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always"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1_PROGRAMMS\Расчет Заказов\"/>
    </mc:Choice>
  </mc:AlternateContent>
  <xr:revisionPtr revIDLastSave="0" documentId="8_{14DE9EE6-5CE0-4B28-952B-F1EAEE6A46FB}" xr6:coauthVersionLast="47" xr6:coauthVersionMax="47" xr10:uidLastSave="{00000000-0000-0000-0000-000000000000}"/>
  <bookViews>
    <workbookView xWindow="-120" yWindow="-120" windowWidth="29040" windowHeight="15840" xr2:uid="{1CF4D3DE-B1EB-40CE-AB72-2168E425CA9E}"/>
  </bookViews>
  <sheets>
    <sheet name="Материалы" sheetId="10" r:id="rId1"/>
    <sheet name="Прил1_2КП" sheetId="9" r:id="rId2"/>
    <sheet name="КС-6" sheetId="12" r:id="rId3"/>
    <sheet name="КС-2" sheetId="5" r:id="rId4"/>
    <sheet name="КС-3" sheetId="7" r:id="rId5"/>
    <sheet name="Контрагенты" sheetId="14" state="hidden" r:id="rId6"/>
    <sheet name="Экспорт" sheetId="13" state="hidden" r:id="rId7"/>
    <sheet name="Смета" sheetId="2" r:id="rId8"/>
    <sheet name="Объемы закрытия" sheetId="3" state="hidden" r:id="rId9"/>
  </sheets>
  <functionGroups builtInGroupCount="19"/>
  <externalReferences>
    <externalReference r:id="rId10"/>
    <externalReference r:id="rId11"/>
    <externalReference r:id="rId12"/>
  </externalReferences>
  <definedNames>
    <definedName name="_xlnm._FilterDatabase" localSheetId="3" hidden="1">'КС-2'!$B$25:$I$2002</definedName>
    <definedName name="_xlnm._FilterDatabase" localSheetId="2" hidden="1">'КС-6'!$B$31:$N$1030</definedName>
    <definedName name="_xlnm._FilterDatabase" localSheetId="1" hidden="1">Прил1_2КП!$C$13:$K$2022</definedName>
    <definedName name="_xlnm._FilterDatabase" localSheetId="7" hidden="1">Смета!$C$8:$H$93</definedName>
    <definedName name="n_1">{"","одинz","дваz","триz","четыреz","пятьz","шестьz","семьz","восемьz","девятьz"}</definedName>
    <definedName name="n_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3">{"";1;"двадцатьz";"тридцатьz";"сорокz";"пятьдесятz";"шестьдесятz";"семьдесятz";"восемьдесятz";"девяностоz"}</definedName>
    <definedName name="n_4">{"","стоz","двестиz","тристаz","четырестаz","пятьсотz","шестьсотz","семьсотz","восемьсотz","девятьсотz"}</definedName>
    <definedName name="n_5">{"","однаz","двеz","триz","четыреz","пятьz","шестьz","семьz","восемьz","девятьz"}</definedName>
    <definedName name="n0">"000000000000"&amp;MID(1/2,2,1)&amp;"00"</definedName>
    <definedName name="n0x">IF(n_3=1,n_2,n_3&amp;n_1)</definedName>
    <definedName name="n1x">IF(n_3=1,n_2,n_3&amp;n_5)</definedName>
    <definedName name="Административные" localSheetId="2">[1]ИТОГОВЫЙ!$F$8</definedName>
    <definedName name="Административные">[2]ИТОГОВЫЙ!$F$8</definedName>
    <definedName name="Административные2" localSheetId="2">[1]ИТОГОВЫЙ!$F$39</definedName>
    <definedName name="Административные2">[2]ИТОГОВЫЙ!$F$39</definedName>
    <definedName name="АдресОбъекта" localSheetId="2">[1]ВВОД!$B$19</definedName>
    <definedName name="АдресОбъекта">[2]ВВОД!$B$19</definedName>
    <definedName name="АдресФактический" localSheetId="2">[1]ВВОД!$B$30</definedName>
    <definedName name="АдресФактический">[2]ВВОД!$B$30</definedName>
    <definedName name="АдресЮридический" localSheetId="2">[1]ВВОД!$B$29</definedName>
    <definedName name="АдресЮридический">[2]ВВОД!$B$29</definedName>
    <definedName name="БригадирСумм" localSheetId="2">[1]ИТОГОВЫЙ!$F$13</definedName>
    <definedName name="БригадирСумм">[2]ИТОГОВЫЙ!$F$13</definedName>
    <definedName name="БригадирСумм2" localSheetId="2">[1]ИТОГОВЫЙ!$F$44</definedName>
    <definedName name="БригадирСумм2">[2]ИТОГОВЫЙ!$F$44</definedName>
    <definedName name="Версия">Материалы!$L$1</definedName>
    <definedName name="Версия_программы">Материалы!$L$1</definedName>
    <definedName name="ВерсияШаблона" localSheetId="2">[1]ВВОД!$A$52</definedName>
    <definedName name="ВерсияШаблона">[2]ВВОД!$A$52</definedName>
    <definedName name="ВремяЗаписи">#REF!</definedName>
    <definedName name="Выручка" localSheetId="2">[1]ИТОГОВЫЙ!$F$47</definedName>
    <definedName name="Выручка">[2]ИТОГОВЫЙ!$F$47</definedName>
    <definedName name="Год_КС2">'КС-2'!$AF$3</definedName>
    <definedName name="Дата_КС2">'КС-2'!$A$1</definedName>
    <definedName name="Дата_КС3">'КС-3'!$F$15</definedName>
    <definedName name="ДатаДоговора" localSheetId="2">[1]ВВОД!$B$5</definedName>
    <definedName name="ДатаДоговора">[2]ВВОД!$B$5</definedName>
    <definedName name="ДатаЗаписи">#REF!</definedName>
    <definedName name="ДолжностьРуководителя" localSheetId="2">[1]ВВОД!$B$11</definedName>
    <definedName name="ДолжностьРуководителя">[2]ВВОД!$B$11</definedName>
    <definedName name="_xlnm.Print_Titles" localSheetId="3">'КС-2'!$25:$25</definedName>
    <definedName name="_xlnm.Print_Titles" localSheetId="4">'КС-3'!$21:$21</definedName>
    <definedName name="_xlnm.Print_Titles" localSheetId="2">'КС-6'!$31:$33</definedName>
    <definedName name="_xlnm.Print_Titles" localSheetId="1">Прил1_2КП!$13:$14</definedName>
    <definedName name="_xlnm.Print_Titles" localSheetId="7">Смета!#REF!</definedName>
    <definedName name="Заказчик">'КС-6'!$P$3</definedName>
    <definedName name="Закрыто_на_Сумму">Смета!$J$2</definedName>
    <definedName name="Запрет_печати">'КС-2'!$AI$3</definedName>
    <definedName name="Импорт_1">#REF!</definedName>
    <definedName name="Импорт_10">#REF!</definedName>
    <definedName name="Импорт_11">#REF!</definedName>
    <definedName name="Импорт_12">#REF!</definedName>
    <definedName name="Импорт_13">#REF!</definedName>
    <definedName name="Импорт_14">#REF!</definedName>
    <definedName name="Импорт_15">#REF!</definedName>
    <definedName name="Импорт_16">#REF!</definedName>
    <definedName name="Импорт_17">#REF!</definedName>
    <definedName name="Импорт_18">#REF!</definedName>
    <definedName name="Импорт_19">#REF!</definedName>
    <definedName name="Импорт_2">#REF!</definedName>
    <definedName name="Импорт_20">#REF!</definedName>
    <definedName name="Импорт_21">#REF!</definedName>
    <definedName name="Импорт_22">#REF!</definedName>
    <definedName name="Импорт_23">#REF!</definedName>
    <definedName name="Импорт_24">#REF!</definedName>
    <definedName name="Импорт_25">#REF!</definedName>
    <definedName name="Импорт_26">#REF!</definedName>
    <definedName name="Импорт_27">#REF!</definedName>
    <definedName name="Импорт_28">#REF!</definedName>
    <definedName name="Импорт_29">#REF!</definedName>
    <definedName name="Импорт_3">#REF!</definedName>
    <definedName name="Импорт_30">#REF!</definedName>
    <definedName name="Импорт_31">#REF!</definedName>
    <definedName name="Импорт_32">#REF!</definedName>
    <definedName name="Импорт_33">#REF!</definedName>
    <definedName name="Импорт_34">#REF!</definedName>
    <definedName name="Импорт_35">#REF!</definedName>
    <definedName name="Импорт_36">#REF!</definedName>
    <definedName name="Импорт_37">#REF!</definedName>
    <definedName name="Импорт_38">#REF!</definedName>
    <definedName name="Импорт_39">#REF!</definedName>
    <definedName name="Импорт_4">#REF!</definedName>
    <definedName name="Импорт_40">#REF!</definedName>
    <definedName name="Импорт_41">#REF!</definedName>
    <definedName name="Импорт_42">#REF!</definedName>
    <definedName name="Импорт_43">#REF!</definedName>
    <definedName name="Импорт_44">Материалы!$B$8:$G$2002</definedName>
    <definedName name="Импорт_45">Материалы!$I$5</definedName>
    <definedName name="Импорт_46">Материалы!$J$5</definedName>
    <definedName name="Импорт_47">#REF!</definedName>
    <definedName name="Импорт_48">#REF!</definedName>
    <definedName name="Импорт_49">#REF!</definedName>
    <definedName name="Импорт_5">#REF!</definedName>
    <definedName name="Импорт_50">#REF!</definedName>
    <definedName name="Импорт_51">#REF!</definedName>
    <definedName name="Импорт_52">#REF!</definedName>
    <definedName name="Импорт_54">#REF!</definedName>
    <definedName name="Импорт_55">#REF!</definedName>
    <definedName name="Импорт_56">#REF!</definedName>
    <definedName name="Импорт_57">#REF!</definedName>
    <definedName name="Импорт_58">#REF!</definedName>
    <definedName name="Импорт_59">#REF!</definedName>
    <definedName name="Импорт_6">#REF!</definedName>
    <definedName name="Импорт_60">#REF!</definedName>
    <definedName name="Импорт_61">#REF!</definedName>
    <definedName name="Импорт_62">#REF!</definedName>
    <definedName name="Импорт_7">#REF!</definedName>
    <definedName name="Импорт_8">#REF!</definedName>
    <definedName name="Импорт_9">#REF!</definedName>
    <definedName name="ИмяОБЪЕКТАвРЕЕСТР" localSheetId="2">[1]ВВОД!$B$6</definedName>
    <definedName name="ИмяОБЪЕКТАвРЕЕСТР">Материалы!$E$1</definedName>
    <definedName name="ИНН" localSheetId="2">[1]ВВОД!$B$31</definedName>
    <definedName name="ИНН">[2]ВВОД!$B$31</definedName>
    <definedName name="ИсточникЗаказа">#REF!</definedName>
    <definedName name="Комментарии" localSheetId="2">[1]ВВОД!$H$9</definedName>
    <definedName name="Комментарии">[2]ВВОД!$H$9</definedName>
    <definedName name="Компьютер">#REF!</definedName>
    <definedName name="_xlnm.Criteria" localSheetId="3">'КС-2'!$M$5:$M$6</definedName>
    <definedName name="Куратор" localSheetId="2">[1]ВВОД!$B$7</definedName>
    <definedName name="Куратор">[2]ВВОД!$B$7</definedName>
    <definedName name="КураторСумм" localSheetId="2">[1]ИТОГОВЫЙ!$F$12</definedName>
    <definedName name="КураторСумм">[2]ИТОГОВЫЙ!$F$12</definedName>
    <definedName name="КураторСумм2" localSheetId="2">[1]ИТОГОВЫЙ!$F$43</definedName>
    <definedName name="КураторСумм2">[2]ИТОГОВЫЙ!$F$43</definedName>
    <definedName name="Материалы" localSheetId="2">[1]ИТОГОВЫЙ!$F$4</definedName>
    <definedName name="Материалы">[2]ИТОГОВЫЙ!$F$4</definedName>
    <definedName name="Материалы2" localSheetId="2">[1]ИТОГОВЫЙ!$F$36</definedName>
    <definedName name="Материалы2">[2]ИТОГОВЫЙ!$F$36</definedName>
    <definedName name="Менеджер" localSheetId="2">[1]ИТОГОВЫЙ!$F$11</definedName>
    <definedName name="Менеджер">[2]ИТОГОВЫЙ!$F$11</definedName>
    <definedName name="Менеджер2" localSheetId="2">[1]ИТОГОВЫЙ!$F$42</definedName>
    <definedName name="Менеджер2">[2]ИТОГОВЫЙ!$F$42</definedName>
    <definedName name="Месяц_КС2">'КС-2'!$AG$3</definedName>
    <definedName name="мил">{0,"овz";1,"z";2,"аz";5,"овz"}</definedName>
    <definedName name="Название" localSheetId="2">[1]ВВОД!$B$10</definedName>
    <definedName name="Название">[2]ВВОД!$B$10</definedName>
    <definedName name="Накладные" localSheetId="2">[1]ИТОГОВЫЙ!$F$7</definedName>
    <definedName name="Накладные">[2]ИТОГОВЫЙ!$F$7</definedName>
    <definedName name="Накладные2" localSheetId="2">[1]ИТОГОВЫЙ!$F$40</definedName>
    <definedName name="Накладные2">[2]ИТОГОВЫЙ!$F$40</definedName>
    <definedName name="Наша_организация">Материалы!$E$2</definedName>
    <definedName name="_xlnm.Print_Area" localSheetId="3">'КС-2'!$B$3:$H$2017</definedName>
    <definedName name="_xlnm.Print_Area" localSheetId="4">'КС-3'!$A$1:$K$37</definedName>
    <definedName name="_xlnm.Print_Area" localSheetId="2">'КС-6'!$A$1:$N$2033</definedName>
    <definedName name="_xlnm.Print_Area" localSheetId="0">Материалы!$A$1:$K$2092</definedName>
    <definedName name="_xlnm.Print_Area" localSheetId="8">'Объемы закрытия'!$A$1:$AV$1011</definedName>
    <definedName name="_xlnm.Print_Area" localSheetId="1">Прил1_2КП!$C$3:$J$2022</definedName>
    <definedName name="_xlnm.Print_Area" localSheetId="7">Смета!$A$1:$AZ$95</definedName>
    <definedName name="ПапкаХранения">#REF!</definedName>
    <definedName name="Пользователь">#REF!</definedName>
    <definedName name="ПослПользователь">#REF!</definedName>
    <definedName name="ПравоваяФорма" localSheetId="2">[1]ВВОД!$B$9</definedName>
    <definedName name="ПравоваяФорма">[2]ВВОД!$B$9</definedName>
    <definedName name="ПредметДоговора" localSheetId="2">[1]ВВОД!$B$18</definedName>
    <definedName name="ПредметДоговора">[2]ВВОД!$B$18</definedName>
    <definedName name="ПремияФОТ" localSheetId="2">[1]ИТОГОВЫЙ!$F$14</definedName>
    <definedName name="ПремияФОТ">[2]ИТОГОВЫЙ!$F$14</definedName>
    <definedName name="ПремияФОТ2" localSheetId="2">[1]ИТОГОВЫЙ!$F$45</definedName>
    <definedName name="ПремияФОТ2">[2]ИТОГОВЫЙ!$F$45</definedName>
    <definedName name="Прибыль" localSheetId="2">[1]ИТОГОВЫЙ!$F$9</definedName>
    <definedName name="Прибыль">[2]ИТОГОВЫЙ!$F$9</definedName>
    <definedName name="Прибыль2" localSheetId="2">[1]ИТОГОВЫЙ!$F$48</definedName>
    <definedName name="Прибыль2">[2]ИТОГОВЫЙ!$F$48</definedName>
    <definedName name="ПутьКфайлу" localSheetId="2">[1]Экспорт!$AI$11</definedName>
    <definedName name="ПутьКфайлу">Экспорт!$AE$3</definedName>
    <definedName name="СтатусДокумента" localSheetId="2">[1]ВВОД!$I$4</definedName>
    <definedName name="СтатусДокумента">[2]ВВОД!$I$4</definedName>
    <definedName name="СтоимостьКонтракта" localSheetId="2">[1]ИТОГОВЫЙ!$F$3</definedName>
    <definedName name="СтоимостьКонтракта">[2]ИТОГОВЫЙ!$F$3</definedName>
    <definedName name="СтоимостьКонтракта2" localSheetId="2">[1]ИТОГОВЫЙ!$F$35</definedName>
    <definedName name="СтоимостьКонтракта2">[2]ИТОГОВЫЙ!$F$35</definedName>
    <definedName name="Сумма_КС2">'КС-2'!$H$2006</definedName>
    <definedName name="Сумма_КС3">'КС-3'!$I$26</definedName>
    <definedName name="Таблица1">'КС-2'!$B$25:$I$2002</definedName>
    <definedName name="тыс">{0,"тысячz";1,"тысячаz";2,"тысячиz";5,"тысячz"}</definedName>
    <definedName name="Условия_фильтра">'КС-2'!$M$5:$M$6</definedName>
    <definedName name="Услуги" localSheetId="2">[1]ИТОГОВЫЙ!$F$5</definedName>
    <definedName name="Услуги">[2]ИТОГОВЫЙ!$F$5</definedName>
    <definedName name="Услуги2" localSheetId="2">[1]ИТОГОВЫЙ!$F$37</definedName>
    <definedName name="Услуги2">[2]ИТОГОВЫЙ!$F$37</definedName>
    <definedName name="ФИОруководителя" localSheetId="2">[1]ВВОД!$B$12</definedName>
    <definedName name="ФИОруководителя">[2]ВВОД!$B$12</definedName>
    <definedName name="Экспорт">Экспорт!$A$3:$AE$3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6" i="5" l="1"/>
  <c r="B34" i="12" a="1"/>
  <c r="B34" i="12" s="1"/>
  <c r="E34" i="12" l="1" a="1"/>
  <c r="E34" i="12" s="1"/>
  <c r="D34" i="12" a="1"/>
  <c r="D34" i="12" s="1"/>
  <c r="C34" i="12" a="1"/>
  <c r="C34" i="12" s="1"/>
  <c r="B23" i="7"/>
  <c r="H8" i="10" l="1" a="1"/>
  <c r="H8" i="10" s="1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K2010" i="9" l="1"/>
  <c r="R2002" i="5" l="1"/>
  <c r="AH3" i="3" a="1"/>
  <c r="AH3" i="3" s="1"/>
  <c r="AG3" i="3" a="1"/>
  <c r="AG3" i="3" s="1"/>
  <c r="AD3" i="3" a="1"/>
  <c r="AD3" i="3" s="1"/>
  <c r="AC3" i="3" a="1"/>
  <c r="AC3" i="3" s="1"/>
  <c r="Z3" i="3" a="1"/>
  <c r="Z3" i="3" s="1"/>
  <c r="Y3" i="3" a="1"/>
  <c r="Y3" i="3" s="1"/>
  <c r="V3" i="3" a="1"/>
  <c r="V3" i="3" s="1"/>
  <c r="U3" i="3" a="1"/>
  <c r="U3" i="3" s="1"/>
  <c r="R3" i="3" a="1"/>
  <c r="R3" i="3" s="1"/>
  <c r="N3" i="3" a="1"/>
  <c r="N3" i="3" s="1"/>
  <c r="J3" i="3" a="1"/>
  <c r="J3" i="3" s="1"/>
  <c r="F3" i="3" a="1"/>
  <c r="F3" i="3" s="1"/>
  <c r="B3" i="3" a="1"/>
  <c r="B3" i="3" s="1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H20" i="5"/>
  <c r="G20" i="5"/>
  <c r="F8" i="2" l="1" a="1"/>
  <c r="F8" i="2" s="1"/>
  <c r="D8" i="2" a="1"/>
  <c r="C8" i="2" a="1"/>
  <c r="E30" i="5" l="1"/>
  <c r="E34" i="5"/>
  <c r="E38" i="5"/>
  <c r="E42" i="5"/>
  <c r="E46" i="5"/>
  <c r="E50" i="5"/>
  <c r="E54" i="5"/>
  <c r="E58" i="5"/>
  <c r="E62" i="5"/>
  <c r="E66" i="5"/>
  <c r="E70" i="5"/>
  <c r="E74" i="5"/>
  <c r="E78" i="5"/>
  <c r="E82" i="5"/>
  <c r="E86" i="5"/>
  <c r="E90" i="5"/>
  <c r="E94" i="5"/>
  <c r="E98" i="5"/>
  <c r="E102" i="5"/>
  <c r="E106" i="5"/>
  <c r="E110" i="5"/>
  <c r="E114" i="5"/>
  <c r="E118" i="5"/>
  <c r="E122" i="5"/>
  <c r="E126" i="5"/>
  <c r="E130" i="5"/>
  <c r="E134" i="5"/>
  <c r="E138" i="5"/>
  <c r="E142" i="5"/>
  <c r="E146" i="5"/>
  <c r="E150" i="5"/>
  <c r="E154" i="5"/>
  <c r="E158" i="5"/>
  <c r="E162" i="5"/>
  <c r="E166" i="5"/>
  <c r="E170" i="5"/>
  <c r="E174" i="5"/>
  <c r="E178" i="5"/>
  <c r="E182" i="5"/>
  <c r="E186" i="5"/>
  <c r="E190" i="5"/>
  <c r="E194" i="5"/>
  <c r="E198" i="5"/>
  <c r="E202" i="5"/>
  <c r="E206" i="5"/>
  <c r="E210" i="5"/>
  <c r="E214" i="5"/>
  <c r="E218" i="5"/>
  <c r="E222" i="5"/>
  <c r="E226" i="5"/>
  <c r="E230" i="5"/>
  <c r="E234" i="5"/>
  <c r="E238" i="5"/>
  <c r="E242" i="5"/>
  <c r="E246" i="5"/>
  <c r="E250" i="5"/>
  <c r="E254" i="5"/>
  <c r="E29" i="5"/>
  <c r="E33" i="5"/>
  <c r="E37" i="5"/>
  <c r="E41" i="5"/>
  <c r="E45" i="5"/>
  <c r="E49" i="5"/>
  <c r="E53" i="5"/>
  <c r="E57" i="5"/>
  <c r="E61" i="5"/>
  <c r="E65" i="5"/>
  <c r="E69" i="5"/>
  <c r="E73" i="5"/>
  <c r="E77" i="5"/>
  <c r="E81" i="5"/>
  <c r="E85" i="5"/>
  <c r="E89" i="5"/>
  <c r="E93" i="5"/>
  <c r="E97" i="5"/>
  <c r="E101" i="5"/>
  <c r="E105" i="5"/>
  <c r="E109" i="5"/>
  <c r="E113" i="5"/>
  <c r="E117" i="5"/>
  <c r="E121" i="5"/>
  <c r="E125" i="5"/>
  <c r="E129" i="5"/>
  <c r="E133" i="5"/>
  <c r="E137" i="5"/>
  <c r="E141" i="5"/>
  <c r="E145" i="5"/>
  <c r="E149" i="5"/>
  <c r="E153" i="5"/>
  <c r="E157" i="5"/>
  <c r="E161" i="5"/>
  <c r="E165" i="5"/>
  <c r="E169" i="5"/>
  <c r="E173" i="5"/>
  <c r="E177" i="5"/>
  <c r="E181" i="5"/>
  <c r="E185" i="5"/>
  <c r="E2001" i="5"/>
  <c r="E32" i="5"/>
  <c r="E36" i="5"/>
  <c r="E40" i="5"/>
  <c r="E44" i="5"/>
  <c r="E48" i="5"/>
  <c r="E52" i="5"/>
  <c r="E56" i="5"/>
  <c r="E60" i="5"/>
  <c r="E64" i="5"/>
  <c r="E68" i="5"/>
  <c r="E72" i="5"/>
  <c r="E76" i="5"/>
  <c r="E80" i="5"/>
  <c r="E84" i="5"/>
  <c r="E88" i="5"/>
  <c r="E92" i="5"/>
  <c r="E96" i="5"/>
  <c r="E100" i="5"/>
  <c r="E104" i="5"/>
  <c r="E108" i="5"/>
  <c r="E112" i="5"/>
  <c r="E116" i="5"/>
  <c r="E120" i="5"/>
  <c r="E124" i="5"/>
  <c r="E128" i="5"/>
  <c r="E132" i="5"/>
  <c r="E136" i="5"/>
  <c r="E140" i="5"/>
  <c r="E144" i="5"/>
  <c r="E148" i="5"/>
  <c r="E152" i="5"/>
  <c r="E156" i="5"/>
  <c r="E160" i="5"/>
  <c r="E164" i="5"/>
  <c r="E168" i="5"/>
  <c r="E172" i="5"/>
  <c r="E176" i="5"/>
  <c r="E180" i="5"/>
  <c r="E184" i="5"/>
  <c r="E188" i="5"/>
  <c r="E192" i="5"/>
  <c r="E196" i="5"/>
  <c r="E200" i="5"/>
  <c r="E204" i="5"/>
  <c r="E208" i="5"/>
  <c r="E212" i="5"/>
  <c r="E216" i="5"/>
  <c r="E220" i="5"/>
  <c r="E224" i="5"/>
  <c r="E228" i="5"/>
  <c r="E232" i="5"/>
  <c r="E236" i="5"/>
  <c r="E240" i="5"/>
  <c r="E244" i="5"/>
  <c r="E248" i="5"/>
  <c r="E252" i="5"/>
  <c r="E43" i="5"/>
  <c r="E59" i="5"/>
  <c r="E75" i="5"/>
  <c r="E91" i="5"/>
  <c r="E107" i="5"/>
  <c r="E123" i="5"/>
  <c r="E139" i="5"/>
  <c r="E155" i="5"/>
  <c r="E171" i="5"/>
  <c r="E189" i="5"/>
  <c r="E197" i="5"/>
  <c r="E205" i="5"/>
  <c r="E213" i="5"/>
  <c r="E221" i="5"/>
  <c r="E229" i="5"/>
  <c r="E237" i="5"/>
  <c r="E245" i="5"/>
  <c r="E253" i="5"/>
  <c r="E255" i="5"/>
  <c r="E259" i="5"/>
  <c r="E263" i="5"/>
  <c r="E267" i="5"/>
  <c r="E271" i="5"/>
  <c r="E275" i="5"/>
  <c r="E279" i="5"/>
  <c r="E283" i="5"/>
  <c r="E287" i="5"/>
  <c r="E291" i="5"/>
  <c r="E295" i="5"/>
  <c r="E299" i="5"/>
  <c r="E303" i="5"/>
  <c r="E307" i="5"/>
  <c r="E311" i="5"/>
  <c r="E315" i="5"/>
  <c r="E319" i="5"/>
  <c r="E323" i="5"/>
  <c r="E327" i="5"/>
  <c r="E331" i="5"/>
  <c r="E335" i="5"/>
  <c r="E339" i="5"/>
  <c r="E343" i="5"/>
  <c r="E347" i="5"/>
  <c r="E351" i="5"/>
  <c r="E355" i="5"/>
  <c r="E359" i="5"/>
  <c r="E363" i="5"/>
  <c r="E367" i="5"/>
  <c r="E371" i="5"/>
  <c r="E375" i="5"/>
  <c r="E379" i="5"/>
  <c r="E383" i="5"/>
  <c r="E387" i="5"/>
  <c r="E391" i="5"/>
  <c r="E395" i="5"/>
  <c r="E399" i="5"/>
  <c r="E403" i="5"/>
  <c r="E407" i="5"/>
  <c r="E39" i="5"/>
  <c r="E55" i="5"/>
  <c r="E71" i="5"/>
  <c r="E87" i="5"/>
  <c r="E103" i="5"/>
  <c r="E119" i="5"/>
  <c r="E135" i="5"/>
  <c r="E151" i="5"/>
  <c r="E167" i="5"/>
  <c r="E183" i="5"/>
  <c r="E187" i="5"/>
  <c r="E195" i="5"/>
  <c r="E203" i="5"/>
  <c r="E211" i="5"/>
  <c r="E219" i="5"/>
  <c r="E227" i="5"/>
  <c r="E235" i="5"/>
  <c r="E243" i="5"/>
  <c r="E251" i="5"/>
  <c r="E258" i="5"/>
  <c r="E262" i="5"/>
  <c r="E266" i="5"/>
  <c r="E270" i="5"/>
  <c r="E274" i="5"/>
  <c r="E278" i="5"/>
  <c r="E282" i="5"/>
  <c r="E286" i="5"/>
  <c r="E290" i="5"/>
  <c r="E294" i="5"/>
  <c r="E298" i="5"/>
  <c r="E302" i="5"/>
  <c r="E306" i="5"/>
  <c r="E310" i="5"/>
  <c r="E314" i="5"/>
  <c r="E318" i="5"/>
  <c r="E322" i="5"/>
  <c r="E326" i="5"/>
  <c r="E330" i="5"/>
  <c r="E334" i="5"/>
  <c r="E35" i="5"/>
  <c r="E51" i="5"/>
  <c r="E67" i="5"/>
  <c r="E83" i="5"/>
  <c r="E99" i="5"/>
  <c r="E115" i="5"/>
  <c r="E131" i="5"/>
  <c r="E147" i="5"/>
  <c r="E163" i="5"/>
  <c r="E179" i="5"/>
  <c r="E193" i="5"/>
  <c r="E201" i="5"/>
  <c r="E209" i="5"/>
  <c r="E217" i="5"/>
  <c r="E225" i="5"/>
  <c r="E233" i="5"/>
  <c r="E241" i="5"/>
  <c r="E249" i="5"/>
  <c r="E257" i="5"/>
  <c r="E261" i="5"/>
  <c r="E265" i="5"/>
  <c r="E269" i="5"/>
  <c r="E273" i="5"/>
  <c r="E277" i="5"/>
  <c r="E281" i="5"/>
  <c r="E285" i="5"/>
  <c r="E289" i="5"/>
  <c r="E293" i="5"/>
  <c r="E297" i="5"/>
  <c r="E301" i="5"/>
  <c r="E305" i="5"/>
  <c r="E309" i="5"/>
  <c r="E313" i="5"/>
  <c r="E317" i="5"/>
  <c r="E321" i="5"/>
  <c r="E325" i="5"/>
  <c r="E329" i="5"/>
  <c r="E333" i="5"/>
  <c r="E337" i="5"/>
  <c r="E341" i="5"/>
  <c r="E345" i="5"/>
  <c r="E349" i="5"/>
  <c r="E353" i="5"/>
  <c r="E357" i="5"/>
  <c r="E361" i="5"/>
  <c r="E365" i="5"/>
  <c r="E369" i="5"/>
  <c r="E373" i="5"/>
  <c r="E377" i="5"/>
  <c r="E381" i="5"/>
  <c r="E385" i="5"/>
  <c r="E389" i="5"/>
  <c r="E393" i="5"/>
  <c r="E397" i="5"/>
  <c r="E401" i="5"/>
  <c r="E405" i="5"/>
  <c r="E47" i="5"/>
  <c r="E111" i="5"/>
  <c r="E175" i="5"/>
  <c r="E191" i="5"/>
  <c r="E223" i="5"/>
  <c r="E260" i="5"/>
  <c r="E276" i="5"/>
  <c r="E292" i="5"/>
  <c r="E308" i="5"/>
  <c r="E324" i="5"/>
  <c r="E344" i="5"/>
  <c r="E352" i="5"/>
  <c r="E360" i="5"/>
  <c r="E368" i="5"/>
  <c r="E376" i="5"/>
  <c r="E384" i="5"/>
  <c r="E392" i="5"/>
  <c r="E400" i="5"/>
  <c r="E409" i="5"/>
  <c r="E413" i="5"/>
  <c r="E417" i="5"/>
  <c r="E421" i="5"/>
  <c r="E425" i="5"/>
  <c r="E429" i="5"/>
  <c r="E433" i="5"/>
  <c r="E437" i="5"/>
  <c r="E441" i="5"/>
  <c r="E445" i="5"/>
  <c r="E449" i="5"/>
  <c r="E453" i="5"/>
  <c r="E457" i="5"/>
  <c r="E461" i="5"/>
  <c r="E465" i="5"/>
  <c r="E469" i="5"/>
  <c r="E473" i="5"/>
  <c r="E477" i="5"/>
  <c r="E481" i="5"/>
  <c r="E485" i="5"/>
  <c r="E489" i="5"/>
  <c r="E493" i="5"/>
  <c r="E497" i="5"/>
  <c r="E501" i="5"/>
  <c r="E505" i="5"/>
  <c r="E509" i="5"/>
  <c r="E513" i="5"/>
  <c r="E517" i="5"/>
  <c r="E521" i="5"/>
  <c r="E525" i="5"/>
  <c r="E529" i="5"/>
  <c r="E533" i="5"/>
  <c r="E537" i="5"/>
  <c r="E541" i="5"/>
  <c r="E545" i="5"/>
  <c r="E549" i="5"/>
  <c r="E553" i="5"/>
  <c r="E557" i="5"/>
  <c r="E561" i="5"/>
  <c r="E565" i="5"/>
  <c r="E569" i="5"/>
  <c r="E573" i="5"/>
  <c r="E577" i="5"/>
  <c r="E581" i="5"/>
  <c r="E585" i="5"/>
  <c r="E589" i="5"/>
  <c r="E593" i="5"/>
  <c r="E597" i="5"/>
  <c r="E601" i="5"/>
  <c r="E605" i="5"/>
  <c r="E609" i="5"/>
  <c r="E613" i="5"/>
  <c r="E617" i="5"/>
  <c r="E621" i="5"/>
  <c r="E625" i="5"/>
  <c r="E629" i="5"/>
  <c r="E633" i="5"/>
  <c r="E637" i="5"/>
  <c r="E641" i="5"/>
  <c r="E645" i="5"/>
  <c r="E31" i="5"/>
  <c r="E95" i="5"/>
  <c r="E159" i="5"/>
  <c r="E215" i="5"/>
  <c r="E247" i="5"/>
  <c r="E256" i="5"/>
  <c r="E272" i="5"/>
  <c r="E288" i="5"/>
  <c r="E304" i="5"/>
  <c r="E320" i="5"/>
  <c r="E336" i="5"/>
  <c r="E342" i="5"/>
  <c r="E350" i="5"/>
  <c r="E358" i="5"/>
  <c r="E366" i="5"/>
  <c r="E374" i="5"/>
  <c r="E382" i="5"/>
  <c r="E390" i="5"/>
  <c r="E398" i="5"/>
  <c r="E406" i="5"/>
  <c r="E408" i="5"/>
  <c r="E412" i="5"/>
  <c r="E416" i="5"/>
  <c r="E420" i="5"/>
  <c r="E424" i="5"/>
  <c r="E428" i="5"/>
  <c r="E432" i="5"/>
  <c r="E436" i="5"/>
  <c r="E440" i="5"/>
  <c r="E444" i="5"/>
  <c r="E448" i="5"/>
  <c r="E452" i="5"/>
  <c r="E456" i="5"/>
  <c r="E460" i="5"/>
  <c r="E464" i="5"/>
  <c r="E468" i="5"/>
  <c r="E472" i="5"/>
  <c r="E476" i="5"/>
  <c r="E480" i="5"/>
  <c r="E484" i="5"/>
  <c r="E488" i="5"/>
  <c r="E492" i="5"/>
  <c r="E496" i="5"/>
  <c r="E500" i="5"/>
  <c r="E504" i="5"/>
  <c r="E508" i="5"/>
  <c r="E512" i="5"/>
  <c r="E516" i="5"/>
  <c r="E520" i="5"/>
  <c r="E524" i="5"/>
  <c r="E528" i="5"/>
  <c r="E532" i="5"/>
  <c r="E536" i="5"/>
  <c r="E540" i="5"/>
  <c r="E544" i="5"/>
  <c r="E548" i="5"/>
  <c r="E552" i="5"/>
  <c r="E556" i="5"/>
  <c r="E79" i="5"/>
  <c r="E143" i="5"/>
  <c r="E207" i="5"/>
  <c r="E239" i="5"/>
  <c r="E268" i="5"/>
  <c r="E284" i="5"/>
  <c r="E300" i="5"/>
  <c r="E316" i="5"/>
  <c r="E332" i="5"/>
  <c r="E340" i="5"/>
  <c r="E348" i="5"/>
  <c r="E356" i="5"/>
  <c r="E364" i="5"/>
  <c r="E372" i="5"/>
  <c r="E380" i="5"/>
  <c r="E388" i="5"/>
  <c r="E396" i="5"/>
  <c r="E404" i="5"/>
  <c r="E411" i="5"/>
  <c r="E415" i="5"/>
  <c r="E419" i="5"/>
  <c r="E423" i="5"/>
  <c r="E427" i="5"/>
  <c r="E431" i="5"/>
  <c r="E435" i="5"/>
  <c r="E439" i="5"/>
  <c r="E443" i="5"/>
  <c r="E447" i="5"/>
  <c r="E451" i="5"/>
  <c r="E455" i="5"/>
  <c r="E459" i="5"/>
  <c r="E463" i="5"/>
  <c r="E467" i="5"/>
  <c r="E471" i="5"/>
  <c r="E475" i="5"/>
  <c r="E479" i="5"/>
  <c r="E483" i="5"/>
  <c r="E487" i="5"/>
  <c r="E491" i="5"/>
  <c r="E495" i="5"/>
  <c r="E499" i="5"/>
  <c r="E503" i="5"/>
  <c r="E507" i="5"/>
  <c r="E511" i="5"/>
  <c r="E515" i="5"/>
  <c r="E519" i="5"/>
  <c r="E523" i="5"/>
  <c r="E527" i="5"/>
  <c r="E531" i="5"/>
  <c r="E535" i="5"/>
  <c r="E539" i="5"/>
  <c r="E543" i="5"/>
  <c r="E547" i="5"/>
  <c r="E551" i="5"/>
  <c r="E555" i="5"/>
  <c r="E559" i="5"/>
  <c r="E563" i="5"/>
  <c r="E567" i="5"/>
  <c r="E571" i="5"/>
  <c r="E575" i="5"/>
  <c r="E579" i="5"/>
  <c r="E583" i="5"/>
  <c r="E587" i="5"/>
  <c r="E591" i="5"/>
  <c r="E595" i="5"/>
  <c r="E599" i="5"/>
  <c r="E603" i="5"/>
  <c r="E607" i="5"/>
  <c r="E611" i="5"/>
  <c r="E615" i="5"/>
  <c r="E619" i="5"/>
  <c r="E623" i="5"/>
  <c r="E627" i="5"/>
  <c r="E631" i="5"/>
  <c r="E635" i="5"/>
  <c r="E639" i="5"/>
  <c r="E643" i="5"/>
  <c r="E647" i="5"/>
  <c r="E231" i="5"/>
  <c r="E264" i="5"/>
  <c r="E328" i="5"/>
  <c r="E354" i="5"/>
  <c r="E386" i="5"/>
  <c r="E418" i="5"/>
  <c r="E434" i="5"/>
  <c r="E450" i="5"/>
  <c r="E466" i="5"/>
  <c r="E482" i="5"/>
  <c r="E498" i="5"/>
  <c r="E514" i="5"/>
  <c r="E530" i="5"/>
  <c r="E546" i="5"/>
  <c r="E566" i="5"/>
  <c r="E574" i="5"/>
  <c r="E582" i="5"/>
  <c r="E590" i="5"/>
  <c r="E598" i="5"/>
  <c r="E606" i="5"/>
  <c r="E614" i="5"/>
  <c r="E622" i="5"/>
  <c r="E630" i="5"/>
  <c r="E638" i="5"/>
  <c r="E646" i="5"/>
  <c r="E648" i="5"/>
  <c r="E652" i="5"/>
  <c r="E656" i="5"/>
  <c r="E660" i="5"/>
  <c r="E664" i="5"/>
  <c r="E668" i="5"/>
  <c r="E672" i="5"/>
  <c r="E676" i="5"/>
  <c r="E680" i="5"/>
  <c r="E684" i="5"/>
  <c r="E688" i="5"/>
  <c r="E692" i="5"/>
  <c r="E696" i="5"/>
  <c r="E700" i="5"/>
  <c r="E704" i="5"/>
  <c r="E708" i="5"/>
  <c r="E712" i="5"/>
  <c r="E716" i="5"/>
  <c r="E720" i="5"/>
  <c r="E724" i="5"/>
  <c r="E728" i="5"/>
  <c r="E732" i="5"/>
  <c r="E736" i="5"/>
  <c r="E740" i="5"/>
  <c r="E744" i="5"/>
  <c r="E748" i="5"/>
  <c r="E752" i="5"/>
  <c r="E756" i="5"/>
  <c r="E760" i="5"/>
  <c r="E764" i="5"/>
  <c r="E768" i="5"/>
  <c r="E772" i="5"/>
  <c r="E776" i="5"/>
  <c r="E780" i="5"/>
  <c r="E784" i="5"/>
  <c r="E788" i="5"/>
  <c r="E792" i="5"/>
  <c r="E796" i="5"/>
  <c r="E800" i="5"/>
  <c r="E804" i="5"/>
  <c r="E808" i="5"/>
  <c r="E812" i="5"/>
  <c r="E816" i="5"/>
  <c r="E820" i="5"/>
  <c r="E824" i="5"/>
  <c r="E828" i="5"/>
  <c r="E832" i="5"/>
  <c r="E836" i="5"/>
  <c r="E840" i="5"/>
  <c r="E844" i="5"/>
  <c r="E848" i="5"/>
  <c r="E852" i="5"/>
  <c r="E856" i="5"/>
  <c r="E860" i="5"/>
  <c r="E864" i="5"/>
  <c r="E868" i="5"/>
  <c r="E872" i="5"/>
  <c r="E876" i="5"/>
  <c r="E880" i="5"/>
  <c r="E884" i="5"/>
  <c r="E888" i="5"/>
  <c r="E892" i="5"/>
  <c r="E896" i="5"/>
  <c r="E900" i="5"/>
  <c r="E904" i="5"/>
  <c r="E908" i="5"/>
  <c r="E912" i="5"/>
  <c r="E916" i="5"/>
  <c r="E920" i="5"/>
  <c r="E924" i="5"/>
  <c r="E928" i="5"/>
  <c r="E932" i="5"/>
  <c r="E936" i="5"/>
  <c r="E940" i="5"/>
  <c r="E944" i="5"/>
  <c r="E948" i="5"/>
  <c r="E952" i="5"/>
  <c r="E956" i="5"/>
  <c r="E960" i="5"/>
  <c r="E964" i="5"/>
  <c r="E968" i="5"/>
  <c r="E972" i="5"/>
  <c r="E976" i="5"/>
  <c r="E127" i="5"/>
  <c r="E199" i="5"/>
  <c r="E312" i="5"/>
  <c r="E346" i="5"/>
  <c r="E378" i="5"/>
  <c r="E414" i="5"/>
  <c r="E430" i="5"/>
  <c r="E446" i="5"/>
  <c r="E462" i="5"/>
  <c r="E478" i="5"/>
  <c r="E494" i="5"/>
  <c r="E510" i="5"/>
  <c r="E526" i="5"/>
  <c r="E542" i="5"/>
  <c r="E558" i="5"/>
  <c r="E564" i="5"/>
  <c r="E572" i="5"/>
  <c r="E580" i="5"/>
  <c r="E588" i="5"/>
  <c r="E596" i="5"/>
  <c r="E604" i="5"/>
  <c r="E612" i="5"/>
  <c r="E620" i="5"/>
  <c r="E628" i="5"/>
  <c r="E636" i="5"/>
  <c r="E644" i="5"/>
  <c r="E651" i="5"/>
  <c r="E655" i="5"/>
  <c r="E659" i="5"/>
  <c r="E663" i="5"/>
  <c r="E667" i="5"/>
  <c r="E671" i="5"/>
  <c r="E675" i="5"/>
  <c r="E679" i="5"/>
  <c r="E683" i="5"/>
  <c r="E687" i="5"/>
  <c r="E691" i="5"/>
  <c r="E695" i="5"/>
  <c r="E699" i="5"/>
  <c r="E703" i="5"/>
  <c r="E707" i="5"/>
  <c r="E711" i="5"/>
  <c r="E715" i="5"/>
  <c r="E719" i="5"/>
  <c r="E723" i="5"/>
  <c r="E727" i="5"/>
  <c r="E731" i="5"/>
  <c r="E735" i="5"/>
  <c r="E739" i="5"/>
  <c r="E743" i="5"/>
  <c r="E747" i="5"/>
  <c r="E751" i="5"/>
  <c r="E755" i="5"/>
  <c r="E759" i="5"/>
  <c r="E763" i="5"/>
  <c r="E767" i="5"/>
  <c r="E771" i="5"/>
  <c r="E775" i="5"/>
  <c r="E779" i="5"/>
  <c r="E783" i="5"/>
  <c r="E787" i="5"/>
  <c r="E791" i="5"/>
  <c r="E795" i="5"/>
  <c r="E799" i="5"/>
  <c r="E803" i="5"/>
  <c r="E807" i="5"/>
  <c r="E811" i="5"/>
  <c r="E815" i="5"/>
  <c r="E819" i="5"/>
  <c r="E823" i="5"/>
  <c r="E827" i="5"/>
  <c r="E831" i="5"/>
  <c r="E835" i="5"/>
  <c r="E839" i="5"/>
  <c r="E843" i="5"/>
  <c r="E847" i="5"/>
  <c r="E851" i="5"/>
  <c r="E855" i="5"/>
  <c r="E859" i="5"/>
  <c r="E863" i="5"/>
  <c r="E867" i="5"/>
  <c r="E871" i="5"/>
  <c r="E875" i="5"/>
  <c r="E879" i="5"/>
  <c r="E883" i="5"/>
  <c r="E887" i="5"/>
  <c r="E63" i="5"/>
  <c r="E296" i="5"/>
  <c r="E338" i="5"/>
  <c r="E370" i="5"/>
  <c r="E402" i="5"/>
  <c r="E410" i="5"/>
  <c r="E426" i="5"/>
  <c r="E442" i="5"/>
  <c r="E458" i="5"/>
  <c r="E474" i="5"/>
  <c r="E490" i="5"/>
  <c r="E506" i="5"/>
  <c r="E522" i="5"/>
  <c r="E538" i="5"/>
  <c r="E554" i="5"/>
  <c r="E562" i="5"/>
  <c r="E570" i="5"/>
  <c r="E578" i="5"/>
  <c r="E586" i="5"/>
  <c r="E594" i="5"/>
  <c r="E602" i="5"/>
  <c r="E610" i="5"/>
  <c r="E618" i="5"/>
  <c r="E626" i="5"/>
  <c r="E634" i="5"/>
  <c r="E642" i="5"/>
  <c r="E650" i="5"/>
  <c r="E654" i="5"/>
  <c r="E658" i="5"/>
  <c r="E662" i="5"/>
  <c r="E666" i="5"/>
  <c r="E670" i="5"/>
  <c r="E674" i="5"/>
  <c r="E678" i="5"/>
  <c r="E682" i="5"/>
  <c r="E686" i="5"/>
  <c r="E690" i="5"/>
  <c r="E694" i="5"/>
  <c r="E698" i="5"/>
  <c r="E702" i="5"/>
  <c r="E706" i="5"/>
  <c r="E710" i="5"/>
  <c r="E714" i="5"/>
  <c r="E718" i="5"/>
  <c r="E722" i="5"/>
  <c r="E726" i="5"/>
  <c r="E730" i="5"/>
  <c r="E734" i="5"/>
  <c r="E738" i="5"/>
  <c r="E742" i="5"/>
  <c r="E746" i="5"/>
  <c r="E750" i="5"/>
  <c r="E754" i="5"/>
  <c r="E758" i="5"/>
  <c r="E762" i="5"/>
  <c r="E766" i="5"/>
  <c r="E770" i="5"/>
  <c r="E774" i="5"/>
  <c r="E778" i="5"/>
  <c r="E782" i="5"/>
  <c r="E786" i="5"/>
  <c r="E790" i="5"/>
  <c r="E794" i="5"/>
  <c r="E798" i="5"/>
  <c r="E802" i="5"/>
  <c r="E806" i="5"/>
  <c r="E810" i="5"/>
  <c r="E814" i="5"/>
  <c r="E818" i="5"/>
  <c r="E822" i="5"/>
  <c r="E826" i="5"/>
  <c r="E830" i="5"/>
  <c r="E834" i="5"/>
  <c r="E838" i="5"/>
  <c r="E842" i="5"/>
  <c r="E846" i="5"/>
  <c r="E850" i="5"/>
  <c r="E854" i="5"/>
  <c r="E858" i="5"/>
  <c r="E862" i="5"/>
  <c r="E866" i="5"/>
  <c r="E870" i="5"/>
  <c r="E874" i="5"/>
  <c r="E878" i="5"/>
  <c r="E882" i="5"/>
  <c r="E886" i="5"/>
  <c r="E890" i="5"/>
  <c r="E894" i="5"/>
  <c r="E898" i="5"/>
  <c r="E902" i="5"/>
  <c r="E906" i="5"/>
  <c r="E910" i="5"/>
  <c r="E914" i="5"/>
  <c r="E918" i="5"/>
  <c r="E922" i="5"/>
  <c r="E926" i="5"/>
  <c r="E930" i="5"/>
  <c r="E934" i="5"/>
  <c r="E938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E438" i="5"/>
  <c r="E502" i="5"/>
  <c r="E584" i="5"/>
  <c r="E616" i="5"/>
  <c r="E653" i="5"/>
  <c r="E669" i="5"/>
  <c r="E685" i="5"/>
  <c r="E701" i="5"/>
  <c r="E717" i="5"/>
  <c r="E733" i="5"/>
  <c r="E749" i="5"/>
  <c r="E765" i="5"/>
  <c r="E781" i="5"/>
  <c r="E797" i="5"/>
  <c r="E813" i="5"/>
  <c r="E829" i="5"/>
  <c r="E845" i="5"/>
  <c r="E861" i="5"/>
  <c r="E877" i="5"/>
  <c r="E897" i="5"/>
  <c r="E905" i="5"/>
  <c r="E913" i="5"/>
  <c r="E921" i="5"/>
  <c r="E929" i="5"/>
  <c r="E937" i="5"/>
  <c r="E945" i="5"/>
  <c r="E953" i="5"/>
  <c r="E961" i="5"/>
  <c r="E969" i="5"/>
  <c r="E977" i="5"/>
  <c r="E979" i="5"/>
  <c r="E981" i="5"/>
  <c r="E988" i="5"/>
  <c r="E995" i="5"/>
  <c r="E997" i="5"/>
  <c r="E1002" i="5"/>
  <c r="E1006" i="5"/>
  <c r="E1010" i="5"/>
  <c r="E1014" i="5"/>
  <c r="E1018" i="5"/>
  <c r="E1022" i="5"/>
  <c r="E1026" i="5"/>
  <c r="E1030" i="5"/>
  <c r="E1034" i="5"/>
  <c r="E1038" i="5"/>
  <c r="E1042" i="5"/>
  <c r="E1046" i="5"/>
  <c r="E1050" i="5"/>
  <c r="E1054" i="5"/>
  <c r="E1058" i="5"/>
  <c r="E1062" i="5"/>
  <c r="E1066" i="5"/>
  <c r="E1070" i="5"/>
  <c r="E1074" i="5"/>
  <c r="E1078" i="5"/>
  <c r="E1082" i="5"/>
  <c r="E1086" i="5"/>
  <c r="E1090" i="5"/>
  <c r="E1094" i="5"/>
  <c r="E1098" i="5"/>
  <c r="E1102" i="5"/>
  <c r="E1106" i="5"/>
  <c r="E1110" i="5"/>
  <c r="E1114" i="5"/>
  <c r="E1118" i="5"/>
  <c r="E1122" i="5"/>
  <c r="E1126" i="5"/>
  <c r="E1130" i="5"/>
  <c r="E1134" i="5"/>
  <c r="E1138" i="5"/>
  <c r="E1142" i="5"/>
  <c r="E1146" i="5"/>
  <c r="E1150" i="5"/>
  <c r="E1154" i="5"/>
  <c r="E1158" i="5"/>
  <c r="E1162" i="5"/>
  <c r="E1166" i="5"/>
  <c r="E1170" i="5"/>
  <c r="E1174" i="5"/>
  <c r="E1178" i="5"/>
  <c r="E1182" i="5"/>
  <c r="E1186" i="5"/>
  <c r="E1190" i="5"/>
  <c r="E1194" i="5"/>
  <c r="E1198" i="5"/>
  <c r="E1202" i="5"/>
  <c r="E1206" i="5"/>
  <c r="E1210" i="5"/>
  <c r="E1214" i="5"/>
  <c r="E1218" i="5"/>
  <c r="E1222" i="5"/>
  <c r="E1226" i="5"/>
  <c r="E1230" i="5"/>
  <c r="E1234" i="5"/>
  <c r="E1238" i="5"/>
  <c r="E1242" i="5"/>
  <c r="E1246" i="5"/>
  <c r="E1250" i="5"/>
  <c r="E1254" i="5"/>
  <c r="E1258" i="5"/>
  <c r="E1262" i="5"/>
  <c r="E1266" i="5"/>
  <c r="E1270" i="5"/>
  <c r="E1274" i="5"/>
  <c r="E1278" i="5"/>
  <c r="E1282" i="5"/>
  <c r="E1286" i="5"/>
  <c r="E1290" i="5"/>
  <c r="E1294" i="5"/>
  <c r="E1298" i="5"/>
  <c r="E1302" i="5"/>
  <c r="E1306" i="5"/>
  <c r="E280" i="5"/>
  <c r="E394" i="5"/>
  <c r="E422" i="5"/>
  <c r="E486" i="5"/>
  <c r="E550" i="5"/>
  <c r="E576" i="5"/>
  <c r="E608" i="5"/>
  <c r="E640" i="5"/>
  <c r="E649" i="5"/>
  <c r="E665" i="5"/>
  <c r="E681" i="5"/>
  <c r="E697" i="5"/>
  <c r="E713" i="5"/>
  <c r="E729" i="5"/>
  <c r="E745" i="5"/>
  <c r="E761" i="5"/>
  <c r="E777" i="5"/>
  <c r="E793" i="5"/>
  <c r="E809" i="5"/>
  <c r="E825" i="5"/>
  <c r="E841" i="5"/>
  <c r="E857" i="5"/>
  <c r="E873" i="5"/>
  <c r="E889" i="5"/>
  <c r="E895" i="5"/>
  <c r="E903" i="5"/>
  <c r="E911" i="5"/>
  <c r="E919" i="5"/>
  <c r="E927" i="5"/>
  <c r="E935" i="5"/>
  <c r="E943" i="5"/>
  <c r="E951" i="5"/>
  <c r="E959" i="5"/>
  <c r="E967" i="5"/>
  <c r="E975" i="5"/>
  <c r="E983" i="5"/>
  <c r="E985" i="5"/>
  <c r="E992" i="5"/>
  <c r="E999" i="5"/>
  <c r="E1001" i="5"/>
  <c r="E1005" i="5"/>
  <c r="E1009" i="5"/>
  <c r="E1013" i="5"/>
  <c r="E1017" i="5"/>
  <c r="E1021" i="5"/>
  <c r="E1025" i="5"/>
  <c r="E1029" i="5"/>
  <c r="E1033" i="5"/>
  <c r="E1037" i="5"/>
  <c r="E1041" i="5"/>
  <c r="E1045" i="5"/>
  <c r="E1049" i="5"/>
  <c r="E1053" i="5"/>
  <c r="E1057" i="5"/>
  <c r="E1061" i="5"/>
  <c r="E1065" i="5"/>
  <c r="E1069" i="5"/>
  <c r="E1073" i="5"/>
  <c r="E1077" i="5"/>
  <c r="E1081" i="5"/>
  <c r="E1085" i="5"/>
  <c r="E1089" i="5"/>
  <c r="E1093" i="5"/>
  <c r="E1097" i="5"/>
  <c r="E1101" i="5"/>
  <c r="E1105" i="5"/>
  <c r="E1109" i="5"/>
  <c r="E1113" i="5"/>
  <c r="E1117" i="5"/>
  <c r="E1121" i="5"/>
  <c r="E1125" i="5"/>
  <c r="E1129" i="5"/>
  <c r="E1133" i="5"/>
  <c r="E1137" i="5"/>
  <c r="E1141" i="5"/>
  <c r="E1145" i="5"/>
  <c r="E1149" i="5"/>
  <c r="E1153" i="5"/>
  <c r="E1157" i="5"/>
  <c r="E1161" i="5"/>
  <c r="E1165" i="5"/>
  <c r="E1169" i="5"/>
  <c r="E1173" i="5"/>
  <c r="E1177" i="5"/>
  <c r="E1181" i="5"/>
  <c r="E1185" i="5"/>
  <c r="E1189" i="5"/>
  <c r="E1193" i="5"/>
  <c r="E1197" i="5"/>
  <c r="E1201" i="5"/>
  <c r="E1205" i="5"/>
  <c r="E1209" i="5"/>
  <c r="E1213" i="5"/>
  <c r="E1217" i="5"/>
  <c r="E1221" i="5"/>
  <c r="E1225" i="5"/>
  <c r="E1229" i="5"/>
  <c r="E1233" i="5"/>
  <c r="E1237" i="5"/>
  <c r="E1241" i="5"/>
  <c r="E1245" i="5"/>
  <c r="E1249" i="5"/>
  <c r="E1253" i="5"/>
  <c r="E1257" i="5"/>
  <c r="E1261" i="5"/>
  <c r="E1265" i="5"/>
  <c r="E1269" i="5"/>
  <c r="E1273" i="5"/>
  <c r="E1277" i="5"/>
  <c r="E362" i="5"/>
  <c r="E470" i="5"/>
  <c r="E534" i="5"/>
  <c r="E568" i="5"/>
  <c r="E600" i="5"/>
  <c r="E632" i="5"/>
  <c r="E661" i="5"/>
  <c r="E677" i="5"/>
  <c r="E693" i="5"/>
  <c r="E709" i="5"/>
  <c r="E725" i="5"/>
  <c r="E741" i="5"/>
  <c r="E757" i="5"/>
  <c r="E773" i="5"/>
  <c r="E789" i="5"/>
  <c r="E805" i="5"/>
  <c r="E821" i="5"/>
  <c r="E837" i="5"/>
  <c r="E853" i="5"/>
  <c r="E869" i="5"/>
  <c r="E885" i="5"/>
  <c r="E893" i="5"/>
  <c r="E901" i="5"/>
  <c r="E909" i="5"/>
  <c r="E917" i="5"/>
  <c r="E925" i="5"/>
  <c r="E933" i="5"/>
  <c r="E941" i="5"/>
  <c r="E949" i="5"/>
  <c r="E957" i="5"/>
  <c r="E965" i="5"/>
  <c r="E973" i="5"/>
  <c r="E980" i="5"/>
  <c r="E673" i="5"/>
  <c r="E737" i="5"/>
  <c r="E801" i="5"/>
  <c r="E865" i="5"/>
  <c r="E899" i="5"/>
  <c r="E931" i="5"/>
  <c r="E963" i="5"/>
  <c r="E989" i="5"/>
  <c r="E996" i="5"/>
  <c r="E1008" i="5"/>
  <c r="E1016" i="5"/>
  <c r="E1024" i="5"/>
  <c r="E1032" i="5"/>
  <c r="E1040" i="5"/>
  <c r="E1048" i="5"/>
  <c r="E1056" i="5"/>
  <c r="E1064" i="5"/>
  <c r="E1072" i="5"/>
  <c r="E1080" i="5"/>
  <c r="E1088" i="5"/>
  <c r="E1096" i="5"/>
  <c r="E1104" i="5"/>
  <c r="E1112" i="5"/>
  <c r="E1120" i="5"/>
  <c r="E1128" i="5"/>
  <c r="E1136" i="5"/>
  <c r="E1144" i="5"/>
  <c r="E1152" i="5"/>
  <c r="E1160" i="5"/>
  <c r="E1168" i="5"/>
  <c r="E1176" i="5"/>
  <c r="E1184" i="5"/>
  <c r="E1192" i="5"/>
  <c r="E1200" i="5"/>
  <c r="E1208" i="5"/>
  <c r="E1216" i="5"/>
  <c r="E1224" i="5"/>
  <c r="E1232" i="5"/>
  <c r="E1240" i="5"/>
  <c r="E1248" i="5"/>
  <c r="E1256" i="5"/>
  <c r="E1264" i="5"/>
  <c r="E1272" i="5"/>
  <c r="E1280" i="5"/>
  <c r="E1287" i="5"/>
  <c r="E1289" i="5"/>
  <c r="E1296" i="5"/>
  <c r="E1303" i="5"/>
  <c r="E1305" i="5"/>
  <c r="E1310" i="5"/>
  <c r="E1314" i="5"/>
  <c r="E1318" i="5"/>
  <c r="E1322" i="5"/>
  <c r="E1326" i="5"/>
  <c r="E1330" i="5"/>
  <c r="E1334" i="5"/>
  <c r="E1338" i="5"/>
  <c r="E1342" i="5"/>
  <c r="E1346" i="5"/>
  <c r="E1350" i="5"/>
  <c r="E1354" i="5"/>
  <c r="E1358" i="5"/>
  <c r="E1362" i="5"/>
  <c r="E1366" i="5"/>
  <c r="E1370" i="5"/>
  <c r="E1374" i="5"/>
  <c r="E1378" i="5"/>
  <c r="E1382" i="5"/>
  <c r="E1386" i="5"/>
  <c r="E1390" i="5"/>
  <c r="E1394" i="5"/>
  <c r="E1398" i="5"/>
  <c r="E1402" i="5"/>
  <c r="E1406" i="5"/>
  <c r="E1410" i="5"/>
  <c r="E1414" i="5"/>
  <c r="E1418" i="5"/>
  <c r="E1422" i="5"/>
  <c r="E1426" i="5"/>
  <c r="E1430" i="5"/>
  <c r="E1434" i="5"/>
  <c r="E1438" i="5"/>
  <c r="E1442" i="5"/>
  <c r="E1446" i="5"/>
  <c r="E1450" i="5"/>
  <c r="E1454" i="5"/>
  <c r="E1458" i="5"/>
  <c r="E1462" i="5"/>
  <c r="E1466" i="5"/>
  <c r="E1470" i="5"/>
  <c r="E1474" i="5"/>
  <c r="E1478" i="5"/>
  <c r="E1482" i="5"/>
  <c r="E1486" i="5"/>
  <c r="E1490" i="5"/>
  <c r="E1494" i="5"/>
  <c r="E1498" i="5"/>
  <c r="E1502" i="5"/>
  <c r="E1506" i="5"/>
  <c r="E1510" i="5"/>
  <c r="E1514" i="5"/>
  <c r="E1518" i="5"/>
  <c r="E1522" i="5"/>
  <c r="E1526" i="5"/>
  <c r="E1530" i="5"/>
  <c r="E1534" i="5"/>
  <c r="E1538" i="5"/>
  <c r="E1542" i="5"/>
  <c r="E1546" i="5"/>
  <c r="E1550" i="5"/>
  <c r="E1554" i="5"/>
  <c r="E1558" i="5"/>
  <c r="E1562" i="5"/>
  <c r="E1566" i="5"/>
  <c r="E1570" i="5"/>
  <c r="E1574" i="5"/>
  <c r="E1578" i="5"/>
  <c r="E1582" i="5"/>
  <c r="E1586" i="5"/>
  <c r="E1590" i="5"/>
  <c r="E1594" i="5"/>
  <c r="E1598" i="5"/>
  <c r="E1602" i="5"/>
  <c r="E1606" i="5"/>
  <c r="E1610" i="5"/>
  <c r="E1614" i="5"/>
  <c r="E1618" i="5"/>
  <c r="E1622" i="5"/>
  <c r="E1626" i="5"/>
  <c r="E1630" i="5"/>
  <c r="E1634" i="5"/>
  <c r="E1638" i="5"/>
  <c r="E1642" i="5"/>
  <c r="E1646" i="5"/>
  <c r="E1650" i="5"/>
  <c r="E1654" i="5"/>
  <c r="E1658" i="5"/>
  <c r="E1662" i="5"/>
  <c r="E1666" i="5"/>
  <c r="E1670" i="5"/>
  <c r="E1674" i="5"/>
  <c r="E1678" i="5"/>
  <c r="E1682" i="5"/>
  <c r="E1686" i="5"/>
  <c r="E1690" i="5"/>
  <c r="E1694" i="5"/>
  <c r="E1698" i="5"/>
  <c r="E1702" i="5"/>
  <c r="E1706" i="5"/>
  <c r="E1710" i="5"/>
  <c r="E1714" i="5"/>
  <c r="E518" i="5"/>
  <c r="E624" i="5"/>
  <c r="E657" i="5"/>
  <c r="E721" i="5"/>
  <c r="E785" i="5"/>
  <c r="E849" i="5"/>
  <c r="E891" i="5"/>
  <c r="E923" i="5"/>
  <c r="E955" i="5"/>
  <c r="E993" i="5"/>
  <c r="E1000" i="5"/>
  <c r="E1003" i="5"/>
  <c r="E1011" i="5"/>
  <c r="E1019" i="5"/>
  <c r="E1027" i="5"/>
  <c r="E1035" i="5"/>
  <c r="E1043" i="5"/>
  <c r="E1051" i="5"/>
  <c r="E1059" i="5"/>
  <c r="E1067" i="5"/>
  <c r="E1075" i="5"/>
  <c r="E1083" i="5"/>
  <c r="E1091" i="5"/>
  <c r="E1099" i="5"/>
  <c r="E1107" i="5"/>
  <c r="E1115" i="5"/>
  <c r="E1123" i="5"/>
  <c r="E1131" i="5"/>
  <c r="E1139" i="5"/>
  <c r="E1147" i="5"/>
  <c r="E1155" i="5"/>
  <c r="E1163" i="5"/>
  <c r="E1171" i="5"/>
  <c r="E1179" i="5"/>
  <c r="E1187" i="5"/>
  <c r="E1195" i="5"/>
  <c r="E1203" i="5"/>
  <c r="E1211" i="5"/>
  <c r="E1219" i="5"/>
  <c r="E1227" i="5"/>
  <c r="E1235" i="5"/>
  <c r="E1243" i="5"/>
  <c r="E1251" i="5"/>
  <c r="E1259" i="5"/>
  <c r="E1267" i="5"/>
  <c r="E1275" i="5"/>
  <c r="E1284" i="5"/>
  <c r="E1291" i="5"/>
  <c r="E1293" i="5"/>
  <c r="E1300" i="5"/>
  <c r="E1307" i="5"/>
  <c r="E1309" i="5"/>
  <c r="E1313" i="5"/>
  <c r="E1317" i="5"/>
  <c r="E1321" i="5"/>
  <c r="E1325" i="5"/>
  <c r="E1329" i="5"/>
  <c r="E1333" i="5"/>
  <c r="E1337" i="5"/>
  <c r="E1341" i="5"/>
  <c r="E1345" i="5"/>
  <c r="E1349" i="5"/>
  <c r="E1353" i="5"/>
  <c r="E1357" i="5"/>
  <c r="E1361" i="5"/>
  <c r="E1365" i="5"/>
  <c r="E1369" i="5"/>
  <c r="E1373" i="5"/>
  <c r="E1377" i="5"/>
  <c r="E1381" i="5"/>
  <c r="E1385" i="5"/>
  <c r="E1389" i="5"/>
  <c r="E1393" i="5"/>
  <c r="E1397" i="5"/>
  <c r="E1401" i="5"/>
  <c r="E1405" i="5"/>
  <c r="E1409" i="5"/>
  <c r="E1413" i="5"/>
  <c r="E1417" i="5"/>
  <c r="E1421" i="5"/>
  <c r="E1425" i="5"/>
  <c r="E1429" i="5"/>
  <c r="E1433" i="5"/>
  <c r="E1437" i="5"/>
  <c r="E1441" i="5"/>
  <c r="E1445" i="5"/>
  <c r="E1449" i="5"/>
  <c r="E1453" i="5"/>
  <c r="E1457" i="5"/>
  <c r="E1461" i="5"/>
  <c r="E1465" i="5"/>
  <c r="E1469" i="5"/>
  <c r="E1473" i="5"/>
  <c r="E1477" i="5"/>
  <c r="E1481" i="5"/>
  <c r="E1485" i="5"/>
  <c r="E1489" i="5"/>
  <c r="E1493" i="5"/>
  <c r="E1497" i="5"/>
  <c r="E1501" i="5"/>
  <c r="E1505" i="5"/>
  <c r="E1509" i="5"/>
  <c r="E1513" i="5"/>
  <c r="E1517" i="5"/>
  <c r="E1521" i="5"/>
  <c r="E1525" i="5"/>
  <c r="E1529" i="5"/>
  <c r="E1533" i="5"/>
  <c r="E1537" i="5"/>
  <c r="E1541" i="5"/>
  <c r="E1545" i="5"/>
  <c r="E1549" i="5"/>
  <c r="E1553" i="5"/>
  <c r="E1557" i="5"/>
  <c r="E1561" i="5"/>
  <c r="E454" i="5"/>
  <c r="E592" i="5"/>
  <c r="E705" i="5"/>
  <c r="E769" i="5"/>
  <c r="E833" i="5"/>
  <c r="E915" i="5"/>
  <c r="E947" i="5"/>
  <c r="E987" i="5"/>
  <c r="E1004" i="5"/>
  <c r="E1012" i="5"/>
  <c r="E1020" i="5"/>
  <c r="E1028" i="5"/>
  <c r="E1036" i="5"/>
  <c r="E1044" i="5"/>
  <c r="E1052" i="5"/>
  <c r="E1060" i="5"/>
  <c r="E1068" i="5"/>
  <c r="E1076" i="5"/>
  <c r="E1084" i="5"/>
  <c r="E1092" i="5"/>
  <c r="E1100" i="5"/>
  <c r="E1108" i="5"/>
  <c r="E1116" i="5"/>
  <c r="E1124" i="5"/>
  <c r="E1132" i="5"/>
  <c r="E1140" i="5"/>
  <c r="E1148" i="5"/>
  <c r="E1156" i="5"/>
  <c r="E1164" i="5"/>
  <c r="E1172" i="5"/>
  <c r="E1180" i="5"/>
  <c r="E1188" i="5"/>
  <c r="E1196" i="5"/>
  <c r="E1204" i="5"/>
  <c r="E1212" i="5"/>
  <c r="E1220" i="5"/>
  <c r="E1228" i="5"/>
  <c r="E1236" i="5"/>
  <c r="E1244" i="5"/>
  <c r="E1252" i="5"/>
  <c r="E1260" i="5"/>
  <c r="E1268" i="5"/>
  <c r="E1276" i="5"/>
  <c r="E1281" i="5"/>
  <c r="E1288" i="5"/>
  <c r="E1295" i="5"/>
  <c r="E1297" i="5"/>
  <c r="E1304" i="5"/>
  <c r="E1312" i="5"/>
  <c r="E1316" i="5"/>
  <c r="E1320" i="5"/>
  <c r="E1324" i="5"/>
  <c r="E1328" i="5"/>
  <c r="E1332" i="5"/>
  <c r="E1336" i="5"/>
  <c r="E1340" i="5"/>
  <c r="E1344" i="5"/>
  <c r="E1348" i="5"/>
  <c r="E1352" i="5"/>
  <c r="E1356" i="5"/>
  <c r="E1360" i="5"/>
  <c r="E1364" i="5"/>
  <c r="E1368" i="5"/>
  <c r="E1372" i="5"/>
  <c r="E1376" i="5"/>
  <c r="E1380" i="5"/>
  <c r="E1384" i="5"/>
  <c r="E1388" i="5"/>
  <c r="E1392" i="5"/>
  <c r="E1396" i="5"/>
  <c r="E1400" i="5"/>
  <c r="E1404" i="5"/>
  <c r="E1408" i="5"/>
  <c r="E1412" i="5"/>
  <c r="E1416" i="5"/>
  <c r="E1420" i="5"/>
  <c r="E1424" i="5"/>
  <c r="E1428" i="5"/>
  <c r="E1432" i="5"/>
  <c r="E1436" i="5"/>
  <c r="E1440" i="5"/>
  <c r="E1444" i="5"/>
  <c r="E1448" i="5"/>
  <c r="E1452" i="5"/>
  <c r="E1456" i="5"/>
  <c r="E1460" i="5"/>
  <c r="E1464" i="5"/>
  <c r="E1468" i="5"/>
  <c r="E1472" i="5"/>
  <c r="E1476" i="5"/>
  <c r="E1480" i="5"/>
  <c r="E1484" i="5"/>
  <c r="E1488" i="5"/>
  <c r="E1492" i="5"/>
  <c r="E1496" i="5"/>
  <c r="E1500" i="5"/>
  <c r="E1504" i="5"/>
  <c r="E1508" i="5"/>
  <c r="E1512" i="5"/>
  <c r="E1516" i="5"/>
  <c r="E1520" i="5"/>
  <c r="E1524" i="5"/>
  <c r="E1528" i="5"/>
  <c r="E1532" i="5"/>
  <c r="E1536" i="5"/>
  <c r="E1540" i="5"/>
  <c r="E1544" i="5"/>
  <c r="E1548" i="5"/>
  <c r="E1552" i="5"/>
  <c r="E1556" i="5"/>
  <c r="E1560" i="5"/>
  <c r="E1564" i="5"/>
  <c r="E1568" i="5"/>
  <c r="E1572" i="5"/>
  <c r="E1576" i="5"/>
  <c r="E1580" i="5"/>
  <c r="E1584" i="5"/>
  <c r="E1588" i="5"/>
  <c r="E1592" i="5"/>
  <c r="E1596" i="5"/>
  <c r="E1600" i="5"/>
  <c r="E1604" i="5"/>
  <c r="E1608" i="5"/>
  <c r="E1612" i="5"/>
  <c r="E1616" i="5"/>
  <c r="E1620" i="5"/>
  <c r="E1624" i="5"/>
  <c r="E1628" i="5"/>
  <c r="E1632" i="5"/>
  <c r="E1636" i="5"/>
  <c r="E1640" i="5"/>
  <c r="E1644" i="5"/>
  <c r="E1648" i="5"/>
  <c r="E1652" i="5"/>
  <c r="E1656" i="5"/>
  <c r="E1660" i="5"/>
  <c r="E1664" i="5"/>
  <c r="E1668" i="5"/>
  <c r="E1672" i="5"/>
  <c r="E1676" i="5"/>
  <c r="E1680" i="5"/>
  <c r="E1684" i="5"/>
  <c r="E1688" i="5"/>
  <c r="E1692" i="5"/>
  <c r="E1696" i="5"/>
  <c r="E1700" i="5"/>
  <c r="E1704" i="5"/>
  <c r="E1708" i="5"/>
  <c r="E1712" i="5"/>
  <c r="E881" i="5"/>
  <c r="E971" i="5"/>
  <c r="E991" i="5"/>
  <c r="E1015" i="5"/>
  <c r="E1047" i="5"/>
  <c r="E1079" i="5"/>
  <c r="E1111" i="5"/>
  <c r="E1143" i="5"/>
  <c r="E1175" i="5"/>
  <c r="E1207" i="5"/>
  <c r="E1239" i="5"/>
  <c r="E1271" i="5"/>
  <c r="E1315" i="5"/>
  <c r="E1331" i="5"/>
  <c r="E1347" i="5"/>
  <c r="E1363" i="5"/>
  <c r="E1379" i="5"/>
  <c r="E1395" i="5"/>
  <c r="E1411" i="5"/>
  <c r="E1427" i="5"/>
  <c r="E1443" i="5"/>
  <c r="E1459" i="5"/>
  <c r="E1475" i="5"/>
  <c r="E1491" i="5"/>
  <c r="E1507" i="5"/>
  <c r="E1523" i="5"/>
  <c r="E1539" i="5"/>
  <c r="E1555" i="5"/>
  <c r="E1569" i="5"/>
  <c r="E1577" i="5"/>
  <c r="E1585" i="5"/>
  <c r="E1593" i="5"/>
  <c r="E1601" i="5"/>
  <c r="E1609" i="5"/>
  <c r="E1617" i="5"/>
  <c r="E1625" i="5"/>
  <c r="E1633" i="5"/>
  <c r="E1641" i="5"/>
  <c r="E1649" i="5"/>
  <c r="E1657" i="5"/>
  <c r="E1665" i="5"/>
  <c r="E1673" i="5"/>
  <c r="E1681" i="5"/>
  <c r="E1689" i="5"/>
  <c r="E1697" i="5"/>
  <c r="E1705" i="5"/>
  <c r="E1713" i="5"/>
  <c r="E1716" i="5"/>
  <c r="E1720" i="5"/>
  <c r="E1724" i="5"/>
  <c r="E1728" i="5"/>
  <c r="E1732" i="5"/>
  <c r="E1736" i="5"/>
  <c r="E1740" i="5"/>
  <c r="E1744" i="5"/>
  <c r="E1748" i="5"/>
  <c r="E1752" i="5"/>
  <c r="E1756" i="5"/>
  <c r="E1760" i="5"/>
  <c r="E1764" i="5"/>
  <c r="E1768" i="5"/>
  <c r="E1772" i="5"/>
  <c r="E1776" i="5"/>
  <c r="E1780" i="5"/>
  <c r="E1784" i="5"/>
  <c r="E1788" i="5"/>
  <c r="E1792" i="5"/>
  <c r="E1796" i="5"/>
  <c r="E1800" i="5"/>
  <c r="E1804" i="5"/>
  <c r="E1808" i="5"/>
  <c r="E1812" i="5"/>
  <c r="E1816" i="5"/>
  <c r="E1820" i="5"/>
  <c r="E1824" i="5"/>
  <c r="E1828" i="5"/>
  <c r="E1832" i="5"/>
  <c r="E1836" i="5"/>
  <c r="E1840" i="5"/>
  <c r="E1844" i="5"/>
  <c r="E1848" i="5"/>
  <c r="E1852" i="5"/>
  <c r="E1856" i="5"/>
  <c r="E1860" i="5"/>
  <c r="E1864" i="5"/>
  <c r="E1868" i="5"/>
  <c r="E1872" i="5"/>
  <c r="E1876" i="5"/>
  <c r="E1880" i="5"/>
  <c r="E1884" i="5"/>
  <c r="E1888" i="5"/>
  <c r="E1892" i="5"/>
  <c r="E1896" i="5"/>
  <c r="E1900" i="5"/>
  <c r="E1904" i="5"/>
  <c r="E1908" i="5"/>
  <c r="E1912" i="5"/>
  <c r="E1916" i="5"/>
  <c r="E1920" i="5"/>
  <c r="E1924" i="5"/>
  <c r="E1928" i="5"/>
  <c r="E1932" i="5"/>
  <c r="E1936" i="5"/>
  <c r="E1940" i="5"/>
  <c r="E1944" i="5"/>
  <c r="E1948" i="5"/>
  <c r="E1952" i="5"/>
  <c r="E1956" i="5"/>
  <c r="E1960" i="5"/>
  <c r="E1964" i="5"/>
  <c r="E1968" i="5"/>
  <c r="E1972" i="5"/>
  <c r="E1976" i="5"/>
  <c r="E1980" i="5"/>
  <c r="E1984" i="5"/>
  <c r="E1988" i="5"/>
  <c r="E1992" i="5"/>
  <c r="E1996" i="5"/>
  <c r="E2000" i="5"/>
  <c r="E817" i="5"/>
  <c r="E939" i="5"/>
  <c r="E1007" i="5"/>
  <c r="E1039" i="5"/>
  <c r="E1071" i="5"/>
  <c r="E1103" i="5"/>
  <c r="E1135" i="5"/>
  <c r="E1167" i="5"/>
  <c r="E1199" i="5"/>
  <c r="E1231" i="5"/>
  <c r="E1263" i="5"/>
  <c r="E1283" i="5"/>
  <c r="E1311" i="5"/>
  <c r="E1327" i="5"/>
  <c r="E1343" i="5"/>
  <c r="E1359" i="5"/>
  <c r="E1375" i="5"/>
  <c r="E1391" i="5"/>
  <c r="E1407" i="5"/>
  <c r="E1423" i="5"/>
  <c r="E1439" i="5"/>
  <c r="E1455" i="5"/>
  <c r="E1471" i="5"/>
  <c r="E1487" i="5"/>
  <c r="E1503" i="5"/>
  <c r="E1519" i="5"/>
  <c r="E1535" i="5"/>
  <c r="E1551" i="5"/>
  <c r="E1567" i="5"/>
  <c r="E1575" i="5"/>
  <c r="E1583" i="5"/>
  <c r="E1591" i="5"/>
  <c r="E1599" i="5"/>
  <c r="E1607" i="5"/>
  <c r="E1615" i="5"/>
  <c r="E1623" i="5"/>
  <c r="E1631" i="5"/>
  <c r="E1639" i="5"/>
  <c r="E1647" i="5"/>
  <c r="E1655" i="5"/>
  <c r="E1663" i="5"/>
  <c r="E1671" i="5"/>
  <c r="E1679" i="5"/>
  <c r="E1687" i="5"/>
  <c r="E1695" i="5"/>
  <c r="E1703" i="5"/>
  <c r="E1711" i="5"/>
  <c r="E1715" i="5"/>
  <c r="E1719" i="5"/>
  <c r="E1723" i="5"/>
  <c r="E1727" i="5"/>
  <c r="E1731" i="5"/>
  <c r="E1735" i="5"/>
  <c r="E1739" i="5"/>
  <c r="E1743" i="5"/>
  <c r="E1747" i="5"/>
  <c r="E1751" i="5"/>
  <c r="E1755" i="5"/>
  <c r="E1759" i="5"/>
  <c r="E1763" i="5"/>
  <c r="E1767" i="5"/>
  <c r="E1771" i="5"/>
  <c r="E1775" i="5"/>
  <c r="E1779" i="5"/>
  <c r="E1783" i="5"/>
  <c r="E1787" i="5"/>
  <c r="E1791" i="5"/>
  <c r="E1795" i="5"/>
  <c r="E1799" i="5"/>
  <c r="E1803" i="5"/>
  <c r="E1807" i="5"/>
  <c r="E1811" i="5"/>
  <c r="E1815" i="5"/>
  <c r="E1819" i="5"/>
  <c r="E1823" i="5"/>
  <c r="E1827" i="5"/>
  <c r="E1831" i="5"/>
  <c r="E1835" i="5"/>
  <c r="E1839" i="5"/>
  <c r="E1843" i="5"/>
  <c r="E1847" i="5"/>
  <c r="E1851" i="5"/>
  <c r="E1855" i="5"/>
  <c r="E1859" i="5"/>
  <c r="E1863" i="5"/>
  <c r="E1867" i="5"/>
  <c r="E1871" i="5"/>
  <c r="E1875" i="5"/>
  <c r="E1879" i="5"/>
  <c r="E1883" i="5"/>
  <c r="E1887" i="5"/>
  <c r="E1891" i="5"/>
  <c r="E1895" i="5"/>
  <c r="E1899" i="5"/>
  <c r="E1903" i="5"/>
  <c r="E1907" i="5"/>
  <c r="E1911" i="5"/>
  <c r="E1915" i="5"/>
  <c r="E1919" i="5"/>
  <c r="E1923" i="5"/>
  <c r="E1927" i="5"/>
  <c r="E1931" i="5"/>
  <c r="E1935" i="5"/>
  <c r="E1939" i="5"/>
  <c r="E1943" i="5"/>
  <c r="E1947" i="5"/>
  <c r="E1951" i="5"/>
  <c r="E1955" i="5"/>
  <c r="E1959" i="5"/>
  <c r="E1963" i="5"/>
  <c r="E1967" i="5"/>
  <c r="E1971" i="5"/>
  <c r="E1975" i="5"/>
  <c r="E1979" i="5"/>
  <c r="E1983" i="5"/>
  <c r="E1987" i="5"/>
  <c r="E1991" i="5"/>
  <c r="E1995" i="5"/>
  <c r="E1999" i="5"/>
  <c r="E560" i="5"/>
  <c r="E689" i="5"/>
  <c r="E1023" i="5"/>
  <c r="E1055" i="5"/>
  <c r="E1087" i="5"/>
  <c r="E1119" i="5"/>
  <c r="E1151" i="5"/>
  <c r="E1183" i="5"/>
  <c r="E1215" i="5"/>
  <c r="E1247" i="5"/>
  <c r="E1279" i="5"/>
  <c r="E1301" i="5"/>
  <c r="E1308" i="5"/>
  <c r="E1319" i="5"/>
  <c r="E1335" i="5"/>
  <c r="E1351" i="5"/>
  <c r="E1367" i="5"/>
  <c r="E1383" i="5"/>
  <c r="E1399" i="5"/>
  <c r="E1431" i="5"/>
  <c r="E1447" i="5"/>
  <c r="E1463" i="5"/>
  <c r="E1479" i="5"/>
  <c r="E1495" i="5"/>
  <c r="E1511" i="5"/>
  <c r="E1527" i="5"/>
  <c r="E1543" i="5"/>
  <c r="E1559" i="5"/>
  <c r="E1563" i="5"/>
  <c r="E1571" i="5"/>
  <c r="E1579" i="5"/>
  <c r="E1587" i="5"/>
  <c r="E1595" i="5"/>
  <c r="E1603" i="5"/>
  <c r="E1611" i="5"/>
  <c r="E1619" i="5"/>
  <c r="E1635" i="5"/>
  <c r="E1643" i="5"/>
  <c r="E1651" i="5"/>
  <c r="E1667" i="5"/>
  <c r="E1675" i="5"/>
  <c r="E1699" i="5"/>
  <c r="E1707" i="5"/>
  <c r="E1717" i="5"/>
  <c r="E1721" i="5"/>
  <c r="E1729" i="5"/>
  <c r="E1741" i="5"/>
  <c r="E1749" i="5"/>
  <c r="E1757" i="5"/>
  <c r="E1765" i="5"/>
  <c r="E1769" i="5"/>
  <c r="E1777" i="5"/>
  <c r="E1785" i="5"/>
  <c r="E1797" i="5"/>
  <c r="E1801" i="5"/>
  <c r="E1813" i="5"/>
  <c r="E1821" i="5"/>
  <c r="E1825" i="5"/>
  <c r="E1833" i="5"/>
  <c r="E1841" i="5"/>
  <c r="E1853" i="5"/>
  <c r="E1857" i="5"/>
  <c r="E1869" i="5"/>
  <c r="E1877" i="5"/>
  <c r="E1881" i="5"/>
  <c r="E1889" i="5"/>
  <c r="E1901" i="5"/>
  <c r="E1905" i="5"/>
  <c r="E1909" i="5"/>
  <c r="E1917" i="5"/>
  <c r="E1925" i="5"/>
  <c r="E1929" i="5"/>
  <c r="E1933" i="5"/>
  <c r="E1941" i="5"/>
  <c r="E1945" i="5"/>
  <c r="E1953" i="5"/>
  <c r="E1961" i="5"/>
  <c r="E1969" i="5"/>
  <c r="E1973" i="5"/>
  <c r="E1981" i="5"/>
  <c r="E1985" i="5"/>
  <c r="E1993" i="5"/>
  <c r="E753" i="5"/>
  <c r="E907" i="5"/>
  <c r="E984" i="5"/>
  <c r="E1031" i="5"/>
  <c r="E1063" i="5"/>
  <c r="E1095" i="5"/>
  <c r="E1127" i="5"/>
  <c r="E1159" i="5"/>
  <c r="E1191" i="5"/>
  <c r="E1223" i="5"/>
  <c r="E1255" i="5"/>
  <c r="E1285" i="5"/>
  <c r="E1292" i="5"/>
  <c r="E1299" i="5"/>
  <c r="E1323" i="5"/>
  <c r="E1339" i="5"/>
  <c r="E1355" i="5"/>
  <c r="E1371" i="5"/>
  <c r="E1387" i="5"/>
  <c r="E1403" i="5"/>
  <c r="E1419" i="5"/>
  <c r="E1435" i="5"/>
  <c r="E1451" i="5"/>
  <c r="E1467" i="5"/>
  <c r="E1483" i="5"/>
  <c r="E1499" i="5"/>
  <c r="E1515" i="5"/>
  <c r="E1531" i="5"/>
  <c r="E1547" i="5"/>
  <c r="E1565" i="5"/>
  <c r="E1573" i="5"/>
  <c r="E1581" i="5"/>
  <c r="E1589" i="5"/>
  <c r="E1597" i="5"/>
  <c r="E1605" i="5"/>
  <c r="E1613" i="5"/>
  <c r="E1621" i="5"/>
  <c r="E1629" i="5"/>
  <c r="E1637" i="5"/>
  <c r="E1645" i="5"/>
  <c r="E1653" i="5"/>
  <c r="E1661" i="5"/>
  <c r="E1669" i="5"/>
  <c r="E1677" i="5"/>
  <c r="E1685" i="5"/>
  <c r="E1693" i="5"/>
  <c r="E1701" i="5"/>
  <c r="E1709" i="5"/>
  <c r="E1718" i="5"/>
  <c r="E1722" i="5"/>
  <c r="E1726" i="5"/>
  <c r="E1730" i="5"/>
  <c r="E1734" i="5"/>
  <c r="E1738" i="5"/>
  <c r="E1742" i="5"/>
  <c r="E1746" i="5"/>
  <c r="E1750" i="5"/>
  <c r="E1754" i="5"/>
  <c r="E1758" i="5"/>
  <c r="E1762" i="5"/>
  <c r="E1766" i="5"/>
  <c r="E1770" i="5"/>
  <c r="E1774" i="5"/>
  <c r="E1778" i="5"/>
  <c r="E1782" i="5"/>
  <c r="E1786" i="5"/>
  <c r="E1790" i="5"/>
  <c r="E1794" i="5"/>
  <c r="E1798" i="5"/>
  <c r="E1802" i="5"/>
  <c r="E1806" i="5"/>
  <c r="E1810" i="5"/>
  <c r="E1814" i="5"/>
  <c r="E1818" i="5"/>
  <c r="E1822" i="5"/>
  <c r="E1826" i="5"/>
  <c r="E1830" i="5"/>
  <c r="E1834" i="5"/>
  <c r="E1838" i="5"/>
  <c r="E1842" i="5"/>
  <c r="E1846" i="5"/>
  <c r="E1850" i="5"/>
  <c r="E1854" i="5"/>
  <c r="E1858" i="5"/>
  <c r="E1862" i="5"/>
  <c r="E1866" i="5"/>
  <c r="E1870" i="5"/>
  <c r="E1874" i="5"/>
  <c r="E1878" i="5"/>
  <c r="E1882" i="5"/>
  <c r="E1886" i="5"/>
  <c r="E1890" i="5"/>
  <c r="E1894" i="5"/>
  <c r="E1898" i="5"/>
  <c r="E1902" i="5"/>
  <c r="E1906" i="5"/>
  <c r="E1910" i="5"/>
  <c r="E1914" i="5"/>
  <c r="E1918" i="5"/>
  <c r="E1922" i="5"/>
  <c r="E1926" i="5"/>
  <c r="E1930" i="5"/>
  <c r="E1934" i="5"/>
  <c r="E1938" i="5"/>
  <c r="E1942" i="5"/>
  <c r="E1946" i="5"/>
  <c r="E1950" i="5"/>
  <c r="E1954" i="5"/>
  <c r="E1958" i="5"/>
  <c r="E1962" i="5"/>
  <c r="E1966" i="5"/>
  <c r="E1970" i="5"/>
  <c r="E1974" i="5"/>
  <c r="E1978" i="5"/>
  <c r="E1982" i="5"/>
  <c r="E1986" i="5"/>
  <c r="E1990" i="5"/>
  <c r="E1994" i="5"/>
  <c r="E1998" i="5"/>
  <c r="E1415" i="5"/>
  <c r="E1627" i="5"/>
  <c r="E1659" i="5"/>
  <c r="E1683" i="5"/>
  <c r="E1691" i="5"/>
  <c r="E1725" i="5"/>
  <c r="E1733" i="5"/>
  <c r="E1737" i="5"/>
  <c r="E1745" i="5"/>
  <c r="E1753" i="5"/>
  <c r="E1761" i="5"/>
  <c r="E1773" i="5"/>
  <c r="E1781" i="5"/>
  <c r="E1789" i="5"/>
  <c r="E1793" i="5"/>
  <c r="E1805" i="5"/>
  <c r="E1809" i="5"/>
  <c r="E1817" i="5"/>
  <c r="E1829" i="5"/>
  <c r="E1837" i="5"/>
  <c r="E1845" i="5"/>
  <c r="E1849" i="5"/>
  <c r="E1861" i="5"/>
  <c r="E1865" i="5"/>
  <c r="E1873" i="5"/>
  <c r="E1885" i="5"/>
  <c r="E1893" i="5"/>
  <c r="E1897" i="5"/>
  <c r="E1913" i="5"/>
  <c r="E1921" i="5"/>
  <c r="E1937" i="5"/>
  <c r="E1949" i="5"/>
  <c r="E1957" i="5"/>
  <c r="E1965" i="5"/>
  <c r="E1977" i="5"/>
  <c r="E1989" i="5"/>
  <c r="E1997" i="5"/>
  <c r="D2001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352" i="5"/>
  <c r="D368" i="5"/>
  <c r="D372" i="5"/>
  <c r="D374" i="5"/>
  <c r="D376" i="5"/>
  <c r="D378" i="5"/>
  <c r="D380" i="5"/>
  <c r="D382" i="5"/>
  <c r="D384" i="5"/>
  <c r="D386" i="5"/>
  <c r="D387" i="5"/>
  <c r="D389" i="5"/>
  <c r="D391" i="5"/>
  <c r="D393" i="5"/>
  <c r="D395" i="5"/>
  <c r="D397" i="5"/>
  <c r="D399" i="5"/>
  <c r="D401" i="5"/>
  <c r="D403" i="5"/>
  <c r="D405" i="5"/>
  <c r="D407" i="5"/>
  <c r="D409" i="5"/>
  <c r="D411" i="5"/>
  <c r="D413" i="5"/>
  <c r="D415" i="5"/>
  <c r="D417" i="5"/>
  <c r="D418" i="5"/>
  <c r="D420" i="5"/>
  <c r="D422" i="5"/>
  <c r="D424" i="5"/>
  <c r="D426" i="5"/>
  <c r="D428" i="5"/>
  <c r="D430" i="5"/>
  <c r="D432" i="5"/>
  <c r="D434" i="5"/>
  <c r="D436" i="5"/>
  <c r="D438" i="5"/>
  <c r="D440" i="5"/>
  <c r="D441" i="5"/>
  <c r="D443" i="5"/>
  <c r="D445" i="5"/>
  <c r="D447" i="5"/>
  <c r="D449" i="5"/>
  <c r="D451" i="5"/>
  <c r="D453" i="5"/>
  <c r="D456" i="5"/>
  <c r="D458" i="5"/>
  <c r="D460" i="5"/>
  <c r="D462" i="5"/>
  <c r="D464" i="5"/>
  <c r="D466" i="5"/>
  <c r="D468" i="5"/>
  <c r="D470" i="5"/>
  <c r="D472" i="5"/>
  <c r="D474" i="5"/>
  <c r="D476" i="5"/>
  <c r="D478" i="5"/>
  <c r="D480" i="5"/>
  <c r="D482" i="5"/>
  <c r="D484" i="5"/>
  <c r="D486" i="5"/>
  <c r="D488" i="5"/>
  <c r="D490" i="5"/>
  <c r="D492" i="5"/>
  <c r="D494" i="5"/>
  <c r="D496" i="5"/>
  <c r="D498" i="5"/>
  <c r="D500" i="5"/>
  <c r="D502" i="5"/>
  <c r="D504" i="5"/>
  <c r="D506" i="5"/>
  <c r="D508" i="5"/>
  <c r="D510" i="5"/>
  <c r="D512" i="5"/>
  <c r="D514" i="5"/>
  <c r="D516" i="5"/>
  <c r="D518" i="5"/>
  <c r="D520" i="5"/>
  <c r="D522" i="5"/>
  <c r="D524" i="5"/>
  <c r="D526" i="5"/>
  <c r="D528" i="5"/>
  <c r="D530" i="5"/>
  <c r="D532" i="5"/>
  <c r="D534" i="5"/>
  <c r="D536" i="5"/>
  <c r="D537" i="5"/>
  <c r="D539" i="5"/>
  <c r="D541" i="5"/>
  <c r="D543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2" i="5"/>
  <c r="D343" i="5"/>
  <c r="D344" i="5"/>
  <c r="D345" i="5"/>
  <c r="D346" i="5"/>
  <c r="D347" i="5"/>
  <c r="D348" i="5"/>
  <c r="D349" i="5"/>
  <c r="D350" i="5"/>
  <c r="D351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9" i="5"/>
  <c r="D370" i="5"/>
  <c r="D371" i="5"/>
  <c r="D373" i="5"/>
  <c r="D375" i="5"/>
  <c r="D377" i="5"/>
  <c r="D379" i="5"/>
  <c r="D381" i="5"/>
  <c r="D383" i="5"/>
  <c r="D385" i="5"/>
  <c r="D388" i="5"/>
  <c r="D390" i="5"/>
  <c r="D392" i="5"/>
  <c r="D394" i="5"/>
  <c r="D396" i="5"/>
  <c r="D398" i="5"/>
  <c r="D400" i="5"/>
  <c r="D402" i="5"/>
  <c r="D404" i="5"/>
  <c r="D406" i="5"/>
  <c r="D408" i="5"/>
  <c r="D410" i="5"/>
  <c r="D412" i="5"/>
  <c r="D414" i="5"/>
  <c r="D416" i="5"/>
  <c r="D419" i="5"/>
  <c r="D421" i="5"/>
  <c r="D423" i="5"/>
  <c r="D425" i="5"/>
  <c r="D427" i="5"/>
  <c r="D429" i="5"/>
  <c r="D431" i="5"/>
  <c r="D433" i="5"/>
  <c r="D435" i="5"/>
  <c r="D437" i="5"/>
  <c r="D439" i="5"/>
  <c r="D442" i="5"/>
  <c r="D444" i="5"/>
  <c r="D446" i="5"/>
  <c r="D448" i="5"/>
  <c r="D450" i="5"/>
  <c r="D452" i="5"/>
  <c r="D454" i="5"/>
  <c r="D455" i="5"/>
  <c r="D457" i="5"/>
  <c r="D459" i="5"/>
  <c r="D461" i="5"/>
  <c r="D463" i="5"/>
  <c r="D465" i="5"/>
  <c r="D467" i="5"/>
  <c r="D469" i="5"/>
  <c r="D471" i="5"/>
  <c r="D473" i="5"/>
  <c r="D475" i="5"/>
  <c r="D477" i="5"/>
  <c r="D479" i="5"/>
  <c r="D481" i="5"/>
  <c r="D483" i="5"/>
  <c r="D485" i="5"/>
  <c r="D487" i="5"/>
  <c r="D489" i="5"/>
  <c r="D491" i="5"/>
  <c r="D493" i="5"/>
  <c r="D495" i="5"/>
  <c r="D497" i="5"/>
  <c r="D499" i="5"/>
  <c r="D501" i="5"/>
  <c r="D503" i="5"/>
  <c r="D505" i="5"/>
  <c r="D507" i="5"/>
  <c r="D509" i="5"/>
  <c r="D511" i="5"/>
  <c r="D513" i="5"/>
  <c r="D515" i="5"/>
  <c r="D517" i="5"/>
  <c r="D519" i="5"/>
  <c r="D521" i="5"/>
  <c r="D523" i="5"/>
  <c r="D525" i="5"/>
  <c r="D527" i="5"/>
  <c r="D529" i="5"/>
  <c r="D531" i="5"/>
  <c r="D533" i="5"/>
  <c r="D535" i="5"/>
  <c r="D538" i="5"/>
  <c r="D540" i="5"/>
  <c r="D542" i="5"/>
  <c r="D613" i="5"/>
  <c r="D647" i="5"/>
  <c r="D652" i="5"/>
  <c r="D654" i="5"/>
  <c r="D656" i="5"/>
  <c r="D658" i="5"/>
  <c r="D660" i="5"/>
  <c r="D662" i="5"/>
  <c r="D664" i="5"/>
  <c r="D666" i="5"/>
  <c r="D668" i="5"/>
  <c r="D670" i="5"/>
  <c r="D672" i="5"/>
  <c r="D674" i="5"/>
  <c r="D676" i="5"/>
  <c r="D678" i="5"/>
  <c r="D681" i="5"/>
  <c r="D683" i="5"/>
  <c r="D685" i="5"/>
  <c r="D687" i="5"/>
  <c r="D689" i="5"/>
  <c r="D691" i="5"/>
  <c r="D693" i="5"/>
  <c r="D695" i="5"/>
  <c r="D697" i="5"/>
  <c r="D699" i="5"/>
  <c r="D701" i="5"/>
  <c r="D703" i="5"/>
  <c r="D705" i="5"/>
  <c r="D707" i="5"/>
  <c r="D709" i="5"/>
  <c r="D712" i="5"/>
  <c r="D714" i="5"/>
  <c r="D716" i="5"/>
  <c r="D718" i="5"/>
  <c r="D720" i="5"/>
  <c r="D722" i="5"/>
  <c r="D724" i="5"/>
  <c r="D726" i="5"/>
  <c r="D728" i="5"/>
  <c r="D731" i="5"/>
  <c r="D733" i="5"/>
  <c r="D735" i="5"/>
  <c r="D737" i="5"/>
  <c r="D739" i="5"/>
  <c r="D741" i="5"/>
  <c r="D744" i="5"/>
  <c r="D746" i="5"/>
  <c r="D748" i="5"/>
  <c r="D750" i="5"/>
  <c r="D753" i="5"/>
  <c r="D755" i="5"/>
  <c r="D758" i="5"/>
  <c r="D761" i="5"/>
  <c r="D763" i="5"/>
  <c r="D766" i="5"/>
  <c r="D768" i="5"/>
  <c r="D770" i="5"/>
  <c r="D772" i="5"/>
  <c r="D775" i="5"/>
  <c r="D777" i="5"/>
  <c r="D780" i="5"/>
  <c r="D781" i="5"/>
  <c r="D784" i="5"/>
  <c r="D787" i="5"/>
  <c r="D790" i="5"/>
  <c r="D792" i="5"/>
  <c r="D795" i="5"/>
  <c r="D797" i="5"/>
  <c r="D799" i="5"/>
  <c r="D802" i="5"/>
  <c r="D804" i="5"/>
  <c r="D807" i="5"/>
  <c r="D809" i="5"/>
  <c r="D812" i="5"/>
  <c r="D814" i="5"/>
  <c r="D817" i="5"/>
  <c r="D819" i="5"/>
  <c r="D822" i="5"/>
  <c r="D824" i="5"/>
  <c r="D827" i="5"/>
  <c r="D829" i="5"/>
  <c r="D832" i="5"/>
  <c r="D834" i="5"/>
  <c r="D837" i="5"/>
  <c r="D839" i="5"/>
  <c r="D842" i="5"/>
  <c r="D844" i="5"/>
  <c r="D847" i="5"/>
  <c r="D850" i="5"/>
  <c r="D852" i="5"/>
  <c r="D855" i="5"/>
  <c r="D858" i="5"/>
  <c r="D860" i="5"/>
  <c r="D863" i="5"/>
  <c r="D865" i="5"/>
  <c r="D868" i="5"/>
  <c r="D870" i="5"/>
  <c r="D873" i="5"/>
  <c r="D875" i="5"/>
  <c r="D878" i="5"/>
  <c r="D880" i="5"/>
  <c r="D883" i="5"/>
  <c r="D886" i="5"/>
  <c r="D888" i="5"/>
  <c r="D890" i="5"/>
  <c r="D893" i="5"/>
  <c r="D896" i="5"/>
  <c r="D898" i="5"/>
  <c r="D901" i="5"/>
  <c r="D903" i="5"/>
  <c r="D906" i="5"/>
  <c r="D909" i="5"/>
  <c r="D912" i="5"/>
  <c r="D914" i="5"/>
  <c r="D917" i="5"/>
  <c r="D920" i="5"/>
  <c r="D923" i="5"/>
  <c r="D925" i="5"/>
  <c r="D928" i="5"/>
  <c r="D931" i="5"/>
  <c r="D934" i="5"/>
  <c r="D936" i="5"/>
  <c r="D939" i="5"/>
  <c r="D942" i="5"/>
  <c r="D944" i="5"/>
  <c r="D947" i="5"/>
  <c r="D949" i="5"/>
  <c r="D952" i="5"/>
  <c r="D954" i="5"/>
  <c r="D957" i="5"/>
  <c r="D959" i="5"/>
  <c r="D962" i="5"/>
  <c r="D964" i="5"/>
  <c r="D967" i="5"/>
  <c r="D969" i="5"/>
  <c r="D972" i="5"/>
  <c r="D975" i="5"/>
  <c r="D977" i="5"/>
  <c r="D980" i="5"/>
  <c r="D983" i="5"/>
  <c r="D984" i="5"/>
  <c r="D987" i="5"/>
  <c r="D989" i="5"/>
  <c r="D991" i="5"/>
  <c r="D993" i="5"/>
  <c r="D997" i="5"/>
  <c r="D999" i="5"/>
  <c r="D1002" i="5"/>
  <c r="D1004" i="5"/>
  <c r="D1007" i="5"/>
  <c r="D1009" i="5"/>
  <c r="D1012" i="5"/>
  <c r="D1015" i="5"/>
  <c r="D1017" i="5"/>
  <c r="D1020" i="5"/>
  <c r="D1022" i="5"/>
  <c r="D1024" i="5"/>
  <c r="D1026" i="5"/>
  <c r="D1029" i="5"/>
  <c r="D1031" i="5"/>
  <c r="D1034" i="5"/>
  <c r="D1036" i="5"/>
  <c r="D1039" i="5"/>
  <c r="D1041" i="5"/>
  <c r="D1044" i="5"/>
  <c r="D1047" i="5"/>
  <c r="D1049" i="5"/>
  <c r="D1052" i="5"/>
  <c r="D1054" i="5"/>
  <c r="D341" i="5"/>
  <c r="D622" i="5"/>
  <c r="D679" i="5"/>
  <c r="D711" i="5"/>
  <c r="D730" i="5"/>
  <c r="D743" i="5"/>
  <c r="D752" i="5"/>
  <c r="D759" i="5"/>
  <c r="D764" i="5"/>
  <c r="D769" i="5"/>
  <c r="D773" i="5"/>
  <c r="D778" i="5"/>
  <c r="D782" i="5"/>
  <c r="D786" i="5"/>
  <c r="D789" i="5"/>
  <c r="D794" i="5"/>
  <c r="D800" i="5"/>
  <c r="D805" i="5"/>
  <c r="D810" i="5"/>
  <c r="D816" i="5"/>
  <c r="D821" i="5"/>
  <c r="D826" i="5"/>
  <c r="D831" i="5"/>
  <c r="D836" i="5"/>
  <c r="D841" i="5"/>
  <c r="D846" i="5"/>
  <c r="D849" i="5"/>
  <c r="D853" i="5"/>
  <c r="D857" i="5"/>
  <c r="D861" i="5"/>
  <c r="D866" i="5"/>
  <c r="D871" i="5"/>
  <c r="D876" i="5"/>
  <c r="D881" i="5"/>
  <c r="D885" i="5"/>
  <c r="D891" i="5"/>
  <c r="D895" i="5"/>
  <c r="D899" i="5"/>
  <c r="D904" i="5"/>
  <c r="D908" i="5"/>
  <c r="D911" i="5"/>
  <c r="D915" i="5"/>
  <c r="D918" i="5"/>
  <c r="D922" i="5"/>
  <c r="D926" i="5"/>
  <c r="D930" i="5"/>
  <c r="D933" i="5"/>
  <c r="D937" i="5"/>
  <c r="D941" i="5"/>
  <c r="D945" i="5"/>
  <c r="D950" i="5"/>
  <c r="D955" i="5"/>
  <c r="D960" i="5"/>
  <c r="D965" i="5"/>
  <c r="D970" i="5"/>
  <c r="D973" i="5"/>
  <c r="D978" i="5"/>
  <c r="D981" i="5"/>
  <c r="D986" i="5"/>
  <c r="D990" i="5"/>
  <c r="D995" i="5"/>
  <c r="D1000" i="5"/>
  <c r="D1005" i="5"/>
  <c r="D1010" i="5"/>
  <c r="D1014" i="5"/>
  <c r="D1019" i="5"/>
  <c r="D1023" i="5"/>
  <c r="D1028" i="5"/>
  <c r="D1032" i="5"/>
  <c r="D1037" i="5"/>
  <c r="D1042" i="5"/>
  <c r="D1045" i="5"/>
  <c r="D1051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4" i="5"/>
  <c r="D615" i="5"/>
  <c r="D616" i="5"/>
  <c r="D617" i="5"/>
  <c r="D618" i="5"/>
  <c r="D619" i="5"/>
  <c r="D620" i="5"/>
  <c r="D621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8" i="5"/>
  <c r="D649" i="5"/>
  <c r="D650" i="5"/>
  <c r="D651" i="5"/>
  <c r="D653" i="5"/>
  <c r="D655" i="5"/>
  <c r="D657" i="5"/>
  <c r="D659" i="5"/>
  <c r="D661" i="5"/>
  <c r="D663" i="5"/>
  <c r="D665" i="5"/>
  <c r="D667" i="5"/>
  <c r="D669" i="5"/>
  <c r="D671" i="5"/>
  <c r="D673" i="5"/>
  <c r="D675" i="5"/>
  <c r="D677" i="5"/>
  <c r="D680" i="5"/>
  <c r="D682" i="5"/>
  <c r="D684" i="5"/>
  <c r="D686" i="5"/>
  <c r="D688" i="5"/>
  <c r="D690" i="5"/>
  <c r="D692" i="5"/>
  <c r="D694" i="5"/>
  <c r="D696" i="5"/>
  <c r="D698" i="5"/>
  <c r="D700" i="5"/>
  <c r="D702" i="5"/>
  <c r="D704" i="5"/>
  <c r="D706" i="5"/>
  <c r="D708" i="5"/>
  <c r="D710" i="5"/>
  <c r="D713" i="5"/>
  <c r="D715" i="5"/>
  <c r="D717" i="5"/>
  <c r="D719" i="5"/>
  <c r="D721" i="5"/>
  <c r="D723" i="5"/>
  <c r="D725" i="5"/>
  <c r="D727" i="5"/>
  <c r="D729" i="5"/>
  <c r="D732" i="5"/>
  <c r="D734" i="5"/>
  <c r="D736" i="5"/>
  <c r="D738" i="5"/>
  <c r="D740" i="5"/>
  <c r="D742" i="5"/>
  <c r="D745" i="5"/>
  <c r="D747" i="5"/>
  <c r="D749" i="5"/>
  <c r="D751" i="5"/>
  <c r="D754" i="5"/>
  <c r="D756" i="5"/>
  <c r="D757" i="5"/>
  <c r="D760" i="5"/>
  <c r="D762" i="5"/>
  <c r="D765" i="5"/>
  <c r="D767" i="5"/>
  <c r="D771" i="5"/>
  <c r="D774" i="5"/>
  <c r="D776" i="5"/>
  <c r="D779" i="5"/>
  <c r="D783" i="5"/>
  <c r="D785" i="5"/>
  <c r="D788" i="5"/>
  <c r="D791" i="5"/>
  <c r="D793" i="5"/>
  <c r="D796" i="5"/>
  <c r="D798" i="5"/>
  <c r="D801" i="5"/>
  <c r="D803" i="5"/>
  <c r="D806" i="5"/>
  <c r="D808" i="5"/>
  <c r="D811" i="5"/>
  <c r="D813" i="5"/>
  <c r="D815" i="5"/>
  <c r="D818" i="5"/>
  <c r="D820" i="5"/>
  <c r="D823" i="5"/>
  <c r="D825" i="5"/>
  <c r="D828" i="5"/>
  <c r="D830" i="5"/>
  <c r="D833" i="5"/>
  <c r="D835" i="5"/>
  <c r="D838" i="5"/>
  <c r="D840" i="5"/>
  <c r="D843" i="5"/>
  <c r="D845" i="5"/>
  <c r="D848" i="5"/>
  <c r="D851" i="5"/>
  <c r="D854" i="5"/>
  <c r="D856" i="5"/>
  <c r="D859" i="5"/>
  <c r="D862" i="5"/>
  <c r="D864" i="5"/>
  <c r="D867" i="5"/>
  <c r="D869" i="5"/>
  <c r="D872" i="5"/>
  <c r="D874" i="5"/>
  <c r="D877" i="5"/>
  <c r="D879" i="5"/>
  <c r="D882" i="5"/>
  <c r="D884" i="5"/>
  <c r="D887" i="5"/>
  <c r="D889" i="5"/>
  <c r="D892" i="5"/>
  <c r="D894" i="5"/>
  <c r="D897" i="5"/>
  <c r="D900" i="5"/>
  <c r="D902" i="5"/>
  <c r="D905" i="5"/>
  <c r="D907" i="5"/>
  <c r="D910" i="5"/>
  <c r="D913" i="5"/>
  <c r="D916" i="5"/>
  <c r="D919" i="5"/>
  <c r="D921" i="5"/>
  <c r="D924" i="5"/>
  <c r="D927" i="5"/>
  <c r="D929" i="5"/>
  <c r="D932" i="5"/>
  <c r="D935" i="5"/>
  <c r="D938" i="5"/>
  <c r="D940" i="5"/>
  <c r="D943" i="5"/>
  <c r="D946" i="5"/>
  <c r="D948" i="5"/>
  <c r="D951" i="5"/>
  <c r="D953" i="5"/>
  <c r="D956" i="5"/>
  <c r="D958" i="5"/>
  <c r="D961" i="5"/>
  <c r="D963" i="5"/>
  <c r="D966" i="5"/>
  <c r="D968" i="5"/>
  <c r="D971" i="5"/>
  <c r="D974" i="5"/>
  <c r="D976" i="5"/>
  <c r="D979" i="5"/>
  <c r="D982" i="5"/>
  <c r="D985" i="5"/>
  <c r="D988" i="5"/>
  <c r="D992" i="5"/>
  <c r="D994" i="5"/>
  <c r="D996" i="5"/>
  <c r="D998" i="5"/>
  <c r="D1001" i="5"/>
  <c r="D1003" i="5"/>
  <c r="D1006" i="5"/>
  <c r="D1008" i="5"/>
  <c r="D1011" i="5"/>
  <c r="D1013" i="5"/>
  <c r="D1016" i="5"/>
  <c r="D1018" i="5"/>
  <c r="D1021" i="5"/>
  <c r="D1025" i="5"/>
  <c r="D1027" i="5"/>
  <c r="D1030" i="5"/>
  <c r="D1033" i="5"/>
  <c r="D1035" i="5"/>
  <c r="D1038" i="5"/>
  <c r="D1040" i="5"/>
  <c r="D1043" i="5"/>
  <c r="D1046" i="5"/>
  <c r="D1048" i="5"/>
  <c r="D1050" i="5"/>
  <c r="D1053" i="5"/>
  <c r="D1055" i="5"/>
  <c r="D1287" i="5"/>
  <c r="D1339" i="5"/>
  <c r="D1344" i="5"/>
  <c r="D1346" i="5"/>
  <c r="D1348" i="5"/>
  <c r="D1350" i="5"/>
  <c r="D1352" i="5"/>
  <c r="D1354" i="5"/>
  <c r="D1357" i="5"/>
  <c r="D1359" i="5"/>
  <c r="D1361" i="5"/>
  <c r="D1363" i="5"/>
  <c r="D1366" i="5"/>
  <c r="D1368" i="5"/>
  <c r="D1370" i="5"/>
  <c r="D1373" i="5"/>
  <c r="D1375" i="5"/>
  <c r="D1377" i="5"/>
  <c r="D1380" i="5"/>
  <c r="D1383" i="5"/>
  <c r="D1385" i="5"/>
  <c r="D1388" i="5"/>
  <c r="D1389" i="5"/>
  <c r="D1393" i="5"/>
  <c r="D1396" i="5"/>
  <c r="D1399" i="5"/>
  <c r="D1402" i="5"/>
  <c r="D1405" i="5"/>
  <c r="D1408" i="5"/>
  <c r="D1410" i="5"/>
  <c r="D1412" i="5"/>
  <c r="D1414" i="5"/>
  <c r="D1417" i="5"/>
  <c r="D1419" i="5"/>
  <c r="D1422" i="5"/>
  <c r="D1424" i="5"/>
  <c r="D1426" i="5"/>
  <c r="D1428" i="5"/>
  <c r="D1431" i="5"/>
  <c r="D1433" i="5"/>
  <c r="D1436" i="5"/>
  <c r="D1438" i="5"/>
  <c r="D1441" i="5"/>
  <c r="D1443" i="5"/>
  <c r="D1446" i="5"/>
  <c r="D1448" i="5"/>
  <c r="D1451" i="5"/>
  <c r="D1453" i="5"/>
  <c r="D1455" i="5"/>
  <c r="D1458" i="5"/>
  <c r="D1460" i="5"/>
  <c r="D1463" i="5"/>
  <c r="D1466" i="5"/>
  <c r="D1468" i="5"/>
  <c r="D1470" i="5"/>
  <c r="D1472" i="5"/>
  <c r="D1474" i="5"/>
  <c r="D1477" i="5"/>
  <c r="D1479" i="5"/>
  <c r="D1481" i="5"/>
  <c r="D1484" i="5"/>
  <c r="D1485" i="5"/>
  <c r="D1487" i="5"/>
  <c r="D1490" i="5"/>
  <c r="D1276" i="5"/>
  <c r="D1342" i="5"/>
  <c r="D1355" i="5"/>
  <c r="D1365" i="5"/>
  <c r="D1372" i="5"/>
  <c r="D1378" i="5"/>
  <c r="D1382" i="5"/>
  <c r="D1387" i="5"/>
  <c r="D1391" i="5"/>
  <c r="D1395" i="5"/>
  <c r="D1400" i="5"/>
  <c r="D1403" i="5"/>
  <c r="D1407" i="5"/>
  <c r="D1411" i="5"/>
  <c r="D1416" i="5"/>
  <c r="D1420" i="5"/>
  <c r="D1425" i="5"/>
  <c r="D1429" i="5"/>
  <c r="D1434" i="5"/>
  <c r="D1439" i="5"/>
  <c r="D1444" i="5"/>
  <c r="D1449" i="5"/>
  <c r="D1454" i="5"/>
  <c r="D1457" i="5"/>
  <c r="D1461" i="5"/>
  <c r="D1465" i="5"/>
  <c r="D1471" i="5"/>
  <c r="D1476" i="5"/>
  <c r="D1482" i="5"/>
  <c r="D1488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7" i="5"/>
  <c r="D1278" i="5"/>
  <c r="D1279" i="5"/>
  <c r="D1280" i="5"/>
  <c r="D1281" i="5"/>
  <c r="D1282" i="5"/>
  <c r="D1283" i="5"/>
  <c r="D1284" i="5"/>
  <c r="D1285" i="5"/>
  <c r="D1286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40" i="5"/>
  <c r="D1341" i="5"/>
  <c r="D1343" i="5"/>
  <c r="D1345" i="5"/>
  <c r="D1347" i="5"/>
  <c r="D1349" i="5"/>
  <c r="D1351" i="5"/>
  <c r="D1353" i="5"/>
  <c r="D1356" i="5"/>
  <c r="D1358" i="5"/>
  <c r="D1360" i="5"/>
  <c r="D1362" i="5"/>
  <c r="D1364" i="5"/>
  <c r="D1367" i="5"/>
  <c r="D1369" i="5"/>
  <c r="D1371" i="5"/>
  <c r="D1374" i="5"/>
  <c r="D1376" i="5"/>
  <c r="D1379" i="5"/>
  <c r="D1381" i="5"/>
  <c r="D1384" i="5"/>
  <c r="D1386" i="5"/>
  <c r="D1390" i="5"/>
  <c r="D1392" i="5"/>
  <c r="D1394" i="5"/>
  <c r="D1397" i="5"/>
  <c r="D1398" i="5"/>
  <c r="D1401" i="5"/>
  <c r="D1404" i="5"/>
  <c r="D1406" i="5"/>
  <c r="D1409" i="5"/>
  <c r="D1413" i="5"/>
  <c r="D1415" i="5"/>
  <c r="D1418" i="5"/>
  <c r="D1421" i="5"/>
  <c r="D1423" i="5"/>
  <c r="D1427" i="5"/>
  <c r="D1430" i="5"/>
  <c r="D1432" i="5"/>
  <c r="D1435" i="5"/>
  <c r="D1437" i="5"/>
  <c r="D1440" i="5"/>
  <c r="D1442" i="5"/>
  <c r="D1445" i="5"/>
  <c r="D1447" i="5"/>
  <c r="D1450" i="5"/>
  <c r="D1452" i="5"/>
  <c r="D1456" i="5"/>
  <c r="D1459" i="5"/>
  <c r="D1462" i="5"/>
  <c r="D1464" i="5"/>
  <c r="D1467" i="5"/>
  <c r="D1469" i="5"/>
  <c r="D1473" i="5"/>
  <c r="D1475" i="5"/>
  <c r="D1478" i="5"/>
  <c r="D1480" i="5"/>
  <c r="D1483" i="5"/>
  <c r="D1486" i="5"/>
  <c r="D1489" i="5"/>
  <c r="D1508" i="5"/>
  <c r="D1573" i="5"/>
  <c r="D1580" i="5"/>
  <c r="D1582" i="5"/>
  <c r="D1585" i="5"/>
  <c r="D1587" i="5"/>
  <c r="D1589" i="5"/>
  <c r="D1591" i="5"/>
  <c r="D1593" i="5"/>
  <c r="D1595" i="5"/>
  <c r="D1597" i="5"/>
  <c r="D1599" i="5"/>
  <c r="D1601" i="5"/>
  <c r="D1603" i="5"/>
  <c r="D1605" i="5"/>
  <c r="D1607" i="5"/>
  <c r="D1609" i="5"/>
  <c r="D1611" i="5"/>
  <c r="D1613" i="5"/>
  <c r="D1615" i="5"/>
  <c r="D1617" i="5"/>
  <c r="D1618" i="5"/>
  <c r="D1620" i="5"/>
  <c r="D1623" i="5"/>
  <c r="D1625" i="5"/>
  <c r="D1627" i="5"/>
  <c r="D1629" i="5"/>
  <c r="D1631" i="5"/>
  <c r="D1633" i="5"/>
  <c r="D1635" i="5"/>
  <c r="D1637" i="5"/>
  <c r="D1639" i="5"/>
  <c r="D1641" i="5"/>
  <c r="D1643" i="5"/>
  <c r="D1646" i="5"/>
  <c r="D1648" i="5"/>
  <c r="D1650" i="5"/>
  <c r="D1652" i="5"/>
  <c r="D1654" i="5"/>
  <c r="D1656" i="5"/>
  <c r="D1658" i="5"/>
  <c r="D1661" i="5"/>
  <c r="D1663" i="5"/>
  <c r="D1665" i="5"/>
  <c r="D1667" i="5"/>
  <c r="D1669" i="5"/>
  <c r="D1672" i="5"/>
  <c r="D1674" i="5"/>
  <c r="D1676" i="5"/>
  <c r="D1678" i="5"/>
  <c r="D1681" i="5"/>
  <c r="D1682" i="5"/>
  <c r="D1684" i="5"/>
  <c r="D1687" i="5"/>
  <c r="D1688" i="5"/>
  <c r="D1690" i="5"/>
  <c r="D1693" i="5"/>
  <c r="D1695" i="5"/>
  <c r="D1698" i="5"/>
  <c r="D1700" i="5"/>
  <c r="D1703" i="5"/>
  <c r="D1705" i="5"/>
  <c r="D1707" i="5"/>
  <c r="D1710" i="5"/>
  <c r="D1712" i="5"/>
  <c r="D1714" i="5"/>
  <c r="D1717" i="5"/>
  <c r="D1719" i="5"/>
  <c r="D1721" i="5"/>
  <c r="D1723" i="5"/>
  <c r="D1726" i="5"/>
  <c r="D1729" i="5"/>
  <c r="D1732" i="5"/>
  <c r="D1734" i="5"/>
  <c r="D1736" i="5"/>
  <c r="D1738" i="5"/>
  <c r="D1740" i="5"/>
  <c r="D1743" i="5"/>
  <c r="D1745" i="5"/>
  <c r="D1748" i="5"/>
  <c r="D1750" i="5"/>
  <c r="D1753" i="5"/>
  <c r="D1754" i="5"/>
  <c r="D1757" i="5"/>
  <c r="D1759" i="5"/>
  <c r="D1761" i="5"/>
  <c r="D1764" i="5"/>
  <c r="D1766" i="5"/>
  <c r="D1768" i="5"/>
  <c r="D1770" i="5"/>
  <c r="D1772" i="5"/>
  <c r="D1775" i="5"/>
  <c r="D1777" i="5"/>
  <c r="D1779" i="5"/>
  <c r="D1782" i="5"/>
  <c r="D1784" i="5"/>
  <c r="D1786" i="5"/>
  <c r="D1789" i="5"/>
  <c r="D1791" i="5"/>
  <c r="D1793" i="5"/>
  <c r="D1796" i="5"/>
  <c r="D1798" i="5"/>
  <c r="D1801" i="5"/>
  <c r="D1803" i="5"/>
  <c r="D1806" i="5"/>
  <c r="D1808" i="5"/>
  <c r="D1811" i="5"/>
  <c r="D1814" i="5"/>
  <c r="D1816" i="5"/>
  <c r="D1819" i="5"/>
  <c r="D1821" i="5"/>
  <c r="D1824" i="5"/>
  <c r="D1826" i="5"/>
  <c r="D1828" i="5"/>
  <c r="D1830" i="5"/>
  <c r="D1833" i="5"/>
  <c r="D1835" i="5"/>
  <c r="D1838" i="5"/>
  <c r="D1840" i="5"/>
  <c r="D1843" i="5"/>
  <c r="D1845" i="5"/>
  <c r="D1848" i="5"/>
  <c r="D1850" i="5"/>
  <c r="D1854" i="5"/>
  <c r="D1856" i="5"/>
  <c r="D1860" i="5"/>
  <c r="D1862" i="5"/>
  <c r="D1865" i="5"/>
  <c r="D1867" i="5"/>
  <c r="D1869" i="5"/>
  <c r="D1872" i="5"/>
  <c r="D1874" i="5"/>
  <c r="D1877" i="5"/>
  <c r="D1879" i="5"/>
  <c r="D1881" i="5"/>
  <c r="D1884" i="5"/>
  <c r="D1886" i="5"/>
  <c r="D1889" i="5"/>
  <c r="D1891" i="5"/>
  <c r="D1894" i="5"/>
  <c r="D1896" i="5"/>
  <c r="D1898" i="5"/>
  <c r="D1901" i="5"/>
  <c r="D1903" i="5"/>
  <c r="D1905" i="5"/>
  <c r="D1908" i="5"/>
  <c r="D1910" i="5"/>
  <c r="D1912" i="5"/>
  <c r="D1914" i="5"/>
  <c r="D1916" i="5"/>
  <c r="D1919" i="5"/>
  <c r="D1920" i="5"/>
  <c r="D1924" i="5"/>
  <c r="D1926" i="5"/>
  <c r="D1929" i="5"/>
  <c r="D1931" i="5"/>
  <c r="D1934" i="5"/>
  <c r="D1936" i="5"/>
  <c r="D1939" i="5"/>
  <c r="D1941" i="5"/>
  <c r="D1944" i="5"/>
  <c r="D1946" i="5"/>
  <c r="D1949" i="5"/>
  <c r="D1951" i="5"/>
  <c r="D1953" i="5"/>
  <c r="D1956" i="5"/>
  <c r="D1958" i="5"/>
  <c r="D1961" i="5"/>
  <c r="D1963" i="5"/>
  <c r="D1966" i="5"/>
  <c r="D1970" i="5"/>
  <c r="D1972" i="5"/>
  <c r="D1975" i="5"/>
  <c r="D1977" i="5"/>
  <c r="D1980" i="5"/>
  <c r="D1982" i="5"/>
  <c r="D1985" i="5"/>
  <c r="D1988" i="5"/>
  <c r="D1991" i="5"/>
  <c r="D1992" i="5"/>
  <c r="D1995" i="5"/>
  <c r="D1997" i="5"/>
  <c r="D1510" i="5"/>
  <c r="D1583" i="5"/>
  <c r="D1621" i="5"/>
  <c r="D1645" i="5"/>
  <c r="D1660" i="5"/>
  <c r="D1671" i="5"/>
  <c r="D1679" i="5"/>
  <c r="D1685" i="5"/>
  <c r="D1692" i="5"/>
  <c r="D1697" i="5"/>
  <c r="D1702" i="5"/>
  <c r="D1709" i="5"/>
  <c r="D1715" i="5"/>
  <c r="D1720" i="5"/>
  <c r="D1725" i="5"/>
  <c r="D1730" i="5"/>
  <c r="D1735" i="5"/>
  <c r="D1741" i="5"/>
  <c r="D1746" i="5"/>
  <c r="D1751" i="5"/>
  <c r="D1756" i="5"/>
  <c r="D1762" i="5"/>
  <c r="D1767" i="5"/>
  <c r="D1774" i="5"/>
  <c r="D1781" i="5"/>
  <c r="D1788" i="5"/>
  <c r="D1794" i="5"/>
  <c r="D1799" i="5"/>
  <c r="D1804" i="5"/>
  <c r="D1809" i="5"/>
  <c r="D1813" i="5"/>
  <c r="D1817" i="5"/>
  <c r="D1822" i="5"/>
  <c r="D1827" i="5"/>
  <c r="D1832" i="5"/>
  <c r="D1837" i="5"/>
  <c r="D1842" i="5"/>
  <c r="D1847" i="5"/>
  <c r="D1853" i="5"/>
  <c r="D1859" i="5"/>
  <c r="D1864" i="5"/>
  <c r="D1870" i="5"/>
  <c r="D1876" i="5"/>
  <c r="D1882" i="5"/>
  <c r="D1888" i="5"/>
  <c r="D1893" i="5"/>
  <c r="D1900" i="5"/>
  <c r="D1906" i="5"/>
  <c r="D1911" i="5"/>
  <c r="D1917" i="5"/>
  <c r="D1922" i="5"/>
  <c r="D1927" i="5"/>
  <c r="D1932" i="5"/>
  <c r="D1937" i="5"/>
  <c r="D1942" i="5"/>
  <c r="D1948" i="5"/>
  <c r="D1955" i="5"/>
  <c r="D1960" i="5"/>
  <c r="D1965" i="5"/>
  <c r="D1969" i="5"/>
  <c r="D1974" i="5"/>
  <c r="D1979" i="5"/>
  <c r="D1984" i="5"/>
  <c r="D1989" i="5"/>
  <c r="D1994" i="5"/>
  <c r="D1999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9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4" i="5"/>
  <c r="D1575" i="5"/>
  <c r="D1576" i="5"/>
  <c r="D1577" i="5"/>
  <c r="D1578" i="5"/>
  <c r="D1579" i="5"/>
  <c r="D1581" i="5"/>
  <c r="D1584" i="5"/>
  <c r="D1586" i="5"/>
  <c r="D1588" i="5"/>
  <c r="D1590" i="5"/>
  <c r="D1592" i="5"/>
  <c r="D1594" i="5"/>
  <c r="D1596" i="5"/>
  <c r="D1598" i="5"/>
  <c r="D1600" i="5"/>
  <c r="D1602" i="5"/>
  <c r="D1604" i="5"/>
  <c r="D1606" i="5"/>
  <c r="D1608" i="5"/>
  <c r="D1610" i="5"/>
  <c r="D1612" i="5"/>
  <c r="D1614" i="5"/>
  <c r="D1616" i="5"/>
  <c r="D1619" i="5"/>
  <c r="D1622" i="5"/>
  <c r="D1624" i="5"/>
  <c r="D1626" i="5"/>
  <c r="D1628" i="5"/>
  <c r="D1630" i="5"/>
  <c r="D1632" i="5"/>
  <c r="D1634" i="5"/>
  <c r="D1636" i="5"/>
  <c r="D1638" i="5"/>
  <c r="D1640" i="5"/>
  <c r="D1642" i="5"/>
  <c r="D1644" i="5"/>
  <c r="D1647" i="5"/>
  <c r="D1649" i="5"/>
  <c r="D1651" i="5"/>
  <c r="D1653" i="5"/>
  <c r="D1655" i="5"/>
  <c r="D1657" i="5"/>
  <c r="D1659" i="5"/>
  <c r="D1662" i="5"/>
  <c r="D1664" i="5"/>
  <c r="D1666" i="5"/>
  <c r="D1668" i="5"/>
  <c r="D1670" i="5"/>
  <c r="D1673" i="5"/>
  <c r="D1675" i="5"/>
  <c r="D1677" i="5"/>
  <c r="D1680" i="5"/>
  <c r="D1683" i="5"/>
  <c r="D1686" i="5"/>
  <c r="D1689" i="5"/>
  <c r="D1691" i="5"/>
  <c r="D1694" i="5"/>
  <c r="D1696" i="5"/>
  <c r="D1699" i="5"/>
  <c r="D1701" i="5"/>
  <c r="D1704" i="5"/>
  <c r="D1706" i="5"/>
  <c r="D1708" i="5"/>
  <c r="D1711" i="5"/>
  <c r="D1713" i="5"/>
  <c r="D1716" i="5"/>
  <c r="D1718" i="5"/>
  <c r="D1722" i="5"/>
  <c r="D1724" i="5"/>
  <c r="D1727" i="5"/>
  <c r="D1728" i="5"/>
  <c r="D1731" i="5"/>
  <c r="D1733" i="5"/>
  <c r="D1737" i="5"/>
  <c r="D1739" i="5"/>
  <c r="D1742" i="5"/>
  <c r="D1744" i="5"/>
  <c r="D1747" i="5"/>
  <c r="D1749" i="5"/>
  <c r="D1752" i="5"/>
  <c r="D1755" i="5"/>
  <c r="D1758" i="5"/>
  <c r="D1760" i="5"/>
  <c r="D1763" i="5"/>
  <c r="D1765" i="5"/>
  <c r="D1769" i="5"/>
  <c r="D1771" i="5"/>
  <c r="D1773" i="5"/>
  <c r="D1776" i="5"/>
  <c r="D1778" i="5"/>
  <c r="D1780" i="5"/>
  <c r="D1783" i="5"/>
  <c r="D1785" i="5"/>
  <c r="D1787" i="5"/>
  <c r="D1790" i="5"/>
  <c r="D1792" i="5"/>
  <c r="D1795" i="5"/>
  <c r="D1797" i="5"/>
  <c r="D1800" i="5"/>
  <c r="D1802" i="5"/>
  <c r="D1805" i="5"/>
  <c r="D1807" i="5"/>
  <c r="D1810" i="5"/>
  <c r="D1812" i="5"/>
  <c r="D1815" i="5"/>
  <c r="D1818" i="5"/>
  <c r="D1820" i="5"/>
  <c r="D1823" i="5"/>
  <c r="D1825" i="5"/>
  <c r="D1829" i="5"/>
  <c r="D1831" i="5"/>
  <c r="D1834" i="5"/>
  <c r="D1836" i="5"/>
  <c r="D1839" i="5"/>
  <c r="D1841" i="5"/>
  <c r="D1844" i="5"/>
  <c r="D1846" i="5"/>
  <c r="D1849" i="5"/>
  <c r="D1851" i="5"/>
  <c r="D1852" i="5"/>
  <c r="D1855" i="5"/>
  <c r="D1857" i="5"/>
  <c r="D1858" i="5"/>
  <c r="D1861" i="5"/>
  <c r="D1863" i="5"/>
  <c r="D1866" i="5"/>
  <c r="D1868" i="5"/>
  <c r="D1871" i="5"/>
  <c r="D1873" i="5"/>
  <c r="D1875" i="5"/>
  <c r="D1878" i="5"/>
  <c r="D1880" i="5"/>
  <c r="D1883" i="5"/>
  <c r="D1885" i="5"/>
  <c r="D1887" i="5"/>
  <c r="D1890" i="5"/>
  <c r="D1892" i="5"/>
  <c r="D1895" i="5"/>
  <c r="D1897" i="5"/>
  <c r="D1899" i="5"/>
  <c r="D1902" i="5"/>
  <c r="D1904" i="5"/>
  <c r="D1907" i="5"/>
  <c r="D1909" i="5"/>
  <c r="D1913" i="5"/>
  <c r="D1915" i="5"/>
  <c r="D1918" i="5"/>
  <c r="D1921" i="5"/>
  <c r="D1923" i="5"/>
  <c r="D1925" i="5"/>
  <c r="D1928" i="5"/>
  <c r="D1930" i="5"/>
  <c r="D1933" i="5"/>
  <c r="D1935" i="5"/>
  <c r="D1938" i="5"/>
  <c r="D1940" i="5"/>
  <c r="D1943" i="5"/>
  <c r="D1945" i="5"/>
  <c r="D1947" i="5"/>
  <c r="D1950" i="5"/>
  <c r="D1952" i="5"/>
  <c r="D1954" i="5"/>
  <c r="D1957" i="5"/>
  <c r="D1959" i="5"/>
  <c r="D1962" i="5"/>
  <c r="D1964" i="5"/>
  <c r="D1967" i="5"/>
  <c r="D1968" i="5"/>
  <c r="D1971" i="5"/>
  <c r="D1973" i="5"/>
  <c r="D1976" i="5"/>
  <c r="D1978" i="5"/>
  <c r="D1981" i="5"/>
  <c r="D1983" i="5"/>
  <c r="D1986" i="5"/>
  <c r="D1987" i="5"/>
  <c r="D1990" i="5"/>
  <c r="D1993" i="5"/>
  <c r="D1996" i="5"/>
  <c r="D1998" i="5"/>
  <c r="D2000" i="5"/>
  <c r="C8" i="2"/>
  <c r="D8" i="2"/>
  <c r="AG3" i="5"/>
  <c r="AF3" i="5"/>
  <c r="V3" i="13"/>
  <c r="G15" i="9" a="1"/>
  <c r="G15" i="9" s="1"/>
  <c r="F15" i="9" a="1"/>
  <c r="F15" i="9" s="1"/>
  <c r="E15" i="9" a="1"/>
  <c r="L8" i="10" a="1"/>
  <c r="L8" i="10" s="1"/>
  <c r="E15" i="9" l="1"/>
  <c r="K1002" i="9"/>
  <c r="K1006" i="9"/>
  <c r="K1010" i="9"/>
  <c r="K1014" i="9"/>
  <c r="K1018" i="9"/>
  <c r="K1022" i="9"/>
  <c r="K1026" i="9"/>
  <c r="K1030" i="9"/>
  <c r="K1034" i="9"/>
  <c r="K1038" i="9"/>
  <c r="K1042" i="9"/>
  <c r="K1046" i="9"/>
  <c r="K1050" i="9"/>
  <c r="K1054" i="9"/>
  <c r="K1058" i="9"/>
  <c r="K1062" i="9"/>
  <c r="K1066" i="9"/>
  <c r="K1070" i="9"/>
  <c r="K1074" i="9"/>
  <c r="K1078" i="9"/>
  <c r="K1082" i="9"/>
  <c r="K1086" i="9"/>
  <c r="K1090" i="9"/>
  <c r="K1094" i="9"/>
  <c r="K1098" i="9"/>
  <c r="K1102" i="9"/>
  <c r="K1106" i="9"/>
  <c r="K1110" i="9"/>
  <c r="K1114" i="9"/>
  <c r="K1118" i="9"/>
  <c r="K1122" i="9"/>
  <c r="K1126" i="9"/>
  <c r="K1130" i="9"/>
  <c r="K1134" i="9"/>
  <c r="K1138" i="9"/>
  <c r="K1142" i="9"/>
  <c r="K1146" i="9"/>
  <c r="K1150" i="9"/>
  <c r="K1154" i="9"/>
  <c r="K1158" i="9"/>
  <c r="K1162" i="9"/>
  <c r="K1166" i="9"/>
  <c r="K1170" i="9"/>
  <c r="K1174" i="9"/>
  <c r="K1178" i="9"/>
  <c r="K1182" i="9"/>
  <c r="K1186" i="9"/>
  <c r="K1190" i="9"/>
  <c r="K1194" i="9"/>
  <c r="K1198" i="9"/>
  <c r="K1202" i="9"/>
  <c r="K1206" i="9"/>
  <c r="K1210" i="9"/>
  <c r="K1214" i="9"/>
  <c r="K1218" i="9"/>
  <c r="K1222" i="9"/>
  <c r="K1226" i="9"/>
  <c r="K1230" i="9"/>
  <c r="K1234" i="9"/>
  <c r="K1238" i="9"/>
  <c r="K1242" i="9"/>
  <c r="K1246" i="9"/>
  <c r="K1250" i="9"/>
  <c r="K1254" i="9"/>
  <c r="K1258" i="9"/>
  <c r="K1262" i="9"/>
  <c r="K1266" i="9"/>
  <c r="K1270" i="9"/>
  <c r="K1274" i="9"/>
  <c r="K1278" i="9"/>
  <c r="K1282" i="9"/>
  <c r="K1286" i="9"/>
  <c r="K1290" i="9"/>
  <c r="K1294" i="9"/>
  <c r="K1298" i="9"/>
  <c r="K1302" i="9"/>
  <c r="K1306" i="9"/>
  <c r="K1310" i="9"/>
  <c r="K1314" i="9"/>
  <c r="K1318" i="9"/>
  <c r="K1322" i="9"/>
  <c r="K1326" i="9"/>
  <c r="K1330" i="9"/>
  <c r="K1334" i="9"/>
  <c r="K1338" i="9"/>
  <c r="K1003" i="9"/>
  <c r="K1007" i="9"/>
  <c r="K1011" i="9"/>
  <c r="K1015" i="9"/>
  <c r="K1019" i="9"/>
  <c r="K1023" i="9"/>
  <c r="K1027" i="9"/>
  <c r="K1031" i="9"/>
  <c r="K1035" i="9"/>
  <c r="K1039" i="9"/>
  <c r="K1043" i="9"/>
  <c r="K1047" i="9"/>
  <c r="K1051" i="9"/>
  <c r="K1055" i="9"/>
  <c r="K1059" i="9"/>
  <c r="K1063" i="9"/>
  <c r="K1067" i="9"/>
  <c r="K1071" i="9"/>
  <c r="K1075" i="9"/>
  <c r="K1079" i="9"/>
  <c r="K1083" i="9"/>
  <c r="K1087" i="9"/>
  <c r="K1091" i="9"/>
  <c r="K1095" i="9"/>
  <c r="K1099" i="9"/>
  <c r="K1103" i="9"/>
  <c r="K1107" i="9"/>
  <c r="K1111" i="9"/>
  <c r="K1115" i="9"/>
  <c r="K1119" i="9"/>
  <c r="K1123" i="9"/>
  <c r="K1127" i="9"/>
  <c r="K1131" i="9"/>
  <c r="K1135" i="9"/>
  <c r="K1139" i="9"/>
  <c r="K1143" i="9"/>
  <c r="K1147" i="9"/>
  <c r="K1151" i="9"/>
  <c r="K1155" i="9"/>
  <c r="K1159" i="9"/>
  <c r="K1163" i="9"/>
  <c r="K1167" i="9"/>
  <c r="K1171" i="9"/>
  <c r="K1175" i="9"/>
  <c r="K1179" i="9"/>
  <c r="K1183" i="9"/>
  <c r="K1187" i="9"/>
  <c r="K1191" i="9"/>
  <c r="K1195" i="9"/>
  <c r="K1199" i="9"/>
  <c r="K1203" i="9"/>
  <c r="K1207" i="9"/>
  <c r="K1211" i="9"/>
  <c r="K1004" i="9"/>
  <c r="K1008" i="9"/>
  <c r="K1012" i="9"/>
  <c r="K1016" i="9"/>
  <c r="K1020" i="9"/>
  <c r="K1024" i="9"/>
  <c r="K1028" i="9"/>
  <c r="K1032" i="9"/>
  <c r="K1036" i="9"/>
  <c r="K1040" i="9"/>
  <c r="K1044" i="9"/>
  <c r="K1048" i="9"/>
  <c r="K1052" i="9"/>
  <c r="K1056" i="9"/>
  <c r="K1060" i="9"/>
  <c r="K1064" i="9"/>
  <c r="K1068" i="9"/>
  <c r="K1072" i="9"/>
  <c r="K1076" i="9"/>
  <c r="K1080" i="9"/>
  <c r="K1084" i="9"/>
  <c r="K1088" i="9"/>
  <c r="K1092" i="9"/>
  <c r="K1096" i="9"/>
  <c r="K1100" i="9"/>
  <c r="K1104" i="9"/>
  <c r="K1108" i="9"/>
  <c r="K1112" i="9"/>
  <c r="K1116" i="9"/>
  <c r="K1120" i="9"/>
  <c r="K1124" i="9"/>
  <c r="K1128" i="9"/>
  <c r="K1132" i="9"/>
  <c r="K1136" i="9"/>
  <c r="K1140" i="9"/>
  <c r="K1144" i="9"/>
  <c r="K1148" i="9"/>
  <c r="K1152" i="9"/>
  <c r="K1156" i="9"/>
  <c r="K1160" i="9"/>
  <c r="K1164" i="9"/>
  <c r="K1168" i="9"/>
  <c r="K1172" i="9"/>
  <c r="K1176" i="9"/>
  <c r="K1180" i="9"/>
  <c r="K1184" i="9"/>
  <c r="K1188" i="9"/>
  <c r="K1192" i="9"/>
  <c r="K1196" i="9"/>
  <c r="K1200" i="9"/>
  <c r="K1204" i="9"/>
  <c r="K1208" i="9"/>
  <c r="K1212" i="9"/>
  <c r="K1216" i="9"/>
  <c r="K1220" i="9"/>
  <c r="K1224" i="9"/>
  <c r="K1228" i="9"/>
  <c r="K1232" i="9"/>
  <c r="K1236" i="9"/>
  <c r="K1240" i="9"/>
  <c r="K1244" i="9"/>
  <c r="K1248" i="9"/>
  <c r="K1252" i="9"/>
  <c r="K1256" i="9"/>
  <c r="K1260" i="9"/>
  <c r="K1264" i="9"/>
  <c r="K1268" i="9"/>
  <c r="K1272" i="9"/>
  <c r="K1276" i="9"/>
  <c r="K1280" i="9"/>
  <c r="K1284" i="9"/>
  <c r="K1288" i="9"/>
  <c r="K1292" i="9"/>
  <c r="K1296" i="9"/>
  <c r="K1300" i="9"/>
  <c r="K1304" i="9"/>
  <c r="K1308" i="9"/>
  <c r="K1312" i="9"/>
  <c r="K1316" i="9"/>
  <c r="K1320" i="9"/>
  <c r="K1324" i="9"/>
  <c r="K1328" i="9"/>
  <c r="K1332" i="9"/>
  <c r="K1336" i="9"/>
  <c r="K1340" i="9"/>
  <c r="K1005" i="9"/>
  <c r="K1021" i="9"/>
  <c r="K1037" i="9"/>
  <c r="K1053" i="9"/>
  <c r="K1069" i="9"/>
  <c r="K1085" i="9"/>
  <c r="K1101" i="9"/>
  <c r="K1117" i="9"/>
  <c r="K1133" i="9"/>
  <c r="K1149" i="9"/>
  <c r="K1165" i="9"/>
  <c r="K1181" i="9"/>
  <c r="K1197" i="9"/>
  <c r="K1213" i="9"/>
  <c r="K1221" i="9"/>
  <c r="K1229" i="9"/>
  <c r="K1237" i="9"/>
  <c r="K1245" i="9"/>
  <c r="K1253" i="9"/>
  <c r="K1261" i="9"/>
  <c r="K1269" i="9"/>
  <c r="K1277" i="9"/>
  <c r="K1285" i="9"/>
  <c r="K1293" i="9"/>
  <c r="K1301" i="9"/>
  <c r="K1309" i="9"/>
  <c r="K1317" i="9"/>
  <c r="K1325" i="9"/>
  <c r="K1333" i="9"/>
  <c r="K1341" i="9"/>
  <c r="K1345" i="9"/>
  <c r="K1349" i="9"/>
  <c r="K1353" i="9"/>
  <c r="K1357" i="9"/>
  <c r="K1361" i="9"/>
  <c r="K1365" i="9"/>
  <c r="K1369" i="9"/>
  <c r="K1373" i="9"/>
  <c r="K1377" i="9"/>
  <c r="K1381" i="9"/>
  <c r="K1385" i="9"/>
  <c r="K1389" i="9"/>
  <c r="K1393" i="9"/>
  <c r="K1397" i="9"/>
  <c r="K1401" i="9"/>
  <c r="K1405" i="9"/>
  <c r="K1409" i="9"/>
  <c r="K1413" i="9"/>
  <c r="K1417" i="9"/>
  <c r="K1421" i="9"/>
  <c r="K1425" i="9"/>
  <c r="K1429" i="9"/>
  <c r="K1433" i="9"/>
  <c r="K1437" i="9"/>
  <c r="K1441" i="9"/>
  <c r="K1445" i="9"/>
  <c r="K1449" i="9"/>
  <c r="K1453" i="9"/>
  <c r="K1457" i="9"/>
  <c r="K1461" i="9"/>
  <c r="K1465" i="9"/>
  <c r="K1469" i="9"/>
  <c r="K1473" i="9"/>
  <c r="K1477" i="9"/>
  <c r="K1481" i="9"/>
  <c r="K1485" i="9"/>
  <c r="K1489" i="9"/>
  <c r="K1493" i="9"/>
  <c r="K1497" i="9"/>
  <c r="K1501" i="9"/>
  <c r="K1505" i="9"/>
  <c r="K1509" i="9"/>
  <c r="K1513" i="9"/>
  <c r="K1517" i="9"/>
  <c r="K1521" i="9"/>
  <c r="K1525" i="9"/>
  <c r="K1529" i="9"/>
  <c r="K1533" i="9"/>
  <c r="K1537" i="9"/>
  <c r="K1541" i="9"/>
  <c r="K1545" i="9"/>
  <c r="K1549" i="9"/>
  <c r="K1553" i="9"/>
  <c r="K1557" i="9"/>
  <c r="K1561" i="9"/>
  <c r="K1009" i="9"/>
  <c r="K1025" i="9"/>
  <c r="K1041" i="9"/>
  <c r="K1057" i="9"/>
  <c r="K1073" i="9"/>
  <c r="K1089" i="9"/>
  <c r="K1105" i="9"/>
  <c r="K1121" i="9"/>
  <c r="K1137" i="9"/>
  <c r="K1153" i="9"/>
  <c r="K1169" i="9"/>
  <c r="K1185" i="9"/>
  <c r="K1201" i="9"/>
  <c r="K1215" i="9"/>
  <c r="K1223" i="9"/>
  <c r="K1231" i="9"/>
  <c r="K1239" i="9"/>
  <c r="K1247" i="9"/>
  <c r="K1255" i="9"/>
  <c r="K1263" i="9"/>
  <c r="K1271" i="9"/>
  <c r="K1279" i="9"/>
  <c r="K1287" i="9"/>
  <c r="K1295" i="9"/>
  <c r="K1303" i="9"/>
  <c r="K1311" i="9"/>
  <c r="K1319" i="9"/>
  <c r="K1327" i="9"/>
  <c r="K1335" i="9"/>
  <c r="K1342" i="9"/>
  <c r="K1346" i="9"/>
  <c r="K1350" i="9"/>
  <c r="K1354" i="9"/>
  <c r="K1358" i="9"/>
  <c r="K1362" i="9"/>
  <c r="K1366" i="9"/>
  <c r="K1370" i="9"/>
  <c r="K1374" i="9"/>
  <c r="K1378" i="9"/>
  <c r="K1382" i="9"/>
  <c r="K1386" i="9"/>
  <c r="K1390" i="9"/>
  <c r="K1394" i="9"/>
  <c r="K1398" i="9"/>
  <c r="K1402" i="9"/>
  <c r="K1406" i="9"/>
  <c r="K1410" i="9"/>
  <c r="K1414" i="9"/>
  <c r="K1418" i="9"/>
  <c r="K1422" i="9"/>
  <c r="K1426" i="9"/>
  <c r="K1430" i="9"/>
  <c r="K1434" i="9"/>
  <c r="K1438" i="9"/>
  <c r="K1442" i="9"/>
  <c r="K1446" i="9"/>
  <c r="K1450" i="9"/>
  <c r="K1454" i="9"/>
  <c r="K1458" i="9"/>
  <c r="K1462" i="9"/>
  <c r="K1466" i="9"/>
  <c r="K1470" i="9"/>
  <c r="K1474" i="9"/>
  <c r="K1478" i="9"/>
  <c r="K1482" i="9"/>
  <c r="K1486" i="9"/>
  <c r="K1490" i="9"/>
  <c r="K1494" i="9"/>
  <c r="K1498" i="9"/>
  <c r="K1502" i="9"/>
  <c r="K1506" i="9"/>
  <c r="K1510" i="9"/>
  <c r="K1514" i="9"/>
  <c r="K1518" i="9"/>
  <c r="K1522" i="9"/>
  <c r="K1526" i="9"/>
  <c r="K1530" i="9"/>
  <c r="K1534" i="9"/>
  <c r="K1538" i="9"/>
  <c r="K1542" i="9"/>
  <c r="K1546" i="9"/>
  <c r="K1550" i="9"/>
  <c r="K1554" i="9"/>
  <c r="K1558" i="9"/>
  <c r="K1562" i="9"/>
  <c r="K1013" i="9"/>
  <c r="K1029" i="9"/>
  <c r="K1045" i="9"/>
  <c r="K1061" i="9"/>
  <c r="K1077" i="9"/>
  <c r="K1093" i="9"/>
  <c r="K1109" i="9"/>
  <c r="K1125" i="9"/>
  <c r="K1141" i="9"/>
  <c r="K1157" i="9"/>
  <c r="K1173" i="9"/>
  <c r="K1189" i="9"/>
  <c r="K1205" i="9"/>
  <c r="K1217" i="9"/>
  <c r="K1225" i="9"/>
  <c r="K1233" i="9"/>
  <c r="K1241" i="9"/>
  <c r="K1249" i="9"/>
  <c r="K1257" i="9"/>
  <c r="K1265" i="9"/>
  <c r="K1273" i="9"/>
  <c r="K1281" i="9"/>
  <c r="K1289" i="9"/>
  <c r="K1297" i="9"/>
  <c r="K1305" i="9"/>
  <c r="K1313" i="9"/>
  <c r="K1321" i="9"/>
  <c r="K1329" i="9"/>
  <c r="K1337" i="9"/>
  <c r="K1343" i="9"/>
  <c r="K1347" i="9"/>
  <c r="K1351" i="9"/>
  <c r="K1355" i="9"/>
  <c r="K1359" i="9"/>
  <c r="K1363" i="9"/>
  <c r="K1367" i="9"/>
  <c r="K1371" i="9"/>
  <c r="K1375" i="9"/>
  <c r="K1379" i="9"/>
  <c r="K1383" i="9"/>
  <c r="K1387" i="9"/>
  <c r="K1391" i="9"/>
  <c r="K1395" i="9"/>
  <c r="K1399" i="9"/>
  <c r="K1403" i="9"/>
  <c r="K1407" i="9"/>
  <c r="K1411" i="9"/>
  <c r="K1415" i="9"/>
  <c r="K1419" i="9"/>
  <c r="K1423" i="9"/>
  <c r="K1427" i="9"/>
  <c r="K1431" i="9"/>
  <c r="K1435" i="9"/>
  <c r="K1017" i="9"/>
  <c r="K1081" i="9"/>
  <c r="K1145" i="9"/>
  <c r="K1209" i="9"/>
  <c r="K1243" i="9"/>
  <c r="K1275" i="9"/>
  <c r="K1307" i="9"/>
  <c r="K1339" i="9"/>
  <c r="K1356" i="9"/>
  <c r="K1372" i="9"/>
  <c r="K1388" i="9"/>
  <c r="K1404" i="9"/>
  <c r="K1420" i="9"/>
  <c r="K1436" i="9"/>
  <c r="K1444" i="9"/>
  <c r="K1452" i="9"/>
  <c r="K1460" i="9"/>
  <c r="K1468" i="9"/>
  <c r="K1476" i="9"/>
  <c r="K1484" i="9"/>
  <c r="K1492" i="9"/>
  <c r="K1500" i="9"/>
  <c r="K1508" i="9"/>
  <c r="K1516" i="9"/>
  <c r="K1524" i="9"/>
  <c r="K1532" i="9"/>
  <c r="K1540" i="9"/>
  <c r="K1548" i="9"/>
  <c r="K1556" i="9"/>
  <c r="K1564" i="9"/>
  <c r="K1568" i="9"/>
  <c r="K1572" i="9"/>
  <c r="K1576" i="9"/>
  <c r="K1580" i="9"/>
  <c r="K1584" i="9"/>
  <c r="K1588" i="9"/>
  <c r="K1592" i="9"/>
  <c r="K1596" i="9"/>
  <c r="K1600" i="9"/>
  <c r="K1604" i="9"/>
  <c r="K1608" i="9"/>
  <c r="K1612" i="9"/>
  <c r="K1616" i="9"/>
  <c r="K1620" i="9"/>
  <c r="K1624" i="9"/>
  <c r="K1628" i="9"/>
  <c r="K1632" i="9"/>
  <c r="K1636" i="9"/>
  <c r="K1640" i="9"/>
  <c r="K1644" i="9"/>
  <c r="K1648" i="9"/>
  <c r="K1652" i="9"/>
  <c r="K1656" i="9"/>
  <c r="K1660" i="9"/>
  <c r="K1664" i="9"/>
  <c r="K1668" i="9"/>
  <c r="K1672" i="9"/>
  <c r="K1676" i="9"/>
  <c r="K1680" i="9"/>
  <c r="K1684" i="9"/>
  <c r="K1688" i="9"/>
  <c r="K1692" i="9"/>
  <c r="K1696" i="9"/>
  <c r="K1700" i="9"/>
  <c r="K1704" i="9"/>
  <c r="K1708" i="9"/>
  <c r="K1712" i="9"/>
  <c r="K1716" i="9"/>
  <c r="K1720" i="9"/>
  <c r="K1724" i="9"/>
  <c r="K1728" i="9"/>
  <c r="K1732" i="9"/>
  <c r="K1736" i="9"/>
  <c r="K1740" i="9"/>
  <c r="K1744" i="9"/>
  <c r="K1748" i="9"/>
  <c r="K1752" i="9"/>
  <c r="K1756" i="9"/>
  <c r="K1760" i="9"/>
  <c r="K1764" i="9"/>
  <c r="K1768" i="9"/>
  <c r="K1772" i="9"/>
  <c r="K1776" i="9"/>
  <c r="K1780" i="9"/>
  <c r="K1784" i="9"/>
  <c r="K1033" i="9"/>
  <c r="K1097" i="9"/>
  <c r="K1161" i="9"/>
  <c r="K1219" i="9"/>
  <c r="K1251" i="9"/>
  <c r="K1283" i="9"/>
  <c r="K1315" i="9"/>
  <c r="K1344" i="9"/>
  <c r="K1360" i="9"/>
  <c r="K1376" i="9"/>
  <c r="K1392" i="9"/>
  <c r="K1408" i="9"/>
  <c r="K1424" i="9"/>
  <c r="K1439" i="9"/>
  <c r="K1447" i="9"/>
  <c r="K1455" i="9"/>
  <c r="K1463" i="9"/>
  <c r="K1471" i="9"/>
  <c r="K1479" i="9"/>
  <c r="K1487" i="9"/>
  <c r="K1495" i="9"/>
  <c r="K1503" i="9"/>
  <c r="K1511" i="9"/>
  <c r="K1519" i="9"/>
  <c r="K1527" i="9"/>
  <c r="K1535" i="9"/>
  <c r="K1543" i="9"/>
  <c r="K1551" i="9"/>
  <c r="K1559" i="9"/>
  <c r="K1565" i="9"/>
  <c r="K1569" i="9"/>
  <c r="K1573" i="9"/>
  <c r="K1577" i="9"/>
  <c r="K1581" i="9"/>
  <c r="K1585" i="9"/>
  <c r="K1589" i="9"/>
  <c r="K1593" i="9"/>
  <c r="K1597" i="9"/>
  <c r="K1601" i="9"/>
  <c r="K1605" i="9"/>
  <c r="K1609" i="9"/>
  <c r="K1613" i="9"/>
  <c r="K1617" i="9"/>
  <c r="K1621" i="9"/>
  <c r="K1625" i="9"/>
  <c r="K1629" i="9"/>
  <c r="K1633" i="9"/>
  <c r="K1637" i="9"/>
  <c r="K1641" i="9"/>
  <c r="K1645" i="9"/>
  <c r="K1649" i="9"/>
  <c r="K1653" i="9"/>
  <c r="K1657" i="9"/>
  <c r="K1661" i="9"/>
  <c r="K1665" i="9"/>
  <c r="K1669" i="9"/>
  <c r="K1673" i="9"/>
  <c r="K1677" i="9"/>
  <c r="K1681" i="9"/>
  <c r="K1685" i="9"/>
  <c r="K1689" i="9"/>
  <c r="K1693" i="9"/>
  <c r="K1697" i="9"/>
  <c r="K1701" i="9"/>
  <c r="K1705" i="9"/>
  <c r="K1709" i="9"/>
  <c r="K1713" i="9"/>
  <c r="K1717" i="9"/>
  <c r="K1721" i="9"/>
  <c r="K1725" i="9"/>
  <c r="K1729" i="9"/>
  <c r="K1733" i="9"/>
  <c r="K1737" i="9"/>
  <c r="K1741" i="9"/>
  <c r="K1745" i="9"/>
  <c r="K1749" i="9"/>
  <c r="K1753" i="9"/>
  <c r="K1757" i="9"/>
  <c r="K1761" i="9"/>
  <c r="K1765" i="9"/>
  <c r="K1769" i="9"/>
  <c r="K1773" i="9"/>
  <c r="K1777" i="9"/>
  <c r="K1781" i="9"/>
  <c r="K1785" i="9"/>
  <c r="K1789" i="9"/>
  <c r="K1793" i="9"/>
  <c r="K1797" i="9"/>
  <c r="K1801" i="9"/>
  <c r="K1805" i="9"/>
  <c r="K1809" i="9"/>
  <c r="K1813" i="9"/>
  <c r="K1817" i="9"/>
  <c r="K1821" i="9"/>
  <c r="K1825" i="9"/>
  <c r="K1829" i="9"/>
  <c r="K1833" i="9"/>
  <c r="K1837" i="9"/>
  <c r="K1841" i="9"/>
  <c r="K1845" i="9"/>
  <c r="K1849" i="9"/>
  <c r="K1853" i="9"/>
  <c r="K1857" i="9"/>
  <c r="K1861" i="9"/>
  <c r="K1865" i="9"/>
  <c r="K1869" i="9"/>
  <c r="K1873" i="9"/>
  <c r="K1877" i="9"/>
  <c r="K1881" i="9"/>
  <c r="K1885" i="9"/>
  <c r="K1889" i="9"/>
  <c r="K1893" i="9"/>
  <c r="K1897" i="9"/>
  <c r="K1901" i="9"/>
  <c r="K1905" i="9"/>
  <c r="K1909" i="9"/>
  <c r="K1913" i="9"/>
  <c r="K1917" i="9"/>
  <c r="K1921" i="9"/>
  <c r="K1925" i="9"/>
  <c r="K1929" i="9"/>
  <c r="K1933" i="9"/>
  <c r="K1937" i="9"/>
  <c r="K1941" i="9"/>
  <c r="K1945" i="9"/>
  <c r="K1949" i="9"/>
  <c r="K1953" i="9"/>
  <c r="K1957" i="9"/>
  <c r="K1961" i="9"/>
  <c r="K1965" i="9"/>
  <c r="K1969" i="9"/>
  <c r="K1973" i="9"/>
  <c r="K1977" i="9"/>
  <c r="K1981" i="9"/>
  <c r="K1985" i="9"/>
  <c r="K1989" i="9"/>
  <c r="K1993" i="9"/>
  <c r="K1997" i="9"/>
  <c r="K2001" i="9"/>
  <c r="K2005" i="9"/>
  <c r="K2009" i="9"/>
  <c r="K1049" i="9"/>
  <c r="K1113" i="9"/>
  <c r="K1177" i="9"/>
  <c r="K1227" i="9"/>
  <c r="K1259" i="9"/>
  <c r="K1291" i="9"/>
  <c r="K1323" i="9"/>
  <c r="K1348" i="9"/>
  <c r="K1364" i="9"/>
  <c r="K1380" i="9"/>
  <c r="K1396" i="9"/>
  <c r="K1412" i="9"/>
  <c r="K1428" i="9"/>
  <c r="K1440" i="9"/>
  <c r="K1448" i="9"/>
  <c r="K1456" i="9"/>
  <c r="K1464" i="9"/>
  <c r="K1472" i="9"/>
  <c r="K1480" i="9"/>
  <c r="K1488" i="9"/>
  <c r="K1496" i="9"/>
  <c r="K1504" i="9"/>
  <c r="K1512" i="9"/>
  <c r="K1520" i="9"/>
  <c r="K1528" i="9"/>
  <c r="K1536" i="9"/>
  <c r="K1544" i="9"/>
  <c r="K1552" i="9"/>
  <c r="K1560" i="9"/>
  <c r="K1566" i="9"/>
  <c r="K1570" i="9"/>
  <c r="K1574" i="9"/>
  <c r="K1578" i="9"/>
  <c r="K1582" i="9"/>
  <c r="K1586" i="9"/>
  <c r="K1590" i="9"/>
  <c r="K1594" i="9"/>
  <c r="K1598" i="9"/>
  <c r="K1602" i="9"/>
  <c r="K1606" i="9"/>
  <c r="K1610" i="9"/>
  <c r="K1614" i="9"/>
  <c r="K1618" i="9"/>
  <c r="K1622" i="9"/>
  <c r="K1626" i="9"/>
  <c r="K1630" i="9"/>
  <c r="K1634" i="9"/>
  <c r="K1638" i="9"/>
  <c r="K1642" i="9"/>
  <c r="K1646" i="9"/>
  <c r="K1650" i="9"/>
  <c r="K1654" i="9"/>
  <c r="K1658" i="9"/>
  <c r="K1662" i="9"/>
  <c r="K1666" i="9"/>
  <c r="K1670" i="9"/>
  <c r="K1674" i="9"/>
  <c r="K1678" i="9"/>
  <c r="K1682" i="9"/>
  <c r="K1686" i="9"/>
  <c r="K1690" i="9"/>
  <c r="K1694" i="9"/>
  <c r="K1698" i="9"/>
  <c r="K1702" i="9"/>
  <c r="K1706" i="9"/>
  <c r="K1710" i="9"/>
  <c r="K1714" i="9"/>
  <c r="K1718" i="9"/>
  <c r="K1722" i="9"/>
  <c r="K1726" i="9"/>
  <c r="K1730" i="9"/>
  <c r="K1734" i="9"/>
  <c r="K1738" i="9"/>
  <c r="K1742" i="9"/>
  <c r="K1746" i="9"/>
  <c r="K1750" i="9"/>
  <c r="K1754" i="9"/>
  <c r="K1758" i="9"/>
  <c r="K1762" i="9"/>
  <c r="K1766" i="9"/>
  <c r="K1770" i="9"/>
  <c r="K1774" i="9"/>
  <c r="K1778" i="9"/>
  <c r="K1782" i="9"/>
  <c r="K1786" i="9"/>
  <c r="K1790" i="9"/>
  <c r="K1794" i="9"/>
  <c r="K1798" i="9"/>
  <c r="K1802" i="9"/>
  <c r="K1806" i="9"/>
  <c r="K1810" i="9"/>
  <c r="K1814" i="9"/>
  <c r="K1818" i="9"/>
  <c r="K1822" i="9"/>
  <c r="K1826" i="9"/>
  <c r="K1830" i="9"/>
  <c r="K1834" i="9"/>
  <c r="K1838" i="9"/>
  <c r="K1842" i="9"/>
  <c r="K1846" i="9"/>
  <c r="K1850" i="9"/>
  <c r="K1854" i="9"/>
  <c r="K1858" i="9"/>
  <c r="K1862" i="9"/>
  <c r="K1866" i="9"/>
  <c r="K1870" i="9"/>
  <c r="K1874" i="9"/>
  <c r="K1878" i="9"/>
  <c r="K1882" i="9"/>
  <c r="K1886" i="9"/>
  <c r="K1890" i="9"/>
  <c r="K1894" i="9"/>
  <c r="K1898" i="9"/>
  <c r="K1902" i="9"/>
  <c r="K1906" i="9"/>
  <c r="K1910" i="9"/>
  <c r="K1914" i="9"/>
  <c r="K1918" i="9"/>
  <c r="K1922" i="9"/>
  <c r="K1926" i="9"/>
  <c r="K1930" i="9"/>
  <c r="K1934" i="9"/>
  <c r="K1938" i="9"/>
  <c r="K1942" i="9"/>
  <c r="K1946" i="9"/>
  <c r="K1950" i="9"/>
  <c r="K1954" i="9"/>
  <c r="K1958" i="9"/>
  <c r="K1962" i="9"/>
  <c r="K1966" i="9"/>
  <c r="K1970" i="9"/>
  <c r="K1974" i="9"/>
  <c r="K1978" i="9"/>
  <c r="K1982" i="9"/>
  <c r="K1986" i="9"/>
  <c r="K1990" i="9"/>
  <c r="K1994" i="9"/>
  <c r="K1998" i="9"/>
  <c r="K1065" i="9"/>
  <c r="K1267" i="9"/>
  <c r="K1368" i="9"/>
  <c r="K1432" i="9"/>
  <c r="K1467" i="9"/>
  <c r="K1499" i="9"/>
  <c r="K1531" i="9"/>
  <c r="K1563" i="9"/>
  <c r="K1579" i="9"/>
  <c r="K1595" i="9"/>
  <c r="K1611" i="9"/>
  <c r="K1627" i="9"/>
  <c r="K1643" i="9"/>
  <c r="K1659" i="9"/>
  <c r="K1675" i="9"/>
  <c r="K1691" i="9"/>
  <c r="K1707" i="9"/>
  <c r="K1723" i="9"/>
  <c r="K1739" i="9"/>
  <c r="K1755" i="9"/>
  <c r="K1771" i="9"/>
  <c r="K1787" i="9"/>
  <c r="K1795" i="9"/>
  <c r="K1803" i="9"/>
  <c r="K1811" i="9"/>
  <c r="K1819" i="9"/>
  <c r="K1827" i="9"/>
  <c r="K1835" i="9"/>
  <c r="K1843" i="9"/>
  <c r="K1851" i="9"/>
  <c r="K1859" i="9"/>
  <c r="K1867" i="9"/>
  <c r="K1875" i="9"/>
  <c r="K1883" i="9"/>
  <c r="K1891" i="9"/>
  <c r="K1899" i="9"/>
  <c r="K1907" i="9"/>
  <c r="K1915" i="9"/>
  <c r="K1923" i="9"/>
  <c r="K1931" i="9"/>
  <c r="K1939" i="9"/>
  <c r="K1947" i="9"/>
  <c r="K1955" i="9"/>
  <c r="K1963" i="9"/>
  <c r="K1971" i="9"/>
  <c r="K1979" i="9"/>
  <c r="K1987" i="9"/>
  <c r="K1995" i="9"/>
  <c r="K2002" i="9"/>
  <c r="K2007" i="9"/>
  <c r="K1844" i="9"/>
  <c r="K1860" i="9"/>
  <c r="K1876" i="9"/>
  <c r="K1884" i="9"/>
  <c r="K1900" i="9"/>
  <c r="K1908" i="9"/>
  <c r="K1916" i="9"/>
  <c r="K1932" i="9"/>
  <c r="K1940" i="9"/>
  <c r="K1956" i="9"/>
  <c r="K1964" i="9"/>
  <c r="K1972" i="9"/>
  <c r="K1988" i="9"/>
  <c r="K1996" i="9"/>
  <c r="K2003" i="9"/>
  <c r="K2008" i="9"/>
  <c r="K1767" i="9"/>
  <c r="K1808" i="9"/>
  <c r="K1824" i="9"/>
  <c r="K1840" i="9"/>
  <c r="K1864" i="9"/>
  <c r="K1880" i="9"/>
  <c r="K1896" i="9"/>
  <c r="K1912" i="9"/>
  <c r="K1936" i="9"/>
  <c r="K1952" i="9"/>
  <c r="K1976" i="9"/>
  <c r="K1992" i="9"/>
  <c r="K1129" i="9"/>
  <c r="K1299" i="9"/>
  <c r="K1384" i="9"/>
  <c r="K1443" i="9"/>
  <c r="K1475" i="9"/>
  <c r="K1507" i="9"/>
  <c r="K1539" i="9"/>
  <c r="K1567" i="9"/>
  <c r="K1583" i="9"/>
  <c r="K1599" i="9"/>
  <c r="K1615" i="9"/>
  <c r="K1631" i="9"/>
  <c r="K1647" i="9"/>
  <c r="K1663" i="9"/>
  <c r="K1679" i="9"/>
  <c r="K1695" i="9"/>
  <c r="K1711" i="9"/>
  <c r="K1727" i="9"/>
  <c r="K1743" i="9"/>
  <c r="K1759" i="9"/>
  <c r="K1775" i="9"/>
  <c r="K1788" i="9"/>
  <c r="K1796" i="9"/>
  <c r="K1804" i="9"/>
  <c r="K1812" i="9"/>
  <c r="K1820" i="9"/>
  <c r="K1828" i="9"/>
  <c r="K1836" i="9"/>
  <c r="K1852" i="9"/>
  <c r="K1868" i="9"/>
  <c r="K1892" i="9"/>
  <c r="K1924" i="9"/>
  <c r="K1948" i="9"/>
  <c r="K1980" i="9"/>
  <c r="K1872" i="9"/>
  <c r="K1920" i="9"/>
  <c r="K1968" i="9"/>
  <c r="K2000" i="9"/>
  <c r="K1193" i="9"/>
  <c r="K1331" i="9"/>
  <c r="K1400" i="9"/>
  <c r="K1451" i="9"/>
  <c r="K1483" i="9"/>
  <c r="K1515" i="9"/>
  <c r="K1547" i="9"/>
  <c r="K1571" i="9"/>
  <c r="K1587" i="9"/>
  <c r="K1603" i="9"/>
  <c r="K1619" i="9"/>
  <c r="K1635" i="9"/>
  <c r="K1651" i="9"/>
  <c r="K1667" i="9"/>
  <c r="K1683" i="9"/>
  <c r="K1699" i="9"/>
  <c r="K1715" i="9"/>
  <c r="K1731" i="9"/>
  <c r="K1747" i="9"/>
  <c r="K1763" i="9"/>
  <c r="K1779" i="9"/>
  <c r="K1791" i="9"/>
  <c r="K1799" i="9"/>
  <c r="K1807" i="9"/>
  <c r="K1815" i="9"/>
  <c r="K1823" i="9"/>
  <c r="K1831" i="9"/>
  <c r="K1839" i="9"/>
  <c r="K1847" i="9"/>
  <c r="K1855" i="9"/>
  <c r="K1863" i="9"/>
  <c r="K1871" i="9"/>
  <c r="K1879" i="9"/>
  <c r="K1887" i="9"/>
  <c r="K1895" i="9"/>
  <c r="K1903" i="9"/>
  <c r="K1911" i="9"/>
  <c r="K1919" i="9"/>
  <c r="K1927" i="9"/>
  <c r="K1935" i="9"/>
  <c r="K1943" i="9"/>
  <c r="K1951" i="9"/>
  <c r="K1959" i="9"/>
  <c r="K1967" i="9"/>
  <c r="K1975" i="9"/>
  <c r="K1983" i="9"/>
  <c r="K1991" i="9"/>
  <c r="K1999" i="9"/>
  <c r="K2004" i="9"/>
  <c r="K1235" i="9"/>
  <c r="K1352" i="9"/>
  <c r="K1416" i="9"/>
  <c r="K1459" i="9"/>
  <c r="K1491" i="9"/>
  <c r="K1523" i="9"/>
  <c r="K1555" i="9"/>
  <c r="K1575" i="9"/>
  <c r="K1591" i="9"/>
  <c r="K1607" i="9"/>
  <c r="K1623" i="9"/>
  <c r="K1639" i="9"/>
  <c r="K1655" i="9"/>
  <c r="K1671" i="9"/>
  <c r="K1687" i="9"/>
  <c r="K1703" i="9"/>
  <c r="K1719" i="9"/>
  <c r="K1735" i="9"/>
  <c r="K1751" i="9"/>
  <c r="K1783" i="9"/>
  <c r="K1792" i="9"/>
  <c r="K1800" i="9"/>
  <c r="K1816" i="9"/>
  <c r="K1832" i="9"/>
  <c r="K1848" i="9"/>
  <c r="K1856" i="9"/>
  <c r="K1888" i="9"/>
  <c r="K1904" i="9"/>
  <c r="K1928" i="9"/>
  <c r="K1944" i="9"/>
  <c r="K1960" i="9"/>
  <c r="K1984" i="9"/>
  <c r="K2006" i="9"/>
  <c r="E26" i="5"/>
  <c r="D26" i="5"/>
  <c r="H15" i="9" a="1"/>
  <c r="H15" i="9" s="1"/>
  <c r="E8" i="2" a="1"/>
  <c r="J8" i="10" a="1"/>
  <c r="J8" i="10" s="1"/>
  <c r="I8" i="10" a="1"/>
  <c r="I8" i="10" s="1"/>
  <c r="G32" i="12"/>
  <c r="H32" i="12" s="1"/>
  <c r="I32" i="12" s="1"/>
  <c r="J32" i="12" s="1"/>
  <c r="G31" i="5" l="1"/>
  <c r="G35" i="5"/>
  <c r="G39" i="5"/>
  <c r="G43" i="5"/>
  <c r="G47" i="5"/>
  <c r="G51" i="5"/>
  <c r="G55" i="5"/>
  <c r="G59" i="5"/>
  <c r="G63" i="5"/>
  <c r="G67" i="5"/>
  <c r="G71" i="5"/>
  <c r="G75" i="5"/>
  <c r="G79" i="5"/>
  <c r="G83" i="5"/>
  <c r="G87" i="5"/>
  <c r="G91" i="5"/>
  <c r="G95" i="5"/>
  <c r="G99" i="5"/>
  <c r="G103" i="5"/>
  <c r="G107" i="5"/>
  <c r="G111" i="5"/>
  <c r="G115" i="5"/>
  <c r="G119" i="5"/>
  <c r="G123" i="5"/>
  <c r="G127" i="5"/>
  <c r="G131" i="5"/>
  <c r="G135" i="5"/>
  <c r="G139" i="5"/>
  <c r="G143" i="5"/>
  <c r="G147" i="5"/>
  <c r="G151" i="5"/>
  <c r="G155" i="5"/>
  <c r="G159" i="5"/>
  <c r="G163" i="5"/>
  <c r="G167" i="5"/>
  <c r="G171" i="5"/>
  <c r="G175" i="5"/>
  <c r="G179" i="5"/>
  <c r="G183" i="5"/>
  <c r="G187" i="5"/>
  <c r="G191" i="5"/>
  <c r="G195" i="5"/>
  <c r="G199" i="5"/>
  <c r="G203" i="5"/>
  <c r="G207" i="5"/>
  <c r="G211" i="5"/>
  <c r="G215" i="5"/>
  <c r="G219" i="5"/>
  <c r="G223" i="5"/>
  <c r="G227" i="5"/>
  <c r="G231" i="5"/>
  <c r="G235" i="5"/>
  <c r="G239" i="5"/>
  <c r="G243" i="5"/>
  <c r="G247" i="5"/>
  <c r="G251" i="5"/>
  <c r="G30" i="5"/>
  <c r="G34" i="5"/>
  <c r="G38" i="5"/>
  <c r="G42" i="5"/>
  <c r="G46" i="5"/>
  <c r="G50" i="5"/>
  <c r="G54" i="5"/>
  <c r="G58" i="5"/>
  <c r="G62" i="5"/>
  <c r="G66" i="5"/>
  <c r="G70" i="5"/>
  <c r="G74" i="5"/>
  <c r="G78" i="5"/>
  <c r="G82" i="5"/>
  <c r="G86" i="5"/>
  <c r="G90" i="5"/>
  <c r="G94" i="5"/>
  <c r="G98" i="5"/>
  <c r="G102" i="5"/>
  <c r="G106" i="5"/>
  <c r="G110" i="5"/>
  <c r="G114" i="5"/>
  <c r="G118" i="5"/>
  <c r="G122" i="5"/>
  <c r="G126" i="5"/>
  <c r="G130" i="5"/>
  <c r="G134" i="5"/>
  <c r="G138" i="5"/>
  <c r="G142" i="5"/>
  <c r="G146" i="5"/>
  <c r="G150" i="5"/>
  <c r="G154" i="5"/>
  <c r="G158" i="5"/>
  <c r="G162" i="5"/>
  <c r="G166" i="5"/>
  <c r="G170" i="5"/>
  <c r="G174" i="5"/>
  <c r="G178" i="5"/>
  <c r="G182" i="5"/>
  <c r="G29" i="5"/>
  <c r="G33" i="5"/>
  <c r="G37" i="5"/>
  <c r="G41" i="5"/>
  <c r="G45" i="5"/>
  <c r="G49" i="5"/>
  <c r="G53" i="5"/>
  <c r="G57" i="5"/>
  <c r="G61" i="5"/>
  <c r="G65" i="5"/>
  <c r="G69" i="5"/>
  <c r="G73" i="5"/>
  <c r="G77" i="5"/>
  <c r="G81" i="5"/>
  <c r="G85" i="5"/>
  <c r="G89" i="5"/>
  <c r="G93" i="5"/>
  <c r="G97" i="5"/>
  <c r="G101" i="5"/>
  <c r="G105" i="5"/>
  <c r="G109" i="5"/>
  <c r="G113" i="5"/>
  <c r="G117" i="5"/>
  <c r="G121" i="5"/>
  <c r="G125" i="5"/>
  <c r="G129" i="5"/>
  <c r="G133" i="5"/>
  <c r="G137" i="5"/>
  <c r="G141" i="5"/>
  <c r="G145" i="5"/>
  <c r="G149" i="5"/>
  <c r="G153" i="5"/>
  <c r="G157" i="5"/>
  <c r="G161" i="5"/>
  <c r="G165" i="5"/>
  <c r="G169" i="5"/>
  <c r="G173" i="5"/>
  <c r="G177" i="5"/>
  <c r="G181" i="5"/>
  <c r="G185" i="5"/>
  <c r="G189" i="5"/>
  <c r="G193" i="5"/>
  <c r="G197" i="5"/>
  <c r="G201" i="5"/>
  <c r="G205" i="5"/>
  <c r="G209" i="5"/>
  <c r="G213" i="5"/>
  <c r="G217" i="5"/>
  <c r="G221" i="5"/>
  <c r="G225" i="5"/>
  <c r="G229" i="5"/>
  <c r="G233" i="5"/>
  <c r="G237" i="5"/>
  <c r="G241" i="5"/>
  <c r="G245" i="5"/>
  <c r="G249" i="5"/>
  <c r="G253" i="5"/>
  <c r="G32" i="5"/>
  <c r="G48" i="5"/>
  <c r="G64" i="5"/>
  <c r="G80" i="5"/>
  <c r="G96" i="5"/>
  <c r="G112" i="5"/>
  <c r="G128" i="5"/>
  <c r="G144" i="5"/>
  <c r="G160" i="5"/>
  <c r="G176" i="5"/>
  <c r="G186" i="5"/>
  <c r="G194" i="5"/>
  <c r="G202" i="5"/>
  <c r="G210" i="5"/>
  <c r="G218" i="5"/>
  <c r="G226" i="5"/>
  <c r="G234" i="5"/>
  <c r="G242" i="5"/>
  <c r="G250" i="5"/>
  <c r="G256" i="5"/>
  <c r="G260" i="5"/>
  <c r="G264" i="5"/>
  <c r="G268" i="5"/>
  <c r="G272" i="5"/>
  <c r="G276" i="5"/>
  <c r="G280" i="5"/>
  <c r="G284" i="5"/>
  <c r="G288" i="5"/>
  <c r="G292" i="5"/>
  <c r="G296" i="5"/>
  <c r="G300" i="5"/>
  <c r="G304" i="5"/>
  <c r="G308" i="5"/>
  <c r="G312" i="5"/>
  <c r="G316" i="5"/>
  <c r="G320" i="5"/>
  <c r="G324" i="5"/>
  <c r="G328" i="5"/>
  <c r="G332" i="5"/>
  <c r="G336" i="5"/>
  <c r="G340" i="5"/>
  <c r="G344" i="5"/>
  <c r="G348" i="5"/>
  <c r="G352" i="5"/>
  <c r="G356" i="5"/>
  <c r="G360" i="5"/>
  <c r="G364" i="5"/>
  <c r="G368" i="5"/>
  <c r="G372" i="5"/>
  <c r="G376" i="5"/>
  <c r="G380" i="5"/>
  <c r="G384" i="5"/>
  <c r="G388" i="5"/>
  <c r="G392" i="5"/>
  <c r="G396" i="5"/>
  <c r="G400" i="5"/>
  <c r="G404" i="5"/>
  <c r="G2001" i="5"/>
  <c r="G44" i="5"/>
  <c r="G60" i="5"/>
  <c r="G76" i="5"/>
  <c r="G92" i="5"/>
  <c r="G108" i="5"/>
  <c r="G124" i="5"/>
  <c r="G140" i="5"/>
  <c r="G156" i="5"/>
  <c r="G172" i="5"/>
  <c r="G192" i="5"/>
  <c r="G200" i="5"/>
  <c r="G208" i="5"/>
  <c r="G216" i="5"/>
  <c r="G224" i="5"/>
  <c r="G232" i="5"/>
  <c r="G240" i="5"/>
  <c r="G248" i="5"/>
  <c r="G255" i="5"/>
  <c r="G259" i="5"/>
  <c r="G263" i="5"/>
  <c r="G267" i="5"/>
  <c r="G271" i="5"/>
  <c r="G275" i="5"/>
  <c r="G279" i="5"/>
  <c r="G283" i="5"/>
  <c r="G287" i="5"/>
  <c r="G291" i="5"/>
  <c r="G295" i="5"/>
  <c r="G299" i="5"/>
  <c r="G303" i="5"/>
  <c r="G307" i="5"/>
  <c r="G311" i="5"/>
  <c r="G315" i="5"/>
  <c r="G319" i="5"/>
  <c r="G323" i="5"/>
  <c r="G327" i="5"/>
  <c r="G331" i="5"/>
  <c r="G335" i="5"/>
  <c r="G40" i="5"/>
  <c r="G56" i="5"/>
  <c r="G72" i="5"/>
  <c r="G88" i="5"/>
  <c r="G104" i="5"/>
  <c r="G120" i="5"/>
  <c r="G136" i="5"/>
  <c r="G152" i="5"/>
  <c r="G168" i="5"/>
  <c r="G184" i="5"/>
  <c r="G190" i="5"/>
  <c r="G198" i="5"/>
  <c r="G206" i="5"/>
  <c r="G214" i="5"/>
  <c r="G222" i="5"/>
  <c r="G230" i="5"/>
  <c r="G238" i="5"/>
  <c r="G246" i="5"/>
  <c r="G254" i="5"/>
  <c r="G258" i="5"/>
  <c r="G262" i="5"/>
  <c r="G266" i="5"/>
  <c r="G270" i="5"/>
  <c r="G274" i="5"/>
  <c r="G278" i="5"/>
  <c r="G282" i="5"/>
  <c r="G286" i="5"/>
  <c r="G290" i="5"/>
  <c r="G294" i="5"/>
  <c r="G298" i="5"/>
  <c r="G302" i="5"/>
  <c r="G306" i="5"/>
  <c r="G310" i="5"/>
  <c r="G314" i="5"/>
  <c r="G318" i="5"/>
  <c r="G322" i="5"/>
  <c r="G326" i="5"/>
  <c r="G330" i="5"/>
  <c r="G334" i="5"/>
  <c r="G338" i="5"/>
  <c r="G342" i="5"/>
  <c r="G346" i="5"/>
  <c r="G350" i="5"/>
  <c r="G354" i="5"/>
  <c r="G358" i="5"/>
  <c r="G362" i="5"/>
  <c r="G366" i="5"/>
  <c r="G370" i="5"/>
  <c r="G374" i="5"/>
  <c r="G378" i="5"/>
  <c r="G382" i="5"/>
  <c r="G386" i="5"/>
  <c r="G390" i="5"/>
  <c r="G394" i="5"/>
  <c r="G398" i="5"/>
  <c r="G402" i="5"/>
  <c r="G406" i="5"/>
  <c r="G68" i="5"/>
  <c r="G132" i="5"/>
  <c r="G212" i="5"/>
  <c r="G244" i="5"/>
  <c r="G265" i="5"/>
  <c r="G281" i="5"/>
  <c r="G297" i="5"/>
  <c r="G313" i="5"/>
  <c r="G329" i="5"/>
  <c r="G341" i="5"/>
  <c r="G349" i="5"/>
  <c r="G357" i="5"/>
  <c r="G365" i="5"/>
  <c r="G373" i="5"/>
  <c r="G381" i="5"/>
  <c r="G389" i="5"/>
  <c r="G397" i="5"/>
  <c r="G405" i="5"/>
  <c r="G410" i="5"/>
  <c r="G414" i="5"/>
  <c r="G418" i="5"/>
  <c r="G422" i="5"/>
  <c r="G426" i="5"/>
  <c r="G430" i="5"/>
  <c r="G434" i="5"/>
  <c r="G438" i="5"/>
  <c r="G442" i="5"/>
  <c r="G446" i="5"/>
  <c r="G450" i="5"/>
  <c r="G454" i="5"/>
  <c r="G458" i="5"/>
  <c r="G462" i="5"/>
  <c r="G466" i="5"/>
  <c r="G470" i="5"/>
  <c r="G474" i="5"/>
  <c r="G478" i="5"/>
  <c r="G482" i="5"/>
  <c r="G486" i="5"/>
  <c r="G490" i="5"/>
  <c r="G494" i="5"/>
  <c r="G498" i="5"/>
  <c r="G502" i="5"/>
  <c r="G506" i="5"/>
  <c r="G510" i="5"/>
  <c r="G514" i="5"/>
  <c r="G518" i="5"/>
  <c r="G522" i="5"/>
  <c r="G526" i="5"/>
  <c r="G530" i="5"/>
  <c r="G534" i="5"/>
  <c r="G538" i="5"/>
  <c r="G542" i="5"/>
  <c r="G546" i="5"/>
  <c r="G550" i="5"/>
  <c r="G554" i="5"/>
  <c r="G558" i="5"/>
  <c r="G562" i="5"/>
  <c r="G566" i="5"/>
  <c r="G570" i="5"/>
  <c r="G574" i="5"/>
  <c r="G578" i="5"/>
  <c r="G582" i="5"/>
  <c r="G586" i="5"/>
  <c r="G590" i="5"/>
  <c r="G594" i="5"/>
  <c r="G598" i="5"/>
  <c r="G602" i="5"/>
  <c r="G606" i="5"/>
  <c r="G610" i="5"/>
  <c r="G614" i="5"/>
  <c r="G618" i="5"/>
  <c r="G622" i="5"/>
  <c r="G626" i="5"/>
  <c r="G630" i="5"/>
  <c r="G634" i="5"/>
  <c r="G638" i="5"/>
  <c r="G642" i="5"/>
  <c r="G646" i="5"/>
  <c r="G52" i="5"/>
  <c r="G116" i="5"/>
  <c r="G180" i="5"/>
  <c r="G204" i="5"/>
  <c r="G236" i="5"/>
  <c r="G261" i="5"/>
  <c r="G277" i="5"/>
  <c r="G293" i="5"/>
  <c r="G309" i="5"/>
  <c r="G325" i="5"/>
  <c r="G339" i="5"/>
  <c r="G347" i="5"/>
  <c r="G355" i="5"/>
  <c r="G363" i="5"/>
  <c r="G371" i="5"/>
  <c r="G379" i="5"/>
  <c r="G387" i="5"/>
  <c r="G395" i="5"/>
  <c r="G403" i="5"/>
  <c r="G409" i="5"/>
  <c r="G413" i="5"/>
  <c r="G417" i="5"/>
  <c r="G421" i="5"/>
  <c r="G425" i="5"/>
  <c r="G429" i="5"/>
  <c r="G433" i="5"/>
  <c r="G437" i="5"/>
  <c r="G441" i="5"/>
  <c r="G445" i="5"/>
  <c r="G449" i="5"/>
  <c r="G453" i="5"/>
  <c r="G457" i="5"/>
  <c r="G461" i="5"/>
  <c r="G465" i="5"/>
  <c r="G469" i="5"/>
  <c r="G473" i="5"/>
  <c r="G477" i="5"/>
  <c r="G481" i="5"/>
  <c r="G485" i="5"/>
  <c r="G489" i="5"/>
  <c r="G493" i="5"/>
  <c r="G497" i="5"/>
  <c r="G501" i="5"/>
  <c r="G505" i="5"/>
  <c r="G509" i="5"/>
  <c r="G513" i="5"/>
  <c r="G517" i="5"/>
  <c r="G521" i="5"/>
  <c r="G525" i="5"/>
  <c r="G529" i="5"/>
  <c r="G533" i="5"/>
  <c r="G537" i="5"/>
  <c r="G541" i="5"/>
  <c r="G545" i="5"/>
  <c r="G549" i="5"/>
  <c r="G553" i="5"/>
  <c r="G557" i="5"/>
  <c r="G36" i="5"/>
  <c r="G100" i="5"/>
  <c r="G164" i="5"/>
  <c r="G196" i="5"/>
  <c r="G228" i="5"/>
  <c r="G257" i="5"/>
  <c r="G273" i="5"/>
  <c r="G289" i="5"/>
  <c r="G305" i="5"/>
  <c r="G321" i="5"/>
  <c r="G337" i="5"/>
  <c r="G345" i="5"/>
  <c r="G353" i="5"/>
  <c r="G361" i="5"/>
  <c r="G369" i="5"/>
  <c r="G377" i="5"/>
  <c r="G385" i="5"/>
  <c r="G393" i="5"/>
  <c r="G401" i="5"/>
  <c r="G408" i="5"/>
  <c r="G412" i="5"/>
  <c r="G416" i="5"/>
  <c r="G420" i="5"/>
  <c r="G424" i="5"/>
  <c r="G428" i="5"/>
  <c r="G432" i="5"/>
  <c r="G436" i="5"/>
  <c r="G440" i="5"/>
  <c r="G444" i="5"/>
  <c r="G448" i="5"/>
  <c r="G452" i="5"/>
  <c r="G456" i="5"/>
  <c r="G460" i="5"/>
  <c r="G464" i="5"/>
  <c r="G468" i="5"/>
  <c r="G472" i="5"/>
  <c r="G476" i="5"/>
  <c r="G480" i="5"/>
  <c r="G484" i="5"/>
  <c r="G488" i="5"/>
  <c r="G492" i="5"/>
  <c r="G496" i="5"/>
  <c r="G500" i="5"/>
  <c r="G504" i="5"/>
  <c r="G508" i="5"/>
  <c r="G512" i="5"/>
  <c r="G516" i="5"/>
  <c r="G520" i="5"/>
  <c r="G524" i="5"/>
  <c r="G528" i="5"/>
  <c r="G532" i="5"/>
  <c r="G536" i="5"/>
  <c r="G540" i="5"/>
  <c r="G544" i="5"/>
  <c r="G548" i="5"/>
  <c r="G552" i="5"/>
  <c r="G556" i="5"/>
  <c r="G560" i="5"/>
  <c r="G564" i="5"/>
  <c r="G568" i="5"/>
  <c r="G572" i="5"/>
  <c r="G576" i="5"/>
  <c r="G580" i="5"/>
  <c r="G584" i="5"/>
  <c r="G588" i="5"/>
  <c r="G592" i="5"/>
  <c r="G596" i="5"/>
  <c r="G600" i="5"/>
  <c r="G604" i="5"/>
  <c r="G608" i="5"/>
  <c r="G612" i="5"/>
  <c r="G616" i="5"/>
  <c r="G620" i="5"/>
  <c r="G624" i="5"/>
  <c r="G628" i="5"/>
  <c r="G632" i="5"/>
  <c r="G636" i="5"/>
  <c r="G640" i="5"/>
  <c r="G644" i="5"/>
  <c r="G188" i="5"/>
  <c r="G285" i="5"/>
  <c r="G343" i="5"/>
  <c r="G375" i="5"/>
  <c r="G407" i="5"/>
  <c r="G423" i="5"/>
  <c r="G439" i="5"/>
  <c r="G455" i="5"/>
  <c r="G471" i="5"/>
  <c r="G487" i="5"/>
  <c r="G503" i="5"/>
  <c r="G519" i="5"/>
  <c r="G535" i="5"/>
  <c r="G551" i="5"/>
  <c r="G563" i="5"/>
  <c r="G571" i="5"/>
  <c r="G579" i="5"/>
  <c r="G587" i="5"/>
  <c r="G595" i="5"/>
  <c r="G603" i="5"/>
  <c r="G611" i="5"/>
  <c r="G619" i="5"/>
  <c r="G627" i="5"/>
  <c r="G635" i="5"/>
  <c r="G643" i="5"/>
  <c r="G649" i="5"/>
  <c r="G653" i="5"/>
  <c r="G657" i="5"/>
  <c r="G661" i="5"/>
  <c r="G665" i="5"/>
  <c r="G669" i="5"/>
  <c r="G673" i="5"/>
  <c r="G677" i="5"/>
  <c r="G681" i="5"/>
  <c r="G685" i="5"/>
  <c r="G689" i="5"/>
  <c r="G693" i="5"/>
  <c r="G697" i="5"/>
  <c r="G701" i="5"/>
  <c r="G705" i="5"/>
  <c r="G709" i="5"/>
  <c r="G713" i="5"/>
  <c r="G717" i="5"/>
  <c r="G721" i="5"/>
  <c r="G725" i="5"/>
  <c r="G729" i="5"/>
  <c r="G733" i="5"/>
  <c r="G737" i="5"/>
  <c r="G741" i="5"/>
  <c r="G745" i="5"/>
  <c r="G749" i="5"/>
  <c r="G753" i="5"/>
  <c r="G757" i="5"/>
  <c r="G761" i="5"/>
  <c r="G765" i="5"/>
  <c r="G769" i="5"/>
  <c r="G773" i="5"/>
  <c r="G777" i="5"/>
  <c r="G781" i="5"/>
  <c r="G785" i="5"/>
  <c r="G789" i="5"/>
  <c r="G793" i="5"/>
  <c r="G797" i="5"/>
  <c r="G801" i="5"/>
  <c r="G805" i="5"/>
  <c r="G809" i="5"/>
  <c r="G813" i="5"/>
  <c r="G817" i="5"/>
  <c r="G821" i="5"/>
  <c r="G825" i="5"/>
  <c r="G829" i="5"/>
  <c r="G833" i="5"/>
  <c r="G837" i="5"/>
  <c r="G841" i="5"/>
  <c r="G845" i="5"/>
  <c r="G849" i="5"/>
  <c r="G853" i="5"/>
  <c r="G857" i="5"/>
  <c r="G861" i="5"/>
  <c r="G865" i="5"/>
  <c r="G869" i="5"/>
  <c r="G873" i="5"/>
  <c r="G877" i="5"/>
  <c r="G881" i="5"/>
  <c r="G885" i="5"/>
  <c r="G889" i="5"/>
  <c r="G893" i="5"/>
  <c r="G897" i="5"/>
  <c r="G901" i="5"/>
  <c r="G905" i="5"/>
  <c r="G909" i="5"/>
  <c r="G913" i="5"/>
  <c r="G917" i="5"/>
  <c r="G921" i="5"/>
  <c r="G925" i="5"/>
  <c r="G929" i="5"/>
  <c r="G933" i="5"/>
  <c r="G937" i="5"/>
  <c r="G941" i="5"/>
  <c r="G945" i="5"/>
  <c r="G949" i="5"/>
  <c r="G953" i="5"/>
  <c r="G957" i="5"/>
  <c r="G961" i="5"/>
  <c r="G965" i="5"/>
  <c r="G969" i="5"/>
  <c r="G973" i="5"/>
  <c r="G977" i="5"/>
  <c r="G269" i="5"/>
  <c r="G333" i="5"/>
  <c r="G367" i="5"/>
  <c r="G399" i="5"/>
  <c r="G419" i="5"/>
  <c r="G435" i="5"/>
  <c r="G451" i="5"/>
  <c r="G467" i="5"/>
  <c r="G483" i="5"/>
  <c r="G499" i="5"/>
  <c r="G515" i="5"/>
  <c r="G531" i="5"/>
  <c r="G547" i="5"/>
  <c r="G561" i="5"/>
  <c r="G569" i="5"/>
  <c r="G577" i="5"/>
  <c r="G585" i="5"/>
  <c r="G593" i="5"/>
  <c r="G601" i="5"/>
  <c r="G609" i="5"/>
  <c r="G617" i="5"/>
  <c r="G625" i="5"/>
  <c r="G633" i="5"/>
  <c r="G641" i="5"/>
  <c r="G648" i="5"/>
  <c r="G652" i="5"/>
  <c r="G656" i="5"/>
  <c r="G660" i="5"/>
  <c r="G664" i="5"/>
  <c r="G668" i="5"/>
  <c r="G672" i="5"/>
  <c r="G676" i="5"/>
  <c r="G680" i="5"/>
  <c r="G684" i="5"/>
  <c r="G688" i="5"/>
  <c r="G692" i="5"/>
  <c r="G696" i="5"/>
  <c r="G700" i="5"/>
  <c r="G704" i="5"/>
  <c r="G708" i="5"/>
  <c r="G712" i="5"/>
  <c r="G716" i="5"/>
  <c r="G720" i="5"/>
  <c r="G724" i="5"/>
  <c r="G728" i="5"/>
  <c r="G732" i="5"/>
  <c r="G736" i="5"/>
  <c r="G740" i="5"/>
  <c r="G744" i="5"/>
  <c r="G748" i="5"/>
  <c r="G752" i="5"/>
  <c r="G756" i="5"/>
  <c r="G760" i="5"/>
  <c r="G764" i="5"/>
  <c r="G768" i="5"/>
  <c r="G772" i="5"/>
  <c r="G776" i="5"/>
  <c r="G780" i="5"/>
  <c r="G784" i="5"/>
  <c r="G788" i="5"/>
  <c r="G792" i="5"/>
  <c r="G796" i="5"/>
  <c r="G800" i="5"/>
  <c r="G804" i="5"/>
  <c r="G808" i="5"/>
  <c r="G812" i="5"/>
  <c r="G816" i="5"/>
  <c r="G820" i="5"/>
  <c r="G824" i="5"/>
  <c r="G828" i="5"/>
  <c r="G832" i="5"/>
  <c r="G836" i="5"/>
  <c r="G840" i="5"/>
  <c r="G844" i="5"/>
  <c r="G848" i="5"/>
  <c r="G852" i="5"/>
  <c r="G856" i="5"/>
  <c r="G860" i="5"/>
  <c r="G864" i="5"/>
  <c r="G868" i="5"/>
  <c r="G872" i="5"/>
  <c r="G876" i="5"/>
  <c r="G880" i="5"/>
  <c r="G884" i="5"/>
  <c r="G888" i="5"/>
  <c r="G148" i="5"/>
  <c r="G252" i="5"/>
  <c r="G317" i="5"/>
  <c r="G359" i="5"/>
  <c r="G391" i="5"/>
  <c r="G415" i="5"/>
  <c r="G431" i="5"/>
  <c r="G447" i="5"/>
  <c r="G463" i="5"/>
  <c r="G479" i="5"/>
  <c r="G495" i="5"/>
  <c r="G511" i="5"/>
  <c r="G527" i="5"/>
  <c r="G543" i="5"/>
  <c r="G559" i="5"/>
  <c r="G567" i="5"/>
  <c r="G575" i="5"/>
  <c r="G583" i="5"/>
  <c r="G591" i="5"/>
  <c r="G599" i="5"/>
  <c r="G607" i="5"/>
  <c r="G615" i="5"/>
  <c r="G623" i="5"/>
  <c r="G631" i="5"/>
  <c r="G639" i="5"/>
  <c r="G647" i="5"/>
  <c r="G651" i="5"/>
  <c r="G655" i="5"/>
  <c r="G659" i="5"/>
  <c r="G663" i="5"/>
  <c r="G667" i="5"/>
  <c r="G671" i="5"/>
  <c r="G675" i="5"/>
  <c r="G679" i="5"/>
  <c r="G683" i="5"/>
  <c r="G687" i="5"/>
  <c r="G691" i="5"/>
  <c r="G695" i="5"/>
  <c r="G699" i="5"/>
  <c r="G703" i="5"/>
  <c r="G707" i="5"/>
  <c r="G711" i="5"/>
  <c r="G715" i="5"/>
  <c r="G719" i="5"/>
  <c r="G723" i="5"/>
  <c r="G727" i="5"/>
  <c r="G731" i="5"/>
  <c r="G735" i="5"/>
  <c r="G739" i="5"/>
  <c r="G743" i="5"/>
  <c r="G747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G803" i="5"/>
  <c r="G807" i="5"/>
  <c r="G811" i="5"/>
  <c r="G815" i="5"/>
  <c r="G819" i="5"/>
  <c r="G823" i="5"/>
  <c r="G827" i="5"/>
  <c r="G831" i="5"/>
  <c r="G835" i="5"/>
  <c r="G839" i="5"/>
  <c r="G843" i="5"/>
  <c r="G847" i="5"/>
  <c r="G851" i="5"/>
  <c r="G855" i="5"/>
  <c r="G859" i="5"/>
  <c r="G863" i="5"/>
  <c r="G867" i="5"/>
  <c r="G871" i="5"/>
  <c r="G875" i="5"/>
  <c r="G879" i="5"/>
  <c r="G883" i="5"/>
  <c r="G887" i="5"/>
  <c r="G891" i="5"/>
  <c r="G895" i="5"/>
  <c r="G899" i="5"/>
  <c r="G903" i="5"/>
  <c r="G907" i="5"/>
  <c r="G911" i="5"/>
  <c r="G915" i="5"/>
  <c r="G919" i="5"/>
  <c r="G923" i="5"/>
  <c r="G927" i="5"/>
  <c r="G931" i="5"/>
  <c r="G935" i="5"/>
  <c r="G939" i="5"/>
  <c r="G943" i="5"/>
  <c r="G947" i="5"/>
  <c r="G951" i="5"/>
  <c r="G955" i="5"/>
  <c r="G959" i="5"/>
  <c r="G963" i="5"/>
  <c r="G967" i="5"/>
  <c r="G971" i="5"/>
  <c r="G975" i="5"/>
  <c r="G979" i="5"/>
  <c r="G983" i="5"/>
  <c r="G987" i="5"/>
  <c r="G991" i="5"/>
  <c r="G995" i="5"/>
  <c r="G999" i="5"/>
  <c r="G383" i="5"/>
  <c r="G459" i="5"/>
  <c r="G523" i="5"/>
  <c r="G573" i="5"/>
  <c r="G605" i="5"/>
  <c r="G637" i="5"/>
  <c r="G658" i="5"/>
  <c r="G674" i="5"/>
  <c r="G690" i="5"/>
  <c r="G706" i="5"/>
  <c r="G722" i="5"/>
  <c r="G738" i="5"/>
  <c r="G754" i="5"/>
  <c r="G770" i="5"/>
  <c r="G786" i="5"/>
  <c r="G802" i="5"/>
  <c r="G818" i="5"/>
  <c r="G834" i="5"/>
  <c r="G850" i="5"/>
  <c r="G866" i="5"/>
  <c r="G882" i="5"/>
  <c r="G894" i="5"/>
  <c r="G902" i="5"/>
  <c r="G910" i="5"/>
  <c r="G918" i="5"/>
  <c r="G926" i="5"/>
  <c r="G934" i="5"/>
  <c r="G942" i="5"/>
  <c r="G950" i="5"/>
  <c r="G958" i="5"/>
  <c r="G966" i="5"/>
  <c r="G974" i="5"/>
  <c r="G984" i="5"/>
  <c r="G986" i="5"/>
  <c r="G993" i="5"/>
  <c r="G1000" i="5"/>
  <c r="G1003" i="5"/>
  <c r="G1007" i="5"/>
  <c r="G1011" i="5"/>
  <c r="G1015" i="5"/>
  <c r="G1019" i="5"/>
  <c r="G1023" i="5"/>
  <c r="G1027" i="5"/>
  <c r="G1031" i="5"/>
  <c r="G1035" i="5"/>
  <c r="G1039" i="5"/>
  <c r="G1043" i="5"/>
  <c r="G1047" i="5"/>
  <c r="G1051" i="5"/>
  <c r="G1055" i="5"/>
  <c r="G1059" i="5"/>
  <c r="G1063" i="5"/>
  <c r="G1067" i="5"/>
  <c r="G1071" i="5"/>
  <c r="G1075" i="5"/>
  <c r="G1079" i="5"/>
  <c r="G1083" i="5"/>
  <c r="G1087" i="5"/>
  <c r="G1091" i="5"/>
  <c r="G1095" i="5"/>
  <c r="G1099" i="5"/>
  <c r="G1103" i="5"/>
  <c r="G1107" i="5"/>
  <c r="G1111" i="5"/>
  <c r="G1115" i="5"/>
  <c r="G1119" i="5"/>
  <c r="G1123" i="5"/>
  <c r="G1127" i="5"/>
  <c r="G1131" i="5"/>
  <c r="G1135" i="5"/>
  <c r="G1139" i="5"/>
  <c r="G1143" i="5"/>
  <c r="G1147" i="5"/>
  <c r="G1151" i="5"/>
  <c r="G1155" i="5"/>
  <c r="G1159" i="5"/>
  <c r="G1163" i="5"/>
  <c r="G1167" i="5"/>
  <c r="G1171" i="5"/>
  <c r="G1175" i="5"/>
  <c r="G1179" i="5"/>
  <c r="G1183" i="5"/>
  <c r="G1187" i="5"/>
  <c r="G1191" i="5"/>
  <c r="G1195" i="5"/>
  <c r="G1199" i="5"/>
  <c r="G1203" i="5"/>
  <c r="G1207" i="5"/>
  <c r="G1211" i="5"/>
  <c r="G1215" i="5"/>
  <c r="G1219" i="5"/>
  <c r="G1223" i="5"/>
  <c r="G1227" i="5"/>
  <c r="G1231" i="5"/>
  <c r="G1235" i="5"/>
  <c r="G1239" i="5"/>
  <c r="G1243" i="5"/>
  <c r="G1247" i="5"/>
  <c r="G1251" i="5"/>
  <c r="G1255" i="5"/>
  <c r="G1259" i="5"/>
  <c r="G1263" i="5"/>
  <c r="G1267" i="5"/>
  <c r="G1271" i="5"/>
  <c r="G1275" i="5"/>
  <c r="G1279" i="5"/>
  <c r="G1283" i="5"/>
  <c r="G1287" i="5"/>
  <c r="G1291" i="5"/>
  <c r="G1295" i="5"/>
  <c r="G1299" i="5"/>
  <c r="G1303" i="5"/>
  <c r="G1307" i="5"/>
  <c r="G84" i="5"/>
  <c r="G351" i="5"/>
  <c r="G443" i="5"/>
  <c r="G507" i="5"/>
  <c r="G565" i="5"/>
  <c r="G597" i="5"/>
  <c r="G629" i="5"/>
  <c r="G654" i="5"/>
  <c r="G670" i="5"/>
  <c r="G686" i="5"/>
  <c r="G702" i="5"/>
  <c r="G718" i="5"/>
  <c r="G734" i="5"/>
  <c r="G750" i="5"/>
  <c r="G766" i="5"/>
  <c r="G782" i="5"/>
  <c r="G798" i="5"/>
  <c r="G814" i="5"/>
  <c r="G830" i="5"/>
  <c r="G846" i="5"/>
  <c r="G862" i="5"/>
  <c r="G878" i="5"/>
  <c r="G892" i="5"/>
  <c r="G900" i="5"/>
  <c r="G908" i="5"/>
  <c r="G916" i="5"/>
  <c r="G924" i="5"/>
  <c r="G932" i="5"/>
  <c r="G940" i="5"/>
  <c r="G948" i="5"/>
  <c r="G956" i="5"/>
  <c r="G964" i="5"/>
  <c r="G972" i="5"/>
  <c r="G981" i="5"/>
  <c r="G988" i="5"/>
  <c r="G990" i="5"/>
  <c r="G997" i="5"/>
  <c r="G1002" i="5"/>
  <c r="G1006" i="5"/>
  <c r="G1010" i="5"/>
  <c r="G1014" i="5"/>
  <c r="G1018" i="5"/>
  <c r="G1022" i="5"/>
  <c r="G1026" i="5"/>
  <c r="G1030" i="5"/>
  <c r="G1034" i="5"/>
  <c r="G1038" i="5"/>
  <c r="G1042" i="5"/>
  <c r="G1046" i="5"/>
  <c r="G1050" i="5"/>
  <c r="G1054" i="5"/>
  <c r="G1058" i="5"/>
  <c r="G1062" i="5"/>
  <c r="G1066" i="5"/>
  <c r="G1070" i="5"/>
  <c r="G1074" i="5"/>
  <c r="G1078" i="5"/>
  <c r="G1082" i="5"/>
  <c r="G1086" i="5"/>
  <c r="G1090" i="5"/>
  <c r="G1094" i="5"/>
  <c r="G1098" i="5"/>
  <c r="G1102" i="5"/>
  <c r="G1106" i="5"/>
  <c r="G1110" i="5"/>
  <c r="G1114" i="5"/>
  <c r="G1118" i="5"/>
  <c r="G1122" i="5"/>
  <c r="G1126" i="5"/>
  <c r="G1130" i="5"/>
  <c r="G1134" i="5"/>
  <c r="G1138" i="5"/>
  <c r="G1142" i="5"/>
  <c r="G1146" i="5"/>
  <c r="G1150" i="5"/>
  <c r="G1154" i="5"/>
  <c r="G1158" i="5"/>
  <c r="G1162" i="5"/>
  <c r="G1166" i="5"/>
  <c r="G1170" i="5"/>
  <c r="G1174" i="5"/>
  <c r="G1178" i="5"/>
  <c r="G1182" i="5"/>
  <c r="G1186" i="5"/>
  <c r="G1190" i="5"/>
  <c r="G1194" i="5"/>
  <c r="G1198" i="5"/>
  <c r="G1202" i="5"/>
  <c r="G1206" i="5"/>
  <c r="G1210" i="5"/>
  <c r="G1214" i="5"/>
  <c r="G1218" i="5"/>
  <c r="G1222" i="5"/>
  <c r="G1226" i="5"/>
  <c r="G1230" i="5"/>
  <c r="G1234" i="5"/>
  <c r="G1238" i="5"/>
  <c r="G1242" i="5"/>
  <c r="G1246" i="5"/>
  <c r="G1250" i="5"/>
  <c r="G1254" i="5"/>
  <c r="G1258" i="5"/>
  <c r="G1262" i="5"/>
  <c r="G1266" i="5"/>
  <c r="G1270" i="5"/>
  <c r="G1274" i="5"/>
  <c r="G1278" i="5"/>
  <c r="G301" i="5"/>
  <c r="G427" i="5"/>
  <c r="G491" i="5"/>
  <c r="G555" i="5"/>
  <c r="G589" i="5"/>
  <c r="G621" i="5"/>
  <c r="G650" i="5"/>
  <c r="G666" i="5"/>
  <c r="G682" i="5"/>
  <c r="G698" i="5"/>
  <c r="G714" i="5"/>
  <c r="G730" i="5"/>
  <c r="G746" i="5"/>
  <c r="G762" i="5"/>
  <c r="G778" i="5"/>
  <c r="G794" i="5"/>
  <c r="G810" i="5"/>
  <c r="G826" i="5"/>
  <c r="G842" i="5"/>
  <c r="G858" i="5"/>
  <c r="G874" i="5"/>
  <c r="G890" i="5"/>
  <c r="G898" i="5"/>
  <c r="G906" i="5"/>
  <c r="G914" i="5"/>
  <c r="G922" i="5"/>
  <c r="G930" i="5"/>
  <c r="G938" i="5"/>
  <c r="G946" i="5"/>
  <c r="G954" i="5"/>
  <c r="G962" i="5"/>
  <c r="G970" i="5"/>
  <c r="G978" i="5"/>
  <c r="G411" i="5"/>
  <c r="G613" i="5"/>
  <c r="G694" i="5"/>
  <c r="G758" i="5"/>
  <c r="G822" i="5"/>
  <c r="G886" i="5"/>
  <c r="G920" i="5"/>
  <c r="G952" i="5"/>
  <c r="G985" i="5"/>
  <c r="G992" i="5"/>
  <c r="G1005" i="5"/>
  <c r="G1013" i="5"/>
  <c r="G1021" i="5"/>
  <c r="G1029" i="5"/>
  <c r="G1037" i="5"/>
  <c r="G1045" i="5"/>
  <c r="G1053" i="5"/>
  <c r="G1061" i="5"/>
  <c r="G1069" i="5"/>
  <c r="G1077" i="5"/>
  <c r="G1085" i="5"/>
  <c r="G1093" i="5"/>
  <c r="G1101" i="5"/>
  <c r="G1109" i="5"/>
  <c r="G1117" i="5"/>
  <c r="G1125" i="5"/>
  <c r="G1133" i="5"/>
  <c r="G1141" i="5"/>
  <c r="G1149" i="5"/>
  <c r="G1157" i="5"/>
  <c r="G1165" i="5"/>
  <c r="G1173" i="5"/>
  <c r="G1181" i="5"/>
  <c r="G1189" i="5"/>
  <c r="G1197" i="5"/>
  <c r="G1205" i="5"/>
  <c r="G1213" i="5"/>
  <c r="G1221" i="5"/>
  <c r="G1229" i="5"/>
  <c r="G1237" i="5"/>
  <c r="G1245" i="5"/>
  <c r="G1253" i="5"/>
  <c r="G1261" i="5"/>
  <c r="G1269" i="5"/>
  <c r="G1277" i="5"/>
  <c r="G1285" i="5"/>
  <c r="G1292" i="5"/>
  <c r="G1294" i="5"/>
  <c r="G1301" i="5"/>
  <c r="G1308" i="5"/>
  <c r="G1311" i="5"/>
  <c r="G1315" i="5"/>
  <c r="G1319" i="5"/>
  <c r="G1323" i="5"/>
  <c r="G1327" i="5"/>
  <c r="G1331" i="5"/>
  <c r="G1335" i="5"/>
  <c r="G1339" i="5"/>
  <c r="G1343" i="5"/>
  <c r="G1347" i="5"/>
  <c r="G1351" i="5"/>
  <c r="G1355" i="5"/>
  <c r="G1359" i="5"/>
  <c r="G1363" i="5"/>
  <c r="G1367" i="5"/>
  <c r="G1371" i="5"/>
  <c r="G1375" i="5"/>
  <c r="G1379" i="5"/>
  <c r="G1383" i="5"/>
  <c r="G1387" i="5"/>
  <c r="G1391" i="5"/>
  <c r="G1395" i="5"/>
  <c r="G1399" i="5"/>
  <c r="G1403" i="5"/>
  <c r="G1407" i="5"/>
  <c r="G1411" i="5"/>
  <c r="G1415" i="5"/>
  <c r="G1419" i="5"/>
  <c r="G1423" i="5"/>
  <c r="G1427" i="5"/>
  <c r="G1431" i="5"/>
  <c r="G1435" i="5"/>
  <c r="G1439" i="5"/>
  <c r="G1443" i="5"/>
  <c r="G1447" i="5"/>
  <c r="G1451" i="5"/>
  <c r="G1455" i="5"/>
  <c r="G1459" i="5"/>
  <c r="G1463" i="5"/>
  <c r="G1467" i="5"/>
  <c r="G1471" i="5"/>
  <c r="G1475" i="5"/>
  <c r="G1479" i="5"/>
  <c r="G1483" i="5"/>
  <c r="G1487" i="5"/>
  <c r="G1491" i="5"/>
  <c r="G1495" i="5"/>
  <c r="G1499" i="5"/>
  <c r="G1503" i="5"/>
  <c r="G1507" i="5"/>
  <c r="G1511" i="5"/>
  <c r="G1515" i="5"/>
  <c r="G1519" i="5"/>
  <c r="G1523" i="5"/>
  <c r="G1527" i="5"/>
  <c r="G1531" i="5"/>
  <c r="G1535" i="5"/>
  <c r="G1539" i="5"/>
  <c r="G1543" i="5"/>
  <c r="G1547" i="5"/>
  <c r="G1551" i="5"/>
  <c r="G1555" i="5"/>
  <c r="G1559" i="5"/>
  <c r="G1563" i="5"/>
  <c r="G1567" i="5"/>
  <c r="G1571" i="5"/>
  <c r="G1575" i="5"/>
  <c r="G1579" i="5"/>
  <c r="G1583" i="5"/>
  <c r="G1587" i="5"/>
  <c r="G1591" i="5"/>
  <c r="G1595" i="5"/>
  <c r="G1599" i="5"/>
  <c r="G1603" i="5"/>
  <c r="G1607" i="5"/>
  <c r="G1611" i="5"/>
  <c r="G1615" i="5"/>
  <c r="G1619" i="5"/>
  <c r="G1623" i="5"/>
  <c r="G1627" i="5"/>
  <c r="G1631" i="5"/>
  <c r="G1635" i="5"/>
  <c r="G1639" i="5"/>
  <c r="G1643" i="5"/>
  <c r="G1647" i="5"/>
  <c r="G1651" i="5"/>
  <c r="G1655" i="5"/>
  <c r="G1659" i="5"/>
  <c r="G1663" i="5"/>
  <c r="G1667" i="5"/>
  <c r="G1671" i="5"/>
  <c r="G1675" i="5"/>
  <c r="G1679" i="5"/>
  <c r="G1683" i="5"/>
  <c r="G1687" i="5"/>
  <c r="G1691" i="5"/>
  <c r="G1695" i="5"/>
  <c r="G1699" i="5"/>
  <c r="G1703" i="5"/>
  <c r="G1707" i="5"/>
  <c r="G1711" i="5"/>
  <c r="G220" i="5"/>
  <c r="G581" i="5"/>
  <c r="G678" i="5"/>
  <c r="G742" i="5"/>
  <c r="G806" i="5"/>
  <c r="G870" i="5"/>
  <c r="G912" i="5"/>
  <c r="G944" i="5"/>
  <c r="G976" i="5"/>
  <c r="G982" i="5"/>
  <c r="G989" i="5"/>
  <c r="G996" i="5"/>
  <c r="G1008" i="5"/>
  <c r="G1016" i="5"/>
  <c r="G1024" i="5"/>
  <c r="G1032" i="5"/>
  <c r="G1040" i="5"/>
  <c r="G1048" i="5"/>
  <c r="G1056" i="5"/>
  <c r="G1064" i="5"/>
  <c r="G1072" i="5"/>
  <c r="G1080" i="5"/>
  <c r="G1088" i="5"/>
  <c r="G1096" i="5"/>
  <c r="G1104" i="5"/>
  <c r="G1112" i="5"/>
  <c r="G1120" i="5"/>
  <c r="G1128" i="5"/>
  <c r="G1136" i="5"/>
  <c r="G1144" i="5"/>
  <c r="G1152" i="5"/>
  <c r="G1160" i="5"/>
  <c r="G1168" i="5"/>
  <c r="G1176" i="5"/>
  <c r="G1184" i="5"/>
  <c r="G1192" i="5"/>
  <c r="G1200" i="5"/>
  <c r="G1208" i="5"/>
  <c r="G1216" i="5"/>
  <c r="G1224" i="5"/>
  <c r="G1232" i="5"/>
  <c r="G1240" i="5"/>
  <c r="G1248" i="5"/>
  <c r="G1256" i="5"/>
  <c r="G1264" i="5"/>
  <c r="G1272" i="5"/>
  <c r="G1280" i="5"/>
  <c r="G1282" i="5"/>
  <c r="G1289" i="5"/>
  <c r="G1296" i="5"/>
  <c r="G1298" i="5"/>
  <c r="G1305" i="5"/>
  <c r="G1310" i="5"/>
  <c r="G1314" i="5"/>
  <c r="G1318" i="5"/>
  <c r="G1322" i="5"/>
  <c r="G1326" i="5"/>
  <c r="G1330" i="5"/>
  <c r="G1334" i="5"/>
  <c r="G1338" i="5"/>
  <c r="G1342" i="5"/>
  <c r="G1346" i="5"/>
  <c r="G1350" i="5"/>
  <c r="G1354" i="5"/>
  <c r="G1358" i="5"/>
  <c r="G1362" i="5"/>
  <c r="G1366" i="5"/>
  <c r="G1370" i="5"/>
  <c r="G1374" i="5"/>
  <c r="G1378" i="5"/>
  <c r="G1382" i="5"/>
  <c r="G1386" i="5"/>
  <c r="G1390" i="5"/>
  <c r="G1394" i="5"/>
  <c r="G1398" i="5"/>
  <c r="G1402" i="5"/>
  <c r="G1406" i="5"/>
  <c r="G1410" i="5"/>
  <c r="G1414" i="5"/>
  <c r="G1418" i="5"/>
  <c r="G1422" i="5"/>
  <c r="G1426" i="5"/>
  <c r="G1430" i="5"/>
  <c r="G1434" i="5"/>
  <c r="G1438" i="5"/>
  <c r="G1442" i="5"/>
  <c r="G1446" i="5"/>
  <c r="G1450" i="5"/>
  <c r="G1454" i="5"/>
  <c r="G1458" i="5"/>
  <c r="G1462" i="5"/>
  <c r="G1466" i="5"/>
  <c r="G1470" i="5"/>
  <c r="G1474" i="5"/>
  <c r="G1478" i="5"/>
  <c r="G1482" i="5"/>
  <c r="G1486" i="5"/>
  <c r="G1490" i="5"/>
  <c r="G1494" i="5"/>
  <c r="G1498" i="5"/>
  <c r="G1502" i="5"/>
  <c r="G1506" i="5"/>
  <c r="G1510" i="5"/>
  <c r="G1514" i="5"/>
  <c r="G1518" i="5"/>
  <c r="G1522" i="5"/>
  <c r="G1526" i="5"/>
  <c r="G1530" i="5"/>
  <c r="G1534" i="5"/>
  <c r="G1538" i="5"/>
  <c r="G1542" i="5"/>
  <c r="G1546" i="5"/>
  <c r="G1550" i="5"/>
  <c r="G1554" i="5"/>
  <c r="G1558" i="5"/>
  <c r="G539" i="5"/>
  <c r="G662" i="5"/>
  <c r="G726" i="5"/>
  <c r="G790" i="5"/>
  <c r="G854" i="5"/>
  <c r="G904" i="5"/>
  <c r="G936" i="5"/>
  <c r="G968" i="5"/>
  <c r="G994" i="5"/>
  <c r="G1001" i="5"/>
  <c r="G1009" i="5"/>
  <c r="G1017" i="5"/>
  <c r="G1025" i="5"/>
  <c r="G1033" i="5"/>
  <c r="G1041" i="5"/>
  <c r="G1049" i="5"/>
  <c r="G1057" i="5"/>
  <c r="G1065" i="5"/>
  <c r="G1073" i="5"/>
  <c r="G1081" i="5"/>
  <c r="G1089" i="5"/>
  <c r="G1097" i="5"/>
  <c r="G1105" i="5"/>
  <c r="G1113" i="5"/>
  <c r="G1121" i="5"/>
  <c r="G1129" i="5"/>
  <c r="G1137" i="5"/>
  <c r="G1145" i="5"/>
  <c r="G1153" i="5"/>
  <c r="G1161" i="5"/>
  <c r="G1169" i="5"/>
  <c r="G1177" i="5"/>
  <c r="G1185" i="5"/>
  <c r="G1193" i="5"/>
  <c r="G1201" i="5"/>
  <c r="G1209" i="5"/>
  <c r="G1217" i="5"/>
  <c r="G1225" i="5"/>
  <c r="G1233" i="5"/>
  <c r="G1241" i="5"/>
  <c r="G1249" i="5"/>
  <c r="G1257" i="5"/>
  <c r="G1265" i="5"/>
  <c r="G1273" i="5"/>
  <c r="G1284" i="5"/>
  <c r="G1286" i="5"/>
  <c r="G1293" i="5"/>
  <c r="G1300" i="5"/>
  <c r="G1302" i="5"/>
  <c r="G1309" i="5"/>
  <c r="G1313" i="5"/>
  <c r="G1317" i="5"/>
  <c r="G1321" i="5"/>
  <c r="G1325" i="5"/>
  <c r="G1329" i="5"/>
  <c r="G1333" i="5"/>
  <c r="G1337" i="5"/>
  <c r="G1341" i="5"/>
  <c r="G1345" i="5"/>
  <c r="G1349" i="5"/>
  <c r="G1353" i="5"/>
  <c r="G1357" i="5"/>
  <c r="G1361" i="5"/>
  <c r="G1365" i="5"/>
  <c r="G1369" i="5"/>
  <c r="G1373" i="5"/>
  <c r="G1377" i="5"/>
  <c r="G1381" i="5"/>
  <c r="G1385" i="5"/>
  <c r="G1389" i="5"/>
  <c r="G1393" i="5"/>
  <c r="G1397" i="5"/>
  <c r="G1401" i="5"/>
  <c r="G1405" i="5"/>
  <c r="G1409" i="5"/>
  <c r="G1413" i="5"/>
  <c r="G1417" i="5"/>
  <c r="G1421" i="5"/>
  <c r="G1425" i="5"/>
  <c r="G1429" i="5"/>
  <c r="G1433" i="5"/>
  <c r="G1437" i="5"/>
  <c r="G1441" i="5"/>
  <c r="G1445" i="5"/>
  <c r="G1449" i="5"/>
  <c r="G1453" i="5"/>
  <c r="G1457" i="5"/>
  <c r="G1461" i="5"/>
  <c r="G1465" i="5"/>
  <c r="G1469" i="5"/>
  <c r="G1473" i="5"/>
  <c r="G1477" i="5"/>
  <c r="G1481" i="5"/>
  <c r="G1485" i="5"/>
  <c r="G1489" i="5"/>
  <c r="G1493" i="5"/>
  <c r="G1497" i="5"/>
  <c r="G1501" i="5"/>
  <c r="G1505" i="5"/>
  <c r="G1509" i="5"/>
  <c r="G1513" i="5"/>
  <c r="G1517" i="5"/>
  <c r="G1521" i="5"/>
  <c r="G1525" i="5"/>
  <c r="G1529" i="5"/>
  <c r="G1533" i="5"/>
  <c r="G1537" i="5"/>
  <c r="G1541" i="5"/>
  <c r="G1545" i="5"/>
  <c r="G1549" i="5"/>
  <c r="G1553" i="5"/>
  <c r="G1557" i="5"/>
  <c r="G1561" i="5"/>
  <c r="G1565" i="5"/>
  <c r="G1569" i="5"/>
  <c r="G1573" i="5"/>
  <c r="G1577" i="5"/>
  <c r="G1581" i="5"/>
  <c r="G1585" i="5"/>
  <c r="G1589" i="5"/>
  <c r="G1593" i="5"/>
  <c r="G1597" i="5"/>
  <c r="G1601" i="5"/>
  <c r="G1605" i="5"/>
  <c r="G1609" i="5"/>
  <c r="G1613" i="5"/>
  <c r="G1617" i="5"/>
  <c r="G1621" i="5"/>
  <c r="G1625" i="5"/>
  <c r="G1629" i="5"/>
  <c r="G1633" i="5"/>
  <c r="G1637" i="5"/>
  <c r="G1641" i="5"/>
  <c r="G1645" i="5"/>
  <c r="G1649" i="5"/>
  <c r="G1653" i="5"/>
  <c r="G1657" i="5"/>
  <c r="G1661" i="5"/>
  <c r="G1665" i="5"/>
  <c r="G1669" i="5"/>
  <c r="G1673" i="5"/>
  <c r="G1677" i="5"/>
  <c r="G1681" i="5"/>
  <c r="G1685" i="5"/>
  <c r="G1689" i="5"/>
  <c r="G1693" i="5"/>
  <c r="G1697" i="5"/>
  <c r="G1701" i="5"/>
  <c r="G1705" i="5"/>
  <c r="G1709" i="5"/>
  <c r="G710" i="5"/>
  <c r="G928" i="5"/>
  <c r="G1004" i="5"/>
  <c r="G1036" i="5"/>
  <c r="G1068" i="5"/>
  <c r="G1100" i="5"/>
  <c r="G1132" i="5"/>
  <c r="G1164" i="5"/>
  <c r="G1196" i="5"/>
  <c r="G1228" i="5"/>
  <c r="G1260" i="5"/>
  <c r="G1281" i="5"/>
  <c r="G1288" i="5"/>
  <c r="G1320" i="5"/>
  <c r="G1336" i="5"/>
  <c r="G1352" i="5"/>
  <c r="G1368" i="5"/>
  <c r="G1384" i="5"/>
  <c r="G1400" i="5"/>
  <c r="G1416" i="5"/>
  <c r="G1432" i="5"/>
  <c r="G1448" i="5"/>
  <c r="G1464" i="5"/>
  <c r="G1480" i="5"/>
  <c r="G1496" i="5"/>
  <c r="G1512" i="5"/>
  <c r="G1528" i="5"/>
  <c r="G1544" i="5"/>
  <c r="G1560" i="5"/>
  <c r="G1566" i="5"/>
  <c r="G1574" i="5"/>
  <c r="G1582" i="5"/>
  <c r="G1590" i="5"/>
  <c r="G1598" i="5"/>
  <c r="G1606" i="5"/>
  <c r="G1614" i="5"/>
  <c r="G1622" i="5"/>
  <c r="G1630" i="5"/>
  <c r="G1638" i="5"/>
  <c r="G1646" i="5"/>
  <c r="G1654" i="5"/>
  <c r="G1662" i="5"/>
  <c r="G1670" i="5"/>
  <c r="G1678" i="5"/>
  <c r="G1686" i="5"/>
  <c r="G1694" i="5"/>
  <c r="G1702" i="5"/>
  <c r="G1710" i="5"/>
  <c r="G1717" i="5"/>
  <c r="G1721" i="5"/>
  <c r="G1725" i="5"/>
  <c r="G1729" i="5"/>
  <c r="G1733" i="5"/>
  <c r="G1737" i="5"/>
  <c r="G1741" i="5"/>
  <c r="G1745" i="5"/>
  <c r="G1749" i="5"/>
  <c r="G1753" i="5"/>
  <c r="G1757" i="5"/>
  <c r="G1761" i="5"/>
  <c r="G1765" i="5"/>
  <c r="G1769" i="5"/>
  <c r="G1773" i="5"/>
  <c r="G1777" i="5"/>
  <c r="G1781" i="5"/>
  <c r="G1785" i="5"/>
  <c r="G1789" i="5"/>
  <c r="G1793" i="5"/>
  <c r="G1797" i="5"/>
  <c r="G1801" i="5"/>
  <c r="G1805" i="5"/>
  <c r="G1809" i="5"/>
  <c r="G1813" i="5"/>
  <c r="G1817" i="5"/>
  <c r="G1821" i="5"/>
  <c r="G1825" i="5"/>
  <c r="G1829" i="5"/>
  <c r="G1833" i="5"/>
  <c r="G1837" i="5"/>
  <c r="G1841" i="5"/>
  <c r="G1845" i="5"/>
  <c r="G1849" i="5"/>
  <c r="G1853" i="5"/>
  <c r="G1857" i="5"/>
  <c r="G1861" i="5"/>
  <c r="G1865" i="5"/>
  <c r="G1869" i="5"/>
  <c r="G1873" i="5"/>
  <c r="G1877" i="5"/>
  <c r="G1881" i="5"/>
  <c r="G1885" i="5"/>
  <c r="G1889" i="5"/>
  <c r="G1893" i="5"/>
  <c r="G1897" i="5"/>
  <c r="G1901" i="5"/>
  <c r="G1905" i="5"/>
  <c r="G1909" i="5"/>
  <c r="G1913" i="5"/>
  <c r="G1917" i="5"/>
  <c r="G1921" i="5"/>
  <c r="G1925" i="5"/>
  <c r="G1929" i="5"/>
  <c r="G1933" i="5"/>
  <c r="G1937" i="5"/>
  <c r="G1941" i="5"/>
  <c r="G1945" i="5"/>
  <c r="G1949" i="5"/>
  <c r="G1953" i="5"/>
  <c r="G1957" i="5"/>
  <c r="G1961" i="5"/>
  <c r="G1965" i="5"/>
  <c r="G1969" i="5"/>
  <c r="G1973" i="5"/>
  <c r="G1977" i="5"/>
  <c r="G1981" i="5"/>
  <c r="G1985" i="5"/>
  <c r="G1989" i="5"/>
  <c r="G1993" i="5"/>
  <c r="G1997" i="5"/>
  <c r="G645" i="5"/>
  <c r="G896" i="5"/>
  <c r="G980" i="5"/>
  <c r="G1028" i="5"/>
  <c r="G1060" i="5"/>
  <c r="G1092" i="5"/>
  <c r="G1124" i="5"/>
  <c r="G1156" i="5"/>
  <c r="G1188" i="5"/>
  <c r="G1220" i="5"/>
  <c r="G1252" i="5"/>
  <c r="G1290" i="5"/>
  <c r="G1297" i="5"/>
  <c r="G1304" i="5"/>
  <c r="G1316" i="5"/>
  <c r="G1332" i="5"/>
  <c r="G1348" i="5"/>
  <c r="G1364" i="5"/>
  <c r="G1380" i="5"/>
  <c r="G1396" i="5"/>
  <c r="G1412" i="5"/>
  <c r="G1428" i="5"/>
  <c r="G1444" i="5"/>
  <c r="G1460" i="5"/>
  <c r="G1476" i="5"/>
  <c r="G1492" i="5"/>
  <c r="G1508" i="5"/>
  <c r="G1524" i="5"/>
  <c r="G1540" i="5"/>
  <c r="G1556" i="5"/>
  <c r="G1564" i="5"/>
  <c r="G1572" i="5"/>
  <c r="G1580" i="5"/>
  <c r="G1588" i="5"/>
  <c r="G1596" i="5"/>
  <c r="G1604" i="5"/>
  <c r="G1612" i="5"/>
  <c r="G1620" i="5"/>
  <c r="G1628" i="5"/>
  <c r="G1636" i="5"/>
  <c r="G1644" i="5"/>
  <c r="G1652" i="5"/>
  <c r="G1660" i="5"/>
  <c r="G1668" i="5"/>
  <c r="G1676" i="5"/>
  <c r="G1684" i="5"/>
  <c r="G1692" i="5"/>
  <c r="G1700" i="5"/>
  <c r="G1708" i="5"/>
  <c r="G1713" i="5"/>
  <c r="G1716" i="5"/>
  <c r="G1720" i="5"/>
  <c r="G1724" i="5"/>
  <c r="G1728" i="5"/>
  <c r="G1732" i="5"/>
  <c r="G1736" i="5"/>
  <c r="G1740" i="5"/>
  <c r="G1744" i="5"/>
  <c r="G1748" i="5"/>
  <c r="G1752" i="5"/>
  <c r="G1756" i="5"/>
  <c r="G1760" i="5"/>
  <c r="G1764" i="5"/>
  <c r="G1768" i="5"/>
  <c r="G1772" i="5"/>
  <c r="G1776" i="5"/>
  <c r="G1780" i="5"/>
  <c r="G1784" i="5"/>
  <c r="G1788" i="5"/>
  <c r="G1792" i="5"/>
  <c r="G1796" i="5"/>
  <c r="G1800" i="5"/>
  <c r="G1804" i="5"/>
  <c r="G1808" i="5"/>
  <c r="G1812" i="5"/>
  <c r="G1816" i="5"/>
  <c r="G1820" i="5"/>
  <c r="G1824" i="5"/>
  <c r="G1828" i="5"/>
  <c r="G1832" i="5"/>
  <c r="G1836" i="5"/>
  <c r="G1840" i="5"/>
  <c r="G1844" i="5"/>
  <c r="G1848" i="5"/>
  <c r="G1852" i="5"/>
  <c r="G1856" i="5"/>
  <c r="G1860" i="5"/>
  <c r="G1864" i="5"/>
  <c r="G1868" i="5"/>
  <c r="G1872" i="5"/>
  <c r="G1876" i="5"/>
  <c r="G1880" i="5"/>
  <c r="G1884" i="5"/>
  <c r="G1888" i="5"/>
  <c r="G1892" i="5"/>
  <c r="G1896" i="5"/>
  <c r="G1900" i="5"/>
  <c r="G1904" i="5"/>
  <c r="G1908" i="5"/>
  <c r="G1912" i="5"/>
  <c r="G1916" i="5"/>
  <c r="G1920" i="5"/>
  <c r="G1924" i="5"/>
  <c r="G1928" i="5"/>
  <c r="G1932" i="5"/>
  <c r="G1936" i="5"/>
  <c r="G1940" i="5"/>
  <c r="G1944" i="5"/>
  <c r="G1948" i="5"/>
  <c r="G1952" i="5"/>
  <c r="G1956" i="5"/>
  <c r="G1960" i="5"/>
  <c r="G1964" i="5"/>
  <c r="G1968" i="5"/>
  <c r="G1972" i="5"/>
  <c r="G1976" i="5"/>
  <c r="G1980" i="5"/>
  <c r="G1984" i="5"/>
  <c r="G1988" i="5"/>
  <c r="G1992" i="5"/>
  <c r="G1996" i="5"/>
  <c r="G2000" i="5"/>
  <c r="G1991" i="5"/>
  <c r="G774" i="5"/>
  <c r="G960" i="5"/>
  <c r="G1012" i="5"/>
  <c r="G1044" i="5"/>
  <c r="G1076" i="5"/>
  <c r="G1108" i="5"/>
  <c r="G1140" i="5"/>
  <c r="G1172" i="5"/>
  <c r="G1204" i="5"/>
  <c r="G1236" i="5"/>
  <c r="G1268" i="5"/>
  <c r="G1324" i="5"/>
  <c r="G1340" i="5"/>
  <c r="G1356" i="5"/>
  <c r="G1372" i="5"/>
  <c r="G1388" i="5"/>
  <c r="G1404" i="5"/>
  <c r="G1420" i="5"/>
  <c r="G1436" i="5"/>
  <c r="G1452" i="5"/>
  <c r="G1468" i="5"/>
  <c r="G1484" i="5"/>
  <c r="G1500" i="5"/>
  <c r="G1516" i="5"/>
  <c r="G1532" i="5"/>
  <c r="G1548" i="5"/>
  <c r="G1568" i="5"/>
  <c r="G1576" i="5"/>
  <c r="G1592" i="5"/>
  <c r="G1600" i="5"/>
  <c r="G1608" i="5"/>
  <c r="G1624" i="5"/>
  <c r="G1648" i="5"/>
  <c r="G1656" i="5"/>
  <c r="G1680" i="5"/>
  <c r="G1688" i="5"/>
  <c r="G1704" i="5"/>
  <c r="G1712" i="5"/>
  <c r="G1714" i="5"/>
  <c r="G1726" i="5"/>
  <c r="G1734" i="5"/>
  <c r="G1738" i="5"/>
  <c r="G1746" i="5"/>
  <c r="G1754" i="5"/>
  <c r="G1762" i="5"/>
  <c r="G1766" i="5"/>
  <c r="G1774" i="5"/>
  <c r="G1782" i="5"/>
  <c r="G1790" i="5"/>
  <c r="G1794" i="5"/>
  <c r="G1798" i="5"/>
  <c r="G1806" i="5"/>
  <c r="G1810" i="5"/>
  <c r="G1818" i="5"/>
  <c r="G1822" i="5"/>
  <c r="G1830" i="5"/>
  <c r="G1838" i="5"/>
  <c r="G1846" i="5"/>
  <c r="G1850" i="5"/>
  <c r="G1862" i="5"/>
  <c r="G1866" i="5"/>
  <c r="G1874" i="5"/>
  <c r="G1886" i="5"/>
  <c r="G1894" i="5"/>
  <c r="G1898" i="5"/>
  <c r="G1902" i="5"/>
  <c r="G1914" i="5"/>
  <c r="G1922" i="5"/>
  <c r="G1926" i="5"/>
  <c r="G1930" i="5"/>
  <c r="G1938" i="5"/>
  <c r="G1942" i="5"/>
  <c r="G1950" i="5"/>
  <c r="G1958" i="5"/>
  <c r="G1966" i="5"/>
  <c r="G1970" i="5"/>
  <c r="G1978" i="5"/>
  <c r="G1990" i="5"/>
  <c r="G1998" i="5"/>
  <c r="G475" i="5"/>
  <c r="G838" i="5"/>
  <c r="G998" i="5"/>
  <c r="G1020" i="5"/>
  <c r="G1052" i="5"/>
  <c r="G1084" i="5"/>
  <c r="G1116" i="5"/>
  <c r="G1148" i="5"/>
  <c r="G1180" i="5"/>
  <c r="G1212" i="5"/>
  <c r="G1244" i="5"/>
  <c r="G1276" i="5"/>
  <c r="G1306" i="5"/>
  <c r="G1312" i="5"/>
  <c r="G1328" i="5"/>
  <c r="G1344" i="5"/>
  <c r="G1360" i="5"/>
  <c r="G1376" i="5"/>
  <c r="G1392" i="5"/>
  <c r="G1408" i="5"/>
  <c r="G1424" i="5"/>
  <c r="G1440" i="5"/>
  <c r="G1456" i="5"/>
  <c r="G1472" i="5"/>
  <c r="G1488" i="5"/>
  <c r="G1504" i="5"/>
  <c r="G1520" i="5"/>
  <c r="G1536" i="5"/>
  <c r="G1552" i="5"/>
  <c r="G1562" i="5"/>
  <c r="G1570" i="5"/>
  <c r="G1578" i="5"/>
  <c r="G1586" i="5"/>
  <c r="G1594" i="5"/>
  <c r="G1602" i="5"/>
  <c r="G1610" i="5"/>
  <c r="G1618" i="5"/>
  <c r="G1626" i="5"/>
  <c r="G1634" i="5"/>
  <c r="G1642" i="5"/>
  <c r="G1650" i="5"/>
  <c r="G1658" i="5"/>
  <c r="G1666" i="5"/>
  <c r="G1674" i="5"/>
  <c r="G1682" i="5"/>
  <c r="G1690" i="5"/>
  <c r="G1698" i="5"/>
  <c r="G1706" i="5"/>
  <c r="G1715" i="5"/>
  <c r="G1719" i="5"/>
  <c r="G1723" i="5"/>
  <c r="G1727" i="5"/>
  <c r="G1731" i="5"/>
  <c r="G1735" i="5"/>
  <c r="G1739" i="5"/>
  <c r="G1743" i="5"/>
  <c r="G1747" i="5"/>
  <c r="G1751" i="5"/>
  <c r="G1755" i="5"/>
  <c r="G1759" i="5"/>
  <c r="G1763" i="5"/>
  <c r="G1767" i="5"/>
  <c r="G1771" i="5"/>
  <c r="G1775" i="5"/>
  <c r="G1779" i="5"/>
  <c r="G1783" i="5"/>
  <c r="G1787" i="5"/>
  <c r="G1791" i="5"/>
  <c r="G1795" i="5"/>
  <c r="G1799" i="5"/>
  <c r="G1803" i="5"/>
  <c r="G1807" i="5"/>
  <c r="G1811" i="5"/>
  <c r="G1815" i="5"/>
  <c r="G1819" i="5"/>
  <c r="G1823" i="5"/>
  <c r="G1827" i="5"/>
  <c r="G1831" i="5"/>
  <c r="G1835" i="5"/>
  <c r="G1839" i="5"/>
  <c r="G1843" i="5"/>
  <c r="G1847" i="5"/>
  <c r="G1851" i="5"/>
  <c r="G1855" i="5"/>
  <c r="G1859" i="5"/>
  <c r="G1863" i="5"/>
  <c r="G1867" i="5"/>
  <c r="G1871" i="5"/>
  <c r="G1875" i="5"/>
  <c r="G1879" i="5"/>
  <c r="G1883" i="5"/>
  <c r="G1887" i="5"/>
  <c r="G1891" i="5"/>
  <c r="G1895" i="5"/>
  <c r="G1899" i="5"/>
  <c r="G1903" i="5"/>
  <c r="G1907" i="5"/>
  <c r="G1911" i="5"/>
  <c r="G1915" i="5"/>
  <c r="G1919" i="5"/>
  <c r="G1923" i="5"/>
  <c r="G1927" i="5"/>
  <c r="G1931" i="5"/>
  <c r="G1935" i="5"/>
  <c r="G1939" i="5"/>
  <c r="G1943" i="5"/>
  <c r="G1947" i="5"/>
  <c r="G1951" i="5"/>
  <c r="G1955" i="5"/>
  <c r="G1959" i="5"/>
  <c r="G1963" i="5"/>
  <c r="G1967" i="5"/>
  <c r="G1971" i="5"/>
  <c r="G1975" i="5"/>
  <c r="G1979" i="5"/>
  <c r="G1983" i="5"/>
  <c r="G1987" i="5"/>
  <c r="G1995" i="5"/>
  <c r="G1999" i="5"/>
  <c r="G1584" i="5"/>
  <c r="G1616" i="5"/>
  <c r="G1632" i="5"/>
  <c r="G1640" i="5"/>
  <c r="G1664" i="5"/>
  <c r="G1672" i="5"/>
  <c r="G1696" i="5"/>
  <c r="G1718" i="5"/>
  <c r="G1722" i="5"/>
  <c r="G1730" i="5"/>
  <c r="G1742" i="5"/>
  <c r="G1750" i="5"/>
  <c r="G1758" i="5"/>
  <c r="G1770" i="5"/>
  <c r="G1778" i="5"/>
  <c r="G1786" i="5"/>
  <c r="G1802" i="5"/>
  <c r="G1814" i="5"/>
  <c r="G1826" i="5"/>
  <c r="G1834" i="5"/>
  <c r="G1842" i="5"/>
  <c r="G1854" i="5"/>
  <c r="G1858" i="5"/>
  <c r="G1870" i="5"/>
  <c r="G1878" i="5"/>
  <c r="G1882" i="5"/>
  <c r="G1890" i="5"/>
  <c r="G1906" i="5"/>
  <c r="G1910" i="5"/>
  <c r="G1918" i="5"/>
  <c r="G1934" i="5"/>
  <c r="G1946" i="5"/>
  <c r="G1954" i="5"/>
  <c r="G1962" i="5"/>
  <c r="G1974" i="5"/>
  <c r="G1982" i="5"/>
  <c r="G1986" i="5"/>
  <c r="G1994" i="5"/>
  <c r="Q2012" i="12"/>
  <c r="Q2016" i="12"/>
  <c r="Q2020" i="12"/>
  <c r="Q2024" i="12"/>
  <c r="Q2028" i="12"/>
  <c r="Q2019" i="12"/>
  <c r="Q2013" i="12"/>
  <c r="Q2017" i="12"/>
  <c r="Q2021" i="12"/>
  <c r="Q2025" i="12"/>
  <c r="Q2014" i="12"/>
  <c r="Q2018" i="12"/>
  <c r="Q2022" i="12"/>
  <c r="Q2026" i="12"/>
  <c r="Q2015" i="12"/>
  <c r="Q2023" i="12"/>
  <c r="Q2027" i="12"/>
  <c r="Q2011" i="12"/>
  <c r="Q2008" i="12"/>
  <c r="Q2004" i="12"/>
  <c r="Q2007" i="12"/>
  <c r="Q2003" i="12"/>
  <c r="Q2000" i="12"/>
  <c r="Q1996" i="12"/>
  <c r="Q1992" i="12"/>
  <c r="Q1988" i="12"/>
  <c r="Q1984" i="12"/>
  <c r="Q1980" i="12"/>
  <c r="Q1976" i="12"/>
  <c r="Q1972" i="12"/>
  <c r="Q1968" i="12"/>
  <c r="Q1964" i="12"/>
  <c r="Q1960" i="12"/>
  <c r="Q1956" i="12"/>
  <c r="Q1952" i="12"/>
  <c r="Q1948" i="12"/>
  <c r="Q1944" i="12"/>
  <c r="Q1940" i="12"/>
  <c r="Q1936" i="12"/>
  <c r="Q1932" i="12"/>
  <c r="Q1928" i="12"/>
  <c r="Q1924" i="12"/>
  <c r="Q1920" i="12"/>
  <c r="Q1916" i="12"/>
  <c r="Q1912" i="12"/>
  <c r="Q1908" i="12"/>
  <c r="Q1904" i="12"/>
  <c r="Q1900" i="12"/>
  <c r="Q1896" i="12"/>
  <c r="Q1892" i="12"/>
  <c r="Q1888" i="12"/>
  <c r="Q1884" i="12"/>
  <c r="Q1880" i="12"/>
  <c r="Q1876" i="12"/>
  <c r="Q1872" i="12"/>
  <c r="Q1868" i="12"/>
  <c r="Q1864" i="12"/>
  <c r="Q1860" i="12"/>
  <c r="Q1856" i="12"/>
  <c r="Q1852" i="12"/>
  <c r="Q1848" i="12"/>
  <c r="Q1844" i="12"/>
  <c r="Q1840" i="12"/>
  <c r="Q1836" i="12"/>
  <c r="Q1832" i="12"/>
  <c r="Q1828" i="12"/>
  <c r="Q1824" i="12"/>
  <c r="Q1820" i="12"/>
  <c r="Q1816" i="12"/>
  <c r="Q1812" i="12"/>
  <c r="Q1808" i="12"/>
  <c r="Q1804" i="12"/>
  <c r="Q1800" i="12"/>
  <c r="Q1796" i="12"/>
  <c r="Q1792" i="12"/>
  <c r="Q1788" i="12"/>
  <c r="Q1784" i="12"/>
  <c r="Q1780" i="12"/>
  <c r="Q1776" i="12"/>
  <c r="Q1772" i="12"/>
  <c r="Q1768" i="12"/>
  <c r="Q1764" i="12"/>
  <c r="Q1760" i="12"/>
  <c r="Q1756" i="12"/>
  <c r="Q1752" i="12"/>
  <c r="Q1748" i="12"/>
  <c r="Q1744" i="12"/>
  <c r="Q1740" i="12"/>
  <c r="Q1736" i="12"/>
  <c r="Q1732" i="12"/>
  <c r="Q1728" i="12"/>
  <c r="Q1724" i="12"/>
  <c r="Q1720" i="12"/>
  <c r="Q1716" i="12"/>
  <c r="Q1712" i="12"/>
  <c r="Q1708" i="12"/>
  <c r="Q1704" i="12"/>
  <c r="Q1700" i="12"/>
  <c r="Q1696" i="12"/>
  <c r="Q1692" i="12"/>
  <c r="Q2010" i="12"/>
  <c r="Q2006" i="12"/>
  <c r="Q2002" i="12"/>
  <c r="Q2009" i="12"/>
  <c r="Q2005" i="12"/>
  <c r="Q2001" i="12"/>
  <c r="Q1999" i="12"/>
  <c r="Q1994" i="12"/>
  <c r="Q1989" i="12"/>
  <c r="Q1983" i="12"/>
  <c r="Q1978" i="12"/>
  <c r="Q1973" i="12"/>
  <c r="Q1967" i="12"/>
  <c r="Q1962" i="12"/>
  <c r="Q1957" i="12"/>
  <c r="Q1951" i="12"/>
  <c r="Q1946" i="12"/>
  <c r="Q1941" i="12"/>
  <c r="Q1935" i="12"/>
  <c r="Q1930" i="12"/>
  <c r="Q1925" i="12"/>
  <c r="Q1919" i="12"/>
  <c r="Q1914" i="12"/>
  <c r="Q1909" i="12"/>
  <c r="Q1903" i="12"/>
  <c r="Q1898" i="12"/>
  <c r="Q1893" i="12"/>
  <c r="Q1887" i="12"/>
  <c r="Q1882" i="12"/>
  <c r="Q1877" i="12"/>
  <c r="Q1871" i="12"/>
  <c r="Q1866" i="12"/>
  <c r="Q1861" i="12"/>
  <c r="Q1855" i="12"/>
  <c r="Q1850" i="12"/>
  <c r="Q1845" i="12"/>
  <c r="Q1839" i="12"/>
  <c r="Q1834" i="12"/>
  <c r="Q1829" i="12"/>
  <c r="Q1823" i="12"/>
  <c r="Q1818" i="12"/>
  <c r="Q1813" i="12"/>
  <c r="Q1807" i="12"/>
  <c r="Q1802" i="12"/>
  <c r="Q1797" i="12"/>
  <c r="Q1791" i="12"/>
  <c r="Q1786" i="12"/>
  <c r="Q1781" i="12"/>
  <c r="Q1775" i="12"/>
  <c r="Q1770" i="12"/>
  <c r="Q1765" i="12"/>
  <c r="Q1759" i="12"/>
  <c r="Q1754" i="12"/>
  <c r="Q1749" i="12"/>
  <c r="Q1743" i="12"/>
  <c r="Q1738" i="12"/>
  <c r="Q1733" i="12"/>
  <c r="Q1727" i="12"/>
  <c r="Q1722" i="12"/>
  <c r="Q1717" i="12"/>
  <c r="Q1711" i="12"/>
  <c r="Q1706" i="12"/>
  <c r="Q1701" i="12"/>
  <c r="Q1695" i="12"/>
  <c r="Q1690" i="12"/>
  <c r="Q1686" i="12"/>
  <c r="Q1682" i="12"/>
  <c r="Q1678" i="12"/>
  <c r="Q1674" i="12"/>
  <c r="Q1670" i="12"/>
  <c r="Q1666" i="12"/>
  <c r="Q1662" i="12"/>
  <c r="Q1658" i="12"/>
  <c r="Q1654" i="12"/>
  <c r="Q1650" i="12"/>
  <c r="Q1646" i="12"/>
  <c r="Q1642" i="12"/>
  <c r="Q1638" i="12"/>
  <c r="Q1634" i="12"/>
  <c r="Q1630" i="12"/>
  <c r="Q1626" i="12"/>
  <c r="Q1622" i="12"/>
  <c r="Q1618" i="12"/>
  <c r="Q1614" i="12"/>
  <c r="Q1610" i="12"/>
  <c r="Q1606" i="12"/>
  <c r="Q1602" i="12"/>
  <c r="Q1598" i="12"/>
  <c r="Q1594" i="12"/>
  <c r="Q1590" i="12"/>
  <c r="Q1586" i="12"/>
  <c r="Q1582" i="12"/>
  <c r="Q1578" i="12"/>
  <c r="Q1574" i="12"/>
  <c r="Q1570" i="12"/>
  <c r="Q1566" i="12"/>
  <c r="Q1562" i="12"/>
  <c r="Q1558" i="12"/>
  <c r="Q1554" i="12"/>
  <c r="Q1550" i="12"/>
  <c r="Q1546" i="12"/>
  <c r="Q1542" i="12"/>
  <c r="Q1538" i="12"/>
  <c r="Q1534" i="12"/>
  <c r="Q1530" i="12"/>
  <c r="Q1526" i="12"/>
  <c r="Q1522" i="12"/>
  <c r="Q1518" i="12"/>
  <c r="Q1514" i="12"/>
  <c r="Q1510" i="12"/>
  <c r="Q1506" i="12"/>
  <c r="Q1502" i="12"/>
  <c r="Q1498" i="12"/>
  <c r="Q1494" i="12"/>
  <c r="Q1490" i="12"/>
  <c r="Q1486" i="12"/>
  <c r="Q1482" i="12"/>
  <c r="Q1478" i="12"/>
  <c r="Q1474" i="12"/>
  <c r="Q1470" i="12"/>
  <c r="Q1466" i="12"/>
  <c r="Q1462" i="12"/>
  <c r="Q1458" i="12"/>
  <c r="Q1454" i="12"/>
  <c r="Q1450" i="12"/>
  <c r="Q1446" i="12"/>
  <c r="Q1442" i="12"/>
  <c r="Q1438" i="12"/>
  <c r="Q1434" i="12"/>
  <c r="Q1430" i="12"/>
  <c r="Q1426" i="12"/>
  <c r="Q1422" i="12"/>
  <c r="Q1418" i="12"/>
  <c r="Q1414" i="12"/>
  <c r="Q1410" i="12"/>
  <c r="Q1406" i="12"/>
  <c r="Q1402" i="12"/>
  <c r="Q1398" i="12"/>
  <c r="Q1394" i="12"/>
  <c r="Q1390" i="12"/>
  <c r="Q1386" i="12"/>
  <c r="Q1382" i="12"/>
  <c r="Q1378" i="12"/>
  <c r="Q1374" i="12"/>
  <c r="Q1370" i="12"/>
  <c r="Q1366" i="12"/>
  <c r="Q1362" i="12"/>
  <c r="Q1358" i="12"/>
  <c r="Q1354" i="12"/>
  <c r="Q1350" i="12"/>
  <c r="Q1346" i="12"/>
  <c r="Q1342" i="12"/>
  <c r="Q1338" i="12"/>
  <c r="Q1334" i="12"/>
  <c r="Q1330" i="12"/>
  <c r="Q1326" i="12"/>
  <c r="Q1322" i="12"/>
  <c r="Q1318" i="12"/>
  <c r="Q1314" i="12"/>
  <c r="Q1310" i="12"/>
  <c r="Q1306" i="12"/>
  <c r="Q1302" i="12"/>
  <c r="Q1298" i="12"/>
  <c r="Q1294" i="12"/>
  <c r="Q1290" i="12"/>
  <c r="Q1286" i="12"/>
  <c r="Q1282" i="12"/>
  <c r="Q1278" i="12"/>
  <c r="Q1274" i="12"/>
  <c r="Q1270" i="12"/>
  <c r="Q1266" i="12"/>
  <c r="Q1262" i="12"/>
  <c r="Q1258" i="12"/>
  <c r="Q1254" i="12"/>
  <c r="Q1250" i="12"/>
  <c r="Q1246" i="12"/>
  <c r="Q1997" i="12"/>
  <c r="Q1991" i="12"/>
  <c r="Q1986" i="12"/>
  <c r="Q1981" i="12"/>
  <c r="Q1975" i="12"/>
  <c r="Q1970" i="12"/>
  <c r="Q1965" i="12"/>
  <c r="Q1959" i="12"/>
  <c r="Q1954" i="12"/>
  <c r="Q1949" i="12"/>
  <c r="Q1943" i="12"/>
  <c r="Q1938" i="12"/>
  <c r="Q1933" i="12"/>
  <c r="Q1927" i="12"/>
  <c r="Q1922" i="12"/>
  <c r="Q1917" i="12"/>
  <c r="Q1911" i="12"/>
  <c r="Q1906" i="12"/>
  <c r="Q1901" i="12"/>
  <c r="Q1895" i="12"/>
  <c r="Q1890" i="12"/>
  <c r="Q1885" i="12"/>
  <c r="Q1879" i="12"/>
  <c r="Q1874" i="12"/>
  <c r="Q1869" i="12"/>
  <c r="Q1863" i="12"/>
  <c r="Q1858" i="12"/>
  <c r="Q1853" i="12"/>
  <c r="Q1847" i="12"/>
  <c r="Q1842" i="12"/>
  <c r="Q1837" i="12"/>
  <c r="Q1831" i="12"/>
  <c r="Q1998" i="12"/>
  <c r="Q1987" i="12"/>
  <c r="Q1977" i="12"/>
  <c r="Q1966" i="12"/>
  <c r="Q1955" i="12"/>
  <c r="Q1945" i="12"/>
  <c r="Q1934" i="12"/>
  <c r="Q1923" i="12"/>
  <c r="Q1913" i="12"/>
  <c r="Q1902" i="12"/>
  <c r="Q1891" i="12"/>
  <c r="Q1881" i="12"/>
  <c r="Q1870" i="12"/>
  <c r="Q1859" i="12"/>
  <c r="Q1849" i="12"/>
  <c r="Q1838" i="12"/>
  <c r="Q1827" i="12"/>
  <c r="Q1821" i="12"/>
  <c r="Q1814" i="12"/>
  <c r="Q1806" i="12"/>
  <c r="Q1799" i="12"/>
  <c r="Q1793" i="12"/>
  <c r="Q1785" i="12"/>
  <c r="Q1778" i="12"/>
  <c r="Q1771" i="12"/>
  <c r="Q1763" i="12"/>
  <c r="Q1757" i="12"/>
  <c r="Q1750" i="12"/>
  <c r="Q1742" i="12"/>
  <c r="Q1735" i="12"/>
  <c r="Q1729" i="12"/>
  <c r="Q1721" i="12"/>
  <c r="Q1714" i="12"/>
  <c r="Q1707" i="12"/>
  <c r="Q1699" i="12"/>
  <c r="Q1693" i="12"/>
  <c r="Q1687" i="12"/>
  <c r="Q1681" i="12"/>
  <c r="Q1676" i="12"/>
  <c r="Q1671" i="12"/>
  <c r="Q1665" i="12"/>
  <c r="Q1660" i="12"/>
  <c r="Q1655" i="12"/>
  <c r="Q1649" i="12"/>
  <c r="Q1644" i="12"/>
  <c r="Q1639" i="12"/>
  <c r="Q1633" i="12"/>
  <c r="Q1628" i="12"/>
  <c r="Q1623" i="12"/>
  <c r="Q1617" i="12"/>
  <c r="Q1612" i="12"/>
  <c r="Q1607" i="12"/>
  <c r="Q1601" i="12"/>
  <c r="Q1596" i="12"/>
  <c r="Q1591" i="12"/>
  <c r="Q1585" i="12"/>
  <c r="Q1580" i="12"/>
  <c r="Q1575" i="12"/>
  <c r="Q1569" i="12"/>
  <c r="Q1564" i="12"/>
  <c r="Q1559" i="12"/>
  <c r="Q1553" i="12"/>
  <c r="Q1548" i="12"/>
  <c r="Q1543" i="12"/>
  <c r="Q1537" i="12"/>
  <c r="Q1532" i="12"/>
  <c r="Q1527" i="12"/>
  <c r="Q1521" i="12"/>
  <c r="Q1516" i="12"/>
  <c r="Q1511" i="12"/>
  <c r="Q1505" i="12"/>
  <c r="Q1500" i="12"/>
  <c r="Q1495" i="12"/>
  <c r="Q1489" i="12"/>
  <c r="Q1484" i="12"/>
  <c r="Q1479" i="12"/>
  <c r="Q1473" i="12"/>
  <c r="Q1468" i="12"/>
  <c r="Q1463" i="12"/>
  <c r="Q1457" i="12"/>
  <c r="Q1452" i="12"/>
  <c r="Q1447" i="12"/>
  <c r="Q1441" i="12"/>
  <c r="Q1436" i="12"/>
  <c r="Q1431" i="12"/>
  <c r="Q1425" i="12"/>
  <c r="Q1420" i="12"/>
  <c r="Q1415" i="12"/>
  <c r="Q1409" i="12"/>
  <c r="Q1404" i="12"/>
  <c r="Q1399" i="12"/>
  <c r="Q1393" i="12"/>
  <c r="Q1388" i="12"/>
  <c r="Q1383" i="12"/>
  <c r="Q1377" i="12"/>
  <c r="Q1372" i="12"/>
  <c r="Q1367" i="12"/>
  <c r="Q1361" i="12"/>
  <c r="Q1356" i="12"/>
  <c r="Q1351" i="12"/>
  <c r="Q1345" i="12"/>
  <c r="Q1340" i="12"/>
  <c r="Q1335" i="12"/>
  <c r="Q1329" i="12"/>
  <c r="Q1324" i="12"/>
  <c r="Q1993" i="12"/>
  <c r="Q1982" i="12"/>
  <c r="Q1971" i="12"/>
  <c r="Q1961" i="12"/>
  <c r="Q1950" i="12"/>
  <c r="Q1939" i="12"/>
  <c r="Q1929" i="12"/>
  <c r="Q1918" i="12"/>
  <c r="Q1907" i="12"/>
  <c r="Q1897" i="12"/>
  <c r="Q1886" i="12"/>
  <c r="Q1875" i="12"/>
  <c r="Q1865" i="12"/>
  <c r="Q1854" i="12"/>
  <c r="Q1843" i="12"/>
  <c r="Q1833" i="12"/>
  <c r="Q1825" i="12"/>
  <c r="Q1817" i="12"/>
  <c r="Q1810" i="12"/>
  <c r="Q1803" i="12"/>
  <c r="Q1795" i="12"/>
  <c r="Q1789" i="12"/>
  <c r="Q1782" i="12"/>
  <c r="Q1774" i="12"/>
  <c r="Q1767" i="12"/>
  <c r="Q1761" i="12"/>
  <c r="Q1753" i="12"/>
  <c r="Q1746" i="12"/>
  <c r="Q1739" i="12"/>
  <c r="Q1731" i="12"/>
  <c r="Q1725" i="12"/>
  <c r="Q1718" i="12"/>
  <c r="Q1710" i="12"/>
  <c r="Q1703" i="12"/>
  <c r="Q1697" i="12"/>
  <c r="Q1689" i="12"/>
  <c r="Q1684" i="12"/>
  <c r="Q1679" i="12"/>
  <c r="Q1673" i="12"/>
  <c r="Q1668" i="12"/>
  <c r="Q1663" i="12"/>
  <c r="Q1657" i="12"/>
  <c r="Q1652" i="12"/>
  <c r="Q1647" i="12"/>
  <c r="Q1641" i="12"/>
  <c r="Q1636" i="12"/>
  <c r="Q1631" i="12"/>
  <c r="Q1625" i="12"/>
  <c r="Q1620" i="12"/>
  <c r="Q1615" i="12"/>
  <c r="Q1609" i="12"/>
  <c r="Q1604" i="12"/>
  <c r="Q1599" i="12"/>
  <c r="Q1593" i="12"/>
  <c r="Q1588" i="12"/>
  <c r="Q1583" i="12"/>
  <c r="Q1577" i="12"/>
  <c r="Q1572" i="12"/>
  <c r="Q1567" i="12"/>
  <c r="Q1561" i="12"/>
  <c r="Q1556" i="12"/>
  <c r="Q1551" i="12"/>
  <c r="Q1545" i="12"/>
  <c r="Q1540" i="12"/>
  <c r="Q1535" i="12"/>
  <c r="Q1529" i="12"/>
  <c r="Q1524" i="12"/>
  <c r="Q1519" i="12"/>
  <c r="Q1513" i="12"/>
  <c r="Q1508" i="12"/>
  <c r="Q1503" i="12"/>
  <c r="Q1497" i="12"/>
  <c r="Q1492" i="12"/>
  <c r="Q1487" i="12"/>
  <c r="Q1481" i="12"/>
  <c r="Q1476" i="12"/>
  <c r="Q1471" i="12"/>
  <c r="Q1465" i="12"/>
  <c r="Q1460" i="12"/>
  <c r="Q1455" i="12"/>
  <c r="Q1449" i="12"/>
  <c r="Q1444" i="12"/>
  <c r="Q1439" i="12"/>
  <c r="Q1433" i="12"/>
  <c r="Q1428" i="12"/>
  <c r="Q1995" i="12"/>
  <c r="Q1974" i="12"/>
  <c r="Q1953" i="12"/>
  <c r="Q1931" i="12"/>
  <c r="Q1910" i="12"/>
  <c r="Q1889" i="12"/>
  <c r="Q1867" i="12"/>
  <c r="Q1846" i="12"/>
  <c r="Q1826" i="12"/>
  <c r="Q1811" i="12"/>
  <c r="Q1798" i="12"/>
  <c r="Q1783" i="12"/>
  <c r="Q1769" i="12"/>
  <c r="Q1755" i="12"/>
  <c r="Q1741" i="12"/>
  <c r="Q1726" i="12"/>
  <c r="Q1713" i="12"/>
  <c r="Q1698" i="12"/>
  <c r="Q1685" i="12"/>
  <c r="Q1675" i="12"/>
  <c r="Q1664" i="12"/>
  <c r="Q1653" i="12"/>
  <c r="Q1643" i="12"/>
  <c r="Q1632" i="12"/>
  <c r="Q1621" i="12"/>
  <c r="Q1611" i="12"/>
  <c r="Q1600" i="12"/>
  <c r="Q1589" i="12"/>
  <c r="Q1579" i="12"/>
  <c r="Q1568" i="12"/>
  <c r="Q1557" i="12"/>
  <c r="Q1547" i="12"/>
  <c r="Q1536" i="12"/>
  <c r="Q1525" i="12"/>
  <c r="Q1515" i="12"/>
  <c r="Q1504" i="12"/>
  <c r="Q1493" i="12"/>
  <c r="Q1483" i="12"/>
  <c r="Q1472" i="12"/>
  <c r="Q1461" i="12"/>
  <c r="Q1451" i="12"/>
  <c r="Q1440" i="12"/>
  <c r="Q1429" i="12"/>
  <c r="Q1421" i="12"/>
  <c r="Q1413" i="12"/>
  <c r="Q1407" i="12"/>
  <c r="Q1400" i="12"/>
  <c r="Q1392" i="12"/>
  <c r="Q1385" i="12"/>
  <c r="Q1379" i="12"/>
  <c r="Q1371" i="12"/>
  <c r="Q1364" i="12"/>
  <c r="Q1357" i="12"/>
  <c r="Q1349" i="12"/>
  <c r="Q1343" i="12"/>
  <c r="Q1336" i="12"/>
  <c r="Q1328" i="12"/>
  <c r="Q1321" i="12"/>
  <c r="Q1316" i="12"/>
  <c r="Q1311" i="12"/>
  <c r="Q1305" i="12"/>
  <c r="Q1300" i="12"/>
  <c r="Q1295" i="12"/>
  <c r="Q1289" i="12"/>
  <c r="Q1284" i="12"/>
  <c r="Q1279" i="12"/>
  <c r="Q1273" i="12"/>
  <c r="Q1268" i="12"/>
  <c r="Q1263" i="12"/>
  <c r="Q1257" i="12"/>
  <c r="Q1252" i="12"/>
  <c r="Q1247" i="12"/>
  <c r="Q1242" i="12"/>
  <c r="Q1238" i="12"/>
  <c r="Q1234" i="12"/>
  <c r="Q1230" i="12"/>
  <c r="Q1226" i="12"/>
  <c r="Q1222" i="12"/>
  <c r="Q1218" i="12"/>
  <c r="Q1214" i="12"/>
  <c r="Q1210" i="12"/>
  <c r="Q1206" i="12"/>
  <c r="Q1202" i="12"/>
  <c r="Q1198" i="12"/>
  <c r="Q1194" i="12"/>
  <c r="Q1190" i="12"/>
  <c r="Q1186" i="12"/>
  <c r="Q1182" i="12"/>
  <c r="Q1178" i="12"/>
  <c r="Q1174" i="12"/>
  <c r="Q1170" i="12"/>
  <c r="Q1166" i="12"/>
  <c r="Q1162" i="12"/>
  <c r="Q1158" i="12"/>
  <c r="Q1154" i="12"/>
  <c r="Q1150" i="12"/>
  <c r="Q1146" i="12"/>
  <c r="Q1142" i="12"/>
  <c r="Q1138" i="12"/>
  <c r="Q1134" i="12"/>
  <c r="Q1130" i="12"/>
  <c r="Q1126" i="12"/>
  <c r="Q1122" i="12"/>
  <c r="Q1118" i="12"/>
  <c r="Q1114" i="12"/>
  <c r="Q1110" i="12"/>
  <c r="Q1106" i="12"/>
  <c r="Q1102" i="12"/>
  <c r="Q1098" i="12"/>
  <c r="Q1094" i="12"/>
  <c r="Q1090" i="12"/>
  <c r="Q1086" i="12"/>
  <c r="Q1082" i="12"/>
  <c r="Q1078" i="12"/>
  <c r="Q1074" i="12"/>
  <c r="Q1070" i="12"/>
  <c r="Q1066" i="12"/>
  <c r="Q1062" i="12"/>
  <c r="Q1058" i="12"/>
  <c r="Q1054" i="12"/>
  <c r="Q1050" i="12"/>
  <c r="Q1046" i="12"/>
  <c r="Q1042" i="12"/>
  <c r="Q1038" i="12"/>
  <c r="Q1034" i="12"/>
  <c r="Q1990" i="12"/>
  <c r="Q1969" i="12"/>
  <c r="Q1947" i="12"/>
  <c r="Q1926" i="12"/>
  <c r="Q1905" i="12"/>
  <c r="Q1883" i="12"/>
  <c r="Q1862" i="12"/>
  <c r="Q1841" i="12"/>
  <c r="Q1822" i="12"/>
  <c r="Q1809" i="12"/>
  <c r="Q1794" i="12"/>
  <c r="Q1779" i="12"/>
  <c r="Q1766" i="12"/>
  <c r="Q1751" i="12"/>
  <c r="Q1737" i="12"/>
  <c r="Q1723" i="12"/>
  <c r="Q1709" i="12"/>
  <c r="Q1694" i="12"/>
  <c r="Q1683" i="12"/>
  <c r="Q1672" i="12"/>
  <c r="Q1661" i="12"/>
  <c r="Q1651" i="12"/>
  <c r="Q1640" i="12"/>
  <c r="Q1629" i="12"/>
  <c r="Q1619" i="12"/>
  <c r="Q1608" i="12"/>
  <c r="Q1597" i="12"/>
  <c r="Q1587" i="12"/>
  <c r="Q1576" i="12"/>
  <c r="Q1565" i="12"/>
  <c r="Q1555" i="12"/>
  <c r="Q1544" i="12"/>
  <c r="Q1533" i="12"/>
  <c r="Q1523" i="12"/>
  <c r="Q1512" i="12"/>
  <c r="Q1501" i="12"/>
  <c r="Q1491" i="12"/>
  <c r="Q1480" i="12"/>
  <c r="Q1469" i="12"/>
  <c r="Q1459" i="12"/>
  <c r="Q1448" i="12"/>
  <c r="Q1437" i="12"/>
  <c r="Q1427" i="12"/>
  <c r="Q1419" i="12"/>
  <c r="Q1412" i="12"/>
  <c r="Q1405" i="12"/>
  <c r="Q1397" i="12"/>
  <c r="Q1391" i="12"/>
  <c r="Q1384" i="12"/>
  <c r="Q1376" i="12"/>
  <c r="Q1369" i="12"/>
  <c r="Q1363" i="12"/>
  <c r="Q1355" i="12"/>
  <c r="Q1348" i="12"/>
  <c r="Q1341" i="12"/>
  <c r="Q1333" i="12"/>
  <c r="Q1327" i="12"/>
  <c r="Q1320" i="12"/>
  <c r="Q1315" i="12"/>
  <c r="Q1309" i="12"/>
  <c r="Q1304" i="12"/>
  <c r="Q1299" i="12"/>
  <c r="Q1293" i="12"/>
  <c r="Q1288" i="12"/>
  <c r="Q1283" i="12"/>
  <c r="Q1277" i="12"/>
  <c r="Q1272" i="12"/>
  <c r="Q1267" i="12"/>
  <c r="Q1261" i="12"/>
  <c r="Q1256" i="12"/>
  <c r="Q1251" i="12"/>
  <c r="Q1245" i="12"/>
  <c r="Q1241" i="12"/>
  <c r="Q1237" i="12"/>
  <c r="Q1233" i="12"/>
  <c r="Q1229" i="12"/>
  <c r="Q1225" i="12"/>
  <c r="Q1221" i="12"/>
  <c r="Q1217" i="12"/>
  <c r="Q1213" i="12"/>
  <c r="Q1209" i="12"/>
  <c r="Q1205" i="12"/>
  <c r="Q1201" i="12"/>
  <c r="Q1197" i="12"/>
  <c r="Q1193" i="12"/>
  <c r="Q1985" i="12"/>
  <c r="Q1963" i="12"/>
  <c r="Q1942" i="12"/>
  <c r="Q1921" i="12"/>
  <c r="Q1899" i="12"/>
  <c r="Q1878" i="12"/>
  <c r="Q1857" i="12"/>
  <c r="Q1835" i="12"/>
  <c r="Q1819" i="12"/>
  <c r="Q1805" i="12"/>
  <c r="Q1790" i="12"/>
  <c r="Q1777" i="12"/>
  <c r="Q1762" i="12"/>
  <c r="Q1747" i="12"/>
  <c r="Q1734" i="12"/>
  <c r="Q1719" i="12"/>
  <c r="Q1705" i="12"/>
  <c r="Q1691" i="12"/>
  <c r="Q1680" i="12"/>
  <c r="Q1669" i="12"/>
  <c r="Q1659" i="12"/>
  <c r="Q1648" i="12"/>
  <c r="Q1637" i="12"/>
  <c r="Q1627" i="12"/>
  <c r="Q1616" i="12"/>
  <c r="Q1605" i="12"/>
  <c r="Q1595" i="12"/>
  <c r="Q1584" i="12"/>
  <c r="Q1573" i="12"/>
  <c r="Q1563" i="12"/>
  <c r="Q1552" i="12"/>
  <c r="Q1541" i="12"/>
  <c r="Q1531" i="12"/>
  <c r="Q1520" i="12"/>
  <c r="Q1509" i="12"/>
  <c r="Q1499" i="12"/>
  <c r="Q1488" i="12"/>
  <c r="Q1477" i="12"/>
  <c r="Q1467" i="12"/>
  <c r="Q1456" i="12"/>
  <c r="Q1445" i="12"/>
  <c r="Q1435" i="12"/>
  <c r="Q1424" i="12"/>
  <c r="Q1417" i="12"/>
  <c r="Q1411" i="12"/>
  <c r="Q1403" i="12"/>
  <c r="Q1396" i="12"/>
  <c r="Q1389" i="12"/>
  <c r="Q1381" i="12"/>
  <c r="Q1375" i="12"/>
  <c r="Q1368" i="12"/>
  <c r="Q1360" i="12"/>
  <c r="Q1353" i="12"/>
  <c r="Q1347" i="12"/>
  <c r="Q1339" i="12"/>
  <c r="Q1332" i="12"/>
  <c r="Q1325" i="12"/>
  <c r="Q1319" i="12"/>
  <c r="Q1313" i="12"/>
  <c r="Q1308" i="12"/>
  <c r="Q1303" i="12"/>
  <c r="Q1297" i="12"/>
  <c r="Q1292" i="12"/>
  <c r="Q1287" i="12"/>
  <c r="Q1281" i="12"/>
  <c r="Q1276" i="12"/>
  <c r="Q1271" i="12"/>
  <c r="Q1265" i="12"/>
  <c r="Q1260" i="12"/>
  <c r="Q1255" i="12"/>
  <c r="Q1249" i="12"/>
  <c r="Q1244" i="12"/>
  <c r="Q1240" i="12"/>
  <c r="Q1236" i="12"/>
  <c r="Q1232" i="12"/>
  <c r="Q1228" i="12"/>
  <c r="Q1224" i="12"/>
  <c r="Q1220" i="12"/>
  <c r="Q1216" i="12"/>
  <c r="Q1212" i="12"/>
  <c r="Q1208" i="12"/>
  <c r="Q1204" i="12"/>
  <c r="Q1200" i="12"/>
  <c r="Q1196" i="12"/>
  <c r="Q1192" i="12"/>
  <c r="Q1188" i="12"/>
  <c r="Q1184" i="12"/>
  <c r="Q1180" i="12"/>
  <c r="Q1176" i="12"/>
  <c r="Q1172" i="12"/>
  <c r="Q1168" i="12"/>
  <c r="Q1164" i="12"/>
  <c r="Q1160" i="12"/>
  <c r="Q1156" i="12"/>
  <c r="Q1152" i="12"/>
  <c r="Q1148" i="12"/>
  <c r="Q1144" i="12"/>
  <c r="Q1140" i="12"/>
  <c r="Q1136" i="12"/>
  <c r="Q1132" i="12"/>
  <c r="Q1128" i="12"/>
  <c r="Q1124" i="12"/>
  <c r="Q1120" i="12"/>
  <c r="Q1116" i="12"/>
  <c r="Q1112" i="12"/>
  <c r="Q1108" i="12"/>
  <c r="Q1104" i="12"/>
  <c r="Q1100" i="12"/>
  <c r="Q1096" i="12"/>
  <c r="Q1092" i="12"/>
  <c r="Q1088" i="12"/>
  <c r="Q1084" i="12"/>
  <c r="Q1080" i="12"/>
  <c r="Q1076" i="12"/>
  <c r="Q1072" i="12"/>
  <c r="Q1068" i="12"/>
  <c r="Q1064" i="12"/>
  <c r="Q1060" i="12"/>
  <c r="Q1056" i="12"/>
  <c r="Q1052" i="12"/>
  <c r="Q1048" i="12"/>
  <c r="Q1044" i="12"/>
  <c r="Q1040" i="12"/>
  <c r="Q1036" i="12"/>
  <c r="Q1032" i="12"/>
  <c r="Q1979" i="12"/>
  <c r="Q1894" i="12"/>
  <c r="Q1815" i="12"/>
  <c r="Q1758" i="12"/>
  <c r="Q1702" i="12"/>
  <c r="Q1656" i="12"/>
  <c r="Q1613" i="12"/>
  <c r="Q1571" i="12"/>
  <c r="Q1528" i="12"/>
  <c r="Q1485" i="12"/>
  <c r="Q1443" i="12"/>
  <c r="Q1408" i="12"/>
  <c r="Q1380" i="12"/>
  <c r="Q1352" i="12"/>
  <c r="Q1323" i="12"/>
  <c r="Q1301" i="12"/>
  <c r="Q1280" i="12"/>
  <c r="Q1259" i="12"/>
  <c r="Q1239" i="12"/>
  <c r="Q1223" i="12"/>
  <c r="Q1207" i="12"/>
  <c r="Q1191" i="12"/>
  <c r="Q1183" i="12"/>
  <c r="Q1175" i="12"/>
  <c r="Q1167" i="12"/>
  <c r="Q1159" i="12"/>
  <c r="Q1151" i="12"/>
  <c r="Q1143" i="12"/>
  <c r="Q1135" i="12"/>
  <c r="Q1127" i="12"/>
  <c r="Q1119" i="12"/>
  <c r="Q1111" i="12"/>
  <c r="Q1103" i="12"/>
  <c r="Q1095" i="12"/>
  <c r="Q1087" i="12"/>
  <c r="Q1079" i="12"/>
  <c r="Q1071" i="12"/>
  <c r="Q1063" i="12"/>
  <c r="Q1055" i="12"/>
  <c r="Q1047" i="12"/>
  <c r="Q1039" i="12"/>
  <c r="Q1031" i="12"/>
  <c r="Q1958" i="12"/>
  <c r="Q1873" i="12"/>
  <c r="Q1801" i="12"/>
  <c r="Q1745" i="12"/>
  <c r="Q1688" i="12"/>
  <c r="Q1645" i="12"/>
  <c r="Q1603" i="12"/>
  <c r="Q1560" i="12"/>
  <c r="Q1517" i="12"/>
  <c r="Q1475" i="12"/>
  <c r="Q1432" i="12"/>
  <c r="Q1401" i="12"/>
  <c r="Q1373" i="12"/>
  <c r="Q1344" i="12"/>
  <c r="Q1317" i="12"/>
  <c r="Q1296" i="12"/>
  <c r="Q1275" i="12"/>
  <c r="Q1253" i="12"/>
  <c r="Q1235" i="12"/>
  <c r="Q1219" i="12"/>
  <c r="Q1203" i="12"/>
  <c r="Q1189" i="12"/>
  <c r="Q1181" i="12"/>
  <c r="Q1173" i="12"/>
  <c r="Q1165" i="12"/>
  <c r="Q1157" i="12"/>
  <c r="Q1149" i="12"/>
  <c r="Q1141" i="12"/>
  <c r="Q1133" i="12"/>
  <c r="Q1125" i="12"/>
  <c r="Q1117" i="12"/>
  <c r="Q1109" i="12"/>
  <c r="Q1101" i="12"/>
  <c r="Q1093" i="12"/>
  <c r="Q1085" i="12"/>
  <c r="Q1077" i="12"/>
  <c r="Q1069" i="12"/>
  <c r="Q1061" i="12"/>
  <c r="Q1053" i="12"/>
  <c r="Q1045" i="12"/>
  <c r="Q1037" i="12"/>
  <c r="Q1915" i="12"/>
  <c r="Q1830" i="12"/>
  <c r="Q1773" i="12"/>
  <c r="Q1715" i="12"/>
  <c r="Q1667" i="12"/>
  <c r="Q1624" i="12"/>
  <c r="Q1581" i="12"/>
  <c r="Q1539" i="12"/>
  <c r="Q1496" i="12"/>
  <c r="Q1453" i="12"/>
  <c r="Q1416" i="12"/>
  <c r="Q1387" i="12"/>
  <c r="Q1359" i="12"/>
  <c r="Q1331" i="12"/>
  <c r="Q1307" i="12"/>
  <c r="Q1285" i="12"/>
  <c r="Q1264" i="12"/>
  <c r="Q1243" i="12"/>
  <c r="Q1227" i="12"/>
  <c r="Q1211" i="12"/>
  <c r="Q1195" i="12"/>
  <c r="Q1185" i="12"/>
  <c r="Q1177" i="12"/>
  <c r="Q1169" i="12"/>
  <c r="Q1161" i="12"/>
  <c r="Q1153" i="12"/>
  <c r="Q1145" i="12"/>
  <c r="Q1137" i="12"/>
  <c r="Q1129" i="12"/>
  <c r="Q1121" i="12"/>
  <c r="Q1113" i="12"/>
  <c r="Q1105" i="12"/>
  <c r="Q1097" i="12"/>
  <c r="Q1089" i="12"/>
  <c r="Q1081" i="12"/>
  <c r="Q1073" i="12"/>
  <c r="Q1065" i="12"/>
  <c r="Q1057" i="12"/>
  <c r="Q1049" i="12"/>
  <c r="Q1041" i="12"/>
  <c r="Q1033" i="12"/>
  <c r="Q1937" i="12"/>
  <c r="Q1851" i="12"/>
  <c r="Q1787" i="12"/>
  <c r="Q1730" i="12"/>
  <c r="Q1677" i="12"/>
  <c r="Q1635" i="12"/>
  <c r="Q1592" i="12"/>
  <c r="Q1549" i="12"/>
  <c r="Q1507" i="12"/>
  <c r="Q1464" i="12"/>
  <c r="Q1423" i="12"/>
  <c r="Q1395" i="12"/>
  <c r="Q1365" i="12"/>
  <c r="Q1337" i="12"/>
  <c r="Q1312" i="12"/>
  <c r="Q1291" i="12"/>
  <c r="Q1269" i="12"/>
  <c r="Q1248" i="12"/>
  <c r="Q1231" i="12"/>
  <c r="Q1215" i="12"/>
  <c r="Q1199" i="12"/>
  <c r="Q1187" i="12"/>
  <c r="Q1179" i="12"/>
  <c r="Q1171" i="12"/>
  <c r="Q1163" i="12"/>
  <c r="Q1155" i="12"/>
  <c r="Q1147" i="12"/>
  <c r="Q1139" i="12"/>
  <c r="Q1131" i="12"/>
  <c r="Q1123" i="12"/>
  <c r="Q1115" i="12"/>
  <c r="Q1107" i="12"/>
  <c r="Q1099" i="12"/>
  <c r="Q1091" i="12"/>
  <c r="Q1083" i="12"/>
  <c r="Q1075" i="12"/>
  <c r="Q1067" i="12"/>
  <c r="Q1059" i="12"/>
  <c r="Q1051" i="12"/>
  <c r="Q1043" i="12"/>
  <c r="Q1035" i="12"/>
  <c r="Q1029" i="12"/>
  <c r="Q1030" i="12"/>
  <c r="K32" i="12"/>
  <c r="L32" i="12" s="1"/>
  <c r="M32" i="12" s="1"/>
  <c r="N32" i="12" s="1"/>
  <c r="I15" i="9" a="1"/>
  <c r="I15" i="9" s="1"/>
  <c r="I2011" i="9" s="1"/>
  <c r="G8" i="2" a="1"/>
  <c r="G8" i="2" s="1"/>
  <c r="J15" i="9" a="1"/>
  <c r="J15" i="9" s="1"/>
  <c r="J2011" i="9" s="1"/>
  <c r="H8" i="2" a="1"/>
  <c r="H8" i="2" s="1"/>
  <c r="E8" i="2"/>
  <c r="G26" i="5" s="1"/>
  <c r="Q37" i="12"/>
  <c r="Q671" i="12"/>
  <c r="Q675" i="12"/>
  <c r="Q679" i="12"/>
  <c r="Q683" i="12"/>
  <c r="Q687" i="12"/>
  <c r="Q691" i="12"/>
  <c r="Q695" i="12"/>
  <c r="Q699" i="12"/>
  <c r="Q703" i="12"/>
  <c r="Q707" i="12"/>
  <c r="Q711" i="12"/>
  <c r="Q715" i="12"/>
  <c r="Q719" i="12"/>
  <c r="Q723" i="12"/>
  <c r="Q727" i="12"/>
  <c r="Q731" i="12"/>
  <c r="Q735" i="12"/>
  <c r="Q739" i="12"/>
  <c r="Q743" i="12"/>
  <c r="Q747" i="12"/>
  <c r="Q751" i="12"/>
  <c r="Q755" i="12"/>
  <c r="Q759" i="12"/>
  <c r="Q763" i="12"/>
  <c r="Q767" i="12"/>
  <c r="Q771" i="12"/>
  <c r="Q775" i="12"/>
  <c r="Q779" i="12"/>
  <c r="Q783" i="12"/>
  <c r="Q787" i="12"/>
  <c r="Q791" i="12"/>
  <c r="Q795" i="12"/>
  <c r="Q799" i="12"/>
  <c r="Q803" i="12"/>
  <c r="Q807" i="12"/>
  <c r="Q811" i="12"/>
  <c r="Q815" i="12"/>
  <c r="Q819" i="12"/>
  <c r="Q823" i="12"/>
  <c r="Q827" i="12"/>
  <c r="Q831" i="12"/>
  <c r="Q835" i="12"/>
  <c r="Q839" i="12"/>
  <c r="Q843" i="12"/>
  <c r="Q847" i="12"/>
  <c r="Q851" i="12"/>
  <c r="Q855" i="12"/>
  <c r="Q859" i="12"/>
  <c r="Q863" i="12"/>
  <c r="Q867" i="12"/>
  <c r="Q871" i="12"/>
  <c r="Q875" i="12"/>
  <c r="Q879" i="12"/>
  <c r="Q883" i="12"/>
  <c r="Q887" i="12"/>
  <c r="Q891" i="12"/>
  <c r="Q895" i="12"/>
  <c r="Q899" i="12"/>
  <c r="Q903" i="12"/>
  <c r="Q907" i="12"/>
  <c r="Q911" i="12"/>
  <c r="Q915" i="12"/>
  <c r="Q919" i="12"/>
  <c r="Q923" i="12"/>
  <c r="Q927" i="12"/>
  <c r="Q931" i="12"/>
  <c r="Q935" i="12"/>
  <c r="Q939" i="12"/>
  <c r="Q943" i="12"/>
  <c r="Q947" i="12"/>
  <c r="Q951" i="12"/>
  <c r="Q955" i="12"/>
  <c r="Q959" i="12"/>
  <c r="Q963" i="12"/>
  <c r="Q967" i="12"/>
  <c r="Q971" i="12"/>
  <c r="Q975" i="12"/>
  <c r="Q979" i="12"/>
  <c r="Q983" i="12"/>
  <c r="Q987" i="12"/>
  <c r="Q991" i="12"/>
  <c r="Q995" i="12"/>
  <c r="Q999" i="12"/>
  <c r="Q1003" i="12"/>
  <c r="Q1007" i="12"/>
  <c r="Q1011" i="12"/>
  <c r="Q1015" i="12"/>
  <c r="Q1019" i="12"/>
  <c r="Q1023" i="12"/>
  <c r="Q1027" i="12"/>
  <c r="Q672" i="12"/>
  <c r="Q676" i="12"/>
  <c r="Q680" i="12"/>
  <c r="Q684" i="12"/>
  <c r="Q688" i="12"/>
  <c r="Q692" i="12"/>
  <c r="Q696" i="12"/>
  <c r="Q700" i="12"/>
  <c r="Q704" i="12"/>
  <c r="Q708" i="12"/>
  <c r="Q712" i="12"/>
  <c r="Q716" i="12"/>
  <c r="Q720" i="12"/>
  <c r="Q724" i="12"/>
  <c r="Q728" i="12"/>
  <c r="Q732" i="12"/>
  <c r="Q736" i="12"/>
  <c r="Q740" i="12"/>
  <c r="Q744" i="12"/>
  <c r="Q748" i="12"/>
  <c r="Q752" i="12"/>
  <c r="Q756" i="12"/>
  <c r="Q760" i="12"/>
  <c r="Q764" i="12"/>
  <c r="Q768" i="12"/>
  <c r="Q772" i="12"/>
  <c r="Q776" i="12"/>
  <c r="Q780" i="12"/>
  <c r="Q784" i="12"/>
  <c r="Q788" i="12"/>
  <c r="Q792" i="12"/>
  <c r="Q796" i="12"/>
  <c r="Q800" i="12"/>
  <c r="Q804" i="12"/>
  <c r="Q808" i="12"/>
  <c r="Q812" i="12"/>
  <c r="Q816" i="12"/>
  <c r="Q820" i="12"/>
  <c r="Q824" i="12"/>
  <c r="Q828" i="12"/>
  <c r="Q832" i="12"/>
  <c r="Q836" i="12"/>
  <c r="Q840" i="12"/>
  <c r="Q844" i="12"/>
  <c r="Q848" i="12"/>
  <c r="Q852" i="12"/>
  <c r="Q856" i="12"/>
  <c r="Q860" i="12"/>
  <c r="Q864" i="12"/>
  <c r="Q868" i="12"/>
  <c r="Q872" i="12"/>
  <c r="Q876" i="12"/>
  <c r="Q880" i="12"/>
  <c r="Q884" i="12"/>
  <c r="Q888" i="12"/>
  <c r="Q892" i="12"/>
  <c r="Q896" i="12"/>
  <c r="Q900" i="12"/>
  <c r="Q904" i="12"/>
  <c r="Q908" i="12"/>
  <c r="Q912" i="12"/>
  <c r="Q916" i="12"/>
  <c r="Q920" i="12"/>
  <c r="Q924" i="12"/>
  <c r="Q928" i="12"/>
  <c r="Q932" i="12"/>
  <c r="Q936" i="12"/>
  <c r="Q940" i="12"/>
  <c r="Q944" i="12"/>
  <c r="Q948" i="12"/>
  <c r="Q952" i="12"/>
  <c r="Q956" i="12"/>
  <c r="Q960" i="12"/>
  <c r="Q964" i="12"/>
  <c r="Q968" i="12"/>
  <c r="Q972" i="12"/>
  <c r="Q976" i="12"/>
  <c r="Q980" i="12"/>
  <c r="Q984" i="12"/>
  <c r="Q988" i="12"/>
  <c r="Q992" i="12"/>
  <c r="Q996" i="12"/>
  <c r="Q1000" i="12"/>
  <c r="Q1004" i="12"/>
  <c r="Q1008" i="12"/>
  <c r="Q1012" i="12"/>
  <c r="Q1016" i="12"/>
  <c r="Q1020" i="12"/>
  <c r="Q1024" i="12"/>
  <c r="Q1028" i="12"/>
  <c r="Q673" i="12"/>
  <c r="Q677" i="12"/>
  <c r="Q681" i="12"/>
  <c r="Q685" i="12"/>
  <c r="Q689" i="12"/>
  <c r="Q693" i="12"/>
  <c r="Q697" i="12"/>
  <c r="Q701" i="12"/>
  <c r="Q705" i="12"/>
  <c r="Q709" i="12"/>
  <c r="Q713" i="12"/>
  <c r="Q717" i="12"/>
  <c r="Q721" i="12"/>
  <c r="Q725" i="12"/>
  <c r="Q729" i="12"/>
  <c r="Q733" i="12"/>
  <c r="Q737" i="12"/>
  <c r="Q741" i="12"/>
  <c r="Q745" i="12"/>
  <c r="Q749" i="12"/>
  <c r="Q753" i="12"/>
  <c r="Q757" i="12"/>
  <c r="Q761" i="12"/>
  <c r="Q765" i="12"/>
  <c r="Q769" i="12"/>
  <c r="Q773" i="12"/>
  <c r="Q777" i="12"/>
  <c r="Q781" i="12"/>
  <c r="Q785" i="12"/>
  <c r="Q789" i="12"/>
  <c r="Q793" i="12"/>
  <c r="Q797" i="12"/>
  <c r="Q801" i="12"/>
  <c r="Q805" i="12"/>
  <c r="Q809" i="12"/>
  <c r="Q813" i="12"/>
  <c r="Q817" i="12"/>
  <c r="Q821" i="12"/>
  <c r="Q825" i="12"/>
  <c r="Q829" i="12"/>
  <c r="Q833" i="12"/>
  <c r="Q837" i="12"/>
  <c r="Q841" i="12"/>
  <c r="Q845" i="12"/>
  <c r="Q849" i="12"/>
  <c r="Q853" i="12"/>
  <c r="Q857" i="12"/>
  <c r="Q861" i="12"/>
  <c r="Q865" i="12"/>
  <c r="Q869" i="12"/>
  <c r="Q873" i="12"/>
  <c r="Q877" i="12"/>
  <c r="Q881" i="12"/>
  <c r="Q885" i="12"/>
  <c r="Q889" i="12"/>
  <c r="Q893" i="12"/>
  <c r="Q897" i="12"/>
  <c r="Q670" i="12"/>
  <c r="Q686" i="12"/>
  <c r="Q702" i="12"/>
  <c r="Q718" i="12"/>
  <c r="Q734" i="12"/>
  <c r="Q750" i="12"/>
  <c r="Q766" i="12"/>
  <c r="Q782" i="12"/>
  <c r="Q798" i="12"/>
  <c r="Q814" i="12"/>
  <c r="Q830" i="12"/>
  <c r="Q846" i="12"/>
  <c r="Q862" i="12"/>
  <c r="Q878" i="12"/>
  <c r="Q894" i="12"/>
  <c r="Q905" i="12"/>
  <c r="Q913" i="12"/>
  <c r="Q921" i="12"/>
  <c r="Q929" i="12"/>
  <c r="Q937" i="12"/>
  <c r="Q945" i="12"/>
  <c r="Q953" i="12"/>
  <c r="Q961" i="12"/>
  <c r="Q969" i="12"/>
  <c r="Q977" i="12"/>
  <c r="Q985" i="12"/>
  <c r="Q993" i="12"/>
  <c r="Q1001" i="12"/>
  <c r="Q1009" i="12"/>
  <c r="Q1017" i="12"/>
  <c r="Q1025" i="12"/>
  <c r="Q682" i="12"/>
  <c r="Q746" i="12"/>
  <c r="Q794" i="12"/>
  <c r="Q826" i="12"/>
  <c r="Q890" i="12"/>
  <c r="Q918" i="12"/>
  <c r="Q934" i="12"/>
  <c r="Q950" i="12"/>
  <c r="Q974" i="12"/>
  <c r="Q982" i="12"/>
  <c r="Q1006" i="12"/>
  <c r="Q1022" i="12"/>
  <c r="Q674" i="12"/>
  <c r="Q690" i="12"/>
  <c r="Q706" i="12"/>
  <c r="Q722" i="12"/>
  <c r="Q738" i="12"/>
  <c r="Q754" i="12"/>
  <c r="Q770" i="12"/>
  <c r="Q786" i="12"/>
  <c r="Q802" i="12"/>
  <c r="Q818" i="12"/>
  <c r="Q834" i="12"/>
  <c r="Q850" i="12"/>
  <c r="Q866" i="12"/>
  <c r="Q882" i="12"/>
  <c r="Q898" i="12"/>
  <c r="Q906" i="12"/>
  <c r="Q914" i="12"/>
  <c r="Q922" i="12"/>
  <c r="Q930" i="12"/>
  <c r="Q938" i="12"/>
  <c r="Q946" i="12"/>
  <c r="Q954" i="12"/>
  <c r="Q962" i="12"/>
  <c r="Q970" i="12"/>
  <c r="Q978" i="12"/>
  <c r="Q986" i="12"/>
  <c r="Q994" i="12"/>
  <c r="Q1002" i="12"/>
  <c r="Q1010" i="12"/>
  <c r="Q1018" i="12"/>
  <c r="Q1026" i="12"/>
  <c r="Q714" i="12"/>
  <c r="Q762" i="12"/>
  <c r="Q810" i="12"/>
  <c r="Q858" i="12"/>
  <c r="Q910" i="12"/>
  <c r="Q958" i="12"/>
  <c r="Q998" i="12"/>
  <c r="Q678" i="12"/>
  <c r="Q694" i="12"/>
  <c r="Q710" i="12"/>
  <c r="Q726" i="12"/>
  <c r="Q742" i="12"/>
  <c r="Q758" i="12"/>
  <c r="Q774" i="12"/>
  <c r="Q790" i="12"/>
  <c r="Q806" i="12"/>
  <c r="Q822" i="12"/>
  <c r="Q838" i="12"/>
  <c r="Q854" i="12"/>
  <c r="Q870" i="12"/>
  <c r="Q886" i="12"/>
  <c r="Q901" i="12"/>
  <c r="Q909" i="12"/>
  <c r="Q917" i="12"/>
  <c r="Q925" i="12"/>
  <c r="Q933" i="12"/>
  <c r="Q941" i="12"/>
  <c r="Q949" i="12"/>
  <c r="Q957" i="12"/>
  <c r="Q965" i="12"/>
  <c r="Q973" i="12"/>
  <c r="Q981" i="12"/>
  <c r="Q989" i="12"/>
  <c r="Q997" i="12"/>
  <c r="Q1005" i="12"/>
  <c r="Q1013" i="12"/>
  <c r="Q1021" i="12"/>
  <c r="Q698" i="12"/>
  <c r="Q730" i="12"/>
  <c r="Q778" i="12"/>
  <c r="Q842" i="12"/>
  <c r="Q874" i="12"/>
  <c r="Q902" i="12"/>
  <c r="Q926" i="12"/>
  <c r="Q942" i="12"/>
  <c r="Q966" i="12"/>
  <c r="Q990" i="12"/>
  <c r="Q1014" i="12"/>
  <c r="Q665" i="12"/>
  <c r="Q601" i="12"/>
  <c r="Q471" i="12"/>
  <c r="Q660" i="12"/>
  <c r="Q594" i="12"/>
  <c r="Q451" i="12"/>
  <c r="Q655" i="12"/>
  <c r="Q583" i="12"/>
  <c r="Q431" i="12"/>
  <c r="Q582" i="12"/>
  <c r="Q458" i="12"/>
  <c r="Q262" i="12"/>
  <c r="Q489" i="12"/>
  <c r="Q208" i="12"/>
  <c r="Q416" i="12"/>
  <c r="Q303" i="12"/>
  <c r="Q71" i="12"/>
  <c r="Q113" i="12"/>
  <c r="Q629" i="12"/>
  <c r="Q531" i="12"/>
  <c r="Q280" i="12"/>
  <c r="Q624" i="12"/>
  <c r="Q522" i="12"/>
  <c r="Q232" i="12"/>
  <c r="Q619" i="12"/>
  <c r="Q511" i="12"/>
  <c r="Q646" i="12"/>
  <c r="Q395" i="12"/>
  <c r="Q386" i="12"/>
  <c r="Q565" i="12"/>
  <c r="Q393" i="12"/>
  <c r="Q512" i="12"/>
  <c r="Q156" i="12"/>
  <c r="Q175" i="12"/>
  <c r="Q118" i="12"/>
  <c r="Q285" i="12"/>
  <c r="Q649" i="12"/>
  <c r="Q507" i="12"/>
  <c r="Q120" i="12"/>
  <c r="Q612" i="12"/>
  <c r="Q562" i="12"/>
  <c r="Q40" i="12"/>
  <c r="Q607" i="12"/>
  <c r="Q487" i="12"/>
  <c r="Q622" i="12"/>
  <c r="Q200" i="12"/>
  <c r="Q342" i="12"/>
  <c r="Q100" i="12"/>
  <c r="Q445" i="12"/>
  <c r="Q348" i="12"/>
  <c r="Q588" i="12"/>
  <c r="Q468" i="12"/>
  <c r="Q338" i="12"/>
  <c r="Q359" i="12"/>
  <c r="Q243" i="12"/>
  <c r="Q131" i="12"/>
  <c r="Q234" i="12"/>
  <c r="Q106" i="12"/>
  <c r="Q233" i="12"/>
  <c r="Q633" i="12"/>
  <c r="Q539" i="12"/>
  <c r="Q312" i="12"/>
  <c r="Q628" i="12"/>
  <c r="Q530" i="12"/>
  <c r="Q272" i="12"/>
  <c r="Q623" i="12"/>
  <c r="Q519" i="12"/>
  <c r="Q654" i="12"/>
  <c r="Q427" i="12"/>
  <c r="Q394" i="12"/>
  <c r="Q573" i="12"/>
  <c r="Q405" i="12"/>
  <c r="Q528" i="12"/>
  <c r="Q204" i="12"/>
  <c r="Q191" i="12"/>
  <c r="Q174" i="12"/>
  <c r="Q345" i="12"/>
  <c r="Q661" i="12"/>
  <c r="Q595" i="12"/>
  <c r="Q455" i="12"/>
  <c r="Q656" i="12"/>
  <c r="Q586" i="12"/>
  <c r="Q435" i="12"/>
  <c r="Q651" i="12"/>
  <c r="Q575" i="12"/>
  <c r="Q415" i="12"/>
  <c r="Q566" i="12"/>
  <c r="Q450" i="12"/>
  <c r="Q228" i="12"/>
  <c r="Q477" i="12"/>
  <c r="Q160" i="12"/>
  <c r="Q400" i="12"/>
  <c r="Q287" i="12"/>
  <c r="Q63" i="12"/>
  <c r="Q61" i="12"/>
  <c r="Q617" i="12"/>
  <c r="Q571" i="12"/>
  <c r="Q407" i="12"/>
  <c r="Q644" i="12"/>
  <c r="Q498" i="12"/>
  <c r="Q387" i="12"/>
  <c r="Q639" i="12"/>
  <c r="Q551" i="12"/>
  <c r="Q296" i="12"/>
  <c r="Q518" i="12"/>
  <c r="Q426" i="12"/>
  <c r="Q533" i="12"/>
  <c r="Q645" i="12"/>
  <c r="Q613" i="12"/>
  <c r="Q563" i="12"/>
  <c r="Q499" i="12"/>
  <c r="Q391" i="12"/>
  <c r="Q56" i="12"/>
  <c r="Q640" i="12"/>
  <c r="Q608" i="12"/>
  <c r="Q554" i="12"/>
  <c r="Q490" i="12"/>
  <c r="Q368" i="12"/>
  <c r="Q667" i="12"/>
  <c r="Q635" i="12"/>
  <c r="Q603" i="12"/>
  <c r="Q543" i="12"/>
  <c r="Q479" i="12"/>
  <c r="Q216" i="12"/>
  <c r="Q614" i="12"/>
  <c r="Q502" i="12"/>
  <c r="Q72" i="12"/>
  <c r="Q418" i="12"/>
  <c r="Q326" i="12"/>
  <c r="Q52" i="12"/>
  <c r="Q521" i="12"/>
  <c r="Q437" i="12"/>
  <c r="Q316" i="12"/>
  <c r="Q572" i="12"/>
  <c r="Q460" i="12"/>
  <c r="Q306" i="12"/>
  <c r="Q343" i="12"/>
  <c r="Q231" i="12"/>
  <c r="Q115" i="12"/>
  <c r="Q218" i="12"/>
  <c r="Q62" i="12"/>
  <c r="Q173" i="12"/>
  <c r="Q158" i="12"/>
  <c r="Q46" i="12"/>
  <c r="Q329" i="12"/>
  <c r="Q273" i="12"/>
  <c r="Q217" i="12"/>
  <c r="Q157" i="12"/>
  <c r="Q105" i="12"/>
  <c r="Q625" i="12"/>
  <c r="Q587" i="12"/>
  <c r="Q491" i="12"/>
  <c r="Q375" i="12"/>
  <c r="Q668" i="12"/>
  <c r="Q636" i="12"/>
  <c r="Q620" i="12"/>
  <c r="Q578" i="12"/>
  <c r="Q546" i="12"/>
  <c r="Q514" i="12"/>
  <c r="Q482" i="12"/>
  <c r="Q419" i="12"/>
  <c r="Q336" i="12"/>
  <c r="Q168" i="12"/>
  <c r="Q663" i="12"/>
  <c r="Q647" i="12"/>
  <c r="Q631" i="12"/>
  <c r="Q615" i="12"/>
  <c r="Q599" i="12"/>
  <c r="Q567" i="12"/>
  <c r="Q535" i="12"/>
  <c r="Q503" i="12"/>
  <c r="Q463" i="12"/>
  <c r="Q399" i="12"/>
  <c r="Q88" i="12"/>
  <c r="Q638" i="12"/>
  <c r="Q606" i="12"/>
  <c r="Q550" i="12"/>
  <c r="Q486" i="12"/>
  <c r="Q352" i="12"/>
  <c r="Q474" i="12"/>
  <c r="Q442" i="12"/>
  <c r="Q410" i="12"/>
  <c r="Q378" i="12"/>
  <c r="Q302" i="12"/>
  <c r="Q180" i="12"/>
  <c r="Q597" i="12"/>
  <c r="Q553" i="12"/>
  <c r="Q509" i="12"/>
  <c r="Q469" i="12"/>
  <c r="Q425" i="12"/>
  <c r="Q381" i="12"/>
  <c r="Q292" i="12"/>
  <c r="Q96" i="12"/>
  <c r="Q556" i="12"/>
  <c r="Q500" i="12"/>
  <c r="Q444" i="12"/>
  <c r="Q384" i="12"/>
  <c r="Q290" i="12"/>
  <c r="Q92" i="12"/>
  <c r="Q327" i="12"/>
  <c r="Q275" i="12"/>
  <c r="Q215" i="12"/>
  <c r="Q159" i="12"/>
  <c r="Q103" i="12"/>
  <c r="Q47" i="12"/>
  <c r="Q202" i="12"/>
  <c r="Q150" i="12"/>
  <c r="Q90" i="12"/>
  <c r="Q369" i="12"/>
  <c r="Q317" i="12"/>
  <c r="Q257" i="12"/>
  <c r="Q201" i="12"/>
  <c r="Q145" i="12"/>
  <c r="Q89" i="12"/>
  <c r="Q45" i="12"/>
  <c r="Q657" i="12"/>
  <c r="Q641" i="12"/>
  <c r="Q609" i="12"/>
  <c r="Q555" i="12"/>
  <c r="Q523" i="12"/>
  <c r="Q439" i="12"/>
  <c r="Q248" i="12"/>
  <c r="Q652" i="12"/>
  <c r="Q604" i="12"/>
  <c r="Q669" i="12"/>
  <c r="Q653" i="12"/>
  <c r="Q637" i="12"/>
  <c r="Q621" i="12"/>
  <c r="Q605" i="12"/>
  <c r="Q579" i="12"/>
  <c r="Q547" i="12"/>
  <c r="Q515" i="12"/>
  <c r="Q483" i="12"/>
  <c r="Q423" i="12"/>
  <c r="Q344" i="12"/>
  <c r="Q184" i="12"/>
  <c r="Q664" i="12"/>
  <c r="Q648" i="12"/>
  <c r="Q632" i="12"/>
  <c r="Q616" i="12"/>
  <c r="Q600" i="12"/>
  <c r="Q570" i="12"/>
  <c r="Q538" i="12"/>
  <c r="Q506" i="12"/>
  <c r="Q467" i="12"/>
  <c r="Q403" i="12"/>
  <c r="Q304" i="12"/>
  <c r="Q104" i="12"/>
  <c r="Q659" i="12"/>
  <c r="Q643" i="12"/>
  <c r="Q627" i="12"/>
  <c r="Q611" i="12"/>
  <c r="Q591" i="12"/>
  <c r="Q559" i="12"/>
  <c r="Q527" i="12"/>
  <c r="Q495" i="12"/>
  <c r="Q447" i="12"/>
  <c r="Q360" i="12"/>
  <c r="Q662" i="12"/>
  <c r="Q630" i="12"/>
  <c r="Q598" i="12"/>
  <c r="Q534" i="12"/>
  <c r="Q459" i="12"/>
  <c r="Q288" i="12"/>
  <c r="Q466" i="12"/>
  <c r="Q434" i="12"/>
  <c r="Q402" i="12"/>
  <c r="Q366" i="12"/>
  <c r="Q278" i="12"/>
  <c r="Q148" i="12"/>
  <c r="Q585" i="12"/>
  <c r="Q541" i="12"/>
  <c r="Q501" i="12"/>
  <c r="Q457" i="12"/>
  <c r="Q413" i="12"/>
  <c r="Q372" i="12"/>
  <c r="Q260" i="12"/>
  <c r="Q596" i="12"/>
  <c r="Q544" i="12"/>
  <c r="Q484" i="12"/>
  <c r="Q428" i="12"/>
  <c r="Q370" i="12"/>
  <c r="Q258" i="12"/>
  <c r="Q371" i="12"/>
  <c r="Q319" i="12"/>
  <c r="Q259" i="12"/>
  <c r="Q199" i="12"/>
  <c r="Q147" i="12"/>
  <c r="Q87" i="12"/>
  <c r="Q246" i="12"/>
  <c r="Q190" i="12"/>
  <c r="Q134" i="12"/>
  <c r="Q74" i="12"/>
  <c r="Q361" i="12"/>
  <c r="Q301" i="12"/>
  <c r="Q241" i="12"/>
  <c r="Q189" i="12"/>
  <c r="Q129" i="12"/>
  <c r="Q73" i="12"/>
  <c r="Q383" i="12"/>
  <c r="Q264" i="12"/>
  <c r="Q666" i="12"/>
  <c r="Q650" i="12"/>
  <c r="Q634" i="12"/>
  <c r="Q618" i="12"/>
  <c r="Q602" i="12"/>
  <c r="Q574" i="12"/>
  <c r="Q542" i="12"/>
  <c r="Q510" i="12"/>
  <c r="Q475" i="12"/>
  <c r="Q411" i="12"/>
  <c r="Q320" i="12"/>
  <c r="Q136" i="12"/>
  <c r="Q470" i="12"/>
  <c r="Q454" i="12"/>
  <c r="Q438" i="12"/>
  <c r="Q422" i="12"/>
  <c r="Q406" i="12"/>
  <c r="Q390" i="12"/>
  <c r="Q374" i="12"/>
  <c r="Q334" i="12"/>
  <c r="Q294" i="12"/>
  <c r="Q244" i="12"/>
  <c r="Q164" i="12"/>
  <c r="Q84" i="12"/>
  <c r="Q589" i="12"/>
  <c r="Q569" i="12"/>
  <c r="Q549" i="12"/>
  <c r="Q525" i="12"/>
  <c r="Q505" i="12"/>
  <c r="Q485" i="12"/>
  <c r="Q461" i="12"/>
  <c r="Q441" i="12"/>
  <c r="Q421" i="12"/>
  <c r="Q397" i="12"/>
  <c r="Q377" i="12"/>
  <c r="Q332" i="12"/>
  <c r="Q268" i="12"/>
  <c r="Q192" i="12"/>
  <c r="Q80" i="12"/>
  <c r="Q576" i="12"/>
  <c r="Q548" i="12"/>
  <c r="Q524" i="12"/>
  <c r="Q492" i="12"/>
  <c r="Q464" i="12"/>
  <c r="Q436" i="12"/>
  <c r="Q404" i="12"/>
  <c r="Q380" i="12"/>
  <c r="Q330" i="12"/>
  <c r="Q266" i="12"/>
  <c r="Q172" i="12"/>
  <c r="Q76" i="12"/>
  <c r="Q351" i="12"/>
  <c r="Q323" i="12"/>
  <c r="Q295" i="12"/>
  <c r="Q263" i="12"/>
  <c r="Q239" i="12"/>
  <c r="Q211" i="12"/>
  <c r="Q179" i="12"/>
  <c r="Q151" i="12"/>
  <c r="Q127" i="12"/>
  <c r="Q95" i="12"/>
  <c r="Q67" i="12"/>
  <c r="Q39" i="12"/>
  <c r="Q222" i="12"/>
  <c r="Q198" i="12"/>
  <c r="Q170" i="12"/>
  <c r="Q138" i="12"/>
  <c r="Q110" i="12"/>
  <c r="Q86" i="12"/>
  <c r="Q54" i="12"/>
  <c r="Q365" i="12"/>
  <c r="Q337" i="12"/>
  <c r="Q305" i="12"/>
  <c r="Q281" i="12"/>
  <c r="Q253" i="12"/>
  <c r="Q221" i="12"/>
  <c r="Q193" i="12"/>
  <c r="Q169" i="12"/>
  <c r="Q137" i="12"/>
  <c r="Q109" i="12"/>
  <c r="Q81" i="12"/>
  <c r="Q49" i="12"/>
  <c r="Q328" i="12"/>
  <c r="Q152" i="12"/>
  <c r="Q658" i="12"/>
  <c r="Q642" i="12"/>
  <c r="Q626" i="12"/>
  <c r="Q610" i="12"/>
  <c r="Q590" i="12"/>
  <c r="Q558" i="12"/>
  <c r="Q526" i="12"/>
  <c r="Q494" i="12"/>
  <c r="Q443" i="12"/>
  <c r="Q379" i="12"/>
  <c r="Q256" i="12"/>
  <c r="Q478" i="12"/>
  <c r="Q462" i="12"/>
  <c r="Q446" i="12"/>
  <c r="Q430" i="12"/>
  <c r="Q414" i="12"/>
  <c r="Q398" i="12"/>
  <c r="Q382" i="12"/>
  <c r="Q358" i="12"/>
  <c r="Q310" i="12"/>
  <c r="Q270" i="12"/>
  <c r="Q212" i="12"/>
  <c r="Q116" i="12"/>
  <c r="Q36" i="12"/>
  <c r="Q581" i="12"/>
  <c r="Q557" i="12"/>
  <c r="Q537" i="12"/>
  <c r="Q517" i="12"/>
  <c r="Q493" i="12"/>
  <c r="Q473" i="12"/>
  <c r="Q453" i="12"/>
  <c r="Q429" i="12"/>
  <c r="Q409" i="12"/>
  <c r="Q389" i="12"/>
  <c r="Q356" i="12"/>
  <c r="Q300" i="12"/>
  <c r="Q252" i="12"/>
  <c r="Q128" i="12"/>
  <c r="Q592" i="12"/>
  <c r="Q564" i="12"/>
  <c r="Q532" i="12"/>
  <c r="Q508" i="12"/>
  <c r="Q480" i="12"/>
  <c r="Q448" i="12"/>
  <c r="Q420" i="12"/>
  <c r="Q396" i="12"/>
  <c r="Q354" i="12"/>
  <c r="Q298" i="12"/>
  <c r="Q236" i="12"/>
  <c r="Q108" i="12"/>
  <c r="Q367" i="12"/>
  <c r="Q339" i="12"/>
  <c r="Q307" i="12"/>
  <c r="Q279" i="12"/>
  <c r="Q255" i="12"/>
  <c r="Q223" i="12"/>
  <c r="Q195" i="12"/>
  <c r="Q167" i="12"/>
  <c r="Q135" i="12"/>
  <c r="Q111" i="12"/>
  <c r="Q83" i="12"/>
  <c r="Q51" i="12"/>
  <c r="Q238" i="12"/>
  <c r="Q214" i="12"/>
  <c r="Q182" i="12"/>
  <c r="Q154" i="12"/>
  <c r="Q126" i="12"/>
  <c r="Q94" i="12"/>
  <c r="Q70" i="12"/>
  <c r="Q42" i="12"/>
  <c r="Q349" i="12"/>
  <c r="Q321" i="12"/>
  <c r="Q297" i="12"/>
  <c r="Q265" i="12"/>
  <c r="Q237" i="12"/>
  <c r="Q209" i="12"/>
  <c r="Q177" i="12"/>
  <c r="Q153" i="12"/>
  <c r="Q125" i="12"/>
  <c r="Q93" i="12"/>
  <c r="Q65" i="12"/>
  <c r="Q41" i="12"/>
  <c r="Q350" i="12"/>
  <c r="Q318" i="12"/>
  <c r="Q286" i="12"/>
  <c r="Q254" i="12"/>
  <c r="Q196" i="12"/>
  <c r="Q132" i="12"/>
  <c r="Q68" i="12"/>
  <c r="Q593" i="12"/>
  <c r="Q577" i="12"/>
  <c r="Q561" i="12"/>
  <c r="Q545" i="12"/>
  <c r="Q529" i="12"/>
  <c r="Q513" i="12"/>
  <c r="Q497" i="12"/>
  <c r="Q481" i="12"/>
  <c r="Q465" i="12"/>
  <c r="Q449" i="12"/>
  <c r="Q433" i="12"/>
  <c r="Q417" i="12"/>
  <c r="Q401" i="12"/>
  <c r="Q385" i="12"/>
  <c r="Q364" i="12"/>
  <c r="Q324" i="12"/>
  <c r="Q284" i="12"/>
  <c r="Q224" i="12"/>
  <c r="Q144" i="12"/>
  <c r="Q64" i="12"/>
  <c r="Q580" i="12"/>
  <c r="Q560" i="12"/>
  <c r="Q540" i="12"/>
  <c r="Q516" i="12"/>
  <c r="Q496" i="12"/>
  <c r="Q476" i="12"/>
  <c r="Q452" i="12"/>
  <c r="Q432" i="12"/>
  <c r="Q412" i="12"/>
  <c r="Q388" i="12"/>
  <c r="Q362" i="12"/>
  <c r="Q322" i="12"/>
  <c r="Q274" i="12"/>
  <c r="Q220" i="12"/>
  <c r="Q140" i="12"/>
  <c r="Q44" i="12"/>
  <c r="Q355" i="12"/>
  <c r="Q335" i="12"/>
  <c r="Q311" i="12"/>
  <c r="Q291" i="12"/>
  <c r="Q271" i="12"/>
  <c r="Q247" i="12"/>
  <c r="Q227" i="12"/>
  <c r="Q207" i="12"/>
  <c r="Q183" i="12"/>
  <c r="Q163" i="12"/>
  <c r="Q143" i="12"/>
  <c r="Q119" i="12"/>
  <c r="Q99" i="12"/>
  <c r="Q79" i="12"/>
  <c r="Q55" i="12"/>
  <c r="Q35" i="12"/>
  <c r="Q230" i="12"/>
  <c r="Q206" i="12"/>
  <c r="Q186" i="12"/>
  <c r="Q166" i="12"/>
  <c r="Q142" i="12"/>
  <c r="Q122" i="12"/>
  <c r="Q102" i="12"/>
  <c r="Q78" i="12"/>
  <c r="Q58" i="12"/>
  <c r="Q38" i="12"/>
  <c r="Q353" i="12"/>
  <c r="Q333" i="12"/>
  <c r="Q313" i="12"/>
  <c r="Q289" i="12"/>
  <c r="Q269" i="12"/>
  <c r="Q249" i="12"/>
  <c r="Q225" i="12"/>
  <c r="Q205" i="12"/>
  <c r="Q185" i="12"/>
  <c r="Q161" i="12"/>
  <c r="Q141" i="12"/>
  <c r="Q121" i="12"/>
  <c r="Q97" i="12"/>
  <c r="Q77" i="12"/>
  <c r="Q57" i="12"/>
  <c r="Q34" i="12"/>
  <c r="Q340" i="12"/>
  <c r="Q308" i="12"/>
  <c r="Q276" i="12"/>
  <c r="Q240" i="12"/>
  <c r="Q176" i="12"/>
  <c r="Q112" i="12"/>
  <c r="Q48" i="12"/>
  <c r="Q584" i="12"/>
  <c r="Q568" i="12"/>
  <c r="Q552" i="12"/>
  <c r="Q536" i="12"/>
  <c r="Q520" i="12"/>
  <c r="Q504" i="12"/>
  <c r="Q488" i="12"/>
  <c r="Q472" i="12"/>
  <c r="Q456" i="12"/>
  <c r="Q440" i="12"/>
  <c r="Q424" i="12"/>
  <c r="Q408" i="12"/>
  <c r="Q392" i="12"/>
  <c r="Q376" i="12"/>
  <c r="Q346" i="12"/>
  <c r="Q314" i="12"/>
  <c r="Q282" i="12"/>
  <c r="Q250" i="12"/>
  <c r="Q188" i="12"/>
  <c r="Q124" i="12"/>
  <c r="Q60" i="12"/>
  <c r="Q363" i="12"/>
  <c r="Q347" i="12"/>
  <c r="Q331" i="12"/>
  <c r="Q315" i="12"/>
  <c r="Q299" i="12"/>
  <c r="Q283" i="12"/>
  <c r="Q267" i="12"/>
  <c r="Q251" i="12"/>
  <c r="Q235" i="12"/>
  <c r="Q219" i="12"/>
  <c r="Q203" i="12"/>
  <c r="Q187" i="12"/>
  <c r="Q171" i="12"/>
  <c r="Q155" i="12"/>
  <c r="Q139" i="12"/>
  <c r="Q123" i="12"/>
  <c r="Q107" i="12"/>
  <c r="Q91" i="12"/>
  <c r="Q75" i="12"/>
  <c r="Q59" i="12"/>
  <c r="Q43" i="12"/>
  <c r="Q242" i="12"/>
  <c r="Q226" i="12"/>
  <c r="Q210" i="12"/>
  <c r="Q194" i="12"/>
  <c r="Q178" i="12"/>
  <c r="Q162" i="12"/>
  <c r="Q146" i="12"/>
  <c r="Q130" i="12"/>
  <c r="Q114" i="12"/>
  <c r="Q98" i="12"/>
  <c r="Q82" i="12"/>
  <c r="Q66" i="12"/>
  <c r="Q50" i="12"/>
  <c r="Q373" i="12"/>
  <c r="Q357" i="12"/>
  <c r="Q341" i="12"/>
  <c r="Q325" i="12"/>
  <c r="Q309" i="12"/>
  <c r="Q293" i="12"/>
  <c r="Q277" i="12"/>
  <c r="Q261" i="12"/>
  <c r="Q245" i="12"/>
  <c r="Q229" i="12"/>
  <c r="Q213" i="12"/>
  <c r="Q197" i="12"/>
  <c r="Q181" i="12"/>
  <c r="Q165" i="12"/>
  <c r="Q149" i="12"/>
  <c r="Q133" i="12"/>
  <c r="Q117" i="12"/>
  <c r="Q101" i="12"/>
  <c r="Q85" i="12"/>
  <c r="Q69" i="12"/>
  <c r="Q53" i="12"/>
  <c r="D1" i="5"/>
  <c r="H2015" i="5" l="1"/>
  <c r="K30" i="7" s="1"/>
  <c r="D2" i="5"/>
  <c r="A257" i="10" l="1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2001" i="10"/>
  <c r="A2002" i="10"/>
  <c r="F15" i="5"/>
  <c r="F14" i="5"/>
  <c r="D12" i="5"/>
  <c r="D11" i="5"/>
  <c r="B8" i="2" l="1" a="1"/>
  <c r="C15" i="9" a="1"/>
  <c r="C15" i="9" s="1"/>
  <c r="C3" i="13"/>
  <c r="C29" i="5" l="1"/>
  <c r="C33" i="5"/>
  <c r="C37" i="5"/>
  <c r="C41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001" i="5"/>
  <c r="C32" i="5"/>
  <c r="C36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31" i="5"/>
  <c r="C35" i="5"/>
  <c r="C39" i="5"/>
  <c r="C43" i="5"/>
  <c r="C47" i="5"/>
  <c r="C51" i="5"/>
  <c r="C55" i="5"/>
  <c r="C59" i="5"/>
  <c r="C63" i="5"/>
  <c r="C67" i="5"/>
  <c r="C71" i="5"/>
  <c r="C75" i="5"/>
  <c r="C79" i="5"/>
  <c r="C83" i="5"/>
  <c r="C87" i="5"/>
  <c r="C91" i="5"/>
  <c r="C95" i="5"/>
  <c r="C99" i="5"/>
  <c r="C103" i="5"/>
  <c r="C107" i="5"/>
  <c r="C111" i="5"/>
  <c r="C115" i="5"/>
  <c r="C119" i="5"/>
  <c r="C123" i="5"/>
  <c r="C127" i="5"/>
  <c r="C131" i="5"/>
  <c r="C135" i="5"/>
  <c r="C139" i="5"/>
  <c r="C143" i="5"/>
  <c r="C147" i="5"/>
  <c r="C151" i="5"/>
  <c r="C155" i="5"/>
  <c r="C159" i="5"/>
  <c r="C163" i="5"/>
  <c r="C167" i="5"/>
  <c r="C171" i="5"/>
  <c r="C175" i="5"/>
  <c r="C179" i="5"/>
  <c r="C183" i="5"/>
  <c r="C187" i="5"/>
  <c r="C191" i="5"/>
  <c r="C195" i="5"/>
  <c r="C199" i="5"/>
  <c r="C203" i="5"/>
  <c r="C207" i="5"/>
  <c r="C211" i="5"/>
  <c r="C215" i="5"/>
  <c r="C219" i="5"/>
  <c r="C223" i="5"/>
  <c r="C227" i="5"/>
  <c r="C231" i="5"/>
  <c r="C235" i="5"/>
  <c r="C239" i="5"/>
  <c r="C243" i="5"/>
  <c r="C247" i="5"/>
  <c r="C251" i="5"/>
  <c r="C38" i="5"/>
  <c r="C54" i="5"/>
  <c r="C70" i="5"/>
  <c r="C86" i="5"/>
  <c r="C102" i="5"/>
  <c r="C118" i="5"/>
  <c r="C134" i="5"/>
  <c r="C150" i="5"/>
  <c r="C166" i="5"/>
  <c r="C182" i="5"/>
  <c r="C192" i="5"/>
  <c r="C200" i="5"/>
  <c r="C208" i="5"/>
  <c r="C216" i="5"/>
  <c r="C224" i="5"/>
  <c r="C232" i="5"/>
  <c r="C240" i="5"/>
  <c r="C248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386" i="5"/>
  <c r="C390" i="5"/>
  <c r="C394" i="5"/>
  <c r="C398" i="5"/>
  <c r="C402" i="5"/>
  <c r="C406" i="5"/>
  <c r="C34" i="5"/>
  <c r="C50" i="5"/>
  <c r="C66" i="5"/>
  <c r="C82" i="5"/>
  <c r="C98" i="5"/>
  <c r="C114" i="5"/>
  <c r="C130" i="5"/>
  <c r="C146" i="5"/>
  <c r="C162" i="5"/>
  <c r="C178" i="5"/>
  <c r="C190" i="5"/>
  <c r="C198" i="5"/>
  <c r="C206" i="5"/>
  <c r="C214" i="5"/>
  <c r="C222" i="5"/>
  <c r="C230" i="5"/>
  <c r="C238" i="5"/>
  <c r="C246" i="5"/>
  <c r="C254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0" i="5"/>
  <c r="C46" i="5"/>
  <c r="C62" i="5"/>
  <c r="C78" i="5"/>
  <c r="C94" i="5"/>
  <c r="C110" i="5"/>
  <c r="C126" i="5"/>
  <c r="C142" i="5"/>
  <c r="C158" i="5"/>
  <c r="C174" i="5"/>
  <c r="C188" i="5"/>
  <c r="C196" i="5"/>
  <c r="C204" i="5"/>
  <c r="C212" i="5"/>
  <c r="C220" i="5"/>
  <c r="C228" i="5"/>
  <c r="C236" i="5"/>
  <c r="C244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372" i="5"/>
  <c r="C376" i="5"/>
  <c r="C380" i="5"/>
  <c r="C384" i="5"/>
  <c r="C388" i="5"/>
  <c r="C392" i="5"/>
  <c r="C396" i="5"/>
  <c r="C400" i="5"/>
  <c r="C404" i="5"/>
  <c r="C90" i="5"/>
  <c r="C154" i="5"/>
  <c r="C202" i="5"/>
  <c r="C234" i="5"/>
  <c r="C255" i="5"/>
  <c r="C271" i="5"/>
  <c r="C287" i="5"/>
  <c r="C303" i="5"/>
  <c r="C319" i="5"/>
  <c r="C335" i="5"/>
  <c r="C339" i="5"/>
  <c r="C347" i="5"/>
  <c r="C355" i="5"/>
  <c r="C363" i="5"/>
  <c r="C371" i="5"/>
  <c r="C379" i="5"/>
  <c r="C387" i="5"/>
  <c r="C395" i="5"/>
  <c r="C403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504" i="5"/>
  <c r="C508" i="5"/>
  <c r="C512" i="5"/>
  <c r="C516" i="5"/>
  <c r="C520" i="5"/>
  <c r="C524" i="5"/>
  <c r="C528" i="5"/>
  <c r="C532" i="5"/>
  <c r="C536" i="5"/>
  <c r="C540" i="5"/>
  <c r="C544" i="5"/>
  <c r="C548" i="5"/>
  <c r="C552" i="5"/>
  <c r="C556" i="5"/>
  <c r="C560" i="5"/>
  <c r="C564" i="5"/>
  <c r="C568" i="5"/>
  <c r="C572" i="5"/>
  <c r="C576" i="5"/>
  <c r="C580" i="5"/>
  <c r="C584" i="5"/>
  <c r="C588" i="5"/>
  <c r="C592" i="5"/>
  <c r="C596" i="5"/>
  <c r="C600" i="5"/>
  <c r="C604" i="5"/>
  <c r="C608" i="5"/>
  <c r="C612" i="5"/>
  <c r="C616" i="5"/>
  <c r="C620" i="5"/>
  <c r="C624" i="5"/>
  <c r="C628" i="5"/>
  <c r="C632" i="5"/>
  <c r="C636" i="5"/>
  <c r="C640" i="5"/>
  <c r="C644" i="5"/>
  <c r="C74" i="5"/>
  <c r="C138" i="5"/>
  <c r="C194" i="5"/>
  <c r="C226" i="5"/>
  <c r="C267" i="5"/>
  <c r="C283" i="5"/>
  <c r="C299" i="5"/>
  <c r="C315" i="5"/>
  <c r="C331" i="5"/>
  <c r="C345" i="5"/>
  <c r="C353" i="5"/>
  <c r="C361" i="5"/>
  <c r="C369" i="5"/>
  <c r="C377" i="5"/>
  <c r="C385" i="5"/>
  <c r="C393" i="5"/>
  <c r="C401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503" i="5"/>
  <c r="C507" i="5"/>
  <c r="C511" i="5"/>
  <c r="C515" i="5"/>
  <c r="C519" i="5"/>
  <c r="C523" i="5"/>
  <c r="C527" i="5"/>
  <c r="C531" i="5"/>
  <c r="C535" i="5"/>
  <c r="C539" i="5"/>
  <c r="C543" i="5"/>
  <c r="C547" i="5"/>
  <c r="C551" i="5"/>
  <c r="C555" i="5"/>
  <c r="C559" i="5"/>
  <c r="C58" i="5"/>
  <c r="C122" i="5"/>
  <c r="C186" i="5"/>
  <c r="C218" i="5"/>
  <c r="C250" i="5"/>
  <c r="C263" i="5"/>
  <c r="C279" i="5"/>
  <c r="C295" i="5"/>
  <c r="C311" i="5"/>
  <c r="C327" i="5"/>
  <c r="C343" i="5"/>
  <c r="C351" i="5"/>
  <c r="C359" i="5"/>
  <c r="C367" i="5"/>
  <c r="C375" i="5"/>
  <c r="C383" i="5"/>
  <c r="C391" i="5"/>
  <c r="C399" i="5"/>
  <c r="C407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06" i="5"/>
  <c r="C510" i="5"/>
  <c r="C514" i="5"/>
  <c r="C518" i="5"/>
  <c r="C522" i="5"/>
  <c r="C526" i="5"/>
  <c r="C530" i="5"/>
  <c r="C534" i="5"/>
  <c r="C538" i="5"/>
  <c r="C542" i="5"/>
  <c r="C546" i="5"/>
  <c r="C550" i="5"/>
  <c r="C554" i="5"/>
  <c r="C558" i="5"/>
  <c r="C562" i="5"/>
  <c r="C566" i="5"/>
  <c r="C570" i="5"/>
  <c r="C574" i="5"/>
  <c r="C578" i="5"/>
  <c r="C582" i="5"/>
  <c r="C586" i="5"/>
  <c r="C590" i="5"/>
  <c r="C594" i="5"/>
  <c r="C598" i="5"/>
  <c r="C602" i="5"/>
  <c r="C606" i="5"/>
  <c r="C610" i="5"/>
  <c r="C614" i="5"/>
  <c r="C618" i="5"/>
  <c r="C622" i="5"/>
  <c r="C626" i="5"/>
  <c r="C630" i="5"/>
  <c r="C634" i="5"/>
  <c r="C638" i="5"/>
  <c r="C642" i="5"/>
  <c r="C646" i="5"/>
  <c r="C106" i="5"/>
  <c r="C307" i="5"/>
  <c r="C365" i="5"/>
  <c r="C397" i="5"/>
  <c r="C413" i="5"/>
  <c r="C429" i="5"/>
  <c r="C445" i="5"/>
  <c r="C461" i="5"/>
  <c r="C477" i="5"/>
  <c r="C493" i="5"/>
  <c r="C509" i="5"/>
  <c r="C525" i="5"/>
  <c r="C541" i="5"/>
  <c r="C557" i="5"/>
  <c r="C561" i="5"/>
  <c r="C569" i="5"/>
  <c r="C577" i="5"/>
  <c r="C585" i="5"/>
  <c r="C593" i="5"/>
  <c r="C601" i="5"/>
  <c r="C609" i="5"/>
  <c r="C617" i="5"/>
  <c r="C625" i="5"/>
  <c r="C633" i="5"/>
  <c r="C641" i="5"/>
  <c r="C651" i="5"/>
  <c r="C655" i="5"/>
  <c r="C659" i="5"/>
  <c r="C663" i="5"/>
  <c r="C667" i="5"/>
  <c r="C671" i="5"/>
  <c r="C675" i="5"/>
  <c r="C679" i="5"/>
  <c r="C683" i="5"/>
  <c r="C687" i="5"/>
  <c r="C691" i="5"/>
  <c r="C695" i="5"/>
  <c r="C699" i="5"/>
  <c r="C703" i="5"/>
  <c r="C707" i="5"/>
  <c r="C711" i="5"/>
  <c r="C715" i="5"/>
  <c r="C719" i="5"/>
  <c r="C723" i="5"/>
  <c r="C727" i="5"/>
  <c r="C731" i="5"/>
  <c r="C735" i="5"/>
  <c r="C739" i="5"/>
  <c r="C743" i="5"/>
  <c r="C747" i="5"/>
  <c r="C751" i="5"/>
  <c r="C755" i="5"/>
  <c r="C759" i="5"/>
  <c r="C763" i="5"/>
  <c r="C767" i="5"/>
  <c r="C771" i="5"/>
  <c r="C775" i="5"/>
  <c r="C779" i="5"/>
  <c r="C783" i="5"/>
  <c r="C787" i="5"/>
  <c r="C791" i="5"/>
  <c r="C795" i="5"/>
  <c r="C799" i="5"/>
  <c r="C803" i="5"/>
  <c r="C807" i="5"/>
  <c r="C811" i="5"/>
  <c r="C815" i="5"/>
  <c r="C819" i="5"/>
  <c r="C823" i="5"/>
  <c r="C827" i="5"/>
  <c r="C831" i="5"/>
  <c r="C835" i="5"/>
  <c r="C839" i="5"/>
  <c r="C843" i="5"/>
  <c r="C847" i="5"/>
  <c r="C851" i="5"/>
  <c r="C855" i="5"/>
  <c r="C859" i="5"/>
  <c r="C863" i="5"/>
  <c r="C867" i="5"/>
  <c r="C871" i="5"/>
  <c r="C875" i="5"/>
  <c r="C879" i="5"/>
  <c r="C883" i="5"/>
  <c r="C887" i="5"/>
  <c r="C891" i="5"/>
  <c r="C895" i="5"/>
  <c r="C899" i="5"/>
  <c r="C903" i="5"/>
  <c r="C907" i="5"/>
  <c r="C911" i="5"/>
  <c r="C915" i="5"/>
  <c r="C919" i="5"/>
  <c r="C923" i="5"/>
  <c r="C927" i="5"/>
  <c r="C931" i="5"/>
  <c r="C935" i="5"/>
  <c r="C939" i="5"/>
  <c r="C943" i="5"/>
  <c r="C947" i="5"/>
  <c r="C951" i="5"/>
  <c r="C955" i="5"/>
  <c r="C959" i="5"/>
  <c r="C963" i="5"/>
  <c r="C967" i="5"/>
  <c r="C971" i="5"/>
  <c r="C975" i="5"/>
  <c r="C42" i="5"/>
  <c r="C242" i="5"/>
  <c r="C291" i="5"/>
  <c r="C357" i="5"/>
  <c r="C389" i="5"/>
  <c r="C409" i="5"/>
  <c r="C425" i="5"/>
  <c r="C441" i="5"/>
  <c r="C457" i="5"/>
  <c r="C473" i="5"/>
  <c r="C489" i="5"/>
  <c r="C505" i="5"/>
  <c r="C521" i="5"/>
  <c r="C537" i="5"/>
  <c r="C553" i="5"/>
  <c r="C567" i="5"/>
  <c r="C575" i="5"/>
  <c r="C583" i="5"/>
  <c r="C591" i="5"/>
  <c r="C599" i="5"/>
  <c r="C607" i="5"/>
  <c r="C615" i="5"/>
  <c r="C623" i="5"/>
  <c r="C631" i="5"/>
  <c r="C639" i="5"/>
  <c r="C647" i="5"/>
  <c r="C650" i="5"/>
  <c r="C654" i="5"/>
  <c r="C658" i="5"/>
  <c r="C662" i="5"/>
  <c r="C666" i="5"/>
  <c r="C670" i="5"/>
  <c r="C674" i="5"/>
  <c r="C678" i="5"/>
  <c r="C682" i="5"/>
  <c r="C686" i="5"/>
  <c r="C690" i="5"/>
  <c r="C694" i="5"/>
  <c r="C698" i="5"/>
  <c r="C702" i="5"/>
  <c r="C706" i="5"/>
  <c r="C710" i="5"/>
  <c r="C714" i="5"/>
  <c r="C718" i="5"/>
  <c r="C722" i="5"/>
  <c r="C726" i="5"/>
  <c r="C730" i="5"/>
  <c r="C734" i="5"/>
  <c r="C738" i="5"/>
  <c r="C742" i="5"/>
  <c r="C746" i="5"/>
  <c r="C750" i="5"/>
  <c r="C754" i="5"/>
  <c r="C758" i="5"/>
  <c r="C762" i="5"/>
  <c r="C766" i="5"/>
  <c r="C770" i="5"/>
  <c r="C774" i="5"/>
  <c r="C778" i="5"/>
  <c r="C782" i="5"/>
  <c r="C786" i="5"/>
  <c r="C790" i="5"/>
  <c r="C794" i="5"/>
  <c r="C798" i="5"/>
  <c r="C802" i="5"/>
  <c r="C806" i="5"/>
  <c r="C810" i="5"/>
  <c r="C814" i="5"/>
  <c r="C818" i="5"/>
  <c r="C822" i="5"/>
  <c r="C826" i="5"/>
  <c r="C830" i="5"/>
  <c r="C834" i="5"/>
  <c r="C838" i="5"/>
  <c r="C842" i="5"/>
  <c r="C846" i="5"/>
  <c r="C850" i="5"/>
  <c r="C854" i="5"/>
  <c r="C858" i="5"/>
  <c r="C862" i="5"/>
  <c r="C866" i="5"/>
  <c r="C870" i="5"/>
  <c r="C874" i="5"/>
  <c r="C878" i="5"/>
  <c r="C882" i="5"/>
  <c r="C886" i="5"/>
  <c r="C890" i="5"/>
  <c r="C210" i="5"/>
  <c r="C275" i="5"/>
  <c r="C349" i="5"/>
  <c r="C381" i="5"/>
  <c r="C421" i="5"/>
  <c r="C437" i="5"/>
  <c r="C453" i="5"/>
  <c r="C469" i="5"/>
  <c r="C485" i="5"/>
  <c r="C501" i="5"/>
  <c r="C517" i="5"/>
  <c r="C533" i="5"/>
  <c r="C549" i="5"/>
  <c r="C565" i="5"/>
  <c r="C573" i="5"/>
  <c r="C581" i="5"/>
  <c r="C589" i="5"/>
  <c r="C597" i="5"/>
  <c r="C605" i="5"/>
  <c r="C613" i="5"/>
  <c r="C621" i="5"/>
  <c r="C629" i="5"/>
  <c r="C637" i="5"/>
  <c r="C645" i="5"/>
  <c r="C649" i="5"/>
  <c r="C653" i="5"/>
  <c r="C657" i="5"/>
  <c r="C661" i="5"/>
  <c r="C665" i="5"/>
  <c r="C669" i="5"/>
  <c r="C673" i="5"/>
  <c r="C677" i="5"/>
  <c r="C681" i="5"/>
  <c r="C685" i="5"/>
  <c r="C689" i="5"/>
  <c r="C693" i="5"/>
  <c r="C697" i="5"/>
  <c r="C701" i="5"/>
  <c r="C705" i="5"/>
  <c r="C709" i="5"/>
  <c r="C713" i="5"/>
  <c r="C717" i="5"/>
  <c r="C721" i="5"/>
  <c r="C725" i="5"/>
  <c r="C729" i="5"/>
  <c r="C733" i="5"/>
  <c r="C737" i="5"/>
  <c r="C741" i="5"/>
  <c r="C745" i="5"/>
  <c r="C749" i="5"/>
  <c r="C753" i="5"/>
  <c r="C757" i="5"/>
  <c r="C761" i="5"/>
  <c r="C765" i="5"/>
  <c r="C769" i="5"/>
  <c r="C773" i="5"/>
  <c r="C777" i="5"/>
  <c r="C781" i="5"/>
  <c r="C785" i="5"/>
  <c r="C789" i="5"/>
  <c r="C793" i="5"/>
  <c r="C797" i="5"/>
  <c r="C801" i="5"/>
  <c r="C805" i="5"/>
  <c r="C809" i="5"/>
  <c r="C813" i="5"/>
  <c r="C817" i="5"/>
  <c r="C821" i="5"/>
  <c r="C825" i="5"/>
  <c r="C829" i="5"/>
  <c r="C833" i="5"/>
  <c r="C837" i="5"/>
  <c r="C841" i="5"/>
  <c r="C845" i="5"/>
  <c r="C849" i="5"/>
  <c r="C853" i="5"/>
  <c r="C857" i="5"/>
  <c r="C861" i="5"/>
  <c r="C865" i="5"/>
  <c r="C869" i="5"/>
  <c r="C873" i="5"/>
  <c r="C877" i="5"/>
  <c r="C881" i="5"/>
  <c r="C885" i="5"/>
  <c r="C889" i="5"/>
  <c r="C893" i="5"/>
  <c r="C897" i="5"/>
  <c r="C901" i="5"/>
  <c r="C905" i="5"/>
  <c r="C909" i="5"/>
  <c r="C913" i="5"/>
  <c r="C917" i="5"/>
  <c r="C921" i="5"/>
  <c r="C925" i="5"/>
  <c r="C929" i="5"/>
  <c r="C933" i="5"/>
  <c r="C937" i="5"/>
  <c r="C941" i="5"/>
  <c r="C945" i="5"/>
  <c r="C949" i="5"/>
  <c r="C953" i="5"/>
  <c r="C957" i="5"/>
  <c r="C961" i="5"/>
  <c r="C965" i="5"/>
  <c r="C969" i="5"/>
  <c r="C973" i="5"/>
  <c r="C977" i="5"/>
  <c r="C981" i="5"/>
  <c r="C985" i="5"/>
  <c r="C989" i="5"/>
  <c r="C993" i="5"/>
  <c r="C997" i="5"/>
  <c r="C1001" i="5"/>
  <c r="C259" i="5"/>
  <c r="C341" i="5"/>
  <c r="C417" i="5"/>
  <c r="C481" i="5"/>
  <c r="C545" i="5"/>
  <c r="C563" i="5"/>
  <c r="C595" i="5"/>
  <c r="C627" i="5"/>
  <c r="C648" i="5"/>
  <c r="C664" i="5"/>
  <c r="C680" i="5"/>
  <c r="C696" i="5"/>
  <c r="C712" i="5"/>
  <c r="C728" i="5"/>
  <c r="C744" i="5"/>
  <c r="C760" i="5"/>
  <c r="C776" i="5"/>
  <c r="C792" i="5"/>
  <c r="C808" i="5"/>
  <c r="C824" i="5"/>
  <c r="C840" i="5"/>
  <c r="C856" i="5"/>
  <c r="C872" i="5"/>
  <c r="C888" i="5"/>
  <c r="C892" i="5"/>
  <c r="C900" i="5"/>
  <c r="C908" i="5"/>
  <c r="C916" i="5"/>
  <c r="C924" i="5"/>
  <c r="C932" i="5"/>
  <c r="C940" i="5"/>
  <c r="C948" i="5"/>
  <c r="C956" i="5"/>
  <c r="C964" i="5"/>
  <c r="C972" i="5"/>
  <c r="C983" i="5"/>
  <c r="C990" i="5"/>
  <c r="C992" i="5"/>
  <c r="C999" i="5"/>
  <c r="C1005" i="5"/>
  <c r="C1009" i="5"/>
  <c r="C1013" i="5"/>
  <c r="C1017" i="5"/>
  <c r="C1021" i="5"/>
  <c r="C1025" i="5"/>
  <c r="C1029" i="5"/>
  <c r="C1033" i="5"/>
  <c r="C1037" i="5"/>
  <c r="C1041" i="5"/>
  <c r="C1045" i="5"/>
  <c r="C1049" i="5"/>
  <c r="C1053" i="5"/>
  <c r="C1057" i="5"/>
  <c r="C1061" i="5"/>
  <c r="C1065" i="5"/>
  <c r="C1069" i="5"/>
  <c r="C1073" i="5"/>
  <c r="C1077" i="5"/>
  <c r="C1081" i="5"/>
  <c r="C1085" i="5"/>
  <c r="C1089" i="5"/>
  <c r="C1093" i="5"/>
  <c r="C1097" i="5"/>
  <c r="C1101" i="5"/>
  <c r="C1105" i="5"/>
  <c r="C1109" i="5"/>
  <c r="C1113" i="5"/>
  <c r="C1117" i="5"/>
  <c r="C1121" i="5"/>
  <c r="C1125" i="5"/>
  <c r="C1129" i="5"/>
  <c r="C1133" i="5"/>
  <c r="C1137" i="5"/>
  <c r="C1141" i="5"/>
  <c r="C1145" i="5"/>
  <c r="C1149" i="5"/>
  <c r="C1153" i="5"/>
  <c r="C1157" i="5"/>
  <c r="C1161" i="5"/>
  <c r="C1165" i="5"/>
  <c r="C1169" i="5"/>
  <c r="C1173" i="5"/>
  <c r="C1177" i="5"/>
  <c r="C1181" i="5"/>
  <c r="C1185" i="5"/>
  <c r="C1189" i="5"/>
  <c r="C1193" i="5"/>
  <c r="C1197" i="5"/>
  <c r="C1201" i="5"/>
  <c r="C1205" i="5"/>
  <c r="C1209" i="5"/>
  <c r="C1213" i="5"/>
  <c r="C1217" i="5"/>
  <c r="C1221" i="5"/>
  <c r="C1225" i="5"/>
  <c r="C1229" i="5"/>
  <c r="C1233" i="5"/>
  <c r="C1237" i="5"/>
  <c r="C1241" i="5"/>
  <c r="C1245" i="5"/>
  <c r="C1249" i="5"/>
  <c r="C1253" i="5"/>
  <c r="C1257" i="5"/>
  <c r="C1261" i="5"/>
  <c r="C1265" i="5"/>
  <c r="C1269" i="5"/>
  <c r="C1273" i="5"/>
  <c r="C1277" i="5"/>
  <c r="C1281" i="5"/>
  <c r="C1285" i="5"/>
  <c r="C1289" i="5"/>
  <c r="C1293" i="5"/>
  <c r="C1297" i="5"/>
  <c r="C1301" i="5"/>
  <c r="C1305" i="5"/>
  <c r="C1309" i="5"/>
  <c r="C465" i="5"/>
  <c r="C529" i="5"/>
  <c r="C587" i="5"/>
  <c r="C619" i="5"/>
  <c r="C660" i="5"/>
  <c r="C676" i="5"/>
  <c r="C692" i="5"/>
  <c r="C708" i="5"/>
  <c r="C724" i="5"/>
  <c r="C740" i="5"/>
  <c r="C756" i="5"/>
  <c r="C772" i="5"/>
  <c r="C788" i="5"/>
  <c r="C804" i="5"/>
  <c r="C820" i="5"/>
  <c r="C836" i="5"/>
  <c r="C852" i="5"/>
  <c r="C868" i="5"/>
  <c r="C884" i="5"/>
  <c r="C898" i="5"/>
  <c r="C906" i="5"/>
  <c r="C914" i="5"/>
  <c r="C922" i="5"/>
  <c r="C930" i="5"/>
  <c r="C938" i="5"/>
  <c r="C946" i="5"/>
  <c r="C954" i="5"/>
  <c r="C962" i="5"/>
  <c r="C970" i="5"/>
  <c r="C978" i="5"/>
  <c r="C980" i="5"/>
  <c r="C987" i="5"/>
  <c r="C994" i="5"/>
  <c r="C996" i="5"/>
  <c r="C1004" i="5"/>
  <c r="C1008" i="5"/>
  <c r="C1012" i="5"/>
  <c r="C1016" i="5"/>
  <c r="C1020" i="5"/>
  <c r="C1024" i="5"/>
  <c r="C1028" i="5"/>
  <c r="C1032" i="5"/>
  <c r="C1036" i="5"/>
  <c r="C1040" i="5"/>
  <c r="C1044" i="5"/>
  <c r="C1048" i="5"/>
  <c r="C1052" i="5"/>
  <c r="C1056" i="5"/>
  <c r="C1060" i="5"/>
  <c r="C1064" i="5"/>
  <c r="C1068" i="5"/>
  <c r="C1072" i="5"/>
  <c r="C1076" i="5"/>
  <c r="C1080" i="5"/>
  <c r="C1084" i="5"/>
  <c r="C1088" i="5"/>
  <c r="C1092" i="5"/>
  <c r="C1096" i="5"/>
  <c r="C1100" i="5"/>
  <c r="C1104" i="5"/>
  <c r="C1108" i="5"/>
  <c r="C1112" i="5"/>
  <c r="C1116" i="5"/>
  <c r="C1120" i="5"/>
  <c r="C1124" i="5"/>
  <c r="C1128" i="5"/>
  <c r="C1132" i="5"/>
  <c r="C1136" i="5"/>
  <c r="C1140" i="5"/>
  <c r="C1144" i="5"/>
  <c r="C1148" i="5"/>
  <c r="C1152" i="5"/>
  <c r="C1156" i="5"/>
  <c r="C1160" i="5"/>
  <c r="C1164" i="5"/>
  <c r="C1168" i="5"/>
  <c r="C1172" i="5"/>
  <c r="C1176" i="5"/>
  <c r="C1180" i="5"/>
  <c r="C1184" i="5"/>
  <c r="C1188" i="5"/>
  <c r="C1192" i="5"/>
  <c r="C1196" i="5"/>
  <c r="C1200" i="5"/>
  <c r="C1204" i="5"/>
  <c r="C1208" i="5"/>
  <c r="C1212" i="5"/>
  <c r="C1216" i="5"/>
  <c r="C1220" i="5"/>
  <c r="C1224" i="5"/>
  <c r="C1228" i="5"/>
  <c r="C1232" i="5"/>
  <c r="C1236" i="5"/>
  <c r="C1240" i="5"/>
  <c r="C1244" i="5"/>
  <c r="C1248" i="5"/>
  <c r="C1252" i="5"/>
  <c r="C1256" i="5"/>
  <c r="C1260" i="5"/>
  <c r="C1264" i="5"/>
  <c r="C1268" i="5"/>
  <c r="C1272" i="5"/>
  <c r="C1276" i="5"/>
  <c r="C1280" i="5"/>
  <c r="C170" i="5"/>
  <c r="C405" i="5"/>
  <c r="C449" i="5"/>
  <c r="C513" i="5"/>
  <c r="C579" i="5"/>
  <c r="C611" i="5"/>
  <c r="C643" i="5"/>
  <c r="C656" i="5"/>
  <c r="C672" i="5"/>
  <c r="C688" i="5"/>
  <c r="C704" i="5"/>
  <c r="C720" i="5"/>
  <c r="C736" i="5"/>
  <c r="C752" i="5"/>
  <c r="C768" i="5"/>
  <c r="C784" i="5"/>
  <c r="C800" i="5"/>
  <c r="C816" i="5"/>
  <c r="C832" i="5"/>
  <c r="C848" i="5"/>
  <c r="C864" i="5"/>
  <c r="C880" i="5"/>
  <c r="C896" i="5"/>
  <c r="C904" i="5"/>
  <c r="C912" i="5"/>
  <c r="C920" i="5"/>
  <c r="C928" i="5"/>
  <c r="C936" i="5"/>
  <c r="C944" i="5"/>
  <c r="C952" i="5"/>
  <c r="C960" i="5"/>
  <c r="C968" i="5"/>
  <c r="C976" i="5"/>
  <c r="C497" i="5"/>
  <c r="C571" i="5"/>
  <c r="C652" i="5"/>
  <c r="C716" i="5"/>
  <c r="C780" i="5"/>
  <c r="C844" i="5"/>
  <c r="C910" i="5"/>
  <c r="C942" i="5"/>
  <c r="C974" i="5"/>
  <c r="C982" i="5"/>
  <c r="C1000" i="5"/>
  <c r="C1003" i="5"/>
  <c r="C1011" i="5"/>
  <c r="C1019" i="5"/>
  <c r="C1027" i="5"/>
  <c r="C1035" i="5"/>
  <c r="C1043" i="5"/>
  <c r="C1051" i="5"/>
  <c r="C1059" i="5"/>
  <c r="C1067" i="5"/>
  <c r="C1075" i="5"/>
  <c r="C1083" i="5"/>
  <c r="C1091" i="5"/>
  <c r="C1099" i="5"/>
  <c r="C1107" i="5"/>
  <c r="C1115" i="5"/>
  <c r="C1123" i="5"/>
  <c r="C1131" i="5"/>
  <c r="C1139" i="5"/>
  <c r="C1147" i="5"/>
  <c r="C1155" i="5"/>
  <c r="C1163" i="5"/>
  <c r="C1171" i="5"/>
  <c r="C1179" i="5"/>
  <c r="C1187" i="5"/>
  <c r="C1195" i="5"/>
  <c r="C1203" i="5"/>
  <c r="C1211" i="5"/>
  <c r="C1219" i="5"/>
  <c r="C1227" i="5"/>
  <c r="C1235" i="5"/>
  <c r="C1243" i="5"/>
  <c r="C1251" i="5"/>
  <c r="C1259" i="5"/>
  <c r="C1267" i="5"/>
  <c r="C1275" i="5"/>
  <c r="C1282" i="5"/>
  <c r="C1284" i="5"/>
  <c r="C1291" i="5"/>
  <c r="C1298" i="5"/>
  <c r="C1300" i="5"/>
  <c r="C1307" i="5"/>
  <c r="C1313" i="5"/>
  <c r="C1317" i="5"/>
  <c r="C1321" i="5"/>
  <c r="C1325" i="5"/>
  <c r="C1329" i="5"/>
  <c r="C1333" i="5"/>
  <c r="C1337" i="5"/>
  <c r="C1341" i="5"/>
  <c r="C1345" i="5"/>
  <c r="C1349" i="5"/>
  <c r="C1353" i="5"/>
  <c r="C1357" i="5"/>
  <c r="C1361" i="5"/>
  <c r="C1365" i="5"/>
  <c r="C1369" i="5"/>
  <c r="C1373" i="5"/>
  <c r="C1377" i="5"/>
  <c r="C1381" i="5"/>
  <c r="C1385" i="5"/>
  <c r="C1389" i="5"/>
  <c r="C1393" i="5"/>
  <c r="C1397" i="5"/>
  <c r="C1401" i="5"/>
  <c r="C1405" i="5"/>
  <c r="C1409" i="5"/>
  <c r="C1413" i="5"/>
  <c r="C1417" i="5"/>
  <c r="C1421" i="5"/>
  <c r="C1425" i="5"/>
  <c r="C1429" i="5"/>
  <c r="C1433" i="5"/>
  <c r="C1437" i="5"/>
  <c r="C1441" i="5"/>
  <c r="C1445" i="5"/>
  <c r="C1449" i="5"/>
  <c r="C1453" i="5"/>
  <c r="C1457" i="5"/>
  <c r="C1461" i="5"/>
  <c r="C1465" i="5"/>
  <c r="C1469" i="5"/>
  <c r="C1473" i="5"/>
  <c r="C1477" i="5"/>
  <c r="C1481" i="5"/>
  <c r="C1485" i="5"/>
  <c r="C1489" i="5"/>
  <c r="C1493" i="5"/>
  <c r="C1497" i="5"/>
  <c r="C1501" i="5"/>
  <c r="C1505" i="5"/>
  <c r="C1509" i="5"/>
  <c r="C1513" i="5"/>
  <c r="C1517" i="5"/>
  <c r="C1521" i="5"/>
  <c r="C1525" i="5"/>
  <c r="C1529" i="5"/>
  <c r="C1533" i="5"/>
  <c r="C1537" i="5"/>
  <c r="C1541" i="5"/>
  <c r="C1545" i="5"/>
  <c r="C1549" i="5"/>
  <c r="C1553" i="5"/>
  <c r="C1557" i="5"/>
  <c r="C1561" i="5"/>
  <c r="C1565" i="5"/>
  <c r="C1569" i="5"/>
  <c r="C1573" i="5"/>
  <c r="C1577" i="5"/>
  <c r="C1581" i="5"/>
  <c r="C1585" i="5"/>
  <c r="C1589" i="5"/>
  <c r="C1593" i="5"/>
  <c r="C1597" i="5"/>
  <c r="C1601" i="5"/>
  <c r="C1605" i="5"/>
  <c r="C1609" i="5"/>
  <c r="C1613" i="5"/>
  <c r="C1617" i="5"/>
  <c r="C1621" i="5"/>
  <c r="C1625" i="5"/>
  <c r="C1629" i="5"/>
  <c r="C1633" i="5"/>
  <c r="C1637" i="5"/>
  <c r="C1641" i="5"/>
  <c r="C1645" i="5"/>
  <c r="C1649" i="5"/>
  <c r="C1653" i="5"/>
  <c r="C1657" i="5"/>
  <c r="C1661" i="5"/>
  <c r="C1665" i="5"/>
  <c r="C1669" i="5"/>
  <c r="C1673" i="5"/>
  <c r="C1677" i="5"/>
  <c r="C1681" i="5"/>
  <c r="C1685" i="5"/>
  <c r="C1689" i="5"/>
  <c r="C1693" i="5"/>
  <c r="C1697" i="5"/>
  <c r="C1701" i="5"/>
  <c r="C1705" i="5"/>
  <c r="C1709" i="5"/>
  <c r="C1713" i="5"/>
  <c r="C433" i="5"/>
  <c r="C700" i="5"/>
  <c r="C764" i="5"/>
  <c r="C828" i="5"/>
  <c r="C902" i="5"/>
  <c r="C934" i="5"/>
  <c r="C966" i="5"/>
  <c r="C986" i="5"/>
  <c r="C1006" i="5"/>
  <c r="C1014" i="5"/>
  <c r="C1022" i="5"/>
  <c r="C1030" i="5"/>
  <c r="C1038" i="5"/>
  <c r="C1046" i="5"/>
  <c r="C1054" i="5"/>
  <c r="C1062" i="5"/>
  <c r="C1070" i="5"/>
  <c r="C1078" i="5"/>
  <c r="C1086" i="5"/>
  <c r="C1094" i="5"/>
  <c r="C1102" i="5"/>
  <c r="C1110" i="5"/>
  <c r="C1118" i="5"/>
  <c r="C1126" i="5"/>
  <c r="C1134" i="5"/>
  <c r="C1142" i="5"/>
  <c r="C1150" i="5"/>
  <c r="C1158" i="5"/>
  <c r="C1166" i="5"/>
  <c r="C1174" i="5"/>
  <c r="C1182" i="5"/>
  <c r="C1190" i="5"/>
  <c r="C1198" i="5"/>
  <c r="C1206" i="5"/>
  <c r="C1214" i="5"/>
  <c r="C1222" i="5"/>
  <c r="C1230" i="5"/>
  <c r="C1238" i="5"/>
  <c r="C1246" i="5"/>
  <c r="C1254" i="5"/>
  <c r="C1262" i="5"/>
  <c r="C1270" i="5"/>
  <c r="C1278" i="5"/>
  <c r="C1286" i="5"/>
  <c r="C1288" i="5"/>
  <c r="C1295" i="5"/>
  <c r="C1302" i="5"/>
  <c r="C1304" i="5"/>
  <c r="C1312" i="5"/>
  <c r="C1316" i="5"/>
  <c r="C1320" i="5"/>
  <c r="C1324" i="5"/>
  <c r="C1328" i="5"/>
  <c r="C1332" i="5"/>
  <c r="C1336" i="5"/>
  <c r="C1340" i="5"/>
  <c r="C1344" i="5"/>
  <c r="C1348" i="5"/>
  <c r="C1352" i="5"/>
  <c r="C1356" i="5"/>
  <c r="C1360" i="5"/>
  <c r="C1364" i="5"/>
  <c r="C1368" i="5"/>
  <c r="C1372" i="5"/>
  <c r="C1376" i="5"/>
  <c r="C1380" i="5"/>
  <c r="C1384" i="5"/>
  <c r="C1388" i="5"/>
  <c r="C1392" i="5"/>
  <c r="C1396" i="5"/>
  <c r="C1400" i="5"/>
  <c r="C1404" i="5"/>
  <c r="C1408" i="5"/>
  <c r="C1412" i="5"/>
  <c r="C1416" i="5"/>
  <c r="C1420" i="5"/>
  <c r="C1424" i="5"/>
  <c r="C1428" i="5"/>
  <c r="C1432" i="5"/>
  <c r="C1436" i="5"/>
  <c r="C1440" i="5"/>
  <c r="C1444" i="5"/>
  <c r="C1448" i="5"/>
  <c r="C1452" i="5"/>
  <c r="C1456" i="5"/>
  <c r="C1460" i="5"/>
  <c r="C1464" i="5"/>
  <c r="C1468" i="5"/>
  <c r="C1472" i="5"/>
  <c r="C1476" i="5"/>
  <c r="C1480" i="5"/>
  <c r="C1484" i="5"/>
  <c r="C1488" i="5"/>
  <c r="C1492" i="5"/>
  <c r="C1496" i="5"/>
  <c r="C1500" i="5"/>
  <c r="C1504" i="5"/>
  <c r="C1508" i="5"/>
  <c r="C1512" i="5"/>
  <c r="C1516" i="5"/>
  <c r="C1520" i="5"/>
  <c r="C1524" i="5"/>
  <c r="C1528" i="5"/>
  <c r="C1532" i="5"/>
  <c r="C1536" i="5"/>
  <c r="C1540" i="5"/>
  <c r="C1544" i="5"/>
  <c r="C1548" i="5"/>
  <c r="C1552" i="5"/>
  <c r="C1556" i="5"/>
  <c r="C1560" i="5"/>
  <c r="C323" i="5"/>
  <c r="C635" i="5"/>
  <c r="C684" i="5"/>
  <c r="C748" i="5"/>
  <c r="C812" i="5"/>
  <c r="C876" i="5"/>
  <c r="C894" i="5"/>
  <c r="C926" i="5"/>
  <c r="C958" i="5"/>
  <c r="C979" i="5"/>
  <c r="C984" i="5"/>
  <c r="C991" i="5"/>
  <c r="C998" i="5"/>
  <c r="C1007" i="5"/>
  <c r="C1015" i="5"/>
  <c r="C1023" i="5"/>
  <c r="C1031" i="5"/>
  <c r="C1039" i="5"/>
  <c r="C1047" i="5"/>
  <c r="C1055" i="5"/>
  <c r="C1063" i="5"/>
  <c r="C1071" i="5"/>
  <c r="C1079" i="5"/>
  <c r="C1087" i="5"/>
  <c r="C1095" i="5"/>
  <c r="C1103" i="5"/>
  <c r="C1111" i="5"/>
  <c r="C1119" i="5"/>
  <c r="C1127" i="5"/>
  <c r="C1135" i="5"/>
  <c r="C1143" i="5"/>
  <c r="C1151" i="5"/>
  <c r="C1159" i="5"/>
  <c r="C1167" i="5"/>
  <c r="C1175" i="5"/>
  <c r="C1183" i="5"/>
  <c r="C1191" i="5"/>
  <c r="C1199" i="5"/>
  <c r="C1207" i="5"/>
  <c r="C1215" i="5"/>
  <c r="C1223" i="5"/>
  <c r="C1231" i="5"/>
  <c r="C1239" i="5"/>
  <c r="C1247" i="5"/>
  <c r="C1255" i="5"/>
  <c r="C1263" i="5"/>
  <c r="C1271" i="5"/>
  <c r="C1279" i="5"/>
  <c r="C1283" i="5"/>
  <c r="C1290" i="5"/>
  <c r="C1292" i="5"/>
  <c r="C1299" i="5"/>
  <c r="C1306" i="5"/>
  <c r="C1308" i="5"/>
  <c r="C1311" i="5"/>
  <c r="C1315" i="5"/>
  <c r="C1319" i="5"/>
  <c r="C1323" i="5"/>
  <c r="C1327" i="5"/>
  <c r="C1331" i="5"/>
  <c r="C1335" i="5"/>
  <c r="C1339" i="5"/>
  <c r="C1343" i="5"/>
  <c r="C1347" i="5"/>
  <c r="C1351" i="5"/>
  <c r="C1355" i="5"/>
  <c r="C1359" i="5"/>
  <c r="C1363" i="5"/>
  <c r="C1367" i="5"/>
  <c r="C1371" i="5"/>
  <c r="C1375" i="5"/>
  <c r="C1379" i="5"/>
  <c r="C1383" i="5"/>
  <c r="C1387" i="5"/>
  <c r="C1391" i="5"/>
  <c r="C1395" i="5"/>
  <c r="C1399" i="5"/>
  <c r="C1403" i="5"/>
  <c r="C1407" i="5"/>
  <c r="C1411" i="5"/>
  <c r="C1415" i="5"/>
  <c r="C1419" i="5"/>
  <c r="C1423" i="5"/>
  <c r="C1427" i="5"/>
  <c r="C1431" i="5"/>
  <c r="C1435" i="5"/>
  <c r="C1439" i="5"/>
  <c r="C1443" i="5"/>
  <c r="C1447" i="5"/>
  <c r="C1451" i="5"/>
  <c r="C1455" i="5"/>
  <c r="C1459" i="5"/>
  <c r="C1463" i="5"/>
  <c r="C1467" i="5"/>
  <c r="C1471" i="5"/>
  <c r="C1475" i="5"/>
  <c r="C1479" i="5"/>
  <c r="C1483" i="5"/>
  <c r="C1487" i="5"/>
  <c r="C1491" i="5"/>
  <c r="C1495" i="5"/>
  <c r="C1499" i="5"/>
  <c r="C1503" i="5"/>
  <c r="C1507" i="5"/>
  <c r="C1511" i="5"/>
  <c r="C1515" i="5"/>
  <c r="C1519" i="5"/>
  <c r="C1523" i="5"/>
  <c r="C1527" i="5"/>
  <c r="C1531" i="5"/>
  <c r="C1535" i="5"/>
  <c r="C1539" i="5"/>
  <c r="C1543" i="5"/>
  <c r="C1547" i="5"/>
  <c r="C1551" i="5"/>
  <c r="C1555" i="5"/>
  <c r="C1559" i="5"/>
  <c r="C1563" i="5"/>
  <c r="C1567" i="5"/>
  <c r="C1571" i="5"/>
  <c r="C1575" i="5"/>
  <c r="C1579" i="5"/>
  <c r="C1583" i="5"/>
  <c r="C1587" i="5"/>
  <c r="C1591" i="5"/>
  <c r="C1595" i="5"/>
  <c r="C1599" i="5"/>
  <c r="C1603" i="5"/>
  <c r="C1607" i="5"/>
  <c r="C1611" i="5"/>
  <c r="C1615" i="5"/>
  <c r="C1619" i="5"/>
  <c r="C1623" i="5"/>
  <c r="C1627" i="5"/>
  <c r="C1631" i="5"/>
  <c r="C1635" i="5"/>
  <c r="C1639" i="5"/>
  <c r="C1643" i="5"/>
  <c r="C1647" i="5"/>
  <c r="C1651" i="5"/>
  <c r="C1655" i="5"/>
  <c r="C1659" i="5"/>
  <c r="C1663" i="5"/>
  <c r="C1667" i="5"/>
  <c r="C1671" i="5"/>
  <c r="C1675" i="5"/>
  <c r="C1679" i="5"/>
  <c r="C1683" i="5"/>
  <c r="C1687" i="5"/>
  <c r="C1691" i="5"/>
  <c r="C1695" i="5"/>
  <c r="C1699" i="5"/>
  <c r="C1703" i="5"/>
  <c r="C1707" i="5"/>
  <c r="C1711" i="5"/>
  <c r="C603" i="5"/>
  <c r="C796" i="5"/>
  <c r="C1026" i="5"/>
  <c r="C1058" i="5"/>
  <c r="C1090" i="5"/>
  <c r="C1122" i="5"/>
  <c r="C1154" i="5"/>
  <c r="C1186" i="5"/>
  <c r="C1218" i="5"/>
  <c r="C1250" i="5"/>
  <c r="C1296" i="5"/>
  <c r="C1303" i="5"/>
  <c r="C1310" i="5"/>
  <c r="C1326" i="5"/>
  <c r="C1342" i="5"/>
  <c r="C1358" i="5"/>
  <c r="C1374" i="5"/>
  <c r="C1390" i="5"/>
  <c r="C1406" i="5"/>
  <c r="C1422" i="5"/>
  <c r="C1438" i="5"/>
  <c r="C1454" i="5"/>
  <c r="C1470" i="5"/>
  <c r="C1486" i="5"/>
  <c r="C1502" i="5"/>
  <c r="C1518" i="5"/>
  <c r="C1534" i="5"/>
  <c r="C1550" i="5"/>
  <c r="C1564" i="5"/>
  <c r="C1572" i="5"/>
  <c r="C1580" i="5"/>
  <c r="C1588" i="5"/>
  <c r="C1596" i="5"/>
  <c r="C1604" i="5"/>
  <c r="C1612" i="5"/>
  <c r="C1620" i="5"/>
  <c r="C1628" i="5"/>
  <c r="C1636" i="5"/>
  <c r="C1644" i="5"/>
  <c r="C1652" i="5"/>
  <c r="C1660" i="5"/>
  <c r="C1668" i="5"/>
  <c r="C1676" i="5"/>
  <c r="C1684" i="5"/>
  <c r="C1692" i="5"/>
  <c r="C1700" i="5"/>
  <c r="C1708" i="5"/>
  <c r="C1715" i="5"/>
  <c r="C1719" i="5"/>
  <c r="C1723" i="5"/>
  <c r="C1727" i="5"/>
  <c r="C1731" i="5"/>
  <c r="C1735" i="5"/>
  <c r="C1739" i="5"/>
  <c r="C1743" i="5"/>
  <c r="C1747" i="5"/>
  <c r="C1751" i="5"/>
  <c r="C1755" i="5"/>
  <c r="C1759" i="5"/>
  <c r="C1763" i="5"/>
  <c r="C1767" i="5"/>
  <c r="C1771" i="5"/>
  <c r="C1775" i="5"/>
  <c r="C1779" i="5"/>
  <c r="C1783" i="5"/>
  <c r="C1787" i="5"/>
  <c r="C1791" i="5"/>
  <c r="C1795" i="5"/>
  <c r="C1799" i="5"/>
  <c r="C1803" i="5"/>
  <c r="C1807" i="5"/>
  <c r="C1811" i="5"/>
  <c r="C1815" i="5"/>
  <c r="C1819" i="5"/>
  <c r="C1823" i="5"/>
  <c r="C1827" i="5"/>
  <c r="C1831" i="5"/>
  <c r="C1835" i="5"/>
  <c r="C1839" i="5"/>
  <c r="C1843" i="5"/>
  <c r="C1847" i="5"/>
  <c r="C1851" i="5"/>
  <c r="C1855" i="5"/>
  <c r="C1859" i="5"/>
  <c r="C1863" i="5"/>
  <c r="C1867" i="5"/>
  <c r="C1871" i="5"/>
  <c r="C1875" i="5"/>
  <c r="C1879" i="5"/>
  <c r="C1883" i="5"/>
  <c r="C1887" i="5"/>
  <c r="C1891" i="5"/>
  <c r="C1895" i="5"/>
  <c r="C1899" i="5"/>
  <c r="C1903" i="5"/>
  <c r="C1907" i="5"/>
  <c r="C1911" i="5"/>
  <c r="C1915" i="5"/>
  <c r="C1919" i="5"/>
  <c r="C1923" i="5"/>
  <c r="C1927" i="5"/>
  <c r="C1931" i="5"/>
  <c r="C1935" i="5"/>
  <c r="C1939" i="5"/>
  <c r="C1943" i="5"/>
  <c r="C1947" i="5"/>
  <c r="C1951" i="5"/>
  <c r="C1955" i="5"/>
  <c r="C1959" i="5"/>
  <c r="C1963" i="5"/>
  <c r="C1967" i="5"/>
  <c r="C1971" i="5"/>
  <c r="C1975" i="5"/>
  <c r="C1979" i="5"/>
  <c r="C1983" i="5"/>
  <c r="C1987" i="5"/>
  <c r="C1991" i="5"/>
  <c r="C1995" i="5"/>
  <c r="C1999" i="5"/>
  <c r="C373" i="5"/>
  <c r="C732" i="5"/>
  <c r="C995" i="5"/>
  <c r="C1018" i="5"/>
  <c r="C1050" i="5"/>
  <c r="C1082" i="5"/>
  <c r="C1114" i="5"/>
  <c r="C1146" i="5"/>
  <c r="C1178" i="5"/>
  <c r="C1210" i="5"/>
  <c r="C1242" i="5"/>
  <c r="C1274" i="5"/>
  <c r="C1322" i="5"/>
  <c r="C1338" i="5"/>
  <c r="C1354" i="5"/>
  <c r="C1370" i="5"/>
  <c r="C1386" i="5"/>
  <c r="C1402" i="5"/>
  <c r="C1418" i="5"/>
  <c r="C1434" i="5"/>
  <c r="C1450" i="5"/>
  <c r="C1466" i="5"/>
  <c r="C1482" i="5"/>
  <c r="C1498" i="5"/>
  <c r="C1514" i="5"/>
  <c r="C1530" i="5"/>
  <c r="C1546" i="5"/>
  <c r="C1562" i="5"/>
  <c r="C1570" i="5"/>
  <c r="C1578" i="5"/>
  <c r="C1586" i="5"/>
  <c r="C1594" i="5"/>
  <c r="C1602" i="5"/>
  <c r="C1610" i="5"/>
  <c r="C1618" i="5"/>
  <c r="C1626" i="5"/>
  <c r="C1634" i="5"/>
  <c r="C1642" i="5"/>
  <c r="C1650" i="5"/>
  <c r="C1658" i="5"/>
  <c r="C1666" i="5"/>
  <c r="C1674" i="5"/>
  <c r="C1682" i="5"/>
  <c r="C1690" i="5"/>
  <c r="C1698" i="5"/>
  <c r="C1706" i="5"/>
  <c r="C1718" i="5"/>
  <c r="C1722" i="5"/>
  <c r="C1726" i="5"/>
  <c r="C1730" i="5"/>
  <c r="C1734" i="5"/>
  <c r="C1738" i="5"/>
  <c r="C1742" i="5"/>
  <c r="C1746" i="5"/>
  <c r="C1750" i="5"/>
  <c r="C1754" i="5"/>
  <c r="C1758" i="5"/>
  <c r="C1762" i="5"/>
  <c r="C1766" i="5"/>
  <c r="C1770" i="5"/>
  <c r="C1774" i="5"/>
  <c r="C1778" i="5"/>
  <c r="C1782" i="5"/>
  <c r="C1786" i="5"/>
  <c r="C1790" i="5"/>
  <c r="C1794" i="5"/>
  <c r="C1798" i="5"/>
  <c r="C1802" i="5"/>
  <c r="C1806" i="5"/>
  <c r="C1810" i="5"/>
  <c r="C1814" i="5"/>
  <c r="C1818" i="5"/>
  <c r="C1822" i="5"/>
  <c r="C1826" i="5"/>
  <c r="C1830" i="5"/>
  <c r="C1834" i="5"/>
  <c r="C1838" i="5"/>
  <c r="C1842" i="5"/>
  <c r="C1846" i="5"/>
  <c r="C1850" i="5"/>
  <c r="C1854" i="5"/>
  <c r="C1858" i="5"/>
  <c r="C1862" i="5"/>
  <c r="C1866" i="5"/>
  <c r="C1870" i="5"/>
  <c r="C1874" i="5"/>
  <c r="C1878" i="5"/>
  <c r="C1882" i="5"/>
  <c r="C1886" i="5"/>
  <c r="C1890" i="5"/>
  <c r="C1894" i="5"/>
  <c r="C1898" i="5"/>
  <c r="C1902" i="5"/>
  <c r="C1906" i="5"/>
  <c r="C1910" i="5"/>
  <c r="C1914" i="5"/>
  <c r="C1918" i="5"/>
  <c r="C1922" i="5"/>
  <c r="C1926" i="5"/>
  <c r="C1930" i="5"/>
  <c r="C1934" i="5"/>
  <c r="C1938" i="5"/>
  <c r="C1942" i="5"/>
  <c r="C1946" i="5"/>
  <c r="C1950" i="5"/>
  <c r="C1954" i="5"/>
  <c r="C1958" i="5"/>
  <c r="C1962" i="5"/>
  <c r="C1966" i="5"/>
  <c r="C1970" i="5"/>
  <c r="C1974" i="5"/>
  <c r="C1978" i="5"/>
  <c r="C1982" i="5"/>
  <c r="C1986" i="5"/>
  <c r="C1990" i="5"/>
  <c r="C1994" i="5"/>
  <c r="C1998" i="5"/>
  <c r="C860" i="5"/>
  <c r="C918" i="5"/>
  <c r="C988" i="5"/>
  <c r="C1002" i="5"/>
  <c r="C1034" i="5"/>
  <c r="C1066" i="5"/>
  <c r="C1098" i="5"/>
  <c r="C1130" i="5"/>
  <c r="C1162" i="5"/>
  <c r="C1194" i="5"/>
  <c r="C1226" i="5"/>
  <c r="C1258" i="5"/>
  <c r="C1287" i="5"/>
  <c r="C1294" i="5"/>
  <c r="C1314" i="5"/>
  <c r="C1330" i="5"/>
  <c r="C1346" i="5"/>
  <c r="C1362" i="5"/>
  <c r="C1378" i="5"/>
  <c r="C1394" i="5"/>
  <c r="C1410" i="5"/>
  <c r="C1426" i="5"/>
  <c r="C1442" i="5"/>
  <c r="C1458" i="5"/>
  <c r="C1474" i="5"/>
  <c r="C1490" i="5"/>
  <c r="C1506" i="5"/>
  <c r="C1522" i="5"/>
  <c r="C1538" i="5"/>
  <c r="C1554" i="5"/>
  <c r="C1566" i="5"/>
  <c r="C1574" i="5"/>
  <c r="C1582" i="5"/>
  <c r="C1590" i="5"/>
  <c r="C1614" i="5"/>
  <c r="C1630" i="5"/>
  <c r="C1638" i="5"/>
  <c r="C1662" i="5"/>
  <c r="C1670" i="5"/>
  <c r="C1686" i="5"/>
  <c r="C1694" i="5"/>
  <c r="C1720" i="5"/>
  <c r="C1724" i="5"/>
  <c r="C1732" i="5"/>
  <c r="C1736" i="5"/>
  <c r="C1744" i="5"/>
  <c r="C1752" i="5"/>
  <c r="C1760" i="5"/>
  <c r="C1772" i="5"/>
  <c r="C1780" i="5"/>
  <c r="C1788" i="5"/>
  <c r="C1792" i="5"/>
  <c r="C1804" i="5"/>
  <c r="C1808" i="5"/>
  <c r="C1816" i="5"/>
  <c r="C1828" i="5"/>
  <c r="C1836" i="5"/>
  <c r="C1844" i="5"/>
  <c r="C1848" i="5"/>
  <c r="C1856" i="5"/>
  <c r="C1860" i="5"/>
  <c r="C1864" i="5"/>
  <c r="C1872" i="5"/>
  <c r="C1876" i="5"/>
  <c r="C1884" i="5"/>
  <c r="C1892" i="5"/>
  <c r="C1896" i="5"/>
  <c r="C1908" i="5"/>
  <c r="C1912" i="5"/>
  <c r="C1920" i="5"/>
  <c r="C1936" i="5"/>
  <c r="C1948" i="5"/>
  <c r="C1956" i="5"/>
  <c r="C1964" i="5"/>
  <c r="C1976" i="5"/>
  <c r="C1984" i="5"/>
  <c r="C1988" i="5"/>
  <c r="C1996" i="5"/>
  <c r="C668" i="5"/>
  <c r="C950" i="5"/>
  <c r="C1010" i="5"/>
  <c r="C1042" i="5"/>
  <c r="C1074" i="5"/>
  <c r="C1106" i="5"/>
  <c r="C1138" i="5"/>
  <c r="C1170" i="5"/>
  <c r="C1202" i="5"/>
  <c r="C1234" i="5"/>
  <c r="C1266" i="5"/>
  <c r="C1318" i="5"/>
  <c r="C1334" i="5"/>
  <c r="C1350" i="5"/>
  <c r="C1366" i="5"/>
  <c r="C1382" i="5"/>
  <c r="C1398" i="5"/>
  <c r="C1414" i="5"/>
  <c r="C1430" i="5"/>
  <c r="C1446" i="5"/>
  <c r="C1462" i="5"/>
  <c r="C1478" i="5"/>
  <c r="C1494" i="5"/>
  <c r="C1510" i="5"/>
  <c r="C1526" i="5"/>
  <c r="C1542" i="5"/>
  <c r="C1558" i="5"/>
  <c r="C1568" i="5"/>
  <c r="C1576" i="5"/>
  <c r="C1584" i="5"/>
  <c r="C1592" i="5"/>
  <c r="C1600" i="5"/>
  <c r="C1608" i="5"/>
  <c r="C1616" i="5"/>
  <c r="C1624" i="5"/>
  <c r="C1632" i="5"/>
  <c r="C1640" i="5"/>
  <c r="C1648" i="5"/>
  <c r="C1656" i="5"/>
  <c r="C1664" i="5"/>
  <c r="C1672" i="5"/>
  <c r="C1680" i="5"/>
  <c r="C1688" i="5"/>
  <c r="C1696" i="5"/>
  <c r="C1704" i="5"/>
  <c r="C1712" i="5"/>
  <c r="C1714" i="5"/>
  <c r="C1717" i="5"/>
  <c r="C1721" i="5"/>
  <c r="C1725" i="5"/>
  <c r="C1729" i="5"/>
  <c r="C1733" i="5"/>
  <c r="C1737" i="5"/>
  <c r="C1741" i="5"/>
  <c r="C1745" i="5"/>
  <c r="C1749" i="5"/>
  <c r="C1753" i="5"/>
  <c r="C1757" i="5"/>
  <c r="C1761" i="5"/>
  <c r="C1765" i="5"/>
  <c r="C1769" i="5"/>
  <c r="C1773" i="5"/>
  <c r="C1777" i="5"/>
  <c r="C1781" i="5"/>
  <c r="C1785" i="5"/>
  <c r="C1789" i="5"/>
  <c r="C1793" i="5"/>
  <c r="C1797" i="5"/>
  <c r="C1801" i="5"/>
  <c r="C1805" i="5"/>
  <c r="C1809" i="5"/>
  <c r="C1813" i="5"/>
  <c r="C1817" i="5"/>
  <c r="C1821" i="5"/>
  <c r="C1825" i="5"/>
  <c r="C1829" i="5"/>
  <c r="C1833" i="5"/>
  <c r="C1837" i="5"/>
  <c r="C1841" i="5"/>
  <c r="C1845" i="5"/>
  <c r="C1849" i="5"/>
  <c r="C1853" i="5"/>
  <c r="C1857" i="5"/>
  <c r="C1861" i="5"/>
  <c r="C1865" i="5"/>
  <c r="C1869" i="5"/>
  <c r="C1873" i="5"/>
  <c r="C1877" i="5"/>
  <c r="C1881" i="5"/>
  <c r="C1885" i="5"/>
  <c r="C1889" i="5"/>
  <c r="C1893" i="5"/>
  <c r="C1897" i="5"/>
  <c r="C1901" i="5"/>
  <c r="C1905" i="5"/>
  <c r="C1909" i="5"/>
  <c r="C1913" i="5"/>
  <c r="C1917" i="5"/>
  <c r="C1921" i="5"/>
  <c r="C1925" i="5"/>
  <c r="C1929" i="5"/>
  <c r="C1933" i="5"/>
  <c r="C1937" i="5"/>
  <c r="C1941" i="5"/>
  <c r="C1945" i="5"/>
  <c r="C1949" i="5"/>
  <c r="C1953" i="5"/>
  <c r="C1957" i="5"/>
  <c r="C1961" i="5"/>
  <c r="C1965" i="5"/>
  <c r="C1969" i="5"/>
  <c r="C1973" i="5"/>
  <c r="C1977" i="5"/>
  <c r="C1981" i="5"/>
  <c r="C1985" i="5"/>
  <c r="C1989" i="5"/>
  <c r="C1993" i="5"/>
  <c r="C1997" i="5"/>
  <c r="C1598" i="5"/>
  <c r="C1606" i="5"/>
  <c r="C1622" i="5"/>
  <c r="C1646" i="5"/>
  <c r="C1654" i="5"/>
  <c r="C1678" i="5"/>
  <c r="C1702" i="5"/>
  <c r="C1710" i="5"/>
  <c r="C1716" i="5"/>
  <c r="C1728" i="5"/>
  <c r="C1740" i="5"/>
  <c r="C1748" i="5"/>
  <c r="C1756" i="5"/>
  <c r="C1764" i="5"/>
  <c r="C1768" i="5"/>
  <c r="C1776" i="5"/>
  <c r="C1784" i="5"/>
  <c r="C1796" i="5"/>
  <c r="C1800" i="5"/>
  <c r="C1812" i="5"/>
  <c r="C1820" i="5"/>
  <c r="C1824" i="5"/>
  <c r="C1832" i="5"/>
  <c r="C1840" i="5"/>
  <c r="C1852" i="5"/>
  <c r="C1868" i="5"/>
  <c r="C1880" i="5"/>
  <c r="C1888" i="5"/>
  <c r="C1900" i="5"/>
  <c r="C1904" i="5"/>
  <c r="C1916" i="5"/>
  <c r="C1924" i="5"/>
  <c r="C1928" i="5"/>
  <c r="C1932" i="5"/>
  <c r="C1940" i="5"/>
  <c r="C1944" i="5"/>
  <c r="C1952" i="5"/>
  <c r="C1960" i="5"/>
  <c r="C1968" i="5"/>
  <c r="C1972" i="5"/>
  <c r="C1980" i="5"/>
  <c r="C1992" i="5"/>
  <c r="C2000" i="5"/>
  <c r="B8" i="2"/>
  <c r="C26" i="5" s="1"/>
  <c r="S14" i="5"/>
  <c r="S13" i="5"/>
  <c r="S12" i="5"/>
  <c r="AU8" i="2" l="1" a="1"/>
  <c r="AU8" i="2" s="1"/>
  <c r="AV8" i="2" s="1" a="1"/>
  <c r="AV8" i="2" s="1"/>
  <c r="AU5" i="2" s="1"/>
  <c r="AR8" i="2" a="1"/>
  <c r="AR8" i="2" s="1"/>
  <c r="AS8" i="2" s="1" a="1"/>
  <c r="AS8" i="2" s="1"/>
  <c r="AR5" i="2" s="1"/>
  <c r="AX8" i="2" a="1"/>
  <c r="AX8" i="2" s="1"/>
  <c r="AY8" i="2" s="1" a="1"/>
  <c r="AY8" i="2" s="1"/>
  <c r="AX5" i="2" s="1"/>
  <c r="AO8" i="2" a="1"/>
  <c r="AO8" i="2" s="1"/>
  <c r="AP8" i="2" s="1" a="1"/>
  <c r="AP8" i="2" s="1"/>
  <c r="AO5" i="2" s="1"/>
  <c r="AF8" i="2" a="1"/>
  <c r="AF8" i="2" s="1"/>
  <c r="AG8" i="2" s="1" a="1"/>
  <c r="AG8" i="2" s="1"/>
  <c r="AF5" i="2" s="1"/>
  <c r="AI8" i="2" a="1"/>
  <c r="AI8" i="2" s="1"/>
  <c r="AJ8" i="2" s="1" a="1"/>
  <c r="AJ8" i="2" s="1"/>
  <c r="AI5" i="2" s="1"/>
  <c r="AL8" i="2" a="1"/>
  <c r="AL8" i="2" s="1"/>
  <c r="AM8" i="2" s="1" a="1"/>
  <c r="AM8" i="2" s="1"/>
  <c r="AL5" i="2" s="1"/>
  <c r="AX4" i="2"/>
  <c r="AU4" i="2"/>
  <c r="AR4" i="2"/>
  <c r="A3" i="3" l="1" a="1"/>
  <c r="A3" i="3" s="1"/>
  <c r="Q8" i="2" s="1" a="1"/>
  <c r="G2" i="2"/>
  <c r="M3" i="3" l="1" a="1"/>
  <c r="M3" i="3" s="1"/>
  <c r="Z8" i="2" s="1" a="1"/>
  <c r="Z8" i="2" s="1"/>
  <c r="AA8" i="2" s="1" a="1"/>
  <c r="AA8" i="2" s="1"/>
  <c r="Z5" i="2" s="1"/>
  <c r="I3" i="3" a="1"/>
  <c r="I3" i="3" s="1"/>
  <c r="W8" i="2" s="1" a="1"/>
  <c r="W8" i="2" s="1"/>
  <c r="X8" i="2" s="1" a="1"/>
  <c r="X8" i="2" s="1"/>
  <c r="W5" i="2" s="1"/>
  <c r="Q3" i="3" a="1"/>
  <c r="Q3" i="3" s="1"/>
  <c r="AC8" i="2" s="1" a="1"/>
  <c r="AC8" i="2" s="1"/>
  <c r="AD8" i="2" s="1" a="1"/>
  <c r="AD8" i="2" s="1"/>
  <c r="AC5" i="2" s="1"/>
  <c r="E3" i="3" a="1"/>
  <c r="E3" i="3" s="1"/>
  <c r="T8" i="2" s="1" a="1"/>
  <c r="T8" i="2" s="1"/>
  <c r="U8" i="2" s="1" a="1"/>
  <c r="U8" i="2" s="1"/>
  <c r="T5" i="2" s="1"/>
  <c r="Q8" i="2"/>
  <c r="AG1" i="3"/>
  <c r="AC1" i="3"/>
  <c r="Y1" i="3"/>
  <c r="U1" i="3"/>
  <c r="Q1" i="3"/>
  <c r="M1" i="3"/>
  <c r="I1" i="3"/>
  <c r="E1" i="3"/>
  <c r="A1" i="3"/>
  <c r="G33" i="12"/>
  <c r="H33" i="12"/>
  <c r="I33" i="12"/>
  <c r="J33" i="12"/>
  <c r="K33" i="12"/>
  <c r="L33" i="12"/>
  <c r="M33" i="12"/>
  <c r="N33" i="12"/>
  <c r="F33" i="12"/>
  <c r="R8" i="2" l="1" a="1"/>
  <c r="R8" i="2" s="1"/>
  <c r="Q5" i="2" s="1"/>
  <c r="J8" i="2" a="1"/>
  <c r="J8" i="2" s="1"/>
  <c r="AF4" i="2"/>
  <c r="S8" i="5"/>
  <c r="AI4" i="2"/>
  <c r="S9" i="5"/>
  <c r="Z4" i="2"/>
  <c r="S6" i="5"/>
  <c r="AL4" i="2"/>
  <c r="S10" i="5"/>
  <c r="AC4" i="2"/>
  <c r="S7" i="5"/>
  <c r="AO4" i="2"/>
  <c r="S11" i="5"/>
  <c r="W4" i="2"/>
  <c r="S5" i="5"/>
  <c r="T4" i="2"/>
  <c r="S4" i="5"/>
  <c r="Q4" i="2"/>
  <c r="S3" i="5"/>
  <c r="F2001" i="5" l="1"/>
  <c r="F37" i="5"/>
  <c r="F48" i="5"/>
  <c r="F58" i="5"/>
  <c r="F69" i="5"/>
  <c r="F80" i="5"/>
  <c r="F90" i="5"/>
  <c r="F101" i="5"/>
  <c r="F112" i="5"/>
  <c r="F122" i="5"/>
  <c r="F133" i="5"/>
  <c r="F144" i="5"/>
  <c r="F154" i="5"/>
  <c r="F35" i="5"/>
  <c r="F67" i="5"/>
  <c r="F99" i="5"/>
  <c r="F131" i="5"/>
  <c r="F163" i="5"/>
  <c r="F36" i="5"/>
  <c r="F46" i="5"/>
  <c r="F57" i="5"/>
  <c r="F68" i="5"/>
  <c r="F78" i="5"/>
  <c r="F89" i="5"/>
  <c r="F100" i="5"/>
  <c r="F110" i="5"/>
  <c r="F121" i="5"/>
  <c r="F132" i="5"/>
  <c r="F142" i="5"/>
  <c r="F39" i="5"/>
  <c r="F71" i="5"/>
  <c r="F103" i="5"/>
  <c r="H103" i="5" s="1"/>
  <c r="F135" i="5"/>
  <c r="F165" i="5"/>
  <c r="F170" i="5"/>
  <c r="H170" i="5" s="1"/>
  <c r="F186" i="5"/>
  <c r="F206" i="5"/>
  <c r="F222" i="5"/>
  <c r="F238" i="5"/>
  <c r="F254" i="5"/>
  <c r="F269" i="5"/>
  <c r="F285" i="5"/>
  <c r="F301" i="5"/>
  <c r="F314" i="5"/>
  <c r="F330" i="5"/>
  <c r="F346" i="5"/>
  <c r="F362" i="5"/>
  <c r="F378" i="5"/>
  <c r="F394" i="5"/>
  <c r="F171" i="5"/>
  <c r="F187" i="5"/>
  <c r="F203" i="5"/>
  <c r="F219" i="5"/>
  <c r="F235" i="5"/>
  <c r="F251" i="5"/>
  <c r="F270" i="5"/>
  <c r="F169" i="5"/>
  <c r="F185" i="5"/>
  <c r="F198" i="5"/>
  <c r="F214" i="5"/>
  <c r="F230" i="5"/>
  <c r="F246" i="5"/>
  <c r="F259" i="5"/>
  <c r="F275" i="5"/>
  <c r="F291" i="5"/>
  <c r="F306" i="5"/>
  <c r="F322" i="5"/>
  <c r="F338" i="5"/>
  <c r="F354" i="5"/>
  <c r="F370" i="5"/>
  <c r="F386" i="5"/>
  <c r="F179" i="5"/>
  <c r="F234" i="5"/>
  <c r="F286" i="5"/>
  <c r="F323" i="5"/>
  <c r="F355" i="5"/>
  <c r="F387" i="5"/>
  <c r="F407" i="5"/>
  <c r="F423" i="5"/>
  <c r="F439" i="5"/>
  <c r="F454" i="5"/>
  <c r="F470" i="5"/>
  <c r="F486" i="5"/>
  <c r="F502" i="5"/>
  <c r="F29" i="5"/>
  <c r="F40" i="5"/>
  <c r="F50" i="5"/>
  <c r="F61" i="5"/>
  <c r="F72" i="5"/>
  <c r="F82" i="5"/>
  <c r="F93" i="5"/>
  <c r="F104" i="5"/>
  <c r="F114" i="5"/>
  <c r="F125" i="5"/>
  <c r="F136" i="5"/>
  <c r="F146" i="5"/>
  <c r="F157" i="5"/>
  <c r="F43" i="5"/>
  <c r="F75" i="5"/>
  <c r="F107" i="5"/>
  <c r="F139" i="5"/>
  <c r="H139" i="5" s="1"/>
  <c r="F166" i="5"/>
  <c r="F38" i="5"/>
  <c r="F49" i="5"/>
  <c r="F60" i="5"/>
  <c r="F70" i="5"/>
  <c r="F81" i="5"/>
  <c r="F92" i="5"/>
  <c r="F102" i="5"/>
  <c r="F113" i="5"/>
  <c r="F124" i="5"/>
  <c r="F134" i="5"/>
  <c r="F145" i="5"/>
  <c r="F47" i="5"/>
  <c r="F79" i="5"/>
  <c r="F111" i="5"/>
  <c r="F143" i="5"/>
  <c r="F168" i="5"/>
  <c r="F177" i="5"/>
  <c r="F193" i="5"/>
  <c r="F209" i="5"/>
  <c r="F225" i="5"/>
  <c r="F241" i="5"/>
  <c r="F257" i="5"/>
  <c r="F273" i="5"/>
  <c r="F289" i="5"/>
  <c r="F305" i="5"/>
  <c r="F321" i="5"/>
  <c r="F337" i="5"/>
  <c r="F353" i="5"/>
  <c r="F369" i="5"/>
  <c r="F385" i="5"/>
  <c r="F401" i="5"/>
  <c r="F174" i="5"/>
  <c r="F190" i="5"/>
  <c r="F210" i="5"/>
  <c r="F226" i="5"/>
  <c r="F242" i="5"/>
  <c r="F258" i="5"/>
  <c r="F274" i="5"/>
  <c r="F172" i="5"/>
  <c r="F188" i="5"/>
  <c r="F201" i="5"/>
  <c r="F217" i="5"/>
  <c r="F233" i="5"/>
  <c r="F249" i="5"/>
  <c r="F263" i="5"/>
  <c r="F279" i="5"/>
  <c r="F295" i="5"/>
  <c r="F313" i="5"/>
  <c r="F329" i="5"/>
  <c r="F345" i="5"/>
  <c r="F361" i="5"/>
  <c r="F32" i="5"/>
  <c r="H32" i="5" s="1"/>
  <c r="F42" i="5"/>
  <c r="F53" i="5"/>
  <c r="F64" i="5"/>
  <c r="F74" i="5"/>
  <c r="F85" i="5"/>
  <c r="F96" i="5"/>
  <c r="F106" i="5"/>
  <c r="F117" i="5"/>
  <c r="F128" i="5"/>
  <c r="F138" i="5"/>
  <c r="F149" i="5"/>
  <c r="F160" i="5"/>
  <c r="F51" i="5"/>
  <c r="F83" i="5"/>
  <c r="F115" i="5"/>
  <c r="F147" i="5"/>
  <c r="F30" i="5"/>
  <c r="F41" i="5"/>
  <c r="F52" i="5"/>
  <c r="F62" i="5"/>
  <c r="F73" i="5"/>
  <c r="F84" i="5"/>
  <c r="F94" i="5"/>
  <c r="F105" i="5"/>
  <c r="F116" i="5"/>
  <c r="F126" i="5"/>
  <c r="F137" i="5"/>
  <c r="F148" i="5"/>
  <c r="F55" i="5"/>
  <c r="F87" i="5"/>
  <c r="F119" i="5"/>
  <c r="F151" i="5"/>
  <c r="F150" i="5"/>
  <c r="F180" i="5"/>
  <c r="F196" i="5"/>
  <c r="F212" i="5"/>
  <c r="F228" i="5"/>
  <c r="F244" i="5"/>
  <c r="F261" i="5"/>
  <c r="F277" i="5"/>
  <c r="F293" i="5"/>
  <c r="F308" i="5"/>
  <c r="F324" i="5"/>
  <c r="F340" i="5"/>
  <c r="F356" i="5"/>
  <c r="F372" i="5"/>
  <c r="F388" i="5"/>
  <c r="F158" i="5"/>
  <c r="F181" i="5"/>
  <c r="F197" i="5"/>
  <c r="F213" i="5"/>
  <c r="F229" i="5"/>
  <c r="F245" i="5"/>
  <c r="F262" i="5"/>
  <c r="F278" i="5"/>
  <c r="F175" i="5"/>
  <c r="F191" i="5"/>
  <c r="F204" i="5"/>
  <c r="F220" i="5"/>
  <c r="F236" i="5"/>
  <c r="F252" i="5"/>
  <c r="F267" i="5"/>
  <c r="F283" i="5"/>
  <c r="F299" i="5"/>
  <c r="F316" i="5"/>
  <c r="F332" i="5"/>
  <c r="F348" i="5"/>
  <c r="F364" i="5"/>
  <c r="F380" i="5"/>
  <c r="F396" i="5"/>
  <c r="F208" i="5"/>
  <c r="F260" i="5"/>
  <c r="F302" i="5"/>
  <c r="F334" i="5"/>
  <c r="F366" i="5"/>
  <c r="F398" i="5"/>
  <c r="F415" i="5"/>
  <c r="F431" i="5"/>
  <c r="F447" i="5"/>
  <c r="F464" i="5"/>
  <c r="F480" i="5"/>
  <c r="F496" i="5"/>
  <c r="F512" i="5"/>
  <c r="F56" i="5"/>
  <c r="F98" i="5"/>
  <c r="F141" i="5"/>
  <c r="F91" i="5"/>
  <c r="F44" i="5"/>
  <c r="F86" i="5"/>
  <c r="F129" i="5"/>
  <c r="F95" i="5"/>
  <c r="F183" i="5"/>
  <c r="F247" i="5"/>
  <c r="F311" i="5"/>
  <c r="F375" i="5"/>
  <c r="F200" i="5"/>
  <c r="F266" i="5"/>
  <c r="F207" i="5"/>
  <c r="F271" i="5"/>
  <c r="F335" i="5"/>
  <c r="F383" i="5"/>
  <c r="F221" i="5"/>
  <c r="F317" i="5"/>
  <c r="F381" i="5"/>
  <c r="F419" i="5"/>
  <c r="F451" i="5"/>
  <c r="F483" i="5"/>
  <c r="F515" i="5"/>
  <c r="F531" i="5"/>
  <c r="F547" i="5"/>
  <c r="F563" i="5"/>
  <c r="F237" i="5"/>
  <c r="F288" i="5"/>
  <c r="F325" i="5"/>
  <c r="F357" i="5"/>
  <c r="F389" i="5"/>
  <c r="F408" i="5"/>
  <c r="F424" i="5"/>
  <c r="F440" i="5"/>
  <c r="F455" i="5"/>
  <c r="F471" i="5"/>
  <c r="F487" i="5"/>
  <c r="F503" i="5"/>
  <c r="F519" i="5"/>
  <c r="F535" i="5"/>
  <c r="F551" i="5"/>
  <c r="F182" i="5"/>
  <c r="F253" i="5"/>
  <c r="F298" i="5"/>
  <c r="F333" i="5"/>
  <c r="F365" i="5"/>
  <c r="F397" i="5"/>
  <c r="F417" i="5"/>
  <c r="F433" i="5"/>
  <c r="F449" i="5"/>
  <c r="F462" i="5"/>
  <c r="F341" i="5"/>
  <c r="F438" i="5"/>
  <c r="F479" i="5"/>
  <c r="F511" i="5"/>
  <c r="F66" i="5"/>
  <c r="F109" i="5"/>
  <c r="F152" i="5"/>
  <c r="F123" i="5"/>
  <c r="F54" i="5"/>
  <c r="F97" i="5"/>
  <c r="F140" i="5"/>
  <c r="F127" i="5"/>
  <c r="F199" i="5"/>
  <c r="F265" i="5"/>
  <c r="F327" i="5"/>
  <c r="F391" i="5"/>
  <c r="F216" i="5"/>
  <c r="F153" i="5"/>
  <c r="F223" i="5"/>
  <c r="F287" i="5"/>
  <c r="F351" i="5"/>
  <c r="F393" i="5"/>
  <c r="F243" i="5"/>
  <c r="F328" i="5"/>
  <c r="F392" i="5"/>
  <c r="F427" i="5"/>
  <c r="F461" i="5"/>
  <c r="F493" i="5"/>
  <c r="F518" i="5"/>
  <c r="F534" i="5"/>
  <c r="F550" i="5"/>
  <c r="F161" i="5"/>
  <c r="F250" i="5"/>
  <c r="F296" i="5"/>
  <c r="F331" i="5"/>
  <c r="F363" i="5"/>
  <c r="F395" i="5"/>
  <c r="F412" i="5"/>
  <c r="F428" i="5"/>
  <c r="F444" i="5"/>
  <c r="F458" i="5"/>
  <c r="F474" i="5"/>
  <c r="F490" i="5"/>
  <c r="F506" i="5"/>
  <c r="F522" i="5"/>
  <c r="F538" i="5"/>
  <c r="F554" i="5"/>
  <c r="F202" i="5"/>
  <c r="F268" i="5"/>
  <c r="F307" i="5"/>
  <c r="F339" i="5"/>
  <c r="F371" i="5"/>
  <c r="F402" i="5"/>
  <c r="F421" i="5"/>
  <c r="F437" i="5"/>
  <c r="F453" i="5"/>
  <c r="F176" i="5"/>
  <c r="F358" i="5"/>
  <c r="F457" i="5"/>
  <c r="F488" i="5"/>
  <c r="F520" i="5"/>
  <c r="F552" i="5"/>
  <c r="F576" i="5"/>
  <c r="F592" i="5"/>
  <c r="F608" i="5"/>
  <c r="F624" i="5"/>
  <c r="F635" i="5"/>
  <c r="F645" i="5"/>
  <c r="F656" i="5"/>
  <c r="F667" i="5"/>
  <c r="F683" i="5"/>
  <c r="F699" i="5"/>
  <c r="F715" i="5"/>
  <c r="F731" i="5"/>
  <c r="F747" i="5"/>
  <c r="F763" i="5"/>
  <c r="F779" i="5"/>
  <c r="F795" i="5"/>
  <c r="F811" i="5"/>
  <c r="F827" i="5"/>
  <c r="F843" i="5"/>
  <c r="F859" i="5"/>
  <c r="F873" i="5"/>
  <c r="F889" i="5"/>
  <c r="F905" i="5"/>
  <c r="F923" i="5"/>
  <c r="F189" i="5"/>
  <c r="F347" i="5"/>
  <c r="F426" i="5"/>
  <c r="F34" i="5"/>
  <c r="F77" i="5"/>
  <c r="F120" i="5"/>
  <c r="F162" i="5"/>
  <c r="F155" i="5"/>
  <c r="F65" i="5"/>
  <c r="F108" i="5"/>
  <c r="F31" i="5"/>
  <c r="F159" i="5"/>
  <c r="F215" i="5"/>
  <c r="F281" i="5"/>
  <c r="F343" i="5"/>
  <c r="F167" i="5"/>
  <c r="F232" i="5"/>
  <c r="F178" i="5"/>
  <c r="F239" i="5"/>
  <c r="F303" i="5"/>
  <c r="F367" i="5"/>
  <c r="F399" i="5"/>
  <c r="F276" i="5"/>
  <c r="F349" i="5"/>
  <c r="F59" i="5"/>
  <c r="F63" i="5"/>
  <c r="F359" i="5"/>
  <c r="F255" i="5"/>
  <c r="F294" i="5"/>
  <c r="F435" i="5"/>
  <c r="F499" i="5"/>
  <c r="F541" i="5"/>
  <c r="F195" i="5"/>
  <c r="F304" i="5"/>
  <c r="F368" i="5"/>
  <c r="F416" i="5"/>
  <c r="F448" i="5"/>
  <c r="F481" i="5"/>
  <c r="F513" i="5"/>
  <c r="F545" i="5"/>
  <c r="F211" i="5"/>
  <c r="F312" i="5"/>
  <c r="F376" i="5"/>
  <c r="F425" i="5"/>
  <c r="F456" i="5"/>
  <c r="F406" i="5"/>
  <c r="F498" i="5"/>
  <c r="F543" i="5"/>
  <c r="F579" i="5"/>
  <c r="F598" i="5"/>
  <c r="F621" i="5"/>
  <c r="F637" i="5"/>
  <c r="F651" i="5"/>
  <c r="F664" i="5"/>
  <c r="F686" i="5"/>
  <c r="F705" i="5"/>
  <c r="F728" i="5"/>
  <c r="F750" i="5"/>
  <c r="F769" i="5"/>
  <c r="F792" i="5"/>
  <c r="F814" i="5"/>
  <c r="F833" i="5"/>
  <c r="F856" i="5"/>
  <c r="F877" i="5"/>
  <c r="F897" i="5"/>
  <c r="F919" i="5"/>
  <c r="F227" i="5"/>
  <c r="F390" i="5"/>
  <c r="F469" i="5"/>
  <c r="F501" i="5"/>
  <c r="F533" i="5"/>
  <c r="F564" i="5"/>
  <c r="F580" i="5"/>
  <c r="F596" i="5"/>
  <c r="F612" i="5"/>
  <c r="F668" i="5"/>
  <c r="F684" i="5"/>
  <c r="F700" i="5"/>
  <c r="F716" i="5"/>
  <c r="F732" i="5"/>
  <c r="F748" i="5"/>
  <c r="F764" i="5"/>
  <c r="F780" i="5"/>
  <c r="F796" i="5"/>
  <c r="F812" i="5"/>
  <c r="F828" i="5"/>
  <c r="F844" i="5"/>
  <c r="F860" i="5"/>
  <c r="F874" i="5"/>
  <c r="F218" i="5"/>
  <c r="F450" i="5"/>
  <c r="F549" i="5"/>
  <c r="F590" i="5"/>
  <c r="F622" i="5"/>
  <c r="F655" i="5"/>
  <c r="F688" i="5"/>
  <c r="F720" i="5"/>
  <c r="F752" i="5"/>
  <c r="F784" i="5"/>
  <c r="F816" i="5"/>
  <c r="F848" i="5"/>
  <c r="F882" i="5"/>
  <c r="F903" i="5"/>
  <c r="F925" i="5"/>
  <c r="F943" i="5"/>
  <c r="F959" i="5"/>
  <c r="F975" i="5"/>
  <c r="F991" i="5"/>
  <c r="F1007" i="5"/>
  <c r="F1023" i="5"/>
  <c r="F1039" i="5"/>
  <c r="F1055" i="5"/>
  <c r="F1071" i="5"/>
  <c r="F1087" i="5"/>
  <c r="F1103" i="5"/>
  <c r="F1113" i="5"/>
  <c r="F256" i="5"/>
  <c r="F482" i="5"/>
  <c r="F559" i="5"/>
  <c r="F606" i="5"/>
  <c r="F633" i="5"/>
  <c r="F665" i="5"/>
  <c r="F698" i="5"/>
  <c r="F749" i="5"/>
  <c r="F793" i="5"/>
  <c r="F826" i="5"/>
  <c r="F879" i="5"/>
  <c r="F907" i="5"/>
  <c r="F932" i="5"/>
  <c r="F952" i="5"/>
  <c r="F982" i="5"/>
  <c r="F999" i="5"/>
  <c r="F1016" i="5"/>
  <c r="F1046" i="5"/>
  <c r="F1063" i="5"/>
  <c r="F1080" i="5"/>
  <c r="F1104" i="5"/>
  <c r="F1123" i="5"/>
  <c r="F1150" i="5"/>
  <c r="F1170" i="5"/>
  <c r="F1183" i="5"/>
  <c r="F1196" i="5"/>
  <c r="F1208" i="5"/>
  <c r="F1221" i="5"/>
  <c r="F1234" i="5"/>
  <c r="F1247" i="5"/>
  <c r="F1260" i="5"/>
  <c r="F1272" i="5"/>
  <c r="F1285" i="5"/>
  <c r="F1301" i="5"/>
  <c r="F1317" i="5"/>
  <c r="F1333" i="5"/>
  <c r="F1349" i="5"/>
  <c r="F1365" i="5"/>
  <c r="F1381" i="5"/>
  <c r="F1397" i="5"/>
  <c r="F1413" i="5"/>
  <c r="F1429" i="5"/>
  <c r="F1445" i="5"/>
  <c r="F1461" i="5"/>
  <c r="F1477" i="5"/>
  <c r="F1489" i="5"/>
  <c r="F1501" i="5"/>
  <c r="F1521" i="5"/>
  <c r="F1533" i="5"/>
  <c r="F1553" i="5"/>
  <c r="F1565" i="5"/>
  <c r="F1600" i="5"/>
  <c r="F1632" i="5"/>
  <c r="F1664" i="5"/>
  <c r="F1696" i="5"/>
  <c r="F1728" i="5"/>
  <c r="F1760" i="5"/>
  <c r="F1776" i="5"/>
  <c r="F403" i="5"/>
  <c r="F537" i="5"/>
  <c r="F581" i="5"/>
  <c r="F616" i="5"/>
  <c r="F657" i="5"/>
  <c r="F45" i="5"/>
  <c r="F33" i="5"/>
  <c r="F164" i="5"/>
  <c r="F184" i="5"/>
  <c r="F319" i="5"/>
  <c r="F360" i="5"/>
  <c r="F443" i="5"/>
  <c r="F509" i="5"/>
  <c r="F544" i="5"/>
  <c r="F224" i="5"/>
  <c r="F310" i="5"/>
  <c r="F374" i="5"/>
  <c r="F420" i="5"/>
  <c r="F452" i="5"/>
  <c r="F484" i="5"/>
  <c r="F516" i="5"/>
  <c r="F548" i="5"/>
  <c r="F240" i="5"/>
  <c r="F318" i="5"/>
  <c r="F382" i="5"/>
  <c r="F429" i="5"/>
  <c r="F459" i="5"/>
  <c r="F422" i="5"/>
  <c r="F507" i="5"/>
  <c r="F562" i="5"/>
  <c r="F582" i="5"/>
  <c r="F605" i="5"/>
  <c r="F627" i="5"/>
  <c r="F640" i="5"/>
  <c r="F653" i="5"/>
  <c r="F670" i="5"/>
  <c r="F689" i="5"/>
  <c r="F712" i="5"/>
  <c r="F734" i="5"/>
  <c r="F753" i="5"/>
  <c r="F776" i="5"/>
  <c r="F798" i="5"/>
  <c r="F817" i="5"/>
  <c r="F840" i="5"/>
  <c r="F862" i="5"/>
  <c r="F881" i="5"/>
  <c r="F901" i="5"/>
  <c r="F926" i="5"/>
  <c r="F292" i="5"/>
  <c r="F410" i="5"/>
  <c r="F476" i="5"/>
  <c r="F508" i="5"/>
  <c r="F540" i="5"/>
  <c r="F567" i="5"/>
  <c r="F583" i="5"/>
  <c r="F599" i="5"/>
  <c r="F615" i="5"/>
  <c r="F671" i="5"/>
  <c r="F687" i="5"/>
  <c r="F703" i="5"/>
  <c r="F719" i="5"/>
  <c r="F735" i="5"/>
  <c r="F751" i="5"/>
  <c r="F767" i="5"/>
  <c r="F783" i="5"/>
  <c r="F799" i="5"/>
  <c r="F815" i="5"/>
  <c r="F831" i="5"/>
  <c r="F847" i="5"/>
  <c r="F863" i="5"/>
  <c r="F205" i="5"/>
  <c r="F309" i="5"/>
  <c r="F485" i="5"/>
  <c r="F565" i="5"/>
  <c r="F597" i="5"/>
  <c r="F631" i="5"/>
  <c r="F663" i="5"/>
  <c r="F695" i="5"/>
  <c r="F727" i="5"/>
  <c r="F759" i="5"/>
  <c r="F791" i="5"/>
  <c r="F823" i="5"/>
  <c r="F855" i="5"/>
  <c r="F887" i="5"/>
  <c r="F908" i="5"/>
  <c r="F931" i="5"/>
  <c r="F946" i="5"/>
  <c r="F962" i="5"/>
  <c r="F978" i="5"/>
  <c r="F994" i="5"/>
  <c r="F1010" i="5"/>
  <c r="F1026" i="5"/>
  <c r="F1042" i="5"/>
  <c r="F1058" i="5"/>
  <c r="F1074" i="5"/>
  <c r="F1090" i="5"/>
  <c r="F1105" i="5"/>
  <c r="F1116" i="5"/>
  <c r="F384" i="5"/>
  <c r="F505" i="5"/>
  <c r="F578" i="5"/>
  <c r="F613" i="5"/>
  <c r="F642" i="5"/>
  <c r="F672" i="5"/>
  <c r="F707" i="5"/>
  <c r="F765" i="5"/>
  <c r="F800" i="5"/>
  <c r="F835" i="5"/>
  <c r="F886" i="5"/>
  <c r="F913" i="5"/>
  <c r="F938" i="5"/>
  <c r="F955" i="5"/>
  <c r="F985" i="5"/>
  <c r="F1002" i="5"/>
  <c r="F1019" i="5"/>
  <c r="F1049" i="5"/>
  <c r="F1066" i="5"/>
  <c r="F1083" i="5"/>
  <c r="F1109" i="5"/>
  <c r="F1126" i="5"/>
  <c r="F1158" i="5"/>
  <c r="F1173" i="5"/>
  <c r="F1186" i="5"/>
  <c r="F1199" i="5"/>
  <c r="F1212" i="5"/>
  <c r="F1224" i="5"/>
  <c r="F1237" i="5"/>
  <c r="F1250" i="5"/>
  <c r="F1263" i="5"/>
  <c r="F1276" i="5"/>
  <c r="F1288" i="5"/>
  <c r="F1304" i="5"/>
  <c r="F1320" i="5"/>
  <c r="F1336" i="5"/>
  <c r="F1352" i="5"/>
  <c r="F1368" i="5"/>
  <c r="F1384" i="5"/>
  <c r="F1400" i="5"/>
  <c r="F1416" i="5"/>
  <c r="F1432" i="5"/>
  <c r="F1448" i="5"/>
  <c r="F1464" i="5"/>
  <c r="F1480" i="5"/>
  <c r="F1492" i="5"/>
  <c r="F1512" i="5"/>
  <c r="F1524" i="5"/>
  <c r="F1544" i="5"/>
  <c r="F1556" i="5"/>
  <c r="F1576" i="5"/>
  <c r="F1608" i="5"/>
  <c r="F1640" i="5"/>
  <c r="F1672" i="5"/>
  <c r="F1704" i="5"/>
  <c r="F1736" i="5"/>
  <c r="F1763" i="5"/>
  <c r="F1779" i="5"/>
  <c r="F446" i="5"/>
  <c r="F546" i="5"/>
  <c r="F591" i="5"/>
  <c r="F634" i="5"/>
  <c r="F666" i="5"/>
  <c r="F717" i="5"/>
  <c r="F761" i="5"/>
  <c r="F794" i="5"/>
  <c r="F845" i="5"/>
  <c r="F888" i="5"/>
  <c r="F918" i="5"/>
  <c r="F944" i="5"/>
  <c r="F973" i="5"/>
  <c r="F990" i="5"/>
  <c r="F1008" i="5"/>
  <c r="F1037" i="5"/>
  <c r="F1054" i="5"/>
  <c r="F1072" i="5"/>
  <c r="F1101" i="5"/>
  <c r="F88" i="5"/>
  <c r="F76" i="5"/>
  <c r="F231" i="5"/>
  <c r="F248" i="5"/>
  <c r="F377" i="5"/>
  <c r="F404" i="5"/>
  <c r="F467" i="5"/>
  <c r="F525" i="5"/>
  <c r="F557" i="5"/>
  <c r="F264" i="5"/>
  <c r="F336" i="5"/>
  <c r="F400" i="5"/>
  <c r="F432" i="5"/>
  <c r="F465" i="5"/>
  <c r="F497" i="5"/>
  <c r="F529" i="5"/>
  <c r="F561" i="5"/>
  <c r="F282" i="5"/>
  <c r="F344" i="5"/>
  <c r="F409" i="5"/>
  <c r="F441" i="5"/>
  <c r="F284" i="5"/>
  <c r="F466" i="5"/>
  <c r="F530" i="5"/>
  <c r="F566" i="5"/>
  <c r="F589" i="5"/>
  <c r="F611" i="5"/>
  <c r="F629" i="5"/>
  <c r="F643" i="5"/>
  <c r="F659" i="5"/>
  <c r="F673" i="5"/>
  <c r="F696" i="5"/>
  <c r="F718" i="5"/>
  <c r="F737" i="5"/>
  <c r="F760" i="5"/>
  <c r="F782" i="5"/>
  <c r="F801" i="5"/>
  <c r="F824" i="5"/>
  <c r="F846" i="5"/>
  <c r="F865" i="5"/>
  <c r="F885" i="5"/>
  <c r="F912" i="5"/>
  <c r="F930" i="5"/>
  <c r="F320" i="5"/>
  <c r="F442" i="5"/>
  <c r="F489" i="5"/>
  <c r="F521" i="5"/>
  <c r="F553" i="5"/>
  <c r="F570" i="5"/>
  <c r="F586" i="5"/>
  <c r="F602" i="5"/>
  <c r="F618" i="5"/>
  <c r="F674" i="5"/>
  <c r="F690" i="5"/>
  <c r="F706" i="5"/>
  <c r="F722" i="5"/>
  <c r="F738" i="5"/>
  <c r="F754" i="5"/>
  <c r="F770" i="5"/>
  <c r="F786" i="5"/>
  <c r="F802" i="5"/>
  <c r="F818" i="5"/>
  <c r="F834" i="5"/>
  <c r="F850" i="5"/>
  <c r="F866" i="5"/>
  <c r="F300" i="5"/>
  <c r="F379" i="5"/>
  <c r="F504" i="5"/>
  <c r="F572" i="5"/>
  <c r="F604" i="5"/>
  <c r="F639" i="5"/>
  <c r="F676" i="5"/>
  <c r="F708" i="5"/>
  <c r="F740" i="5"/>
  <c r="F772" i="5"/>
  <c r="F804" i="5"/>
  <c r="F836" i="5"/>
  <c r="F868" i="5"/>
  <c r="F892" i="5"/>
  <c r="F911" i="5"/>
  <c r="F936" i="5"/>
  <c r="F949" i="5"/>
  <c r="F194" i="5"/>
  <c r="F528" i="5"/>
  <c r="F405" i="5"/>
  <c r="F532" i="5"/>
  <c r="F413" i="5"/>
  <c r="F539" i="5"/>
  <c r="F632" i="5"/>
  <c r="F702" i="5"/>
  <c r="F785" i="5"/>
  <c r="F869" i="5"/>
  <c r="F373" i="5"/>
  <c r="F558" i="5"/>
  <c r="F625" i="5"/>
  <c r="F725" i="5"/>
  <c r="F789" i="5"/>
  <c r="F853" i="5"/>
  <c r="F524" i="5"/>
  <c r="F681" i="5"/>
  <c r="F809" i="5"/>
  <c r="F921" i="5"/>
  <c r="F972" i="5"/>
  <c r="F1004" i="5"/>
  <c r="F1036" i="5"/>
  <c r="F1068" i="5"/>
  <c r="F1100" i="5"/>
  <c r="F1121" i="5"/>
  <c r="F536" i="5"/>
  <c r="F628" i="5"/>
  <c r="F692" i="5"/>
  <c r="F787" i="5"/>
  <c r="F871" i="5"/>
  <c r="F924" i="5"/>
  <c r="F964" i="5"/>
  <c r="F1011" i="5"/>
  <c r="F1057" i="5"/>
  <c r="F1092" i="5"/>
  <c r="F1142" i="5"/>
  <c r="F1180" i="5"/>
  <c r="F1205" i="5"/>
  <c r="F1231" i="5"/>
  <c r="F1256" i="5"/>
  <c r="F1282" i="5"/>
  <c r="F1314" i="5"/>
  <c r="F1346" i="5"/>
  <c r="F1378" i="5"/>
  <c r="F1410" i="5"/>
  <c r="F1442" i="5"/>
  <c r="F1474" i="5"/>
  <c r="F1498" i="5"/>
  <c r="F1530" i="5"/>
  <c r="F1562" i="5"/>
  <c r="F1624" i="5"/>
  <c r="F1688" i="5"/>
  <c r="F1752" i="5"/>
  <c r="F272" i="5"/>
  <c r="F574" i="5"/>
  <c r="F652" i="5"/>
  <c r="F733" i="5"/>
  <c r="F778" i="5"/>
  <c r="F838" i="5"/>
  <c r="F895" i="5"/>
  <c r="F934" i="5"/>
  <c r="F969" i="5"/>
  <c r="F995" i="5"/>
  <c r="F1030" i="5"/>
  <c r="F1050" i="5"/>
  <c r="F1076" i="5"/>
  <c r="F1110" i="5"/>
  <c r="F1129" i="5"/>
  <c r="F1140" i="5"/>
  <c r="F1151" i="5"/>
  <c r="F1161" i="5"/>
  <c r="F1187" i="5"/>
  <c r="F1206" i="5"/>
  <c r="F1225" i="5"/>
  <c r="F1251" i="5"/>
  <c r="F1270" i="5"/>
  <c r="F1292" i="5"/>
  <c r="F1308" i="5"/>
  <c r="F1324" i="5"/>
  <c r="F130" i="5"/>
  <c r="F192" i="5"/>
  <c r="F560" i="5"/>
  <c r="F436" i="5"/>
  <c r="F173" i="5"/>
  <c r="F445" i="5"/>
  <c r="F573" i="5"/>
  <c r="F648" i="5"/>
  <c r="F721" i="5"/>
  <c r="F808" i="5"/>
  <c r="F893" i="5"/>
  <c r="F460" i="5"/>
  <c r="F577" i="5"/>
  <c r="F677" i="5"/>
  <c r="F741" i="5"/>
  <c r="F805" i="5"/>
  <c r="F870" i="5"/>
  <c r="F585" i="5"/>
  <c r="F713" i="5"/>
  <c r="F841" i="5"/>
  <c r="F940" i="5"/>
  <c r="F981" i="5"/>
  <c r="F1013" i="5"/>
  <c r="F1045" i="5"/>
  <c r="F1077" i="5"/>
  <c r="F1108" i="5"/>
  <c r="F434" i="5"/>
  <c r="F588" i="5"/>
  <c r="F646" i="5"/>
  <c r="F726" i="5"/>
  <c r="F810" i="5"/>
  <c r="F894" i="5"/>
  <c r="F942" i="5"/>
  <c r="F989" i="5"/>
  <c r="F1024" i="5"/>
  <c r="F1070" i="5"/>
  <c r="F1114" i="5"/>
  <c r="F1164" i="5"/>
  <c r="F1189" i="5"/>
  <c r="F1215" i="5"/>
  <c r="F1240" i="5"/>
  <c r="F1266" i="5"/>
  <c r="F1291" i="5"/>
  <c r="F1323" i="5"/>
  <c r="F1355" i="5"/>
  <c r="F1387" i="5"/>
  <c r="F1419" i="5"/>
  <c r="F1451" i="5"/>
  <c r="F1483" i="5"/>
  <c r="F1515" i="5"/>
  <c r="F1547" i="5"/>
  <c r="F1584" i="5"/>
  <c r="F1648" i="5"/>
  <c r="F1712" i="5"/>
  <c r="F1766" i="5"/>
  <c r="F491" i="5"/>
  <c r="F601" i="5"/>
  <c r="F675" i="5"/>
  <c r="F743" i="5"/>
  <c r="F788" i="5"/>
  <c r="F861" i="5"/>
  <c r="F902" i="5"/>
  <c r="F939" i="5"/>
  <c r="F977" i="5"/>
  <c r="F1000" i="5"/>
  <c r="F1033" i="5"/>
  <c r="F1059" i="5"/>
  <c r="F1094" i="5"/>
  <c r="F1115" i="5"/>
  <c r="F1132" i="5"/>
  <c r="F1143" i="5"/>
  <c r="F1153" i="5"/>
  <c r="F1171" i="5"/>
  <c r="F1190" i="5"/>
  <c r="F1209" i="5"/>
  <c r="F1235" i="5"/>
  <c r="F1254" i="5"/>
  <c r="F1273" i="5"/>
  <c r="F1295" i="5"/>
  <c r="F1311" i="5"/>
  <c r="F1327" i="5"/>
  <c r="F1343" i="5"/>
  <c r="F1359" i="5"/>
  <c r="F1375" i="5"/>
  <c r="F1391" i="5"/>
  <c r="F1407" i="5"/>
  <c r="F118" i="5"/>
  <c r="F411" i="5"/>
  <c r="F280" i="5"/>
  <c r="F468" i="5"/>
  <c r="F290" i="5"/>
  <c r="F315" i="5"/>
  <c r="F595" i="5"/>
  <c r="F661" i="5"/>
  <c r="F744" i="5"/>
  <c r="F830" i="5"/>
  <c r="F916" i="5"/>
  <c r="F494" i="5"/>
  <c r="F593" i="5"/>
  <c r="F693" i="5"/>
  <c r="F757" i="5"/>
  <c r="F821" i="5"/>
  <c r="F352" i="5"/>
  <c r="F617" i="5"/>
  <c r="F745" i="5"/>
  <c r="F876" i="5"/>
  <c r="F956" i="5"/>
  <c r="F988" i="5"/>
  <c r="F1020" i="5"/>
  <c r="F1052" i="5"/>
  <c r="F1084" i="5"/>
  <c r="F1111" i="5"/>
  <c r="F473" i="5"/>
  <c r="F600" i="5"/>
  <c r="F660" i="5"/>
  <c r="F742" i="5"/>
  <c r="F820" i="5"/>
  <c r="F900" i="5"/>
  <c r="F947" i="5"/>
  <c r="F993" i="5"/>
  <c r="F1028" i="5"/>
  <c r="F1075" i="5"/>
  <c r="F1118" i="5"/>
  <c r="F1167" i="5"/>
  <c r="F1192" i="5"/>
  <c r="F1218" i="5"/>
  <c r="F1244" i="5"/>
  <c r="F1269" i="5"/>
  <c r="F1298" i="5"/>
  <c r="F1330" i="5"/>
  <c r="F1362" i="5"/>
  <c r="F1394" i="5"/>
  <c r="F1426" i="5"/>
  <c r="F1458" i="5"/>
  <c r="F1486" i="5"/>
  <c r="F1518" i="5"/>
  <c r="F1550" i="5"/>
  <c r="F1592" i="5"/>
  <c r="F1656" i="5"/>
  <c r="F1720" i="5"/>
  <c r="F1773" i="5"/>
  <c r="F517" i="5"/>
  <c r="F607" i="5"/>
  <c r="F694" i="5"/>
  <c r="F755" i="5"/>
  <c r="F803" i="5"/>
  <c r="F872" i="5"/>
  <c r="F914" i="5"/>
  <c r="F948" i="5"/>
  <c r="F983" i="5"/>
  <c r="F1003" i="5"/>
  <c r="F1041" i="5"/>
  <c r="F1064" i="5"/>
  <c r="F1097" i="5"/>
  <c r="F1124" i="5"/>
  <c r="F1135" i="5"/>
  <c r="F1145" i="5"/>
  <c r="F1156" i="5"/>
  <c r="F1174" i="5"/>
  <c r="F1193" i="5"/>
  <c r="F1219" i="5"/>
  <c r="F1238" i="5"/>
  <c r="F1257" i="5"/>
  <c r="F1286" i="5"/>
  <c r="F1302" i="5"/>
  <c r="F1318" i="5"/>
  <c r="F297" i="5"/>
  <c r="F477" i="5"/>
  <c r="F342" i="5"/>
  <c r="F500" i="5"/>
  <c r="F350" i="5"/>
  <c r="F475" i="5"/>
  <c r="F614" i="5"/>
  <c r="F680" i="5"/>
  <c r="F766" i="5"/>
  <c r="F849" i="5"/>
  <c r="F933" i="5"/>
  <c r="F526" i="5"/>
  <c r="F609" i="5"/>
  <c r="F709" i="5"/>
  <c r="F773" i="5"/>
  <c r="F837" i="5"/>
  <c r="F418" i="5"/>
  <c r="F647" i="5"/>
  <c r="F777" i="5"/>
  <c r="F898" i="5"/>
  <c r="F965" i="5"/>
  <c r="F997" i="5"/>
  <c r="F1029" i="5"/>
  <c r="F1061" i="5"/>
  <c r="F1093" i="5"/>
  <c r="F1119" i="5"/>
  <c r="F514" i="5"/>
  <c r="F623" i="5"/>
  <c r="F682" i="5"/>
  <c r="F775" i="5"/>
  <c r="F854" i="5"/>
  <c r="F917" i="5"/>
  <c r="F960" i="5"/>
  <c r="F1006" i="5"/>
  <c r="F1053" i="5"/>
  <c r="F1088" i="5"/>
  <c r="F1134" i="5"/>
  <c r="F1176" i="5"/>
  <c r="F1202" i="5"/>
  <c r="F1228" i="5"/>
  <c r="F1253" i="5"/>
  <c r="F1279" i="5"/>
  <c r="F1307" i="5"/>
  <c r="F1339" i="5"/>
  <c r="F1371" i="5"/>
  <c r="F1403" i="5"/>
  <c r="F1435" i="5"/>
  <c r="F1467" i="5"/>
  <c r="F1495" i="5"/>
  <c r="F1527" i="5"/>
  <c r="F1559" i="5"/>
  <c r="F1616" i="5"/>
  <c r="F1680" i="5"/>
  <c r="F1744" i="5"/>
  <c r="F1782" i="5"/>
  <c r="F568" i="5"/>
  <c r="F638" i="5"/>
  <c r="F710" i="5"/>
  <c r="F768" i="5"/>
  <c r="F822" i="5"/>
  <c r="F880" i="5"/>
  <c r="F927" i="5"/>
  <c r="F966" i="5"/>
  <c r="F986" i="5"/>
  <c r="F1012" i="5"/>
  <c r="F1047" i="5"/>
  <c r="F1067" i="5"/>
  <c r="F1106" i="5"/>
  <c r="F1127" i="5"/>
  <c r="F1137" i="5"/>
  <c r="F1148" i="5"/>
  <c r="F1159" i="5"/>
  <c r="F1177" i="5"/>
  <c r="F1203" i="5"/>
  <c r="F1222" i="5"/>
  <c r="F1241" i="5"/>
  <c r="F1267" i="5"/>
  <c r="F1289" i="5"/>
  <c r="F1305" i="5"/>
  <c r="F1321" i="5"/>
  <c r="F1337" i="5"/>
  <c r="F1353" i="5"/>
  <c r="F1369" i="5"/>
  <c r="F1385" i="5"/>
  <c r="F1401" i="5"/>
  <c r="F1356" i="5"/>
  <c r="F1388" i="5"/>
  <c r="F1417" i="5"/>
  <c r="F1433" i="5"/>
  <c r="F1449" i="5"/>
  <c r="F1465" i="5"/>
  <c r="F1481" i="5"/>
  <c r="F1493" i="5"/>
  <c r="F1513" i="5"/>
  <c r="F1525" i="5"/>
  <c r="F1545" i="5"/>
  <c r="F1557" i="5"/>
  <c r="F1577" i="5"/>
  <c r="F1587" i="5"/>
  <c r="F1598" i="5"/>
  <c r="F1609" i="5"/>
  <c r="F1619" i="5"/>
  <c r="F1630" i="5"/>
  <c r="F1641" i="5"/>
  <c r="F1651" i="5"/>
  <c r="F1662" i="5"/>
  <c r="F1673" i="5"/>
  <c r="F1683" i="5"/>
  <c r="F492" i="5"/>
  <c r="F594" i="5"/>
  <c r="F711" i="5"/>
  <c r="F806" i="5"/>
  <c r="F858" i="5"/>
  <c r="F915" i="5"/>
  <c r="F527" i="5"/>
  <c r="F620" i="5"/>
  <c r="F658" i="5"/>
  <c r="F729" i="5"/>
  <c r="F807" i="5"/>
  <c r="F883" i="5"/>
  <c r="F957" i="5"/>
  <c r="F996" i="5"/>
  <c r="F1040" i="5"/>
  <c r="F1099" i="5"/>
  <c r="F1154" i="5"/>
  <c r="F1188" i="5"/>
  <c r="F1220" i="5"/>
  <c r="F1252" i="5"/>
  <c r="F1287" i="5"/>
  <c r="F1319" i="5"/>
  <c r="F1351" i="5"/>
  <c r="F1383" i="5"/>
  <c r="F1415" i="5"/>
  <c r="F1447" i="5"/>
  <c r="F1479" i="5"/>
  <c r="F1508" i="5"/>
  <c r="F1532" i="5"/>
  <c r="F1558" i="5"/>
  <c r="F1604" i="5"/>
  <c r="F1668" i="5"/>
  <c r="F1705" i="5"/>
  <c r="F1722" i="5"/>
  <c r="F1739" i="5"/>
  <c r="F414" i="5"/>
  <c r="F678" i="5"/>
  <c r="F730" i="5"/>
  <c r="F839" i="5"/>
  <c r="F909" i="5"/>
  <c r="F953" i="5"/>
  <c r="F984" i="5"/>
  <c r="F1025" i="5"/>
  <c r="F1065" i="5"/>
  <c r="F1095" i="5"/>
  <c r="F1133" i="5"/>
  <c r="F1155" i="5"/>
  <c r="F1179" i="5"/>
  <c r="F1211" i="5"/>
  <c r="F1243" i="5"/>
  <c r="F1275" i="5"/>
  <c r="F1310" i="5"/>
  <c r="F1342" i="5"/>
  <c r="F1374" i="5"/>
  <c r="F1406" i="5"/>
  <c r="F1438" i="5"/>
  <c r="F1470" i="5"/>
  <c r="F1503" i="5"/>
  <c r="F1546" i="5"/>
  <c r="F1578" i="5"/>
  <c r="F1599" i="5"/>
  <c r="F1621" i="5"/>
  <c r="F1334" i="5"/>
  <c r="F1366" i="5"/>
  <c r="F1398" i="5"/>
  <c r="F1420" i="5"/>
  <c r="F1436" i="5"/>
  <c r="F1452" i="5"/>
  <c r="F1468" i="5"/>
  <c r="F1484" i="5"/>
  <c r="F1504" i="5"/>
  <c r="F1516" i="5"/>
  <c r="F1536" i="5"/>
  <c r="F1548" i="5"/>
  <c r="F1568" i="5"/>
  <c r="F1579" i="5"/>
  <c r="F1590" i="5"/>
  <c r="F1601" i="5"/>
  <c r="F1611" i="5"/>
  <c r="F1622" i="5"/>
  <c r="F1633" i="5"/>
  <c r="F1643" i="5"/>
  <c r="F1654" i="5"/>
  <c r="F1665" i="5"/>
  <c r="F1675" i="5"/>
  <c r="F1686" i="5"/>
  <c r="F523" i="5"/>
  <c r="F619" i="5"/>
  <c r="F739" i="5"/>
  <c r="F819" i="5"/>
  <c r="F878" i="5"/>
  <c r="F326" i="5"/>
  <c r="F556" i="5"/>
  <c r="F630" i="5"/>
  <c r="F669" i="5"/>
  <c r="F746" i="5"/>
  <c r="F832" i="5"/>
  <c r="F896" i="5"/>
  <c r="F963" i="5"/>
  <c r="F1014" i="5"/>
  <c r="F1051" i="5"/>
  <c r="F1112" i="5"/>
  <c r="F1168" i="5"/>
  <c r="F1200" i="5"/>
  <c r="F1232" i="5"/>
  <c r="F1264" i="5"/>
  <c r="F1296" i="5"/>
  <c r="F1328" i="5"/>
  <c r="F1360" i="5"/>
  <c r="F1392" i="5"/>
  <c r="F1424" i="5"/>
  <c r="F1456" i="5"/>
  <c r="F1488" i="5"/>
  <c r="F1517" i="5"/>
  <c r="F1537" i="5"/>
  <c r="F1566" i="5"/>
  <c r="F1620" i="5"/>
  <c r="F1684" i="5"/>
  <c r="F1707" i="5"/>
  <c r="F1725" i="5"/>
  <c r="F1742" i="5"/>
  <c r="F569" i="5"/>
  <c r="F691" i="5"/>
  <c r="F756" i="5"/>
  <c r="F867" i="5"/>
  <c r="F922" i="5"/>
  <c r="F958" i="5"/>
  <c r="F998" i="5"/>
  <c r="F1034" i="5"/>
  <c r="F1073" i="5"/>
  <c r="F1102" i="5"/>
  <c r="F1139" i="5"/>
  <c r="F1160" i="5"/>
  <c r="F1191" i="5"/>
  <c r="F1223" i="5"/>
  <c r="F1255" i="5"/>
  <c r="F1283" i="5"/>
  <c r="F1315" i="5"/>
  <c r="F1347" i="5"/>
  <c r="F1379" i="5"/>
  <c r="F1411" i="5"/>
  <c r="F1443" i="5"/>
  <c r="F1475" i="5"/>
  <c r="F1509" i="5"/>
  <c r="F1563" i="5"/>
  <c r="F1583" i="5"/>
  <c r="F1605" i="5"/>
  <c r="F1626" i="5"/>
  <c r="F1340" i="5"/>
  <c r="F1372" i="5"/>
  <c r="F1404" i="5"/>
  <c r="F1423" i="5"/>
  <c r="F1439" i="5"/>
  <c r="F1455" i="5"/>
  <c r="F1471" i="5"/>
  <c r="F1487" i="5"/>
  <c r="F1507" i="5"/>
  <c r="F1519" i="5"/>
  <c r="F1539" i="5"/>
  <c r="F1551" i="5"/>
  <c r="F1571" i="5"/>
  <c r="F1582" i="5"/>
  <c r="F1593" i="5"/>
  <c r="F1603" i="5"/>
  <c r="F1614" i="5"/>
  <c r="F1625" i="5"/>
  <c r="F1635" i="5"/>
  <c r="F1646" i="5"/>
  <c r="F1657" i="5"/>
  <c r="F1667" i="5"/>
  <c r="F1678" i="5"/>
  <c r="F1689" i="5"/>
  <c r="F555" i="5"/>
  <c r="F654" i="5"/>
  <c r="F762" i="5"/>
  <c r="F829" i="5"/>
  <c r="F891" i="5"/>
  <c r="F472" i="5"/>
  <c r="F584" i="5"/>
  <c r="F641" i="5"/>
  <c r="F685" i="5"/>
  <c r="F771" i="5"/>
  <c r="F852" i="5"/>
  <c r="F920" i="5"/>
  <c r="F971" i="5"/>
  <c r="F1018" i="5"/>
  <c r="F1085" i="5"/>
  <c r="F1120" i="5"/>
  <c r="F1178" i="5"/>
  <c r="F1210" i="5"/>
  <c r="F1242" i="5"/>
  <c r="F1274" i="5"/>
  <c r="F1300" i="5"/>
  <c r="F1332" i="5"/>
  <c r="F1364" i="5"/>
  <c r="F1396" i="5"/>
  <c r="F1428" i="5"/>
  <c r="F1460" i="5"/>
  <c r="F1494" i="5"/>
  <c r="F1523" i="5"/>
  <c r="F1543" i="5"/>
  <c r="F1572" i="5"/>
  <c r="F1636" i="5"/>
  <c r="F1693" i="5"/>
  <c r="F1710" i="5"/>
  <c r="F1727" i="5"/>
  <c r="F1748" i="5"/>
  <c r="F587" i="5"/>
  <c r="F701" i="5"/>
  <c r="F774" i="5"/>
  <c r="F884" i="5"/>
  <c r="F937" i="5"/>
  <c r="F967" i="5"/>
  <c r="F1005" i="5"/>
  <c r="F1043" i="5"/>
  <c r="F1081" i="5"/>
  <c r="F1122" i="5"/>
  <c r="F1144" i="5"/>
  <c r="F1165" i="5"/>
  <c r="F1197" i="5"/>
  <c r="F1229" i="5"/>
  <c r="F1261" i="5"/>
  <c r="F1290" i="5"/>
  <c r="F1322" i="5"/>
  <c r="F1354" i="5"/>
  <c r="F1386" i="5"/>
  <c r="F1418" i="5"/>
  <c r="F1450" i="5"/>
  <c r="F1482" i="5"/>
  <c r="F1529" i="5"/>
  <c r="F1567" i="5"/>
  <c r="F1589" i="5"/>
  <c r="F1610" i="5"/>
  <c r="F1350" i="5"/>
  <c r="F1382" i="5"/>
  <c r="F1414" i="5"/>
  <c r="F1430" i="5"/>
  <c r="F1446" i="5"/>
  <c r="F1462" i="5"/>
  <c r="F1478" i="5"/>
  <c r="F1490" i="5"/>
  <c r="F1510" i="5"/>
  <c r="F1522" i="5"/>
  <c r="F1542" i="5"/>
  <c r="F1554" i="5"/>
  <c r="F1574" i="5"/>
  <c r="F1585" i="5"/>
  <c r="F1595" i="5"/>
  <c r="F1606" i="5"/>
  <c r="F1617" i="5"/>
  <c r="F1627" i="5"/>
  <c r="F1638" i="5"/>
  <c r="F1649" i="5"/>
  <c r="F1659" i="5"/>
  <c r="F1670" i="5"/>
  <c r="F1681" i="5"/>
  <c r="F463" i="5"/>
  <c r="F575" i="5"/>
  <c r="F697" i="5"/>
  <c r="F781" i="5"/>
  <c r="F851" i="5"/>
  <c r="F906" i="5"/>
  <c r="F495" i="5"/>
  <c r="F603" i="5"/>
  <c r="F649" i="5"/>
  <c r="F714" i="5"/>
  <c r="F790" i="5"/>
  <c r="F864" i="5"/>
  <c r="F935" i="5"/>
  <c r="F980" i="5"/>
  <c r="F1032" i="5"/>
  <c r="F1091" i="5"/>
  <c r="F1138" i="5"/>
  <c r="F1182" i="5"/>
  <c r="F1214" i="5"/>
  <c r="F1246" i="5"/>
  <c r="F1278" i="5"/>
  <c r="F1309" i="5"/>
  <c r="F1341" i="5"/>
  <c r="F1373" i="5"/>
  <c r="F1405" i="5"/>
  <c r="F1437" i="5"/>
  <c r="F1469" i="5"/>
  <c r="F1502" i="5"/>
  <c r="F1528" i="5"/>
  <c r="F1552" i="5"/>
  <c r="F1588" i="5"/>
  <c r="F1652" i="5"/>
  <c r="F1695" i="5"/>
  <c r="F1716" i="5"/>
  <c r="F1737" i="5"/>
  <c r="F1754" i="5"/>
  <c r="F650" i="5"/>
  <c r="F723" i="5"/>
  <c r="F825" i="5"/>
  <c r="F899" i="5"/>
  <c r="F945" i="5"/>
  <c r="F974" i="5"/>
  <c r="F1015" i="5"/>
  <c r="F1056" i="5"/>
  <c r="F1086" i="5"/>
  <c r="F1128" i="5"/>
  <c r="F1149" i="5"/>
  <c r="F1169" i="5"/>
  <c r="F1201" i="5"/>
  <c r="F1233" i="5"/>
  <c r="F1265" i="5"/>
  <c r="F1297" i="5"/>
  <c r="F1329" i="5"/>
  <c r="F1361" i="5"/>
  <c r="F1393" i="5"/>
  <c r="F1425" i="5"/>
  <c r="F1457" i="5"/>
  <c r="F1499" i="5"/>
  <c r="F1538" i="5"/>
  <c r="F1573" i="5"/>
  <c r="F1594" i="5"/>
  <c r="F1615" i="5"/>
  <c r="F430" i="5"/>
  <c r="F904" i="5"/>
  <c r="F1009" i="5"/>
  <c r="F1078" i="5"/>
  <c r="F1175" i="5"/>
  <c r="F1226" i="5"/>
  <c r="F1277" i="5"/>
  <c r="F1326" i="5"/>
  <c r="F1376" i="5"/>
  <c r="F1427" i="5"/>
  <c r="F1476" i="5"/>
  <c r="F1596" i="5"/>
  <c r="F1671" i="5"/>
  <c r="F1701" i="5"/>
  <c r="F1719" i="5"/>
  <c r="F1745" i="5"/>
  <c r="F1767" i="5"/>
  <c r="F1784" i="5"/>
  <c r="F1800" i="5"/>
  <c r="F1816" i="5"/>
  <c r="F1832" i="5"/>
  <c r="F1848" i="5"/>
  <c r="F1864" i="5"/>
  <c r="F1880" i="5"/>
  <c r="F1896" i="5"/>
  <c r="F1912" i="5"/>
  <c r="F1928" i="5"/>
  <c r="F1944" i="5"/>
  <c r="F1960" i="5"/>
  <c r="F1976" i="5"/>
  <c r="F1990" i="5"/>
  <c r="F1756" i="5"/>
  <c r="F1775" i="5"/>
  <c r="F1794" i="5"/>
  <c r="F1820" i="5"/>
  <c r="F1839" i="5"/>
  <c r="F1865" i="5"/>
  <c r="F1881" i="5"/>
  <c r="F1903" i="5"/>
  <c r="F1932" i="5"/>
  <c r="F1948" i="5"/>
  <c r="F1967" i="5"/>
  <c r="F1991" i="5"/>
  <c r="F842" i="5"/>
  <c r="F1048" i="5"/>
  <c r="F1306" i="5"/>
  <c r="F1526" i="5"/>
  <c r="F1676" i="5"/>
  <c r="F1734" i="5"/>
  <c r="F1809" i="5"/>
  <c r="F1844" i="5"/>
  <c r="F1882" i="5"/>
  <c r="F1921" i="5"/>
  <c r="F1953" i="5"/>
  <c r="F1993" i="5"/>
  <c r="F736" i="5"/>
  <c r="F976" i="5"/>
  <c r="F1079" i="5"/>
  <c r="F1141" i="5"/>
  <c r="F1204" i="5"/>
  <c r="F1293" i="5"/>
  <c r="F1377" i="5"/>
  <c r="F1466" i="5"/>
  <c r="F1520" i="5"/>
  <c r="F1564" i="5"/>
  <c r="F1607" i="5"/>
  <c r="F1655" i="5"/>
  <c r="F1690" i="5"/>
  <c r="F1730" i="5"/>
  <c r="F1751" i="5"/>
  <c r="F1826" i="5"/>
  <c r="F1897" i="5"/>
  <c r="F1951" i="5"/>
  <c r="F571" i="5"/>
  <c r="F951" i="5"/>
  <c r="F1259" i="5"/>
  <c r="F1549" i="5"/>
  <c r="F1692" i="5"/>
  <c r="F1743" i="5"/>
  <c r="F1825" i="5"/>
  <c r="F1911" i="5"/>
  <c r="F1989" i="5"/>
  <c r="F758" i="5"/>
  <c r="F950" i="5"/>
  <c r="F1017" i="5"/>
  <c r="F1098" i="5"/>
  <c r="F1194" i="5"/>
  <c r="F1245" i="5"/>
  <c r="F1294" i="5"/>
  <c r="F1344" i="5"/>
  <c r="F1395" i="5"/>
  <c r="F1444" i="5"/>
  <c r="F1511" i="5"/>
  <c r="F1612" i="5"/>
  <c r="F1674" i="5"/>
  <c r="F1699" i="5"/>
  <c r="F1718" i="5"/>
  <c r="F1757" i="5"/>
  <c r="F1772" i="5"/>
  <c r="F1792" i="5"/>
  <c r="F1808" i="5"/>
  <c r="F1824" i="5"/>
  <c r="F1840" i="5"/>
  <c r="F1856" i="5"/>
  <c r="F1872" i="5"/>
  <c r="F1888" i="5"/>
  <c r="F1904" i="5"/>
  <c r="F1920" i="5"/>
  <c r="F1936" i="5"/>
  <c r="F1952" i="5"/>
  <c r="F1968" i="5"/>
  <c r="F1984" i="5"/>
  <c r="F2000" i="5"/>
  <c r="H2000" i="5" s="1"/>
  <c r="F1157" i="5"/>
  <c r="F1345" i="5"/>
  <c r="F1534" i="5"/>
  <c r="F1613" i="5"/>
  <c r="F1700" i="5"/>
  <c r="F1802" i="5"/>
  <c r="F1841" i="5"/>
  <c r="F1879" i="5"/>
  <c r="F1924" i="5"/>
  <c r="F1975" i="5"/>
  <c r="F1631" i="5"/>
  <c r="F510" i="5"/>
  <c r="F954" i="5"/>
  <c r="F1021" i="5"/>
  <c r="F1089" i="5"/>
  <c r="F1184" i="5"/>
  <c r="F1239" i="5"/>
  <c r="F1284" i="5"/>
  <c r="F1335" i="5"/>
  <c r="F1390" i="5"/>
  <c r="F1440" i="5"/>
  <c r="F1505" i="5"/>
  <c r="F1628" i="5"/>
  <c r="F1677" i="5"/>
  <c r="F1703" i="5"/>
  <c r="F1724" i="5"/>
  <c r="F1747" i="5"/>
  <c r="F1770" i="5"/>
  <c r="F1787" i="5"/>
  <c r="F1803" i="5"/>
  <c r="F1819" i="5"/>
  <c r="F1835" i="5"/>
  <c r="F1851" i="5"/>
  <c r="F1867" i="5"/>
  <c r="F1883" i="5"/>
  <c r="F1899" i="5"/>
  <c r="F1915" i="5"/>
  <c r="F1931" i="5"/>
  <c r="F1947" i="5"/>
  <c r="F1963" i="5"/>
  <c r="F1979" i="5"/>
  <c r="F1994" i="5"/>
  <c r="F1762" i="5"/>
  <c r="F1785" i="5"/>
  <c r="F1801" i="5"/>
  <c r="F1823" i="5"/>
  <c r="F1842" i="5"/>
  <c r="F1868" i="5"/>
  <c r="F1884" i="5"/>
  <c r="F1913" i="5"/>
  <c r="F1935" i="5"/>
  <c r="F1954" i="5"/>
  <c r="F1977" i="5"/>
  <c r="F1995" i="5"/>
  <c r="F929" i="5"/>
  <c r="F1125" i="5"/>
  <c r="F1389" i="5"/>
  <c r="F1570" i="5"/>
  <c r="F1708" i="5"/>
  <c r="F1738" i="5"/>
  <c r="F1815" i="5"/>
  <c r="F1850" i="5"/>
  <c r="F1892" i="5"/>
  <c r="F1927" i="5"/>
  <c r="F1959" i="5"/>
  <c r="F610" i="5"/>
  <c r="F857" i="5"/>
  <c r="F1022" i="5"/>
  <c r="F1096" i="5"/>
  <c r="F1152" i="5"/>
  <c r="F1227" i="5"/>
  <c r="F1313" i="5"/>
  <c r="F1402" i="5"/>
  <c r="F1485" i="5"/>
  <c r="F1531" i="5"/>
  <c r="F1575" i="5"/>
  <c r="F1618" i="5"/>
  <c r="F1661" i="5"/>
  <c r="F1694" i="5"/>
  <c r="F1733" i="5"/>
  <c r="F1780" i="5"/>
  <c r="F1852" i="5"/>
  <c r="F1906" i="5"/>
  <c r="F1970" i="5"/>
  <c r="F626" i="5"/>
  <c r="F968" i="5"/>
  <c r="F1370" i="5"/>
  <c r="F1581" i="5"/>
  <c r="F1713" i="5"/>
  <c r="F1761" i="5"/>
  <c r="F1847" i="5"/>
  <c r="F1930" i="5"/>
  <c r="F478" i="5"/>
  <c r="F813" i="5"/>
  <c r="F961" i="5"/>
  <c r="F1027" i="5"/>
  <c r="F1146" i="5"/>
  <c r="F1207" i="5"/>
  <c r="F1258" i="5"/>
  <c r="F1303" i="5"/>
  <c r="F1358" i="5"/>
  <c r="F1408" i="5"/>
  <c r="F1459" i="5"/>
  <c r="F1541" i="5"/>
  <c r="F1644" i="5"/>
  <c r="F1679" i="5"/>
  <c r="F1702" i="5"/>
  <c r="F1726" i="5"/>
  <c r="F1759" i="5"/>
  <c r="F1777" i="5"/>
  <c r="F1795" i="5"/>
  <c r="F1811" i="5"/>
  <c r="F1827" i="5"/>
  <c r="F1843" i="5"/>
  <c r="F1859" i="5"/>
  <c r="F1875" i="5"/>
  <c r="F1891" i="5"/>
  <c r="F1907" i="5"/>
  <c r="F1923" i="5"/>
  <c r="F1939" i="5"/>
  <c r="F1955" i="5"/>
  <c r="F1971" i="5"/>
  <c r="F1988" i="5"/>
  <c r="F1069" i="5"/>
  <c r="F1172" i="5"/>
  <c r="F1409" i="5"/>
  <c r="F1560" i="5"/>
  <c r="F1645" i="5"/>
  <c r="F1750" i="5"/>
  <c r="F1812" i="5"/>
  <c r="F1857" i="5"/>
  <c r="F1895" i="5"/>
  <c r="F1940" i="5"/>
  <c r="F1985" i="5"/>
  <c r="F1637" i="5"/>
  <c r="F724" i="5"/>
  <c r="H724" i="5" s="1"/>
  <c r="F970" i="5"/>
  <c r="F1035" i="5"/>
  <c r="F1130" i="5"/>
  <c r="F1198" i="5"/>
  <c r="F1248" i="5"/>
  <c r="F1299" i="5"/>
  <c r="F1348" i="5"/>
  <c r="F1399" i="5"/>
  <c r="F1454" i="5"/>
  <c r="F1535" i="5"/>
  <c r="F1647" i="5"/>
  <c r="F1682" i="5"/>
  <c r="F1709" i="5"/>
  <c r="F1732" i="5"/>
  <c r="F1755" i="5"/>
  <c r="F1774" i="5"/>
  <c r="F1790" i="5"/>
  <c r="F1806" i="5"/>
  <c r="F1822" i="5"/>
  <c r="F1838" i="5"/>
  <c r="F1854" i="5"/>
  <c r="F1870" i="5"/>
  <c r="F1886" i="5"/>
  <c r="F1902" i="5"/>
  <c r="F1918" i="5"/>
  <c r="F1934" i="5"/>
  <c r="F1950" i="5"/>
  <c r="F1966" i="5"/>
  <c r="F1982" i="5"/>
  <c r="F1998" i="5"/>
  <c r="F1768" i="5"/>
  <c r="F1788" i="5"/>
  <c r="F1807" i="5"/>
  <c r="F1833" i="5"/>
  <c r="F1849" i="5"/>
  <c r="F1871" i="5"/>
  <c r="F1890" i="5"/>
  <c r="F1916" i="5"/>
  <c r="F1938" i="5"/>
  <c r="F1961" i="5"/>
  <c r="F1980" i="5"/>
  <c r="F156" i="5"/>
  <c r="F987" i="5"/>
  <c r="F1236" i="5"/>
  <c r="F1473" i="5"/>
  <c r="F1634" i="5"/>
  <c r="F1715" i="5"/>
  <c r="F1783" i="5"/>
  <c r="F1828" i="5"/>
  <c r="F1860" i="5"/>
  <c r="F1898" i="5"/>
  <c r="F1937" i="5"/>
  <c r="F1972" i="5"/>
  <c r="F636" i="5"/>
  <c r="F910" i="5"/>
  <c r="F1038" i="5"/>
  <c r="F1117" i="5"/>
  <c r="F1163" i="5"/>
  <c r="F1249" i="5"/>
  <c r="F1338" i="5"/>
  <c r="F1421" i="5"/>
  <c r="F1496" i="5"/>
  <c r="F1540" i="5"/>
  <c r="F1586" i="5"/>
  <c r="F1629" i="5"/>
  <c r="F1666" i="5"/>
  <c r="F1714" i="5"/>
  <c r="F1735" i="5"/>
  <c r="F1804" i="5"/>
  <c r="F1858" i="5"/>
  <c r="F1919" i="5"/>
  <c r="F1987" i="5"/>
  <c r="F644" i="5"/>
  <c r="F1136" i="5"/>
  <c r="F1434" i="5"/>
  <c r="F1623" i="5"/>
  <c r="F1723" i="5"/>
  <c r="F1786" i="5"/>
  <c r="F1866" i="5"/>
  <c r="F1956" i="5"/>
  <c r="F542" i="5"/>
  <c r="F875" i="5"/>
  <c r="F979" i="5"/>
  <c r="F1044" i="5"/>
  <c r="F1166" i="5"/>
  <c r="F1216" i="5"/>
  <c r="F1271" i="5"/>
  <c r="F1316" i="5"/>
  <c r="F1367" i="5"/>
  <c r="F1422" i="5"/>
  <c r="F1472" i="5"/>
  <c r="F1569" i="5"/>
  <c r="F1650" i="5"/>
  <c r="F1691" i="5"/>
  <c r="F1706" i="5"/>
  <c r="F1746" i="5"/>
  <c r="F1764" i="5"/>
  <c r="F1781" i="5"/>
  <c r="F1798" i="5"/>
  <c r="F1814" i="5"/>
  <c r="F1830" i="5"/>
  <c r="F1846" i="5"/>
  <c r="F1862" i="5"/>
  <c r="F1878" i="5"/>
  <c r="F1894" i="5"/>
  <c r="F1910" i="5"/>
  <c r="F1926" i="5"/>
  <c r="F1942" i="5"/>
  <c r="F1958" i="5"/>
  <c r="F1974" i="5"/>
  <c r="F1992" i="5"/>
  <c r="F1107" i="5"/>
  <c r="F1217" i="5"/>
  <c r="F1453" i="5"/>
  <c r="F1591" i="5"/>
  <c r="F1663" i="5"/>
  <c r="F1765" i="5"/>
  <c r="F1818" i="5"/>
  <c r="F1863" i="5"/>
  <c r="F1905" i="5"/>
  <c r="F1946" i="5"/>
  <c r="F1997" i="5"/>
  <c r="F1642" i="5"/>
  <c r="F797" i="5"/>
  <c r="F992" i="5"/>
  <c r="F1060" i="5"/>
  <c r="F1162" i="5"/>
  <c r="F1213" i="5"/>
  <c r="F1262" i="5"/>
  <c r="F1312" i="5"/>
  <c r="F1363" i="5"/>
  <c r="F1412" i="5"/>
  <c r="F1463" i="5"/>
  <c r="F1561" i="5"/>
  <c r="F1660" i="5"/>
  <c r="F1698" i="5"/>
  <c r="F1717" i="5"/>
  <c r="F1740" i="5"/>
  <c r="F1758" i="5"/>
  <c r="F1778" i="5"/>
  <c r="F1797" i="5"/>
  <c r="F1813" i="5"/>
  <c r="F1829" i="5"/>
  <c r="F1845" i="5"/>
  <c r="F1861" i="5"/>
  <c r="F1877" i="5"/>
  <c r="F1893" i="5"/>
  <c r="F1909" i="5"/>
  <c r="F1925" i="5"/>
  <c r="F1941" i="5"/>
  <c r="F1957" i="5"/>
  <c r="F1973" i="5"/>
  <c r="F1986" i="5"/>
  <c r="F1749" i="5"/>
  <c r="F1771" i="5"/>
  <c r="F1791" i="5"/>
  <c r="F1817" i="5"/>
  <c r="F1836" i="5"/>
  <c r="F1855" i="5"/>
  <c r="F1874" i="5"/>
  <c r="F1900" i="5"/>
  <c r="F1922" i="5"/>
  <c r="F1945" i="5"/>
  <c r="F1964" i="5"/>
  <c r="F1983" i="5"/>
  <c r="F704" i="5"/>
  <c r="F1031" i="5"/>
  <c r="F1281" i="5"/>
  <c r="F1500" i="5"/>
  <c r="F1653" i="5"/>
  <c r="F1729" i="5"/>
  <c r="F1793" i="5"/>
  <c r="F1834" i="5"/>
  <c r="F1876" i="5"/>
  <c r="F1908" i="5"/>
  <c r="F1943" i="5"/>
  <c r="F1978" i="5"/>
  <c r="F662" i="5"/>
  <c r="F941" i="5"/>
  <c r="F1062" i="5"/>
  <c r="F1131" i="5"/>
  <c r="F1185" i="5"/>
  <c r="F1268" i="5"/>
  <c r="F1357" i="5"/>
  <c r="F1441" i="5"/>
  <c r="F1506" i="5"/>
  <c r="F1555" i="5"/>
  <c r="F1597" i="5"/>
  <c r="F1639" i="5"/>
  <c r="F1685" i="5"/>
  <c r="F1721" i="5"/>
  <c r="F1741" i="5"/>
  <c r="F1810" i="5"/>
  <c r="F1887" i="5"/>
  <c r="F1929" i="5"/>
  <c r="F1999" i="5"/>
  <c r="F890" i="5"/>
  <c r="F1195" i="5"/>
  <c r="F1491" i="5"/>
  <c r="F1658" i="5"/>
  <c r="F1731" i="5"/>
  <c r="F1799" i="5"/>
  <c r="F1889" i="5"/>
  <c r="F1962" i="5"/>
  <c r="F679" i="5"/>
  <c r="F928" i="5"/>
  <c r="F1001" i="5"/>
  <c r="F1082" i="5"/>
  <c r="F1181" i="5"/>
  <c r="F1230" i="5"/>
  <c r="F1280" i="5"/>
  <c r="F1331" i="5"/>
  <c r="F1380" i="5"/>
  <c r="F1431" i="5"/>
  <c r="F1497" i="5"/>
  <c r="F1580" i="5"/>
  <c r="F1669" i="5"/>
  <c r="F1697" i="5"/>
  <c r="F1711" i="5"/>
  <c r="F1753" i="5"/>
  <c r="F1769" i="5"/>
  <c r="F1789" i="5"/>
  <c r="F1805" i="5"/>
  <c r="F1821" i="5"/>
  <c r="F1837" i="5"/>
  <c r="F1853" i="5"/>
  <c r="F1869" i="5"/>
  <c r="F1885" i="5"/>
  <c r="F1901" i="5"/>
  <c r="F1917" i="5"/>
  <c r="F1933" i="5"/>
  <c r="F1949" i="5"/>
  <c r="F1965" i="5"/>
  <c r="F1981" i="5"/>
  <c r="F1996" i="5"/>
  <c r="F1147" i="5"/>
  <c r="F1325" i="5"/>
  <c r="F1514" i="5"/>
  <c r="F1602" i="5"/>
  <c r="F1687" i="5"/>
  <c r="F1796" i="5"/>
  <c r="F1831" i="5"/>
  <c r="F1873" i="5"/>
  <c r="F1914" i="5"/>
  <c r="F1969" i="5"/>
  <c r="F26" i="5"/>
  <c r="H2" i="2"/>
  <c r="F2" i="2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B1831" i="5" l="1"/>
  <c r="H1831" i="5"/>
  <c r="B1853" i="5"/>
  <c r="H1853" i="5"/>
  <c r="B1230" i="5"/>
  <c r="H1230" i="5"/>
  <c r="B1887" i="5"/>
  <c r="H1887" i="5"/>
  <c r="H662" i="5"/>
  <c r="B1922" i="5"/>
  <c r="H1922" i="5"/>
  <c r="B1877" i="5"/>
  <c r="H1877" i="5"/>
  <c r="B1312" i="5"/>
  <c r="H1312" i="5"/>
  <c r="B1453" i="5"/>
  <c r="H1453" i="5"/>
  <c r="B1781" i="5"/>
  <c r="H1781" i="5"/>
  <c r="B875" i="5"/>
  <c r="H875" i="5"/>
  <c r="B1860" i="5"/>
  <c r="H1860" i="5"/>
  <c r="B1914" i="5"/>
  <c r="H1914" i="5"/>
  <c r="B1147" i="5"/>
  <c r="H1147" i="5"/>
  <c r="B1821" i="5"/>
  <c r="H1821" i="5"/>
  <c r="B1580" i="5"/>
  <c r="H1580" i="5"/>
  <c r="B1082" i="5"/>
  <c r="H1082" i="5"/>
  <c r="B1658" i="5"/>
  <c r="H1658" i="5"/>
  <c r="B1741" i="5"/>
  <c r="H1741" i="5"/>
  <c r="B1062" i="5"/>
  <c r="H1062" i="5"/>
  <c r="B1793" i="5"/>
  <c r="H1793" i="5"/>
  <c r="B1281" i="5"/>
  <c r="H1281" i="5"/>
  <c r="B1964" i="5"/>
  <c r="H1964" i="5"/>
  <c r="B1791" i="5"/>
  <c r="H1791" i="5"/>
  <c r="B1973" i="5"/>
  <c r="H1973" i="5"/>
  <c r="B1909" i="5"/>
  <c r="H1909" i="5"/>
  <c r="B1845" i="5"/>
  <c r="H1845" i="5"/>
  <c r="B1778" i="5"/>
  <c r="H1778" i="5"/>
  <c r="B1698" i="5"/>
  <c r="H1698" i="5"/>
  <c r="B1412" i="5"/>
  <c r="H1412" i="5"/>
  <c r="B1213" i="5"/>
  <c r="H1213" i="5"/>
  <c r="H797" i="5"/>
  <c r="B1905" i="5"/>
  <c r="H1905" i="5"/>
  <c r="B1663" i="5"/>
  <c r="H1663" i="5"/>
  <c r="B1107" i="5"/>
  <c r="H1107" i="5"/>
  <c r="B1942" i="5"/>
  <c r="H1942" i="5"/>
  <c r="B1878" i="5"/>
  <c r="H1878" i="5"/>
  <c r="B1814" i="5"/>
  <c r="H1814" i="5"/>
  <c r="B1746" i="5"/>
  <c r="H1746" i="5"/>
  <c r="B1569" i="5"/>
  <c r="H1569" i="5"/>
  <c r="B1316" i="5"/>
  <c r="H1316" i="5"/>
  <c r="B1044" i="5"/>
  <c r="H1044" i="5"/>
  <c r="B1956" i="5"/>
  <c r="H1956" i="5"/>
  <c r="B1623" i="5"/>
  <c r="H1623" i="5"/>
  <c r="B1987" i="5"/>
  <c r="H1987" i="5"/>
  <c r="B1735" i="5"/>
  <c r="H1735" i="5"/>
  <c r="B1586" i="5"/>
  <c r="H1586" i="5"/>
  <c r="B1338" i="5"/>
  <c r="H1338" i="5"/>
  <c r="B1038" i="5"/>
  <c r="H1038" i="5"/>
  <c r="B1937" i="5"/>
  <c r="H1937" i="5"/>
  <c r="B1783" i="5"/>
  <c r="H1783" i="5"/>
  <c r="B1236" i="5"/>
  <c r="H1236" i="5"/>
  <c r="B1961" i="5"/>
  <c r="H1961" i="5"/>
  <c r="B1871" i="5"/>
  <c r="H1871" i="5"/>
  <c r="B1788" i="5"/>
  <c r="H1788" i="5"/>
  <c r="B1966" i="5"/>
  <c r="H1966" i="5"/>
  <c r="B1902" i="5"/>
  <c r="H1902" i="5"/>
  <c r="B1838" i="5"/>
  <c r="H1838" i="5"/>
  <c r="B1774" i="5"/>
  <c r="H1774" i="5"/>
  <c r="B1682" i="5"/>
  <c r="H1682" i="5"/>
  <c r="B1399" i="5"/>
  <c r="H1399" i="5"/>
  <c r="H1198" i="5"/>
  <c r="B1895" i="5"/>
  <c r="H1895" i="5"/>
  <c r="B1645" i="5"/>
  <c r="H1645" i="5"/>
  <c r="B1069" i="5"/>
  <c r="H1069" i="5"/>
  <c r="B1939" i="5"/>
  <c r="H1939" i="5"/>
  <c r="B1875" i="5"/>
  <c r="H1875" i="5"/>
  <c r="B1811" i="5"/>
  <c r="H1811" i="5"/>
  <c r="B1726" i="5"/>
  <c r="H1726" i="5"/>
  <c r="B1541" i="5"/>
  <c r="H1541" i="5"/>
  <c r="B1303" i="5"/>
  <c r="H1303" i="5"/>
  <c r="B1027" i="5"/>
  <c r="H1027" i="5"/>
  <c r="B1930" i="5"/>
  <c r="H1930" i="5"/>
  <c r="B1581" i="5"/>
  <c r="H1581" i="5"/>
  <c r="B1970" i="5"/>
  <c r="H1970" i="5"/>
  <c r="B1733" i="5"/>
  <c r="H1733" i="5"/>
  <c r="B1575" i="5"/>
  <c r="H1575" i="5"/>
  <c r="B1313" i="5"/>
  <c r="H1313" i="5"/>
  <c r="B1022" i="5"/>
  <c r="H1022" i="5"/>
  <c r="B1927" i="5"/>
  <c r="H1927" i="5"/>
  <c r="B1738" i="5"/>
  <c r="H1738" i="5"/>
  <c r="H1125" i="5"/>
  <c r="B1954" i="5"/>
  <c r="H1954" i="5"/>
  <c r="B1868" i="5"/>
  <c r="H1868" i="5"/>
  <c r="B1785" i="5"/>
  <c r="H1785" i="5"/>
  <c r="B1963" i="5"/>
  <c r="H1963" i="5"/>
  <c r="B1899" i="5"/>
  <c r="H1899" i="5"/>
  <c r="B1835" i="5"/>
  <c r="H1835" i="5"/>
  <c r="B1770" i="5"/>
  <c r="H1770" i="5"/>
  <c r="B1677" i="5"/>
  <c r="H1677" i="5"/>
  <c r="B1390" i="5"/>
  <c r="H1390" i="5"/>
  <c r="B1184" i="5"/>
  <c r="H1184" i="5"/>
  <c r="B510" i="5"/>
  <c r="H510" i="5"/>
  <c r="B1879" i="5"/>
  <c r="H1879" i="5"/>
  <c r="B1613" i="5"/>
  <c r="H1613" i="5"/>
  <c r="B1936" i="5"/>
  <c r="H1936" i="5"/>
  <c r="B1872" i="5"/>
  <c r="H1872" i="5"/>
  <c r="B1808" i="5"/>
  <c r="H1808" i="5"/>
  <c r="B1718" i="5"/>
  <c r="H1718" i="5"/>
  <c r="B1511" i="5"/>
  <c r="H1511" i="5"/>
  <c r="B1294" i="5"/>
  <c r="H1294" i="5"/>
  <c r="B1017" i="5"/>
  <c r="H1017" i="5"/>
  <c r="B1911" i="5"/>
  <c r="H1911" i="5"/>
  <c r="B1549" i="5"/>
  <c r="H1549" i="5"/>
  <c r="B1951" i="5"/>
  <c r="H1951" i="5"/>
  <c r="B1730" i="5"/>
  <c r="H1730" i="5"/>
  <c r="B1564" i="5"/>
  <c r="H1564" i="5"/>
  <c r="B1293" i="5"/>
  <c r="H1293" i="5"/>
  <c r="B976" i="5"/>
  <c r="H976" i="5"/>
  <c r="B1921" i="5"/>
  <c r="H1921" i="5"/>
  <c r="B1734" i="5"/>
  <c r="H1734" i="5"/>
  <c r="B1048" i="5"/>
  <c r="H1048" i="5"/>
  <c r="B1948" i="5"/>
  <c r="H1948" i="5"/>
  <c r="B1865" i="5"/>
  <c r="H1865" i="5"/>
  <c r="B1775" i="5"/>
  <c r="H1775" i="5"/>
  <c r="B1960" i="5"/>
  <c r="H1960" i="5"/>
  <c r="B1896" i="5"/>
  <c r="H1896" i="5"/>
  <c r="B1832" i="5"/>
  <c r="H1832" i="5"/>
  <c r="B1767" i="5"/>
  <c r="H1767" i="5"/>
  <c r="B1671" i="5"/>
  <c r="H1671" i="5"/>
  <c r="B1376" i="5"/>
  <c r="H1376" i="5"/>
  <c r="B1175" i="5"/>
  <c r="H1175" i="5"/>
  <c r="H430" i="5"/>
  <c r="B1538" i="5"/>
  <c r="H1538" i="5"/>
  <c r="B1393" i="5"/>
  <c r="H1393" i="5"/>
  <c r="B1265" i="5"/>
  <c r="H1265" i="5"/>
  <c r="B1149" i="5"/>
  <c r="H1149" i="5"/>
  <c r="H1015" i="5"/>
  <c r="H825" i="5"/>
  <c r="B1737" i="5"/>
  <c r="H1737" i="5"/>
  <c r="B1588" i="5"/>
  <c r="H1588" i="5"/>
  <c r="B1469" i="5"/>
  <c r="H1469" i="5"/>
  <c r="B1341" i="5"/>
  <c r="H1341" i="5"/>
  <c r="B1214" i="5"/>
  <c r="H1214" i="5"/>
  <c r="H1032" i="5"/>
  <c r="B790" i="5"/>
  <c r="H790" i="5"/>
  <c r="B495" i="5"/>
  <c r="H495" i="5"/>
  <c r="B697" i="5"/>
  <c r="H697" i="5"/>
  <c r="B1670" i="5"/>
  <c r="H1670" i="5"/>
  <c r="B1627" i="5"/>
  <c r="H1627" i="5"/>
  <c r="B1585" i="5"/>
  <c r="H1585" i="5"/>
  <c r="B1522" i="5"/>
  <c r="H1522" i="5"/>
  <c r="B1462" i="5"/>
  <c r="H1462" i="5"/>
  <c r="B1382" i="5"/>
  <c r="H1382" i="5"/>
  <c r="B1567" i="5"/>
  <c r="H1567" i="5"/>
  <c r="B1418" i="5"/>
  <c r="H1418" i="5"/>
  <c r="B1290" i="5"/>
  <c r="H1290" i="5"/>
  <c r="H1165" i="5"/>
  <c r="B1043" i="5"/>
  <c r="H1043" i="5"/>
  <c r="B884" i="5"/>
  <c r="H884" i="5"/>
  <c r="B1748" i="5"/>
  <c r="H1748" i="5"/>
  <c r="B1636" i="5"/>
  <c r="H1636" i="5"/>
  <c r="B1494" i="5"/>
  <c r="H1494" i="5"/>
  <c r="B1364" i="5"/>
  <c r="H1364" i="5"/>
  <c r="B1242" i="5"/>
  <c r="H1242" i="5"/>
  <c r="B1085" i="5"/>
  <c r="H1085" i="5"/>
  <c r="B852" i="5"/>
  <c r="H852" i="5"/>
  <c r="B584" i="5"/>
  <c r="H584" i="5"/>
  <c r="B762" i="5"/>
  <c r="H762" i="5"/>
  <c r="B1678" i="5"/>
  <c r="H1678" i="5"/>
  <c r="B1635" i="5"/>
  <c r="H1635" i="5"/>
  <c r="B1593" i="5"/>
  <c r="H1593" i="5"/>
  <c r="B1539" i="5"/>
  <c r="H1539" i="5"/>
  <c r="B1471" i="5"/>
  <c r="H1471" i="5"/>
  <c r="B1404" i="5"/>
  <c r="H1404" i="5"/>
  <c r="B1605" i="5"/>
  <c r="H1605" i="5"/>
  <c r="B1475" i="5"/>
  <c r="H1475" i="5"/>
  <c r="B1347" i="5"/>
  <c r="H1347" i="5"/>
  <c r="B1223" i="5"/>
  <c r="H1223" i="5"/>
  <c r="B1102" i="5"/>
  <c r="H1102" i="5"/>
  <c r="B958" i="5"/>
  <c r="H958" i="5"/>
  <c r="B691" i="5"/>
  <c r="H691" i="5"/>
  <c r="B1707" i="5"/>
  <c r="H1707" i="5"/>
  <c r="B1537" i="5"/>
  <c r="H1537" i="5"/>
  <c r="B1424" i="5"/>
  <c r="H1424" i="5"/>
  <c r="B1296" i="5"/>
  <c r="H1296" i="5"/>
  <c r="H1168" i="5"/>
  <c r="B963" i="5"/>
  <c r="H963" i="5"/>
  <c r="B669" i="5"/>
  <c r="H669" i="5"/>
  <c r="B878" i="5"/>
  <c r="H878" i="5"/>
  <c r="H523" i="5"/>
  <c r="B1654" i="5"/>
  <c r="H1654" i="5"/>
  <c r="B1611" i="5"/>
  <c r="H1611" i="5"/>
  <c r="B1568" i="5"/>
  <c r="H1568" i="5"/>
  <c r="B1504" i="5"/>
  <c r="H1504" i="5"/>
  <c r="B1436" i="5"/>
  <c r="H1436" i="5"/>
  <c r="B1334" i="5"/>
  <c r="H1334" i="5"/>
  <c r="B1546" i="5"/>
  <c r="H1546" i="5"/>
  <c r="B1406" i="5"/>
  <c r="H1406" i="5"/>
  <c r="B1275" i="5"/>
  <c r="H1275" i="5"/>
  <c r="B1155" i="5"/>
  <c r="H1155" i="5"/>
  <c r="B1025" i="5"/>
  <c r="H1025" i="5"/>
  <c r="B839" i="5"/>
  <c r="H839" i="5"/>
  <c r="B1739" i="5"/>
  <c r="H1739" i="5"/>
  <c r="B1604" i="5"/>
  <c r="H1604" i="5"/>
  <c r="B1479" i="5"/>
  <c r="H1479" i="5"/>
  <c r="B1351" i="5"/>
  <c r="H1351" i="5"/>
  <c r="B1220" i="5"/>
  <c r="H1220" i="5"/>
  <c r="B1040" i="5"/>
  <c r="H1040" i="5"/>
  <c r="B807" i="5"/>
  <c r="H807" i="5"/>
  <c r="B527" i="5"/>
  <c r="H527" i="5"/>
  <c r="B711" i="5"/>
  <c r="H711" i="5"/>
  <c r="B1673" i="5"/>
  <c r="H1673" i="5"/>
  <c r="B1630" i="5"/>
  <c r="H1630" i="5"/>
  <c r="B1587" i="5"/>
  <c r="H1587" i="5"/>
  <c r="B1525" i="5"/>
  <c r="H1525" i="5"/>
  <c r="B1465" i="5"/>
  <c r="H1465" i="5"/>
  <c r="B1388" i="5"/>
  <c r="H1388" i="5"/>
  <c r="B1369" i="5"/>
  <c r="H1369" i="5"/>
  <c r="B1305" i="5"/>
  <c r="H1305" i="5"/>
  <c r="B1222" i="5"/>
  <c r="H1222" i="5"/>
  <c r="B1148" i="5"/>
  <c r="H1148" i="5"/>
  <c r="B1067" i="5"/>
  <c r="H1067" i="5"/>
  <c r="B966" i="5"/>
  <c r="H966" i="5"/>
  <c r="B768" i="5"/>
  <c r="H768" i="5"/>
  <c r="B1782" i="5"/>
  <c r="H1782" i="5"/>
  <c r="B1559" i="5"/>
  <c r="H1559" i="5"/>
  <c r="B1435" i="5"/>
  <c r="H1435" i="5"/>
  <c r="B1307" i="5"/>
  <c r="H1307" i="5"/>
  <c r="B1202" i="5"/>
  <c r="H1202" i="5"/>
  <c r="B1053" i="5"/>
  <c r="H1053" i="5"/>
  <c r="B854" i="5"/>
  <c r="H854" i="5"/>
  <c r="B514" i="5"/>
  <c r="H514" i="5"/>
  <c r="B1029" i="5"/>
  <c r="H1029" i="5"/>
  <c r="B777" i="5"/>
  <c r="H777" i="5"/>
  <c r="B773" i="5"/>
  <c r="H773" i="5"/>
  <c r="B933" i="5"/>
  <c r="H933" i="5"/>
  <c r="H614" i="5"/>
  <c r="B342" i="5"/>
  <c r="H342" i="5"/>
  <c r="B1302" i="5"/>
  <c r="H1302" i="5"/>
  <c r="B1219" i="5"/>
  <c r="H1219" i="5"/>
  <c r="B1145" i="5"/>
  <c r="H1145" i="5"/>
  <c r="B1064" i="5"/>
  <c r="H1064" i="5"/>
  <c r="B948" i="5"/>
  <c r="H948" i="5"/>
  <c r="B755" i="5"/>
  <c r="H755" i="5"/>
  <c r="B1773" i="5"/>
  <c r="H1773" i="5"/>
  <c r="B1550" i="5"/>
  <c r="H1550" i="5"/>
  <c r="B1426" i="5"/>
  <c r="H1426" i="5"/>
  <c r="B1298" i="5"/>
  <c r="H1298" i="5"/>
  <c r="H1192" i="5"/>
  <c r="B1028" i="5"/>
  <c r="H1028" i="5"/>
  <c r="B820" i="5"/>
  <c r="H820" i="5"/>
  <c r="H473" i="5"/>
  <c r="B1020" i="5"/>
  <c r="H1020" i="5"/>
  <c r="B745" i="5"/>
  <c r="H745" i="5"/>
  <c r="B757" i="5"/>
  <c r="H757" i="5"/>
  <c r="B916" i="5"/>
  <c r="H916" i="5"/>
  <c r="B595" i="5"/>
  <c r="H595" i="5"/>
  <c r="B280" i="5"/>
  <c r="H280" i="5"/>
  <c r="B1391" i="5"/>
  <c r="H1391" i="5"/>
  <c r="B1327" i="5"/>
  <c r="H1327" i="5"/>
  <c r="B1254" i="5"/>
  <c r="H1254" i="5"/>
  <c r="B1171" i="5"/>
  <c r="H1171" i="5"/>
  <c r="B1115" i="5"/>
  <c r="H1115" i="5"/>
  <c r="B1000" i="5"/>
  <c r="H1000" i="5"/>
  <c r="B861" i="5"/>
  <c r="H861" i="5"/>
  <c r="B601" i="5"/>
  <c r="H601" i="5"/>
  <c r="B1648" i="5"/>
  <c r="H1648" i="5"/>
  <c r="B1483" i="5"/>
  <c r="H1483" i="5"/>
  <c r="B1355" i="5"/>
  <c r="H1355" i="5"/>
  <c r="B1240" i="5"/>
  <c r="H1240" i="5"/>
  <c r="B1114" i="5"/>
  <c r="H1114" i="5"/>
  <c r="B942" i="5"/>
  <c r="H942" i="5"/>
  <c r="B646" i="5"/>
  <c r="H646" i="5"/>
  <c r="H1077" i="5"/>
  <c r="H940" i="5"/>
  <c r="B870" i="5"/>
  <c r="H870" i="5"/>
  <c r="B577" i="5"/>
  <c r="H577" i="5"/>
  <c r="B721" i="5"/>
  <c r="H721" i="5"/>
  <c r="B173" i="5"/>
  <c r="H173" i="5"/>
  <c r="B130" i="5"/>
  <c r="H130" i="5"/>
  <c r="B1270" i="5"/>
  <c r="H1270" i="5"/>
  <c r="B1187" i="5"/>
  <c r="H1187" i="5"/>
  <c r="B1129" i="5"/>
  <c r="H1129" i="5"/>
  <c r="H1030" i="5"/>
  <c r="B895" i="5"/>
  <c r="H895" i="5"/>
  <c r="B652" i="5"/>
  <c r="H652" i="5"/>
  <c r="B1688" i="5"/>
  <c r="H1688" i="5"/>
  <c r="B1498" i="5"/>
  <c r="H1498" i="5"/>
  <c r="B1378" i="5"/>
  <c r="H1378" i="5"/>
  <c r="B1256" i="5"/>
  <c r="H1256" i="5"/>
  <c r="B1142" i="5"/>
  <c r="H1142" i="5"/>
  <c r="B964" i="5"/>
  <c r="H964" i="5"/>
  <c r="B692" i="5"/>
  <c r="H692" i="5"/>
  <c r="B1100" i="5"/>
  <c r="H1100" i="5"/>
  <c r="B972" i="5"/>
  <c r="H972" i="5"/>
  <c r="B524" i="5"/>
  <c r="H524" i="5"/>
  <c r="B625" i="5"/>
  <c r="H625" i="5"/>
  <c r="B785" i="5"/>
  <c r="H785" i="5"/>
  <c r="B413" i="5"/>
  <c r="H413" i="5"/>
  <c r="H194" i="5"/>
  <c r="H892" i="5"/>
  <c r="B772" i="5"/>
  <c r="H772" i="5"/>
  <c r="H639" i="5"/>
  <c r="B379" i="5"/>
  <c r="H379" i="5"/>
  <c r="B834" i="5"/>
  <c r="H834" i="5"/>
  <c r="B770" i="5"/>
  <c r="H770" i="5"/>
  <c r="H706" i="5"/>
  <c r="B602" i="5"/>
  <c r="H602" i="5"/>
  <c r="H521" i="5"/>
  <c r="B930" i="5"/>
  <c r="H930" i="5"/>
  <c r="H846" i="5"/>
  <c r="B760" i="5"/>
  <c r="H760" i="5"/>
  <c r="B673" i="5"/>
  <c r="H673" i="5"/>
  <c r="H611" i="5"/>
  <c r="B466" i="5"/>
  <c r="H466" i="5"/>
  <c r="B344" i="5"/>
  <c r="H344" i="5"/>
  <c r="B497" i="5"/>
  <c r="H497" i="5"/>
  <c r="H336" i="5"/>
  <c r="B467" i="5"/>
  <c r="H467" i="5"/>
  <c r="B231" i="5"/>
  <c r="H231" i="5"/>
  <c r="H1072" i="5"/>
  <c r="B990" i="5"/>
  <c r="H990" i="5"/>
  <c r="H888" i="5"/>
  <c r="B717" i="5"/>
  <c r="H717" i="5"/>
  <c r="H546" i="5"/>
  <c r="B1736" i="5"/>
  <c r="H1736" i="5"/>
  <c r="B1608" i="5"/>
  <c r="H1608" i="5"/>
  <c r="B1524" i="5"/>
  <c r="H1524" i="5"/>
  <c r="B1464" i="5"/>
  <c r="H1464" i="5"/>
  <c r="B1400" i="5"/>
  <c r="H1400" i="5"/>
  <c r="B1336" i="5"/>
  <c r="H1336" i="5"/>
  <c r="B1276" i="5"/>
  <c r="H1276" i="5"/>
  <c r="B1224" i="5"/>
  <c r="H1224" i="5"/>
  <c r="B1173" i="5"/>
  <c r="H1173" i="5"/>
  <c r="B1083" i="5"/>
  <c r="H1083" i="5"/>
  <c r="B1002" i="5"/>
  <c r="H1002" i="5"/>
  <c r="B913" i="5"/>
  <c r="H913" i="5"/>
  <c r="B765" i="5"/>
  <c r="H765" i="5"/>
  <c r="H613" i="5"/>
  <c r="B1116" i="5"/>
  <c r="H1116" i="5"/>
  <c r="B1058" i="5"/>
  <c r="H1058" i="5"/>
  <c r="B994" i="5"/>
  <c r="H994" i="5"/>
  <c r="B931" i="5"/>
  <c r="H931" i="5"/>
  <c r="B823" i="5"/>
  <c r="H823" i="5"/>
  <c r="B695" i="5"/>
  <c r="H695" i="5"/>
  <c r="H565" i="5"/>
  <c r="B863" i="5"/>
  <c r="H863" i="5"/>
  <c r="H799" i="5"/>
  <c r="H735" i="5"/>
  <c r="B671" i="5"/>
  <c r="H671" i="5"/>
  <c r="H567" i="5"/>
  <c r="B410" i="5"/>
  <c r="H410" i="5"/>
  <c r="B881" i="5"/>
  <c r="H881" i="5"/>
  <c r="H798" i="5"/>
  <c r="B712" i="5"/>
  <c r="H712" i="5"/>
  <c r="B640" i="5"/>
  <c r="H640" i="5"/>
  <c r="B562" i="5"/>
  <c r="H562" i="5"/>
  <c r="H429" i="5"/>
  <c r="B548" i="5"/>
  <c r="H548" i="5"/>
  <c r="B420" i="5"/>
  <c r="H420" i="5"/>
  <c r="B544" i="5"/>
  <c r="H544" i="5"/>
  <c r="B319" i="5"/>
  <c r="H319" i="5"/>
  <c r="H45" i="5"/>
  <c r="B537" i="5"/>
  <c r="H537" i="5"/>
  <c r="B1728" i="5"/>
  <c r="H1728" i="5"/>
  <c r="B1600" i="5"/>
  <c r="H1600" i="5"/>
  <c r="B1521" i="5"/>
  <c r="H1521" i="5"/>
  <c r="B1461" i="5"/>
  <c r="H1461" i="5"/>
  <c r="B1397" i="5"/>
  <c r="H1397" i="5"/>
  <c r="B1333" i="5"/>
  <c r="H1333" i="5"/>
  <c r="B1272" i="5"/>
  <c r="H1272" i="5"/>
  <c r="B1221" i="5"/>
  <c r="H1221" i="5"/>
  <c r="B1170" i="5"/>
  <c r="H1170" i="5"/>
  <c r="H1080" i="5"/>
  <c r="B999" i="5"/>
  <c r="H999" i="5"/>
  <c r="B907" i="5"/>
  <c r="H907" i="5"/>
  <c r="B749" i="5"/>
  <c r="H749" i="5"/>
  <c r="B606" i="5"/>
  <c r="H606" i="5"/>
  <c r="B1113" i="5"/>
  <c r="H1113" i="5"/>
  <c r="B1055" i="5"/>
  <c r="H1055" i="5"/>
  <c r="B991" i="5"/>
  <c r="H991" i="5"/>
  <c r="B925" i="5"/>
  <c r="H925" i="5"/>
  <c r="B816" i="5"/>
  <c r="H816" i="5"/>
  <c r="B688" i="5"/>
  <c r="H688" i="5"/>
  <c r="B549" i="5"/>
  <c r="H549" i="5"/>
  <c r="B860" i="5"/>
  <c r="H860" i="5"/>
  <c r="H796" i="5"/>
  <c r="B732" i="5"/>
  <c r="H732" i="5"/>
  <c r="B668" i="5"/>
  <c r="H668" i="5"/>
  <c r="B564" i="5"/>
  <c r="H564" i="5"/>
  <c r="B390" i="5"/>
  <c r="H390" i="5"/>
  <c r="B877" i="5"/>
  <c r="H877" i="5"/>
  <c r="B792" i="5"/>
  <c r="H792" i="5"/>
  <c r="H705" i="5"/>
  <c r="B637" i="5"/>
  <c r="H637" i="5"/>
  <c r="B543" i="5"/>
  <c r="H543" i="5"/>
  <c r="H425" i="5"/>
  <c r="B545" i="5"/>
  <c r="H545" i="5"/>
  <c r="B416" i="5"/>
  <c r="H416" i="5"/>
  <c r="B541" i="5"/>
  <c r="H541" i="5"/>
  <c r="B255" i="5"/>
  <c r="H255" i="5"/>
  <c r="B349" i="5"/>
  <c r="H349" i="5"/>
  <c r="B303" i="5"/>
  <c r="H303" i="5"/>
  <c r="B167" i="5"/>
  <c r="H167" i="5"/>
  <c r="H159" i="5"/>
  <c r="H155" i="5"/>
  <c r="H34" i="5"/>
  <c r="H923" i="5"/>
  <c r="B859" i="5"/>
  <c r="H859" i="5"/>
  <c r="H795" i="5"/>
  <c r="B731" i="5"/>
  <c r="H731" i="5"/>
  <c r="B667" i="5"/>
  <c r="H667" i="5"/>
  <c r="B624" i="5"/>
  <c r="H624" i="5"/>
  <c r="H552" i="5"/>
  <c r="B358" i="5"/>
  <c r="H358" i="5"/>
  <c r="B421" i="5"/>
  <c r="H421" i="5"/>
  <c r="B307" i="5"/>
  <c r="H307" i="5"/>
  <c r="B538" i="5"/>
  <c r="H538" i="5"/>
  <c r="H474" i="5"/>
  <c r="B412" i="5"/>
  <c r="H412" i="5"/>
  <c r="B296" i="5"/>
  <c r="H296" i="5"/>
  <c r="B534" i="5"/>
  <c r="H534" i="5"/>
  <c r="H427" i="5"/>
  <c r="B393" i="5"/>
  <c r="H393" i="5"/>
  <c r="H153" i="5"/>
  <c r="B265" i="5"/>
  <c r="H265" i="5"/>
  <c r="B97" i="5"/>
  <c r="H97" i="5"/>
  <c r="B109" i="5"/>
  <c r="H109" i="5"/>
  <c r="B438" i="5"/>
  <c r="H438" i="5"/>
  <c r="B433" i="5"/>
  <c r="H433" i="5"/>
  <c r="H333" i="5"/>
  <c r="H551" i="5"/>
  <c r="B487" i="5"/>
  <c r="H487" i="5"/>
  <c r="H424" i="5"/>
  <c r="B325" i="5"/>
  <c r="H325" i="5"/>
  <c r="H547" i="5"/>
  <c r="B451" i="5"/>
  <c r="H451" i="5"/>
  <c r="B221" i="5"/>
  <c r="H221" i="5"/>
  <c r="B207" i="5"/>
  <c r="H207" i="5"/>
  <c r="B311" i="5"/>
  <c r="H311" i="5"/>
  <c r="B129" i="5"/>
  <c r="H129" i="5"/>
  <c r="B141" i="5"/>
  <c r="H141" i="5"/>
  <c r="B496" i="5"/>
  <c r="H496" i="5"/>
  <c r="B431" i="5"/>
  <c r="H431" i="5"/>
  <c r="H334" i="5"/>
  <c r="B396" i="5"/>
  <c r="H396" i="5"/>
  <c r="H332" i="5"/>
  <c r="H267" i="5"/>
  <c r="B204" i="5"/>
  <c r="H204" i="5"/>
  <c r="B262" i="5"/>
  <c r="H262" i="5"/>
  <c r="B197" i="5"/>
  <c r="H197" i="5"/>
  <c r="B372" i="5"/>
  <c r="H372" i="5"/>
  <c r="B308" i="5"/>
  <c r="H308" i="5"/>
  <c r="H244" i="5"/>
  <c r="B180" i="5"/>
  <c r="H180" i="5"/>
  <c r="B87" i="5"/>
  <c r="H87" i="5"/>
  <c r="B126" i="5"/>
  <c r="H126" i="5"/>
  <c r="H84" i="5"/>
  <c r="H41" i="5"/>
  <c r="H83" i="5"/>
  <c r="H138" i="5"/>
  <c r="B96" i="5"/>
  <c r="H96" i="5"/>
  <c r="B53" i="5"/>
  <c r="H53" i="5"/>
  <c r="B345" i="5"/>
  <c r="H345" i="5"/>
  <c r="B279" i="5"/>
  <c r="H279" i="5"/>
  <c r="B217" i="5"/>
  <c r="H217" i="5"/>
  <c r="B274" i="5"/>
  <c r="H274" i="5"/>
  <c r="B210" i="5"/>
  <c r="H210" i="5"/>
  <c r="B385" i="5"/>
  <c r="H385" i="5"/>
  <c r="B321" i="5"/>
  <c r="H321" i="5"/>
  <c r="B257" i="5"/>
  <c r="H257" i="5"/>
  <c r="H193" i="5"/>
  <c r="B111" i="5"/>
  <c r="H111" i="5"/>
  <c r="H134" i="5"/>
  <c r="B92" i="5"/>
  <c r="H92" i="5"/>
  <c r="B49" i="5"/>
  <c r="H49" i="5"/>
  <c r="B107" i="5"/>
  <c r="H107" i="5"/>
  <c r="H146" i="5"/>
  <c r="B104" i="5"/>
  <c r="H104" i="5"/>
  <c r="B61" i="5"/>
  <c r="H61" i="5"/>
  <c r="B502" i="5"/>
  <c r="H502" i="5"/>
  <c r="B439" i="5"/>
  <c r="H439" i="5"/>
  <c r="B355" i="5"/>
  <c r="H355" i="5"/>
  <c r="B179" i="5"/>
  <c r="H179" i="5"/>
  <c r="B338" i="5"/>
  <c r="H338" i="5"/>
  <c r="B275" i="5"/>
  <c r="H275" i="5"/>
  <c r="B214" i="5"/>
  <c r="H214" i="5"/>
  <c r="B270" i="5"/>
  <c r="H270" i="5"/>
  <c r="B203" i="5"/>
  <c r="H203" i="5"/>
  <c r="B378" i="5"/>
  <c r="H378" i="5"/>
  <c r="B314" i="5"/>
  <c r="H314" i="5"/>
  <c r="B254" i="5"/>
  <c r="H254" i="5"/>
  <c r="B186" i="5"/>
  <c r="H186" i="5"/>
  <c r="B132" i="5"/>
  <c r="H132" i="5"/>
  <c r="B89" i="5"/>
  <c r="H89" i="5"/>
  <c r="B46" i="5"/>
  <c r="H46" i="5"/>
  <c r="B99" i="5"/>
  <c r="H99" i="5"/>
  <c r="H144" i="5"/>
  <c r="B101" i="5"/>
  <c r="H101" i="5"/>
  <c r="B58" i="5"/>
  <c r="H58" i="5"/>
  <c r="B26" i="5"/>
  <c r="H26" i="5"/>
  <c r="B1917" i="5"/>
  <c r="H1917" i="5"/>
  <c r="B1431" i="5"/>
  <c r="H1431" i="5"/>
  <c r="B1195" i="5"/>
  <c r="H1195" i="5"/>
  <c r="B1185" i="5"/>
  <c r="H1185" i="5"/>
  <c r="H704" i="5"/>
  <c r="B1941" i="5"/>
  <c r="H1941" i="5"/>
  <c r="B1561" i="5"/>
  <c r="H1561" i="5"/>
  <c r="B1818" i="5"/>
  <c r="H1818" i="5"/>
  <c r="B1846" i="5"/>
  <c r="H1846" i="5"/>
  <c r="B1216" i="5"/>
  <c r="H1216" i="5"/>
  <c r="B1858" i="5"/>
  <c r="H1858" i="5"/>
  <c r="H1163" i="5"/>
  <c r="B1998" i="5"/>
  <c r="H1998" i="5"/>
  <c r="B1687" i="5"/>
  <c r="H1687" i="5"/>
  <c r="B1949" i="5"/>
  <c r="H1949" i="5"/>
  <c r="B1885" i="5"/>
  <c r="H1885" i="5"/>
  <c r="B1753" i="5"/>
  <c r="H1753" i="5"/>
  <c r="B1331" i="5"/>
  <c r="H1331" i="5"/>
  <c r="B1962" i="5"/>
  <c r="H1962" i="5"/>
  <c r="B1999" i="5"/>
  <c r="H1999" i="5"/>
  <c r="B1597" i="5"/>
  <c r="H1597" i="5"/>
  <c r="B1357" i="5"/>
  <c r="H1357" i="5"/>
  <c r="B1943" i="5"/>
  <c r="H1943" i="5"/>
  <c r="B1874" i="5"/>
  <c r="H1874" i="5"/>
  <c r="B1873" i="5"/>
  <c r="H1873" i="5"/>
  <c r="B1602" i="5"/>
  <c r="H1602" i="5"/>
  <c r="B1996" i="5"/>
  <c r="H1996" i="5"/>
  <c r="B1933" i="5"/>
  <c r="H1933" i="5"/>
  <c r="B1869" i="5"/>
  <c r="H1869" i="5"/>
  <c r="B1805" i="5"/>
  <c r="H1805" i="5"/>
  <c r="B1711" i="5"/>
  <c r="H1711" i="5"/>
  <c r="B1497" i="5"/>
  <c r="H1497" i="5"/>
  <c r="B1280" i="5"/>
  <c r="H1280" i="5"/>
  <c r="B1001" i="5"/>
  <c r="H1001" i="5"/>
  <c r="B1889" i="5"/>
  <c r="H1889" i="5"/>
  <c r="B1491" i="5"/>
  <c r="H1491" i="5"/>
  <c r="B1929" i="5"/>
  <c r="H1929" i="5"/>
  <c r="B1721" i="5"/>
  <c r="H1721" i="5"/>
  <c r="B1555" i="5"/>
  <c r="H1555" i="5"/>
  <c r="B1268" i="5"/>
  <c r="H1268" i="5"/>
  <c r="B941" i="5"/>
  <c r="H941" i="5"/>
  <c r="B1908" i="5"/>
  <c r="H1908" i="5"/>
  <c r="B1729" i="5"/>
  <c r="H1729" i="5"/>
  <c r="H1031" i="5"/>
  <c r="B1945" i="5"/>
  <c r="H1945" i="5"/>
  <c r="B1855" i="5"/>
  <c r="H1855" i="5"/>
  <c r="B1771" i="5"/>
  <c r="H1771" i="5"/>
  <c r="B1957" i="5"/>
  <c r="H1957" i="5"/>
  <c r="B1893" i="5"/>
  <c r="H1893" i="5"/>
  <c r="B1829" i="5"/>
  <c r="H1829" i="5"/>
  <c r="B1758" i="5"/>
  <c r="H1758" i="5"/>
  <c r="B1660" i="5"/>
  <c r="H1660" i="5"/>
  <c r="B1363" i="5"/>
  <c r="H1363" i="5"/>
  <c r="H1162" i="5"/>
  <c r="B1642" i="5"/>
  <c r="H1642" i="5"/>
  <c r="B1863" i="5"/>
  <c r="H1863" i="5"/>
  <c r="B1591" i="5"/>
  <c r="H1591" i="5"/>
  <c r="B1992" i="5"/>
  <c r="H1992" i="5"/>
  <c r="B1926" i="5"/>
  <c r="H1926" i="5"/>
  <c r="B1862" i="5"/>
  <c r="H1862" i="5"/>
  <c r="B1798" i="5"/>
  <c r="H1798" i="5"/>
  <c r="B1706" i="5"/>
  <c r="H1706" i="5"/>
  <c r="B1472" i="5"/>
  <c r="H1472" i="5"/>
  <c r="B1271" i="5"/>
  <c r="H1271" i="5"/>
  <c r="H979" i="5"/>
  <c r="B1866" i="5"/>
  <c r="H1866" i="5"/>
  <c r="B1434" i="5"/>
  <c r="H1434" i="5"/>
  <c r="B1919" i="5"/>
  <c r="H1919" i="5"/>
  <c r="B1714" i="5"/>
  <c r="H1714" i="5"/>
  <c r="B1540" i="5"/>
  <c r="H1540" i="5"/>
  <c r="B1249" i="5"/>
  <c r="H1249" i="5"/>
  <c r="B910" i="5"/>
  <c r="H910" i="5"/>
  <c r="B1898" i="5"/>
  <c r="H1898" i="5"/>
  <c r="B1715" i="5"/>
  <c r="H1715" i="5"/>
  <c r="H987" i="5"/>
  <c r="B1938" i="5"/>
  <c r="H1938" i="5"/>
  <c r="B1849" i="5"/>
  <c r="H1849" i="5"/>
  <c r="B1768" i="5"/>
  <c r="H1768" i="5"/>
  <c r="B1950" i="5"/>
  <c r="H1950" i="5"/>
  <c r="B1886" i="5"/>
  <c r="H1886" i="5"/>
  <c r="B1822" i="5"/>
  <c r="H1822" i="5"/>
  <c r="B1755" i="5"/>
  <c r="H1755" i="5"/>
  <c r="B1647" i="5"/>
  <c r="H1647" i="5"/>
  <c r="B1348" i="5"/>
  <c r="H1348" i="5"/>
  <c r="B1130" i="5"/>
  <c r="H1130" i="5"/>
  <c r="B1637" i="5"/>
  <c r="H1637" i="5"/>
  <c r="B1857" i="5"/>
  <c r="H1857" i="5"/>
  <c r="B1560" i="5"/>
  <c r="H1560" i="5"/>
  <c r="B1988" i="5"/>
  <c r="H1988" i="5"/>
  <c r="B1923" i="5"/>
  <c r="H1923" i="5"/>
  <c r="B1859" i="5"/>
  <c r="H1859" i="5"/>
  <c r="B1795" i="5"/>
  <c r="H1795" i="5"/>
  <c r="B1702" i="5"/>
  <c r="H1702" i="5"/>
  <c r="B1459" i="5"/>
  <c r="H1459" i="5"/>
  <c r="B1258" i="5"/>
  <c r="H1258" i="5"/>
  <c r="B961" i="5"/>
  <c r="H961" i="5"/>
  <c r="B1847" i="5"/>
  <c r="H1847" i="5"/>
  <c r="B1370" i="5"/>
  <c r="H1370" i="5"/>
  <c r="B1906" i="5"/>
  <c r="H1906" i="5"/>
  <c r="B1694" i="5"/>
  <c r="H1694" i="5"/>
  <c r="B1531" i="5"/>
  <c r="H1531" i="5"/>
  <c r="B1227" i="5"/>
  <c r="H1227" i="5"/>
  <c r="B857" i="5"/>
  <c r="H857" i="5"/>
  <c r="B1892" i="5"/>
  <c r="H1892" i="5"/>
  <c r="B1708" i="5"/>
  <c r="H1708" i="5"/>
  <c r="B929" i="5"/>
  <c r="H929" i="5"/>
  <c r="B1935" i="5"/>
  <c r="H1935" i="5"/>
  <c r="B1842" i="5"/>
  <c r="H1842" i="5"/>
  <c r="B1762" i="5"/>
  <c r="H1762" i="5"/>
  <c r="B1947" i="5"/>
  <c r="H1947" i="5"/>
  <c r="B1883" i="5"/>
  <c r="H1883" i="5"/>
  <c r="B1819" i="5"/>
  <c r="H1819" i="5"/>
  <c r="B1747" i="5"/>
  <c r="H1747" i="5"/>
  <c r="B1628" i="5"/>
  <c r="H1628" i="5"/>
  <c r="B1335" i="5"/>
  <c r="H1335" i="5"/>
  <c r="B1089" i="5"/>
  <c r="H1089" i="5"/>
  <c r="B1631" i="5"/>
  <c r="H1631" i="5"/>
  <c r="B1841" i="5"/>
  <c r="H1841" i="5"/>
  <c r="B1534" i="5"/>
  <c r="H1534" i="5"/>
  <c r="B1984" i="5"/>
  <c r="H1984" i="5"/>
  <c r="B1920" i="5"/>
  <c r="H1920" i="5"/>
  <c r="B1856" i="5"/>
  <c r="H1856" i="5"/>
  <c r="B1792" i="5"/>
  <c r="H1792" i="5"/>
  <c r="B1699" i="5"/>
  <c r="H1699" i="5"/>
  <c r="B1444" i="5"/>
  <c r="H1444" i="5"/>
  <c r="B1245" i="5"/>
  <c r="H1245" i="5"/>
  <c r="B950" i="5"/>
  <c r="H950" i="5"/>
  <c r="B1825" i="5"/>
  <c r="H1825" i="5"/>
  <c r="B1259" i="5"/>
  <c r="H1259" i="5"/>
  <c r="B1897" i="5"/>
  <c r="H1897" i="5"/>
  <c r="B1690" i="5"/>
  <c r="H1690" i="5"/>
  <c r="B1520" i="5"/>
  <c r="H1520" i="5"/>
  <c r="B1204" i="5"/>
  <c r="H1204" i="5"/>
  <c r="B736" i="5"/>
  <c r="H736" i="5"/>
  <c r="B1882" i="5"/>
  <c r="H1882" i="5"/>
  <c r="B1676" i="5"/>
  <c r="H1676" i="5"/>
  <c r="B842" i="5"/>
  <c r="H842" i="5"/>
  <c r="B1932" i="5"/>
  <c r="H1932" i="5"/>
  <c r="B1839" i="5"/>
  <c r="H1839" i="5"/>
  <c r="B1756" i="5"/>
  <c r="H1756" i="5"/>
  <c r="B1944" i="5"/>
  <c r="H1944" i="5"/>
  <c r="B1880" i="5"/>
  <c r="H1880" i="5"/>
  <c r="B1816" i="5"/>
  <c r="H1816" i="5"/>
  <c r="B1745" i="5"/>
  <c r="H1745" i="5"/>
  <c r="B1596" i="5"/>
  <c r="H1596" i="5"/>
  <c r="B1326" i="5"/>
  <c r="H1326" i="5"/>
  <c r="H1078" i="5"/>
  <c r="B1615" i="5"/>
  <c r="H1615" i="5"/>
  <c r="B1499" i="5"/>
  <c r="H1499" i="5"/>
  <c r="B1361" i="5"/>
  <c r="H1361" i="5"/>
  <c r="B1233" i="5"/>
  <c r="H1233" i="5"/>
  <c r="B1128" i="5"/>
  <c r="H1128" i="5"/>
  <c r="B974" i="5"/>
  <c r="H974" i="5"/>
  <c r="B723" i="5"/>
  <c r="H723" i="5"/>
  <c r="B1716" i="5"/>
  <c r="H1716" i="5"/>
  <c r="B1552" i="5"/>
  <c r="H1552" i="5"/>
  <c r="B1437" i="5"/>
  <c r="H1437" i="5"/>
  <c r="B1309" i="5"/>
  <c r="H1309" i="5"/>
  <c r="B1182" i="5"/>
  <c r="H1182" i="5"/>
  <c r="H980" i="5"/>
  <c r="B714" i="5"/>
  <c r="H714" i="5"/>
  <c r="B906" i="5"/>
  <c r="H906" i="5"/>
  <c r="B575" i="5"/>
  <c r="H575" i="5"/>
  <c r="B1659" i="5"/>
  <c r="H1659" i="5"/>
  <c r="B1617" i="5"/>
  <c r="H1617" i="5"/>
  <c r="B1574" i="5"/>
  <c r="H1574" i="5"/>
  <c r="B1510" i="5"/>
  <c r="H1510" i="5"/>
  <c r="B1446" i="5"/>
  <c r="H1446" i="5"/>
  <c r="B1350" i="5"/>
  <c r="H1350" i="5"/>
  <c r="B1529" i="5"/>
  <c r="H1529" i="5"/>
  <c r="B1386" i="5"/>
  <c r="H1386" i="5"/>
  <c r="B1261" i="5"/>
  <c r="H1261" i="5"/>
  <c r="B1144" i="5"/>
  <c r="H1144" i="5"/>
  <c r="B1005" i="5"/>
  <c r="H1005" i="5"/>
  <c r="B774" i="5"/>
  <c r="H774" i="5"/>
  <c r="B1727" i="5"/>
  <c r="H1727" i="5"/>
  <c r="B1572" i="5"/>
  <c r="H1572" i="5"/>
  <c r="B1460" i="5"/>
  <c r="H1460" i="5"/>
  <c r="B1332" i="5"/>
  <c r="H1332" i="5"/>
  <c r="B1210" i="5"/>
  <c r="H1210" i="5"/>
  <c r="B1018" i="5"/>
  <c r="H1018" i="5"/>
  <c r="B771" i="5"/>
  <c r="H771" i="5"/>
  <c r="H472" i="5"/>
  <c r="B654" i="5"/>
  <c r="H654" i="5"/>
  <c r="B1667" i="5"/>
  <c r="H1667" i="5"/>
  <c r="B1625" i="5"/>
  <c r="H1625" i="5"/>
  <c r="B1582" i="5"/>
  <c r="H1582" i="5"/>
  <c r="B1519" i="5"/>
  <c r="H1519" i="5"/>
  <c r="B1455" i="5"/>
  <c r="H1455" i="5"/>
  <c r="B1372" i="5"/>
  <c r="H1372" i="5"/>
  <c r="B1583" i="5"/>
  <c r="H1583" i="5"/>
  <c r="B1443" i="5"/>
  <c r="H1443" i="5"/>
  <c r="B1315" i="5"/>
  <c r="H1315" i="5"/>
  <c r="B1191" i="5"/>
  <c r="H1191" i="5"/>
  <c r="H1073" i="5"/>
  <c r="H922" i="5"/>
  <c r="B569" i="5"/>
  <c r="H569" i="5"/>
  <c r="B1684" i="5"/>
  <c r="H1684" i="5"/>
  <c r="B1517" i="5"/>
  <c r="H1517" i="5"/>
  <c r="B1392" i="5"/>
  <c r="H1392" i="5"/>
  <c r="B1264" i="5"/>
  <c r="H1264" i="5"/>
  <c r="B1112" i="5"/>
  <c r="H1112" i="5"/>
  <c r="B896" i="5"/>
  <c r="H896" i="5"/>
  <c r="B630" i="5"/>
  <c r="H630" i="5"/>
  <c r="B819" i="5"/>
  <c r="H819" i="5"/>
  <c r="B1686" i="5"/>
  <c r="H1686" i="5"/>
  <c r="B1643" i="5"/>
  <c r="H1643" i="5"/>
  <c r="B1601" i="5"/>
  <c r="H1601" i="5"/>
  <c r="B1548" i="5"/>
  <c r="H1548" i="5"/>
  <c r="B1484" i="5"/>
  <c r="H1484" i="5"/>
  <c r="B1420" i="5"/>
  <c r="H1420" i="5"/>
  <c r="B1621" i="5"/>
  <c r="H1621" i="5"/>
  <c r="B1503" i="5"/>
  <c r="H1503" i="5"/>
  <c r="B1374" i="5"/>
  <c r="H1374" i="5"/>
  <c r="B1243" i="5"/>
  <c r="H1243" i="5"/>
  <c r="B1133" i="5"/>
  <c r="H1133" i="5"/>
  <c r="H984" i="5"/>
  <c r="H730" i="5"/>
  <c r="B1722" i="5"/>
  <c r="H1722" i="5"/>
  <c r="B1558" i="5"/>
  <c r="H1558" i="5"/>
  <c r="B1447" i="5"/>
  <c r="H1447" i="5"/>
  <c r="B1319" i="5"/>
  <c r="H1319" i="5"/>
  <c r="B1188" i="5"/>
  <c r="H1188" i="5"/>
  <c r="B996" i="5"/>
  <c r="H996" i="5"/>
  <c r="H729" i="5"/>
  <c r="B915" i="5"/>
  <c r="H915" i="5"/>
  <c r="B594" i="5"/>
  <c r="H594" i="5"/>
  <c r="B1662" i="5"/>
  <c r="H1662" i="5"/>
  <c r="B1619" i="5"/>
  <c r="H1619" i="5"/>
  <c r="B1577" i="5"/>
  <c r="H1577" i="5"/>
  <c r="B1513" i="5"/>
  <c r="H1513" i="5"/>
  <c r="B1449" i="5"/>
  <c r="H1449" i="5"/>
  <c r="B1356" i="5"/>
  <c r="H1356" i="5"/>
  <c r="B1353" i="5"/>
  <c r="H1353" i="5"/>
  <c r="B1289" i="5"/>
  <c r="H1289" i="5"/>
  <c r="B1203" i="5"/>
  <c r="H1203" i="5"/>
  <c r="B1137" i="5"/>
  <c r="H1137" i="5"/>
  <c r="B1047" i="5"/>
  <c r="H1047" i="5"/>
  <c r="B927" i="5"/>
  <c r="H927" i="5"/>
  <c r="B710" i="5"/>
  <c r="H710" i="5"/>
  <c r="B1744" i="5"/>
  <c r="H1744" i="5"/>
  <c r="B1527" i="5"/>
  <c r="H1527" i="5"/>
  <c r="B1403" i="5"/>
  <c r="H1403" i="5"/>
  <c r="B1279" i="5"/>
  <c r="H1279" i="5"/>
  <c r="B1176" i="5"/>
  <c r="H1176" i="5"/>
  <c r="B1006" i="5"/>
  <c r="H1006" i="5"/>
  <c r="B775" i="5"/>
  <c r="H775" i="5"/>
  <c r="B1119" i="5"/>
  <c r="H1119" i="5"/>
  <c r="B997" i="5"/>
  <c r="H997" i="5"/>
  <c r="B647" i="5"/>
  <c r="H647" i="5"/>
  <c r="B709" i="5"/>
  <c r="H709" i="5"/>
  <c r="B849" i="5"/>
  <c r="H849" i="5"/>
  <c r="H475" i="5"/>
  <c r="B477" i="5"/>
  <c r="H477" i="5"/>
  <c r="B1286" i="5"/>
  <c r="H1286" i="5"/>
  <c r="H1193" i="5"/>
  <c r="B1135" i="5"/>
  <c r="H1135" i="5"/>
  <c r="B1041" i="5"/>
  <c r="H1041" i="5"/>
  <c r="B914" i="5"/>
  <c r="H914" i="5"/>
  <c r="B694" i="5"/>
  <c r="H694" i="5"/>
  <c r="B1720" i="5"/>
  <c r="H1720" i="5"/>
  <c r="B1518" i="5"/>
  <c r="H1518" i="5"/>
  <c r="B1394" i="5"/>
  <c r="H1394" i="5"/>
  <c r="B1269" i="5"/>
  <c r="H1269" i="5"/>
  <c r="H1167" i="5"/>
  <c r="B993" i="5"/>
  <c r="H993" i="5"/>
  <c r="B742" i="5"/>
  <c r="H742" i="5"/>
  <c r="B1111" i="5"/>
  <c r="H1111" i="5"/>
  <c r="B988" i="5"/>
  <c r="H988" i="5"/>
  <c r="B617" i="5"/>
  <c r="H617" i="5"/>
  <c r="B693" i="5"/>
  <c r="H693" i="5"/>
  <c r="H830" i="5"/>
  <c r="B315" i="5"/>
  <c r="H315" i="5"/>
  <c r="B411" i="5"/>
  <c r="H411" i="5"/>
  <c r="B1375" i="5"/>
  <c r="H1375" i="5"/>
  <c r="B1311" i="5"/>
  <c r="H1311" i="5"/>
  <c r="B1235" i="5"/>
  <c r="H1235" i="5"/>
  <c r="B1153" i="5"/>
  <c r="H1153" i="5"/>
  <c r="B1094" i="5"/>
  <c r="H1094" i="5"/>
  <c r="B977" i="5"/>
  <c r="H977" i="5"/>
  <c r="B788" i="5"/>
  <c r="H788" i="5"/>
  <c r="B491" i="5"/>
  <c r="H491" i="5"/>
  <c r="B1584" i="5"/>
  <c r="H1584" i="5"/>
  <c r="B1451" i="5"/>
  <c r="H1451" i="5"/>
  <c r="B1323" i="5"/>
  <c r="H1323" i="5"/>
  <c r="B1215" i="5"/>
  <c r="H1215" i="5"/>
  <c r="B1070" i="5"/>
  <c r="H1070" i="5"/>
  <c r="H894" i="5"/>
  <c r="B588" i="5"/>
  <c r="H588" i="5"/>
  <c r="B1045" i="5"/>
  <c r="H1045" i="5"/>
  <c r="B841" i="5"/>
  <c r="H841" i="5"/>
  <c r="B805" i="5"/>
  <c r="H805" i="5"/>
  <c r="B460" i="5"/>
  <c r="H460" i="5"/>
  <c r="B648" i="5"/>
  <c r="H648" i="5"/>
  <c r="B436" i="5"/>
  <c r="H436" i="5"/>
  <c r="B1324" i="5"/>
  <c r="H1324" i="5"/>
  <c r="B1251" i="5"/>
  <c r="H1251" i="5"/>
  <c r="H1161" i="5"/>
  <c r="B1110" i="5"/>
  <c r="H1110" i="5"/>
  <c r="B995" i="5"/>
  <c r="H995" i="5"/>
  <c r="B838" i="5"/>
  <c r="H838" i="5"/>
  <c r="B574" i="5"/>
  <c r="H574" i="5"/>
  <c r="B1624" i="5"/>
  <c r="H1624" i="5"/>
  <c r="B1474" i="5"/>
  <c r="H1474" i="5"/>
  <c r="B1346" i="5"/>
  <c r="H1346" i="5"/>
  <c r="B1231" i="5"/>
  <c r="H1231" i="5"/>
  <c r="B1092" i="5"/>
  <c r="H1092" i="5"/>
  <c r="B924" i="5"/>
  <c r="H924" i="5"/>
  <c r="B628" i="5"/>
  <c r="H628" i="5"/>
  <c r="B1068" i="5"/>
  <c r="H1068" i="5"/>
  <c r="B921" i="5"/>
  <c r="H921" i="5"/>
  <c r="B853" i="5"/>
  <c r="H853" i="5"/>
  <c r="B558" i="5"/>
  <c r="H558" i="5"/>
  <c r="H702" i="5"/>
  <c r="B532" i="5"/>
  <c r="H532" i="5"/>
  <c r="B949" i="5"/>
  <c r="H949" i="5"/>
  <c r="B868" i="5"/>
  <c r="H868" i="5"/>
  <c r="B740" i="5"/>
  <c r="H740" i="5"/>
  <c r="B604" i="5"/>
  <c r="H604" i="5"/>
  <c r="B300" i="5"/>
  <c r="H300" i="5"/>
  <c r="B818" i="5"/>
  <c r="H818" i="5"/>
  <c r="H754" i="5"/>
  <c r="B690" i="5"/>
  <c r="H690" i="5"/>
  <c r="B586" i="5"/>
  <c r="H586" i="5"/>
  <c r="B489" i="5"/>
  <c r="H489" i="5"/>
  <c r="B912" i="5"/>
  <c r="H912" i="5"/>
  <c r="H824" i="5"/>
  <c r="B737" i="5"/>
  <c r="H737" i="5"/>
  <c r="B659" i="5"/>
  <c r="H659" i="5"/>
  <c r="B589" i="5"/>
  <c r="H589" i="5"/>
  <c r="B284" i="5"/>
  <c r="H284" i="5"/>
  <c r="B282" i="5"/>
  <c r="H282" i="5"/>
  <c r="B465" i="5"/>
  <c r="H465" i="5"/>
  <c r="B264" i="5"/>
  <c r="H264" i="5"/>
  <c r="B404" i="5"/>
  <c r="H404" i="5"/>
  <c r="B76" i="5"/>
  <c r="H76" i="5"/>
  <c r="B1054" i="5"/>
  <c r="H1054" i="5"/>
  <c r="B973" i="5"/>
  <c r="H973" i="5"/>
  <c r="H845" i="5"/>
  <c r="B666" i="5"/>
  <c r="H666" i="5"/>
  <c r="B446" i="5"/>
  <c r="H446" i="5"/>
  <c r="B1704" i="5"/>
  <c r="H1704" i="5"/>
  <c r="B1576" i="5"/>
  <c r="H1576" i="5"/>
  <c r="B1512" i="5"/>
  <c r="H1512" i="5"/>
  <c r="B1448" i="5"/>
  <c r="H1448" i="5"/>
  <c r="B1384" i="5"/>
  <c r="H1384" i="5"/>
  <c r="B1320" i="5"/>
  <c r="H1320" i="5"/>
  <c r="B1263" i="5"/>
  <c r="H1263" i="5"/>
  <c r="B1212" i="5"/>
  <c r="H1212" i="5"/>
  <c r="B1158" i="5"/>
  <c r="H1158" i="5"/>
  <c r="B1066" i="5"/>
  <c r="H1066" i="5"/>
  <c r="H985" i="5"/>
  <c r="H886" i="5"/>
  <c r="B707" i="5"/>
  <c r="H707" i="5"/>
  <c r="B578" i="5"/>
  <c r="H578" i="5"/>
  <c r="B1105" i="5"/>
  <c r="H1105" i="5"/>
  <c r="B1042" i="5"/>
  <c r="H1042" i="5"/>
  <c r="B978" i="5"/>
  <c r="H978" i="5"/>
  <c r="B908" i="5"/>
  <c r="H908" i="5"/>
  <c r="B791" i="5"/>
  <c r="H791" i="5"/>
  <c r="H663" i="5"/>
  <c r="B485" i="5"/>
  <c r="H485" i="5"/>
  <c r="H847" i="5"/>
  <c r="B783" i="5"/>
  <c r="H783" i="5"/>
  <c r="B719" i="5"/>
  <c r="H719" i="5"/>
  <c r="H615" i="5"/>
  <c r="B540" i="5"/>
  <c r="H540" i="5"/>
  <c r="B292" i="5"/>
  <c r="H292" i="5"/>
  <c r="B862" i="5"/>
  <c r="H862" i="5"/>
  <c r="B776" i="5"/>
  <c r="H776" i="5"/>
  <c r="B689" i="5"/>
  <c r="H689" i="5"/>
  <c r="B627" i="5"/>
  <c r="H627" i="5"/>
  <c r="B507" i="5"/>
  <c r="H507" i="5"/>
  <c r="H382" i="5"/>
  <c r="H516" i="5"/>
  <c r="B374" i="5"/>
  <c r="H374" i="5"/>
  <c r="B509" i="5"/>
  <c r="H509" i="5"/>
  <c r="B184" i="5"/>
  <c r="H184" i="5"/>
  <c r="B657" i="5"/>
  <c r="H657" i="5"/>
  <c r="B403" i="5"/>
  <c r="H403" i="5"/>
  <c r="B1696" i="5"/>
  <c r="H1696" i="5"/>
  <c r="B1565" i="5"/>
  <c r="H1565" i="5"/>
  <c r="B1501" i="5"/>
  <c r="H1501" i="5"/>
  <c r="B1445" i="5"/>
  <c r="H1445" i="5"/>
  <c r="B1381" i="5"/>
  <c r="H1381" i="5"/>
  <c r="B1317" i="5"/>
  <c r="H1317" i="5"/>
  <c r="B1260" i="5"/>
  <c r="H1260" i="5"/>
  <c r="B1208" i="5"/>
  <c r="H1208" i="5"/>
  <c r="B1150" i="5"/>
  <c r="H1150" i="5"/>
  <c r="B1063" i="5"/>
  <c r="H1063" i="5"/>
  <c r="H982" i="5"/>
  <c r="B879" i="5"/>
  <c r="H879" i="5"/>
  <c r="H698" i="5"/>
  <c r="B559" i="5"/>
  <c r="H559" i="5"/>
  <c r="H1103" i="5"/>
  <c r="B1039" i="5"/>
  <c r="H1039" i="5"/>
  <c r="B975" i="5"/>
  <c r="H975" i="5"/>
  <c r="B903" i="5"/>
  <c r="H903" i="5"/>
  <c r="B784" i="5"/>
  <c r="H784" i="5"/>
  <c r="B655" i="5"/>
  <c r="H655" i="5"/>
  <c r="B450" i="5"/>
  <c r="H450" i="5"/>
  <c r="H844" i="5"/>
  <c r="B780" i="5"/>
  <c r="H780" i="5"/>
  <c r="B716" i="5"/>
  <c r="H716" i="5"/>
  <c r="H612" i="5"/>
  <c r="B533" i="5"/>
  <c r="H533" i="5"/>
  <c r="B227" i="5"/>
  <c r="H227" i="5"/>
  <c r="B856" i="5"/>
  <c r="H856" i="5"/>
  <c r="B769" i="5"/>
  <c r="H769" i="5"/>
  <c r="B686" i="5"/>
  <c r="H686" i="5"/>
  <c r="B621" i="5"/>
  <c r="H621" i="5"/>
  <c r="H498" i="5"/>
  <c r="B376" i="5"/>
  <c r="H376" i="5"/>
  <c r="B513" i="5"/>
  <c r="H513" i="5"/>
  <c r="B368" i="5"/>
  <c r="H368" i="5"/>
  <c r="H499" i="5"/>
  <c r="B359" i="5"/>
  <c r="H359" i="5"/>
  <c r="B276" i="5"/>
  <c r="H276" i="5"/>
  <c r="H239" i="5"/>
  <c r="B343" i="5"/>
  <c r="H343" i="5"/>
  <c r="H31" i="5"/>
  <c r="B162" i="5"/>
  <c r="H162" i="5"/>
  <c r="H426" i="5"/>
  <c r="B905" i="5"/>
  <c r="H905" i="5"/>
  <c r="B843" i="5"/>
  <c r="H843" i="5"/>
  <c r="B779" i="5"/>
  <c r="H779" i="5"/>
  <c r="B715" i="5"/>
  <c r="H715" i="5"/>
  <c r="B656" i="5"/>
  <c r="H656" i="5"/>
  <c r="H608" i="5"/>
  <c r="H520" i="5"/>
  <c r="B176" i="5"/>
  <c r="H176" i="5"/>
  <c r="B402" i="5"/>
  <c r="H402" i="5"/>
  <c r="H268" i="5"/>
  <c r="H522" i="5"/>
  <c r="H458" i="5"/>
  <c r="B395" i="5"/>
  <c r="H395" i="5"/>
  <c r="B250" i="5"/>
  <c r="H250" i="5"/>
  <c r="H518" i="5"/>
  <c r="B392" i="5"/>
  <c r="H392" i="5"/>
  <c r="B351" i="5"/>
  <c r="H351" i="5"/>
  <c r="B216" i="5"/>
  <c r="H216" i="5"/>
  <c r="B199" i="5"/>
  <c r="H199" i="5"/>
  <c r="B54" i="5"/>
  <c r="H54" i="5"/>
  <c r="B66" i="5"/>
  <c r="H66" i="5"/>
  <c r="B341" i="5"/>
  <c r="H341" i="5"/>
  <c r="B417" i="5"/>
  <c r="H417" i="5"/>
  <c r="B298" i="5"/>
  <c r="H298" i="5"/>
  <c r="B535" i="5"/>
  <c r="H535" i="5"/>
  <c r="B471" i="5"/>
  <c r="H471" i="5"/>
  <c r="B408" i="5"/>
  <c r="H408" i="5"/>
  <c r="H288" i="5"/>
  <c r="B531" i="5"/>
  <c r="H531" i="5"/>
  <c r="B419" i="5"/>
  <c r="H419" i="5"/>
  <c r="H383" i="5"/>
  <c r="B266" i="5"/>
  <c r="H266" i="5"/>
  <c r="B247" i="5"/>
  <c r="H247" i="5"/>
  <c r="B86" i="5"/>
  <c r="H86" i="5"/>
  <c r="B98" i="5"/>
  <c r="H98" i="5"/>
  <c r="B480" i="5"/>
  <c r="H480" i="5"/>
  <c r="B415" i="5"/>
  <c r="H415" i="5"/>
  <c r="B302" i="5"/>
  <c r="H302" i="5"/>
  <c r="H380" i="5"/>
  <c r="B316" i="5"/>
  <c r="H316" i="5"/>
  <c r="B252" i="5"/>
  <c r="H252" i="5"/>
  <c r="H191" i="5"/>
  <c r="B245" i="5"/>
  <c r="H245" i="5"/>
  <c r="B181" i="5"/>
  <c r="H181" i="5"/>
  <c r="B356" i="5"/>
  <c r="H356" i="5"/>
  <c r="B293" i="5"/>
  <c r="H293" i="5"/>
  <c r="B228" i="5"/>
  <c r="H228" i="5"/>
  <c r="H150" i="5"/>
  <c r="B55" i="5"/>
  <c r="H55" i="5"/>
  <c r="B116" i="5"/>
  <c r="H116" i="5"/>
  <c r="B73" i="5"/>
  <c r="H73" i="5"/>
  <c r="B30" i="5"/>
  <c r="H30" i="5"/>
  <c r="B51" i="5"/>
  <c r="H51" i="5"/>
  <c r="B128" i="5"/>
  <c r="H128" i="5"/>
  <c r="B85" i="5"/>
  <c r="H85" i="5"/>
  <c r="B42" i="5"/>
  <c r="H42" i="5"/>
  <c r="H329" i="5"/>
  <c r="B263" i="5"/>
  <c r="H263" i="5"/>
  <c r="B201" i="5"/>
  <c r="H201" i="5"/>
  <c r="B258" i="5"/>
  <c r="H258" i="5"/>
  <c r="B190" i="5"/>
  <c r="H190" i="5"/>
  <c r="B369" i="5"/>
  <c r="H369" i="5"/>
  <c r="B305" i="5"/>
  <c r="H305" i="5"/>
  <c r="H241" i="5"/>
  <c r="B177" i="5"/>
  <c r="H177" i="5"/>
  <c r="B79" i="5"/>
  <c r="H79" i="5"/>
  <c r="B124" i="5"/>
  <c r="H124" i="5"/>
  <c r="B81" i="5"/>
  <c r="H81" i="5"/>
  <c r="B38" i="5"/>
  <c r="H38" i="5"/>
  <c r="B75" i="5"/>
  <c r="H75" i="5"/>
  <c r="B136" i="5"/>
  <c r="H136" i="5"/>
  <c r="B93" i="5"/>
  <c r="H93" i="5"/>
  <c r="B50" i="5"/>
  <c r="H50" i="5"/>
  <c r="B486" i="5"/>
  <c r="H486" i="5"/>
  <c r="H423" i="5"/>
  <c r="B323" i="5"/>
  <c r="H323" i="5"/>
  <c r="B386" i="5"/>
  <c r="H386" i="5"/>
  <c r="B322" i="5"/>
  <c r="H322" i="5"/>
  <c r="B259" i="5"/>
  <c r="H259" i="5"/>
  <c r="B198" i="5"/>
  <c r="H198" i="5"/>
  <c r="B251" i="5"/>
  <c r="H251" i="5"/>
  <c r="B187" i="5"/>
  <c r="H187" i="5"/>
  <c r="B362" i="5"/>
  <c r="H362" i="5"/>
  <c r="B301" i="5"/>
  <c r="H301" i="5"/>
  <c r="H238" i="5"/>
  <c r="B71" i="5"/>
  <c r="H71" i="5"/>
  <c r="B121" i="5"/>
  <c r="H121" i="5"/>
  <c r="B78" i="5"/>
  <c r="H78" i="5"/>
  <c r="H36" i="5"/>
  <c r="B67" i="5"/>
  <c r="H67" i="5"/>
  <c r="H133" i="5"/>
  <c r="B90" i="5"/>
  <c r="H90" i="5"/>
  <c r="B48" i="5"/>
  <c r="H48" i="5"/>
  <c r="B1981" i="5"/>
  <c r="H1981" i="5"/>
  <c r="B1697" i="5"/>
  <c r="H1697" i="5"/>
  <c r="B1799" i="5"/>
  <c r="H1799" i="5"/>
  <c r="B1506" i="5"/>
  <c r="H1506" i="5"/>
  <c r="B1653" i="5"/>
  <c r="H1653" i="5"/>
  <c r="B1749" i="5"/>
  <c r="H1749" i="5"/>
  <c r="B1740" i="5"/>
  <c r="H1740" i="5"/>
  <c r="B1997" i="5"/>
  <c r="H1997" i="5"/>
  <c r="B1910" i="5"/>
  <c r="H1910" i="5"/>
  <c r="B1422" i="5"/>
  <c r="H1422" i="5"/>
  <c r="B1136" i="5"/>
  <c r="H1136" i="5"/>
  <c r="B1496" i="5"/>
  <c r="H1496" i="5"/>
  <c r="B1634" i="5"/>
  <c r="H1634" i="5"/>
  <c r="B1916" i="5"/>
  <c r="H1916" i="5"/>
  <c r="B1934" i="5"/>
  <c r="H1934" i="5"/>
  <c r="B1806" i="5"/>
  <c r="H1806" i="5"/>
  <c r="B1732" i="5"/>
  <c r="H1732" i="5"/>
  <c r="B1299" i="5"/>
  <c r="H1299" i="5"/>
  <c r="B1985" i="5"/>
  <c r="H1985" i="5"/>
  <c r="B1409" i="5"/>
  <c r="H1409" i="5"/>
  <c r="B1907" i="5"/>
  <c r="H1907" i="5"/>
  <c r="B1679" i="5"/>
  <c r="H1679" i="5"/>
  <c r="B1207" i="5"/>
  <c r="H1207" i="5"/>
  <c r="B1761" i="5"/>
  <c r="H1761" i="5"/>
  <c r="B1852" i="5"/>
  <c r="H1852" i="5"/>
  <c r="B1485" i="5"/>
  <c r="H1485" i="5"/>
  <c r="B1152" i="5"/>
  <c r="H1152" i="5"/>
  <c r="H610" i="5"/>
  <c r="B1850" i="5"/>
  <c r="H1850" i="5"/>
  <c r="B1570" i="5"/>
  <c r="H1570" i="5"/>
  <c r="B1913" i="5"/>
  <c r="H1913" i="5"/>
  <c r="B1823" i="5"/>
  <c r="H1823" i="5"/>
  <c r="B1994" i="5"/>
  <c r="H1994" i="5"/>
  <c r="B1931" i="5"/>
  <c r="H1931" i="5"/>
  <c r="B1867" i="5"/>
  <c r="H1867" i="5"/>
  <c r="B1803" i="5"/>
  <c r="H1803" i="5"/>
  <c r="B1724" i="5"/>
  <c r="H1724" i="5"/>
  <c r="B1505" i="5"/>
  <c r="H1505" i="5"/>
  <c r="B1284" i="5"/>
  <c r="H1284" i="5"/>
  <c r="B1021" i="5"/>
  <c r="H1021" i="5"/>
  <c r="B1975" i="5"/>
  <c r="H1975" i="5"/>
  <c r="B1802" i="5"/>
  <c r="H1802" i="5"/>
  <c r="B1345" i="5"/>
  <c r="H1345" i="5"/>
  <c r="B1968" i="5"/>
  <c r="H1968" i="5"/>
  <c r="B1904" i="5"/>
  <c r="H1904" i="5"/>
  <c r="B1840" i="5"/>
  <c r="H1840" i="5"/>
  <c r="B1772" i="5"/>
  <c r="H1772" i="5"/>
  <c r="B1674" i="5"/>
  <c r="H1674" i="5"/>
  <c r="B1395" i="5"/>
  <c r="H1395" i="5"/>
  <c r="B1194" i="5"/>
  <c r="H1194" i="5"/>
  <c r="B758" i="5"/>
  <c r="H758" i="5"/>
  <c r="B1743" i="5"/>
  <c r="H1743" i="5"/>
  <c r="B951" i="5"/>
  <c r="H951" i="5"/>
  <c r="B1826" i="5"/>
  <c r="H1826" i="5"/>
  <c r="B1655" i="5"/>
  <c r="H1655" i="5"/>
  <c r="B1466" i="5"/>
  <c r="H1466" i="5"/>
  <c r="B1141" i="5"/>
  <c r="H1141" i="5"/>
  <c r="B1993" i="5"/>
  <c r="H1993" i="5"/>
  <c r="B1844" i="5"/>
  <c r="H1844" i="5"/>
  <c r="B1526" i="5"/>
  <c r="H1526" i="5"/>
  <c r="B1991" i="5"/>
  <c r="H1991" i="5"/>
  <c r="B1903" i="5"/>
  <c r="H1903" i="5"/>
  <c r="B1820" i="5"/>
  <c r="H1820" i="5"/>
  <c r="B1990" i="5"/>
  <c r="H1990" i="5"/>
  <c r="B1928" i="5"/>
  <c r="H1928" i="5"/>
  <c r="B1864" i="5"/>
  <c r="H1864" i="5"/>
  <c r="B1800" i="5"/>
  <c r="H1800" i="5"/>
  <c r="B1719" i="5"/>
  <c r="H1719" i="5"/>
  <c r="B1476" i="5"/>
  <c r="H1476" i="5"/>
  <c r="B1277" i="5"/>
  <c r="H1277" i="5"/>
  <c r="B1009" i="5"/>
  <c r="H1009" i="5"/>
  <c r="B1594" i="5"/>
  <c r="H1594" i="5"/>
  <c r="B1457" i="5"/>
  <c r="H1457" i="5"/>
  <c r="B1329" i="5"/>
  <c r="H1329" i="5"/>
  <c r="B1201" i="5"/>
  <c r="H1201" i="5"/>
  <c r="B1086" i="5"/>
  <c r="H1086" i="5"/>
  <c r="B945" i="5"/>
  <c r="H945" i="5"/>
  <c r="B650" i="5"/>
  <c r="H650" i="5"/>
  <c r="B1695" i="5"/>
  <c r="H1695" i="5"/>
  <c r="B1528" i="5"/>
  <c r="H1528" i="5"/>
  <c r="B1405" i="5"/>
  <c r="H1405" i="5"/>
  <c r="B1278" i="5"/>
  <c r="H1278" i="5"/>
  <c r="B1138" i="5"/>
  <c r="H1138" i="5"/>
  <c r="B935" i="5"/>
  <c r="H935" i="5"/>
  <c r="B649" i="5"/>
  <c r="H649" i="5"/>
  <c r="B851" i="5"/>
  <c r="H851" i="5"/>
  <c r="B463" i="5"/>
  <c r="H463" i="5"/>
  <c r="B1649" i="5"/>
  <c r="H1649" i="5"/>
  <c r="B1606" i="5"/>
  <c r="H1606" i="5"/>
  <c r="B1554" i="5"/>
  <c r="H1554" i="5"/>
  <c r="B1490" i="5"/>
  <c r="H1490" i="5"/>
  <c r="B1430" i="5"/>
  <c r="H1430" i="5"/>
  <c r="B1610" i="5"/>
  <c r="H1610" i="5"/>
  <c r="B1482" i="5"/>
  <c r="H1482" i="5"/>
  <c r="B1354" i="5"/>
  <c r="H1354" i="5"/>
  <c r="B1229" i="5"/>
  <c r="H1229" i="5"/>
  <c r="B1122" i="5"/>
  <c r="H1122" i="5"/>
  <c r="B967" i="5"/>
  <c r="H967" i="5"/>
  <c r="H701" i="5"/>
  <c r="B1710" i="5"/>
  <c r="H1710" i="5"/>
  <c r="B1543" i="5"/>
  <c r="H1543" i="5"/>
  <c r="B1428" i="5"/>
  <c r="H1428" i="5"/>
  <c r="B1300" i="5"/>
  <c r="H1300" i="5"/>
  <c r="B1178" i="5"/>
  <c r="H1178" i="5"/>
  <c r="B971" i="5"/>
  <c r="H971" i="5"/>
  <c r="B685" i="5"/>
  <c r="H685" i="5"/>
  <c r="H891" i="5"/>
  <c r="B555" i="5"/>
  <c r="H555" i="5"/>
  <c r="B1657" i="5"/>
  <c r="H1657" i="5"/>
  <c r="B1614" i="5"/>
  <c r="H1614" i="5"/>
  <c r="B1571" i="5"/>
  <c r="H1571" i="5"/>
  <c r="B1507" i="5"/>
  <c r="H1507" i="5"/>
  <c r="B1439" i="5"/>
  <c r="H1439" i="5"/>
  <c r="B1340" i="5"/>
  <c r="H1340" i="5"/>
  <c r="B1563" i="5"/>
  <c r="H1563" i="5"/>
  <c r="B1411" i="5"/>
  <c r="H1411" i="5"/>
  <c r="B1283" i="5"/>
  <c r="H1283" i="5"/>
  <c r="B1160" i="5"/>
  <c r="H1160" i="5"/>
  <c r="B1034" i="5"/>
  <c r="H1034" i="5"/>
  <c r="B867" i="5"/>
  <c r="H867" i="5"/>
  <c r="B1742" i="5"/>
  <c r="H1742" i="5"/>
  <c r="B1620" i="5"/>
  <c r="H1620" i="5"/>
  <c r="B1488" i="5"/>
  <c r="H1488" i="5"/>
  <c r="B1360" i="5"/>
  <c r="H1360" i="5"/>
  <c r="B1232" i="5"/>
  <c r="H1232" i="5"/>
  <c r="B1051" i="5"/>
  <c r="H1051" i="5"/>
  <c r="B832" i="5"/>
  <c r="H832" i="5"/>
  <c r="B556" i="5"/>
  <c r="H556" i="5"/>
  <c r="B739" i="5"/>
  <c r="H739" i="5"/>
  <c r="B1675" i="5"/>
  <c r="H1675" i="5"/>
  <c r="B1633" i="5"/>
  <c r="H1633" i="5"/>
  <c r="B1590" i="5"/>
  <c r="H1590" i="5"/>
  <c r="B1536" i="5"/>
  <c r="H1536" i="5"/>
  <c r="B1468" i="5"/>
  <c r="H1468" i="5"/>
  <c r="B1398" i="5"/>
  <c r="H1398" i="5"/>
  <c r="B1599" i="5"/>
  <c r="H1599" i="5"/>
  <c r="B1470" i="5"/>
  <c r="H1470" i="5"/>
  <c r="B1342" i="5"/>
  <c r="H1342" i="5"/>
  <c r="B1211" i="5"/>
  <c r="H1211" i="5"/>
  <c r="B1095" i="5"/>
  <c r="H1095" i="5"/>
  <c r="B953" i="5"/>
  <c r="H953" i="5"/>
  <c r="B678" i="5"/>
  <c r="H678" i="5"/>
  <c r="B1705" i="5"/>
  <c r="H1705" i="5"/>
  <c r="B1532" i="5"/>
  <c r="H1532" i="5"/>
  <c r="B1415" i="5"/>
  <c r="H1415" i="5"/>
  <c r="B1287" i="5"/>
  <c r="H1287" i="5"/>
  <c r="B1154" i="5"/>
  <c r="H1154" i="5"/>
  <c r="B957" i="5"/>
  <c r="H957" i="5"/>
  <c r="B658" i="5"/>
  <c r="H658" i="5"/>
  <c r="B858" i="5"/>
  <c r="H858" i="5"/>
  <c r="B492" i="5"/>
  <c r="H492" i="5"/>
  <c r="B1651" i="5"/>
  <c r="H1651" i="5"/>
  <c r="B1609" i="5"/>
  <c r="H1609" i="5"/>
  <c r="B1557" i="5"/>
  <c r="H1557" i="5"/>
  <c r="B1493" i="5"/>
  <c r="H1493" i="5"/>
  <c r="B1433" i="5"/>
  <c r="H1433" i="5"/>
  <c r="B1401" i="5"/>
  <c r="H1401" i="5"/>
  <c r="B1337" i="5"/>
  <c r="H1337" i="5"/>
  <c r="B1267" i="5"/>
  <c r="H1267" i="5"/>
  <c r="B1177" i="5"/>
  <c r="H1177" i="5"/>
  <c r="B1127" i="5"/>
  <c r="H1127" i="5"/>
  <c r="B1012" i="5"/>
  <c r="H1012" i="5"/>
  <c r="B880" i="5"/>
  <c r="H880" i="5"/>
  <c r="H638" i="5"/>
  <c r="B1680" i="5"/>
  <c r="H1680" i="5"/>
  <c r="B1495" i="5"/>
  <c r="H1495" i="5"/>
  <c r="B1371" i="5"/>
  <c r="H1371" i="5"/>
  <c r="B1253" i="5"/>
  <c r="H1253" i="5"/>
  <c r="B1134" i="5"/>
  <c r="H1134" i="5"/>
  <c r="B960" i="5"/>
  <c r="H960" i="5"/>
  <c r="B682" i="5"/>
  <c r="H682" i="5"/>
  <c r="B1093" i="5"/>
  <c r="H1093" i="5"/>
  <c r="B965" i="5"/>
  <c r="H965" i="5"/>
  <c r="B418" i="5"/>
  <c r="H418" i="5"/>
  <c r="H609" i="5"/>
  <c r="B766" i="5"/>
  <c r="H766" i="5"/>
  <c r="B350" i="5"/>
  <c r="H350" i="5"/>
  <c r="B297" i="5"/>
  <c r="H297" i="5"/>
  <c r="B1257" i="5"/>
  <c r="H1257" i="5"/>
  <c r="B1174" i="5"/>
  <c r="H1174" i="5"/>
  <c r="H1124" i="5"/>
  <c r="B1003" i="5"/>
  <c r="H1003" i="5"/>
  <c r="B872" i="5"/>
  <c r="H872" i="5"/>
  <c r="H607" i="5"/>
  <c r="B1656" i="5"/>
  <c r="H1656" i="5"/>
  <c r="B1486" i="5"/>
  <c r="H1486" i="5"/>
  <c r="B1362" i="5"/>
  <c r="H1362" i="5"/>
  <c r="B1244" i="5"/>
  <c r="H1244" i="5"/>
  <c r="B1118" i="5"/>
  <c r="H1118" i="5"/>
  <c r="B947" i="5"/>
  <c r="H947" i="5"/>
  <c r="H660" i="5"/>
  <c r="B1084" i="5"/>
  <c r="H1084" i="5"/>
  <c r="B956" i="5"/>
  <c r="H956" i="5"/>
  <c r="B352" i="5"/>
  <c r="H352" i="5"/>
  <c r="B593" i="5"/>
  <c r="H593" i="5"/>
  <c r="B744" i="5"/>
  <c r="H744" i="5"/>
  <c r="H290" i="5"/>
  <c r="B118" i="5"/>
  <c r="H118" i="5"/>
  <c r="B1359" i="5"/>
  <c r="H1359" i="5"/>
  <c r="B1295" i="5"/>
  <c r="H1295" i="5"/>
  <c r="B1209" i="5"/>
  <c r="H1209" i="5"/>
  <c r="B1143" i="5"/>
  <c r="H1143" i="5"/>
  <c r="B1059" i="5"/>
  <c r="H1059" i="5"/>
  <c r="H939" i="5"/>
  <c r="B743" i="5"/>
  <c r="H743" i="5"/>
  <c r="B1766" i="5"/>
  <c r="H1766" i="5"/>
  <c r="B1547" i="5"/>
  <c r="H1547" i="5"/>
  <c r="B1419" i="5"/>
  <c r="H1419" i="5"/>
  <c r="B1291" i="5"/>
  <c r="H1291" i="5"/>
  <c r="B1189" i="5"/>
  <c r="H1189" i="5"/>
  <c r="B1024" i="5"/>
  <c r="H1024" i="5"/>
  <c r="B810" i="5"/>
  <c r="H810" i="5"/>
  <c r="B434" i="5"/>
  <c r="H434" i="5"/>
  <c r="B1013" i="5"/>
  <c r="H1013" i="5"/>
  <c r="B713" i="5"/>
  <c r="H713" i="5"/>
  <c r="B741" i="5"/>
  <c r="H741" i="5"/>
  <c r="H893" i="5"/>
  <c r="B573" i="5"/>
  <c r="H573" i="5"/>
  <c r="B560" i="5"/>
  <c r="H560" i="5"/>
  <c r="B1308" i="5"/>
  <c r="H1308" i="5"/>
  <c r="B1225" i="5"/>
  <c r="H1225" i="5"/>
  <c r="B1151" i="5"/>
  <c r="H1151" i="5"/>
  <c r="H1076" i="5"/>
  <c r="B969" i="5"/>
  <c r="H969" i="5"/>
  <c r="B778" i="5"/>
  <c r="H778" i="5"/>
  <c r="H272" i="5"/>
  <c r="B1562" i="5"/>
  <c r="H1562" i="5"/>
  <c r="B1442" i="5"/>
  <c r="H1442" i="5"/>
  <c r="B1314" i="5"/>
  <c r="H1314" i="5"/>
  <c r="B1205" i="5"/>
  <c r="H1205" i="5"/>
  <c r="B1057" i="5"/>
  <c r="H1057" i="5"/>
  <c r="B871" i="5"/>
  <c r="H871" i="5"/>
  <c r="B536" i="5"/>
  <c r="H536" i="5"/>
  <c r="B1036" i="5"/>
  <c r="H1036" i="5"/>
  <c r="B809" i="5"/>
  <c r="H809" i="5"/>
  <c r="B789" i="5"/>
  <c r="H789" i="5"/>
  <c r="B373" i="5"/>
  <c r="H373" i="5"/>
  <c r="B632" i="5"/>
  <c r="H632" i="5"/>
  <c r="B405" i="5"/>
  <c r="H405" i="5"/>
  <c r="B936" i="5"/>
  <c r="H936" i="5"/>
  <c r="B836" i="5"/>
  <c r="H836" i="5"/>
  <c r="B708" i="5"/>
  <c r="H708" i="5"/>
  <c r="B572" i="5"/>
  <c r="H572" i="5"/>
  <c r="B866" i="5"/>
  <c r="H866" i="5"/>
  <c r="B802" i="5"/>
  <c r="H802" i="5"/>
  <c r="B738" i="5"/>
  <c r="H738" i="5"/>
  <c r="B674" i="5"/>
  <c r="H674" i="5"/>
  <c r="B570" i="5"/>
  <c r="H570" i="5"/>
  <c r="B442" i="5"/>
  <c r="H442" i="5"/>
  <c r="B885" i="5"/>
  <c r="H885" i="5"/>
  <c r="H801" i="5"/>
  <c r="B718" i="5"/>
  <c r="H718" i="5"/>
  <c r="H643" i="5"/>
  <c r="H566" i="5"/>
  <c r="B441" i="5"/>
  <c r="H441" i="5"/>
  <c r="B561" i="5"/>
  <c r="H561" i="5"/>
  <c r="B432" i="5"/>
  <c r="H432" i="5"/>
  <c r="B557" i="5"/>
  <c r="H557" i="5"/>
  <c r="B377" i="5"/>
  <c r="H377" i="5"/>
  <c r="B88" i="5"/>
  <c r="H88" i="5"/>
  <c r="B1037" i="5"/>
  <c r="H1037" i="5"/>
  <c r="B944" i="5"/>
  <c r="H944" i="5"/>
  <c r="H794" i="5"/>
  <c r="B634" i="5"/>
  <c r="H634" i="5"/>
  <c r="B1779" i="5"/>
  <c r="H1779" i="5"/>
  <c r="B1672" i="5"/>
  <c r="H1672" i="5"/>
  <c r="B1556" i="5"/>
  <c r="H1556" i="5"/>
  <c r="B1492" i="5"/>
  <c r="H1492" i="5"/>
  <c r="B1432" i="5"/>
  <c r="H1432" i="5"/>
  <c r="B1368" i="5"/>
  <c r="H1368" i="5"/>
  <c r="B1304" i="5"/>
  <c r="H1304" i="5"/>
  <c r="B1250" i="5"/>
  <c r="H1250" i="5"/>
  <c r="B1199" i="5"/>
  <c r="H1199" i="5"/>
  <c r="H1126" i="5"/>
  <c r="B1049" i="5"/>
  <c r="H1049" i="5"/>
  <c r="B955" i="5"/>
  <c r="H955" i="5"/>
  <c r="B835" i="5"/>
  <c r="H835" i="5"/>
  <c r="B672" i="5"/>
  <c r="H672" i="5"/>
  <c r="B505" i="5"/>
  <c r="H505" i="5"/>
  <c r="B1090" i="5"/>
  <c r="H1090" i="5"/>
  <c r="B1026" i="5"/>
  <c r="H1026" i="5"/>
  <c r="B962" i="5"/>
  <c r="H962" i="5"/>
  <c r="H887" i="5"/>
  <c r="B759" i="5"/>
  <c r="H759" i="5"/>
  <c r="B631" i="5"/>
  <c r="H631" i="5"/>
  <c r="B309" i="5"/>
  <c r="H309" i="5"/>
  <c r="B831" i="5"/>
  <c r="H831" i="5"/>
  <c r="B767" i="5"/>
  <c r="H767" i="5"/>
  <c r="H703" i="5"/>
  <c r="B599" i="5"/>
  <c r="H599" i="5"/>
  <c r="B508" i="5"/>
  <c r="H508" i="5"/>
  <c r="B926" i="5"/>
  <c r="H926" i="5"/>
  <c r="B840" i="5"/>
  <c r="H840" i="5"/>
  <c r="H753" i="5"/>
  <c r="B670" i="5"/>
  <c r="H670" i="5"/>
  <c r="B605" i="5"/>
  <c r="H605" i="5"/>
  <c r="H422" i="5"/>
  <c r="B318" i="5"/>
  <c r="H318" i="5"/>
  <c r="B484" i="5"/>
  <c r="H484" i="5"/>
  <c r="B310" i="5"/>
  <c r="H310" i="5"/>
  <c r="B443" i="5"/>
  <c r="H443" i="5"/>
  <c r="B164" i="5"/>
  <c r="H164" i="5"/>
  <c r="B616" i="5"/>
  <c r="H616" i="5"/>
  <c r="B1776" i="5"/>
  <c r="H1776" i="5"/>
  <c r="B1664" i="5"/>
  <c r="H1664" i="5"/>
  <c r="B1553" i="5"/>
  <c r="H1553" i="5"/>
  <c r="B1489" i="5"/>
  <c r="H1489" i="5"/>
  <c r="B1429" i="5"/>
  <c r="H1429" i="5"/>
  <c r="B1365" i="5"/>
  <c r="H1365" i="5"/>
  <c r="B1301" i="5"/>
  <c r="H1301" i="5"/>
  <c r="B1247" i="5"/>
  <c r="H1247" i="5"/>
  <c r="B1196" i="5"/>
  <c r="H1196" i="5"/>
  <c r="H1123" i="5"/>
  <c r="B1046" i="5"/>
  <c r="H1046" i="5"/>
  <c r="B952" i="5"/>
  <c r="H952" i="5"/>
  <c r="B826" i="5"/>
  <c r="H826" i="5"/>
  <c r="B665" i="5"/>
  <c r="H665" i="5"/>
  <c r="B482" i="5"/>
  <c r="H482" i="5"/>
  <c r="B1087" i="5"/>
  <c r="H1087" i="5"/>
  <c r="B1023" i="5"/>
  <c r="H1023" i="5"/>
  <c r="B959" i="5"/>
  <c r="H959" i="5"/>
  <c r="B882" i="5"/>
  <c r="H882" i="5"/>
  <c r="H752" i="5"/>
  <c r="B622" i="5"/>
  <c r="H622" i="5"/>
  <c r="B218" i="5"/>
  <c r="H218" i="5"/>
  <c r="B828" i="5"/>
  <c r="H828" i="5"/>
  <c r="B764" i="5"/>
  <c r="H764" i="5"/>
  <c r="H700" i="5"/>
  <c r="B596" i="5"/>
  <c r="H596" i="5"/>
  <c r="B501" i="5"/>
  <c r="H501" i="5"/>
  <c r="B919" i="5"/>
  <c r="H919" i="5"/>
  <c r="B833" i="5"/>
  <c r="H833" i="5"/>
  <c r="B750" i="5"/>
  <c r="H750" i="5"/>
  <c r="B664" i="5"/>
  <c r="H664" i="5"/>
  <c r="B598" i="5"/>
  <c r="H598" i="5"/>
  <c r="B406" i="5"/>
  <c r="H406" i="5"/>
  <c r="B312" i="5"/>
  <c r="H312" i="5"/>
  <c r="B481" i="5"/>
  <c r="H481" i="5"/>
  <c r="B304" i="5"/>
  <c r="H304" i="5"/>
  <c r="B435" i="5"/>
  <c r="H435" i="5"/>
  <c r="B63" i="5"/>
  <c r="H63" i="5"/>
  <c r="B399" i="5"/>
  <c r="H399" i="5"/>
  <c r="B178" i="5"/>
  <c r="H178" i="5"/>
  <c r="B281" i="5"/>
  <c r="H281" i="5"/>
  <c r="B108" i="5"/>
  <c r="H108" i="5"/>
  <c r="B120" i="5"/>
  <c r="H120" i="5"/>
  <c r="B347" i="5"/>
  <c r="H347" i="5"/>
  <c r="H889" i="5"/>
  <c r="B827" i="5"/>
  <c r="H827" i="5"/>
  <c r="B763" i="5"/>
  <c r="H763" i="5"/>
  <c r="H699" i="5"/>
  <c r="B645" i="5"/>
  <c r="H645" i="5"/>
  <c r="B592" i="5"/>
  <c r="H592" i="5"/>
  <c r="B488" i="5"/>
  <c r="H488" i="5"/>
  <c r="H453" i="5"/>
  <c r="B371" i="5"/>
  <c r="H371" i="5"/>
  <c r="B202" i="5"/>
  <c r="H202" i="5"/>
  <c r="B506" i="5"/>
  <c r="H506" i="5"/>
  <c r="B444" i="5"/>
  <c r="H444" i="5"/>
  <c r="B363" i="5"/>
  <c r="H363" i="5"/>
  <c r="H161" i="5"/>
  <c r="B493" i="5"/>
  <c r="H493" i="5"/>
  <c r="B328" i="5"/>
  <c r="H328" i="5"/>
  <c r="H287" i="5"/>
  <c r="B391" i="5"/>
  <c r="H391" i="5"/>
  <c r="B127" i="5"/>
  <c r="H127" i="5"/>
  <c r="B123" i="5"/>
  <c r="H123" i="5"/>
  <c r="B511" i="5"/>
  <c r="H511" i="5"/>
  <c r="B462" i="5"/>
  <c r="H462" i="5"/>
  <c r="B397" i="5"/>
  <c r="H397" i="5"/>
  <c r="B253" i="5"/>
  <c r="H253" i="5"/>
  <c r="H519" i="5"/>
  <c r="B455" i="5"/>
  <c r="H455" i="5"/>
  <c r="B389" i="5"/>
  <c r="H389" i="5"/>
  <c r="H237" i="5"/>
  <c r="H515" i="5"/>
  <c r="H381" i="5"/>
  <c r="H335" i="5"/>
  <c r="B200" i="5"/>
  <c r="H200" i="5"/>
  <c r="B183" i="5"/>
  <c r="H183" i="5"/>
  <c r="H44" i="5"/>
  <c r="B56" i="5"/>
  <c r="H56" i="5"/>
  <c r="B464" i="5"/>
  <c r="H464" i="5"/>
  <c r="B398" i="5"/>
  <c r="H398" i="5"/>
  <c r="B260" i="5"/>
  <c r="H260" i="5"/>
  <c r="B364" i="5"/>
  <c r="H364" i="5"/>
  <c r="B299" i="5"/>
  <c r="H299" i="5"/>
  <c r="B236" i="5"/>
  <c r="H236" i="5"/>
  <c r="B175" i="5"/>
  <c r="H175" i="5"/>
  <c r="B229" i="5"/>
  <c r="H229" i="5"/>
  <c r="H158" i="5"/>
  <c r="B340" i="5"/>
  <c r="H340" i="5"/>
  <c r="B277" i="5"/>
  <c r="H277" i="5"/>
  <c r="B212" i="5"/>
  <c r="H212" i="5"/>
  <c r="H151" i="5"/>
  <c r="H148" i="5"/>
  <c r="B105" i="5"/>
  <c r="H105" i="5"/>
  <c r="B62" i="5"/>
  <c r="H62" i="5"/>
  <c r="H147" i="5"/>
  <c r="H160" i="5"/>
  <c r="B117" i="5"/>
  <c r="H117" i="5"/>
  <c r="B74" i="5"/>
  <c r="H74" i="5"/>
  <c r="B313" i="5"/>
  <c r="H313" i="5"/>
  <c r="B249" i="5"/>
  <c r="H249" i="5"/>
  <c r="B188" i="5"/>
  <c r="H188" i="5"/>
  <c r="H242" i="5"/>
  <c r="B174" i="5"/>
  <c r="H174" i="5"/>
  <c r="B353" i="5"/>
  <c r="H353" i="5"/>
  <c r="H289" i="5"/>
  <c r="B225" i="5"/>
  <c r="H225" i="5"/>
  <c r="B168" i="5"/>
  <c r="H168" i="5"/>
  <c r="H47" i="5"/>
  <c r="B113" i="5"/>
  <c r="H113" i="5"/>
  <c r="B70" i="5"/>
  <c r="H70" i="5"/>
  <c r="B166" i="5"/>
  <c r="H166" i="5"/>
  <c r="H43" i="5"/>
  <c r="B125" i="5"/>
  <c r="H125" i="5"/>
  <c r="B82" i="5"/>
  <c r="H82" i="5"/>
  <c r="H40" i="5"/>
  <c r="B470" i="5"/>
  <c r="H470" i="5"/>
  <c r="B407" i="5"/>
  <c r="H407" i="5"/>
  <c r="B286" i="5"/>
  <c r="H286" i="5"/>
  <c r="B370" i="5"/>
  <c r="H370" i="5"/>
  <c r="B306" i="5"/>
  <c r="H306" i="5"/>
  <c r="B246" i="5"/>
  <c r="H246" i="5"/>
  <c r="B185" i="5"/>
  <c r="H185" i="5"/>
  <c r="B235" i="5"/>
  <c r="H235" i="5"/>
  <c r="B171" i="5"/>
  <c r="H171" i="5"/>
  <c r="B346" i="5"/>
  <c r="H346" i="5"/>
  <c r="B285" i="5"/>
  <c r="H285" i="5"/>
  <c r="B222" i="5"/>
  <c r="H222" i="5"/>
  <c r="B165" i="5"/>
  <c r="H165" i="5"/>
  <c r="B39" i="5"/>
  <c r="H39" i="5"/>
  <c r="B110" i="5"/>
  <c r="H110" i="5"/>
  <c r="B68" i="5"/>
  <c r="H68" i="5"/>
  <c r="B163" i="5"/>
  <c r="H163" i="5"/>
  <c r="H35" i="5"/>
  <c r="B122" i="5"/>
  <c r="H122" i="5"/>
  <c r="B80" i="5"/>
  <c r="H80" i="5"/>
  <c r="H37" i="5"/>
  <c r="B1514" i="5"/>
  <c r="H1514" i="5"/>
  <c r="B1789" i="5"/>
  <c r="H1789" i="5"/>
  <c r="B928" i="5"/>
  <c r="H928" i="5"/>
  <c r="B1685" i="5"/>
  <c r="H1685" i="5"/>
  <c r="B1876" i="5"/>
  <c r="H1876" i="5"/>
  <c r="B1836" i="5"/>
  <c r="H1836" i="5"/>
  <c r="B1813" i="5"/>
  <c r="H1813" i="5"/>
  <c r="B1060" i="5"/>
  <c r="H1060" i="5"/>
  <c r="B1974" i="5"/>
  <c r="H1974" i="5"/>
  <c r="B1691" i="5"/>
  <c r="H1691" i="5"/>
  <c r="B1786" i="5"/>
  <c r="H1786" i="5"/>
  <c r="B1666" i="5"/>
  <c r="H1666" i="5"/>
  <c r="B636" i="5"/>
  <c r="H636" i="5"/>
  <c r="H156" i="5"/>
  <c r="B1833" i="5"/>
  <c r="H1833" i="5"/>
  <c r="B1870" i="5"/>
  <c r="H1870" i="5"/>
  <c r="B1535" i="5"/>
  <c r="H1535" i="5"/>
  <c r="B1035" i="5"/>
  <c r="H1035" i="5"/>
  <c r="B1812" i="5"/>
  <c r="H1812" i="5"/>
  <c r="B1971" i="5"/>
  <c r="H1971" i="5"/>
  <c r="B1843" i="5"/>
  <c r="H1843" i="5"/>
  <c r="B1777" i="5"/>
  <c r="H1777" i="5"/>
  <c r="B1408" i="5"/>
  <c r="H1408" i="5"/>
  <c r="B813" i="5"/>
  <c r="H813" i="5"/>
  <c r="B968" i="5"/>
  <c r="H968" i="5"/>
  <c r="B1661" i="5"/>
  <c r="H1661" i="5"/>
  <c r="B1995" i="5"/>
  <c r="H1995" i="5"/>
  <c r="B1969" i="5"/>
  <c r="H1969" i="5"/>
  <c r="B1796" i="5"/>
  <c r="H1796" i="5"/>
  <c r="B1325" i="5"/>
  <c r="H1325" i="5"/>
  <c r="B1965" i="5"/>
  <c r="H1965" i="5"/>
  <c r="B1901" i="5"/>
  <c r="H1901" i="5"/>
  <c r="B1837" i="5"/>
  <c r="H1837" i="5"/>
  <c r="B1769" i="5"/>
  <c r="H1769" i="5"/>
  <c r="B1669" i="5"/>
  <c r="H1669" i="5"/>
  <c r="B1380" i="5"/>
  <c r="H1380" i="5"/>
  <c r="B1181" i="5"/>
  <c r="H1181" i="5"/>
  <c r="B679" i="5"/>
  <c r="H679" i="5"/>
  <c r="B1731" i="5"/>
  <c r="H1731" i="5"/>
  <c r="H890" i="5"/>
  <c r="B1810" i="5"/>
  <c r="H1810" i="5"/>
  <c r="B1639" i="5"/>
  <c r="H1639" i="5"/>
  <c r="B1441" i="5"/>
  <c r="H1441" i="5"/>
  <c r="B1131" i="5"/>
  <c r="H1131" i="5"/>
  <c r="B1978" i="5"/>
  <c r="H1978" i="5"/>
  <c r="B1834" i="5"/>
  <c r="H1834" i="5"/>
  <c r="B1500" i="5"/>
  <c r="H1500" i="5"/>
  <c r="B1983" i="5"/>
  <c r="H1983" i="5"/>
  <c r="B1900" i="5"/>
  <c r="H1900" i="5"/>
  <c r="B1817" i="5"/>
  <c r="H1817" i="5"/>
  <c r="B1986" i="5"/>
  <c r="H1986" i="5"/>
  <c r="B1925" i="5"/>
  <c r="H1925" i="5"/>
  <c r="B1861" i="5"/>
  <c r="H1861" i="5"/>
  <c r="B1797" i="5"/>
  <c r="H1797" i="5"/>
  <c r="B1717" i="5"/>
  <c r="H1717" i="5"/>
  <c r="B1463" i="5"/>
  <c r="H1463" i="5"/>
  <c r="B1262" i="5"/>
  <c r="H1262" i="5"/>
  <c r="B992" i="5"/>
  <c r="H992" i="5"/>
  <c r="B1946" i="5"/>
  <c r="H1946" i="5"/>
  <c r="B1765" i="5"/>
  <c r="H1765" i="5"/>
  <c r="B1217" i="5"/>
  <c r="H1217" i="5"/>
  <c r="B1958" i="5"/>
  <c r="H1958" i="5"/>
  <c r="B1894" i="5"/>
  <c r="H1894" i="5"/>
  <c r="B1830" i="5"/>
  <c r="H1830" i="5"/>
  <c r="B1764" i="5"/>
  <c r="H1764" i="5"/>
  <c r="B1650" i="5"/>
  <c r="H1650" i="5"/>
  <c r="B1367" i="5"/>
  <c r="H1367" i="5"/>
  <c r="H1166" i="5"/>
  <c r="B542" i="5"/>
  <c r="H542" i="5"/>
  <c r="B1723" i="5"/>
  <c r="H1723" i="5"/>
  <c r="H644" i="5"/>
  <c r="B1804" i="5"/>
  <c r="H1804" i="5"/>
  <c r="B1629" i="5"/>
  <c r="H1629" i="5"/>
  <c r="B1421" i="5"/>
  <c r="H1421" i="5"/>
  <c r="B1117" i="5"/>
  <c r="H1117" i="5"/>
  <c r="B1972" i="5"/>
  <c r="H1972" i="5"/>
  <c r="B1828" i="5"/>
  <c r="H1828" i="5"/>
  <c r="B1473" i="5"/>
  <c r="H1473" i="5"/>
  <c r="B1980" i="5"/>
  <c r="H1980" i="5"/>
  <c r="B1890" i="5"/>
  <c r="H1890" i="5"/>
  <c r="B1807" i="5"/>
  <c r="H1807" i="5"/>
  <c r="B1982" i="5"/>
  <c r="H1982" i="5"/>
  <c r="B1918" i="5"/>
  <c r="H1918" i="5"/>
  <c r="B1854" i="5"/>
  <c r="H1854" i="5"/>
  <c r="B1790" i="5"/>
  <c r="H1790" i="5"/>
  <c r="B1709" i="5"/>
  <c r="H1709" i="5"/>
  <c r="B1454" i="5"/>
  <c r="H1454" i="5"/>
  <c r="B1248" i="5"/>
  <c r="H1248" i="5"/>
  <c r="B970" i="5"/>
  <c r="H970" i="5"/>
  <c r="B1940" i="5"/>
  <c r="H1940" i="5"/>
  <c r="B1750" i="5"/>
  <c r="H1750" i="5"/>
  <c r="B1172" i="5"/>
  <c r="H1172" i="5"/>
  <c r="B1955" i="5"/>
  <c r="H1955" i="5"/>
  <c r="B1891" i="5"/>
  <c r="H1891" i="5"/>
  <c r="B1827" i="5"/>
  <c r="H1827" i="5"/>
  <c r="B1759" i="5"/>
  <c r="H1759" i="5"/>
  <c r="B1644" i="5"/>
  <c r="H1644" i="5"/>
  <c r="B1358" i="5"/>
  <c r="H1358" i="5"/>
  <c r="B1146" i="5"/>
  <c r="H1146" i="5"/>
  <c r="B478" i="5"/>
  <c r="H478" i="5"/>
  <c r="B1713" i="5"/>
  <c r="H1713" i="5"/>
  <c r="B626" i="5"/>
  <c r="H626" i="5"/>
  <c r="B1780" i="5"/>
  <c r="H1780" i="5"/>
  <c r="B1618" i="5"/>
  <c r="H1618" i="5"/>
  <c r="B1402" i="5"/>
  <c r="H1402" i="5"/>
  <c r="B1096" i="5"/>
  <c r="H1096" i="5"/>
  <c r="B1959" i="5"/>
  <c r="H1959" i="5"/>
  <c r="B1815" i="5"/>
  <c r="H1815" i="5"/>
  <c r="B1389" i="5"/>
  <c r="H1389" i="5"/>
  <c r="B1977" i="5"/>
  <c r="H1977" i="5"/>
  <c r="B1884" i="5"/>
  <c r="H1884" i="5"/>
  <c r="B1801" i="5"/>
  <c r="H1801" i="5"/>
  <c r="B1979" i="5"/>
  <c r="H1979" i="5"/>
  <c r="B1915" i="5"/>
  <c r="H1915" i="5"/>
  <c r="B1851" i="5"/>
  <c r="H1851" i="5"/>
  <c r="B1787" i="5"/>
  <c r="H1787" i="5"/>
  <c r="B1703" i="5"/>
  <c r="H1703" i="5"/>
  <c r="B1440" i="5"/>
  <c r="H1440" i="5"/>
  <c r="B1239" i="5"/>
  <c r="H1239" i="5"/>
  <c r="B954" i="5"/>
  <c r="H954" i="5"/>
  <c r="B1924" i="5"/>
  <c r="H1924" i="5"/>
  <c r="B1700" i="5"/>
  <c r="H1700" i="5"/>
  <c r="B1157" i="5"/>
  <c r="H1157" i="5"/>
  <c r="B1952" i="5"/>
  <c r="H1952" i="5"/>
  <c r="B1888" i="5"/>
  <c r="H1888" i="5"/>
  <c r="B1824" i="5"/>
  <c r="H1824" i="5"/>
  <c r="B1757" i="5"/>
  <c r="H1757" i="5"/>
  <c r="B1612" i="5"/>
  <c r="H1612" i="5"/>
  <c r="B1344" i="5"/>
  <c r="H1344" i="5"/>
  <c r="B1098" i="5"/>
  <c r="H1098" i="5"/>
  <c r="B1989" i="5"/>
  <c r="H1989" i="5"/>
  <c r="B1692" i="5"/>
  <c r="H1692" i="5"/>
  <c r="B571" i="5"/>
  <c r="H571" i="5"/>
  <c r="B1751" i="5"/>
  <c r="H1751" i="5"/>
  <c r="B1607" i="5"/>
  <c r="H1607" i="5"/>
  <c r="B1377" i="5"/>
  <c r="H1377" i="5"/>
  <c r="H1079" i="5"/>
  <c r="B1953" i="5"/>
  <c r="H1953" i="5"/>
  <c r="B1809" i="5"/>
  <c r="H1809" i="5"/>
  <c r="B1306" i="5"/>
  <c r="H1306" i="5"/>
  <c r="B1967" i="5"/>
  <c r="H1967" i="5"/>
  <c r="B1881" i="5"/>
  <c r="H1881" i="5"/>
  <c r="B1794" i="5"/>
  <c r="H1794" i="5"/>
  <c r="B1976" i="5"/>
  <c r="H1976" i="5"/>
  <c r="B1912" i="5"/>
  <c r="H1912" i="5"/>
  <c r="B1848" i="5"/>
  <c r="H1848" i="5"/>
  <c r="B1784" i="5"/>
  <c r="H1784" i="5"/>
  <c r="B1701" i="5"/>
  <c r="H1701" i="5"/>
  <c r="B1427" i="5"/>
  <c r="H1427" i="5"/>
  <c r="B1226" i="5"/>
  <c r="H1226" i="5"/>
  <c r="B904" i="5"/>
  <c r="H904" i="5"/>
  <c r="B1573" i="5"/>
  <c r="H1573" i="5"/>
  <c r="B1425" i="5"/>
  <c r="H1425" i="5"/>
  <c r="B1297" i="5"/>
  <c r="H1297" i="5"/>
  <c r="H1169" i="5"/>
  <c r="B1056" i="5"/>
  <c r="H1056" i="5"/>
  <c r="B899" i="5"/>
  <c r="H899" i="5"/>
  <c r="B1754" i="5"/>
  <c r="H1754" i="5"/>
  <c r="B1652" i="5"/>
  <c r="H1652" i="5"/>
  <c r="B1502" i="5"/>
  <c r="H1502" i="5"/>
  <c r="B1373" i="5"/>
  <c r="H1373" i="5"/>
  <c r="B1246" i="5"/>
  <c r="H1246" i="5"/>
  <c r="B1091" i="5"/>
  <c r="H1091" i="5"/>
  <c r="B864" i="5"/>
  <c r="H864" i="5"/>
  <c r="B603" i="5"/>
  <c r="H603" i="5"/>
  <c r="B781" i="5"/>
  <c r="H781" i="5"/>
  <c r="B1681" i="5"/>
  <c r="H1681" i="5"/>
  <c r="B1638" i="5"/>
  <c r="H1638" i="5"/>
  <c r="B1595" i="5"/>
  <c r="H1595" i="5"/>
  <c r="B1542" i="5"/>
  <c r="H1542" i="5"/>
  <c r="B1478" i="5"/>
  <c r="H1478" i="5"/>
  <c r="B1414" i="5"/>
  <c r="H1414" i="5"/>
  <c r="B1589" i="5"/>
  <c r="H1589" i="5"/>
  <c r="B1450" i="5"/>
  <c r="H1450" i="5"/>
  <c r="B1322" i="5"/>
  <c r="H1322" i="5"/>
  <c r="H1197" i="5"/>
  <c r="B1081" i="5"/>
  <c r="H1081" i="5"/>
  <c r="H937" i="5"/>
  <c r="B587" i="5"/>
  <c r="H587" i="5"/>
  <c r="B1693" i="5"/>
  <c r="H1693" i="5"/>
  <c r="B1523" i="5"/>
  <c r="H1523" i="5"/>
  <c r="B1396" i="5"/>
  <c r="H1396" i="5"/>
  <c r="B1274" i="5"/>
  <c r="H1274" i="5"/>
  <c r="B1120" i="5"/>
  <c r="H1120" i="5"/>
  <c r="B920" i="5"/>
  <c r="H920" i="5"/>
  <c r="B641" i="5"/>
  <c r="H641" i="5"/>
  <c r="H829" i="5"/>
  <c r="B1689" i="5"/>
  <c r="H1689" i="5"/>
  <c r="B1646" i="5"/>
  <c r="H1646" i="5"/>
  <c r="B1603" i="5"/>
  <c r="H1603" i="5"/>
  <c r="B1551" i="5"/>
  <c r="H1551" i="5"/>
  <c r="B1487" i="5"/>
  <c r="H1487" i="5"/>
  <c r="B1423" i="5"/>
  <c r="H1423" i="5"/>
  <c r="B1626" i="5"/>
  <c r="H1626" i="5"/>
  <c r="B1509" i="5"/>
  <c r="H1509" i="5"/>
  <c r="B1379" i="5"/>
  <c r="H1379" i="5"/>
  <c r="B1255" i="5"/>
  <c r="H1255" i="5"/>
  <c r="B1139" i="5"/>
  <c r="H1139" i="5"/>
  <c r="B998" i="5"/>
  <c r="H998" i="5"/>
  <c r="B756" i="5"/>
  <c r="H756" i="5"/>
  <c r="B1725" i="5"/>
  <c r="H1725" i="5"/>
  <c r="B1566" i="5"/>
  <c r="H1566" i="5"/>
  <c r="B1456" i="5"/>
  <c r="H1456" i="5"/>
  <c r="B1328" i="5"/>
  <c r="H1328" i="5"/>
  <c r="B1200" i="5"/>
  <c r="H1200" i="5"/>
  <c r="B1014" i="5"/>
  <c r="H1014" i="5"/>
  <c r="B746" i="5"/>
  <c r="H746" i="5"/>
  <c r="B326" i="5"/>
  <c r="H326" i="5"/>
  <c r="B619" i="5"/>
  <c r="H619" i="5"/>
  <c r="B1665" i="5"/>
  <c r="H1665" i="5"/>
  <c r="B1622" i="5"/>
  <c r="H1622" i="5"/>
  <c r="B1579" i="5"/>
  <c r="H1579" i="5"/>
  <c r="B1516" i="5"/>
  <c r="H1516" i="5"/>
  <c r="B1452" i="5"/>
  <c r="H1452" i="5"/>
  <c r="B1366" i="5"/>
  <c r="H1366" i="5"/>
  <c r="B1578" i="5"/>
  <c r="H1578" i="5"/>
  <c r="B1438" i="5"/>
  <c r="H1438" i="5"/>
  <c r="B1310" i="5"/>
  <c r="H1310" i="5"/>
  <c r="B1179" i="5"/>
  <c r="H1179" i="5"/>
  <c r="B1065" i="5"/>
  <c r="H1065" i="5"/>
  <c r="B909" i="5"/>
  <c r="H909" i="5"/>
  <c r="B414" i="5"/>
  <c r="H414" i="5"/>
  <c r="B1668" i="5"/>
  <c r="H1668" i="5"/>
  <c r="B1508" i="5"/>
  <c r="H1508" i="5"/>
  <c r="B1383" i="5"/>
  <c r="H1383" i="5"/>
  <c r="B1252" i="5"/>
  <c r="H1252" i="5"/>
  <c r="B1099" i="5"/>
  <c r="H1099" i="5"/>
  <c r="B883" i="5"/>
  <c r="H883" i="5"/>
  <c r="B620" i="5"/>
  <c r="H620" i="5"/>
  <c r="B806" i="5"/>
  <c r="H806" i="5"/>
  <c r="B1683" i="5"/>
  <c r="H1683" i="5"/>
  <c r="B1641" i="5"/>
  <c r="H1641" i="5"/>
  <c r="B1598" i="5"/>
  <c r="H1598" i="5"/>
  <c r="B1545" i="5"/>
  <c r="H1545" i="5"/>
  <c r="B1481" i="5"/>
  <c r="H1481" i="5"/>
  <c r="B1417" i="5"/>
  <c r="H1417" i="5"/>
  <c r="B1385" i="5"/>
  <c r="H1385" i="5"/>
  <c r="B1321" i="5"/>
  <c r="H1321" i="5"/>
  <c r="B1241" i="5"/>
  <c r="H1241" i="5"/>
  <c r="B1159" i="5"/>
  <c r="H1159" i="5"/>
  <c r="B1106" i="5"/>
  <c r="H1106" i="5"/>
  <c r="H986" i="5"/>
  <c r="B822" i="5"/>
  <c r="H822" i="5"/>
  <c r="H568" i="5"/>
  <c r="B1616" i="5"/>
  <c r="H1616" i="5"/>
  <c r="B1467" i="5"/>
  <c r="H1467" i="5"/>
  <c r="B1339" i="5"/>
  <c r="H1339" i="5"/>
  <c r="B1228" i="5"/>
  <c r="H1228" i="5"/>
  <c r="B1088" i="5"/>
  <c r="H1088" i="5"/>
  <c r="H917" i="5"/>
  <c r="B623" i="5"/>
  <c r="H623" i="5"/>
  <c r="B1061" i="5"/>
  <c r="H1061" i="5"/>
  <c r="B898" i="5"/>
  <c r="H898" i="5"/>
  <c r="B837" i="5"/>
  <c r="H837" i="5"/>
  <c r="B526" i="5"/>
  <c r="H526" i="5"/>
  <c r="B680" i="5"/>
  <c r="H680" i="5"/>
  <c r="B500" i="5"/>
  <c r="H500" i="5"/>
  <c r="B1318" i="5"/>
  <c r="H1318" i="5"/>
  <c r="B1238" i="5"/>
  <c r="H1238" i="5"/>
  <c r="B1156" i="5"/>
  <c r="H1156" i="5"/>
  <c r="B1097" i="5"/>
  <c r="H1097" i="5"/>
  <c r="H983" i="5"/>
  <c r="B803" i="5"/>
  <c r="H803" i="5"/>
  <c r="H517" i="5"/>
  <c r="B1592" i="5"/>
  <c r="H1592" i="5"/>
  <c r="B1458" i="5"/>
  <c r="H1458" i="5"/>
  <c r="B1330" i="5"/>
  <c r="H1330" i="5"/>
  <c r="B1218" i="5"/>
  <c r="H1218" i="5"/>
  <c r="H1075" i="5"/>
  <c r="B900" i="5"/>
  <c r="H900" i="5"/>
  <c r="B600" i="5"/>
  <c r="H600" i="5"/>
  <c r="B1052" i="5"/>
  <c r="H1052" i="5"/>
  <c r="B876" i="5"/>
  <c r="H876" i="5"/>
  <c r="B821" i="5"/>
  <c r="H821" i="5"/>
  <c r="B494" i="5"/>
  <c r="H494" i="5"/>
  <c r="H661" i="5"/>
  <c r="B468" i="5"/>
  <c r="H468" i="5"/>
  <c r="B1407" i="5"/>
  <c r="H1407" i="5"/>
  <c r="B1343" i="5"/>
  <c r="H1343" i="5"/>
  <c r="B1273" i="5"/>
  <c r="H1273" i="5"/>
  <c r="B1190" i="5"/>
  <c r="H1190" i="5"/>
  <c r="B1132" i="5"/>
  <c r="H1132" i="5"/>
  <c r="H1033" i="5"/>
  <c r="B902" i="5"/>
  <c r="H902" i="5"/>
  <c r="B675" i="5"/>
  <c r="H675" i="5"/>
  <c r="B1712" i="5"/>
  <c r="H1712" i="5"/>
  <c r="B1515" i="5"/>
  <c r="H1515" i="5"/>
  <c r="B1387" i="5"/>
  <c r="H1387" i="5"/>
  <c r="B1266" i="5"/>
  <c r="H1266" i="5"/>
  <c r="H1164" i="5"/>
  <c r="B989" i="5"/>
  <c r="H989" i="5"/>
  <c r="B726" i="5"/>
  <c r="H726" i="5"/>
  <c r="H1108" i="5"/>
  <c r="H981" i="5"/>
  <c r="B585" i="5"/>
  <c r="H585" i="5"/>
  <c r="B677" i="5"/>
  <c r="H677" i="5"/>
  <c r="B808" i="5"/>
  <c r="H808" i="5"/>
  <c r="B445" i="5"/>
  <c r="H445" i="5"/>
  <c r="H192" i="5"/>
  <c r="B1292" i="5"/>
  <c r="H1292" i="5"/>
  <c r="B1206" i="5"/>
  <c r="H1206" i="5"/>
  <c r="B1140" i="5"/>
  <c r="H1140" i="5"/>
  <c r="B1050" i="5"/>
  <c r="H1050" i="5"/>
  <c r="B934" i="5"/>
  <c r="H934" i="5"/>
  <c r="B733" i="5"/>
  <c r="H733" i="5"/>
  <c r="B1752" i="5"/>
  <c r="H1752" i="5"/>
  <c r="B1530" i="5"/>
  <c r="H1530" i="5"/>
  <c r="B1410" i="5"/>
  <c r="H1410" i="5"/>
  <c r="B1282" i="5"/>
  <c r="H1282" i="5"/>
  <c r="B1180" i="5"/>
  <c r="H1180" i="5"/>
  <c r="H1011" i="5"/>
  <c r="B787" i="5"/>
  <c r="H787" i="5"/>
  <c r="B1121" i="5"/>
  <c r="H1121" i="5"/>
  <c r="B1004" i="5"/>
  <c r="H1004" i="5"/>
  <c r="B681" i="5"/>
  <c r="H681" i="5"/>
  <c r="B725" i="5"/>
  <c r="H725" i="5"/>
  <c r="B869" i="5"/>
  <c r="H869" i="5"/>
  <c r="B539" i="5"/>
  <c r="H539" i="5"/>
  <c r="B528" i="5"/>
  <c r="H528" i="5"/>
  <c r="B911" i="5"/>
  <c r="H911" i="5"/>
  <c r="B804" i="5"/>
  <c r="H804" i="5"/>
  <c r="B676" i="5"/>
  <c r="H676" i="5"/>
  <c r="B504" i="5"/>
  <c r="H504" i="5"/>
  <c r="B850" i="5"/>
  <c r="H850" i="5"/>
  <c r="B786" i="5"/>
  <c r="H786" i="5"/>
  <c r="B722" i="5"/>
  <c r="H722" i="5"/>
  <c r="B618" i="5"/>
  <c r="H618" i="5"/>
  <c r="B553" i="5"/>
  <c r="H553" i="5"/>
  <c r="B320" i="5"/>
  <c r="H320" i="5"/>
  <c r="B865" i="5"/>
  <c r="H865" i="5"/>
  <c r="B782" i="5"/>
  <c r="H782" i="5"/>
  <c r="B696" i="5"/>
  <c r="H696" i="5"/>
  <c r="B629" i="5"/>
  <c r="H629" i="5"/>
  <c r="B530" i="5"/>
  <c r="H530" i="5"/>
  <c r="B409" i="5"/>
  <c r="H409" i="5"/>
  <c r="B529" i="5"/>
  <c r="H529" i="5"/>
  <c r="B400" i="5"/>
  <c r="H400" i="5"/>
  <c r="B525" i="5"/>
  <c r="H525" i="5"/>
  <c r="B248" i="5"/>
  <c r="H248" i="5"/>
  <c r="B1101" i="5"/>
  <c r="H1101" i="5"/>
  <c r="B1008" i="5"/>
  <c r="H1008" i="5"/>
  <c r="H918" i="5"/>
  <c r="B761" i="5"/>
  <c r="H761" i="5"/>
  <c r="B591" i="5"/>
  <c r="H591" i="5"/>
  <c r="B1763" i="5"/>
  <c r="H1763" i="5"/>
  <c r="B1640" i="5"/>
  <c r="H1640" i="5"/>
  <c r="B1544" i="5"/>
  <c r="H1544" i="5"/>
  <c r="B1480" i="5"/>
  <c r="H1480" i="5"/>
  <c r="B1416" i="5"/>
  <c r="H1416" i="5"/>
  <c r="B1352" i="5"/>
  <c r="H1352" i="5"/>
  <c r="B1288" i="5"/>
  <c r="H1288" i="5"/>
  <c r="B1237" i="5"/>
  <c r="H1237" i="5"/>
  <c r="B1186" i="5"/>
  <c r="H1186" i="5"/>
  <c r="H1109" i="5"/>
  <c r="B1019" i="5"/>
  <c r="H1019" i="5"/>
  <c r="H938" i="5"/>
  <c r="H800" i="5"/>
  <c r="B642" i="5"/>
  <c r="H642" i="5"/>
  <c r="B384" i="5"/>
  <c r="H384" i="5"/>
  <c r="H1074" i="5"/>
  <c r="H1010" i="5"/>
  <c r="B946" i="5"/>
  <c r="H946" i="5"/>
  <c r="B855" i="5"/>
  <c r="H855" i="5"/>
  <c r="B727" i="5"/>
  <c r="H727" i="5"/>
  <c r="B597" i="5"/>
  <c r="H597" i="5"/>
  <c r="B205" i="5"/>
  <c r="H205" i="5"/>
  <c r="B815" i="5"/>
  <c r="H815" i="5"/>
  <c r="H751" i="5"/>
  <c r="B687" i="5"/>
  <c r="H687" i="5"/>
  <c r="B583" i="5"/>
  <c r="H583" i="5"/>
  <c r="B476" i="5"/>
  <c r="H476" i="5"/>
  <c r="B901" i="5"/>
  <c r="H901" i="5"/>
  <c r="B817" i="5"/>
  <c r="H817" i="5"/>
  <c r="H734" i="5"/>
  <c r="B653" i="5"/>
  <c r="H653" i="5"/>
  <c r="B582" i="5"/>
  <c r="H582" i="5"/>
  <c r="H459" i="5"/>
  <c r="H240" i="5"/>
  <c r="B452" i="5"/>
  <c r="H452" i="5"/>
  <c r="B224" i="5"/>
  <c r="H224" i="5"/>
  <c r="H360" i="5"/>
  <c r="H33" i="5"/>
  <c r="B581" i="5"/>
  <c r="H581" i="5"/>
  <c r="B1760" i="5"/>
  <c r="H1760" i="5"/>
  <c r="B1632" i="5"/>
  <c r="H1632" i="5"/>
  <c r="B1533" i="5"/>
  <c r="H1533" i="5"/>
  <c r="B1477" i="5"/>
  <c r="H1477" i="5"/>
  <c r="B1413" i="5"/>
  <c r="H1413" i="5"/>
  <c r="B1349" i="5"/>
  <c r="H1349" i="5"/>
  <c r="B1285" i="5"/>
  <c r="H1285" i="5"/>
  <c r="B1234" i="5"/>
  <c r="H1234" i="5"/>
  <c r="B1183" i="5"/>
  <c r="H1183" i="5"/>
  <c r="H1104" i="5"/>
  <c r="H1016" i="5"/>
  <c r="B932" i="5"/>
  <c r="H932" i="5"/>
  <c r="H793" i="5"/>
  <c r="B633" i="5"/>
  <c r="H633" i="5"/>
  <c r="B256" i="5"/>
  <c r="H256" i="5"/>
  <c r="B1071" i="5"/>
  <c r="H1071" i="5"/>
  <c r="B1007" i="5"/>
  <c r="H1007" i="5"/>
  <c r="B943" i="5"/>
  <c r="H943" i="5"/>
  <c r="B848" i="5"/>
  <c r="H848" i="5"/>
  <c r="B720" i="5"/>
  <c r="H720" i="5"/>
  <c r="B590" i="5"/>
  <c r="H590" i="5"/>
  <c r="B874" i="5"/>
  <c r="H874" i="5"/>
  <c r="B812" i="5"/>
  <c r="H812" i="5"/>
  <c r="B748" i="5"/>
  <c r="H748" i="5"/>
  <c r="B684" i="5"/>
  <c r="H684" i="5"/>
  <c r="B580" i="5"/>
  <c r="H580" i="5"/>
  <c r="B469" i="5"/>
  <c r="H469" i="5"/>
  <c r="B897" i="5"/>
  <c r="H897" i="5"/>
  <c r="B814" i="5"/>
  <c r="H814" i="5"/>
  <c r="B728" i="5"/>
  <c r="H728" i="5"/>
  <c r="B651" i="5"/>
  <c r="H651" i="5"/>
  <c r="B579" i="5"/>
  <c r="H579" i="5"/>
  <c r="B456" i="5"/>
  <c r="H456" i="5"/>
  <c r="B211" i="5"/>
  <c r="H211" i="5"/>
  <c r="B448" i="5"/>
  <c r="H448" i="5"/>
  <c r="B195" i="5"/>
  <c r="H195" i="5"/>
  <c r="B294" i="5"/>
  <c r="H294" i="5"/>
  <c r="B59" i="5"/>
  <c r="H59" i="5"/>
  <c r="B367" i="5"/>
  <c r="H367" i="5"/>
  <c r="B232" i="5"/>
  <c r="H232" i="5"/>
  <c r="B215" i="5"/>
  <c r="H215" i="5"/>
  <c r="B65" i="5"/>
  <c r="H65" i="5"/>
  <c r="B77" i="5"/>
  <c r="H77" i="5"/>
  <c r="B189" i="5"/>
  <c r="H189" i="5"/>
  <c r="B873" i="5"/>
  <c r="H873" i="5"/>
  <c r="B811" i="5"/>
  <c r="H811" i="5"/>
  <c r="B747" i="5"/>
  <c r="H747" i="5"/>
  <c r="B683" i="5"/>
  <c r="H683" i="5"/>
  <c r="B635" i="5"/>
  <c r="H635" i="5"/>
  <c r="B576" i="5"/>
  <c r="H576" i="5"/>
  <c r="B457" i="5"/>
  <c r="H457" i="5"/>
  <c r="B437" i="5"/>
  <c r="H437" i="5"/>
  <c r="B339" i="5"/>
  <c r="H339" i="5"/>
  <c r="B554" i="5"/>
  <c r="H554" i="5"/>
  <c r="B490" i="5"/>
  <c r="H490" i="5"/>
  <c r="H428" i="5"/>
  <c r="H331" i="5"/>
  <c r="B550" i="5"/>
  <c r="H550" i="5"/>
  <c r="B461" i="5"/>
  <c r="H461" i="5"/>
  <c r="H243" i="5"/>
  <c r="B223" i="5"/>
  <c r="H223" i="5"/>
  <c r="B327" i="5"/>
  <c r="H327" i="5"/>
  <c r="B140" i="5"/>
  <c r="H140" i="5"/>
  <c r="H152" i="5"/>
  <c r="B479" i="5"/>
  <c r="H479" i="5"/>
  <c r="B449" i="5"/>
  <c r="H449" i="5"/>
  <c r="H365" i="5"/>
  <c r="B182" i="5"/>
  <c r="H182" i="5"/>
  <c r="B503" i="5"/>
  <c r="H503" i="5"/>
  <c r="B440" i="5"/>
  <c r="H440" i="5"/>
  <c r="B357" i="5"/>
  <c r="H357" i="5"/>
  <c r="B563" i="5"/>
  <c r="H563" i="5"/>
  <c r="B483" i="5"/>
  <c r="H483" i="5"/>
  <c r="B317" i="5"/>
  <c r="H317" i="5"/>
  <c r="B271" i="5"/>
  <c r="H271" i="5"/>
  <c r="B375" i="5"/>
  <c r="H375" i="5"/>
  <c r="B95" i="5"/>
  <c r="H95" i="5"/>
  <c r="B91" i="5"/>
  <c r="H91" i="5"/>
  <c r="B512" i="5"/>
  <c r="H512" i="5"/>
  <c r="B447" i="5"/>
  <c r="H447" i="5"/>
  <c r="H366" i="5"/>
  <c r="B208" i="5"/>
  <c r="H208" i="5"/>
  <c r="B348" i="5"/>
  <c r="H348" i="5"/>
  <c r="B283" i="5"/>
  <c r="H283" i="5"/>
  <c r="B220" i="5"/>
  <c r="H220" i="5"/>
  <c r="B278" i="5"/>
  <c r="H278" i="5"/>
  <c r="B213" i="5"/>
  <c r="H213" i="5"/>
  <c r="B388" i="5"/>
  <c r="H388" i="5"/>
  <c r="B324" i="5"/>
  <c r="H324" i="5"/>
  <c r="B261" i="5"/>
  <c r="H261" i="5"/>
  <c r="B196" i="5"/>
  <c r="H196" i="5"/>
  <c r="B119" i="5"/>
  <c r="H119" i="5"/>
  <c r="H137" i="5"/>
  <c r="B94" i="5"/>
  <c r="H94" i="5"/>
  <c r="B52" i="5"/>
  <c r="H52" i="5"/>
  <c r="B115" i="5"/>
  <c r="H115" i="5"/>
  <c r="H149" i="5"/>
  <c r="B106" i="5"/>
  <c r="H106" i="5"/>
  <c r="B64" i="5"/>
  <c r="H64" i="5"/>
  <c r="H361" i="5"/>
  <c r="B295" i="5"/>
  <c r="H295" i="5"/>
  <c r="B233" i="5"/>
  <c r="H233" i="5"/>
  <c r="B172" i="5"/>
  <c r="H172" i="5"/>
  <c r="B226" i="5"/>
  <c r="H226" i="5"/>
  <c r="B401" i="5"/>
  <c r="H401" i="5"/>
  <c r="H337" i="5"/>
  <c r="H273" i="5"/>
  <c r="B209" i="5"/>
  <c r="H209" i="5"/>
  <c r="B143" i="5"/>
  <c r="H143" i="5"/>
  <c r="H145" i="5"/>
  <c r="B102" i="5"/>
  <c r="H102" i="5"/>
  <c r="B60" i="5"/>
  <c r="H60" i="5"/>
  <c r="H157" i="5"/>
  <c r="B114" i="5"/>
  <c r="H114" i="5"/>
  <c r="B72" i="5"/>
  <c r="H72" i="5"/>
  <c r="B29" i="5"/>
  <c r="H29" i="5"/>
  <c r="H454" i="5"/>
  <c r="B387" i="5"/>
  <c r="H387" i="5"/>
  <c r="B234" i="5"/>
  <c r="H234" i="5"/>
  <c r="B354" i="5"/>
  <c r="H354" i="5"/>
  <c r="B291" i="5"/>
  <c r="H291" i="5"/>
  <c r="B230" i="5"/>
  <c r="H230" i="5"/>
  <c r="B169" i="5"/>
  <c r="H169" i="5"/>
  <c r="B219" i="5"/>
  <c r="H219" i="5"/>
  <c r="B394" i="5"/>
  <c r="H394" i="5"/>
  <c r="H330" i="5"/>
  <c r="B269" i="5"/>
  <c r="H269" i="5"/>
  <c r="B206" i="5"/>
  <c r="H206" i="5"/>
  <c r="H135" i="5"/>
  <c r="B142" i="5"/>
  <c r="H142" i="5"/>
  <c r="B100" i="5"/>
  <c r="H100" i="5"/>
  <c r="B57" i="5"/>
  <c r="H57" i="5"/>
  <c r="B131" i="5"/>
  <c r="H131" i="5"/>
  <c r="B154" i="5"/>
  <c r="H154" i="5"/>
  <c r="B112" i="5"/>
  <c r="H112" i="5"/>
  <c r="B69" i="5"/>
  <c r="H69" i="5"/>
  <c r="B2001" i="5"/>
  <c r="R2001" i="5"/>
  <c r="H2001" i="5"/>
  <c r="S1534" i="5"/>
  <c r="R1534" i="5"/>
  <c r="S1950" i="5"/>
  <c r="R1950" i="5"/>
  <c r="S1865" i="5"/>
  <c r="R1865" i="5"/>
  <c r="R1780" i="5"/>
  <c r="S1780" i="5"/>
  <c r="S1694" i="5"/>
  <c r="R1694" i="5"/>
  <c r="S1592" i="5"/>
  <c r="R1592" i="5"/>
  <c r="S1478" i="5"/>
  <c r="R1478" i="5"/>
  <c r="S1364" i="5"/>
  <c r="R1364" i="5"/>
  <c r="S1250" i="5"/>
  <c r="R1250" i="5"/>
  <c r="S1080" i="5"/>
  <c r="R1080" i="5"/>
  <c r="S1945" i="5"/>
  <c r="R1945" i="5"/>
  <c r="R1860" i="5"/>
  <c r="S1860" i="5"/>
  <c r="S1774" i="5"/>
  <c r="R1774" i="5"/>
  <c r="S1689" i="5"/>
  <c r="R1689" i="5"/>
  <c r="S1585" i="5"/>
  <c r="R1585" i="5"/>
  <c r="S1470" i="5"/>
  <c r="R1470" i="5"/>
  <c r="S1357" i="5"/>
  <c r="R1357" i="5"/>
  <c r="S1244" i="5"/>
  <c r="R1244" i="5"/>
  <c r="S1065" i="5"/>
  <c r="R1065" i="5"/>
  <c r="R1940" i="5"/>
  <c r="S1940" i="5"/>
  <c r="S1854" i="5"/>
  <c r="R1854" i="5"/>
  <c r="S1769" i="5"/>
  <c r="R1769" i="5"/>
  <c r="R1684" i="5"/>
  <c r="S1684" i="5"/>
  <c r="S1577" i="5"/>
  <c r="R1577" i="5"/>
  <c r="S1464" i="5"/>
  <c r="R1464" i="5"/>
  <c r="S1350" i="5"/>
  <c r="R1350" i="5"/>
  <c r="S1236" i="5"/>
  <c r="R1236" i="5"/>
  <c r="S1052" i="5"/>
  <c r="R1052" i="5"/>
  <c r="S1934" i="5"/>
  <c r="R1934" i="5"/>
  <c r="S1849" i="5"/>
  <c r="R1849" i="5"/>
  <c r="R1764" i="5"/>
  <c r="S1764" i="5"/>
  <c r="S1678" i="5"/>
  <c r="R1678" i="5"/>
  <c r="S1570" i="5"/>
  <c r="R1570" i="5"/>
  <c r="S1457" i="5"/>
  <c r="R1457" i="5"/>
  <c r="S1342" i="5"/>
  <c r="R1342" i="5"/>
  <c r="S1229" i="5"/>
  <c r="R1229" i="5"/>
  <c r="S1037" i="5"/>
  <c r="R1037" i="5"/>
  <c r="S1992" i="5"/>
  <c r="R1992" i="5"/>
  <c r="S1970" i="5"/>
  <c r="R1970" i="5"/>
  <c r="S1949" i="5"/>
  <c r="R1949" i="5"/>
  <c r="S1928" i="5"/>
  <c r="R1928" i="5"/>
  <c r="S1906" i="5"/>
  <c r="R1906" i="5"/>
  <c r="S1885" i="5"/>
  <c r="R1885" i="5"/>
  <c r="S1864" i="5"/>
  <c r="R1864" i="5"/>
  <c r="S1842" i="5"/>
  <c r="R1842" i="5"/>
  <c r="S1821" i="5"/>
  <c r="R1821" i="5"/>
  <c r="S1800" i="5"/>
  <c r="R1800" i="5"/>
  <c r="S1778" i="5"/>
  <c r="R1778" i="5"/>
  <c r="S1757" i="5"/>
  <c r="R1757" i="5"/>
  <c r="S1736" i="5"/>
  <c r="R1736" i="5"/>
  <c r="S1714" i="5"/>
  <c r="R1714" i="5"/>
  <c r="S1693" i="5"/>
  <c r="R1693" i="5"/>
  <c r="S1672" i="5"/>
  <c r="R1672" i="5"/>
  <c r="S1646" i="5"/>
  <c r="R1646" i="5"/>
  <c r="S1618" i="5"/>
  <c r="R1618" i="5"/>
  <c r="S1590" i="5"/>
  <c r="R1590" i="5"/>
  <c r="S1561" i="5"/>
  <c r="R1561" i="5"/>
  <c r="S1533" i="5"/>
  <c r="R1533" i="5"/>
  <c r="S1505" i="5"/>
  <c r="R1505" i="5"/>
  <c r="S1476" i="5"/>
  <c r="R1476" i="5"/>
  <c r="S1448" i="5"/>
  <c r="R1448" i="5"/>
  <c r="S1420" i="5"/>
  <c r="R1420" i="5"/>
  <c r="S1390" i="5"/>
  <c r="R1390" i="5"/>
  <c r="S1362" i="5"/>
  <c r="R1362" i="5"/>
  <c r="S1334" i="5"/>
  <c r="R1334" i="5"/>
  <c r="S1305" i="5"/>
  <c r="R1305" i="5"/>
  <c r="S1277" i="5"/>
  <c r="R1277" i="5"/>
  <c r="S1249" i="5"/>
  <c r="R1249" i="5"/>
  <c r="S1220" i="5"/>
  <c r="R1220" i="5"/>
  <c r="S1192" i="5"/>
  <c r="R1192" i="5"/>
  <c r="S1134" i="5"/>
  <c r="R1134" i="5"/>
  <c r="S1078" i="5"/>
  <c r="R1078" i="5"/>
  <c r="S1024" i="5"/>
  <c r="S1990" i="5"/>
  <c r="R1990" i="5"/>
  <c r="S1969" i="5"/>
  <c r="R1969" i="5"/>
  <c r="R1948" i="5"/>
  <c r="S1948" i="5"/>
  <c r="S1926" i="5"/>
  <c r="R1926" i="5"/>
  <c r="S1905" i="5"/>
  <c r="R1905" i="5"/>
  <c r="R1884" i="5"/>
  <c r="S1884" i="5"/>
  <c r="S1862" i="5"/>
  <c r="R1862" i="5"/>
  <c r="S1841" i="5"/>
  <c r="R1841" i="5"/>
  <c r="R1820" i="5"/>
  <c r="S1820" i="5"/>
  <c r="S1798" i="5"/>
  <c r="R1798" i="5"/>
  <c r="S1777" i="5"/>
  <c r="R1777" i="5"/>
  <c r="R1756" i="5"/>
  <c r="S1756" i="5"/>
  <c r="S1734" i="5"/>
  <c r="R1734" i="5"/>
  <c r="S1713" i="5"/>
  <c r="R1713" i="5"/>
  <c r="R1692" i="5"/>
  <c r="S1692" i="5"/>
  <c r="S1670" i="5"/>
  <c r="R1670" i="5"/>
  <c r="S1645" i="5"/>
  <c r="R1645" i="5"/>
  <c r="S1617" i="5"/>
  <c r="R1617" i="5"/>
  <c r="S1588" i="5"/>
  <c r="R1588" i="5"/>
  <c r="S1560" i="5"/>
  <c r="R1560" i="5"/>
  <c r="S1532" i="5"/>
  <c r="R1532" i="5"/>
  <c r="S1502" i="5"/>
  <c r="R1502" i="5"/>
  <c r="S1474" i="5"/>
  <c r="R1474" i="5"/>
  <c r="S1446" i="5"/>
  <c r="R1446" i="5"/>
  <c r="S1417" i="5"/>
  <c r="R1417" i="5"/>
  <c r="S1389" i="5"/>
  <c r="R1389" i="5"/>
  <c r="S1361" i="5"/>
  <c r="R1361" i="5"/>
  <c r="S1332" i="5"/>
  <c r="R1332" i="5"/>
  <c r="S1304" i="5"/>
  <c r="R1304" i="5"/>
  <c r="S1276" i="5"/>
  <c r="R1276" i="5"/>
  <c r="S1246" i="5"/>
  <c r="R1246" i="5"/>
  <c r="S1218" i="5"/>
  <c r="R1218" i="5"/>
  <c r="S1186" i="5"/>
  <c r="R1186" i="5"/>
  <c r="S1129" i="5"/>
  <c r="R1129" i="5"/>
  <c r="S1073" i="5"/>
  <c r="R1073" i="5"/>
  <c r="S1022" i="5"/>
  <c r="S1989" i="5"/>
  <c r="R1989" i="5"/>
  <c r="S1968" i="5"/>
  <c r="R1968" i="5"/>
  <c r="S1946" i="5"/>
  <c r="R1946" i="5"/>
  <c r="S1925" i="5"/>
  <c r="R1925" i="5"/>
  <c r="S1904" i="5"/>
  <c r="R1904" i="5"/>
  <c r="S1882" i="5"/>
  <c r="R1882" i="5"/>
  <c r="S1861" i="5"/>
  <c r="R1861" i="5"/>
  <c r="S1840" i="5"/>
  <c r="R1840" i="5"/>
  <c r="S1818" i="5"/>
  <c r="R1818" i="5"/>
  <c r="S1797" i="5"/>
  <c r="R1797" i="5"/>
  <c r="S1776" i="5"/>
  <c r="R1776" i="5"/>
  <c r="S1754" i="5"/>
  <c r="R1754" i="5"/>
  <c r="S1733" i="5"/>
  <c r="R1733" i="5"/>
  <c r="S1712" i="5"/>
  <c r="R1712" i="5"/>
  <c r="S1690" i="5"/>
  <c r="R1690" i="5"/>
  <c r="S1669" i="5"/>
  <c r="R1669" i="5"/>
  <c r="R1644" i="5"/>
  <c r="S1644" i="5"/>
  <c r="S1614" i="5"/>
  <c r="R1614" i="5"/>
  <c r="S1586" i="5"/>
  <c r="R1586" i="5"/>
  <c r="S1558" i="5"/>
  <c r="R1558" i="5"/>
  <c r="S1529" i="5"/>
  <c r="R1529" i="5"/>
  <c r="S1501" i="5"/>
  <c r="R1501" i="5"/>
  <c r="S1473" i="5"/>
  <c r="R1473" i="5"/>
  <c r="S1444" i="5"/>
  <c r="R1444" i="5"/>
  <c r="S1416" i="5"/>
  <c r="R1416" i="5"/>
  <c r="S1388" i="5"/>
  <c r="R1388" i="5"/>
  <c r="R1358" i="5"/>
  <c r="S1358" i="5"/>
  <c r="R1330" i="5"/>
  <c r="S1330" i="5"/>
  <c r="S1302" i="5"/>
  <c r="R1302" i="5"/>
  <c r="S1273" i="5"/>
  <c r="R1273" i="5"/>
  <c r="S1245" i="5"/>
  <c r="R1245" i="5"/>
  <c r="S1217" i="5"/>
  <c r="R1217" i="5"/>
  <c r="S1185" i="5"/>
  <c r="R1185" i="5"/>
  <c r="S1128" i="5"/>
  <c r="R1128" i="5"/>
  <c r="S1070" i="5"/>
  <c r="R1070" i="5"/>
  <c r="S1190" i="5"/>
  <c r="R1190" i="5"/>
  <c r="S1161" i="5"/>
  <c r="R1161" i="5"/>
  <c r="S1133" i="5"/>
  <c r="R1133" i="5"/>
  <c r="S1105" i="5"/>
  <c r="R1105" i="5"/>
  <c r="S1076" i="5"/>
  <c r="R1076" i="5"/>
  <c r="S1048" i="5"/>
  <c r="R1048" i="5"/>
  <c r="S1188" i="5"/>
  <c r="R1188" i="5"/>
  <c r="S1160" i="5"/>
  <c r="R1160" i="5"/>
  <c r="S1132" i="5"/>
  <c r="R1132" i="5"/>
  <c r="S1102" i="5"/>
  <c r="R1102" i="5"/>
  <c r="S1074" i="5"/>
  <c r="R1074" i="5"/>
  <c r="S1046" i="5"/>
  <c r="R1046" i="5"/>
  <c r="S1658" i="5"/>
  <c r="R1658" i="5"/>
  <c r="S1637" i="5"/>
  <c r="R1637" i="5"/>
  <c r="S1616" i="5"/>
  <c r="R1616" i="5"/>
  <c r="S1594" i="5"/>
  <c r="R1594" i="5"/>
  <c r="S1573" i="5"/>
  <c r="R1573" i="5"/>
  <c r="S1552" i="5"/>
  <c r="R1552" i="5"/>
  <c r="R1530" i="5"/>
  <c r="S1530" i="5"/>
  <c r="S1509" i="5"/>
  <c r="R1509" i="5"/>
  <c r="R1488" i="5"/>
  <c r="S1488" i="5"/>
  <c r="S1466" i="5"/>
  <c r="R1466" i="5"/>
  <c r="S1445" i="5"/>
  <c r="R1445" i="5"/>
  <c r="S1424" i="5"/>
  <c r="R1424" i="5"/>
  <c r="S1402" i="5"/>
  <c r="R1402" i="5"/>
  <c r="S1381" i="5"/>
  <c r="R1381" i="5"/>
  <c r="S1360" i="5"/>
  <c r="R1360" i="5"/>
  <c r="S1338" i="5"/>
  <c r="R1338" i="5"/>
  <c r="S1317" i="5"/>
  <c r="R1317" i="5"/>
  <c r="S1296" i="5"/>
  <c r="R1296" i="5"/>
  <c r="S1274" i="5"/>
  <c r="R1274" i="5"/>
  <c r="S1253" i="5"/>
  <c r="R1253" i="5"/>
  <c r="S1232" i="5"/>
  <c r="R1232" i="5"/>
  <c r="S1210" i="5"/>
  <c r="R1210" i="5"/>
  <c r="S1189" i="5"/>
  <c r="R1189" i="5"/>
  <c r="S1168" i="5"/>
  <c r="R1168" i="5"/>
  <c r="S1146" i="5"/>
  <c r="R1146" i="5"/>
  <c r="S1125" i="5"/>
  <c r="R1125" i="5"/>
  <c r="S1104" i="5"/>
  <c r="R1104" i="5"/>
  <c r="S1082" i="5"/>
  <c r="R1082" i="5"/>
  <c r="S1061" i="5"/>
  <c r="R1061" i="5"/>
  <c r="S1040" i="5"/>
  <c r="R1040" i="5"/>
  <c r="S1019" i="5"/>
  <c r="R1991" i="5"/>
  <c r="S1991" i="5"/>
  <c r="R1975" i="5"/>
  <c r="S1975" i="5"/>
  <c r="R1959" i="5"/>
  <c r="S1959" i="5"/>
  <c r="R1943" i="5"/>
  <c r="S1943" i="5"/>
  <c r="R1927" i="5"/>
  <c r="S1927" i="5"/>
  <c r="R1911" i="5"/>
  <c r="S1911" i="5"/>
  <c r="R1895" i="5"/>
  <c r="S1895" i="5"/>
  <c r="R1879" i="5"/>
  <c r="S1879" i="5"/>
  <c r="R1863" i="5"/>
  <c r="S1863" i="5"/>
  <c r="R1847" i="5"/>
  <c r="S1847" i="5"/>
  <c r="R1831" i="5"/>
  <c r="S1831" i="5"/>
  <c r="R1815" i="5"/>
  <c r="S1815" i="5"/>
  <c r="R1799" i="5"/>
  <c r="S1799" i="5"/>
  <c r="R1783" i="5"/>
  <c r="S1783" i="5"/>
  <c r="R1767" i="5"/>
  <c r="S1767" i="5"/>
  <c r="R1751" i="5"/>
  <c r="S1751" i="5"/>
  <c r="R1735" i="5"/>
  <c r="S1735" i="5"/>
  <c r="R1719" i="5"/>
  <c r="S1719" i="5"/>
  <c r="R1703" i="5"/>
  <c r="S1703" i="5"/>
  <c r="R1687" i="5"/>
  <c r="S1687" i="5"/>
  <c r="R1671" i="5"/>
  <c r="S1671" i="5"/>
  <c r="R1655" i="5"/>
  <c r="S1655" i="5"/>
  <c r="R1639" i="5"/>
  <c r="S1639" i="5"/>
  <c r="R1623" i="5"/>
  <c r="S1623" i="5"/>
  <c r="R1607" i="5"/>
  <c r="S1607" i="5"/>
  <c r="R1591" i="5"/>
  <c r="S1591" i="5"/>
  <c r="R1575" i="5"/>
  <c r="S1575" i="5"/>
  <c r="R1559" i="5"/>
  <c r="S1559" i="5"/>
  <c r="R1543" i="5"/>
  <c r="S1543" i="5"/>
  <c r="S1527" i="5"/>
  <c r="R1527" i="5"/>
  <c r="S1511" i="5"/>
  <c r="R1511" i="5"/>
  <c r="S1495" i="5"/>
  <c r="R1495" i="5"/>
  <c r="S1479" i="5"/>
  <c r="R1479" i="5"/>
  <c r="S1463" i="5"/>
  <c r="R1463" i="5"/>
  <c r="S1447" i="5"/>
  <c r="R1447" i="5"/>
  <c r="S1431" i="5"/>
  <c r="R1431" i="5"/>
  <c r="S1415" i="5"/>
  <c r="R1415" i="5"/>
  <c r="S1399" i="5"/>
  <c r="R1399" i="5"/>
  <c r="S1383" i="5"/>
  <c r="R1383" i="5"/>
  <c r="S1367" i="5"/>
  <c r="R1367" i="5"/>
  <c r="S1351" i="5"/>
  <c r="R1351" i="5"/>
  <c r="S1335" i="5"/>
  <c r="R1335" i="5"/>
  <c r="S1319" i="5"/>
  <c r="R1319" i="5"/>
  <c r="S1303" i="5"/>
  <c r="R1303" i="5"/>
  <c r="S1287" i="5"/>
  <c r="R1287" i="5"/>
  <c r="S1271" i="5"/>
  <c r="R1271" i="5"/>
  <c r="S1255" i="5"/>
  <c r="R1255" i="5"/>
  <c r="S1239" i="5"/>
  <c r="R1239" i="5"/>
  <c r="S1223" i="5"/>
  <c r="R1223" i="5"/>
  <c r="S1207" i="5"/>
  <c r="R1207" i="5"/>
  <c r="S1191" i="5"/>
  <c r="R1191" i="5"/>
  <c r="S1175" i="5"/>
  <c r="R1175" i="5"/>
  <c r="S1159" i="5"/>
  <c r="R1159" i="5"/>
  <c r="S1143" i="5"/>
  <c r="R1143" i="5"/>
  <c r="S1127" i="5"/>
  <c r="R1127" i="5"/>
  <c r="S1111" i="5"/>
  <c r="R1111" i="5"/>
  <c r="S1095" i="5"/>
  <c r="R1095" i="5"/>
  <c r="S1079" i="5"/>
  <c r="R1079" i="5"/>
  <c r="S1063" i="5"/>
  <c r="R1063" i="5"/>
  <c r="S1047" i="5"/>
  <c r="R1047" i="5"/>
  <c r="S1031" i="5"/>
  <c r="R1031" i="5"/>
  <c r="R1908" i="5"/>
  <c r="S1908" i="5"/>
  <c r="S1649" i="5"/>
  <c r="R1649" i="5"/>
  <c r="S1886" i="5"/>
  <c r="R1886" i="5"/>
  <c r="S1929" i="5"/>
  <c r="R1929" i="5"/>
  <c r="R1844" i="5"/>
  <c r="S1844" i="5"/>
  <c r="S1758" i="5"/>
  <c r="R1758" i="5"/>
  <c r="S1673" i="5"/>
  <c r="R1673" i="5"/>
  <c r="S1564" i="5"/>
  <c r="R1564" i="5"/>
  <c r="S1449" i="5"/>
  <c r="R1449" i="5"/>
  <c r="S1336" i="5"/>
  <c r="R1336" i="5"/>
  <c r="S1222" i="5"/>
  <c r="R1222" i="5"/>
  <c r="S1021" i="5"/>
  <c r="R1924" i="5"/>
  <c r="S1924" i="5"/>
  <c r="S1838" i="5"/>
  <c r="R1838" i="5"/>
  <c r="S1753" i="5"/>
  <c r="R1753" i="5"/>
  <c r="R1668" i="5"/>
  <c r="S1668" i="5"/>
  <c r="S1556" i="5"/>
  <c r="R1556" i="5"/>
  <c r="S1442" i="5"/>
  <c r="R1442" i="5"/>
  <c r="S1329" i="5"/>
  <c r="R1329" i="5"/>
  <c r="S1214" i="5"/>
  <c r="R1214" i="5"/>
  <c r="S1016" i="5"/>
  <c r="S1918" i="5"/>
  <c r="R1918" i="5"/>
  <c r="S1833" i="5"/>
  <c r="R1833" i="5"/>
  <c r="R1748" i="5"/>
  <c r="S1748" i="5"/>
  <c r="S1662" i="5"/>
  <c r="R1662" i="5"/>
  <c r="S1549" i="5"/>
  <c r="R1549" i="5"/>
  <c r="S1436" i="5"/>
  <c r="R1436" i="5"/>
  <c r="S1321" i="5"/>
  <c r="R1321" i="5"/>
  <c r="S1208" i="5"/>
  <c r="R1208" i="5"/>
  <c r="S1998" i="5"/>
  <c r="R1998" i="5"/>
  <c r="S1913" i="5"/>
  <c r="R1913" i="5"/>
  <c r="R1828" i="5"/>
  <c r="S1828" i="5"/>
  <c r="S1742" i="5"/>
  <c r="R1742" i="5"/>
  <c r="S1656" i="5"/>
  <c r="R1656" i="5"/>
  <c r="S1542" i="5"/>
  <c r="R1542" i="5"/>
  <c r="S1428" i="5"/>
  <c r="R1428" i="5"/>
  <c r="S1314" i="5"/>
  <c r="R1314" i="5"/>
  <c r="S1201" i="5"/>
  <c r="R1201" i="5"/>
  <c r="S1020" i="5"/>
  <c r="S1986" i="5"/>
  <c r="R1986" i="5"/>
  <c r="S1965" i="5"/>
  <c r="R1965" i="5"/>
  <c r="S1944" i="5"/>
  <c r="R1944" i="5"/>
  <c r="S1922" i="5"/>
  <c r="R1922" i="5"/>
  <c r="S1901" i="5"/>
  <c r="R1901" i="5"/>
  <c r="S1880" i="5"/>
  <c r="R1880" i="5"/>
  <c r="S1858" i="5"/>
  <c r="R1858" i="5"/>
  <c r="S1837" i="5"/>
  <c r="R1837" i="5"/>
  <c r="S1816" i="5"/>
  <c r="R1816" i="5"/>
  <c r="S1794" i="5"/>
  <c r="R1794" i="5"/>
  <c r="S1773" i="5"/>
  <c r="R1773" i="5"/>
  <c r="S1752" i="5"/>
  <c r="R1752" i="5"/>
  <c r="S1730" i="5"/>
  <c r="R1730" i="5"/>
  <c r="S1709" i="5"/>
  <c r="R1709" i="5"/>
  <c r="S1688" i="5"/>
  <c r="R1688" i="5"/>
  <c r="S1666" i="5"/>
  <c r="R1666" i="5"/>
  <c r="S1640" i="5"/>
  <c r="R1640" i="5"/>
  <c r="R1612" i="5"/>
  <c r="S1612" i="5"/>
  <c r="S1582" i="5"/>
  <c r="R1582" i="5"/>
  <c r="S1554" i="5"/>
  <c r="R1554" i="5"/>
  <c r="S1526" i="5"/>
  <c r="R1526" i="5"/>
  <c r="S1497" i="5"/>
  <c r="R1497" i="5"/>
  <c r="S1469" i="5"/>
  <c r="R1469" i="5"/>
  <c r="S1441" i="5"/>
  <c r="R1441" i="5"/>
  <c r="S1412" i="5"/>
  <c r="R1412" i="5"/>
  <c r="S1384" i="5"/>
  <c r="R1384" i="5"/>
  <c r="S1356" i="5"/>
  <c r="R1356" i="5"/>
  <c r="S1326" i="5"/>
  <c r="R1326" i="5"/>
  <c r="S1298" i="5"/>
  <c r="R1298" i="5"/>
  <c r="S1270" i="5"/>
  <c r="R1270" i="5"/>
  <c r="S1241" i="5"/>
  <c r="R1241" i="5"/>
  <c r="S1213" i="5"/>
  <c r="R1213" i="5"/>
  <c r="S1177" i="5"/>
  <c r="R1177" i="5"/>
  <c r="S1121" i="5"/>
  <c r="R1121" i="5"/>
  <c r="S1064" i="5"/>
  <c r="R1064" i="5"/>
  <c r="S1018" i="5"/>
  <c r="S1985" i="5"/>
  <c r="R1985" i="5"/>
  <c r="R1964" i="5"/>
  <c r="S1964" i="5"/>
  <c r="S1942" i="5"/>
  <c r="R1942" i="5"/>
  <c r="S1921" i="5"/>
  <c r="R1921" i="5"/>
  <c r="R1900" i="5"/>
  <c r="S1900" i="5"/>
  <c r="S1878" i="5"/>
  <c r="R1878" i="5"/>
  <c r="S1857" i="5"/>
  <c r="R1857" i="5"/>
  <c r="R1836" i="5"/>
  <c r="S1836" i="5"/>
  <c r="S1814" i="5"/>
  <c r="R1814" i="5"/>
  <c r="S1793" i="5"/>
  <c r="R1793" i="5"/>
  <c r="R1772" i="5"/>
  <c r="S1772" i="5"/>
  <c r="S1750" i="5"/>
  <c r="R1750" i="5"/>
  <c r="S1729" i="5"/>
  <c r="R1729" i="5"/>
  <c r="R1708" i="5"/>
  <c r="S1708" i="5"/>
  <c r="S1686" i="5"/>
  <c r="R1686" i="5"/>
  <c r="S1665" i="5"/>
  <c r="R1665" i="5"/>
  <c r="S1638" i="5"/>
  <c r="R1638" i="5"/>
  <c r="S1609" i="5"/>
  <c r="R1609" i="5"/>
  <c r="S1581" i="5"/>
  <c r="R1581" i="5"/>
  <c r="S1553" i="5"/>
  <c r="R1553" i="5"/>
  <c r="S1524" i="5"/>
  <c r="R1524" i="5"/>
  <c r="S1496" i="5"/>
  <c r="R1496" i="5"/>
  <c r="S1468" i="5"/>
  <c r="R1468" i="5"/>
  <c r="S1438" i="5"/>
  <c r="R1438" i="5"/>
  <c r="S1410" i="5"/>
  <c r="R1410" i="5"/>
  <c r="S1382" i="5"/>
  <c r="R1382" i="5"/>
  <c r="S1353" i="5"/>
  <c r="R1353" i="5"/>
  <c r="S1325" i="5"/>
  <c r="R1325" i="5"/>
  <c r="S1297" i="5"/>
  <c r="R1297" i="5"/>
  <c r="S1268" i="5"/>
  <c r="R1268" i="5"/>
  <c r="S1240" i="5"/>
  <c r="R1240" i="5"/>
  <c r="S1212" i="5"/>
  <c r="R1212" i="5"/>
  <c r="S1172" i="5"/>
  <c r="R1172" i="5"/>
  <c r="S1116" i="5"/>
  <c r="R1116" i="5"/>
  <c r="S1058" i="5"/>
  <c r="R1058" i="5"/>
  <c r="S1017" i="5"/>
  <c r="S1984" i="5"/>
  <c r="R1984" i="5"/>
  <c r="S1962" i="5"/>
  <c r="R1962" i="5"/>
  <c r="S1941" i="5"/>
  <c r="R1941" i="5"/>
  <c r="S1920" i="5"/>
  <c r="R1920" i="5"/>
  <c r="S1898" i="5"/>
  <c r="R1898" i="5"/>
  <c r="S1877" i="5"/>
  <c r="R1877" i="5"/>
  <c r="S1856" i="5"/>
  <c r="R1856" i="5"/>
  <c r="S1834" i="5"/>
  <c r="R1834" i="5"/>
  <c r="S1813" i="5"/>
  <c r="R1813" i="5"/>
  <c r="S1792" i="5"/>
  <c r="R1792" i="5"/>
  <c r="S1770" i="5"/>
  <c r="R1770" i="5"/>
  <c r="S1749" i="5"/>
  <c r="R1749" i="5"/>
  <c r="S1728" i="5"/>
  <c r="R1728" i="5"/>
  <c r="S1706" i="5"/>
  <c r="R1706" i="5"/>
  <c r="S1685" i="5"/>
  <c r="R1685" i="5"/>
  <c r="S1664" i="5"/>
  <c r="R1664" i="5"/>
  <c r="R1636" i="5"/>
  <c r="S1636" i="5"/>
  <c r="S1608" i="5"/>
  <c r="R1608" i="5"/>
  <c r="S1580" i="5"/>
  <c r="R1580" i="5"/>
  <c r="S1550" i="5"/>
  <c r="R1550" i="5"/>
  <c r="S1522" i="5"/>
  <c r="R1522" i="5"/>
  <c r="S1494" i="5"/>
  <c r="R1494" i="5"/>
  <c r="S1465" i="5"/>
  <c r="R1465" i="5"/>
  <c r="S1437" i="5"/>
  <c r="R1437" i="5"/>
  <c r="S1409" i="5"/>
  <c r="R1409" i="5"/>
  <c r="S1380" i="5"/>
  <c r="R1380" i="5"/>
  <c r="S1352" i="5"/>
  <c r="R1352" i="5"/>
  <c r="S1324" i="5"/>
  <c r="R1324" i="5"/>
  <c r="S1294" i="5"/>
  <c r="R1294" i="5"/>
  <c r="S1266" i="5"/>
  <c r="R1266" i="5"/>
  <c r="S1238" i="5"/>
  <c r="R1238" i="5"/>
  <c r="S1209" i="5"/>
  <c r="R1209" i="5"/>
  <c r="S1170" i="5"/>
  <c r="R1170" i="5"/>
  <c r="S1113" i="5"/>
  <c r="R1113" i="5"/>
  <c r="S1057" i="5"/>
  <c r="R1057" i="5"/>
  <c r="S1182" i="5"/>
  <c r="R1182" i="5"/>
  <c r="S1154" i="5"/>
  <c r="R1154" i="5"/>
  <c r="S1126" i="5"/>
  <c r="R1126" i="5"/>
  <c r="S1097" i="5"/>
  <c r="R1097" i="5"/>
  <c r="S1069" i="5"/>
  <c r="R1069" i="5"/>
  <c r="S1041" i="5"/>
  <c r="R1041" i="5"/>
  <c r="S1181" i="5"/>
  <c r="R1181" i="5"/>
  <c r="S1153" i="5"/>
  <c r="R1153" i="5"/>
  <c r="S1124" i="5"/>
  <c r="R1124" i="5"/>
  <c r="S1096" i="5"/>
  <c r="R1096" i="5"/>
  <c r="S1068" i="5"/>
  <c r="R1068" i="5"/>
  <c r="S1038" i="5"/>
  <c r="R1038" i="5"/>
  <c r="S1653" i="5"/>
  <c r="R1653" i="5"/>
  <c r="S1632" i="5"/>
  <c r="R1632" i="5"/>
  <c r="S1610" i="5"/>
  <c r="R1610" i="5"/>
  <c r="S1589" i="5"/>
  <c r="R1589" i="5"/>
  <c r="S1568" i="5"/>
  <c r="R1568" i="5"/>
  <c r="S1546" i="5"/>
  <c r="R1546" i="5"/>
  <c r="S1525" i="5"/>
  <c r="R1525" i="5"/>
  <c r="S1504" i="5"/>
  <c r="R1504" i="5"/>
  <c r="S1482" i="5"/>
  <c r="R1482" i="5"/>
  <c r="S1461" i="5"/>
  <c r="R1461" i="5"/>
  <c r="S1440" i="5"/>
  <c r="R1440" i="5"/>
  <c r="S1418" i="5"/>
  <c r="R1418" i="5"/>
  <c r="S1397" i="5"/>
  <c r="R1397" i="5"/>
  <c r="S1376" i="5"/>
  <c r="R1376" i="5"/>
  <c r="S1354" i="5"/>
  <c r="R1354" i="5"/>
  <c r="S1333" i="5"/>
  <c r="R1333" i="5"/>
  <c r="S1312" i="5"/>
  <c r="R1312" i="5"/>
  <c r="S1290" i="5"/>
  <c r="R1290" i="5"/>
  <c r="S1269" i="5"/>
  <c r="R1269" i="5"/>
  <c r="S1248" i="5"/>
  <c r="R1248" i="5"/>
  <c r="S1226" i="5"/>
  <c r="R1226" i="5"/>
  <c r="S1205" i="5"/>
  <c r="R1205" i="5"/>
  <c r="S1184" i="5"/>
  <c r="R1184" i="5"/>
  <c r="S1162" i="5"/>
  <c r="R1162" i="5"/>
  <c r="S1141" i="5"/>
  <c r="R1141" i="5"/>
  <c r="S1120" i="5"/>
  <c r="R1120" i="5"/>
  <c r="S1098" i="5"/>
  <c r="R1098" i="5"/>
  <c r="S1077" i="5"/>
  <c r="R1077" i="5"/>
  <c r="S1056" i="5"/>
  <c r="R1056" i="5"/>
  <c r="S1034" i="5"/>
  <c r="R1034" i="5"/>
  <c r="S1015" i="5"/>
  <c r="S1987" i="5"/>
  <c r="R1987" i="5"/>
  <c r="S1971" i="5"/>
  <c r="R1971" i="5"/>
  <c r="S1955" i="5"/>
  <c r="R1955" i="5"/>
  <c r="S1939" i="5"/>
  <c r="R1939" i="5"/>
  <c r="S1923" i="5"/>
  <c r="R1923" i="5"/>
  <c r="S1907" i="5"/>
  <c r="R1907" i="5"/>
  <c r="S1891" i="5"/>
  <c r="R1891" i="5"/>
  <c r="S1875" i="5"/>
  <c r="R1875" i="5"/>
  <c r="S1859" i="5"/>
  <c r="R1859" i="5"/>
  <c r="S1843" i="5"/>
  <c r="R1843" i="5"/>
  <c r="S1827" i="5"/>
  <c r="R1827" i="5"/>
  <c r="S1811" i="5"/>
  <c r="R1811" i="5"/>
  <c r="S1795" i="5"/>
  <c r="R1795" i="5"/>
  <c r="S1779" i="5"/>
  <c r="R1779" i="5"/>
  <c r="S1763" i="5"/>
  <c r="R1763" i="5"/>
  <c r="S1747" i="5"/>
  <c r="R1747" i="5"/>
  <c r="S1731" i="5"/>
  <c r="R1731" i="5"/>
  <c r="S1715" i="5"/>
  <c r="R1715" i="5"/>
  <c r="S1699" i="5"/>
  <c r="R1699" i="5"/>
  <c r="S1683" i="5"/>
  <c r="R1683" i="5"/>
  <c r="S1667" i="5"/>
  <c r="R1667" i="5"/>
  <c r="S1651" i="5"/>
  <c r="R1651" i="5"/>
  <c r="S1635" i="5"/>
  <c r="R1635" i="5"/>
  <c r="S1619" i="5"/>
  <c r="R1619" i="5"/>
  <c r="S1603" i="5"/>
  <c r="R1603" i="5"/>
  <c r="S1587" i="5"/>
  <c r="R1587" i="5"/>
  <c r="S1571" i="5"/>
  <c r="R1571" i="5"/>
  <c r="S1555" i="5"/>
  <c r="R1555" i="5"/>
  <c r="S1539" i="5"/>
  <c r="R1539" i="5"/>
  <c r="S1523" i="5"/>
  <c r="R1523" i="5"/>
  <c r="S1507" i="5"/>
  <c r="R1507" i="5"/>
  <c r="S1491" i="5"/>
  <c r="R1491" i="5"/>
  <c r="S1475" i="5"/>
  <c r="R1475" i="5"/>
  <c r="S1459" i="5"/>
  <c r="R1459" i="5"/>
  <c r="S1443" i="5"/>
  <c r="R1443" i="5"/>
  <c r="S1427" i="5"/>
  <c r="R1427" i="5"/>
  <c r="S1411" i="5"/>
  <c r="R1411" i="5"/>
  <c r="S1395" i="5"/>
  <c r="R1395" i="5"/>
  <c r="S1379" i="5"/>
  <c r="R1379" i="5"/>
  <c r="S1363" i="5"/>
  <c r="R1363" i="5"/>
  <c r="S1347" i="5"/>
  <c r="R1347" i="5"/>
  <c r="S1331" i="5"/>
  <c r="R1331" i="5"/>
  <c r="R1315" i="5"/>
  <c r="S1315" i="5"/>
  <c r="S1299" i="5"/>
  <c r="R1299" i="5"/>
  <c r="S1283" i="5"/>
  <c r="R1283" i="5"/>
  <c r="S1267" i="5"/>
  <c r="R1267" i="5"/>
  <c r="S1251" i="5"/>
  <c r="R1251" i="5"/>
  <c r="S1235" i="5"/>
  <c r="R1235" i="5"/>
  <c r="S1219" i="5"/>
  <c r="R1219" i="5"/>
  <c r="S1203" i="5"/>
  <c r="R1203" i="5"/>
  <c r="S1187" i="5"/>
  <c r="R1187" i="5"/>
  <c r="S1171" i="5"/>
  <c r="R1171" i="5"/>
  <c r="S1155" i="5"/>
  <c r="R1155" i="5"/>
  <c r="S1139" i="5"/>
  <c r="R1139" i="5"/>
  <c r="S1123" i="5"/>
  <c r="R1123" i="5"/>
  <c r="S1107" i="5"/>
  <c r="R1107" i="5"/>
  <c r="S1091" i="5"/>
  <c r="R1091" i="5"/>
  <c r="S1075" i="5"/>
  <c r="R1075" i="5"/>
  <c r="S1059" i="5"/>
  <c r="R1059" i="5"/>
  <c r="S1043" i="5"/>
  <c r="R1043" i="5"/>
  <c r="S1027" i="5"/>
  <c r="R1027" i="5"/>
  <c r="S1822" i="5"/>
  <c r="R1822" i="5"/>
  <c r="S1421" i="5"/>
  <c r="R1421" i="5"/>
  <c r="S1308" i="5"/>
  <c r="R1308" i="5"/>
  <c r="S1193" i="5"/>
  <c r="R1193" i="5"/>
  <c r="R1988" i="5"/>
  <c r="S1988" i="5"/>
  <c r="S1902" i="5"/>
  <c r="R1902" i="5"/>
  <c r="S1817" i="5"/>
  <c r="R1817" i="5"/>
  <c r="R1732" i="5"/>
  <c r="S1732" i="5"/>
  <c r="S1641" i="5"/>
  <c r="R1641" i="5"/>
  <c r="S1528" i="5"/>
  <c r="R1528" i="5"/>
  <c r="S1414" i="5"/>
  <c r="R1414" i="5"/>
  <c r="S1300" i="5"/>
  <c r="R1300" i="5"/>
  <c r="S1180" i="5"/>
  <c r="R1180" i="5"/>
  <c r="S1982" i="5"/>
  <c r="R1982" i="5"/>
  <c r="S1897" i="5"/>
  <c r="R1897" i="5"/>
  <c r="R1812" i="5"/>
  <c r="S1812" i="5"/>
  <c r="S1726" i="5"/>
  <c r="R1726" i="5"/>
  <c r="S1634" i="5"/>
  <c r="R1634" i="5"/>
  <c r="S1521" i="5"/>
  <c r="R1521" i="5"/>
  <c r="S1406" i="5"/>
  <c r="R1406" i="5"/>
  <c r="S1293" i="5"/>
  <c r="R1293" i="5"/>
  <c r="S1165" i="5"/>
  <c r="R1165" i="5"/>
  <c r="S1977" i="5"/>
  <c r="R1977" i="5"/>
  <c r="R1892" i="5"/>
  <c r="S1892" i="5"/>
  <c r="S1806" i="5"/>
  <c r="R1806" i="5"/>
  <c r="S1721" i="5"/>
  <c r="R1721" i="5"/>
  <c r="R1628" i="5"/>
  <c r="S1628" i="5"/>
  <c r="S1513" i="5"/>
  <c r="R1513" i="5"/>
  <c r="S1400" i="5"/>
  <c r="R1400" i="5"/>
  <c r="S1286" i="5"/>
  <c r="R1286" i="5"/>
  <c r="S1150" i="5"/>
  <c r="R1150" i="5"/>
  <c r="S1014" i="5"/>
  <c r="S1981" i="5"/>
  <c r="R1981" i="5"/>
  <c r="S1960" i="5"/>
  <c r="R1960" i="5"/>
  <c r="S1938" i="5"/>
  <c r="R1938" i="5"/>
  <c r="S1917" i="5"/>
  <c r="R1917" i="5"/>
  <c r="S1896" i="5"/>
  <c r="R1896" i="5"/>
  <c r="S1874" i="5"/>
  <c r="R1874" i="5"/>
  <c r="S1853" i="5"/>
  <c r="R1853" i="5"/>
  <c r="S1832" i="5"/>
  <c r="R1832" i="5"/>
  <c r="S1810" i="5"/>
  <c r="R1810" i="5"/>
  <c r="S1789" i="5"/>
  <c r="R1789" i="5"/>
  <c r="S1768" i="5"/>
  <c r="R1768" i="5"/>
  <c r="S1746" i="5"/>
  <c r="R1746" i="5"/>
  <c r="S1725" i="5"/>
  <c r="R1725" i="5"/>
  <c r="S1704" i="5"/>
  <c r="R1704" i="5"/>
  <c r="S1682" i="5"/>
  <c r="R1682" i="5"/>
  <c r="S1661" i="5"/>
  <c r="R1661" i="5"/>
  <c r="S1633" i="5"/>
  <c r="R1633" i="5"/>
  <c r="R1604" i="5"/>
  <c r="S1604" i="5"/>
  <c r="S1576" i="5"/>
  <c r="R1576" i="5"/>
  <c r="S1548" i="5"/>
  <c r="R1548" i="5"/>
  <c r="S1518" i="5"/>
  <c r="R1518" i="5"/>
  <c r="S1490" i="5"/>
  <c r="R1490" i="5"/>
  <c r="S1462" i="5"/>
  <c r="R1462" i="5"/>
  <c r="S1433" i="5"/>
  <c r="R1433" i="5"/>
  <c r="S1405" i="5"/>
  <c r="R1405" i="5"/>
  <c r="S1377" i="5"/>
  <c r="R1377" i="5"/>
  <c r="S1348" i="5"/>
  <c r="R1348" i="5"/>
  <c r="S1320" i="5"/>
  <c r="R1320" i="5"/>
  <c r="S1292" i="5"/>
  <c r="R1292" i="5"/>
  <c r="S1262" i="5"/>
  <c r="R1262" i="5"/>
  <c r="S1234" i="5"/>
  <c r="R1234" i="5"/>
  <c r="S1206" i="5"/>
  <c r="R1206" i="5"/>
  <c r="S1164" i="5"/>
  <c r="R1164" i="5"/>
  <c r="S1106" i="5"/>
  <c r="R1106" i="5"/>
  <c r="S1049" i="5"/>
  <c r="R1049" i="5"/>
  <c r="S1013" i="5"/>
  <c r="R1980" i="5"/>
  <c r="S1980" i="5"/>
  <c r="S1958" i="5"/>
  <c r="R1958" i="5"/>
  <c r="S1937" i="5"/>
  <c r="R1937" i="5"/>
  <c r="R1916" i="5"/>
  <c r="S1916" i="5"/>
  <c r="S1894" i="5"/>
  <c r="R1894" i="5"/>
  <c r="S1873" i="5"/>
  <c r="R1873" i="5"/>
  <c r="R1852" i="5"/>
  <c r="S1852" i="5"/>
  <c r="S1830" i="5"/>
  <c r="R1830" i="5"/>
  <c r="S1809" i="5"/>
  <c r="R1809" i="5"/>
  <c r="R1788" i="5"/>
  <c r="S1788" i="5"/>
  <c r="S1766" i="5"/>
  <c r="R1766" i="5"/>
  <c r="S1745" i="5"/>
  <c r="R1745" i="5"/>
  <c r="R1724" i="5"/>
  <c r="S1724" i="5"/>
  <c r="S1702" i="5"/>
  <c r="R1702" i="5"/>
  <c r="S1681" i="5"/>
  <c r="R1681" i="5"/>
  <c r="R1660" i="5"/>
  <c r="S1660" i="5"/>
  <c r="S1630" i="5"/>
  <c r="R1630" i="5"/>
  <c r="S1602" i="5"/>
  <c r="R1602" i="5"/>
  <c r="S1574" i="5"/>
  <c r="R1574" i="5"/>
  <c r="S1545" i="5"/>
  <c r="R1545" i="5"/>
  <c r="S1517" i="5"/>
  <c r="R1517" i="5"/>
  <c r="S1489" i="5"/>
  <c r="R1489" i="5"/>
  <c r="S1460" i="5"/>
  <c r="R1460" i="5"/>
  <c r="S1432" i="5"/>
  <c r="R1432" i="5"/>
  <c r="S1404" i="5"/>
  <c r="R1404" i="5"/>
  <c r="S1374" i="5"/>
  <c r="R1374" i="5"/>
  <c r="S1346" i="5"/>
  <c r="R1346" i="5"/>
  <c r="S1318" i="5"/>
  <c r="R1318" i="5"/>
  <c r="S1289" i="5"/>
  <c r="R1289" i="5"/>
  <c r="S1261" i="5"/>
  <c r="R1261" i="5"/>
  <c r="S1233" i="5"/>
  <c r="R1233" i="5"/>
  <c r="S1204" i="5"/>
  <c r="R1204" i="5"/>
  <c r="S1158" i="5"/>
  <c r="R1158" i="5"/>
  <c r="S1101" i="5"/>
  <c r="R1101" i="5"/>
  <c r="S1044" i="5"/>
  <c r="R1044" i="5"/>
  <c r="S2000" i="5"/>
  <c r="R2000" i="5"/>
  <c r="S1978" i="5"/>
  <c r="R1978" i="5"/>
  <c r="S1957" i="5"/>
  <c r="R1957" i="5"/>
  <c r="S1936" i="5"/>
  <c r="R1936" i="5"/>
  <c r="S1914" i="5"/>
  <c r="R1914" i="5"/>
  <c r="S1893" i="5"/>
  <c r="R1893" i="5"/>
  <c r="S1872" i="5"/>
  <c r="R1872" i="5"/>
  <c r="S1850" i="5"/>
  <c r="R1850" i="5"/>
  <c r="S1829" i="5"/>
  <c r="R1829" i="5"/>
  <c r="S1808" i="5"/>
  <c r="R1808" i="5"/>
  <c r="S1786" i="5"/>
  <c r="R1786" i="5"/>
  <c r="S1765" i="5"/>
  <c r="R1765" i="5"/>
  <c r="S1744" i="5"/>
  <c r="R1744" i="5"/>
  <c r="S1722" i="5"/>
  <c r="R1722" i="5"/>
  <c r="S1701" i="5"/>
  <c r="R1701" i="5"/>
  <c r="S1680" i="5"/>
  <c r="R1680" i="5"/>
  <c r="S1657" i="5"/>
  <c r="R1657" i="5"/>
  <c r="S1629" i="5"/>
  <c r="R1629" i="5"/>
  <c r="S1601" i="5"/>
  <c r="R1601" i="5"/>
  <c r="S1572" i="5"/>
  <c r="R1572" i="5"/>
  <c r="S1544" i="5"/>
  <c r="R1544" i="5"/>
  <c r="S1516" i="5"/>
  <c r="R1516" i="5"/>
  <c r="S1486" i="5"/>
  <c r="R1486" i="5"/>
  <c r="S1458" i="5"/>
  <c r="R1458" i="5"/>
  <c r="S1430" i="5"/>
  <c r="R1430" i="5"/>
  <c r="S1401" i="5"/>
  <c r="R1401" i="5"/>
  <c r="S1373" i="5"/>
  <c r="R1373" i="5"/>
  <c r="S1345" i="5"/>
  <c r="R1345" i="5"/>
  <c r="S1316" i="5"/>
  <c r="R1316" i="5"/>
  <c r="S1288" i="5"/>
  <c r="R1288" i="5"/>
  <c r="S1260" i="5"/>
  <c r="R1260" i="5"/>
  <c r="S1230" i="5"/>
  <c r="R1230" i="5"/>
  <c r="S1202" i="5"/>
  <c r="R1202" i="5"/>
  <c r="S1156" i="5"/>
  <c r="R1156" i="5"/>
  <c r="S1100" i="5"/>
  <c r="R1100" i="5"/>
  <c r="S1042" i="5"/>
  <c r="R1042" i="5"/>
  <c r="S1176" i="5"/>
  <c r="R1176" i="5"/>
  <c r="S1148" i="5"/>
  <c r="R1148" i="5"/>
  <c r="S1118" i="5"/>
  <c r="R1118" i="5"/>
  <c r="S1090" i="5"/>
  <c r="R1090" i="5"/>
  <c r="S1062" i="5"/>
  <c r="R1062" i="5"/>
  <c r="S1033" i="5"/>
  <c r="R1033" i="5"/>
  <c r="S1174" i="5"/>
  <c r="R1174" i="5"/>
  <c r="S1145" i="5"/>
  <c r="R1145" i="5"/>
  <c r="S1117" i="5"/>
  <c r="R1117" i="5"/>
  <c r="S1089" i="5"/>
  <c r="R1089" i="5"/>
  <c r="S1060" i="5"/>
  <c r="R1060" i="5"/>
  <c r="S1032" i="5"/>
  <c r="R1032" i="5"/>
  <c r="S1648" i="5"/>
  <c r="R1648" i="5"/>
  <c r="S1626" i="5"/>
  <c r="R1626" i="5"/>
  <c r="S1605" i="5"/>
  <c r="R1605" i="5"/>
  <c r="S1584" i="5"/>
  <c r="R1584" i="5"/>
  <c r="S1562" i="5"/>
  <c r="R1562" i="5"/>
  <c r="S1541" i="5"/>
  <c r="R1541" i="5"/>
  <c r="S1520" i="5"/>
  <c r="R1520" i="5"/>
  <c r="S1498" i="5"/>
  <c r="R1498" i="5"/>
  <c r="S1477" i="5"/>
  <c r="R1477" i="5"/>
  <c r="S1456" i="5"/>
  <c r="R1456" i="5"/>
  <c r="S1434" i="5"/>
  <c r="R1434" i="5"/>
  <c r="S1413" i="5"/>
  <c r="R1413" i="5"/>
  <c r="S1392" i="5"/>
  <c r="R1392" i="5"/>
  <c r="S1370" i="5"/>
  <c r="R1370" i="5"/>
  <c r="S1349" i="5"/>
  <c r="R1349" i="5"/>
  <c r="S1328" i="5"/>
  <c r="R1328" i="5"/>
  <c r="S1306" i="5"/>
  <c r="R1306" i="5"/>
  <c r="S1285" i="5"/>
  <c r="R1285" i="5"/>
  <c r="S1264" i="5"/>
  <c r="R1264" i="5"/>
  <c r="S1242" i="5"/>
  <c r="R1242" i="5"/>
  <c r="S1221" i="5"/>
  <c r="R1221" i="5"/>
  <c r="S1200" i="5"/>
  <c r="R1200" i="5"/>
  <c r="S1178" i="5"/>
  <c r="R1178" i="5"/>
  <c r="S1157" i="5"/>
  <c r="R1157" i="5"/>
  <c r="S1136" i="5"/>
  <c r="R1136" i="5"/>
  <c r="S1114" i="5"/>
  <c r="R1114" i="5"/>
  <c r="S1093" i="5"/>
  <c r="R1093" i="5"/>
  <c r="S1072" i="5"/>
  <c r="R1072" i="5"/>
  <c r="S1050" i="5"/>
  <c r="R1050" i="5"/>
  <c r="S1029" i="5"/>
  <c r="R1029" i="5"/>
  <c r="S1999" i="5"/>
  <c r="R1999" i="5"/>
  <c r="S1983" i="5"/>
  <c r="R1983" i="5"/>
  <c r="S1967" i="5"/>
  <c r="R1967" i="5"/>
  <c r="S1951" i="5"/>
  <c r="R1951" i="5"/>
  <c r="S1935" i="5"/>
  <c r="R1935" i="5"/>
  <c r="S1919" i="5"/>
  <c r="R1919" i="5"/>
  <c r="S1903" i="5"/>
  <c r="R1903" i="5"/>
  <c r="S1887" i="5"/>
  <c r="R1887" i="5"/>
  <c r="S1871" i="5"/>
  <c r="R1871" i="5"/>
  <c r="S1855" i="5"/>
  <c r="R1855" i="5"/>
  <c r="S1839" i="5"/>
  <c r="R1839" i="5"/>
  <c r="S1823" i="5"/>
  <c r="R1823" i="5"/>
  <c r="S1807" i="5"/>
  <c r="R1807" i="5"/>
  <c r="S1791" i="5"/>
  <c r="R1791" i="5"/>
  <c r="S1775" i="5"/>
  <c r="R1775" i="5"/>
  <c r="S1759" i="5"/>
  <c r="R1759" i="5"/>
  <c r="S1743" i="5"/>
  <c r="R1743" i="5"/>
  <c r="S1727" i="5"/>
  <c r="R1727" i="5"/>
  <c r="S1711" i="5"/>
  <c r="R1711" i="5"/>
  <c r="S1695" i="5"/>
  <c r="R1695" i="5"/>
  <c r="S1679" i="5"/>
  <c r="R1679" i="5"/>
  <c r="S1663" i="5"/>
  <c r="R1663" i="5"/>
  <c r="S1647" i="5"/>
  <c r="R1647" i="5"/>
  <c r="S1631" i="5"/>
  <c r="R1631" i="5"/>
  <c r="S1615" i="5"/>
  <c r="R1615" i="5"/>
  <c r="S1599" i="5"/>
  <c r="R1599" i="5"/>
  <c r="S1583" i="5"/>
  <c r="R1583" i="5"/>
  <c r="S1567" i="5"/>
  <c r="R1567" i="5"/>
  <c r="S1551" i="5"/>
  <c r="R1551" i="5"/>
  <c r="S1535" i="5"/>
  <c r="R1535" i="5"/>
  <c r="S1519" i="5"/>
  <c r="R1519" i="5"/>
  <c r="S1503" i="5"/>
  <c r="R1503" i="5"/>
  <c r="S1487" i="5"/>
  <c r="R1487" i="5"/>
  <c r="S1471" i="5"/>
  <c r="R1471" i="5"/>
  <c r="S1455" i="5"/>
  <c r="R1455" i="5"/>
  <c r="S1439" i="5"/>
  <c r="R1439" i="5"/>
  <c r="S1423" i="5"/>
  <c r="R1423" i="5"/>
  <c r="S1407" i="5"/>
  <c r="R1407" i="5"/>
  <c r="S1391" i="5"/>
  <c r="R1391" i="5"/>
  <c r="S1375" i="5"/>
  <c r="R1375" i="5"/>
  <c r="S1359" i="5"/>
  <c r="R1359" i="5"/>
  <c r="S1343" i="5"/>
  <c r="R1343" i="5"/>
  <c r="S1327" i="5"/>
  <c r="R1327" i="5"/>
  <c r="S1311" i="5"/>
  <c r="R1311" i="5"/>
  <c r="S1295" i="5"/>
  <c r="R1295" i="5"/>
  <c r="S1279" i="5"/>
  <c r="R1279" i="5"/>
  <c r="S1263" i="5"/>
  <c r="R1263" i="5"/>
  <c r="S1247" i="5"/>
  <c r="R1247" i="5"/>
  <c r="S1231" i="5"/>
  <c r="R1231" i="5"/>
  <c r="R1215" i="5"/>
  <c r="S1215" i="5"/>
  <c r="S1199" i="5"/>
  <c r="R1199" i="5"/>
  <c r="S1183" i="5"/>
  <c r="R1183" i="5"/>
  <c r="S1167" i="5"/>
  <c r="R1167" i="5"/>
  <c r="R1151" i="5"/>
  <c r="S1151" i="5"/>
  <c r="S1135" i="5"/>
  <c r="R1135" i="5"/>
  <c r="S1119" i="5"/>
  <c r="R1119" i="5"/>
  <c r="S1103" i="5"/>
  <c r="R1103" i="5"/>
  <c r="S1087" i="5"/>
  <c r="R1087" i="5"/>
  <c r="S1071" i="5"/>
  <c r="R1071" i="5"/>
  <c r="S1055" i="5"/>
  <c r="R1055" i="5"/>
  <c r="S1039" i="5"/>
  <c r="R1039" i="5"/>
  <c r="S1993" i="5"/>
  <c r="R1993" i="5"/>
  <c r="S1737" i="5"/>
  <c r="R1737" i="5"/>
  <c r="R1972" i="5"/>
  <c r="S1972" i="5"/>
  <c r="S1801" i="5"/>
  <c r="R1801" i="5"/>
  <c r="R1716" i="5"/>
  <c r="S1716" i="5"/>
  <c r="R1620" i="5"/>
  <c r="S1620" i="5"/>
  <c r="S1506" i="5"/>
  <c r="R1506" i="5"/>
  <c r="S1393" i="5"/>
  <c r="R1393" i="5"/>
  <c r="S1278" i="5"/>
  <c r="R1278" i="5"/>
  <c r="S1137" i="5"/>
  <c r="R1137" i="5"/>
  <c r="S1966" i="5"/>
  <c r="R1966" i="5"/>
  <c r="S1881" i="5"/>
  <c r="R1881" i="5"/>
  <c r="R1796" i="5"/>
  <c r="S1796" i="5"/>
  <c r="S1710" i="5"/>
  <c r="R1710" i="5"/>
  <c r="S1613" i="5"/>
  <c r="R1613" i="5"/>
  <c r="S1500" i="5"/>
  <c r="R1500" i="5"/>
  <c r="S1385" i="5"/>
  <c r="R1385" i="5"/>
  <c r="S1272" i="5"/>
  <c r="R1272" i="5"/>
  <c r="S1122" i="5"/>
  <c r="R1122" i="5"/>
  <c r="S1961" i="5"/>
  <c r="R1961" i="5"/>
  <c r="R1876" i="5"/>
  <c r="S1876" i="5"/>
  <c r="S1790" i="5"/>
  <c r="R1790" i="5"/>
  <c r="S1705" i="5"/>
  <c r="R1705" i="5"/>
  <c r="S1606" i="5"/>
  <c r="R1606" i="5"/>
  <c r="S1492" i="5"/>
  <c r="R1492" i="5"/>
  <c r="S1378" i="5"/>
  <c r="R1378" i="5"/>
  <c r="S1265" i="5"/>
  <c r="R1265" i="5"/>
  <c r="S1108" i="5"/>
  <c r="R1108" i="5"/>
  <c r="R1956" i="5"/>
  <c r="S1956" i="5"/>
  <c r="S1870" i="5"/>
  <c r="R1870" i="5"/>
  <c r="S1785" i="5"/>
  <c r="R1785" i="5"/>
  <c r="R1700" i="5"/>
  <c r="S1700" i="5"/>
  <c r="S1598" i="5"/>
  <c r="R1598" i="5"/>
  <c r="S1485" i="5"/>
  <c r="R1485" i="5"/>
  <c r="S1372" i="5"/>
  <c r="R1372" i="5"/>
  <c r="S1257" i="5"/>
  <c r="R1257" i="5"/>
  <c r="S1094" i="5"/>
  <c r="R1094" i="5"/>
  <c r="S1997" i="5"/>
  <c r="R1997" i="5"/>
  <c r="S1976" i="5"/>
  <c r="R1976" i="5"/>
  <c r="S1954" i="5"/>
  <c r="R1954" i="5"/>
  <c r="S1933" i="5"/>
  <c r="R1933" i="5"/>
  <c r="S1912" i="5"/>
  <c r="R1912" i="5"/>
  <c r="S1890" i="5"/>
  <c r="R1890" i="5"/>
  <c r="S1869" i="5"/>
  <c r="R1869" i="5"/>
  <c r="S1848" i="5"/>
  <c r="R1848" i="5"/>
  <c r="S1826" i="5"/>
  <c r="R1826" i="5"/>
  <c r="S1805" i="5"/>
  <c r="R1805" i="5"/>
  <c r="S1784" i="5"/>
  <c r="R1784" i="5"/>
  <c r="S1762" i="5"/>
  <c r="R1762" i="5"/>
  <c r="S1741" i="5"/>
  <c r="R1741" i="5"/>
  <c r="S1720" i="5"/>
  <c r="R1720" i="5"/>
  <c r="S1698" i="5"/>
  <c r="R1698" i="5"/>
  <c r="S1677" i="5"/>
  <c r="R1677" i="5"/>
  <c r="S1654" i="5"/>
  <c r="R1654" i="5"/>
  <c r="S1625" i="5"/>
  <c r="R1625" i="5"/>
  <c r="S1597" i="5"/>
  <c r="R1597" i="5"/>
  <c r="S1569" i="5"/>
  <c r="R1569" i="5"/>
  <c r="S1540" i="5"/>
  <c r="R1540" i="5"/>
  <c r="S1512" i="5"/>
  <c r="R1512" i="5"/>
  <c r="S1484" i="5"/>
  <c r="R1484" i="5"/>
  <c r="S1454" i="5"/>
  <c r="R1454" i="5"/>
  <c r="S1426" i="5"/>
  <c r="R1426" i="5"/>
  <c r="S1398" i="5"/>
  <c r="R1398" i="5"/>
  <c r="S1369" i="5"/>
  <c r="R1369" i="5"/>
  <c r="S1341" i="5"/>
  <c r="R1341" i="5"/>
  <c r="S1313" i="5"/>
  <c r="R1313" i="5"/>
  <c r="S1284" i="5"/>
  <c r="R1284" i="5"/>
  <c r="S1256" i="5"/>
  <c r="R1256" i="5"/>
  <c r="S1228" i="5"/>
  <c r="R1228" i="5"/>
  <c r="S1198" i="5"/>
  <c r="R1198" i="5"/>
  <c r="S1149" i="5"/>
  <c r="R1149" i="5"/>
  <c r="S1092" i="5"/>
  <c r="R1092" i="5"/>
  <c r="S1036" i="5"/>
  <c r="R1036" i="5"/>
  <c r="R1996" i="5"/>
  <c r="S1996" i="5"/>
  <c r="S1974" i="5"/>
  <c r="R1974" i="5"/>
  <c r="S1953" i="5"/>
  <c r="R1953" i="5"/>
  <c r="R1932" i="5"/>
  <c r="S1932" i="5"/>
  <c r="S1910" i="5"/>
  <c r="R1910" i="5"/>
  <c r="S1889" i="5"/>
  <c r="R1889" i="5"/>
  <c r="R1868" i="5"/>
  <c r="S1868" i="5"/>
  <c r="S1846" i="5"/>
  <c r="R1846" i="5"/>
  <c r="S1825" i="5"/>
  <c r="R1825" i="5"/>
  <c r="R1804" i="5"/>
  <c r="S1804" i="5"/>
  <c r="S1782" i="5"/>
  <c r="R1782" i="5"/>
  <c r="S1761" i="5"/>
  <c r="R1761" i="5"/>
  <c r="R1740" i="5"/>
  <c r="S1740" i="5"/>
  <c r="S1718" i="5"/>
  <c r="R1718" i="5"/>
  <c r="S1697" i="5"/>
  <c r="R1697" i="5"/>
  <c r="R1676" i="5"/>
  <c r="S1676" i="5"/>
  <c r="R1652" i="5"/>
  <c r="S1652" i="5"/>
  <c r="S1624" i="5"/>
  <c r="R1624" i="5"/>
  <c r="S1596" i="5"/>
  <c r="R1596" i="5"/>
  <c r="S1566" i="5"/>
  <c r="R1566" i="5"/>
  <c r="S1538" i="5"/>
  <c r="R1538" i="5"/>
  <c r="S1510" i="5"/>
  <c r="R1510" i="5"/>
  <c r="S1481" i="5"/>
  <c r="R1481" i="5"/>
  <c r="S1453" i="5"/>
  <c r="R1453" i="5"/>
  <c r="S1425" i="5"/>
  <c r="R1425" i="5"/>
  <c r="S1396" i="5"/>
  <c r="R1396" i="5"/>
  <c r="S1368" i="5"/>
  <c r="R1368" i="5"/>
  <c r="S1340" i="5"/>
  <c r="R1340" i="5"/>
  <c r="S1310" i="5"/>
  <c r="R1310" i="5"/>
  <c r="S1282" i="5"/>
  <c r="R1282" i="5"/>
  <c r="S1254" i="5"/>
  <c r="R1254" i="5"/>
  <c r="S1225" i="5"/>
  <c r="R1225" i="5"/>
  <c r="S1197" i="5"/>
  <c r="R1197" i="5"/>
  <c r="S1144" i="5"/>
  <c r="R1144" i="5"/>
  <c r="S1086" i="5"/>
  <c r="R1086" i="5"/>
  <c r="S1030" i="5"/>
  <c r="R1030" i="5"/>
  <c r="S1994" i="5"/>
  <c r="R1994" i="5"/>
  <c r="S1973" i="5"/>
  <c r="R1973" i="5"/>
  <c r="S1952" i="5"/>
  <c r="R1952" i="5"/>
  <c r="S1930" i="5"/>
  <c r="R1930" i="5"/>
  <c r="S1909" i="5"/>
  <c r="R1909" i="5"/>
  <c r="S1888" i="5"/>
  <c r="R1888" i="5"/>
  <c r="S1866" i="5"/>
  <c r="R1866" i="5"/>
  <c r="S1845" i="5"/>
  <c r="R1845" i="5"/>
  <c r="S1824" i="5"/>
  <c r="R1824" i="5"/>
  <c r="S1802" i="5"/>
  <c r="R1802" i="5"/>
  <c r="S1781" i="5"/>
  <c r="R1781" i="5"/>
  <c r="S1760" i="5"/>
  <c r="R1760" i="5"/>
  <c r="S1738" i="5"/>
  <c r="R1738" i="5"/>
  <c r="S1717" i="5"/>
  <c r="R1717" i="5"/>
  <c r="S1696" i="5"/>
  <c r="R1696" i="5"/>
  <c r="S1674" i="5"/>
  <c r="R1674" i="5"/>
  <c r="S1650" i="5"/>
  <c r="R1650" i="5"/>
  <c r="S1622" i="5"/>
  <c r="R1622" i="5"/>
  <c r="S1593" i="5"/>
  <c r="R1593" i="5"/>
  <c r="S1565" i="5"/>
  <c r="R1565" i="5"/>
  <c r="S1537" i="5"/>
  <c r="R1537" i="5"/>
  <c r="S1508" i="5"/>
  <c r="R1508" i="5"/>
  <c r="S1480" i="5"/>
  <c r="R1480" i="5"/>
  <c r="S1452" i="5"/>
  <c r="R1452" i="5"/>
  <c r="S1422" i="5"/>
  <c r="R1422" i="5"/>
  <c r="S1394" i="5"/>
  <c r="R1394" i="5"/>
  <c r="S1366" i="5"/>
  <c r="R1366" i="5"/>
  <c r="S1337" i="5"/>
  <c r="R1337" i="5"/>
  <c r="S1309" i="5"/>
  <c r="R1309" i="5"/>
  <c r="S1281" i="5"/>
  <c r="R1281" i="5"/>
  <c r="S1252" i="5"/>
  <c r="R1252" i="5"/>
  <c r="S1224" i="5"/>
  <c r="R1224" i="5"/>
  <c r="S1196" i="5"/>
  <c r="R1196" i="5"/>
  <c r="S1142" i="5"/>
  <c r="R1142" i="5"/>
  <c r="S1085" i="5"/>
  <c r="R1085" i="5"/>
  <c r="S1028" i="5"/>
  <c r="R1028" i="5"/>
  <c r="S1169" i="5"/>
  <c r="R1169" i="5"/>
  <c r="S1140" i="5"/>
  <c r="R1140" i="5"/>
  <c r="S1112" i="5"/>
  <c r="R1112" i="5"/>
  <c r="S1084" i="5"/>
  <c r="R1084" i="5"/>
  <c r="S1054" i="5"/>
  <c r="R1054" i="5"/>
  <c r="S1026" i="5"/>
  <c r="R1026" i="5"/>
  <c r="S1166" i="5"/>
  <c r="R1166" i="5"/>
  <c r="S1138" i="5"/>
  <c r="R1138" i="5"/>
  <c r="S1110" i="5"/>
  <c r="R1110" i="5"/>
  <c r="S1081" i="5"/>
  <c r="R1081" i="5"/>
  <c r="S1053" i="5"/>
  <c r="R1053" i="5"/>
  <c r="S1025" i="5"/>
  <c r="R1025" i="5"/>
  <c r="S1642" i="5"/>
  <c r="R1642" i="5"/>
  <c r="S1621" i="5"/>
  <c r="R1621" i="5"/>
  <c r="S1600" i="5"/>
  <c r="R1600" i="5"/>
  <c r="S1578" i="5"/>
  <c r="R1578" i="5"/>
  <c r="S1557" i="5"/>
  <c r="R1557" i="5"/>
  <c r="S1536" i="5"/>
  <c r="R1536" i="5"/>
  <c r="S1514" i="5"/>
  <c r="R1514" i="5"/>
  <c r="S1493" i="5"/>
  <c r="R1493" i="5"/>
  <c r="S1472" i="5"/>
  <c r="R1472" i="5"/>
  <c r="S1450" i="5"/>
  <c r="R1450" i="5"/>
  <c r="S1429" i="5"/>
  <c r="R1429" i="5"/>
  <c r="S1408" i="5"/>
  <c r="R1408" i="5"/>
  <c r="S1386" i="5"/>
  <c r="R1386" i="5"/>
  <c r="S1365" i="5"/>
  <c r="R1365" i="5"/>
  <c r="S1344" i="5"/>
  <c r="R1344" i="5"/>
  <c r="S1322" i="5"/>
  <c r="R1322" i="5"/>
  <c r="S1301" i="5"/>
  <c r="R1301" i="5"/>
  <c r="S1280" i="5"/>
  <c r="R1280" i="5"/>
  <c r="S1258" i="5"/>
  <c r="R1258" i="5"/>
  <c r="R1237" i="5"/>
  <c r="S1237" i="5"/>
  <c r="S1216" i="5"/>
  <c r="R1216" i="5"/>
  <c r="S1194" i="5"/>
  <c r="R1194" i="5"/>
  <c r="S1173" i="5"/>
  <c r="R1173" i="5"/>
  <c r="S1152" i="5"/>
  <c r="R1152" i="5"/>
  <c r="S1130" i="5"/>
  <c r="R1130" i="5"/>
  <c r="S1109" i="5"/>
  <c r="R1109" i="5"/>
  <c r="S1088" i="5"/>
  <c r="R1088" i="5"/>
  <c r="S1066" i="5"/>
  <c r="R1066" i="5"/>
  <c r="S1045" i="5"/>
  <c r="R1045" i="5"/>
  <c r="S1023" i="5"/>
  <c r="S1995" i="5"/>
  <c r="R1995" i="5"/>
  <c r="S1979" i="5"/>
  <c r="R1979" i="5"/>
  <c r="S1963" i="5"/>
  <c r="R1963" i="5"/>
  <c r="S1947" i="5"/>
  <c r="R1947" i="5"/>
  <c r="S1931" i="5"/>
  <c r="R1931" i="5"/>
  <c r="S1915" i="5"/>
  <c r="R1915" i="5"/>
  <c r="S1899" i="5"/>
  <c r="R1899" i="5"/>
  <c r="S1883" i="5"/>
  <c r="R1883" i="5"/>
  <c r="S1867" i="5"/>
  <c r="R1867" i="5"/>
  <c r="S1851" i="5"/>
  <c r="R1851" i="5"/>
  <c r="S1835" i="5"/>
  <c r="R1835" i="5"/>
  <c r="S1819" i="5"/>
  <c r="R1819" i="5"/>
  <c r="S1803" i="5"/>
  <c r="R1803" i="5"/>
  <c r="S1787" i="5"/>
  <c r="R1787" i="5"/>
  <c r="S1771" i="5"/>
  <c r="R1771" i="5"/>
  <c r="S1755" i="5"/>
  <c r="R1755" i="5"/>
  <c r="S1739" i="5"/>
  <c r="R1739" i="5"/>
  <c r="S1723" i="5"/>
  <c r="R1723" i="5"/>
  <c r="S1707" i="5"/>
  <c r="R1707" i="5"/>
  <c r="S1691" i="5"/>
  <c r="R1691" i="5"/>
  <c r="S1675" i="5"/>
  <c r="R1675" i="5"/>
  <c r="S1659" i="5"/>
  <c r="R1659" i="5"/>
  <c r="S1643" i="5"/>
  <c r="R1643" i="5"/>
  <c r="S1627" i="5"/>
  <c r="R1627" i="5"/>
  <c r="S1611" i="5"/>
  <c r="R1611" i="5"/>
  <c r="S1595" i="5"/>
  <c r="R1595" i="5"/>
  <c r="S1579" i="5"/>
  <c r="R1579" i="5"/>
  <c r="S1563" i="5"/>
  <c r="R1563" i="5"/>
  <c r="S1547" i="5"/>
  <c r="R1547" i="5"/>
  <c r="S1531" i="5"/>
  <c r="R1531" i="5"/>
  <c r="S1515" i="5"/>
  <c r="R1515" i="5"/>
  <c r="S1499" i="5"/>
  <c r="R1499" i="5"/>
  <c r="S1483" i="5"/>
  <c r="R1483" i="5"/>
  <c r="R1467" i="5"/>
  <c r="S1467" i="5"/>
  <c r="S1451" i="5"/>
  <c r="R1451" i="5"/>
  <c r="S1435" i="5"/>
  <c r="R1435" i="5"/>
  <c r="S1419" i="5"/>
  <c r="R1419" i="5"/>
  <c r="R1403" i="5"/>
  <c r="S1403" i="5"/>
  <c r="S1387" i="5"/>
  <c r="R1387" i="5"/>
  <c r="S1371" i="5"/>
  <c r="R1371" i="5"/>
  <c r="S1355" i="5"/>
  <c r="R1355" i="5"/>
  <c r="S1339" i="5"/>
  <c r="R1339" i="5"/>
  <c r="S1323" i="5"/>
  <c r="R1323" i="5"/>
  <c r="S1307" i="5"/>
  <c r="R1307" i="5"/>
  <c r="S1291" i="5"/>
  <c r="R1291" i="5"/>
  <c r="S1275" i="5"/>
  <c r="R1275" i="5"/>
  <c r="S1259" i="5"/>
  <c r="R1259" i="5"/>
  <c r="S1243" i="5"/>
  <c r="R1243" i="5"/>
  <c r="S1227" i="5"/>
  <c r="R1227" i="5"/>
  <c r="S1211" i="5"/>
  <c r="R1211" i="5"/>
  <c r="S1195" i="5"/>
  <c r="R1195" i="5"/>
  <c r="S1179" i="5"/>
  <c r="R1179" i="5"/>
  <c r="S1163" i="5"/>
  <c r="R1163" i="5"/>
  <c r="S1147" i="5"/>
  <c r="R1147" i="5"/>
  <c r="S1131" i="5"/>
  <c r="R1131" i="5"/>
  <c r="S1115" i="5"/>
  <c r="R1115" i="5"/>
  <c r="S1099" i="5"/>
  <c r="R1099" i="5"/>
  <c r="S1083" i="5"/>
  <c r="R1083" i="5"/>
  <c r="R1067" i="5"/>
  <c r="S1067" i="5"/>
  <c r="S1051" i="5"/>
  <c r="R1051" i="5"/>
  <c r="S1035" i="5"/>
  <c r="R1035" i="5"/>
  <c r="R1023" i="5"/>
  <c r="R1021" i="5"/>
  <c r="R1022" i="5"/>
  <c r="I6" i="10"/>
  <c r="J6" i="10"/>
  <c r="I2015" i="9" l="1"/>
  <c r="I2014" i="9"/>
  <c r="K6" i="10"/>
  <c r="O3" i="13" s="1"/>
  <c r="G3" i="2"/>
  <c r="H25" i="12" s="1"/>
  <c r="S1011" i="5" l="1"/>
  <c r="S1007" i="5"/>
  <c r="S1000" i="5"/>
  <c r="S997" i="5"/>
  <c r="S994" i="5"/>
  <c r="S990" i="5"/>
  <c r="S986" i="5"/>
  <c r="S983" i="5"/>
  <c r="S980" i="5"/>
  <c r="S976" i="5"/>
  <c r="S972" i="5"/>
  <c r="S969" i="5"/>
  <c r="S966" i="5"/>
  <c r="S963" i="5"/>
  <c r="S959" i="5"/>
  <c r="S955" i="5"/>
  <c r="S1009" i="5"/>
  <c r="S1005" i="5"/>
  <c r="S1002" i="5"/>
  <c r="S999" i="5"/>
  <c r="S992" i="5"/>
  <c r="S988" i="5"/>
  <c r="S984" i="5"/>
  <c r="S982" i="5"/>
  <c r="S978" i="5"/>
  <c r="S974" i="5"/>
  <c r="S971" i="5"/>
  <c r="S1006" i="5"/>
  <c r="S1003" i="5"/>
  <c r="S989" i="5"/>
  <c r="S975" i="5"/>
  <c r="S965" i="5"/>
  <c r="S964" i="5"/>
  <c r="S962" i="5"/>
  <c r="S961" i="5"/>
  <c r="S960" i="5"/>
  <c r="S953" i="5"/>
  <c r="S949" i="5"/>
  <c r="S946" i="5"/>
  <c r="S942" i="5"/>
  <c r="S1012" i="5"/>
  <c r="S1004" i="5"/>
  <c r="S1001" i="5"/>
  <c r="S998" i="5"/>
  <c r="S995" i="5"/>
  <c r="S987" i="5"/>
  <c r="S981" i="5"/>
  <c r="S973" i="5"/>
  <c r="S970" i="5"/>
  <c r="S967" i="5"/>
  <c r="S952" i="5"/>
  <c r="S948" i="5"/>
  <c r="S945" i="5"/>
  <c r="S941" i="5"/>
  <c r="S937" i="5"/>
  <c r="S934" i="5"/>
  <c r="S930" i="5"/>
  <c r="S926" i="5"/>
  <c r="S1010" i="5"/>
  <c r="S996" i="5"/>
  <c r="S993" i="5"/>
  <c r="S985" i="5"/>
  <c r="S979" i="5"/>
  <c r="S968" i="5"/>
  <c r="S951" i="5"/>
  <c r="S944" i="5"/>
  <c r="S940" i="5"/>
  <c r="S936" i="5"/>
  <c r="S933" i="5"/>
  <c r="S929" i="5"/>
  <c r="S925" i="5"/>
  <c r="S956" i="5"/>
  <c r="S943" i="5"/>
  <c r="S938" i="5"/>
  <c r="S935" i="5"/>
  <c r="S927" i="5"/>
  <c r="S923" i="5"/>
  <c r="S916" i="5"/>
  <c r="S912" i="5"/>
  <c r="S908" i="5"/>
  <c r="S905" i="5"/>
  <c r="S901" i="5"/>
  <c r="S939" i="5"/>
  <c r="S928" i="5"/>
  <c r="S922" i="5"/>
  <c r="S919" i="5"/>
  <c r="S915" i="5"/>
  <c r="S911" i="5"/>
  <c r="S904" i="5"/>
  <c r="S900" i="5"/>
  <c r="S896" i="5"/>
  <c r="S894" i="5"/>
  <c r="S890" i="5"/>
  <c r="S886" i="5"/>
  <c r="S882" i="5"/>
  <c r="S878" i="5"/>
  <c r="S991" i="5"/>
  <c r="S958" i="5"/>
  <c r="S954" i="5"/>
  <c r="S931" i="5"/>
  <c r="S921" i="5"/>
  <c r="S918" i="5"/>
  <c r="S914" i="5"/>
  <c r="S910" i="5"/>
  <c r="S907" i="5"/>
  <c r="S903" i="5"/>
  <c r="S899" i="5"/>
  <c r="S893" i="5"/>
  <c r="S889" i="5"/>
  <c r="S885" i="5"/>
  <c r="S881" i="5"/>
  <c r="S950" i="5"/>
  <c r="S932" i="5"/>
  <c r="S909" i="5"/>
  <c r="S906" i="5"/>
  <c r="S897" i="5"/>
  <c r="S891" i="5"/>
  <c r="S883" i="5"/>
  <c r="S877" i="5"/>
  <c r="S874" i="5"/>
  <c r="S871" i="5"/>
  <c r="S867" i="5"/>
  <c r="S857" i="5"/>
  <c r="S853" i="5"/>
  <c r="S850" i="5"/>
  <c r="S847" i="5"/>
  <c r="S843" i="5"/>
  <c r="S839" i="5"/>
  <c r="S835" i="5"/>
  <c r="S829" i="5"/>
  <c r="S826" i="5"/>
  <c r="S822" i="5"/>
  <c r="S818" i="5"/>
  <c r="S815" i="5"/>
  <c r="S811" i="5"/>
  <c r="S804" i="5"/>
  <c r="S800" i="5"/>
  <c r="S1008" i="5"/>
  <c r="S947" i="5"/>
  <c r="S924" i="5"/>
  <c r="S902" i="5"/>
  <c r="S898" i="5"/>
  <c r="S892" i="5"/>
  <c r="S884" i="5"/>
  <c r="S876" i="5"/>
  <c r="S873" i="5"/>
  <c r="S870" i="5"/>
  <c r="S866" i="5"/>
  <c r="S863" i="5"/>
  <c r="S860" i="5"/>
  <c r="S856" i="5"/>
  <c r="S852" i="5"/>
  <c r="S849" i="5"/>
  <c r="S846" i="5"/>
  <c r="S842" i="5"/>
  <c r="S838" i="5"/>
  <c r="S834" i="5"/>
  <c r="S831" i="5"/>
  <c r="S828" i="5"/>
  <c r="S825" i="5"/>
  <c r="S821" i="5"/>
  <c r="S817" i="5"/>
  <c r="S814" i="5"/>
  <c r="S810" i="5"/>
  <c r="S807" i="5"/>
  <c r="S803" i="5"/>
  <c r="S799" i="5"/>
  <c r="S792" i="5"/>
  <c r="S788" i="5"/>
  <c r="S785" i="5"/>
  <c r="S782" i="5"/>
  <c r="S778" i="5"/>
  <c r="S774" i="5"/>
  <c r="S770" i="5"/>
  <c r="S977" i="5"/>
  <c r="S957" i="5"/>
  <c r="S920" i="5"/>
  <c r="S917" i="5"/>
  <c r="S895" i="5"/>
  <c r="S887" i="5"/>
  <c r="S879" i="5"/>
  <c r="S869" i="5"/>
  <c r="S865" i="5"/>
  <c r="S862" i="5"/>
  <c r="S859" i="5"/>
  <c r="S855" i="5"/>
  <c r="S848" i="5"/>
  <c r="S845" i="5"/>
  <c r="S841" i="5"/>
  <c r="S837" i="5"/>
  <c r="S833" i="5"/>
  <c r="S824" i="5"/>
  <c r="S820" i="5"/>
  <c r="S816" i="5"/>
  <c r="S813" i="5"/>
  <c r="S809" i="5"/>
  <c r="S806" i="5"/>
  <c r="S802" i="5"/>
  <c r="S798" i="5"/>
  <c r="S795" i="5"/>
  <c r="S791" i="5"/>
  <c r="S784" i="5"/>
  <c r="S781" i="5"/>
  <c r="S777" i="5"/>
  <c r="S773" i="5"/>
  <c r="S769" i="5"/>
  <c r="S868" i="5"/>
  <c r="S840" i="5"/>
  <c r="S812" i="5"/>
  <c r="S790" i="5"/>
  <c r="S787" i="5"/>
  <c r="S776" i="5"/>
  <c r="S768" i="5"/>
  <c r="S765" i="5"/>
  <c r="S761" i="5"/>
  <c r="S757" i="5"/>
  <c r="S753" i="5"/>
  <c r="S749" i="5"/>
  <c r="S746" i="5"/>
  <c r="S742" i="5"/>
  <c r="S738" i="5"/>
  <c r="S734" i="5"/>
  <c r="S730" i="5"/>
  <c r="S726" i="5"/>
  <c r="S722" i="5"/>
  <c r="S718" i="5"/>
  <c r="S714" i="5"/>
  <c r="S913" i="5"/>
  <c r="S888" i="5"/>
  <c r="S864" i="5"/>
  <c r="S861" i="5"/>
  <c r="S858" i="5"/>
  <c r="S836" i="5"/>
  <c r="S830" i="5"/>
  <c r="S827" i="5"/>
  <c r="S808" i="5"/>
  <c r="S805" i="5"/>
  <c r="S796" i="5"/>
  <c r="S793" i="5"/>
  <c r="S779" i="5"/>
  <c r="S771" i="5"/>
  <c r="S767" i="5"/>
  <c r="S764" i="5"/>
  <c r="S760" i="5"/>
  <c r="S756" i="5"/>
  <c r="S752" i="5"/>
  <c r="S748" i="5"/>
  <c r="S745" i="5"/>
  <c r="S741" i="5"/>
  <c r="S737" i="5"/>
  <c r="S733" i="5"/>
  <c r="S729" i="5"/>
  <c r="S725" i="5"/>
  <c r="S721" i="5"/>
  <c r="S717" i="5"/>
  <c r="S713" i="5"/>
  <c r="S709" i="5"/>
  <c r="S705" i="5"/>
  <c r="S701" i="5"/>
  <c r="S697" i="5"/>
  <c r="S693" i="5"/>
  <c r="S689" i="5"/>
  <c r="S685" i="5"/>
  <c r="S681" i="5"/>
  <c r="S677" i="5"/>
  <c r="S880" i="5"/>
  <c r="S854" i="5"/>
  <c r="S851" i="5"/>
  <c r="S832" i="5"/>
  <c r="S823" i="5"/>
  <c r="S801" i="5"/>
  <c r="S797" i="5"/>
  <c r="S794" i="5"/>
  <c r="S780" i="5"/>
  <c r="S772" i="5"/>
  <c r="S763" i="5"/>
  <c r="S759" i="5"/>
  <c r="S755" i="5"/>
  <c r="S751" i="5"/>
  <c r="S744" i="5"/>
  <c r="S740" i="5"/>
  <c r="S736" i="5"/>
  <c r="S732" i="5"/>
  <c r="S728" i="5"/>
  <c r="S724" i="5"/>
  <c r="S720" i="5"/>
  <c r="S716" i="5"/>
  <c r="S712" i="5"/>
  <c r="S708" i="5"/>
  <c r="S704" i="5"/>
  <c r="S700" i="5"/>
  <c r="S696" i="5"/>
  <c r="S692" i="5"/>
  <c r="S688" i="5"/>
  <c r="S684" i="5"/>
  <c r="S680" i="5"/>
  <c r="S676" i="5"/>
  <c r="S872" i="5"/>
  <c r="S786" i="5"/>
  <c r="S758" i="5"/>
  <c r="S739" i="5"/>
  <c r="S723" i="5"/>
  <c r="S707" i="5"/>
  <c r="S699" i="5"/>
  <c r="S691" i="5"/>
  <c r="S683" i="5"/>
  <c r="S675" i="5"/>
  <c r="S673" i="5"/>
  <c r="S669" i="5"/>
  <c r="S665" i="5"/>
  <c r="S661" i="5"/>
  <c r="S657" i="5"/>
  <c r="S653" i="5"/>
  <c r="S649" i="5"/>
  <c r="S645" i="5"/>
  <c r="S641" i="5"/>
  <c r="S637" i="5"/>
  <c r="S633" i="5"/>
  <c r="S629" i="5"/>
  <c r="S625" i="5"/>
  <c r="S621" i="5"/>
  <c r="S617" i="5"/>
  <c r="S613" i="5"/>
  <c r="S609" i="5"/>
  <c r="S605" i="5"/>
  <c r="S601" i="5"/>
  <c r="S597" i="5"/>
  <c r="S593" i="5"/>
  <c r="S875" i="5"/>
  <c r="S844" i="5"/>
  <c r="S819" i="5"/>
  <c r="S754" i="5"/>
  <c r="S735" i="5"/>
  <c r="S719" i="5"/>
  <c r="S710" i="5"/>
  <c r="S702" i="5"/>
  <c r="S694" i="5"/>
  <c r="S686" i="5"/>
  <c r="S678" i="5"/>
  <c r="S672" i="5"/>
  <c r="S668" i="5"/>
  <c r="S664" i="5"/>
  <c r="S660" i="5"/>
  <c r="S656" i="5"/>
  <c r="S652" i="5"/>
  <c r="S648" i="5"/>
  <c r="S644" i="5"/>
  <c r="S640" i="5"/>
  <c r="S636" i="5"/>
  <c r="S632" i="5"/>
  <c r="S628" i="5"/>
  <c r="S624" i="5"/>
  <c r="S620" i="5"/>
  <c r="S616" i="5"/>
  <c r="S612" i="5"/>
  <c r="S608" i="5"/>
  <c r="S604" i="5"/>
  <c r="S600" i="5"/>
  <c r="S596" i="5"/>
  <c r="S592" i="5"/>
  <c r="S789" i="5"/>
  <c r="S783" i="5"/>
  <c r="S766" i="5"/>
  <c r="S750" i="5"/>
  <c r="S747" i="5"/>
  <c r="S731" i="5"/>
  <c r="S715" i="5"/>
  <c r="S711" i="5"/>
  <c r="S703" i="5"/>
  <c r="S695" i="5"/>
  <c r="S687" i="5"/>
  <c r="S679" i="5"/>
  <c r="S671" i="5"/>
  <c r="S667" i="5"/>
  <c r="S663" i="5"/>
  <c r="S659" i="5"/>
  <c r="S655" i="5"/>
  <c r="S651" i="5"/>
  <c r="S647" i="5"/>
  <c r="S643" i="5"/>
  <c r="S639" i="5"/>
  <c r="S635" i="5"/>
  <c r="S631" i="5"/>
  <c r="S627" i="5"/>
  <c r="S623" i="5"/>
  <c r="S619" i="5"/>
  <c r="S615" i="5"/>
  <c r="S611" i="5"/>
  <c r="S607" i="5"/>
  <c r="S603" i="5"/>
  <c r="S599" i="5"/>
  <c r="S595" i="5"/>
  <c r="S591" i="5"/>
  <c r="S743" i="5"/>
  <c r="S690" i="5"/>
  <c r="S666" i="5"/>
  <c r="S650" i="5"/>
  <c r="S634" i="5"/>
  <c r="S618" i="5"/>
  <c r="S602" i="5"/>
  <c r="S727" i="5"/>
  <c r="S682" i="5"/>
  <c r="S662" i="5"/>
  <c r="S646" i="5"/>
  <c r="S630" i="5"/>
  <c r="S614" i="5"/>
  <c r="S598" i="5"/>
  <c r="S698" i="5"/>
  <c r="S670" i="5"/>
  <c r="S622" i="5"/>
  <c r="S606" i="5"/>
  <c r="S762" i="5"/>
  <c r="S706" i="5"/>
  <c r="S674" i="5"/>
  <c r="S658" i="5"/>
  <c r="S642" i="5"/>
  <c r="S626" i="5"/>
  <c r="S610" i="5"/>
  <c r="S594" i="5"/>
  <c r="S775" i="5"/>
  <c r="S654" i="5"/>
  <c r="S638" i="5"/>
  <c r="K8" i="2" a="1"/>
  <c r="K8" i="2" s="1"/>
  <c r="J5" i="2" s="1"/>
  <c r="N8" i="2" a="1"/>
  <c r="N8" i="2" s="1"/>
  <c r="I2017" i="9"/>
  <c r="E7" i="9" s="1"/>
  <c r="A7" i="7"/>
  <c r="C1030" i="3" l="1"/>
  <c r="AU4" i="3"/>
  <c r="AU8" i="3"/>
  <c r="AU12" i="3"/>
  <c r="AU16" i="3"/>
  <c r="AU20" i="3"/>
  <c r="AU24" i="3"/>
  <c r="AU28" i="3"/>
  <c r="AU32" i="3"/>
  <c r="AU36" i="3"/>
  <c r="AU40" i="3"/>
  <c r="AU44" i="3"/>
  <c r="AU48" i="3"/>
  <c r="AU52" i="3"/>
  <c r="AU56" i="3"/>
  <c r="AU60" i="3"/>
  <c r="AU64" i="3"/>
  <c r="AU68" i="3"/>
  <c r="AU72" i="3"/>
  <c r="AU76" i="3"/>
  <c r="AU80" i="3"/>
  <c r="AU84" i="3"/>
  <c r="AU88" i="3"/>
  <c r="AU92" i="3"/>
  <c r="AU96" i="3"/>
  <c r="AU100" i="3"/>
  <c r="AU104" i="3"/>
  <c r="AU108" i="3"/>
  <c r="AU112" i="3"/>
  <c r="AU116" i="3"/>
  <c r="AU120" i="3"/>
  <c r="AU124" i="3"/>
  <c r="AU128" i="3"/>
  <c r="AU132" i="3"/>
  <c r="AU136" i="3"/>
  <c r="AU140" i="3"/>
  <c r="AU144" i="3"/>
  <c r="AU148" i="3"/>
  <c r="AU152" i="3"/>
  <c r="AU156" i="3"/>
  <c r="AU160" i="3"/>
  <c r="AU164" i="3"/>
  <c r="AU168" i="3"/>
  <c r="AU172" i="3"/>
  <c r="AU176" i="3"/>
  <c r="AU180" i="3"/>
  <c r="AU184" i="3"/>
  <c r="AU188" i="3"/>
  <c r="AU192" i="3"/>
  <c r="AU196" i="3"/>
  <c r="AU200" i="3"/>
  <c r="AU204" i="3"/>
  <c r="AU208" i="3"/>
  <c r="AU212" i="3"/>
  <c r="AU216" i="3"/>
  <c r="AU220" i="3"/>
  <c r="AU224" i="3"/>
  <c r="AU228" i="3"/>
  <c r="AU232" i="3"/>
  <c r="AU236" i="3"/>
  <c r="AU240" i="3"/>
  <c r="AU244" i="3"/>
  <c r="AU248" i="3"/>
  <c r="AU252" i="3"/>
  <c r="AU256" i="3"/>
  <c r="AU260" i="3"/>
  <c r="AU264" i="3"/>
  <c r="AU268" i="3"/>
  <c r="AU272" i="3"/>
  <c r="AU276" i="3"/>
  <c r="AU6" i="3"/>
  <c r="AU10" i="3"/>
  <c r="AU14" i="3"/>
  <c r="AU18" i="3"/>
  <c r="AU22" i="3"/>
  <c r="AU26" i="3"/>
  <c r="AU30" i="3"/>
  <c r="AU34" i="3"/>
  <c r="AU38" i="3"/>
  <c r="AU42" i="3"/>
  <c r="AU46" i="3"/>
  <c r="AU50" i="3"/>
  <c r="AU54" i="3"/>
  <c r="AU58" i="3"/>
  <c r="AU62" i="3"/>
  <c r="AU66" i="3"/>
  <c r="AU70" i="3"/>
  <c r="AU74" i="3"/>
  <c r="AU78" i="3"/>
  <c r="AU82" i="3"/>
  <c r="AU86" i="3"/>
  <c r="AU90" i="3"/>
  <c r="AU94" i="3"/>
  <c r="AU98" i="3"/>
  <c r="AU102" i="3"/>
  <c r="AU106" i="3"/>
  <c r="AU110" i="3"/>
  <c r="AU114" i="3"/>
  <c r="AU118" i="3"/>
  <c r="AU122" i="3"/>
  <c r="AU126" i="3"/>
  <c r="AU130" i="3"/>
  <c r="AU134" i="3"/>
  <c r="AU138" i="3"/>
  <c r="AU142" i="3"/>
  <c r="AU146" i="3"/>
  <c r="AU150" i="3"/>
  <c r="AU154" i="3"/>
  <c r="AU158" i="3"/>
  <c r="AU162" i="3"/>
  <c r="AU166" i="3"/>
  <c r="AU170" i="3"/>
  <c r="AU174" i="3"/>
  <c r="AU178" i="3"/>
  <c r="AU182" i="3"/>
  <c r="AU186" i="3"/>
  <c r="AU190" i="3"/>
  <c r="AU194" i="3"/>
  <c r="AU198" i="3"/>
  <c r="AU202" i="3"/>
  <c r="AU206" i="3"/>
  <c r="AU210" i="3"/>
  <c r="AU214" i="3"/>
  <c r="AU7" i="3"/>
  <c r="AU15" i="3"/>
  <c r="AU23" i="3"/>
  <c r="AU31" i="3"/>
  <c r="AU39" i="3"/>
  <c r="AU47" i="3"/>
  <c r="AU55" i="3"/>
  <c r="AU63" i="3"/>
  <c r="AU71" i="3"/>
  <c r="AU79" i="3"/>
  <c r="AU87" i="3"/>
  <c r="AU95" i="3"/>
  <c r="AU103" i="3"/>
  <c r="AU111" i="3"/>
  <c r="AU119" i="3"/>
  <c r="AU127" i="3"/>
  <c r="AU135" i="3"/>
  <c r="AU143" i="3"/>
  <c r="AU151" i="3"/>
  <c r="AU159" i="3"/>
  <c r="AU167" i="3"/>
  <c r="AU175" i="3"/>
  <c r="AU183" i="3"/>
  <c r="AU191" i="3"/>
  <c r="AU199" i="3"/>
  <c r="AU207" i="3"/>
  <c r="AU215" i="3"/>
  <c r="AU221" i="3"/>
  <c r="AU226" i="3"/>
  <c r="AU231" i="3"/>
  <c r="AU237" i="3"/>
  <c r="AU242" i="3"/>
  <c r="AU247" i="3"/>
  <c r="AU253" i="3"/>
  <c r="AU258" i="3"/>
  <c r="AU263" i="3"/>
  <c r="AU269" i="3"/>
  <c r="AU274" i="3"/>
  <c r="AU279" i="3"/>
  <c r="AU283" i="3"/>
  <c r="AU287" i="3"/>
  <c r="AU291" i="3"/>
  <c r="AU295" i="3"/>
  <c r="AU299" i="3"/>
  <c r="AU303" i="3"/>
  <c r="AU307" i="3"/>
  <c r="AU311" i="3"/>
  <c r="AU315" i="3"/>
  <c r="AU319" i="3"/>
  <c r="AU323" i="3"/>
  <c r="AU327" i="3"/>
  <c r="AU331" i="3"/>
  <c r="AU335" i="3"/>
  <c r="AU339" i="3"/>
  <c r="AU343" i="3"/>
  <c r="AU347" i="3"/>
  <c r="AU351" i="3"/>
  <c r="AU355" i="3"/>
  <c r="AU359" i="3"/>
  <c r="AU363" i="3"/>
  <c r="AU367" i="3"/>
  <c r="AU371" i="3"/>
  <c r="AU375" i="3"/>
  <c r="AU379" i="3"/>
  <c r="AU383" i="3"/>
  <c r="AU387" i="3"/>
  <c r="AU391" i="3"/>
  <c r="AU395" i="3"/>
  <c r="AU399" i="3"/>
  <c r="AU403" i="3"/>
  <c r="AU407" i="3"/>
  <c r="AU411" i="3"/>
  <c r="AU415" i="3"/>
  <c r="AU419" i="3"/>
  <c r="AU423" i="3"/>
  <c r="AU427" i="3"/>
  <c r="AU431" i="3"/>
  <c r="AU9" i="3"/>
  <c r="AU19" i="3"/>
  <c r="AU29" i="3"/>
  <c r="AU41" i="3"/>
  <c r="AU51" i="3"/>
  <c r="AU61" i="3"/>
  <c r="AU73" i="3"/>
  <c r="AU83" i="3"/>
  <c r="AU93" i="3"/>
  <c r="AU105" i="3"/>
  <c r="AU115" i="3"/>
  <c r="AU125" i="3"/>
  <c r="AU137" i="3"/>
  <c r="AU147" i="3"/>
  <c r="AU157" i="3"/>
  <c r="AU169" i="3"/>
  <c r="AU179" i="3"/>
  <c r="AU189" i="3"/>
  <c r="AU201" i="3"/>
  <c r="AU211" i="3"/>
  <c r="AU219" i="3"/>
  <c r="AU227" i="3"/>
  <c r="AU234" i="3"/>
  <c r="AU241" i="3"/>
  <c r="AU249" i="3"/>
  <c r="AU255" i="3"/>
  <c r="AU262" i="3"/>
  <c r="AU270" i="3"/>
  <c r="AU277" i="3"/>
  <c r="AU282" i="3"/>
  <c r="AU288" i="3"/>
  <c r="AU293" i="3"/>
  <c r="AU298" i="3"/>
  <c r="AU304" i="3"/>
  <c r="AU309" i="3"/>
  <c r="AU314" i="3"/>
  <c r="AU320" i="3"/>
  <c r="AU325" i="3"/>
  <c r="AU330" i="3"/>
  <c r="AU336" i="3"/>
  <c r="AU341" i="3"/>
  <c r="AU346" i="3"/>
  <c r="AU352" i="3"/>
  <c r="AU357" i="3"/>
  <c r="AU362" i="3"/>
  <c r="AU368" i="3"/>
  <c r="AU373" i="3"/>
  <c r="AU378" i="3"/>
  <c r="AU384" i="3"/>
  <c r="AU389" i="3"/>
  <c r="AU394" i="3"/>
  <c r="AU400" i="3"/>
  <c r="AU405" i="3"/>
  <c r="AU410" i="3"/>
  <c r="AU416" i="3"/>
  <c r="AU421" i="3"/>
  <c r="AU426" i="3"/>
  <c r="AU432" i="3"/>
  <c r="AU436" i="3"/>
  <c r="AU440" i="3"/>
  <c r="AU444" i="3"/>
  <c r="AU448" i="3"/>
  <c r="AU452" i="3"/>
  <c r="AU456" i="3"/>
  <c r="AU460" i="3"/>
  <c r="AU464" i="3"/>
  <c r="AU468" i="3"/>
  <c r="AU472" i="3"/>
  <c r="AU476" i="3"/>
  <c r="AU480" i="3"/>
  <c r="AU484" i="3"/>
  <c r="AU488" i="3"/>
  <c r="AU492" i="3"/>
  <c r="AU496" i="3"/>
  <c r="AU500" i="3"/>
  <c r="AU504" i="3"/>
  <c r="AU508" i="3"/>
  <c r="AU512" i="3"/>
  <c r="AU516" i="3"/>
  <c r="AU520" i="3"/>
  <c r="AU524" i="3"/>
  <c r="AU528" i="3"/>
  <c r="AU532" i="3"/>
  <c r="AU536" i="3"/>
  <c r="AU540" i="3"/>
  <c r="AU544" i="3"/>
  <c r="AU548" i="3"/>
  <c r="AU552" i="3"/>
  <c r="AU556" i="3"/>
  <c r="AU560" i="3"/>
  <c r="AU564" i="3"/>
  <c r="AU568" i="3"/>
  <c r="AU572" i="3"/>
  <c r="AU576" i="3"/>
  <c r="AU580" i="3"/>
  <c r="AU584" i="3"/>
  <c r="AU588" i="3"/>
  <c r="AU592" i="3"/>
  <c r="AU596" i="3"/>
  <c r="AU600" i="3"/>
  <c r="AU604" i="3"/>
  <c r="AU608" i="3"/>
  <c r="AU612" i="3"/>
  <c r="AU616" i="3"/>
  <c r="AU620" i="3"/>
  <c r="AU624" i="3"/>
  <c r="AU628" i="3"/>
  <c r="AU632" i="3"/>
  <c r="AU636" i="3"/>
  <c r="AU640" i="3"/>
  <c r="AU644" i="3"/>
  <c r="AU648" i="3"/>
  <c r="AU652" i="3"/>
  <c r="AU656" i="3"/>
  <c r="AU660" i="3"/>
  <c r="AU664" i="3"/>
  <c r="AU668" i="3"/>
  <c r="AU672" i="3"/>
  <c r="AU676" i="3"/>
  <c r="AU680" i="3"/>
  <c r="AU684" i="3"/>
  <c r="AU688" i="3"/>
  <c r="AU692" i="3"/>
  <c r="AU696" i="3"/>
  <c r="AU700" i="3"/>
  <c r="AU704" i="3"/>
  <c r="AU708" i="3"/>
  <c r="AU712" i="3"/>
  <c r="AU716" i="3"/>
  <c r="AU720" i="3"/>
  <c r="AU724" i="3"/>
  <c r="AU728" i="3"/>
  <c r="AU732" i="3"/>
  <c r="AU736" i="3"/>
  <c r="AU740" i="3"/>
  <c r="AU744" i="3"/>
  <c r="AU748" i="3"/>
  <c r="AU752" i="3"/>
  <c r="AU756" i="3"/>
  <c r="AU760" i="3"/>
  <c r="AU764" i="3"/>
  <c r="AU768" i="3"/>
  <c r="AU772" i="3"/>
  <c r="AU776" i="3"/>
  <c r="AU780" i="3"/>
  <c r="AU784" i="3"/>
  <c r="AU788" i="3"/>
  <c r="AU792" i="3"/>
  <c r="AU796" i="3"/>
  <c r="AU800" i="3"/>
  <c r="AU804" i="3"/>
  <c r="AU808" i="3"/>
  <c r="AU812" i="3"/>
  <c r="AU816" i="3"/>
  <c r="AU820" i="3"/>
  <c r="AU824" i="3"/>
  <c r="AU828" i="3"/>
  <c r="AU832" i="3"/>
  <c r="AU836" i="3"/>
  <c r="AU840" i="3"/>
  <c r="AU844" i="3"/>
  <c r="AU848" i="3"/>
  <c r="AU852" i="3"/>
  <c r="AU856" i="3"/>
  <c r="AU860" i="3"/>
  <c r="AU864" i="3"/>
  <c r="AU868" i="3"/>
  <c r="AU13" i="3"/>
  <c r="AU27" i="3"/>
  <c r="AU43" i="3"/>
  <c r="AU57" i="3"/>
  <c r="AU69" i="3"/>
  <c r="AU85" i="3"/>
  <c r="AU99" i="3"/>
  <c r="AU113" i="3"/>
  <c r="AU129" i="3"/>
  <c r="AU141" i="3"/>
  <c r="AU155" i="3"/>
  <c r="AU171" i="3"/>
  <c r="AU185" i="3"/>
  <c r="AU197" i="3"/>
  <c r="AU213" i="3"/>
  <c r="AU223" i="3"/>
  <c r="AU233" i="3"/>
  <c r="AU243" i="3"/>
  <c r="AU251" i="3"/>
  <c r="AU261" i="3"/>
  <c r="AU271" i="3"/>
  <c r="AU280" i="3"/>
  <c r="AU286" i="3"/>
  <c r="AU294" i="3"/>
  <c r="AU301" i="3"/>
  <c r="AU308" i="3"/>
  <c r="AU316" i="3"/>
  <c r="AU322" i="3"/>
  <c r="AU329" i="3"/>
  <c r="AU337" i="3"/>
  <c r="AU344" i="3"/>
  <c r="AU350" i="3"/>
  <c r="AU358" i="3"/>
  <c r="AU365" i="3"/>
  <c r="AU372" i="3"/>
  <c r="AU380" i="3"/>
  <c r="AU386" i="3"/>
  <c r="AU393" i="3"/>
  <c r="AU401" i="3"/>
  <c r="AU408" i="3"/>
  <c r="AU414" i="3"/>
  <c r="AU422" i="3"/>
  <c r="AU429" i="3"/>
  <c r="AU435" i="3"/>
  <c r="AU441" i="3"/>
  <c r="AU446" i="3"/>
  <c r="AU451" i="3"/>
  <c r="AU457" i="3"/>
  <c r="AU462" i="3"/>
  <c r="AU467" i="3"/>
  <c r="AU473" i="3"/>
  <c r="AU478" i="3"/>
  <c r="AU483" i="3"/>
  <c r="AU489" i="3"/>
  <c r="AU494" i="3"/>
  <c r="AU499" i="3"/>
  <c r="AU505" i="3"/>
  <c r="AU510" i="3"/>
  <c r="AU515" i="3"/>
  <c r="AU521" i="3"/>
  <c r="AU526" i="3"/>
  <c r="AU531" i="3"/>
  <c r="AU537" i="3"/>
  <c r="AU542" i="3"/>
  <c r="AU547" i="3"/>
  <c r="AU553" i="3"/>
  <c r="AU558" i="3"/>
  <c r="AU563" i="3"/>
  <c r="AU569" i="3"/>
  <c r="AU574" i="3"/>
  <c r="AU579" i="3"/>
  <c r="AU585" i="3"/>
  <c r="AU590" i="3"/>
  <c r="AU595" i="3"/>
  <c r="AU601" i="3"/>
  <c r="AU606" i="3"/>
  <c r="AU611" i="3"/>
  <c r="AU617" i="3"/>
  <c r="AU622" i="3"/>
  <c r="AU627" i="3"/>
  <c r="AU633" i="3"/>
  <c r="AU638" i="3"/>
  <c r="AU643" i="3"/>
  <c r="AU649" i="3"/>
  <c r="AU5" i="3"/>
  <c r="AU25" i="3"/>
  <c r="AU45" i="3"/>
  <c r="AU65" i="3"/>
  <c r="AU81" i="3"/>
  <c r="AU101" i="3"/>
  <c r="AU121" i="3"/>
  <c r="AU139" i="3"/>
  <c r="AU161" i="3"/>
  <c r="AU177" i="3"/>
  <c r="AU195" i="3"/>
  <c r="AU217" i="3"/>
  <c r="AU229" i="3"/>
  <c r="AU239" i="3"/>
  <c r="AU254" i="3"/>
  <c r="AU266" i="3"/>
  <c r="AU278" i="3"/>
  <c r="AU289" i="3"/>
  <c r="AU297" i="3"/>
  <c r="AU306" i="3"/>
  <c r="AU317" i="3"/>
  <c r="AU326" i="3"/>
  <c r="AU334" i="3"/>
  <c r="AU345" i="3"/>
  <c r="AU354" i="3"/>
  <c r="AU364" i="3"/>
  <c r="AU374" i="3"/>
  <c r="AU382" i="3"/>
  <c r="AU392" i="3"/>
  <c r="AU402" i="3"/>
  <c r="AU412" i="3"/>
  <c r="AU420" i="3"/>
  <c r="AU430" i="3"/>
  <c r="AU438" i="3"/>
  <c r="AU445" i="3"/>
  <c r="AU453" i="3"/>
  <c r="AU459" i="3"/>
  <c r="AU466" i="3"/>
  <c r="AU474" i="3"/>
  <c r="AU481" i="3"/>
  <c r="AU487" i="3"/>
  <c r="AU495" i="3"/>
  <c r="AU502" i="3"/>
  <c r="AU509" i="3"/>
  <c r="AU517" i="3"/>
  <c r="AU523" i="3"/>
  <c r="AU530" i="3"/>
  <c r="AU538" i="3"/>
  <c r="AU545" i="3"/>
  <c r="AU551" i="3"/>
  <c r="AU559" i="3"/>
  <c r="AU566" i="3"/>
  <c r="AU573" i="3"/>
  <c r="AU581" i="3"/>
  <c r="AU587" i="3"/>
  <c r="AU594" i="3"/>
  <c r="AU602" i="3"/>
  <c r="AU609" i="3"/>
  <c r="AU615" i="3"/>
  <c r="AU623" i="3"/>
  <c r="AU630" i="3"/>
  <c r="AU637" i="3"/>
  <c r="AU645" i="3"/>
  <c r="AU651" i="3"/>
  <c r="AU657" i="3"/>
  <c r="AU662" i="3"/>
  <c r="AU667" i="3"/>
  <c r="AU673" i="3"/>
  <c r="AU678" i="3"/>
  <c r="AU683" i="3"/>
  <c r="AU689" i="3"/>
  <c r="AU694" i="3"/>
  <c r="AU699" i="3"/>
  <c r="AU705" i="3"/>
  <c r="AU710" i="3"/>
  <c r="AU715" i="3"/>
  <c r="AU721" i="3"/>
  <c r="AU726" i="3"/>
  <c r="AU731" i="3"/>
  <c r="AU737" i="3"/>
  <c r="AU742" i="3"/>
  <c r="AU747" i="3"/>
  <c r="AU753" i="3"/>
  <c r="AU758" i="3"/>
  <c r="AU763" i="3"/>
  <c r="AU769" i="3"/>
  <c r="AU774" i="3"/>
  <c r="AU779" i="3"/>
  <c r="AU785" i="3"/>
  <c r="AU790" i="3"/>
  <c r="AU795" i="3"/>
  <c r="AU17" i="3"/>
  <c r="AU35" i="3"/>
  <c r="AU53" i="3"/>
  <c r="AU75" i="3"/>
  <c r="AU91" i="3"/>
  <c r="AU109" i="3"/>
  <c r="AU131" i="3"/>
  <c r="AU149" i="3"/>
  <c r="AU165" i="3"/>
  <c r="AU187" i="3"/>
  <c r="AU205" i="3"/>
  <c r="AU222" i="3"/>
  <c r="AU235" i="3"/>
  <c r="AU246" i="3"/>
  <c r="AU259" i="3"/>
  <c r="AU273" i="3"/>
  <c r="AU284" i="3"/>
  <c r="AU292" i="3"/>
  <c r="AU302" i="3"/>
  <c r="AU312" i="3"/>
  <c r="AU321" i="3"/>
  <c r="AU332" i="3"/>
  <c r="AU340" i="3"/>
  <c r="AU349" i="3"/>
  <c r="AU360" i="3"/>
  <c r="AU369" i="3"/>
  <c r="AU377" i="3"/>
  <c r="AU388" i="3"/>
  <c r="AU397" i="3"/>
  <c r="AU406" i="3"/>
  <c r="AU417" i="3"/>
  <c r="AU425" i="3"/>
  <c r="AU434" i="3"/>
  <c r="AU442" i="3"/>
  <c r="AU449" i="3"/>
  <c r="AU455" i="3"/>
  <c r="AU463" i="3"/>
  <c r="AU470" i="3"/>
  <c r="AU477" i="3"/>
  <c r="AU485" i="3"/>
  <c r="AU491" i="3"/>
  <c r="AU498" i="3"/>
  <c r="AU506" i="3"/>
  <c r="AU513" i="3"/>
  <c r="AU519" i="3"/>
  <c r="AU527" i="3"/>
  <c r="AU534" i="3"/>
  <c r="AU541" i="3"/>
  <c r="AU549" i="3"/>
  <c r="AU555" i="3"/>
  <c r="AU562" i="3"/>
  <c r="AU570" i="3"/>
  <c r="AU577" i="3"/>
  <c r="AU583" i="3"/>
  <c r="AU591" i="3"/>
  <c r="AU598" i="3"/>
  <c r="AU605" i="3"/>
  <c r="AU613" i="3"/>
  <c r="AU619" i="3"/>
  <c r="AU626" i="3"/>
  <c r="AU634" i="3"/>
  <c r="AU641" i="3"/>
  <c r="AU647" i="3"/>
  <c r="AU654" i="3"/>
  <c r="AU659" i="3"/>
  <c r="AU665" i="3"/>
  <c r="AU670" i="3"/>
  <c r="AU675" i="3"/>
  <c r="AU681" i="3"/>
  <c r="AU686" i="3"/>
  <c r="AU691" i="3"/>
  <c r="AU697" i="3"/>
  <c r="AU702" i="3"/>
  <c r="AU707" i="3"/>
  <c r="AU713" i="3"/>
  <c r="AU718" i="3"/>
  <c r="AU723" i="3"/>
  <c r="AU729" i="3"/>
  <c r="AU734" i="3"/>
  <c r="AU739" i="3"/>
  <c r="AU745" i="3"/>
  <c r="AU750" i="3"/>
  <c r="AU755" i="3"/>
  <c r="AU761" i="3"/>
  <c r="AU766" i="3"/>
  <c r="AU771" i="3"/>
  <c r="AU777" i="3"/>
  <c r="AU782" i="3"/>
  <c r="AU787" i="3"/>
  <c r="AU793" i="3"/>
  <c r="AU798" i="3"/>
  <c r="AU803" i="3"/>
  <c r="AU809" i="3"/>
  <c r="AU814" i="3"/>
  <c r="AU819" i="3"/>
  <c r="AU825" i="3"/>
  <c r="AU830" i="3"/>
  <c r="AU835" i="3"/>
  <c r="AU841" i="3"/>
  <c r="AU846" i="3"/>
  <c r="AU851" i="3"/>
  <c r="AU857" i="3"/>
  <c r="AU862" i="3"/>
  <c r="AU867" i="3"/>
  <c r="AU872" i="3"/>
  <c r="AU876" i="3"/>
  <c r="AU880" i="3"/>
  <c r="AU884" i="3"/>
  <c r="AU888" i="3"/>
  <c r="AU892" i="3"/>
  <c r="AU896" i="3"/>
  <c r="AU900" i="3"/>
  <c r="AU904" i="3"/>
  <c r="AU908" i="3"/>
  <c r="AU912" i="3"/>
  <c r="AU916" i="3"/>
  <c r="AU920" i="3"/>
  <c r="AU924" i="3"/>
  <c r="AU928" i="3"/>
  <c r="AU932" i="3"/>
  <c r="AU936" i="3"/>
  <c r="AU940" i="3"/>
  <c r="AU944" i="3"/>
  <c r="AU948" i="3"/>
  <c r="AU952" i="3"/>
  <c r="AU956" i="3"/>
  <c r="AU960" i="3"/>
  <c r="AU964" i="3"/>
  <c r="AU968" i="3"/>
  <c r="AU972" i="3"/>
  <c r="AU976" i="3"/>
  <c r="AU980" i="3"/>
  <c r="AU984" i="3"/>
  <c r="AU988" i="3"/>
  <c r="AU992" i="3"/>
  <c r="AU996" i="3"/>
  <c r="AU1000" i="3"/>
  <c r="AU1004" i="3"/>
  <c r="AU1008" i="3"/>
  <c r="AU1012" i="3"/>
  <c r="AU1016" i="3"/>
  <c r="AU1020" i="3"/>
  <c r="AU1024" i="3"/>
  <c r="AU1028" i="3"/>
  <c r="AU1032" i="3"/>
  <c r="AU1036" i="3"/>
  <c r="AU1040" i="3"/>
  <c r="AU1044" i="3"/>
  <c r="AU1048" i="3"/>
  <c r="AU1052" i="3"/>
  <c r="AU1056" i="3"/>
  <c r="AU1060" i="3"/>
  <c r="AU1064" i="3"/>
  <c r="AU1068" i="3"/>
  <c r="AU1072" i="3"/>
  <c r="AU1076" i="3"/>
  <c r="AU1080" i="3"/>
  <c r="AU1084" i="3"/>
  <c r="AU1088" i="3"/>
  <c r="AU1092" i="3"/>
  <c r="AU1096" i="3"/>
  <c r="AU1100" i="3"/>
  <c r="AU1104" i="3"/>
  <c r="AU1108" i="3"/>
  <c r="AU1112" i="3"/>
  <c r="AU1116" i="3"/>
  <c r="AU1120" i="3"/>
  <c r="AU1124" i="3"/>
  <c r="AU1128" i="3"/>
  <c r="AU1132" i="3"/>
  <c r="AU37" i="3"/>
  <c r="AU77" i="3"/>
  <c r="AU117" i="3"/>
  <c r="AU153" i="3"/>
  <c r="AU193" i="3"/>
  <c r="AU225" i="3"/>
  <c r="AU250" i="3"/>
  <c r="AU275" i="3"/>
  <c r="AU296" i="3"/>
  <c r="AU313" i="3"/>
  <c r="AU333" i="3"/>
  <c r="AU353" i="3"/>
  <c r="AU370" i="3"/>
  <c r="AU390" i="3"/>
  <c r="AU409" i="3"/>
  <c r="AU428" i="3"/>
  <c r="AU443" i="3"/>
  <c r="AU458" i="3"/>
  <c r="AU471" i="3"/>
  <c r="AU486" i="3"/>
  <c r="AU501" i="3"/>
  <c r="AU514" i="3"/>
  <c r="AU529" i="3"/>
  <c r="AU543" i="3"/>
  <c r="AU557" i="3"/>
  <c r="AU571" i="3"/>
  <c r="AU586" i="3"/>
  <c r="AU599" i="3"/>
  <c r="AU614" i="3"/>
  <c r="AU629" i="3"/>
  <c r="AU642" i="3"/>
  <c r="AU655" i="3"/>
  <c r="AU666" i="3"/>
  <c r="AU677" i="3"/>
  <c r="AU687" i="3"/>
  <c r="AU698" i="3"/>
  <c r="AU709" i="3"/>
  <c r="AU719" i="3"/>
  <c r="AU730" i="3"/>
  <c r="AU741" i="3"/>
  <c r="AU751" i="3"/>
  <c r="AU762" i="3"/>
  <c r="AU773" i="3"/>
  <c r="AU783" i="3"/>
  <c r="AU794" i="3"/>
  <c r="AU802" i="3"/>
  <c r="AU810" i="3"/>
  <c r="AU817" i="3"/>
  <c r="AU823" i="3"/>
  <c r="AU831" i="3"/>
  <c r="AU838" i="3"/>
  <c r="AU845" i="3"/>
  <c r="AU853" i="3"/>
  <c r="AU859" i="3"/>
  <c r="AU866" i="3"/>
  <c r="AU873" i="3"/>
  <c r="AU878" i="3"/>
  <c r="AU883" i="3"/>
  <c r="AU889" i="3"/>
  <c r="AU894" i="3"/>
  <c r="AU899" i="3"/>
  <c r="AU905" i="3"/>
  <c r="AU910" i="3"/>
  <c r="AU915" i="3"/>
  <c r="AU921" i="3"/>
  <c r="AU926" i="3"/>
  <c r="AU931" i="3"/>
  <c r="AU937" i="3"/>
  <c r="AU942" i="3"/>
  <c r="AU947" i="3"/>
  <c r="AU953" i="3"/>
  <c r="AU958" i="3"/>
  <c r="AU963" i="3"/>
  <c r="AU969" i="3"/>
  <c r="AU974" i="3"/>
  <c r="AU979" i="3"/>
  <c r="AU985" i="3"/>
  <c r="AU11" i="3"/>
  <c r="AU49" i="3"/>
  <c r="AU89" i="3"/>
  <c r="AU123" i="3"/>
  <c r="AU163" i="3"/>
  <c r="AU203" i="3"/>
  <c r="AU230" i="3"/>
  <c r="AU257" i="3"/>
  <c r="AU281" i="3"/>
  <c r="AU300" i="3"/>
  <c r="AU318" i="3"/>
  <c r="AU338" i="3"/>
  <c r="AU356" i="3"/>
  <c r="AU376" i="3"/>
  <c r="AU396" i="3"/>
  <c r="AU413" i="3"/>
  <c r="AU433" i="3"/>
  <c r="AU447" i="3"/>
  <c r="AU461" i="3"/>
  <c r="AU475" i="3"/>
  <c r="AU490" i="3"/>
  <c r="AU503" i="3"/>
  <c r="AU518" i="3"/>
  <c r="AU533" i="3"/>
  <c r="AU546" i="3"/>
  <c r="AU561" i="3"/>
  <c r="AU575" i="3"/>
  <c r="AU589" i="3"/>
  <c r="AU603" i="3"/>
  <c r="AU618" i="3"/>
  <c r="AU631" i="3"/>
  <c r="AU646" i="3"/>
  <c r="AU658" i="3"/>
  <c r="AU669" i="3"/>
  <c r="AU679" i="3"/>
  <c r="AU690" i="3"/>
  <c r="AU701" i="3"/>
  <c r="AU711" i="3"/>
  <c r="AU722" i="3"/>
  <c r="AU733" i="3"/>
  <c r="AU743" i="3"/>
  <c r="AU754" i="3"/>
  <c r="AU765" i="3"/>
  <c r="AU775" i="3"/>
  <c r="AU786" i="3"/>
  <c r="AU797" i="3"/>
  <c r="AU805" i="3"/>
  <c r="AU811" i="3"/>
  <c r="AU818" i="3"/>
  <c r="AU826" i="3"/>
  <c r="AU833" i="3"/>
  <c r="AU839" i="3"/>
  <c r="AU847" i="3"/>
  <c r="AU854" i="3"/>
  <c r="AU861" i="3"/>
  <c r="AU869" i="3"/>
  <c r="AU874" i="3"/>
  <c r="AU879" i="3"/>
  <c r="AU885" i="3"/>
  <c r="AU890" i="3"/>
  <c r="AU895" i="3"/>
  <c r="AU901" i="3"/>
  <c r="AU906" i="3"/>
  <c r="AU911" i="3"/>
  <c r="AU917" i="3"/>
  <c r="AU922" i="3"/>
  <c r="AU927" i="3"/>
  <c r="AU933" i="3"/>
  <c r="AU938" i="3"/>
  <c r="AU943" i="3"/>
  <c r="AU949" i="3"/>
  <c r="AU954" i="3"/>
  <c r="AU959" i="3"/>
  <c r="AU965" i="3"/>
  <c r="AU970" i="3"/>
  <c r="AU975" i="3"/>
  <c r="AU981" i="3"/>
  <c r="AU986" i="3"/>
  <c r="AU991" i="3"/>
  <c r="AU997" i="3"/>
  <c r="AU1002" i="3"/>
  <c r="AU1007" i="3"/>
  <c r="AU1013" i="3"/>
  <c r="AU1018" i="3"/>
  <c r="AU1023" i="3"/>
  <c r="AU1029" i="3"/>
  <c r="AU1034" i="3"/>
  <c r="AU1039" i="3"/>
  <c r="AU1045" i="3"/>
  <c r="AU1050" i="3"/>
  <c r="AU1055" i="3"/>
  <c r="AU1061" i="3"/>
  <c r="AU1066" i="3"/>
  <c r="AU1071" i="3"/>
  <c r="AU1077" i="3"/>
  <c r="AU1082" i="3"/>
  <c r="AU1087" i="3"/>
  <c r="AU1093" i="3"/>
  <c r="AU1098" i="3"/>
  <c r="AU1103" i="3"/>
  <c r="AU1109" i="3"/>
  <c r="AU1114" i="3"/>
  <c r="AU1119" i="3"/>
  <c r="AU1125" i="3"/>
  <c r="AU1130" i="3"/>
  <c r="AU1135" i="3"/>
  <c r="AU1139" i="3"/>
  <c r="AU1143" i="3"/>
  <c r="AU1147" i="3"/>
  <c r="AU1151" i="3"/>
  <c r="AU1155" i="3"/>
  <c r="AU1159" i="3"/>
  <c r="AU1163" i="3"/>
  <c r="AU1167" i="3"/>
  <c r="AU1171" i="3"/>
  <c r="AU1175" i="3"/>
  <c r="AU1179" i="3"/>
  <c r="AU1183" i="3"/>
  <c r="AU1187" i="3"/>
  <c r="AU1191" i="3"/>
  <c r="AU1195" i="3"/>
  <c r="AU1199" i="3"/>
  <c r="AU1203" i="3"/>
  <c r="AU1207" i="3"/>
  <c r="AU1211" i="3"/>
  <c r="AU1215" i="3"/>
  <c r="AU1219" i="3"/>
  <c r="AU1223" i="3"/>
  <c r="AU1227" i="3"/>
  <c r="AU1231" i="3"/>
  <c r="AU1235" i="3"/>
  <c r="AU1239" i="3"/>
  <c r="AU1243" i="3"/>
  <c r="AU1247" i="3"/>
  <c r="AU1251" i="3"/>
  <c r="AU1255" i="3"/>
  <c r="AU1259" i="3"/>
  <c r="AU1263" i="3"/>
  <c r="AU1267" i="3"/>
  <c r="AU1271" i="3"/>
  <c r="AU1275" i="3"/>
  <c r="AU1279" i="3"/>
  <c r="AU1283" i="3"/>
  <c r="AU1287" i="3"/>
  <c r="AU1291" i="3"/>
  <c r="AU1295" i="3"/>
  <c r="AU1299" i="3"/>
  <c r="AU1303" i="3"/>
  <c r="AU1307" i="3"/>
  <c r="AU1311" i="3"/>
  <c r="AU1315" i="3"/>
  <c r="AU1319" i="3"/>
  <c r="AU1323" i="3"/>
  <c r="AU1327" i="3"/>
  <c r="AU1331" i="3"/>
  <c r="AU1335" i="3"/>
  <c r="AU1339" i="3"/>
  <c r="AU1343" i="3"/>
  <c r="AU1347" i="3"/>
  <c r="AU1351" i="3"/>
  <c r="AU1355" i="3"/>
  <c r="AU1359" i="3"/>
  <c r="AU1363" i="3"/>
  <c r="AU1367" i="3"/>
  <c r="AU1371" i="3"/>
  <c r="AU1375" i="3"/>
  <c r="AU1379" i="3"/>
  <c r="AU1383" i="3"/>
  <c r="AU1387" i="3"/>
  <c r="AU1391" i="3"/>
  <c r="AU21" i="3"/>
  <c r="AU59" i="3"/>
  <c r="AU97" i="3"/>
  <c r="AU133" i="3"/>
  <c r="AU173" i="3"/>
  <c r="AU209" i="3"/>
  <c r="AU238" i="3"/>
  <c r="AU265" i="3"/>
  <c r="AU285" i="3"/>
  <c r="AU305" i="3"/>
  <c r="AU324" i="3"/>
  <c r="AU342" i="3"/>
  <c r="AU361" i="3"/>
  <c r="AU381" i="3"/>
  <c r="AU398" i="3"/>
  <c r="AU418" i="3"/>
  <c r="AU437" i="3"/>
  <c r="AU450" i="3"/>
  <c r="AU465" i="3"/>
  <c r="AU479" i="3"/>
  <c r="AU493" i="3"/>
  <c r="AU507" i="3"/>
  <c r="AU522" i="3"/>
  <c r="AU535" i="3"/>
  <c r="AU550" i="3"/>
  <c r="AU565" i="3"/>
  <c r="AU578" i="3"/>
  <c r="AU593" i="3"/>
  <c r="AU607" i="3"/>
  <c r="AU621" i="3"/>
  <c r="AU635" i="3"/>
  <c r="AU650" i="3"/>
  <c r="AU661" i="3"/>
  <c r="AU671" i="3"/>
  <c r="AU682" i="3"/>
  <c r="AU33" i="3"/>
  <c r="AU67" i="3"/>
  <c r="AU107" i="3"/>
  <c r="AU145" i="3"/>
  <c r="AU181" i="3"/>
  <c r="AU218" i="3"/>
  <c r="AU245" i="3"/>
  <c r="AU267" i="3"/>
  <c r="AU290" i="3"/>
  <c r="AU310" i="3"/>
  <c r="AU328" i="3"/>
  <c r="AU348" i="3"/>
  <c r="AU366" i="3"/>
  <c r="AU385" i="3"/>
  <c r="AU404" i="3"/>
  <c r="AU424" i="3"/>
  <c r="AU439" i="3"/>
  <c r="AU454" i="3"/>
  <c r="AU469" i="3"/>
  <c r="AU482" i="3"/>
  <c r="AU497" i="3"/>
  <c r="AU511" i="3"/>
  <c r="AU525" i="3"/>
  <c r="AU539" i="3"/>
  <c r="AU554" i="3"/>
  <c r="AU567" i="3"/>
  <c r="AU582" i="3"/>
  <c r="AU597" i="3"/>
  <c r="AU610" i="3"/>
  <c r="AU625" i="3"/>
  <c r="AU639" i="3"/>
  <c r="AU653" i="3"/>
  <c r="AU663" i="3"/>
  <c r="AU674" i="3"/>
  <c r="AU685" i="3"/>
  <c r="AU695" i="3"/>
  <c r="AU706" i="3"/>
  <c r="AU717" i="3"/>
  <c r="AU727" i="3"/>
  <c r="AU738" i="3"/>
  <c r="AU749" i="3"/>
  <c r="AU759" i="3"/>
  <c r="AU770" i="3"/>
  <c r="AU781" i="3"/>
  <c r="AU791" i="3"/>
  <c r="AU801" i="3"/>
  <c r="AU807" i="3"/>
  <c r="AU815" i="3"/>
  <c r="AU822" i="3"/>
  <c r="AU829" i="3"/>
  <c r="AU837" i="3"/>
  <c r="AU843" i="3"/>
  <c r="AU850" i="3"/>
  <c r="AU858" i="3"/>
  <c r="AU865" i="3"/>
  <c r="AU871" i="3"/>
  <c r="AU877" i="3"/>
  <c r="AU882" i="3"/>
  <c r="AU887" i="3"/>
  <c r="AU893" i="3"/>
  <c r="AU898" i="3"/>
  <c r="AU903" i="3"/>
  <c r="AU909" i="3"/>
  <c r="AU914" i="3"/>
  <c r="AU919" i="3"/>
  <c r="AU925" i="3"/>
  <c r="AU930" i="3"/>
  <c r="AU935" i="3"/>
  <c r="AU941" i="3"/>
  <c r="AU946" i="3"/>
  <c r="AU951" i="3"/>
  <c r="AU957" i="3"/>
  <c r="AU962" i="3"/>
  <c r="AU967" i="3"/>
  <c r="AU973" i="3"/>
  <c r="AU978" i="3"/>
  <c r="AU983" i="3"/>
  <c r="AU989" i="3"/>
  <c r="AU994" i="3"/>
  <c r="AU999" i="3"/>
  <c r="AU1005" i="3"/>
  <c r="AU1010" i="3"/>
  <c r="AU1015" i="3"/>
  <c r="AU1021" i="3"/>
  <c r="AU1026" i="3"/>
  <c r="AU1031" i="3"/>
  <c r="AU1037" i="3"/>
  <c r="AU1042" i="3"/>
  <c r="AU1047" i="3"/>
  <c r="AU1053" i="3"/>
  <c r="AU1058" i="3"/>
  <c r="AU1063" i="3"/>
  <c r="AU1069" i="3"/>
  <c r="AU1074" i="3"/>
  <c r="AU1079" i="3"/>
  <c r="AU1085" i="3"/>
  <c r="AU1090" i="3"/>
  <c r="AU1095" i="3"/>
  <c r="AU1101" i="3"/>
  <c r="AU1106" i="3"/>
  <c r="AU1111" i="3"/>
  <c r="AU1117" i="3"/>
  <c r="AU1122" i="3"/>
  <c r="AU1127" i="3"/>
  <c r="AU1133" i="3"/>
  <c r="AU1137" i="3"/>
  <c r="AU1141" i="3"/>
  <c r="AU1145" i="3"/>
  <c r="AU1149" i="3"/>
  <c r="AU725" i="3"/>
  <c r="AU767" i="3"/>
  <c r="AU806" i="3"/>
  <c r="AU834" i="3"/>
  <c r="AU863" i="3"/>
  <c r="AU886" i="3"/>
  <c r="AU907" i="3"/>
  <c r="AU929" i="3"/>
  <c r="AU950" i="3"/>
  <c r="AU971" i="3"/>
  <c r="AU990" i="3"/>
  <c r="AU1001" i="3"/>
  <c r="AU1011" i="3"/>
  <c r="AU1022" i="3"/>
  <c r="AU1033" i="3"/>
  <c r="AU1043" i="3"/>
  <c r="AU1054" i="3"/>
  <c r="AU1065" i="3"/>
  <c r="AU1075" i="3"/>
  <c r="AU1086" i="3"/>
  <c r="AU1097" i="3"/>
  <c r="AU1107" i="3"/>
  <c r="AU1118" i="3"/>
  <c r="AU1129" i="3"/>
  <c r="AU1138" i="3"/>
  <c r="AU1146" i="3"/>
  <c r="AU1153" i="3"/>
  <c r="AU1158" i="3"/>
  <c r="AU1164" i="3"/>
  <c r="AU1169" i="3"/>
  <c r="AU1174" i="3"/>
  <c r="AU1180" i="3"/>
  <c r="AU1185" i="3"/>
  <c r="AU1190" i="3"/>
  <c r="AU1196" i="3"/>
  <c r="AU1201" i="3"/>
  <c r="AU1206" i="3"/>
  <c r="AU1212" i="3"/>
  <c r="AU1217" i="3"/>
  <c r="AU1222" i="3"/>
  <c r="AU1228" i="3"/>
  <c r="AU1233" i="3"/>
  <c r="AU1238" i="3"/>
  <c r="AU1244" i="3"/>
  <c r="AU1249" i="3"/>
  <c r="AU1254" i="3"/>
  <c r="AU1260" i="3"/>
  <c r="AU1265" i="3"/>
  <c r="AU1270" i="3"/>
  <c r="AU1276" i="3"/>
  <c r="AU1281" i="3"/>
  <c r="AU1286" i="3"/>
  <c r="AU1292" i="3"/>
  <c r="AU1297" i="3"/>
  <c r="AU1302" i="3"/>
  <c r="AU1308" i="3"/>
  <c r="AU1313" i="3"/>
  <c r="AU1318" i="3"/>
  <c r="AU1324" i="3"/>
  <c r="AU1329" i="3"/>
  <c r="AU1334" i="3"/>
  <c r="AU1340" i="3"/>
  <c r="AU1345" i="3"/>
  <c r="AU1350" i="3"/>
  <c r="AU1356" i="3"/>
  <c r="AU1361" i="3"/>
  <c r="AU1366" i="3"/>
  <c r="AU1372" i="3"/>
  <c r="AU1377" i="3"/>
  <c r="AU1382" i="3"/>
  <c r="AU1388" i="3"/>
  <c r="AU1393" i="3"/>
  <c r="AU1397" i="3"/>
  <c r="AU1401" i="3"/>
  <c r="AU1405" i="3"/>
  <c r="AU1409" i="3"/>
  <c r="AU1413" i="3"/>
  <c r="AU1417" i="3"/>
  <c r="AU1421" i="3"/>
  <c r="AU1425" i="3"/>
  <c r="AU1429" i="3"/>
  <c r="AU1433" i="3"/>
  <c r="AU1437" i="3"/>
  <c r="AU1441" i="3"/>
  <c r="AU1445" i="3"/>
  <c r="AU693" i="3"/>
  <c r="AU735" i="3"/>
  <c r="AU778" i="3"/>
  <c r="AU813" i="3"/>
  <c r="AU842" i="3"/>
  <c r="AU870" i="3"/>
  <c r="AU891" i="3"/>
  <c r="AU913" i="3"/>
  <c r="AU934" i="3"/>
  <c r="AU955" i="3"/>
  <c r="AU977" i="3"/>
  <c r="AU993" i="3"/>
  <c r="AU1003" i="3"/>
  <c r="AU1014" i="3"/>
  <c r="AU1025" i="3"/>
  <c r="AU1035" i="3"/>
  <c r="AU1046" i="3"/>
  <c r="AU1057" i="3"/>
  <c r="AU1067" i="3"/>
  <c r="AU1078" i="3"/>
  <c r="AU1089" i="3"/>
  <c r="AU1099" i="3"/>
  <c r="AU1110" i="3"/>
  <c r="AU1121" i="3"/>
  <c r="AU1131" i="3"/>
  <c r="AU1140" i="3"/>
  <c r="AU1148" i="3"/>
  <c r="AU1154" i="3"/>
  <c r="AU1160" i="3"/>
  <c r="AU1165" i="3"/>
  <c r="AU1170" i="3"/>
  <c r="AU1176" i="3"/>
  <c r="AU1181" i="3"/>
  <c r="AU1186" i="3"/>
  <c r="AU1192" i="3"/>
  <c r="AU1197" i="3"/>
  <c r="AU1202" i="3"/>
  <c r="AU1208" i="3"/>
  <c r="AU1213" i="3"/>
  <c r="AU1218" i="3"/>
  <c r="AU1224" i="3"/>
  <c r="AU1229" i="3"/>
  <c r="AU1234" i="3"/>
  <c r="AU1240" i="3"/>
  <c r="AU1245" i="3"/>
  <c r="AU1250" i="3"/>
  <c r="AU1256" i="3"/>
  <c r="AU1261" i="3"/>
  <c r="AU1266" i="3"/>
  <c r="AU1272" i="3"/>
  <c r="AU1277" i="3"/>
  <c r="AU1282" i="3"/>
  <c r="AU1288" i="3"/>
  <c r="AU1293" i="3"/>
  <c r="AU1298" i="3"/>
  <c r="AU1304" i="3"/>
  <c r="AU1309" i="3"/>
  <c r="AU1314" i="3"/>
  <c r="AU1320" i="3"/>
  <c r="AU1325" i="3"/>
  <c r="AU1330" i="3"/>
  <c r="AU1336" i="3"/>
  <c r="AU1341" i="3"/>
  <c r="AU1346" i="3"/>
  <c r="AU1352" i="3"/>
  <c r="AU1357" i="3"/>
  <c r="AU1362" i="3"/>
  <c r="AU1368" i="3"/>
  <c r="AU1373" i="3"/>
  <c r="AU1378" i="3"/>
  <c r="AU1384" i="3"/>
  <c r="AU1389" i="3"/>
  <c r="AU1394" i="3"/>
  <c r="AU1398" i="3"/>
  <c r="AU1402" i="3"/>
  <c r="AU1406" i="3"/>
  <c r="AU1410" i="3"/>
  <c r="AU1414" i="3"/>
  <c r="AU1418" i="3"/>
  <c r="AU1422" i="3"/>
  <c r="AU1426" i="3"/>
  <c r="AU1430" i="3"/>
  <c r="AU1434" i="3"/>
  <c r="AU1438" i="3"/>
  <c r="AU1442" i="3"/>
  <c r="AU1446" i="3"/>
  <c r="AU1450" i="3"/>
  <c r="AU1454" i="3"/>
  <c r="AU1458" i="3"/>
  <c r="AU1462" i="3"/>
  <c r="AU703" i="3"/>
  <c r="AU746" i="3"/>
  <c r="AU789" i="3"/>
  <c r="AU821" i="3"/>
  <c r="AU849" i="3"/>
  <c r="AU875" i="3"/>
  <c r="AU897" i="3"/>
  <c r="AU918" i="3"/>
  <c r="AU939" i="3"/>
  <c r="AU961" i="3"/>
  <c r="AU982" i="3"/>
  <c r="AU995" i="3"/>
  <c r="AU1006" i="3"/>
  <c r="AU1017" i="3"/>
  <c r="AU1027" i="3"/>
  <c r="AU1038" i="3"/>
  <c r="AU1049" i="3"/>
  <c r="AU1059" i="3"/>
  <c r="AU1070" i="3"/>
  <c r="AU1081" i="3"/>
  <c r="AU1091" i="3"/>
  <c r="AU1102" i="3"/>
  <c r="AU1113" i="3"/>
  <c r="AU1123" i="3"/>
  <c r="AU1134" i="3"/>
  <c r="AU1142" i="3"/>
  <c r="AU1150" i="3"/>
  <c r="AU1156" i="3"/>
  <c r="AU1161" i="3"/>
  <c r="AU1166" i="3"/>
  <c r="AU1172" i="3"/>
  <c r="AU1177" i="3"/>
  <c r="AU1182" i="3"/>
  <c r="AU1188" i="3"/>
  <c r="AU1193" i="3"/>
  <c r="AU1198" i="3"/>
  <c r="AU1204" i="3"/>
  <c r="AU1209" i="3"/>
  <c r="AU1214" i="3"/>
  <c r="AU1220" i="3"/>
  <c r="AU1225" i="3"/>
  <c r="AU1230" i="3"/>
  <c r="AU1236" i="3"/>
  <c r="AU1241" i="3"/>
  <c r="AU1246" i="3"/>
  <c r="AU1252" i="3"/>
  <c r="AU1257" i="3"/>
  <c r="AU1262" i="3"/>
  <c r="AU1268" i="3"/>
  <c r="AU1273" i="3"/>
  <c r="AU1278" i="3"/>
  <c r="AU1284" i="3"/>
  <c r="AU1289" i="3"/>
  <c r="AU1294" i="3"/>
  <c r="AU1300" i="3"/>
  <c r="AU1305" i="3"/>
  <c r="AU1310" i="3"/>
  <c r="AU1316" i="3"/>
  <c r="AU1321" i="3"/>
  <c r="AU1326" i="3"/>
  <c r="AU1332" i="3"/>
  <c r="AU1337" i="3"/>
  <c r="AU1342" i="3"/>
  <c r="AU1348" i="3"/>
  <c r="AU1353" i="3"/>
  <c r="AU1358" i="3"/>
  <c r="AU1364" i="3"/>
  <c r="AU1369" i="3"/>
  <c r="AU1374" i="3"/>
  <c r="AU1380" i="3"/>
  <c r="AU1385" i="3"/>
  <c r="AU1390" i="3"/>
  <c r="AU1395" i="3"/>
  <c r="AU1399" i="3"/>
  <c r="AU1403" i="3"/>
  <c r="AU1407" i="3"/>
  <c r="AU1411" i="3"/>
  <c r="AU1415" i="3"/>
  <c r="AU1419" i="3"/>
  <c r="AU1423" i="3"/>
  <c r="AU1427" i="3"/>
  <c r="AU1431" i="3"/>
  <c r="AU1435" i="3"/>
  <c r="AU1439" i="3"/>
  <c r="AU1443" i="3"/>
  <c r="AU714" i="3"/>
  <c r="AU757" i="3"/>
  <c r="AU799" i="3"/>
  <c r="AU827" i="3"/>
  <c r="AU855" i="3"/>
  <c r="AU881" i="3"/>
  <c r="AU902" i="3"/>
  <c r="AU923" i="3"/>
  <c r="AU945" i="3"/>
  <c r="AU966" i="3"/>
  <c r="AU987" i="3"/>
  <c r="AU998" i="3"/>
  <c r="AU1009" i="3"/>
  <c r="AU1019" i="3"/>
  <c r="AU1030" i="3"/>
  <c r="AU1041" i="3"/>
  <c r="AU1051" i="3"/>
  <c r="AU1062" i="3"/>
  <c r="AU1073" i="3"/>
  <c r="AU1083" i="3"/>
  <c r="AU1094" i="3"/>
  <c r="AU1105" i="3"/>
  <c r="AU1115" i="3"/>
  <c r="AU1126" i="3"/>
  <c r="AU1136" i="3"/>
  <c r="AU1144" i="3"/>
  <c r="AU1152" i="3"/>
  <c r="AU1157" i="3"/>
  <c r="AU1162" i="3"/>
  <c r="AU1168" i="3"/>
  <c r="AU1173" i="3"/>
  <c r="AU1178" i="3"/>
  <c r="AU1184" i="3"/>
  <c r="AU1189" i="3"/>
  <c r="AU1194" i="3"/>
  <c r="AU1200" i="3"/>
  <c r="AU1205" i="3"/>
  <c r="AU1210" i="3"/>
  <c r="AU1216" i="3"/>
  <c r="AU1221" i="3"/>
  <c r="AU1226" i="3"/>
  <c r="AU1232" i="3"/>
  <c r="AU1237" i="3"/>
  <c r="AU1242" i="3"/>
  <c r="AU1248" i="3"/>
  <c r="AU1253" i="3"/>
  <c r="AU1258" i="3"/>
  <c r="AU1264" i="3"/>
  <c r="AU1269" i="3"/>
  <c r="AU1274" i="3"/>
  <c r="AU1280" i="3"/>
  <c r="AU1285" i="3"/>
  <c r="AU1290" i="3"/>
  <c r="AU1296" i="3"/>
  <c r="AU1301" i="3"/>
  <c r="AU1306" i="3"/>
  <c r="AU1312" i="3"/>
  <c r="AU1317" i="3"/>
  <c r="AU1322" i="3"/>
  <c r="AU1328" i="3"/>
  <c r="AU1333" i="3"/>
  <c r="AU1338" i="3"/>
  <c r="AU1344" i="3"/>
  <c r="AU1349" i="3"/>
  <c r="AU1354" i="3"/>
  <c r="AU1360" i="3"/>
  <c r="AU1365" i="3"/>
  <c r="AU1370" i="3"/>
  <c r="AU1376" i="3"/>
  <c r="AU1381" i="3"/>
  <c r="AU1386" i="3"/>
  <c r="AU1392" i="3"/>
  <c r="AU1396" i="3"/>
  <c r="AU1400" i="3"/>
  <c r="AU1404" i="3"/>
  <c r="AU1408" i="3"/>
  <c r="AU1412" i="3"/>
  <c r="AU1416" i="3"/>
  <c r="AU1420" i="3"/>
  <c r="AU1436" i="3"/>
  <c r="AU1448" i="3"/>
  <c r="AU1453" i="3"/>
  <c r="AU1459" i="3"/>
  <c r="AU1464" i="3"/>
  <c r="AU1468" i="3"/>
  <c r="AU1472" i="3"/>
  <c r="AU1476" i="3"/>
  <c r="AU1480" i="3"/>
  <c r="AU1484" i="3"/>
  <c r="AU1488" i="3"/>
  <c r="AU1492" i="3"/>
  <c r="AU1496" i="3"/>
  <c r="AU1500" i="3"/>
  <c r="AU1504" i="3"/>
  <c r="AU1508" i="3"/>
  <c r="AU1512" i="3"/>
  <c r="AU1516" i="3"/>
  <c r="AU1520" i="3"/>
  <c r="AU1524" i="3"/>
  <c r="AU1528" i="3"/>
  <c r="AU1532" i="3"/>
  <c r="AU1536" i="3"/>
  <c r="AU1540" i="3"/>
  <c r="AU1544" i="3"/>
  <c r="AU1548" i="3"/>
  <c r="AU1552" i="3"/>
  <c r="AU1556" i="3"/>
  <c r="AU1560" i="3"/>
  <c r="AU1564" i="3"/>
  <c r="AU1568" i="3"/>
  <c r="AU1572" i="3"/>
  <c r="AU1576" i="3"/>
  <c r="AU1580" i="3"/>
  <c r="AU1584" i="3"/>
  <c r="AU1588" i="3"/>
  <c r="AU1592" i="3"/>
  <c r="AU1596" i="3"/>
  <c r="AU1600" i="3"/>
  <c r="AU1604" i="3"/>
  <c r="AU1608" i="3"/>
  <c r="AU1612" i="3"/>
  <c r="AU1616" i="3"/>
  <c r="AU1620" i="3"/>
  <c r="AU1624" i="3"/>
  <c r="AU1628" i="3"/>
  <c r="AU1632" i="3"/>
  <c r="AU1636" i="3"/>
  <c r="AU1640" i="3"/>
  <c r="AU1644" i="3"/>
  <c r="AU1648" i="3"/>
  <c r="AU1652" i="3"/>
  <c r="AU1656" i="3"/>
  <c r="AU1660" i="3"/>
  <c r="AU1664" i="3"/>
  <c r="AU1668" i="3"/>
  <c r="AU1672" i="3"/>
  <c r="AU1676" i="3"/>
  <c r="AU1680" i="3"/>
  <c r="AU1684" i="3"/>
  <c r="AU1688" i="3"/>
  <c r="AU1692" i="3"/>
  <c r="AU1696" i="3"/>
  <c r="AU1700" i="3"/>
  <c r="AU1704" i="3"/>
  <c r="AU1708" i="3"/>
  <c r="AU1712" i="3"/>
  <c r="AU1716" i="3"/>
  <c r="AU1720" i="3"/>
  <c r="AU1724" i="3"/>
  <c r="AU1728" i="3"/>
  <c r="AU1732" i="3"/>
  <c r="AU1736" i="3"/>
  <c r="AU1740" i="3"/>
  <c r="AU1744" i="3"/>
  <c r="AU1748" i="3"/>
  <c r="AU1752" i="3"/>
  <c r="AU1756" i="3"/>
  <c r="AU1760" i="3"/>
  <c r="AU1764" i="3"/>
  <c r="AU1768" i="3"/>
  <c r="AU1772" i="3"/>
  <c r="AU1776" i="3"/>
  <c r="AU1780" i="3"/>
  <c r="AU1784" i="3"/>
  <c r="AU1788" i="3"/>
  <c r="AU1792" i="3"/>
  <c r="AU1796" i="3"/>
  <c r="AU1800" i="3"/>
  <c r="AU1804" i="3"/>
  <c r="AU1808" i="3"/>
  <c r="AU1812" i="3"/>
  <c r="AU1816" i="3"/>
  <c r="AU1820" i="3"/>
  <c r="AU1824" i="3"/>
  <c r="AU1828" i="3"/>
  <c r="AU1832" i="3"/>
  <c r="AU1836" i="3"/>
  <c r="AU1840" i="3"/>
  <c r="AU1844" i="3"/>
  <c r="AU1848" i="3"/>
  <c r="AU1852" i="3"/>
  <c r="AU1856" i="3"/>
  <c r="AU1860" i="3"/>
  <c r="AU1864" i="3"/>
  <c r="AU1868" i="3"/>
  <c r="AU1872" i="3"/>
  <c r="AU1876" i="3"/>
  <c r="AU1880" i="3"/>
  <c r="AU1884" i="3"/>
  <c r="AU1888" i="3"/>
  <c r="AU1892" i="3"/>
  <c r="AU1896" i="3"/>
  <c r="AU1900" i="3"/>
  <c r="AU1904" i="3"/>
  <c r="AU1908" i="3"/>
  <c r="AU1912" i="3"/>
  <c r="AU1916" i="3"/>
  <c r="AU1920" i="3"/>
  <c r="AU1924" i="3"/>
  <c r="AU1928" i="3"/>
  <c r="AU1932" i="3"/>
  <c r="AU1936" i="3"/>
  <c r="AU1940" i="3"/>
  <c r="AU1944" i="3"/>
  <c r="AU1948" i="3"/>
  <c r="AU1952" i="3"/>
  <c r="AU1956" i="3"/>
  <c r="AU1960" i="3"/>
  <c r="AU1964" i="3"/>
  <c r="AU1968" i="3"/>
  <c r="AU1972" i="3"/>
  <c r="AU1976" i="3"/>
  <c r="AU1980" i="3"/>
  <c r="AU1984" i="3"/>
  <c r="AU1988" i="3"/>
  <c r="AU1992" i="3"/>
  <c r="AU1996" i="3"/>
  <c r="AU2000" i="3"/>
  <c r="AQ7" i="3"/>
  <c r="AQ11" i="3"/>
  <c r="AQ15" i="3"/>
  <c r="AQ19" i="3"/>
  <c r="AQ23" i="3"/>
  <c r="AQ27" i="3"/>
  <c r="AQ31" i="3"/>
  <c r="AQ35" i="3"/>
  <c r="AQ39" i="3"/>
  <c r="AQ43" i="3"/>
  <c r="AQ47" i="3"/>
  <c r="AQ51" i="3"/>
  <c r="AQ55" i="3"/>
  <c r="AQ59" i="3"/>
  <c r="AQ63" i="3"/>
  <c r="AQ67" i="3"/>
  <c r="AQ71" i="3"/>
  <c r="AQ75" i="3"/>
  <c r="AQ79" i="3"/>
  <c r="AQ83" i="3"/>
  <c r="AQ87" i="3"/>
  <c r="AQ91" i="3"/>
  <c r="AQ95" i="3"/>
  <c r="AQ99" i="3"/>
  <c r="AQ103" i="3"/>
  <c r="AQ107" i="3"/>
  <c r="AQ111" i="3"/>
  <c r="AQ115" i="3"/>
  <c r="AQ119" i="3"/>
  <c r="AQ123" i="3"/>
  <c r="AQ127" i="3"/>
  <c r="AQ131" i="3"/>
  <c r="AQ135" i="3"/>
  <c r="AQ139" i="3"/>
  <c r="AQ143" i="3"/>
  <c r="AQ147" i="3"/>
  <c r="AU1424" i="3"/>
  <c r="AU1440" i="3"/>
  <c r="AU1449" i="3"/>
  <c r="AU1455" i="3"/>
  <c r="AU1460" i="3"/>
  <c r="AU1465" i="3"/>
  <c r="AU1469" i="3"/>
  <c r="AU1473" i="3"/>
  <c r="AU1477" i="3"/>
  <c r="AU1481" i="3"/>
  <c r="AU1485" i="3"/>
  <c r="AU1489" i="3"/>
  <c r="AU1493" i="3"/>
  <c r="AU1497" i="3"/>
  <c r="AU1501" i="3"/>
  <c r="AU1505" i="3"/>
  <c r="AU1509" i="3"/>
  <c r="AU1513" i="3"/>
  <c r="AU1517" i="3"/>
  <c r="AU1521" i="3"/>
  <c r="AU1525" i="3"/>
  <c r="AU1529" i="3"/>
  <c r="AU1533" i="3"/>
  <c r="AU1537" i="3"/>
  <c r="AU1541" i="3"/>
  <c r="AU1545" i="3"/>
  <c r="AU1549" i="3"/>
  <c r="AU1553" i="3"/>
  <c r="AU1557" i="3"/>
  <c r="AU1561" i="3"/>
  <c r="AU1565" i="3"/>
  <c r="AU1569" i="3"/>
  <c r="AU1573" i="3"/>
  <c r="AU1577" i="3"/>
  <c r="AU1581" i="3"/>
  <c r="AU1585" i="3"/>
  <c r="AU1589" i="3"/>
  <c r="AU1593" i="3"/>
  <c r="AU1597" i="3"/>
  <c r="AU1601" i="3"/>
  <c r="AU1605" i="3"/>
  <c r="AU1609" i="3"/>
  <c r="AU1613" i="3"/>
  <c r="AU1617" i="3"/>
  <c r="AU1621" i="3"/>
  <c r="AU1625" i="3"/>
  <c r="AU1629" i="3"/>
  <c r="AU1633" i="3"/>
  <c r="AU1637" i="3"/>
  <c r="AU1641" i="3"/>
  <c r="AU1645" i="3"/>
  <c r="AU1649" i="3"/>
  <c r="AU1653" i="3"/>
  <c r="AU1657" i="3"/>
  <c r="AU1661" i="3"/>
  <c r="AU1665" i="3"/>
  <c r="AU1669" i="3"/>
  <c r="AU1673" i="3"/>
  <c r="AU1677" i="3"/>
  <c r="AU1681" i="3"/>
  <c r="AU1685" i="3"/>
  <c r="AU1689" i="3"/>
  <c r="AU1693" i="3"/>
  <c r="AU1697" i="3"/>
  <c r="AU1701" i="3"/>
  <c r="AU1705" i="3"/>
  <c r="AU1709" i="3"/>
  <c r="AU1713" i="3"/>
  <c r="AU1717" i="3"/>
  <c r="AU1721" i="3"/>
  <c r="AU1725" i="3"/>
  <c r="AU1729" i="3"/>
  <c r="AU1733" i="3"/>
  <c r="AU1737" i="3"/>
  <c r="AU1741" i="3"/>
  <c r="AU1745" i="3"/>
  <c r="AU1749" i="3"/>
  <c r="AU1753" i="3"/>
  <c r="AU1757" i="3"/>
  <c r="AU1761" i="3"/>
  <c r="AU1765" i="3"/>
  <c r="AU1769" i="3"/>
  <c r="AU1773" i="3"/>
  <c r="AU1777" i="3"/>
  <c r="AU1781" i="3"/>
  <c r="AU1785" i="3"/>
  <c r="AU1789" i="3"/>
  <c r="AU1793" i="3"/>
  <c r="AU1797" i="3"/>
  <c r="AU1801" i="3"/>
  <c r="AU1805" i="3"/>
  <c r="AU1809" i="3"/>
  <c r="AU1813" i="3"/>
  <c r="AU1817" i="3"/>
  <c r="AU1821" i="3"/>
  <c r="AU1825" i="3"/>
  <c r="AU1829" i="3"/>
  <c r="AU1833" i="3"/>
  <c r="AU1837" i="3"/>
  <c r="AU1841" i="3"/>
  <c r="AU1845" i="3"/>
  <c r="AU1849" i="3"/>
  <c r="AU1853" i="3"/>
  <c r="AU1857" i="3"/>
  <c r="AU1861" i="3"/>
  <c r="AU1865" i="3"/>
  <c r="AU1869" i="3"/>
  <c r="AU1873" i="3"/>
  <c r="AU1877" i="3"/>
  <c r="AU1881" i="3"/>
  <c r="AU1885" i="3"/>
  <c r="AU1889" i="3"/>
  <c r="AU1893" i="3"/>
  <c r="AU1897" i="3"/>
  <c r="AU1901" i="3"/>
  <c r="AU1905" i="3"/>
  <c r="AU1909" i="3"/>
  <c r="AU1913" i="3"/>
  <c r="AU1917" i="3"/>
  <c r="AU1921" i="3"/>
  <c r="AU1925" i="3"/>
  <c r="AU1929" i="3"/>
  <c r="AU1933" i="3"/>
  <c r="AU1937" i="3"/>
  <c r="AU1941" i="3"/>
  <c r="AU1945" i="3"/>
  <c r="AU1949" i="3"/>
  <c r="AU1953" i="3"/>
  <c r="AU1957" i="3"/>
  <c r="AU1961" i="3"/>
  <c r="AU1965" i="3"/>
  <c r="AU1969" i="3"/>
  <c r="AU1973" i="3"/>
  <c r="AU1977" i="3"/>
  <c r="AU1981" i="3"/>
  <c r="AU1985" i="3"/>
  <c r="AU1989" i="3"/>
  <c r="AU1993" i="3"/>
  <c r="AU1997" i="3"/>
  <c r="AQ4" i="3"/>
  <c r="AQ8" i="3"/>
  <c r="AQ12" i="3"/>
  <c r="AQ16" i="3"/>
  <c r="AQ20" i="3"/>
  <c r="AQ24" i="3"/>
  <c r="AQ28" i="3"/>
  <c r="AQ32" i="3"/>
  <c r="AQ36" i="3"/>
  <c r="AQ40" i="3"/>
  <c r="AQ44" i="3"/>
  <c r="AQ48" i="3"/>
  <c r="AQ52" i="3"/>
  <c r="AQ56" i="3"/>
  <c r="AQ60" i="3"/>
  <c r="AQ64" i="3"/>
  <c r="AQ68" i="3"/>
  <c r="AQ72" i="3"/>
  <c r="AQ76" i="3"/>
  <c r="AQ80" i="3"/>
  <c r="AQ84" i="3"/>
  <c r="AQ88" i="3"/>
  <c r="AQ92" i="3"/>
  <c r="AQ96" i="3"/>
  <c r="AQ100" i="3"/>
  <c r="AQ104" i="3"/>
  <c r="AQ108" i="3"/>
  <c r="AQ112" i="3"/>
  <c r="AQ116" i="3"/>
  <c r="AQ120" i="3"/>
  <c r="AQ124" i="3"/>
  <c r="AQ128" i="3"/>
  <c r="AQ132" i="3"/>
  <c r="AQ136" i="3"/>
  <c r="AQ140" i="3"/>
  <c r="AQ144" i="3"/>
  <c r="AU1428" i="3"/>
  <c r="AU1444" i="3"/>
  <c r="AU1451" i="3"/>
  <c r="AU1456" i="3"/>
  <c r="AU1461" i="3"/>
  <c r="AU1466" i="3"/>
  <c r="AU1470" i="3"/>
  <c r="AU1474" i="3"/>
  <c r="AU1478" i="3"/>
  <c r="AU1482" i="3"/>
  <c r="AU1486" i="3"/>
  <c r="AU1490" i="3"/>
  <c r="AU1494" i="3"/>
  <c r="AU1498" i="3"/>
  <c r="AU1502" i="3"/>
  <c r="AU1506" i="3"/>
  <c r="AU1510" i="3"/>
  <c r="AU1514" i="3"/>
  <c r="AU1518" i="3"/>
  <c r="AU1522" i="3"/>
  <c r="AU1526" i="3"/>
  <c r="AU1530" i="3"/>
  <c r="AU1534" i="3"/>
  <c r="AU1538" i="3"/>
  <c r="AU1542" i="3"/>
  <c r="AU1546" i="3"/>
  <c r="AU1550" i="3"/>
  <c r="AU1554" i="3"/>
  <c r="AU1558" i="3"/>
  <c r="AU1562" i="3"/>
  <c r="AU1566" i="3"/>
  <c r="AU1570" i="3"/>
  <c r="AU1574" i="3"/>
  <c r="AU1578" i="3"/>
  <c r="AU1582" i="3"/>
  <c r="AU1586" i="3"/>
  <c r="AU1590" i="3"/>
  <c r="AU1594" i="3"/>
  <c r="AU1598" i="3"/>
  <c r="AU1602" i="3"/>
  <c r="AU1606" i="3"/>
  <c r="AU1610" i="3"/>
  <c r="AU1614" i="3"/>
  <c r="AU1618" i="3"/>
  <c r="AU1622" i="3"/>
  <c r="AU1626" i="3"/>
  <c r="AU1630" i="3"/>
  <c r="AU1634" i="3"/>
  <c r="AU1638" i="3"/>
  <c r="AU1642" i="3"/>
  <c r="AU1646" i="3"/>
  <c r="AU1650" i="3"/>
  <c r="AU1654" i="3"/>
  <c r="AU1658" i="3"/>
  <c r="AU1662" i="3"/>
  <c r="AU1666" i="3"/>
  <c r="AU1670" i="3"/>
  <c r="AU1674" i="3"/>
  <c r="AU1678" i="3"/>
  <c r="AU1682" i="3"/>
  <c r="AU1686" i="3"/>
  <c r="AU1690" i="3"/>
  <c r="AU1694" i="3"/>
  <c r="AU1698" i="3"/>
  <c r="AU1702" i="3"/>
  <c r="AU1706" i="3"/>
  <c r="AU1710" i="3"/>
  <c r="AU1714" i="3"/>
  <c r="AU1718" i="3"/>
  <c r="AU1722" i="3"/>
  <c r="AU1726" i="3"/>
  <c r="AU1730" i="3"/>
  <c r="AU1734" i="3"/>
  <c r="AU1738" i="3"/>
  <c r="AU1742" i="3"/>
  <c r="AU1746" i="3"/>
  <c r="AU1750" i="3"/>
  <c r="AU1754" i="3"/>
  <c r="AU1758" i="3"/>
  <c r="AU1762" i="3"/>
  <c r="AU1766" i="3"/>
  <c r="AU1770" i="3"/>
  <c r="AU1774" i="3"/>
  <c r="AU1778" i="3"/>
  <c r="AU1782" i="3"/>
  <c r="AU1786" i="3"/>
  <c r="AU1790" i="3"/>
  <c r="AU1794" i="3"/>
  <c r="AU1798" i="3"/>
  <c r="AU1802" i="3"/>
  <c r="AU1806" i="3"/>
  <c r="AU1810" i="3"/>
  <c r="AU1814" i="3"/>
  <c r="AU1818" i="3"/>
  <c r="AU1822" i="3"/>
  <c r="AU1826" i="3"/>
  <c r="AU1830" i="3"/>
  <c r="AU1834" i="3"/>
  <c r="AU1838" i="3"/>
  <c r="AU1842" i="3"/>
  <c r="AU1846" i="3"/>
  <c r="AU1850" i="3"/>
  <c r="AU1854" i="3"/>
  <c r="AU1858" i="3"/>
  <c r="AU1862" i="3"/>
  <c r="AU1866" i="3"/>
  <c r="AU1870" i="3"/>
  <c r="AU1874" i="3"/>
  <c r="AU1878" i="3"/>
  <c r="AU1882" i="3"/>
  <c r="AU1886" i="3"/>
  <c r="AU1890" i="3"/>
  <c r="AU1894" i="3"/>
  <c r="AU1898" i="3"/>
  <c r="AU1902" i="3"/>
  <c r="AU1906" i="3"/>
  <c r="AU1910" i="3"/>
  <c r="AU1914" i="3"/>
  <c r="AU1918" i="3"/>
  <c r="AU1922" i="3"/>
  <c r="AU1926" i="3"/>
  <c r="AU1930" i="3"/>
  <c r="AU1934" i="3"/>
  <c r="AU1938" i="3"/>
  <c r="AU1942" i="3"/>
  <c r="AU1946" i="3"/>
  <c r="AU1950" i="3"/>
  <c r="AU1954" i="3"/>
  <c r="AU1958" i="3"/>
  <c r="AU1962" i="3"/>
  <c r="AU1966" i="3"/>
  <c r="AU1970" i="3"/>
  <c r="AU1974" i="3"/>
  <c r="AU1978" i="3"/>
  <c r="AU1982" i="3"/>
  <c r="AU1986" i="3"/>
  <c r="AU1990" i="3"/>
  <c r="AU1994" i="3"/>
  <c r="AU1998" i="3"/>
  <c r="AQ5" i="3"/>
  <c r="AQ9" i="3"/>
  <c r="AQ13" i="3"/>
  <c r="AQ17" i="3"/>
  <c r="AQ21" i="3"/>
  <c r="AQ25" i="3"/>
  <c r="AQ29" i="3"/>
  <c r="AQ33" i="3"/>
  <c r="AQ37" i="3"/>
  <c r="AQ41" i="3"/>
  <c r="AQ45" i="3"/>
  <c r="AQ49" i="3"/>
  <c r="AQ53" i="3"/>
  <c r="AQ57" i="3"/>
  <c r="AQ61" i="3"/>
  <c r="AQ65" i="3"/>
  <c r="AQ69" i="3"/>
  <c r="AQ73" i="3"/>
  <c r="AQ77" i="3"/>
  <c r="AQ81" i="3"/>
  <c r="AQ85" i="3"/>
  <c r="AQ89" i="3"/>
  <c r="AQ93" i="3"/>
  <c r="AQ97" i="3"/>
  <c r="AQ101" i="3"/>
  <c r="AQ105" i="3"/>
  <c r="AQ109" i="3"/>
  <c r="AQ113" i="3"/>
  <c r="AQ117" i="3"/>
  <c r="AQ121" i="3"/>
  <c r="AQ125" i="3"/>
  <c r="AU1432" i="3"/>
  <c r="AU1447" i="3"/>
  <c r="AU1452" i="3"/>
  <c r="AU1457" i="3"/>
  <c r="AU1463" i="3"/>
  <c r="AU1467" i="3"/>
  <c r="AU1471" i="3"/>
  <c r="AU1475" i="3"/>
  <c r="AU1479" i="3"/>
  <c r="AU1483" i="3"/>
  <c r="AU1487" i="3"/>
  <c r="AU1491" i="3"/>
  <c r="AU1495" i="3"/>
  <c r="AU1499" i="3"/>
  <c r="AU1503" i="3"/>
  <c r="AU1507" i="3"/>
  <c r="AU1511" i="3"/>
  <c r="AU1515" i="3"/>
  <c r="AU1519" i="3"/>
  <c r="AU1523" i="3"/>
  <c r="AU1527" i="3"/>
  <c r="AU1531" i="3"/>
  <c r="AU1535" i="3"/>
  <c r="AU1539" i="3"/>
  <c r="AU1543" i="3"/>
  <c r="AU1547" i="3"/>
  <c r="AU1551" i="3"/>
  <c r="AU1555" i="3"/>
  <c r="AU1559" i="3"/>
  <c r="AU1563" i="3"/>
  <c r="AU1567" i="3"/>
  <c r="AU1571" i="3"/>
  <c r="AU1575" i="3"/>
  <c r="AU1579" i="3"/>
  <c r="AU1583" i="3"/>
  <c r="AU1587" i="3"/>
  <c r="AU1591" i="3"/>
  <c r="AU1595" i="3"/>
  <c r="AU1599" i="3"/>
  <c r="AU1603" i="3"/>
  <c r="AU1607" i="3"/>
  <c r="AU1611" i="3"/>
  <c r="AU1615" i="3"/>
  <c r="AU1619" i="3"/>
  <c r="AU1623" i="3"/>
  <c r="AU1627" i="3"/>
  <c r="AU1631" i="3"/>
  <c r="AU1635" i="3"/>
  <c r="AU1639" i="3"/>
  <c r="AU1643" i="3"/>
  <c r="AU1647" i="3"/>
  <c r="AU1651" i="3"/>
  <c r="AU1655" i="3"/>
  <c r="AU1659" i="3"/>
  <c r="AU1663" i="3"/>
  <c r="AU1667" i="3"/>
  <c r="AU1671" i="3"/>
  <c r="AU1675" i="3"/>
  <c r="AU1679" i="3"/>
  <c r="AU1683" i="3"/>
  <c r="AU1687" i="3"/>
  <c r="AU1691" i="3"/>
  <c r="AU1695" i="3"/>
  <c r="AU1699" i="3"/>
  <c r="AU1703" i="3"/>
  <c r="AU1707" i="3"/>
  <c r="AU1711" i="3"/>
  <c r="AU1715" i="3"/>
  <c r="AU1719" i="3"/>
  <c r="AU1723" i="3"/>
  <c r="AU1727" i="3"/>
  <c r="AU1731" i="3"/>
  <c r="AU1735" i="3"/>
  <c r="AU1739" i="3"/>
  <c r="AU1743" i="3"/>
  <c r="AU1747" i="3"/>
  <c r="AU1751" i="3"/>
  <c r="AU1755" i="3"/>
  <c r="AU1759" i="3"/>
  <c r="AU1763" i="3"/>
  <c r="AU1767" i="3"/>
  <c r="AU1771" i="3"/>
  <c r="AU1775" i="3"/>
  <c r="AU1779" i="3"/>
  <c r="AU1783" i="3"/>
  <c r="AU1787" i="3"/>
  <c r="AU1791" i="3"/>
  <c r="AU1795" i="3"/>
  <c r="AU1799" i="3"/>
  <c r="AU1803" i="3"/>
  <c r="AU1807" i="3"/>
  <c r="AU1811" i="3"/>
  <c r="AU1815" i="3"/>
  <c r="AU1819" i="3"/>
  <c r="AU1823" i="3"/>
  <c r="AU1827" i="3"/>
  <c r="AU1831" i="3"/>
  <c r="AU1835" i="3"/>
  <c r="AU1839" i="3"/>
  <c r="AU1843" i="3"/>
  <c r="AU1847" i="3"/>
  <c r="AU1851" i="3"/>
  <c r="AU1855" i="3"/>
  <c r="AU1859" i="3"/>
  <c r="AU1863" i="3"/>
  <c r="AU1867" i="3"/>
  <c r="AU1871" i="3"/>
  <c r="AU1875" i="3"/>
  <c r="AU1879" i="3"/>
  <c r="AU1883" i="3"/>
  <c r="AU1887" i="3"/>
  <c r="AU1891" i="3"/>
  <c r="AU1895" i="3"/>
  <c r="AU1899" i="3"/>
  <c r="AU1903" i="3"/>
  <c r="AU1907" i="3"/>
  <c r="AU1911" i="3"/>
  <c r="AU1915" i="3"/>
  <c r="AU1919" i="3"/>
  <c r="AU1923" i="3"/>
  <c r="AU1927" i="3"/>
  <c r="AU1931" i="3"/>
  <c r="AU1935" i="3"/>
  <c r="AU1939" i="3"/>
  <c r="AU1943" i="3"/>
  <c r="AU1947" i="3"/>
  <c r="AU1951" i="3"/>
  <c r="AU1955" i="3"/>
  <c r="AU1959" i="3"/>
  <c r="AU1963" i="3"/>
  <c r="AU1967" i="3"/>
  <c r="AU1971" i="3"/>
  <c r="AU1975" i="3"/>
  <c r="AU1979" i="3"/>
  <c r="AU1983" i="3"/>
  <c r="AU1987" i="3"/>
  <c r="AU1991" i="3"/>
  <c r="AU1995" i="3"/>
  <c r="AU1999" i="3"/>
  <c r="AQ6" i="3"/>
  <c r="AQ10" i="3"/>
  <c r="AQ14" i="3"/>
  <c r="AQ18" i="3"/>
  <c r="AQ22" i="3"/>
  <c r="AQ26" i="3"/>
  <c r="AQ30" i="3"/>
  <c r="AQ34" i="3"/>
  <c r="AQ38" i="3"/>
  <c r="AQ42" i="3"/>
  <c r="AQ46" i="3"/>
  <c r="AQ50" i="3"/>
  <c r="AQ54" i="3"/>
  <c r="AQ58" i="3"/>
  <c r="AQ62" i="3"/>
  <c r="AQ66" i="3"/>
  <c r="AQ70" i="3"/>
  <c r="AQ74" i="3"/>
  <c r="AQ78" i="3"/>
  <c r="AQ82" i="3"/>
  <c r="AQ86" i="3"/>
  <c r="AQ90" i="3"/>
  <c r="AQ94" i="3"/>
  <c r="AQ98" i="3"/>
  <c r="AQ102" i="3"/>
  <c r="AQ106" i="3"/>
  <c r="AQ110" i="3"/>
  <c r="AQ114" i="3"/>
  <c r="AQ118" i="3"/>
  <c r="AQ122" i="3"/>
  <c r="AQ126" i="3"/>
  <c r="AQ130" i="3"/>
  <c r="AQ137" i="3"/>
  <c r="AQ145" i="3"/>
  <c r="AQ150" i="3"/>
  <c r="AQ154" i="3"/>
  <c r="AQ158" i="3"/>
  <c r="AQ162" i="3"/>
  <c r="AQ166" i="3"/>
  <c r="AQ170" i="3"/>
  <c r="AQ174" i="3"/>
  <c r="AQ178" i="3"/>
  <c r="AQ182" i="3"/>
  <c r="AQ186" i="3"/>
  <c r="AQ190" i="3"/>
  <c r="AQ194" i="3"/>
  <c r="AQ198" i="3"/>
  <c r="AQ202" i="3"/>
  <c r="AQ206" i="3"/>
  <c r="AQ210" i="3"/>
  <c r="AQ214" i="3"/>
  <c r="AQ218" i="3"/>
  <c r="AQ222" i="3"/>
  <c r="AQ226" i="3"/>
  <c r="AQ230" i="3"/>
  <c r="AQ234" i="3"/>
  <c r="AQ238" i="3"/>
  <c r="AQ242" i="3"/>
  <c r="AQ246" i="3"/>
  <c r="AQ250" i="3"/>
  <c r="AQ254" i="3"/>
  <c r="AQ258" i="3"/>
  <c r="AQ262" i="3"/>
  <c r="AQ266" i="3"/>
  <c r="AQ270" i="3"/>
  <c r="AQ274" i="3"/>
  <c r="AQ278" i="3"/>
  <c r="AQ282" i="3"/>
  <c r="AQ286" i="3"/>
  <c r="AQ290" i="3"/>
  <c r="AQ294" i="3"/>
  <c r="AQ298" i="3"/>
  <c r="AQ302" i="3"/>
  <c r="AQ306" i="3"/>
  <c r="AQ310" i="3"/>
  <c r="AQ314" i="3"/>
  <c r="AQ318" i="3"/>
  <c r="AQ322" i="3"/>
  <c r="AQ326" i="3"/>
  <c r="AQ330" i="3"/>
  <c r="AQ334" i="3"/>
  <c r="AQ338" i="3"/>
  <c r="AQ342" i="3"/>
  <c r="AQ346" i="3"/>
  <c r="AQ350" i="3"/>
  <c r="AQ354" i="3"/>
  <c r="AQ358" i="3"/>
  <c r="AQ362" i="3"/>
  <c r="AQ366" i="3"/>
  <c r="AQ370" i="3"/>
  <c r="AQ374" i="3"/>
  <c r="AQ378" i="3"/>
  <c r="AQ382" i="3"/>
  <c r="AQ386" i="3"/>
  <c r="AQ390" i="3"/>
  <c r="AQ394" i="3"/>
  <c r="AQ398" i="3"/>
  <c r="AQ402" i="3"/>
  <c r="AQ406" i="3"/>
  <c r="AQ410" i="3"/>
  <c r="AQ414" i="3"/>
  <c r="AQ418" i="3"/>
  <c r="AQ422" i="3"/>
  <c r="AQ426" i="3"/>
  <c r="AQ430" i="3"/>
  <c r="AQ434" i="3"/>
  <c r="AQ438" i="3"/>
  <c r="AQ442" i="3"/>
  <c r="AQ446" i="3"/>
  <c r="AQ450" i="3"/>
  <c r="AQ454" i="3"/>
  <c r="AQ458" i="3"/>
  <c r="AQ462" i="3"/>
  <c r="AQ466" i="3"/>
  <c r="AQ470" i="3"/>
  <c r="AQ474" i="3"/>
  <c r="AQ478" i="3"/>
  <c r="AQ482" i="3"/>
  <c r="AQ486" i="3"/>
  <c r="AQ490" i="3"/>
  <c r="AQ494" i="3"/>
  <c r="AQ498" i="3"/>
  <c r="AQ502" i="3"/>
  <c r="AQ506" i="3"/>
  <c r="AQ510" i="3"/>
  <c r="AQ514" i="3"/>
  <c r="AQ518" i="3"/>
  <c r="AQ522" i="3"/>
  <c r="AQ526" i="3"/>
  <c r="AQ530" i="3"/>
  <c r="AQ534" i="3"/>
  <c r="AQ538" i="3"/>
  <c r="AQ542" i="3"/>
  <c r="AQ546" i="3"/>
  <c r="AQ550" i="3"/>
  <c r="AQ554" i="3"/>
  <c r="AQ558" i="3"/>
  <c r="AQ562" i="3"/>
  <c r="AQ566" i="3"/>
  <c r="AQ570" i="3"/>
  <c r="AQ574" i="3"/>
  <c r="AQ578" i="3"/>
  <c r="AQ582" i="3"/>
  <c r="AQ586" i="3"/>
  <c r="AQ590" i="3"/>
  <c r="AQ594" i="3"/>
  <c r="AQ598" i="3"/>
  <c r="AQ602" i="3"/>
  <c r="AQ606" i="3"/>
  <c r="AQ610" i="3"/>
  <c r="AQ614" i="3"/>
  <c r="AQ618" i="3"/>
  <c r="AQ622" i="3"/>
  <c r="AQ626" i="3"/>
  <c r="AQ630" i="3"/>
  <c r="AQ634" i="3"/>
  <c r="AQ638" i="3"/>
  <c r="AQ642" i="3"/>
  <c r="AQ646" i="3"/>
  <c r="AQ650" i="3"/>
  <c r="AQ654" i="3"/>
  <c r="AQ658" i="3"/>
  <c r="AQ662" i="3"/>
  <c r="AQ666" i="3"/>
  <c r="AQ670" i="3"/>
  <c r="AQ674" i="3"/>
  <c r="AQ678" i="3"/>
  <c r="AQ682" i="3"/>
  <c r="AQ686" i="3"/>
  <c r="AQ690" i="3"/>
  <c r="AQ694" i="3"/>
  <c r="AQ698" i="3"/>
  <c r="AQ702" i="3"/>
  <c r="AQ706" i="3"/>
  <c r="AQ710" i="3"/>
  <c r="AQ714" i="3"/>
  <c r="AQ718" i="3"/>
  <c r="AQ722" i="3"/>
  <c r="AQ726" i="3"/>
  <c r="AQ730" i="3"/>
  <c r="AQ734" i="3"/>
  <c r="AQ738" i="3"/>
  <c r="AQ742" i="3"/>
  <c r="AQ746" i="3"/>
  <c r="AQ750" i="3"/>
  <c r="AQ754" i="3"/>
  <c r="AQ758" i="3"/>
  <c r="AQ762" i="3"/>
  <c r="AQ766" i="3"/>
  <c r="AQ770" i="3"/>
  <c r="AQ774" i="3"/>
  <c r="AQ778" i="3"/>
  <c r="AQ782" i="3"/>
  <c r="AQ786" i="3"/>
  <c r="AQ790" i="3"/>
  <c r="AQ794" i="3"/>
  <c r="AQ798" i="3"/>
  <c r="AQ802" i="3"/>
  <c r="AQ806" i="3"/>
  <c r="AQ810" i="3"/>
  <c r="AQ814" i="3"/>
  <c r="AQ818" i="3"/>
  <c r="AQ822" i="3"/>
  <c r="AQ826" i="3"/>
  <c r="AQ830" i="3"/>
  <c r="AQ834" i="3"/>
  <c r="AQ838" i="3"/>
  <c r="AQ842" i="3"/>
  <c r="AQ846" i="3"/>
  <c r="AQ850" i="3"/>
  <c r="AQ854" i="3"/>
  <c r="AQ858" i="3"/>
  <c r="AQ862" i="3"/>
  <c r="AQ866" i="3"/>
  <c r="AQ870" i="3"/>
  <c r="AQ874" i="3"/>
  <c r="AQ878" i="3"/>
  <c r="AQ882" i="3"/>
  <c r="AQ886" i="3"/>
  <c r="AQ890" i="3"/>
  <c r="AQ894" i="3"/>
  <c r="AQ898" i="3"/>
  <c r="AQ902" i="3"/>
  <c r="AQ906" i="3"/>
  <c r="AQ910" i="3"/>
  <c r="AQ914" i="3"/>
  <c r="AQ918" i="3"/>
  <c r="AQ922" i="3"/>
  <c r="AQ926" i="3"/>
  <c r="AQ930" i="3"/>
  <c r="AQ934" i="3"/>
  <c r="AQ938" i="3"/>
  <c r="AQ942" i="3"/>
  <c r="AQ946" i="3"/>
  <c r="AQ950" i="3"/>
  <c r="AQ954" i="3"/>
  <c r="AQ958" i="3"/>
  <c r="AQ962" i="3"/>
  <c r="AQ966" i="3"/>
  <c r="AQ970" i="3"/>
  <c r="AQ974" i="3"/>
  <c r="AQ978" i="3"/>
  <c r="AQ982" i="3"/>
  <c r="AQ986" i="3"/>
  <c r="AQ990" i="3"/>
  <c r="AQ994" i="3"/>
  <c r="AQ998" i="3"/>
  <c r="AQ1002" i="3"/>
  <c r="AQ1006" i="3"/>
  <c r="AQ1010" i="3"/>
  <c r="AQ1014" i="3"/>
  <c r="AQ1018" i="3"/>
  <c r="AQ1022" i="3"/>
  <c r="AQ1026" i="3"/>
  <c r="AQ1030" i="3"/>
  <c r="AQ1034" i="3"/>
  <c r="AQ1038" i="3"/>
  <c r="AQ1042" i="3"/>
  <c r="AQ1046" i="3"/>
  <c r="AQ1050" i="3"/>
  <c r="AQ1054" i="3"/>
  <c r="AQ1058" i="3"/>
  <c r="AQ1062" i="3"/>
  <c r="AQ1066" i="3"/>
  <c r="AQ1070" i="3"/>
  <c r="AQ1074" i="3"/>
  <c r="AQ1078" i="3"/>
  <c r="AQ1082" i="3"/>
  <c r="AQ1086" i="3"/>
  <c r="AQ1090" i="3"/>
  <c r="AQ1094" i="3"/>
  <c r="AQ1098" i="3"/>
  <c r="AQ1102" i="3"/>
  <c r="AQ1106" i="3"/>
  <c r="AQ1110" i="3"/>
  <c r="AQ1114" i="3"/>
  <c r="AQ1118" i="3"/>
  <c r="AQ1122" i="3"/>
  <c r="AQ1126" i="3"/>
  <c r="AQ1130" i="3"/>
  <c r="AQ1134" i="3"/>
  <c r="AQ1138" i="3"/>
  <c r="AQ1142" i="3"/>
  <c r="AQ1146" i="3"/>
  <c r="AQ1150" i="3"/>
  <c r="AQ1154" i="3"/>
  <c r="AQ1158" i="3"/>
  <c r="AQ1162" i="3"/>
  <c r="AQ1166" i="3"/>
  <c r="AQ1170" i="3"/>
  <c r="AQ1174" i="3"/>
  <c r="AQ1178" i="3"/>
  <c r="AQ1182" i="3"/>
  <c r="AQ1186" i="3"/>
  <c r="AQ1190" i="3"/>
  <c r="AQ1194" i="3"/>
  <c r="AQ1198" i="3"/>
  <c r="AQ1202" i="3"/>
  <c r="AQ1206" i="3"/>
  <c r="AQ1210" i="3"/>
  <c r="AQ1214" i="3"/>
  <c r="AQ1218" i="3"/>
  <c r="AQ1222" i="3"/>
  <c r="AQ1226" i="3"/>
  <c r="AQ1230" i="3"/>
  <c r="AQ1234" i="3"/>
  <c r="AQ1238" i="3"/>
  <c r="AQ1242" i="3"/>
  <c r="AQ1246" i="3"/>
  <c r="AQ1250" i="3"/>
  <c r="AQ1254" i="3"/>
  <c r="AQ1258" i="3"/>
  <c r="AQ1262" i="3"/>
  <c r="AQ1266" i="3"/>
  <c r="AQ1270" i="3"/>
  <c r="AQ1274" i="3"/>
  <c r="AQ1278" i="3"/>
  <c r="AQ1282" i="3"/>
  <c r="AQ1286" i="3"/>
  <c r="AQ1290" i="3"/>
  <c r="AQ1294" i="3"/>
  <c r="AQ1298" i="3"/>
  <c r="AQ1302" i="3"/>
  <c r="AQ1306" i="3"/>
  <c r="AQ1310" i="3"/>
  <c r="AQ1314" i="3"/>
  <c r="AQ1318" i="3"/>
  <c r="AQ1322" i="3"/>
  <c r="AQ1326" i="3"/>
  <c r="AQ1330" i="3"/>
  <c r="AQ1334" i="3"/>
  <c r="AQ1338" i="3"/>
  <c r="AQ1342" i="3"/>
  <c r="AQ1346" i="3"/>
  <c r="AQ1350" i="3"/>
  <c r="AQ1354" i="3"/>
  <c r="AQ1358" i="3"/>
  <c r="AQ1362" i="3"/>
  <c r="AQ1366" i="3"/>
  <c r="AQ1370" i="3"/>
  <c r="AQ1374" i="3"/>
  <c r="AQ1378" i="3"/>
  <c r="AQ1382" i="3"/>
  <c r="AQ1386" i="3"/>
  <c r="AQ1390" i="3"/>
  <c r="AQ1394" i="3"/>
  <c r="AQ1398" i="3"/>
  <c r="AQ1402" i="3"/>
  <c r="AQ1406" i="3"/>
  <c r="AQ1410" i="3"/>
  <c r="AQ1414" i="3"/>
  <c r="AQ1418" i="3"/>
  <c r="AQ1422" i="3"/>
  <c r="AQ1426" i="3"/>
  <c r="AQ1430" i="3"/>
  <c r="AQ1434" i="3"/>
  <c r="AQ1438" i="3"/>
  <c r="AQ1442" i="3"/>
  <c r="AQ1446" i="3"/>
  <c r="AQ1450" i="3"/>
  <c r="AQ1454" i="3"/>
  <c r="AQ1458" i="3"/>
  <c r="AQ1462" i="3"/>
  <c r="AQ1466" i="3"/>
  <c r="AQ1470" i="3"/>
  <c r="AQ1474" i="3"/>
  <c r="AQ1478" i="3"/>
  <c r="AQ1482" i="3"/>
  <c r="AQ1486" i="3"/>
  <c r="AQ1490" i="3"/>
  <c r="AQ1494" i="3"/>
  <c r="AQ1498" i="3"/>
  <c r="AQ1502" i="3"/>
  <c r="AQ129" i="3"/>
  <c r="AQ138" i="3"/>
  <c r="AQ146" i="3"/>
  <c r="AQ151" i="3"/>
  <c r="AQ155" i="3"/>
  <c r="AQ159" i="3"/>
  <c r="AQ163" i="3"/>
  <c r="AQ167" i="3"/>
  <c r="AQ171" i="3"/>
  <c r="AQ175" i="3"/>
  <c r="AQ179" i="3"/>
  <c r="AQ183" i="3"/>
  <c r="AQ187" i="3"/>
  <c r="AQ191" i="3"/>
  <c r="AQ195" i="3"/>
  <c r="AQ199" i="3"/>
  <c r="AQ203" i="3"/>
  <c r="AQ207" i="3"/>
  <c r="AQ211" i="3"/>
  <c r="AQ215" i="3"/>
  <c r="AQ219" i="3"/>
  <c r="AQ223" i="3"/>
  <c r="AQ227" i="3"/>
  <c r="AQ231" i="3"/>
  <c r="AQ235" i="3"/>
  <c r="AQ239" i="3"/>
  <c r="AQ243" i="3"/>
  <c r="AQ247" i="3"/>
  <c r="AQ251" i="3"/>
  <c r="AQ255" i="3"/>
  <c r="AQ259" i="3"/>
  <c r="AQ263" i="3"/>
  <c r="AQ267" i="3"/>
  <c r="AQ271" i="3"/>
  <c r="AQ275" i="3"/>
  <c r="AQ279" i="3"/>
  <c r="AQ283" i="3"/>
  <c r="AQ287" i="3"/>
  <c r="AQ291" i="3"/>
  <c r="AQ295" i="3"/>
  <c r="AQ299" i="3"/>
  <c r="AQ303" i="3"/>
  <c r="AQ307" i="3"/>
  <c r="AQ311" i="3"/>
  <c r="AQ315" i="3"/>
  <c r="AQ319" i="3"/>
  <c r="AQ323" i="3"/>
  <c r="AQ327" i="3"/>
  <c r="AQ331" i="3"/>
  <c r="AQ335" i="3"/>
  <c r="AQ339" i="3"/>
  <c r="AQ343" i="3"/>
  <c r="AQ347" i="3"/>
  <c r="AQ351" i="3"/>
  <c r="AQ355" i="3"/>
  <c r="AQ359" i="3"/>
  <c r="AQ363" i="3"/>
  <c r="AQ367" i="3"/>
  <c r="AQ371" i="3"/>
  <c r="AQ375" i="3"/>
  <c r="AQ379" i="3"/>
  <c r="AQ383" i="3"/>
  <c r="AQ387" i="3"/>
  <c r="AQ391" i="3"/>
  <c r="AQ395" i="3"/>
  <c r="AQ399" i="3"/>
  <c r="AQ403" i="3"/>
  <c r="AQ407" i="3"/>
  <c r="AQ411" i="3"/>
  <c r="AQ415" i="3"/>
  <c r="AQ419" i="3"/>
  <c r="AQ423" i="3"/>
  <c r="AQ427" i="3"/>
  <c r="AQ431" i="3"/>
  <c r="AQ435" i="3"/>
  <c r="AQ439" i="3"/>
  <c r="AQ443" i="3"/>
  <c r="AQ447" i="3"/>
  <c r="AQ451" i="3"/>
  <c r="AQ455" i="3"/>
  <c r="AQ459" i="3"/>
  <c r="AQ463" i="3"/>
  <c r="AQ467" i="3"/>
  <c r="AQ471" i="3"/>
  <c r="AQ475" i="3"/>
  <c r="AQ479" i="3"/>
  <c r="AQ483" i="3"/>
  <c r="AQ487" i="3"/>
  <c r="AQ491" i="3"/>
  <c r="AQ495" i="3"/>
  <c r="AQ499" i="3"/>
  <c r="AQ503" i="3"/>
  <c r="AQ507" i="3"/>
  <c r="AQ511" i="3"/>
  <c r="AQ515" i="3"/>
  <c r="AQ519" i="3"/>
  <c r="AQ523" i="3"/>
  <c r="AQ527" i="3"/>
  <c r="AQ531" i="3"/>
  <c r="AQ535" i="3"/>
  <c r="AQ539" i="3"/>
  <c r="AQ543" i="3"/>
  <c r="AQ547" i="3"/>
  <c r="AQ551" i="3"/>
  <c r="AQ555" i="3"/>
  <c r="AQ559" i="3"/>
  <c r="AQ563" i="3"/>
  <c r="AQ567" i="3"/>
  <c r="AQ571" i="3"/>
  <c r="AQ575" i="3"/>
  <c r="AQ579" i="3"/>
  <c r="AQ583" i="3"/>
  <c r="AQ587" i="3"/>
  <c r="AQ591" i="3"/>
  <c r="AQ595" i="3"/>
  <c r="AQ599" i="3"/>
  <c r="AQ603" i="3"/>
  <c r="AQ607" i="3"/>
  <c r="AQ611" i="3"/>
  <c r="AQ615" i="3"/>
  <c r="AQ619" i="3"/>
  <c r="AQ623" i="3"/>
  <c r="AQ627" i="3"/>
  <c r="AQ631" i="3"/>
  <c r="AQ635" i="3"/>
  <c r="AQ639" i="3"/>
  <c r="AQ643" i="3"/>
  <c r="AQ647" i="3"/>
  <c r="AQ651" i="3"/>
  <c r="AQ655" i="3"/>
  <c r="AQ659" i="3"/>
  <c r="AQ663" i="3"/>
  <c r="AQ667" i="3"/>
  <c r="AQ671" i="3"/>
  <c r="AQ675" i="3"/>
  <c r="AQ679" i="3"/>
  <c r="AQ683" i="3"/>
  <c r="AQ687" i="3"/>
  <c r="AQ691" i="3"/>
  <c r="AQ695" i="3"/>
  <c r="AQ699" i="3"/>
  <c r="AQ703" i="3"/>
  <c r="AQ707" i="3"/>
  <c r="AQ711" i="3"/>
  <c r="AQ715" i="3"/>
  <c r="AQ719" i="3"/>
  <c r="AQ723" i="3"/>
  <c r="AQ727" i="3"/>
  <c r="AQ731" i="3"/>
  <c r="AQ735" i="3"/>
  <c r="AQ739" i="3"/>
  <c r="AQ743" i="3"/>
  <c r="AQ747" i="3"/>
  <c r="AQ751" i="3"/>
  <c r="AQ755" i="3"/>
  <c r="AQ759" i="3"/>
  <c r="AQ763" i="3"/>
  <c r="AQ767" i="3"/>
  <c r="AQ771" i="3"/>
  <c r="AQ775" i="3"/>
  <c r="AQ779" i="3"/>
  <c r="AQ783" i="3"/>
  <c r="AQ787" i="3"/>
  <c r="AQ791" i="3"/>
  <c r="AQ795" i="3"/>
  <c r="AQ799" i="3"/>
  <c r="AQ803" i="3"/>
  <c r="AQ807" i="3"/>
  <c r="AQ811" i="3"/>
  <c r="AQ815" i="3"/>
  <c r="AQ819" i="3"/>
  <c r="AQ823" i="3"/>
  <c r="AQ827" i="3"/>
  <c r="AQ831" i="3"/>
  <c r="AQ835" i="3"/>
  <c r="AQ839" i="3"/>
  <c r="AQ843" i="3"/>
  <c r="AQ847" i="3"/>
  <c r="AQ851" i="3"/>
  <c r="AQ855" i="3"/>
  <c r="AQ859" i="3"/>
  <c r="AQ863" i="3"/>
  <c r="AQ867" i="3"/>
  <c r="AQ871" i="3"/>
  <c r="AQ875" i="3"/>
  <c r="AQ879" i="3"/>
  <c r="AQ883" i="3"/>
  <c r="AQ887" i="3"/>
  <c r="AQ891" i="3"/>
  <c r="AQ895" i="3"/>
  <c r="AQ899" i="3"/>
  <c r="AQ903" i="3"/>
  <c r="AQ907" i="3"/>
  <c r="AQ911" i="3"/>
  <c r="AQ915" i="3"/>
  <c r="AQ919" i="3"/>
  <c r="AQ923" i="3"/>
  <c r="AQ927" i="3"/>
  <c r="AQ931" i="3"/>
  <c r="AQ935" i="3"/>
  <c r="AQ939" i="3"/>
  <c r="AQ943" i="3"/>
  <c r="AQ947" i="3"/>
  <c r="AQ951" i="3"/>
  <c r="AQ955" i="3"/>
  <c r="AQ959" i="3"/>
  <c r="AQ963" i="3"/>
  <c r="AQ967" i="3"/>
  <c r="AQ971" i="3"/>
  <c r="AQ975" i="3"/>
  <c r="AQ979" i="3"/>
  <c r="AQ983" i="3"/>
  <c r="AQ987" i="3"/>
  <c r="AQ991" i="3"/>
  <c r="AQ995" i="3"/>
  <c r="AQ999" i="3"/>
  <c r="AQ1003" i="3"/>
  <c r="AQ1007" i="3"/>
  <c r="AQ1011" i="3"/>
  <c r="AQ1015" i="3"/>
  <c r="AQ1019" i="3"/>
  <c r="AQ1023" i="3"/>
  <c r="AQ1027" i="3"/>
  <c r="AQ1031" i="3"/>
  <c r="AQ1035" i="3"/>
  <c r="AQ1039" i="3"/>
  <c r="AQ1043" i="3"/>
  <c r="AQ1047" i="3"/>
  <c r="AQ1051" i="3"/>
  <c r="AQ1055" i="3"/>
  <c r="AQ1059" i="3"/>
  <c r="AQ1063" i="3"/>
  <c r="AQ1067" i="3"/>
  <c r="AQ1071" i="3"/>
  <c r="AQ1075" i="3"/>
  <c r="AQ1079" i="3"/>
  <c r="AQ1083" i="3"/>
  <c r="AQ1087" i="3"/>
  <c r="AQ1091" i="3"/>
  <c r="AQ1095" i="3"/>
  <c r="AQ1099" i="3"/>
  <c r="AQ1103" i="3"/>
  <c r="AQ1107" i="3"/>
  <c r="AQ1111" i="3"/>
  <c r="AQ1115" i="3"/>
  <c r="AQ1119" i="3"/>
  <c r="AQ1123" i="3"/>
  <c r="AQ1127" i="3"/>
  <c r="AQ1131" i="3"/>
  <c r="AQ1135" i="3"/>
  <c r="AQ1139" i="3"/>
  <c r="AQ1143" i="3"/>
  <c r="AQ1147" i="3"/>
  <c r="AQ1151" i="3"/>
  <c r="AQ1155" i="3"/>
  <c r="AQ1159" i="3"/>
  <c r="AQ1163" i="3"/>
  <c r="AQ1167" i="3"/>
  <c r="AQ1171" i="3"/>
  <c r="AQ1175" i="3"/>
  <c r="AQ1179" i="3"/>
  <c r="AQ1183" i="3"/>
  <c r="AQ1187" i="3"/>
  <c r="AQ1191" i="3"/>
  <c r="AQ1195" i="3"/>
  <c r="AQ1199" i="3"/>
  <c r="AQ1203" i="3"/>
  <c r="AQ1207" i="3"/>
  <c r="AQ1211" i="3"/>
  <c r="AQ1215" i="3"/>
  <c r="AQ1219" i="3"/>
  <c r="AQ1223" i="3"/>
  <c r="AQ1227" i="3"/>
  <c r="AQ1231" i="3"/>
  <c r="AQ1235" i="3"/>
  <c r="AQ1239" i="3"/>
  <c r="AQ1243" i="3"/>
  <c r="AQ1247" i="3"/>
  <c r="AQ1251" i="3"/>
  <c r="AQ1255" i="3"/>
  <c r="AQ1259" i="3"/>
  <c r="AQ1263" i="3"/>
  <c r="AQ1267" i="3"/>
  <c r="AQ1271" i="3"/>
  <c r="AQ1275" i="3"/>
  <c r="AQ1279" i="3"/>
  <c r="AQ1283" i="3"/>
  <c r="AQ1287" i="3"/>
  <c r="AQ1291" i="3"/>
  <c r="AQ1295" i="3"/>
  <c r="AQ1299" i="3"/>
  <c r="AQ1303" i="3"/>
  <c r="AQ1307" i="3"/>
  <c r="AQ1311" i="3"/>
  <c r="AQ1315" i="3"/>
  <c r="AQ1319" i="3"/>
  <c r="AQ1323" i="3"/>
  <c r="AQ1327" i="3"/>
  <c r="AQ1331" i="3"/>
  <c r="AQ1335" i="3"/>
  <c r="AQ1339" i="3"/>
  <c r="AQ1343" i="3"/>
  <c r="AQ1347" i="3"/>
  <c r="AQ1351" i="3"/>
  <c r="AQ1355" i="3"/>
  <c r="AQ1359" i="3"/>
  <c r="AQ1363" i="3"/>
  <c r="AQ1367" i="3"/>
  <c r="AQ1371" i="3"/>
  <c r="AQ1375" i="3"/>
  <c r="AQ1379" i="3"/>
  <c r="AQ1383" i="3"/>
  <c r="AQ1387" i="3"/>
  <c r="AQ1391" i="3"/>
  <c r="AQ1395" i="3"/>
  <c r="AQ1399" i="3"/>
  <c r="AQ1403" i="3"/>
  <c r="AQ1407" i="3"/>
  <c r="AQ1411" i="3"/>
  <c r="AQ133" i="3"/>
  <c r="AQ141" i="3"/>
  <c r="AQ148" i="3"/>
  <c r="AQ152" i="3"/>
  <c r="AQ156" i="3"/>
  <c r="AQ160" i="3"/>
  <c r="AQ164" i="3"/>
  <c r="AQ168" i="3"/>
  <c r="AQ172" i="3"/>
  <c r="AQ176" i="3"/>
  <c r="AQ180" i="3"/>
  <c r="AQ184" i="3"/>
  <c r="AQ188" i="3"/>
  <c r="AQ192" i="3"/>
  <c r="AQ196" i="3"/>
  <c r="AQ200" i="3"/>
  <c r="AQ204" i="3"/>
  <c r="AQ208" i="3"/>
  <c r="AQ212" i="3"/>
  <c r="AQ216" i="3"/>
  <c r="AQ220" i="3"/>
  <c r="AQ224" i="3"/>
  <c r="AQ228" i="3"/>
  <c r="AQ232" i="3"/>
  <c r="AQ236" i="3"/>
  <c r="AQ240" i="3"/>
  <c r="AQ244" i="3"/>
  <c r="AQ248" i="3"/>
  <c r="AQ252" i="3"/>
  <c r="AQ256" i="3"/>
  <c r="AQ260" i="3"/>
  <c r="AQ264" i="3"/>
  <c r="AQ268" i="3"/>
  <c r="AQ272" i="3"/>
  <c r="AQ276" i="3"/>
  <c r="AQ280" i="3"/>
  <c r="AQ284" i="3"/>
  <c r="AQ288" i="3"/>
  <c r="AQ292" i="3"/>
  <c r="AQ296" i="3"/>
  <c r="AQ300" i="3"/>
  <c r="AQ304" i="3"/>
  <c r="AQ308" i="3"/>
  <c r="AQ312" i="3"/>
  <c r="AQ316" i="3"/>
  <c r="AQ320" i="3"/>
  <c r="AQ324" i="3"/>
  <c r="AQ328" i="3"/>
  <c r="AQ332" i="3"/>
  <c r="AQ336" i="3"/>
  <c r="AQ340" i="3"/>
  <c r="AQ344" i="3"/>
  <c r="AQ348" i="3"/>
  <c r="AQ352" i="3"/>
  <c r="AQ356" i="3"/>
  <c r="AQ360" i="3"/>
  <c r="AQ364" i="3"/>
  <c r="AQ368" i="3"/>
  <c r="AQ372" i="3"/>
  <c r="AQ376" i="3"/>
  <c r="AQ380" i="3"/>
  <c r="AQ384" i="3"/>
  <c r="AQ388" i="3"/>
  <c r="AQ392" i="3"/>
  <c r="AQ396" i="3"/>
  <c r="AQ400" i="3"/>
  <c r="AQ404" i="3"/>
  <c r="AQ408" i="3"/>
  <c r="AQ412" i="3"/>
  <c r="AQ416" i="3"/>
  <c r="AQ420" i="3"/>
  <c r="AQ424" i="3"/>
  <c r="AQ428" i="3"/>
  <c r="AQ432" i="3"/>
  <c r="AQ436" i="3"/>
  <c r="AQ440" i="3"/>
  <c r="AQ444" i="3"/>
  <c r="AQ448" i="3"/>
  <c r="AQ452" i="3"/>
  <c r="AQ456" i="3"/>
  <c r="AQ460" i="3"/>
  <c r="AQ464" i="3"/>
  <c r="AQ468" i="3"/>
  <c r="AQ472" i="3"/>
  <c r="AQ476" i="3"/>
  <c r="AQ480" i="3"/>
  <c r="AQ484" i="3"/>
  <c r="AQ488" i="3"/>
  <c r="AQ492" i="3"/>
  <c r="AQ496" i="3"/>
  <c r="AQ500" i="3"/>
  <c r="AQ504" i="3"/>
  <c r="AQ508" i="3"/>
  <c r="AQ512" i="3"/>
  <c r="AQ516" i="3"/>
  <c r="AQ520" i="3"/>
  <c r="AQ524" i="3"/>
  <c r="AQ528" i="3"/>
  <c r="AQ532" i="3"/>
  <c r="AQ536" i="3"/>
  <c r="AQ540" i="3"/>
  <c r="AQ544" i="3"/>
  <c r="AQ548" i="3"/>
  <c r="AQ552" i="3"/>
  <c r="AQ556" i="3"/>
  <c r="AQ560" i="3"/>
  <c r="AQ564" i="3"/>
  <c r="AQ568" i="3"/>
  <c r="AQ572" i="3"/>
  <c r="AQ576" i="3"/>
  <c r="AQ580" i="3"/>
  <c r="AQ584" i="3"/>
  <c r="AQ588" i="3"/>
  <c r="AQ592" i="3"/>
  <c r="AQ596" i="3"/>
  <c r="AQ600" i="3"/>
  <c r="AQ604" i="3"/>
  <c r="AQ608" i="3"/>
  <c r="AQ612" i="3"/>
  <c r="AQ616" i="3"/>
  <c r="AQ620" i="3"/>
  <c r="AQ624" i="3"/>
  <c r="AQ628" i="3"/>
  <c r="AQ632" i="3"/>
  <c r="AQ636" i="3"/>
  <c r="AQ640" i="3"/>
  <c r="AQ644" i="3"/>
  <c r="AQ648" i="3"/>
  <c r="AQ652" i="3"/>
  <c r="AQ656" i="3"/>
  <c r="AQ660" i="3"/>
  <c r="AQ664" i="3"/>
  <c r="AQ668" i="3"/>
  <c r="AQ672" i="3"/>
  <c r="AQ676" i="3"/>
  <c r="AQ680" i="3"/>
  <c r="AQ684" i="3"/>
  <c r="AQ688" i="3"/>
  <c r="AQ692" i="3"/>
  <c r="AQ696" i="3"/>
  <c r="AQ700" i="3"/>
  <c r="AQ704" i="3"/>
  <c r="AQ708" i="3"/>
  <c r="AQ712" i="3"/>
  <c r="AQ716" i="3"/>
  <c r="AQ720" i="3"/>
  <c r="AQ724" i="3"/>
  <c r="AQ728" i="3"/>
  <c r="AQ732" i="3"/>
  <c r="AQ736" i="3"/>
  <c r="AQ740" i="3"/>
  <c r="AQ744" i="3"/>
  <c r="AQ748" i="3"/>
  <c r="AQ752" i="3"/>
  <c r="AQ756" i="3"/>
  <c r="AQ760" i="3"/>
  <c r="AQ764" i="3"/>
  <c r="AQ768" i="3"/>
  <c r="AQ772" i="3"/>
  <c r="AQ776" i="3"/>
  <c r="AQ780" i="3"/>
  <c r="AQ784" i="3"/>
  <c r="AQ788" i="3"/>
  <c r="AQ792" i="3"/>
  <c r="AQ796" i="3"/>
  <c r="AQ800" i="3"/>
  <c r="AQ804" i="3"/>
  <c r="AQ808" i="3"/>
  <c r="AQ812" i="3"/>
  <c r="AQ816" i="3"/>
  <c r="AQ820" i="3"/>
  <c r="AQ824" i="3"/>
  <c r="AQ828" i="3"/>
  <c r="AQ832" i="3"/>
  <c r="AQ836" i="3"/>
  <c r="AQ840" i="3"/>
  <c r="AQ844" i="3"/>
  <c r="AQ848" i="3"/>
  <c r="AQ852" i="3"/>
  <c r="AQ856" i="3"/>
  <c r="AQ860" i="3"/>
  <c r="AQ864" i="3"/>
  <c r="AQ868" i="3"/>
  <c r="AQ872" i="3"/>
  <c r="AQ876" i="3"/>
  <c r="AQ880" i="3"/>
  <c r="AQ884" i="3"/>
  <c r="AQ888" i="3"/>
  <c r="AQ892" i="3"/>
  <c r="AQ896" i="3"/>
  <c r="AQ900" i="3"/>
  <c r="AQ904" i="3"/>
  <c r="AQ908" i="3"/>
  <c r="AQ912" i="3"/>
  <c r="AQ916" i="3"/>
  <c r="AQ920" i="3"/>
  <c r="AQ924" i="3"/>
  <c r="AQ928" i="3"/>
  <c r="AQ932" i="3"/>
  <c r="AQ936" i="3"/>
  <c r="AQ940" i="3"/>
  <c r="AQ944" i="3"/>
  <c r="AQ948" i="3"/>
  <c r="AQ952" i="3"/>
  <c r="AQ956" i="3"/>
  <c r="AQ960" i="3"/>
  <c r="AQ964" i="3"/>
  <c r="AQ968" i="3"/>
  <c r="AQ972" i="3"/>
  <c r="AQ976" i="3"/>
  <c r="AQ980" i="3"/>
  <c r="AQ984" i="3"/>
  <c r="AQ988" i="3"/>
  <c r="AQ992" i="3"/>
  <c r="AQ996" i="3"/>
  <c r="AQ1000" i="3"/>
  <c r="AQ1004" i="3"/>
  <c r="AQ1008" i="3"/>
  <c r="AQ1012" i="3"/>
  <c r="AQ1016" i="3"/>
  <c r="AQ1020" i="3"/>
  <c r="AQ1024" i="3"/>
  <c r="AQ1028" i="3"/>
  <c r="AQ1032" i="3"/>
  <c r="AQ1036" i="3"/>
  <c r="AQ1040" i="3"/>
  <c r="AQ1044" i="3"/>
  <c r="AQ1048" i="3"/>
  <c r="AQ1052" i="3"/>
  <c r="AQ1056" i="3"/>
  <c r="AQ1060" i="3"/>
  <c r="AQ1064" i="3"/>
  <c r="AQ1068" i="3"/>
  <c r="AQ1072" i="3"/>
  <c r="AQ1076" i="3"/>
  <c r="AQ1080" i="3"/>
  <c r="AQ1084" i="3"/>
  <c r="AQ1088" i="3"/>
  <c r="AQ1092" i="3"/>
  <c r="AQ1096" i="3"/>
  <c r="AQ1100" i="3"/>
  <c r="AQ1104" i="3"/>
  <c r="AQ1108" i="3"/>
  <c r="AQ1112" i="3"/>
  <c r="AQ1116" i="3"/>
  <c r="AQ1120" i="3"/>
  <c r="AQ1124" i="3"/>
  <c r="AQ1128" i="3"/>
  <c r="AQ1132" i="3"/>
  <c r="AQ1136" i="3"/>
  <c r="AQ1140" i="3"/>
  <c r="AQ1144" i="3"/>
  <c r="AQ1148" i="3"/>
  <c r="AQ1152" i="3"/>
  <c r="AQ1156" i="3"/>
  <c r="AQ1160" i="3"/>
  <c r="AQ1164" i="3"/>
  <c r="AQ1168" i="3"/>
  <c r="AQ1172" i="3"/>
  <c r="AQ1176" i="3"/>
  <c r="AQ1180" i="3"/>
  <c r="AQ1184" i="3"/>
  <c r="AQ1188" i="3"/>
  <c r="AQ1192" i="3"/>
  <c r="AQ1196" i="3"/>
  <c r="AQ1200" i="3"/>
  <c r="AQ1204" i="3"/>
  <c r="AQ1208" i="3"/>
  <c r="AQ1212" i="3"/>
  <c r="AQ1216" i="3"/>
  <c r="AQ1220" i="3"/>
  <c r="AQ1224" i="3"/>
  <c r="AQ1228" i="3"/>
  <c r="AQ1232" i="3"/>
  <c r="AQ1236" i="3"/>
  <c r="AQ1240" i="3"/>
  <c r="AQ1244" i="3"/>
  <c r="AQ1248" i="3"/>
  <c r="AQ1252" i="3"/>
  <c r="AQ1256" i="3"/>
  <c r="AQ1260" i="3"/>
  <c r="AQ1264" i="3"/>
  <c r="AQ1268" i="3"/>
  <c r="AQ1272" i="3"/>
  <c r="AQ1276" i="3"/>
  <c r="AQ1280" i="3"/>
  <c r="AQ1284" i="3"/>
  <c r="AQ1288" i="3"/>
  <c r="AQ1292" i="3"/>
  <c r="AQ1296" i="3"/>
  <c r="AQ1300" i="3"/>
  <c r="AQ1304" i="3"/>
  <c r="AQ1308" i="3"/>
  <c r="AQ1312" i="3"/>
  <c r="AQ1316" i="3"/>
  <c r="AQ1320" i="3"/>
  <c r="AQ1324" i="3"/>
  <c r="AQ1328" i="3"/>
  <c r="AQ1332" i="3"/>
  <c r="AQ1336" i="3"/>
  <c r="AQ1340" i="3"/>
  <c r="AQ1344" i="3"/>
  <c r="AQ1348" i="3"/>
  <c r="AQ1352" i="3"/>
  <c r="AQ1356" i="3"/>
  <c r="AQ1360" i="3"/>
  <c r="AQ1364" i="3"/>
  <c r="AQ1368" i="3"/>
  <c r="AQ1372" i="3"/>
  <c r="AQ1376" i="3"/>
  <c r="AQ1380" i="3"/>
  <c r="AQ1384" i="3"/>
  <c r="AQ1388" i="3"/>
  <c r="AQ1392" i="3"/>
  <c r="AQ1396" i="3"/>
  <c r="AQ1400" i="3"/>
  <c r="AQ1404" i="3"/>
  <c r="AQ1408" i="3"/>
  <c r="AQ1412" i="3"/>
  <c r="AQ1416" i="3"/>
  <c r="AQ1420" i="3"/>
  <c r="AQ1424" i="3"/>
  <c r="AQ1428" i="3"/>
  <c r="AQ1432" i="3"/>
  <c r="AQ1436" i="3"/>
  <c r="AQ1440" i="3"/>
  <c r="AQ1444" i="3"/>
  <c r="AQ1448" i="3"/>
  <c r="AQ1452" i="3"/>
  <c r="AQ1456" i="3"/>
  <c r="AQ1460" i="3"/>
  <c r="AQ1464" i="3"/>
  <c r="AQ1468" i="3"/>
  <c r="AQ1472" i="3"/>
  <c r="AQ1476" i="3"/>
  <c r="AQ1480" i="3"/>
  <c r="AQ1484" i="3"/>
  <c r="AQ1488" i="3"/>
  <c r="AQ1492" i="3"/>
  <c r="AQ1496" i="3"/>
  <c r="AQ1500" i="3"/>
  <c r="AQ134" i="3"/>
  <c r="AQ142" i="3"/>
  <c r="AQ149" i="3"/>
  <c r="AQ153" i="3"/>
  <c r="AQ157" i="3"/>
  <c r="AQ161" i="3"/>
  <c r="AQ165" i="3"/>
  <c r="AQ169" i="3"/>
  <c r="AQ173" i="3"/>
  <c r="AQ177" i="3"/>
  <c r="AQ181" i="3"/>
  <c r="AQ185" i="3"/>
  <c r="AQ189" i="3"/>
  <c r="AQ193" i="3"/>
  <c r="AQ197" i="3"/>
  <c r="AQ201" i="3"/>
  <c r="AQ205" i="3"/>
  <c r="AQ209" i="3"/>
  <c r="AQ213" i="3"/>
  <c r="AQ217" i="3"/>
  <c r="AQ221" i="3"/>
  <c r="AQ225" i="3"/>
  <c r="AQ229" i="3"/>
  <c r="AQ233" i="3"/>
  <c r="AQ237" i="3"/>
  <c r="AQ241" i="3"/>
  <c r="AQ245" i="3"/>
  <c r="AQ249" i="3"/>
  <c r="AQ253" i="3"/>
  <c r="AQ257" i="3"/>
  <c r="AQ261" i="3"/>
  <c r="AQ265" i="3"/>
  <c r="AQ269" i="3"/>
  <c r="AQ273" i="3"/>
  <c r="AQ277" i="3"/>
  <c r="AQ281" i="3"/>
  <c r="AQ285" i="3"/>
  <c r="AQ289" i="3"/>
  <c r="AQ293" i="3"/>
  <c r="AQ297" i="3"/>
  <c r="AQ301" i="3"/>
  <c r="AQ305" i="3"/>
  <c r="AQ309" i="3"/>
  <c r="AQ313" i="3"/>
  <c r="AQ317" i="3"/>
  <c r="AQ321" i="3"/>
  <c r="AQ325" i="3"/>
  <c r="AQ329" i="3"/>
  <c r="AQ333" i="3"/>
  <c r="AQ337" i="3"/>
  <c r="AQ341" i="3"/>
  <c r="AQ345" i="3"/>
  <c r="AQ349" i="3"/>
  <c r="AQ353" i="3"/>
  <c r="AQ357" i="3"/>
  <c r="AQ361" i="3"/>
  <c r="AQ365" i="3"/>
  <c r="AQ369" i="3"/>
  <c r="AQ373" i="3"/>
  <c r="AQ377" i="3"/>
  <c r="AQ381" i="3"/>
  <c r="AQ385" i="3"/>
  <c r="AQ389" i="3"/>
  <c r="AQ393" i="3"/>
  <c r="AQ397" i="3"/>
  <c r="AQ401" i="3"/>
  <c r="AQ405" i="3"/>
  <c r="AQ409" i="3"/>
  <c r="AQ413" i="3"/>
  <c r="AQ417" i="3"/>
  <c r="AQ421" i="3"/>
  <c r="AQ425" i="3"/>
  <c r="AQ429" i="3"/>
  <c r="AQ433" i="3"/>
  <c r="AQ437" i="3"/>
  <c r="AQ441" i="3"/>
  <c r="AQ445" i="3"/>
  <c r="AQ449" i="3"/>
  <c r="AQ453" i="3"/>
  <c r="AQ457" i="3"/>
  <c r="AQ461" i="3"/>
  <c r="AQ465" i="3"/>
  <c r="AQ469" i="3"/>
  <c r="AQ473" i="3"/>
  <c r="AQ477" i="3"/>
  <c r="AQ481" i="3"/>
  <c r="AQ485" i="3"/>
  <c r="AQ489" i="3"/>
  <c r="AQ493" i="3"/>
  <c r="AQ497" i="3"/>
  <c r="AQ501" i="3"/>
  <c r="AQ505" i="3"/>
  <c r="AQ509" i="3"/>
  <c r="AQ513" i="3"/>
  <c r="AQ517" i="3"/>
  <c r="AQ521" i="3"/>
  <c r="AQ525" i="3"/>
  <c r="AQ529" i="3"/>
  <c r="AQ533" i="3"/>
  <c r="AQ537" i="3"/>
  <c r="AQ541" i="3"/>
  <c r="AQ545" i="3"/>
  <c r="AQ549" i="3"/>
  <c r="AQ553" i="3"/>
  <c r="AQ557" i="3"/>
  <c r="AQ561" i="3"/>
  <c r="AQ565" i="3"/>
  <c r="AQ569" i="3"/>
  <c r="AQ573" i="3"/>
  <c r="AQ577" i="3"/>
  <c r="AQ581" i="3"/>
  <c r="AQ585" i="3"/>
  <c r="AQ589" i="3"/>
  <c r="AQ593" i="3"/>
  <c r="AQ597" i="3"/>
  <c r="AQ601" i="3"/>
  <c r="AQ605" i="3"/>
  <c r="AQ609" i="3"/>
  <c r="AQ613" i="3"/>
  <c r="AQ617" i="3"/>
  <c r="AQ621" i="3"/>
  <c r="AQ625" i="3"/>
  <c r="AQ629" i="3"/>
  <c r="AQ633" i="3"/>
  <c r="AQ637" i="3"/>
  <c r="AQ641" i="3"/>
  <c r="AQ645" i="3"/>
  <c r="AQ649" i="3"/>
  <c r="AQ653" i="3"/>
  <c r="AQ657" i="3"/>
  <c r="AQ661" i="3"/>
  <c r="AQ665" i="3"/>
  <c r="AQ669" i="3"/>
  <c r="AQ673" i="3"/>
  <c r="AQ677" i="3"/>
  <c r="AQ681" i="3"/>
  <c r="AQ685" i="3"/>
  <c r="AQ689" i="3"/>
  <c r="AQ693" i="3"/>
  <c r="AQ697" i="3"/>
  <c r="AQ701" i="3"/>
  <c r="AQ705" i="3"/>
  <c r="AQ709" i="3"/>
  <c r="AQ713" i="3"/>
  <c r="AQ717" i="3"/>
  <c r="AQ721" i="3"/>
  <c r="AQ725" i="3"/>
  <c r="AQ729" i="3"/>
  <c r="AQ733" i="3"/>
  <c r="AQ737" i="3"/>
  <c r="AQ741" i="3"/>
  <c r="AQ745" i="3"/>
  <c r="AQ749" i="3"/>
  <c r="AQ753" i="3"/>
  <c r="AQ757" i="3"/>
  <c r="AQ761" i="3"/>
  <c r="AQ765" i="3"/>
  <c r="AQ769" i="3"/>
  <c r="AQ773" i="3"/>
  <c r="AQ777" i="3"/>
  <c r="AQ781" i="3"/>
  <c r="AQ785" i="3"/>
  <c r="AQ789" i="3"/>
  <c r="AQ793" i="3"/>
  <c r="AQ797" i="3"/>
  <c r="AQ801" i="3"/>
  <c r="AQ805" i="3"/>
  <c r="AQ809" i="3"/>
  <c r="AQ813" i="3"/>
  <c r="AQ817" i="3"/>
  <c r="AQ821" i="3"/>
  <c r="AQ825" i="3"/>
  <c r="AQ829" i="3"/>
  <c r="AQ833" i="3"/>
  <c r="AQ837" i="3"/>
  <c r="AQ841" i="3"/>
  <c r="AQ845" i="3"/>
  <c r="AQ849" i="3"/>
  <c r="AQ853" i="3"/>
  <c r="AQ857" i="3"/>
  <c r="AQ861" i="3"/>
  <c r="AQ865" i="3"/>
  <c r="AQ869" i="3"/>
  <c r="AQ873" i="3"/>
  <c r="AQ877" i="3"/>
  <c r="AQ881" i="3"/>
  <c r="AQ885" i="3"/>
  <c r="AQ889" i="3"/>
  <c r="AQ893" i="3"/>
  <c r="AQ897" i="3"/>
  <c r="AQ901" i="3"/>
  <c r="AQ905" i="3"/>
  <c r="AQ909" i="3"/>
  <c r="AQ913" i="3"/>
  <c r="AQ917" i="3"/>
  <c r="AQ921" i="3"/>
  <c r="AQ925" i="3"/>
  <c r="AQ929" i="3"/>
  <c r="AQ933" i="3"/>
  <c r="AQ937" i="3"/>
  <c r="AQ941" i="3"/>
  <c r="AQ945" i="3"/>
  <c r="AQ949" i="3"/>
  <c r="AQ953" i="3"/>
  <c r="AQ957" i="3"/>
  <c r="AQ961" i="3"/>
  <c r="AQ965" i="3"/>
  <c r="AQ969" i="3"/>
  <c r="AQ973" i="3"/>
  <c r="AQ977" i="3"/>
  <c r="AQ981" i="3"/>
  <c r="AQ985" i="3"/>
  <c r="AQ989" i="3"/>
  <c r="AQ993" i="3"/>
  <c r="AQ997" i="3"/>
  <c r="AQ1001" i="3"/>
  <c r="AQ1005" i="3"/>
  <c r="AQ1009" i="3"/>
  <c r="AQ1013" i="3"/>
  <c r="AQ1017" i="3"/>
  <c r="AQ1021" i="3"/>
  <c r="AQ1025" i="3"/>
  <c r="AQ1029" i="3"/>
  <c r="AQ1033" i="3"/>
  <c r="AQ1037" i="3"/>
  <c r="AQ1041" i="3"/>
  <c r="AQ1045" i="3"/>
  <c r="AQ1049" i="3"/>
  <c r="AQ1053" i="3"/>
  <c r="AQ1057" i="3"/>
  <c r="AQ1061" i="3"/>
  <c r="AQ1065" i="3"/>
  <c r="AQ1069" i="3"/>
  <c r="AQ1073" i="3"/>
  <c r="AQ1077" i="3"/>
  <c r="AQ1081" i="3"/>
  <c r="AQ1085" i="3"/>
  <c r="AQ1089" i="3"/>
  <c r="AQ1093" i="3"/>
  <c r="AQ1097" i="3"/>
  <c r="AQ1101" i="3"/>
  <c r="AQ1105" i="3"/>
  <c r="AQ1109" i="3"/>
  <c r="AQ1113" i="3"/>
  <c r="AQ1117" i="3"/>
  <c r="AQ1121" i="3"/>
  <c r="AQ1125" i="3"/>
  <c r="AQ1129" i="3"/>
  <c r="AQ1133" i="3"/>
  <c r="AQ1137" i="3"/>
  <c r="AQ1141" i="3"/>
  <c r="AQ1145" i="3"/>
  <c r="AQ1149" i="3"/>
  <c r="AQ1153" i="3"/>
  <c r="AQ1157" i="3"/>
  <c r="AQ1161" i="3"/>
  <c r="AQ1165" i="3"/>
  <c r="AQ1169" i="3"/>
  <c r="AQ1173" i="3"/>
  <c r="AQ1177" i="3"/>
  <c r="AQ1181" i="3"/>
  <c r="AQ1185" i="3"/>
  <c r="AQ1189" i="3"/>
  <c r="AQ1193" i="3"/>
  <c r="AQ1197" i="3"/>
  <c r="AQ1201" i="3"/>
  <c r="AQ1205" i="3"/>
  <c r="AQ1209" i="3"/>
  <c r="AQ1213" i="3"/>
  <c r="AQ1217" i="3"/>
  <c r="AQ1221" i="3"/>
  <c r="AQ1225" i="3"/>
  <c r="AQ1229" i="3"/>
  <c r="AQ1233" i="3"/>
  <c r="AQ1237" i="3"/>
  <c r="AQ1241" i="3"/>
  <c r="AQ1245" i="3"/>
  <c r="AQ1249" i="3"/>
  <c r="AQ1253" i="3"/>
  <c r="AQ1257" i="3"/>
  <c r="AQ1261" i="3"/>
  <c r="AQ1265" i="3"/>
  <c r="AQ1269" i="3"/>
  <c r="AQ1273" i="3"/>
  <c r="AQ1277" i="3"/>
  <c r="AQ1281" i="3"/>
  <c r="AQ1285" i="3"/>
  <c r="AQ1289" i="3"/>
  <c r="AQ1293" i="3"/>
  <c r="AQ1297" i="3"/>
  <c r="AQ1301" i="3"/>
  <c r="AQ1305" i="3"/>
  <c r="AQ1309" i="3"/>
  <c r="AQ1313" i="3"/>
  <c r="AQ1317" i="3"/>
  <c r="AQ1321" i="3"/>
  <c r="AQ1325" i="3"/>
  <c r="AQ1329" i="3"/>
  <c r="AQ1333" i="3"/>
  <c r="AQ1337" i="3"/>
  <c r="AQ1341" i="3"/>
  <c r="AQ1345" i="3"/>
  <c r="AQ1349" i="3"/>
  <c r="AQ1353" i="3"/>
  <c r="AQ1357" i="3"/>
  <c r="AQ1361" i="3"/>
  <c r="AQ1365" i="3"/>
  <c r="AQ1369" i="3"/>
  <c r="AQ1385" i="3"/>
  <c r="AQ1401" i="3"/>
  <c r="AQ1415" i="3"/>
  <c r="AQ1423" i="3"/>
  <c r="AQ1431" i="3"/>
  <c r="AQ1439" i="3"/>
  <c r="AQ1447" i="3"/>
  <c r="AQ1455" i="3"/>
  <c r="AQ1463" i="3"/>
  <c r="AQ1471" i="3"/>
  <c r="AQ1479" i="3"/>
  <c r="AQ1487" i="3"/>
  <c r="AQ1495" i="3"/>
  <c r="AQ1503" i="3"/>
  <c r="AQ1507" i="3"/>
  <c r="AQ1511" i="3"/>
  <c r="AQ1515" i="3"/>
  <c r="AQ1519" i="3"/>
  <c r="AQ1523" i="3"/>
  <c r="AQ1527" i="3"/>
  <c r="AQ1531" i="3"/>
  <c r="AQ1535" i="3"/>
  <c r="AQ1539" i="3"/>
  <c r="AQ1543" i="3"/>
  <c r="AQ1547" i="3"/>
  <c r="AQ1551" i="3"/>
  <c r="AQ1555" i="3"/>
  <c r="AQ1559" i="3"/>
  <c r="AQ1563" i="3"/>
  <c r="AQ1567" i="3"/>
  <c r="AQ1571" i="3"/>
  <c r="AQ1575" i="3"/>
  <c r="AQ1579" i="3"/>
  <c r="AQ1583" i="3"/>
  <c r="AQ1587" i="3"/>
  <c r="AQ1591" i="3"/>
  <c r="AQ1595" i="3"/>
  <c r="AQ1599" i="3"/>
  <c r="AQ1603" i="3"/>
  <c r="AQ1607" i="3"/>
  <c r="AQ1611" i="3"/>
  <c r="AQ1615" i="3"/>
  <c r="AQ1619" i="3"/>
  <c r="AQ1623" i="3"/>
  <c r="AQ1627" i="3"/>
  <c r="AQ1631" i="3"/>
  <c r="AQ1635" i="3"/>
  <c r="AQ1639" i="3"/>
  <c r="AQ1643" i="3"/>
  <c r="AQ1647" i="3"/>
  <c r="AQ1651" i="3"/>
  <c r="AQ1655" i="3"/>
  <c r="AQ1659" i="3"/>
  <c r="AQ1663" i="3"/>
  <c r="AQ1667" i="3"/>
  <c r="AQ1671" i="3"/>
  <c r="AQ1675" i="3"/>
  <c r="AQ1679" i="3"/>
  <c r="AQ1683" i="3"/>
  <c r="AQ1687" i="3"/>
  <c r="AQ1691" i="3"/>
  <c r="AQ1695" i="3"/>
  <c r="AQ1699" i="3"/>
  <c r="AQ1703" i="3"/>
  <c r="AQ1707" i="3"/>
  <c r="AQ1711" i="3"/>
  <c r="AQ1715" i="3"/>
  <c r="AQ1719" i="3"/>
  <c r="AQ1723" i="3"/>
  <c r="AQ1727" i="3"/>
  <c r="AQ1731" i="3"/>
  <c r="AQ1735" i="3"/>
  <c r="AQ1739" i="3"/>
  <c r="AQ1743" i="3"/>
  <c r="AQ1747" i="3"/>
  <c r="AQ1751" i="3"/>
  <c r="AQ1755" i="3"/>
  <c r="AQ1759" i="3"/>
  <c r="AQ1763" i="3"/>
  <c r="AQ1767" i="3"/>
  <c r="AQ1771" i="3"/>
  <c r="AQ1775" i="3"/>
  <c r="AQ1779" i="3"/>
  <c r="AQ1783" i="3"/>
  <c r="AQ1787" i="3"/>
  <c r="AQ1791" i="3"/>
  <c r="AQ1795" i="3"/>
  <c r="AQ1799" i="3"/>
  <c r="AQ1803" i="3"/>
  <c r="AQ1807" i="3"/>
  <c r="AQ1811" i="3"/>
  <c r="AQ1815" i="3"/>
  <c r="AQ1819" i="3"/>
  <c r="AQ1823" i="3"/>
  <c r="AQ1827" i="3"/>
  <c r="AQ1831" i="3"/>
  <c r="AQ1835" i="3"/>
  <c r="AQ1839" i="3"/>
  <c r="AQ1843" i="3"/>
  <c r="AQ1847" i="3"/>
  <c r="AQ1851" i="3"/>
  <c r="AQ1855" i="3"/>
  <c r="AQ1859" i="3"/>
  <c r="AQ1863" i="3"/>
  <c r="AQ1867" i="3"/>
  <c r="AQ1871" i="3"/>
  <c r="AQ1875" i="3"/>
  <c r="AQ1879" i="3"/>
  <c r="AQ1883" i="3"/>
  <c r="AQ1887" i="3"/>
  <c r="AQ1891" i="3"/>
  <c r="AQ1895" i="3"/>
  <c r="AQ1899" i="3"/>
  <c r="AQ1903" i="3"/>
  <c r="AQ1907" i="3"/>
  <c r="AQ1911" i="3"/>
  <c r="AQ1915" i="3"/>
  <c r="AQ1919" i="3"/>
  <c r="AQ1923" i="3"/>
  <c r="AQ1927" i="3"/>
  <c r="AQ1931" i="3"/>
  <c r="AQ1935" i="3"/>
  <c r="AQ1939" i="3"/>
  <c r="AQ1943" i="3"/>
  <c r="AQ1947" i="3"/>
  <c r="AQ1951" i="3"/>
  <c r="AQ1955" i="3"/>
  <c r="AQ1959" i="3"/>
  <c r="AQ1963" i="3"/>
  <c r="AQ1967" i="3"/>
  <c r="AQ1971" i="3"/>
  <c r="AQ1975" i="3"/>
  <c r="AQ1979" i="3"/>
  <c r="AQ1983" i="3"/>
  <c r="AQ1987" i="3"/>
  <c r="AQ1991" i="3"/>
  <c r="AQ1995" i="3"/>
  <c r="AQ1999" i="3"/>
  <c r="AM6" i="3"/>
  <c r="AM10" i="3"/>
  <c r="AM14" i="3"/>
  <c r="AM18" i="3"/>
  <c r="AM22" i="3"/>
  <c r="AM26" i="3"/>
  <c r="AM30" i="3"/>
  <c r="AM34" i="3"/>
  <c r="AM38" i="3"/>
  <c r="AM42" i="3"/>
  <c r="AM46" i="3"/>
  <c r="AM50" i="3"/>
  <c r="AM54" i="3"/>
  <c r="AM58" i="3"/>
  <c r="AM62" i="3"/>
  <c r="AM66" i="3"/>
  <c r="AM70" i="3"/>
  <c r="AM74" i="3"/>
  <c r="AM78" i="3"/>
  <c r="AM82" i="3"/>
  <c r="AM86" i="3"/>
  <c r="AM90" i="3"/>
  <c r="AM94" i="3"/>
  <c r="AM98" i="3"/>
  <c r="AM102" i="3"/>
  <c r="AM106" i="3"/>
  <c r="AM110" i="3"/>
  <c r="AM114" i="3"/>
  <c r="AM118" i="3"/>
  <c r="AM122" i="3"/>
  <c r="AM126" i="3"/>
  <c r="AM130" i="3"/>
  <c r="AM134" i="3"/>
  <c r="AM138" i="3"/>
  <c r="AM142" i="3"/>
  <c r="AM146" i="3"/>
  <c r="AM150" i="3"/>
  <c r="AM154" i="3"/>
  <c r="AM158" i="3"/>
  <c r="AM162" i="3"/>
  <c r="AM166" i="3"/>
  <c r="AM170" i="3"/>
  <c r="AM174" i="3"/>
  <c r="AM178" i="3"/>
  <c r="AM182" i="3"/>
  <c r="AM186" i="3"/>
  <c r="AM190" i="3"/>
  <c r="AM194" i="3"/>
  <c r="AM198" i="3"/>
  <c r="AM202" i="3"/>
  <c r="AM206" i="3"/>
  <c r="AM210" i="3"/>
  <c r="AM214" i="3"/>
  <c r="AM218" i="3"/>
  <c r="AM222" i="3"/>
  <c r="AM226" i="3"/>
  <c r="AM230" i="3"/>
  <c r="AM234" i="3"/>
  <c r="AM238" i="3"/>
  <c r="AM242" i="3"/>
  <c r="AM246" i="3"/>
  <c r="AM250" i="3"/>
  <c r="AM254" i="3"/>
  <c r="AM258" i="3"/>
  <c r="AM262" i="3"/>
  <c r="AM266" i="3"/>
  <c r="AM270" i="3"/>
  <c r="AM274" i="3"/>
  <c r="AM278" i="3"/>
  <c r="AM282" i="3"/>
  <c r="AM286" i="3"/>
  <c r="AM290" i="3"/>
  <c r="AM294" i="3"/>
  <c r="AM298" i="3"/>
  <c r="AM302" i="3"/>
  <c r="AM306" i="3"/>
  <c r="AM310" i="3"/>
  <c r="AM314" i="3"/>
  <c r="AM318" i="3"/>
  <c r="AM322" i="3"/>
  <c r="AM326" i="3"/>
  <c r="AM330" i="3"/>
  <c r="AM334" i="3"/>
  <c r="AM338" i="3"/>
  <c r="AM342" i="3"/>
  <c r="AM346" i="3"/>
  <c r="AM350" i="3"/>
  <c r="AM354" i="3"/>
  <c r="AM358" i="3"/>
  <c r="AM362" i="3"/>
  <c r="AM366" i="3"/>
  <c r="AM370" i="3"/>
  <c r="AM374" i="3"/>
  <c r="AM378" i="3"/>
  <c r="AM382" i="3"/>
  <c r="AM386" i="3"/>
  <c r="AM390" i="3"/>
  <c r="AM394" i="3"/>
  <c r="AM398" i="3"/>
  <c r="AM402" i="3"/>
  <c r="AM406" i="3"/>
  <c r="AM410" i="3"/>
  <c r="AM414" i="3"/>
  <c r="AM418" i="3"/>
  <c r="AM422" i="3"/>
  <c r="AM426" i="3"/>
  <c r="AM430" i="3"/>
  <c r="AM434" i="3"/>
  <c r="AM438" i="3"/>
  <c r="AM442" i="3"/>
  <c r="AM446" i="3"/>
  <c r="AM450" i="3"/>
  <c r="AM454" i="3"/>
  <c r="AM458" i="3"/>
  <c r="AM462" i="3"/>
  <c r="AM466" i="3"/>
  <c r="AM470" i="3"/>
  <c r="AM474" i="3"/>
  <c r="AM478" i="3"/>
  <c r="AM482" i="3"/>
  <c r="AM486" i="3"/>
  <c r="AM490" i="3"/>
  <c r="AM494" i="3"/>
  <c r="AM498" i="3"/>
  <c r="AM502" i="3"/>
  <c r="AM506" i="3"/>
  <c r="AM510" i="3"/>
  <c r="AM514" i="3"/>
  <c r="AM518" i="3"/>
  <c r="AM522" i="3"/>
  <c r="AM526" i="3"/>
  <c r="AM530" i="3"/>
  <c r="AM534" i="3"/>
  <c r="AM538" i="3"/>
  <c r="AM542" i="3"/>
  <c r="AM546" i="3"/>
  <c r="AM550" i="3"/>
  <c r="AM554" i="3"/>
  <c r="AM558" i="3"/>
  <c r="AM562" i="3"/>
  <c r="AM566" i="3"/>
  <c r="AM570" i="3"/>
  <c r="AM574" i="3"/>
  <c r="AM578" i="3"/>
  <c r="AM582" i="3"/>
  <c r="AM586" i="3"/>
  <c r="AM590" i="3"/>
  <c r="AM594" i="3"/>
  <c r="AM598" i="3"/>
  <c r="AM602" i="3"/>
  <c r="AM606" i="3"/>
  <c r="AM610" i="3"/>
  <c r="AM614" i="3"/>
  <c r="AM618" i="3"/>
  <c r="AM622" i="3"/>
  <c r="AM626" i="3"/>
  <c r="AM630" i="3"/>
  <c r="AM634" i="3"/>
  <c r="AM638" i="3"/>
  <c r="AM642" i="3"/>
  <c r="AM646" i="3"/>
  <c r="AM650" i="3"/>
  <c r="AM654" i="3"/>
  <c r="AM658" i="3"/>
  <c r="AM662" i="3"/>
  <c r="AM666" i="3"/>
  <c r="AM670" i="3"/>
  <c r="AM674" i="3"/>
  <c r="AM678" i="3"/>
  <c r="AM682" i="3"/>
  <c r="AM686" i="3"/>
  <c r="AM690" i="3"/>
  <c r="AM694" i="3"/>
  <c r="AM698" i="3"/>
  <c r="AM702" i="3"/>
  <c r="AM706" i="3"/>
  <c r="AM710" i="3"/>
  <c r="AM714" i="3"/>
  <c r="AM718" i="3"/>
  <c r="AM722" i="3"/>
  <c r="AM726" i="3"/>
  <c r="AM730" i="3"/>
  <c r="AM734" i="3"/>
  <c r="AM738" i="3"/>
  <c r="AM742" i="3"/>
  <c r="AM746" i="3"/>
  <c r="AM750" i="3"/>
  <c r="AM754" i="3"/>
  <c r="AM758" i="3"/>
  <c r="AM762" i="3"/>
  <c r="AM766" i="3"/>
  <c r="AM770" i="3"/>
  <c r="AM774" i="3"/>
  <c r="AM778" i="3"/>
  <c r="AM782" i="3"/>
  <c r="AM786" i="3"/>
  <c r="AM790" i="3"/>
  <c r="AM794" i="3"/>
  <c r="AM798" i="3"/>
  <c r="AM802" i="3"/>
  <c r="AM806" i="3"/>
  <c r="AM810" i="3"/>
  <c r="AM814" i="3"/>
  <c r="AQ1373" i="3"/>
  <c r="AQ1389" i="3"/>
  <c r="AQ1405" i="3"/>
  <c r="AQ1417" i="3"/>
  <c r="AQ1425" i="3"/>
  <c r="AQ1433" i="3"/>
  <c r="AQ1441" i="3"/>
  <c r="AQ1449" i="3"/>
  <c r="AQ1457" i="3"/>
  <c r="AQ1465" i="3"/>
  <c r="AQ1473" i="3"/>
  <c r="AQ1481" i="3"/>
  <c r="AQ1489" i="3"/>
  <c r="AQ1497" i="3"/>
  <c r="AQ1504" i="3"/>
  <c r="AQ1508" i="3"/>
  <c r="AQ1512" i="3"/>
  <c r="AQ1516" i="3"/>
  <c r="AQ1520" i="3"/>
  <c r="AQ1524" i="3"/>
  <c r="AQ1528" i="3"/>
  <c r="AQ1532" i="3"/>
  <c r="AQ1536" i="3"/>
  <c r="AQ1540" i="3"/>
  <c r="AQ1544" i="3"/>
  <c r="AQ1548" i="3"/>
  <c r="AQ1552" i="3"/>
  <c r="AQ1556" i="3"/>
  <c r="AQ1560" i="3"/>
  <c r="AQ1564" i="3"/>
  <c r="AQ1568" i="3"/>
  <c r="AQ1572" i="3"/>
  <c r="AQ1576" i="3"/>
  <c r="AQ1580" i="3"/>
  <c r="AQ1584" i="3"/>
  <c r="AQ1588" i="3"/>
  <c r="AQ1592" i="3"/>
  <c r="AQ1596" i="3"/>
  <c r="AQ1600" i="3"/>
  <c r="AQ1604" i="3"/>
  <c r="AQ1608" i="3"/>
  <c r="AQ1612" i="3"/>
  <c r="AQ1616" i="3"/>
  <c r="AQ1620" i="3"/>
  <c r="AQ1624" i="3"/>
  <c r="AQ1628" i="3"/>
  <c r="AQ1632" i="3"/>
  <c r="AQ1636" i="3"/>
  <c r="AQ1640" i="3"/>
  <c r="AQ1644" i="3"/>
  <c r="AQ1648" i="3"/>
  <c r="AQ1652" i="3"/>
  <c r="AQ1656" i="3"/>
  <c r="AQ1660" i="3"/>
  <c r="AQ1664" i="3"/>
  <c r="AQ1668" i="3"/>
  <c r="AQ1672" i="3"/>
  <c r="AQ1676" i="3"/>
  <c r="AQ1680" i="3"/>
  <c r="AQ1684" i="3"/>
  <c r="AQ1688" i="3"/>
  <c r="AQ1692" i="3"/>
  <c r="AQ1696" i="3"/>
  <c r="AQ1700" i="3"/>
  <c r="AQ1704" i="3"/>
  <c r="AQ1708" i="3"/>
  <c r="AQ1712" i="3"/>
  <c r="AQ1716" i="3"/>
  <c r="AQ1720" i="3"/>
  <c r="AQ1724" i="3"/>
  <c r="AQ1728" i="3"/>
  <c r="AQ1732" i="3"/>
  <c r="AQ1736" i="3"/>
  <c r="AQ1740" i="3"/>
  <c r="AQ1744" i="3"/>
  <c r="AQ1748" i="3"/>
  <c r="AQ1752" i="3"/>
  <c r="AQ1756" i="3"/>
  <c r="AQ1760" i="3"/>
  <c r="AQ1764" i="3"/>
  <c r="AQ1768" i="3"/>
  <c r="AQ1772" i="3"/>
  <c r="AQ1776" i="3"/>
  <c r="AQ1780" i="3"/>
  <c r="AQ1784" i="3"/>
  <c r="AQ1788" i="3"/>
  <c r="AQ1792" i="3"/>
  <c r="AQ1796" i="3"/>
  <c r="AQ1800" i="3"/>
  <c r="AQ1804" i="3"/>
  <c r="AQ1808" i="3"/>
  <c r="AQ1812" i="3"/>
  <c r="AQ1816" i="3"/>
  <c r="AQ1820" i="3"/>
  <c r="AQ1824" i="3"/>
  <c r="AQ1828" i="3"/>
  <c r="AQ1832" i="3"/>
  <c r="AQ1836" i="3"/>
  <c r="AQ1840" i="3"/>
  <c r="AQ1844" i="3"/>
  <c r="AQ1848" i="3"/>
  <c r="AQ1852" i="3"/>
  <c r="AQ1856" i="3"/>
  <c r="AQ1860" i="3"/>
  <c r="AQ1864" i="3"/>
  <c r="AQ1868" i="3"/>
  <c r="AQ1872" i="3"/>
  <c r="AQ1876" i="3"/>
  <c r="AQ1880" i="3"/>
  <c r="AQ1884" i="3"/>
  <c r="AQ1888" i="3"/>
  <c r="AQ1892" i="3"/>
  <c r="AQ1896" i="3"/>
  <c r="AQ1900" i="3"/>
  <c r="AQ1904" i="3"/>
  <c r="AQ1908" i="3"/>
  <c r="AQ1912" i="3"/>
  <c r="AQ1916" i="3"/>
  <c r="AQ1920" i="3"/>
  <c r="AQ1924" i="3"/>
  <c r="AQ1928" i="3"/>
  <c r="AQ1932" i="3"/>
  <c r="AQ1936" i="3"/>
  <c r="AQ1940" i="3"/>
  <c r="AQ1944" i="3"/>
  <c r="AQ1948" i="3"/>
  <c r="AQ1952" i="3"/>
  <c r="AQ1956" i="3"/>
  <c r="AQ1960" i="3"/>
  <c r="AQ1964" i="3"/>
  <c r="AQ1968" i="3"/>
  <c r="AQ1972" i="3"/>
  <c r="AQ1976" i="3"/>
  <c r="AQ1980" i="3"/>
  <c r="AQ1984" i="3"/>
  <c r="AQ1988" i="3"/>
  <c r="AQ1992" i="3"/>
  <c r="AQ1996" i="3"/>
  <c r="AQ2000" i="3"/>
  <c r="AM7" i="3"/>
  <c r="AM11" i="3"/>
  <c r="AM15" i="3"/>
  <c r="AM19" i="3"/>
  <c r="AM23" i="3"/>
  <c r="AM27" i="3"/>
  <c r="AM31" i="3"/>
  <c r="AM35" i="3"/>
  <c r="AM39" i="3"/>
  <c r="AM43" i="3"/>
  <c r="AM47" i="3"/>
  <c r="AM51" i="3"/>
  <c r="AM55" i="3"/>
  <c r="AM59" i="3"/>
  <c r="AM63" i="3"/>
  <c r="AM67" i="3"/>
  <c r="AM71" i="3"/>
  <c r="AM75" i="3"/>
  <c r="AM79" i="3"/>
  <c r="AM83" i="3"/>
  <c r="AM87" i="3"/>
  <c r="AM91" i="3"/>
  <c r="AM95" i="3"/>
  <c r="AM99" i="3"/>
  <c r="AM103" i="3"/>
  <c r="AM107" i="3"/>
  <c r="AM111" i="3"/>
  <c r="AM115" i="3"/>
  <c r="AM119" i="3"/>
  <c r="AM123" i="3"/>
  <c r="AM127" i="3"/>
  <c r="AM131" i="3"/>
  <c r="AM135" i="3"/>
  <c r="AM139" i="3"/>
  <c r="AM143" i="3"/>
  <c r="AM147" i="3"/>
  <c r="AM151" i="3"/>
  <c r="AM155" i="3"/>
  <c r="AM159" i="3"/>
  <c r="AM163" i="3"/>
  <c r="AM167" i="3"/>
  <c r="AM171" i="3"/>
  <c r="AM175" i="3"/>
  <c r="AM179" i="3"/>
  <c r="AM183" i="3"/>
  <c r="AM187" i="3"/>
  <c r="AM191" i="3"/>
  <c r="AM195" i="3"/>
  <c r="AM199" i="3"/>
  <c r="AM203" i="3"/>
  <c r="AM207" i="3"/>
  <c r="AM211" i="3"/>
  <c r="AM215" i="3"/>
  <c r="AM219" i="3"/>
  <c r="AM223" i="3"/>
  <c r="AM227" i="3"/>
  <c r="AM231" i="3"/>
  <c r="AM235" i="3"/>
  <c r="AM239" i="3"/>
  <c r="AM243" i="3"/>
  <c r="AM247" i="3"/>
  <c r="AM251" i="3"/>
  <c r="AM255" i="3"/>
  <c r="AM259" i="3"/>
  <c r="AM263" i="3"/>
  <c r="AM267" i="3"/>
  <c r="AM271" i="3"/>
  <c r="AM275" i="3"/>
  <c r="AM279" i="3"/>
  <c r="AM283" i="3"/>
  <c r="AM287" i="3"/>
  <c r="AM291" i="3"/>
  <c r="AM295" i="3"/>
  <c r="AM299" i="3"/>
  <c r="AM303" i="3"/>
  <c r="AM307" i="3"/>
  <c r="AM311" i="3"/>
  <c r="AM315" i="3"/>
  <c r="AM319" i="3"/>
  <c r="AM323" i="3"/>
  <c r="AM327" i="3"/>
  <c r="AM331" i="3"/>
  <c r="AM335" i="3"/>
  <c r="AM339" i="3"/>
  <c r="AM343" i="3"/>
  <c r="AM347" i="3"/>
  <c r="AM351" i="3"/>
  <c r="AM355" i="3"/>
  <c r="AM359" i="3"/>
  <c r="AM363" i="3"/>
  <c r="AM367" i="3"/>
  <c r="AM371" i="3"/>
  <c r="AM375" i="3"/>
  <c r="AM379" i="3"/>
  <c r="AM383" i="3"/>
  <c r="AM387" i="3"/>
  <c r="AM391" i="3"/>
  <c r="AM395" i="3"/>
  <c r="AM399" i="3"/>
  <c r="AM403" i="3"/>
  <c r="AM407" i="3"/>
  <c r="AM411" i="3"/>
  <c r="AM415" i="3"/>
  <c r="AM419" i="3"/>
  <c r="AM423" i="3"/>
  <c r="AM427" i="3"/>
  <c r="AM431" i="3"/>
  <c r="AM435" i="3"/>
  <c r="AM439" i="3"/>
  <c r="AM443" i="3"/>
  <c r="AM447" i="3"/>
  <c r="AM451" i="3"/>
  <c r="AM455" i="3"/>
  <c r="AM459" i="3"/>
  <c r="AM463" i="3"/>
  <c r="AM467" i="3"/>
  <c r="AM471" i="3"/>
  <c r="AM475" i="3"/>
  <c r="AM479" i="3"/>
  <c r="AM483" i="3"/>
  <c r="AM487" i="3"/>
  <c r="AM491" i="3"/>
  <c r="AM495" i="3"/>
  <c r="AM499" i="3"/>
  <c r="AM503" i="3"/>
  <c r="AM507" i="3"/>
  <c r="AM511" i="3"/>
  <c r="AM515" i="3"/>
  <c r="AM519" i="3"/>
  <c r="AM523" i="3"/>
  <c r="AM527" i="3"/>
  <c r="AM531" i="3"/>
  <c r="AM535" i="3"/>
  <c r="AM539" i="3"/>
  <c r="AM543" i="3"/>
  <c r="AM547" i="3"/>
  <c r="AM551" i="3"/>
  <c r="AM555" i="3"/>
  <c r="AM559" i="3"/>
  <c r="AM563" i="3"/>
  <c r="AM567" i="3"/>
  <c r="AM571" i="3"/>
  <c r="AM575" i="3"/>
  <c r="AM579" i="3"/>
  <c r="AM583" i="3"/>
  <c r="AM587" i="3"/>
  <c r="AM591" i="3"/>
  <c r="AM595" i="3"/>
  <c r="AM599" i="3"/>
  <c r="AM603" i="3"/>
  <c r="AM607" i="3"/>
  <c r="AM611" i="3"/>
  <c r="AM615" i="3"/>
  <c r="AM619" i="3"/>
  <c r="AM623" i="3"/>
  <c r="AM627" i="3"/>
  <c r="AM631" i="3"/>
  <c r="AM635" i="3"/>
  <c r="AM639" i="3"/>
  <c r="AM643" i="3"/>
  <c r="AM647" i="3"/>
  <c r="AM651" i="3"/>
  <c r="AM655" i="3"/>
  <c r="AM659" i="3"/>
  <c r="AM663" i="3"/>
  <c r="AM667" i="3"/>
  <c r="AM671" i="3"/>
  <c r="AM675" i="3"/>
  <c r="AM679" i="3"/>
  <c r="AM683" i="3"/>
  <c r="AM687" i="3"/>
  <c r="AM691" i="3"/>
  <c r="AM695" i="3"/>
  <c r="AM699" i="3"/>
  <c r="AM703" i="3"/>
  <c r="AM707" i="3"/>
  <c r="AM711" i="3"/>
  <c r="AM715" i="3"/>
  <c r="AM719" i="3"/>
  <c r="AM723" i="3"/>
  <c r="AM727" i="3"/>
  <c r="AQ1377" i="3"/>
  <c r="AQ1393" i="3"/>
  <c r="AQ1409" i="3"/>
  <c r="AQ1419" i="3"/>
  <c r="AQ1427" i="3"/>
  <c r="AQ1435" i="3"/>
  <c r="AQ1443" i="3"/>
  <c r="AQ1451" i="3"/>
  <c r="AQ1459" i="3"/>
  <c r="AQ1467" i="3"/>
  <c r="AQ1475" i="3"/>
  <c r="AQ1483" i="3"/>
  <c r="AQ1491" i="3"/>
  <c r="AQ1499" i="3"/>
  <c r="AQ1505" i="3"/>
  <c r="AQ1509" i="3"/>
  <c r="AQ1513" i="3"/>
  <c r="AQ1517" i="3"/>
  <c r="AQ1521" i="3"/>
  <c r="AQ1525" i="3"/>
  <c r="AQ1529" i="3"/>
  <c r="AQ1533" i="3"/>
  <c r="AQ1537" i="3"/>
  <c r="AQ1541" i="3"/>
  <c r="AQ1545" i="3"/>
  <c r="AQ1549" i="3"/>
  <c r="AQ1553" i="3"/>
  <c r="AQ1557" i="3"/>
  <c r="AQ1561" i="3"/>
  <c r="AQ1565" i="3"/>
  <c r="AQ1569" i="3"/>
  <c r="AQ1573" i="3"/>
  <c r="AQ1577" i="3"/>
  <c r="AQ1581" i="3"/>
  <c r="AQ1585" i="3"/>
  <c r="AQ1589" i="3"/>
  <c r="AQ1593" i="3"/>
  <c r="AQ1597" i="3"/>
  <c r="AQ1601" i="3"/>
  <c r="AQ1605" i="3"/>
  <c r="AQ1609" i="3"/>
  <c r="AQ1613" i="3"/>
  <c r="AQ1617" i="3"/>
  <c r="AQ1621" i="3"/>
  <c r="AQ1625" i="3"/>
  <c r="AQ1629" i="3"/>
  <c r="AQ1633" i="3"/>
  <c r="AQ1637" i="3"/>
  <c r="AQ1641" i="3"/>
  <c r="AQ1645" i="3"/>
  <c r="AQ1649" i="3"/>
  <c r="AQ1653" i="3"/>
  <c r="AQ1657" i="3"/>
  <c r="AQ1661" i="3"/>
  <c r="AQ1665" i="3"/>
  <c r="AQ1669" i="3"/>
  <c r="AQ1673" i="3"/>
  <c r="AQ1677" i="3"/>
  <c r="AQ1681" i="3"/>
  <c r="AQ1685" i="3"/>
  <c r="AQ1689" i="3"/>
  <c r="AQ1693" i="3"/>
  <c r="AQ1697" i="3"/>
  <c r="AQ1701" i="3"/>
  <c r="AQ1705" i="3"/>
  <c r="AQ1709" i="3"/>
  <c r="AQ1713" i="3"/>
  <c r="AQ1717" i="3"/>
  <c r="AQ1721" i="3"/>
  <c r="AQ1725" i="3"/>
  <c r="AQ1729" i="3"/>
  <c r="AQ1733" i="3"/>
  <c r="AQ1737" i="3"/>
  <c r="AQ1741" i="3"/>
  <c r="AQ1745" i="3"/>
  <c r="AQ1749" i="3"/>
  <c r="AQ1753" i="3"/>
  <c r="AQ1757" i="3"/>
  <c r="AQ1761" i="3"/>
  <c r="AQ1765" i="3"/>
  <c r="AQ1769" i="3"/>
  <c r="AQ1773" i="3"/>
  <c r="AQ1777" i="3"/>
  <c r="AQ1781" i="3"/>
  <c r="AQ1785" i="3"/>
  <c r="AQ1789" i="3"/>
  <c r="AQ1793" i="3"/>
  <c r="AQ1797" i="3"/>
  <c r="AQ1801" i="3"/>
  <c r="AQ1805" i="3"/>
  <c r="AQ1809" i="3"/>
  <c r="AQ1813" i="3"/>
  <c r="AQ1817" i="3"/>
  <c r="AQ1821" i="3"/>
  <c r="AQ1825" i="3"/>
  <c r="AQ1829" i="3"/>
  <c r="AQ1833" i="3"/>
  <c r="AQ1837" i="3"/>
  <c r="AQ1841" i="3"/>
  <c r="AQ1845" i="3"/>
  <c r="AQ1849" i="3"/>
  <c r="AQ1853" i="3"/>
  <c r="AQ1857" i="3"/>
  <c r="AQ1861" i="3"/>
  <c r="AQ1865" i="3"/>
  <c r="AQ1869" i="3"/>
  <c r="AQ1873" i="3"/>
  <c r="AQ1877" i="3"/>
  <c r="AQ1881" i="3"/>
  <c r="AQ1885" i="3"/>
  <c r="AQ1889" i="3"/>
  <c r="AQ1893" i="3"/>
  <c r="AQ1897" i="3"/>
  <c r="AQ1901" i="3"/>
  <c r="AQ1905" i="3"/>
  <c r="AQ1909" i="3"/>
  <c r="AQ1913" i="3"/>
  <c r="AQ1917" i="3"/>
  <c r="AQ1921" i="3"/>
  <c r="AQ1925" i="3"/>
  <c r="AQ1929" i="3"/>
  <c r="AQ1933" i="3"/>
  <c r="AQ1937" i="3"/>
  <c r="AQ1941" i="3"/>
  <c r="AQ1945" i="3"/>
  <c r="AQ1949" i="3"/>
  <c r="AQ1953" i="3"/>
  <c r="AQ1957" i="3"/>
  <c r="AQ1961" i="3"/>
  <c r="AQ1965" i="3"/>
  <c r="AQ1969" i="3"/>
  <c r="AQ1973" i="3"/>
  <c r="AQ1977" i="3"/>
  <c r="AQ1981" i="3"/>
  <c r="AQ1985" i="3"/>
  <c r="AQ1989" i="3"/>
  <c r="AQ1993" i="3"/>
  <c r="AQ1997" i="3"/>
  <c r="AM4" i="3"/>
  <c r="AM8" i="3"/>
  <c r="AM12" i="3"/>
  <c r="AM16" i="3"/>
  <c r="AM20" i="3"/>
  <c r="AM24" i="3"/>
  <c r="AM28" i="3"/>
  <c r="AM32" i="3"/>
  <c r="AM36" i="3"/>
  <c r="AM40" i="3"/>
  <c r="AM44" i="3"/>
  <c r="AM48" i="3"/>
  <c r="AM52" i="3"/>
  <c r="AM56" i="3"/>
  <c r="AM60" i="3"/>
  <c r="AM64" i="3"/>
  <c r="AM68" i="3"/>
  <c r="AM72" i="3"/>
  <c r="AM76" i="3"/>
  <c r="AM80" i="3"/>
  <c r="AM84" i="3"/>
  <c r="AM88" i="3"/>
  <c r="AM92" i="3"/>
  <c r="AM96" i="3"/>
  <c r="AM100" i="3"/>
  <c r="AM104" i="3"/>
  <c r="AM108" i="3"/>
  <c r="AM112" i="3"/>
  <c r="AM116" i="3"/>
  <c r="AM120" i="3"/>
  <c r="AM124" i="3"/>
  <c r="AM128" i="3"/>
  <c r="AM132" i="3"/>
  <c r="AM136" i="3"/>
  <c r="AM140" i="3"/>
  <c r="AM144" i="3"/>
  <c r="AM148" i="3"/>
  <c r="AM152" i="3"/>
  <c r="AM156" i="3"/>
  <c r="AM160" i="3"/>
  <c r="AM164" i="3"/>
  <c r="AM168" i="3"/>
  <c r="AM172" i="3"/>
  <c r="AM176" i="3"/>
  <c r="AM180" i="3"/>
  <c r="AM184" i="3"/>
  <c r="AM188" i="3"/>
  <c r="AM192" i="3"/>
  <c r="AM196" i="3"/>
  <c r="AM200" i="3"/>
  <c r="AM204" i="3"/>
  <c r="AM208" i="3"/>
  <c r="AM212" i="3"/>
  <c r="AM216" i="3"/>
  <c r="AM220" i="3"/>
  <c r="AM224" i="3"/>
  <c r="AM228" i="3"/>
  <c r="AM232" i="3"/>
  <c r="AM236" i="3"/>
  <c r="AM240" i="3"/>
  <c r="AM244" i="3"/>
  <c r="AM248" i="3"/>
  <c r="AM252" i="3"/>
  <c r="AM256" i="3"/>
  <c r="AM260" i="3"/>
  <c r="AM264" i="3"/>
  <c r="AM268" i="3"/>
  <c r="AM272" i="3"/>
  <c r="AM276" i="3"/>
  <c r="AM280" i="3"/>
  <c r="AM284" i="3"/>
  <c r="AM288" i="3"/>
  <c r="AM292" i="3"/>
  <c r="AM296" i="3"/>
  <c r="AM300" i="3"/>
  <c r="AM304" i="3"/>
  <c r="AM308" i="3"/>
  <c r="AM312" i="3"/>
  <c r="AM316" i="3"/>
  <c r="AM320" i="3"/>
  <c r="AM324" i="3"/>
  <c r="AM328" i="3"/>
  <c r="AM332" i="3"/>
  <c r="AM336" i="3"/>
  <c r="AM340" i="3"/>
  <c r="AM344" i="3"/>
  <c r="AM348" i="3"/>
  <c r="AM352" i="3"/>
  <c r="AM356" i="3"/>
  <c r="AM360" i="3"/>
  <c r="AM364" i="3"/>
  <c r="AM368" i="3"/>
  <c r="AM372" i="3"/>
  <c r="AM376" i="3"/>
  <c r="AM380" i="3"/>
  <c r="AM384" i="3"/>
  <c r="AM388" i="3"/>
  <c r="AM392" i="3"/>
  <c r="AM396" i="3"/>
  <c r="AM400" i="3"/>
  <c r="AM404" i="3"/>
  <c r="AM408" i="3"/>
  <c r="AM412" i="3"/>
  <c r="AM416" i="3"/>
  <c r="AM420" i="3"/>
  <c r="AM424" i="3"/>
  <c r="AM428" i="3"/>
  <c r="AM432" i="3"/>
  <c r="AM436" i="3"/>
  <c r="AM440" i="3"/>
  <c r="AM444" i="3"/>
  <c r="AM448" i="3"/>
  <c r="AM452" i="3"/>
  <c r="AM456" i="3"/>
  <c r="AM460" i="3"/>
  <c r="AM464" i="3"/>
  <c r="AM468" i="3"/>
  <c r="AM472" i="3"/>
  <c r="AM476" i="3"/>
  <c r="AM480" i="3"/>
  <c r="AM484" i="3"/>
  <c r="AM488" i="3"/>
  <c r="AM492" i="3"/>
  <c r="AM496" i="3"/>
  <c r="AM500" i="3"/>
  <c r="AM504" i="3"/>
  <c r="AM508" i="3"/>
  <c r="AM512" i="3"/>
  <c r="AM516" i="3"/>
  <c r="AM520" i="3"/>
  <c r="AM524" i="3"/>
  <c r="AM528" i="3"/>
  <c r="AM532" i="3"/>
  <c r="AM536" i="3"/>
  <c r="AM540" i="3"/>
  <c r="AM544" i="3"/>
  <c r="AM548" i="3"/>
  <c r="AM552" i="3"/>
  <c r="AM556" i="3"/>
  <c r="AM560" i="3"/>
  <c r="AM564" i="3"/>
  <c r="AM568" i="3"/>
  <c r="AM572" i="3"/>
  <c r="AM576" i="3"/>
  <c r="AM580" i="3"/>
  <c r="AM584" i="3"/>
  <c r="AM588" i="3"/>
  <c r="AM592" i="3"/>
  <c r="AM596" i="3"/>
  <c r="AM600" i="3"/>
  <c r="AM604" i="3"/>
  <c r="AM608" i="3"/>
  <c r="AM612" i="3"/>
  <c r="AM616" i="3"/>
  <c r="AM620" i="3"/>
  <c r="AM624" i="3"/>
  <c r="AM628" i="3"/>
  <c r="AM632" i="3"/>
  <c r="AM636" i="3"/>
  <c r="AM640" i="3"/>
  <c r="AM644" i="3"/>
  <c r="AM648" i="3"/>
  <c r="AM652" i="3"/>
  <c r="AM656" i="3"/>
  <c r="AM660" i="3"/>
  <c r="AM664" i="3"/>
  <c r="AM668" i="3"/>
  <c r="AM672" i="3"/>
  <c r="AM676" i="3"/>
  <c r="AM680" i="3"/>
  <c r="AM684" i="3"/>
  <c r="AM688" i="3"/>
  <c r="AM692" i="3"/>
  <c r="AM696" i="3"/>
  <c r="AM700" i="3"/>
  <c r="AM704" i="3"/>
  <c r="AM708" i="3"/>
  <c r="AM712" i="3"/>
  <c r="AM716" i="3"/>
  <c r="AM720" i="3"/>
  <c r="AM724" i="3"/>
  <c r="AM728" i="3"/>
  <c r="AM732" i="3"/>
  <c r="AM736" i="3"/>
  <c r="AM740" i="3"/>
  <c r="AM744" i="3"/>
  <c r="AM748" i="3"/>
  <c r="AM752" i="3"/>
  <c r="AM756" i="3"/>
  <c r="AM760" i="3"/>
  <c r="AM764" i="3"/>
  <c r="AM768" i="3"/>
  <c r="AM772" i="3"/>
  <c r="AM776" i="3"/>
  <c r="AM780" i="3"/>
  <c r="AM784" i="3"/>
  <c r="AM788" i="3"/>
  <c r="AM792" i="3"/>
  <c r="AM796" i="3"/>
  <c r="AM800" i="3"/>
  <c r="AM804" i="3"/>
  <c r="AM808" i="3"/>
  <c r="AM812" i="3"/>
  <c r="AQ1381" i="3"/>
  <c r="AQ1397" i="3"/>
  <c r="AQ1413" i="3"/>
  <c r="AQ1421" i="3"/>
  <c r="AQ1429" i="3"/>
  <c r="AQ1437" i="3"/>
  <c r="AQ1445" i="3"/>
  <c r="AQ1453" i="3"/>
  <c r="AQ1461" i="3"/>
  <c r="AQ1469" i="3"/>
  <c r="AQ1477" i="3"/>
  <c r="AQ1485" i="3"/>
  <c r="AQ1493" i="3"/>
  <c r="AQ1501" i="3"/>
  <c r="AQ1506" i="3"/>
  <c r="AQ1510" i="3"/>
  <c r="AQ1514" i="3"/>
  <c r="AQ1518" i="3"/>
  <c r="AQ1522" i="3"/>
  <c r="AQ1526" i="3"/>
  <c r="AQ1530" i="3"/>
  <c r="AQ1534" i="3"/>
  <c r="AQ1538" i="3"/>
  <c r="AQ1542" i="3"/>
  <c r="AQ1546" i="3"/>
  <c r="AQ1550" i="3"/>
  <c r="AQ1554" i="3"/>
  <c r="AQ1558" i="3"/>
  <c r="AQ1562" i="3"/>
  <c r="AQ1566" i="3"/>
  <c r="AQ1570" i="3"/>
  <c r="AQ1574" i="3"/>
  <c r="AQ1578" i="3"/>
  <c r="AQ1582" i="3"/>
  <c r="AQ1586" i="3"/>
  <c r="AQ1590" i="3"/>
  <c r="AQ1594" i="3"/>
  <c r="AQ1598" i="3"/>
  <c r="AQ1602" i="3"/>
  <c r="AQ1606" i="3"/>
  <c r="AQ1610" i="3"/>
  <c r="AQ1614" i="3"/>
  <c r="AQ1618" i="3"/>
  <c r="AQ1622" i="3"/>
  <c r="AQ1626" i="3"/>
  <c r="AQ1630" i="3"/>
  <c r="AQ1634" i="3"/>
  <c r="AQ1638" i="3"/>
  <c r="AQ1642" i="3"/>
  <c r="AQ1646" i="3"/>
  <c r="AQ1650" i="3"/>
  <c r="AQ1654" i="3"/>
  <c r="AQ1658" i="3"/>
  <c r="AQ1662" i="3"/>
  <c r="AQ1666" i="3"/>
  <c r="AQ1670" i="3"/>
  <c r="AQ1674" i="3"/>
  <c r="AQ1678" i="3"/>
  <c r="AQ1682" i="3"/>
  <c r="AQ1686" i="3"/>
  <c r="AQ1690" i="3"/>
  <c r="AQ1694" i="3"/>
  <c r="AQ1698" i="3"/>
  <c r="AQ1702" i="3"/>
  <c r="AQ1706" i="3"/>
  <c r="AQ1710" i="3"/>
  <c r="AQ1714" i="3"/>
  <c r="AQ1718" i="3"/>
  <c r="AQ1722" i="3"/>
  <c r="AQ1726" i="3"/>
  <c r="AQ1730" i="3"/>
  <c r="AQ1734" i="3"/>
  <c r="AQ1738" i="3"/>
  <c r="AQ1742" i="3"/>
  <c r="AQ1746" i="3"/>
  <c r="AQ1750" i="3"/>
  <c r="AQ1754" i="3"/>
  <c r="AQ1758" i="3"/>
  <c r="AQ1762" i="3"/>
  <c r="AQ1766" i="3"/>
  <c r="AQ1770" i="3"/>
  <c r="AQ1774" i="3"/>
  <c r="AQ1778" i="3"/>
  <c r="AQ1782" i="3"/>
  <c r="AQ1786" i="3"/>
  <c r="AQ1790" i="3"/>
  <c r="AQ1794" i="3"/>
  <c r="AQ1798" i="3"/>
  <c r="AQ1802" i="3"/>
  <c r="AQ1806" i="3"/>
  <c r="AQ1810" i="3"/>
  <c r="AQ1814" i="3"/>
  <c r="AQ1818" i="3"/>
  <c r="AQ1822" i="3"/>
  <c r="AQ1826" i="3"/>
  <c r="AQ1830" i="3"/>
  <c r="AQ1834" i="3"/>
  <c r="AQ1838" i="3"/>
  <c r="AQ1842" i="3"/>
  <c r="AQ1846" i="3"/>
  <c r="AQ1850" i="3"/>
  <c r="AQ1854" i="3"/>
  <c r="AQ1858" i="3"/>
  <c r="AQ1862" i="3"/>
  <c r="AQ1866" i="3"/>
  <c r="AQ1870" i="3"/>
  <c r="AQ1874" i="3"/>
  <c r="AQ1878" i="3"/>
  <c r="AQ1882" i="3"/>
  <c r="AQ1886" i="3"/>
  <c r="AQ1890" i="3"/>
  <c r="AQ1894" i="3"/>
  <c r="AQ1898" i="3"/>
  <c r="AQ1902" i="3"/>
  <c r="AQ1906" i="3"/>
  <c r="AQ1910" i="3"/>
  <c r="AQ1914" i="3"/>
  <c r="AQ1918" i="3"/>
  <c r="AQ1922" i="3"/>
  <c r="AQ1926" i="3"/>
  <c r="AQ1930" i="3"/>
  <c r="AQ1934" i="3"/>
  <c r="AQ1938" i="3"/>
  <c r="AQ1942" i="3"/>
  <c r="AQ1946" i="3"/>
  <c r="AQ1950" i="3"/>
  <c r="AQ1954" i="3"/>
  <c r="AQ1958" i="3"/>
  <c r="AQ1962" i="3"/>
  <c r="AQ1966" i="3"/>
  <c r="AQ1970" i="3"/>
  <c r="AQ1974" i="3"/>
  <c r="AQ1978" i="3"/>
  <c r="AQ1982" i="3"/>
  <c r="AQ1986" i="3"/>
  <c r="AQ1990" i="3"/>
  <c r="AQ1994" i="3"/>
  <c r="AQ1998" i="3"/>
  <c r="AM5" i="3"/>
  <c r="AM9" i="3"/>
  <c r="AM13" i="3"/>
  <c r="AM17" i="3"/>
  <c r="AM21" i="3"/>
  <c r="AM25" i="3"/>
  <c r="AM29" i="3"/>
  <c r="AM33" i="3"/>
  <c r="AM37" i="3"/>
  <c r="AM41" i="3"/>
  <c r="AM45" i="3"/>
  <c r="AM49" i="3"/>
  <c r="AM53" i="3"/>
  <c r="AM57" i="3"/>
  <c r="AM61" i="3"/>
  <c r="AM65" i="3"/>
  <c r="AM69" i="3"/>
  <c r="AM73" i="3"/>
  <c r="AM77" i="3"/>
  <c r="AM81" i="3"/>
  <c r="AM85" i="3"/>
  <c r="AM89" i="3"/>
  <c r="AM93" i="3"/>
  <c r="AM97" i="3"/>
  <c r="AM101" i="3"/>
  <c r="AM105" i="3"/>
  <c r="AM109" i="3"/>
  <c r="AM113" i="3"/>
  <c r="AM117" i="3"/>
  <c r="AM121" i="3"/>
  <c r="AM125" i="3"/>
  <c r="AM129" i="3"/>
  <c r="AM133" i="3"/>
  <c r="AM137" i="3"/>
  <c r="AM141" i="3"/>
  <c r="AM145" i="3"/>
  <c r="AM149" i="3"/>
  <c r="AM153" i="3"/>
  <c r="AM157" i="3"/>
  <c r="AM161" i="3"/>
  <c r="AM165" i="3"/>
  <c r="AM169" i="3"/>
  <c r="AM173" i="3"/>
  <c r="AM177" i="3"/>
  <c r="AM181" i="3"/>
  <c r="AM185" i="3"/>
  <c r="AM189" i="3"/>
  <c r="AM193" i="3"/>
  <c r="AM197" i="3"/>
  <c r="AM201" i="3"/>
  <c r="AM205" i="3"/>
  <c r="AM209" i="3"/>
  <c r="AM213" i="3"/>
  <c r="AM217" i="3"/>
  <c r="AM221" i="3"/>
  <c r="AM225" i="3"/>
  <c r="AM229" i="3"/>
  <c r="AM233" i="3"/>
  <c r="AM237" i="3"/>
  <c r="AM241" i="3"/>
  <c r="AM245" i="3"/>
  <c r="AM249" i="3"/>
  <c r="AM253" i="3"/>
  <c r="AM257" i="3"/>
  <c r="AM261" i="3"/>
  <c r="AM265" i="3"/>
  <c r="AM269" i="3"/>
  <c r="AM273" i="3"/>
  <c r="AM277" i="3"/>
  <c r="AM281" i="3"/>
  <c r="AM285" i="3"/>
  <c r="AM289" i="3"/>
  <c r="AM293" i="3"/>
  <c r="AM297" i="3"/>
  <c r="AM301" i="3"/>
  <c r="AM305" i="3"/>
  <c r="AM309" i="3"/>
  <c r="AM313" i="3"/>
  <c r="AM317" i="3"/>
  <c r="AM321" i="3"/>
  <c r="AM325" i="3"/>
  <c r="AM329" i="3"/>
  <c r="AM333" i="3"/>
  <c r="AM337" i="3"/>
  <c r="AM341" i="3"/>
  <c r="AM345" i="3"/>
  <c r="AM349" i="3"/>
  <c r="AM353" i="3"/>
  <c r="AM357" i="3"/>
  <c r="AM361" i="3"/>
  <c r="AM365" i="3"/>
  <c r="AM369" i="3"/>
  <c r="AM373" i="3"/>
  <c r="AM377" i="3"/>
  <c r="AM381" i="3"/>
  <c r="AM385" i="3"/>
  <c r="AM389" i="3"/>
  <c r="AM393" i="3"/>
  <c r="AM397" i="3"/>
  <c r="AM401" i="3"/>
  <c r="AM405" i="3"/>
  <c r="AM409" i="3"/>
  <c r="AM413" i="3"/>
  <c r="AM417" i="3"/>
  <c r="AM421" i="3"/>
  <c r="AM425" i="3"/>
  <c r="AM429" i="3"/>
  <c r="AM433" i="3"/>
  <c r="AM437" i="3"/>
  <c r="AM441" i="3"/>
  <c r="AM445" i="3"/>
  <c r="AM449" i="3"/>
  <c r="AM453" i="3"/>
  <c r="AM457" i="3"/>
  <c r="AM461" i="3"/>
  <c r="AM465" i="3"/>
  <c r="AM469" i="3"/>
  <c r="AM473" i="3"/>
  <c r="AM477" i="3"/>
  <c r="AM481" i="3"/>
  <c r="AM485" i="3"/>
  <c r="AM489" i="3"/>
  <c r="AM493" i="3"/>
  <c r="AM497" i="3"/>
  <c r="AM501" i="3"/>
  <c r="AM505" i="3"/>
  <c r="AM509" i="3"/>
  <c r="AM513" i="3"/>
  <c r="AM517" i="3"/>
  <c r="AM521" i="3"/>
  <c r="AM525" i="3"/>
  <c r="AM529" i="3"/>
  <c r="AM533" i="3"/>
  <c r="AM537" i="3"/>
  <c r="AM541" i="3"/>
  <c r="AM545" i="3"/>
  <c r="AM549" i="3"/>
  <c r="AM553" i="3"/>
  <c r="AM557" i="3"/>
  <c r="AM561" i="3"/>
  <c r="AM565" i="3"/>
  <c r="AM569" i="3"/>
  <c r="AM573" i="3"/>
  <c r="AM577" i="3"/>
  <c r="AM581" i="3"/>
  <c r="AM585" i="3"/>
  <c r="AM589" i="3"/>
  <c r="AM593" i="3"/>
  <c r="AM597" i="3"/>
  <c r="AM601" i="3"/>
  <c r="AM605" i="3"/>
  <c r="AM609" i="3"/>
  <c r="AM613" i="3"/>
  <c r="AM617" i="3"/>
  <c r="AM621" i="3"/>
  <c r="AM625" i="3"/>
  <c r="AM629" i="3"/>
  <c r="AM633" i="3"/>
  <c r="AM637" i="3"/>
  <c r="AM641" i="3"/>
  <c r="AM645" i="3"/>
  <c r="AM649" i="3"/>
  <c r="AM653" i="3"/>
  <c r="AM657" i="3"/>
  <c r="AM661" i="3"/>
  <c r="AM665" i="3"/>
  <c r="AM669" i="3"/>
  <c r="AM673" i="3"/>
  <c r="AM677" i="3"/>
  <c r="AM681" i="3"/>
  <c r="AM685" i="3"/>
  <c r="AM689" i="3"/>
  <c r="AM693" i="3"/>
  <c r="AM697" i="3"/>
  <c r="AM713" i="3"/>
  <c r="AM729" i="3"/>
  <c r="AM737" i="3"/>
  <c r="AM745" i="3"/>
  <c r="AM753" i="3"/>
  <c r="AM761" i="3"/>
  <c r="AM769" i="3"/>
  <c r="AM777" i="3"/>
  <c r="AM785" i="3"/>
  <c r="AM793" i="3"/>
  <c r="AM801" i="3"/>
  <c r="AM809" i="3"/>
  <c r="AM816" i="3"/>
  <c r="AM820" i="3"/>
  <c r="AM824" i="3"/>
  <c r="AM828" i="3"/>
  <c r="AM832" i="3"/>
  <c r="AM836" i="3"/>
  <c r="AM840" i="3"/>
  <c r="AM844" i="3"/>
  <c r="AM848" i="3"/>
  <c r="AM852" i="3"/>
  <c r="AM856" i="3"/>
  <c r="AM860" i="3"/>
  <c r="AM864" i="3"/>
  <c r="AM868" i="3"/>
  <c r="AM872" i="3"/>
  <c r="AM876" i="3"/>
  <c r="AM880" i="3"/>
  <c r="AM884" i="3"/>
  <c r="AM888" i="3"/>
  <c r="AM892" i="3"/>
  <c r="AM896" i="3"/>
  <c r="AM900" i="3"/>
  <c r="AM904" i="3"/>
  <c r="AM908" i="3"/>
  <c r="AM912" i="3"/>
  <c r="AM916" i="3"/>
  <c r="AM920" i="3"/>
  <c r="AM924" i="3"/>
  <c r="AM928" i="3"/>
  <c r="AM932" i="3"/>
  <c r="AM936" i="3"/>
  <c r="AM940" i="3"/>
  <c r="AM944" i="3"/>
  <c r="AM948" i="3"/>
  <c r="AM952" i="3"/>
  <c r="AM956" i="3"/>
  <c r="AM960" i="3"/>
  <c r="AM964" i="3"/>
  <c r="AM968" i="3"/>
  <c r="AM972" i="3"/>
  <c r="AM976" i="3"/>
  <c r="AM980" i="3"/>
  <c r="AM984" i="3"/>
  <c r="AM988" i="3"/>
  <c r="AM992" i="3"/>
  <c r="AM996" i="3"/>
  <c r="AM1000" i="3"/>
  <c r="AM1004" i="3"/>
  <c r="AM1008" i="3"/>
  <c r="AM1012" i="3"/>
  <c r="AM1016" i="3"/>
  <c r="AM1020" i="3"/>
  <c r="AM1024" i="3"/>
  <c r="AM1028" i="3"/>
  <c r="AM1032" i="3"/>
  <c r="AM1036" i="3"/>
  <c r="AM1040" i="3"/>
  <c r="AM1044" i="3"/>
  <c r="AM1048" i="3"/>
  <c r="AM1052" i="3"/>
  <c r="AM1056" i="3"/>
  <c r="AM1060" i="3"/>
  <c r="AM1064" i="3"/>
  <c r="AM1068" i="3"/>
  <c r="AM1072" i="3"/>
  <c r="AM1076" i="3"/>
  <c r="AM1080" i="3"/>
  <c r="AM1084" i="3"/>
  <c r="AM1088" i="3"/>
  <c r="AM1092" i="3"/>
  <c r="AM1096" i="3"/>
  <c r="AM1100" i="3"/>
  <c r="AM1104" i="3"/>
  <c r="AM1108" i="3"/>
  <c r="AM1112" i="3"/>
  <c r="AM1116" i="3"/>
  <c r="AM1120" i="3"/>
  <c r="AM1124" i="3"/>
  <c r="AM1128" i="3"/>
  <c r="AM1132" i="3"/>
  <c r="AM1136" i="3"/>
  <c r="AM1140" i="3"/>
  <c r="AM1144" i="3"/>
  <c r="AM1148" i="3"/>
  <c r="AM1152" i="3"/>
  <c r="AM1156" i="3"/>
  <c r="AM1160" i="3"/>
  <c r="AM1164" i="3"/>
  <c r="AM1168" i="3"/>
  <c r="AM1172" i="3"/>
  <c r="AM1176" i="3"/>
  <c r="AM1180" i="3"/>
  <c r="AM1184" i="3"/>
  <c r="AM1188" i="3"/>
  <c r="AM1192" i="3"/>
  <c r="AM1196" i="3"/>
  <c r="AM1200" i="3"/>
  <c r="AM1204" i="3"/>
  <c r="AM1208" i="3"/>
  <c r="AM1212" i="3"/>
  <c r="AM1216" i="3"/>
  <c r="AM1220" i="3"/>
  <c r="AM1224" i="3"/>
  <c r="AM1228" i="3"/>
  <c r="AM1232" i="3"/>
  <c r="AM1236" i="3"/>
  <c r="AM1240" i="3"/>
  <c r="AM1244" i="3"/>
  <c r="AM1248" i="3"/>
  <c r="AM1252" i="3"/>
  <c r="AM1256" i="3"/>
  <c r="AM1260" i="3"/>
  <c r="AM1264" i="3"/>
  <c r="AM1268" i="3"/>
  <c r="AM1272" i="3"/>
  <c r="AM1276" i="3"/>
  <c r="AM1280" i="3"/>
  <c r="AM1284" i="3"/>
  <c r="AM1288" i="3"/>
  <c r="AM1292" i="3"/>
  <c r="AM1296" i="3"/>
  <c r="AM1300" i="3"/>
  <c r="AM1304" i="3"/>
  <c r="AM1308" i="3"/>
  <c r="AM1312" i="3"/>
  <c r="AM1316" i="3"/>
  <c r="AM1320" i="3"/>
  <c r="AM1324" i="3"/>
  <c r="AM1328" i="3"/>
  <c r="AM1332" i="3"/>
  <c r="AM1336" i="3"/>
  <c r="AM1340" i="3"/>
  <c r="AM1344" i="3"/>
  <c r="AM1348" i="3"/>
  <c r="AM1352" i="3"/>
  <c r="AM1356" i="3"/>
  <c r="AM1360" i="3"/>
  <c r="AM1364" i="3"/>
  <c r="AM1368" i="3"/>
  <c r="AM1372" i="3"/>
  <c r="AM1376" i="3"/>
  <c r="AM1380" i="3"/>
  <c r="AM1384" i="3"/>
  <c r="AM1388" i="3"/>
  <c r="AM1392" i="3"/>
  <c r="AM1396" i="3"/>
  <c r="AM1400" i="3"/>
  <c r="AM1404" i="3"/>
  <c r="AM1408" i="3"/>
  <c r="AM1412" i="3"/>
  <c r="AM1416" i="3"/>
  <c r="AM1420" i="3"/>
  <c r="AM1424" i="3"/>
  <c r="AM1428" i="3"/>
  <c r="AM1432" i="3"/>
  <c r="AM1436" i="3"/>
  <c r="AM1440" i="3"/>
  <c r="AM1444" i="3"/>
  <c r="AM1448" i="3"/>
  <c r="AM1452" i="3"/>
  <c r="AM1456" i="3"/>
  <c r="AM1460" i="3"/>
  <c r="AM1464" i="3"/>
  <c r="AM1468" i="3"/>
  <c r="AM1472" i="3"/>
  <c r="AM1476" i="3"/>
  <c r="AM1480" i="3"/>
  <c r="AM1484" i="3"/>
  <c r="AM1488" i="3"/>
  <c r="AM1492" i="3"/>
  <c r="AM1496" i="3"/>
  <c r="AM1500" i="3"/>
  <c r="AM1504" i="3"/>
  <c r="AM1508" i="3"/>
  <c r="AM1512" i="3"/>
  <c r="AM1516" i="3"/>
  <c r="AM1520" i="3"/>
  <c r="AM1524" i="3"/>
  <c r="AM1528" i="3"/>
  <c r="AM1532" i="3"/>
  <c r="AM1536" i="3"/>
  <c r="AM1540" i="3"/>
  <c r="AM1544" i="3"/>
  <c r="AM1548" i="3"/>
  <c r="AM1552" i="3"/>
  <c r="AM1556" i="3"/>
  <c r="AM1560" i="3"/>
  <c r="AM1564" i="3"/>
  <c r="AM1568" i="3"/>
  <c r="AM1572" i="3"/>
  <c r="AM1576" i="3"/>
  <c r="AM1580" i="3"/>
  <c r="AM1584" i="3"/>
  <c r="AM1588" i="3"/>
  <c r="AM1592" i="3"/>
  <c r="AM1596" i="3"/>
  <c r="AM1600" i="3"/>
  <c r="AM1604" i="3"/>
  <c r="AM1608" i="3"/>
  <c r="AM1612" i="3"/>
  <c r="AM1616" i="3"/>
  <c r="AM1620" i="3"/>
  <c r="AM1624" i="3"/>
  <c r="AM1628" i="3"/>
  <c r="AM1632" i="3"/>
  <c r="AM1636" i="3"/>
  <c r="AM1640" i="3"/>
  <c r="AM1644" i="3"/>
  <c r="AM1648" i="3"/>
  <c r="AM1652" i="3"/>
  <c r="AM1656" i="3"/>
  <c r="AM1660" i="3"/>
  <c r="AM1664" i="3"/>
  <c r="AM1668" i="3"/>
  <c r="AM1672" i="3"/>
  <c r="AM1676" i="3"/>
  <c r="AM1680" i="3"/>
  <c r="AM1684" i="3"/>
  <c r="AM1688" i="3"/>
  <c r="AM1692" i="3"/>
  <c r="AM1696" i="3"/>
  <c r="AM1700" i="3"/>
  <c r="AM1704" i="3"/>
  <c r="AM1708" i="3"/>
  <c r="AM1712" i="3"/>
  <c r="AM1716" i="3"/>
  <c r="AM1720" i="3"/>
  <c r="AM1724" i="3"/>
  <c r="AM1728" i="3"/>
  <c r="AM1732" i="3"/>
  <c r="AM1736" i="3"/>
  <c r="AM1740" i="3"/>
  <c r="AM1744" i="3"/>
  <c r="AM1748" i="3"/>
  <c r="AM1752" i="3"/>
  <c r="AM1756" i="3"/>
  <c r="AM1760" i="3"/>
  <c r="AM1764" i="3"/>
  <c r="AM1768" i="3"/>
  <c r="AM1772" i="3"/>
  <c r="AM1776" i="3"/>
  <c r="AM1780" i="3"/>
  <c r="AM1784" i="3"/>
  <c r="AM1788" i="3"/>
  <c r="AM1792" i="3"/>
  <c r="AM1796" i="3"/>
  <c r="AM1800" i="3"/>
  <c r="AM1804" i="3"/>
  <c r="AM1808" i="3"/>
  <c r="AM1812" i="3"/>
  <c r="AM1816" i="3"/>
  <c r="AM1820" i="3"/>
  <c r="AM1824" i="3"/>
  <c r="AM1828" i="3"/>
  <c r="AM1832" i="3"/>
  <c r="AM1836" i="3"/>
  <c r="AM1840" i="3"/>
  <c r="AM1844" i="3"/>
  <c r="AM1848" i="3"/>
  <c r="AM1852" i="3"/>
  <c r="AM1856" i="3"/>
  <c r="AM1860" i="3"/>
  <c r="AM1864" i="3"/>
  <c r="AM1868" i="3"/>
  <c r="AM1872" i="3"/>
  <c r="AM1876" i="3"/>
  <c r="AM1880" i="3"/>
  <c r="AM1884" i="3"/>
  <c r="AM1888" i="3"/>
  <c r="AM1892" i="3"/>
  <c r="AM1896" i="3"/>
  <c r="AM1900" i="3"/>
  <c r="AM1904" i="3"/>
  <c r="AM1908" i="3"/>
  <c r="AM1912" i="3"/>
  <c r="AM1916" i="3"/>
  <c r="AM1920" i="3"/>
  <c r="AM1924" i="3"/>
  <c r="AM1928" i="3"/>
  <c r="AM1932" i="3"/>
  <c r="AM1936" i="3"/>
  <c r="AM1940" i="3"/>
  <c r="AM1944" i="3"/>
  <c r="AM1948" i="3"/>
  <c r="AM1952" i="3"/>
  <c r="AM1956" i="3"/>
  <c r="AM1960" i="3"/>
  <c r="AM1964" i="3"/>
  <c r="AM1968" i="3"/>
  <c r="AM1972" i="3"/>
  <c r="AM1976" i="3"/>
  <c r="AM1980" i="3"/>
  <c r="AM1984" i="3"/>
  <c r="AM1988" i="3"/>
  <c r="AM1992" i="3"/>
  <c r="AM1996" i="3"/>
  <c r="AM2000" i="3"/>
  <c r="AI7" i="3"/>
  <c r="AI11" i="3"/>
  <c r="AI15" i="3"/>
  <c r="AI19" i="3"/>
  <c r="AI23" i="3"/>
  <c r="AI27" i="3"/>
  <c r="AI31" i="3"/>
  <c r="AI35" i="3"/>
  <c r="AI39" i="3"/>
  <c r="AI43" i="3"/>
  <c r="AI47" i="3"/>
  <c r="AI51" i="3"/>
  <c r="AI55" i="3"/>
  <c r="AI59" i="3"/>
  <c r="AI63" i="3"/>
  <c r="AI67" i="3"/>
  <c r="AI71" i="3"/>
  <c r="AI75" i="3"/>
  <c r="AI79" i="3"/>
  <c r="AI83" i="3"/>
  <c r="AI87" i="3"/>
  <c r="AI91" i="3"/>
  <c r="AI95" i="3"/>
  <c r="AI99" i="3"/>
  <c r="AI103" i="3"/>
  <c r="AI107" i="3"/>
  <c r="AI111" i="3"/>
  <c r="AI115" i="3"/>
  <c r="AI119" i="3"/>
  <c r="AI123" i="3"/>
  <c r="AI127" i="3"/>
  <c r="AI131" i="3"/>
  <c r="AI135" i="3"/>
  <c r="AI139" i="3"/>
  <c r="AI143" i="3"/>
  <c r="AI147" i="3"/>
  <c r="AI151" i="3"/>
  <c r="AI155" i="3"/>
  <c r="AI159" i="3"/>
  <c r="AI163" i="3"/>
  <c r="AI167" i="3"/>
  <c r="AI171" i="3"/>
  <c r="AI175" i="3"/>
  <c r="AI179" i="3"/>
  <c r="AI183" i="3"/>
  <c r="AI187" i="3"/>
  <c r="AI191" i="3"/>
  <c r="AI195" i="3"/>
  <c r="AI199" i="3"/>
  <c r="AI203" i="3"/>
  <c r="AI207" i="3"/>
  <c r="AI211" i="3"/>
  <c r="AI215" i="3"/>
  <c r="AI219" i="3"/>
  <c r="AI223" i="3"/>
  <c r="AI227" i="3"/>
  <c r="AM701" i="3"/>
  <c r="AM717" i="3"/>
  <c r="AM731" i="3"/>
  <c r="AM739" i="3"/>
  <c r="AM747" i="3"/>
  <c r="AM755" i="3"/>
  <c r="AM763" i="3"/>
  <c r="AM771" i="3"/>
  <c r="AM779" i="3"/>
  <c r="AM787" i="3"/>
  <c r="AM795" i="3"/>
  <c r="AM803" i="3"/>
  <c r="AM811" i="3"/>
  <c r="AM817" i="3"/>
  <c r="AM821" i="3"/>
  <c r="AM825" i="3"/>
  <c r="AM829" i="3"/>
  <c r="AM833" i="3"/>
  <c r="AM837" i="3"/>
  <c r="AM841" i="3"/>
  <c r="AM845" i="3"/>
  <c r="AM849" i="3"/>
  <c r="AM853" i="3"/>
  <c r="AM857" i="3"/>
  <c r="AM861" i="3"/>
  <c r="AM865" i="3"/>
  <c r="AM869" i="3"/>
  <c r="AM873" i="3"/>
  <c r="AM877" i="3"/>
  <c r="AM881" i="3"/>
  <c r="AM885" i="3"/>
  <c r="AM889" i="3"/>
  <c r="AM893" i="3"/>
  <c r="AM897" i="3"/>
  <c r="AM901" i="3"/>
  <c r="AM905" i="3"/>
  <c r="AM909" i="3"/>
  <c r="AM913" i="3"/>
  <c r="AM917" i="3"/>
  <c r="AM921" i="3"/>
  <c r="AM925" i="3"/>
  <c r="AM929" i="3"/>
  <c r="AM933" i="3"/>
  <c r="AM937" i="3"/>
  <c r="AM941" i="3"/>
  <c r="AM945" i="3"/>
  <c r="AM949" i="3"/>
  <c r="AM953" i="3"/>
  <c r="AM957" i="3"/>
  <c r="AM961" i="3"/>
  <c r="AM965" i="3"/>
  <c r="AM969" i="3"/>
  <c r="AM973" i="3"/>
  <c r="AM977" i="3"/>
  <c r="AM981" i="3"/>
  <c r="AM985" i="3"/>
  <c r="AM989" i="3"/>
  <c r="AM993" i="3"/>
  <c r="AM997" i="3"/>
  <c r="AM1001" i="3"/>
  <c r="AM1005" i="3"/>
  <c r="AM1009" i="3"/>
  <c r="AM1013" i="3"/>
  <c r="AM1017" i="3"/>
  <c r="AM1021" i="3"/>
  <c r="AM1025" i="3"/>
  <c r="AM1029" i="3"/>
  <c r="AM1033" i="3"/>
  <c r="AM1037" i="3"/>
  <c r="AM1041" i="3"/>
  <c r="AM1045" i="3"/>
  <c r="AM1049" i="3"/>
  <c r="AM1053" i="3"/>
  <c r="AM1057" i="3"/>
  <c r="AM1061" i="3"/>
  <c r="AM1065" i="3"/>
  <c r="AM1069" i="3"/>
  <c r="AM1073" i="3"/>
  <c r="AM1077" i="3"/>
  <c r="AM1081" i="3"/>
  <c r="AM1085" i="3"/>
  <c r="AM1089" i="3"/>
  <c r="AM1093" i="3"/>
  <c r="AM1097" i="3"/>
  <c r="AM1101" i="3"/>
  <c r="AM1105" i="3"/>
  <c r="AM1109" i="3"/>
  <c r="AM1113" i="3"/>
  <c r="AM1117" i="3"/>
  <c r="AM1121" i="3"/>
  <c r="AM1125" i="3"/>
  <c r="AM1129" i="3"/>
  <c r="AM1133" i="3"/>
  <c r="AM1137" i="3"/>
  <c r="AM1141" i="3"/>
  <c r="AM1145" i="3"/>
  <c r="AM1149" i="3"/>
  <c r="AM1153" i="3"/>
  <c r="AM1157" i="3"/>
  <c r="AM1161" i="3"/>
  <c r="AM1165" i="3"/>
  <c r="AM1169" i="3"/>
  <c r="AM1173" i="3"/>
  <c r="AM1177" i="3"/>
  <c r="AM1181" i="3"/>
  <c r="AM1185" i="3"/>
  <c r="AM1189" i="3"/>
  <c r="AM1193" i="3"/>
  <c r="AM1197" i="3"/>
  <c r="AM1201" i="3"/>
  <c r="AM1205" i="3"/>
  <c r="AM1209" i="3"/>
  <c r="AM1213" i="3"/>
  <c r="AM1217" i="3"/>
  <c r="AM1221" i="3"/>
  <c r="AM1225" i="3"/>
  <c r="AM1229" i="3"/>
  <c r="AM1233" i="3"/>
  <c r="AM1237" i="3"/>
  <c r="AM1241" i="3"/>
  <c r="AM1245" i="3"/>
  <c r="AM1249" i="3"/>
  <c r="AM1253" i="3"/>
  <c r="AM1257" i="3"/>
  <c r="AM1261" i="3"/>
  <c r="AM1265" i="3"/>
  <c r="AM1269" i="3"/>
  <c r="AM1273" i="3"/>
  <c r="AM1277" i="3"/>
  <c r="AM1281" i="3"/>
  <c r="AM1285" i="3"/>
  <c r="AM1289" i="3"/>
  <c r="AM1293" i="3"/>
  <c r="AM1297" i="3"/>
  <c r="AM1301" i="3"/>
  <c r="AM1305" i="3"/>
  <c r="AM1309" i="3"/>
  <c r="AM1313" i="3"/>
  <c r="AM1317" i="3"/>
  <c r="AM1321" i="3"/>
  <c r="AM1325" i="3"/>
  <c r="AM1329" i="3"/>
  <c r="AM1333" i="3"/>
  <c r="AM1337" i="3"/>
  <c r="AM1341" i="3"/>
  <c r="AM1345" i="3"/>
  <c r="AM1349" i="3"/>
  <c r="AM1353" i="3"/>
  <c r="AM1357" i="3"/>
  <c r="AM1361" i="3"/>
  <c r="AM1365" i="3"/>
  <c r="AM1369" i="3"/>
  <c r="AM1373" i="3"/>
  <c r="AM1377" i="3"/>
  <c r="AM1381" i="3"/>
  <c r="AM1385" i="3"/>
  <c r="AM1389" i="3"/>
  <c r="AM1393" i="3"/>
  <c r="AM1397" i="3"/>
  <c r="AM1401" i="3"/>
  <c r="AM1405" i="3"/>
  <c r="AM1409" i="3"/>
  <c r="AM1413" i="3"/>
  <c r="AM1417" i="3"/>
  <c r="AM1421" i="3"/>
  <c r="AM1425" i="3"/>
  <c r="AM1429" i="3"/>
  <c r="AM1433" i="3"/>
  <c r="AM1437" i="3"/>
  <c r="AM1441" i="3"/>
  <c r="AM1445" i="3"/>
  <c r="AM1449" i="3"/>
  <c r="AM1453" i="3"/>
  <c r="AM1457" i="3"/>
  <c r="AM1461" i="3"/>
  <c r="AM1465" i="3"/>
  <c r="AM1469" i="3"/>
  <c r="AM1473" i="3"/>
  <c r="AM1477" i="3"/>
  <c r="AM1481" i="3"/>
  <c r="AM1485" i="3"/>
  <c r="AM1489" i="3"/>
  <c r="AM1493" i="3"/>
  <c r="AM1497" i="3"/>
  <c r="AM1501" i="3"/>
  <c r="AM1505" i="3"/>
  <c r="AM1509" i="3"/>
  <c r="AM1513" i="3"/>
  <c r="AM1517" i="3"/>
  <c r="AM1521" i="3"/>
  <c r="AM1525" i="3"/>
  <c r="AM1529" i="3"/>
  <c r="AM1533" i="3"/>
  <c r="AM1537" i="3"/>
  <c r="AM1541" i="3"/>
  <c r="AM1545" i="3"/>
  <c r="AM1549" i="3"/>
  <c r="AM1553" i="3"/>
  <c r="AM1557" i="3"/>
  <c r="AM1561" i="3"/>
  <c r="AM1565" i="3"/>
  <c r="AM1569" i="3"/>
  <c r="AM1573" i="3"/>
  <c r="AM1577" i="3"/>
  <c r="AM1581" i="3"/>
  <c r="AM1585" i="3"/>
  <c r="AM1589" i="3"/>
  <c r="AM1593" i="3"/>
  <c r="AM1597" i="3"/>
  <c r="AM1601" i="3"/>
  <c r="AM1605" i="3"/>
  <c r="AM1609" i="3"/>
  <c r="AM1613" i="3"/>
  <c r="AM1617" i="3"/>
  <c r="AM1621" i="3"/>
  <c r="AM1625" i="3"/>
  <c r="AM1629" i="3"/>
  <c r="AM1633" i="3"/>
  <c r="AM1637" i="3"/>
  <c r="AM1641" i="3"/>
  <c r="AM1645" i="3"/>
  <c r="AM1649" i="3"/>
  <c r="AM1653" i="3"/>
  <c r="AM1657" i="3"/>
  <c r="AM1661" i="3"/>
  <c r="AM1665" i="3"/>
  <c r="AM1669" i="3"/>
  <c r="AM1673" i="3"/>
  <c r="AM1677" i="3"/>
  <c r="AM1681" i="3"/>
  <c r="AM1685" i="3"/>
  <c r="AM1689" i="3"/>
  <c r="AM1693" i="3"/>
  <c r="AM1697" i="3"/>
  <c r="AM1701" i="3"/>
  <c r="AM1705" i="3"/>
  <c r="AM1709" i="3"/>
  <c r="AM1713" i="3"/>
  <c r="AM1717" i="3"/>
  <c r="AM1721" i="3"/>
  <c r="AM1725" i="3"/>
  <c r="AM1729" i="3"/>
  <c r="AM1733" i="3"/>
  <c r="AM1737" i="3"/>
  <c r="AM1741" i="3"/>
  <c r="AM1745" i="3"/>
  <c r="AM1749" i="3"/>
  <c r="AM1753" i="3"/>
  <c r="AM1757" i="3"/>
  <c r="AM1761" i="3"/>
  <c r="AM1765" i="3"/>
  <c r="AM1769" i="3"/>
  <c r="AM1773" i="3"/>
  <c r="AM1777" i="3"/>
  <c r="AM1781" i="3"/>
  <c r="AM1785" i="3"/>
  <c r="AM1789" i="3"/>
  <c r="AM1793" i="3"/>
  <c r="AM1797" i="3"/>
  <c r="AM1801" i="3"/>
  <c r="AM1805" i="3"/>
  <c r="AM1809" i="3"/>
  <c r="AM1813" i="3"/>
  <c r="AM1817" i="3"/>
  <c r="AM1821" i="3"/>
  <c r="AM1825" i="3"/>
  <c r="AM1829" i="3"/>
  <c r="AM1833" i="3"/>
  <c r="AM1837" i="3"/>
  <c r="AM1841" i="3"/>
  <c r="AM1845" i="3"/>
  <c r="AM1849" i="3"/>
  <c r="AM1853" i="3"/>
  <c r="AM1857" i="3"/>
  <c r="AM1861" i="3"/>
  <c r="AM1865" i="3"/>
  <c r="AM1869" i="3"/>
  <c r="AM1873" i="3"/>
  <c r="AM1877" i="3"/>
  <c r="AM1881" i="3"/>
  <c r="AM1885" i="3"/>
  <c r="AM1889" i="3"/>
  <c r="AM1893" i="3"/>
  <c r="AM1897" i="3"/>
  <c r="AM1901" i="3"/>
  <c r="AM1905" i="3"/>
  <c r="AM1909" i="3"/>
  <c r="AM1913" i="3"/>
  <c r="AM1917" i="3"/>
  <c r="AM1921" i="3"/>
  <c r="AM1925" i="3"/>
  <c r="AM1929" i="3"/>
  <c r="AM1933" i="3"/>
  <c r="AM1937" i="3"/>
  <c r="AM1941" i="3"/>
  <c r="AM1945" i="3"/>
  <c r="AM1949" i="3"/>
  <c r="AM1953" i="3"/>
  <c r="AM1957" i="3"/>
  <c r="AM1961" i="3"/>
  <c r="AM1965" i="3"/>
  <c r="AM1969" i="3"/>
  <c r="AM1973" i="3"/>
  <c r="AM1977" i="3"/>
  <c r="AM1981" i="3"/>
  <c r="AM1985" i="3"/>
  <c r="AM1989" i="3"/>
  <c r="AM1993" i="3"/>
  <c r="AM1997" i="3"/>
  <c r="AI4" i="3"/>
  <c r="AI8" i="3"/>
  <c r="AI12" i="3"/>
  <c r="AI16" i="3"/>
  <c r="AI20" i="3"/>
  <c r="AI24" i="3"/>
  <c r="AI28" i="3"/>
  <c r="AI32" i="3"/>
  <c r="AI36" i="3"/>
  <c r="AI40" i="3"/>
  <c r="AI44" i="3"/>
  <c r="AI48" i="3"/>
  <c r="AI52" i="3"/>
  <c r="AI56" i="3"/>
  <c r="AI60" i="3"/>
  <c r="AI64" i="3"/>
  <c r="AI68" i="3"/>
  <c r="AI72" i="3"/>
  <c r="AI76" i="3"/>
  <c r="AI80" i="3"/>
  <c r="AI84" i="3"/>
  <c r="AI88" i="3"/>
  <c r="AI92" i="3"/>
  <c r="AI96" i="3"/>
  <c r="AI100" i="3"/>
  <c r="AI104" i="3"/>
  <c r="AI108" i="3"/>
  <c r="AI112" i="3"/>
  <c r="AI116" i="3"/>
  <c r="AI120" i="3"/>
  <c r="AI124" i="3"/>
  <c r="AI128" i="3"/>
  <c r="AM705" i="3"/>
  <c r="AM721" i="3"/>
  <c r="AM733" i="3"/>
  <c r="AM741" i="3"/>
  <c r="AM749" i="3"/>
  <c r="AM757" i="3"/>
  <c r="AM765" i="3"/>
  <c r="AM773" i="3"/>
  <c r="AM781" i="3"/>
  <c r="AM789" i="3"/>
  <c r="AM797" i="3"/>
  <c r="AM805" i="3"/>
  <c r="AM813" i="3"/>
  <c r="AM818" i="3"/>
  <c r="AM822" i="3"/>
  <c r="AM826" i="3"/>
  <c r="AM830" i="3"/>
  <c r="AM834" i="3"/>
  <c r="AM838" i="3"/>
  <c r="AM842" i="3"/>
  <c r="AM846" i="3"/>
  <c r="AM850" i="3"/>
  <c r="AM854" i="3"/>
  <c r="AM858" i="3"/>
  <c r="AM862" i="3"/>
  <c r="AM866" i="3"/>
  <c r="AM870" i="3"/>
  <c r="AM874" i="3"/>
  <c r="AM878" i="3"/>
  <c r="AM882" i="3"/>
  <c r="AM886" i="3"/>
  <c r="AM890" i="3"/>
  <c r="AM894" i="3"/>
  <c r="AM898" i="3"/>
  <c r="AM902" i="3"/>
  <c r="AM906" i="3"/>
  <c r="AM910" i="3"/>
  <c r="AM914" i="3"/>
  <c r="AM918" i="3"/>
  <c r="AM922" i="3"/>
  <c r="AM926" i="3"/>
  <c r="AM930" i="3"/>
  <c r="AM934" i="3"/>
  <c r="AM938" i="3"/>
  <c r="AM942" i="3"/>
  <c r="AM946" i="3"/>
  <c r="AM950" i="3"/>
  <c r="AM954" i="3"/>
  <c r="AM958" i="3"/>
  <c r="AM962" i="3"/>
  <c r="AM966" i="3"/>
  <c r="AM970" i="3"/>
  <c r="AM974" i="3"/>
  <c r="AM978" i="3"/>
  <c r="AM982" i="3"/>
  <c r="AM986" i="3"/>
  <c r="AM990" i="3"/>
  <c r="AM994" i="3"/>
  <c r="AM998" i="3"/>
  <c r="AM1002" i="3"/>
  <c r="AM1006" i="3"/>
  <c r="AM1010" i="3"/>
  <c r="AM1014" i="3"/>
  <c r="AM1018" i="3"/>
  <c r="AM1022" i="3"/>
  <c r="AM1026" i="3"/>
  <c r="AM1030" i="3"/>
  <c r="AM1034" i="3"/>
  <c r="AM1038" i="3"/>
  <c r="AM1042" i="3"/>
  <c r="AM1046" i="3"/>
  <c r="AM1050" i="3"/>
  <c r="AM1054" i="3"/>
  <c r="AM1058" i="3"/>
  <c r="AM1062" i="3"/>
  <c r="AM1066" i="3"/>
  <c r="AM1070" i="3"/>
  <c r="AM1074" i="3"/>
  <c r="AM1078" i="3"/>
  <c r="AM1082" i="3"/>
  <c r="AM1086" i="3"/>
  <c r="AM1090" i="3"/>
  <c r="AM1094" i="3"/>
  <c r="AM1098" i="3"/>
  <c r="AM1102" i="3"/>
  <c r="AM1106" i="3"/>
  <c r="AM1110" i="3"/>
  <c r="AM1114" i="3"/>
  <c r="AM1118" i="3"/>
  <c r="AM1122" i="3"/>
  <c r="AM1126" i="3"/>
  <c r="AM1130" i="3"/>
  <c r="AM1134" i="3"/>
  <c r="AM1138" i="3"/>
  <c r="AM1142" i="3"/>
  <c r="AM1146" i="3"/>
  <c r="AM1150" i="3"/>
  <c r="AM1154" i="3"/>
  <c r="AM1158" i="3"/>
  <c r="AM1162" i="3"/>
  <c r="AM1166" i="3"/>
  <c r="AM1170" i="3"/>
  <c r="AM1174" i="3"/>
  <c r="AM1178" i="3"/>
  <c r="AM1182" i="3"/>
  <c r="AM1186" i="3"/>
  <c r="AM1190" i="3"/>
  <c r="AM1194" i="3"/>
  <c r="AM1198" i="3"/>
  <c r="AM1202" i="3"/>
  <c r="AM1206" i="3"/>
  <c r="AM1210" i="3"/>
  <c r="AM1214" i="3"/>
  <c r="AM1218" i="3"/>
  <c r="AM1222" i="3"/>
  <c r="AM1226" i="3"/>
  <c r="AM1230" i="3"/>
  <c r="AM1234" i="3"/>
  <c r="AM1238" i="3"/>
  <c r="AM1242" i="3"/>
  <c r="AM1246" i="3"/>
  <c r="AM1250" i="3"/>
  <c r="AM1254" i="3"/>
  <c r="AM1258" i="3"/>
  <c r="AM1262" i="3"/>
  <c r="AM1266" i="3"/>
  <c r="AM1270" i="3"/>
  <c r="AM1274" i="3"/>
  <c r="AM1278" i="3"/>
  <c r="AM1282" i="3"/>
  <c r="AM1286" i="3"/>
  <c r="AM1290" i="3"/>
  <c r="AM1294" i="3"/>
  <c r="AM1298" i="3"/>
  <c r="AM1302" i="3"/>
  <c r="AM1306" i="3"/>
  <c r="AM1310" i="3"/>
  <c r="AM1314" i="3"/>
  <c r="AM1318" i="3"/>
  <c r="AM1322" i="3"/>
  <c r="AM1326" i="3"/>
  <c r="AM1330" i="3"/>
  <c r="AM1334" i="3"/>
  <c r="AM1338" i="3"/>
  <c r="AM1342" i="3"/>
  <c r="AM1346" i="3"/>
  <c r="AM1350" i="3"/>
  <c r="AM1354" i="3"/>
  <c r="AM1358" i="3"/>
  <c r="AM1362" i="3"/>
  <c r="AM1366" i="3"/>
  <c r="AM1370" i="3"/>
  <c r="AM1374" i="3"/>
  <c r="AM1378" i="3"/>
  <c r="AM1382" i="3"/>
  <c r="AM1386" i="3"/>
  <c r="AM1390" i="3"/>
  <c r="AM1394" i="3"/>
  <c r="AM1398" i="3"/>
  <c r="AM1402" i="3"/>
  <c r="AM1406" i="3"/>
  <c r="AM1410" i="3"/>
  <c r="AM1414" i="3"/>
  <c r="AM1418" i="3"/>
  <c r="AM1422" i="3"/>
  <c r="AM1426" i="3"/>
  <c r="AM1430" i="3"/>
  <c r="AM1434" i="3"/>
  <c r="AM1438" i="3"/>
  <c r="AM1442" i="3"/>
  <c r="AM1446" i="3"/>
  <c r="AM1450" i="3"/>
  <c r="AM1454" i="3"/>
  <c r="AM1458" i="3"/>
  <c r="AM1462" i="3"/>
  <c r="AM1466" i="3"/>
  <c r="AM1470" i="3"/>
  <c r="AM1474" i="3"/>
  <c r="AM1478" i="3"/>
  <c r="AM1482" i="3"/>
  <c r="AM1486" i="3"/>
  <c r="AM1490" i="3"/>
  <c r="AM1494" i="3"/>
  <c r="AM1498" i="3"/>
  <c r="AM1502" i="3"/>
  <c r="AM1506" i="3"/>
  <c r="AM1510" i="3"/>
  <c r="AM1514" i="3"/>
  <c r="AM1518" i="3"/>
  <c r="AM1522" i="3"/>
  <c r="AM1526" i="3"/>
  <c r="AM1530" i="3"/>
  <c r="AM1534" i="3"/>
  <c r="AM1538" i="3"/>
  <c r="AM1542" i="3"/>
  <c r="AM1546" i="3"/>
  <c r="AM1550" i="3"/>
  <c r="AM1554" i="3"/>
  <c r="AM1558" i="3"/>
  <c r="AM1562" i="3"/>
  <c r="AM1566" i="3"/>
  <c r="AM1570" i="3"/>
  <c r="AM1574" i="3"/>
  <c r="AM1578" i="3"/>
  <c r="AM1582" i="3"/>
  <c r="AM1586" i="3"/>
  <c r="AM1590" i="3"/>
  <c r="AM1594" i="3"/>
  <c r="AM1598" i="3"/>
  <c r="AM1602" i="3"/>
  <c r="AM1606" i="3"/>
  <c r="AM1610" i="3"/>
  <c r="AM1614" i="3"/>
  <c r="AM1618" i="3"/>
  <c r="AM1622" i="3"/>
  <c r="AM1626" i="3"/>
  <c r="AM1630" i="3"/>
  <c r="AM1634" i="3"/>
  <c r="AM1638" i="3"/>
  <c r="AM1642" i="3"/>
  <c r="AM1646" i="3"/>
  <c r="AM1650" i="3"/>
  <c r="AM1654" i="3"/>
  <c r="AM1658" i="3"/>
  <c r="AM1662" i="3"/>
  <c r="AM1666" i="3"/>
  <c r="AM1670" i="3"/>
  <c r="AM1674" i="3"/>
  <c r="AM1678" i="3"/>
  <c r="AM1682" i="3"/>
  <c r="AM1686" i="3"/>
  <c r="AM1690" i="3"/>
  <c r="AM1694" i="3"/>
  <c r="AM1698" i="3"/>
  <c r="AM1702" i="3"/>
  <c r="AM1706" i="3"/>
  <c r="AM1710" i="3"/>
  <c r="AM1714" i="3"/>
  <c r="AM1718" i="3"/>
  <c r="AM1722" i="3"/>
  <c r="AM1726" i="3"/>
  <c r="AM1730" i="3"/>
  <c r="AM1734" i="3"/>
  <c r="AM1738" i="3"/>
  <c r="AM1742" i="3"/>
  <c r="AM1746" i="3"/>
  <c r="AM1750" i="3"/>
  <c r="AM1754" i="3"/>
  <c r="AM1758" i="3"/>
  <c r="AM1762" i="3"/>
  <c r="AM1766" i="3"/>
  <c r="AM1770" i="3"/>
  <c r="AM1774" i="3"/>
  <c r="AM1778" i="3"/>
  <c r="AM1782" i="3"/>
  <c r="AM1786" i="3"/>
  <c r="AM1790" i="3"/>
  <c r="AM1794" i="3"/>
  <c r="AM1798" i="3"/>
  <c r="AM1802" i="3"/>
  <c r="AM1806" i="3"/>
  <c r="AM1810" i="3"/>
  <c r="AM1814" i="3"/>
  <c r="AM1818" i="3"/>
  <c r="AM1822" i="3"/>
  <c r="AM1826" i="3"/>
  <c r="AM1830" i="3"/>
  <c r="AM1834" i="3"/>
  <c r="AM1838" i="3"/>
  <c r="AM1842" i="3"/>
  <c r="AM1846" i="3"/>
  <c r="AM1850" i="3"/>
  <c r="AM1854" i="3"/>
  <c r="AM1858" i="3"/>
  <c r="AM1862" i="3"/>
  <c r="AM1866" i="3"/>
  <c r="AM1870" i="3"/>
  <c r="AM1874" i="3"/>
  <c r="AM1878" i="3"/>
  <c r="AM1882" i="3"/>
  <c r="AM1886" i="3"/>
  <c r="AM1890" i="3"/>
  <c r="AM1894" i="3"/>
  <c r="AM1898" i="3"/>
  <c r="AM1902" i="3"/>
  <c r="AM1906" i="3"/>
  <c r="AM1910" i="3"/>
  <c r="AM1914" i="3"/>
  <c r="AM1918" i="3"/>
  <c r="AM1922" i="3"/>
  <c r="AM1926" i="3"/>
  <c r="AM1930" i="3"/>
  <c r="AM1934" i="3"/>
  <c r="AM1938" i="3"/>
  <c r="AM1942" i="3"/>
  <c r="AM1946" i="3"/>
  <c r="AM1950" i="3"/>
  <c r="AM1954" i="3"/>
  <c r="AM1958" i="3"/>
  <c r="AM1962" i="3"/>
  <c r="AM1966" i="3"/>
  <c r="AM1970" i="3"/>
  <c r="AM1974" i="3"/>
  <c r="AM1978" i="3"/>
  <c r="AM1982" i="3"/>
  <c r="AM1986" i="3"/>
  <c r="AM1990" i="3"/>
  <c r="AM1994" i="3"/>
  <c r="AM1998" i="3"/>
  <c r="AI5" i="3"/>
  <c r="AI9" i="3"/>
  <c r="AI13" i="3"/>
  <c r="AI17" i="3"/>
  <c r="AI21" i="3"/>
  <c r="AI25" i="3"/>
  <c r="AI29" i="3"/>
  <c r="AI33" i="3"/>
  <c r="AI37" i="3"/>
  <c r="AI41" i="3"/>
  <c r="AI45" i="3"/>
  <c r="AI49" i="3"/>
  <c r="AI53" i="3"/>
  <c r="AI57" i="3"/>
  <c r="AI61" i="3"/>
  <c r="AI65" i="3"/>
  <c r="AI69" i="3"/>
  <c r="AI73" i="3"/>
  <c r="AI77" i="3"/>
  <c r="AI81" i="3"/>
  <c r="AI85" i="3"/>
  <c r="AI89" i="3"/>
  <c r="AI93" i="3"/>
  <c r="AI97" i="3"/>
  <c r="AI101" i="3"/>
  <c r="AI105" i="3"/>
  <c r="AI109" i="3"/>
  <c r="AI113" i="3"/>
  <c r="AI117" i="3"/>
  <c r="AI121" i="3"/>
  <c r="AI125" i="3"/>
  <c r="AI129" i="3"/>
  <c r="AI133" i="3"/>
  <c r="AI137" i="3"/>
  <c r="AI141" i="3"/>
  <c r="AI145" i="3"/>
  <c r="AI149" i="3"/>
  <c r="AI153" i="3"/>
  <c r="AI157" i="3"/>
  <c r="AI161" i="3"/>
  <c r="AI165" i="3"/>
  <c r="AI169" i="3"/>
  <c r="AI173" i="3"/>
  <c r="AI177" i="3"/>
  <c r="AI181" i="3"/>
  <c r="AI185" i="3"/>
  <c r="AI189" i="3"/>
  <c r="AI193" i="3"/>
  <c r="AI197" i="3"/>
  <c r="AI201" i="3"/>
  <c r="AI205" i="3"/>
  <c r="AI209" i="3"/>
  <c r="AI213" i="3"/>
  <c r="AI217" i="3"/>
  <c r="AI221" i="3"/>
  <c r="AI225" i="3"/>
  <c r="AI229" i="3"/>
  <c r="AM709" i="3"/>
  <c r="AM725" i="3"/>
  <c r="AM735" i="3"/>
  <c r="AM743" i="3"/>
  <c r="AM751" i="3"/>
  <c r="AM759" i="3"/>
  <c r="AM767" i="3"/>
  <c r="AM775" i="3"/>
  <c r="AM783" i="3"/>
  <c r="AM791" i="3"/>
  <c r="AM799" i="3"/>
  <c r="AM807" i="3"/>
  <c r="AM815" i="3"/>
  <c r="AM819" i="3"/>
  <c r="AM823" i="3"/>
  <c r="AM827" i="3"/>
  <c r="AM831" i="3"/>
  <c r="AM835" i="3"/>
  <c r="AM839" i="3"/>
  <c r="AM843" i="3"/>
  <c r="AM847" i="3"/>
  <c r="AM851" i="3"/>
  <c r="AM855" i="3"/>
  <c r="AM859" i="3"/>
  <c r="AM863" i="3"/>
  <c r="AM867" i="3"/>
  <c r="AM871" i="3"/>
  <c r="AM875" i="3"/>
  <c r="AM879" i="3"/>
  <c r="AM883" i="3"/>
  <c r="AM887" i="3"/>
  <c r="AM891" i="3"/>
  <c r="AM895" i="3"/>
  <c r="AM899" i="3"/>
  <c r="AM903" i="3"/>
  <c r="AM907" i="3"/>
  <c r="AM911" i="3"/>
  <c r="AM915" i="3"/>
  <c r="AM919" i="3"/>
  <c r="AM923" i="3"/>
  <c r="AM927" i="3"/>
  <c r="AM931" i="3"/>
  <c r="AM935" i="3"/>
  <c r="AM939" i="3"/>
  <c r="AM943" i="3"/>
  <c r="AM947" i="3"/>
  <c r="AM951" i="3"/>
  <c r="AM955" i="3"/>
  <c r="AM959" i="3"/>
  <c r="AM963" i="3"/>
  <c r="AM967" i="3"/>
  <c r="AM971" i="3"/>
  <c r="AM975" i="3"/>
  <c r="AM979" i="3"/>
  <c r="AM983" i="3"/>
  <c r="AM987" i="3"/>
  <c r="AM991" i="3"/>
  <c r="AM995" i="3"/>
  <c r="AM999" i="3"/>
  <c r="AM1003" i="3"/>
  <c r="AM1007" i="3"/>
  <c r="AM1011" i="3"/>
  <c r="AM1015" i="3"/>
  <c r="AM1019" i="3"/>
  <c r="AM1023" i="3"/>
  <c r="AM1027" i="3"/>
  <c r="AM1031" i="3"/>
  <c r="AM1035" i="3"/>
  <c r="AM1039" i="3"/>
  <c r="AM1043" i="3"/>
  <c r="AM1047" i="3"/>
  <c r="AM1051" i="3"/>
  <c r="AM1055" i="3"/>
  <c r="AM1059" i="3"/>
  <c r="AM1063" i="3"/>
  <c r="AM1067" i="3"/>
  <c r="AM1071" i="3"/>
  <c r="AM1075" i="3"/>
  <c r="AM1079" i="3"/>
  <c r="AM1083" i="3"/>
  <c r="AM1087" i="3"/>
  <c r="AM1091" i="3"/>
  <c r="AM1095" i="3"/>
  <c r="AM1099" i="3"/>
  <c r="AM1103" i="3"/>
  <c r="AM1107" i="3"/>
  <c r="AM1111" i="3"/>
  <c r="AM1115" i="3"/>
  <c r="AM1119" i="3"/>
  <c r="AM1123" i="3"/>
  <c r="AM1127" i="3"/>
  <c r="AM1131" i="3"/>
  <c r="AM1135" i="3"/>
  <c r="AM1139" i="3"/>
  <c r="AM1143" i="3"/>
  <c r="AM1147" i="3"/>
  <c r="AM1151" i="3"/>
  <c r="AM1155" i="3"/>
  <c r="AM1159" i="3"/>
  <c r="AM1163" i="3"/>
  <c r="AM1167" i="3"/>
  <c r="AM1171" i="3"/>
  <c r="AM1175" i="3"/>
  <c r="AM1179" i="3"/>
  <c r="AM1183" i="3"/>
  <c r="AM1187" i="3"/>
  <c r="AM1191" i="3"/>
  <c r="AM1195" i="3"/>
  <c r="AM1199" i="3"/>
  <c r="AM1203" i="3"/>
  <c r="AM1207" i="3"/>
  <c r="AM1211" i="3"/>
  <c r="AM1215" i="3"/>
  <c r="AM1219" i="3"/>
  <c r="AM1223" i="3"/>
  <c r="AM1227" i="3"/>
  <c r="AM1231" i="3"/>
  <c r="AM1235" i="3"/>
  <c r="AM1239" i="3"/>
  <c r="AM1243" i="3"/>
  <c r="AM1247" i="3"/>
  <c r="AM1251" i="3"/>
  <c r="AM1255" i="3"/>
  <c r="AM1259" i="3"/>
  <c r="AM1263" i="3"/>
  <c r="AM1267" i="3"/>
  <c r="AM1271" i="3"/>
  <c r="AM1275" i="3"/>
  <c r="AM1279" i="3"/>
  <c r="AM1283" i="3"/>
  <c r="AM1287" i="3"/>
  <c r="AM1291" i="3"/>
  <c r="AM1295" i="3"/>
  <c r="AM1299" i="3"/>
  <c r="AM1303" i="3"/>
  <c r="AM1307" i="3"/>
  <c r="AM1311" i="3"/>
  <c r="AM1315" i="3"/>
  <c r="AM1319" i="3"/>
  <c r="AM1323" i="3"/>
  <c r="AM1327" i="3"/>
  <c r="AM1331" i="3"/>
  <c r="AM1335" i="3"/>
  <c r="AM1339" i="3"/>
  <c r="AM1343" i="3"/>
  <c r="AM1347" i="3"/>
  <c r="AM1351" i="3"/>
  <c r="AM1355" i="3"/>
  <c r="AM1359" i="3"/>
  <c r="AM1363" i="3"/>
  <c r="AM1367" i="3"/>
  <c r="AM1371" i="3"/>
  <c r="AM1375" i="3"/>
  <c r="AM1379" i="3"/>
  <c r="AM1383" i="3"/>
  <c r="AM1387" i="3"/>
  <c r="AM1391" i="3"/>
  <c r="AM1395" i="3"/>
  <c r="AM1399" i="3"/>
  <c r="AM1403" i="3"/>
  <c r="AM1407" i="3"/>
  <c r="AM1411" i="3"/>
  <c r="AM1415" i="3"/>
  <c r="AM1419" i="3"/>
  <c r="AM1423" i="3"/>
  <c r="AM1427" i="3"/>
  <c r="AM1431" i="3"/>
  <c r="AM1435" i="3"/>
  <c r="AM1439" i="3"/>
  <c r="AM1443" i="3"/>
  <c r="AM1447" i="3"/>
  <c r="AM1451" i="3"/>
  <c r="AM1455" i="3"/>
  <c r="AM1459" i="3"/>
  <c r="AM1463" i="3"/>
  <c r="AM1467" i="3"/>
  <c r="AM1471" i="3"/>
  <c r="AM1475" i="3"/>
  <c r="AM1479" i="3"/>
  <c r="AM1483" i="3"/>
  <c r="AM1487" i="3"/>
  <c r="AM1491" i="3"/>
  <c r="AM1495" i="3"/>
  <c r="AM1499" i="3"/>
  <c r="AM1503" i="3"/>
  <c r="AM1507" i="3"/>
  <c r="AM1511" i="3"/>
  <c r="AM1515" i="3"/>
  <c r="AM1519" i="3"/>
  <c r="AM1523" i="3"/>
  <c r="AM1527" i="3"/>
  <c r="AM1531" i="3"/>
  <c r="AM1535" i="3"/>
  <c r="AM1539" i="3"/>
  <c r="AM1543" i="3"/>
  <c r="AM1547" i="3"/>
  <c r="AM1551" i="3"/>
  <c r="AM1555" i="3"/>
  <c r="AM1559" i="3"/>
  <c r="AM1563" i="3"/>
  <c r="AM1567" i="3"/>
  <c r="AM1571" i="3"/>
  <c r="AM1575" i="3"/>
  <c r="AM1579" i="3"/>
  <c r="AM1583" i="3"/>
  <c r="AM1587" i="3"/>
  <c r="AM1591" i="3"/>
  <c r="AM1595" i="3"/>
  <c r="AM1599" i="3"/>
  <c r="AM1603" i="3"/>
  <c r="AM1607" i="3"/>
  <c r="AM1611" i="3"/>
  <c r="AM1615" i="3"/>
  <c r="AM1619" i="3"/>
  <c r="AM1623" i="3"/>
  <c r="AM1627" i="3"/>
  <c r="AM1631" i="3"/>
  <c r="AM1635" i="3"/>
  <c r="AM1639" i="3"/>
  <c r="AM1643" i="3"/>
  <c r="AM1647" i="3"/>
  <c r="AM1651" i="3"/>
  <c r="AM1655" i="3"/>
  <c r="AM1659" i="3"/>
  <c r="AM1663" i="3"/>
  <c r="AM1667" i="3"/>
  <c r="AM1671" i="3"/>
  <c r="AM1675" i="3"/>
  <c r="AM1679" i="3"/>
  <c r="AM1683" i="3"/>
  <c r="AM1687" i="3"/>
  <c r="AM1691" i="3"/>
  <c r="AM1695" i="3"/>
  <c r="AM1699" i="3"/>
  <c r="AM1703" i="3"/>
  <c r="AM1707" i="3"/>
  <c r="AM1711" i="3"/>
  <c r="AM1715" i="3"/>
  <c r="AM1719" i="3"/>
  <c r="AM1723" i="3"/>
  <c r="AM1727" i="3"/>
  <c r="AM1731" i="3"/>
  <c r="AM1735" i="3"/>
  <c r="AM1739" i="3"/>
  <c r="AM1743" i="3"/>
  <c r="AM1747" i="3"/>
  <c r="AM1751" i="3"/>
  <c r="AM1755" i="3"/>
  <c r="AM1759" i="3"/>
  <c r="AM1763" i="3"/>
  <c r="AM1767" i="3"/>
  <c r="AM1771" i="3"/>
  <c r="AM1775" i="3"/>
  <c r="AM1779" i="3"/>
  <c r="AM1783" i="3"/>
  <c r="AM1787" i="3"/>
  <c r="AM1791" i="3"/>
  <c r="AM1795" i="3"/>
  <c r="AM1799" i="3"/>
  <c r="AM1803" i="3"/>
  <c r="AM1807" i="3"/>
  <c r="AM1811" i="3"/>
  <c r="AM1815" i="3"/>
  <c r="AM1819" i="3"/>
  <c r="AM1823" i="3"/>
  <c r="AM1827" i="3"/>
  <c r="AM1831" i="3"/>
  <c r="AM1835" i="3"/>
  <c r="AM1839" i="3"/>
  <c r="AM1843" i="3"/>
  <c r="AM1847" i="3"/>
  <c r="AM1851" i="3"/>
  <c r="AM1855" i="3"/>
  <c r="AM1859" i="3"/>
  <c r="AM1863" i="3"/>
  <c r="AM1867" i="3"/>
  <c r="AM1871" i="3"/>
  <c r="AM1875" i="3"/>
  <c r="AM1879" i="3"/>
  <c r="AM1883" i="3"/>
  <c r="AM1887" i="3"/>
  <c r="AM1891" i="3"/>
  <c r="AM1895" i="3"/>
  <c r="AM1899" i="3"/>
  <c r="AM1903" i="3"/>
  <c r="AM1907" i="3"/>
  <c r="AM1911" i="3"/>
  <c r="AM1915" i="3"/>
  <c r="AM1919" i="3"/>
  <c r="AM1923" i="3"/>
  <c r="AM1927" i="3"/>
  <c r="AM1931" i="3"/>
  <c r="AM1935" i="3"/>
  <c r="AM1939" i="3"/>
  <c r="AM1943" i="3"/>
  <c r="AM1947" i="3"/>
  <c r="AM1951" i="3"/>
  <c r="AM1955" i="3"/>
  <c r="AM1959" i="3"/>
  <c r="AM1963" i="3"/>
  <c r="AM1967" i="3"/>
  <c r="AM1971" i="3"/>
  <c r="AM1975" i="3"/>
  <c r="AM1979" i="3"/>
  <c r="AM1983" i="3"/>
  <c r="AM1987" i="3"/>
  <c r="AM1991" i="3"/>
  <c r="AM1995" i="3"/>
  <c r="AM1999" i="3"/>
  <c r="AI6" i="3"/>
  <c r="AI10" i="3"/>
  <c r="AI14" i="3"/>
  <c r="AI18" i="3"/>
  <c r="AI22" i="3"/>
  <c r="AI26" i="3"/>
  <c r="AI30" i="3"/>
  <c r="AI34" i="3"/>
  <c r="AI38" i="3"/>
  <c r="AI42" i="3"/>
  <c r="AI46" i="3"/>
  <c r="AI50" i="3"/>
  <c r="AI54" i="3"/>
  <c r="AI58" i="3"/>
  <c r="AI62" i="3"/>
  <c r="AI66" i="3"/>
  <c r="AI70" i="3"/>
  <c r="AI74" i="3"/>
  <c r="AI78" i="3"/>
  <c r="AI82" i="3"/>
  <c r="AI86" i="3"/>
  <c r="AI90" i="3"/>
  <c r="AI94" i="3"/>
  <c r="AI98" i="3"/>
  <c r="AI102" i="3"/>
  <c r="AI106" i="3"/>
  <c r="AI122" i="3"/>
  <c r="AI134" i="3"/>
  <c r="AI142" i="3"/>
  <c r="AI150" i="3"/>
  <c r="AI158" i="3"/>
  <c r="AI166" i="3"/>
  <c r="AI174" i="3"/>
  <c r="AI182" i="3"/>
  <c r="AI190" i="3"/>
  <c r="AI198" i="3"/>
  <c r="AI206" i="3"/>
  <c r="AI214" i="3"/>
  <c r="AI222" i="3"/>
  <c r="AI230" i="3"/>
  <c r="AI234" i="3"/>
  <c r="AI238" i="3"/>
  <c r="AI242" i="3"/>
  <c r="AI246" i="3"/>
  <c r="AI250" i="3"/>
  <c r="AI254" i="3"/>
  <c r="AI258" i="3"/>
  <c r="AI262" i="3"/>
  <c r="AI266" i="3"/>
  <c r="AI270" i="3"/>
  <c r="AI274" i="3"/>
  <c r="AI278" i="3"/>
  <c r="AI282" i="3"/>
  <c r="AI286" i="3"/>
  <c r="AI290" i="3"/>
  <c r="AI294" i="3"/>
  <c r="AI298" i="3"/>
  <c r="AI302" i="3"/>
  <c r="AI306" i="3"/>
  <c r="AI310" i="3"/>
  <c r="AI314" i="3"/>
  <c r="AI318" i="3"/>
  <c r="AI322" i="3"/>
  <c r="AI326" i="3"/>
  <c r="AI330" i="3"/>
  <c r="AI334" i="3"/>
  <c r="AI338" i="3"/>
  <c r="AI342" i="3"/>
  <c r="AI346" i="3"/>
  <c r="AI350" i="3"/>
  <c r="AI354" i="3"/>
  <c r="AI358" i="3"/>
  <c r="AI362" i="3"/>
  <c r="AI366" i="3"/>
  <c r="AI370" i="3"/>
  <c r="AI374" i="3"/>
  <c r="AI378" i="3"/>
  <c r="AI382" i="3"/>
  <c r="AI386" i="3"/>
  <c r="AI390" i="3"/>
  <c r="AI394" i="3"/>
  <c r="AI398" i="3"/>
  <c r="AI402" i="3"/>
  <c r="AI406" i="3"/>
  <c r="AI410" i="3"/>
  <c r="AI414" i="3"/>
  <c r="AI418" i="3"/>
  <c r="AI422" i="3"/>
  <c r="AI426" i="3"/>
  <c r="AI430" i="3"/>
  <c r="AI434" i="3"/>
  <c r="AI438" i="3"/>
  <c r="AI442" i="3"/>
  <c r="AI446" i="3"/>
  <c r="AI450" i="3"/>
  <c r="AI454" i="3"/>
  <c r="AI458" i="3"/>
  <c r="AI462" i="3"/>
  <c r="AI466" i="3"/>
  <c r="AI470" i="3"/>
  <c r="AI474" i="3"/>
  <c r="AI478" i="3"/>
  <c r="AI482" i="3"/>
  <c r="AI486" i="3"/>
  <c r="AI490" i="3"/>
  <c r="AI494" i="3"/>
  <c r="AI498" i="3"/>
  <c r="AI502" i="3"/>
  <c r="AI506" i="3"/>
  <c r="AI510" i="3"/>
  <c r="AI514" i="3"/>
  <c r="AI518" i="3"/>
  <c r="AI522" i="3"/>
  <c r="AI526" i="3"/>
  <c r="AI530" i="3"/>
  <c r="AI534" i="3"/>
  <c r="AI538" i="3"/>
  <c r="AI542" i="3"/>
  <c r="AI546" i="3"/>
  <c r="AI550" i="3"/>
  <c r="AI554" i="3"/>
  <c r="AI558" i="3"/>
  <c r="AI562" i="3"/>
  <c r="AI566" i="3"/>
  <c r="AI570" i="3"/>
  <c r="AI574" i="3"/>
  <c r="AI578" i="3"/>
  <c r="AI582" i="3"/>
  <c r="AI586" i="3"/>
  <c r="AI590" i="3"/>
  <c r="AI594" i="3"/>
  <c r="AI598" i="3"/>
  <c r="AI602" i="3"/>
  <c r="AI606" i="3"/>
  <c r="AI610" i="3"/>
  <c r="AI614" i="3"/>
  <c r="AI618" i="3"/>
  <c r="AI622" i="3"/>
  <c r="AI626" i="3"/>
  <c r="AI630" i="3"/>
  <c r="AI634" i="3"/>
  <c r="AI638" i="3"/>
  <c r="AI642" i="3"/>
  <c r="AI646" i="3"/>
  <c r="AI650" i="3"/>
  <c r="AI654" i="3"/>
  <c r="AI658" i="3"/>
  <c r="AI662" i="3"/>
  <c r="AI666" i="3"/>
  <c r="AI670" i="3"/>
  <c r="AI674" i="3"/>
  <c r="AI678" i="3"/>
  <c r="AI682" i="3"/>
  <c r="AI686" i="3"/>
  <c r="AI690" i="3"/>
  <c r="AI694" i="3"/>
  <c r="AI698" i="3"/>
  <c r="AI702" i="3"/>
  <c r="AI706" i="3"/>
  <c r="AI710" i="3"/>
  <c r="AI714" i="3"/>
  <c r="AI718" i="3"/>
  <c r="AI722" i="3"/>
  <c r="AI726" i="3"/>
  <c r="AI730" i="3"/>
  <c r="AI734" i="3"/>
  <c r="AI738" i="3"/>
  <c r="AI742" i="3"/>
  <c r="AI746" i="3"/>
  <c r="AI750" i="3"/>
  <c r="AI754" i="3"/>
  <c r="AI758" i="3"/>
  <c r="AI762" i="3"/>
  <c r="AI766" i="3"/>
  <c r="AI770" i="3"/>
  <c r="AI774" i="3"/>
  <c r="AI778" i="3"/>
  <c r="AI782" i="3"/>
  <c r="AI786" i="3"/>
  <c r="AI790" i="3"/>
  <c r="AI794" i="3"/>
  <c r="AI798" i="3"/>
  <c r="AI802" i="3"/>
  <c r="AI806" i="3"/>
  <c r="AI810" i="3"/>
  <c r="AI814" i="3"/>
  <c r="AI818" i="3"/>
  <c r="AI822" i="3"/>
  <c r="AI826" i="3"/>
  <c r="AI830" i="3"/>
  <c r="AI834" i="3"/>
  <c r="AI838" i="3"/>
  <c r="AI842" i="3"/>
  <c r="AI846" i="3"/>
  <c r="AI850" i="3"/>
  <c r="AI854" i="3"/>
  <c r="AI858" i="3"/>
  <c r="AI862" i="3"/>
  <c r="AI866" i="3"/>
  <c r="AI870" i="3"/>
  <c r="AI874" i="3"/>
  <c r="AI878" i="3"/>
  <c r="AI882" i="3"/>
  <c r="AI886" i="3"/>
  <c r="AI890" i="3"/>
  <c r="AI894" i="3"/>
  <c r="AI898" i="3"/>
  <c r="AI902" i="3"/>
  <c r="AI906" i="3"/>
  <c r="AI910" i="3"/>
  <c r="AI914" i="3"/>
  <c r="AI918" i="3"/>
  <c r="AI922" i="3"/>
  <c r="AI926" i="3"/>
  <c r="AI930" i="3"/>
  <c r="AI934" i="3"/>
  <c r="AI938" i="3"/>
  <c r="AI942" i="3"/>
  <c r="AI946" i="3"/>
  <c r="AI950" i="3"/>
  <c r="AI954" i="3"/>
  <c r="AI958" i="3"/>
  <c r="AI962" i="3"/>
  <c r="AI966" i="3"/>
  <c r="AI970" i="3"/>
  <c r="AI974" i="3"/>
  <c r="AI978" i="3"/>
  <c r="AI982" i="3"/>
  <c r="AI986" i="3"/>
  <c r="AI990" i="3"/>
  <c r="AI994" i="3"/>
  <c r="AI998" i="3"/>
  <c r="AI1002" i="3"/>
  <c r="AI1006" i="3"/>
  <c r="AI1010" i="3"/>
  <c r="AI1014" i="3"/>
  <c r="AI1018" i="3"/>
  <c r="AI1022" i="3"/>
  <c r="AI1026" i="3"/>
  <c r="AI1030" i="3"/>
  <c r="AI1034" i="3"/>
  <c r="AI1038" i="3"/>
  <c r="AI1042" i="3"/>
  <c r="AI1046" i="3"/>
  <c r="AI1050" i="3"/>
  <c r="AI1054" i="3"/>
  <c r="AI1058" i="3"/>
  <c r="AI1062" i="3"/>
  <c r="AI1066" i="3"/>
  <c r="AI1070" i="3"/>
  <c r="AI1074" i="3"/>
  <c r="AI1078" i="3"/>
  <c r="AI1082" i="3"/>
  <c r="AI1086" i="3"/>
  <c r="AI1090" i="3"/>
  <c r="AI1094" i="3"/>
  <c r="AI1098" i="3"/>
  <c r="AI1102" i="3"/>
  <c r="AI1106" i="3"/>
  <c r="AI1110" i="3"/>
  <c r="AI1114" i="3"/>
  <c r="AI1118" i="3"/>
  <c r="AI1122" i="3"/>
  <c r="AI1126" i="3"/>
  <c r="AI1130" i="3"/>
  <c r="AI1134" i="3"/>
  <c r="AI1138" i="3"/>
  <c r="AI1142" i="3"/>
  <c r="AI1146" i="3"/>
  <c r="AI1150" i="3"/>
  <c r="AI1154" i="3"/>
  <c r="AI1158" i="3"/>
  <c r="AI1162" i="3"/>
  <c r="AI1166" i="3"/>
  <c r="AI1170" i="3"/>
  <c r="AI1174" i="3"/>
  <c r="AI1178" i="3"/>
  <c r="AI1182" i="3"/>
  <c r="AI1186" i="3"/>
  <c r="AI1190" i="3"/>
  <c r="AI1194" i="3"/>
  <c r="AI1198" i="3"/>
  <c r="AI1202" i="3"/>
  <c r="AI1206" i="3"/>
  <c r="AI1210" i="3"/>
  <c r="AI1214" i="3"/>
  <c r="AI1218" i="3"/>
  <c r="AI1222" i="3"/>
  <c r="AI1226" i="3"/>
  <c r="AI1230" i="3"/>
  <c r="AI1234" i="3"/>
  <c r="AI1238" i="3"/>
  <c r="AI1242" i="3"/>
  <c r="AI1246" i="3"/>
  <c r="AI1250" i="3"/>
  <c r="AI1254" i="3"/>
  <c r="AI1258" i="3"/>
  <c r="AI1262" i="3"/>
  <c r="AI1266" i="3"/>
  <c r="AI1270" i="3"/>
  <c r="AI1274" i="3"/>
  <c r="AI1278" i="3"/>
  <c r="AI1282" i="3"/>
  <c r="AI1286" i="3"/>
  <c r="AI1290" i="3"/>
  <c r="AI1294" i="3"/>
  <c r="AI1298" i="3"/>
  <c r="AI1302" i="3"/>
  <c r="AI1306" i="3"/>
  <c r="AI1310" i="3"/>
  <c r="AI1314" i="3"/>
  <c r="AI1318" i="3"/>
  <c r="AI1322" i="3"/>
  <c r="AI1326" i="3"/>
  <c r="AI1330" i="3"/>
  <c r="AI1334" i="3"/>
  <c r="AI1338" i="3"/>
  <c r="AI1342" i="3"/>
  <c r="AI1346" i="3"/>
  <c r="AI1350" i="3"/>
  <c r="AI1354" i="3"/>
  <c r="AI1358" i="3"/>
  <c r="AI1362" i="3"/>
  <c r="AI1366" i="3"/>
  <c r="AI1370" i="3"/>
  <c r="AI1374" i="3"/>
  <c r="AI1378" i="3"/>
  <c r="AI1382" i="3"/>
  <c r="AI1386" i="3"/>
  <c r="AI1390" i="3"/>
  <c r="AI1394" i="3"/>
  <c r="AI1398" i="3"/>
  <c r="AI1402" i="3"/>
  <c r="AI1406" i="3"/>
  <c r="AI1410" i="3"/>
  <c r="AI1414" i="3"/>
  <c r="AI1418" i="3"/>
  <c r="AI1422" i="3"/>
  <c r="AI1426" i="3"/>
  <c r="AI1430" i="3"/>
  <c r="AI1434" i="3"/>
  <c r="AI1438" i="3"/>
  <c r="AI1442" i="3"/>
  <c r="AI1446" i="3"/>
  <c r="AI1450" i="3"/>
  <c r="AI1454" i="3"/>
  <c r="AI1458" i="3"/>
  <c r="AI1462" i="3"/>
  <c r="AI1466" i="3"/>
  <c r="AI1470" i="3"/>
  <c r="AI1474" i="3"/>
  <c r="AI1478" i="3"/>
  <c r="AI1482" i="3"/>
  <c r="AI1486" i="3"/>
  <c r="AI1490" i="3"/>
  <c r="AI1494" i="3"/>
  <c r="AI1498" i="3"/>
  <c r="AI1502" i="3"/>
  <c r="AI1506" i="3"/>
  <c r="AI1510" i="3"/>
  <c r="AI1514" i="3"/>
  <c r="AI1518" i="3"/>
  <c r="AI1522" i="3"/>
  <c r="AI1526" i="3"/>
  <c r="AI1530" i="3"/>
  <c r="AI1534" i="3"/>
  <c r="AI1538" i="3"/>
  <c r="AI1542" i="3"/>
  <c r="AI1546" i="3"/>
  <c r="AI1550" i="3"/>
  <c r="AI1554" i="3"/>
  <c r="AI1558" i="3"/>
  <c r="AI1562" i="3"/>
  <c r="AI1566" i="3"/>
  <c r="AI1570" i="3"/>
  <c r="AI1574" i="3"/>
  <c r="AI1578" i="3"/>
  <c r="AI1582" i="3"/>
  <c r="AI1586" i="3"/>
  <c r="AI1590" i="3"/>
  <c r="AI1594" i="3"/>
  <c r="AI1598" i="3"/>
  <c r="AI1602" i="3"/>
  <c r="AI1606" i="3"/>
  <c r="AI1610" i="3"/>
  <c r="AI1614" i="3"/>
  <c r="AI1618" i="3"/>
  <c r="AI1622" i="3"/>
  <c r="AI1626" i="3"/>
  <c r="AI1630" i="3"/>
  <c r="AI1634" i="3"/>
  <c r="AI1638" i="3"/>
  <c r="AI1642" i="3"/>
  <c r="AI1646" i="3"/>
  <c r="AI1650" i="3"/>
  <c r="AI1654" i="3"/>
  <c r="AI1658" i="3"/>
  <c r="AI1662" i="3"/>
  <c r="AI1666" i="3"/>
  <c r="AI1670" i="3"/>
  <c r="AI1674" i="3"/>
  <c r="AI1678" i="3"/>
  <c r="AI110" i="3"/>
  <c r="AI126" i="3"/>
  <c r="AI136" i="3"/>
  <c r="AI144" i="3"/>
  <c r="AI152" i="3"/>
  <c r="AI160" i="3"/>
  <c r="AI168" i="3"/>
  <c r="AI176" i="3"/>
  <c r="AI184" i="3"/>
  <c r="AI192" i="3"/>
  <c r="AI200" i="3"/>
  <c r="AI208" i="3"/>
  <c r="AI216" i="3"/>
  <c r="AI224" i="3"/>
  <c r="AI231" i="3"/>
  <c r="AI235" i="3"/>
  <c r="AI239" i="3"/>
  <c r="AI243" i="3"/>
  <c r="AI247" i="3"/>
  <c r="AI251" i="3"/>
  <c r="AI255" i="3"/>
  <c r="AI259" i="3"/>
  <c r="AI263" i="3"/>
  <c r="AI267" i="3"/>
  <c r="AI271" i="3"/>
  <c r="AI275" i="3"/>
  <c r="AI279" i="3"/>
  <c r="AI283" i="3"/>
  <c r="AI287" i="3"/>
  <c r="AI291" i="3"/>
  <c r="AI295" i="3"/>
  <c r="AI299" i="3"/>
  <c r="AI303" i="3"/>
  <c r="AI307" i="3"/>
  <c r="AI311" i="3"/>
  <c r="AI315" i="3"/>
  <c r="AI319" i="3"/>
  <c r="AI323" i="3"/>
  <c r="AI327" i="3"/>
  <c r="AI331" i="3"/>
  <c r="AI335" i="3"/>
  <c r="AI339" i="3"/>
  <c r="AI343" i="3"/>
  <c r="AI347" i="3"/>
  <c r="AI351" i="3"/>
  <c r="AI355" i="3"/>
  <c r="AI359" i="3"/>
  <c r="AI363" i="3"/>
  <c r="AI367" i="3"/>
  <c r="AI371" i="3"/>
  <c r="AI375" i="3"/>
  <c r="AI379" i="3"/>
  <c r="AI383" i="3"/>
  <c r="AI387" i="3"/>
  <c r="AI391" i="3"/>
  <c r="AI395" i="3"/>
  <c r="AI399" i="3"/>
  <c r="AI403" i="3"/>
  <c r="AI407" i="3"/>
  <c r="AI411" i="3"/>
  <c r="AI415" i="3"/>
  <c r="AI419" i="3"/>
  <c r="AI423" i="3"/>
  <c r="AI427" i="3"/>
  <c r="AI431" i="3"/>
  <c r="AI435" i="3"/>
  <c r="AI439" i="3"/>
  <c r="AI443" i="3"/>
  <c r="AI447" i="3"/>
  <c r="AI451" i="3"/>
  <c r="AI455" i="3"/>
  <c r="AI459" i="3"/>
  <c r="AI463" i="3"/>
  <c r="AI467" i="3"/>
  <c r="AI471" i="3"/>
  <c r="AI475" i="3"/>
  <c r="AI479" i="3"/>
  <c r="AI483" i="3"/>
  <c r="AI487" i="3"/>
  <c r="AI491" i="3"/>
  <c r="AI495" i="3"/>
  <c r="AI499" i="3"/>
  <c r="AI503" i="3"/>
  <c r="AI507" i="3"/>
  <c r="AI511" i="3"/>
  <c r="AI515" i="3"/>
  <c r="AI519" i="3"/>
  <c r="AI523" i="3"/>
  <c r="AI527" i="3"/>
  <c r="AI531" i="3"/>
  <c r="AI535" i="3"/>
  <c r="AI539" i="3"/>
  <c r="AI543" i="3"/>
  <c r="AI547" i="3"/>
  <c r="AI551" i="3"/>
  <c r="AI555" i="3"/>
  <c r="AI559" i="3"/>
  <c r="AI563" i="3"/>
  <c r="AI567" i="3"/>
  <c r="AI571" i="3"/>
  <c r="AI575" i="3"/>
  <c r="AI579" i="3"/>
  <c r="AI583" i="3"/>
  <c r="AI587" i="3"/>
  <c r="AI591" i="3"/>
  <c r="AI595" i="3"/>
  <c r="AI599" i="3"/>
  <c r="AI603" i="3"/>
  <c r="AI607" i="3"/>
  <c r="AI611" i="3"/>
  <c r="AI615" i="3"/>
  <c r="AI619" i="3"/>
  <c r="AI623" i="3"/>
  <c r="AI627" i="3"/>
  <c r="AI631" i="3"/>
  <c r="AI635" i="3"/>
  <c r="AI639" i="3"/>
  <c r="AI643" i="3"/>
  <c r="AI647" i="3"/>
  <c r="AI651" i="3"/>
  <c r="AI655" i="3"/>
  <c r="AI659" i="3"/>
  <c r="AI663" i="3"/>
  <c r="AI667" i="3"/>
  <c r="AI671" i="3"/>
  <c r="AI675" i="3"/>
  <c r="AI679" i="3"/>
  <c r="AI683" i="3"/>
  <c r="AI687" i="3"/>
  <c r="AI691" i="3"/>
  <c r="AI695" i="3"/>
  <c r="AI699" i="3"/>
  <c r="AI703" i="3"/>
  <c r="AI707" i="3"/>
  <c r="AI711" i="3"/>
  <c r="AI715" i="3"/>
  <c r="AI719" i="3"/>
  <c r="AI723" i="3"/>
  <c r="AI727" i="3"/>
  <c r="AI731" i="3"/>
  <c r="AI735" i="3"/>
  <c r="AI739" i="3"/>
  <c r="AI743" i="3"/>
  <c r="AI747" i="3"/>
  <c r="AI751" i="3"/>
  <c r="AI755" i="3"/>
  <c r="AI759" i="3"/>
  <c r="AI763" i="3"/>
  <c r="AI767" i="3"/>
  <c r="AI771" i="3"/>
  <c r="AI775" i="3"/>
  <c r="AI779" i="3"/>
  <c r="AI783" i="3"/>
  <c r="AI787" i="3"/>
  <c r="AI791" i="3"/>
  <c r="AI795" i="3"/>
  <c r="AI799" i="3"/>
  <c r="AI803" i="3"/>
  <c r="AI807" i="3"/>
  <c r="AI811" i="3"/>
  <c r="AI815" i="3"/>
  <c r="AI819" i="3"/>
  <c r="AI823" i="3"/>
  <c r="AI827" i="3"/>
  <c r="AI831" i="3"/>
  <c r="AI835" i="3"/>
  <c r="AI839" i="3"/>
  <c r="AI843" i="3"/>
  <c r="AI847" i="3"/>
  <c r="AI851" i="3"/>
  <c r="AI855" i="3"/>
  <c r="AI859" i="3"/>
  <c r="AI863" i="3"/>
  <c r="AI867" i="3"/>
  <c r="AI871" i="3"/>
  <c r="AI875" i="3"/>
  <c r="AI879" i="3"/>
  <c r="AI883" i="3"/>
  <c r="AI887" i="3"/>
  <c r="AI891" i="3"/>
  <c r="AI895" i="3"/>
  <c r="AI899" i="3"/>
  <c r="AI903" i="3"/>
  <c r="AI907" i="3"/>
  <c r="AI911" i="3"/>
  <c r="AI915" i="3"/>
  <c r="AI919" i="3"/>
  <c r="AI923" i="3"/>
  <c r="AI927" i="3"/>
  <c r="AI931" i="3"/>
  <c r="AI935" i="3"/>
  <c r="AI939" i="3"/>
  <c r="AI943" i="3"/>
  <c r="AI947" i="3"/>
  <c r="AI951" i="3"/>
  <c r="AI955" i="3"/>
  <c r="AI959" i="3"/>
  <c r="AI963" i="3"/>
  <c r="AI967" i="3"/>
  <c r="AI971" i="3"/>
  <c r="AI975" i="3"/>
  <c r="AI979" i="3"/>
  <c r="AI983" i="3"/>
  <c r="AI987" i="3"/>
  <c r="AI991" i="3"/>
  <c r="AI995" i="3"/>
  <c r="AI999" i="3"/>
  <c r="AI1003" i="3"/>
  <c r="AI1007" i="3"/>
  <c r="AI1011" i="3"/>
  <c r="AI1015" i="3"/>
  <c r="AI1019" i="3"/>
  <c r="AI1023" i="3"/>
  <c r="AI1027" i="3"/>
  <c r="AI1031" i="3"/>
  <c r="AI1035" i="3"/>
  <c r="AI1039" i="3"/>
  <c r="AI1043" i="3"/>
  <c r="AI1047" i="3"/>
  <c r="AI1051" i="3"/>
  <c r="AI1055" i="3"/>
  <c r="AI1059" i="3"/>
  <c r="AI1063" i="3"/>
  <c r="AI1067" i="3"/>
  <c r="AI1071" i="3"/>
  <c r="AI1075" i="3"/>
  <c r="AI1079" i="3"/>
  <c r="AI1083" i="3"/>
  <c r="AI1087" i="3"/>
  <c r="AI1091" i="3"/>
  <c r="AI1095" i="3"/>
  <c r="AI1099" i="3"/>
  <c r="AI1103" i="3"/>
  <c r="AI1107" i="3"/>
  <c r="AI1111" i="3"/>
  <c r="AI1115" i="3"/>
  <c r="AI1119" i="3"/>
  <c r="AI1123" i="3"/>
  <c r="AI1127" i="3"/>
  <c r="AI1131" i="3"/>
  <c r="AI1135" i="3"/>
  <c r="AI1139" i="3"/>
  <c r="AI1143" i="3"/>
  <c r="AI1147" i="3"/>
  <c r="AI1151" i="3"/>
  <c r="AI1155" i="3"/>
  <c r="AI1159" i="3"/>
  <c r="AI1163" i="3"/>
  <c r="AI1167" i="3"/>
  <c r="AI1171" i="3"/>
  <c r="AI1175" i="3"/>
  <c r="AI1179" i="3"/>
  <c r="AI1183" i="3"/>
  <c r="AI1187" i="3"/>
  <c r="AI1191" i="3"/>
  <c r="AI1195" i="3"/>
  <c r="AI1199" i="3"/>
  <c r="AI1203" i="3"/>
  <c r="AI1207" i="3"/>
  <c r="AI1211" i="3"/>
  <c r="AI1215" i="3"/>
  <c r="AI1219" i="3"/>
  <c r="AI1223" i="3"/>
  <c r="AI1227" i="3"/>
  <c r="AI1231" i="3"/>
  <c r="AI1235" i="3"/>
  <c r="AI1239" i="3"/>
  <c r="AI1243" i="3"/>
  <c r="AI1247" i="3"/>
  <c r="AI1251" i="3"/>
  <c r="AI1255" i="3"/>
  <c r="AI1259" i="3"/>
  <c r="AI1263" i="3"/>
  <c r="AI1267" i="3"/>
  <c r="AI1271" i="3"/>
  <c r="AI1275" i="3"/>
  <c r="AI1279" i="3"/>
  <c r="AI1283" i="3"/>
  <c r="AI1287" i="3"/>
  <c r="AI1291" i="3"/>
  <c r="AI1295" i="3"/>
  <c r="AI1299" i="3"/>
  <c r="AI1303" i="3"/>
  <c r="AI1307" i="3"/>
  <c r="AI1311" i="3"/>
  <c r="AI1315" i="3"/>
  <c r="AI1319" i="3"/>
  <c r="AI1323" i="3"/>
  <c r="AI1327" i="3"/>
  <c r="AI1331" i="3"/>
  <c r="AI1335" i="3"/>
  <c r="AI1339" i="3"/>
  <c r="AI1343" i="3"/>
  <c r="AI1347" i="3"/>
  <c r="AI1351" i="3"/>
  <c r="AI1355" i="3"/>
  <c r="AI1359" i="3"/>
  <c r="AI1363" i="3"/>
  <c r="AI1367" i="3"/>
  <c r="AI1371" i="3"/>
  <c r="AI1375" i="3"/>
  <c r="AI1379" i="3"/>
  <c r="AI1383" i="3"/>
  <c r="AI1387" i="3"/>
  <c r="AI1391" i="3"/>
  <c r="AI1395" i="3"/>
  <c r="AI1399" i="3"/>
  <c r="AI1403" i="3"/>
  <c r="AI1407" i="3"/>
  <c r="AI1411" i="3"/>
  <c r="AI1415" i="3"/>
  <c r="AI1419" i="3"/>
  <c r="AI1423" i="3"/>
  <c r="AI1427" i="3"/>
  <c r="AI1431" i="3"/>
  <c r="AI1435" i="3"/>
  <c r="AI1439" i="3"/>
  <c r="AI1443" i="3"/>
  <c r="AI1447" i="3"/>
  <c r="AI1451" i="3"/>
  <c r="AI1455" i="3"/>
  <c r="AI1459" i="3"/>
  <c r="AI1463" i="3"/>
  <c r="AI1467" i="3"/>
  <c r="AI1471" i="3"/>
  <c r="AI1475" i="3"/>
  <c r="AI1479" i="3"/>
  <c r="AI1483" i="3"/>
  <c r="AI1487" i="3"/>
  <c r="AI1491" i="3"/>
  <c r="AI1495" i="3"/>
  <c r="AI1499" i="3"/>
  <c r="AI1503" i="3"/>
  <c r="AI1507" i="3"/>
  <c r="AI1511" i="3"/>
  <c r="AI1515" i="3"/>
  <c r="AI1519" i="3"/>
  <c r="AI1523" i="3"/>
  <c r="AI1527" i="3"/>
  <c r="AI1531" i="3"/>
  <c r="AI1535" i="3"/>
  <c r="AI1539" i="3"/>
  <c r="AI1543" i="3"/>
  <c r="AI1547" i="3"/>
  <c r="AI1551" i="3"/>
  <c r="AI1555" i="3"/>
  <c r="AI1559" i="3"/>
  <c r="AI1563" i="3"/>
  <c r="AI114" i="3"/>
  <c r="AI130" i="3"/>
  <c r="AI138" i="3"/>
  <c r="AI146" i="3"/>
  <c r="AI154" i="3"/>
  <c r="AI162" i="3"/>
  <c r="AI170" i="3"/>
  <c r="AI178" i="3"/>
  <c r="AI186" i="3"/>
  <c r="AI194" i="3"/>
  <c r="AI202" i="3"/>
  <c r="AI210" i="3"/>
  <c r="AI218" i="3"/>
  <c r="AI226" i="3"/>
  <c r="AI232" i="3"/>
  <c r="AI236" i="3"/>
  <c r="AI240" i="3"/>
  <c r="AI244" i="3"/>
  <c r="AI248" i="3"/>
  <c r="AI252" i="3"/>
  <c r="AI256" i="3"/>
  <c r="AI260" i="3"/>
  <c r="AI264" i="3"/>
  <c r="AI268" i="3"/>
  <c r="AI272" i="3"/>
  <c r="AI276" i="3"/>
  <c r="AI280" i="3"/>
  <c r="AI284" i="3"/>
  <c r="AI288" i="3"/>
  <c r="AI292" i="3"/>
  <c r="AI296" i="3"/>
  <c r="AI300" i="3"/>
  <c r="AI304" i="3"/>
  <c r="AI308" i="3"/>
  <c r="AI312" i="3"/>
  <c r="AI316" i="3"/>
  <c r="AI320" i="3"/>
  <c r="AI324" i="3"/>
  <c r="AI328" i="3"/>
  <c r="AI332" i="3"/>
  <c r="AI336" i="3"/>
  <c r="AI340" i="3"/>
  <c r="AI344" i="3"/>
  <c r="AI348" i="3"/>
  <c r="AI352" i="3"/>
  <c r="AI356" i="3"/>
  <c r="AI360" i="3"/>
  <c r="AI364" i="3"/>
  <c r="AI368" i="3"/>
  <c r="AI372" i="3"/>
  <c r="AI376" i="3"/>
  <c r="AI380" i="3"/>
  <c r="AI384" i="3"/>
  <c r="AI388" i="3"/>
  <c r="AI392" i="3"/>
  <c r="AI396" i="3"/>
  <c r="AI400" i="3"/>
  <c r="AI404" i="3"/>
  <c r="AI408" i="3"/>
  <c r="AI412" i="3"/>
  <c r="AI416" i="3"/>
  <c r="AI420" i="3"/>
  <c r="AI424" i="3"/>
  <c r="AI428" i="3"/>
  <c r="AI432" i="3"/>
  <c r="AI436" i="3"/>
  <c r="AI440" i="3"/>
  <c r="AI444" i="3"/>
  <c r="AI448" i="3"/>
  <c r="AI452" i="3"/>
  <c r="AI456" i="3"/>
  <c r="AI460" i="3"/>
  <c r="AI464" i="3"/>
  <c r="AI468" i="3"/>
  <c r="AI472" i="3"/>
  <c r="AI476" i="3"/>
  <c r="AI480" i="3"/>
  <c r="AI484" i="3"/>
  <c r="AI488" i="3"/>
  <c r="AI492" i="3"/>
  <c r="AI496" i="3"/>
  <c r="AI500" i="3"/>
  <c r="AI504" i="3"/>
  <c r="AI508" i="3"/>
  <c r="AI512" i="3"/>
  <c r="AI516" i="3"/>
  <c r="AI520" i="3"/>
  <c r="AI524" i="3"/>
  <c r="AI528" i="3"/>
  <c r="AI532" i="3"/>
  <c r="AI536" i="3"/>
  <c r="AI540" i="3"/>
  <c r="AI544" i="3"/>
  <c r="AI548" i="3"/>
  <c r="AI552" i="3"/>
  <c r="AI556" i="3"/>
  <c r="AI560" i="3"/>
  <c r="AI564" i="3"/>
  <c r="AI568" i="3"/>
  <c r="AI572" i="3"/>
  <c r="AI576" i="3"/>
  <c r="AI580" i="3"/>
  <c r="AI584" i="3"/>
  <c r="AI588" i="3"/>
  <c r="AI592" i="3"/>
  <c r="AI596" i="3"/>
  <c r="AI600" i="3"/>
  <c r="AI604" i="3"/>
  <c r="AI608" i="3"/>
  <c r="AI612" i="3"/>
  <c r="AI616" i="3"/>
  <c r="AI620" i="3"/>
  <c r="AI624" i="3"/>
  <c r="AI628" i="3"/>
  <c r="AI632" i="3"/>
  <c r="AI636" i="3"/>
  <c r="AI640" i="3"/>
  <c r="AI644" i="3"/>
  <c r="AI648" i="3"/>
  <c r="AI652" i="3"/>
  <c r="AI656" i="3"/>
  <c r="AI660" i="3"/>
  <c r="AI664" i="3"/>
  <c r="AI668" i="3"/>
  <c r="AI672" i="3"/>
  <c r="AI676" i="3"/>
  <c r="AI680" i="3"/>
  <c r="AI684" i="3"/>
  <c r="AI688" i="3"/>
  <c r="AI692" i="3"/>
  <c r="AI696" i="3"/>
  <c r="AI700" i="3"/>
  <c r="AI704" i="3"/>
  <c r="AI708" i="3"/>
  <c r="AI712" i="3"/>
  <c r="AI716" i="3"/>
  <c r="AI720" i="3"/>
  <c r="AI724" i="3"/>
  <c r="AI728" i="3"/>
  <c r="AI732" i="3"/>
  <c r="AI736" i="3"/>
  <c r="AI740" i="3"/>
  <c r="AI744" i="3"/>
  <c r="AI748" i="3"/>
  <c r="AI752" i="3"/>
  <c r="AI756" i="3"/>
  <c r="AI760" i="3"/>
  <c r="AI764" i="3"/>
  <c r="AI768" i="3"/>
  <c r="AI772" i="3"/>
  <c r="AI776" i="3"/>
  <c r="AI780" i="3"/>
  <c r="AI784" i="3"/>
  <c r="AI788" i="3"/>
  <c r="AI792" i="3"/>
  <c r="AI796" i="3"/>
  <c r="AI800" i="3"/>
  <c r="AI804" i="3"/>
  <c r="AI808" i="3"/>
  <c r="AI812" i="3"/>
  <c r="AI816" i="3"/>
  <c r="AI820" i="3"/>
  <c r="AI824" i="3"/>
  <c r="AI828" i="3"/>
  <c r="AI832" i="3"/>
  <c r="AI836" i="3"/>
  <c r="AI840" i="3"/>
  <c r="AI844" i="3"/>
  <c r="AI848" i="3"/>
  <c r="AI852" i="3"/>
  <c r="AI856" i="3"/>
  <c r="AI860" i="3"/>
  <c r="AI864" i="3"/>
  <c r="AI868" i="3"/>
  <c r="AI872" i="3"/>
  <c r="AI876" i="3"/>
  <c r="AI880" i="3"/>
  <c r="AI884" i="3"/>
  <c r="AI888" i="3"/>
  <c r="AI892" i="3"/>
  <c r="AI896" i="3"/>
  <c r="AI900" i="3"/>
  <c r="AI904" i="3"/>
  <c r="AI908" i="3"/>
  <c r="AI912" i="3"/>
  <c r="AI916" i="3"/>
  <c r="AI920" i="3"/>
  <c r="AI924" i="3"/>
  <c r="AI928" i="3"/>
  <c r="AI932" i="3"/>
  <c r="AI936" i="3"/>
  <c r="AI940" i="3"/>
  <c r="AI944" i="3"/>
  <c r="AI948" i="3"/>
  <c r="AI952" i="3"/>
  <c r="AI956" i="3"/>
  <c r="AI960" i="3"/>
  <c r="AI964" i="3"/>
  <c r="AI968" i="3"/>
  <c r="AI972" i="3"/>
  <c r="AI976" i="3"/>
  <c r="AI980" i="3"/>
  <c r="AI984" i="3"/>
  <c r="AI988" i="3"/>
  <c r="AI992" i="3"/>
  <c r="AI996" i="3"/>
  <c r="AI1000" i="3"/>
  <c r="AI1004" i="3"/>
  <c r="AI1008" i="3"/>
  <c r="AI1012" i="3"/>
  <c r="AI1016" i="3"/>
  <c r="AI1020" i="3"/>
  <c r="AI1024" i="3"/>
  <c r="AI1028" i="3"/>
  <c r="AI1032" i="3"/>
  <c r="AI1036" i="3"/>
  <c r="AI1040" i="3"/>
  <c r="AI1044" i="3"/>
  <c r="AI1048" i="3"/>
  <c r="AI1052" i="3"/>
  <c r="AI1056" i="3"/>
  <c r="AI1060" i="3"/>
  <c r="AI1064" i="3"/>
  <c r="AI1068" i="3"/>
  <c r="AI1072" i="3"/>
  <c r="AI1076" i="3"/>
  <c r="AI1080" i="3"/>
  <c r="AI1084" i="3"/>
  <c r="AI1088" i="3"/>
  <c r="AI1092" i="3"/>
  <c r="AI1096" i="3"/>
  <c r="AI1100" i="3"/>
  <c r="AI1104" i="3"/>
  <c r="AI1108" i="3"/>
  <c r="AI1112" i="3"/>
  <c r="AI1116" i="3"/>
  <c r="AI1120" i="3"/>
  <c r="AI1124" i="3"/>
  <c r="AI1128" i="3"/>
  <c r="AI1132" i="3"/>
  <c r="AI1136" i="3"/>
  <c r="AI1140" i="3"/>
  <c r="AI1144" i="3"/>
  <c r="AI1148" i="3"/>
  <c r="AI1152" i="3"/>
  <c r="AI1156" i="3"/>
  <c r="AI1160" i="3"/>
  <c r="AI1164" i="3"/>
  <c r="AI1168" i="3"/>
  <c r="AI1172" i="3"/>
  <c r="AI1176" i="3"/>
  <c r="AI1180" i="3"/>
  <c r="AI1184" i="3"/>
  <c r="AI1188" i="3"/>
  <c r="AI1192" i="3"/>
  <c r="AI1196" i="3"/>
  <c r="AI1200" i="3"/>
  <c r="AI1204" i="3"/>
  <c r="AI1208" i="3"/>
  <c r="AI1212" i="3"/>
  <c r="AI1216" i="3"/>
  <c r="AI1220" i="3"/>
  <c r="AI1224" i="3"/>
  <c r="AI1228" i="3"/>
  <c r="AI1232" i="3"/>
  <c r="AI1236" i="3"/>
  <c r="AI1240" i="3"/>
  <c r="AI1244" i="3"/>
  <c r="AI1248" i="3"/>
  <c r="AI1252" i="3"/>
  <c r="AI1256" i="3"/>
  <c r="AI1260" i="3"/>
  <c r="AI1264" i="3"/>
  <c r="AI1268" i="3"/>
  <c r="AI1272" i="3"/>
  <c r="AI1276" i="3"/>
  <c r="AI1280" i="3"/>
  <c r="AI1284" i="3"/>
  <c r="AI1288" i="3"/>
  <c r="AI1292" i="3"/>
  <c r="AI1296" i="3"/>
  <c r="AI1300" i="3"/>
  <c r="AI1304" i="3"/>
  <c r="AI1308" i="3"/>
  <c r="AI1312" i="3"/>
  <c r="AI1316" i="3"/>
  <c r="AI1320" i="3"/>
  <c r="AI1324" i="3"/>
  <c r="AI1328" i="3"/>
  <c r="AI1332" i="3"/>
  <c r="AI1336" i="3"/>
  <c r="AI1340" i="3"/>
  <c r="AI1344" i="3"/>
  <c r="AI1348" i="3"/>
  <c r="AI1352" i="3"/>
  <c r="AI1356" i="3"/>
  <c r="AI1360" i="3"/>
  <c r="AI1364" i="3"/>
  <c r="AI1368" i="3"/>
  <c r="AI1372" i="3"/>
  <c r="AI1376" i="3"/>
  <c r="AI1380" i="3"/>
  <c r="AI1384" i="3"/>
  <c r="AI1388" i="3"/>
  <c r="AI1392" i="3"/>
  <c r="AI1396" i="3"/>
  <c r="AI1400" i="3"/>
  <c r="AI1404" i="3"/>
  <c r="AI1408" i="3"/>
  <c r="AI1412" i="3"/>
  <c r="AI1416" i="3"/>
  <c r="AI1420" i="3"/>
  <c r="AI1424" i="3"/>
  <c r="AI1428" i="3"/>
  <c r="AI1432" i="3"/>
  <c r="AI1436" i="3"/>
  <c r="AI1440" i="3"/>
  <c r="AI1444" i="3"/>
  <c r="AI1448" i="3"/>
  <c r="AI1452" i="3"/>
  <c r="AI1456" i="3"/>
  <c r="AI1460" i="3"/>
  <c r="AI1464" i="3"/>
  <c r="AI1468" i="3"/>
  <c r="AI1472" i="3"/>
  <c r="AI1476" i="3"/>
  <c r="AI1480" i="3"/>
  <c r="AI1484" i="3"/>
  <c r="AI1488" i="3"/>
  <c r="AI1492" i="3"/>
  <c r="AI1496" i="3"/>
  <c r="AI1500" i="3"/>
  <c r="AI1504" i="3"/>
  <c r="AI1508" i="3"/>
  <c r="AI1512" i="3"/>
  <c r="AI1516" i="3"/>
  <c r="AI1520" i="3"/>
  <c r="AI1524" i="3"/>
  <c r="AI1528" i="3"/>
  <c r="AI1532" i="3"/>
  <c r="AI1536" i="3"/>
  <c r="AI1540" i="3"/>
  <c r="AI1544" i="3"/>
  <c r="AI1548" i="3"/>
  <c r="AI1552" i="3"/>
  <c r="AI1556" i="3"/>
  <c r="AI1560" i="3"/>
  <c r="AI1564" i="3"/>
  <c r="AI1568" i="3"/>
  <c r="AI1572" i="3"/>
  <c r="AI1576" i="3"/>
  <c r="AI1580" i="3"/>
  <c r="AI1584" i="3"/>
  <c r="AI1588" i="3"/>
  <c r="AI1592" i="3"/>
  <c r="AI1596" i="3"/>
  <c r="AI1600" i="3"/>
  <c r="AI1604" i="3"/>
  <c r="AI1608" i="3"/>
  <c r="AI1612" i="3"/>
  <c r="AI1616" i="3"/>
  <c r="AI1620" i="3"/>
  <c r="AI1624" i="3"/>
  <c r="AI1628" i="3"/>
  <c r="AI1632" i="3"/>
  <c r="AI1636" i="3"/>
  <c r="AI1640" i="3"/>
  <c r="AI1644" i="3"/>
  <c r="AI1648" i="3"/>
  <c r="AI1652" i="3"/>
  <c r="AI1656" i="3"/>
  <c r="AI1660" i="3"/>
  <c r="AI1664" i="3"/>
  <c r="AI1668" i="3"/>
  <c r="AI1672" i="3"/>
  <c r="AI1676" i="3"/>
  <c r="AI118" i="3"/>
  <c r="AI132" i="3"/>
  <c r="AI140" i="3"/>
  <c r="AI148" i="3"/>
  <c r="AI156" i="3"/>
  <c r="AI164" i="3"/>
  <c r="AI172" i="3"/>
  <c r="AI180" i="3"/>
  <c r="AI188" i="3"/>
  <c r="AI196" i="3"/>
  <c r="AI204" i="3"/>
  <c r="AI212" i="3"/>
  <c r="AI220" i="3"/>
  <c r="AI228" i="3"/>
  <c r="AI233" i="3"/>
  <c r="AI237" i="3"/>
  <c r="AI241" i="3"/>
  <c r="AI245" i="3"/>
  <c r="AI249" i="3"/>
  <c r="AI253" i="3"/>
  <c r="AI257" i="3"/>
  <c r="AI261" i="3"/>
  <c r="AI265" i="3"/>
  <c r="AI269" i="3"/>
  <c r="AI273" i="3"/>
  <c r="AI277" i="3"/>
  <c r="AI281" i="3"/>
  <c r="AI285" i="3"/>
  <c r="AI289" i="3"/>
  <c r="AI293" i="3"/>
  <c r="AI297" i="3"/>
  <c r="AI301" i="3"/>
  <c r="AI305" i="3"/>
  <c r="AI309" i="3"/>
  <c r="AI313" i="3"/>
  <c r="AI317" i="3"/>
  <c r="AI321" i="3"/>
  <c r="AI325" i="3"/>
  <c r="AI329" i="3"/>
  <c r="AI333" i="3"/>
  <c r="AI337" i="3"/>
  <c r="AI341" i="3"/>
  <c r="AI345" i="3"/>
  <c r="AI349" i="3"/>
  <c r="AI353" i="3"/>
  <c r="AI357" i="3"/>
  <c r="AI361" i="3"/>
  <c r="AI365" i="3"/>
  <c r="AI369" i="3"/>
  <c r="AI373" i="3"/>
  <c r="AI377" i="3"/>
  <c r="AI381" i="3"/>
  <c r="AI385" i="3"/>
  <c r="AI389" i="3"/>
  <c r="AI393" i="3"/>
  <c r="AI397" i="3"/>
  <c r="AI401" i="3"/>
  <c r="AI405" i="3"/>
  <c r="AI409" i="3"/>
  <c r="AI413" i="3"/>
  <c r="AI417" i="3"/>
  <c r="AI421" i="3"/>
  <c r="AI425" i="3"/>
  <c r="AI429" i="3"/>
  <c r="AI433" i="3"/>
  <c r="AI437" i="3"/>
  <c r="AI441" i="3"/>
  <c r="AI445" i="3"/>
  <c r="AI449" i="3"/>
  <c r="AI453" i="3"/>
  <c r="AI457" i="3"/>
  <c r="AI461" i="3"/>
  <c r="AI465" i="3"/>
  <c r="AI469" i="3"/>
  <c r="AI473" i="3"/>
  <c r="AI477" i="3"/>
  <c r="AI481" i="3"/>
  <c r="AI485" i="3"/>
  <c r="AI489" i="3"/>
  <c r="AI493" i="3"/>
  <c r="AI497" i="3"/>
  <c r="AI501" i="3"/>
  <c r="AI505" i="3"/>
  <c r="AI509" i="3"/>
  <c r="AI513" i="3"/>
  <c r="AI517" i="3"/>
  <c r="AI521" i="3"/>
  <c r="AI525" i="3"/>
  <c r="AI529" i="3"/>
  <c r="AI533" i="3"/>
  <c r="AI537" i="3"/>
  <c r="AI541" i="3"/>
  <c r="AI545" i="3"/>
  <c r="AI549" i="3"/>
  <c r="AI553" i="3"/>
  <c r="AI557" i="3"/>
  <c r="AI561" i="3"/>
  <c r="AI565" i="3"/>
  <c r="AI569" i="3"/>
  <c r="AI573" i="3"/>
  <c r="AI577" i="3"/>
  <c r="AI581" i="3"/>
  <c r="AI585" i="3"/>
  <c r="AI589" i="3"/>
  <c r="AI593" i="3"/>
  <c r="AI597" i="3"/>
  <c r="AI601" i="3"/>
  <c r="AI605" i="3"/>
  <c r="AI609" i="3"/>
  <c r="AI613" i="3"/>
  <c r="AI617" i="3"/>
  <c r="AI621" i="3"/>
  <c r="AI625" i="3"/>
  <c r="AI629" i="3"/>
  <c r="AI633" i="3"/>
  <c r="AI637" i="3"/>
  <c r="AI641" i="3"/>
  <c r="AI645" i="3"/>
  <c r="AI649" i="3"/>
  <c r="AI653" i="3"/>
  <c r="AI657" i="3"/>
  <c r="AI661" i="3"/>
  <c r="AI665" i="3"/>
  <c r="AI669" i="3"/>
  <c r="AI673" i="3"/>
  <c r="AI677" i="3"/>
  <c r="AI681" i="3"/>
  <c r="AI685" i="3"/>
  <c r="AI689" i="3"/>
  <c r="AI693" i="3"/>
  <c r="AI697" i="3"/>
  <c r="AI701" i="3"/>
  <c r="AI705" i="3"/>
  <c r="AI709" i="3"/>
  <c r="AI713" i="3"/>
  <c r="AI717" i="3"/>
  <c r="AI721" i="3"/>
  <c r="AI725" i="3"/>
  <c r="AI729" i="3"/>
  <c r="AI733" i="3"/>
  <c r="AI737" i="3"/>
  <c r="AI741" i="3"/>
  <c r="AI745" i="3"/>
  <c r="AI749" i="3"/>
  <c r="AI753" i="3"/>
  <c r="AI757" i="3"/>
  <c r="AI761" i="3"/>
  <c r="AI765" i="3"/>
  <c r="AI769" i="3"/>
  <c r="AI773" i="3"/>
  <c r="AI777" i="3"/>
  <c r="AI781" i="3"/>
  <c r="AI785" i="3"/>
  <c r="AI789" i="3"/>
  <c r="AI793" i="3"/>
  <c r="AI797" i="3"/>
  <c r="AI801" i="3"/>
  <c r="AI805" i="3"/>
  <c r="AI809" i="3"/>
  <c r="AI813" i="3"/>
  <c r="AI817" i="3"/>
  <c r="AI821" i="3"/>
  <c r="AI825" i="3"/>
  <c r="AI829" i="3"/>
  <c r="AI833" i="3"/>
  <c r="AI837" i="3"/>
  <c r="AI841" i="3"/>
  <c r="AI845" i="3"/>
  <c r="AI849" i="3"/>
  <c r="AI853" i="3"/>
  <c r="AI857" i="3"/>
  <c r="AI861" i="3"/>
  <c r="AI865" i="3"/>
  <c r="AI869" i="3"/>
  <c r="AI873" i="3"/>
  <c r="AI877" i="3"/>
  <c r="AI881" i="3"/>
  <c r="AI885" i="3"/>
  <c r="AI889" i="3"/>
  <c r="AI893" i="3"/>
  <c r="AI897" i="3"/>
  <c r="AI901" i="3"/>
  <c r="AI905" i="3"/>
  <c r="AI909" i="3"/>
  <c r="AI913" i="3"/>
  <c r="AI917" i="3"/>
  <c r="AI921" i="3"/>
  <c r="AI925" i="3"/>
  <c r="AI929" i="3"/>
  <c r="AI933" i="3"/>
  <c r="AI937" i="3"/>
  <c r="AI941" i="3"/>
  <c r="AI945" i="3"/>
  <c r="AI949" i="3"/>
  <c r="AI953" i="3"/>
  <c r="AI957" i="3"/>
  <c r="AI961" i="3"/>
  <c r="AI965" i="3"/>
  <c r="AI969" i="3"/>
  <c r="AI973" i="3"/>
  <c r="AI977" i="3"/>
  <c r="AI981" i="3"/>
  <c r="AI985" i="3"/>
  <c r="AI989" i="3"/>
  <c r="AI993" i="3"/>
  <c r="AI997" i="3"/>
  <c r="AI1001" i="3"/>
  <c r="AI1005" i="3"/>
  <c r="AI1009" i="3"/>
  <c r="AI1013" i="3"/>
  <c r="AI1017" i="3"/>
  <c r="AI1021" i="3"/>
  <c r="AI1025" i="3"/>
  <c r="AI1029" i="3"/>
  <c r="AI1033" i="3"/>
  <c r="AI1037" i="3"/>
  <c r="AI1041" i="3"/>
  <c r="AI1045" i="3"/>
  <c r="AI1049" i="3"/>
  <c r="AI1053" i="3"/>
  <c r="AI1057" i="3"/>
  <c r="AI1061" i="3"/>
  <c r="AI1065" i="3"/>
  <c r="AI1069" i="3"/>
  <c r="AI1073" i="3"/>
  <c r="AI1077" i="3"/>
  <c r="AI1081" i="3"/>
  <c r="AI1085" i="3"/>
  <c r="AI1089" i="3"/>
  <c r="AI1093" i="3"/>
  <c r="AI1097" i="3"/>
  <c r="AI1101" i="3"/>
  <c r="AI1105" i="3"/>
  <c r="AI1109" i="3"/>
  <c r="AI1113" i="3"/>
  <c r="AI1117" i="3"/>
  <c r="AI1121" i="3"/>
  <c r="AI1125" i="3"/>
  <c r="AI1129" i="3"/>
  <c r="AI1133" i="3"/>
  <c r="AI1137" i="3"/>
  <c r="AI1141" i="3"/>
  <c r="AI1145" i="3"/>
  <c r="AI1149" i="3"/>
  <c r="AI1153" i="3"/>
  <c r="AI1157" i="3"/>
  <c r="AI1161" i="3"/>
  <c r="AI1165" i="3"/>
  <c r="AI1169" i="3"/>
  <c r="AI1173" i="3"/>
  <c r="AI1177" i="3"/>
  <c r="AI1181" i="3"/>
  <c r="AI1185" i="3"/>
  <c r="AI1189" i="3"/>
  <c r="AI1193" i="3"/>
  <c r="AI1197" i="3"/>
  <c r="AI1201" i="3"/>
  <c r="AI1205" i="3"/>
  <c r="AI1209" i="3"/>
  <c r="AI1213" i="3"/>
  <c r="AI1217" i="3"/>
  <c r="AI1221" i="3"/>
  <c r="AI1225" i="3"/>
  <c r="AI1229" i="3"/>
  <c r="AI1233" i="3"/>
  <c r="AI1237" i="3"/>
  <c r="AI1241" i="3"/>
  <c r="AI1245" i="3"/>
  <c r="AI1249" i="3"/>
  <c r="AI1253" i="3"/>
  <c r="AI1257" i="3"/>
  <c r="AI1261" i="3"/>
  <c r="AI1265" i="3"/>
  <c r="AI1269" i="3"/>
  <c r="AI1273" i="3"/>
  <c r="AI1277" i="3"/>
  <c r="AI1281" i="3"/>
  <c r="AI1285" i="3"/>
  <c r="AI1289" i="3"/>
  <c r="AI1293" i="3"/>
  <c r="AI1297" i="3"/>
  <c r="AI1301" i="3"/>
  <c r="AI1305" i="3"/>
  <c r="AI1309" i="3"/>
  <c r="AI1313" i="3"/>
  <c r="AI1317" i="3"/>
  <c r="AI1321" i="3"/>
  <c r="AI1325" i="3"/>
  <c r="AI1329" i="3"/>
  <c r="AI1333" i="3"/>
  <c r="AI1337" i="3"/>
  <c r="AI1341" i="3"/>
  <c r="AI1345" i="3"/>
  <c r="AI1349" i="3"/>
  <c r="AI1353" i="3"/>
  <c r="AI1357" i="3"/>
  <c r="AI1361" i="3"/>
  <c r="AI1365" i="3"/>
  <c r="AI1369" i="3"/>
  <c r="AI1373" i="3"/>
  <c r="AI1377" i="3"/>
  <c r="AI1381" i="3"/>
  <c r="AI1385" i="3"/>
  <c r="AI1389" i="3"/>
  <c r="AI1393" i="3"/>
  <c r="AI1397" i="3"/>
  <c r="AI1401" i="3"/>
  <c r="AI1405" i="3"/>
  <c r="AI1409" i="3"/>
  <c r="AI1413" i="3"/>
  <c r="AI1417" i="3"/>
  <c r="AI1421" i="3"/>
  <c r="AI1425" i="3"/>
  <c r="AI1429" i="3"/>
  <c r="AI1433" i="3"/>
  <c r="AI1437" i="3"/>
  <c r="AI1441" i="3"/>
  <c r="AI1445" i="3"/>
  <c r="AI1449" i="3"/>
  <c r="AI1453" i="3"/>
  <c r="AI1457" i="3"/>
  <c r="AI1461" i="3"/>
  <c r="AI1465" i="3"/>
  <c r="AI1469" i="3"/>
  <c r="AI1473" i="3"/>
  <c r="AI1477" i="3"/>
  <c r="AI1481" i="3"/>
  <c r="AI1485" i="3"/>
  <c r="AI1489" i="3"/>
  <c r="AI1493" i="3"/>
  <c r="AI1497" i="3"/>
  <c r="AI1501" i="3"/>
  <c r="AI1505" i="3"/>
  <c r="AI1509" i="3"/>
  <c r="AI1513" i="3"/>
  <c r="AI1517" i="3"/>
  <c r="AI1521" i="3"/>
  <c r="AI1525" i="3"/>
  <c r="AI1529" i="3"/>
  <c r="AI1533" i="3"/>
  <c r="AI1537" i="3"/>
  <c r="AI1553" i="3"/>
  <c r="AI1567" i="3"/>
  <c r="AI1575" i="3"/>
  <c r="AI1583" i="3"/>
  <c r="AI1591" i="3"/>
  <c r="AI1599" i="3"/>
  <c r="AI1607" i="3"/>
  <c r="AI1615" i="3"/>
  <c r="AI1623" i="3"/>
  <c r="AI1631" i="3"/>
  <c r="AI1639" i="3"/>
  <c r="AI1647" i="3"/>
  <c r="AI1655" i="3"/>
  <c r="AI1663" i="3"/>
  <c r="AI1671" i="3"/>
  <c r="AI1679" i="3"/>
  <c r="AI1683" i="3"/>
  <c r="AI1687" i="3"/>
  <c r="AI1691" i="3"/>
  <c r="AI1695" i="3"/>
  <c r="AI1699" i="3"/>
  <c r="AI1703" i="3"/>
  <c r="AI1707" i="3"/>
  <c r="AI1711" i="3"/>
  <c r="AI1715" i="3"/>
  <c r="AI1719" i="3"/>
  <c r="AI1723" i="3"/>
  <c r="AI1727" i="3"/>
  <c r="AI1731" i="3"/>
  <c r="AI1735" i="3"/>
  <c r="AI1739" i="3"/>
  <c r="AI1743" i="3"/>
  <c r="AI1747" i="3"/>
  <c r="AI1751" i="3"/>
  <c r="AI1755" i="3"/>
  <c r="AI1759" i="3"/>
  <c r="AI1763" i="3"/>
  <c r="AI1767" i="3"/>
  <c r="AI1771" i="3"/>
  <c r="AI1775" i="3"/>
  <c r="AI1779" i="3"/>
  <c r="AI1783" i="3"/>
  <c r="AI1787" i="3"/>
  <c r="AI1791" i="3"/>
  <c r="AI1795" i="3"/>
  <c r="AI1799" i="3"/>
  <c r="AI1803" i="3"/>
  <c r="AI1807" i="3"/>
  <c r="AI1811" i="3"/>
  <c r="AI1815" i="3"/>
  <c r="AI1819" i="3"/>
  <c r="AI1823" i="3"/>
  <c r="AI1827" i="3"/>
  <c r="AI1831" i="3"/>
  <c r="AI1835" i="3"/>
  <c r="AI1839" i="3"/>
  <c r="AI1843" i="3"/>
  <c r="AI1847" i="3"/>
  <c r="AI1851" i="3"/>
  <c r="AI1855" i="3"/>
  <c r="AI1859" i="3"/>
  <c r="AI1863" i="3"/>
  <c r="AI1867" i="3"/>
  <c r="AI1871" i="3"/>
  <c r="AI1875" i="3"/>
  <c r="AI1879" i="3"/>
  <c r="AI1883" i="3"/>
  <c r="AI1887" i="3"/>
  <c r="AI1891" i="3"/>
  <c r="AI1895" i="3"/>
  <c r="AI1899" i="3"/>
  <c r="AI1903" i="3"/>
  <c r="AI1907" i="3"/>
  <c r="AI1911" i="3"/>
  <c r="AI1915" i="3"/>
  <c r="AI1919" i="3"/>
  <c r="AI1923" i="3"/>
  <c r="AI1927" i="3"/>
  <c r="AI1931" i="3"/>
  <c r="AI1935" i="3"/>
  <c r="AI1939" i="3"/>
  <c r="AI1943" i="3"/>
  <c r="AI1947" i="3"/>
  <c r="AI1951" i="3"/>
  <c r="AI1955" i="3"/>
  <c r="AI1959" i="3"/>
  <c r="AI1963" i="3"/>
  <c r="AI1967" i="3"/>
  <c r="AI1971" i="3"/>
  <c r="AI1975" i="3"/>
  <c r="AI1979" i="3"/>
  <c r="AI1983" i="3"/>
  <c r="AI1987" i="3"/>
  <c r="AI1991" i="3"/>
  <c r="AI1995" i="3"/>
  <c r="AI1999" i="3"/>
  <c r="AE6" i="3"/>
  <c r="AE10" i="3"/>
  <c r="AE14" i="3"/>
  <c r="AE18" i="3"/>
  <c r="AE22" i="3"/>
  <c r="AE26" i="3"/>
  <c r="AE30" i="3"/>
  <c r="AE34" i="3"/>
  <c r="AE38" i="3"/>
  <c r="AE42" i="3"/>
  <c r="AE46" i="3"/>
  <c r="AE50" i="3"/>
  <c r="AE54" i="3"/>
  <c r="AE58" i="3"/>
  <c r="AE62" i="3"/>
  <c r="AE66" i="3"/>
  <c r="AE70" i="3"/>
  <c r="AE74" i="3"/>
  <c r="AE78" i="3"/>
  <c r="AE82" i="3"/>
  <c r="AE86" i="3"/>
  <c r="AE90" i="3"/>
  <c r="AE94" i="3"/>
  <c r="AE98" i="3"/>
  <c r="AE102" i="3"/>
  <c r="AE106" i="3"/>
  <c r="AE110" i="3"/>
  <c r="AE114" i="3"/>
  <c r="AE118" i="3"/>
  <c r="AE122" i="3"/>
  <c r="AE126" i="3"/>
  <c r="AE130" i="3"/>
  <c r="AE134" i="3"/>
  <c r="AE138" i="3"/>
  <c r="AE142" i="3"/>
  <c r="AE146" i="3"/>
  <c r="AE150" i="3"/>
  <c r="AE154" i="3"/>
  <c r="AE158" i="3"/>
  <c r="AE162" i="3"/>
  <c r="AE166" i="3"/>
  <c r="AE170" i="3"/>
  <c r="AE174" i="3"/>
  <c r="AE178" i="3"/>
  <c r="AE182" i="3"/>
  <c r="AE186" i="3"/>
  <c r="AE190" i="3"/>
  <c r="AE194" i="3"/>
  <c r="AE198" i="3"/>
  <c r="AE202" i="3"/>
  <c r="AE206" i="3"/>
  <c r="AE210" i="3"/>
  <c r="AE214" i="3"/>
  <c r="AE218" i="3"/>
  <c r="AE222" i="3"/>
  <c r="AE226" i="3"/>
  <c r="AE230" i="3"/>
  <c r="AE234" i="3"/>
  <c r="AE238" i="3"/>
  <c r="AE242" i="3"/>
  <c r="AE246" i="3"/>
  <c r="AE250" i="3"/>
  <c r="AE254" i="3"/>
  <c r="AE258" i="3"/>
  <c r="AE262" i="3"/>
  <c r="AE266" i="3"/>
  <c r="AE270" i="3"/>
  <c r="AE274" i="3"/>
  <c r="AE278" i="3"/>
  <c r="AE282" i="3"/>
  <c r="AE286" i="3"/>
  <c r="AE290" i="3"/>
  <c r="AE294" i="3"/>
  <c r="AE298" i="3"/>
  <c r="AE302" i="3"/>
  <c r="AE306" i="3"/>
  <c r="AE310" i="3"/>
  <c r="AE314" i="3"/>
  <c r="AE318" i="3"/>
  <c r="AE322" i="3"/>
  <c r="AE326" i="3"/>
  <c r="AE330" i="3"/>
  <c r="AE334" i="3"/>
  <c r="AE338" i="3"/>
  <c r="AE342" i="3"/>
  <c r="AE346" i="3"/>
  <c r="AE350" i="3"/>
  <c r="AE354" i="3"/>
  <c r="AE358" i="3"/>
  <c r="AE362" i="3"/>
  <c r="AE366" i="3"/>
  <c r="AE370" i="3"/>
  <c r="AE374" i="3"/>
  <c r="AE378" i="3"/>
  <c r="AE382" i="3"/>
  <c r="AE386" i="3"/>
  <c r="AE390" i="3"/>
  <c r="AE394" i="3"/>
  <c r="AE398" i="3"/>
  <c r="AE402" i="3"/>
  <c r="AE406" i="3"/>
  <c r="AE410" i="3"/>
  <c r="AE414" i="3"/>
  <c r="AE418" i="3"/>
  <c r="AE422" i="3"/>
  <c r="AE426" i="3"/>
  <c r="AE430" i="3"/>
  <c r="AE434" i="3"/>
  <c r="AE438" i="3"/>
  <c r="AE442" i="3"/>
  <c r="AE446" i="3"/>
  <c r="AE450" i="3"/>
  <c r="AE454" i="3"/>
  <c r="AE458" i="3"/>
  <c r="AE462" i="3"/>
  <c r="AE466" i="3"/>
  <c r="AE470" i="3"/>
  <c r="AE474" i="3"/>
  <c r="AE478" i="3"/>
  <c r="AE482" i="3"/>
  <c r="AE486" i="3"/>
  <c r="AE490" i="3"/>
  <c r="AE494" i="3"/>
  <c r="AE498" i="3"/>
  <c r="AE502" i="3"/>
  <c r="AE506" i="3"/>
  <c r="AE510" i="3"/>
  <c r="AE514" i="3"/>
  <c r="AE518" i="3"/>
  <c r="AE522" i="3"/>
  <c r="AE526" i="3"/>
  <c r="AE530" i="3"/>
  <c r="AE534" i="3"/>
  <c r="AE538" i="3"/>
  <c r="AE542" i="3"/>
  <c r="AE546" i="3"/>
  <c r="AE550" i="3"/>
  <c r="AE554" i="3"/>
  <c r="AE558" i="3"/>
  <c r="AE562" i="3"/>
  <c r="AE566" i="3"/>
  <c r="AE570" i="3"/>
  <c r="AE574" i="3"/>
  <c r="AE578" i="3"/>
  <c r="AE582" i="3"/>
  <c r="AE586" i="3"/>
  <c r="AE590" i="3"/>
  <c r="AE594" i="3"/>
  <c r="AE598" i="3"/>
  <c r="AE602" i="3"/>
  <c r="AE606" i="3"/>
  <c r="AE610" i="3"/>
  <c r="AE614" i="3"/>
  <c r="AE618" i="3"/>
  <c r="AE622" i="3"/>
  <c r="AE626" i="3"/>
  <c r="AE630" i="3"/>
  <c r="AE634" i="3"/>
  <c r="AE638" i="3"/>
  <c r="AE642" i="3"/>
  <c r="AE646" i="3"/>
  <c r="AE650" i="3"/>
  <c r="AE654" i="3"/>
  <c r="AE658" i="3"/>
  <c r="AE662" i="3"/>
  <c r="AE666" i="3"/>
  <c r="AE670" i="3"/>
  <c r="AE674" i="3"/>
  <c r="AE678" i="3"/>
  <c r="AE682" i="3"/>
  <c r="AE686" i="3"/>
  <c r="AE690" i="3"/>
  <c r="AE694" i="3"/>
  <c r="AE698" i="3"/>
  <c r="AE702" i="3"/>
  <c r="AE706" i="3"/>
  <c r="AE710" i="3"/>
  <c r="AE714" i="3"/>
  <c r="AE718" i="3"/>
  <c r="AE722" i="3"/>
  <c r="AE726" i="3"/>
  <c r="AE730" i="3"/>
  <c r="AE734" i="3"/>
  <c r="AE738" i="3"/>
  <c r="AE742" i="3"/>
  <c r="AE746" i="3"/>
  <c r="AE750" i="3"/>
  <c r="AE754" i="3"/>
  <c r="AE758" i="3"/>
  <c r="AE762" i="3"/>
  <c r="AE766" i="3"/>
  <c r="AE770" i="3"/>
  <c r="AE774" i="3"/>
  <c r="AE778" i="3"/>
  <c r="AE782" i="3"/>
  <c r="AE786" i="3"/>
  <c r="AE790" i="3"/>
  <c r="AE794" i="3"/>
  <c r="AE798" i="3"/>
  <c r="AE802" i="3"/>
  <c r="AE806" i="3"/>
  <c r="AE810" i="3"/>
  <c r="AE814" i="3"/>
  <c r="AE818" i="3"/>
  <c r="AE822" i="3"/>
  <c r="AE826" i="3"/>
  <c r="AE830" i="3"/>
  <c r="AE834" i="3"/>
  <c r="AE838" i="3"/>
  <c r="AE842" i="3"/>
  <c r="AE846" i="3"/>
  <c r="AE850" i="3"/>
  <c r="AE854" i="3"/>
  <c r="AE858" i="3"/>
  <c r="AE862" i="3"/>
  <c r="AE866" i="3"/>
  <c r="AE870" i="3"/>
  <c r="AE874" i="3"/>
  <c r="AE878" i="3"/>
  <c r="AE882" i="3"/>
  <c r="AE886" i="3"/>
  <c r="AE890" i="3"/>
  <c r="AE894" i="3"/>
  <c r="AE898" i="3"/>
  <c r="AE902" i="3"/>
  <c r="AE906" i="3"/>
  <c r="AE910" i="3"/>
  <c r="AE914" i="3"/>
  <c r="AE918" i="3"/>
  <c r="AE922" i="3"/>
  <c r="AE926" i="3"/>
  <c r="AE930" i="3"/>
  <c r="AE934" i="3"/>
  <c r="AE938" i="3"/>
  <c r="AE942" i="3"/>
  <c r="AE946" i="3"/>
  <c r="AE950" i="3"/>
  <c r="AE954" i="3"/>
  <c r="AE958" i="3"/>
  <c r="AE962" i="3"/>
  <c r="AE966" i="3"/>
  <c r="AE970" i="3"/>
  <c r="AE974" i="3"/>
  <c r="AE978" i="3"/>
  <c r="AE982" i="3"/>
  <c r="AE986" i="3"/>
  <c r="AE990" i="3"/>
  <c r="AE994" i="3"/>
  <c r="AE998" i="3"/>
  <c r="AE1002" i="3"/>
  <c r="AE1006" i="3"/>
  <c r="AE1010" i="3"/>
  <c r="AE1014" i="3"/>
  <c r="AE1018" i="3"/>
  <c r="AE1022" i="3"/>
  <c r="AE1026" i="3"/>
  <c r="AE1030" i="3"/>
  <c r="AE1034" i="3"/>
  <c r="AE1038" i="3"/>
  <c r="AE1042" i="3"/>
  <c r="AE1046" i="3"/>
  <c r="AE1050" i="3"/>
  <c r="AE1054" i="3"/>
  <c r="AE1058" i="3"/>
  <c r="AE1062" i="3"/>
  <c r="AE1066" i="3"/>
  <c r="AE1070" i="3"/>
  <c r="AE1074" i="3"/>
  <c r="AE1078" i="3"/>
  <c r="AE1082" i="3"/>
  <c r="AE1086" i="3"/>
  <c r="AE1090" i="3"/>
  <c r="AE1094" i="3"/>
  <c r="AE1098" i="3"/>
  <c r="AE1102" i="3"/>
  <c r="AE1106" i="3"/>
  <c r="AE1110" i="3"/>
  <c r="AE1114" i="3"/>
  <c r="AE1118" i="3"/>
  <c r="AE1122" i="3"/>
  <c r="AE1126" i="3"/>
  <c r="AE1130" i="3"/>
  <c r="AE1134" i="3"/>
  <c r="AE1138" i="3"/>
  <c r="AE1142" i="3"/>
  <c r="AE1146" i="3"/>
  <c r="AE1150" i="3"/>
  <c r="AE1154" i="3"/>
  <c r="AE1158" i="3"/>
  <c r="AE1162" i="3"/>
  <c r="AE1166" i="3"/>
  <c r="AE1170" i="3"/>
  <c r="AE1174" i="3"/>
  <c r="AE1178" i="3"/>
  <c r="AE1182" i="3"/>
  <c r="AE1186" i="3"/>
  <c r="AE1190" i="3"/>
  <c r="AE1194" i="3"/>
  <c r="AE1198" i="3"/>
  <c r="AE1202" i="3"/>
  <c r="AE1206" i="3"/>
  <c r="AE1210" i="3"/>
  <c r="AE1214" i="3"/>
  <c r="AE1218" i="3"/>
  <c r="AE1222" i="3"/>
  <c r="AE1226" i="3"/>
  <c r="AE1230" i="3"/>
  <c r="AE1234" i="3"/>
  <c r="AE1238" i="3"/>
  <c r="AE1242" i="3"/>
  <c r="AE1246" i="3"/>
  <c r="AE1250" i="3"/>
  <c r="AE1254" i="3"/>
  <c r="AE1258" i="3"/>
  <c r="AE1262" i="3"/>
  <c r="AE1266" i="3"/>
  <c r="AE1270" i="3"/>
  <c r="AE1274" i="3"/>
  <c r="AE1278" i="3"/>
  <c r="AE1282" i="3"/>
  <c r="AE1286" i="3"/>
  <c r="AE1290" i="3"/>
  <c r="AE1294" i="3"/>
  <c r="AE1298" i="3"/>
  <c r="AE1302" i="3"/>
  <c r="AE1306" i="3"/>
  <c r="AE1310" i="3"/>
  <c r="AE1314" i="3"/>
  <c r="AE1318" i="3"/>
  <c r="AE1322" i="3"/>
  <c r="AE1326" i="3"/>
  <c r="AE1330" i="3"/>
  <c r="AE1334" i="3"/>
  <c r="AE1338" i="3"/>
  <c r="AE1342" i="3"/>
  <c r="AE1346" i="3"/>
  <c r="AE1350" i="3"/>
  <c r="AE1354" i="3"/>
  <c r="AE1358" i="3"/>
  <c r="AE1362" i="3"/>
  <c r="AE1366" i="3"/>
  <c r="AE1370" i="3"/>
  <c r="AE1374" i="3"/>
  <c r="AE1378" i="3"/>
  <c r="AE1382" i="3"/>
  <c r="AE1386" i="3"/>
  <c r="AE1390" i="3"/>
  <c r="AE1394" i="3"/>
  <c r="AE1398" i="3"/>
  <c r="AE1402" i="3"/>
  <c r="AE1406" i="3"/>
  <c r="AE1410" i="3"/>
  <c r="AE1414" i="3"/>
  <c r="AE1418" i="3"/>
  <c r="AE1422" i="3"/>
  <c r="AE1426" i="3"/>
  <c r="AE1430" i="3"/>
  <c r="AE1434" i="3"/>
  <c r="AE1438" i="3"/>
  <c r="AE1442" i="3"/>
  <c r="AE1446" i="3"/>
  <c r="AE1450" i="3"/>
  <c r="AE1454" i="3"/>
  <c r="AE1458" i="3"/>
  <c r="AE1462" i="3"/>
  <c r="AE1466" i="3"/>
  <c r="AE1470" i="3"/>
  <c r="AE1474" i="3"/>
  <c r="AE1478" i="3"/>
  <c r="AE1482" i="3"/>
  <c r="AE1486" i="3"/>
  <c r="AE1490" i="3"/>
  <c r="AE1494" i="3"/>
  <c r="AE1498" i="3"/>
  <c r="AE1502" i="3"/>
  <c r="AE1506" i="3"/>
  <c r="AE1510" i="3"/>
  <c r="AE1514" i="3"/>
  <c r="AE1518" i="3"/>
  <c r="AE1522" i="3"/>
  <c r="AE1526" i="3"/>
  <c r="AE1530" i="3"/>
  <c r="AE1534" i="3"/>
  <c r="AE1538" i="3"/>
  <c r="AE1542" i="3"/>
  <c r="AE1546" i="3"/>
  <c r="AE1550" i="3"/>
  <c r="AE1554" i="3"/>
  <c r="AE1558" i="3"/>
  <c r="AE1562" i="3"/>
  <c r="AE1566" i="3"/>
  <c r="AE1570" i="3"/>
  <c r="AE1574" i="3"/>
  <c r="AE1578" i="3"/>
  <c r="AE1582" i="3"/>
  <c r="AE1586" i="3"/>
  <c r="AE1590" i="3"/>
  <c r="AE1594" i="3"/>
  <c r="AE1598" i="3"/>
  <c r="AE1602" i="3"/>
  <c r="AE1606" i="3"/>
  <c r="AE1610" i="3"/>
  <c r="AE1614" i="3"/>
  <c r="AE1618" i="3"/>
  <c r="AE1622" i="3"/>
  <c r="AE1626" i="3"/>
  <c r="AE1630" i="3"/>
  <c r="AE1634" i="3"/>
  <c r="AE1638" i="3"/>
  <c r="AE1642" i="3"/>
  <c r="AE1646" i="3"/>
  <c r="AE1650" i="3"/>
  <c r="AE1654" i="3"/>
  <c r="AE1658" i="3"/>
  <c r="AE1662" i="3"/>
  <c r="AE1666" i="3"/>
  <c r="AE1670" i="3"/>
  <c r="AE1674" i="3"/>
  <c r="AE1678" i="3"/>
  <c r="AE1682" i="3"/>
  <c r="AE1686" i="3"/>
  <c r="AE1690" i="3"/>
  <c r="AE1694" i="3"/>
  <c r="AE1698" i="3"/>
  <c r="AE1702" i="3"/>
  <c r="AE1706" i="3"/>
  <c r="AE1710" i="3"/>
  <c r="AE1714" i="3"/>
  <c r="AE1718" i="3"/>
  <c r="AE1722" i="3"/>
  <c r="AE1726" i="3"/>
  <c r="AE1730" i="3"/>
  <c r="AE1734" i="3"/>
  <c r="AE1738" i="3"/>
  <c r="AE1742" i="3"/>
  <c r="AE1746" i="3"/>
  <c r="AE1750" i="3"/>
  <c r="AE1754" i="3"/>
  <c r="AE1758" i="3"/>
  <c r="AE1762" i="3"/>
  <c r="AE1766" i="3"/>
  <c r="AE1770" i="3"/>
  <c r="AE1774" i="3"/>
  <c r="AE1778" i="3"/>
  <c r="AE1782" i="3"/>
  <c r="AE1786" i="3"/>
  <c r="AE1790" i="3"/>
  <c r="AE1794" i="3"/>
  <c r="AE1798" i="3"/>
  <c r="AE1802" i="3"/>
  <c r="AE1806" i="3"/>
  <c r="AE1810" i="3"/>
  <c r="AE1814" i="3"/>
  <c r="AE1818" i="3"/>
  <c r="AE1822" i="3"/>
  <c r="AE1826" i="3"/>
  <c r="AE1830" i="3"/>
  <c r="AE1834" i="3"/>
  <c r="AE1838" i="3"/>
  <c r="AE1842" i="3"/>
  <c r="AE1846" i="3"/>
  <c r="AE1850" i="3"/>
  <c r="AE1854" i="3"/>
  <c r="AE1858" i="3"/>
  <c r="AE1862" i="3"/>
  <c r="AE1866" i="3"/>
  <c r="AE1870" i="3"/>
  <c r="AE1874" i="3"/>
  <c r="AE1878" i="3"/>
  <c r="AE1882" i="3"/>
  <c r="AE1886" i="3"/>
  <c r="AE1890" i="3"/>
  <c r="AE1894" i="3"/>
  <c r="AE1898" i="3"/>
  <c r="AE1902" i="3"/>
  <c r="AE1906" i="3"/>
  <c r="AE1910" i="3"/>
  <c r="AE1914" i="3"/>
  <c r="AE1918" i="3"/>
  <c r="AE1922" i="3"/>
  <c r="AE1926" i="3"/>
  <c r="AE1930" i="3"/>
  <c r="AE1934" i="3"/>
  <c r="AE1938" i="3"/>
  <c r="AE1942" i="3"/>
  <c r="AE1946" i="3"/>
  <c r="AE1950" i="3"/>
  <c r="AE1954" i="3"/>
  <c r="AE1958" i="3"/>
  <c r="AE1962" i="3"/>
  <c r="AE1966" i="3"/>
  <c r="AE1970" i="3"/>
  <c r="AE1974" i="3"/>
  <c r="AE1978" i="3"/>
  <c r="AE1982" i="3"/>
  <c r="AE1986" i="3"/>
  <c r="AE1990" i="3"/>
  <c r="AE1994" i="3"/>
  <c r="AE1998" i="3"/>
  <c r="AA5" i="3"/>
  <c r="AA9" i="3"/>
  <c r="AA13" i="3"/>
  <c r="AA17" i="3"/>
  <c r="AA21" i="3"/>
  <c r="AA25" i="3"/>
  <c r="AA29" i="3"/>
  <c r="AA33" i="3"/>
  <c r="AA37" i="3"/>
  <c r="AA41" i="3"/>
  <c r="AA45" i="3"/>
  <c r="AA49" i="3"/>
  <c r="AA53" i="3"/>
  <c r="AA57" i="3"/>
  <c r="AA61" i="3"/>
  <c r="AA65" i="3"/>
  <c r="AA69" i="3"/>
  <c r="AA73" i="3"/>
  <c r="AA77" i="3"/>
  <c r="AA81" i="3"/>
  <c r="AA85" i="3"/>
  <c r="AA89" i="3"/>
  <c r="AA93" i="3"/>
  <c r="AA97" i="3"/>
  <c r="AA101" i="3"/>
  <c r="AA105" i="3"/>
  <c r="AA109" i="3"/>
  <c r="AA113" i="3"/>
  <c r="AA117" i="3"/>
  <c r="AA121" i="3"/>
  <c r="AA125" i="3"/>
  <c r="AA129" i="3"/>
  <c r="AA133" i="3"/>
  <c r="AA137" i="3"/>
  <c r="AA141" i="3"/>
  <c r="AA145" i="3"/>
  <c r="AA149" i="3"/>
  <c r="AA153" i="3"/>
  <c r="AA157" i="3"/>
  <c r="AA161" i="3"/>
  <c r="AA165" i="3"/>
  <c r="AA169" i="3"/>
  <c r="AA173" i="3"/>
  <c r="AA177" i="3"/>
  <c r="AA181" i="3"/>
  <c r="AA185" i="3"/>
  <c r="AA189" i="3"/>
  <c r="AA193" i="3"/>
  <c r="AA197" i="3"/>
  <c r="AA201" i="3"/>
  <c r="AA205" i="3"/>
  <c r="AA209" i="3"/>
  <c r="AA213" i="3"/>
  <c r="AA217" i="3"/>
  <c r="AA221" i="3"/>
  <c r="AA225" i="3"/>
  <c r="AA229" i="3"/>
  <c r="AA233" i="3"/>
  <c r="AA237" i="3"/>
  <c r="AA241" i="3"/>
  <c r="AA245" i="3"/>
  <c r="AA249" i="3"/>
  <c r="AA253" i="3"/>
  <c r="AA257" i="3"/>
  <c r="AA261" i="3"/>
  <c r="AA265" i="3"/>
  <c r="AA269" i="3"/>
  <c r="AA273" i="3"/>
  <c r="AA277" i="3"/>
  <c r="AA281" i="3"/>
  <c r="AA285" i="3"/>
  <c r="AA289" i="3"/>
  <c r="AA293" i="3"/>
  <c r="AA297" i="3"/>
  <c r="AA301" i="3"/>
  <c r="AA305" i="3"/>
  <c r="AA309" i="3"/>
  <c r="AA313" i="3"/>
  <c r="AA317" i="3"/>
  <c r="AA321" i="3"/>
  <c r="AA325" i="3"/>
  <c r="AA329" i="3"/>
  <c r="AA333" i="3"/>
  <c r="AA337" i="3"/>
  <c r="AA341" i="3"/>
  <c r="AA345" i="3"/>
  <c r="AA349" i="3"/>
  <c r="AI1541" i="3"/>
  <c r="AI1557" i="3"/>
  <c r="AI1569" i="3"/>
  <c r="AI1577" i="3"/>
  <c r="AI1585" i="3"/>
  <c r="AI1593" i="3"/>
  <c r="AI1601" i="3"/>
  <c r="AI1609" i="3"/>
  <c r="AI1617" i="3"/>
  <c r="AI1625" i="3"/>
  <c r="AI1633" i="3"/>
  <c r="AI1641" i="3"/>
  <c r="AI1649" i="3"/>
  <c r="AI1657" i="3"/>
  <c r="AI1665" i="3"/>
  <c r="AI1673" i="3"/>
  <c r="AI1680" i="3"/>
  <c r="AI1684" i="3"/>
  <c r="AI1688" i="3"/>
  <c r="AI1692" i="3"/>
  <c r="AI1696" i="3"/>
  <c r="AI1700" i="3"/>
  <c r="AI1704" i="3"/>
  <c r="AI1708" i="3"/>
  <c r="AI1712" i="3"/>
  <c r="AI1716" i="3"/>
  <c r="AI1720" i="3"/>
  <c r="AI1724" i="3"/>
  <c r="AI1728" i="3"/>
  <c r="AI1732" i="3"/>
  <c r="AI1736" i="3"/>
  <c r="AI1740" i="3"/>
  <c r="AI1744" i="3"/>
  <c r="AI1748" i="3"/>
  <c r="AI1752" i="3"/>
  <c r="AI1756" i="3"/>
  <c r="AI1760" i="3"/>
  <c r="AI1764" i="3"/>
  <c r="AI1768" i="3"/>
  <c r="AI1772" i="3"/>
  <c r="AI1776" i="3"/>
  <c r="AI1780" i="3"/>
  <c r="AI1784" i="3"/>
  <c r="AI1788" i="3"/>
  <c r="AI1792" i="3"/>
  <c r="AI1796" i="3"/>
  <c r="AI1800" i="3"/>
  <c r="AI1804" i="3"/>
  <c r="AI1808" i="3"/>
  <c r="AI1812" i="3"/>
  <c r="AI1816" i="3"/>
  <c r="AI1820" i="3"/>
  <c r="AI1824" i="3"/>
  <c r="AI1828" i="3"/>
  <c r="AI1832" i="3"/>
  <c r="AI1836" i="3"/>
  <c r="AI1840" i="3"/>
  <c r="AI1844" i="3"/>
  <c r="AI1848" i="3"/>
  <c r="AI1852" i="3"/>
  <c r="AI1856" i="3"/>
  <c r="AI1860" i="3"/>
  <c r="AI1864" i="3"/>
  <c r="AI1868" i="3"/>
  <c r="AI1872" i="3"/>
  <c r="AI1876" i="3"/>
  <c r="AI1880" i="3"/>
  <c r="AI1884" i="3"/>
  <c r="AI1888" i="3"/>
  <c r="AI1892" i="3"/>
  <c r="AI1896" i="3"/>
  <c r="AI1900" i="3"/>
  <c r="AI1904" i="3"/>
  <c r="AI1908" i="3"/>
  <c r="AI1912" i="3"/>
  <c r="AI1916" i="3"/>
  <c r="AI1920" i="3"/>
  <c r="AI1924" i="3"/>
  <c r="AI1928" i="3"/>
  <c r="AI1932" i="3"/>
  <c r="AI1936" i="3"/>
  <c r="AI1940" i="3"/>
  <c r="AI1944" i="3"/>
  <c r="AI1948" i="3"/>
  <c r="AI1952" i="3"/>
  <c r="AI1956" i="3"/>
  <c r="AI1960" i="3"/>
  <c r="AI1964" i="3"/>
  <c r="AI1968" i="3"/>
  <c r="AI1972" i="3"/>
  <c r="AI1976" i="3"/>
  <c r="AI1980" i="3"/>
  <c r="AI1984" i="3"/>
  <c r="AI1988" i="3"/>
  <c r="AI1992" i="3"/>
  <c r="AI1996" i="3"/>
  <c r="AI2000" i="3"/>
  <c r="AE7" i="3"/>
  <c r="AE11" i="3"/>
  <c r="AE15" i="3"/>
  <c r="AE19" i="3"/>
  <c r="AE23" i="3"/>
  <c r="AE27" i="3"/>
  <c r="AE31" i="3"/>
  <c r="AE35" i="3"/>
  <c r="AE39" i="3"/>
  <c r="AE43" i="3"/>
  <c r="AE47" i="3"/>
  <c r="AE51" i="3"/>
  <c r="AE55" i="3"/>
  <c r="AE59" i="3"/>
  <c r="AE63" i="3"/>
  <c r="AE67" i="3"/>
  <c r="AE71" i="3"/>
  <c r="AE75" i="3"/>
  <c r="AE79" i="3"/>
  <c r="AE83" i="3"/>
  <c r="AE87" i="3"/>
  <c r="AE91" i="3"/>
  <c r="AE95" i="3"/>
  <c r="AE99" i="3"/>
  <c r="AE103" i="3"/>
  <c r="AE107" i="3"/>
  <c r="AE111" i="3"/>
  <c r="AE115" i="3"/>
  <c r="AE119" i="3"/>
  <c r="AE123" i="3"/>
  <c r="AE127" i="3"/>
  <c r="AE131" i="3"/>
  <c r="AE135" i="3"/>
  <c r="AE139" i="3"/>
  <c r="AE143" i="3"/>
  <c r="AE147" i="3"/>
  <c r="AE151" i="3"/>
  <c r="AE155" i="3"/>
  <c r="AE159" i="3"/>
  <c r="AE163" i="3"/>
  <c r="AE167" i="3"/>
  <c r="AE171" i="3"/>
  <c r="AE175" i="3"/>
  <c r="AE179" i="3"/>
  <c r="AE183" i="3"/>
  <c r="AE187" i="3"/>
  <c r="AE191" i="3"/>
  <c r="AE195" i="3"/>
  <c r="AE199" i="3"/>
  <c r="AE203" i="3"/>
  <c r="AE207" i="3"/>
  <c r="AE211" i="3"/>
  <c r="AE215" i="3"/>
  <c r="AE219" i="3"/>
  <c r="AE223" i="3"/>
  <c r="AE227" i="3"/>
  <c r="AE231" i="3"/>
  <c r="AE235" i="3"/>
  <c r="AE239" i="3"/>
  <c r="AE243" i="3"/>
  <c r="AE247" i="3"/>
  <c r="AE251" i="3"/>
  <c r="AE255" i="3"/>
  <c r="AE259" i="3"/>
  <c r="AE263" i="3"/>
  <c r="AE267" i="3"/>
  <c r="AE271" i="3"/>
  <c r="AE275" i="3"/>
  <c r="AE279" i="3"/>
  <c r="AE283" i="3"/>
  <c r="AE287" i="3"/>
  <c r="AE291" i="3"/>
  <c r="AE295" i="3"/>
  <c r="AE299" i="3"/>
  <c r="AE303" i="3"/>
  <c r="AE307" i="3"/>
  <c r="AE311" i="3"/>
  <c r="AE315" i="3"/>
  <c r="AE319" i="3"/>
  <c r="AE323" i="3"/>
  <c r="AE327" i="3"/>
  <c r="AE331" i="3"/>
  <c r="AE335" i="3"/>
  <c r="AE339" i="3"/>
  <c r="AE343" i="3"/>
  <c r="AE347" i="3"/>
  <c r="AE351" i="3"/>
  <c r="AE355" i="3"/>
  <c r="AE359" i="3"/>
  <c r="AE363" i="3"/>
  <c r="AE367" i="3"/>
  <c r="AE371" i="3"/>
  <c r="AE375" i="3"/>
  <c r="AE379" i="3"/>
  <c r="AE383" i="3"/>
  <c r="AE387" i="3"/>
  <c r="AE391" i="3"/>
  <c r="AE395" i="3"/>
  <c r="AE399" i="3"/>
  <c r="AE403" i="3"/>
  <c r="AE407" i="3"/>
  <c r="AE411" i="3"/>
  <c r="AE415" i="3"/>
  <c r="AE419" i="3"/>
  <c r="AE423" i="3"/>
  <c r="AE427" i="3"/>
  <c r="AE431" i="3"/>
  <c r="AE435" i="3"/>
  <c r="AE439" i="3"/>
  <c r="AE443" i="3"/>
  <c r="AE447" i="3"/>
  <c r="AE451" i="3"/>
  <c r="AE455" i="3"/>
  <c r="AE459" i="3"/>
  <c r="AE463" i="3"/>
  <c r="AE467" i="3"/>
  <c r="AE471" i="3"/>
  <c r="AE475" i="3"/>
  <c r="AE479" i="3"/>
  <c r="AE483" i="3"/>
  <c r="AE487" i="3"/>
  <c r="AE491" i="3"/>
  <c r="AE495" i="3"/>
  <c r="AE499" i="3"/>
  <c r="AE503" i="3"/>
  <c r="AE507" i="3"/>
  <c r="AE511" i="3"/>
  <c r="AE515" i="3"/>
  <c r="AE519" i="3"/>
  <c r="AE523" i="3"/>
  <c r="AE527" i="3"/>
  <c r="AE531" i="3"/>
  <c r="AE535" i="3"/>
  <c r="AE539" i="3"/>
  <c r="AE543" i="3"/>
  <c r="AE547" i="3"/>
  <c r="AE551" i="3"/>
  <c r="AE555" i="3"/>
  <c r="AE559" i="3"/>
  <c r="AE563" i="3"/>
  <c r="AE567" i="3"/>
  <c r="AE571" i="3"/>
  <c r="AE575" i="3"/>
  <c r="AE579" i="3"/>
  <c r="AE583" i="3"/>
  <c r="AE587" i="3"/>
  <c r="AE591" i="3"/>
  <c r="AE595" i="3"/>
  <c r="AE599" i="3"/>
  <c r="AE603" i="3"/>
  <c r="AE607" i="3"/>
  <c r="AE611" i="3"/>
  <c r="AE615" i="3"/>
  <c r="AE619" i="3"/>
  <c r="AE623" i="3"/>
  <c r="AE627" i="3"/>
  <c r="AE631" i="3"/>
  <c r="AE635" i="3"/>
  <c r="AE639" i="3"/>
  <c r="AE643" i="3"/>
  <c r="AE647" i="3"/>
  <c r="AE651" i="3"/>
  <c r="AE655" i="3"/>
  <c r="AE659" i="3"/>
  <c r="AE663" i="3"/>
  <c r="AE667" i="3"/>
  <c r="AE671" i="3"/>
  <c r="AE675" i="3"/>
  <c r="AE679" i="3"/>
  <c r="AE683" i="3"/>
  <c r="AE687" i="3"/>
  <c r="AE691" i="3"/>
  <c r="AE695" i="3"/>
  <c r="AE699" i="3"/>
  <c r="AE703" i="3"/>
  <c r="AE707" i="3"/>
  <c r="AE711" i="3"/>
  <c r="AE715" i="3"/>
  <c r="AE719" i="3"/>
  <c r="AE723" i="3"/>
  <c r="AE727" i="3"/>
  <c r="AE731" i="3"/>
  <c r="AE735" i="3"/>
  <c r="AE739" i="3"/>
  <c r="AE743" i="3"/>
  <c r="AE747" i="3"/>
  <c r="AE751" i="3"/>
  <c r="AE755" i="3"/>
  <c r="AE759" i="3"/>
  <c r="AE763" i="3"/>
  <c r="AE767" i="3"/>
  <c r="AE771" i="3"/>
  <c r="AE775" i="3"/>
  <c r="AE779" i="3"/>
  <c r="AE783" i="3"/>
  <c r="AE787" i="3"/>
  <c r="AE791" i="3"/>
  <c r="AE795" i="3"/>
  <c r="AE799" i="3"/>
  <c r="AE803" i="3"/>
  <c r="AE807" i="3"/>
  <c r="AE811" i="3"/>
  <c r="AE815" i="3"/>
  <c r="AE819" i="3"/>
  <c r="AE823" i="3"/>
  <c r="AE827" i="3"/>
  <c r="AE831" i="3"/>
  <c r="AE835" i="3"/>
  <c r="AE839" i="3"/>
  <c r="AE843" i="3"/>
  <c r="AE847" i="3"/>
  <c r="AE851" i="3"/>
  <c r="AE855" i="3"/>
  <c r="AE859" i="3"/>
  <c r="AE863" i="3"/>
  <c r="AE867" i="3"/>
  <c r="AE871" i="3"/>
  <c r="AE875" i="3"/>
  <c r="AE879" i="3"/>
  <c r="AE883" i="3"/>
  <c r="AE887" i="3"/>
  <c r="AE891" i="3"/>
  <c r="AE895" i="3"/>
  <c r="AE899" i="3"/>
  <c r="AE903" i="3"/>
  <c r="AE907" i="3"/>
  <c r="AE911" i="3"/>
  <c r="AE915" i="3"/>
  <c r="AE919" i="3"/>
  <c r="AE923" i="3"/>
  <c r="AE927" i="3"/>
  <c r="AE931" i="3"/>
  <c r="AE935" i="3"/>
  <c r="AE939" i="3"/>
  <c r="AE943" i="3"/>
  <c r="AE947" i="3"/>
  <c r="AE951" i="3"/>
  <c r="AE955" i="3"/>
  <c r="AE959" i="3"/>
  <c r="AE963" i="3"/>
  <c r="AE967" i="3"/>
  <c r="AE971" i="3"/>
  <c r="AE975" i="3"/>
  <c r="AE979" i="3"/>
  <c r="AE983" i="3"/>
  <c r="AE987" i="3"/>
  <c r="AE991" i="3"/>
  <c r="AE995" i="3"/>
  <c r="AE999" i="3"/>
  <c r="AE1003" i="3"/>
  <c r="AE1007" i="3"/>
  <c r="AE1011" i="3"/>
  <c r="AE1015" i="3"/>
  <c r="AE1019" i="3"/>
  <c r="AE1023" i="3"/>
  <c r="AE1027" i="3"/>
  <c r="AE1031" i="3"/>
  <c r="AE1035" i="3"/>
  <c r="AE1039" i="3"/>
  <c r="AE1043" i="3"/>
  <c r="AE1047" i="3"/>
  <c r="AE1051" i="3"/>
  <c r="AE1055" i="3"/>
  <c r="AE1059" i="3"/>
  <c r="AE1063" i="3"/>
  <c r="AE1067" i="3"/>
  <c r="AE1071" i="3"/>
  <c r="AE1075" i="3"/>
  <c r="AE1079" i="3"/>
  <c r="AE1083" i="3"/>
  <c r="AE1087" i="3"/>
  <c r="AE1091" i="3"/>
  <c r="AE1095" i="3"/>
  <c r="AE1099" i="3"/>
  <c r="AE1103" i="3"/>
  <c r="AE1107" i="3"/>
  <c r="AE1111" i="3"/>
  <c r="AE1115" i="3"/>
  <c r="AE1119" i="3"/>
  <c r="AE1123" i="3"/>
  <c r="AE1127" i="3"/>
  <c r="AE1131" i="3"/>
  <c r="AE1135" i="3"/>
  <c r="AE1139" i="3"/>
  <c r="AE1143" i="3"/>
  <c r="AE1147" i="3"/>
  <c r="AE1151" i="3"/>
  <c r="AE1155" i="3"/>
  <c r="AE1159" i="3"/>
  <c r="AE1163" i="3"/>
  <c r="AE1167" i="3"/>
  <c r="AE1171" i="3"/>
  <c r="AE1175" i="3"/>
  <c r="AE1179" i="3"/>
  <c r="AE1183" i="3"/>
  <c r="AE1187" i="3"/>
  <c r="AE1191" i="3"/>
  <c r="AE1195" i="3"/>
  <c r="AE1199" i="3"/>
  <c r="AE1203" i="3"/>
  <c r="AE1207" i="3"/>
  <c r="AE1211" i="3"/>
  <c r="AE1215" i="3"/>
  <c r="AE1219" i="3"/>
  <c r="AE1223" i="3"/>
  <c r="AE1227" i="3"/>
  <c r="AE1231" i="3"/>
  <c r="AE1235" i="3"/>
  <c r="AE1239" i="3"/>
  <c r="AE1243" i="3"/>
  <c r="AE1247" i="3"/>
  <c r="AE1251" i="3"/>
  <c r="AE1255" i="3"/>
  <c r="AE1259" i="3"/>
  <c r="AE1263" i="3"/>
  <c r="AE1267" i="3"/>
  <c r="AE1271" i="3"/>
  <c r="AE1275" i="3"/>
  <c r="AE1279" i="3"/>
  <c r="AE1283" i="3"/>
  <c r="AE1287" i="3"/>
  <c r="AE1291" i="3"/>
  <c r="AE1295" i="3"/>
  <c r="AE1299" i="3"/>
  <c r="AE1303" i="3"/>
  <c r="AE1307" i="3"/>
  <c r="AE1311" i="3"/>
  <c r="AE1315" i="3"/>
  <c r="AE1319" i="3"/>
  <c r="AE1323" i="3"/>
  <c r="AE1327" i="3"/>
  <c r="AE1331" i="3"/>
  <c r="AE1335" i="3"/>
  <c r="AE1339" i="3"/>
  <c r="AE1343" i="3"/>
  <c r="AE1347" i="3"/>
  <c r="AE1351" i="3"/>
  <c r="AE1355" i="3"/>
  <c r="AE1359" i="3"/>
  <c r="AE1363" i="3"/>
  <c r="AE1367" i="3"/>
  <c r="AE1371" i="3"/>
  <c r="AE1375" i="3"/>
  <c r="AE1379" i="3"/>
  <c r="AE1383" i="3"/>
  <c r="AE1387" i="3"/>
  <c r="AE1391" i="3"/>
  <c r="AE1395" i="3"/>
  <c r="AE1399" i="3"/>
  <c r="AE1403" i="3"/>
  <c r="AE1407" i="3"/>
  <c r="AE1411" i="3"/>
  <c r="AE1415" i="3"/>
  <c r="AE1419" i="3"/>
  <c r="AE1423" i="3"/>
  <c r="AE1427" i="3"/>
  <c r="AE1431" i="3"/>
  <c r="AE1435" i="3"/>
  <c r="AE1439" i="3"/>
  <c r="AE1443" i="3"/>
  <c r="AE1447" i="3"/>
  <c r="AE1451" i="3"/>
  <c r="AE1455" i="3"/>
  <c r="AE1459" i="3"/>
  <c r="AE1463" i="3"/>
  <c r="AE1467" i="3"/>
  <c r="AE1471" i="3"/>
  <c r="AE1475" i="3"/>
  <c r="AE1479" i="3"/>
  <c r="AE1483" i="3"/>
  <c r="AE1487" i="3"/>
  <c r="AE1491" i="3"/>
  <c r="AE1495" i="3"/>
  <c r="AE1499" i="3"/>
  <c r="AE1503" i="3"/>
  <c r="AE1507" i="3"/>
  <c r="AE1511" i="3"/>
  <c r="AE1515" i="3"/>
  <c r="AE1519" i="3"/>
  <c r="AE1523" i="3"/>
  <c r="AE1527" i="3"/>
  <c r="AE1531" i="3"/>
  <c r="AE1535" i="3"/>
  <c r="AE1539" i="3"/>
  <c r="AE1543" i="3"/>
  <c r="AE1547" i="3"/>
  <c r="AE1551" i="3"/>
  <c r="AE1555" i="3"/>
  <c r="AE1559" i="3"/>
  <c r="AE1563" i="3"/>
  <c r="AE1567" i="3"/>
  <c r="AE1571" i="3"/>
  <c r="AE1575" i="3"/>
  <c r="AE1579" i="3"/>
  <c r="AE1583" i="3"/>
  <c r="AE1587" i="3"/>
  <c r="AE1591" i="3"/>
  <c r="AE1595" i="3"/>
  <c r="AE1599" i="3"/>
  <c r="AE1603" i="3"/>
  <c r="AE1607" i="3"/>
  <c r="AE1611" i="3"/>
  <c r="AE1615" i="3"/>
  <c r="AE1619" i="3"/>
  <c r="AE1623" i="3"/>
  <c r="AE1627" i="3"/>
  <c r="AE1631" i="3"/>
  <c r="AE1635" i="3"/>
  <c r="AE1639" i="3"/>
  <c r="AE1643" i="3"/>
  <c r="AE1647" i="3"/>
  <c r="AE1651" i="3"/>
  <c r="AE1655" i="3"/>
  <c r="AE1659" i="3"/>
  <c r="AE1663" i="3"/>
  <c r="AE1667" i="3"/>
  <c r="AE1671" i="3"/>
  <c r="AE1675" i="3"/>
  <c r="AE1679" i="3"/>
  <c r="AE1683" i="3"/>
  <c r="AE1687" i="3"/>
  <c r="AE1691" i="3"/>
  <c r="AE1695" i="3"/>
  <c r="AE1699" i="3"/>
  <c r="AE1703" i="3"/>
  <c r="AE1707" i="3"/>
  <c r="AE1711" i="3"/>
  <c r="AE1715" i="3"/>
  <c r="AE1719" i="3"/>
  <c r="AE1723" i="3"/>
  <c r="AE1727" i="3"/>
  <c r="AE1731" i="3"/>
  <c r="AE1735" i="3"/>
  <c r="AE1739" i="3"/>
  <c r="AE1743" i="3"/>
  <c r="AE1747" i="3"/>
  <c r="AE1751" i="3"/>
  <c r="AE1755" i="3"/>
  <c r="AE1759" i="3"/>
  <c r="AE1763" i="3"/>
  <c r="AE1767" i="3"/>
  <c r="AE1771" i="3"/>
  <c r="AE1775" i="3"/>
  <c r="AE1779" i="3"/>
  <c r="AE1783" i="3"/>
  <c r="AE1787" i="3"/>
  <c r="AE1791" i="3"/>
  <c r="AE1795" i="3"/>
  <c r="AE1799" i="3"/>
  <c r="AE1803" i="3"/>
  <c r="AE1807" i="3"/>
  <c r="AE1811" i="3"/>
  <c r="AE1815" i="3"/>
  <c r="AE1819" i="3"/>
  <c r="AE1823" i="3"/>
  <c r="AE1827" i="3"/>
  <c r="AE1831" i="3"/>
  <c r="AE1835" i="3"/>
  <c r="AE1839" i="3"/>
  <c r="AE1843" i="3"/>
  <c r="AE1847" i="3"/>
  <c r="AE1851" i="3"/>
  <c r="AE1855" i="3"/>
  <c r="AE1859" i="3"/>
  <c r="AE1863" i="3"/>
  <c r="AE1867" i="3"/>
  <c r="AE1871" i="3"/>
  <c r="AE1875" i="3"/>
  <c r="AE1879" i="3"/>
  <c r="AE1883" i="3"/>
  <c r="AE1887" i="3"/>
  <c r="AE1891" i="3"/>
  <c r="AE1895" i="3"/>
  <c r="AE1899" i="3"/>
  <c r="AE1903" i="3"/>
  <c r="AE1907" i="3"/>
  <c r="AE1911" i="3"/>
  <c r="AE1915" i="3"/>
  <c r="AE1919" i="3"/>
  <c r="AE1923" i="3"/>
  <c r="AE1927" i="3"/>
  <c r="AE1931" i="3"/>
  <c r="AE1935" i="3"/>
  <c r="AE1939" i="3"/>
  <c r="AE1943" i="3"/>
  <c r="AE1947" i="3"/>
  <c r="AE1951" i="3"/>
  <c r="AE1955" i="3"/>
  <c r="AE1959" i="3"/>
  <c r="AE1963" i="3"/>
  <c r="AE1967" i="3"/>
  <c r="AE1971" i="3"/>
  <c r="AE1975" i="3"/>
  <c r="AE1979" i="3"/>
  <c r="AE1983" i="3"/>
  <c r="AE1987" i="3"/>
  <c r="AE1991" i="3"/>
  <c r="AE1995" i="3"/>
  <c r="AE1999" i="3"/>
  <c r="AA6" i="3"/>
  <c r="AA10" i="3"/>
  <c r="AA14" i="3"/>
  <c r="AA18" i="3"/>
  <c r="AA22" i="3"/>
  <c r="AA26" i="3"/>
  <c r="AA30" i="3"/>
  <c r="AA34" i="3"/>
  <c r="AA38" i="3"/>
  <c r="AA42" i="3"/>
  <c r="AA46" i="3"/>
  <c r="AA50" i="3"/>
  <c r="AA54" i="3"/>
  <c r="AA58" i="3"/>
  <c r="AA62" i="3"/>
  <c r="AA66" i="3"/>
  <c r="AA70" i="3"/>
  <c r="AA74" i="3"/>
  <c r="AA78" i="3"/>
  <c r="AA82" i="3"/>
  <c r="AA86" i="3"/>
  <c r="AA90" i="3"/>
  <c r="AA94" i="3"/>
  <c r="AA98" i="3"/>
  <c r="AA102" i="3"/>
  <c r="AA106" i="3"/>
  <c r="AA110" i="3"/>
  <c r="AA114" i="3"/>
  <c r="AA118" i="3"/>
  <c r="AA122" i="3"/>
  <c r="AA126" i="3"/>
  <c r="AA130" i="3"/>
  <c r="AA134" i="3"/>
  <c r="AA138" i="3"/>
  <c r="AA142" i="3"/>
  <c r="AA146" i="3"/>
  <c r="AA150" i="3"/>
  <c r="AA154" i="3"/>
  <c r="AA158" i="3"/>
  <c r="AA162" i="3"/>
  <c r="AA166" i="3"/>
  <c r="AA170" i="3"/>
  <c r="AA174" i="3"/>
  <c r="AI1545" i="3"/>
  <c r="AI1561" i="3"/>
  <c r="AI1571" i="3"/>
  <c r="AI1579" i="3"/>
  <c r="AI1587" i="3"/>
  <c r="AI1595" i="3"/>
  <c r="AI1603" i="3"/>
  <c r="AI1611" i="3"/>
  <c r="AI1619" i="3"/>
  <c r="AI1627" i="3"/>
  <c r="AI1635" i="3"/>
  <c r="AI1643" i="3"/>
  <c r="AI1651" i="3"/>
  <c r="AI1659" i="3"/>
  <c r="AI1667" i="3"/>
  <c r="AI1675" i="3"/>
  <c r="AI1681" i="3"/>
  <c r="AI1685" i="3"/>
  <c r="AI1689" i="3"/>
  <c r="AI1693" i="3"/>
  <c r="AI1697" i="3"/>
  <c r="AI1701" i="3"/>
  <c r="AI1705" i="3"/>
  <c r="AI1709" i="3"/>
  <c r="AI1713" i="3"/>
  <c r="AI1717" i="3"/>
  <c r="AI1721" i="3"/>
  <c r="AI1725" i="3"/>
  <c r="AI1729" i="3"/>
  <c r="AI1733" i="3"/>
  <c r="AI1737" i="3"/>
  <c r="AI1741" i="3"/>
  <c r="AI1745" i="3"/>
  <c r="AI1749" i="3"/>
  <c r="AI1753" i="3"/>
  <c r="AI1757" i="3"/>
  <c r="AI1761" i="3"/>
  <c r="AI1765" i="3"/>
  <c r="AI1769" i="3"/>
  <c r="AI1773" i="3"/>
  <c r="AI1777" i="3"/>
  <c r="AI1781" i="3"/>
  <c r="AI1785" i="3"/>
  <c r="AI1789" i="3"/>
  <c r="AI1793" i="3"/>
  <c r="AI1797" i="3"/>
  <c r="AI1801" i="3"/>
  <c r="AI1805" i="3"/>
  <c r="AI1809" i="3"/>
  <c r="AI1813" i="3"/>
  <c r="AI1817" i="3"/>
  <c r="AI1821" i="3"/>
  <c r="AI1825" i="3"/>
  <c r="AI1829" i="3"/>
  <c r="AI1833" i="3"/>
  <c r="AI1837" i="3"/>
  <c r="AI1841" i="3"/>
  <c r="AI1845" i="3"/>
  <c r="AI1849" i="3"/>
  <c r="AI1853" i="3"/>
  <c r="AI1857" i="3"/>
  <c r="AI1861" i="3"/>
  <c r="AI1865" i="3"/>
  <c r="AI1869" i="3"/>
  <c r="AI1873" i="3"/>
  <c r="AI1877" i="3"/>
  <c r="AI1881" i="3"/>
  <c r="AI1885" i="3"/>
  <c r="AI1889" i="3"/>
  <c r="AI1893" i="3"/>
  <c r="AI1897" i="3"/>
  <c r="AI1901" i="3"/>
  <c r="AI1905" i="3"/>
  <c r="AI1909" i="3"/>
  <c r="AI1913" i="3"/>
  <c r="AI1917" i="3"/>
  <c r="AI1921" i="3"/>
  <c r="AI1925" i="3"/>
  <c r="AI1929" i="3"/>
  <c r="AI1933" i="3"/>
  <c r="AI1937" i="3"/>
  <c r="AI1941" i="3"/>
  <c r="AI1945" i="3"/>
  <c r="AI1949" i="3"/>
  <c r="AI1953" i="3"/>
  <c r="AI1957" i="3"/>
  <c r="AI1961" i="3"/>
  <c r="AI1965" i="3"/>
  <c r="AI1969" i="3"/>
  <c r="AI1973" i="3"/>
  <c r="AI1977" i="3"/>
  <c r="AI1981" i="3"/>
  <c r="AI1985" i="3"/>
  <c r="AI1989" i="3"/>
  <c r="AI1993" i="3"/>
  <c r="AI1997" i="3"/>
  <c r="AE4" i="3"/>
  <c r="AE8" i="3"/>
  <c r="AE12" i="3"/>
  <c r="AE16" i="3"/>
  <c r="AE20" i="3"/>
  <c r="AE24" i="3"/>
  <c r="AE28" i="3"/>
  <c r="AE32" i="3"/>
  <c r="AE36" i="3"/>
  <c r="AE40" i="3"/>
  <c r="AE44" i="3"/>
  <c r="AE48" i="3"/>
  <c r="AE52" i="3"/>
  <c r="AE56" i="3"/>
  <c r="AE60" i="3"/>
  <c r="AE64" i="3"/>
  <c r="AE68" i="3"/>
  <c r="AE72" i="3"/>
  <c r="AE76" i="3"/>
  <c r="AE80" i="3"/>
  <c r="AE84" i="3"/>
  <c r="AE88" i="3"/>
  <c r="AE92" i="3"/>
  <c r="AE96" i="3"/>
  <c r="AE100" i="3"/>
  <c r="AE104" i="3"/>
  <c r="AE108" i="3"/>
  <c r="AE112" i="3"/>
  <c r="AE116" i="3"/>
  <c r="AE120" i="3"/>
  <c r="AE124" i="3"/>
  <c r="AE128" i="3"/>
  <c r="AE132" i="3"/>
  <c r="AE136" i="3"/>
  <c r="AE140" i="3"/>
  <c r="AE144" i="3"/>
  <c r="AE148" i="3"/>
  <c r="AE152" i="3"/>
  <c r="AE156" i="3"/>
  <c r="AE160" i="3"/>
  <c r="AE164" i="3"/>
  <c r="AE168" i="3"/>
  <c r="AE172" i="3"/>
  <c r="AE176" i="3"/>
  <c r="AE180" i="3"/>
  <c r="AE184" i="3"/>
  <c r="AE188" i="3"/>
  <c r="AE192" i="3"/>
  <c r="AE196" i="3"/>
  <c r="AE200" i="3"/>
  <c r="AE204" i="3"/>
  <c r="AE208" i="3"/>
  <c r="AE212" i="3"/>
  <c r="AE216" i="3"/>
  <c r="AE220" i="3"/>
  <c r="AE224" i="3"/>
  <c r="AE228" i="3"/>
  <c r="AE232" i="3"/>
  <c r="AE236" i="3"/>
  <c r="AE240" i="3"/>
  <c r="AE244" i="3"/>
  <c r="AE248" i="3"/>
  <c r="AE252" i="3"/>
  <c r="AE256" i="3"/>
  <c r="AE260" i="3"/>
  <c r="AE264" i="3"/>
  <c r="AE268" i="3"/>
  <c r="AE272" i="3"/>
  <c r="AE276" i="3"/>
  <c r="AE280" i="3"/>
  <c r="AE284" i="3"/>
  <c r="AE288" i="3"/>
  <c r="AE292" i="3"/>
  <c r="AE296" i="3"/>
  <c r="AE300" i="3"/>
  <c r="AE304" i="3"/>
  <c r="AE308" i="3"/>
  <c r="AE312" i="3"/>
  <c r="AE316" i="3"/>
  <c r="AE320" i="3"/>
  <c r="AE324" i="3"/>
  <c r="AE328" i="3"/>
  <c r="AE332" i="3"/>
  <c r="AE336" i="3"/>
  <c r="AE340" i="3"/>
  <c r="AE344" i="3"/>
  <c r="AE348" i="3"/>
  <c r="AE352" i="3"/>
  <c r="AE356" i="3"/>
  <c r="AE360" i="3"/>
  <c r="AE364" i="3"/>
  <c r="AE368" i="3"/>
  <c r="AE372" i="3"/>
  <c r="AE376" i="3"/>
  <c r="AE380" i="3"/>
  <c r="AE384" i="3"/>
  <c r="AE388" i="3"/>
  <c r="AE392" i="3"/>
  <c r="AE396" i="3"/>
  <c r="AE400" i="3"/>
  <c r="AE404" i="3"/>
  <c r="AE408" i="3"/>
  <c r="AE412" i="3"/>
  <c r="AE416" i="3"/>
  <c r="AE420" i="3"/>
  <c r="AE424" i="3"/>
  <c r="AE428" i="3"/>
  <c r="AE432" i="3"/>
  <c r="AE436" i="3"/>
  <c r="AE440" i="3"/>
  <c r="AE444" i="3"/>
  <c r="AE448" i="3"/>
  <c r="AE452" i="3"/>
  <c r="AE456" i="3"/>
  <c r="AE460" i="3"/>
  <c r="AE464" i="3"/>
  <c r="AE468" i="3"/>
  <c r="AE472" i="3"/>
  <c r="AE476" i="3"/>
  <c r="AE480" i="3"/>
  <c r="AE484" i="3"/>
  <c r="AE488" i="3"/>
  <c r="AE492" i="3"/>
  <c r="AE496" i="3"/>
  <c r="AE500" i="3"/>
  <c r="AE504" i="3"/>
  <c r="AE508" i="3"/>
  <c r="AE512" i="3"/>
  <c r="AE516" i="3"/>
  <c r="AE520" i="3"/>
  <c r="AE524" i="3"/>
  <c r="AE528" i="3"/>
  <c r="AE532" i="3"/>
  <c r="AE536" i="3"/>
  <c r="AE540" i="3"/>
  <c r="AE544" i="3"/>
  <c r="AE548" i="3"/>
  <c r="AE552" i="3"/>
  <c r="AE556" i="3"/>
  <c r="AE560" i="3"/>
  <c r="AE564" i="3"/>
  <c r="AE568" i="3"/>
  <c r="AE572" i="3"/>
  <c r="AE576" i="3"/>
  <c r="AE580" i="3"/>
  <c r="AE584" i="3"/>
  <c r="AE588" i="3"/>
  <c r="AE592" i="3"/>
  <c r="AE596" i="3"/>
  <c r="AE600" i="3"/>
  <c r="AE604" i="3"/>
  <c r="AE608" i="3"/>
  <c r="AE612" i="3"/>
  <c r="AE616" i="3"/>
  <c r="AE620" i="3"/>
  <c r="AE624" i="3"/>
  <c r="AE628" i="3"/>
  <c r="AE632" i="3"/>
  <c r="AE636" i="3"/>
  <c r="AE640" i="3"/>
  <c r="AE644" i="3"/>
  <c r="AE648" i="3"/>
  <c r="AE652" i="3"/>
  <c r="AE656" i="3"/>
  <c r="AE660" i="3"/>
  <c r="AE664" i="3"/>
  <c r="AE668" i="3"/>
  <c r="AE672" i="3"/>
  <c r="AE676" i="3"/>
  <c r="AE680" i="3"/>
  <c r="AE684" i="3"/>
  <c r="AE688" i="3"/>
  <c r="AE692" i="3"/>
  <c r="AE696" i="3"/>
  <c r="AE700" i="3"/>
  <c r="AE704" i="3"/>
  <c r="AE708" i="3"/>
  <c r="AE712" i="3"/>
  <c r="AE716" i="3"/>
  <c r="AE720" i="3"/>
  <c r="AE724" i="3"/>
  <c r="AE728" i="3"/>
  <c r="AE732" i="3"/>
  <c r="AE736" i="3"/>
  <c r="AE740" i="3"/>
  <c r="AE744" i="3"/>
  <c r="AE748" i="3"/>
  <c r="AE752" i="3"/>
  <c r="AE756" i="3"/>
  <c r="AE760" i="3"/>
  <c r="AE764" i="3"/>
  <c r="AE768" i="3"/>
  <c r="AE772" i="3"/>
  <c r="AE776" i="3"/>
  <c r="AE780" i="3"/>
  <c r="AE784" i="3"/>
  <c r="AE788" i="3"/>
  <c r="AE792" i="3"/>
  <c r="AE796" i="3"/>
  <c r="AE800" i="3"/>
  <c r="AE804" i="3"/>
  <c r="AE808" i="3"/>
  <c r="AE812" i="3"/>
  <c r="AE816" i="3"/>
  <c r="AE820" i="3"/>
  <c r="AE824" i="3"/>
  <c r="AE828" i="3"/>
  <c r="AE832" i="3"/>
  <c r="AE836" i="3"/>
  <c r="AE840" i="3"/>
  <c r="AE844" i="3"/>
  <c r="AE848" i="3"/>
  <c r="AE852" i="3"/>
  <c r="AE856" i="3"/>
  <c r="AE860" i="3"/>
  <c r="AE864" i="3"/>
  <c r="AE868" i="3"/>
  <c r="AE872" i="3"/>
  <c r="AE876" i="3"/>
  <c r="AE880" i="3"/>
  <c r="AE884" i="3"/>
  <c r="AE888" i="3"/>
  <c r="AE892" i="3"/>
  <c r="AE896" i="3"/>
  <c r="AE900" i="3"/>
  <c r="AE904" i="3"/>
  <c r="AE908" i="3"/>
  <c r="AE912" i="3"/>
  <c r="AE916" i="3"/>
  <c r="AE920" i="3"/>
  <c r="AE924" i="3"/>
  <c r="AE928" i="3"/>
  <c r="AE932" i="3"/>
  <c r="AE936" i="3"/>
  <c r="AE940" i="3"/>
  <c r="AE944" i="3"/>
  <c r="AE948" i="3"/>
  <c r="AE952" i="3"/>
  <c r="AE956" i="3"/>
  <c r="AE960" i="3"/>
  <c r="AE964" i="3"/>
  <c r="AE968" i="3"/>
  <c r="AE972" i="3"/>
  <c r="AE976" i="3"/>
  <c r="AE980" i="3"/>
  <c r="AE984" i="3"/>
  <c r="AE988" i="3"/>
  <c r="AE992" i="3"/>
  <c r="AE996" i="3"/>
  <c r="AE1000" i="3"/>
  <c r="AE1004" i="3"/>
  <c r="AE1008" i="3"/>
  <c r="AE1012" i="3"/>
  <c r="AE1016" i="3"/>
  <c r="AE1020" i="3"/>
  <c r="AE1024" i="3"/>
  <c r="AE1028" i="3"/>
  <c r="AE1032" i="3"/>
  <c r="AE1036" i="3"/>
  <c r="AE1040" i="3"/>
  <c r="AE1044" i="3"/>
  <c r="AE1048" i="3"/>
  <c r="AE1052" i="3"/>
  <c r="AE1056" i="3"/>
  <c r="AE1060" i="3"/>
  <c r="AE1064" i="3"/>
  <c r="AE1068" i="3"/>
  <c r="AE1072" i="3"/>
  <c r="AE1076" i="3"/>
  <c r="AE1080" i="3"/>
  <c r="AE1084" i="3"/>
  <c r="AE1088" i="3"/>
  <c r="AE1092" i="3"/>
  <c r="AE1096" i="3"/>
  <c r="AE1100" i="3"/>
  <c r="AE1104" i="3"/>
  <c r="AE1108" i="3"/>
  <c r="AE1112" i="3"/>
  <c r="AE1116" i="3"/>
  <c r="AE1120" i="3"/>
  <c r="AE1124" i="3"/>
  <c r="AE1128" i="3"/>
  <c r="AE1132" i="3"/>
  <c r="AE1136" i="3"/>
  <c r="AE1140" i="3"/>
  <c r="AE1144" i="3"/>
  <c r="AE1148" i="3"/>
  <c r="AE1152" i="3"/>
  <c r="AE1156" i="3"/>
  <c r="AE1160" i="3"/>
  <c r="AE1164" i="3"/>
  <c r="AE1168" i="3"/>
  <c r="AE1172" i="3"/>
  <c r="AE1176" i="3"/>
  <c r="AE1180" i="3"/>
  <c r="AE1184" i="3"/>
  <c r="AE1188" i="3"/>
  <c r="AE1192" i="3"/>
  <c r="AE1196" i="3"/>
  <c r="AE1200" i="3"/>
  <c r="AE1204" i="3"/>
  <c r="AE1208" i="3"/>
  <c r="AE1212" i="3"/>
  <c r="AE1216" i="3"/>
  <c r="AE1220" i="3"/>
  <c r="AE1224" i="3"/>
  <c r="AE1228" i="3"/>
  <c r="AE1232" i="3"/>
  <c r="AE1236" i="3"/>
  <c r="AE1240" i="3"/>
  <c r="AE1244" i="3"/>
  <c r="AE1248" i="3"/>
  <c r="AE1252" i="3"/>
  <c r="AE1256" i="3"/>
  <c r="AE1260" i="3"/>
  <c r="AE1264" i="3"/>
  <c r="AE1268" i="3"/>
  <c r="AE1272" i="3"/>
  <c r="AE1276" i="3"/>
  <c r="AE1280" i="3"/>
  <c r="AE1284" i="3"/>
  <c r="AE1288" i="3"/>
  <c r="AE1292" i="3"/>
  <c r="AE1296" i="3"/>
  <c r="AE1300" i="3"/>
  <c r="AE1304" i="3"/>
  <c r="AE1308" i="3"/>
  <c r="AE1312" i="3"/>
  <c r="AE1316" i="3"/>
  <c r="AE1320" i="3"/>
  <c r="AE1324" i="3"/>
  <c r="AE1328" i="3"/>
  <c r="AE1332" i="3"/>
  <c r="AE1336" i="3"/>
  <c r="AE1340" i="3"/>
  <c r="AE1344" i="3"/>
  <c r="AE1348" i="3"/>
  <c r="AE1352" i="3"/>
  <c r="AE1356" i="3"/>
  <c r="AE1360" i="3"/>
  <c r="AE1364" i="3"/>
  <c r="AE1368" i="3"/>
  <c r="AE1372" i="3"/>
  <c r="AE1376" i="3"/>
  <c r="AE1380" i="3"/>
  <c r="AE1384" i="3"/>
  <c r="AE1388" i="3"/>
  <c r="AE1392" i="3"/>
  <c r="AE1396" i="3"/>
  <c r="AE1400" i="3"/>
  <c r="AE1404" i="3"/>
  <c r="AE1408" i="3"/>
  <c r="AE1412" i="3"/>
  <c r="AE1416" i="3"/>
  <c r="AE1420" i="3"/>
  <c r="AE1424" i="3"/>
  <c r="AE1428" i="3"/>
  <c r="AE1432" i="3"/>
  <c r="AE1436" i="3"/>
  <c r="AE1440" i="3"/>
  <c r="AE1444" i="3"/>
  <c r="AE1448" i="3"/>
  <c r="AE1452" i="3"/>
  <c r="AE1456" i="3"/>
  <c r="AE1460" i="3"/>
  <c r="AE1464" i="3"/>
  <c r="AE1468" i="3"/>
  <c r="AE1472" i="3"/>
  <c r="AE1476" i="3"/>
  <c r="AE1480" i="3"/>
  <c r="AE1484" i="3"/>
  <c r="AE1488" i="3"/>
  <c r="AE1492" i="3"/>
  <c r="AE1496" i="3"/>
  <c r="AE1500" i="3"/>
  <c r="AE1504" i="3"/>
  <c r="AE1508" i="3"/>
  <c r="AE1512" i="3"/>
  <c r="AE1516" i="3"/>
  <c r="AE1520" i="3"/>
  <c r="AE1524" i="3"/>
  <c r="AE1528" i="3"/>
  <c r="AE1532" i="3"/>
  <c r="AE1536" i="3"/>
  <c r="AE1540" i="3"/>
  <c r="AE1544" i="3"/>
  <c r="AE1548" i="3"/>
  <c r="AE1552" i="3"/>
  <c r="AE1556" i="3"/>
  <c r="AE1560" i="3"/>
  <c r="AE1564" i="3"/>
  <c r="AE1568" i="3"/>
  <c r="AE1572" i="3"/>
  <c r="AE1576" i="3"/>
  <c r="AE1580" i="3"/>
  <c r="AE1584" i="3"/>
  <c r="AE1588" i="3"/>
  <c r="AE1592" i="3"/>
  <c r="AE1596" i="3"/>
  <c r="AE1600" i="3"/>
  <c r="AE1604" i="3"/>
  <c r="AE1608" i="3"/>
  <c r="AE1612" i="3"/>
  <c r="AE1616" i="3"/>
  <c r="AE1620" i="3"/>
  <c r="AE1624" i="3"/>
  <c r="AE1628" i="3"/>
  <c r="AE1632" i="3"/>
  <c r="AE1636" i="3"/>
  <c r="AE1640" i="3"/>
  <c r="AE1644" i="3"/>
  <c r="AE1648" i="3"/>
  <c r="AE1652" i="3"/>
  <c r="AE1656" i="3"/>
  <c r="AE1660" i="3"/>
  <c r="AE1664" i="3"/>
  <c r="AE1668" i="3"/>
  <c r="AE1672" i="3"/>
  <c r="AE1676" i="3"/>
  <c r="AE1680" i="3"/>
  <c r="AE1684" i="3"/>
  <c r="AE1688" i="3"/>
  <c r="AE1692" i="3"/>
  <c r="AE1696" i="3"/>
  <c r="AE1700" i="3"/>
  <c r="AE1704" i="3"/>
  <c r="AE1708" i="3"/>
  <c r="AE1712" i="3"/>
  <c r="AE1716" i="3"/>
  <c r="AE1720" i="3"/>
  <c r="AE1724" i="3"/>
  <c r="AE1728" i="3"/>
  <c r="AE1732" i="3"/>
  <c r="AE1736" i="3"/>
  <c r="AE1740" i="3"/>
  <c r="AE1744" i="3"/>
  <c r="AE1748" i="3"/>
  <c r="AE1752" i="3"/>
  <c r="AE1756" i="3"/>
  <c r="AE1760" i="3"/>
  <c r="AE1764" i="3"/>
  <c r="AE1768" i="3"/>
  <c r="AE1772" i="3"/>
  <c r="AE1776" i="3"/>
  <c r="AE1780" i="3"/>
  <c r="AE1784" i="3"/>
  <c r="AE1788" i="3"/>
  <c r="AE1792" i="3"/>
  <c r="AE1796" i="3"/>
  <c r="AE1800" i="3"/>
  <c r="AE1804" i="3"/>
  <c r="AE1808" i="3"/>
  <c r="AE1812" i="3"/>
  <c r="AE1816" i="3"/>
  <c r="AE1820" i="3"/>
  <c r="AE1824" i="3"/>
  <c r="AE1828" i="3"/>
  <c r="AE1832" i="3"/>
  <c r="AE1836" i="3"/>
  <c r="AE1840" i="3"/>
  <c r="AE1844" i="3"/>
  <c r="AE1848" i="3"/>
  <c r="AE1852" i="3"/>
  <c r="AE1856" i="3"/>
  <c r="AE1860" i="3"/>
  <c r="AE1864" i="3"/>
  <c r="AE1868" i="3"/>
  <c r="AE1872" i="3"/>
  <c r="AE1876" i="3"/>
  <c r="AE1880" i="3"/>
  <c r="AE1884" i="3"/>
  <c r="AE1888" i="3"/>
  <c r="AE1892" i="3"/>
  <c r="AE1896" i="3"/>
  <c r="AE1900" i="3"/>
  <c r="AE1904" i="3"/>
  <c r="AE1908" i="3"/>
  <c r="AE1912" i="3"/>
  <c r="AE1916" i="3"/>
  <c r="AE1920" i="3"/>
  <c r="AE1924" i="3"/>
  <c r="AE1928" i="3"/>
  <c r="AE1932" i="3"/>
  <c r="AE1936" i="3"/>
  <c r="AE1940" i="3"/>
  <c r="AE1944" i="3"/>
  <c r="AE1948" i="3"/>
  <c r="AE1952" i="3"/>
  <c r="AE1956" i="3"/>
  <c r="AE1960" i="3"/>
  <c r="AE1964" i="3"/>
  <c r="AE1968" i="3"/>
  <c r="AE1972" i="3"/>
  <c r="AE1976" i="3"/>
  <c r="AE1980" i="3"/>
  <c r="AE1984" i="3"/>
  <c r="AE1988" i="3"/>
  <c r="AE1992" i="3"/>
  <c r="AE1996" i="3"/>
  <c r="AE2000" i="3"/>
  <c r="AA7" i="3"/>
  <c r="AA11" i="3"/>
  <c r="AA15" i="3"/>
  <c r="AA19" i="3"/>
  <c r="AA23" i="3"/>
  <c r="AA27" i="3"/>
  <c r="AA31" i="3"/>
  <c r="AA35" i="3"/>
  <c r="AA39" i="3"/>
  <c r="AA43" i="3"/>
  <c r="AA47" i="3"/>
  <c r="AA51" i="3"/>
  <c r="AA55" i="3"/>
  <c r="AA59" i="3"/>
  <c r="AA63" i="3"/>
  <c r="AA67" i="3"/>
  <c r="AA71" i="3"/>
  <c r="AA75" i="3"/>
  <c r="AA79" i="3"/>
  <c r="AA83" i="3"/>
  <c r="AA87" i="3"/>
  <c r="AA91" i="3"/>
  <c r="AA95" i="3"/>
  <c r="AA99" i="3"/>
  <c r="AA103" i="3"/>
  <c r="AA107" i="3"/>
  <c r="AA111" i="3"/>
  <c r="AA115" i="3"/>
  <c r="AA119" i="3"/>
  <c r="AA123" i="3"/>
  <c r="AA127" i="3"/>
  <c r="AA131" i="3"/>
  <c r="AA135" i="3"/>
  <c r="AA139" i="3"/>
  <c r="AA143" i="3"/>
  <c r="AA147" i="3"/>
  <c r="AA151" i="3"/>
  <c r="AA155" i="3"/>
  <c r="AA159" i="3"/>
  <c r="AA163" i="3"/>
  <c r="AA167" i="3"/>
  <c r="AA171" i="3"/>
  <c r="AA175" i="3"/>
  <c r="AA179" i="3"/>
  <c r="AA183" i="3"/>
  <c r="AA187" i="3"/>
  <c r="AA191" i="3"/>
  <c r="AA195" i="3"/>
  <c r="AA199" i="3"/>
  <c r="AA203" i="3"/>
  <c r="AA207" i="3"/>
  <c r="AA211" i="3"/>
  <c r="AA215" i="3"/>
  <c r="AA219" i="3"/>
  <c r="AA223" i="3"/>
  <c r="AA227" i="3"/>
  <c r="AA231" i="3"/>
  <c r="AA235" i="3"/>
  <c r="AA239" i="3"/>
  <c r="AA243" i="3"/>
  <c r="AA247" i="3"/>
  <c r="AA251" i="3"/>
  <c r="AA255" i="3"/>
  <c r="AA259" i="3"/>
  <c r="AA263" i="3"/>
  <c r="AA267" i="3"/>
  <c r="AA271" i="3"/>
  <c r="AA275" i="3"/>
  <c r="AA279" i="3"/>
  <c r="AA283" i="3"/>
  <c r="AA287" i="3"/>
  <c r="AA291" i="3"/>
  <c r="AA295" i="3"/>
  <c r="AA299" i="3"/>
  <c r="AA303" i="3"/>
  <c r="AA307" i="3"/>
  <c r="AA311" i="3"/>
  <c r="AA315" i="3"/>
  <c r="AA319" i="3"/>
  <c r="AA323" i="3"/>
  <c r="AA327" i="3"/>
  <c r="AA331" i="3"/>
  <c r="AA335" i="3"/>
  <c r="AA339" i="3"/>
  <c r="AA343" i="3"/>
  <c r="AA347" i="3"/>
  <c r="AI1549" i="3"/>
  <c r="AI1565" i="3"/>
  <c r="AI1573" i="3"/>
  <c r="AI1581" i="3"/>
  <c r="AI1589" i="3"/>
  <c r="AI1597" i="3"/>
  <c r="AI1605" i="3"/>
  <c r="AI1613" i="3"/>
  <c r="AI1621" i="3"/>
  <c r="AI1629" i="3"/>
  <c r="AI1637" i="3"/>
  <c r="AI1645" i="3"/>
  <c r="AI1653" i="3"/>
  <c r="AI1661" i="3"/>
  <c r="AI1669" i="3"/>
  <c r="AI1677" i="3"/>
  <c r="AI1682" i="3"/>
  <c r="AI1686" i="3"/>
  <c r="AI1690" i="3"/>
  <c r="AI1694" i="3"/>
  <c r="AI1698" i="3"/>
  <c r="AI1702" i="3"/>
  <c r="AI1706" i="3"/>
  <c r="AI1710" i="3"/>
  <c r="AI1714" i="3"/>
  <c r="AI1718" i="3"/>
  <c r="AI1722" i="3"/>
  <c r="AI1726" i="3"/>
  <c r="AI1730" i="3"/>
  <c r="AI1734" i="3"/>
  <c r="AI1738" i="3"/>
  <c r="AI1742" i="3"/>
  <c r="AI1746" i="3"/>
  <c r="AI1750" i="3"/>
  <c r="AI1754" i="3"/>
  <c r="AI1758" i="3"/>
  <c r="AI1762" i="3"/>
  <c r="AI1766" i="3"/>
  <c r="AI1770" i="3"/>
  <c r="AI1774" i="3"/>
  <c r="AI1778" i="3"/>
  <c r="AI1782" i="3"/>
  <c r="AI1786" i="3"/>
  <c r="AI1790" i="3"/>
  <c r="AI1794" i="3"/>
  <c r="AI1798" i="3"/>
  <c r="AI1802" i="3"/>
  <c r="AI1806" i="3"/>
  <c r="AI1810" i="3"/>
  <c r="AI1814" i="3"/>
  <c r="AI1818" i="3"/>
  <c r="AI1822" i="3"/>
  <c r="AI1826" i="3"/>
  <c r="AI1830" i="3"/>
  <c r="AI1834" i="3"/>
  <c r="AI1838" i="3"/>
  <c r="AI1842" i="3"/>
  <c r="AI1846" i="3"/>
  <c r="AI1850" i="3"/>
  <c r="AI1854" i="3"/>
  <c r="AI1858" i="3"/>
  <c r="AI1862" i="3"/>
  <c r="AI1866" i="3"/>
  <c r="AI1870" i="3"/>
  <c r="AI1874" i="3"/>
  <c r="AI1878" i="3"/>
  <c r="AI1882" i="3"/>
  <c r="AI1886" i="3"/>
  <c r="AI1890" i="3"/>
  <c r="AI1894" i="3"/>
  <c r="AI1898" i="3"/>
  <c r="AI1902" i="3"/>
  <c r="AI1906" i="3"/>
  <c r="AI1910" i="3"/>
  <c r="AI1914" i="3"/>
  <c r="AI1918" i="3"/>
  <c r="AI1922" i="3"/>
  <c r="AI1926" i="3"/>
  <c r="AI1930" i="3"/>
  <c r="AI1934" i="3"/>
  <c r="AI1938" i="3"/>
  <c r="AI1942" i="3"/>
  <c r="AI1946" i="3"/>
  <c r="AI1950" i="3"/>
  <c r="AI1954" i="3"/>
  <c r="AI1958" i="3"/>
  <c r="AI1962" i="3"/>
  <c r="AI1966" i="3"/>
  <c r="AI1970" i="3"/>
  <c r="AI1974" i="3"/>
  <c r="AI1978" i="3"/>
  <c r="AI1982" i="3"/>
  <c r="AI1986" i="3"/>
  <c r="AI1990" i="3"/>
  <c r="AI1994" i="3"/>
  <c r="AI1998" i="3"/>
  <c r="AE5" i="3"/>
  <c r="AE9" i="3"/>
  <c r="AE13" i="3"/>
  <c r="AE17" i="3"/>
  <c r="AE21" i="3"/>
  <c r="AE25" i="3"/>
  <c r="AE29" i="3"/>
  <c r="AE33" i="3"/>
  <c r="AE37" i="3"/>
  <c r="AE41" i="3"/>
  <c r="AE45" i="3"/>
  <c r="AE49" i="3"/>
  <c r="AE53" i="3"/>
  <c r="AE57" i="3"/>
  <c r="AE61" i="3"/>
  <c r="AE65" i="3"/>
  <c r="AE69" i="3"/>
  <c r="AE73" i="3"/>
  <c r="AE77" i="3"/>
  <c r="AE81" i="3"/>
  <c r="AE85" i="3"/>
  <c r="AE89" i="3"/>
  <c r="AE93" i="3"/>
  <c r="AE97" i="3"/>
  <c r="AE101" i="3"/>
  <c r="AE105" i="3"/>
  <c r="AE109" i="3"/>
  <c r="AE113" i="3"/>
  <c r="AE117" i="3"/>
  <c r="AE121" i="3"/>
  <c r="AE125" i="3"/>
  <c r="AE129" i="3"/>
  <c r="AE133" i="3"/>
  <c r="AE137" i="3"/>
  <c r="AE141" i="3"/>
  <c r="AE145" i="3"/>
  <c r="AE149" i="3"/>
  <c r="AE153" i="3"/>
  <c r="AE157" i="3"/>
  <c r="AE161" i="3"/>
  <c r="AE165" i="3"/>
  <c r="AE169" i="3"/>
  <c r="AE173" i="3"/>
  <c r="AE177" i="3"/>
  <c r="AE181" i="3"/>
  <c r="AE185" i="3"/>
  <c r="AE189" i="3"/>
  <c r="AE193" i="3"/>
  <c r="AE197" i="3"/>
  <c r="AE201" i="3"/>
  <c r="AE205" i="3"/>
  <c r="AE209" i="3"/>
  <c r="AE213" i="3"/>
  <c r="AE217" i="3"/>
  <c r="AE221" i="3"/>
  <c r="AE225" i="3"/>
  <c r="AE229" i="3"/>
  <c r="AE233" i="3"/>
  <c r="AE237" i="3"/>
  <c r="AE241" i="3"/>
  <c r="AE245" i="3"/>
  <c r="AE249" i="3"/>
  <c r="AE253" i="3"/>
  <c r="AE257" i="3"/>
  <c r="AE261" i="3"/>
  <c r="AE265" i="3"/>
  <c r="AE269" i="3"/>
  <c r="AE273" i="3"/>
  <c r="AE277" i="3"/>
  <c r="AE281" i="3"/>
  <c r="AE285" i="3"/>
  <c r="AE289" i="3"/>
  <c r="AE293" i="3"/>
  <c r="AE297" i="3"/>
  <c r="AE301" i="3"/>
  <c r="AE305" i="3"/>
  <c r="AE309" i="3"/>
  <c r="AE313" i="3"/>
  <c r="AE317" i="3"/>
  <c r="AE321" i="3"/>
  <c r="AE325" i="3"/>
  <c r="AE329" i="3"/>
  <c r="AE333" i="3"/>
  <c r="AE337" i="3"/>
  <c r="AE341" i="3"/>
  <c r="AE345" i="3"/>
  <c r="AE349" i="3"/>
  <c r="AE353" i="3"/>
  <c r="AE357" i="3"/>
  <c r="AE361" i="3"/>
  <c r="AE365" i="3"/>
  <c r="AE369" i="3"/>
  <c r="AE373" i="3"/>
  <c r="AE377" i="3"/>
  <c r="AE381" i="3"/>
  <c r="AE385" i="3"/>
  <c r="AE389" i="3"/>
  <c r="AE393" i="3"/>
  <c r="AE397" i="3"/>
  <c r="AE401" i="3"/>
  <c r="AE405" i="3"/>
  <c r="AE409" i="3"/>
  <c r="AE413" i="3"/>
  <c r="AE417" i="3"/>
  <c r="AE421" i="3"/>
  <c r="AE425" i="3"/>
  <c r="AE429" i="3"/>
  <c r="AE433" i="3"/>
  <c r="AE437" i="3"/>
  <c r="AE441" i="3"/>
  <c r="AE445" i="3"/>
  <c r="AE449" i="3"/>
  <c r="AE453" i="3"/>
  <c r="AE457" i="3"/>
  <c r="AE461" i="3"/>
  <c r="AE465" i="3"/>
  <c r="AE469" i="3"/>
  <c r="AE473" i="3"/>
  <c r="AE477" i="3"/>
  <c r="AE481" i="3"/>
  <c r="AE485" i="3"/>
  <c r="AE489" i="3"/>
  <c r="AE493" i="3"/>
  <c r="AE497" i="3"/>
  <c r="AE501" i="3"/>
  <c r="AE505" i="3"/>
  <c r="AE509" i="3"/>
  <c r="AE513" i="3"/>
  <c r="AE517" i="3"/>
  <c r="AE521" i="3"/>
  <c r="AE525" i="3"/>
  <c r="AE529" i="3"/>
  <c r="AE533" i="3"/>
  <c r="AE537" i="3"/>
  <c r="AE541" i="3"/>
  <c r="AE545" i="3"/>
  <c r="AE549" i="3"/>
  <c r="AE553" i="3"/>
  <c r="AE557" i="3"/>
  <c r="AE561" i="3"/>
  <c r="AE565" i="3"/>
  <c r="AE569" i="3"/>
  <c r="AE573" i="3"/>
  <c r="AE577" i="3"/>
  <c r="AE581" i="3"/>
  <c r="AE585" i="3"/>
  <c r="AE589" i="3"/>
  <c r="AE593" i="3"/>
  <c r="AE597" i="3"/>
  <c r="AE601" i="3"/>
  <c r="AE605" i="3"/>
  <c r="AE609" i="3"/>
  <c r="AE613" i="3"/>
  <c r="AE617" i="3"/>
  <c r="AE621" i="3"/>
  <c r="AE625" i="3"/>
  <c r="AE629" i="3"/>
  <c r="AE633" i="3"/>
  <c r="AE637" i="3"/>
  <c r="AE641" i="3"/>
  <c r="AE645" i="3"/>
  <c r="AE649" i="3"/>
  <c r="AE653" i="3"/>
  <c r="AE657" i="3"/>
  <c r="AE661" i="3"/>
  <c r="AE665" i="3"/>
  <c r="AE669" i="3"/>
  <c r="AE673" i="3"/>
  <c r="AE677" i="3"/>
  <c r="AE681" i="3"/>
  <c r="AE685" i="3"/>
  <c r="AE689" i="3"/>
  <c r="AE693" i="3"/>
  <c r="AE697" i="3"/>
  <c r="AE701" i="3"/>
  <c r="AE705" i="3"/>
  <c r="AE709" i="3"/>
  <c r="AE713" i="3"/>
  <c r="AE717" i="3"/>
  <c r="AE721" i="3"/>
  <c r="AE725" i="3"/>
  <c r="AE729" i="3"/>
  <c r="AE733" i="3"/>
  <c r="AE737" i="3"/>
  <c r="AE741" i="3"/>
  <c r="AE745" i="3"/>
  <c r="AE749" i="3"/>
  <c r="AE753" i="3"/>
  <c r="AE757" i="3"/>
  <c r="AE761" i="3"/>
  <c r="AE765" i="3"/>
  <c r="AE769" i="3"/>
  <c r="AE773" i="3"/>
  <c r="AE777" i="3"/>
  <c r="AE781" i="3"/>
  <c r="AE785" i="3"/>
  <c r="AE789" i="3"/>
  <c r="AE793" i="3"/>
  <c r="AE797" i="3"/>
  <c r="AE801" i="3"/>
  <c r="AE805" i="3"/>
  <c r="AE809" i="3"/>
  <c r="AE813" i="3"/>
  <c r="AE817" i="3"/>
  <c r="AE821" i="3"/>
  <c r="AE825" i="3"/>
  <c r="AE829" i="3"/>
  <c r="AE833" i="3"/>
  <c r="AE837" i="3"/>
  <c r="AE841" i="3"/>
  <c r="AE845" i="3"/>
  <c r="AE849" i="3"/>
  <c r="AE853" i="3"/>
  <c r="AE857" i="3"/>
  <c r="AE861" i="3"/>
  <c r="AE865" i="3"/>
  <c r="AE869" i="3"/>
  <c r="AE873" i="3"/>
  <c r="AE877" i="3"/>
  <c r="AE881" i="3"/>
  <c r="AE885" i="3"/>
  <c r="AE889" i="3"/>
  <c r="AE893" i="3"/>
  <c r="AE897" i="3"/>
  <c r="AE901" i="3"/>
  <c r="AE905" i="3"/>
  <c r="AE909" i="3"/>
  <c r="AE913" i="3"/>
  <c r="AE917" i="3"/>
  <c r="AE921" i="3"/>
  <c r="AE925" i="3"/>
  <c r="AE929" i="3"/>
  <c r="AE933" i="3"/>
  <c r="AE937" i="3"/>
  <c r="AE941" i="3"/>
  <c r="AE945" i="3"/>
  <c r="AE949" i="3"/>
  <c r="AE953" i="3"/>
  <c r="AE957" i="3"/>
  <c r="AE961" i="3"/>
  <c r="AE965" i="3"/>
  <c r="AE969" i="3"/>
  <c r="AE973" i="3"/>
  <c r="AE977" i="3"/>
  <c r="AE981" i="3"/>
  <c r="AE985" i="3"/>
  <c r="AE989" i="3"/>
  <c r="AE993" i="3"/>
  <c r="AE997" i="3"/>
  <c r="AE1001" i="3"/>
  <c r="AE1005" i="3"/>
  <c r="AE1009" i="3"/>
  <c r="AE1013" i="3"/>
  <c r="AE1017" i="3"/>
  <c r="AE1021" i="3"/>
  <c r="AE1025" i="3"/>
  <c r="AE1029" i="3"/>
  <c r="AE1033" i="3"/>
  <c r="AE1037" i="3"/>
  <c r="AE1041" i="3"/>
  <c r="AE1045" i="3"/>
  <c r="AE1049" i="3"/>
  <c r="AE1053" i="3"/>
  <c r="AE1057" i="3"/>
  <c r="AE1061" i="3"/>
  <c r="AE1065" i="3"/>
  <c r="AE1069" i="3"/>
  <c r="AE1073" i="3"/>
  <c r="AE1077" i="3"/>
  <c r="AE1081" i="3"/>
  <c r="AE1085" i="3"/>
  <c r="AE1089" i="3"/>
  <c r="AE1093" i="3"/>
  <c r="AE1097" i="3"/>
  <c r="AE1101" i="3"/>
  <c r="AE1105" i="3"/>
  <c r="AE1109" i="3"/>
  <c r="AE1113" i="3"/>
  <c r="AE1117" i="3"/>
  <c r="AE1121" i="3"/>
  <c r="AE1125" i="3"/>
  <c r="AE1129" i="3"/>
  <c r="AE1133" i="3"/>
  <c r="AE1137" i="3"/>
  <c r="AE1141" i="3"/>
  <c r="AE1145" i="3"/>
  <c r="AE1149" i="3"/>
  <c r="AE1153" i="3"/>
  <c r="AE1157" i="3"/>
  <c r="AE1161" i="3"/>
  <c r="AE1165" i="3"/>
  <c r="AE1169" i="3"/>
  <c r="AE1173" i="3"/>
  <c r="AE1177" i="3"/>
  <c r="AE1181" i="3"/>
  <c r="AE1185" i="3"/>
  <c r="AE1189" i="3"/>
  <c r="AE1193" i="3"/>
  <c r="AE1197" i="3"/>
  <c r="AE1201" i="3"/>
  <c r="AE1205" i="3"/>
  <c r="AE1209" i="3"/>
  <c r="AE1213" i="3"/>
  <c r="AE1217" i="3"/>
  <c r="AE1221" i="3"/>
  <c r="AE1225" i="3"/>
  <c r="AE1229" i="3"/>
  <c r="AE1233" i="3"/>
  <c r="AE1237" i="3"/>
  <c r="AE1241" i="3"/>
  <c r="AE1245" i="3"/>
  <c r="AE1249" i="3"/>
  <c r="AE1253" i="3"/>
  <c r="AE1257" i="3"/>
  <c r="AE1261" i="3"/>
  <c r="AE1265" i="3"/>
  <c r="AE1269" i="3"/>
  <c r="AE1273" i="3"/>
  <c r="AE1277" i="3"/>
  <c r="AE1281" i="3"/>
  <c r="AE1285" i="3"/>
  <c r="AE1289" i="3"/>
  <c r="AE1293" i="3"/>
  <c r="AE1297" i="3"/>
  <c r="AE1301" i="3"/>
  <c r="AE1305" i="3"/>
  <c r="AE1309" i="3"/>
  <c r="AE1313" i="3"/>
  <c r="AE1317" i="3"/>
  <c r="AE1321" i="3"/>
  <c r="AE1325" i="3"/>
  <c r="AE1329" i="3"/>
  <c r="AE1333" i="3"/>
  <c r="AE1337" i="3"/>
  <c r="AE1341" i="3"/>
  <c r="AE1345" i="3"/>
  <c r="AE1349" i="3"/>
  <c r="AE1353" i="3"/>
  <c r="AE1357" i="3"/>
  <c r="AE1361" i="3"/>
  <c r="AE1365" i="3"/>
  <c r="AE1369" i="3"/>
  <c r="AE1373" i="3"/>
  <c r="AE1377" i="3"/>
  <c r="AE1381" i="3"/>
  <c r="AE1385" i="3"/>
  <c r="AE1389" i="3"/>
  <c r="AE1393" i="3"/>
  <c r="AE1397" i="3"/>
  <c r="AE1401" i="3"/>
  <c r="AE1405" i="3"/>
  <c r="AE1409" i="3"/>
  <c r="AE1413" i="3"/>
  <c r="AE1417" i="3"/>
  <c r="AE1421" i="3"/>
  <c r="AE1425" i="3"/>
  <c r="AE1429" i="3"/>
  <c r="AE1433" i="3"/>
  <c r="AE1437" i="3"/>
  <c r="AE1441" i="3"/>
  <c r="AE1445" i="3"/>
  <c r="AE1449" i="3"/>
  <c r="AE1453" i="3"/>
  <c r="AE1457" i="3"/>
  <c r="AE1461" i="3"/>
  <c r="AE1465" i="3"/>
  <c r="AE1469" i="3"/>
  <c r="AE1473" i="3"/>
  <c r="AE1477" i="3"/>
  <c r="AE1481" i="3"/>
  <c r="AE1485" i="3"/>
  <c r="AE1489" i="3"/>
  <c r="AE1493" i="3"/>
  <c r="AE1497" i="3"/>
  <c r="AE1501" i="3"/>
  <c r="AE1505" i="3"/>
  <c r="AE1509" i="3"/>
  <c r="AE1513" i="3"/>
  <c r="AE1517" i="3"/>
  <c r="AE1521" i="3"/>
  <c r="AE1525" i="3"/>
  <c r="AE1529" i="3"/>
  <c r="AE1533" i="3"/>
  <c r="AE1537" i="3"/>
  <c r="AE1541" i="3"/>
  <c r="AE1545" i="3"/>
  <c r="AE1549" i="3"/>
  <c r="AE1553" i="3"/>
  <c r="AE1557" i="3"/>
  <c r="AE1561" i="3"/>
  <c r="AE1565" i="3"/>
  <c r="AE1569" i="3"/>
  <c r="AE1573" i="3"/>
  <c r="AE1577" i="3"/>
  <c r="AE1581" i="3"/>
  <c r="AE1585" i="3"/>
  <c r="AE1589" i="3"/>
  <c r="AE1593" i="3"/>
  <c r="AE1597" i="3"/>
  <c r="AE1601" i="3"/>
  <c r="AE1605" i="3"/>
  <c r="AE1609" i="3"/>
  <c r="AE1613" i="3"/>
  <c r="AE1617" i="3"/>
  <c r="AE1621" i="3"/>
  <c r="AE1625" i="3"/>
  <c r="AE1629" i="3"/>
  <c r="AE1633" i="3"/>
  <c r="AE1637" i="3"/>
  <c r="AE1641" i="3"/>
  <c r="AE1645" i="3"/>
  <c r="AE1649" i="3"/>
  <c r="AE1653" i="3"/>
  <c r="AE1657" i="3"/>
  <c r="AE1661" i="3"/>
  <c r="AE1665" i="3"/>
  <c r="AE1669" i="3"/>
  <c r="AE1673" i="3"/>
  <c r="AE1677" i="3"/>
  <c r="AE1681" i="3"/>
  <c r="AE1685" i="3"/>
  <c r="AE1689" i="3"/>
  <c r="AE1693" i="3"/>
  <c r="AE1697" i="3"/>
  <c r="AE1701" i="3"/>
  <c r="AE1705" i="3"/>
  <c r="AE1709" i="3"/>
  <c r="AE1713" i="3"/>
  <c r="AE1717" i="3"/>
  <c r="AE1721" i="3"/>
  <c r="AE1725" i="3"/>
  <c r="AE1729" i="3"/>
  <c r="AE1733" i="3"/>
  <c r="AE1737" i="3"/>
  <c r="AE1741" i="3"/>
  <c r="AE1745" i="3"/>
  <c r="AE1749" i="3"/>
  <c r="AE1753" i="3"/>
  <c r="AE1757" i="3"/>
  <c r="AE1761" i="3"/>
  <c r="AE1765" i="3"/>
  <c r="AE1769" i="3"/>
  <c r="AE1773" i="3"/>
  <c r="AE1777" i="3"/>
  <c r="AE1781" i="3"/>
  <c r="AE1785" i="3"/>
  <c r="AE1789" i="3"/>
  <c r="AE1793" i="3"/>
  <c r="AE1797" i="3"/>
  <c r="AE1801" i="3"/>
  <c r="AE1805" i="3"/>
  <c r="AE1809" i="3"/>
  <c r="AE1813" i="3"/>
  <c r="AE1817" i="3"/>
  <c r="AE1821" i="3"/>
  <c r="AE1825" i="3"/>
  <c r="AE1829" i="3"/>
  <c r="AE1833" i="3"/>
  <c r="AE1837" i="3"/>
  <c r="AE1841" i="3"/>
  <c r="AE1845" i="3"/>
  <c r="AE1849" i="3"/>
  <c r="AE1853" i="3"/>
  <c r="AE1857" i="3"/>
  <c r="AE1861" i="3"/>
  <c r="AE1865" i="3"/>
  <c r="AE1869" i="3"/>
  <c r="AE1873" i="3"/>
  <c r="AE1877" i="3"/>
  <c r="AE1881" i="3"/>
  <c r="AE1885" i="3"/>
  <c r="AE1889" i="3"/>
  <c r="AE1893" i="3"/>
  <c r="AE1897" i="3"/>
  <c r="AE1901" i="3"/>
  <c r="AE1905" i="3"/>
  <c r="AE1909" i="3"/>
  <c r="AE1913" i="3"/>
  <c r="AE1917" i="3"/>
  <c r="AE1921" i="3"/>
  <c r="AE1925" i="3"/>
  <c r="AE1929" i="3"/>
  <c r="AE1933" i="3"/>
  <c r="AE1937" i="3"/>
  <c r="AE1941" i="3"/>
  <c r="AE1945" i="3"/>
  <c r="AE1949" i="3"/>
  <c r="AE1953" i="3"/>
  <c r="AE1957" i="3"/>
  <c r="AE1961" i="3"/>
  <c r="AE1965" i="3"/>
  <c r="AE1969" i="3"/>
  <c r="AE1973" i="3"/>
  <c r="AE1977" i="3"/>
  <c r="AE1981" i="3"/>
  <c r="AE1985" i="3"/>
  <c r="AE1989" i="3"/>
  <c r="AE1993" i="3"/>
  <c r="AE1997" i="3"/>
  <c r="AA4" i="3"/>
  <c r="AA8" i="3"/>
  <c r="AA12" i="3"/>
  <c r="AA16" i="3"/>
  <c r="AA20" i="3"/>
  <c r="AA24" i="3"/>
  <c r="AA28" i="3"/>
  <c r="AA32" i="3"/>
  <c r="AA36" i="3"/>
  <c r="AA40" i="3"/>
  <c r="AA44" i="3"/>
  <c r="AA48" i="3"/>
  <c r="AA52" i="3"/>
  <c r="AA56" i="3"/>
  <c r="AA60" i="3"/>
  <c r="AA64" i="3"/>
  <c r="AA68" i="3"/>
  <c r="AA72" i="3"/>
  <c r="AA76" i="3"/>
  <c r="AA80" i="3"/>
  <c r="AA84" i="3"/>
  <c r="AA88" i="3"/>
  <c r="AA92" i="3"/>
  <c r="AA96" i="3"/>
  <c r="AA112" i="3"/>
  <c r="AA128" i="3"/>
  <c r="AA144" i="3"/>
  <c r="AA160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336" i="3"/>
  <c r="AA344" i="3"/>
  <c r="AA351" i="3"/>
  <c r="AA355" i="3"/>
  <c r="AA359" i="3"/>
  <c r="AA363" i="3"/>
  <c r="AA367" i="3"/>
  <c r="AA371" i="3"/>
  <c r="AA375" i="3"/>
  <c r="AA379" i="3"/>
  <c r="AA383" i="3"/>
  <c r="AA387" i="3"/>
  <c r="AA391" i="3"/>
  <c r="AA395" i="3"/>
  <c r="AA399" i="3"/>
  <c r="AA403" i="3"/>
  <c r="AA407" i="3"/>
  <c r="AA411" i="3"/>
  <c r="AA415" i="3"/>
  <c r="AA419" i="3"/>
  <c r="AA423" i="3"/>
  <c r="AA427" i="3"/>
  <c r="AA431" i="3"/>
  <c r="AA435" i="3"/>
  <c r="AA439" i="3"/>
  <c r="AA443" i="3"/>
  <c r="AA447" i="3"/>
  <c r="AA451" i="3"/>
  <c r="AA455" i="3"/>
  <c r="AA459" i="3"/>
  <c r="AA463" i="3"/>
  <c r="AA467" i="3"/>
  <c r="AA471" i="3"/>
  <c r="AA475" i="3"/>
  <c r="AA479" i="3"/>
  <c r="AA483" i="3"/>
  <c r="AA487" i="3"/>
  <c r="AA491" i="3"/>
  <c r="AA495" i="3"/>
  <c r="AA499" i="3"/>
  <c r="AA503" i="3"/>
  <c r="AA507" i="3"/>
  <c r="AA511" i="3"/>
  <c r="AA515" i="3"/>
  <c r="AA519" i="3"/>
  <c r="AA523" i="3"/>
  <c r="AA527" i="3"/>
  <c r="AA531" i="3"/>
  <c r="AA535" i="3"/>
  <c r="AA539" i="3"/>
  <c r="AA543" i="3"/>
  <c r="AA547" i="3"/>
  <c r="AA551" i="3"/>
  <c r="AA555" i="3"/>
  <c r="AA559" i="3"/>
  <c r="AA563" i="3"/>
  <c r="AA567" i="3"/>
  <c r="AA571" i="3"/>
  <c r="AA575" i="3"/>
  <c r="AA579" i="3"/>
  <c r="AA583" i="3"/>
  <c r="AA587" i="3"/>
  <c r="AA591" i="3"/>
  <c r="AA595" i="3"/>
  <c r="AA599" i="3"/>
  <c r="AA603" i="3"/>
  <c r="AA607" i="3"/>
  <c r="AA611" i="3"/>
  <c r="AA615" i="3"/>
  <c r="AA619" i="3"/>
  <c r="AA623" i="3"/>
  <c r="AA627" i="3"/>
  <c r="AA631" i="3"/>
  <c r="AA635" i="3"/>
  <c r="AA639" i="3"/>
  <c r="AA643" i="3"/>
  <c r="AA647" i="3"/>
  <c r="AA651" i="3"/>
  <c r="AA655" i="3"/>
  <c r="AA659" i="3"/>
  <c r="AA663" i="3"/>
  <c r="AA667" i="3"/>
  <c r="AA671" i="3"/>
  <c r="AA675" i="3"/>
  <c r="AA679" i="3"/>
  <c r="AA683" i="3"/>
  <c r="AA687" i="3"/>
  <c r="AA691" i="3"/>
  <c r="AA695" i="3"/>
  <c r="AA699" i="3"/>
  <c r="AA703" i="3"/>
  <c r="AA707" i="3"/>
  <c r="AA711" i="3"/>
  <c r="AA715" i="3"/>
  <c r="AA719" i="3"/>
  <c r="AA723" i="3"/>
  <c r="AA727" i="3"/>
  <c r="AA731" i="3"/>
  <c r="AA735" i="3"/>
  <c r="AA739" i="3"/>
  <c r="AA743" i="3"/>
  <c r="AA747" i="3"/>
  <c r="AA751" i="3"/>
  <c r="AA755" i="3"/>
  <c r="AA759" i="3"/>
  <c r="AA763" i="3"/>
  <c r="AA767" i="3"/>
  <c r="AA771" i="3"/>
  <c r="AA775" i="3"/>
  <c r="AA779" i="3"/>
  <c r="AA783" i="3"/>
  <c r="AA787" i="3"/>
  <c r="AA791" i="3"/>
  <c r="AA795" i="3"/>
  <c r="AA799" i="3"/>
  <c r="AA803" i="3"/>
  <c r="AA807" i="3"/>
  <c r="AA811" i="3"/>
  <c r="AA815" i="3"/>
  <c r="AA819" i="3"/>
  <c r="AA823" i="3"/>
  <c r="AA827" i="3"/>
  <c r="AA831" i="3"/>
  <c r="AA835" i="3"/>
  <c r="AA839" i="3"/>
  <c r="AA843" i="3"/>
  <c r="AA847" i="3"/>
  <c r="AA851" i="3"/>
  <c r="AA855" i="3"/>
  <c r="AA859" i="3"/>
  <c r="AA863" i="3"/>
  <c r="AA867" i="3"/>
  <c r="AA871" i="3"/>
  <c r="AA875" i="3"/>
  <c r="AA879" i="3"/>
  <c r="AA883" i="3"/>
  <c r="AA887" i="3"/>
  <c r="AA891" i="3"/>
  <c r="AA895" i="3"/>
  <c r="AA899" i="3"/>
  <c r="AA903" i="3"/>
  <c r="AA907" i="3"/>
  <c r="AA911" i="3"/>
  <c r="AA915" i="3"/>
  <c r="AA919" i="3"/>
  <c r="AA923" i="3"/>
  <c r="AA927" i="3"/>
  <c r="AA931" i="3"/>
  <c r="AA935" i="3"/>
  <c r="AA939" i="3"/>
  <c r="AA943" i="3"/>
  <c r="AA947" i="3"/>
  <c r="AA951" i="3"/>
  <c r="AA955" i="3"/>
  <c r="AA959" i="3"/>
  <c r="AA963" i="3"/>
  <c r="AA967" i="3"/>
  <c r="AA971" i="3"/>
  <c r="AA975" i="3"/>
  <c r="AA979" i="3"/>
  <c r="AA983" i="3"/>
  <c r="AA987" i="3"/>
  <c r="AA991" i="3"/>
  <c r="AA995" i="3"/>
  <c r="AA999" i="3"/>
  <c r="AA1003" i="3"/>
  <c r="AA1007" i="3"/>
  <c r="AA1011" i="3"/>
  <c r="AA1015" i="3"/>
  <c r="AA1019" i="3"/>
  <c r="AA1023" i="3"/>
  <c r="AA1027" i="3"/>
  <c r="AA1031" i="3"/>
  <c r="AA1035" i="3"/>
  <c r="AA1039" i="3"/>
  <c r="AA1043" i="3"/>
  <c r="AA1047" i="3"/>
  <c r="AA1051" i="3"/>
  <c r="AA1055" i="3"/>
  <c r="AA1059" i="3"/>
  <c r="AA1063" i="3"/>
  <c r="AA1067" i="3"/>
  <c r="AA1071" i="3"/>
  <c r="AA1075" i="3"/>
  <c r="AA1079" i="3"/>
  <c r="AA1083" i="3"/>
  <c r="AA1087" i="3"/>
  <c r="AA1091" i="3"/>
  <c r="AA1095" i="3"/>
  <c r="AA1099" i="3"/>
  <c r="AA1103" i="3"/>
  <c r="AA1107" i="3"/>
  <c r="AA1111" i="3"/>
  <c r="AA1115" i="3"/>
  <c r="AA1119" i="3"/>
  <c r="AA1123" i="3"/>
  <c r="AA1127" i="3"/>
  <c r="AA1131" i="3"/>
  <c r="AA1135" i="3"/>
  <c r="AA1139" i="3"/>
  <c r="AA1143" i="3"/>
  <c r="AA1147" i="3"/>
  <c r="AA1151" i="3"/>
  <c r="AA1155" i="3"/>
  <c r="AA1159" i="3"/>
  <c r="AA1163" i="3"/>
  <c r="AA1167" i="3"/>
  <c r="AA1171" i="3"/>
  <c r="AA1175" i="3"/>
  <c r="AA1179" i="3"/>
  <c r="AA1183" i="3"/>
  <c r="AA1187" i="3"/>
  <c r="AA1191" i="3"/>
  <c r="AA1195" i="3"/>
  <c r="AA1199" i="3"/>
  <c r="AA1203" i="3"/>
  <c r="AA1207" i="3"/>
  <c r="AA1211" i="3"/>
  <c r="AA1215" i="3"/>
  <c r="AA1219" i="3"/>
  <c r="AA1223" i="3"/>
  <c r="AA1227" i="3"/>
  <c r="AA1231" i="3"/>
  <c r="AA1235" i="3"/>
  <c r="AA1239" i="3"/>
  <c r="AA1243" i="3"/>
  <c r="AA1247" i="3"/>
  <c r="AA1251" i="3"/>
  <c r="AA1255" i="3"/>
  <c r="AA1259" i="3"/>
  <c r="AA1263" i="3"/>
  <c r="AA1267" i="3"/>
  <c r="AA1271" i="3"/>
  <c r="AA1275" i="3"/>
  <c r="AA1279" i="3"/>
  <c r="AA1283" i="3"/>
  <c r="AA1287" i="3"/>
  <c r="AA1291" i="3"/>
  <c r="AA1295" i="3"/>
  <c r="AA1299" i="3"/>
  <c r="AA1303" i="3"/>
  <c r="AA1307" i="3"/>
  <c r="AA1311" i="3"/>
  <c r="AA1315" i="3"/>
  <c r="AA1319" i="3"/>
  <c r="AA1323" i="3"/>
  <c r="AA1327" i="3"/>
  <c r="AA1331" i="3"/>
  <c r="AA1335" i="3"/>
  <c r="AA1339" i="3"/>
  <c r="AA1343" i="3"/>
  <c r="AA1347" i="3"/>
  <c r="AA1351" i="3"/>
  <c r="AA1355" i="3"/>
  <c r="AA1359" i="3"/>
  <c r="AA1363" i="3"/>
  <c r="AA1367" i="3"/>
  <c r="AA1371" i="3"/>
  <c r="AA1375" i="3"/>
  <c r="AA1379" i="3"/>
  <c r="AA1383" i="3"/>
  <c r="AA1387" i="3"/>
  <c r="AA1391" i="3"/>
  <c r="AA1395" i="3"/>
  <c r="AA1399" i="3"/>
  <c r="AA1403" i="3"/>
  <c r="AA1407" i="3"/>
  <c r="AA1411" i="3"/>
  <c r="AA1415" i="3"/>
  <c r="AA1419" i="3"/>
  <c r="AA1423" i="3"/>
  <c r="AA1427" i="3"/>
  <c r="AA1431" i="3"/>
  <c r="AA1435" i="3"/>
  <c r="AA1439" i="3"/>
  <c r="AA1443" i="3"/>
  <c r="AA1447" i="3"/>
  <c r="AA1451" i="3"/>
  <c r="AA1455" i="3"/>
  <c r="AA1459" i="3"/>
  <c r="AA1463" i="3"/>
  <c r="AA1467" i="3"/>
  <c r="AA1471" i="3"/>
  <c r="AA1475" i="3"/>
  <c r="AA1479" i="3"/>
  <c r="AA1483" i="3"/>
  <c r="AA1487" i="3"/>
  <c r="AA1491" i="3"/>
  <c r="AA1495" i="3"/>
  <c r="AA1499" i="3"/>
  <c r="AA1503" i="3"/>
  <c r="AA1507" i="3"/>
  <c r="AA1511" i="3"/>
  <c r="AA1515" i="3"/>
  <c r="AA1519" i="3"/>
  <c r="AA1523" i="3"/>
  <c r="AA1527" i="3"/>
  <c r="AA1531" i="3"/>
  <c r="AA1535" i="3"/>
  <c r="AA1539" i="3"/>
  <c r="AA1543" i="3"/>
  <c r="AA1547" i="3"/>
  <c r="AA1551" i="3"/>
  <c r="AA1555" i="3"/>
  <c r="AA1559" i="3"/>
  <c r="AA1563" i="3"/>
  <c r="AA1567" i="3"/>
  <c r="AA1571" i="3"/>
  <c r="AA1575" i="3"/>
  <c r="AA1579" i="3"/>
  <c r="AA1583" i="3"/>
  <c r="AA1587" i="3"/>
  <c r="AA1591" i="3"/>
  <c r="AA1595" i="3"/>
  <c r="AA1599" i="3"/>
  <c r="AA1603" i="3"/>
  <c r="AA1607" i="3"/>
  <c r="AA1611" i="3"/>
  <c r="AA1615" i="3"/>
  <c r="AA1619" i="3"/>
  <c r="AA1623" i="3"/>
  <c r="AA1627" i="3"/>
  <c r="AA1631" i="3"/>
  <c r="AA1635" i="3"/>
  <c r="AA1639" i="3"/>
  <c r="AA1643" i="3"/>
  <c r="AA1647" i="3"/>
  <c r="AA1651" i="3"/>
  <c r="AA1655" i="3"/>
  <c r="AA1659" i="3"/>
  <c r="AA1663" i="3"/>
  <c r="AA1667" i="3"/>
  <c r="AA1671" i="3"/>
  <c r="AA1675" i="3"/>
  <c r="AA1679" i="3"/>
  <c r="AA1683" i="3"/>
  <c r="AA1687" i="3"/>
  <c r="AA1691" i="3"/>
  <c r="AA1695" i="3"/>
  <c r="AA1699" i="3"/>
  <c r="AA1703" i="3"/>
  <c r="AA1707" i="3"/>
  <c r="AA1711" i="3"/>
  <c r="AA1715" i="3"/>
  <c r="AA1719" i="3"/>
  <c r="AA1723" i="3"/>
  <c r="AA1727" i="3"/>
  <c r="AA1731" i="3"/>
  <c r="AA1735" i="3"/>
  <c r="AA1739" i="3"/>
  <c r="AA1743" i="3"/>
  <c r="AA1747" i="3"/>
  <c r="AA1751" i="3"/>
  <c r="AA1755" i="3"/>
  <c r="AA1759" i="3"/>
  <c r="AA1763" i="3"/>
  <c r="AA1767" i="3"/>
  <c r="AA1771" i="3"/>
  <c r="AA1775" i="3"/>
  <c r="AA1779" i="3"/>
  <c r="AA1783" i="3"/>
  <c r="AA1787" i="3"/>
  <c r="AA1791" i="3"/>
  <c r="AA1795" i="3"/>
  <c r="AA1799" i="3"/>
  <c r="AA1803" i="3"/>
  <c r="AA1807" i="3"/>
  <c r="AA1811" i="3"/>
  <c r="AA1815" i="3"/>
  <c r="AA1819" i="3"/>
  <c r="AA1823" i="3"/>
  <c r="AA1827" i="3"/>
  <c r="AA1831" i="3"/>
  <c r="AA1835" i="3"/>
  <c r="AA1839" i="3"/>
  <c r="AA1843" i="3"/>
  <c r="AA1847" i="3"/>
  <c r="AA1851" i="3"/>
  <c r="AA1855" i="3"/>
  <c r="AA1859" i="3"/>
  <c r="AA1863" i="3"/>
  <c r="AA1867" i="3"/>
  <c r="AA1871" i="3"/>
  <c r="AA1875" i="3"/>
  <c r="AA1879" i="3"/>
  <c r="AA1883" i="3"/>
  <c r="AA1887" i="3"/>
  <c r="AA1891" i="3"/>
  <c r="AA1895" i="3"/>
  <c r="AA1899" i="3"/>
  <c r="AA1903" i="3"/>
  <c r="AA1907" i="3"/>
  <c r="AA1911" i="3"/>
  <c r="AA1915" i="3"/>
  <c r="AA1919" i="3"/>
  <c r="AA1923" i="3"/>
  <c r="AA1927" i="3"/>
  <c r="AA1931" i="3"/>
  <c r="AA1935" i="3"/>
  <c r="AA1939" i="3"/>
  <c r="AA1943" i="3"/>
  <c r="AA1947" i="3"/>
  <c r="AA1951" i="3"/>
  <c r="AA1955" i="3"/>
  <c r="AA1959" i="3"/>
  <c r="AA1963" i="3"/>
  <c r="AA1967" i="3"/>
  <c r="AA1971" i="3"/>
  <c r="AA1975" i="3"/>
  <c r="AA1979" i="3"/>
  <c r="AA1983" i="3"/>
  <c r="AA1987" i="3"/>
  <c r="AA1991" i="3"/>
  <c r="AA1995" i="3"/>
  <c r="AA1999" i="3"/>
  <c r="W6" i="3"/>
  <c r="W10" i="3"/>
  <c r="W14" i="3"/>
  <c r="W18" i="3"/>
  <c r="W22" i="3"/>
  <c r="W26" i="3"/>
  <c r="W30" i="3"/>
  <c r="W34" i="3"/>
  <c r="W38" i="3"/>
  <c r="W42" i="3"/>
  <c r="W46" i="3"/>
  <c r="W50" i="3"/>
  <c r="W54" i="3"/>
  <c r="W58" i="3"/>
  <c r="W62" i="3"/>
  <c r="W66" i="3"/>
  <c r="W70" i="3"/>
  <c r="W74" i="3"/>
  <c r="W78" i="3"/>
  <c r="W82" i="3"/>
  <c r="W86" i="3"/>
  <c r="W90" i="3"/>
  <c r="W94" i="3"/>
  <c r="W98" i="3"/>
  <c r="W102" i="3"/>
  <c r="W106" i="3"/>
  <c r="W110" i="3"/>
  <c r="W114" i="3"/>
  <c r="W118" i="3"/>
  <c r="W122" i="3"/>
  <c r="W126" i="3"/>
  <c r="W130" i="3"/>
  <c r="W134" i="3"/>
  <c r="W138" i="3"/>
  <c r="W142" i="3"/>
  <c r="W146" i="3"/>
  <c r="W150" i="3"/>
  <c r="W154" i="3"/>
  <c r="W158" i="3"/>
  <c r="W162" i="3"/>
  <c r="W166" i="3"/>
  <c r="W170" i="3"/>
  <c r="W174" i="3"/>
  <c r="W178" i="3"/>
  <c r="W182" i="3"/>
  <c r="W186" i="3"/>
  <c r="W190" i="3"/>
  <c r="W194" i="3"/>
  <c r="W198" i="3"/>
  <c r="W202" i="3"/>
  <c r="W206" i="3"/>
  <c r="W210" i="3"/>
  <c r="W214" i="3"/>
  <c r="W218" i="3"/>
  <c r="W222" i="3"/>
  <c r="W226" i="3"/>
  <c r="W230" i="3"/>
  <c r="W234" i="3"/>
  <c r="W238" i="3"/>
  <c r="W242" i="3"/>
  <c r="W246" i="3"/>
  <c r="W250" i="3"/>
  <c r="W254" i="3"/>
  <c r="W258" i="3"/>
  <c r="W262" i="3"/>
  <c r="W266" i="3"/>
  <c r="W270" i="3"/>
  <c r="W274" i="3"/>
  <c r="W278" i="3"/>
  <c r="W282" i="3"/>
  <c r="W286" i="3"/>
  <c r="W290" i="3"/>
  <c r="W294" i="3"/>
  <c r="W298" i="3"/>
  <c r="W302" i="3"/>
  <c r="W306" i="3"/>
  <c r="W310" i="3"/>
  <c r="W314" i="3"/>
  <c r="W318" i="3"/>
  <c r="W322" i="3"/>
  <c r="W326" i="3"/>
  <c r="W330" i="3"/>
  <c r="W334" i="3"/>
  <c r="W338" i="3"/>
  <c r="W342" i="3"/>
  <c r="W346" i="3"/>
  <c r="W350" i="3"/>
  <c r="W354" i="3"/>
  <c r="W358" i="3"/>
  <c r="W362" i="3"/>
  <c r="W366" i="3"/>
  <c r="W370" i="3"/>
  <c r="W374" i="3"/>
  <c r="W378" i="3"/>
  <c r="W382" i="3"/>
  <c r="W386" i="3"/>
  <c r="W390" i="3"/>
  <c r="W394" i="3"/>
  <c r="W398" i="3"/>
  <c r="W402" i="3"/>
  <c r="W406" i="3"/>
  <c r="W410" i="3"/>
  <c r="W414" i="3"/>
  <c r="W418" i="3"/>
  <c r="W422" i="3"/>
  <c r="W426" i="3"/>
  <c r="W430" i="3"/>
  <c r="W434" i="3"/>
  <c r="W438" i="3"/>
  <c r="W442" i="3"/>
  <c r="W446" i="3"/>
  <c r="W450" i="3"/>
  <c r="W454" i="3"/>
  <c r="W458" i="3"/>
  <c r="W462" i="3"/>
  <c r="W466" i="3"/>
  <c r="W470" i="3"/>
  <c r="W474" i="3"/>
  <c r="W478" i="3"/>
  <c r="W482" i="3"/>
  <c r="W486" i="3"/>
  <c r="W490" i="3"/>
  <c r="W494" i="3"/>
  <c r="W498" i="3"/>
  <c r="W502" i="3"/>
  <c r="W506" i="3"/>
  <c r="W510" i="3"/>
  <c r="W514" i="3"/>
  <c r="W518" i="3"/>
  <c r="W522" i="3"/>
  <c r="W526" i="3"/>
  <c r="W530" i="3"/>
  <c r="W534" i="3"/>
  <c r="W538" i="3"/>
  <c r="W542" i="3"/>
  <c r="W546" i="3"/>
  <c r="W550" i="3"/>
  <c r="W554" i="3"/>
  <c r="W558" i="3"/>
  <c r="W562" i="3"/>
  <c r="W566" i="3"/>
  <c r="W570" i="3"/>
  <c r="W574" i="3"/>
  <c r="W578" i="3"/>
  <c r="W582" i="3"/>
  <c r="W586" i="3"/>
  <c r="W590" i="3"/>
  <c r="W594" i="3"/>
  <c r="W598" i="3"/>
  <c r="W602" i="3"/>
  <c r="W606" i="3"/>
  <c r="W610" i="3"/>
  <c r="W614" i="3"/>
  <c r="W618" i="3"/>
  <c r="W622" i="3"/>
  <c r="W626" i="3"/>
  <c r="W630" i="3"/>
  <c r="W634" i="3"/>
  <c r="W638" i="3"/>
  <c r="W642" i="3"/>
  <c r="W646" i="3"/>
  <c r="W650" i="3"/>
  <c r="W654" i="3"/>
  <c r="W658" i="3"/>
  <c r="W662" i="3"/>
  <c r="W666" i="3"/>
  <c r="W670" i="3"/>
  <c r="W674" i="3"/>
  <c r="W678" i="3"/>
  <c r="W682" i="3"/>
  <c r="W686" i="3"/>
  <c r="W690" i="3"/>
  <c r="W694" i="3"/>
  <c r="W698" i="3"/>
  <c r="W702" i="3"/>
  <c r="W706" i="3"/>
  <c r="W710" i="3"/>
  <c r="W714" i="3"/>
  <c r="W718" i="3"/>
  <c r="W722" i="3"/>
  <c r="W726" i="3"/>
  <c r="W730" i="3"/>
  <c r="W734" i="3"/>
  <c r="W738" i="3"/>
  <c r="W742" i="3"/>
  <c r="W746" i="3"/>
  <c r="W750" i="3"/>
  <c r="W754" i="3"/>
  <c r="W758" i="3"/>
  <c r="W762" i="3"/>
  <c r="W766" i="3"/>
  <c r="W770" i="3"/>
  <c r="W774" i="3"/>
  <c r="W778" i="3"/>
  <c r="W782" i="3"/>
  <c r="W786" i="3"/>
  <c r="W790" i="3"/>
  <c r="W794" i="3"/>
  <c r="W798" i="3"/>
  <c r="W802" i="3"/>
  <c r="W806" i="3"/>
  <c r="W810" i="3"/>
  <c r="W814" i="3"/>
  <c r="W818" i="3"/>
  <c r="W822" i="3"/>
  <c r="W826" i="3"/>
  <c r="W830" i="3"/>
  <c r="W834" i="3"/>
  <c r="W838" i="3"/>
  <c r="W842" i="3"/>
  <c r="W846" i="3"/>
  <c r="W850" i="3"/>
  <c r="W854" i="3"/>
  <c r="W858" i="3"/>
  <c r="W862" i="3"/>
  <c r="W866" i="3"/>
  <c r="W870" i="3"/>
  <c r="W874" i="3"/>
  <c r="W878" i="3"/>
  <c r="W882" i="3"/>
  <c r="W886" i="3"/>
  <c r="W890" i="3"/>
  <c r="W894" i="3"/>
  <c r="W898" i="3"/>
  <c r="W902" i="3"/>
  <c r="W906" i="3"/>
  <c r="W910" i="3"/>
  <c r="W914" i="3"/>
  <c r="W918" i="3"/>
  <c r="W922" i="3"/>
  <c r="W926" i="3"/>
  <c r="W930" i="3"/>
  <c r="W934" i="3"/>
  <c r="W938" i="3"/>
  <c r="W942" i="3"/>
  <c r="W946" i="3"/>
  <c r="W950" i="3"/>
  <c r="W954" i="3"/>
  <c r="W958" i="3"/>
  <c r="W962" i="3"/>
  <c r="W966" i="3"/>
  <c r="W970" i="3"/>
  <c r="W974" i="3"/>
  <c r="AA100" i="3"/>
  <c r="AA116" i="3"/>
  <c r="AA132" i="3"/>
  <c r="AA148" i="3"/>
  <c r="AA164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338" i="3"/>
  <c r="AA346" i="3"/>
  <c r="AA352" i="3"/>
  <c r="AA356" i="3"/>
  <c r="AA360" i="3"/>
  <c r="AA364" i="3"/>
  <c r="AA368" i="3"/>
  <c r="AA372" i="3"/>
  <c r="AA376" i="3"/>
  <c r="AA380" i="3"/>
  <c r="AA384" i="3"/>
  <c r="AA388" i="3"/>
  <c r="AA392" i="3"/>
  <c r="AA396" i="3"/>
  <c r="AA400" i="3"/>
  <c r="AA404" i="3"/>
  <c r="AA408" i="3"/>
  <c r="AA412" i="3"/>
  <c r="AA416" i="3"/>
  <c r="AA420" i="3"/>
  <c r="AA424" i="3"/>
  <c r="AA428" i="3"/>
  <c r="AA432" i="3"/>
  <c r="AA436" i="3"/>
  <c r="AA440" i="3"/>
  <c r="AA444" i="3"/>
  <c r="AA448" i="3"/>
  <c r="AA452" i="3"/>
  <c r="AA456" i="3"/>
  <c r="AA460" i="3"/>
  <c r="AA464" i="3"/>
  <c r="AA468" i="3"/>
  <c r="AA472" i="3"/>
  <c r="AA476" i="3"/>
  <c r="AA480" i="3"/>
  <c r="AA484" i="3"/>
  <c r="AA488" i="3"/>
  <c r="AA492" i="3"/>
  <c r="AA496" i="3"/>
  <c r="AA500" i="3"/>
  <c r="AA504" i="3"/>
  <c r="AA508" i="3"/>
  <c r="AA512" i="3"/>
  <c r="AA516" i="3"/>
  <c r="AA520" i="3"/>
  <c r="AA524" i="3"/>
  <c r="AA528" i="3"/>
  <c r="AA532" i="3"/>
  <c r="AA536" i="3"/>
  <c r="AA540" i="3"/>
  <c r="AA544" i="3"/>
  <c r="AA548" i="3"/>
  <c r="AA552" i="3"/>
  <c r="AA556" i="3"/>
  <c r="AA560" i="3"/>
  <c r="AA564" i="3"/>
  <c r="AA568" i="3"/>
  <c r="AA572" i="3"/>
  <c r="AA576" i="3"/>
  <c r="AA580" i="3"/>
  <c r="AA584" i="3"/>
  <c r="AA588" i="3"/>
  <c r="AA592" i="3"/>
  <c r="AA596" i="3"/>
  <c r="AA600" i="3"/>
  <c r="AA604" i="3"/>
  <c r="AA608" i="3"/>
  <c r="AA612" i="3"/>
  <c r="AA616" i="3"/>
  <c r="AA620" i="3"/>
  <c r="AA624" i="3"/>
  <c r="AA628" i="3"/>
  <c r="AA632" i="3"/>
  <c r="AA636" i="3"/>
  <c r="AA640" i="3"/>
  <c r="AA644" i="3"/>
  <c r="AA648" i="3"/>
  <c r="AA652" i="3"/>
  <c r="AA656" i="3"/>
  <c r="AA660" i="3"/>
  <c r="AA664" i="3"/>
  <c r="AA668" i="3"/>
  <c r="AA672" i="3"/>
  <c r="AA676" i="3"/>
  <c r="AA680" i="3"/>
  <c r="AA684" i="3"/>
  <c r="AA688" i="3"/>
  <c r="AA692" i="3"/>
  <c r="AA696" i="3"/>
  <c r="AA700" i="3"/>
  <c r="AA704" i="3"/>
  <c r="AA708" i="3"/>
  <c r="AA712" i="3"/>
  <c r="AA716" i="3"/>
  <c r="AA720" i="3"/>
  <c r="AA724" i="3"/>
  <c r="AA728" i="3"/>
  <c r="AA732" i="3"/>
  <c r="AA736" i="3"/>
  <c r="AA740" i="3"/>
  <c r="AA744" i="3"/>
  <c r="AA748" i="3"/>
  <c r="AA752" i="3"/>
  <c r="AA756" i="3"/>
  <c r="AA760" i="3"/>
  <c r="AA764" i="3"/>
  <c r="AA768" i="3"/>
  <c r="AA772" i="3"/>
  <c r="AA776" i="3"/>
  <c r="AA780" i="3"/>
  <c r="AA784" i="3"/>
  <c r="AA788" i="3"/>
  <c r="AA792" i="3"/>
  <c r="AA796" i="3"/>
  <c r="AA800" i="3"/>
  <c r="AA804" i="3"/>
  <c r="AA808" i="3"/>
  <c r="AA812" i="3"/>
  <c r="AA816" i="3"/>
  <c r="AA820" i="3"/>
  <c r="AA824" i="3"/>
  <c r="AA828" i="3"/>
  <c r="AA832" i="3"/>
  <c r="AA836" i="3"/>
  <c r="AA840" i="3"/>
  <c r="AA844" i="3"/>
  <c r="AA848" i="3"/>
  <c r="AA852" i="3"/>
  <c r="AA856" i="3"/>
  <c r="AA860" i="3"/>
  <c r="AA864" i="3"/>
  <c r="AA868" i="3"/>
  <c r="AA872" i="3"/>
  <c r="AA876" i="3"/>
  <c r="AA880" i="3"/>
  <c r="AA884" i="3"/>
  <c r="AA888" i="3"/>
  <c r="AA892" i="3"/>
  <c r="AA896" i="3"/>
  <c r="AA900" i="3"/>
  <c r="AA904" i="3"/>
  <c r="AA908" i="3"/>
  <c r="AA912" i="3"/>
  <c r="AA916" i="3"/>
  <c r="AA920" i="3"/>
  <c r="AA924" i="3"/>
  <c r="AA928" i="3"/>
  <c r="AA932" i="3"/>
  <c r="AA936" i="3"/>
  <c r="AA940" i="3"/>
  <c r="AA944" i="3"/>
  <c r="AA948" i="3"/>
  <c r="AA952" i="3"/>
  <c r="AA956" i="3"/>
  <c r="AA960" i="3"/>
  <c r="AA964" i="3"/>
  <c r="AA968" i="3"/>
  <c r="AA972" i="3"/>
  <c r="AA976" i="3"/>
  <c r="AA980" i="3"/>
  <c r="AA984" i="3"/>
  <c r="AA988" i="3"/>
  <c r="AA992" i="3"/>
  <c r="AA996" i="3"/>
  <c r="AA1000" i="3"/>
  <c r="AA1004" i="3"/>
  <c r="AA1008" i="3"/>
  <c r="AA1012" i="3"/>
  <c r="AA1016" i="3"/>
  <c r="AA1020" i="3"/>
  <c r="AA1024" i="3"/>
  <c r="AA1028" i="3"/>
  <c r="AA1032" i="3"/>
  <c r="AA1036" i="3"/>
  <c r="AA1040" i="3"/>
  <c r="AA1044" i="3"/>
  <c r="AA1048" i="3"/>
  <c r="AA1052" i="3"/>
  <c r="AA1056" i="3"/>
  <c r="AA1060" i="3"/>
  <c r="AA1064" i="3"/>
  <c r="AA1068" i="3"/>
  <c r="AA1072" i="3"/>
  <c r="AA1076" i="3"/>
  <c r="AA1080" i="3"/>
  <c r="AA1084" i="3"/>
  <c r="AA1088" i="3"/>
  <c r="AA1092" i="3"/>
  <c r="AA1096" i="3"/>
  <c r="AA1100" i="3"/>
  <c r="AA1104" i="3"/>
  <c r="AA1108" i="3"/>
  <c r="AA1112" i="3"/>
  <c r="AA1116" i="3"/>
  <c r="AA1120" i="3"/>
  <c r="AA1124" i="3"/>
  <c r="AA1128" i="3"/>
  <c r="AA1132" i="3"/>
  <c r="AA1136" i="3"/>
  <c r="AA1140" i="3"/>
  <c r="AA1144" i="3"/>
  <c r="AA1148" i="3"/>
  <c r="AA1152" i="3"/>
  <c r="AA1156" i="3"/>
  <c r="AA1160" i="3"/>
  <c r="AA1164" i="3"/>
  <c r="AA1168" i="3"/>
  <c r="AA1172" i="3"/>
  <c r="AA1176" i="3"/>
  <c r="AA1180" i="3"/>
  <c r="AA1184" i="3"/>
  <c r="AA1188" i="3"/>
  <c r="AA1192" i="3"/>
  <c r="AA1196" i="3"/>
  <c r="AA1200" i="3"/>
  <c r="AA1204" i="3"/>
  <c r="AA1208" i="3"/>
  <c r="AA1212" i="3"/>
  <c r="AA1216" i="3"/>
  <c r="AA1220" i="3"/>
  <c r="AA1224" i="3"/>
  <c r="AA1228" i="3"/>
  <c r="AA1232" i="3"/>
  <c r="AA1236" i="3"/>
  <c r="AA1240" i="3"/>
  <c r="AA1244" i="3"/>
  <c r="AA1248" i="3"/>
  <c r="AA1252" i="3"/>
  <c r="AA1256" i="3"/>
  <c r="AA1260" i="3"/>
  <c r="AA1264" i="3"/>
  <c r="AA1268" i="3"/>
  <c r="AA1272" i="3"/>
  <c r="AA1276" i="3"/>
  <c r="AA1280" i="3"/>
  <c r="AA1284" i="3"/>
  <c r="AA1288" i="3"/>
  <c r="AA1292" i="3"/>
  <c r="AA1296" i="3"/>
  <c r="AA1300" i="3"/>
  <c r="AA1304" i="3"/>
  <c r="AA1308" i="3"/>
  <c r="AA1312" i="3"/>
  <c r="AA1316" i="3"/>
  <c r="AA1320" i="3"/>
  <c r="AA1324" i="3"/>
  <c r="AA1328" i="3"/>
  <c r="AA1332" i="3"/>
  <c r="AA1336" i="3"/>
  <c r="AA1340" i="3"/>
  <c r="AA1344" i="3"/>
  <c r="AA1348" i="3"/>
  <c r="AA1352" i="3"/>
  <c r="AA1356" i="3"/>
  <c r="AA1360" i="3"/>
  <c r="AA1364" i="3"/>
  <c r="AA1368" i="3"/>
  <c r="AA1372" i="3"/>
  <c r="AA1376" i="3"/>
  <c r="AA1380" i="3"/>
  <c r="AA1384" i="3"/>
  <c r="AA1388" i="3"/>
  <c r="AA1392" i="3"/>
  <c r="AA1396" i="3"/>
  <c r="AA1400" i="3"/>
  <c r="AA1404" i="3"/>
  <c r="AA1408" i="3"/>
  <c r="AA1412" i="3"/>
  <c r="AA1416" i="3"/>
  <c r="AA1420" i="3"/>
  <c r="AA1424" i="3"/>
  <c r="AA1428" i="3"/>
  <c r="AA1432" i="3"/>
  <c r="AA1436" i="3"/>
  <c r="AA1440" i="3"/>
  <c r="AA1444" i="3"/>
  <c r="AA1448" i="3"/>
  <c r="AA1452" i="3"/>
  <c r="AA1456" i="3"/>
  <c r="AA1460" i="3"/>
  <c r="AA1464" i="3"/>
  <c r="AA1468" i="3"/>
  <c r="AA1472" i="3"/>
  <c r="AA1476" i="3"/>
  <c r="AA1480" i="3"/>
  <c r="AA1484" i="3"/>
  <c r="AA1488" i="3"/>
  <c r="AA1492" i="3"/>
  <c r="AA1496" i="3"/>
  <c r="AA1500" i="3"/>
  <c r="AA1504" i="3"/>
  <c r="AA1508" i="3"/>
  <c r="AA1512" i="3"/>
  <c r="AA1516" i="3"/>
  <c r="AA1520" i="3"/>
  <c r="AA1524" i="3"/>
  <c r="AA1528" i="3"/>
  <c r="AA1532" i="3"/>
  <c r="AA1536" i="3"/>
  <c r="AA1540" i="3"/>
  <c r="AA1544" i="3"/>
  <c r="AA1548" i="3"/>
  <c r="AA1552" i="3"/>
  <c r="AA1556" i="3"/>
  <c r="AA1560" i="3"/>
  <c r="AA1564" i="3"/>
  <c r="AA1568" i="3"/>
  <c r="AA1572" i="3"/>
  <c r="AA1576" i="3"/>
  <c r="AA1580" i="3"/>
  <c r="AA1584" i="3"/>
  <c r="AA1588" i="3"/>
  <c r="AA1592" i="3"/>
  <c r="AA1596" i="3"/>
  <c r="AA1600" i="3"/>
  <c r="AA1604" i="3"/>
  <c r="AA1608" i="3"/>
  <c r="AA1612" i="3"/>
  <c r="AA1616" i="3"/>
  <c r="AA1620" i="3"/>
  <c r="AA1624" i="3"/>
  <c r="AA1628" i="3"/>
  <c r="AA1632" i="3"/>
  <c r="AA1636" i="3"/>
  <c r="AA1640" i="3"/>
  <c r="AA1644" i="3"/>
  <c r="AA1648" i="3"/>
  <c r="AA1652" i="3"/>
  <c r="AA1656" i="3"/>
  <c r="AA1660" i="3"/>
  <c r="AA1664" i="3"/>
  <c r="AA1668" i="3"/>
  <c r="AA1672" i="3"/>
  <c r="AA1676" i="3"/>
  <c r="AA1680" i="3"/>
  <c r="AA1684" i="3"/>
  <c r="AA1688" i="3"/>
  <c r="AA1692" i="3"/>
  <c r="AA1696" i="3"/>
  <c r="AA1700" i="3"/>
  <c r="AA1704" i="3"/>
  <c r="AA1708" i="3"/>
  <c r="AA1712" i="3"/>
  <c r="AA1716" i="3"/>
  <c r="AA1720" i="3"/>
  <c r="AA1724" i="3"/>
  <c r="AA1728" i="3"/>
  <c r="AA1732" i="3"/>
  <c r="AA1736" i="3"/>
  <c r="AA1740" i="3"/>
  <c r="AA1744" i="3"/>
  <c r="AA1748" i="3"/>
  <c r="AA1752" i="3"/>
  <c r="AA1756" i="3"/>
  <c r="AA1760" i="3"/>
  <c r="AA1764" i="3"/>
  <c r="AA1768" i="3"/>
  <c r="AA1772" i="3"/>
  <c r="AA1776" i="3"/>
  <c r="AA1780" i="3"/>
  <c r="AA1784" i="3"/>
  <c r="AA1788" i="3"/>
  <c r="AA1792" i="3"/>
  <c r="AA1796" i="3"/>
  <c r="AA1800" i="3"/>
  <c r="AA1804" i="3"/>
  <c r="AA1808" i="3"/>
  <c r="AA1812" i="3"/>
  <c r="AA1816" i="3"/>
  <c r="AA1820" i="3"/>
  <c r="AA1824" i="3"/>
  <c r="AA1828" i="3"/>
  <c r="AA1832" i="3"/>
  <c r="AA1836" i="3"/>
  <c r="AA1840" i="3"/>
  <c r="AA1844" i="3"/>
  <c r="AA1848" i="3"/>
  <c r="AA1852" i="3"/>
  <c r="AA1856" i="3"/>
  <c r="AA1860" i="3"/>
  <c r="AA1864" i="3"/>
  <c r="AA1868" i="3"/>
  <c r="AA1872" i="3"/>
  <c r="AA1876" i="3"/>
  <c r="AA1880" i="3"/>
  <c r="AA1884" i="3"/>
  <c r="AA1888" i="3"/>
  <c r="AA1892" i="3"/>
  <c r="AA1896" i="3"/>
  <c r="AA1900" i="3"/>
  <c r="AA1904" i="3"/>
  <c r="AA1908" i="3"/>
  <c r="AA1912" i="3"/>
  <c r="AA1916" i="3"/>
  <c r="AA1920" i="3"/>
  <c r="AA1924" i="3"/>
  <c r="AA1928" i="3"/>
  <c r="AA1932" i="3"/>
  <c r="AA1936" i="3"/>
  <c r="AA1940" i="3"/>
  <c r="AA1944" i="3"/>
  <c r="AA1948" i="3"/>
  <c r="AA1952" i="3"/>
  <c r="AA1956" i="3"/>
  <c r="AA1960" i="3"/>
  <c r="AA1964" i="3"/>
  <c r="AA1968" i="3"/>
  <c r="AA1972" i="3"/>
  <c r="AA1976" i="3"/>
  <c r="AA1980" i="3"/>
  <c r="AA1984" i="3"/>
  <c r="AA1988" i="3"/>
  <c r="AA1992" i="3"/>
  <c r="AA1996" i="3"/>
  <c r="AA2000" i="3"/>
  <c r="W7" i="3"/>
  <c r="W11" i="3"/>
  <c r="W15" i="3"/>
  <c r="W19" i="3"/>
  <c r="W23" i="3"/>
  <c r="W27" i="3"/>
  <c r="W31" i="3"/>
  <c r="W35" i="3"/>
  <c r="W39" i="3"/>
  <c r="W43" i="3"/>
  <c r="W47" i="3"/>
  <c r="W51" i="3"/>
  <c r="W55" i="3"/>
  <c r="W59" i="3"/>
  <c r="W63" i="3"/>
  <c r="W67" i="3"/>
  <c r="W71" i="3"/>
  <c r="W75" i="3"/>
  <c r="W79" i="3"/>
  <c r="W83" i="3"/>
  <c r="W87" i="3"/>
  <c r="W91" i="3"/>
  <c r="W95" i="3"/>
  <c r="W99" i="3"/>
  <c r="W103" i="3"/>
  <c r="W107" i="3"/>
  <c r="W111" i="3"/>
  <c r="W115" i="3"/>
  <c r="W119" i="3"/>
  <c r="W123" i="3"/>
  <c r="W127" i="3"/>
  <c r="W131" i="3"/>
  <c r="W135" i="3"/>
  <c r="W139" i="3"/>
  <c r="W143" i="3"/>
  <c r="W147" i="3"/>
  <c r="W151" i="3"/>
  <c r="W155" i="3"/>
  <c r="W159" i="3"/>
  <c r="W163" i="3"/>
  <c r="W167" i="3"/>
  <c r="W171" i="3"/>
  <c r="W175" i="3"/>
  <c r="W179" i="3"/>
  <c r="W183" i="3"/>
  <c r="W187" i="3"/>
  <c r="W191" i="3"/>
  <c r="W195" i="3"/>
  <c r="W199" i="3"/>
  <c r="W203" i="3"/>
  <c r="W207" i="3"/>
  <c r="W211" i="3"/>
  <c r="W215" i="3"/>
  <c r="W219" i="3"/>
  <c r="W223" i="3"/>
  <c r="W227" i="3"/>
  <c r="W231" i="3"/>
  <c r="W235" i="3"/>
  <c r="W239" i="3"/>
  <c r="W243" i="3"/>
  <c r="W247" i="3"/>
  <c r="W251" i="3"/>
  <c r="W255" i="3"/>
  <c r="W259" i="3"/>
  <c r="W263" i="3"/>
  <c r="W267" i="3"/>
  <c r="W271" i="3"/>
  <c r="W275" i="3"/>
  <c r="W279" i="3"/>
  <c r="W283" i="3"/>
  <c r="W287" i="3"/>
  <c r="W291" i="3"/>
  <c r="W295" i="3"/>
  <c r="W299" i="3"/>
  <c r="W303" i="3"/>
  <c r="W307" i="3"/>
  <c r="W311" i="3"/>
  <c r="W315" i="3"/>
  <c r="W319" i="3"/>
  <c r="W323" i="3"/>
  <c r="W327" i="3"/>
  <c r="W331" i="3"/>
  <c r="W335" i="3"/>
  <c r="W339" i="3"/>
  <c r="W343" i="3"/>
  <c r="W347" i="3"/>
  <c r="W351" i="3"/>
  <c r="W355" i="3"/>
  <c r="W359" i="3"/>
  <c r="W363" i="3"/>
  <c r="W367" i="3"/>
  <c r="W371" i="3"/>
  <c r="W375" i="3"/>
  <c r="W379" i="3"/>
  <c r="W383" i="3"/>
  <c r="W387" i="3"/>
  <c r="W391" i="3"/>
  <c r="W395" i="3"/>
  <c r="W399" i="3"/>
  <c r="W403" i="3"/>
  <c r="W407" i="3"/>
  <c r="W411" i="3"/>
  <c r="W415" i="3"/>
  <c r="W419" i="3"/>
  <c r="W423" i="3"/>
  <c r="W427" i="3"/>
  <c r="W431" i="3"/>
  <c r="W435" i="3"/>
  <c r="W439" i="3"/>
  <c r="W443" i="3"/>
  <c r="W447" i="3"/>
  <c r="W451" i="3"/>
  <c r="W455" i="3"/>
  <c r="W459" i="3"/>
  <c r="W463" i="3"/>
  <c r="W467" i="3"/>
  <c r="W471" i="3"/>
  <c r="W475" i="3"/>
  <c r="W479" i="3"/>
  <c r="W483" i="3"/>
  <c r="W487" i="3"/>
  <c r="W491" i="3"/>
  <c r="W495" i="3"/>
  <c r="W499" i="3"/>
  <c r="W503" i="3"/>
  <c r="W507" i="3"/>
  <c r="W511" i="3"/>
  <c r="W515" i="3"/>
  <c r="W519" i="3"/>
  <c r="W523" i="3"/>
  <c r="W527" i="3"/>
  <c r="W531" i="3"/>
  <c r="W535" i="3"/>
  <c r="W539" i="3"/>
  <c r="W543" i="3"/>
  <c r="W547" i="3"/>
  <c r="W551" i="3"/>
  <c r="W555" i="3"/>
  <c r="W559" i="3"/>
  <c r="W563" i="3"/>
  <c r="W567" i="3"/>
  <c r="W571" i="3"/>
  <c r="W575" i="3"/>
  <c r="W579" i="3"/>
  <c r="W583" i="3"/>
  <c r="W587" i="3"/>
  <c r="W591" i="3"/>
  <c r="W595" i="3"/>
  <c r="W599" i="3"/>
  <c r="W603" i="3"/>
  <c r="W607" i="3"/>
  <c r="W611" i="3"/>
  <c r="W615" i="3"/>
  <c r="W619" i="3"/>
  <c r="W623" i="3"/>
  <c r="W627" i="3"/>
  <c r="W631" i="3"/>
  <c r="W635" i="3"/>
  <c r="W639" i="3"/>
  <c r="W643" i="3"/>
  <c r="W647" i="3"/>
  <c r="W651" i="3"/>
  <c r="W655" i="3"/>
  <c r="W659" i="3"/>
  <c r="W663" i="3"/>
  <c r="W667" i="3"/>
  <c r="W671" i="3"/>
  <c r="W675" i="3"/>
  <c r="W679" i="3"/>
  <c r="W683" i="3"/>
  <c r="W687" i="3"/>
  <c r="W691" i="3"/>
  <c r="W695" i="3"/>
  <c r="W699" i="3"/>
  <c r="W703" i="3"/>
  <c r="W707" i="3"/>
  <c r="W711" i="3"/>
  <c r="W715" i="3"/>
  <c r="W719" i="3"/>
  <c r="W723" i="3"/>
  <c r="W727" i="3"/>
  <c r="W731" i="3"/>
  <c r="W735" i="3"/>
  <c r="W739" i="3"/>
  <c r="W743" i="3"/>
  <c r="W747" i="3"/>
  <c r="W751" i="3"/>
  <c r="W755" i="3"/>
  <c r="W759" i="3"/>
  <c r="W763" i="3"/>
  <c r="W767" i="3"/>
  <c r="W771" i="3"/>
  <c r="W775" i="3"/>
  <c r="W779" i="3"/>
  <c r="W783" i="3"/>
  <c r="W787" i="3"/>
  <c r="W791" i="3"/>
  <c r="W795" i="3"/>
  <c r="W799" i="3"/>
  <c r="W803" i="3"/>
  <c r="W807" i="3"/>
  <c r="W811" i="3"/>
  <c r="AA104" i="3"/>
  <c r="AA120" i="3"/>
  <c r="AA136" i="3"/>
  <c r="AA152" i="3"/>
  <c r="AA168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340" i="3"/>
  <c r="AA348" i="3"/>
  <c r="AA353" i="3"/>
  <c r="AA357" i="3"/>
  <c r="AA361" i="3"/>
  <c r="AA365" i="3"/>
  <c r="AA369" i="3"/>
  <c r="AA373" i="3"/>
  <c r="AA377" i="3"/>
  <c r="AA381" i="3"/>
  <c r="AA385" i="3"/>
  <c r="AA389" i="3"/>
  <c r="AA393" i="3"/>
  <c r="AA397" i="3"/>
  <c r="AA401" i="3"/>
  <c r="AA405" i="3"/>
  <c r="AA409" i="3"/>
  <c r="AA413" i="3"/>
  <c r="AA417" i="3"/>
  <c r="AA421" i="3"/>
  <c r="AA425" i="3"/>
  <c r="AA429" i="3"/>
  <c r="AA433" i="3"/>
  <c r="AA437" i="3"/>
  <c r="AA441" i="3"/>
  <c r="AA445" i="3"/>
  <c r="AA449" i="3"/>
  <c r="AA453" i="3"/>
  <c r="AA457" i="3"/>
  <c r="AA461" i="3"/>
  <c r="AA465" i="3"/>
  <c r="AA469" i="3"/>
  <c r="AA473" i="3"/>
  <c r="AA477" i="3"/>
  <c r="AA481" i="3"/>
  <c r="AA485" i="3"/>
  <c r="AA489" i="3"/>
  <c r="AA493" i="3"/>
  <c r="AA497" i="3"/>
  <c r="AA501" i="3"/>
  <c r="AA505" i="3"/>
  <c r="AA509" i="3"/>
  <c r="AA513" i="3"/>
  <c r="AA517" i="3"/>
  <c r="AA521" i="3"/>
  <c r="AA525" i="3"/>
  <c r="AA529" i="3"/>
  <c r="AA533" i="3"/>
  <c r="AA537" i="3"/>
  <c r="AA541" i="3"/>
  <c r="AA545" i="3"/>
  <c r="AA549" i="3"/>
  <c r="AA553" i="3"/>
  <c r="AA557" i="3"/>
  <c r="AA561" i="3"/>
  <c r="AA565" i="3"/>
  <c r="AA569" i="3"/>
  <c r="AA573" i="3"/>
  <c r="AA577" i="3"/>
  <c r="AA581" i="3"/>
  <c r="AA585" i="3"/>
  <c r="AA589" i="3"/>
  <c r="AA593" i="3"/>
  <c r="AA597" i="3"/>
  <c r="AA601" i="3"/>
  <c r="AA605" i="3"/>
  <c r="AA609" i="3"/>
  <c r="AA613" i="3"/>
  <c r="AA617" i="3"/>
  <c r="AA621" i="3"/>
  <c r="AA625" i="3"/>
  <c r="AA629" i="3"/>
  <c r="AA633" i="3"/>
  <c r="AA637" i="3"/>
  <c r="AA641" i="3"/>
  <c r="AA645" i="3"/>
  <c r="AA649" i="3"/>
  <c r="AA653" i="3"/>
  <c r="AA657" i="3"/>
  <c r="AA661" i="3"/>
  <c r="AA665" i="3"/>
  <c r="AA669" i="3"/>
  <c r="AA673" i="3"/>
  <c r="AA677" i="3"/>
  <c r="AA681" i="3"/>
  <c r="AA685" i="3"/>
  <c r="AA689" i="3"/>
  <c r="AA693" i="3"/>
  <c r="AA697" i="3"/>
  <c r="AA701" i="3"/>
  <c r="AA705" i="3"/>
  <c r="AA709" i="3"/>
  <c r="AA713" i="3"/>
  <c r="AA717" i="3"/>
  <c r="AA721" i="3"/>
  <c r="AA725" i="3"/>
  <c r="AA729" i="3"/>
  <c r="AA733" i="3"/>
  <c r="AA737" i="3"/>
  <c r="AA741" i="3"/>
  <c r="AA745" i="3"/>
  <c r="AA749" i="3"/>
  <c r="AA753" i="3"/>
  <c r="AA757" i="3"/>
  <c r="AA761" i="3"/>
  <c r="AA765" i="3"/>
  <c r="AA769" i="3"/>
  <c r="AA773" i="3"/>
  <c r="AA777" i="3"/>
  <c r="AA781" i="3"/>
  <c r="AA785" i="3"/>
  <c r="AA789" i="3"/>
  <c r="AA793" i="3"/>
  <c r="AA797" i="3"/>
  <c r="AA801" i="3"/>
  <c r="AA805" i="3"/>
  <c r="AA809" i="3"/>
  <c r="AA813" i="3"/>
  <c r="AA817" i="3"/>
  <c r="AA821" i="3"/>
  <c r="AA825" i="3"/>
  <c r="AA829" i="3"/>
  <c r="AA833" i="3"/>
  <c r="AA837" i="3"/>
  <c r="AA841" i="3"/>
  <c r="AA845" i="3"/>
  <c r="AA849" i="3"/>
  <c r="AA853" i="3"/>
  <c r="AA857" i="3"/>
  <c r="AA861" i="3"/>
  <c r="AA865" i="3"/>
  <c r="AA869" i="3"/>
  <c r="AA873" i="3"/>
  <c r="AA877" i="3"/>
  <c r="AA881" i="3"/>
  <c r="AA885" i="3"/>
  <c r="AA889" i="3"/>
  <c r="AA893" i="3"/>
  <c r="AA897" i="3"/>
  <c r="AA901" i="3"/>
  <c r="AA905" i="3"/>
  <c r="AA909" i="3"/>
  <c r="AA913" i="3"/>
  <c r="AA917" i="3"/>
  <c r="AA921" i="3"/>
  <c r="AA925" i="3"/>
  <c r="AA929" i="3"/>
  <c r="AA933" i="3"/>
  <c r="AA937" i="3"/>
  <c r="AA941" i="3"/>
  <c r="AA945" i="3"/>
  <c r="AA949" i="3"/>
  <c r="AA953" i="3"/>
  <c r="AA957" i="3"/>
  <c r="AA961" i="3"/>
  <c r="AA965" i="3"/>
  <c r="AA969" i="3"/>
  <c r="AA973" i="3"/>
  <c r="AA977" i="3"/>
  <c r="AA981" i="3"/>
  <c r="AA985" i="3"/>
  <c r="AA989" i="3"/>
  <c r="AA993" i="3"/>
  <c r="AA997" i="3"/>
  <c r="AA1001" i="3"/>
  <c r="AA1005" i="3"/>
  <c r="AA1009" i="3"/>
  <c r="AA1013" i="3"/>
  <c r="AA1017" i="3"/>
  <c r="AA1021" i="3"/>
  <c r="AA1025" i="3"/>
  <c r="AA1029" i="3"/>
  <c r="AA1033" i="3"/>
  <c r="AA1037" i="3"/>
  <c r="AA1041" i="3"/>
  <c r="AA1045" i="3"/>
  <c r="AA1049" i="3"/>
  <c r="AA1053" i="3"/>
  <c r="AA1057" i="3"/>
  <c r="AA1061" i="3"/>
  <c r="AA1065" i="3"/>
  <c r="AA1069" i="3"/>
  <c r="AA1073" i="3"/>
  <c r="AA1077" i="3"/>
  <c r="AA1081" i="3"/>
  <c r="AA1085" i="3"/>
  <c r="AA1089" i="3"/>
  <c r="AA1093" i="3"/>
  <c r="AA1097" i="3"/>
  <c r="AA1101" i="3"/>
  <c r="AA1105" i="3"/>
  <c r="AA1109" i="3"/>
  <c r="AA1113" i="3"/>
  <c r="AA1117" i="3"/>
  <c r="AA1121" i="3"/>
  <c r="AA1125" i="3"/>
  <c r="AA1129" i="3"/>
  <c r="AA1133" i="3"/>
  <c r="AA1137" i="3"/>
  <c r="AA1141" i="3"/>
  <c r="AA1145" i="3"/>
  <c r="AA1149" i="3"/>
  <c r="AA1153" i="3"/>
  <c r="AA1157" i="3"/>
  <c r="AA1161" i="3"/>
  <c r="AA1165" i="3"/>
  <c r="AA1169" i="3"/>
  <c r="AA1173" i="3"/>
  <c r="AA1177" i="3"/>
  <c r="AA1181" i="3"/>
  <c r="AA1185" i="3"/>
  <c r="AA1189" i="3"/>
  <c r="AA1193" i="3"/>
  <c r="AA1197" i="3"/>
  <c r="AA1201" i="3"/>
  <c r="AA1205" i="3"/>
  <c r="AA1209" i="3"/>
  <c r="AA1213" i="3"/>
  <c r="AA1217" i="3"/>
  <c r="AA1221" i="3"/>
  <c r="AA1225" i="3"/>
  <c r="AA1229" i="3"/>
  <c r="AA1233" i="3"/>
  <c r="AA1237" i="3"/>
  <c r="AA1241" i="3"/>
  <c r="AA1245" i="3"/>
  <c r="AA1249" i="3"/>
  <c r="AA1253" i="3"/>
  <c r="AA1257" i="3"/>
  <c r="AA1261" i="3"/>
  <c r="AA1265" i="3"/>
  <c r="AA1269" i="3"/>
  <c r="AA1273" i="3"/>
  <c r="AA1277" i="3"/>
  <c r="AA1281" i="3"/>
  <c r="AA1285" i="3"/>
  <c r="AA1289" i="3"/>
  <c r="AA1293" i="3"/>
  <c r="AA1297" i="3"/>
  <c r="AA1301" i="3"/>
  <c r="AA1305" i="3"/>
  <c r="AA1309" i="3"/>
  <c r="AA1313" i="3"/>
  <c r="AA1317" i="3"/>
  <c r="AA1321" i="3"/>
  <c r="AA1325" i="3"/>
  <c r="AA1329" i="3"/>
  <c r="AA1333" i="3"/>
  <c r="AA1337" i="3"/>
  <c r="AA1341" i="3"/>
  <c r="AA1345" i="3"/>
  <c r="AA1349" i="3"/>
  <c r="AA1353" i="3"/>
  <c r="AA1357" i="3"/>
  <c r="AA1361" i="3"/>
  <c r="AA1365" i="3"/>
  <c r="AA1369" i="3"/>
  <c r="AA1373" i="3"/>
  <c r="AA1377" i="3"/>
  <c r="AA1381" i="3"/>
  <c r="AA1385" i="3"/>
  <c r="AA1389" i="3"/>
  <c r="AA1393" i="3"/>
  <c r="AA1397" i="3"/>
  <c r="AA1401" i="3"/>
  <c r="AA1405" i="3"/>
  <c r="AA1409" i="3"/>
  <c r="AA1413" i="3"/>
  <c r="AA1417" i="3"/>
  <c r="AA1421" i="3"/>
  <c r="AA1425" i="3"/>
  <c r="AA1429" i="3"/>
  <c r="AA1433" i="3"/>
  <c r="AA1437" i="3"/>
  <c r="AA1441" i="3"/>
  <c r="AA1445" i="3"/>
  <c r="AA1449" i="3"/>
  <c r="AA1453" i="3"/>
  <c r="AA1457" i="3"/>
  <c r="AA1461" i="3"/>
  <c r="AA1465" i="3"/>
  <c r="AA1469" i="3"/>
  <c r="AA1473" i="3"/>
  <c r="AA1477" i="3"/>
  <c r="AA1481" i="3"/>
  <c r="AA1485" i="3"/>
  <c r="AA1489" i="3"/>
  <c r="AA1493" i="3"/>
  <c r="AA1497" i="3"/>
  <c r="AA1501" i="3"/>
  <c r="AA1505" i="3"/>
  <c r="AA1509" i="3"/>
  <c r="AA1513" i="3"/>
  <c r="AA1517" i="3"/>
  <c r="AA1521" i="3"/>
  <c r="AA1525" i="3"/>
  <c r="AA1529" i="3"/>
  <c r="AA1533" i="3"/>
  <c r="AA1537" i="3"/>
  <c r="AA1541" i="3"/>
  <c r="AA1545" i="3"/>
  <c r="AA1549" i="3"/>
  <c r="AA1553" i="3"/>
  <c r="AA1557" i="3"/>
  <c r="AA1561" i="3"/>
  <c r="AA1565" i="3"/>
  <c r="AA1569" i="3"/>
  <c r="AA1573" i="3"/>
  <c r="AA1577" i="3"/>
  <c r="AA1581" i="3"/>
  <c r="AA1585" i="3"/>
  <c r="AA1589" i="3"/>
  <c r="AA1593" i="3"/>
  <c r="AA1597" i="3"/>
  <c r="AA1601" i="3"/>
  <c r="AA1605" i="3"/>
  <c r="AA1609" i="3"/>
  <c r="AA1613" i="3"/>
  <c r="AA1617" i="3"/>
  <c r="AA1621" i="3"/>
  <c r="AA1625" i="3"/>
  <c r="AA1629" i="3"/>
  <c r="AA1633" i="3"/>
  <c r="AA1637" i="3"/>
  <c r="AA1641" i="3"/>
  <c r="AA1645" i="3"/>
  <c r="AA1649" i="3"/>
  <c r="AA1653" i="3"/>
  <c r="AA1657" i="3"/>
  <c r="AA1661" i="3"/>
  <c r="AA1665" i="3"/>
  <c r="AA1669" i="3"/>
  <c r="AA1673" i="3"/>
  <c r="AA1677" i="3"/>
  <c r="AA1681" i="3"/>
  <c r="AA1685" i="3"/>
  <c r="AA1689" i="3"/>
  <c r="AA1693" i="3"/>
  <c r="AA1697" i="3"/>
  <c r="AA1701" i="3"/>
  <c r="AA1705" i="3"/>
  <c r="AA1709" i="3"/>
  <c r="AA1713" i="3"/>
  <c r="AA1717" i="3"/>
  <c r="AA1721" i="3"/>
  <c r="AA1725" i="3"/>
  <c r="AA1729" i="3"/>
  <c r="AA1733" i="3"/>
  <c r="AA1737" i="3"/>
  <c r="AA1741" i="3"/>
  <c r="AA1745" i="3"/>
  <c r="AA1749" i="3"/>
  <c r="AA1753" i="3"/>
  <c r="AA1757" i="3"/>
  <c r="AA1761" i="3"/>
  <c r="AA1765" i="3"/>
  <c r="AA1769" i="3"/>
  <c r="AA1773" i="3"/>
  <c r="AA1777" i="3"/>
  <c r="AA1781" i="3"/>
  <c r="AA1785" i="3"/>
  <c r="AA1789" i="3"/>
  <c r="AA1793" i="3"/>
  <c r="AA1797" i="3"/>
  <c r="AA1801" i="3"/>
  <c r="AA1805" i="3"/>
  <c r="AA1809" i="3"/>
  <c r="AA1813" i="3"/>
  <c r="AA1817" i="3"/>
  <c r="AA1821" i="3"/>
  <c r="AA1825" i="3"/>
  <c r="AA1829" i="3"/>
  <c r="AA1833" i="3"/>
  <c r="AA1837" i="3"/>
  <c r="AA1841" i="3"/>
  <c r="AA1845" i="3"/>
  <c r="AA1849" i="3"/>
  <c r="AA1853" i="3"/>
  <c r="AA1857" i="3"/>
  <c r="AA1861" i="3"/>
  <c r="AA1865" i="3"/>
  <c r="AA1869" i="3"/>
  <c r="AA1873" i="3"/>
  <c r="AA1877" i="3"/>
  <c r="AA1881" i="3"/>
  <c r="AA1885" i="3"/>
  <c r="AA1889" i="3"/>
  <c r="AA1893" i="3"/>
  <c r="AA1897" i="3"/>
  <c r="AA1901" i="3"/>
  <c r="AA1905" i="3"/>
  <c r="AA1909" i="3"/>
  <c r="AA1913" i="3"/>
  <c r="AA1917" i="3"/>
  <c r="AA1921" i="3"/>
  <c r="AA1925" i="3"/>
  <c r="AA1929" i="3"/>
  <c r="AA1933" i="3"/>
  <c r="AA1937" i="3"/>
  <c r="AA1941" i="3"/>
  <c r="AA1945" i="3"/>
  <c r="AA1949" i="3"/>
  <c r="AA1953" i="3"/>
  <c r="AA1957" i="3"/>
  <c r="AA1961" i="3"/>
  <c r="AA1965" i="3"/>
  <c r="AA1969" i="3"/>
  <c r="AA1973" i="3"/>
  <c r="AA1977" i="3"/>
  <c r="AA1981" i="3"/>
  <c r="AA1985" i="3"/>
  <c r="AA1989" i="3"/>
  <c r="AA1993" i="3"/>
  <c r="AA1997" i="3"/>
  <c r="W4" i="3"/>
  <c r="W8" i="3"/>
  <c r="W12" i="3"/>
  <c r="W16" i="3"/>
  <c r="W20" i="3"/>
  <c r="W24" i="3"/>
  <c r="W28" i="3"/>
  <c r="W32" i="3"/>
  <c r="W36" i="3"/>
  <c r="W40" i="3"/>
  <c r="W44" i="3"/>
  <c r="W48" i="3"/>
  <c r="W52" i="3"/>
  <c r="W56" i="3"/>
  <c r="W60" i="3"/>
  <c r="W64" i="3"/>
  <c r="W68" i="3"/>
  <c r="W72" i="3"/>
  <c r="W76" i="3"/>
  <c r="W80" i="3"/>
  <c r="W84" i="3"/>
  <c r="W88" i="3"/>
  <c r="W92" i="3"/>
  <c r="W96" i="3"/>
  <c r="W100" i="3"/>
  <c r="W104" i="3"/>
  <c r="W108" i="3"/>
  <c r="W112" i="3"/>
  <c r="W116" i="3"/>
  <c r="W120" i="3"/>
  <c r="W124" i="3"/>
  <c r="W128" i="3"/>
  <c r="W132" i="3"/>
  <c r="W136" i="3"/>
  <c r="W140" i="3"/>
  <c r="W144" i="3"/>
  <c r="W148" i="3"/>
  <c r="W152" i="3"/>
  <c r="W156" i="3"/>
  <c r="W160" i="3"/>
  <c r="W164" i="3"/>
  <c r="W168" i="3"/>
  <c r="W172" i="3"/>
  <c r="W176" i="3"/>
  <c r="W180" i="3"/>
  <c r="W184" i="3"/>
  <c r="W188" i="3"/>
  <c r="W192" i="3"/>
  <c r="W196" i="3"/>
  <c r="W200" i="3"/>
  <c r="W204" i="3"/>
  <c r="W208" i="3"/>
  <c r="W212" i="3"/>
  <c r="W216" i="3"/>
  <c r="W220" i="3"/>
  <c r="W224" i="3"/>
  <c r="W228" i="3"/>
  <c r="W232" i="3"/>
  <c r="W236" i="3"/>
  <c r="W240" i="3"/>
  <c r="W244" i="3"/>
  <c r="W248" i="3"/>
  <c r="W252" i="3"/>
  <c r="W256" i="3"/>
  <c r="W260" i="3"/>
  <c r="W264" i="3"/>
  <c r="W268" i="3"/>
  <c r="W272" i="3"/>
  <c r="W276" i="3"/>
  <c r="W280" i="3"/>
  <c r="W284" i="3"/>
  <c r="W288" i="3"/>
  <c r="W292" i="3"/>
  <c r="W296" i="3"/>
  <c r="W300" i="3"/>
  <c r="W304" i="3"/>
  <c r="W308" i="3"/>
  <c r="W312" i="3"/>
  <c r="W316" i="3"/>
  <c r="W320" i="3"/>
  <c r="W324" i="3"/>
  <c r="W328" i="3"/>
  <c r="W332" i="3"/>
  <c r="W336" i="3"/>
  <c r="W340" i="3"/>
  <c r="W344" i="3"/>
  <c r="W348" i="3"/>
  <c r="W352" i="3"/>
  <c r="W356" i="3"/>
  <c r="W360" i="3"/>
  <c r="W364" i="3"/>
  <c r="W368" i="3"/>
  <c r="W372" i="3"/>
  <c r="W376" i="3"/>
  <c r="W380" i="3"/>
  <c r="W384" i="3"/>
  <c r="W388" i="3"/>
  <c r="W392" i="3"/>
  <c r="W396" i="3"/>
  <c r="W400" i="3"/>
  <c r="W404" i="3"/>
  <c r="W408" i="3"/>
  <c r="W412" i="3"/>
  <c r="W416" i="3"/>
  <c r="W420" i="3"/>
  <c r="W424" i="3"/>
  <c r="W428" i="3"/>
  <c r="W432" i="3"/>
  <c r="W436" i="3"/>
  <c r="W440" i="3"/>
  <c r="W444" i="3"/>
  <c r="W448" i="3"/>
  <c r="W452" i="3"/>
  <c r="W456" i="3"/>
  <c r="W460" i="3"/>
  <c r="W464" i="3"/>
  <c r="W468" i="3"/>
  <c r="W472" i="3"/>
  <c r="W476" i="3"/>
  <c r="W480" i="3"/>
  <c r="W484" i="3"/>
  <c r="W488" i="3"/>
  <c r="W492" i="3"/>
  <c r="W496" i="3"/>
  <c r="W500" i="3"/>
  <c r="W504" i="3"/>
  <c r="W508" i="3"/>
  <c r="W512" i="3"/>
  <c r="W516" i="3"/>
  <c r="W520" i="3"/>
  <c r="W524" i="3"/>
  <c r="W528" i="3"/>
  <c r="W532" i="3"/>
  <c r="W536" i="3"/>
  <c r="W540" i="3"/>
  <c r="W544" i="3"/>
  <c r="W548" i="3"/>
  <c r="W552" i="3"/>
  <c r="W556" i="3"/>
  <c r="W560" i="3"/>
  <c r="W564" i="3"/>
  <c r="W568" i="3"/>
  <c r="W572" i="3"/>
  <c r="W576" i="3"/>
  <c r="W580" i="3"/>
  <c r="W584" i="3"/>
  <c r="W588" i="3"/>
  <c r="W592" i="3"/>
  <c r="W596" i="3"/>
  <c r="W600" i="3"/>
  <c r="W604" i="3"/>
  <c r="W608" i="3"/>
  <c r="W612" i="3"/>
  <c r="W616" i="3"/>
  <c r="W620" i="3"/>
  <c r="W624" i="3"/>
  <c r="W628" i="3"/>
  <c r="W632" i="3"/>
  <c r="W636" i="3"/>
  <c r="W640" i="3"/>
  <c r="W644" i="3"/>
  <c r="W648" i="3"/>
  <c r="W652" i="3"/>
  <c r="W656" i="3"/>
  <c r="W660" i="3"/>
  <c r="W664" i="3"/>
  <c r="W668" i="3"/>
  <c r="W672" i="3"/>
  <c r="W676" i="3"/>
  <c r="W680" i="3"/>
  <c r="W684" i="3"/>
  <c r="W688" i="3"/>
  <c r="W692" i="3"/>
  <c r="W696" i="3"/>
  <c r="W700" i="3"/>
  <c r="W704" i="3"/>
  <c r="W708" i="3"/>
  <c r="W712" i="3"/>
  <c r="W716" i="3"/>
  <c r="W720" i="3"/>
  <c r="W724" i="3"/>
  <c r="W728" i="3"/>
  <c r="W732" i="3"/>
  <c r="W736" i="3"/>
  <c r="W740" i="3"/>
  <c r="W744" i="3"/>
  <c r="W748" i="3"/>
  <c r="W752" i="3"/>
  <c r="W756" i="3"/>
  <c r="W760" i="3"/>
  <c r="W764" i="3"/>
  <c r="W768" i="3"/>
  <c r="W772" i="3"/>
  <c r="W776" i="3"/>
  <c r="W780" i="3"/>
  <c r="W784" i="3"/>
  <c r="W788" i="3"/>
  <c r="W792" i="3"/>
  <c r="W796" i="3"/>
  <c r="W800" i="3"/>
  <c r="W804" i="3"/>
  <c r="W808" i="3"/>
  <c r="W812" i="3"/>
  <c r="W816" i="3"/>
  <c r="W820" i="3"/>
  <c r="W824" i="3"/>
  <c r="W828" i="3"/>
  <c r="W832" i="3"/>
  <c r="W836" i="3"/>
  <c r="W840" i="3"/>
  <c r="W844" i="3"/>
  <c r="W848" i="3"/>
  <c r="W852" i="3"/>
  <c r="W856" i="3"/>
  <c r="W860" i="3"/>
  <c r="W864" i="3"/>
  <c r="W868" i="3"/>
  <c r="W872" i="3"/>
  <c r="W876" i="3"/>
  <c r="W880" i="3"/>
  <c r="W884" i="3"/>
  <c r="W888" i="3"/>
  <c r="W892" i="3"/>
  <c r="W896" i="3"/>
  <c r="W900" i="3"/>
  <c r="W904" i="3"/>
  <c r="W908" i="3"/>
  <c r="W912" i="3"/>
  <c r="W916" i="3"/>
  <c r="W920" i="3"/>
  <c r="W924" i="3"/>
  <c r="W928" i="3"/>
  <c r="W932" i="3"/>
  <c r="W936" i="3"/>
  <c r="W940" i="3"/>
  <c r="W944" i="3"/>
  <c r="W948" i="3"/>
  <c r="W952" i="3"/>
  <c r="W956" i="3"/>
  <c r="W960" i="3"/>
  <c r="W964" i="3"/>
  <c r="W968" i="3"/>
  <c r="W972" i="3"/>
  <c r="AA108" i="3"/>
  <c r="AA124" i="3"/>
  <c r="AA140" i="3"/>
  <c r="AA156" i="3"/>
  <c r="AA172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334" i="3"/>
  <c r="AA342" i="3"/>
  <c r="AA350" i="3"/>
  <c r="AA354" i="3"/>
  <c r="AA358" i="3"/>
  <c r="AA362" i="3"/>
  <c r="AA366" i="3"/>
  <c r="AA370" i="3"/>
  <c r="AA374" i="3"/>
  <c r="AA378" i="3"/>
  <c r="AA382" i="3"/>
  <c r="AA386" i="3"/>
  <c r="AA390" i="3"/>
  <c r="AA394" i="3"/>
  <c r="AA398" i="3"/>
  <c r="AA402" i="3"/>
  <c r="AA406" i="3"/>
  <c r="AA410" i="3"/>
  <c r="AA414" i="3"/>
  <c r="AA418" i="3"/>
  <c r="AA422" i="3"/>
  <c r="AA426" i="3"/>
  <c r="AA430" i="3"/>
  <c r="AA434" i="3"/>
  <c r="AA438" i="3"/>
  <c r="AA442" i="3"/>
  <c r="AA446" i="3"/>
  <c r="AA450" i="3"/>
  <c r="AA454" i="3"/>
  <c r="AA458" i="3"/>
  <c r="AA462" i="3"/>
  <c r="AA466" i="3"/>
  <c r="AA470" i="3"/>
  <c r="AA474" i="3"/>
  <c r="AA478" i="3"/>
  <c r="AA482" i="3"/>
  <c r="AA486" i="3"/>
  <c r="AA490" i="3"/>
  <c r="AA494" i="3"/>
  <c r="AA498" i="3"/>
  <c r="AA502" i="3"/>
  <c r="AA506" i="3"/>
  <c r="AA510" i="3"/>
  <c r="AA514" i="3"/>
  <c r="AA518" i="3"/>
  <c r="AA522" i="3"/>
  <c r="AA526" i="3"/>
  <c r="AA530" i="3"/>
  <c r="AA534" i="3"/>
  <c r="AA538" i="3"/>
  <c r="AA542" i="3"/>
  <c r="AA546" i="3"/>
  <c r="AA550" i="3"/>
  <c r="AA554" i="3"/>
  <c r="AA558" i="3"/>
  <c r="AA562" i="3"/>
  <c r="AA566" i="3"/>
  <c r="AA570" i="3"/>
  <c r="AA574" i="3"/>
  <c r="AA578" i="3"/>
  <c r="AA582" i="3"/>
  <c r="AA586" i="3"/>
  <c r="AA590" i="3"/>
  <c r="AA594" i="3"/>
  <c r="AA598" i="3"/>
  <c r="AA602" i="3"/>
  <c r="AA606" i="3"/>
  <c r="AA610" i="3"/>
  <c r="AA614" i="3"/>
  <c r="AA618" i="3"/>
  <c r="AA622" i="3"/>
  <c r="AA626" i="3"/>
  <c r="AA630" i="3"/>
  <c r="AA634" i="3"/>
  <c r="AA638" i="3"/>
  <c r="AA642" i="3"/>
  <c r="AA646" i="3"/>
  <c r="AA650" i="3"/>
  <c r="AA654" i="3"/>
  <c r="AA658" i="3"/>
  <c r="AA662" i="3"/>
  <c r="AA666" i="3"/>
  <c r="AA670" i="3"/>
  <c r="AA674" i="3"/>
  <c r="AA678" i="3"/>
  <c r="AA682" i="3"/>
  <c r="AA686" i="3"/>
  <c r="AA690" i="3"/>
  <c r="AA694" i="3"/>
  <c r="AA698" i="3"/>
  <c r="AA702" i="3"/>
  <c r="AA706" i="3"/>
  <c r="AA710" i="3"/>
  <c r="AA714" i="3"/>
  <c r="AA718" i="3"/>
  <c r="AA722" i="3"/>
  <c r="AA726" i="3"/>
  <c r="AA730" i="3"/>
  <c r="AA734" i="3"/>
  <c r="AA738" i="3"/>
  <c r="AA742" i="3"/>
  <c r="AA746" i="3"/>
  <c r="AA750" i="3"/>
  <c r="AA754" i="3"/>
  <c r="AA758" i="3"/>
  <c r="AA762" i="3"/>
  <c r="AA766" i="3"/>
  <c r="AA770" i="3"/>
  <c r="AA774" i="3"/>
  <c r="AA778" i="3"/>
  <c r="AA782" i="3"/>
  <c r="AA786" i="3"/>
  <c r="AA790" i="3"/>
  <c r="AA794" i="3"/>
  <c r="AA798" i="3"/>
  <c r="AA802" i="3"/>
  <c r="AA806" i="3"/>
  <c r="AA810" i="3"/>
  <c r="AA814" i="3"/>
  <c r="AA818" i="3"/>
  <c r="AA822" i="3"/>
  <c r="AA826" i="3"/>
  <c r="AA830" i="3"/>
  <c r="AA834" i="3"/>
  <c r="AA838" i="3"/>
  <c r="AA842" i="3"/>
  <c r="AA846" i="3"/>
  <c r="AA850" i="3"/>
  <c r="AA854" i="3"/>
  <c r="AA858" i="3"/>
  <c r="AA862" i="3"/>
  <c r="AA866" i="3"/>
  <c r="AA870" i="3"/>
  <c r="AA874" i="3"/>
  <c r="AA878" i="3"/>
  <c r="AA882" i="3"/>
  <c r="AA886" i="3"/>
  <c r="AA890" i="3"/>
  <c r="AA894" i="3"/>
  <c r="AA898" i="3"/>
  <c r="AA902" i="3"/>
  <c r="AA906" i="3"/>
  <c r="AA910" i="3"/>
  <c r="AA914" i="3"/>
  <c r="AA918" i="3"/>
  <c r="AA922" i="3"/>
  <c r="AA926" i="3"/>
  <c r="AA930" i="3"/>
  <c r="AA934" i="3"/>
  <c r="AA938" i="3"/>
  <c r="AA942" i="3"/>
  <c r="AA946" i="3"/>
  <c r="AA950" i="3"/>
  <c r="AA954" i="3"/>
  <c r="AA958" i="3"/>
  <c r="AA962" i="3"/>
  <c r="AA966" i="3"/>
  <c r="AA970" i="3"/>
  <c r="AA974" i="3"/>
  <c r="AA978" i="3"/>
  <c r="AA982" i="3"/>
  <c r="AA986" i="3"/>
  <c r="AA990" i="3"/>
  <c r="AA994" i="3"/>
  <c r="AA998" i="3"/>
  <c r="AA1002" i="3"/>
  <c r="AA1006" i="3"/>
  <c r="AA1010" i="3"/>
  <c r="AA1014" i="3"/>
  <c r="AA1018" i="3"/>
  <c r="AA1022" i="3"/>
  <c r="AA1026" i="3"/>
  <c r="AA1030" i="3"/>
  <c r="AA1034" i="3"/>
  <c r="AA1038" i="3"/>
  <c r="AA1042" i="3"/>
  <c r="AA1046" i="3"/>
  <c r="AA1050" i="3"/>
  <c r="AA1054" i="3"/>
  <c r="AA1058" i="3"/>
  <c r="AA1062" i="3"/>
  <c r="AA1066" i="3"/>
  <c r="AA1070" i="3"/>
  <c r="AA1074" i="3"/>
  <c r="AA1078" i="3"/>
  <c r="AA1082" i="3"/>
  <c r="AA1086" i="3"/>
  <c r="AA1090" i="3"/>
  <c r="AA1094" i="3"/>
  <c r="AA1098" i="3"/>
  <c r="AA1102" i="3"/>
  <c r="AA1106" i="3"/>
  <c r="AA1110" i="3"/>
  <c r="AA1114" i="3"/>
  <c r="AA1118" i="3"/>
  <c r="AA1122" i="3"/>
  <c r="AA1126" i="3"/>
  <c r="AA1130" i="3"/>
  <c r="AA1134" i="3"/>
  <c r="AA1138" i="3"/>
  <c r="AA1142" i="3"/>
  <c r="AA1146" i="3"/>
  <c r="AA1150" i="3"/>
  <c r="AA1154" i="3"/>
  <c r="AA1158" i="3"/>
  <c r="AA1162" i="3"/>
  <c r="AA1166" i="3"/>
  <c r="AA1170" i="3"/>
  <c r="AA1174" i="3"/>
  <c r="AA1178" i="3"/>
  <c r="AA1182" i="3"/>
  <c r="AA1186" i="3"/>
  <c r="AA1190" i="3"/>
  <c r="AA1194" i="3"/>
  <c r="AA1198" i="3"/>
  <c r="AA1202" i="3"/>
  <c r="AA1206" i="3"/>
  <c r="AA1210" i="3"/>
  <c r="AA1214" i="3"/>
  <c r="AA1218" i="3"/>
  <c r="AA1222" i="3"/>
  <c r="AA1226" i="3"/>
  <c r="AA1230" i="3"/>
  <c r="AA1234" i="3"/>
  <c r="AA1238" i="3"/>
  <c r="AA1242" i="3"/>
  <c r="AA1246" i="3"/>
  <c r="AA1250" i="3"/>
  <c r="AA1254" i="3"/>
  <c r="AA1258" i="3"/>
  <c r="AA1262" i="3"/>
  <c r="AA1266" i="3"/>
  <c r="AA1270" i="3"/>
  <c r="AA1274" i="3"/>
  <c r="AA1278" i="3"/>
  <c r="AA1282" i="3"/>
  <c r="AA1286" i="3"/>
  <c r="AA1290" i="3"/>
  <c r="AA1294" i="3"/>
  <c r="AA1298" i="3"/>
  <c r="AA1302" i="3"/>
  <c r="AA1306" i="3"/>
  <c r="AA1310" i="3"/>
  <c r="AA1314" i="3"/>
  <c r="AA1318" i="3"/>
  <c r="AA1322" i="3"/>
  <c r="AA1326" i="3"/>
  <c r="AA1330" i="3"/>
  <c r="AA1334" i="3"/>
  <c r="AA1338" i="3"/>
  <c r="AA1342" i="3"/>
  <c r="AA1346" i="3"/>
  <c r="AA1350" i="3"/>
  <c r="AA1354" i="3"/>
  <c r="AA1358" i="3"/>
  <c r="AA1362" i="3"/>
  <c r="AA1366" i="3"/>
  <c r="AA1370" i="3"/>
  <c r="AA1374" i="3"/>
  <c r="AA1378" i="3"/>
  <c r="AA1382" i="3"/>
  <c r="AA1386" i="3"/>
  <c r="AA1390" i="3"/>
  <c r="AA1394" i="3"/>
  <c r="AA1398" i="3"/>
  <c r="AA1402" i="3"/>
  <c r="AA1406" i="3"/>
  <c r="AA1410" i="3"/>
  <c r="AA1414" i="3"/>
  <c r="AA1418" i="3"/>
  <c r="AA1422" i="3"/>
  <c r="AA1426" i="3"/>
  <c r="AA1430" i="3"/>
  <c r="AA1434" i="3"/>
  <c r="AA1438" i="3"/>
  <c r="AA1442" i="3"/>
  <c r="AA1446" i="3"/>
  <c r="AA1450" i="3"/>
  <c r="AA1454" i="3"/>
  <c r="AA1458" i="3"/>
  <c r="AA1462" i="3"/>
  <c r="AA1466" i="3"/>
  <c r="AA1470" i="3"/>
  <c r="AA1474" i="3"/>
  <c r="AA1478" i="3"/>
  <c r="AA1482" i="3"/>
  <c r="AA1486" i="3"/>
  <c r="AA1490" i="3"/>
  <c r="AA1494" i="3"/>
  <c r="AA1498" i="3"/>
  <c r="AA1502" i="3"/>
  <c r="AA1506" i="3"/>
  <c r="AA1510" i="3"/>
  <c r="AA1514" i="3"/>
  <c r="AA1518" i="3"/>
  <c r="AA1522" i="3"/>
  <c r="AA1526" i="3"/>
  <c r="AA1530" i="3"/>
  <c r="AA1534" i="3"/>
  <c r="AA1538" i="3"/>
  <c r="AA1542" i="3"/>
  <c r="AA1546" i="3"/>
  <c r="AA1550" i="3"/>
  <c r="AA1554" i="3"/>
  <c r="AA1558" i="3"/>
  <c r="AA1562" i="3"/>
  <c r="AA1566" i="3"/>
  <c r="AA1570" i="3"/>
  <c r="AA1574" i="3"/>
  <c r="AA1578" i="3"/>
  <c r="AA1582" i="3"/>
  <c r="AA1586" i="3"/>
  <c r="AA1590" i="3"/>
  <c r="AA1594" i="3"/>
  <c r="AA1598" i="3"/>
  <c r="AA1602" i="3"/>
  <c r="AA1606" i="3"/>
  <c r="AA1610" i="3"/>
  <c r="AA1614" i="3"/>
  <c r="AA1618" i="3"/>
  <c r="AA1622" i="3"/>
  <c r="AA1626" i="3"/>
  <c r="AA1630" i="3"/>
  <c r="AA1634" i="3"/>
  <c r="AA1638" i="3"/>
  <c r="AA1642" i="3"/>
  <c r="AA1646" i="3"/>
  <c r="AA1650" i="3"/>
  <c r="AA1654" i="3"/>
  <c r="AA1658" i="3"/>
  <c r="AA1662" i="3"/>
  <c r="AA1666" i="3"/>
  <c r="AA1670" i="3"/>
  <c r="AA1674" i="3"/>
  <c r="AA1678" i="3"/>
  <c r="AA1682" i="3"/>
  <c r="AA1686" i="3"/>
  <c r="AA1690" i="3"/>
  <c r="AA1694" i="3"/>
  <c r="AA1698" i="3"/>
  <c r="AA1702" i="3"/>
  <c r="AA1706" i="3"/>
  <c r="AA1710" i="3"/>
  <c r="AA1714" i="3"/>
  <c r="AA1718" i="3"/>
  <c r="AA1722" i="3"/>
  <c r="AA1726" i="3"/>
  <c r="AA1730" i="3"/>
  <c r="AA1734" i="3"/>
  <c r="AA1738" i="3"/>
  <c r="AA1742" i="3"/>
  <c r="AA1746" i="3"/>
  <c r="AA1750" i="3"/>
  <c r="AA1754" i="3"/>
  <c r="AA1758" i="3"/>
  <c r="AA1762" i="3"/>
  <c r="AA1766" i="3"/>
  <c r="AA1770" i="3"/>
  <c r="AA1774" i="3"/>
  <c r="AA1778" i="3"/>
  <c r="AA1782" i="3"/>
  <c r="AA1786" i="3"/>
  <c r="AA1790" i="3"/>
  <c r="AA1794" i="3"/>
  <c r="AA1798" i="3"/>
  <c r="AA1802" i="3"/>
  <c r="AA1806" i="3"/>
  <c r="AA1810" i="3"/>
  <c r="AA1814" i="3"/>
  <c r="AA1818" i="3"/>
  <c r="AA1822" i="3"/>
  <c r="AA1826" i="3"/>
  <c r="AA1830" i="3"/>
  <c r="AA1834" i="3"/>
  <c r="AA1838" i="3"/>
  <c r="AA1842" i="3"/>
  <c r="AA1846" i="3"/>
  <c r="AA1850" i="3"/>
  <c r="AA1854" i="3"/>
  <c r="AA1858" i="3"/>
  <c r="AA1862" i="3"/>
  <c r="AA1866" i="3"/>
  <c r="AA1870" i="3"/>
  <c r="AA1874" i="3"/>
  <c r="AA1878" i="3"/>
  <c r="AA1882" i="3"/>
  <c r="AA1886" i="3"/>
  <c r="AA1890" i="3"/>
  <c r="AA1894" i="3"/>
  <c r="AA1898" i="3"/>
  <c r="AA1902" i="3"/>
  <c r="AA1906" i="3"/>
  <c r="AA1910" i="3"/>
  <c r="AA1914" i="3"/>
  <c r="AA1918" i="3"/>
  <c r="AA1922" i="3"/>
  <c r="AA1926" i="3"/>
  <c r="AA1930" i="3"/>
  <c r="AA1934" i="3"/>
  <c r="AA1938" i="3"/>
  <c r="AA1942" i="3"/>
  <c r="AA1946" i="3"/>
  <c r="AA1950" i="3"/>
  <c r="AA1954" i="3"/>
  <c r="AA1958" i="3"/>
  <c r="AA1962" i="3"/>
  <c r="AA1966" i="3"/>
  <c r="AA1970" i="3"/>
  <c r="AA1974" i="3"/>
  <c r="AA1978" i="3"/>
  <c r="AA1982" i="3"/>
  <c r="AA1986" i="3"/>
  <c r="AA1990" i="3"/>
  <c r="AA1994" i="3"/>
  <c r="AA1998" i="3"/>
  <c r="W5" i="3"/>
  <c r="W9" i="3"/>
  <c r="W13" i="3"/>
  <c r="W17" i="3"/>
  <c r="W21" i="3"/>
  <c r="W25" i="3"/>
  <c r="W29" i="3"/>
  <c r="W33" i="3"/>
  <c r="W37" i="3"/>
  <c r="W41" i="3"/>
  <c r="W45" i="3"/>
  <c r="W49" i="3"/>
  <c r="W53" i="3"/>
  <c r="W57" i="3"/>
  <c r="W61" i="3"/>
  <c r="W65" i="3"/>
  <c r="W69" i="3"/>
  <c r="W73" i="3"/>
  <c r="W77" i="3"/>
  <c r="W81" i="3"/>
  <c r="W85" i="3"/>
  <c r="W89" i="3"/>
  <c r="W93" i="3"/>
  <c r="W97" i="3"/>
  <c r="W101" i="3"/>
  <c r="W105" i="3"/>
  <c r="W109" i="3"/>
  <c r="W113" i="3"/>
  <c r="W117" i="3"/>
  <c r="W121" i="3"/>
  <c r="W125" i="3"/>
  <c r="W129" i="3"/>
  <c r="W133" i="3"/>
  <c r="W137" i="3"/>
  <c r="W141" i="3"/>
  <c r="W145" i="3"/>
  <c r="W149" i="3"/>
  <c r="W153" i="3"/>
  <c r="W157" i="3"/>
  <c r="W161" i="3"/>
  <c r="W165" i="3"/>
  <c r="W169" i="3"/>
  <c r="W173" i="3"/>
  <c r="W177" i="3"/>
  <c r="W181" i="3"/>
  <c r="W185" i="3"/>
  <c r="W189" i="3"/>
  <c r="W193" i="3"/>
  <c r="W197" i="3"/>
  <c r="W201" i="3"/>
  <c r="W205" i="3"/>
  <c r="W209" i="3"/>
  <c r="W213" i="3"/>
  <c r="W217" i="3"/>
  <c r="W221" i="3"/>
  <c r="W225" i="3"/>
  <c r="W229" i="3"/>
  <c r="W233" i="3"/>
  <c r="W237" i="3"/>
  <c r="W241" i="3"/>
  <c r="W245" i="3"/>
  <c r="W249" i="3"/>
  <c r="W253" i="3"/>
  <c r="W257" i="3"/>
  <c r="W261" i="3"/>
  <c r="W265" i="3"/>
  <c r="W269" i="3"/>
  <c r="W273" i="3"/>
  <c r="W277" i="3"/>
  <c r="W281" i="3"/>
  <c r="W285" i="3"/>
  <c r="W289" i="3"/>
  <c r="W293" i="3"/>
  <c r="W297" i="3"/>
  <c r="W301" i="3"/>
  <c r="W305" i="3"/>
  <c r="W309" i="3"/>
  <c r="W313" i="3"/>
  <c r="W317" i="3"/>
  <c r="W321" i="3"/>
  <c r="W325" i="3"/>
  <c r="W329" i="3"/>
  <c r="W333" i="3"/>
  <c r="W337" i="3"/>
  <c r="W341" i="3"/>
  <c r="W345" i="3"/>
  <c r="W349" i="3"/>
  <c r="W353" i="3"/>
  <c r="W357" i="3"/>
  <c r="W361" i="3"/>
  <c r="W365" i="3"/>
  <c r="W369" i="3"/>
  <c r="W373" i="3"/>
  <c r="W377" i="3"/>
  <c r="W381" i="3"/>
  <c r="W385" i="3"/>
  <c r="W389" i="3"/>
  <c r="W393" i="3"/>
  <c r="W397" i="3"/>
  <c r="W401" i="3"/>
  <c r="W405" i="3"/>
  <c r="W409" i="3"/>
  <c r="W413" i="3"/>
  <c r="W417" i="3"/>
  <c r="W421" i="3"/>
  <c r="W425" i="3"/>
  <c r="W429" i="3"/>
  <c r="W433" i="3"/>
  <c r="W437" i="3"/>
  <c r="W441" i="3"/>
  <c r="W445" i="3"/>
  <c r="W449" i="3"/>
  <c r="W453" i="3"/>
  <c r="W457" i="3"/>
  <c r="W461" i="3"/>
  <c r="W465" i="3"/>
  <c r="W469" i="3"/>
  <c r="W473" i="3"/>
  <c r="W477" i="3"/>
  <c r="W481" i="3"/>
  <c r="W485" i="3"/>
  <c r="W489" i="3"/>
  <c r="W493" i="3"/>
  <c r="W497" i="3"/>
  <c r="W501" i="3"/>
  <c r="W505" i="3"/>
  <c r="W509" i="3"/>
  <c r="W513" i="3"/>
  <c r="W517" i="3"/>
  <c r="W521" i="3"/>
  <c r="W525" i="3"/>
  <c r="W529" i="3"/>
  <c r="W533" i="3"/>
  <c r="W537" i="3"/>
  <c r="W541" i="3"/>
  <c r="W545" i="3"/>
  <c r="W549" i="3"/>
  <c r="W553" i="3"/>
  <c r="W557" i="3"/>
  <c r="W561" i="3"/>
  <c r="W565" i="3"/>
  <c r="W569" i="3"/>
  <c r="W573" i="3"/>
  <c r="W577" i="3"/>
  <c r="W581" i="3"/>
  <c r="W585" i="3"/>
  <c r="W589" i="3"/>
  <c r="W593" i="3"/>
  <c r="W597" i="3"/>
  <c r="W601" i="3"/>
  <c r="W605" i="3"/>
  <c r="W609" i="3"/>
  <c r="W613" i="3"/>
  <c r="W617" i="3"/>
  <c r="W621" i="3"/>
  <c r="W625" i="3"/>
  <c r="W629" i="3"/>
  <c r="W633" i="3"/>
  <c r="W637" i="3"/>
  <c r="W641" i="3"/>
  <c r="W645" i="3"/>
  <c r="W649" i="3"/>
  <c r="W653" i="3"/>
  <c r="W657" i="3"/>
  <c r="W661" i="3"/>
  <c r="W665" i="3"/>
  <c r="W669" i="3"/>
  <c r="W673" i="3"/>
  <c r="W677" i="3"/>
  <c r="W681" i="3"/>
  <c r="W685" i="3"/>
  <c r="W689" i="3"/>
  <c r="W693" i="3"/>
  <c r="W697" i="3"/>
  <c r="W701" i="3"/>
  <c r="W705" i="3"/>
  <c r="W709" i="3"/>
  <c r="W713" i="3"/>
  <c r="W717" i="3"/>
  <c r="W721" i="3"/>
  <c r="W725" i="3"/>
  <c r="W729" i="3"/>
  <c r="W733" i="3"/>
  <c r="W737" i="3"/>
  <c r="W741" i="3"/>
  <c r="W745" i="3"/>
  <c r="W749" i="3"/>
  <c r="W753" i="3"/>
  <c r="W757" i="3"/>
  <c r="W761" i="3"/>
  <c r="W765" i="3"/>
  <c r="W769" i="3"/>
  <c r="W773" i="3"/>
  <c r="W777" i="3"/>
  <c r="W781" i="3"/>
  <c r="W785" i="3"/>
  <c r="W789" i="3"/>
  <c r="W793" i="3"/>
  <c r="W809" i="3"/>
  <c r="W819" i="3"/>
  <c r="W827" i="3"/>
  <c r="W835" i="3"/>
  <c r="W843" i="3"/>
  <c r="W851" i="3"/>
  <c r="W859" i="3"/>
  <c r="W867" i="3"/>
  <c r="W875" i="3"/>
  <c r="W883" i="3"/>
  <c r="W891" i="3"/>
  <c r="W899" i="3"/>
  <c r="W907" i="3"/>
  <c r="W915" i="3"/>
  <c r="W923" i="3"/>
  <c r="W931" i="3"/>
  <c r="W939" i="3"/>
  <c r="W947" i="3"/>
  <c r="W955" i="3"/>
  <c r="W963" i="3"/>
  <c r="W971" i="3"/>
  <c r="W977" i="3"/>
  <c r="W981" i="3"/>
  <c r="W985" i="3"/>
  <c r="W989" i="3"/>
  <c r="W993" i="3"/>
  <c r="W997" i="3"/>
  <c r="W1001" i="3"/>
  <c r="W1005" i="3"/>
  <c r="W1009" i="3"/>
  <c r="W1013" i="3"/>
  <c r="W1017" i="3"/>
  <c r="W1021" i="3"/>
  <c r="W1025" i="3"/>
  <c r="W1029" i="3"/>
  <c r="W1033" i="3"/>
  <c r="W1037" i="3"/>
  <c r="W1041" i="3"/>
  <c r="W1045" i="3"/>
  <c r="W1049" i="3"/>
  <c r="W1053" i="3"/>
  <c r="W1057" i="3"/>
  <c r="W1061" i="3"/>
  <c r="W1065" i="3"/>
  <c r="W1069" i="3"/>
  <c r="W1073" i="3"/>
  <c r="W1077" i="3"/>
  <c r="W1081" i="3"/>
  <c r="W1085" i="3"/>
  <c r="W1089" i="3"/>
  <c r="W1093" i="3"/>
  <c r="W1097" i="3"/>
  <c r="W1101" i="3"/>
  <c r="W1105" i="3"/>
  <c r="W1109" i="3"/>
  <c r="W1113" i="3"/>
  <c r="W1117" i="3"/>
  <c r="W1121" i="3"/>
  <c r="W1125" i="3"/>
  <c r="W1129" i="3"/>
  <c r="W1133" i="3"/>
  <c r="W1137" i="3"/>
  <c r="W1141" i="3"/>
  <c r="W1145" i="3"/>
  <c r="W1149" i="3"/>
  <c r="W1153" i="3"/>
  <c r="W1157" i="3"/>
  <c r="W1161" i="3"/>
  <c r="W1165" i="3"/>
  <c r="W1169" i="3"/>
  <c r="W1173" i="3"/>
  <c r="W1177" i="3"/>
  <c r="W1181" i="3"/>
  <c r="W1185" i="3"/>
  <c r="W1189" i="3"/>
  <c r="W1193" i="3"/>
  <c r="W1197" i="3"/>
  <c r="W1201" i="3"/>
  <c r="W1205" i="3"/>
  <c r="W1209" i="3"/>
  <c r="W1213" i="3"/>
  <c r="W1217" i="3"/>
  <c r="W1221" i="3"/>
  <c r="W1225" i="3"/>
  <c r="W1229" i="3"/>
  <c r="W1233" i="3"/>
  <c r="W1237" i="3"/>
  <c r="W1241" i="3"/>
  <c r="W1245" i="3"/>
  <c r="W1249" i="3"/>
  <c r="W1253" i="3"/>
  <c r="W1257" i="3"/>
  <c r="W1261" i="3"/>
  <c r="W1265" i="3"/>
  <c r="W1269" i="3"/>
  <c r="W1273" i="3"/>
  <c r="W1277" i="3"/>
  <c r="W1281" i="3"/>
  <c r="W1285" i="3"/>
  <c r="W1289" i="3"/>
  <c r="W1293" i="3"/>
  <c r="W1297" i="3"/>
  <c r="W1301" i="3"/>
  <c r="W1305" i="3"/>
  <c r="W1309" i="3"/>
  <c r="W1313" i="3"/>
  <c r="W1317" i="3"/>
  <c r="W1321" i="3"/>
  <c r="W1325" i="3"/>
  <c r="W1329" i="3"/>
  <c r="W1333" i="3"/>
  <c r="W1337" i="3"/>
  <c r="W1341" i="3"/>
  <c r="W1345" i="3"/>
  <c r="W1349" i="3"/>
  <c r="W1353" i="3"/>
  <c r="W1357" i="3"/>
  <c r="W1361" i="3"/>
  <c r="W1365" i="3"/>
  <c r="W1369" i="3"/>
  <c r="W1373" i="3"/>
  <c r="W1377" i="3"/>
  <c r="W1381" i="3"/>
  <c r="W1385" i="3"/>
  <c r="W1389" i="3"/>
  <c r="W1393" i="3"/>
  <c r="W1397" i="3"/>
  <c r="W1401" i="3"/>
  <c r="W1405" i="3"/>
  <c r="W1409" i="3"/>
  <c r="W1413" i="3"/>
  <c r="W1417" i="3"/>
  <c r="W1421" i="3"/>
  <c r="W1425" i="3"/>
  <c r="W1429" i="3"/>
  <c r="W1433" i="3"/>
  <c r="W1437" i="3"/>
  <c r="W1441" i="3"/>
  <c r="W1445" i="3"/>
  <c r="W1449" i="3"/>
  <c r="W1453" i="3"/>
  <c r="W1457" i="3"/>
  <c r="W1461" i="3"/>
  <c r="W1465" i="3"/>
  <c r="W1469" i="3"/>
  <c r="W1473" i="3"/>
  <c r="W1477" i="3"/>
  <c r="W1481" i="3"/>
  <c r="W1485" i="3"/>
  <c r="W1489" i="3"/>
  <c r="W1493" i="3"/>
  <c r="W1497" i="3"/>
  <c r="W1501" i="3"/>
  <c r="W1505" i="3"/>
  <c r="W1509" i="3"/>
  <c r="W1513" i="3"/>
  <c r="W1517" i="3"/>
  <c r="W1521" i="3"/>
  <c r="W1525" i="3"/>
  <c r="W1529" i="3"/>
  <c r="W1533" i="3"/>
  <c r="W1537" i="3"/>
  <c r="W1541" i="3"/>
  <c r="W1545" i="3"/>
  <c r="W1549" i="3"/>
  <c r="W1553" i="3"/>
  <c r="W1557" i="3"/>
  <c r="W1561" i="3"/>
  <c r="W1565" i="3"/>
  <c r="W1569" i="3"/>
  <c r="W1573" i="3"/>
  <c r="W1577" i="3"/>
  <c r="W1581" i="3"/>
  <c r="W1585" i="3"/>
  <c r="W1589" i="3"/>
  <c r="W1593" i="3"/>
  <c r="W1597" i="3"/>
  <c r="W1601" i="3"/>
  <c r="W1605" i="3"/>
  <c r="W1609" i="3"/>
  <c r="W1613" i="3"/>
  <c r="W1617" i="3"/>
  <c r="W1621" i="3"/>
  <c r="W1625" i="3"/>
  <c r="W1629" i="3"/>
  <c r="W1633" i="3"/>
  <c r="W1637" i="3"/>
  <c r="W1641" i="3"/>
  <c r="W1645" i="3"/>
  <c r="W1649" i="3"/>
  <c r="W1653" i="3"/>
  <c r="W1657" i="3"/>
  <c r="W1661" i="3"/>
  <c r="W1665" i="3"/>
  <c r="W1669" i="3"/>
  <c r="W1673" i="3"/>
  <c r="W1677" i="3"/>
  <c r="W1681" i="3"/>
  <c r="W1685" i="3"/>
  <c r="W1689" i="3"/>
  <c r="W1693" i="3"/>
  <c r="W1697" i="3"/>
  <c r="W1701" i="3"/>
  <c r="W1705" i="3"/>
  <c r="W1709" i="3"/>
  <c r="W1713" i="3"/>
  <c r="W1717" i="3"/>
  <c r="W1721" i="3"/>
  <c r="W1725" i="3"/>
  <c r="W1729" i="3"/>
  <c r="W1733" i="3"/>
  <c r="W1737" i="3"/>
  <c r="W1741" i="3"/>
  <c r="W1745" i="3"/>
  <c r="W1749" i="3"/>
  <c r="W1753" i="3"/>
  <c r="W1757" i="3"/>
  <c r="W1761" i="3"/>
  <c r="W1765" i="3"/>
  <c r="W1769" i="3"/>
  <c r="W1773" i="3"/>
  <c r="W1777" i="3"/>
  <c r="W1781" i="3"/>
  <c r="W1785" i="3"/>
  <c r="W1789" i="3"/>
  <c r="W1793" i="3"/>
  <c r="W1797" i="3"/>
  <c r="W1801" i="3"/>
  <c r="W1805" i="3"/>
  <c r="W1809" i="3"/>
  <c r="W1813" i="3"/>
  <c r="W1817" i="3"/>
  <c r="W1821" i="3"/>
  <c r="W1825" i="3"/>
  <c r="W1829" i="3"/>
  <c r="W1833" i="3"/>
  <c r="W1837" i="3"/>
  <c r="W1841" i="3"/>
  <c r="W1845" i="3"/>
  <c r="W1849" i="3"/>
  <c r="W1853" i="3"/>
  <c r="W1857" i="3"/>
  <c r="W1861" i="3"/>
  <c r="W1865" i="3"/>
  <c r="W1869" i="3"/>
  <c r="W1873" i="3"/>
  <c r="W1877" i="3"/>
  <c r="W1881" i="3"/>
  <c r="W1885" i="3"/>
  <c r="W1889" i="3"/>
  <c r="W1893" i="3"/>
  <c r="W1897" i="3"/>
  <c r="W1901" i="3"/>
  <c r="W1905" i="3"/>
  <c r="W1909" i="3"/>
  <c r="W1913" i="3"/>
  <c r="W1917" i="3"/>
  <c r="W1921" i="3"/>
  <c r="W1925" i="3"/>
  <c r="W1929" i="3"/>
  <c r="W1933" i="3"/>
  <c r="W1937" i="3"/>
  <c r="W1941" i="3"/>
  <c r="W1945" i="3"/>
  <c r="W1949" i="3"/>
  <c r="W1953" i="3"/>
  <c r="W1957" i="3"/>
  <c r="W1961" i="3"/>
  <c r="W1965" i="3"/>
  <c r="W1969" i="3"/>
  <c r="W1973" i="3"/>
  <c r="W1977" i="3"/>
  <c r="W1981" i="3"/>
  <c r="W1985" i="3"/>
  <c r="W1989" i="3"/>
  <c r="W1993" i="3"/>
  <c r="W1997" i="3"/>
  <c r="S4" i="3"/>
  <c r="S8" i="3"/>
  <c r="S12" i="3"/>
  <c r="S16" i="3"/>
  <c r="S20" i="3"/>
  <c r="S24" i="3"/>
  <c r="S28" i="3"/>
  <c r="S32" i="3"/>
  <c r="S36" i="3"/>
  <c r="S40" i="3"/>
  <c r="S44" i="3"/>
  <c r="S48" i="3"/>
  <c r="S52" i="3"/>
  <c r="S56" i="3"/>
  <c r="S60" i="3"/>
  <c r="S64" i="3"/>
  <c r="S68" i="3"/>
  <c r="S72" i="3"/>
  <c r="S76" i="3"/>
  <c r="S80" i="3"/>
  <c r="S84" i="3"/>
  <c r="S88" i="3"/>
  <c r="S92" i="3"/>
  <c r="S96" i="3"/>
  <c r="S100" i="3"/>
  <c r="S104" i="3"/>
  <c r="S108" i="3"/>
  <c r="S112" i="3"/>
  <c r="S116" i="3"/>
  <c r="S120" i="3"/>
  <c r="S124" i="3"/>
  <c r="S128" i="3"/>
  <c r="S132" i="3"/>
  <c r="S136" i="3"/>
  <c r="S140" i="3"/>
  <c r="S144" i="3"/>
  <c r="S148" i="3"/>
  <c r="S152" i="3"/>
  <c r="S156" i="3"/>
  <c r="S160" i="3"/>
  <c r="S164" i="3"/>
  <c r="S168" i="3"/>
  <c r="S172" i="3"/>
  <c r="S176" i="3"/>
  <c r="S180" i="3"/>
  <c r="S184" i="3"/>
  <c r="S188" i="3"/>
  <c r="S192" i="3"/>
  <c r="S196" i="3"/>
  <c r="S200" i="3"/>
  <c r="S204" i="3"/>
  <c r="S208" i="3"/>
  <c r="S212" i="3"/>
  <c r="S216" i="3"/>
  <c r="S220" i="3"/>
  <c r="S224" i="3"/>
  <c r="S228" i="3"/>
  <c r="S232" i="3"/>
  <c r="S236" i="3"/>
  <c r="S240" i="3"/>
  <c r="S244" i="3"/>
  <c r="S248" i="3"/>
  <c r="S252" i="3"/>
  <c r="S256" i="3"/>
  <c r="S260" i="3"/>
  <c r="S264" i="3"/>
  <c r="S268" i="3"/>
  <c r="S272" i="3"/>
  <c r="S276" i="3"/>
  <c r="S280" i="3"/>
  <c r="S284" i="3"/>
  <c r="S288" i="3"/>
  <c r="S292" i="3"/>
  <c r="S296" i="3"/>
  <c r="S300" i="3"/>
  <c r="S304" i="3"/>
  <c r="S308" i="3"/>
  <c r="S312" i="3"/>
  <c r="S316" i="3"/>
  <c r="S320" i="3"/>
  <c r="S324" i="3"/>
  <c r="S328" i="3"/>
  <c r="S332" i="3"/>
  <c r="S336" i="3"/>
  <c r="S340" i="3"/>
  <c r="S344" i="3"/>
  <c r="S348" i="3"/>
  <c r="S352" i="3"/>
  <c r="S356" i="3"/>
  <c r="S360" i="3"/>
  <c r="S364" i="3"/>
  <c r="S368" i="3"/>
  <c r="S372" i="3"/>
  <c r="S376" i="3"/>
  <c r="S380" i="3"/>
  <c r="S384" i="3"/>
  <c r="S388" i="3"/>
  <c r="S392" i="3"/>
  <c r="S396" i="3"/>
  <c r="S400" i="3"/>
  <c r="S404" i="3"/>
  <c r="S408" i="3"/>
  <c r="S412" i="3"/>
  <c r="S416" i="3"/>
  <c r="S420" i="3"/>
  <c r="S424" i="3"/>
  <c r="S428" i="3"/>
  <c r="S432" i="3"/>
  <c r="S436" i="3"/>
  <c r="S440" i="3"/>
  <c r="S444" i="3"/>
  <c r="S448" i="3"/>
  <c r="S452" i="3"/>
  <c r="S456" i="3"/>
  <c r="S460" i="3"/>
  <c r="S464" i="3"/>
  <c r="S468" i="3"/>
  <c r="S472" i="3"/>
  <c r="S476" i="3"/>
  <c r="S480" i="3"/>
  <c r="S484" i="3"/>
  <c r="S488" i="3"/>
  <c r="S492" i="3"/>
  <c r="S496" i="3"/>
  <c r="S500" i="3"/>
  <c r="S504" i="3"/>
  <c r="S508" i="3"/>
  <c r="S512" i="3"/>
  <c r="S516" i="3"/>
  <c r="S520" i="3"/>
  <c r="S524" i="3"/>
  <c r="S528" i="3"/>
  <c r="S532" i="3"/>
  <c r="S536" i="3"/>
  <c r="S540" i="3"/>
  <c r="S544" i="3"/>
  <c r="S548" i="3"/>
  <c r="S552" i="3"/>
  <c r="S556" i="3"/>
  <c r="S560" i="3"/>
  <c r="S564" i="3"/>
  <c r="S568" i="3"/>
  <c r="S572" i="3"/>
  <c r="S576" i="3"/>
  <c r="S580" i="3"/>
  <c r="S584" i="3"/>
  <c r="S588" i="3"/>
  <c r="S592" i="3"/>
  <c r="S596" i="3"/>
  <c r="S600" i="3"/>
  <c r="S604" i="3"/>
  <c r="S608" i="3"/>
  <c r="S612" i="3"/>
  <c r="S616" i="3"/>
  <c r="S620" i="3"/>
  <c r="S624" i="3"/>
  <c r="S628" i="3"/>
  <c r="S632" i="3"/>
  <c r="S636" i="3"/>
  <c r="S640" i="3"/>
  <c r="S644" i="3"/>
  <c r="S648" i="3"/>
  <c r="S652" i="3"/>
  <c r="S656" i="3"/>
  <c r="S660" i="3"/>
  <c r="S664" i="3"/>
  <c r="S668" i="3"/>
  <c r="S672" i="3"/>
  <c r="S676" i="3"/>
  <c r="S680" i="3"/>
  <c r="S684" i="3"/>
  <c r="S688" i="3"/>
  <c r="S692" i="3"/>
  <c r="S696" i="3"/>
  <c r="S700" i="3"/>
  <c r="S704" i="3"/>
  <c r="S708" i="3"/>
  <c r="S712" i="3"/>
  <c r="S716" i="3"/>
  <c r="S720" i="3"/>
  <c r="S724" i="3"/>
  <c r="S728" i="3"/>
  <c r="S732" i="3"/>
  <c r="S736" i="3"/>
  <c r="S740" i="3"/>
  <c r="S744" i="3"/>
  <c r="S748" i="3"/>
  <c r="S752" i="3"/>
  <c r="S756" i="3"/>
  <c r="S760" i="3"/>
  <c r="S764" i="3"/>
  <c r="S768" i="3"/>
  <c r="S772" i="3"/>
  <c r="S776" i="3"/>
  <c r="S780" i="3"/>
  <c r="S784" i="3"/>
  <c r="S788" i="3"/>
  <c r="S792" i="3"/>
  <c r="S796" i="3"/>
  <c r="S800" i="3"/>
  <c r="S804" i="3"/>
  <c r="S808" i="3"/>
  <c r="S812" i="3"/>
  <c r="S816" i="3"/>
  <c r="S820" i="3"/>
  <c r="S824" i="3"/>
  <c r="S828" i="3"/>
  <c r="S832" i="3"/>
  <c r="S836" i="3"/>
  <c r="S840" i="3"/>
  <c r="S844" i="3"/>
  <c r="S848" i="3"/>
  <c r="S852" i="3"/>
  <c r="S856" i="3"/>
  <c r="S860" i="3"/>
  <c r="S864" i="3"/>
  <c r="S868" i="3"/>
  <c r="S872" i="3"/>
  <c r="S876" i="3"/>
  <c r="S880" i="3"/>
  <c r="S884" i="3"/>
  <c r="S888" i="3"/>
  <c r="S892" i="3"/>
  <c r="S896" i="3"/>
  <c r="S900" i="3"/>
  <c r="S904" i="3"/>
  <c r="S908" i="3"/>
  <c r="S912" i="3"/>
  <c r="S916" i="3"/>
  <c r="S920" i="3"/>
  <c r="S924" i="3"/>
  <c r="S928" i="3"/>
  <c r="S932" i="3"/>
  <c r="S936" i="3"/>
  <c r="S940" i="3"/>
  <c r="S944" i="3"/>
  <c r="S948" i="3"/>
  <c r="S952" i="3"/>
  <c r="S956" i="3"/>
  <c r="S960" i="3"/>
  <c r="S964" i="3"/>
  <c r="S968" i="3"/>
  <c r="S972" i="3"/>
  <c r="S976" i="3"/>
  <c r="S980" i="3"/>
  <c r="S984" i="3"/>
  <c r="S988" i="3"/>
  <c r="S992" i="3"/>
  <c r="S996" i="3"/>
  <c r="S1000" i="3"/>
  <c r="S1004" i="3"/>
  <c r="S1008" i="3"/>
  <c r="S1012" i="3"/>
  <c r="S1016" i="3"/>
  <c r="S1020" i="3"/>
  <c r="S1024" i="3"/>
  <c r="S1028" i="3"/>
  <c r="S1032" i="3"/>
  <c r="S1036" i="3"/>
  <c r="S1040" i="3"/>
  <c r="S1044" i="3"/>
  <c r="S1048" i="3"/>
  <c r="S1052" i="3"/>
  <c r="S1056" i="3"/>
  <c r="S1060" i="3"/>
  <c r="S1064" i="3"/>
  <c r="S1068" i="3"/>
  <c r="S1072" i="3"/>
  <c r="S1076" i="3"/>
  <c r="S1080" i="3"/>
  <c r="S1084" i="3"/>
  <c r="S1088" i="3"/>
  <c r="S1092" i="3"/>
  <c r="S1096" i="3"/>
  <c r="S1100" i="3"/>
  <c r="S1104" i="3"/>
  <c r="S1108" i="3"/>
  <c r="S1112" i="3"/>
  <c r="S1116" i="3"/>
  <c r="S1120" i="3"/>
  <c r="S1124" i="3"/>
  <c r="S1128" i="3"/>
  <c r="S1132" i="3"/>
  <c r="S1136" i="3"/>
  <c r="S1140" i="3"/>
  <c r="S1144" i="3"/>
  <c r="S1148" i="3"/>
  <c r="S1152" i="3"/>
  <c r="S1156" i="3"/>
  <c r="S1160" i="3"/>
  <c r="S1164" i="3"/>
  <c r="S1168" i="3"/>
  <c r="S1172" i="3"/>
  <c r="S1176" i="3"/>
  <c r="S1180" i="3"/>
  <c r="S1184" i="3"/>
  <c r="S1188" i="3"/>
  <c r="S1192" i="3"/>
  <c r="S1196" i="3"/>
  <c r="S1200" i="3"/>
  <c r="S1204" i="3"/>
  <c r="S1208" i="3"/>
  <c r="S1212" i="3"/>
  <c r="S1216" i="3"/>
  <c r="S1220" i="3"/>
  <c r="S1224" i="3"/>
  <c r="S1228" i="3"/>
  <c r="S1232" i="3"/>
  <c r="S1236" i="3"/>
  <c r="S1240" i="3"/>
  <c r="S1244" i="3"/>
  <c r="S1248" i="3"/>
  <c r="S1252" i="3"/>
  <c r="S1256" i="3"/>
  <c r="S1260" i="3"/>
  <c r="S1264" i="3"/>
  <c r="S1268" i="3"/>
  <c r="S1272" i="3"/>
  <c r="S1276" i="3"/>
  <c r="S1280" i="3"/>
  <c r="S1284" i="3"/>
  <c r="S1288" i="3"/>
  <c r="S1292" i="3"/>
  <c r="S1296" i="3"/>
  <c r="S1300" i="3"/>
  <c r="S1304" i="3"/>
  <c r="S1308" i="3"/>
  <c r="S1312" i="3"/>
  <c r="S1316" i="3"/>
  <c r="S1320" i="3"/>
  <c r="S1324" i="3"/>
  <c r="S1328" i="3"/>
  <c r="S1332" i="3"/>
  <c r="S1336" i="3"/>
  <c r="S1340" i="3"/>
  <c r="S1344" i="3"/>
  <c r="S1348" i="3"/>
  <c r="S1352" i="3"/>
  <c r="S1356" i="3"/>
  <c r="S1360" i="3"/>
  <c r="S1364" i="3"/>
  <c r="S1368" i="3"/>
  <c r="S1372" i="3"/>
  <c r="S1376" i="3"/>
  <c r="S1380" i="3"/>
  <c r="S1384" i="3"/>
  <c r="S1388" i="3"/>
  <c r="S1392" i="3"/>
  <c r="S1396" i="3"/>
  <c r="S1400" i="3"/>
  <c r="S1404" i="3"/>
  <c r="S1408" i="3"/>
  <c r="S1412" i="3"/>
  <c r="S1416" i="3"/>
  <c r="S1420" i="3"/>
  <c r="S1424" i="3"/>
  <c r="S1428" i="3"/>
  <c r="S1432" i="3"/>
  <c r="S1436" i="3"/>
  <c r="S1440" i="3"/>
  <c r="S1444" i="3"/>
  <c r="S1448" i="3"/>
  <c r="S1452" i="3"/>
  <c r="S1456" i="3"/>
  <c r="S1460" i="3"/>
  <c r="S1464" i="3"/>
  <c r="S1468" i="3"/>
  <c r="S1472" i="3"/>
  <c r="S1476" i="3"/>
  <c r="S1480" i="3"/>
  <c r="S1484" i="3"/>
  <c r="S1488" i="3"/>
  <c r="S1492" i="3"/>
  <c r="S1496" i="3"/>
  <c r="S1500" i="3"/>
  <c r="S1504" i="3"/>
  <c r="S1508" i="3"/>
  <c r="S1512" i="3"/>
  <c r="S1516" i="3"/>
  <c r="S1520" i="3"/>
  <c r="S1524" i="3"/>
  <c r="S1528" i="3"/>
  <c r="S1532" i="3"/>
  <c r="S1536" i="3"/>
  <c r="S1540" i="3"/>
  <c r="S1544" i="3"/>
  <c r="S1548" i="3"/>
  <c r="S1552" i="3"/>
  <c r="S1556" i="3"/>
  <c r="S1560" i="3"/>
  <c r="S1564" i="3"/>
  <c r="S1568" i="3"/>
  <c r="S1572" i="3"/>
  <c r="S1576" i="3"/>
  <c r="S1580" i="3"/>
  <c r="S1584" i="3"/>
  <c r="S1588" i="3"/>
  <c r="S1592" i="3"/>
  <c r="S1596" i="3"/>
  <c r="S1600" i="3"/>
  <c r="S1604" i="3"/>
  <c r="S1608" i="3"/>
  <c r="S1612" i="3"/>
  <c r="S1616" i="3"/>
  <c r="S1620" i="3"/>
  <c r="S1624" i="3"/>
  <c r="S1628" i="3"/>
  <c r="W797" i="3"/>
  <c r="W813" i="3"/>
  <c r="W821" i="3"/>
  <c r="W829" i="3"/>
  <c r="W837" i="3"/>
  <c r="W845" i="3"/>
  <c r="W853" i="3"/>
  <c r="W861" i="3"/>
  <c r="W869" i="3"/>
  <c r="W877" i="3"/>
  <c r="W885" i="3"/>
  <c r="W893" i="3"/>
  <c r="W901" i="3"/>
  <c r="W909" i="3"/>
  <c r="W917" i="3"/>
  <c r="W925" i="3"/>
  <c r="W933" i="3"/>
  <c r="W941" i="3"/>
  <c r="W949" i="3"/>
  <c r="W957" i="3"/>
  <c r="W965" i="3"/>
  <c r="W973" i="3"/>
  <c r="W978" i="3"/>
  <c r="W982" i="3"/>
  <c r="W986" i="3"/>
  <c r="W990" i="3"/>
  <c r="W994" i="3"/>
  <c r="W998" i="3"/>
  <c r="W1002" i="3"/>
  <c r="W1006" i="3"/>
  <c r="W1010" i="3"/>
  <c r="W1014" i="3"/>
  <c r="W1018" i="3"/>
  <c r="W1022" i="3"/>
  <c r="W1026" i="3"/>
  <c r="W1030" i="3"/>
  <c r="W1034" i="3"/>
  <c r="W1038" i="3"/>
  <c r="W1042" i="3"/>
  <c r="W1046" i="3"/>
  <c r="W1050" i="3"/>
  <c r="W1054" i="3"/>
  <c r="W1058" i="3"/>
  <c r="W1062" i="3"/>
  <c r="W1066" i="3"/>
  <c r="W1070" i="3"/>
  <c r="W1074" i="3"/>
  <c r="W1078" i="3"/>
  <c r="W1082" i="3"/>
  <c r="W1086" i="3"/>
  <c r="W1090" i="3"/>
  <c r="W1094" i="3"/>
  <c r="W1098" i="3"/>
  <c r="W1102" i="3"/>
  <c r="W1106" i="3"/>
  <c r="W1110" i="3"/>
  <c r="W1114" i="3"/>
  <c r="W1118" i="3"/>
  <c r="W1122" i="3"/>
  <c r="W1126" i="3"/>
  <c r="W1130" i="3"/>
  <c r="W1134" i="3"/>
  <c r="W1138" i="3"/>
  <c r="W1142" i="3"/>
  <c r="W1146" i="3"/>
  <c r="W1150" i="3"/>
  <c r="W1154" i="3"/>
  <c r="W1158" i="3"/>
  <c r="W1162" i="3"/>
  <c r="W1166" i="3"/>
  <c r="W1170" i="3"/>
  <c r="W1174" i="3"/>
  <c r="W1178" i="3"/>
  <c r="W1182" i="3"/>
  <c r="W1186" i="3"/>
  <c r="W1190" i="3"/>
  <c r="W1194" i="3"/>
  <c r="W1198" i="3"/>
  <c r="W1202" i="3"/>
  <c r="W1206" i="3"/>
  <c r="W1210" i="3"/>
  <c r="W1214" i="3"/>
  <c r="W1218" i="3"/>
  <c r="W1222" i="3"/>
  <c r="W1226" i="3"/>
  <c r="W1230" i="3"/>
  <c r="W1234" i="3"/>
  <c r="W1238" i="3"/>
  <c r="W1242" i="3"/>
  <c r="W1246" i="3"/>
  <c r="W1250" i="3"/>
  <c r="W1254" i="3"/>
  <c r="W1258" i="3"/>
  <c r="W1262" i="3"/>
  <c r="W1266" i="3"/>
  <c r="W1270" i="3"/>
  <c r="W1274" i="3"/>
  <c r="W1278" i="3"/>
  <c r="W1282" i="3"/>
  <c r="W1286" i="3"/>
  <c r="W1290" i="3"/>
  <c r="W1294" i="3"/>
  <c r="W1298" i="3"/>
  <c r="W1302" i="3"/>
  <c r="W1306" i="3"/>
  <c r="W1310" i="3"/>
  <c r="W1314" i="3"/>
  <c r="W1318" i="3"/>
  <c r="W1322" i="3"/>
  <c r="W1326" i="3"/>
  <c r="W1330" i="3"/>
  <c r="W1334" i="3"/>
  <c r="W1338" i="3"/>
  <c r="W1342" i="3"/>
  <c r="W1346" i="3"/>
  <c r="W1350" i="3"/>
  <c r="W1354" i="3"/>
  <c r="W1358" i="3"/>
  <c r="W1362" i="3"/>
  <c r="W1366" i="3"/>
  <c r="W1370" i="3"/>
  <c r="W1374" i="3"/>
  <c r="W1378" i="3"/>
  <c r="W1382" i="3"/>
  <c r="W1386" i="3"/>
  <c r="W1390" i="3"/>
  <c r="W1394" i="3"/>
  <c r="W1398" i="3"/>
  <c r="W1402" i="3"/>
  <c r="W1406" i="3"/>
  <c r="W1410" i="3"/>
  <c r="W1414" i="3"/>
  <c r="W1418" i="3"/>
  <c r="W1422" i="3"/>
  <c r="W1426" i="3"/>
  <c r="W1430" i="3"/>
  <c r="W1434" i="3"/>
  <c r="W1438" i="3"/>
  <c r="W1442" i="3"/>
  <c r="W1446" i="3"/>
  <c r="W1450" i="3"/>
  <c r="W1454" i="3"/>
  <c r="W1458" i="3"/>
  <c r="W1462" i="3"/>
  <c r="W1466" i="3"/>
  <c r="W1470" i="3"/>
  <c r="W1474" i="3"/>
  <c r="W1478" i="3"/>
  <c r="W1482" i="3"/>
  <c r="W1486" i="3"/>
  <c r="W1490" i="3"/>
  <c r="W1494" i="3"/>
  <c r="W1498" i="3"/>
  <c r="W1502" i="3"/>
  <c r="W1506" i="3"/>
  <c r="W1510" i="3"/>
  <c r="W1514" i="3"/>
  <c r="W1518" i="3"/>
  <c r="W1522" i="3"/>
  <c r="W1526" i="3"/>
  <c r="W1530" i="3"/>
  <c r="W1534" i="3"/>
  <c r="W1538" i="3"/>
  <c r="W1542" i="3"/>
  <c r="W1546" i="3"/>
  <c r="W1550" i="3"/>
  <c r="W1554" i="3"/>
  <c r="W1558" i="3"/>
  <c r="W1562" i="3"/>
  <c r="W1566" i="3"/>
  <c r="W1570" i="3"/>
  <c r="W1574" i="3"/>
  <c r="W1578" i="3"/>
  <c r="W1582" i="3"/>
  <c r="W1586" i="3"/>
  <c r="W1590" i="3"/>
  <c r="W1594" i="3"/>
  <c r="W1598" i="3"/>
  <c r="W1602" i="3"/>
  <c r="W1606" i="3"/>
  <c r="W1610" i="3"/>
  <c r="W1614" i="3"/>
  <c r="W1618" i="3"/>
  <c r="W1622" i="3"/>
  <c r="W1626" i="3"/>
  <c r="W1630" i="3"/>
  <c r="W1634" i="3"/>
  <c r="W1638" i="3"/>
  <c r="W1642" i="3"/>
  <c r="W1646" i="3"/>
  <c r="W1650" i="3"/>
  <c r="W1654" i="3"/>
  <c r="W1658" i="3"/>
  <c r="W1662" i="3"/>
  <c r="W1666" i="3"/>
  <c r="W1670" i="3"/>
  <c r="W1674" i="3"/>
  <c r="W1678" i="3"/>
  <c r="W1682" i="3"/>
  <c r="W1686" i="3"/>
  <c r="W1690" i="3"/>
  <c r="W1694" i="3"/>
  <c r="W1698" i="3"/>
  <c r="W1702" i="3"/>
  <c r="W1706" i="3"/>
  <c r="W1710" i="3"/>
  <c r="W1714" i="3"/>
  <c r="W1718" i="3"/>
  <c r="W1722" i="3"/>
  <c r="W1726" i="3"/>
  <c r="W1730" i="3"/>
  <c r="W1734" i="3"/>
  <c r="W1738" i="3"/>
  <c r="W1742" i="3"/>
  <c r="W1746" i="3"/>
  <c r="W1750" i="3"/>
  <c r="W1754" i="3"/>
  <c r="W1758" i="3"/>
  <c r="W1762" i="3"/>
  <c r="W1766" i="3"/>
  <c r="W1770" i="3"/>
  <c r="W1774" i="3"/>
  <c r="W1778" i="3"/>
  <c r="W1782" i="3"/>
  <c r="W1786" i="3"/>
  <c r="W1790" i="3"/>
  <c r="W1794" i="3"/>
  <c r="W1798" i="3"/>
  <c r="W1802" i="3"/>
  <c r="W1806" i="3"/>
  <c r="W1810" i="3"/>
  <c r="W1814" i="3"/>
  <c r="W1818" i="3"/>
  <c r="W1822" i="3"/>
  <c r="W1826" i="3"/>
  <c r="W1830" i="3"/>
  <c r="W1834" i="3"/>
  <c r="W1838" i="3"/>
  <c r="W1842" i="3"/>
  <c r="W1846" i="3"/>
  <c r="W1850" i="3"/>
  <c r="W1854" i="3"/>
  <c r="W1858" i="3"/>
  <c r="W1862" i="3"/>
  <c r="W1866" i="3"/>
  <c r="W1870" i="3"/>
  <c r="W1874" i="3"/>
  <c r="W1878" i="3"/>
  <c r="W1882" i="3"/>
  <c r="W1886" i="3"/>
  <c r="W1890" i="3"/>
  <c r="W1894" i="3"/>
  <c r="W1898" i="3"/>
  <c r="W1902" i="3"/>
  <c r="W1906" i="3"/>
  <c r="W1910" i="3"/>
  <c r="W1914" i="3"/>
  <c r="W1918" i="3"/>
  <c r="W1922" i="3"/>
  <c r="W1926" i="3"/>
  <c r="W1930" i="3"/>
  <c r="W1934" i="3"/>
  <c r="W1938" i="3"/>
  <c r="W1942" i="3"/>
  <c r="W1946" i="3"/>
  <c r="W1950" i="3"/>
  <c r="W1954" i="3"/>
  <c r="W1958" i="3"/>
  <c r="W1962" i="3"/>
  <c r="W1966" i="3"/>
  <c r="W1970" i="3"/>
  <c r="W1974" i="3"/>
  <c r="W1978" i="3"/>
  <c r="W1982" i="3"/>
  <c r="W1986" i="3"/>
  <c r="W1990" i="3"/>
  <c r="W1994" i="3"/>
  <c r="W1998" i="3"/>
  <c r="S5" i="3"/>
  <c r="S9" i="3"/>
  <c r="S13" i="3"/>
  <c r="S17" i="3"/>
  <c r="S21" i="3"/>
  <c r="S25" i="3"/>
  <c r="S29" i="3"/>
  <c r="S33" i="3"/>
  <c r="S37" i="3"/>
  <c r="S41" i="3"/>
  <c r="S45" i="3"/>
  <c r="S49" i="3"/>
  <c r="S53" i="3"/>
  <c r="S57" i="3"/>
  <c r="S61" i="3"/>
  <c r="S65" i="3"/>
  <c r="S69" i="3"/>
  <c r="S73" i="3"/>
  <c r="S77" i="3"/>
  <c r="S81" i="3"/>
  <c r="S85" i="3"/>
  <c r="S89" i="3"/>
  <c r="S93" i="3"/>
  <c r="S97" i="3"/>
  <c r="S101" i="3"/>
  <c r="S105" i="3"/>
  <c r="S109" i="3"/>
  <c r="S113" i="3"/>
  <c r="S117" i="3"/>
  <c r="S121" i="3"/>
  <c r="S125" i="3"/>
  <c r="S129" i="3"/>
  <c r="S133" i="3"/>
  <c r="S137" i="3"/>
  <c r="S141" i="3"/>
  <c r="S145" i="3"/>
  <c r="S149" i="3"/>
  <c r="S153" i="3"/>
  <c r="S157" i="3"/>
  <c r="S161" i="3"/>
  <c r="S165" i="3"/>
  <c r="S169" i="3"/>
  <c r="S173" i="3"/>
  <c r="S177" i="3"/>
  <c r="S181" i="3"/>
  <c r="S185" i="3"/>
  <c r="S189" i="3"/>
  <c r="S193" i="3"/>
  <c r="S197" i="3"/>
  <c r="S201" i="3"/>
  <c r="S205" i="3"/>
  <c r="S209" i="3"/>
  <c r="S213" i="3"/>
  <c r="S217" i="3"/>
  <c r="S221" i="3"/>
  <c r="S225" i="3"/>
  <c r="S229" i="3"/>
  <c r="S233" i="3"/>
  <c r="S237" i="3"/>
  <c r="S241" i="3"/>
  <c r="S245" i="3"/>
  <c r="S249" i="3"/>
  <c r="S253" i="3"/>
  <c r="S257" i="3"/>
  <c r="S261" i="3"/>
  <c r="S265" i="3"/>
  <c r="S269" i="3"/>
  <c r="S273" i="3"/>
  <c r="S277" i="3"/>
  <c r="S281" i="3"/>
  <c r="S285" i="3"/>
  <c r="S289" i="3"/>
  <c r="S293" i="3"/>
  <c r="S297" i="3"/>
  <c r="S301" i="3"/>
  <c r="S305" i="3"/>
  <c r="S309" i="3"/>
  <c r="S313" i="3"/>
  <c r="S317" i="3"/>
  <c r="S321" i="3"/>
  <c r="S325" i="3"/>
  <c r="S329" i="3"/>
  <c r="S333" i="3"/>
  <c r="S337" i="3"/>
  <c r="S341" i="3"/>
  <c r="S345" i="3"/>
  <c r="S349" i="3"/>
  <c r="S353" i="3"/>
  <c r="S357" i="3"/>
  <c r="S361" i="3"/>
  <c r="S365" i="3"/>
  <c r="S369" i="3"/>
  <c r="S373" i="3"/>
  <c r="S377" i="3"/>
  <c r="S381" i="3"/>
  <c r="S385" i="3"/>
  <c r="S389" i="3"/>
  <c r="S393" i="3"/>
  <c r="S397" i="3"/>
  <c r="S401" i="3"/>
  <c r="S405" i="3"/>
  <c r="S409" i="3"/>
  <c r="S413" i="3"/>
  <c r="S417" i="3"/>
  <c r="S421" i="3"/>
  <c r="S425" i="3"/>
  <c r="S429" i="3"/>
  <c r="S433" i="3"/>
  <c r="S437" i="3"/>
  <c r="S441" i="3"/>
  <c r="S445" i="3"/>
  <c r="S449" i="3"/>
  <c r="S453" i="3"/>
  <c r="S457" i="3"/>
  <c r="S461" i="3"/>
  <c r="S465" i="3"/>
  <c r="S469" i="3"/>
  <c r="S473" i="3"/>
  <c r="S477" i="3"/>
  <c r="S481" i="3"/>
  <c r="S485" i="3"/>
  <c r="S489" i="3"/>
  <c r="S493" i="3"/>
  <c r="S497" i="3"/>
  <c r="S501" i="3"/>
  <c r="S505" i="3"/>
  <c r="S509" i="3"/>
  <c r="S513" i="3"/>
  <c r="S517" i="3"/>
  <c r="S521" i="3"/>
  <c r="S525" i="3"/>
  <c r="S529" i="3"/>
  <c r="S533" i="3"/>
  <c r="S537" i="3"/>
  <c r="S541" i="3"/>
  <c r="S545" i="3"/>
  <c r="S549" i="3"/>
  <c r="S553" i="3"/>
  <c r="S557" i="3"/>
  <c r="S561" i="3"/>
  <c r="S565" i="3"/>
  <c r="S569" i="3"/>
  <c r="S573" i="3"/>
  <c r="S577" i="3"/>
  <c r="S581" i="3"/>
  <c r="S585" i="3"/>
  <c r="S589" i="3"/>
  <c r="S593" i="3"/>
  <c r="S597" i="3"/>
  <c r="S601" i="3"/>
  <c r="S605" i="3"/>
  <c r="S609" i="3"/>
  <c r="S613" i="3"/>
  <c r="S617" i="3"/>
  <c r="S621" i="3"/>
  <c r="S625" i="3"/>
  <c r="S629" i="3"/>
  <c r="S633" i="3"/>
  <c r="S637" i="3"/>
  <c r="S641" i="3"/>
  <c r="S645" i="3"/>
  <c r="S649" i="3"/>
  <c r="S653" i="3"/>
  <c r="S657" i="3"/>
  <c r="S661" i="3"/>
  <c r="S665" i="3"/>
  <c r="S669" i="3"/>
  <c r="S673" i="3"/>
  <c r="S677" i="3"/>
  <c r="S681" i="3"/>
  <c r="S685" i="3"/>
  <c r="S689" i="3"/>
  <c r="S693" i="3"/>
  <c r="S697" i="3"/>
  <c r="S701" i="3"/>
  <c r="S705" i="3"/>
  <c r="S709" i="3"/>
  <c r="S713" i="3"/>
  <c r="S717" i="3"/>
  <c r="S721" i="3"/>
  <c r="S725" i="3"/>
  <c r="S729" i="3"/>
  <c r="S733" i="3"/>
  <c r="S737" i="3"/>
  <c r="S741" i="3"/>
  <c r="S745" i="3"/>
  <c r="S749" i="3"/>
  <c r="S753" i="3"/>
  <c r="S757" i="3"/>
  <c r="S761" i="3"/>
  <c r="S765" i="3"/>
  <c r="S769" i="3"/>
  <c r="S773" i="3"/>
  <c r="S777" i="3"/>
  <c r="S781" i="3"/>
  <c r="S785" i="3"/>
  <c r="S789" i="3"/>
  <c r="S793" i="3"/>
  <c r="S797" i="3"/>
  <c r="S801" i="3"/>
  <c r="S805" i="3"/>
  <c r="S809" i="3"/>
  <c r="S813" i="3"/>
  <c r="S817" i="3"/>
  <c r="S821" i="3"/>
  <c r="S825" i="3"/>
  <c r="S829" i="3"/>
  <c r="S833" i="3"/>
  <c r="S837" i="3"/>
  <c r="S841" i="3"/>
  <c r="S845" i="3"/>
  <c r="S849" i="3"/>
  <c r="S853" i="3"/>
  <c r="S857" i="3"/>
  <c r="S861" i="3"/>
  <c r="S865" i="3"/>
  <c r="S869" i="3"/>
  <c r="S873" i="3"/>
  <c r="S877" i="3"/>
  <c r="S881" i="3"/>
  <c r="S885" i="3"/>
  <c r="S889" i="3"/>
  <c r="S893" i="3"/>
  <c r="S897" i="3"/>
  <c r="S901" i="3"/>
  <c r="S905" i="3"/>
  <c r="S909" i="3"/>
  <c r="S913" i="3"/>
  <c r="S917" i="3"/>
  <c r="S921" i="3"/>
  <c r="S925" i="3"/>
  <c r="S929" i="3"/>
  <c r="S933" i="3"/>
  <c r="S937" i="3"/>
  <c r="S941" i="3"/>
  <c r="S945" i="3"/>
  <c r="S949" i="3"/>
  <c r="S953" i="3"/>
  <c r="S957" i="3"/>
  <c r="S961" i="3"/>
  <c r="S965" i="3"/>
  <c r="S969" i="3"/>
  <c r="S973" i="3"/>
  <c r="S977" i="3"/>
  <c r="S981" i="3"/>
  <c r="S985" i="3"/>
  <c r="S989" i="3"/>
  <c r="S993" i="3"/>
  <c r="S997" i="3"/>
  <c r="S1001" i="3"/>
  <c r="S1005" i="3"/>
  <c r="S1009" i="3"/>
  <c r="S1013" i="3"/>
  <c r="S1017" i="3"/>
  <c r="S1021" i="3"/>
  <c r="S1025" i="3"/>
  <c r="S1029" i="3"/>
  <c r="S1033" i="3"/>
  <c r="S1037" i="3"/>
  <c r="S1041" i="3"/>
  <c r="S1045" i="3"/>
  <c r="S1049" i="3"/>
  <c r="S1053" i="3"/>
  <c r="S1057" i="3"/>
  <c r="S1061" i="3"/>
  <c r="S1065" i="3"/>
  <c r="S1069" i="3"/>
  <c r="S1073" i="3"/>
  <c r="S1077" i="3"/>
  <c r="S1081" i="3"/>
  <c r="S1085" i="3"/>
  <c r="S1089" i="3"/>
  <c r="S1093" i="3"/>
  <c r="S1097" i="3"/>
  <c r="S1101" i="3"/>
  <c r="S1105" i="3"/>
  <c r="S1109" i="3"/>
  <c r="S1113" i="3"/>
  <c r="S1117" i="3"/>
  <c r="S1121" i="3"/>
  <c r="S1125" i="3"/>
  <c r="S1129" i="3"/>
  <c r="S1133" i="3"/>
  <c r="S1137" i="3"/>
  <c r="S1141" i="3"/>
  <c r="S1145" i="3"/>
  <c r="S1149" i="3"/>
  <c r="S1153" i="3"/>
  <c r="S1157" i="3"/>
  <c r="S1161" i="3"/>
  <c r="S1165" i="3"/>
  <c r="S1169" i="3"/>
  <c r="S1173" i="3"/>
  <c r="S1177" i="3"/>
  <c r="S1181" i="3"/>
  <c r="S1185" i="3"/>
  <c r="S1189" i="3"/>
  <c r="S1193" i="3"/>
  <c r="S1197" i="3"/>
  <c r="S1201" i="3"/>
  <c r="S1205" i="3"/>
  <c r="S1209" i="3"/>
  <c r="S1213" i="3"/>
  <c r="S1217" i="3"/>
  <c r="S1221" i="3"/>
  <c r="S1225" i="3"/>
  <c r="S1229" i="3"/>
  <c r="S1233" i="3"/>
  <c r="S1237" i="3"/>
  <c r="S1241" i="3"/>
  <c r="S1245" i="3"/>
  <c r="S1249" i="3"/>
  <c r="S1253" i="3"/>
  <c r="S1257" i="3"/>
  <c r="S1261" i="3"/>
  <c r="S1265" i="3"/>
  <c r="S1269" i="3"/>
  <c r="S1273" i="3"/>
  <c r="S1277" i="3"/>
  <c r="S1281" i="3"/>
  <c r="S1285" i="3"/>
  <c r="S1289" i="3"/>
  <c r="S1293" i="3"/>
  <c r="S1297" i="3"/>
  <c r="S1301" i="3"/>
  <c r="S1305" i="3"/>
  <c r="S1309" i="3"/>
  <c r="S1313" i="3"/>
  <c r="S1317" i="3"/>
  <c r="S1321" i="3"/>
  <c r="S1325" i="3"/>
  <c r="S1329" i="3"/>
  <c r="S1333" i="3"/>
  <c r="S1337" i="3"/>
  <c r="S1341" i="3"/>
  <c r="S1345" i="3"/>
  <c r="S1349" i="3"/>
  <c r="S1353" i="3"/>
  <c r="S1357" i="3"/>
  <c r="S1361" i="3"/>
  <c r="S1365" i="3"/>
  <c r="S1369" i="3"/>
  <c r="S1373" i="3"/>
  <c r="S1377" i="3"/>
  <c r="S1381" i="3"/>
  <c r="S1385" i="3"/>
  <c r="S1389" i="3"/>
  <c r="S1393" i="3"/>
  <c r="S1397" i="3"/>
  <c r="S1401" i="3"/>
  <c r="S1405" i="3"/>
  <c r="S1409" i="3"/>
  <c r="S1413" i="3"/>
  <c r="S1417" i="3"/>
  <c r="S1421" i="3"/>
  <c r="S1425" i="3"/>
  <c r="S1429" i="3"/>
  <c r="S1433" i="3"/>
  <c r="S1437" i="3"/>
  <c r="S1441" i="3"/>
  <c r="S1445" i="3"/>
  <c r="S1449" i="3"/>
  <c r="S1453" i="3"/>
  <c r="S1457" i="3"/>
  <c r="S1461" i="3"/>
  <c r="S1465" i="3"/>
  <c r="S1469" i="3"/>
  <c r="S1473" i="3"/>
  <c r="S1477" i="3"/>
  <c r="S1481" i="3"/>
  <c r="S1485" i="3"/>
  <c r="S1489" i="3"/>
  <c r="S1493" i="3"/>
  <c r="S1497" i="3"/>
  <c r="S1501" i="3"/>
  <c r="S1505" i="3"/>
  <c r="S1509" i="3"/>
  <c r="S1513" i="3"/>
  <c r="S1517" i="3"/>
  <c r="S1521" i="3"/>
  <c r="S1525" i="3"/>
  <c r="S1529" i="3"/>
  <c r="S1533" i="3"/>
  <c r="S1537" i="3"/>
  <c r="S1541" i="3"/>
  <c r="S1545" i="3"/>
  <c r="S1549" i="3"/>
  <c r="S1553" i="3"/>
  <c r="S1557" i="3"/>
  <c r="S1561" i="3"/>
  <c r="S1565" i="3"/>
  <c r="S1569" i="3"/>
  <c r="S1573" i="3"/>
  <c r="S1577" i="3"/>
  <c r="S1581" i="3"/>
  <c r="S1585" i="3"/>
  <c r="S1589" i="3"/>
  <c r="S1593" i="3"/>
  <c r="S1597" i="3"/>
  <c r="S1601" i="3"/>
  <c r="S1605" i="3"/>
  <c r="S1609" i="3"/>
  <c r="S1613" i="3"/>
  <c r="S1617" i="3"/>
  <c r="W801" i="3"/>
  <c r="W815" i="3"/>
  <c r="W823" i="3"/>
  <c r="W831" i="3"/>
  <c r="W839" i="3"/>
  <c r="W847" i="3"/>
  <c r="W855" i="3"/>
  <c r="W863" i="3"/>
  <c r="W871" i="3"/>
  <c r="W879" i="3"/>
  <c r="W887" i="3"/>
  <c r="W895" i="3"/>
  <c r="W903" i="3"/>
  <c r="W911" i="3"/>
  <c r="W919" i="3"/>
  <c r="W927" i="3"/>
  <c r="W935" i="3"/>
  <c r="W943" i="3"/>
  <c r="W951" i="3"/>
  <c r="W959" i="3"/>
  <c r="W967" i="3"/>
  <c r="W975" i="3"/>
  <c r="W979" i="3"/>
  <c r="W983" i="3"/>
  <c r="W987" i="3"/>
  <c r="W991" i="3"/>
  <c r="W995" i="3"/>
  <c r="W999" i="3"/>
  <c r="W1003" i="3"/>
  <c r="W1007" i="3"/>
  <c r="W1011" i="3"/>
  <c r="W1015" i="3"/>
  <c r="W1019" i="3"/>
  <c r="W1023" i="3"/>
  <c r="W1027" i="3"/>
  <c r="W1031" i="3"/>
  <c r="W1035" i="3"/>
  <c r="W1039" i="3"/>
  <c r="W1043" i="3"/>
  <c r="W1047" i="3"/>
  <c r="W1051" i="3"/>
  <c r="W1055" i="3"/>
  <c r="W1059" i="3"/>
  <c r="W1063" i="3"/>
  <c r="W1067" i="3"/>
  <c r="W1071" i="3"/>
  <c r="W1075" i="3"/>
  <c r="W1079" i="3"/>
  <c r="W1083" i="3"/>
  <c r="W1087" i="3"/>
  <c r="W1091" i="3"/>
  <c r="W1095" i="3"/>
  <c r="W1099" i="3"/>
  <c r="W1103" i="3"/>
  <c r="W1107" i="3"/>
  <c r="W1111" i="3"/>
  <c r="W1115" i="3"/>
  <c r="W1119" i="3"/>
  <c r="W1123" i="3"/>
  <c r="W1127" i="3"/>
  <c r="W1131" i="3"/>
  <c r="W1135" i="3"/>
  <c r="W1139" i="3"/>
  <c r="W1143" i="3"/>
  <c r="W1147" i="3"/>
  <c r="W1151" i="3"/>
  <c r="W1155" i="3"/>
  <c r="W1159" i="3"/>
  <c r="W1163" i="3"/>
  <c r="W1167" i="3"/>
  <c r="W1171" i="3"/>
  <c r="W1175" i="3"/>
  <c r="W1179" i="3"/>
  <c r="W1183" i="3"/>
  <c r="W1187" i="3"/>
  <c r="W1191" i="3"/>
  <c r="W1195" i="3"/>
  <c r="W1199" i="3"/>
  <c r="W1203" i="3"/>
  <c r="W1207" i="3"/>
  <c r="W1211" i="3"/>
  <c r="W1215" i="3"/>
  <c r="W1219" i="3"/>
  <c r="W1223" i="3"/>
  <c r="W1227" i="3"/>
  <c r="W1231" i="3"/>
  <c r="W1235" i="3"/>
  <c r="W1239" i="3"/>
  <c r="W1243" i="3"/>
  <c r="W1247" i="3"/>
  <c r="W1251" i="3"/>
  <c r="W1255" i="3"/>
  <c r="W1259" i="3"/>
  <c r="W1263" i="3"/>
  <c r="W1267" i="3"/>
  <c r="W1271" i="3"/>
  <c r="W1275" i="3"/>
  <c r="W1279" i="3"/>
  <c r="W1283" i="3"/>
  <c r="W1287" i="3"/>
  <c r="W1291" i="3"/>
  <c r="W1295" i="3"/>
  <c r="W1299" i="3"/>
  <c r="W1303" i="3"/>
  <c r="W1307" i="3"/>
  <c r="W1311" i="3"/>
  <c r="W1315" i="3"/>
  <c r="W1319" i="3"/>
  <c r="W1323" i="3"/>
  <c r="W1327" i="3"/>
  <c r="W1331" i="3"/>
  <c r="W1335" i="3"/>
  <c r="W1339" i="3"/>
  <c r="W1343" i="3"/>
  <c r="W1347" i="3"/>
  <c r="W1351" i="3"/>
  <c r="W1355" i="3"/>
  <c r="W1359" i="3"/>
  <c r="W1363" i="3"/>
  <c r="W1367" i="3"/>
  <c r="W1371" i="3"/>
  <c r="W1375" i="3"/>
  <c r="W1379" i="3"/>
  <c r="W1383" i="3"/>
  <c r="W1387" i="3"/>
  <c r="W1391" i="3"/>
  <c r="W1395" i="3"/>
  <c r="W1399" i="3"/>
  <c r="W1403" i="3"/>
  <c r="W1407" i="3"/>
  <c r="W1411" i="3"/>
  <c r="W1415" i="3"/>
  <c r="W1419" i="3"/>
  <c r="W1423" i="3"/>
  <c r="W1427" i="3"/>
  <c r="W1431" i="3"/>
  <c r="W1435" i="3"/>
  <c r="W1439" i="3"/>
  <c r="W1443" i="3"/>
  <c r="W1447" i="3"/>
  <c r="W1451" i="3"/>
  <c r="W1455" i="3"/>
  <c r="W1459" i="3"/>
  <c r="W1463" i="3"/>
  <c r="W1467" i="3"/>
  <c r="W1471" i="3"/>
  <c r="W1475" i="3"/>
  <c r="W1479" i="3"/>
  <c r="W1483" i="3"/>
  <c r="W1487" i="3"/>
  <c r="W1491" i="3"/>
  <c r="W1495" i="3"/>
  <c r="W1499" i="3"/>
  <c r="W1503" i="3"/>
  <c r="W1507" i="3"/>
  <c r="W1511" i="3"/>
  <c r="W1515" i="3"/>
  <c r="W1519" i="3"/>
  <c r="W1523" i="3"/>
  <c r="W1527" i="3"/>
  <c r="W1531" i="3"/>
  <c r="W1535" i="3"/>
  <c r="W1539" i="3"/>
  <c r="W1543" i="3"/>
  <c r="W1547" i="3"/>
  <c r="W1551" i="3"/>
  <c r="W1555" i="3"/>
  <c r="W1559" i="3"/>
  <c r="W1563" i="3"/>
  <c r="W1567" i="3"/>
  <c r="W1571" i="3"/>
  <c r="W1575" i="3"/>
  <c r="W1579" i="3"/>
  <c r="W1583" i="3"/>
  <c r="W1587" i="3"/>
  <c r="W1591" i="3"/>
  <c r="W1595" i="3"/>
  <c r="W1599" i="3"/>
  <c r="W1603" i="3"/>
  <c r="W1607" i="3"/>
  <c r="W1611" i="3"/>
  <c r="W1615" i="3"/>
  <c r="W1619" i="3"/>
  <c r="W1623" i="3"/>
  <c r="W1627" i="3"/>
  <c r="W1631" i="3"/>
  <c r="W1635" i="3"/>
  <c r="W1639" i="3"/>
  <c r="W1643" i="3"/>
  <c r="W1647" i="3"/>
  <c r="W1651" i="3"/>
  <c r="W1655" i="3"/>
  <c r="W1659" i="3"/>
  <c r="W1663" i="3"/>
  <c r="W1667" i="3"/>
  <c r="W1671" i="3"/>
  <c r="W1675" i="3"/>
  <c r="W1679" i="3"/>
  <c r="W1683" i="3"/>
  <c r="W1687" i="3"/>
  <c r="W1691" i="3"/>
  <c r="W1695" i="3"/>
  <c r="W1699" i="3"/>
  <c r="W1703" i="3"/>
  <c r="W1707" i="3"/>
  <c r="W1711" i="3"/>
  <c r="W1715" i="3"/>
  <c r="W1719" i="3"/>
  <c r="W1723" i="3"/>
  <c r="W1727" i="3"/>
  <c r="W1731" i="3"/>
  <c r="W1735" i="3"/>
  <c r="W1739" i="3"/>
  <c r="W1743" i="3"/>
  <c r="W1747" i="3"/>
  <c r="W1751" i="3"/>
  <c r="W1755" i="3"/>
  <c r="W1759" i="3"/>
  <c r="W1763" i="3"/>
  <c r="W1767" i="3"/>
  <c r="W1771" i="3"/>
  <c r="W1775" i="3"/>
  <c r="W1779" i="3"/>
  <c r="W1783" i="3"/>
  <c r="W1787" i="3"/>
  <c r="W1791" i="3"/>
  <c r="W1795" i="3"/>
  <c r="W1799" i="3"/>
  <c r="W1803" i="3"/>
  <c r="W1807" i="3"/>
  <c r="W1811" i="3"/>
  <c r="W1815" i="3"/>
  <c r="W1819" i="3"/>
  <c r="W1823" i="3"/>
  <c r="W1827" i="3"/>
  <c r="W1831" i="3"/>
  <c r="W1835" i="3"/>
  <c r="W1839" i="3"/>
  <c r="W1843" i="3"/>
  <c r="W1847" i="3"/>
  <c r="W1851" i="3"/>
  <c r="W1855" i="3"/>
  <c r="W1859" i="3"/>
  <c r="W1863" i="3"/>
  <c r="W1867" i="3"/>
  <c r="W1871" i="3"/>
  <c r="W1875" i="3"/>
  <c r="W1879" i="3"/>
  <c r="W1883" i="3"/>
  <c r="W1887" i="3"/>
  <c r="W1891" i="3"/>
  <c r="W1895" i="3"/>
  <c r="W1899" i="3"/>
  <c r="W1903" i="3"/>
  <c r="W1907" i="3"/>
  <c r="W1911" i="3"/>
  <c r="W1915" i="3"/>
  <c r="W1919" i="3"/>
  <c r="W1923" i="3"/>
  <c r="W1927" i="3"/>
  <c r="W1931" i="3"/>
  <c r="W1935" i="3"/>
  <c r="W1939" i="3"/>
  <c r="W1943" i="3"/>
  <c r="W1947" i="3"/>
  <c r="W1951" i="3"/>
  <c r="W1955" i="3"/>
  <c r="W1959" i="3"/>
  <c r="W1963" i="3"/>
  <c r="W1967" i="3"/>
  <c r="W1971" i="3"/>
  <c r="W1975" i="3"/>
  <c r="W1979" i="3"/>
  <c r="W1983" i="3"/>
  <c r="W1987" i="3"/>
  <c r="W1991" i="3"/>
  <c r="W1995" i="3"/>
  <c r="W1999" i="3"/>
  <c r="S6" i="3"/>
  <c r="S10" i="3"/>
  <c r="S14" i="3"/>
  <c r="S18" i="3"/>
  <c r="S22" i="3"/>
  <c r="S26" i="3"/>
  <c r="S30" i="3"/>
  <c r="S34" i="3"/>
  <c r="S38" i="3"/>
  <c r="S42" i="3"/>
  <c r="S46" i="3"/>
  <c r="S50" i="3"/>
  <c r="S54" i="3"/>
  <c r="S58" i="3"/>
  <c r="S62" i="3"/>
  <c r="S66" i="3"/>
  <c r="S70" i="3"/>
  <c r="S74" i="3"/>
  <c r="S78" i="3"/>
  <c r="S82" i="3"/>
  <c r="S86" i="3"/>
  <c r="S90" i="3"/>
  <c r="S94" i="3"/>
  <c r="S98" i="3"/>
  <c r="S102" i="3"/>
  <c r="S106" i="3"/>
  <c r="S110" i="3"/>
  <c r="S114" i="3"/>
  <c r="S118" i="3"/>
  <c r="S122" i="3"/>
  <c r="S126" i="3"/>
  <c r="S130" i="3"/>
  <c r="S134" i="3"/>
  <c r="S138" i="3"/>
  <c r="S142" i="3"/>
  <c r="S146" i="3"/>
  <c r="S150" i="3"/>
  <c r="S154" i="3"/>
  <c r="S158" i="3"/>
  <c r="S162" i="3"/>
  <c r="S166" i="3"/>
  <c r="S170" i="3"/>
  <c r="S174" i="3"/>
  <c r="S178" i="3"/>
  <c r="S182" i="3"/>
  <c r="S186" i="3"/>
  <c r="S190" i="3"/>
  <c r="S194" i="3"/>
  <c r="S198" i="3"/>
  <c r="S202" i="3"/>
  <c r="S206" i="3"/>
  <c r="S210" i="3"/>
  <c r="S214" i="3"/>
  <c r="S218" i="3"/>
  <c r="S222" i="3"/>
  <c r="S226" i="3"/>
  <c r="S230" i="3"/>
  <c r="S234" i="3"/>
  <c r="S238" i="3"/>
  <c r="S242" i="3"/>
  <c r="S246" i="3"/>
  <c r="S250" i="3"/>
  <c r="S254" i="3"/>
  <c r="S258" i="3"/>
  <c r="S262" i="3"/>
  <c r="S266" i="3"/>
  <c r="S270" i="3"/>
  <c r="S274" i="3"/>
  <c r="S278" i="3"/>
  <c r="S282" i="3"/>
  <c r="S286" i="3"/>
  <c r="S290" i="3"/>
  <c r="S294" i="3"/>
  <c r="S298" i="3"/>
  <c r="S302" i="3"/>
  <c r="S306" i="3"/>
  <c r="S310" i="3"/>
  <c r="S314" i="3"/>
  <c r="S318" i="3"/>
  <c r="S322" i="3"/>
  <c r="S326" i="3"/>
  <c r="S330" i="3"/>
  <c r="S334" i="3"/>
  <c r="S338" i="3"/>
  <c r="S342" i="3"/>
  <c r="S346" i="3"/>
  <c r="S350" i="3"/>
  <c r="S354" i="3"/>
  <c r="S358" i="3"/>
  <c r="S362" i="3"/>
  <c r="S366" i="3"/>
  <c r="S370" i="3"/>
  <c r="S374" i="3"/>
  <c r="S378" i="3"/>
  <c r="S382" i="3"/>
  <c r="S386" i="3"/>
  <c r="S390" i="3"/>
  <c r="S394" i="3"/>
  <c r="S398" i="3"/>
  <c r="S402" i="3"/>
  <c r="S406" i="3"/>
  <c r="S410" i="3"/>
  <c r="S414" i="3"/>
  <c r="S418" i="3"/>
  <c r="S422" i="3"/>
  <c r="S426" i="3"/>
  <c r="S430" i="3"/>
  <c r="S434" i="3"/>
  <c r="S438" i="3"/>
  <c r="S442" i="3"/>
  <c r="S446" i="3"/>
  <c r="S450" i="3"/>
  <c r="S454" i="3"/>
  <c r="S458" i="3"/>
  <c r="S462" i="3"/>
  <c r="S466" i="3"/>
  <c r="S470" i="3"/>
  <c r="S474" i="3"/>
  <c r="S478" i="3"/>
  <c r="S482" i="3"/>
  <c r="S486" i="3"/>
  <c r="S490" i="3"/>
  <c r="S494" i="3"/>
  <c r="S498" i="3"/>
  <c r="S502" i="3"/>
  <c r="S506" i="3"/>
  <c r="S510" i="3"/>
  <c r="S514" i="3"/>
  <c r="S518" i="3"/>
  <c r="S522" i="3"/>
  <c r="S526" i="3"/>
  <c r="S530" i="3"/>
  <c r="S534" i="3"/>
  <c r="S538" i="3"/>
  <c r="S542" i="3"/>
  <c r="S546" i="3"/>
  <c r="S550" i="3"/>
  <c r="S554" i="3"/>
  <c r="S558" i="3"/>
  <c r="S562" i="3"/>
  <c r="S566" i="3"/>
  <c r="S570" i="3"/>
  <c r="S574" i="3"/>
  <c r="S578" i="3"/>
  <c r="S582" i="3"/>
  <c r="S586" i="3"/>
  <c r="S590" i="3"/>
  <c r="S594" i="3"/>
  <c r="S598" i="3"/>
  <c r="S602" i="3"/>
  <c r="S606" i="3"/>
  <c r="S610" i="3"/>
  <c r="S614" i="3"/>
  <c r="S618" i="3"/>
  <c r="S622" i="3"/>
  <c r="S626" i="3"/>
  <c r="S630" i="3"/>
  <c r="S634" i="3"/>
  <c r="S638" i="3"/>
  <c r="S642" i="3"/>
  <c r="S646" i="3"/>
  <c r="S650" i="3"/>
  <c r="S654" i="3"/>
  <c r="S658" i="3"/>
  <c r="S662" i="3"/>
  <c r="S666" i="3"/>
  <c r="S670" i="3"/>
  <c r="S674" i="3"/>
  <c r="S678" i="3"/>
  <c r="S682" i="3"/>
  <c r="S686" i="3"/>
  <c r="S690" i="3"/>
  <c r="S694" i="3"/>
  <c r="S698" i="3"/>
  <c r="S702" i="3"/>
  <c r="S706" i="3"/>
  <c r="S710" i="3"/>
  <c r="S714" i="3"/>
  <c r="S718" i="3"/>
  <c r="S722" i="3"/>
  <c r="S726" i="3"/>
  <c r="S730" i="3"/>
  <c r="S734" i="3"/>
  <c r="S738" i="3"/>
  <c r="S742" i="3"/>
  <c r="S746" i="3"/>
  <c r="S750" i="3"/>
  <c r="S754" i="3"/>
  <c r="S758" i="3"/>
  <c r="S762" i="3"/>
  <c r="S766" i="3"/>
  <c r="S770" i="3"/>
  <c r="S774" i="3"/>
  <c r="S778" i="3"/>
  <c r="S782" i="3"/>
  <c r="S786" i="3"/>
  <c r="S790" i="3"/>
  <c r="S794" i="3"/>
  <c r="S798" i="3"/>
  <c r="S802" i="3"/>
  <c r="S806" i="3"/>
  <c r="S810" i="3"/>
  <c r="S814" i="3"/>
  <c r="S818" i="3"/>
  <c r="S822" i="3"/>
  <c r="S826" i="3"/>
  <c r="S830" i="3"/>
  <c r="S834" i="3"/>
  <c r="S838" i="3"/>
  <c r="S842" i="3"/>
  <c r="S846" i="3"/>
  <c r="S850" i="3"/>
  <c r="S854" i="3"/>
  <c r="S858" i="3"/>
  <c r="S862" i="3"/>
  <c r="S866" i="3"/>
  <c r="S870" i="3"/>
  <c r="S874" i="3"/>
  <c r="S878" i="3"/>
  <c r="S882" i="3"/>
  <c r="S886" i="3"/>
  <c r="S890" i="3"/>
  <c r="S894" i="3"/>
  <c r="S898" i="3"/>
  <c r="S902" i="3"/>
  <c r="S906" i="3"/>
  <c r="S910" i="3"/>
  <c r="S914" i="3"/>
  <c r="S918" i="3"/>
  <c r="S922" i="3"/>
  <c r="S926" i="3"/>
  <c r="S930" i="3"/>
  <c r="S934" i="3"/>
  <c r="S938" i="3"/>
  <c r="S942" i="3"/>
  <c r="S946" i="3"/>
  <c r="S950" i="3"/>
  <c r="S954" i="3"/>
  <c r="S958" i="3"/>
  <c r="S962" i="3"/>
  <c r="S966" i="3"/>
  <c r="S970" i="3"/>
  <c r="S974" i="3"/>
  <c r="S978" i="3"/>
  <c r="S982" i="3"/>
  <c r="S986" i="3"/>
  <c r="S990" i="3"/>
  <c r="S994" i="3"/>
  <c r="S998" i="3"/>
  <c r="S1002" i="3"/>
  <c r="S1006" i="3"/>
  <c r="S1010" i="3"/>
  <c r="S1014" i="3"/>
  <c r="S1018" i="3"/>
  <c r="S1022" i="3"/>
  <c r="S1026" i="3"/>
  <c r="S1030" i="3"/>
  <c r="S1034" i="3"/>
  <c r="S1038" i="3"/>
  <c r="S1042" i="3"/>
  <c r="S1046" i="3"/>
  <c r="S1050" i="3"/>
  <c r="S1054" i="3"/>
  <c r="S1058" i="3"/>
  <c r="S1062" i="3"/>
  <c r="S1066" i="3"/>
  <c r="S1070" i="3"/>
  <c r="S1074" i="3"/>
  <c r="S1078" i="3"/>
  <c r="S1082" i="3"/>
  <c r="S1086" i="3"/>
  <c r="S1090" i="3"/>
  <c r="S1094" i="3"/>
  <c r="S1098" i="3"/>
  <c r="S1102" i="3"/>
  <c r="S1106" i="3"/>
  <c r="S1110" i="3"/>
  <c r="S1114" i="3"/>
  <c r="S1118" i="3"/>
  <c r="S1122" i="3"/>
  <c r="S1126" i="3"/>
  <c r="S1130" i="3"/>
  <c r="S1134" i="3"/>
  <c r="S1138" i="3"/>
  <c r="S1142" i="3"/>
  <c r="S1146" i="3"/>
  <c r="S1150" i="3"/>
  <c r="S1154" i="3"/>
  <c r="S1158" i="3"/>
  <c r="S1162" i="3"/>
  <c r="S1166" i="3"/>
  <c r="S1170" i="3"/>
  <c r="S1174" i="3"/>
  <c r="S1178" i="3"/>
  <c r="S1182" i="3"/>
  <c r="S1186" i="3"/>
  <c r="S1190" i="3"/>
  <c r="S1194" i="3"/>
  <c r="S1198" i="3"/>
  <c r="S1202" i="3"/>
  <c r="S1206" i="3"/>
  <c r="S1210" i="3"/>
  <c r="S1214" i="3"/>
  <c r="S1218" i="3"/>
  <c r="S1222" i="3"/>
  <c r="S1226" i="3"/>
  <c r="S1230" i="3"/>
  <c r="S1234" i="3"/>
  <c r="S1238" i="3"/>
  <c r="S1242" i="3"/>
  <c r="S1246" i="3"/>
  <c r="S1250" i="3"/>
  <c r="S1254" i="3"/>
  <c r="S1258" i="3"/>
  <c r="S1262" i="3"/>
  <c r="S1266" i="3"/>
  <c r="S1270" i="3"/>
  <c r="S1274" i="3"/>
  <c r="S1278" i="3"/>
  <c r="S1282" i="3"/>
  <c r="S1286" i="3"/>
  <c r="S1290" i="3"/>
  <c r="S1294" i="3"/>
  <c r="S1298" i="3"/>
  <c r="S1302" i="3"/>
  <c r="S1306" i="3"/>
  <c r="S1310" i="3"/>
  <c r="S1314" i="3"/>
  <c r="S1318" i="3"/>
  <c r="S1322" i="3"/>
  <c r="S1326" i="3"/>
  <c r="S1330" i="3"/>
  <c r="S1334" i="3"/>
  <c r="S1338" i="3"/>
  <c r="S1342" i="3"/>
  <c r="S1346" i="3"/>
  <c r="S1350" i="3"/>
  <c r="S1354" i="3"/>
  <c r="S1358" i="3"/>
  <c r="S1362" i="3"/>
  <c r="S1366" i="3"/>
  <c r="S1370" i="3"/>
  <c r="S1374" i="3"/>
  <c r="S1378" i="3"/>
  <c r="S1382" i="3"/>
  <c r="S1386" i="3"/>
  <c r="S1390" i="3"/>
  <c r="S1394" i="3"/>
  <c r="S1398" i="3"/>
  <c r="S1402" i="3"/>
  <c r="S1406" i="3"/>
  <c r="S1410" i="3"/>
  <c r="S1414" i="3"/>
  <c r="S1418" i="3"/>
  <c r="S1422" i="3"/>
  <c r="S1426" i="3"/>
  <c r="S1430" i="3"/>
  <c r="S1434" i="3"/>
  <c r="S1438" i="3"/>
  <c r="S1442" i="3"/>
  <c r="S1446" i="3"/>
  <c r="S1450" i="3"/>
  <c r="S1454" i="3"/>
  <c r="S1458" i="3"/>
  <c r="S1462" i="3"/>
  <c r="S1466" i="3"/>
  <c r="S1470" i="3"/>
  <c r="S1474" i="3"/>
  <c r="S1478" i="3"/>
  <c r="S1482" i="3"/>
  <c r="S1486" i="3"/>
  <c r="S1490" i="3"/>
  <c r="S1494" i="3"/>
  <c r="S1498" i="3"/>
  <c r="S1502" i="3"/>
  <c r="S1506" i="3"/>
  <c r="S1510" i="3"/>
  <c r="S1514" i="3"/>
  <c r="S1518" i="3"/>
  <c r="S1522" i="3"/>
  <c r="W805" i="3"/>
  <c r="W817" i="3"/>
  <c r="W825" i="3"/>
  <c r="W833" i="3"/>
  <c r="W841" i="3"/>
  <c r="W849" i="3"/>
  <c r="W857" i="3"/>
  <c r="W865" i="3"/>
  <c r="W873" i="3"/>
  <c r="W881" i="3"/>
  <c r="W889" i="3"/>
  <c r="W897" i="3"/>
  <c r="W905" i="3"/>
  <c r="W913" i="3"/>
  <c r="W921" i="3"/>
  <c r="W929" i="3"/>
  <c r="W937" i="3"/>
  <c r="W945" i="3"/>
  <c r="W953" i="3"/>
  <c r="W961" i="3"/>
  <c r="W969" i="3"/>
  <c r="W976" i="3"/>
  <c r="W980" i="3"/>
  <c r="W984" i="3"/>
  <c r="W988" i="3"/>
  <c r="W992" i="3"/>
  <c r="W996" i="3"/>
  <c r="W1000" i="3"/>
  <c r="W1004" i="3"/>
  <c r="W1008" i="3"/>
  <c r="W1012" i="3"/>
  <c r="W1016" i="3"/>
  <c r="W1020" i="3"/>
  <c r="W1024" i="3"/>
  <c r="W1028" i="3"/>
  <c r="W1032" i="3"/>
  <c r="W1036" i="3"/>
  <c r="W1040" i="3"/>
  <c r="W1044" i="3"/>
  <c r="W1048" i="3"/>
  <c r="W1052" i="3"/>
  <c r="W1056" i="3"/>
  <c r="W1060" i="3"/>
  <c r="W1064" i="3"/>
  <c r="W1068" i="3"/>
  <c r="W1072" i="3"/>
  <c r="W1076" i="3"/>
  <c r="W1080" i="3"/>
  <c r="W1084" i="3"/>
  <c r="W1088" i="3"/>
  <c r="W1092" i="3"/>
  <c r="W1096" i="3"/>
  <c r="W1100" i="3"/>
  <c r="W1104" i="3"/>
  <c r="W1108" i="3"/>
  <c r="W1112" i="3"/>
  <c r="W1116" i="3"/>
  <c r="W1120" i="3"/>
  <c r="W1124" i="3"/>
  <c r="W1128" i="3"/>
  <c r="W1132" i="3"/>
  <c r="W1136" i="3"/>
  <c r="W1140" i="3"/>
  <c r="W1144" i="3"/>
  <c r="W1148" i="3"/>
  <c r="W1152" i="3"/>
  <c r="W1156" i="3"/>
  <c r="W1160" i="3"/>
  <c r="W1164" i="3"/>
  <c r="W1168" i="3"/>
  <c r="W1172" i="3"/>
  <c r="W1176" i="3"/>
  <c r="W1180" i="3"/>
  <c r="W1184" i="3"/>
  <c r="W1188" i="3"/>
  <c r="W1192" i="3"/>
  <c r="W1196" i="3"/>
  <c r="W1200" i="3"/>
  <c r="W1204" i="3"/>
  <c r="W1208" i="3"/>
  <c r="W1212" i="3"/>
  <c r="W1216" i="3"/>
  <c r="W1220" i="3"/>
  <c r="W1224" i="3"/>
  <c r="W1228" i="3"/>
  <c r="W1232" i="3"/>
  <c r="W1236" i="3"/>
  <c r="W1240" i="3"/>
  <c r="W1244" i="3"/>
  <c r="W1248" i="3"/>
  <c r="W1252" i="3"/>
  <c r="W1256" i="3"/>
  <c r="W1260" i="3"/>
  <c r="W1264" i="3"/>
  <c r="W1268" i="3"/>
  <c r="W1272" i="3"/>
  <c r="W1276" i="3"/>
  <c r="W1280" i="3"/>
  <c r="W1284" i="3"/>
  <c r="W1288" i="3"/>
  <c r="W1292" i="3"/>
  <c r="W1296" i="3"/>
  <c r="W1300" i="3"/>
  <c r="W1304" i="3"/>
  <c r="W1308" i="3"/>
  <c r="W1312" i="3"/>
  <c r="W1316" i="3"/>
  <c r="W1320" i="3"/>
  <c r="W1324" i="3"/>
  <c r="W1328" i="3"/>
  <c r="W1332" i="3"/>
  <c r="W1336" i="3"/>
  <c r="W1340" i="3"/>
  <c r="W1344" i="3"/>
  <c r="W1348" i="3"/>
  <c r="W1352" i="3"/>
  <c r="W1356" i="3"/>
  <c r="W1360" i="3"/>
  <c r="W1364" i="3"/>
  <c r="W1368" i="3"/>
  <c r="W1372" i="3"/>
  <c r="W1376" i="3"/>
  <c r="W1380" i="3"/>
  <c r="W1384" i="3"/>
  <c r="W1388" i="3"/>
  <c r="W1392" i="3"/>
  <c r="W1396" i="3"/>
  <c r="W1400" i="3"/>
  <c r="W1404" i="3"/>
  <c r="W1408" i="3"/>
  <c r="W1412" i="3"/>
  <c r="W1416" i="3"/>
  <c r="W1420" i="3"/>
  <c r="W1424" i="3"/>
  <c r="W1428" i="3"/>
  <c r="W1432" i="3"/>
  <c r="W1436" i="3"/>
  <c r="W1440" i="3"/>
  <c r="W1444" i="3"/>
  <c r="W1448" i="3"/>
  <c r="W1452" i="3"/>
  <c r="W1456" i="3"/>
  <c r="W1460" i="3"/>
  <c r="W1464" i="3"/>
  <c r="W1468" i="3"/>
  <c r="W1472" i="3"/>
  <c r="W1476" i="3"/>
  <c r="W1480" i="3"/>
  <c r="W1484" i="3"/>
  <c r="W1488" i="3"/>
  <c r="W1492" i="3"/>
  <c r="W1496" i="3"/>
  <c r="W1500" i="3"/>
  <c r="W1504" i="3"/>
  <c r="W1508" i="3"/>
  <c r="W1512" i="3"/>
  <c r="W1516" i="3"/>
  <c r="W1520" i="3"/>
  <c r="W1524" i="3"/>
  <c r="W1528" i="3"/>
  <c r="W1532" i="3"/>
  <c r="W1536" i="3"/>
  <c r="W1540" i="3"/>
  <c r="W1544" i="3"/>
  <c r="W1548" i="3"/>
  <c r="W1552" i="3"/>
  <c r="W1556" i="3"/>
  <c r="W1560" i="3"/>
  <c r="W1564" i="3"/>
  <c r="W1568" i="3"/>
  <c r="W1572" i="3"/>
  <c r="W1576" i="3"/>
  <c r="W1580" i="3"/>
  <c r="W1584" i="3"/>
  <c r="W1588" i="3"/>
  <c r="W1592" i="3"/>
  <c r="W1596" i="3"/>
  <c r="W1600" i="3"/>
  <c r="W1604" i="3"/>
  <c r="W1608" i="3"/>
  <c r="W1612" i="3"/>
  <c r="W1616" i="3"/>
  <c r="W1620" i="3"/>
  <c r="W1624" i="3"/>
  <c r="W1628" i="3"/>
  <c r="W1632" i="3"/>
  <c r="W1636" i="3"/>
  <c r="W1640" i="3"/>
  <c r="W1644" i="3"/>
  <c r="W1648" i="3"/>
  <c r="W1652" i="3"/>
  <c r="W1656" i="3"/>
  <c r="W1660" i="3"/>
  <c r="W1664" i="3"/>
  <c r="W1668" i="3"/>
  <c r="W1672" i="3"/>
  <c r="W1676" i="3"/>
  <c r="W1680" i="3"/>
  <c r="W1684" i="3"/>
  <c r="W1688" i="3"/>
  <c r="W1692" i="3"/>
  <c r="W1696" i="3"/>
  <c r="W1700" i="3"/>
  <c r="W1704" i="3"/>
  <c r="W1708" i="3"/>
  <c r="W1712" i="3"/>
  <c r="W1716" i="3"/>
  <c r="W1720" i="3"/>
  <c r="W1724" i="3"/>
  <c r="W1728" i="3"/>
  <c r="W1732" i="3"/>
  <c r="W1736" i="3"/>
  <c r="W1740" i="3"/>
  <c r="W1744" i="3"/>
  <c r="W1748" i="3"/>
  <c r="W1752" i="3"/>
  <c r="W1756" i="3"/>
  <c r="W1760" i="3"/>
  <c r="W1764" i="3"/>
  <c r="W1768" i="3"/>
  <c r="W1772" i="3"/>
  <c r="W1776" i="3"/>
  <c r="W1780" i="3"/>
  <c r="W1784" i="3"/>
  <c r="W1788" i="3"/>
  <c r="W1792" i="3"/>
  <c r="W1796" i="3"/>
  <c r="W1800" i="3"/>
  <c r="W1804" i="3"/>
  <c r="W1808" i="3"/>
  <c r="W1812" i="3"/>
  <c r="W1816" i="3"/>
  <c r="W1820" i="3"/>
  <c r="W1824" i="3"/>
  <c r="W1828" i="3"/>
  <c r="W1832" i="3"/>
  <c r="W1836" i="3"/>
  <c r="W1840" i="3"/>
  <c r="W1844" i="3"/>
  <c r="W1848" i="3"/>
  <c r="W1852" i="3"/>
  <c r="W1856" i="3"/>
  <c r="W1860" i="3"/>
  <c r="W1864" i="3"/>
  <c r="W1868" i="3"/>
  <c r="W1872" i="3"/>
  <c r="W1876" i="3"/>
  <c r="W1880" i="3"/>
  <c r="W1884" i="3"/>
  <c r="W1888" i="3"/>
  <c r="W1892" i="3"/>
  <c r="W1896" i="3"/>
  <c r="W1900" i="3"/>
  <c r="W1904" i="3"/>
  <c r="W1908" i="3"/>
  <c r="W1912" i="3"/>
  <c r="W1916" i="3"/>
  <c r="W1920" i="3"/>
  <c r="W1924" i="3"/>
  <c r="W1928" i="3"/>
  <c r="W1932" i="3"/>
  <c r="W1936" i="3"/>
  <c r="W1940" i="3"/>
  <c r="W1944" i="3"/>
  <c r="W1948" i="3"/>
  <c r="W1952" i="3"/>
  <c r="W1956" i="3"/>
  <c r="W1960" i="3"/>
  <c r="W1964" i="3"/>
  <c r="W1968" i="3"/>
  <c r="W1972" i="3"/>
  <c r="W1976" i="3"/>
  <c r="W1980" i="3"/>
  <c r="W1984" i="3"/>
  <c r="W1988" i="3"/>
  <c r="W1992" i="3"/>
  <c r="W1996" i="3"/>
  <c r="W2000" i="3"/>
  <c r="S7" i="3"/>
  <c r="S11" i="3"/>
  <c r="S15" i="3"/>
  <c r="S19" i="3"/>
  <c r="S23" i="3"/>
  <c r="S27" i="3"/>
  <c r="S31" i="3"/>
  <c r="S35" i="3"/>
  <c r="S39" i="3"/>
  <c r="S43" i="3"/>
  <c r="S47" i="3"/>
  <c r="S51" i="3"/>
  <c r="S55" i="3"/>
  <c r="S59" i="3"/>
  <c r="S63" i="3"/>
  <c r="S67" i="3"/>
  <c r="S71" i="3"/>
  <c r="S75" i="3"/>
  <c r="S79" i="3"/>
  <c r="S83" i="3"/>
  <c r="S87" i="3"/>
  <c r="S91" i="3"/>
  <c r="S95" i="3"/>
  <c r="S99" i="3"/>
  <c r="S103" i="3"/>
  <c r="S107" i="3"/>
  <c r="S111" i="3"/>
  <c r="S115" i="3"/>
  <c r="S119" i="3"/>
  <c r="S123" i="3"/>
  <c r="S127" i="3"/>
  <c r="S131" i="3"/>
  <c r="S135" i="3"/>
  <c r="S139" i="3"/>
  <c r="S143" i="3"/>
  <c r="S147" i="3"/>
  <c r="S151" i="3"/>
  <c r="S155" i="3"/>
  <c r="S159" i="3"/>
  <c r="S163" i="3"/>
  <c r="S167" i="3"/>
  <c r="S171" i="3"/>
  <c r="S175" i="3"/>
  <c r="S179" i="3"/>
  <c r="S183" i="3"/>
  <c r="S187" i="3"/>
  <c r="S191" i="3"/>
  <c r="S195" i="3"/>
  <c r="S199" i="3"/>
  <c r="S203" i="3"/>
  <c r="S207" i="3"/>
  <c r="S211" i="3"/>
  <c r="S215" i="3"/>
  <c r="S219" i="3"/>
  <c r="S223" i="3"/>
  <c r="S227" i="3"/>
  <c r="S231" i="3"/>
  <c r="S235" i="3"/>
  <c r="S239" i="3"/>
  <c r="S243" i="3"/>
  <c r="S247" i="3"/>
  <c r="S251" i="3"/>
  <c r="S255" i="3"/>
  <c r="S259" i="3"/>
  <c r="S263" i="3"/>
  <c r="S267" i="3"/>
  <c r="S271" i="3"/>
  <c r="S275" i="3"/>
  <c r="S279" i="3"/>
  <c r="S283" i="3"/>
  <c r="S287" i="3"/>
  <c r="S291" i="3"/>
  <c r="S295" i="3"/>
  <c r="S299" i="3"/>
  <c r="S303" i="3"/>
  <c r="S307" i="3"/>
  <c r="S311" i="3"/>
  <c r="S315" i="3"/>
  <c r="S319" i="3"/>
  <c r="S323" i="3"/>
  <c r="S327" i="3"/>
  <c r="S331" i="3"/>
  <c r="S335" i="3"/>
  <c r="S339" i="3"/>
  <c r="S343" i="3"/>
  <c r="S347" i="3"/>
  <c r="S351" i="3"/>
  <c r="S355" i="3"/>
  <c r="S359" i="3"/>
  <c r="S363" i="3"/>
  <c r="S367" i="3"/>
  <c r="S371" i="3"/>
  <c r="S375" i="3"/>
  <c r="S379" i="3"/>
  <c r="S383" i="3"/>
  <c r="S387" i="3"/>
  <c r="S391" i="3"/>
  <c r="S395" i="3"/>
  <c r="S399" i="3"/>
  <c r="S403" i="3"/>
  <c r="S407" i="3"/>
  <c r="S411" i="3"/>
  <c r="S415" i="3"/>
  <c r="S419" i="3"/>
  <c r="S423" i="3"/>
  <c r="S427" i="3"/>
  <c r="S431" i="3"/>
  <c r="S435" i="3"/>
  <c r="S439" i="3"/>
  <c r="S443" i="3"/>
  <c r="S447" i="3"/>
  <c r="S451" i="3"/>
  <c r="S455" i="3"/>
  <c r="S459" i="3"/>
  <c r="S463" i="3"/>
  <c r="S467" i="3"/>
  <c r="S471" i="3"/>
  <c r="S475" i="3"/>
  <c r="S479" i="3"/>
  <c r="S483" i="3"/>
  <c r="S487" i="3"/>
  <c r="S491" i="3"/>
  <c r="S495" i="3"/>
  <c r="S499" i="3"/>
  <c r="S503" i="3"/>
  <c r="S507" i="3"/>
  <c r="S511" i="3"/>
  <c r="S515" i="3"/>
  <c r="S519" i="3"/>
  <c r="S523" i="3"/>
  <c r="S527" i="3"/>
  <c r="S531" i="3"/>
  <c r="S535" i="3"/>
  <c r="S539" i="3"/>
  <c r="S543" i="3"/>
  <c r="S547" i="3"/>
  <c r="S551" i="3"/>
  <c r="S555" i="3"/>
  <c r="S559" i="3"/>
  <c r="S563" i="3"/>
  <c r="S567" i="3"/>
  <c r="S571" i="3"/>
  <c r="S575" i="3"/>
  <c r="S579" i="3"/>
  <c r="S583" i="3"/>
  <c r="S587" i="3"/>
  <c r="S591" i="3"/>
  <c r="S595" i="3"/>
  <c r="S599" i="3"/>
  <c r="S603" i="3"/>
  <c r="S607" i="3"/>
  <c r="S611" i="3"/>
  <c r="S615" i="3"/>
  <c r="S619" i="3"/>
  <c r="S623" i="3"/>
  <c r="S627" i="3"/>
  <c r="S631" i="3"/>
  <c r="S635" i="3"/>
  <c r="S639" i="3"/>
  <c r="S643" i="3"/>
  <c r="S647" i="3"/>
  <c r="S651" i="3"/>
  <c r="S655" i="3"/>
  <c r="S659" i="3"/>
  <c r="S663" i="3"/>
  <c r="S667" i="3"/>
  <c r="S671" i="3"/>
  <c r="S675" i="3"/>
  <c r="S679" i="3"/>
  <c r="S683" i="3"/>
  <c r="S687" i="3"/>
  <c r="S691" i="3"/>
  <c r="S695" i="3"/>
  <c r="S699" i="3"/>
  <c r="S703" i="3"/>
  <c r="S707" i="3"/>
  <c r="S711" i="3"/>
  <c r="S715" i="3"/>
  <c r="S719" i="3"/>
  <c r="S723" i="3"/>
  <c r="S727" i="3"/>
  <c r="S731" i="3"/>
  <c r="S735" i="3"/>
  <c r="S739" i="3"/>
  <c r="S743" i="3"/>
  <c r="S747" i="3"/>
  <c r="S751" i="3"/>
  <c r="S755" i="3"/>
  <c r="S759" i="3"/>
  <c r="S763" i="3"/>
  <c r="S767" i="3"/>
  <c r="S771" i="3"/>
  <c r="S775" i="3"/>
  <c r="S779" i="3"/>
  <c r="S783" i="3"/>
  <c r="S787" i="3"/>
  <c r="S791" i="3"/>
  <c r="S795" i="3"/>
  <c r="S799" i="3"/>
  <c r="S803" i="3"/>
  <c r="S807" i="3"/>
  <c r="S811" i="3"/>
  <c r="S815" i="3"/>
  <c r="S819" i="3"/>
  <c r="S823" i="3"/>
  <c r="S827" i="3"/>
  <c r="S831" i="3"/>
  <c r="S835" i="3"/>
  <c r="S839" i="3"/>
  <c r="S843" i="3"/>
  <c r="S847" i="3"/>
  <c r="S851" i="3"/>
  <c r="S855" i="3"/>
  <c r="S859" i="3"/>
  <c r="S863" i="3"/>
  <c r="S867" i="3"/>
  <c r="S871" i="3"/>
  <c r="S875" i="3"/>
  <c r="S879" i="3"/>
  <c r="S883" i="3"/>
  <c r="S887" i="3"/>
  <c r="S891" i="3"/>
  <c r="S895" i="3"/>
  <c r="S899" i="3"/>
  <c r="S903" i="3"/>
  <c r="S907" i="3"/>
  <c r="S911" i="3"/>
  <c r="S915" i="3"/>
  <c r="S919" i="3"/>
  <c r="S923" i="3"/>
  <c r="S927" i="3"/>
  <c r="S931" i="3"/>
  <c r="S935" i="3"/>
  <c r="S939" i="3"/>
  <c r="S943" i="3"/>
  <c r="S947" i="3"/>
  <c r="S951" i="3"/>
  <c r="S955" i="3"/>
  <c r="S959" i="3"/>
  <c r="S963" i="3"/>
  <c r="S967" i="3"/>
  <c r="S971" i="3"/>
  <c r="S975" i="3"/>
  <c r="S979" i="3"/>
  <c r="S983" i="3"/>
  <c r="S987" i="3"/>
  <c r="S991" i="3"/>
  <c r="S995" i="3"/>
  <c r="S999" i="3"/>
  <c r="S1003" i="3"/>
  <c r="S1007" i="3"/>
  <c r="S1011" i="3"/>
  <c r="S1015" i="3"/>
  <c r="S1019" i="3"/>
  <c r="S1023" i="3"/>
  <c r="S1027" i="3"/>
  <c r="S1031" i="3"/>
  <c r="S1035" i="3"/>
  <c r="S1039" i="3"/>
  <c r="S1043" i="3"/>
  <c r="S1047" i="3"/>
  <c r="S1051" i="3"/>
  <c r="S1055" i="3"/>
  <c r="S1059" i="3"/>
  <c r="S1063" i="3"/>
  <c r="S1067" i="3"/>
  <c r="S1071" i="3"/>
  <c r="S1075" i="3"/>
  <c r="S1079" i="3"/>
  <c r="S1083" i="3"/>
  <c r="S1087" i="3"/>
  <c r="S1091" i="3"/>
  <c r="S1095" i="3"/>
  <c r="S1099" i="3"/>
  <c r="S1103" i="3"/>
  <c r="S1107" i="3"/>
  <c r="S1111" i="3"/>
  <c r="S1115" i="3"/>
  <c r="S1119" i="3"/>
  <c r="S1123" i="3"/>
  <c r="S1127" i="3"/>
  <c r="S1131" i="3"/>
  <c r="S1135" i="3"/>
  <c r="S1139" i="3"/>
  <c r="S1143" i="3"/>
  <c r="S1147" i="3"/>
  <c r="S1151" i="3"/>
  <c r="S1155" i="3"/>
  <c r="S1159" i="3"/>
  <c r="S1163" i="3"/>
  <c r="S1167" i="3"/>
  <c r="S1171" i="3"/>
  <c r="S1175" i="3"/>
  <c r="S1179" i="3"/>
  <c r="S1183" i="3"/>
  <c r="S1187" i="3"/>
  <c r="S1191" i="3"/>
  <c r="S1195" i="3"/>
  <c r="S1199" i="3"/>
  <c r="S1203" i="3"/>
  <c r="S1207" i="3"/>
  <c r="S1211" i="3"/>
  <c r="S1215" i="3"/>
  <c r="S1219" i="3"/>
  <c r="S1223" i="3"/>
  <c r="S1227" i="3"/>
  <c r="S1231" i="3"/>
  <c r="S1235" i="3"/>
  <c r="S1239" i="3"/>
  <c r="S1243" i="3"/>
  <c r="S1247" i="3"/>
  <c r="S1251" i="3"/>
  <c r="S1255" i="3"/>
  <c r="S1259" i="3"/>
  <c r="S1263" i="3"/>
  <c r="S1267" i="3"/>
  <c r="S1271" i="3"/>
  <c r="S1275" i="3"/>
  <c r="S1279" i="3"/>
  <c r="S1283" i="3"/>
  <c r="S1287" i="3"/>
  <c r="S1291" i="3"/>
  <c r="S1295" i="3"/>
  <c r="S1299" i="3"/>
  <c r="S1303" i="3"/>
  <c r="S1307" i="3"/>
  <c r="S1311" i="3"/>
  <c r="S1315" i="3"/>
  <c r="S1319" i="3"/>
  <c r="S1323" i="3"/>
  <c r="S1327" i="3"/>
  <c r="S1331" i="3"/>
  <c r="S1335" i="3"/>
  <c r="S1339" i="3"/>
  <c r="S1343" i="3"/>
  <c r="S1347" i="3"/>
  <c r="S1351" i="3"/>
  <c r="S1355" i="3"/>
  <c r="S1359" i="3"/>
  <c r="S1363" i="3"/>
  <c r="S1367" i="3"/>
  <c r="S1371" i="3"/>
  <c r="S1375" i="3"/>
  <c r="S1379" i="3"/>
  <c r="S1383" i="3"/>
  <c r="S1387" i="3"/>
  <c r="S1391" i="3"/>
  <c r="S1395" i="3"/>
  <c r="S1399" i="3"/>
  <c r="S1403" i="3"/>
  <c r="S1407" i="3"/>
  <c r="S1411" i="3"/>
  <c r="S1415" i="3"/>
  <c r="S1419" i="3"/>
  <c r="S1423" i="3"/>
  <c r="S1427" i="3"/>
  <c r="S1431" i="3"/>
  <c r="S1435" i="3"/>
  <c r="S1439" i="3"/>
  <c r="S1443" i="3"/>
  <c r="S1447" i="3"/>
  <c r="S1451" i="3"/>
  <c r="S1455" i="3"/>
  <c r="S1459" i="3"/>
  <c r="S1463" i="3"/>
  <c r="S1467" i="3"/>
  <c r="S1471" i="3"/>
  <c r="S1475" i="3"/>
  <c r="S1479" i="3"/>
  <c r="S1483" i="3"/>
  <c r="S1487" i="3"/>
  <c r="S1491" i="3"/>
  <c r="S1495" i="3"/>
  <c r="S1499" i="3"/>
  <c r="S1503" i="3"/>
  <c r="S1507" i="3"/>
  <c r="S1511" i="3"/>
  <c r="S1515" i="3"/>
  <c r="S1519" i="3"/>
  <c r="S1523" i="3"/>
  <c r="S1531" i="3"/>
  <c r="S1539" i="3"/>
  <c r="S1547" i="3"/>
  <c r="S1555" i="3"/>
  <c r="S1563" i="3"/>
  <c r="S1571" i="3"/>
  <c r="S1579" i="3"/>
  <c r="S1587" i="3"/>
  <c r="S1595" i="3"/>
  <c r="S1603" i="3"/>
  <c r="S1611" i="3"/>
  <c r="S1619" i="3"/>
  <c r="S1625" i="3"/>
  <c r="S1630" i="3"/>
  <c r="S1634" i="3"/>
  <c r="S1638" i="3"/>
  <c r="S1642" i="3"/>
  <c r="S1646" i="3"/>
  <c r="S1650" i="3"/>
  <c r="S1654" i="3"/>
  <c r="S1658" i="3"/>
  <c r="S1662" i="3"/>
  <c r="S1666" i="3"/>
  <c r="S1670" i="3"/>
  <c r="S1674" i="3"/>
  <c r="S1678" i="3"/>
  <c r="S1682" i="3"/>
  <c r="S1686" i="3"/>
  <c r="S1690" i="3"/>
  <c r="S1694" i="3"/>
  <c r="S1698" i="3"/>
  <c r="S1702" i="3"/>
  <c r="S1706" i="3"/>
  <c r="S1710" i="3"/>
  <c r="S1714" i="3"/>
  <c r="S1718" i="3"/>
  <c r="S1722" i="3"/>
  <c r="S1726" i="3"/>
  <c r="S1730" i="3"/>
  <c r="S1734" i="3"/>
  <c r="S1738" i="3"/>
  <c r="S1742" i="3"/>
  <c r="S1746" i="3"/>
  <c r="S1750" i="3"/>
  <c r="S1754" i="3"/>
  <c r="S1758" i="3"/>
  <c r="S1762" i="3"/>
  <c r="S1766" i="3"/>
  <c r="S1770" i="3"/>
  <c r="S1774" i="3"/>
  <c r="S1778" i="3"/>
  <c r="S1782" i="3"/>
  <c r="S1786" i="3"/>
  <c r="S1790" i="3"/>
  <c r="S1794" i="3"/>
  <c r="S1798" i="3"/>
  <c r="S1802" i="3"/>
  <c r="S1806" i="3"/>
  <c r="S1810" i="3"/>
  <c r="S1814" i="3"/>
  <c r="S1818" i="3"/>
  <c r="S1822" i="3"/>
  <c r="S1826" i="3"/>
  <c r="S1830" i="3"/>
  <c r="S1834" i="3"/>
  <c r="S1838" i="3"/>
  <c r="S1842" i="3"/>
  <c r="S1846" i="3"/>
  <c r="S1850" i="3"/>
  <c r="S1854" i="3"/>
  <c r="S1858" i="3"/>
  <c r="S1862" i="3"/>
  <c r="S1866" i="3"/>
  <c r="S1870" i="3"/>
  <c r="S1874" i="3"/>
  <c r="S1878" i="3"/>
  <c r="S1882" i="3"/>
  <c r="S1886" i="3"/>
  <c r="S1890" i="3"/>
  <c r="S1894" i="3"/>
  <c r="S1898" i="3"/>
  <c r="S1902" i="3"/>
  <c r="S1906" i="3"/>
  <c r="S1910" i="3"/>
  <c r="S1914" i="3"/>
  <c r="S1918" i="3"/>
  <c r="S1922" i="3"/>
  <c r="S1926" i="3"/>
  <c r="S1930" i="3"/>
  <c r="S1934" i="3"/>
  <c r="S1938" i="3"/>
  <c r="S1942" i="3"/>
  <c r="S1946" i="3"/>
  <c r="S1950" i="3"/>
  <c r="S1954" i="3"/>
  <c r="S1958" i="3"/>
  <c r="S1962" i="3"/>
  <c r="S1966" i="3"/>
  <c r="S1970" i="3"/>
  <c r="S1974" i="3"/>
  <c r="S1978" i="3"/>
  <c r="S1982" i="3"/>
  <c r="S1986" i="3"/>
  <c r="S1990" i="3"/>
  <c r="S1994" i="3"/>
  <c r="S1998" i="3"/>
  <c r="O5" i="3"/>
  <c r="O9" i="3"/>
  <c r="O13" i="3"/>
  <c r="O17" i="3"/>
  <c r="O21" i="3"/>
  <c r="O25" i="3"/>
  <c r="O29" i="3"/>
  <c r="O33" i="3"/>
  <c r="O37" i="3"/>
  <c r="O41" i="3"/>
  <c r="O45" i="3"/>
  <c r="O49" i="3"/>
  <c r="O53" i="3"/>
  <c r="O57" i="3"/>
  <c r="O61" i="3"/>
  <c r="O65" i="3"/>
  <c r="O69" i="3"/>
  <c r="O73" i="3"/>
  <c r="O77" i="3"/>
  <c r="O81" i="3"/>
  <c r="O85" i="3"/>
  <c r="O89" i="3"/>
  <c r="O93" i="3"/>
  <c r="O97" i="3"/>
  <c r="O101" i="3"/>
  <c r="O105" i="3"/>
  <c r="O109" i="3"/>
  <c r="O113" i="3"/>
  <c r="O117" i="3"/>
  <c r="O121" i="3"/>
  <c r="O125" i="3"/>
  <c r="O129" i="3"/>
  <c r="O133" i="3"/>
  <c r="O137" i="3"/>
  <c r="O141" i="3"/>
  <c r="O145" i="3"/>
  <c r="O149" i="3"/>
  <c r="O153" i="3"/>
  <c r="O157" i="3"/>
  <c r="O161" i="3"/>
  <c r="O165" i="3"/>
  <c r="O169" i="3"/>
  <c r="O173" i="3"/>
  <c r="O177" i="3"/>
  <c r="O181" i="3"/>
  <c r="O185" i="3"/>
  <c r="O189" i="3"/>
  <c r="O193" i="3"/>
  <c r="O197" i="3"/>
  <c r="O201" i="3"/>
  <c r="O205" i="3"/>
  <c r="O209" i="3"/>
  <c r="O213" i="3"/>
  <c r="O217" i="3"/>
  <c r="O221" i="3"/>
  <c r="O225" i="3"/>
  <c r="O229" i="3"/>
  <c r="O233" i="3"/>
  <c r="O237" i="3"/>
  <c r="O241" i="3"/>
  <c r="O245" i="3"/>
  <c r="O249" i="3"/>
  <c r="O253" i="3"/>
  <c r="O257" i="3"/>
  <c r="O261" i="3"/>
  <c r="O265" i="3"/>
  <c r="O269" i="3"/>
  <c r="O273" i="3"/>
  <c r="O277" i="3"/>
  <c r="O281" i="3"/>
  <c r="O285" i="3"/>
  <c r="O289" i="3"/>
  <c r="O293" i="3"/>
  <c r="O297" i="3"/>
  <c r="O301" i="3"/>
  <c r="O305" i="3"/>
  <c r="O309" i="3"/>
  <c r="O313" i="3"/>
  <c r="O317" i="3"/>
  <c r="O321" i="3"/>
  <c r="O325" i="3"/>
  <c r="O329" i="3"/>
  <c r="O333" i="3"/>
  <c r="O337" i="3"/>
  <c r="O341" i="3"/>
  <c r="O345" i="3"/>
  <c r="O349" i="3"/>
  <c r="O353" i="3"/>
  <c r="O357" i="3"/>
  <c r="O361" i="3"/>
  <c r="O365" i="3"/>
  <c r="O369" i="3"/>
  <c r="O373" i="3"/>
  <c r="O377" i="3"/>
  <c r="O381" i="3"/>
  <c r="O385" i="3"/>
  <c r="O389" i="3"/>
  <c r="O393" i="3"/>
  <c r="O397" i="3"/>
  <c r="O401" i="3"/>
  <c r="O405" i="3"/>
  <c r="O409" i="3"/>
  <c r="O413" i="3"/>
  <c r="O417" i="3"/>
  <c r="O421" i="3"/>
  <c r="O425" i="3"/>
  <c r="O429" i="3"/>
  <c r="O433" i="3"/>
  <c r="O437" i="3"/>
  <c r="O441" i="3"/>
  <c r="O445" i="3"/>
  <c r="O449" i="3"/>
  <c r="O453" i="3"/>
  <c r="O457" i="3"/>
  <c r="O461" i="3"/>
  <c r="O465" i="3"/>
  <c r="O469" i="3"/>
  <c r="O473" i="3"/>
  <c r="O477" i="3"/>
  <c r="O481" i="3"/>
  <c r="O485" i="3"/>
  <c r="O489" i="3"/>
  <c r="O493" i="3"/>
  <c r="O497" i="3"/>
  <c r="O501" i="3"/>
  <c r="O505" i="3"/>
  <c r="O509" i="3"/>
  <c r="O513" i="3"/>
  <c r="O517" i="3"/>
  <c r="O521" i="3"/>
  <c r="O525" i="3"/>
  <c r="O529" i="3"/>
  <c r="O533" i="3"/>
  <c r="O537" i="3"/>
  <c r="O541" i="3"/>
  <c r="O545" i="3"/>
  <c r="O549" i="3"/>
  <c r="O553" i="3"/>
  <c r="O557" i="3"/>
  <c r="O561" i="3"/>
  <c r="O565" i="3"/>
  <c r="O569" i="3"/>
  <c r="O573" i="3"/>
  <c r="O577" i="3"/>
  <c r="O581" i="3"/>
  <c r="O585" i="3"/>
  <c r="O589" i="3"/>
  <c r="O593" i="3"/>
  <c r="O597" i="3"/>
  <c r="O601" i="3"/>
  <c r="O605" i="3"/>
  <c r="O609" i="3"/>
  <c r="O613" i="3"/>
  <c r="O617" i="3"/>
  <c r="O621" i="3"/>
  <c r="O625" i="3"/>
  <c r="O629" i="3"/>
  <c r="O633" i="3"/>
  <c r="O637" i="3"/>
  <c r="O641" i="3"/>
  <c r="O645" i="3"/>
  <c r="O649" i="3"/>
  <c r="O653" i="3"/>
  <c r="O657" i="3"/>
  <c r="O661" i="3"/>
  <c r="O665" i="3"/>
  <c r="O669" i="3"/>
  <c r="O673" i="3"/>
  <c r="O677" i="3"/>
  <c r="O681" i="3"/>
  <c r="O685" i="3"/>
  <c r="O689" i="3"/>
  <c r="O693" i="3"/>
  <c r="O697" i="3"/>
  <c r="O701" i="3"/>
  <c r="O705" i="3"/>
  <c r="O709" i="3"/>
  <c r="O713" i="3"/>
  <c r="O717" i="3"/>
  <c r="O721" i="3"/>
  <c r="O725" i="3"/>
  <c r="O729" i="3"/>
  <c r="O733" i="3"/>
  <c r="O737" i="3"/>
  <c r="O741" i="3"/>
  <c r="O745" i="3"/>
  <c r="O749" i="3"/>
  <c r="O753" i="3"/>
  <c r="O757" i="3"/>
  <c r="O761" i="3"/>
  <c r="O765" i="3"/>
  <c r="O769" i="3"/>
  <c r="O773" i="3"/>
  <c r="O777" i="3"/>
  <c r="O781" i="3"/>
  <c r="O785" i="3"/>
  <c r="O789" i="3"/>
  <c r="O793" i="3"/>
  <c r="O797" i="3"/>
  <c r="O801" i="3"/>
  <c r="O805" i="3"/>
  <c r="O809" i="3"/>
  <c r="O813" i="3"/>
  <c r="O817" i="3"/>
  <c r="O821" i="3"/>
  <c r="O825" i="3"/>
  <c r="O829" i="3"/>
  <c r="O833" i="3"/>
  <c r="O837" i="3"/>
  <c r="O841" i="3"/>
  <c r="O845" i="3"/>
  <c r="O849" i="3"/>
  <c r="O853" i="3"/>
  <c r="O857" i="3"/>
  <c r="O861" i="3"/>
  <c r="O865" i="3"/>
  <c r="O869" i="3"/>
  <c r="O873" i="3"/>
  <c r="O877" i="3"/>
  <c r="O881" i="3"/>
  <c r="O885" i="3"/>
  <c r="O889" i="3"/>
  <c r="O893" i="3"/>
  <c r="O897" i="3"/>
  <c r="O901" i="3"/>
  <c r="O905" i="3"/>
  <c r="O909" i="3"/>
  <c r="O913" i="3"/>
  <c r="O917" i="3"/>
  <c r="O921" i="3"/>
  <c r="O925" i="3"/>
  <c r="O929" i="3"/>
  <c r="O933" i="3"/>
  <c r="O937" i="3"/>
  <c r="O941" i="3"/>
  <c r="O945" i="3"/>
  <c r="O949" i="3"/>
  <c r="O953" i="3"/>
  <c r="O957" i="3"/>
  <c r="O961" i="3"/>
  <c r="O965" i="3"/>
  <c r="O969" i="3"/>
  <c r="O973" i="3"/>
  <c r="O977" i="3"/>
  <c r="O981" i="3"/>
  <c r="O985" i="3"/>
  <c r="O989" i="3"/>
  <c r="O993" i="3"/>
  <c r="O997" i="3"/>
  <c r="O1001" i="3"/>
  <c r="O1005" i="3"/>
  <c r="O1009" i="3"/>
  <c r="O1013" i="3"/>
  <c r="O1017" i="3"/>
  <c r="O1021" i="3"/>
  <c r="O1025" i="3"/>
  <c r="O1029" i="3"/>
  <c r="O1033" i="3"/>
  <c r="O1037" i="3"/>
  <c r="O1041" i="3"/>
  <c r="O1045" i="3"/>
  <c r="O1049" i="3"/>
  <c r="O1053" i="3"/>
  <c r="O1057" i="3"/>
  <c r="O1061" i="3"/>
  <c r="O1065" i="3"/>
  <c r="O1069" i="3"/>
  <c r="O1073" i="3"/>
  <c r="O1077" i="3"/>
  <c r="O1081" i="3"/>
  <c r="O1085" i="3"/>
  <c r="O1089" i="3"/>
  <c r="O1093" i="3"/>
  <c r="O1097" i="3"/>
  <c r="O1101" i="3"/>
  <c r="O1105" i="3"/>
  <c r="O1109" i="3"/>
  <c r="O1113" i="3"/>
  <c r="O1117" i="3"/>
  <c r="O1121" i="3"/>
  <c r="O1125" i="3"/>
  <c r="O1129" i="3"/>
  <c r="O1133" i="3"/>
  <c r="O1137" i="3"/>
  <c r="O1141" i="3"/>
  <c r="O1145" i="3"/>
  <c r="O1149" i="3"/>
  <c r="O1153" i="3"/>
  <c r="O1157" i="3"/>
  <c r="O1161" i="3"/>
  <c r="O1165" i="3"/>
  <c r="O1169" i="3"/>
  <c r="O1173" i="3"/>
  <c r="O1177" i="3"/>
  <c r="O1181" i="3"/>
  <c r="O1185" i="3"/>
  <c r="O1189" i="3"/>
  <c r="O1193" i="3"/>
  <c r="O1197" i="3"/>
  <c r="O1201" i="3"/>
  <c r="O1205" i="3"/>
  <c r="O1209" i="3"/>
  <c r="O1213" i="3"/>
  <c r="O1217" i="3"/>
  <c r="O1221" i="3"/>
  <c r="O1225" i="3"/>
  <c r="O1229" i="3"/>
  <c r="O1233" i="3"/>
  <c r="O1237" i="3"/>
  <c r="O1241" i="3"/>
  <c r="O1245" i="3"/>
  <c r="O1249" i="3"/>
  <c r="O1253" i="3"/>
  <c r="O1257" i="3"/>
  <c r="O1261" i="3"/>
  <c r="O1265" i="3"/>
  <c r="O1269" i="3"/>
  <c r="O1273" i="3"/>
  <c r="O1277" i="3"/>
  <c r="O1281" i="3"/>
  <c r="O1285" i="3"/>
  <c r="O1289" i="3"/>
  <c r="O1293" i="3"/>
  <c r="O1297" i="3"/>
  <c r="O1301" i="3"/>
  <c r="O1305" i="3"/>
  <c r="O1309" i="3"/>
  <c r="O1313" i="3"/>
  <c r="O1317" i="3"/>
  <c r="O1321" i="3"/>
  <c r="O1325" i="3"/>
  <c r="O1329" i="3"/>
  <c r="O1333" i="3"/>
  <c r="O1337" i="3"/>
  <c r="O1341" i="3"/>
  <c r="O1345" i="3"/>
  <c r="O1349" i="3"/>
  <c r="O1353" i="3"/>
  <c r="O1357" i="3"/>
  <c r="O1361" i="3"/>
  <c r="O1365" i="3"/>
  <c r="O1369" i="3"/>
  <c r="O1373" i="3"/>
  <c r="O1377" i="3"/>
  <c r="O1381" i="3"/>
  <c r="O1385" i="3"/>
  <c r="O1389" i="3"/>
  <c r="O1393" i="3"/>
  <c r="O1397" i="3"/>
  <c r="O1401" i="3"/>
  <c r="O1405" i="3"/>
  <c r="O1409" i="3"/>
  <c r="O1413" i="3"/>
  <c r="O1417" i="3"/>
  <c r="O1421" i="3"/>
  <c r="O1425" i="3"/>
  <c r="O1429" i="3"/>
  <c r="O1433" i="3"/>
  <c r="O1437" i="3"/>
  <c r="O1441" i="3"/>
  <c r="O1445" i="3"/>
  <c r="O1449" i="3"/>
  <c r="O1453" i="3"/>
  <c r="O1457" i="3"/>
  <c r="O1461" i="3"/>
  <c r="O1465" i="3"/>
  <c r="O1469" i="3"/>
  <c r="O1473" i="3"/>
  <c r="O1477" i="3"/>
  <c r="O1481" i="3"/>
  <c r="O1485" i="3"/>
  <c r="O1489" i="3"/>
  <c r="O1493" i="3"/>
  <c r="O1497" i="3"/>
  <c r="O1501" i="3"/>
  <c r="O1505" i="3"/>
  <c r="O1509" i="3"/>
  <c r="O1513" i="3"/>
  <c r="O1517" i="3"/>
  <c r="O1521" i="3"/>
  <c r="O1525" i="3"/>
  <c r="O1529" i="3"/>
  <c r="O1533" i="3"/>
  <c r="O1537" i="3"/>
  <c r="O1541" i="3"/>
  <c r="O1545" i="3"/>
  <c r="O1549" i="3"/>
  <c r="O1553" i="3"/>
  <c r="O1557" i="3"/>
  <c r="O1561" i="3"/>
  <c r="O1565" i="3"/>
  <c r="O1569" i="3"/>
  <c r="O1573" i="3"/>
  <c r="O1577" i="3"/>
  <c r="O1581" i="3"/>
  <c r="O1585" i="3"/>
  <c r="O1589" i="3"/>
  <c r="O1593" i="3"/>
  <c r="O1597" i="3"/>
  <c r="O1601" i="3"/>
  <c r="O1605" i="3"/>
  <c r="O1609" i="3"/>
  <c r="O1613" i="3"/>
  <c r="O1617" i="3"/>
  <c r="O1621" i="3"/>
  <c r="O1625" i="3"/>
  <c r="O1629" i="3"/>
  <c r="O1633" i="3"/>
  <c r="O1637" i="3"/>
  <c r="O1641" i="3"/>
  <c r="O1645" i="3"/>
  <c r="O1649" i="3"/>
  <c r="O1653" i="3"/>
  <c r="O1657" i="3"/>
  <c r="O1661" i="3"/>
  <c r="O1665" i="3"/>
  <c r="O1669" i="3"/>
  <c r="O1673" i="3"/>
  <c r="O1677" i="3"/>
  <c r="O1681" i="3"/>
  <c r="O1685" i="3"/>
  <c r="O1689" i="3"/>
  <c r="O1693" i="3"/>
  <c r="O1697" i="3"/>
  <c r="O1701" i="3"/>
  <c r="O1705" i="3"/>
  <c r="O1709" i="3"/>
  <c r="O1713" i="3"/>
  <c r="O1717" i="3"/>
  <c r="O1721" i="3"/>
  <c r="O1725" i="3"/>
  <c r="O1729" i="3"/>
  <c r="O1733" i="3"/>
  <c r="O1737" i="3"/>
  <c r="O1741" i="3"/>
  <c r="O1745" i="3"/>
  <c r="O1749" i="3"/>
  <c r="O1753" i="3"/>
  <c r="O1757" i="3"/>
  <c r="O1761" i="3"/>
  <c r="O1765" i="3"/>
  <c r="O1769" i="3"/>
  <c r="O1773" i="3"/>
  <c r="O1777" i="3"/>
  <c r="O1781" i="3"/>
  <c r="O1785" i="3"/>
  <c r="O1789" i="3"/>
  <c r="O1793" i="3"/>
  <c r="O1797" i="3"/>
  <c r="O1801" i="3"/>
  <c r="O1805" i="3"/>
  <c r="O1809" i="3"/>
  <c r="O1813" i="3"/>
  <c r="O1817" i="3"/>
  <c r="O1821" i="3"/>
  <c r="O1825" i="3"/>
  <c r="O1829" i="3"/>
  <c r="O1833" i="3"/>
  <c r="O1837" i="3"/>
  <c r="O1841" i="3"/>
  <c r="O1845" i="3"/>
  <c r="O1849" i="3"/>
  <c r="O1853" i="3"/>
  <c r="O1857" i="3"/>
  <c r="O1861" i="3"/>
  <c r="O1865" i="3"/>
  <c r="O1869" i="3"/>
  <c r="O1873" i="3"/>
  <c r="O1877" i="3"/>
  <c r="O1881" i="3"/>
  <c r="O1885" i="3"/>
  <c r="O1889" i="3"/>
  <c r="O1893" i="3"/>
  <c r="O1897" i="3"/>
  <c r="O1901" i="3"/>
  <c r="O1905" i="3"/>
  <c r="O1909" i="3"/>
  <c r="O1913" i="3"/>
  <c r="O1917" i="3"/>
  <c r="O1921" i="3"/>
  <c r="O1925" i="3"/>
  <c r="O1929" i="3"/>
  <c r="O1933" i="3"/>
  <c r="O1937" i="3"/>
  <c r="O1941" i="3"/>
  <c r="O1945" i="3"/>
  <c r="O1949" i="3"/>
  <c r="O1953" i="3"/>
  <c r="O1957" i="3"/>
  <c r="O1961" i="3"/>
  <c r="O1965" i="3"/>
  <c r="O1969" i="3"/>
  <c r="O1973" i="3"/>
  <c r="O1977" i="3"/>
  <c r="O1981" i="3"/>
  <c r="O1985" i="3"/>
  <c r="O1989" i="3"/>
  <c r="O1993" i="3"/>
  <c r="O1997" i="3"/>
  <c r="K4" i="3"/>
  <c r="K8" i="3"/>
  <c r="K12" i="3"/>
  <c r="K16" i="3"/>
  <c r="K20" i="3"/>
  <c r="K24" i="3"/>
  <c r="K28" i="3"/>
  <c r="K32" i="3"/>
  <c r="K36" i="3"/>
  <c r="K40" i="3"/>
  <c r="K44" i="3"/>
  <c r="K48" i="3"/>
  <c r="K52" i="3"/>
  <c r="K56" i="3"/>
  <c r="K60" i="3"/>
  <c r="K64" i="3"/>
  <c r="K68" i="3"/>
  <c r="K72" i="3"/>
  <c r="K76" i="3"/>
  <c r="K80" i="3"/>
  <c r="K84" i="3"/>
  <c r="K88" i="3"/>
  <c r="K92" i="3"/>
  <c r="K96" i="3"/>
  <c r="K100" i="3"/>
  <c r="K104" i="3"/>
  <c r="K108" i="3"/>
  <c r="K112" i="3"/>
  <c r="K116" i="3"/>
  <c r="K120" i="3"/>
  <c r="K124" i="3"/>
  <c r="K128" i="3"/>
  <c r="K132" i="3"/>
  <c r="K136" i="3"/>
  <c r="K140" i="3"/>
  <c r="K144" i="3"/>
  <c r="K148" i="3"/>
  <c r="K152" i="3"/>
  <c r="K156" i="3"/>
  <c r="K160" i="3"/>
  <c r="K164" i="3"/>
  <c r="K168" i="3"/>
  <c r="K172" i="3"/>
  <c r="K176" i="3"/>
  <c r="K180" i="3"/>
  <c r="K184" i="3"/>
  <c r="K188" i="3"/>
  <c r="K192" i="3"/>
  <c r="K196" i="3"/>
  <c r="K200" i="3"/>
  <c r="K204" i="3"/>
  <c r="K208" i="3"/>
  <c r="K212" i="3"/>
  <c r="K216" i="3"/>
  <c r="K220" i="3"/>
  <c r="K224" i="3"/>
  <c r="K228" i="3"/>
  <c r="K232" i="3"/>
  <c r="K236" i="3"/>
  <c r="K240" i="3"/>
  <c r="K244" i="3"/>
  <c r="K248" i="3"/>
  <c r="K252" i="3"/>
  <c r="K256" i="3"/>
  <c r="K260" i="3"/>
  <c r="K264" i="3"/>
  <c r="K268" i="3"/>
  <c r="K272" i="3"/>
  <c r="K276" i="3"/>
  <c r="K280" i="3"/>
  <c r="K284" i="3"/>
  <c r="K288" i="3"/>
  <c r="K292" i="3"/>
  <c r="K296" i="3"/>
  <c r="K300" i="3"/>
  <c r="K304" i="3"/>
  <c r="K308" i="3"/>
  <c r="K312" i="3"/>
  <c r="K316" i="3"/>
  <c r="K320" i="3"/>
  <c r="K324" i="3"/>
  <c r="K328" i="3"/>
  <c r="K332" i="3"/>
  <c r="K336" i="3"/>
  <c r="K340" i="3"/>
  <c r="K344" i="3"/>
  <c r="K348" i="3"/>
  <c r="K352" i="3"/>
  <c r="K356" i="3"/>
  <c r="K360" i="3"/>
  <c r="K364" i="3"/>
  <c r="K368" i="3"/>
  <c r="K372" i="3"/>
  <c r="K376" i="3"/>
  <c r="K380" i="3"/>
  <c r="K384" i="3"/>
  <c r="K388" i="3"/>
  <c r="K392" i="3"/>
  <c r="K396" i="3"/>
  <c r="K400" i="3"/>
  <c r="K404" i="3"/>
  <c r="K408" i="3"/>
  <c r="K412" i="3"/>
  <c r="K416" i="3"/>
  <c r="K420" i="3"/>
  <c r="K424" i="3"/>
  <c r="K428" i="3"/>
  <c r="K432" i="3"/>
  <c r="K436" i="3"/>
  <c r="K440" i="3"/>
  <c r="K444" i="3"/>
  <c r="K448" i="3"/>
  <c r="K452" i="3"/>
  <c r="K456" i="3"/>
  <c r="K460" i="3"/>
  <c r="K464" i="3"/>
  <c r="K468" i="3"/>
  <c r="K472" i="3"/>
  <c r="K476" i="3"/>
  <c r="K480" i="3"/>
  <c r="K484" i="3"/>
  <c r="K488" i="3"/>
  <c r="K492" i="3"/>
  <c r="K496" i="3"/>
  <c r="K500" i="3"/>
  <c r="K504" i="3"/>
  <c r="K508" i="3"/>
  <c r="K512" i="3"/>
  <c r="K516" i="3"/>
  <c r="K520" i="3"/>
  <c r="K524" i="3"/>
  <c r="K528" i="3"/>
  <c r="K532" i="3"/>
  <c r="K536" i="3"/>
  <c r="K540" i="3"/>
  <c r="K544" i="3"/>
  <c r="K548" i="3"/>
  <c r="K552" i="3"/>
  <c r="K556" i="3"/>
  <c r="K560" i="3"/>
  <c r="K564" i="3"/>
  <c r="K568" i="3"/>
  <c r="S1526" i="3"/>
  <c r="S1534" i="3"/>
  <c r="S1542" i="3"/>
  <c r="S1550" i="3"/>
  <c r="S1558" i="3"/>
  <c r="S1566" i="3"/>
  <c r="S1574" i="3"/>
  <c r="S1582" i="3"/>
  <c r="S1590" i="3"/>
  <c r="S1598" i="3"/>
  <c r="S1606" i="3"/>
  <c r="S1614" i="3"/>
  <c r="S1621" i="3"/>
  <c r="S1626" i="3"/>
  <c r="S1631" i="3"/>
  <c r="S1635" i="3"/>
  <c r="S1639" i="3"/>
  <c r="S1643" i="3"/>
  <c r="S1647" i="3"/>
  <c r="S1651" i="3"/>
  <c r="S1655" i="3"/>
  <c r="S1659" i="3"/>
  <c r="S1663" i="3"/>
  <c r="S1667" i="3"/>
  <c r="S1671" i="3"/>
  <c r="S1675" i="3"/>
  <c r="S1679" i="3"/>
  <c r="S1683" i="3"/>
  <c r="S1687" i="3"/>
  <c r="S1691" i="3"/>
  <c r="S1695" i="3"/>
  <c r="S1699" i="3"/>
  <c r="S1703" i="3"/>
  <c r="S1707" i="3"/>
  <c r="S1711" i="3"/>
  <c r="S1715" i="3"/>
  <c r="S1719" i="3"/>
  <c r="S1723" i="3"/>
  <c r="S1727" i="3"/>
  <c r="S1731" i="3"/>
  <c r="S1735" i="3"/>
  <c r="S1739" i="3"/>
  <c r="S1743" i="3"/>
  <c r="S1747" i="3"/>
  <c r="S1751" i="3"/>
  <c r="S1755" i="3"/>
  <c r="S1759" i="3"/>
  <c r="S1763" i="3"/>
  <c r="S1767" i="3"/>
  <c r="S1771" i="3"/>
  <c r="S1775" i="3"/>
  <c r="S1779" i="3"/>
  <c r="S1783" i="3"/>
  <c r="S1787" i="3"/>
  <c r="S1791" i="3"/>
  <c r="S1795" i="3"/>
  <c r="S1799" i="3"/>
  <c r="S1803" i="3"/>
  <c r="S1807" i="3"/>
  <c r="S1811" i="3"/>
  <c r="S1815" i="3"/>
  <c r="S1819" i="3"/>
  <c r="S1823" i="3"/>
  <c r="S1827" i="3"/>
  <c r="S1831" i="3"/>
  <c r="S1835" i="3"/>
  <c r="S1839" i="3"/>
  <c r="S1843" i="3"/>
  <c r="S1847" i="3"/>
  <c r="S1851" i="3"/>
  <c r="S1855" i="3"/>
  <c r="S1859" i="3"/>
  <c r="S1863" i="3"/>
  <c r="S1867" i="3"/>
  <c r="S1871" i="3"/>
  <c r="S1875" i="3"/>
  <c r="S1879" i="3"/>
  <c r="S1883" i="3"/>
  <c r="S1887" i="3"/>
  <c r="S1891" i="3"/>
  <c r="S1895" i="3"/>
  <c r="S1899" i="3"/>
  <c r="S1903" i="3"/>
  <c r="S1907" i="3"/>
  <c r="S1911" i="3"/>
  <c r="S1915" i="3"/>
  <c r="S1919" i="3"/>
  <c r="S1923" i="3"/>
  <c r="S1927" i="3"/>
  <c r="S1931" i="3"/>
  <c r="S1935" i="3"/>
  <c r="S1939" i="3"/>
  <c r="S1943" i="3"/>
  <c r="S1947" i="3"/>
  <c r="S1951" i="3"/>
  <c r="S1955" i="3"/>
  <c r="S1959" i="3"/>
  <c r="S1963" i="3"/>
  <c r="S1967" i="3"/>
  <c r="S1971" i="3"/>
  <c r="S1975" i="3"/>
  <c r="S1979" i="3"/>
  <c r="S1983" i="3"/>
  <c r="S1987" i="3"/>
  <c r="S1991" i="3"/>
  <c r="S1995" i="3"/>
  <c r="S1999" i="3"/>
  <c r="O6" i="3"/>
  <c r="O10" i="3"/>
  <c r="O14" i="3"/>
  <c r="O18" i="3"/>
  <c r="O22" i="3"/>
  <c r="O26" i="3"/>
  <c r="O30" i="3"/>
  <c r="O34" i="3"/>
  <c r="O38" i="3"/>
  <c r="O42" i="3"/>
  <c r="O46" i="3"/>
  <c r="O50" i="3"/>
  <c r="O54" i="3"/>
  <c r="O58" i="3"/>
  <c r="O62" i="3"/>
  <c r="O66" i="3"/>
  <c r="O70" i="3"/>
  <c r="O74" i="3"/>
  <c r="O78" i="3"/>
  <c r="O82" i="3"/>
  <c r="O86" i="3"/>
  <c r="O90" i="3"/>
  <c r="O94" i="3"/>
  <c r="O98" i="3"/>
  <c r="O102" i="3"/>
  <c r="O106" i="3"/>
  <c r="O110" i="3"/>
  <c r="O114" i="3"/>
  <c r="O118" i="3"/>
  <c r="O122" i="3"/>
  <c r="O126" i="3"/>
  <c r="O130" i="3"/>
  <c r="O134" i="3"/>
  <c r="O138" i="3"/>
  <c r="O142" i="3"/>
  <c r="O146" i="3"/>
  <c r="O150" i="3"/>
  <c r="O154" i="3"/>
  <c r="O158" i="3"/>
  <c r="O162" i="3"/>
  <c r="O166" i="3"/>
  <c r="O170" i="3"/>
  <c r="O174" i="3"/>
  <c r="O178" i="3"/>
  <c r="O182" i="3"/>
  <c r="O186" i="3"/>
  <c r="O190" i="3"/>
  <c r="O194" i="3"/>
  <c r="O198" i="3"/>
  <c r="O202" i="3"/>
  <c r="O206" i="3"/>
  <c r="O210" i="3"/>
  <c r="O214" i="3"/>
  <c r="O218" i="3"/>
  <c r="O222" i="3"/>
  <c r="O226" i="3"/>
  <c r="O230" i="3"/>
  <c r="O234" i="3"/>
  <c r="O238" i="3"/>
  <c r="O242" i="3"/>
  <c r="O246" i="3"/>
  <c r="O250" i="3"/>
  <c r="O254" i="3"/>
  <c r="O258" i="3"/>
  <c r="O262" i="3"/>
  <c r="O266" i="3"/>
  <c r="O270" i="3"/>
  <c r="O274" i="3"/>
  <c r="O278" i="3"/>
  <c r="O282" i="3"/>
  <c r="O286" i="3"/>
  <c r="O290" i="3"/>
  <c r="O294" i="3"/>
  <c r="O298" i="3"/>
  <c r="O302" i="3"/>
  <c r="O306" i="3"/>
  <c r="O310" i="3"/>
  <c r="O314" i="3"/>
  <c r="O318" i="3"/>
  <c r="O322" i="3"/>
  <c r="O326" i="3"/>
  <c r="O330" i="3"/>
  <c r="O334" i="3"/>
  <c r="O338" i="3"/>
  <c r="O342" i="3"/>
  <c r="O346" i="3"/>
  <c r="O350" i="3"/>
  <c r="O354" i="3"/>
  <c r="O358" i="3"/>
  <c r="O362" i="3"/>
  <c r="O366" i="3"/>
  <c r="O370" i="3"/>
  <c r="O374" i="3"/>
  <c r="O378" i="3"/>
  <c r="O382" i="3"/>
  <c r="O386" i="3"/>
  <c r="O390" i="3"/>
  <c r="O394" i="3"/>
  <c r="O398" i="3"/>
  <c r="O402" i="3"/>
  <c r="O406" i="3"/>
  <c r="O410" i="3"/>
  <c r="O414" i="3"/>
  <c r="O418" i="3"/>
  <c r="O422" i="3"/>
  <c r="O426" i="3"/>
  <c r="O430" i="3"/>
  <c r="O434" i="3"/>
  <c r="O438" i="3"/>
  <c r="O442" i="3"/>
  <c r="O446" i="3"/>
  <c r="O450" i="3"/>
  <c r="O454" i="3"/>
  <c r="O458" i="3"/>
  <c r="O462" i="3"/>
  <c r="O466" i="3"/>
  <c r="O470" i="3"/>
  <c r="O474" i="3"/>
  <c r="O478" i="3"/>
  <c r="O482" i="3"/>
  <c r="O486" i="3"/>
  <c r="O490" i="3"/>
  <c r="O494" i="3"/>
  <c r="O498" i="3"/>
  <c r="O502" i="3"/>
  <c r="O506" i="3"/>
  <c r="O510" i="3"/>
  <c r="O514" i="3"/>
  <c r="O518" i="3"/>
  <c r="O522" i="3"/>
  <c r="O526" i="3"/>
  <c r="O530" i="3"/>
  <c r="O534" i="3"/>
  <c r="O538" i="3"/>
  <c r="O542" i="3"/>
  <c r="O546" i="3"/>
  <c r="O550" i="3"/>
  <c r="O554" i="3"/>
  <c r="O558" i="3"/>
  <c r="O562" i="3"/>
  <c r="O566" i="3"/>
  <c r="O570" i="3"/>
  <c r="O574" i="3"/>
  <c r="O578" i="3"/>
  <c r="O582" i="3"/>
  <c r="O586" i="3"/>
  <c r="O590" i="3"/>
  <c r="O594" i="3"/>
  <c r="O598" i="3"/>
  <c r="O602" i="3"/>
  <c r="O606" i="3"/>
  <c r="O610" i="3"/>
  <c r="O614" i="3"/>
  <c r="O618" i="3"/>
  <c r="O622" i="3"/>
  <c r="O626" i="3"/>
  <c r="O630" i="3"/>
  <c r="O634" i="3"/>
  <c r="O638" i="3"/>
  <c r="O642" i="3"/>
  <c r="O646" i="3"/>
  <c r="O650" i="3"/>
  <c r="O654" i="3"/>
  <c r="O658" i="3"/>
  <c r="O662" i="3"/>
  <c r="O666" i="3"/>
  <c r="O670" i="3"/>
  <c r="O674" i="3"/>
  <c r="O678" i="3"/>
  <c r="O682" i="3"/>
  <c r="O686" i="3"/>
  <c r="O690" i="3"/>
  <c r="O694" i="3"/>
  <c r="O698" i="3"/>
  <c r="O702" i="3"/>
  <c r="O706" i="3"/>
  <c r="O710" i="3"/>
  <c r="O714" i="3"/>
  <c r="O718" i="3"/>
  <c r="O722" i="3"/>
  <c r="O726" i="3"/>
  <c r="O730" i="3"/>
  <c r="O734" i="3"/>
  <c r="O738" i="3"/>
  <c r="O742" i="3"/>
  <c r="O746" i="3"/>
  <c r="O750" i="3"/>
  <c r="O754" i="3"/>
  <c r="O758" i="3"/>
  <c r="O762" i="3"/>
  <c r="O766" i="3"/>
  <c r="O770" i="3"/>
  <c r="O774" i="3"/>
  <c r="O778" i="3"/>
  <c r="O782" i="3"/>
  <c r="O786" i="3"/>
  <c r="O790" i="3"/>
  <c r="O794" i="3"/>
  <c r="O798" i="3"/>
  <c r="O802" i="3"/>
  <c r="O806" i="3"/>
  <c r="O810" i="3"/>
  <c r="O814" i="3"/>
  <c r="O818" i="3"/>
  <c r="O822" i="3"/>
  <c r="O826" i="3"/>
  <c r="O830" i="3"/>
  <c r="O834" i="3"/>
  <c r="O838" i="3"/>
  <c r="O842" i="3"/>
  <c r="O846" i="3"/>
  <c r="O850" i="3"/>
  <c r="O854" i="3"/>
  <c r="O858" i="3"/>
  <c r="O862" i="3"/>
  <c r="O866" i="3"/>
  <c r="O870" i="3"/>
  <c r="O874" i="3"/>
  <c r="O878" i="3"/>
  <c r="O882" i="3"/>
  <c r="O886" i="3"/>
  <c r="O890" i="3"/>
  <c r="O894" i="3"/>
  <c r="O898" i="3"/>
  <c r="O902" i="3"/>
  <c r="O906" i="3"/>
  <c r="O910" i="3"/>
  <c r="O914" i="3"/>
  <c r="O918" i="3"/>
  <c r="O922" i="3"/>
  <c r="O926" i="3"/>
  <c r="O930" i="3"/>
  <c r="O934" i="3"/>
  <c r="O938" i="3"/>
  <c r="O942" i="3"/>
  <c r="O946" i="3"/>
  <c r="O950" i="3"/>
  <c r="O954" i="3"/>
  <c r="O958" i="3"/>
  <c r="O962" i="3"/>
  <c r="O966" i="3"/>
  <c r="O970" i="3"/>
  <c r="O974" i="3"/>
  <c r="O978" i="3"/>
  <c r="O982" i="3"/>
  <c r="O986" i="3"/>
  <c r="O990" i="3"/>
  <c r="O994" i="3"/>
  <c r="O998" i="3"/>
  <c r="O1002" i="3"/>
  <c r="O1006" i="3"/>
  <c r="O1010" i="3"/>
  <c r="O1014" i="3"/>
  <c r="O1018" i="3"/>
  <c r="O1022" i="3"/>
  <c r="O1026" i="3"/>
  <c r="O1030" i="3"/>
  <c r="O1034" i="3"/>
  <c r="O1038" i="3"/>
  <c r="O1042" i="3"/>
  <c r="O1046" i="3"/>
  <c r="O1050" i="3"/>
  <c r="O1054" i="3"/>
  <c r="O1058" i="3"/>
  <c r="O1062" i="3"/>
  <c r="O1066" i="3"/>
  <c r="O1070" i="3"/>
  <c r="O1074" i="3"/>
  <c r="O1078" i="3"/>
  <c r="O1082" i="3"/>
  <c r="O1086" i="3"/>
  <c r="O1090" i="3"/>
  <c r="O1094" i="3"/>
  <c r="O1098" i="3"/>
  <c r="O1102" i="3"/>
  <c r="O1106" i="3"/>
  <c r="O1110" i="3"/>
  <c r="O1114" i="3"/>
  <c r="O1118" i="3"/>
  <c r="O1122" i="3"/>
  <c r="O1126" i="3"/>
  <c r="O1130" i="3"/>
  <c r="O1134" i="3"/>
  <c r="O1138" i="3"/>
  <c r="O1142" i="3"/>
  <c r="O1146" i="3"/>
  <c r="O1150" i="3"/>
  <c r="O1154" i="3"/>
  <c r="O1158" i="3"/>
  <c r="O1162" i="3"/>
  <c r="O1166" i="3"/>
  <c r="O1170" i="3"/>
  <c r="O1174" i="3"/>
  <c r="O1178" i="3"/>
  <c r="O1182" i="3"/>
  <c r="O1186" i="3"/>
  <c r="O1190" i="3"/>
  <c r="O1194" i="3"/>
  <c r="O1198" i="3"/>
  <c r="O1202" i="3"/>
  <c r="O1206" i="3"/>
  <c r="O1210" i="3"/>
  <c r="O1214" i="3"/>
  <c r="O1218" i="3"/>
  <c r="O1222" i="3"/>
  <c r="O1226" i="3"/>
  <c r="O1230" i="3"/>
  <c r="O1234" i="3"/>
  <c r="O1238" i="3"/>
  <c r="O1242" i="3"/>
  <c r="O1246" i="3"/>
  <c r="O1250" i="3"/>
  <c r="O1254" i="3"/>
  <c r="O1258" i="3"/>
  <c r="O1262" i="3"/>
  <c r="O1266" i="3"/>
  <c r="O1270" i="3"/>
  <c r="O1274" i="3"/>
  <c r="O1278" i="3"/>
  <c r="O1282" i="3"/>
  <c r="O1286" i="3"/>
  <c r="O1290" i="3"/>
  <c r="O1294" i="3"/>
  <c r="O1298" i="3"/>
  <c r="O1302" i="3"/>
  <c r="O1306" i="3"/>
  <c r="O1310" i="3"/>
  <c r="O1314" i="3"/>
  <c r="O1318" i="3"/>
  <c r="O1322" i="3"/>
  <c r="O1326" i="3"/>
  <c r="O1330" i="3"/>
  <c r="O1334" i="3"/>
  <c r="O1338" i="3"/>
  <c r="O1342" i="3"/>
  <c r="O1346" i="3"/>
  <c r="O1350" i="3"/>
  <c r="O1354" i="3"/>
  <c r="O1358" i="3"/>
  <c r="O1362" i="3"/>
  <c r="O1366" i="3"/>
  <c r="O1370" i="3"/>
  <c r="O1374" i="3"/>
  <c r="O1378" i="3"/>
  <c r="O1382" i="3"/>
  <c r="O1386" i="3"/>
  <c r="O1390" i="3"/>
  <c r="O1394" i="3"/>
  <c r="O1398" i="3"/>
  <c r="O1402" i="3"/>
  <c r="O1406" i="3"/>
  <c r="O1410" i="3"/>
  <c r="O1414" i="3"/>
  <c r="O1418" i="3"/>
  <c r="O1422" i="3"/>
  <c r="O1426" i="3"/>
  <c r="O1430" i="3"/>
  <c r="O1434" i="3"/>
  <c r="O1438" i="3"/>
  <c r="O1442" i="3"/>
  <c r="O1446" i="3"/>
  <c r="O1450" i="3"/>
  <c r="O1454" i="3"/>
  <c r="O1458" i="3"/>
  <c r="O1462" i="3"/>
  <c r="O1466" i="3"/>
  <c r="O1470" i="3"/>
  <c r="O1474" i="3"/>
  <c r="O1478" i="3"/>
  <c r="O1482" i="3"/>
  <c r="O1486" i="3"/>
  <c r="O1490" i="3"/>
  <c r="O1494" i="3"/>
  <c r="O1498" i="3"/>
  <c r="O1502" i="3"/>
  <c r="O1506" i="3"/>
  <c r="O1510" i="3"/>
  <c r="O1514" i="3"/>
  <c r="O1518" i="3"/>
  <c r="O1522" i="3"/>
  <c r="O1526" i="3"/>
  <c r="O1530" i="3"/>
  <c r="O1534" i="3"/>
  <c r="O1538" i="3"/>
  <c r="O1542" i="3"/>
  <c r="O1546" i="3"/>
  <c r="O1550" i="3"/>
  <c r="O1554" i="3"/>
  <c r="O1558" i="3"/>
  <c r="O1562" i="3"/>
  <c r="O1566" i="3"/>
  <c r="O1570" i="3"/>
  <c r="O1574" i="3"/>
  <c r="O1578" i="3"/>
  <c r="O1582" i="3"/>
  <c r="O1586" i="3"/>
  <c r="O1590" i="3"/>
  <c r="O1594" i="3"/>
  <c r="O1598" i="3"/>
  <c r="O1602" i="3"/>
  <c r="O1606" i="3"/>
  <c r="O1610" i="3"/>
  <c r="O1614" i="3"/>
  <c r="O1618" i="3"/>
  <c r="O1622" i="3"/>
  <c r="O1626" i="3"/>
  <c r="O1630" i="3"/>
  <c r="O1634" i="3"/>
  <c r="O1638" i="3"/>
  <c r="O1642" i="3"/>
  <c r="O1646" i="3"/>
  <c r="O1650" i="3"/>
  <c r="O1654" i="3"/>
  <c r="O1658" i="3"/>
  <c r="O1662" i="3"/>
  <c r="O1666" i="3"/>
  <c r="O1670" i="3"/>
  <c r="O1674" i="3"/>
  <c r="O1678" i="3"/>
  <c r="O1682" i="3"/>
  <c r="O1686" i="3"/>
  <c r="O1690" i="3"/>
  <c r="O1694" i="3"/>
  <c r="O1698" i="3"/>
  <c r="O1702" i="3"/>
  <c r="O1706" i="3"/>
  <c r="O1710" i="3"/>
  <c r="O1714" i="3"/>
  <c r="O1718" i="3"/>
  <c r="O1722" i="3"/>
  <c r="O1726" i="3"/>
  <c r="O1730" i="3"/>
  <c r="O1734" i="3"/>
  <c r="O1738" i="3"/>
  <c r="O1742" i="3"/>
  <c r="O1746" i="3"/>
  <c r="O1750" i="3"/>
  <c r="O1754" i="3"/>
  <c r="O1758" i="3"/>
  <c r="O1762" i="3"/>
  <c r="O1766" i="3"/>
  <c r="O1770" i="3"/>
  <c r="O1774" i="3"/>
  <c r="O1778" i="3"/>
  <c r="O1782" i="3"/>
  <c r="O1786" i="3"/>
  <c r="O1790" i="3"/>
  <c r="O1794" i="3"/>
  <c r="O1798" i="3"/>
  <c r="O1802" i="3"/>
  <c r="O1806" i="3"/>
  <c r="O1810" i="3"/>
  <c r="O1814" i="3"/>
  <c r="O1818" i="3"/>
  <c r="O1822" i="3"/>
  <c r="O1826" i="3"/>
  <c r="O1830" i="3"/>
  <c r="O1834" i="3"/>
  <c r="O1838" i="3"/>
  <c r="O1842" i="3"/>
  <c r="O1846" i="3"/>
  <c r="O1850" i="3"/>
  <c r="O1854" i="3"/>
  <c r="O1858" i="3"/>
  <c r="O1862" i="3"/>
  <c r="O1866" i="3"/>
  <c r="O1870" i="3"/>
  <c r="O1874" i="3"/>
  <c r="O1878" i="3"/>
  <c r="O1882" i="3"/>
  <c r="O1886" i="3"/>
  <c r="O1890" i="3"/>
  <c r="O1894" i="3"/>
  <c r="O1898" i="3"/>
  <c r="O1902" i="3"/>
  <c r="O1906" i="3"/>
  <c r="O1910" i="3"/>
  <c r="O1914" i="3"/>
  <c r="O1918" i="3"/>
  <c r="O1922" i="3"/>
  <c r="O1926" i="3"/>
  <c r="O1930" i="3"/>
  <c r="O1934" i="3"/>
  <c r="O1938" i="3"/>
  <c r="O1942" i="3"/>
  <c r="O1946" i="3"/>
  <c r="O1950" i="3"/>
  <c r="O1954" i="3"/>
  <c r="O1958" i="3"/>
  <c r="O1962" i="3"/>
  <c r="O1966" i="3"/>
  <c r="O1970" i="3"/>
  <c r="O1974" i="3"/>
  <c r="O1978" i="3"/>
  <c r="O1982" i="3"/>
  <c r="O1986" i="3"/>
  <c r="O1990" i="3"/>
  <c r="O1994" i="3"/>
  <c r="O1998" i="3"/>
  <c r="K5" i="3"/>
  <c r="K9" i="3"/>
  <c r="K13" i="3"/>
  <c r="K17" i="3"/>
  <c r="K21" i="3"/>
  <c r="K25" i="3"/>
  <c r="K29" i="3"/>
  <c r="K33" i="3"/>
  <c r="K37" i="3"/>
  <c r="K41" i="3"/>
  <c r="K45" i="3"/>
  <c r="K49" i="3"/>
  <c r="K53" i="3"/>
  <c r="K57" i="3"/>
  <c r="K61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K133" i="3"/>
  <c r="K137" i="3"/>
  <c r="K141" i="3"/>
  <c r="K145" i="3"/>
  <c r="K149" i="3"/>
  <c r="K153" i="3"/>
  <c r="K157" i="3"/>
  <c r="S1527" i="3"/>
  <c r="S1535" i="3"/>
  <c r="S1543" i="3"/>
  <c r="S1551" i="3"/>
  <c r="S1559" i="3"/>
  <c r="S1567" i="3"/>
  <c r="S1575" i="3"/>
  <c r="S1583" i="3"/>
  <c r="S1591" i="3"/>
  <c r="S1599" i="3"/>
  <c r="S1607" i="3"/>
  <c r="S1615" i="3"/>
  <c r="S1622" i="3"/>
  <c r="S1627" i="3"/>
  <c r="S1632" i="3"/>
  <c r="S1636" i="3"/>
  <c r="S1640" i="3"/>
  <c r="S1644" i="3"/>
  <c r="S1648" i="3"/>
  <c r="S1652" i="3"/>
  <c r="S1656" i="3"/>
  <c r="S1660" i="3"/>
  <c r="S1664" i="3"/>
  <c r="S1668" i="3"/>
  <c r="S1672" i="3"/>
  <c r="S1676" i="3"/>
  <c r="S1680" i="3"/>
  <c r="S1684" i="3"/>
  <c r="S1688" i="3"/>
  <c r="S1692" i="3"/>
  <c r="S1696" i="3"/>
  <c r="S1700" i="3"/>
  <c r="S1704" i="3"/>
  <c r="S1708" i="3"/>
  <c r="S1712" i="3"/>
  <c r="S1716" i="3"/>
  <c r="S1720" i="3"/>
  <c r="S1724" i="3"/>
  <c r="S1728" i="3"/>
  <c r="S1732" i="3"/>
  <c r="S1736" i="3"/>
  <c r="S1740" i="3"/>
  <c r="S1744" i="3"/>
  <c r="S1748" i="3"/>
  <c r="S1752" i="3"/>
  <c r="S1756" i="3"/>
  <c r="S1760" i="3"/>
  <c r="S1764" i="3"/>
  <c r="S1768" i="3"/>
  <c r="S1772" i="3"/>
  <c r="S1776" i="3"/>
  <c r="S1780" i="3"/>
  <c r="S1784" i="3"/>
  <c r="S1788" i="3"/>
  <c r="S1792" i="3"/>
  <c r="S1796" i="3"/>
  <c r="S1800" i="3"/>
  <c r="S1804" i="3"/>
  <c r="S1808" i="3"/>
  <c r="S1812" i="3"/>
  <c r="S1816" i="3"/>
  <c r="S1820" i="3"/>
  <c r="S1824" i="3"/>
  <c r="S1828" i="3"/>
  <c r="S1832" i="3"/>
  <c r="S1836" i="3"/>
  <c r="S1840" i="3"/>
  <c r="S1844" i="3"/>
  <c r="S1848" i="3"/>
  <c r="S1852" i="3"/>
  <c r="S1856" i="3"/>
  <c r="S1860" i="3"/>
  <c r="S1864" i="3"/>
  <c r="S1868" i="3"/>
  <c r="S1872" i="3"/>
  <c r="S1876" i="3"/>
  <c r="S1880" i="3"/>
  <c r="S1884" i="3"/>
  <c r="S1888" i="3"/>
  <c r="S1892" i="3"/>
  <c r="S1896" i="3"/>
  <c r="S1900" i="3"/>
  <c r="S1904" i="3"/>
  <c r="S1908" i="3"/>
  <c r="S1912" i="3"/>
  <c r="S1916" i="3"/>
  <c r="S1920" i="3"/>
  <c r="S1924" i="3"/>
  <c r="S1928" i="3"/>
  <c r="S1932" i="3"/>
  <c r="S1936" i="3"/>
  <c r="S1940" i="3"/>
  <c r="S1944" i="3"/>
  <c r="S1948" i="3"/>
  <c r="S1952" i="3"/>
  <c r="S1956" i="3"/>
  <c r="S1960" i="3"/>
  <c r="S1964" i="3"/>
  <c r="S1968" i="3"/>
  <c r="S1972" i="3"/>
  <c r="S1976" i="3"/>
  <c r="S1980" i="3"/>
  <c r="S1984" i="3"/>
  <c r="S1988" i="3"/>
  <c r="S1992" i="3"/>
  <c r="S1996" i="3"/>
  <c r="S2000" i="3"/>
  <c r="O7" i="3"/>
  <c r="O11" i="3"/>
  <c r="O15" i="3"/>
  <c r="O19" i="3"/>
  <c r="O23" i="3"/>
  <c r="O27" i="3"/>
  <c r="O31" i="3"/>
  <c r="O35" i="3"/>
  <c r="O39" i="3"/>
  <c r="O43" i="3"/>
  <c r="O47" i="3"/>
  <c r="O51" i="3"/>
  <c r="O55" i="3"/>
  <c r="O59" i="3"/>
  <c r="O63" i="3"/>
  <c r="O67" i="3"/>
  <c r="O71" i="3"/>
  <c r="O75" i="3"/>
  <c r="O79" i="3"/>
  <c r="O83" i="3"/>
  <c r="O87" i="3"/>
  <c r="O91" i="3"/>
  <c r="O95" i="3"/>
  <c r="O99" i="3"/>
  <c r="O103" i="3"/>
  <c r="O107" i="3"/>
  <c r="O111" i="3"/>
  <c r="O115" i="3"/>
  <c r="O119" i="3"/>
  <c r="O123" i="3"/>
  <c r="O127" i="3"/>
  <c r="O131" i="3"/>
  <c r="O135" i="3"/>
  <c r="O139" i="3"/>
  <c r="O143" i="3"/>
  <c r="O147" i="3"/>
  <c r="O151" i="3"/>
  <c r="O155" i="3"/>
  <c r="O159" i="3"/>
  <c r="O163" i="3"/>
  <c r="O167" i="3"/>
  <c r="O171" i="3"/>
  <c r="O175" i="3"/>
  <c r="O179" i="3"/>
  <c r="O183" i="3"/>
  <c r="O187" i="3"/>
  <c r="O191" i="3"/>
  <c r="O195" i="3"/>
  <c r="O199" i="3"/>
  <c r="O203" i="3"/>
  <c r="O207" i="3"/>
  <c r="O211" i="3"/>
  <c r="O215" i="3"/>
  <c r="O219" i="3"/>
  <c r="O223" i="3"/>
  <c r="O227" i="3"/>
  <c r="O231" i="3"/>
  <c r="O235" i="3"/>
  <c r="O239" i="3"/>
  <c r="O243" i="3"/>
  <c r="O247" i="3"/>
  <c r="O251" i="3"/>
  <c r="O255" i="3"/>
  <c r="O259" i="3"/>
  <c r="O263" i="3"/>
  <c r="O267" i="3"/>
  <c r="O271" i="3"/>
  <c r="O275" i="3"/>
  <c r="O279" i="3"/>
  <c r="O283" i="3"/>
  <c r="O287" i="3"/>
  <c r="O291" i="3"/>
  <c r="O295" i="3"/>
  <c r="O299" i="3"/>
  <c r="O303" i="3"/>
  <c r="O307" i="3"/>
  <c r="O311" i="3"/>
  <c r="O315" i="3"/>
  <c r="O319" i="3"/>
  <c r="O323" i="3"/>
  <c r="O327" i="3"/>
  <c r="O331" i="3"/>
  <c r="O335" i="3"/>
  <c r="O339" i="3"/>
  <c r="O343" i="3"/>
  <c r="O347" i="3"/>
  <c r="O351" i="3"/>
  <c r="O355" i="3"/>
  <c r="O359" i="3"/>
  <c r="O363" i="3"/>
  <c r="O367" i="3"/>
  <c r="O371" i="3"/>
  <c r="O375" i="3"/>
  <c r="O379" i="3"/>
  <c r="O383" i="3"/>
  <c r="O387" i="3"/>
  <c r="O391" i="3"/>
  <c r="O395" i="3"/>
  <c r="O399" i="3"/>
  <c r="O403" i="3"/>
  <c r="O407" i="3"/>
  <c r="O411" i="3"/>
  <c r="O415" i="3"/>
  <c r="O419" i="3"/>
  <c r="O423" i="3"/>
  <c r="O427" i="3"/>
  <c r="O431" i="3"/>
  <c r="O435" i="3"/>
  <c r="O439" i="3"/>
  <c r="O443" i="3"/>
  <c r="O447" i="3"/>
  <c r="O451" i="3"/>
  <c r="O455" i="3"/>
  <c r="O459" i="3"/>
  <c r="O463" i="3"/>
  <c r="O467" i="3"/>
  <c r="O471" i="3"/>
  <c r="O475" i="3"/>
  <c r="O479" i="3"/>
  <c r="O483" i="3"/>
  <c r="O487" i="3"/>
  <c r="O491" i="3"/>
  <c r="O495" i="3"/>
  <c r="O499" i="3"/>
  <c r="O503" i="3"/>
  <c r="O507" i="3"/>
  <c r="O511" i="3"/>
  <c r="O515" i="3"/>
  <c r="O519" i="3"/>
  <c r="O523" i="3"/>
  <c r="O527" i="3"/>
  <c r="O531" i="3"/>
  <c r="O535" i="3"/>
  <c r="O539" i="3"/>
  <c r="O543" i="3"/>
  <c r="O547" i="3"/>
  <c r="O551" i="3"/>
  <c r="O555" i="3"/>
  <c r="O559" i="3"/>
  <c r="O563" i="3"/>
  <c r="O567" i="3"/>
  <c r="O571" i="3"/>
  <c r="O575" i="3"/>
  <c r="O579" i="3"/>
  <c r="O583" i="3"/>
  <c r="O587" i="3"/>
  <c r="O591" i="3"/>
  <c r="O595" i="3"/>
  <c r="O599" i="3"/>
  <c r="O603" i="3"/>
  <c r="O607" i="3"/>
  <c r="O611" i="3"/>
  <c r="O615" i="3"/>
  <c r="O619" i="3"/>
  <c r="O623" i="3"/>
  <c r="O627" i="3"/>
  <c r="O631" i="3"/>
  <c r="O635" i="3"/>
  <c r="O639" i="3"/>
  <c r="O643" i="3"/>
  <c r="O647" i="3"/>
  <c r="O651" i="3"/>
  <c r="O655" i="3"/>
  <c r="O659" i="3"/>
  <c r="O663" i="3"/>
  <c r="O667" i="3"/>
  <c r="O671" i="3"/>
  <c r="O675" i="3"/>
  <c r="O679" i="3"/>
  <c r="O683" i="3"/>
  <c r="O687" i="3"/>
  <c r="O691" i="3"/>
  <c r="O695" i="3"/>
  <c r="O699" i="3"/>
  <c r="O703" i="3"/>
  <c r="O707" i="3"/>
  <c r="O711" i="3"/>
  <c r="O715" i="3"/>
  <c r="O719" i="3"/>
  <c r="O723" i="3"/>
  <c r="O727" i="3"/>
  <c r="O731" i="3"/>
  <c r="O735" i="3"/>
  <c r="O739" i="3"/>
  <c r="O743" i="3"/>
  <c r="O747" i="3"/>
  <c r="O751" i="3"/>
  <c r="O755" i="3"/>
  <c r="O759" i="3"/>
  <c r="O763" i="3"/>
  <c r="O767" i="3"/>
  <c r="O771" i="3"/>
  <c r="O775" i="3"/>
  <c r="O779" i="3"/>
  <c r="O783" i="3"/>
  <c r="O787" i="3"/>
  <c r="O791" i="3"/>
  <c r="O795" i="3"/>
  <c r="O799" i="3"/>
  <c r="O803" i="3"/>
  <c r="O807" i="3"/>
  <c r="O811" i="3"/>
  <c r="O815" i="3"/>
  <c r="O819" i="3"/>
  <c r="O823" i="3"/>
  <c r="O827" i="3"/>
  <c r="O831" i="3"/>
  <c r="O835" i="3"/>
  <c r="O839" i="3"/>
  <c r="O843" i="3"/>
  <c r="O847" i="3"/>
  <c r="O851" i="3"/>
  <c r="O855" i="3"/>
  <c r="O859" i="3"/>
  <c r="O863" i="3"/>
  <c r="O867" i="3"/>
  <c r="O871" i="3"/>
  <c r="O875" i="3"/>
  <c r="O879" i="3"/>
  <c r="O883" i="3"/>
  <c r="O887" i="3"/>
  <c r="O891" i="3"/>
  <c r="O895" i="3"/>
  <c r="O899" i="3"/>
  <c r="O903" i="3"/>
  <c r="O907" i="3"/>
  <c r="O911" i="3"/>
  <c r="O915" i="3"/>
  <c r="O919" i="3"/>
  <c r="O923" i="3"/>
  <c r="O927" i="3"/>
  <c r="O931" i="3"/>
  <c r="O935" i="3"/>
  <c r="O939" i="3"/>
  <c r="O943" i="3"/>
  <c r="O947" i="3"/>
  <c r="O951" i="3"/>
  <c r="O955" i="3"/>
  <c r="O959" i="3"/>
  <c r="O963" i="3"/>
  <c r="O967" i="3"/>
  <c r="O971" i="3"/>
  <c r="O975" i="3"/>
  <c r="O979" i="3"/>
  <c r="O983" i="3"/>
  <c r="O987" i="3"/>
  <c r="O991" i="3"/>
  <c r="O995" i="3"/>
  <c r="O999" i="3"/>
  <c r="O1003" i="3"/>
  <c r="O1007" i="3"/>
  <c r="O1011" i="3"/>
  <c r="O1015" i="3"/>
  <c r="O1019" i="3"/>
  <c r="O1023" i="3"/>
  <c r="O1027" i="3"/>
  <c r="O1031" i="3"/>
  <c r="O1035" i="3"/>
  <c r="O1039" i="3"/>
  <c r="O1043" i="3"/>
  <c r="O1047" i="3"/>
  <c r="O1051" i="3"/>
  <c r="O1055" i="3"/>
  <c r="O1059" i="3"/>
  <c r="O1063" i="3"/>
  <c r="O1067" i="3"/>
  <c r="O1071" i="3"/>
  <c r="O1075" i="3"/>
  <c r="O1079" i="3"/>
  <c r="O1083" i="3"/>
  <c r="O1087" i="3"/>
  <c r="O1091" i="3"/>
  <c r="O1095" i="3"/>
  <c r="O1099" i="3"/>
  <c r="O1103" i="3"/>
  <c r="O1107" i="3"/>
  <c r="O1111" i="3"/>
  <c r="O1115" i="3"/>
  <c r="O1119" i="3"/>
  <c r="O1123" i="3"/>
  <c r="O1127" i="3"/>
  <c r="O1131" i="3"/>
  <c r="O1135" i="3"/>
  <c r="O1139" i="3"/>
  <c r="O1143" i="3"/>
  <c r="O1147" i="3"/>
  <c r="O1151" i="3"/>
  <c r="O1155" i="3"/>
  <c r="O1159" i="3"/>
  <c r="O1163" i="3"/>
  <c r="O1167" i="3"/>
  <c r="O1171" i="3"/>
  <c r="O1175" i="3"/>
  <c r="O1179" i="3"/>
  <c r="O1183" i="3"/>
  <c r="O1187" i="3"/>
  <c r="O1191" i="3"/>
  <c r="O1195" i="3"/>
  <c r="O1199" i="3"/>
  <c r="O1203" i="3"/>
  <c r="O1207" i="3"/>
  <c r="O1211" i="3"/>
  <c r="O1215" i="3"/>
  <c r="O1219" i="3"/>
  <c r="O1223" i="3"/>
  <c r="O1227" i="3"/>
  <c r="O1231" i="3"/>
  <c r="O1235" i="3"/>
  <c r="O1239" i="3"/>
  <c r="O1243" i="3"/>
  <c r="O1247" i="3"/>
  <c r="O1251" i="3"/>
  <c r="O1255" i="3"/>
  <c r="O1259" i="3"/>
  <c r="O1263" i="3"/>
  <c r="O1267" i="3"/>
  <c r="O1271" i="3"/>
  <c r="O1275" i="3"/>
  <c r="O1279" i="3"/>
  <c r="O1283" i="3"/>
  <c r="O1287" i="3"/>
  <c r="O1291" i="3"/>
  <c r="O1295" i="3"/>
  <c r="O1299" i="3"/>
  <c r="O1303" i="3"/>
  <c r="O1307" i="3"/>
  <c r="O1311" i="3"/>
  <c r="O1315" i="3"/>
  <c r="O1319" i="3"/>
  <c r="O1323" i="3"/>
  <c r="O1327" i="3"/>
  <c r="O1331" i="3"/>
  <c r="O1335" i="3"/>
  <c r="O1339" i="3"/>
  <c r="O1343" i="3"/>
  <c r="O1347" i="3"/>
  <c r="O1351" i="3"/>
  <c r="O1355" i="3"/>
  <c r="O1359" i="3"/>
  <c r="O1363" i="3"/>
  <c r="O1367" i="3"/>
  <c r="O1371" i="3"/>
  <c r="O1375" i="3"/>
  <c r="O1379" i="3"/>
  <c r="O1383" i="3"/>
  <c r="O1387" i="3"/>
  <c r="O1391" i="3"/>
  <c r="O1395" i="3"/>
  <c r="O1399" i="3"/>
  <c r="O1403" i="3"/>
  <c r="O1407" i="3"/>
  <c r="O1411" i="3"/>
  <c r="O1415" i="3"/>
  <c r="O1419" i="3"/>
  <c r="O1423" i="3"/>
  <c r="O1427" i="3"/>
  <c r="O1431" i="3"/>
  <c r="O1435" i="3"/>
  <c r="O1439" i="3"/>
  <c r="O1443" i="3"/>
  <c r="O1447" i="3"/>
  <c r="O1451" i="3"/>
  <c r="O1455" i="3"/>
  <c r="O1459" i="3"/>
  <c r="O1463" i="3"/>
  <c r="O1467" i="3"/>
  <c r="O1471" i="3"/>
  <c r="O1475" i="3"/>
  <c r="O1479" i="3"/>
  <c r="O1483" i="3"/>
  <c r="O1487" i="3"/>
  <c r="O1491" i="3"/>
  <c r="O1495" i="3"/>
  <c r="O1499" i="3"/>
  <c r="O1503" i="3"/>
  <c r="O1507" i="3"/>
  <c r="O1511" i="3"/>
  <c r="O1515" i="3"/>
  <c r="O1519" i="3"/>
  <c r="O1523" i="3"/>
  <c r="O1527" i="3"/>
  <c r="O1531" i="3"/>
  <c r="O1535" i="3"/>
  <c r="O1539" i="3"/>
  <c r="O1543" i="3"/>
  <c r="O1547" i="3"/>
  <c r="O1551" i="3"/>
  <c r="O1555" i="3"/>
  <c r="O1559" i="3"/>
  <c r="O1563" i="3"/>
  <c r="O1567" i="3"/>
  <c r="O1571" i="3"/>
  <c r="O1575" i="3"/>
  <c r="O1579" i="3"/>
  <c r="O1583" i="3"/>
  <c r="O1587" i="3"/>
  <c r="O1591" i="3"/>
  <c r="O1595" i="3"/>
  <c r="O1599" i="3"/>
  <c r="O1603" i="3"/>
  <c r="O1607" i="3"/>
  <c r="O1611" i="3"/>
  <c r="O1615" i="3"/>
  <c r="O1619" i="3"/>
  <c r="O1623" i="3"/>
  <c r="O1627" i="3"/>
  <c r="O1631" i="3"/>
  <c r="O1635" i="3"/>
  <c r="O1639" i="3"/>
  <c r="O1643" i="3"/>
  <c r="O1647" i="3"/>
  <c r="O1651" i="3"/>
  <c r="O1655" i="3"/>
  <c r="O1659" i="3"/>
  <c r="O1663" i="3"/>
  <c r="O1667" i="3"/>
  <c r="O1671" i="3"/>
  <c r="O1675" i="3"/>
  <c r="O1679" i="3"/>
  <c r="O1683" i="3"/>
  <c r="O1687" i="3"/>
  <c r="O1691" i="3"/>
  <c r="O1695" i="3"/>
  <c r="O1699" i="3"/>
  <c r="O1703" i="3"/>
  <c r="O1707" i="3"/>
  <c r="O1711" i="3"/>
  <c r="O1715" i="3"/>
  <c r="O1719" i="3"/>
  <c r="O1723" i="3"/>
  <c r="O1727" i="3"/>
  <c r="O1731" i="3"/>
  <c r="O1735" i="3"/>
  <c r="O1739" i="3"/>
  <c r="O1743" i="3"/>
  <c r="O1747" i="3"/>
  <c r="O1751" i="3"/>
  <c r="O1755" i="3"/>
  <c r="O1759" i="3"/>
  <c r="O1763" i="3"/>
  <c r="O1767" i="3"/>
  <c r="O1771" i="3"/>
  <c r="O1775" i="3"/>
  <c r="O1779" i="3"/>
  <c r="O1783" i="3"/>
  <c r="O1787" i="3"/>
  <c r="O1791" i="3"/>
  <c r="O1795" i="3"/>
  <c r="O1799" i="3"/>
  <c r="O1803" i="3"/>
  <c r="O1807" i="3"/>
  <c r="O1811" i="3"/>
  <c r="O1815" i="3"/>
  <c r="O1819" i="3"/>
  <c r="O1823" i="3"/>
  <c r="O1827" i="3"/>
  <c r="O1831" i="3"/>
  <c r="O1835" i="3"/>
  <c r="O1839" i="3"/>
  <c r="O1843" i="3"/>
  <c r="O1847" i="3"/>
  <c r="O1851" i="3"/>
  <c r="O1855" i="3"/>
  <c r="O1859" i="3"/>
  <c r="O1863" i="3"/>
  <c r="O1867" i="3"/>
  <c r="O1871" i="3"/>
  <c r="O1875" i="3"/>
  <c r="O1879" i="3"/>
  <c r="O1883" i="3"/>
  <c r="O1887" i="3"/>
  <c r="O1891" i="3"/>
  <c r="O1895" i="3"/>
  <c r="O1899" i="3"/>
  <c r="O1903" i="3"/>
  <c r="O1907" i="3"/>
  <c r="O1911" i="3"/>
  <c r="O1915" i="3"/>
  <c r="O1919" i="3"/>
  <c r="O1923" i="3"/>
  <c r="O1927" i="3"/>
  <c r="O1931" i="3"/>
  <c r="O1935" i="3"/>
  <c r="O1939" i="3"/>
  <c r="O1943" i="3"/>
  <c r="O1947" i="3"/>
  <c r="O1951" i="3"/>
  <c r="O1955" i="3"/>
  <c r="O1959" i="3"/>
  <c r="O1963" i="3"/>
  <c r="O1967" i="3"/>
  <c r="O1971" i="3"/>
  <c r="O1975" i="3"/>
  <c r="O1979" i="3"/>
  <c r="O1983" i="3"/>
  <c r="O1987" i="3"/>
  <c r="O1991" i="3"/>
  <c r="O1995" i="3"/>
  <c r="O1999" i="3"/>
  <c r="K6" i="3"/>
  <c r="K10" i="3"/>
  <c r="K14" i="3"/>
  <c r="K18" i="3"/>
  <c r="K22" i="3"/>
  <c r="K26" i="3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0" i="3"/>
  <c r="K94" i="3"/>
  <c r="K98" i="3"/>
  <c r="K102" i="3"/>
  <c r="K106" i="3"/>
  <c r="K110" i="3"/>
  <c r="K114" i="3"/>
  <c r="K118" i="3"/>
  <c r="K122" i="3"/>
  <c r="K126" i="3"/>
  <c r="K130" i="3"/>
  <c r="K134" i="3"/>
  <c r="K138" i="3"/>
  <c r="K142" i="3"/>
  <c r="K146" i="3"/>
  <c r="K150" i="3"/>
  <c r="K154" i="3"/>
  <c r="K158" i="3"/>
  <c r="K162" i="3"/>
  <c r="K166" i="3"/>
  <c r="K170" i="3"/>
  <c r="K174" i="3"/>
  <c r="K178" i="3"/>
  <c r="K182" i="3"/>
  <c r="K186" i="3"/>
  <c r="K190" i="3"/>
  <c r="K194" i="3"/>
  <c r="K198" i="3"/>
  <c r="K202" i="3"/>
  <c r="K206" i="3"/>
  <c r="K210" i="3"/>
  <c r="K214" i="3"/>
  <c r="K218" i="3"/>
  <c r="K222" i="3"/>
  <c r="K226" i="3"/>
  <c r="K230" i="3"/>
  <c r="K234" i="3"/>
  <c r="K238" i="3"/>
  <c r="K242" i="3"/>
  <c r="K246" i="3"/>
  <c r="K250" i="3"/>
  <c r="K254" i="3"/>
  <c r="K258" i="3"/>
  <c r="K262" i="3"/>
  <c r="K266" i="3"/>
  <c r="K270" i="3"/>
  <c r="K274" i="3"/>
  <c r="K278" i="3"/>
  <c r="K282" i="3"/>
  <c r="K286" i="3"/>
  <c r="K290" i="3"/>
  <c r="K294" i="3"/>
  <c r="K298" i="3"/>
  <c r="K302" i="3"/>
  <c r="K306" i="3"/>
  <c r="K310" i="3"/>
  <c r="K314" i="3"/>
  <c r="K318" i="3"/>
  <c r="K322" i="3"/>
  <c r="K326" i="3"/>
  <c r="K330" i="3"/>
  <c r="K334" i="3"/>
  <c r="K338" i="3"/>
  <c r="K342" i="3"/>
  <c r="K346" i="3"/>
  <c r="K350" i="3"/>
  <c r="K354" i="3"/>
  <c r="K358" i="3"/>
  <c r="K362" i="3"/>
  <c r="K366" i="3"/>
  <c r="K370" i="3"/>
  <c r="K374" i="3"/>
  <c r="K378" i="3"/>
  <c r="K382" i="3"/>
  <c r="K386" i="3"/>
  <c r="K390" i="3"/>
  <c r="K394" i="3"/>
  <c r="K398" i="3"/>
  <c r="K402" i="3"/>
  <c r="K406" i="3"/>
  <c r="K410" i="3"/>
  <c r="K414" i="3"/>
  <c r="K418" i="3"/>
  <c r="K422" i="3"/>
  <c r="K426" i="3"/>
  <c r="K430" i="3"/>
  <c r="K434" i="3"/>
  <c r="K438" i="3"/>
  <c r="K442" i="3"/>
  <c r="K446" i="3"/>
  <c r="K450" i="3"/>
  <c r="K454" i="3"/>
  <c r="K458" i="3"/>
  <c r="K462" i="3"/>
  <c r="K466" i="3"/>
  <c r="K470" i="3"/>
  <c r="K474" i="3"/>
  <c r="K478" i="3"/>
  <c r="K482" i="3"/>
  <c r="K486" i="3"/>
  <c r="K490" i="3"/>
  <c r="K494" i="3"/>
  <c r="K498" i="3"/>
  <c r="K502" i="3"/>
  <c r="K506" i="3"/>
  <c r="K510" i="3"/>
  <c r="K514" i="3"/>
  <c r="K518" i="3"/>
  <c r="K522" i="3"/>
  <c r="K526" i="3"/>
  <c r="K530" i="3"/>
  <c r="K534" i="3"/>
  <c r="K538" i="3"/>
  <c r="K542" i="3"/>
  <c r="K546" i="3"/>
  <c r="K550" i="3"/>
  <c r="K554" i="3"/>
  <c r="K558" i="3"/>
  <c r="K562" i="3"/>
  <c r="S1530" i="3"/>
  <c r="S1538" i="3"/>
  <c r="S1546" i="3"/>
  <c r="S1554" i="3"/>
  <c r="S1562" i="3"/>
  <c r="S1570" i="3"/>
  <c r="S1578" i="3"/>
  <c r="S1586" i="3"/>
  <c r="S1594" i="3"/>
  <c r="S1602" i="3"/>
  <c r="S1610" i="3"/>
  <c r="S1618" i="3"/>
  <c r="S1623" i="3"/>
  <c r="S1629" i="3"/>
  <c r="S1633" i="3"/>
  <c r="S1637" i="3"/>
  <c r="S1641" i="3"/>
  <c r="S1645" i="3"/>
  <c r="S1649" i="3"/>
  <c r="S1653" i="3"/>
  <c r="S1657" i="3"/>
  <c r="S1661" i="3"/>
  <c r="S1665" i="3"/>
  <c r="S1669" i="3"/>
  <c r="S1673" i="3"/>
  <c r="S1677" i="3"/>
  <c r="S1681" i="3"/>
  <c r="S1685" i="3"/>
  <c r="S1689" i="3"/>
  <c r="S1693" i="3"/>
  <c r="S1697" i="3"/>
  <c r="S1701" i="3"/>
  <c r="S1705" i="3"/>
  <c r="S1709" i="3"/>
  <c r="S1713" i="3"/>
  <c r="S1717" i="3"/>
  <c r="S1721" i="3"/>
  <c r="S1725" i="3"/>
  <c r="S1729" i="3"/>
  <c r="S1733" i="3"/>
  <c r="S1737" i="3"/>
  <c r="S1741" i="3"/>
  <c r="S1745" i="3"/>
  <c r="S1749" i="3"/>
  <c r="S1753" i="3"/>
  <c r="S1757" i="3"/>
  <c r="S1761" i="3"/>
  <c r="S1765" i="3"/>
  <c r="S1769" i="3"/>
  <c r="S1773" i="3"/>
  <c r="S1777" i="3"/>
  <c r="S1781" i="3"/>
  <c r="S1785" i="3"/>
  <c r="S1789" i="3"/>
  <c r="S1793" i="3"/>
  <c r="S1797" i="3"/>
  <c r="S1801" i="3"/>
  <c r="S1805" i="3"/>
  <c r="S1809" i="3"/>
  <c r="S1813" i="3"/>
  <c r="S1817" i="3"/>
  <c r="S1821" i="3"/>
  <c r="S1825" i="3"/>
  <c r="S1829" i="3"/>
  <c r="S1833" i="3"/>
  <c r="S1837" i="3"/>
  <c r="S1841" i="3"/>
  <c r="S1845" i="3"/>
  <c r="S1849" i="3"/>
  <c r="S1853" i="3"/>
  <c r="S1857" i="3"/>
  <c r="S1861" i="3"/>
  <c r="S1865" i="3"/>
  <c r="S1869" i="3"/>
  <c r="S1873" i="3"/>
  <c r="S1877" i="3"/>
  <c r="S1881" i="3"/>
  <c r="S1885" i="3"/>
  <c r="S1889" i="3"/>
  <c r="S1893" i="3"/>
  <c r="S1897" i="3"/>
  <c r="S1901" i="3"/>
  <c r="S1905" i="3"/>
  <c r="S1909" i="3"/>
  <c r="S1913" i="3"/>
  <c r="S1917" i="3"/>
  <c r="S1921" i="3"/>
  <c r="S1925" i="3"/>
  <c r="S1929" i="3"/>
  <c r="S1933" i="3"/>
  <c r="S1937" i="3"/>
  <c r="S1941" i="3"/>
  <c r="S1945" i="3"/>
  <c r="S1949" i="3"/>
  <c r="S1953" i="3"/>
  <c r="S1957" i="3"/>
  <c r="S1961" i="3"/>
  <c r="S1965" i="3"/>
  <c r="S1969" i="3"/>
  <c r="S1973" i="3"/>
  <c r="S1977" i="3"/>
  <c r="S1981" i="3"/>
  <c r="S1985" i="3"/>
  <c r="S1989" i="3"/>
  <c r="S1993" i="3"/>
  <c r="S1997" i="3"/>
  <c r="O4" i="3"/>
  <c r="O8" i="3"/>
  <c r="O12" i="3"/>
  <c r="O16" i="3"/>
  <c r="O20" i="3"/>
  <c r="O24" i="3"/>
  <c r="O28" i="3"/>
  <c r="O32" i="3"/>
  <c r="O36" i="3"/>
  <c r="O40" i="3"/>
  <c r="O44" i="3"/>
  <c r="O48" i="3"/>
  <c r="O52" i="3"/>
  <c r="O56" i="3"/>
  <c r="O60" i="3"/>
  <c r="O64" i="3"/>
  <c r="O68" i="3"/>
  <c r="O72" i="3"/>
  <c r="O76" i="3"/>
  <c r="O80" i="3"/>
  <c r="O84" i="3"/>
  <c r="O88" i="3"/>
  <c r="O92" i="3"/>
  <c r="O96" i="3"/>
  <c r="O100" i="3"/>
  <c r="O104" i="3"/>
  <c r="O108" i="3"/>
  <c r="O112" i="3"/>
  <c r="O116" i="3"/>
  <c r="O120" i="3"/>
  <c r="O124" i="3"/>
  <c r="O128" i="3"/>
  <c r="O132" i="3"/>
  <c r="O136" i="3"/>
  <c r="O140" i="3"/>
  <c r="O144" i="3"/>
  <c r="O148" i="3"/>
  <c r="O152" i="3"/>
  <c r="O156" i="3"/>
  <c r="O160" i="3"/>
  <c r="O164" i="3"/>
  <c r="O168" i="3"/>
  <c r="O172" i="3"/>
  <c r="O176" i="3"/>
  <c r="O180" i="3"/>
  <c r="O184" i="3"/>
  <c r="O188" i="3"/>
  <c r="O192" i="3"/>
  <c r="O196" i="3"/>
  <c r="O200" i="3"/>
  <c r="O204" i="3"/>
  <c r="O208" i="3"/>
  <c r="O212" i="3"/>
  <c r="O216" i="3"/>
  <c r="O220" i="3"/>
  <c r="O224" i="3"/>
  <c r="O228" i="3"/>
  <c r="O232" i="3"/>
  <c r="O236" i="3"/>
  <c r="O240" i="3"/>
  <c r="O244" i="3"/>
  <c r="O248" i="3"/>
  <c r="O252" i="3"/>
  <c r="O256" i="3"/>
  <c r="O260" i="3"/>
  <c r="O264" i="3"/>
  <c r="O268" i="3"/>
  <c r="O272" i="3"/>
  <c r="O276" i="3"/>
  <c r="O280" i="3"/>
  <c r="O284" i="3"/>
  <c r="O288" i="3"/>
  <c r="O292" i="3"/>
  <c r="O296" i="3"/>
  <c r="O300" i="3"/>
  <c r="O304" i="3"/>
  <c r="O308" i="3"/>
  <c r="O312" i="3"/>
  <c r="O316" i="3"/>
  <c r="O320" i="3"/>
  <c r="O324" i="3"/>
  <c r="O328" i="3"/>
  <c r="O332" i="3"/>
  <c r="O336" i="3"/>
  <c r="O340" i="3"/>
  <c r="O344" i="3"/>
  <c r="O348" i="3"/>
  <c r="O352" i="3"/>
  <c r="O356" i="3"/>
  <c r="O360" i="3"/>
  <c r="O364" i="3"/>
  <c r="O368" i="3"/>
  <c r="O372" i="3"/>
  <c r="O376" i="3"/>
  <c r="O380" i="3"/>
  <c r="O384" i="3"/>
  <c r="O388" i="3"/>
  <c r="O392" i="3"/>
  <c r="O396" i="3"/>
  <c r="O400" i="3"/>
  <c r="O404" i="3"/>
  <c r="O408" i="3"/>
  <c r="O412" i="3"/>
  <c r="O416" i="3"/>
  <c r="O420" i="3"/>
  <c r="O424" i="3"/>
  <c r="O428" i="3"/>
  <c r="O432" i="3"/>
  <c r="O436" i="3"/>
  <c r="O440" i="3"/>
  <c r="O444" i="3"/>
  <c r="O448" i="3"/>
  <c r="O452" i="3"/>
  <c r="O456" i="3"/>
  <c r="O460" i="3"/>
  <c r="O464" i="3"/>
  <c r="O468" i="3"/>
  <c r="O472" i="3"/>
  <c r="O476" i="3"/>
  <c r="O480" i="3"/>
  <c r="O484" i="3"/>
  <c r="O488" i="3"/>
  <c r="O492" i="3"/>
  <c r="O496" i="3"/>
  <c r="O500" i="3"/>
  <c r="O504" i="3"/>
  <c r="O508" i="3"/>
  <c r="O512" i="3"/>
  <c r="O516" i="3"/>
  <c r="O520" i="3"/>
  <c r="O524" i="3"/>
  <c r="O528" i="3"/>
  <c r="O532" i="3"/>
  <c r="O536" i="3"/>
  <c r="O540" i="3"/>
  <c r="O544" i="3"/>
  <c r="O548" i="3"/>
  <c r="O552" i="3"/>
  <c r="O556" i="3"/>
  <c r="O560" i="3"/>
  <c r="O564" i="3"/>
  <c r="O568" i="3"/>
  <c r="O572" i="3"/>
  <c r="O576" i="3"/>
  <c r="O580" i="3"/>
  <c r="O584" i="3"/>
  <c r="O588" i="3"/>
  <c r="O592" i="3"/>
  <c r="O596" i="3"/>
  <c r="O600" i="3"/>
  <c r="O604" i="3"/>
  <c r="O608" i="3"/>
  <c r="O612" i="3"/>
  <c r="O616" i="3"/>
  <c r="O620" i="3"/>
  <c r="O624" i="3"/>
  <c r="O628" i="3"/>
  <c r="O632" i="3"/>
  <c r="O636" i="3"/>
  <c r="O640" i="3"/>
  <c r="O644" i="3"/>
  <c r="O648" i="3"/>
  <c r="O652" i="3"/>
  <c r="O656" i="3"/>
  <c r="O660" i="3"/>
  <c r="O664" i="3"/>
  <c r="O668" i="3"/>
  <c r="O672" i="3"/>
  <c r="O676" i="3"/>
  <c r="O680" i="3"/>
  <c r="O684" i="3"/>
  <c r="O688" i="3"/>
  <c r="O692" i="3"/>
  <c r="O696" i="3"/>
  <c r="O700" i="3"/>
  <c r="O704" i="3"/>
  <c r="O708" i="3"/>
  <c r="O712" i="3"/>
  <c r="O716" i="3"/>
  <c r="O720" i="3"/>
  <c r="O724" i="3"/>
  <c r="O728" i="3"/>
  <c r="O732" i="3"/>
  <c r="O736" i="3"/>
  <c r="O740" i="3"/>
  <c r="O744" i="3"/>
  <c r="O748" i="3"/>
  <c r="O752" i="3"/>
  <c r="O756" i="3"/>
  <c r="O760" i="3"/>
  <c r="O764" i="3"/>
  <c r="O768" i="3"/>
  <c r="O772" i="3"/>
  <c r="O776" i="3"/>
  <c r="O780" i="3"/>
  <c r="O784" i="3"/>
  <c r="O788" i="3"/>
  <c r="O792" i="3"/>
  <c r="O796" i="3"/>
  <c r="O800" i="3"/>
  <c r="O804" i="3"/>
  <c r="O808" i="3"/>
  <c r="O812" i="3"/>
  <c r="O816" i="3"/>
  <c r="O820" i="3"/>
  <c r="O824" i="3"/>
  <c r="O828" i="3"/>
  <c r="O832" i="3"/>
  <c r="O836" i="3"/>
  <c r="O840" i="3"/>
  <c r="O844" i="3"/>
  <c r="O848" i="3"/>
  <c r="O852" i="3"/>
  <c r="O856" i="3"/>
  <c r="O860" i="3"/>
  <c r="O864" i="3"/>
  <c r="O868" i="3"/>
  <c r="O872" i="3"/>
  <c r="O876" i="3"/>
  <c r="O880" i="3"/>
  <c r="O884" i="3"/>
  <c r="O888" i="3"/>
  <c r="O892" i="3"/>
  <c r="O896" i="3"/>
  <c r="O900" i="3"/>
  <c r="O904" i="3"/>
  <c r="O908" i="3"/>
  <c r="O912" i="3"/>
  <c r="O916" i="3"/>
  <c r="O920" i="3"/>
  <c r="O924" i="3"/>
  <c r="O928" i="3"/>
  <c r="O932" i="3"/>
  <c r="O936" i="3"/>
  <c r="O940" i="3"/>
  <c r="O944" i="3"/>
  <c r="O948" i="3"/>
  <c r="O952" i="3"/>
  <c r="O956" i="3"/>
  <c r="O960" i="3"/>
  <c r="O964" i="3"/>
  <c r="O968" i="3"/>
  <c r="O972" i="3"/>
  <c r="O976" i="3"/>
  <c r="O980" i="3"/>
  <c r="O984" i="3"/>
  <c r="O988" i="3"/>
  <c r="O992" i="3"/>
  <c r="O996" i="3"/>
  <c r="O1000" i="3"/>
  <c r="O1004" i="3"/>
  <c r="O1008" i="3"/>
  <c r="O1012" i="3"/>
  <c r="O1016" i="3"/>
  <c r="O1020" i="3"/>
  <c r="O1024" i="3"/>
  <c r="O1028" i="3"/>
  <c r="O1032" i="3"/>
  <c r="O1036" i="3"/>
  <c r="O1040" i="3"/>
  <c r="O1044" i="3"/>
  <c r="O1048" i="3"/>
  <c r="O1052" i="3"/>
  <c r="O1056" i="3"/>
  <c r="O1060" i="3"/>
  <c r="O1064" i="3"/>
  <c r="O1068" i="3"/>
  <c r="O1072" i="3"/>
  <c r="O1076" i="3"/>
  <c r="O1080" i="3"/>
  <c r="O1084" i="3"/>
  <c r="O1088" i="3"/>
  <c r="O1092" i="3"/>
  <c r="O1096" i="3"/>
  <c r="O1100" i="3"/>
  <c r="O1104" i="3"/>
  <c r="O1108" i="3"/>
  <c r="O1112" i="3"/>
  <c r="O1116" i="3"/>
  <c r="O1120" i="3"/>
  <c r="O1124" i="3"/>
  <c r="O1128" i="3"/>
  <c r="O1132" i="3"/>
  <c r="O1136" i="3"/>
  <c r="O1140" i="3"/>
  <c r="O1144" i="3"/>
  <c r="O1148" i="3"/>
  <c r="O1152" i="3"/>
  <c r="O1156" i="3"/>
  <c r="O1160" i="3"/>
  <c r="O1164" i="3"/>
  <c r="O1168" i="3"/>
  <c r="O1172" i="3"/>
  <c r="O1176" i="3"/>
  <c r="O1180" i="3"/>
  <c r="O1184" i="3"/>
  <c r="O1188" i="3"/>
  <c r="O1192" i="3"/>
  <c r="O1196" i="3"/>
  <c r="O1200" i="3"/>
  <c r="O1204" i="3"/>
  <c r="O1208" i="3"/>
  <c r="O1212" i="3"/>
  <c r="O1216" i="3"/>
  <c r="O1220" i="3"/>
  <c r="O1224" i="3"/>
  <c r="O1228" i="3"/>
  <c r="O1232" i="3"/>
  <c r="O1236" i="3"/>
  <c r="O1240" i="3"/>
  <c r="O1244" i="3"/>
  <c r="O1248" i="3"/>
  <c r="O1252" i="3"/>
  <c r="O1256" i="3"/>
  <c r="O1260" i="3"/>
  <c r="O1264" i="3"/>
  <c r="O1268" i="3"/>
  <c r="O1272" i="3"/>
  <c r="O1276" i="3"/>
  <c r="O1280" i="3"/>
  <c r="O1284" i="3"/>
  <c r="O1288" i="3"/>
  <c r="O1292" i="3"/>
  <c r="O1296" i="3"/>
  <c r="O1300" i="3"/>
  <c r="O1304" i="3"/>
  <c r="O1308" i="3"/>
  <c r="O1312" i="3"/>
  <c r="O1316" i="3"/>
  <c r="O1320" i="3"/>
  <c r="O1324" i="3"/>
  <c r="O1328" i="3"/>
  <c r="O1332" i="3"/>
  <c r="O1336" i="3"/>
  <c r="O1340" i="3"/>
  <c r="O1344" i="3"/>
  <c r="O1348" i="3"/>
  <c r="O1352" i="3"/>
  <c r="O1356" i="3"/>
  <c r="O1360" i="3"/>
  <c r="O1364" i="3"/>
  <c r="O1368" i="3"/>
  <c r="O1372" i="3"/>
  <c r="O1376" i="3"/>
  <c r="O1380" i="3"/>
  <c r="O1384" i="3"/>
  <c r="O1388" i="3"/>
  <c r="O1392" i="3"/>
  <c r="O1396" i="3"/>
  <c r="O1400" i="3"/>
  <c r="O1404" i="3"/>
  <c r="O1408" i="3"/>
  <c r="O1412" i="3"/>
  <c r="O1416" i="3"/>
  <c r="O1420" i="3"/>
  <c r="O1424" i="3"/>
  <c r="O1428" i="3"/>
  <c r="O1432" i="3"/>
  <c r="O1436" i="3"/>
  <c r="O1440" i="3"/>
  <c r="O1444" i="3"/>
  <c r="O1448" i="3"/>
  <c r="O1452" i="3"/>
  <c r="O1456" i="3"/>
  <c r="O1460" i="3"/>
  <c r="O1464" i="3"/>
  <c r="O1468" i="3"/>
  <c r="O1472" i="3"/>
  <c r="O1476" i="3"/>
  <c r="O1480" i="3"/>
  <c r="O1484" i="3"/>
  <c r="O1488" i="3"/>
  <c r="O1492" i="3"/>
  <c r="O1496" i="3"/>
  <c r="O1500" i="3"/>
  <c r="O1504" i="3"/>
  <c r="O1508" i="3"/>
  <c r="O1512" i="3"/>
  <c r="O1516" i="3"/>
  <c r="O1520" i="3"/>
  <c r="O1524" i="3"/>
  <c r="O1528" i="3"/>
  <c r="O1532" i="3"/>
  <c r="O1536" i="3"/>
  <c r="O1540" i="3"/>
  <c r="O1544" i="3"/>
  <c r="O1548" i="3"/>
  <c r="O1552" i="3"/>
  <c r="O1556" i="3"/>
  <c r="O1560" i="3"/>
  <c r="O1564" i="3"/>
  <c r="O1568" i="3"/>
  <c r="O1572" i="3"/>
  <c r="O1576" i="3"/>
  <c r="O1580" i="3"/>
  <c r="O1584" i="3"/>
  <c r="O1588" i="3"/>
  <c r="O1592" i="3"/>
  <c r="O1596" i="3"/>
  <c r="O1600" i="3"/>
  <c r="O1604" i="3"/>
  <c r="O1608" i="3"/>
  <c r="O1612" i="3"/>
  <c r="O1616" i="3"/>
  <c r="O1620" i="3"/>
  <c r="O1624" i="3"/>
  <c r="O1628" i="3"/>
  <c r="O1632" i="3"/>
  <c r="O1636" i="3"/>
  <c r="O1640" i="3"/>
  <c r="O1644" i="3"/>
  <c r="O1648" i="3"/>
  <c r="O1652" i="3"/>
  <c r="O1656" i="3"/>
  <c r="O1660" i="3"/>
  <c r="O1664" i="3"/>
  <c r="O1668" i="3"/>
  <c r="O1672" i="3"/>
  <c r="O1676" i="3"/>
  <c r="O1680" i="3"/>
  <c r="O1684" i="3"/>
  <c r="O1688" i="3"/>
  <c r="O1692" i="3"/>
  <c r="O1696" i="3"/>
  <c r="O1700" i="3"/>
  <c r="O1704" i="3"/>
  <c r="O1708" i="3"/>
  <c r="O1712" i="3"/>
  <c r="O1716" i="3"/>
  <c r="O1720" i="3"/>
  <c r="O1724" i="3"/>
  <c r="O1728" i="3"/>
  <c r="O1732" i="3"/>
  <c r="O1736" i="3"/>
  <c r="O1740" i="3"/>
  <c r="O1744" i="3"/>
  <c r="O1748" i="3"/>
  <c r="O1752" i="3"/>
  <c r="O1756" i="3"/>
  <c r="O1760" i="3"/>
  <c r="O1764" i="3"/>
  <c r="O1768" i="3"/>
  <c r="O1772" i="3"/>
  <c r="O1776" i="3"/>
  <c r="O1780" i="3"/>
  <c r="O1784" i="3"/>
  <c r="O1788" i="3"/>
  <c r="O1792" i="3"/>
  <c r="O1796" i="3"/>
  <c r="O1800" i="3"/>
  <c r="O1804" i="3"/>
  <c r="O1808" i="3"/>
  <c r="O1812" i="3"/>
  <c r="O1816" i="3"/>
  <c r="O1820" i="3"/>
  <c r="O1824" i="3"/>
  <c r="O1828" i="3"/>
  <c r="O1832" i="3"/>
  <c r="O1836" i="3"/>
  <c r="O1840" i="3"/>
  <c r="O1844" i="3"/>
  <c r="O1848" i="3"/>
  <c r="O1852" i="3"/>
  <c r="O1856" i="3"/>
  <c r="O1860" i="3"/>
  <c r="O1864" i="3"/>
  <c r="O1868" i="3"/>
  <c r="O1872" i="3"/>
  <c r="O1876" i="3"/>
  <c r="O1880" i="3"/>
  <c r="O1884" i="3"/>
  <c r="O1888" i="3"/>
  <c r="O1892" i="3"/>
  <c r="O1896" i="3"/>
  <c r="O1900" i="3"/>
  <c r="O1904" i="3"/>
  <c r="O1908" i="3"/>
  <c r="O1912" i="3"/>
  <c r="O1916" i="3"/>
  <c r="O1920" i="3"/>
  <c r="O1924" i="3"/>
  <c r="O1928" i="3"/>
  <c r="O1932" i="3"/>
  <c r="O1936" i="3"/>
  <c r="O1940" i="3"/>
  <c r="O1944" i="3"/>
  <c r="O1948" i="3"/>
  <c r="O1952" i="3"/>
  <c r="O1956" i="3"/>
  <c r="O1960" i="3"/>
  <c r="O1964" i="3"/>
  <c r="O1968" i="3"/>
  <c r="O1972" i="3"/>
  <c r="O1976" i="3"/>
  <c r="O1980" i="3"/>
  <c r="O1984" i="3"/>
  <c r="O1988" i="3"/>
  <c r="O1992" i="3"/>
  <c r="O1996" i="3"/>
  <c r="O2000" i="3"/>
  <c r="K7" i="3"/>
  <c r="K11" i="3"/>
  <c r="K15" i="3"/>
  <c r="K19" i="3"/>
  <c r="K23" i="3"/>
  <c r="K27" i="3"/>
  <c r="K31" i="3"/>
  <c r="K35" i="3"/>
  <c r="K39" i="3"/>
  <c r="K43" i="3"/>
  <c r="K47" i="3"/>
  <c r="K51" i="3"/>
  <c r="K55" i="3"/>
  <c r="K59" i="3"/>
  <c r="K63" i="3"/>
  <c r="K67" i="3"/>
  <c r="K71" i="3"/>
  <c r="K75" i="3"/>
  <c r="K79" i="3"/>
  <c r="K83" i="3"/>
  <c r="K87" i="3"/>
  <c r="K91" i="3"/>
  <c r="K95" i="3"/>
  <c r="K99" i="3"/>
  <c r="K103" i="3"/>
  <c r="K107" i="3"/>
  <c r="K111" i="3"/>
  <c r="K115" i="3"/>
  <c r="K119" i="3"/>
  <c r="K123" i="3"/>
  <c r="K127" i="3"/>
  <c r="K131" i="3"/>
  <c r="K135" i="3"/>
  <c r="K139" i="3"/>
  <c r="K143" i="3"/>
  <c r="K147" i="3"/>
  <c r="K151" i="3"/>
  <c r="K155" i="3"/>
  <c r="K159" i="3"/>
  <c r="K163" i="3"/>
  <c r="K167" i="3"/>
  <c r="K171" i="3"/>
  <c r="K175" i="3"/>
  <c r="K179" i="3"/>
  <c r="K183" i="3"/>
  <c r="K187" i="3"/>
  <c r="K191" i="3"/>
  <c r="K195" i="3"/>
  <c r="K199" i="3"/>
  <c r="K203" i="3"/>
  <c r="K207" i="3"/>
  <c r="K211" i="3"/>
  <c r="K215" i="3"/>
  <c r="K219" i="3"/>
  <c r="K223" i="3"/>
  <c r="K227" i="3"/>
  <c r="K231" i="3"/>
  <c r="K235" i="3"/>
  <c r="K239" i="3"/>
  <c r="K243" i="3"/>
  <c r="K247" i="3"/>
  <c r="K251" i="3"/>
  <c r="K255" i="3"/>
  <c r="K259" i="3"/>
  <c r="K263" i="3"/>
  <c r="K267" i="3"/>
  <c r="K271" i="3"/>
  <c r="K275" i="3"/>
  <c r="K279" i="3"/>
  <c r="K283" i="3"/>
  <c r="K287" i="3"/>
  <c r="K291" i="3"/>
  <c r="K295" i="3"/>
  <c r="K299" i="3"/>
  <c r="K303" i="3"/>
  <c r="K307" i="3"/>
  <c r="K173" i="3"/>
  <c r="K189" i="3"/>
  <c r="K205" i="3"/>
  <c r="K221" i="3"/>
  <c r="K237" i="3"/>
  <c r="K253" i="3"/>
  <c r="K269" i="3"/>
  <c r="K285" i="3"/>
  <c r="K301" i="3"/>
  <c r="K313" i="3"/>
  <c r="K321" i="3"/>
  <c r="K329" i="3"/>
  <c r="K337" i="3"/>
  <c r="K345" i="3"/>
  <c r="K353" i="3"/>
  <c r="K361" i="3"/>
  <c r="K369" i="3"/>
  <c r="K377" i="3"/>
  <c r="K385" i="3"/>
  <c r="K393" i="3"/>
  <c r="K401" i="3"/>
  <c r="K409" i="3"/>
  <c r="K417" i="3"/>
  <c r="K425" i="3"/>
  <c r="K433" i="3"/>
  <c r="K441" i="3"/>
  <c r="K449" i="3"/>
  <c r="K457" i="3"/>
  <c r="K465" i="3"/>
  <c r="K473" i="3"/>
  <c r="K481" i="3"/>
  <c r="K489" i="3"/>
  <c r="K497" i="3"/>
  <c r="K505" i="3"/>
  <c r="K513" i="3"/>
  <c r="K521" i="3"/>
  <c r="K529" i="3"/>
  <c r="K537" i="3"/>
  <c r="K545" i="3"/>
  <c r="K553" i="3"/>
  <c r="K561" i="3"/>
  <c r="K567" i="3"/>
  <c r="K572" i="3"/>
  <c r="K576" i="3"/>
  <c r="K580" i="3"/>
  <c r="K584" i="3"/>
  <c r="K588" i="3"/>
  <c r="K592" i="3"/>
  <c r="K596" i="3"/>
  <c r="K600" i="3"/>
  <c r="K604" i="3"/>
  <c r="K608" i="3"/>
  <c r="K612" i="3"/>
  <c r="K616" i="3"/>
  <c r="K620" i="3"/>
  <c r="K624" i="3"/>
  <c r="K628" i="3"/>
  <c r="K632" i="3"/>
  <c r="K636" i="3"/>
  <c r="K640" i="3"/>
  <c r="K644" i="3"/>
  <c r="K648" i="3"/>
  <c r="K652" i="3"/>
  <c r="K656" i="3"/>
  <c r="K660" i="3"/>
  <c r="K664" i="3"/>
  <c r="K668" i="3"/>
  <c r="K672" i="3"/>
  <c r="K676" i="3"/>
  <c r="K680" i="3"/>
  <c r="K684" i="3"/>
  <c r="K688" i="3"/>
  <c r="K692" i="3"/>
  <c r="K696" i="3"/>
  <c r="K700" i="3"/>
  <c r="K704" i="3"/>
  <c r="K708" i="3"/>
  <c r="K712" i="3"/>
  <c r="K716" i="3"/>
  <c r="K720" i="3"/>
  <c r="K724" i="3"/>
  <c r="K728" i="3"/>
  <c r="K732" i="3"/>
  <c r="K736" i="3"/>
  <c r="K740" i="3"/>
  <c r="K744" i="3"/>
  <c r="K748" i="3"/>
  <c r="K752" i="3"/>
  <c r="K756" i="3"/>
  <c r="K760" i="3"/>
  <c r="K764" i="3"/>
  <c r="K768" i="3"/>
  <c r="K772" i="3"/>
  <c r="K776" i="3"/>
  <c r="K780" i="3"/>
  <c r="K784" i="3"/>
  <c r="K788" i="3"/>
  <c r="K792" i="3"/>
  <c r="K796" i="3"/>
  <c r="K800" i="3"/>
  <c r="K804" i="3"/>
  <c r="K808" i="3"/>
  <c r="K812" i="3"/>
  <c r="K816" i="3"/>
  <c r="K820" i="3"/>
  <c r="K824" i="3"/>
  <c r="K828" i="3"/>
  <c r="K832" i="3"/>
  <c r="K836" i="3"/>
  <c r="K840" i="3"/>
  <c r="K844" i="3"/>
  <c r="K848" i="3"/>
  <c r="K852" i="3"/>
  <c r="K856" i="3"/>
  <c r="K860" i="3"/>
  <c r="K864" i="3"/>
  <c r="K868" i="3"/>
  <c r="K872" i="3"/>
  <c r="K876" i="3"/>
  <c r="K880" i="3"/>
  <c r="K884" i="3"/>
  <c r="K888" i="3"/>
  <c r="K892" i="3"/>
  <c r="K896" i="3"/>
  <c r="K900" i="3"/>
  <c r="K904" i="3"/>
  <c r="K908" i="3"/>
  <c r="K912" i="3"/>
  <c r="K916" i="3"/>
  <c r="K920" i="3"/>
  <c r="K924" i="3"/>
  <c r="K928" i="3"/>
  <c r="K932" i="3"/>
  <c r="K936" i="3"/>
  <c r="K940" i="3"/>
  <c r="K944" i="3"/>
  <c r="K948" i="3"/>
  <c r="K952" i="3"/>
  <c r="K956" i="3"/>
  <c r="K960" i="3"/>
  <c r="K964" i="3"/>
  <c r="K968" i="3"/>
  <c r="K972" i="3"/>
  <c r="K976" i="3"/>
  <c r="K980" i="3"/>
  <c r="K984" i="3"/>
  <c r="K988" i="3"/>
  <c r="K992" i="3"/>
  <c r="K996" i="3"/>
  <c r="K1000" i="3"/>
  <c r="K1004" i="3"/>
  <c r="K1008" i="3"/>
  <c r="K1012" i="3"/>
  <c r="K1016" i="3"/>
  <c r="K1020" i="3"/>
  <c r="K1024" i="3"/>
  <c r="K1028" i="3"/>
  <c r="K1032" i="3"/>
  <c r="K1036" i="3"/>
  <c r="K1040" i="3"/>
  <c r="K1044" i="3"/>
  <c r="K1048" i="3"/>
  <c r="K1052" i="3"/>
  <c r="K1056" i="3"/>
  <c r="K1060" i="3"/>
  <c r="K1064" i="3"/>
  <c r="K1068" i="3"/>
  <c r="K1072" i="3"/>
  <c r="K1076" i="3"/>
  <c r="K1080" i="3"/>
  <c r="K1084" i="3"/>
  <c r="K1088" i="3"/>
  <c r="K1092" i="3"/>
  <c r="K1096" i="3"/>
  <c r="K1100" i="3"/>
  <c r="K1104" i="3"/>
  <c r="K1108" i="3"/>
  <c r="K1112" i="3"/>
  <c r="K1116" i="3"/>
  <c r="K1120" i="3"/>
  <c r="K1124" i="3"/>
  <c r="K1128" i="3"/>
  <c r="K1132" i="3"/>
  <c r="K1136" i="3"/>
  <c r="K1140" i="3"/>
  <c r="K1144" i="3"/>
  <c r="K1148" i="3"/>
  <c r="K1152" i="3"/>
  <c r="K1156" i="3"/>
  <c r="K1160" i="3"/>
  <c r="K1164" i="3"/>
  <c r="K1168" i="3"/>
  <c r="K1172" i="3"/>
  <c r="K1176" i="3"/>
  <c r="K1180" i="3"/>
  <c r="K1184" i="3"/>
  <c r="K1188" i="3"/>
  <c r="K1192" i="3"/>
  <c r="K1196" i="3"/>
  <c r="K1200" i="3"/>
  <c r="K1204" i="3"/>
  <c r="K1208" i="3"/>
  <c r="K1212" i="3"/>
  <c r="K1216" i="3"/>
  <c r="K1220" i="3"/>
  <c r="K1224" i="3"/>
  <c r="K1228" i="3"/>
  <c r="K1232" i="3"/>
  <c r="K1236" i="3"/>
  <c r="K1240" i="3"/>
  <c r="K1244" i="3"/>
  <c r="K1248" i="3"/>
  <c r="K1252" i="3"/>
  <c r="K1256" i="3"/>
  <c r="K1260" i="3"/>
  <c r="K1264" i="3"/>
  <c r="K1268" i="3"/>
  <c r="K1272" i="3"/>
  <c r="K1276" i="3"/>
  <c r="K1280" i="3"/>
  <c r="K1284" i="3"/>
  <c r="K1288" i="3"/>
  <c r="K1292" i="3"/>
  <c r="K1296" i="3"/>
  <c r="K1300" i="3"/>
  <c r="K1304" i="3"/>
  <c r="K1308" i="3"/>
  <c r="K1312" i="3"/>
  <c r="K1316" i="3"/>
  <c r="K1320" i="3"/>
  <c r="K1324" i="3"/>
  <c r="K1328" i="3"/>
  <c r="K1332" i="3"/>
  <c r="K1336" i="3"/>
  <c r="K1340" i="3"/>
  <c r="K1344" i="3"/>
  <c r="K1348" i="3"/>
  <c r="K1352" i="3"/>
  <c r="K1356" i="3"/>
  <c r="K1360" i="3"/>
  <c r="K1364" i="3"/>
  <c r="K1368" i="3"/>
  <c r="K1372" i="3"/>
  <c r="K1376" i="3"/>
  <c r="K1380" i="3"/>
  <c r="K1384" i="3"/>
  <c r="K1388" i="3"/>
  <c r="K1392" i="3"/>
  <c r="K1396" i="3"/>
  <c r="K1400" i="3"/>
  <c r="K1404" i="3"/>
  <c r="K1408" i="3"/>
  <c r="K1412" i="3"/>
  <c r="K1416" i="3"/>
  <c r="K1420" i="3"/>
  <c r="K1424" i="3"/>
  <c r="K1428" i="3"/>
  <c r="K1432" i="3"/>
  <c r="K1436" i="3"/>
  <c r="K1440" i="3"/>
  <c r="K1444" i="3"/>
  <c r="K1448" i="3"/>
  <c r="K1452" i="3"/>
  <c r="K1456" i="3"/>
  <c r="K1460" i="3"/>
  <c r="K1464" i="3"/>
  <c r="K1468" i="3"/>
  <c r="K1472" i="3"/>
  <c r="K1476" i="3"/>
  <c r="K1480" i="3"/>
  <c r="K1484" i="3"/>
  <c r="K1488" i="3"/>
  <c r="K1492" i="3"/>
  <c r="K1496" i="3"/>
  <c r="K1500" i="3"/>
  <c r="K1504" i="3"/>
  <c r="K1508" i="3"/>
  <c r="K1512" i="3"/>
  <c r="K1516" i="3"/>
  <c r="K1520" i="3"/>
  <c r="K1524" i="3"/>
  <c r="K1528" i="3"/>
  <c r="K1532" i="3"/>
  <c r="K1536" i="3"/>
  <c r="K1540" i="3"/>
  <c r="K1544" i="3"/>
  <c r="K1548" i="3"/>
  <c r="K1552" i="3"/>
  <c r="K1556" i="3"/>
  <c r="K1560" i="3"/>
  <c r="K1564" i="3"/>
  <c r="K1568" i="3"/>
  <c r="K1572" i="3"/>
  <c r="K1576" i="3"/>
  <c r="K1580" i="3"/>
  <c r="K1584" i="3"/>
  <c r="K1588" i="3"/>
  <c r="K1592" i="3"/>
  <c r="K1596" i="3"/>
  <c r="K1600" i="3"/>
  <c r="K1604" i="3"/>
  <c r="K1608" i="3"/>
  <c r="K1612" i="3"/>
  <c r="K1616" i="3"/>
  <c r="K1620" i="3"/>
  <c r="K1624" i="3"/>
  <c r="K1628" i="3"/>
  <c r="K1632" i="3"/>
  <c r="K1636" i="3"/>
  <c r="K1640" i="3"/>
  <c r="K1644" i="3"/>
  <c r="K1648" i="3"/>
  <c r="K1652" i="3"/>
  <c r="K1656" i="3"/>
  <c r="K1660" i="3"/>
  <c r="K1664" i="3"/>
  <c r="K1668" i="3"/>
  <c r="K1672" i="3"/>
  <c r="K1676" i="3"/>
  <c r="K1680" i="3"/>
  <c r="K1684" i="3"/>
  <c r="K1688" i="3"/>
  <c r="K1692" i="3"/>
  <c r="K1696" i="3"/>
  <c r="K1700" i="3"/>
  <c r="K1704" i="3"/>
  <c r="K1708" i="3"/>
  <c r="K1712" i="3"/>
  <c r="K1716" i="3"/>
  <c r="K1720" i="3"/>
  <c r="K1724" i="3"/>
  <c r="K1728" i="3"/>
  <c r="K1732" i="3"/>
  <c r="K1736" i="3"/>
  <c r="K1740" i="3"/>
  <c r="K1744" i="3"/>
  <c r="K1748" i="3"/>
  <c r="K1752" i="3"/>
  <c r="K1756" i="3"/>
  <c r="K1760" i="3"/>
  <c r="K1764" i="3"/>
  <c r="K1768" i="3"/>
  <c r="K1772" i="3"/>
  <c r="K1776" i="3"/>
  <c r="K1780" i="3"/>
  <c r="K1784" i="3"/>
  <c r="K1788" i="3"/>
  <c r="K1792" i="3"/>
  <c r="K1796" i="3"/>
  <c r="K1800" i="3"/>
  <c r="K1804" i="3"/>
  <c r="K1808" i="3"/>
  <c r="K1812" i="3"/>
  <c r="K1816" i="3"/>
  <c r="K1820" i="3"/>
  <c r="K1824" i="3"/>
  <c r="K1828" i="3"/>
  <c r="K1832" i="3"/>
  <c r="K1836" i="3"/>
  <c r="K1840" i="3"/>
  <c r="K1844" i="3"/>
  <c r="K1848" i="3"/>
  <c r="K1852" i="3"/>
  <c r="K1856" i="3"/>
  <c r="K1860" i="3"/>
  <c r="K1864" i="3"/>
  <c r="K1868" i="3"/>
  <c r="K1872" i="3"/>
  <c r="K1876" i="3"/>
  <c r="K1880" i="3"/>
  <c r="K1884" i="3"/>
  <c r="K1888" i="3"/>
  <c r="K1892" i="3"/>
  <c r="K1896" i="3"/>
  <c r="K1900" i="3"/>
  <c r="K1904" i="3"/>
  <c r="K1908" i="3"/>
  <c r="K1912" i="3"/>
  <c r="K1916" i="3"/>
  <c r="K1920" i="3"/>
  <c r="K1924" i="3"/>
  <c r="K1928" i="3"/>
  <c r="K1932" i="3"/>
  <c r="K1936" i="3"/>
  <c r="K1940" i="3"/>
  <c r="K1944" i="3"/>
  <c r="K1948" i="3"/>
  <c r="K1952" i="3"/>
  <c r="K1956" i="3"/>
  <c r="K1960" i="3"/>
  <c r="K1964" i="3"/>
  <c r="K1968" i="3"/>
  <c r="K1972" i="3"/>
  <c r="K1976" i="3"/>
  <c r="K1980" i="3"/>
  <c r="K1984" i="3"/>
  <c r="K1988" i="3"/>
  <c r="K1992" i="3"/>
  <c r="K1996" i="3"/>
  <c r="K2000" i="3"/>
  <c r="G7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03" i="3"/>
  <c r="G107" i="3"/>
  <c r="G111" i="3"/>
  <c r="G115" i="3"/>
  <c r="G119" i="3"/>
  <c r="G123" i="3"/>
  <c r="G127" i="3"/>
  <c r="G131" i="3"/>
  <c r="G135" i="3"/>
  <c r="G139" i="3"/>
  <c r="G143" i="3"/>
  <c r="G147" i="3"/>
  <c r="G151" i="3"/>
  <c r="G155" i="3"/>
  <c r="G159" i="3"/>
  <c r="G163" i="3"/>
  <c r="G167" i="3"/>
  <c r="G171" i="3"/>
  <c r="G175" i="3"/>
  <c r="G179" i="3"/>
  <c r="G183" i="3"/>
  <c r="G187" i="3"/>
  <c r="G191" i="3"/>
  <c r="G195" i="3"/>
  <c r="G199" i="3"/>
  <c r="G203" i="3"/>
  <c r="G207" i="3"/>
  <c r="G211" i="3"/>
  <c r="G215" i="3"/>
  <c r="G219" i="3"/>
  <c r="G223" i="3"/>
  <c r="G227" i="3"/>
  <c r="G231" i="3"/>
  <c r="G235" i="3"/>
  <c r="G239" i="3"/>
  <c r="G243" i="3"/>
  <c r="G247" i="3"/>
  <c r="G251" i="3"/>
  <c r="G255" i="3"/>
  <c r="G259" i="3"/>
  <c r="G263" i="3"/>
  <c r="G267" i="3"/>
  <c r="G271" i="3"/>
  <c r="G275" i="3"/>
  <c r="G279" i="3"/>
  <c r="G283" i="3"/>
  <c r="G287" i="3"/>
  <c r="G291" i="3"/>
  <c r="G295" i="3"/>
  <c r="G299" i="3"/>
  <c r="G303" i="3"/>
  <c r="G307" i="3"/>
  <c r="G311" i="3"/>
  <c r="G315" i="3"/>
  <c r="G319" i="3"/>
  <c r="G323" i="3"/>
  <c r="G327" i="3"/>
  <c r="G331" i="3"/>
  <c r="G335" i="3"/>
  <c r="G339" i="3"/>
  <c r="G343" i="3"/>
  <c r="G347" i="3"/>
  <c r="G351" i="3"/>
  <c r="G355" i="3"/>
  <c r="G359" i="3"/>
  <c r="G363" i="3"/>
  <c r="G367" i="3"/>
  <c r="G371" i="3"/>
  <c r="G375" i="3"/>
  <c r="G379" i="3"/>
  <c r="G383" i="3"/>
  <c r="G387" i="3"/>
  <c r="G391" i="3"/>
  <c r="G395" i="3"/>
  <c r="G399" i="3"/>
  <c r="G403" i="3"/>
  <c r="G407" i="3"/>
  <c r="G411" i="3"/>
  <c r="G415" i="3"/>
  <c r="G419" i="3"/>
  <c r="G423" i="3"/>
  <c r="G427" i="3"/>
  <c r="G431" i="3"/>
  <c r="G435" i="3"/>
  <c r="G439" i="3"/>
  <c r="G443" i="3"/>
  <c r="G447" i="3"/>
  <c r="G451" i="3"/>
  <c r="G455" i="3"/>
  <c r="G459" i="3"/>
  <c r="G463" i="3"/>
  <c r="G467" i="3"/>
  <c r="G471" i="3"/>
  <c r="G475" i="3"/>
  <c r="G479" i="3"/>
  <c r="G483" i="3"/>
  <c r="G487" i="3"/>
  <c r="G491" i="3"/>
  <c r="G495" i="3"/>
  <c r="G499" i="3"/>
  <c r="G503" i="3"/>
  <c r="G507" i="3"/>
  <c r="G511" i="3"/>
  <c r="G515" i="3"/>
  <c r="G519" i="3"/>
  <c r="G523" i="3"/>
  <c r="G527" i="3"/>
  <c r="G531" i="3"/>
  <c r="G535" i="3"/>
  <c r="G539" i="3"/>
  <c r="G543" i="3"/>
  <c r="G547" i="3"/>
  <c r="G551" i="3"/>
  <c r="G555" i="3"/>
  <c r="G559" i="3"/>
  <c r="G563" i="3"/>
  <c r="G567" i="3"/>
  <c r="G571" i="3"/>
  <c r="G575" i="3"/>
  <c r="G579" i="3"/>
  <c r="G583" i="3"/>
  <c r="G587" i="3"/>
  <c r="G591" i="3"/>
  <c r="G595" i="3"/>
  <c r="G599" i="3"/>
  <c r="G603" i="3"/>
  <c r="G607" i="3"/>
  <c r="G611" i="3"/>
  <c r="G615" i="3"/>
  <c r="G619" i="3"/>
  <c r="G623" i="3"/>
  <c r="G627" i="3"/>
  <c r="G631" i="3"/>
  <c r="G635" i="3"/>
  <c r="G639" i="3"/>
  <c r="G643" i="3"/>
  <c r="G647" i="3"/>
  <c r="G651" i="3"/>
  <c r="G655" i="3"/>
  <c r="G659" i="3"/>
  <c r="G663" i="3"/>
  <c r="G667" i="3"/>
  <c r="G671" i="3"/>
  <c r="G675" i="3"/>
  <c r="G679" i="3"/>
  <c r="G683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G943" i="3"/>
  <c r="G947" i="3"/>
  <c r="G951" i="3"/>
  <c r="G955" i="3"/>
  <c r="G959" i="3"/>
  <c r="G963" i="3"/>
  <c r="G967" i="3"/>
  <c r="G971" i="3"/>
  <c r="G975" i="3"/>
  <c r="G979" i="3"/>
  <c r="G983" i="3"/>
  <c r="G987" i="3"/>
  <c r="G991" i="3"/>
  <c r="G995" i="3"/>
  <c r="G999" i="3"/>
  <c r="G1003" i="3"/>
  <c r="G1007" i="3"/>
  <c r="G1011" i="3"/>
  <c r="G1015" i="3"/>
  <c r="G1019" i="3"/>
  <c r="G1023" i="3"/>
  <c r="G1027" i="3"/>
  <c r="G1031" i="3"/>
  <c r="G1035" i="3"/>
  <c r="G1039" i="3"/>
  <c r="G1043" i="3"/>
  <c r="G1047" i="3"/>
  <c r="G1051" i="3"/>
  <c r="G1055" i="3"/>
  <c r="G1059" i="3"/>
  <c r="G1063" i="3"/>
  <c r="G1067" i="3"/>
  <c r="G1071" i="3"/>
  <c r="G1075" i="3"/>
  <c r="G1079" i="3"/>
  <c r="G1083" i="3"/>
  <c r="G1087" i="3"/>
  <c r="G1091" i="3"/>
  <c r="G1095" i="3"/>
  <c r="G1099" i="3"/>
  <c r="G1103" i="3"/>
  <c r="G1107" i="3"/>
  <c r="G1111" i="3"/>
  <c r="G1115" i="3"/>
  <c r="G1119" i="3"/>
  <c r="G1123" i="3"/>
  <c r="G1127" i="3"/>
  <c r="G1131" i="3"/>
  <c r="G1135" i="3"/>
  <c r="G1139" i="3"/>
  <c r="G1143" i="3"/>
  <c r="G1147" i="3"/>
  <c r="G1151" i="3"/>
  <c r="G1155" i="3"/>
  <c r="G1159" i="3"/>
  <c r="G1163" i="3"/>
  <c r="G1167" i="3"/>
  <c r="G1171" i="3"/>
  <c r="G1175" i="3"/>
  <c r="G1179" i="3"/>
  <c r="G1183" i="3"/>
  <c r="G1187" i="3"/>
  <c r="G1191" i="3"/>
  <c r="G1195" i="3"/>
  <c r="G1199" i="3"/>
  <c r="G1203" i="3"/>
  <c r="G1207" i="3"/>
  <c r="G1211" i="3"/>
  <c r="G1215" i="3"/>
  <c r="G1219" i="3"/>
  <c r="G1223" i="3"/>
  <c r="G1227" i="3"/>
  <c r="G1231" i="3"/>
  <c r="G1235" i="3"/>
  <c r="G1239" i="3"/>
  <c r="G1243" i="3"/>
  <c r="G1247" i="3"/>
  <c r="G1251" i="3"/>
  <c r="G1255" i="3"/>
  <c r="G1259" i="3"/>
  <c r="G1263" i="3"/>
  <c r="G1267" i="3"/>
  <c r="G1271" i="3"/>
  <c r="G1275" i="3"/>
  <c r="G1279" i="3"/>
  <c r="G1283" i="3"/>
  <c r="G1287" i="3"/>
  <c r="G1291" i="3"/>
  <c r="G1295" i="3"/>
  <c r="G1299" i="3"/>
  <c r="G1303" i="3"/>
  <c r="G1307" i="3"/>
  <c r="G1311" i="3"/>
  <c r="G1315" i="3"/>
  <c r="G1319" i="3"/>
  <c r="G1323" i="3"/>
  <c r="G1327" i="3"/>
  <c r="G1331" i="3"/>
  <c r="G1335" i="3"/>
  <c r="G1339" i="3"/>
  <c r="G1343" i="3"/>
  <c r="G1347" i="3"/>
  <c r="G1351" i="3"/>
  <c r="G1355" i="3"/>
  <c r="G1359" i="3"/>
  <c r="G1363" i="3"/>
  <c r="G1367" i="3"/>
  <c r="G1371" i="3"/>
  <c r="G1375" i="3"/>
  <c r="G1379" i="3"/>
  <c r="G1383" i="3"/>
  <c r="G1387" i="3"/>
  <c r="G1391" i="3"/>
  <c r="G1395" i="3"/>
  <c r="G1399" i="3"/>
  <c r="G1403" i="3"/>
  <c r="G1407" i="3"/>
  <c r="G1411" i="3"/>
  <c r="G1415" i="3"/>
  <c r="G1419" i="3"/>
  <c r="G1423" i="3"/>
  <c r="G1427" i="3"/>
  <c r="G1431" i="3"/>
  <c r="G1435" i="3"/>
  <c r="G1439" i="3"/>
  <c r="G1443" i="3"/>
  <c r="G1447" i="3"/>
  <c r="G1451" i="3"/>
  <c r="G1455" i="3"/>
  <c r="G1459" i="3"/>
  <c r="G1463" i="3"/>
  <c r="G1467" i="3"/>
  <c r="G1471" i="3"/>
  <c r="G1475" i="3"/>
  <c r="G1479" i="3"/>
  <c r="G1483" i="3"/>
  <c r="G1487" i="3"/>
  <c r="G1491" i="3"/>
  <c r="G1495" i="3"/>
  <c r="G1499" i="3"/>
  <c r="G1503" i="3"/>
  <c r="G1507" i="3"/>
  <c r="G1511" i="3"/>
  <c r="G1515" i="3"/>
  <c r="G1519" i="3"/>
  <c r="G1523" i="3"/>
  <c r="G1527" i="3"/>
  <c r="G1531" i="3"/>
  <c r="G1535" i="3"/>
  <c r="G1539" i="3"/>
  <c r="G1543" i="3"/>
  <c r="G1547" i="3"/>
  <c r="G1551" i="3"/>
  <c r="G1555" i="3"/>
  <c r="G1559" i="3"/>
  <c r="G1563" i="3"/>
  <c r="G1567" i="3"/>
  <c r="G1571" i="3"/>
  <c r="G1575" i="3"/>
  <c r="G1579" i="3"/>
  <c r="G1583" i="3"/>
  <c r="G1587" i="3"/>
  <c r="G1591" i="3"/>
  <c r="G1595" i="3"/>
  <c r="G1599" i="3"/>
  <c r="G1603" i="3"/>
  <c r="G1607" i="3"/>
  <c r="G1611" i="3"/>
  <c r="G1615" i="3"/>
  <c r="G1619" i="3"/>
  <c r="G1623" i="3"/>
  <c r="G1627" i="3"/>
  <c r="G1631" i="3"/>
  <c r="G1635" i="3"/>
  <c r="G1639" i="3"/>
  <c r="G1643" i="3"/>
  <c r="G1647" i="3"/>
  <c r="G1651" i="3"/>
  <c r="G1655" i="3"/>
  <c r="G1659" i="3"/>
  <c r="G1663" i="3"/>
  <c r="G1667" i="3"/>
  <c r="G1671" i="3"/>
  <c r="G1675" i="3"/>
  <c r="G1679" i="3"/>
  <c r="G1683" i="3"/>
  <c r="G1687" i="3"/>
  <c r="G1691" i="3"/>
  <c r="G1695" i="3"/>
  <c r="G1699" i="3"/>
  <c r="G1703" i="3"/>
  <c r="G1707" i="3"/>
  <c r="G1711" i="3"/>
  <c r="G1715" i="3"/>
  <c r="G1719" i="3"/>
  <c r="G1723" i="3"/>
  <c r="G1727" i="3"/>
  <c r="G1731" i="3"/>
  <c r="G1735" i="3"/>
  <c r="G1739" i="3"/>
  <c r="G1743" i="3"/>
  <c r="G1747" i="3"/>
  <c r="G1751" i="3"/>
  <c r="G1755" i="3"/>
  <c r="G1759" i="3"/>
  <c r="G1763" i="3"/>
  <c r="G1767" i="3"/>
  <c r="G1771" i="3"/>
  <c r="G1775" i="3"/>
  <c r="G1779" i="3"/>
  <c r="G1783" i="3"/>
  <c r="G1787" i="3"/>
  <c r="G1791" i="3"/>
  <c r="G1795" i="3"/>
  <c r="G1799" i="3"/>
  <c r="G1803" i="3"/>
  <c r="G1807" i="3"/>
  <c r="G1811" i="3"/>
  <c r="G1815" i="3"/>
  <c r="G1819" i="3"/>
  <c r="G1823" i="3"/>
  <c r="G1827" i="3"/>
  <c r="G1831" i="3"/>
  <c r="G1835" i="3"/>
  <c r="G1839" i="3"/>
  <c r="G1843" i="3"/>
  <c r="G1847" i="3"/>
  <c r="G1851" i="3"/>
  <c r="G1855" i="3"/>
  <c r="G1859" i="3"/>
  <c r="G1863" i="3"/>
  <c r="G1867" i="3"/>
  <c r="G1871" i="3"/>
  <c r="G1875" i="3"/>
  <c r="G1879" i="3"/>
  <c r="G1883" i="3"/>
  <c r="G1887" i="3"/>
  <c r="G1891" i="3"/>
  <c r="G1895" i="3"/>
  <c r="G1899" i="3"/>
  <c r="G1903" i="3"/>
  <c r="G1907" i="3"/>
  <c r="G1911" i="3"/>
  <c r="G1915" i="3"/>
  <c r="G1919" i="3"/>
  <c r="G1923" i="3"/>
  <c r="G1927" i="3"/>
  <c r="G1931" i="3"/>
  <c r="G1935" i="3"/>
  <c r="G1939" i="3"/>
  <c r="G1943" i="3"/>
  <c r="G1947" i="3"/>
  <c r="G1951" i="3"/>
  <c r="G1955" i="3"/>
  <c r="G1959" i="3"/>
  <c r="G1963" i="3"/>
  <c r="G1967" i="3"/>
  <c r="G1971" i="3"/>
  <c r="G1975" i="3"/>
  <c r="G1979" i="3"/>
  <c r="G1983" i="3"/>
  <c r="G1987" i="3"/>
  <c r="G1991" i="3"/>
  <c r="G1995" i="3"/>
  <c r="G1999" i="3"/>
  <c r="G1808" i="3"/>
  <c r="G1844" i="3"/>
  <c r="G1852" i="3"/>
  <c r="G1860" i="3"/>
  <c r="G1868" i="3"/>
  <c r="G1876" i="3"/>
  <c r="G1884" i="3"/>
  <c r="G1892" i="3"/>
  <c r="G1900" i="3"/>
  <c r="G1908" i="3"/>
  <c r="G1916" i="3"/>
  <c r="G1920" i="3"/>
  <c r="G1928" i="3"/>
  <c r="G1936" i="3"/>
  <c r="G1944" i="3"/>
  <c r="G1952" i="3"/>
  <c r="G1960" i="3"/>
  <c r="G1968" i="3"/>
  <c r="G1976" i="3"/>
  <c r="G1984" i="3"/>
  <c r="G1988" i="3"/>
  <c r="G1996" i="3"/>
  <c r="K161" i="3"/>
  <c r="K177" i="3"/>
  <c r="K193" i="3"/>
  <c r="K209" i="3"/>
  <c r="K225" i="3"/>
  <c r="K241" i="3"/>
  <c r="K257" i="3"/>
  <c r="K273" i="3"/>
  <c r="K289" i="3"/>
  <c r="K305" i="3"/>
  <c r="K315" i="3"/>
  <c r="K323" i="3"/>
  <c r="K331" i="3"/>
  <c r="K339" i="3"/>
  <c r="K347" i="3"/>
  <c r="K355" i="3"/>
  <c r="K363" i="3"/>
  <c r="K371" i="3"/>
  <c r="K379" i="3"/>
  <c r="K387" i="3"/>
  <c r="K395" i="3"/>
  <c r="K403" i="3"/>
  <c r="K411" i="3"/>
  <c r="K419" i="3"/>
  <c r="K427" i="3"/>
  <c r="K435" i="3"/>
  <c r="K443" i="3"/>
  <c r="K451" i="3"/>
  <c r="K459" i="3"/>
  <c r="K467" i="3"/>
  <c r="K475" i="3"/>
  <c r="K483" i="3"/>
  <c r="K491" i="3"/>
  <c r="K499" i="3"/>
  <c r="K507" i="3"/>
  <c r="K515" i="3"/>
  <c r="K523" i="3"/>
  <c r="K531" i="3"/>
  <c r="K539" i="3"/>
  <c r="K547" i="3"/>
  <c r="K555" i="3"/>
  <c r="K563" i="3"/>
  <c r="K569" i="3"/>
  <c r="K573" i="3"/>
  <c r="K577" i="3"/>
  <c r="K581" i="3"/>
  <c r="K585" i="3"/>
  <c r="K589" i="3"/>
  <c r="K593" i="3"/>
  <c r="K597" i="3"/>
  <c r="K601" i="3"/>
  <c r="K605" i="3"/>
  <c r="K609" i="3"/>
  <c r="K613" i="3"/>
  <c r="K617" i="3"/>
  <c r="K621" i="3"/>
  <c r="K625" i="3"/>
  <c r="K629" i="3"/>
  <c r="K633" i="3"/>
  <c r="K637" i="3"/>
  <c r="K641" i="3"/>
  <c r="K645" i="3"/>
  <c r="K649" i="3"/>
  <c r="K653" i="3"/>
  <c r="K657" i="3"/>
  <c r="K661" i="3"/>
  <c r="K665" i="3"/>
  <c r="K669" i="3"/>
  <c r="K673" i="3"/>
  <c r="K677" i="3"/>
  <c r="K681" i="3"/>
  <c r="K685" i="3"/>
  <c r="K689" i="3"/>
  <c r="K693" i="3"/>
  <c r="K697" i="3"/>
  <c r="K701" i="3"/>
  <c r="K705" i="3"/>
  <c r="K709" i="3"/>
  <c r="K713" i="3"/>
  <c r="K717" i="3"/>
  <c r="K721" i="3"/>
  <c r="K725" i="3"/>
  <c r="K729" i="3"/>
  <c r="K733" i="3"/>
  <c r="K737" i="3"/>
  <c r="K741" i="3"/>
  <c r="K745" i="3"/>
  <c r="K749" i="3"/>
  <c r="K753" i="3"/>
  <c r="K757" i="3"/>
  <c r="K761" i="3"/>
  <c r="K765" i="3"/>
  <c r="K769" i="3"/>
  <c r="K773" i="3"/>
  <c r="K777" i="3"/>
  <c r="K781" i="3"/>
  <c r="K785" i="3"/>
  <c r="K789" i="3"/>
  <c r="K793" i="3"/>
  <c r="K797" i="3"/>
  <c r="K801" i="3"/>
  <c r="K805" i="3"/>
  <c r="K809" i="3"/>
  <c r="K813" i="3"/>
  <c r="K817" i="3"/>
  <c r="K821" i="3"/>
  <c r="K825" i="3"/>
  <c r="K829" i="3"/>
  <c r="K833" i="3"/>
  <c r="K837" i="3"/>
  <c r="K841" i="3"/>
  <c r="K845" i="3"/>
  <c r="K849" i="3"/>
  <c r="K853" i="3"/>
  <c r="K857" i="3"/>
  <c r="K861" i="3"/>
  <c r="K865" i="3"/>
  <c r="K869" i="3"/>
  <c r="K873" i="3"/>
  <c r="K877" i="3"/>
  <c r="K881" i="3"/>
  <c r="K885" i="3"/>
  <c r="K889" i="3"/>
  <c r="K893" i="3"/>
  <c r="K897" i="3"/>
  <c r="K901" i="3"/>
  <c r="K905" i="3"/>
  <c r="K909" i="3"/>
  <c r="K913" i="3"/>
  <c r="K917" i="3"/>
  <c r="K921" i="3"/>
  <c r="K925" i="3"/>
  <c r="K929" i="3"/>
  <c r="K933" i="3"/>
  <c r="K937" i="3"/>
  <c r="K941" i="3"/>
  <c r="K945" i="3"/>
  <c r="K949" i="3"/>
  <c r="K953" i="3"/>
  <c r="K957" i="3"/>
  <c r="K961" i="3"/>
  <c r="K965" i="3"/>
  <c r="K969" i="3"/>
  <c r="K973" i="3"/>
  <c r="K977" i="3"/>
  <c r="K981" i="3"/>
  <c r="K985" i="3"/>
  <c r="K989" i="3"/>
  <c r="K993" i="3"/>
  <c r="K997" i="3"/>
  <c r="K1001" i="3"/>
  <c r="K1005" i="3"/>
  <c r="K1009" i="3"/>
  <c r="K1013" i="3"/>
  <c r="K1017" i="3"/>
  <c r="K1021" i="3"/>
  <c r="K1025" i="3"/>
  <c r="K1029" i="3"/>
  <c r="K1033" i="3"/>
  <c r="K1037" i="3"/>
  <c r="K1041" i="3"/>
  <c r="K1045" i="3"/>
  <c r="K1049" i="3"/>
  <c r="K1053" i="3"/>
  <c r="K1057" i="3"/>
  <c r="K1061" i="3"/>
  <c r="K1065" i="3"/>
  <c r="K1069" i="3"/>
  <c r="K1073" i="3"/>
  <c r="K1077" i="3"/>
  <c r="K1081" i="3"/>
  <c r="K1085" i="3"/>
  <c r="K1089" i="3"/>
  <c r="K1093" i="3"/>
  <c r="K1097" i="3"/>
  <c r="K1101" i="3"/>
  <c r="K1105" i="3"/>
  <c r="K1109" i="3"/>
  <c r="K1113" i="3"/>
  <c r="K1117" i="3"/>
  <c r="K1121" i="3"/>
  <c r="K1125" i="3"/>
  <c r="K1129" i="3"/>
  <c r="K1133" i="3"/>
  <c r="K1137" i="3"/>
  <c r="K1141" i="3"/>
  <c r="K1145" i="3"/>
  <c r="K1149" i="3"/>
  <c r="K1153" i="3"/>
  <c r="K1157" i="3"/>
  <c r="K1161" i="3"/>
  <c r="K1165" i="3"/>
  <c r="K1169" i="3"/>
  <c r="K1173" i="3"/>
  <c r="K1177" i="3"/>
  <c r="K1181" i="3"/>
  <c r="K1185" i="3"/>
  <c r="K1189" i="3"/>
  <c r="K1193" i="3"/>
  <c r="K1197" i="3"/>
  <c r="K1201" i="3"/>
  <c r="K1205" i="3"/>
  <c r="K1209" i="3"/>
  <c r="K1213" i="3"/>
  <c r="K1217" i="3"/>
  <c r="K1221" i="3"/>
  <c r="K1225" i="3"/>
  <c r="K1229" i="3"/>
  <c r="K1233" i="3"/>
  <c r="K1237" i="3"/>
  <c r="K1241" i="3"/>
  <c r="K1245" i="3"/>
  <c r="K1249" i="3"/>
  <c r="K1253" i="3"/>
  <c r="K1257" i="3"/>
  <c r="K1261" i="3"/>
  <c r="K1265" i="3"/>
  <c r="K1269" i="3"/>
  <c r="K1273" i="3"/>
  <c r="K1277" i="3"/>
  <c r="K1281" i="3"/>
  <c r="K1285" i="3"/>
  <c r="K1289" i="3"/>
  <c r="K1293" i="3"/>
  <c r="K1297" i="3"/>
  <c r="K1301" i="3"/>
  <c r="K1305" i="3"/>
  <c r="K1309" i="3"/>
  <c r="K1313" i="3"/>
  <c r="K1317" i="3"/>
  <c r="K1321" i="3"/>
  <c r="K1325" i="3"/>
  <c r="K1329" i="3"/>
  <c r="K1333" i="3"/>
  <c r="K1337" i="3"/>
  <c r="K1341" i="3"/>
  <c r="K1345" i="3"/>
  <c r="K1349" i="3"/>
  <c r="K1353" i="3"/>
  <c r="K1357" i="3"/>
  <c r="K1361" i="3"/>
  <c r="K1365" i="3"/>
  <c r="K1369" i="3"/>
  <c r="K1373" i="3"/>
  <c r="K1377" i="3"/>
  <c r="K1381" i="3"/>
  <c r="K1385" i="3"/>
  <c r="K1389" i="3"/>
  <c r="K1393" i="3"/>
  <c r="K1397" i="3"/>
  <c r="K1401" i="3"/>
  <c r="K1405" i="3"/>
  <c r="K1409" i="3"/>
  <c r="K1413" i="3"/>
  <c r="K1417" i="3"/>
  <c r="K1421" i="3"/>
  <c r="K1425" i="3"/>
  <c r="K1429" i="3"/>
  <c r="K1433" i="3"/>
  <c r="K1437" i="3"/>
  <c r="K1441" i="3"/>
  <c r="K1445" i="3"/>
  <c r="K1449" i="3"/>
  <c r="K1453" i="3"/>
  <c r="K1457" i="3"/>
  <c r="K1461" i="3"/>
  <c r="K1465" i="3"/>
  <c r="K1469" i="3"/>
  <c r="K1473" i="3"/>
  <c r="K1477" i="3"/>
  <c r="K1481" i="3"/>
  <c r="K1485" i="3"/>
  <c r="K1489" i="3"/>
  <c r="K1493" i="3"/>
  <c r="K1497" i="3"/>
  <c r="K1501" i="3"/>
  <c r="K1505" i="3"/>
  <c r="K1509" i="3"/>
  <c r="K1513" i="3"/>
  <c r="K1517" i="3"/>
  <c r="K1521" i="3"/>
  <c r="K1525" i="3"/>
  <c r="K1529" i="3"/>
  <c r="K1533" i="3"/>
  <c r="K1537" i="3"/>
  <c r="K1541" i="3"/>
  <c r="K1545" i="3"/>
  <c r="K1549" i="3"/>
  <c r="K1553" i="3"/>
  <c r="K1557" i="3"/>
  <c r="K1561" i="3"/>
  <c r="K1565" i="3"/>
  <c r="K1569" i="3"/>
  <c r="K1573" i="3"/>
  <c r="K1577" i="3"/>
  <c r="K1581" i="3"/>
  <c r="K1585" i="3"/>
  <c r="K1589" i="3"/>
  <c r="K1593" i="3"/>
  <c r="K1597" i="3"/>
  <c r="K1601" i="3"/>
  <c r="K1605" i="3"/>
  <c r="K1609" i="3"/>
  <c r="K1613" i="3"/>
  <c r="K1617" i="3"/>
  <c r="K1621" i="3"/>
  <c r="K1625" i="3"/>
  <c r="K1629" i="3"/>
  <c r="K1633" i="3"/>
  <c r="K1637" i="3"/>
  <c r="K1641" i="3"/>
  <c r="K1645" i="3"/>
  <c r="K1649" i="3"/>
  <c r="K1653" i="3"/>
  <c r="K1657" i="3"/>
  <c r="K1661" i="3"/>
  <c r="K1665" i="3"/>
  <c r="K1669" i="3"/>
  <c r="K1673" i="3"/>
  <c r="K1677" i="3"/>
  <c r="K1681" i="3"/>
  <c r="K1685" i="3"/>
  <c r="K1689" i="3"/>
  <c r="K1693" i="3"/>
  <c r="K1697" i="3"/>
  <c r="K1701" i="3"/>
  <c r="K1705" i="3"/>
  <c r="K1709" i="3"/>
  <c r="K1713" i="3"/>
  <c r="K1717" i="3"/>
  <c r="K1721" i="3"/>
  <c r="K1725" i="3"/>
  <c r="K1729" i="3"/>
  <c r="K1733" i="3"/>
  <c r="K1737" i="3"/>
  <c r="K1741" i="3"/>
  <c r="K1745" i="3"/>
  <c r="K1749" i="3"/>
  <c r="K1753" i="3"/>
  <c r="K1757" i="3"/>
  <c r="K1761" i="3"/>
  <c r="K1765" i="3"/>
  <c r="K1769" i="3"/>
  <c r="K1773" i="3"/>
  <c r="K1777" i="3"/>
  <c r="K1781" i="3"/>
  <c r="K1785" i="3"/>
  <c r="K1789" i="3"/>
  <c r="K1793" i="3"/>
  <c r="K1797" i="3"/>
  <c r="K1801" i="3"/>
  <c r="K1805" i="3"/>
  <c r="K1809" i="3"/>
  <c r="K1813" i="3"/>
  <c r="K1817" i="3"/>
  <c r="K1821" i="3"/>
  <c r="K1825" i="3"/>
  <c r="K1829" i="3"/>
  <c r="K1833" i="3"/>
  <c r="K1837" i="3"/>
  <c r="K1841" i="3"/>
  <c r="K1845" i="3"/>
  <c r="K1849" i="3"/>
  <c r="K1853" i="3"/>
  <c r="K1857" i="3"/>
  <c r="K1861" i="3"/>
  <c r="K1865" i="3"/>
  <c r="K1869" i="3"/>
  <c r="K1873" i="3"/>
  <c r="K1877" i="3"/>
  <c r="K1881" i="3"/>
  <c r="K1885" i="3"/>
  <c r="K1889" i="3"/>
  <c r="K1893" i="3"/>
  <c r="K1897" i="3"/>
  <c r="K1901" i="3"/>
  <c r="K1905" i="3"/>
  <c r="K1909" i="3"/>
  <c r="K1913" i="3"/>
  <c r="K1917" i="3"/>
  <c r="K1921" i="3"/>
  <c r="K1925" i="3"/>
  <c r="K1929" i="3"/>
  <c r="K1933" i="3"/>
  <c r="K1937" i="3"/>
  <c r="K1941" i="3"/>
  <c r="K1945" i="3"/>
  <c r="K1949" i="3"/>
  <c r="K1953" i="3"/>
  <c r="K1957" i="3"/>
  <c r="K1961" i="3"/>
  <c r="K1965" i="3"/>
  <c r="K1969" i="3"/>
  <c r="K1973" i="3"/>
  <c r="K1977" i="3"/>
  <c r="K1981" i="3"/>
  <c r="K1985" i="3"/>
  <c r="K1989" i="3"/>
  <c r="K1993" i="3"/>
  <c r="K1997" i="3"/>
  <c r="G4" i="3"/>
  <c r="G8" i="3"/>
  <c r="G12" i="3"/>
  <c r="G16" i="3"/>
  <c r="G20" i="3"/>
  <c r="G24" i="3"/>
  <c r="G28" i="3"/>
  <c r="G32" i="3"/>
  <c r="G36" i="3"/>
  <c r="G40" i="3"/>
  <c r="G44" i="3"/>
  <c r="G48" i="3"/>
  <c r="G52" i="3"/>
  <c r="G56" i="3"/>
  <c r="G60" i="3"/>
  <c r="G64" i="3"/>
  <c r="G68" i="3"/>
  <c r="G72" i="3"/>
  <c r="G76" i="3"/>
  <c r="G80" i="3"/>
  <c r="G84" i="3"/>
  <c r="G88" i="3"/>
  <c r="G92" i="3"/>
  <c r="G96" i="3"/>
  <c r="G100" i="3"/>
  <c r="G104" i="3"/>
  <c r="G108" i="3"/>
  <c r="G112" i="3"/>
  <c r="G116" i="3"/>
  <c r="G120" i="3"/>
  <c r="G124" i="3"/>
  <c r="G128" i="3"/>
  <c r="G132" i="3"/>
  <c r="G136" i="3"/>
  <c r="G140" i="3"/>
  <c r="G144" i="3"/>
  <c r="G148" i="3"/>
  <c r="G152" i="3"/>
  <c r="G156" i="3"/>
  <c r="G160" i="3"/>
  <c r="G164" i="3"/>
  <c r="G168" i="3"/>
  <c r="G172" i="3"/>
  <c r="G176" i="3"/>
  <c r="G180" i="3"/>
  <c r="G184" i="3"/>
  <c r="G188" i="3"/>
  <c r="G192" i="3"/>
  <c r="G196" i="3"/>
  <c r="G200" i="3"/>
  <c r="G204" i="3"/>
  <c r="G208" i="3"/>
  <c r="G212" i="3"/>
  <c r="G216" i="3"/>
  <c r="G220" i="3"/>
  <c r="G224" i="3"/>
  <c r="G228" i="3"/>
  <c r="G232" i="3"/>
  <c r="G236" i="3"/>
  <c r="G240" i="3"/>
  <c r="G244" i="3"/>
  <c r="G248" i="3"/>
  <c r="G252" i="3"/>
  <c r="G256" i="3"/>
  <c r="G260" i="3"/>
  <c r="G264" i="3"/>
  <c r="G268" i="3"/>
  <c r="G272" i="3"/>
  <c r="G276" i="3"/>
  <c r="G280" i="3"/>
  <c r="G284" i="3"/>
  <c r="G288" i="3"/>
  <c r="G292" i="3"/>
  <c r="G296" i="3"/>
  <c r="G300" i="3"/>
  <c r="G304" i="3"/>
  <c r="G308" i="3"/>
  <c r="G312" i="3"/>
  <c r="G316" i="3"/>
  <c r="G320" i="3"/>
  <c r="G324" i="3"/>
  <c r="G328" i="3"/>
  <c r="G332" i="3"/>
  <c r="G336" i="3"/>
  <c r="G340" i="3"/>
  <c r="G344" i="3"/>
  <c r="G348" i="3"/>
  <c r="G352" i="3"/>
  <c r="G356" i="3"/>
  <c r="G360" i="3"/>
  <c r="G364" i="3"/>
  <c r="G368" i="3"/>
  <c r="G372" i="3"/>
  <c r="G376" i="3"/>
  <c r="G380" i="3"/>
  <c r="G384" i="3"/>
  <c r="G388" i="3"/>
  <c r="G392" i="3"/>
  <c r="G396" i="3"/>
  <c r="G400" i="3"/>
  <c r="G404" i="3"/>
  <c r="G408" i="3"/>
  <c r="G412" i="3"/>
  <c r="G416" i="3"/>
  <c r="G420" i="3"/>
  <c r="G424" i="3"/>
  <c r="G428" i="3"/>
  <c r="G432" i="3"/>
  <c r="G436" i="3"/>
  <c r="G440" i="3"/>
  <c r="G444" i="3"/>
  <c r="G448" i="3"/>
  <c r="G452" i="3"/>
  <c r="G456" i="3"/>
  <c r="G460" i="3"/>
  <c r="G464" i="3"/>
  <c r="G468" i="3"/>
  <c r="G472" i="3"/>
  <c r="G476" i="3"/>
  <c r="G480" i="3"/>
  <c r="G484" i="3"/>
  <c r="G488" i="3"/>
  <c r="G492" i="3"/>
  <c r="G496" i="3"/>
  <c r="G500" i="3"/>
  <c r="G504" i="3"/>
  <c r="G508" i="3"/>
  <c r="G512" i="3"/>
  <c r="G516" i="3"/>
  <c r="G520" i="3"/>
  <c r="G524" i="3"/>
  <c r="G528" i="3"/>
  <c r="G532" i="3"/>
  <c r="G536" i="3"/>
  <c r="G540" i="3"/>
  <c r="G544" i="3"/>
  <c r="G548" i="3"/>
  <c r="G552" i="3"/>
  <c r="G556" i="3"/>
  <c r="G560" i="3"/>
  <c r="G564" i="3"/>
  <c r="G568" i="3"/>
  <c r="G572" i="3"/>
  <c r="G576" i="3"/>
  <c r="G580" i="3"/>
  <c r="G584" i="3"/>
  <c r="G588" i="3"/>
  <c r="G592" i="3"/>
  <c r="G596" i="3"/>
  <c r="G600" i="3"/>
  <c r="G604" i="3"/>
  <c r="G608" i="3"/>
  <c r="G612" i="3"/>
  <c r="G616" i="3"/>
  <c r="G620" i="3"/>
  <c r="G624" i="3"/>
  <c r="G628" i="3"/>
  <c r="G632" i="3"/>
  <c r="G636" i="3"/>
  <c r="G640" i="3"/>
  <c r="G644" i="3"/>
  <c r="G648" i="3"/>
  <c r="G652" i="3"/>
  <c r="G656" i="3"/>
  <c r="G660" i="3"/>
  <c r="G664" i="3"/>
  <c r="G668" i="3"/>
  <c r="G672" i="3"/>
  <c r="G676" i="3"/>
  <c r="G680" i="3"/>
  <c r="G684" i="3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G940" i="3"/>
  <c r="G944" i="3"/>
  <c r="G948" i="3"/>
  <c r="G952" i="3"/>
  <c r="G956" i="3"/>
  <c r="G960" i="3"/>
  <c r="G964" i="3"/>
  <c r="G968" i="3"/>
  <c r="G972" i="3"/>
  <c r="G976" i="3"/>
  <c r="G980" i="3"/>
  <c r="G984" i="3"/>
  <c r="G988" i="3"/>
  <c r="G992" i="3"/>
  <c r="G996" i="3"/>
  <c r="G1000" i="3"/>
  <c r="G1004" i="3"/>
  <c r="G1008" i="3"/>
  <c r="G1012" i="3"/>
  <c r="G1016" i="3"/>
  <c r="G1020" i="3"/>
  <c r="G1024" i="3"/>
  <c r="G1028" i="3"/>
  <c r="G1032" i="3"/>
  <c r="G1036" i="3"/>
  <c r="G1040" i="3"/>
  <c r="G1044" i="3"/>
  <c r="G1048" i="3"/>
  <c r="G1052" i="3"/>
  <c r="G1056" i="3"/>
  <c r="G1060" i="3"/>
  <c r="G1064" i="3"/>
  <c r="G1068" i="3"/>
  <c r="G1072" i="3"/>
  <c r="G1076" i="3"/>
  <c r="G1080" i="3"/>
  <c r="G1084" i="3"/>
  <c r="G1088" i="3"/>
  <c r="G1092" i="3"/>
  <c r="G1096" i="3"/>
  <c r="G1100" i="3"/>
  <c r="G1104" i="3"/>
  <c r="G1108" i="3"/>
  <c r="G1112" i="3"/>
  <c r="G1116" i="3"/>
  <c r="G1120" i="3"/>
  <c r="G1124" i="3"/>
  <c r="G1128" i="3"/>
  <c r="G1132" i="3"/>
  <c r="G1136" i="3"/>
  <c r="G1140" i="3"/>
  <c r="G1144" i="3"/>
  <c r="G1148" i="3"/>
  <c r="G1152" i="3"/>
  <c r="G1156" i="3"/>
  <c r="G1160" i="3"/>
  <c r="G1164" i="3"/>
  <c r="G1168" i="3"/>
  <c r="G1172" i="3"/>
  <c r="G1176" i="3"/>
  <c r="G1180" i="3"/>
  <c r="G1184" i="3"/>
  <c r="G1188" i="3"/>
  <c r="G1192" i="3"/>
  <c r="G1196" i="3"/>
  <c r="G1200" i="3"/>
  <c r="G1204" i="3"/>
  <c r="G1208" i="3"/>
  <c r="G1212" i="3"/>
  <c r="G1216" i="3"/>
  <c r="G1220" i="3"/>
  <c r="G1224" i="3"/>
  <c r="G1228" i="3"/>
  <c r="G1232" i="3"/>
  <c r="G1236" i="3"/>
  <c r="G1240" i="3"/>
  <c r="G1244" i="3"/>
  <c r="G1248" i="3"/>
  <c r="G1252" i="3"/>
  <c r="G1256" i="3"/>
  <c r="G1260" i="3"/>
  <c r="G1264" i="3"/>
  <c r="G1268" i="3"/>
  <c r="G1272" i="3"/>
  <c r="G1276" i="3"/>
  <c r="G1280" i="3"/>
  <c r="G1284" i="3"/>
  <c r="G1288" i="3"/>
  <c r="G1292" i="3"/>
  <c r="G1296" i="3"/>
  <c r="G1300" i="3"/>
  <c r="G1304" i="3"/>
  <c r="G1308" i="3"/>
  <c r="G1312" i="3"/>
  <c r="G1316" i="3"/>
  <c r="G1320" i="3"/>
  <c r="G1324" i="3"/>
  <c r="G1328" i="3"/>
  <c r="G1332" i="3"/>
  <c r="G1336" i="3"/>
  <c r="G1340" i="3"/>
  <c r="G1344" i="3"/>
  <c r="G1348" i="3"/>
  <c r="G1352" i="3"/>
  <c r="G1356" i="3"/>
  <c r="G1360" i="3"/>
  <c r="G1364" i="3"/>
  <c r="G1368" i="3"/>
  <c r="G1372" i="3"/>
  <c r="G1376" i="3"/>
  <c r="G1380" i="3"/>
  <c r="G1384" i="3"/>
  <c r="G1388" i="3"/>
  <c r="G1392" i="3"/>
  <c r="G1396" i="3"/>
  <c r="G1400" i="3"/>
  <c r="G1404" i="3"/>
  <c r="G1408" i="3"/>
  <c r="G1412" i="3"/>
  <c r="G1416" i="3"/>
  <c r="G1420" i="3"/>
  <c r="G1424" i="3"/>
  <c r="G1428" i="3"/>
  <c r="G1432" i="3"/>
  <c r="G1436" i="3"/>
  <c r="G1440" i="3"/>
  <c r="G1444" i="3"/>
  <c r="G1448" i="3"/>
  <c r="G1452" i="3"/>
  <c r="G1456" i="3"/>
  <c r="G1460" i="3"/>
  <c r="G1464" i="3"/>
  <c r="G1468" i="3"/>
  <c r="G1472" i="3"/>
  <c r="G1476" i="3"/>
  <c r="G1480" i="3"/>
  <c r="G1484" i="3"/>
  <c r="G1488" i="3"/>
  <c r="G1492" i="3"/>
  <c r="G1496" i="3"/>
  <c r="G1500" i="3"/>
  <c r="G1504" i="3"/>
  <c r="G1508" i="3"/>
  <c r="G1512" i="3"/>
  <c r="G1516" i="3"/>
  <c r="G1520" i="3"/>
  <c r="G1524" i="3"/>
  <c r="G1528" i="3"/>
  <c r="G1532" i="3"/>
  <c r="G1536" i="3"/>
  <c r="G1540" i="3"/>
  <c r="G1544" i="3"/>
  <c r="G1548" i="3"/>
  <c r="G1552" i="3"/>
  <c r="G1556" i="3"/>
  <c r="G1560" i="3"/>
  <c r="G1564" i="3"/>
  <c r="G1568" i="3"/>
  <c r="G1572" i="3"/>
  <c r="G1576" i="3"/>
  <c r="G1580" i="3"/>
  <c r="G1584" i="3"/>
  <c r="G1588" i="3"/>
  <c r="G1592" i="3"/>
  <c r="G1596" i="3"/>
  <c r="G1600" i="3"/>
  <c r="G1604" i="3"/>
  <c r="G1608" i="3"/>
  <c r="G1612" i="3"/>
  <c r="G1616" i="3"/>
  <c r="G1620" i="3"/>
  <c r="G1624" i="3"/>
  <c r="G1628" i="3"/>
  <c r="G1632" i="3"/>
  <c r="G1636" i="3"/>
  <c r="G1640" i="3"/>
  <c r="G1644" i="3"/>
  <c r="G1648" i="3"/>
  <c r="G1652" i="3"/>
  <c r="G1656" i="3"/>
  <c r="G1660" i="3"/>
  <c r="G1664" i="3"/>
  <c r="G1668" i="3"/>
  <c r="G1672" i="3"/>
  <c r="G1676" i="3"/>
  <c r="G1680" i="3"/>
  <c r="G1684" i="3"/>
  <c r="G1688" i="3"/>
  <c r="G1692" i="3"/>
  <c r="G1696" i="3"/>
  <c r="G1700" i="3"/>
  <c r="G1704" i="3"/>
  <c r="G1708" i="3"/>
  <c r="G1712" i="3"/>
  <c r="G1716" i="3"/>
  <c r="G1720" i="3"/>
  <c r="G1724" i="3"/>
  <c r="G1728" i="3"/>
  <c r="G1732" i="3"/>
  <c r="G1736" i="3"/>
  <c r="G1740" i="3"/>
  <c r="G1744" i="3"/>
  <c r="G1748" i="3"/>
  <c r="G1752" i="3"/>
  <c r="G1756" i="3"/>
  <c r="G1760" i="3"/>
  <c r="G1764" i="3"/>
  <c r="G1768" i="3"/>
  <c r="G1772" i="3"/>
  <c r="G1776" i="3"/>
  <c r="G1780" i="3"/>
  <c r="G1784" i="3"/>
  <c r="G1788" i="3"/>
  <c r="G1792" i="3"/>
  <c r="G1796" i="3"/>
  <c r="G1800" i="3"/>
  <c r="G1804" i="3"/>
  <c r="G1812" i="3"/>
  <c r="G1816" i="3"/>
  <c r="G1820" i="3"/>
  <c r="G1824" i="3"/>
  <c r="G1828" i="3"/>
  <c r="G1832" i="3"/>
  <c r="G1836" i="3"/>
  <c r="G1840" i="3"/>
  <c r="G1848" i="3"/>
  <c r="G1856" i="3"/>
  <c r="G1864" i="3"/>
  <c r="G1872" i="3"/>
  <c r="G1880" i="3"/>
  <c r="G1888" i="3"/>
  <c r="G1896" i="3"/>
  <c r="G1904" i="3"/>
  <c r="G1912" i="3"/>
  <c r="G1924" i="3"/>
  <c r="G1932" i="3"/>
  <c r="G1940" i="3"/>
  <c r="G1948" i="3"/>
  <c r="G1956" i="3"/>
  <c r="G1964" i="3"/>
  <c r="G1972" i="3"/>
  <c r="G1980" i="3"/>
  <c r="G1992" i="3"/>
  <c r="G2000" i="3"/>
  <c r="K165" i="3"/>
  <c r="K181" i="3"/>
  <c r="K197" i="3"/>
  <c r="K213" i="3"/>
  <c r="K229" i="3"/>
  <c r="K245" i="3"/>
  <c r="K261" i="3"/>
  <c r="K277" i="3"/>
  <c r="K293" i="3"/>
  <c r="K309" i="3"/>
  <c r="K317" i="3"/>
  <c r="K325" i="3"/>
  <c r="K333" i="3"/>
  <c r="K341" i="3"/>
  <c r="K349" i="3"/>
  <c r="K357" i="3"/>
  <c r="K365" i="3"/>
  <c r="K373" i="3"/>
  <c r="K381" i="3"/>
  <c r="K389" i="3"/>
  <c r="K397" i="3"/>
  <c r="K405" i="3"/>
  <c r="K413" i="3"/>
  <c r="K421" i="3"/>
  <c r="K429" i="3"/>
  <c r="K437" i="3"/>
  <c r="K445" i="3"/>
  <c r="K453" i="3"/>
  <c r="K461" i="3"/>
  <c r="K469" i="3"/>
  <c r="K477" i="3"/>
  <c r="K485" i="3"/>
  <c r="K493" i="3"/>
  <c r="K501" i="3"/>
  <c r="K509" i="3"/>
  <c r="K517" i="3"/>
  <c r="K525" i="3"/>
  <c r="K533" i="3"/>
  <c r="K541" i="3"/>
  <c r="K549" i="3"/>
  <c r="K557" i="3"/>
  <c r="K565" i="3"/>
  <c r="K570" i="3"/>
  <c r="K574" i="3"/>
  <c r="K578" i="3"/>
  <c r="K582" i="3"/>
  <c r="K586" i="3"/>
  <c r="K590" i="3"/>
  <c r="K594" i="3"/>
  <c r="K598" i="3"/>
  <c r="K602" i="3"/>
  <c r="K606" i="3"/>
  <c r="K610" i="3"/>
  <c r="K614" i="3"/>
  <c r="K618" i="3"/>
  <c r="K622" i="3"/>
  <c r="K626" i="3"/>
  <c r="K630" i="3"/>
  <c r="K634" i="3"/>
  <c r="K638" i="3"/>
  <c r="K642" i="3"/>
  <c r="K646" i="3"/>
  <c r="K650" i="3"/>
  <c r="K654" i="3"/>
  <c r="K658" i="3"/>
  <c r="K662" i="3"/>
  <c r="K666" i="3"/>
  <c r="K670" i="3"/>
  <c r="K674" i="3"/>
  <c r="K678" i="3"/>
  <c r="K682" i="3"/>
  <c r="K686" i="3"/>
  <c r="K690" i="3"/>
  <c r="K694" i="3"/>
  <c r="K698" i="3"/>
  <c r="K702" i="3"/>
  <c r="K706" i="3"/>
  <c r="K710" i="3"/>
  <c r="K714" i="3"/>
  <c r="K718" i="3"/>
  <c r="K722" i="3"/>
  <c r="K726" i="3"/>
  <c r="K730" i="3"/>
  <c r="K734" i="3"/>
  <c r="K738" i="3"/>
  <c r="K742" i="3"/>
  <c r="K746" i="3"/>
  <c r="K750" i="3"/>
  <c r="K754" i="3"/>
  <c r="K758" i="3"/>
  <c r="K762" i="3"/>
  <c r="K766" i="3"/>
  <c r="K770" i="3"/>
  <c r="K774" i="3"/>
  <c r="K778" i="3"/>
  <c r="K782" i="3"/>
  <c r="K786" i="3"/>
  <c r="K790" i="3"/>
  <c r="K794" i="3"/>
  <c r="K798" i="3"/>
  <c r="K802" i="3"/>
  <c r="K806" i="3"/>
  <c r="K810" i="3"/>
  <c r="K814" i="3"/>
  <c r="K818" i="3"/>
  <c r="K822" i="3"/>
  <c r="K826" i="3"/>
  <c r="K830" i="3"/>
  <c r="K834" i="3"/>
  <c r="K838" i="3"/>
  <c r="K842" i="3"/>
  <c r="K846" i="3"/>
  <c r="K850" i="3"/>
  <c r="K854" i="3"/>
  <c r="K858" i="3"/>
  <c r="K862" i="3"/>
  <c r="K866" i="3"/>
  <c r="K870" i="3"/>
  <c r="K874" i="3"/>
  <c r="K878" i="3"/>
  <c r="K882" i="3"/>
  <c r="K886" i="3"/>
  <c r="K890" i="3"/>
  <c r="K894" i="3"/>
  <c r="K898" i="3"/>
  <c r="K902" i="3"/>
  <c r="K906" i="3"/>
  <c r="K910" i="3"/>
  <c r="K914" i="3"/>
  <c r="K918" i="3"/>
  <c r="K922" i="3"/>
  <c r="K926" i="3"/>
  <c r="K930" i="3"/>
  <c r="K934" i="3"/>
  <c r="K938" i="3"/>
  <c r="K942" i="3"/>
  <c r="K946" i="3"/>
  <c r="K950" i="3"/>
  <c r="K954" i="3"/>
  <c r="K958" i="3"/>
  <c r="K962" i="3"/>
  <c r="K966" i="3"/>
  <c r="K970" i="3"/>
  <c r="K974" i="3"/>
  <c r="K978" i="3"/>
  <c r="K982" i="3"/>
  <c r="K986" i="3"/>
  <c r="K990" i="3"/>
  <c r="K994" i="3"/>
  <c r="K998" i="3"/>
  <c r="K1002" i="3"/>
  <c r="K1006" i="3"/>
  <c r="K1010" i="3"/>
  <c r="K1014" i="3"/>
  <c r="K1018" i="3"/>
  <c r="K1022" i="3"/>
  <c r="K1026" i="3"/>
  <c r="K1030" i="3"/>
  <c r="K1034" i="3"/>
  <c r="K1038" i="3"/>
  <c r="K1042" i="3"/>
  <c r="K1046" i="3"/>
  <c r="K1050" i="3"/>
  <c r="K1054" i="3"/>
  <c r="K1058" i="3"/>
  <c r="K1062" i="3"/>
  <c r="K1066" i="3"/>
  <c r="K1070" i="3"/>
  <c r="K1074" i="3"/>
  <c r="K1078" i="3"/>
  <c r="K1082" i="3"/>
  <c r="K1086" i="3"/>
  <c r="K1090" i="3"/>
  <c r="K1094" i="3"/>
  <c r="K1098" i="3"/>
  <c r="K1102" i="3"/>
  <c r="K1106" i="3"/>
  <c r="K1110" i="3"/>
  <c r="K1114" i="3"/>
  <c r="K1118" i="3"/>
  <c r="K1122" i="3"/>
  <c r="K1126" i="3"/>
  <c r="K1130" i="3"/>
  <c r="K1134" i="3"/>
  <c r="K1138" i="3"/>
  <c r="K1142" i="3"/>
  <c r="K1146" i="3"/>
  <c r="K1150" i="3"/>
  <c r="K1154" i="3"/>
  <c r="K1158" i="3"/>
  <c r="K1162" i="3"/>
  <c r="K1166" i="3"/>
  <c r="K1170" i="3"/>
  <c r="K1174" i="3"/>
  <c r="K1178" i="3"/>
  <c r="K1182" i="3"/>
  <c r="K1186" i="3"/>
  <c r="K1190" i="3"/>
  <c r="K1194" i="3"/>
  <c r="K1198" i="3"/>
  <c r="K1202" i="3"/>
  <c r="K1206" i="3"/>
  <c r="K1210" i="3"/>
  <c r="K1214" i="3"/>
  <c r="K1218" i="3"/>
  <c r="K1222" i="3"/>
  <c r="K1226" i="3"/>
  <c r="K1230" i="3"/>
  <c r="K1234" i="3"/>
  <c r="K1238" i="3"/>
  <c r="K1242" i="3"/>
  <c r="K1246" i="3"/>
  <c r="K1250" i="3"/>
  <c r="K1254" i="3"/>
  <c r="K1258" i="3"/>
  <c r="K1262" i="3"/>
  <c r="K1266" i="3"/>
  <c r="K1270" i="3"/>
  <c r="K1274" i="3"/>
  <c r="K1278" i="3"/>
  <c r="K1282" i="3"/>
  <c r="K1286" i="3"/>
  <c r="K1290" i="3"/>
  <c r="K1294" i="3"/>
  <c r="K1298" i="3"/>
  <c r="K1302" i="3"/>
  <c r="K1306" i="3"/>
  <c r="K1310" i="3"/>
  <c r="K1314" i="3"/>
  <c r="K1318" i="3"/>
  <c r="K1322" i="3"/>
  <c r="K1326" i="3"/>
  <c r="K1330" i="3"/>
  <c r="K1334" i="3"/>
  <c r="K1338" i="3"/>
  <c r="K1342" i="3"/>
  <c r="K1346" i="3"/>
  <c r="K1350" i="3"/>
  <c r="K1354" i="3"/>
  <c r="K1358" i="3"/>
  <c r="K1362" i="3"/>
  <c r="K1366" i="3"/>
  <c r="K1370" i="3"/>
  <c r="K1374" i="3"/>
  <c r="K1378" i="3"/>
  <c r="K1382" i="3"/>
  <c r="K1386" i="3"/>
  <c r="K1390" i="3"/>
  <c r="K1394" i="3"/>
  <c r="K1398" i="3"/>
  <c r="K1402" i="3"/>
  <c r="K1406" i="3"/>
  <c r="K1410" i="3"/>
  <c r="K1414" i="3"/>
  <c r="K1418" i="3"/>
  <c r="K1422" i="3"/>
  <c r="K1426" i="3"/>
  <c r="K1430" i="3"/>
  <c r="K1434" i="3"/>
  <c r="K1438" i="3"/>
  <c r="K1442" i="3"/>
  <c r="K1446" i="3"/>
  <c r="K1450" i="3"/>
  <c r="K1454" i="3"/>
  <c r="K1458" i="3"/>
  <c r="K1462" i="3"/>
  <c r="K1466" i="3"/>
  <c r="K1470" i="3"/>
  <c r="K1474" i="3"/>
  <c r="K1478" i="3"/>
  <c r="K1482" i="3"/>
  <c r="K1486" i="3"/>
  <c r="K1490" i="3"/>
  <c r="K1494" i="3"/>
  <c r="K1498" i="3"/>
  <c r="K1502" i="3"/>
  <c r="K1506" i="3"/>
  <c r="K1510" i="3"/>
  <c r="K1514" i="3"/>
  <c r="K1518" i="3"/>
  <c r="K1522" i="3"/>
  <c r="K1526" i="3"/>
  <c r="K1530" i="3"/>
  <c r="K1534" i="3"/>
  <c r="K1538" i="3"/>
  <c r="K1542" i="3"/>
  <c r="K1546" i="3"/>
  <c r="K1550" i="3"/>
  <c r="K1554" i="3"/>
  <c r="K1558" i="3"/>
  <c r="K1562" i="3"/>
  <c r="K1566" i="3"/>
  <c r="K1570" i="3"/>
  <c r="K1574" i="3"/>
  <c r="K1578" i="3"/>
  <c r="K1582" i="3"/>
  <c r="K1586" i="3"/>
  <c r="K1590" i="3"/>
  <c r="K1594" i="3"/>
  <c r="K1598" i="3"/>
  <c r="K1602" i="3"/>
  <c r="K1606" i="3"/>
  <c r="K1610" i="3"/>
  <c r="K1614" i="3"/>
  <c r="K1618" i="3"/>
  <c r="K1622" i="3"/>
  <c r="K1626" i="3"/>
  <c r="K1630" i="3"/>
  <c r="K1634" i="3"/>
  <c r="K1638" i="3"/>
  <c r="K1642" i="3"/>
  <c r="K1646" i="3"/>
  <c r="K1650" i="3"/>
  <c r="K1654" i="3"/>
  <c r="K1658" i="3"/>
  <c r="K1662" i="3"/>
  <c r="K1666" i="3"/>
  <c r="K1670" i="3"/>
  <c r="K1674" i="3"/>
  <c r="K1678" i="3"/>
  <c r="K1682" i="3"/>
  <c r="K1686" i="3"/>
  <c r="K1690" i="3"/>
  <c r="K1694" i="3"/>
  <c r="K1698" i="3"/>
  <c r="K1702" i="3"/>
  <c r="K1706" i="3"/>
  <c r="K1710" i="3"/>
  <c r="K1714" i="3"/>
  <c r="K1718" i="3"/>
  <c r="K1722" i="3"/>
  <c r="K1726" i="3"/>
  <c r="K1730" i="3"/>
  <c r="K1734" i="3"/>
  <c r="K1738" i="3"/>
  <c r="K1742" i="3"/>
  <c r="K1746" i="3"/>
  <c r="K1750" i="3"/>
  <c r="K1754" i="3"/>
  <c r="K1758" i="3"/>
  <c r="K1762" i="3"/>
  <c r="K1766" i="3"/>
  <c r="K1770" i="3"/>
  <c r="K1774" i="3"/>
  <c r="K1778" i="3"/>
  <c r="K1782" i="3"/>
  <c r="K1786" i="3"/>
  <c r="K1790" i="3"/>
  <c r="K1794" i="3"/>
  <c r="K1798" i="3"/>
  <c r="K1802" i="3"/>
  <c r="K1806" i="3"/>
  <c r="K1810" i="3"/>
  <c r="K1814" i="3"/>
  <c r="K1818" i="3"/>
  <c r="K1822" i="3"/>
  <c r="K1826" i="3"/>
  <c r="K1830" i="3"/>
  <c r="K1834" i="3"/>
  <c r="K1838" i="3"/>
  <c r="K1842" i="3"/>
  <c r="K1846" i="3"/>
  <c r="K1850" i="3"/>
  <c r="K1854" i="3"/>
  <c r="K1858" i="3"/>
  <c r="K1862" i="3"/>
  <c r="K1866" i="3"/>
  <c r="K1870" i="3"/>
  <c r="K1874" i="3"/>
  <c r="K1878" i="3"/>
  <c r="K1882" i="3"/>
  <c r="K1886" i="3"/>
  <c r="K1890" i="3"/>
  <c r="K1894" i="3"/>
  <c r="K1898" i="3"/>
  <c r="K1902" i="3"/>
  <c r="K1906" i="3"/>
  <c r="K1910" i="3"/>
  <c r="K1914" i="3"/>
  <c r="K1918" i="3"/>
  <c r="K1922" i="3"/>
  <c r="K1926" i="3"/>
  <c r="K1930" i="3"/>
  <c r="K1934" i="3"/>
  <c r="K1938" i="3"/>
  <c r="K1942" i="3"/>
  <c r="K1946" i="3"/>
  <c r="K1950" i="3"/>
  <c r="K1954" i="3"/>
  <c r="K1958" i="3"/>
  <c r="K1962" i="3"/>
  <c r="K1966" i="3"/>
  <c r="K1970" i="3"/>
  <c r="K1974" i="3"/>
  <c r="K1978" i="3"/>
  <c r="K1982" i="3"/>
  <c r="K1986" i="3"/>
  <c r="K1990" i="3"/>
  <c r="K1994" i="3"/>
  <c r="K1998" i="3"/>
  <c r="G5" i="3"/>
  <c r="G9" i="3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05" i="3"/>
  <c r="G109" i="3"/>
  <c r="G113" i="3"/>
  <c r="G117" i="3"/>
  <c r="G121" i="3"/>
  <c r="G125" i="3"/>
  <c r="G129" i="3"/>
  <c r="G133" i="3"/>
  <c r="G137" i="3"/>
  <c r="G141" i="3"/>
  <c r="G145" i="3"/>
  <c r="G149" i="3"/>
  <c r="G153" i="3"/>
  <c r="G157" i="3"/>
  <c r="G161" i="3"/>
  <c r="G165" i="3"/>
  <c r="G169" i="3"/>
  <c r="G173" i="3"/>
  <c r="G177" i="3"/>
  <c r="G181" i="3"/>
  <c r="G185" i="3"/>
  <c r="G189" i="3"/>
  <c r="G193" i="3"/>
  <c r="G197" i="3"/>
  <c r="G201" i="3"/>
  <c r="G205" i="3"/>
  <c r="G209" i="3"/>
  <c r="G213" i="3"/>
  <c r="G217" i="3"/>
  <c r="G221" i="3"/>
  <c r="G225" i="3"/>
  <c r="G229" i="3"/>
  <c r="G233" i="3"/>
  <c r="G237" i="3"/>
  <c r="G241" i="3"/>
  <c r="G245" i="3"/>
  <c r="G249" i="3"/>
  <c r="G253" i="3"/>
  <c r="G257" i="3"/>
  <c r="G261" i="3"/>
  <c r="G265" i="3"/>
  <c r="G269" i="3"/>
  <c r="G273" i="3"/>
  <c r="G277" i="3"/>
  <c r="G281" i="3"/>
  <c r="G285" i="3"/>
  <c r="G289" i="3"/>
  <c r="G293" i="3"/>
  <c r="G297" i="3"/>
  <c r="G301" i="3"/>
  <c r="G305" i="3"/>
  <c r="G309" i="3"/>
  <c r="G313" i="3"/>
  <c r="G317" i="3"/>
  <c r="G321" i="3"/>
  <c r="G325" i="3"/>
  <c r="G329" i="3"/>
  <c r="G333" i="3"/>
  <c r="G337" i="3"/>
  <c r="G341" i="3"/>
  <c r="G345" i="3"/>
  <c r="G349" i="3"/>
  <c r="G353" i="3"/>
  <c r="G357" i="3"/>
  <c r="G361" i="3"/>
  <c r="G365" i="3"/>
  <c r="G369" i="3"/>
  <c r="G373" i="3"/>
  <c r="G377" i="3"/>
  <c r="G381" i="3"/>
  <c r="G385" i="3"/>
  <c r="G389" i="3"/>
  <c r="G393" i="3"/>
  <c r="G397" i="3"/>
  <c r="G401" i="3"/>
  <c r="G405" i="3"/>
  <c r="G409" i="3"/>
  <c r="G413" i="3"/>
  <c r="G417" i="3"/>
  <c r="G421" i="3"/>
  <c r="G425" i="3"/>
  <c r="G429" i="3"/>
  <c r="G433" i="3"/>
  <c r="G437" i="3"/>
  <c r="G441" i="3"/>
  <c r="G445" i="3"/>
  <c r="G449" i="3"/>
  <c r="G453" i="3"/>
  <c r="G457" i="3"/>
  <c r="G461" i="3"/>
  <c r="G465" i="3"/>
  <c r="G469" i="3"/>
  <c r="G473" i="3"/>
  <c r="G477" i="3"/>
  <c r="G481" i="3"/>
  <c r="G485" i="3"/>
  <c r="G489" i="3"/>
  <c r="G493" i="3"/>
  <c r="G497" i="3"/>
  <c r="G501" i="3"/>
  <c r="G505" i="3"/>
  <c r="G509" i="3"/>
  <c r="G513" i="3"/>
  <c r="G517" i="3"/>
  <c r="G521" i="3"/>
  <c r="G525" i="3"/>
  <c r="G529" i="3"/>
  <c r="G533" i="3"/>
  <c r="G537" i="3"/>
  <c r="G541" i="3"/>
  <c r="G545" i="3"/>
  <c r="G549" i="3"/>
  <c r="G553" i="3"/>
  <c r="G557" i="3"/>
  <c r="G561" i="3"/>
  <c r="G565" i="3"/>
  <c r="G569" i="3"/>
  <c r="G573" i="3"/>
  <c r="G577" i="3"/>
  <c r="G581" i="3"/>
  <c r="G585" i="3"/>
  <c r="G589" i="3"/>
  <c r="G593" i="3"/>
  <c r="G597" i="3"/>
  <c r="G601" i="3"/>
  <c r="G605" i="3"/>
  <c r="G609" i="3"/>
  <c r="G613" i="3"/>
  <c r="G617" i="3"/>
  <c r="G621" i="3"/>
  <c r="G625" i="3"/>
  <c r="G629" i="3"/>
  <c r="G633" i="3"/>
  <c r="G637" i="3"/>
  <c r="G641" i="3"/>
  <c r="G645" i="3"/>
  <c r="G649" i="3"/>
  <c r="G653" i="3"/>
  <c r="G657" i="3"/>
  <c r="G661" i="3"/>
  <c r="G665" i="3"/>
  <c r="G669" i="3"/>
  <c r="G673" i="3"/>
  <c r="G677" i="3"/>
  <c r="G681" i="3"/>
  <c r="G685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G941" i="3"/>
  <c r="G945" i="3"/>
  <c r="G949" i="3"/>
  <c r="G953" i="3"/>
  <c r="G957" i="3"/>
  <c r="G961" i="3"/>
  <c r="G965" i="3"/>
  <c r="G969" i="3"/>
  <c r="G973" i="3"/>
  <c r="G977" i="3"/>
  <c r="G981" i="3"/>
  <c r="G985" i="3"/>
  <c r="G989" i="3"/>
  <c r="G993" i="3"/>
  <c r="G997" i="3"/>
  <c r="G1001" i="3"/>
  <c r="G1005" i="3"/>
  <c r="G1009" i="3"/>
  <c r="G1013" i="3"/>
  <c r="G1017" i="3"/>
  <c r="G1021" i="3"/>
  <c r="G1025" i="3"/>
  <c r="G1029" i="3"/>
  <c r="G1033" i="3"/>
  <c r="G1037" i="3"/>
  <c r="G1041" i="3"/>
  <c r="G1045" i="3"/>
  <c r="G1049" i="3"/>
  <c r="G1053" i="3"/>
  <c r="G1057" i="3"/>
  <c r="G1061" i="3"/>
  <c r="G1065" i="3"/>
  <c r="G1069" i="3"/>
  <c r="G1073" i="3"/>
  <c r="G1077" i="3"/>
  <c r="G1081" i="3"/>
  <c r="G1085" i="3"/>
  <c r="G1089" i="3"/>
  <c r="G1093" i="3"/>
  <c r="G1097" i="3"/>
  <c r="G1101" i="3"/>
  <c r="G1105" i="3"/>
  <c r="G1109" i="3"/>
  <c r="G1113" i="3"/>
  <c r="G1117" i="3"/>
  <c r="G1121" i="3"/>
  <c r="G1125" i="3"/>
  <c r="G1129" i="3"/>
  <c r="G1133" i="3"/>
  <c r="G1137" i="3"/>
  <c r="G1141" i="3"/>
  <c r="G1145" i="3"/>
  <c r="G1149" i="3"/>
  <c r="G1153" i="3"/>
  <c r="G1157" i="3"/>
  <c r="G1161" i="3"/>
  <c r="G1165" i="3"/>
  <c r="G1169" i="3"/>
  <c r="G1173" i="3"/>
  <c r="G1177" i="3"/>
  <c r="G1181" i="3"/>
  <c r="G1185" i="3"/>
  <c r="G1189" i="3"/>
  <c r="G1193" i="3"/>
  <c r="G1197" i="3"/>
  <c r="G1201" i="3"/>
  <c r="G1205" i="3"/>
  <c r="G1209" i="3"/>
  <c r="G1213" i="3"/>
  <c r="G1217" i="3"/>
  <c r="G1221" i="3"/>
  <c r="G1225" i="3"/>
  <c r="G1229" i="3"/>
  <c r="G1233" i="3"/>
  <c r="G1237" i="3"/>
  <c r="G1241" i="3"/>
  <c r="G1245" i="3"/>
  <c r="G1249" i="3"/>
  <c r="G1253" i="3"/>
  <c r="G1257" i="3"/>
  <c r="G1261" i="3"/>
  <c r="G1265" i="3"/>
  <c r="G1269" i="3"/>
  <c r="G1273" i="3"/>
  <c r="G1277" i="3"/>
  <c r="G1281" i="3"/>
  <c r="G1285" i="3"/>
  <c r="G1289" i="3"/>
  <c r="G1293" i="3"/>
  <c r="G1297" i="3"/>
  <c r="G1301" i="3"/>
  <c r="G1305" i="3"/>
  <c r="G1309" i="3"/>
  <c r="G1313" i="3"/>
  <c r="G1317" i="3"/>
  <c r="G1321" i="3"/>
  <c r="G1325" i="3"/>
  <c r="G1329" i="3"/>
  <c r="G1333" i="3"/>
  <c r="G1337" i="3"/>
  <c r="G1341" i="3"/>
  <c r="G1345" i="3"/>
  <c r="G1349" i="3"/>
  <c r="G1353" i="3"/>
  <c r="G1357" i="3"/>
  <c r="G1361" i="3"/>
  <c r="G1365" i="3"/>
  <c r="G1369" i="3"/>
  <c r="G1373" i="3"/>
  <c r="G1377" i="3"/>
  <c r="G1381" i="3"/>
  <c r="G1385" i="3"/>
  <c r="G1389" i="3"/>
  <c r="G1393" i="3"/>
  <c r="G1397" i="3"/>
  <c r="G1401" i="3"/>
  <c r="G1405" i="3"/>
  <c r="G1409" i="3"/>
  <c r="G1413" i="3"/>
  <c r="G1417" i="3"/>
  <c r="G1421" i="3"/>
  <c r="G1425" i="3"/>
  <c r="G1429" i="3"/>
  <c r="G1433" i="3"/>
  <c r="G1437" i="3"/>
  <c r="G1441" i="3"/>
  <c r="G1445" i="3"/>
  <c r="G1449" i="3"/>
  <c r="G1453" i="3"/>
  <c r="G1457" i="3"/>
  <c r="G1461" i="3"/>
  <c r="G1465" i="3"/>
  <c r="G1469" i="3"/>
  <c r="G1473" i="3"/>
  <c r="G1477" i="3"/>
  <c r="G1481" i="3"/>
  <c r="G1485" i="3"/>
  <c r="G1489" i="3"/>
  <c r="G1493" i="3"/>
  <c r="G1497" i="3"/>
  <c r="G1501" i="3"/>
  <c r="G1505" i="3"/>
  <c r="G1509" i="3"/>
  <c r="G1513" i="3"/>
  <c r="G1517" i="3"/>
  <c r="G1521" i="3"/>
  <c r="G1525" i="3"/>
  <c r="G1529" i="3"/>
  <c r="G1533" i="3"/>
  <c r="G1537" i="3"/>
  <c r="G1541" i="3"/>
  <c r="G1545" i="3"/>
  <c r="G1549" i="3"/>
  <c r="G1553" i="3"/>
  <c r="G1557" i="3"/>
  <c r="G1561" i="3"/>
  <c r="G1565" i="3"/>
  <c r="G1569" i="3"/>
  <c r="G1573" i="3"/>
  <c r="G1577" i="3"/>
  <c r="G1581" i="3"/>
  <c r="G1585" i="3"/>
  <c r="G1589" i="3"/>
  <c r="G1593" i="3"/>
  <c r="G1597" i="3"/>
  <c r="G1601" i="3"/>
  <c r="G1605" i="3"/>
  <c r="G1609" i="3"/>
  <c r="G1613" i="3"/>
  <c r="G1617" i="3"/>
  <c r="G1621" i="3"/>
  <c r="G1625" i="3"/>
  <c r="G1629" i="3"/>
  <c r="G1633" i="3"/>
  <c r="G1637" i="3"/>
  <c r="G1641" i="3"/>
  <c r="G1645" i="3"/>
  <c r="G1649" i="3"/>
  <c r="G1653" i="3"/>
  <c r="G1657" i="3"/>
  <c r="G1661" i="3"/>
  <c r="G1665" i="3"/>
  <c r="G1669" i="3"/>
  <c r="G1673" i="3"/>
  <c r="G1677" i="3"/>
  <c r="G1681" i="3"/>
  <c r="G1685" i="3"/>
  <c r="G1689" i="3"/>
  <c r="G1693" i="3"/>
  <c r="G1697" i="3"/>
  <c r="G1701" i="3"/>
  <c r="G1705" i="3"/>
  <c r="G1709" i="3"/>
  <c r="G1713" i="3"/>
  <c r="G1717" i="3"/>
  <c r="G1721" i="3"/>
  <c r="G1725" i="3"/>
  <c r="G1729" i="3"/>
  <c r="G1733" i="3"/>
  <c r="G1737" i="3"/>
  <c r="G1741" i="3"/>
  <c r="G1745" i="3"/>
  <c r="G1749" i="3"/>
  <c r="G1753" i="3"/>
  <c r="G1757" i="3"/>
  <c r="G1761" i="3"/>
  <c r="G1765" i="3"/>
  <c r="G1769" i="3"/>
  <c r="G1773" i="3"/>
  <c r="G1777" i="3"/>
  <c r="G1781" i="3"/>
  <c r="G1785" i="3"/>
  <c r="G1789" i="3"/>
  <c r="G1793" i="3"/>
  <c r="G1797" i="3"/>
  <c r="G1801" i="3"/>
  <c r="G1805" i="3"/>
  <c r="G1809" i="3"/>
  <c r="G1813" i="3"/>
  <c r="G1817" i="3"/>
  <c r="G1821" i="3"/>
  <c r="G1825" i="3"/>
  <c r="G1829" i="3"/>
  <c r="G1833" i="3"/>
  <c r="G1837" i="3"/>
  <c r="G1841" i="3"/>
  <c r="G1845" i="3"/>
  <c r="G1849" i="3"/>
  <c r="G1853" i="3"/>
  <c r="G1857" i="3"/>
  <c r="G1861" i="3"/>
  <c r="G1865" i="3"/>
  <c r="G1869" i="3"/>
  <c r="G1873" i="3"/>
  <c r="G1877" i="3"/>
  <c r="G1881" i="3"/>
  <c r="G1885" i="3"/>
  <c r="G1889" i="3"/>
  <c r="G1893" i="3"/>
  <c r="G1897" i="3"/>
  <c r="G1901" i="3"/>
  <c r="G1905" i="3"/>
  <c r="G1909" i="3"/>
  <c r="G1913" i="3"/>
  <c r="G1917" i="3"/>
  <c r="G1921" i="3"/>
  <c r="G1925" i="3"/>
  <c r="G1929" i="3"/>
  <c r="G1933" i="3"/>
  <c r="G1937" i="3"/>
  <c r="G1941" i="3"/>
  <c r="G1945" i="3"/>
  <c r="G1949" i="3"/>
  <c r="G1953" i="3"/>
  <c r="G1957" i="3"/>
  <c r="G1961" i="3"/>
  <c r="G1965" i="3"/>
  <c r="G1969" i="3"/>
  <c r="G1973" i="3"/>
  <c r="G1977" i="3"/>
  <c r="G1981" i="3"/>
  <c r="G1985" i="3"/>
  <c r="G1989" i="3"/>
  <c r="G1993" i="3"/>
  <c r="G1997" i="3"/>
  <c r="G1734" i="3"/>
  <c r="G1770" i="3"/>
  <c r="G1778" i="3"/>
  <c r="G1786" i="3"/>
  <c r="G1794" i="3"/>
  <c r="G1802" i="3"/>
  <c r="G1806" i="3"/>
  <c r="G1814" i="3"/>
  <c r="G1822" i="3"/>
  <c r="G1830" i="3"/>
  <c r="G1838" i="3"/>
  <c r="G1846" i="3"/>
  <c r="G1854" i="3"/>
  <c r="G1858" i="3"/>
  <c r="G1866" i="3"/>
  <c r="G1874" i="3"/>
  <c r="G1882" i="3"/>
  <c r="G1886" i="3"/>
  <c r="G1894" i="3"/>
  <c r="G1902" i="3"/>
  <c r="G1910" i="3"/>
  <c r="G1914" i="3"/>
  <c r="G1922" i="3"/>
  <c r="G1930" i="3"/>
  <c r="G1938" i="3"/>
  <c r="G1946" i="3"/>
  <c r="G1954" i="3"/>
  <c r="G1962" i="3"/>
  <c r="G1966" i="3"/>
  <c r="G1974" i="3"/>
  <c r="G1982" i="3"/>
  <c r="G1990" i="3"/>
  <c r="G1998" i="3"/>
  <c r="K169" i="3"/>
  <c r="K185" i="3"/>
  <c r="K201" i="3"/>
  <c r="K217" i="3"/>
  <c r="K233" i="3"/>
  <c r="K249" i="3"/>
  <c r="K265" i="3"/>
  <c r="K281" i="3"/>
  <c r="K297" i="3"/>
  <c r="K311" i="3"/>
  <c r="K319" i="3"/>
  <c r="K327" i="3"/>
  <c r="K335" i="3"/>
  <c r="K343" i="3"/>
  <c r="K351" i="3"/>
  <c r="K359" i="3"/>
  <c r="K367" i="3"/>
  <c r="K375" i="3"/>
  <c r="K383" i="3"/>
  <c r="K391" i="3"/>
  <c r="K399" i="3"/>
  <c r="K407" i="3"/>
  <c r="K415" i="3"/>
  <c r="K423" i="3"/>
  <c r="K431" i="3"/>
  <c r="K439" i="3"/>
  <c r="K447" i="3"/>
  <c r="K455" i="3"/>
  <c r="K463" i="3"/>
  <c r="K471" i="3"/>
  <c r="K479" i="3"/>
  <c r="K487" i="3"/>
  <c r="K495" i="3"/>
  <c r="K503" i="3"/>
  <c r="K511" i="3"/>
  <c r="K519" i="3"/>
  <c r="K527" i="3"/>
  <c r="K535" i="3"/>
  <c r="K543" i="3"/>
  <c r="K551" i="3"/>
  <c r="K559" i="3"/>
  <c r="K566" i="3"/>
  <c r="K571" i="3"/>
  <c r="K575" i="3"/>
  <c r="K579" i="3"/>
  <c r="K583" i="3"/>
  <c r="K587" i="3"/>
  <c r="K591" i="3"/>
  <c r="K595" i="3"/>
  <c r="K599" i="3"/>
  <c r="K603" i="3"/>
  <c r="K607" i="3"/>
  <c r="K611" i="3"/>
  <c r="K615" i="3"/>
  <c r="K619" i="3"/>
  <c r="K623" i="3"/>
  <c r="K627" i="3"/>
  <c r="K631" i="3"/>
  <c r="K635" i="3"/>
  <c r="K639" i="3"/>
  <c r="K643" i="3"/>
  <c r="K647" i="3"/>
  <c r="K651" i="3"/>
  <c r="K655" i="3"/>
  <c r="K659" i="3"/>
  <c r="K663" i="3"/>
  <c r="K667" i="3"/>
  <c r="K671" i="3"/>
  <c r="K675" i="3"/>
  <c r="K679" i="3"/>
  <c r="K683" i="3"/>
  <c r="K687" i="3"/>
  <c r="K691" i="3"/>
  <c r="K695" i="3"/>
  <c r="K699" i="3"/>
  <c r="K703" i="3"/>
  <c r="K707" i="3"/>
  <c r="K711" i="3"/>
  <c r="K715" i="3"/>
  <c r="K719" i="3"/>
  <c r="K723" i="3"/>
  <c r="K727" i="3"/>
  <c r="K731" i="3"/>
  <c r="K735" i="3"/>
  <c r="K739" i="3"/>
  <c r="K743" i="3"/>
  <c r="K747" i="3"/>
  <c r="K751" i="3"/>
  <c r="K755" i="3"/>
  <c r="K759" i="3"/>
  <c r="K763" i="3"/>
  <c r="K767" i="3"/>
  <c r="K771" i="3"/>
  <c r="K775" i="3"/>
  <c r="K779" i="3"/>
  <c r="K783" i="3"/>
  <c r="K787" i="3"/>
  <c r="K791" i="3"/>
  <c r="K795" i="3"/>
  <c r="K799" i="3"/>
  <c r="K803" i="3"/>
  <c r="K807" i="3"/>
  <c r="K811" i="3"/>
  <c r="K815" i="3"/>
  <c r="K819" i="3"/>
  <c r="K823" i="3"/>
  <c r="K827" i="3"/>
  <c r="K831" i="3"/>
  <c r="K835" i="3"/>
  <c r="K839" i="3"/>
  <c r="K843" i="3"/>
  <c r="K847" i="3"/>
  <c r="K851" i="3"/>
  <c r="K855" i="3"/>
  <c r="K859" i="3"/>
  <c r="K863" i="3"/>
  <c r="K867" i="3"/>
  <c r="K871" i="3"/>
  <c r="K875" i="3"/>
  <c r="K879" i="3"/>
  <c r="K883" i="3"/>
  <c r="K887" i="3"/>
  <c r="K891" i="3"/>
  <c r="K895" i="3"/>
  <c r="K899" i="3"/>
  <c r="K903" i="3"/>
  <c r="K907" i="3"/>
  <c r="K911" i="3"/>
  <c r="K915" i="3"/>
  <c r="K919" i="3"/>
  <c r="K923" i="3"/>
  <c r="K927" i="3"/>
  <c r="K931" i="3"/>
  <c r="K935" i="3"/>
  <c r="K939" i="3"/>
  <c r="K943" i="3"/>
  <c r="K947" i="3"/>
  <c r="K951" i="3"/>
  <c r="K955" i="3"/>
  <c r="K959" i="3"/>
  <c r="K963" i="3"/>
  <c r="K967" i="3"/>
  <c r="K971" i="3"/>
  <c r="K975" i="3"/>
  <c r="K979" i="3"/>
  <c r="K983" i="3"/>
  <c r="K987" i="3"/>
  <c r="K991" i="3"/>
  <c r="K995" i="3"/>
  <c r="K999" i="3"/>
  <c r="K1003" i="3"/>
  <c r="K1007" i="3"/>
  <c r="K1011" i="3"/>
  <c r="K1015" i="3"/>
  <c r="K1019" i="3"/>
  <c r="K1023" i="3"/>
  <c r="K1027" i="3"/>
  <c r="K1031" i="3"/>
  <c r="K1035" i="3"/>
  <c r="K1039" i="3"/>
  <c r="K1043" i="3"/>
  <c r="K1047" i="3"/>
  <c r="K1051" i="3"/>
  <c r="K1055" i="3"/>
  <c r="K1059" i="3"/>
  <c r="K1063" i="3"/>
  <c r="K1067" i="3"/>
  <c r="K1071" i="3"/>
  <c r="K1075" i="3"/>
  <c r="K1079" i="3"/>
  <c r="K1083" i="3"/>
  <c r="K1087" i="3"/>
  <c r="K1091" i="3"/>
  <c r="K1095" i="3"/>
  <c r="K1099" i="3"/>
  <c r="K1103" i="3"/>
  <c r="K1107" i="3"/>
  <c r="K1111" i="3"/>
  <c r="K1115" i="3"/>
  <c r="K1119" i="3"/>
  <c r="K1123" i="3"/>
  <c r="K1127" i="3"/>
  <c r="K1131" i="3"/>
  <c r="K1135" i="3"/>
  <c r="K1139" i="3"/>
  <c r="K1143" i="3"/>
  <c r="K1147" i="3"/>
  <c r="K1151" i="3"/>
  <c r="K1155" i="3"/>
  <c r="K1159" i="3"/>
  <c r="K1163" i="3"/>
  <c r="K1167" i="3"/>
  <c r="K1171" i="3"/>
  <c r="K1175" i="3"/>
  <c r="K1179" i="3"/>
  <c r="K1183" i="3"/>
  <c r="K1187" i="3"/>
  <c r="K1191" i="3"/>
  <c r="K1195" i="3"/>
  <c r="K1199" i="3"/>
  <c r="K1203" i="3"/>
  <c r="K1207" i="3"/>
  <c r="K1211" i="3"/>
  <c r="K1215" i="3"/>
  <c r="K1219" i="3"/>
  <c r="K1223" i="3"/>
  <c r="K1227" i="3"/>
  <c r="K1231" i="3"/>
  <c r="K1235" i="3"/>
  <c r="K1239" i="3"/>
  <c r="K1243" i="3"/>
  <c r="K1247" i="3"/>
  <c r="K1251" i="3"/>
  <c r="K1255" i="3"/>
  <c r="K1259" i="3"/>
  <c r="K1263" i="3"/>
  <c r="K1267" i="3"/>
  <c r="K1271" i="3"/>
  <c r="K1275" i="3"/>
  <c r="K1279" i="3"/>
  <c r="K1283" i="3"/>
  <c r="K1287" i="3"/>
  <c r="K1291" i="3"/>
  <c r="K1295" i="3"/>
  <c r="K1299" i="3"/>
  <c r="K1303" i="3"/>
  <c r="K1307" i="3"/>
  <c r="K1311" i="3"/>
  <c r="K1315" i="3"/>
  <c r="K1319" i="3"/>
  <c r="K1323" i="3"/>
  <c r="K1327" i="3"/>
  <c r="K1331" i="3"/>
  <c r="K1335" i="3"/>
  <c r="K1339" i="3"/>
  <c r="K1343" i="3"/>
  <c r="K1347" i="3"/>
  <c r="K1351" i="3"/>
  <c r="K1355" i="3"/>
  <c r="K1359" i="3"/>
  <c r="K1363" i="3"/>
  <c r="K1367" i="3"/>
  <c r="K1371" i="3"/>
  <c r="K1375" i="3"/>
  <c r="K1379" i="3"/>
  <c r="K1383" i="3"/>
  <c r="K1387" i="3"/>
  <c r="K1391" i="3"/>
  <c r="K1395" i="3"/>
  <c r="K1399" i="3"/>
  <c r="K1403" i="3"/>
  <c r="K1407" i="3"/>
  <c r="K1411" i="3"/>
  <c r="K1415" i="3"/>
  <c r="K1419" i="3"/>
  <c r="K1423" i="3"/>
  <c r="K1427" i="3"/>
  <c r="K1431" i="3"/>
  <c r="K1435" i="3"/>
  <c r="K1439" i="3"/>
  <c r="K1443" i="3"/>
  <c r="K1447" i="3"/>
  <c r="K1451" i="3"/>
  <c r="K1455" i="3"/>
  <c r="K1459" i="3"/>
  <c r="K1463" i="3"/>
  <c r="K1467" i="3"/>
  <c r="K1471" i="3"/>
  <c r="K1475" i="3"/>
  <c r="K1479" i="3"/>
  <c r="K1483" i="3"/>
  <c r="K1487" i="3"/>
  <c r="K1491" i="3"/>
  <c r="K1495" i="3"/>
  <c r="K1499" i="3"/>
  <c r="K1503" i="3"/>
  <c r="K1507" i="3"/>
  <c r="K1511" i="3"/>
  <c r="K1515" i="3"/>
  <c r="K1519" i="3"/>
  <c r="K1523" i="3"/>
  <c r="K1527" i="3"/>
  <c r="K1531" i="3"/>
  <c r="K1535" i="3"/>
  <c r="K1539" i="3"/>
  <c r="K1543" i="3"/>
  <c r="K1547" i="3"/>
  <c r="K1551" i="3"/>
  <c r="K1555" i="3"/>
  <c r="K1559" i="3"/>
  <c r="K1563" i="3"/>
  <c r="K1567" i="3"/>
  <c r="K1571" i="3"/>
  <c r="K1575" i="3"/>
  <c r="K1579" i="3"/>
  <c r="K1583" i="3"/>
  <c r="K1587" i="3"/>
  <c r="K1591" i="3"/>
  <c r="K1595" i="3"/>
  <c r="K1599" i="3"/>
  <c r="K1603" i="3"/>
  <c r="K1607" i="3"/>
  <c r="K1611" i="3"/>
  <c r="K1615" i="3"/>
  <c r="K1619" i="3"/>
  <c r="K1623" i="3"/>
  <c r="K1627" i="3"/>
  <c r="K1631" i="3"/>
  <c r="K1635" i="3"/>
  <c r="K1639" i="3"/>
  <c r="K1643" i="3"/>
  <c r="K1647" i="3"/>
  <c r="K1651" i="3"/>
  <c r="K1655" i="3"/>
  <c r="K1659" i="3"/>
  <c r="K1663" i="3"/>
  <c r="K1667" i="3"/>
  <c r="K1671" i="3"/>
  <c r="K1675" i="3"/>
  <c r="K1679" i="3"/>
  <c r="K1683" i="3"/>
  <c r="K1687" i="3"/>
  <c r="K1691" i="3"/>
  <c r="K1695" i="3"/>
  <c r="K1699" i="3"/>
  <c r="K1703" i="3"/>
  <c r="K1707" i="3"/>
  <c r="K1711" i="3"/>
  <c r="K1715" i="3"/>
  <c r="K1719" i="3"/>
  <c r="K1723" i="3"/>
  <c r="K1727" i="3"/>
  <c r="K1731" i="3"/>
  <c r="K1735" i="3"/>
  <c r="K1739" i="3"/>
  <c r="K1743" i="3"/>
  <c r="K1747" i="3"/>
  <c r="K1751" i="3"/>
  <c r="K1755" i="3"/>
  <c r="K1759" i="3"/>
  <c r="K1763" i="3"/>
  <c r="K1767" i="3"/>
  <c r="K1771" i="3"/>
  <c r="K1775" i="3"/>
  <c r="K1779" i="3"/>
  <c r="K1783" i="3"/>
  <c r="K1787" i="3"/>
  <c r="K1791" i="3"/>
  <c r="K1795" i="3"/>
  <c r="K1799" i="3"/>
  <c r="K1803" i="3"/>
  <c r="K1807" i="3"/>
  <c r="K1811" i="3"/>
  <c r="K1815" i="3"/>
  <c r="K1819" i="3"/>
  <c r="K1823" i="3"/>
  <c r="K1827" i="3"/>
  <c r="K1831" i="3"/>
  <c r="K1835" i="3"/>
  <c r="K1839" i="3"/>
  <c r="K1843" i="3"/>
  <c r="K1847" i="3"/>
  <c r="K1851" i="3"/>
  <c r="K1855" i="3"/>
  <c r="K1859" i="3"/>
  <c r="K1863" i="3"/>
  <c r="K1867" i="3"/>
  <c r="K1871" i="3"/>
  <c r="K1875" i="3"/>
  <c r="K1879" i="3"/>
  <c r="K1883" i="3"/>
  <c r="K1887" i="3"/>
  <c r="K1891" i="3"/>
  <c r="K1895" i="3"/>
  <c r="K1899" i="3"/>
  <c r="K1903" i="3"/>
  <c r="K1907" i="3"/>
  <c r="K1911" i="3"/>
  <c r="K1915" i="3"/>
  <c r="K1919" i="3"/>
  <c r="K1923" i="3"/>
  <c r="K1927" i="3"/>
  <c r="K1931" i="3"/>
  <c r="K1935" i="3"/>
  <c r="K1939" i="3"/>
  <c r="K1943" i="3"/>
  <c r="K1947" i="3"/>
  <c r="K1951" i="3"/>
  <c r="K1955" i="3"/>
  <c r="K1959" i="3"/>
  <c r="K1963" i="3"/>
  <c r="K1967" i="3"/>
  <c r="K1971" i="3"/>
  <c r="K1975" i="3"/>
  <c r="K1979" i="3"/>
  <c r="K1983" i="3"/>
  <c r="K1987" i="3"/>
  <c r="K1991" i="3"/>
  <c r="K1995" i="3"/>
  <c r="K1999" i="3"/>
  <c r="G6" i="3"/>
  <c r="G10" i="3"/>
  <c r="G14" i="3"/>
  <c r="G18" i="3"/>
  <c r="G22" i="3"/>
  <c r="G26" i="3"/>
  <c r="G30" i="3"/>
  <c r="G34" i="3"/>
  <c r="G38" i="3"/>
  <c r="G42" i="3"/>
  <c r="G46" i="3"/>
  <c r="G50" i="3"/>
  <c r="G54" i="3"/>
  <c r="G58" i="3"/>
  <c r="G62" i="3"/>
  <c r="G66" i="3"/>
  <c r="G70" i="3"/>
  <c r="G74" i="3"/>
  <c r="G78" i="3"/>
  <c r="G82" i="3"/>
  <c r="G86" i="3"/>
  <c r="G90" i="3"/>
  <c r="G94" i="3"/>
  <c r="G98" i="3"/>
  <c r="G102" i="3"/>
  <c r="G106" i="3"/>
  <c r="G110" i="3"/>
  <c r="G114" i="3"/>
  <c r="G118" i="3"/>
  <c r="G122" i="3"/>
  <c r="G126" i="3"/>
  <c r="G130" i="3"/>
  <c r="G134" i="3"/>
  <c r="G138" i="3"/>
  <c r="G142" i="3"/>
  <c r="G146" i="3"/>
  <c r="G150" i="3"/>
  <c r="G154" i="3"/>
  <c r="G158" i="3"/>
  <c r="G162" i="3"/>
  <c r="G166" i="3"/>
  <c r="G170" i="3"/>
  <c r="G174" i="3"/>
  <c r="G178" i="3"/>
  <c r="G182" i="3"/>
  <c r="G186" i="3"/>
  <c r="G190" i="3"/>
  <c r="G194" i="3"/>
  <c r="G198" i="3"/>
  <c r="G202" i="3"/>
  <c r="G206" i="3"/>
  <c r="G210" i="3"/>
  <c r="G214" i="3"/>
  <c r="G218" i="3"/>
  <c r="G222" i="3"/>
  <c r="G226" i="3"/>
  <c r="G230" i="3"/>
  <c r="G234" i="3"/>
  <c r="G238" i="3"/>
  <c r="G242" i="3"/>
  <c r="G246" i="3"/>
  <c r="G250" i="3"/>
  <c r="G254" i="3"/>
  <c r="G258" i="3"/>
  <c r="G262" i="3"/>
  <c r="G266" i="3"/>
  <c r="G270" i="3"/>
  <c r="G274" i="3"/>
  <c r="G278" i="3"/>
  <c r="G282" i="3"/>
  <c r="G286" i="3"/>
  <c r="G290" i="3"/>
  <c r="G294" i="3"/>
  <c r="G298" i="3"/>
  <c r="G302" i="3"/>
  <c r="G306" i="3"/>
  <c r="G310" i="3"/>
  <c r="G314" i="3"/>
  <c r="G318" i="3"/>
  <c r="G322" i="3"/>
  <c r="G326" i="3"/>
  <c r="G330" i="3"/>
  <c r="G334" i="3"/>
  <c r="G338" i="3"/>
  <c r="G342" i="3"/>
  <c r="G346" i="3"/>
  <c r="G350" i="3"/>
  <c r="G354" i="3"/>
  <c r="G358" i="3"/>
  <c r="G362" i="3"/>
  <c r="G366" i="3"/>
  <c r="G370" i="3"/>
  <c r="G374" i="3"/>
  <c r="G378" i="3"/>
  <c r="G382" i="3"/>
  <c r="G386" i="3"/>
  <c r="G390" i="3"/>
  <c r="G394" i="3"/>
  <c r="G398" i="3"/>
  <c r="G402" i="3"/>
  <c r="G406" i="3"/>
  <c r="G410" i="3"/>
  <c r="G414" i="3"/>
  <c r="G418" i="3"/>
  <c r="G422" i="3"/>
  <c r="G426" i="3"/>
  <c r="G430" i="3"/>
  <c r="G434" i="3"/>
  <c r="G438" i="3"/>
  <c r="G442" i="3"/>
  <c r="G446" i="3"/>
  <c r="G450" i="3"/>
  <c r="G454" i="3"/>
  <c r="G458" i="3"/>
  <c r="G462" i="3"/>
  <c r="G466" i="3"/>
  <c r="G470" i="3"/>
  <c r="G474" i="3"/>
  <c r="G478" i="3"/>
  <c r="G482" i="3"/>
  <c r="G486" i="3"/>
  <c r="G490" i="3"/>
  <c r="G494" i="3"/>
  <c r="G498" i="3"/>
  <c r="G502" i="3"/>
  <c r="G506" i="3"/>
  <c r="G510" i="3"/>
  <c r="G514" i="3"/>
  <c r="G518" i="3"/>
  <c r="G522" i="3"/>
  <c r="G526" i="3"/>
  <c r="G530" i="3"/>
  <c r="G534" i="3"/>
  <c r="G538" i="3"/>
  <c r="G542" i="3"/>
  <c r="G546" i="3"/>
  <c r="G550" i="3"/>
  <c r="G554" i="3"/>
  <c r="G558" i="3"/>
  <c r="G562" i="3"/>
  <c r="G566" i="3"/>
  <c r="G570" i="3"/>
  <c r="G574" i="3"/>
  <c r="G578" i="3"/>
  <c r="G582" i="3"/>
  <c r="G586" i="3"/>
  <c r="G590" i="3"/>
  <c r="G594" i="3"/>
  <c r="G598" i="3"/>
  <c r="G602" i="3"/>
  <c r="G606" i="3"/>
  <c r="G610" i="3"/>
  <c r="G614" i="3"/>
  <c r="G618" i="3"/>
  <c r="G622" i="3"/>
  <c r="G626" i="3"/>
  <c r="G630" i="3"/>
  <c r="G634" i="3"/>
  <c r="G638" i="3"/>
  <c r="G642" i="3"/>
  <c r="G646" i="3"/>
  <c r="G650" i="3"/>
  <c r="G654" i="3"/>
  <c r="G658" i="3"/>
  <c r="G662" i="3"/>
  <c r="G666" i="3"/>
  <c r="G670" i="3"/>
  <c r="G674" i="3"/>
  <c r="G678" i="3"/>
  <c r="G682" i="3"/>
  <c r="G686" i="3"/>
  <c r="G690" i="3"/>
  <c r="G694" i="3"/>
  <c r="G698" i="3"/>
  <c r="G702" i="3"/>
  <c r="G706" i="3"/>
  <c r="G710" i="3"/>
  <c r="G714" i="3"/>
  <c r="G718" i="3"/>
  <c r="G722" i="3"/>
  <c r="G726" i="3"/>
  <c r="G730" i="3"/>
  <c r="G734" i="3"/>
  <c r="G738" i="3"/>
  <c r="G742" i="3"/>
  <c r="G746" i="3"/>
  <c r="G750" i="3"/>
  <c r="G754" i="3"/>
  <c r="G758" i="3"/>
  <c r="G762" i="3"/>
  <c r="G766" i="3"/>
  <c r="G770" i="3"/>
  <c r="G774" i="3"/>
  <c r="G778" i="3"/>
  <c r="G782" i="3"/>
  <c r="G786" i="3"/>
  <c r="G790" i="3"/>
  <c r="G794" i="3"/>
  <c r="G798" i="3"/>
  <c r="G802" i="3"/>
  <c r="G806" i="3"/>
  <c r="G810" i="3"/>
  <c r="G814" i="3"/>
  <c r="G818" i="3"/>
  <c r="G822" i="3"/>
  <c r="G826" i="3"/>
  <c r="G830" i="3"/>
  <c r="G834" i="3"/>
  <c r="G838" i="3"/>
  <c r="G842" i="3"/>
  <c r="G846" i="3"/>
  <c r="G850" i="3"/>
  <c r="G854" i="3"/>
  <c r="G858" i="3"/>
  <c r="G862" i="3"/>
  <c r="G866" i="3"/>
  <c r="G870" i="3"/>
  <c r="G874" i="3"/>
  <c r="G878" i="3"/>
  <c r="G882" i="3"/>
  <c r="G886" i="3"/>
  <c r="G890" i="3"/>
  <c r="G894" i="3"/>
  <c r="G898" i="3"/>
  <c r="G902" i="3"/>
  <c r="G906" i="3"/>
  <c r="G910" i="3"/>
  <c r="G914" i="3"/>
  <c r="G918" i="3"/>
  <c r="G922" i="3"/>
  <c r="G926" i="3"/>
  <c r="G930" i="3"/>
  <c r="G934" i="3"/>
  <c r="G938" i="3"/>
  <c r="G942" i="3"/>
  <c r="G946" i="3"/>
  <c r="G950" i="3"/>
  <c r="G954" i="3"/>
  <c r="G958" i="3"/>
  <c r="G962" i="3"/>
  <c r="G966" i="3"/>
  <c r="G970" i="3"/>
  <c r="G974" i="3"/>
  <c r="G978" i="3"/>
  <c r="G982" i="3"/>
  <c r="G986" i="3"/>
  <c r="G990" i="3"/>
  <c r="G994" i="3"/>
  <c r="G998" i="3"/>
  <c r="G1002" i="3"/>
  <c r="G1006" i="3"/>
  <c r="G1010" i="3"/>
  <c r="G1014" i="3"/>
  <c r="G1018" i="3"/>
  <c r="G1022" i="3"/>
  <c r="G1026" i="3"/>
  <c r="G1030" i="3"/>
  <c r="G1034" i="3"/>
  <c r="G1038" i="3"/>
  <c r="G1042" i="3"/>
  <c r="G1046" i="3"/>
  <c r="G1050" i="3"/>
  <c r="G1054" i="3"/>
  <c r="G1058" i="3"/>
  <c r="G1062" i="3"/>
  <c r="G1066" i="3"/>
  <c r="G1070" i="3"/>
  <c r="G1074" i="3"/>
  <c r="G1078" i="3"/>
  <c r="G1082" i="3"/>
  <c r="G1086" i="3"/>
  <c r="G1090" i="3"/>
  <c r="G1094" i="3"/>
  <c r="G1098" i="3"/>
  <c r="G1102" i="3"/>
  <c r="G1106" i="3"/>
  <c r="G1110" i="3"/>
  <c r="G1114" i="3"/>
  <c r="G1118" i="3"/>
  <c r="G1122" i="3"/>
  <c r="G1126" i="3"/>
  <c r="G1130" i="3"/>
  <c r="G1134" i="3"/>
  <c r="G1138" i="3"/>
  <c r="G1142" i="3"/>
  <c r="G1146" i="3"/>
  <c r="G1150" i="3"/>
  <c r="G1154" i="3"/>
  <c r="G1158" i="3"/>
  <c r="G1162" i="3"/>
  <c r="G1166" i="3"/>
  <c r="G1170" i="3"/>
  <c r="G1174" i="3"/>
  <c r="G1178" i="3"/>
  <c r="G1182" i="3"/>
  <c r="G1186" i="3"/>
  <c r="G1190" i="3"/>
  <c r="G1194" i="3"/>
  <c r="G1198" i="3"/>
  <c r="G1202" i="3"/>
  <c r="G1206" i="3"/>
  <c r="G1210" i="3"/>
  <c r="G1214" i="3"/>
  <c r="G1218" i="3"/>
  <c r="G1222" i="3"/>
  <c r="G1226" i="3"/>
  <c r="G1230" i="3"/>
  <c r="G1234" i="3"/>
  <c r="G1238" i="3"/>
  <c r="G1242" i="3"/>
  <c r="G1246" i="3"/>
  <c r="G1250" i="3"/>
  <c r="G1254" i="3"/>
  <c r="G1258" i="3"/>
  <c r="G1262" i="3"/>
  <c r="G1266" i="3"/>
  <c r="G1270" i="3"/>
  <c r="G1274" i="3"/>
  <c r="G1278" i="3"/>
  <c r="G1282" i="3"/>
  <c r="G1286" i="3"/>
  <c r="G1290" i="3"/>
  <c r="G1294" i="3"/>
  <c r="G1298" i="3"/>
  <c r="G1302" i="3"/>
  <c r="G1306" i="3"/>
  <c r="G1310" i="3"/>
  <c r="G1314" i="3"/>
  <c r="G1318" i="3"/>
  <c r="G1322" i="3"/>
  <c r="G1326" i="3"/>
  <c r="G1330" i="3"/>
  <c r="G1334" i="3"/>
  <c r="G1338" i="3"/>
  <c r="G1342" i="3"/>
  <c r="G1346" i="3"/>
  <c r="G1350" i="3"/>
  <c r="G1354" i="3"/>
  <c r="G1358" i="3"/>
  <c r="G1362" i="3"/>
  <c r="G1366" i="3"/>
  <c r="G1370" i="3"/>
  <c r="G1374" i="3"/>
  <c r="G1378" i="3"/>
  <c r="G1382" i="3"/>
  <c r="G1386" i="3"/>
  <c r="G1390" i="3"/>
  <c r="G1394" i="3"/>
  <c r="G1398" i="3"/>
  <c r="G1402" i="3"/>
  <c r="G1406" i="3"/>
  <c r="G1410" i="3"/>
  <c r="G1414" i="3"/>
  <c r="G1418" i="3"/>
  <c r="G1422" i="3"/>
  <c r="G1426" i="3"/>
  <c r="G1430" i="3"/>
  <c r="G1434" i="3"/>
  <c r="G1438" i="3"/>
  <c r="G1442" i="3"/>
  <c r="G1446" i="3"/>
  <c r="G1450" i="3"/>
  <c r="G1454" i="3"/>
  <c r="G1458" i="3"/>
  <c r="G1462" i="3"/>
  <c r="G1466" i="3"/>
  <c r="G1470" i="3"/>
  <c r="G1474" i="3"/>
  <c r="G1478" i="3"/>
  <c r="G1482" i="3"/>
  <c r="G1486" i="3"/>
  <c r="G1490" i="3"/>
  <c r="G1494" i="3"/>
  <c r="G1498" i="3"/>
  <c r="G1502" i="3"/>
  <c r="G1506" i="3"/>
  <c r="G1510" i="3"/>
  <c r="G1514" i="3"/>
  <c r="G1518" i="3"/>
  <c r="G1522" i="3"/>
  <c r="G1526" i="3"/>
  <c r="G1530" i="3"/>
  <c r="G1534" i="3"/>
  <c r="G1538" i="3"/>
  <c r="G1542" i="3"/>
  <c r="G1546" i="3"/>
  <c r="G1550" i="3"/>
  <c r="G1554" i="3"/>
  <c r="G1558" i="3"/>
  <c r="G1562" i="3"/>
  <c r="G1566" i="3"/>
  <c r="G1570" i="3"/>
  <c r="G1574" i="3"/>
  <c r="G1578" i="3"/>
  <c r="G1582" i="3"/>
  <c r="G1586" i="3"/>
  <c r="G1590" i="3"/>
  <c r="G1594" i="3"/>
  <c r="G1598" i="3"/>
  <c r="G1602" i="3"/>
  <c r="G1606" i="3"/>
  <c r="G1610" i="3"/>
  <c r="G1614" i="3"/>
  <c r="G1618" i="3"/>
  <c r="G1622" i="3"/>
  <c r="G1626" i="3"/>
  <c r="G1630" i="3"/>
  <c r="G1634" i="3"/>
  <c r="G1638" i="3"/>
  <c r="G1642" i="3"/>
  <c r="G1646" i="3"/>
  <c r="G1650" i="3"/>
  <c r="G1654" i="3"/>
  <c r="G1658" i="3"/>
  <c r="G1662" i="3"/>
  <c r="G1666" i="3"/>
  <c r="G1670" i="3"/>
  <c r="G1674" i="3"/>
  <c r="G1678" i="3"/>
  <c r="G1682" i="3"/>
  <c r="G1686" i="3"/>
  <c r="G1690" i="3"/>
  <c r="G1694" i="3"/>
  <c r="G1698" i="3"/>
  <c r="G1702" i="3"/>
  <c r="G1706" i="3"/>
  <c r="G1710" i="3"/>
  <c r="G1714" i="3"/>
  <c r="G1718" i="3"/>
  <c r="G1722" i="3"/>
  <c r="G1726" i="3"/>
  <c r="G1730" i="3"/>
  <c r="G1738" i="3"/>
  <c r="G1742" i="3"/>
  <c r="G1746" i="3"/>
  <c r="G1750" i="3"/>
  <c r="G1754" i="3"/>
  <c r="G1758" i="3"/>
  <c r="G1762" i="3"/>
  <c r="G1766" i="3"/>
  <c r="G1774" i="3"/>
  <c r="G1782" i="3"/>
  <c r="G1790" i="3"/>
  <c r="G1798" i="3"/>
  <c r="G1810" i="3"/>
  <c r="G1818" i="3"/>
  <c r="G1826" i="3"/>
  <c r="G1834" i="3"/>
  <c r="G1842" i="3"/>
  <c r="G1850" i="3"/>
  <c r="G1862" i="3"/>
  <c r="G1870" i="3"/>
  <c r="G1878" i="3"/>
  <c r="G1890" i="3"/>
  <c r="G1898" i="3"/>
  <c r="G1906" i="3"/>
  <c r="G1918" i="3"/>
  <c r="G1926" i="3"/>
  <c r="G1934" i="3"/>
  <c r="G1942" i="3"/>
  <c r="G1950" i="3"/>
  <c r="G1958" i="3"/>
  <c r="G1970" i="3"/>
  <c r="G1978" i="3"/>
  <c r="G1986" i="3"/>
  <c r="G1994" i="3"/>
  <c r="O8" i="2" a="1"/>
  <c r="O8" i="2" s="1"/>
  <c r="N5" i="2" s="1"/>
  <c r="C325" i="3"/>
  <c r="C329" i="3"/>
  <c r="C333" i="3"/>
  <c r="C337" i="3"/>
  <c r="C341" i="3"/>
  <c r="C345" i="3"/>
  <c r="C349" i="3"/>
  <c r="C353" i="3"/>
  <c r="C357" i="3"/>
  <c r="C361" i="3"/>
  <c r="C365" i="3"/>
  <c r="C369" i="3"/>
  <c r="C373" i="3"/>
  <c r="C377" i="3"/>
  <c r="C326" i="3"/>
  <c r="C330" i="3"/>
  <c r="C334" i="3"/>
  <c r="C338" i="3"/>
  <c r="C342" i="3"/>
  <c r="C346" i="3"/>
  <c r="C350" i="3"/>
  <c r="C354" i="3"/>
  <c r="C358" i="3"/>
  <c r="C362" i="3"/>
  <c r="C366" i="3"/>
  <c r="C370" i="3"/>
  <c r="C374" i="3"/>
  <c r="C378" i="3"/>
  <c r="C382" i="3"/>
  <c r="C386" i="3"/>
  <c r="C390" i="3"/>
  <c r="C394" i="3"/>
  <c r="C398" i="3"/>
  <c r="C402" i="3"/>
  <c r="C406" i="3"/>
  <c r="C410" i="3"/>
  <c r="C414" i="3"/>
  <c r="C418" i="3"/>
  <c r="C422" i="3"/>
  <c r="C426" i="3"/>
  <c r="C430" i="3"/>
  <c r="C434" i="3"/>
  <c r="C438" i="3"/>
  <c r="C442" i="3"/>
  <c r="C446" i="3"/>
  <c r="C450" i="3"/>
  <c r="C454" i="3"/>
  <c r="C458" i="3"/>
  <c r="C462" i="3"/>
  <c r="C466" i="3"/>
  <c r="C470" i="3"/>
  <c r="C474" i="3"/>
  <c r="C478" i="3"/>
  <c r="C482" i="3"/>
  <c r="C486" i="3"/>
  <c r="C490" i="3"/>
  <c r="C494" i="3"/>
  <c r="C498" i="3"/>
  <c r="C502" i="3"/>
  <c r="C506" i="3"/>
  <c r="C510" i="3"/>
  <c r="C514" i="3"/>
  <c r="C518" i="3"/>
  <c r="C522" i="3"/>
  <c r="C526" i="3"/>
  <c r="C530" i="3"/>
  <c r="C534" i="3"/>
  <c r="C538" i="3"/>
  <c r="C542" i="3"/>
  <c r="C546" i="3"/>
  <c r="C550" i="3"/>
  <c r="C554" i="3"/>
  <c r="C558" i="3"/>
  <c r="C562" i="3"/>
  <c r="C566" i="3"/>
  <c r="C570" i="3"/>
  <c r="C574" i="3"/>
  <c r="C578" i="3"/>
  <c r="C582" i="3"/>
  <c r="C586" i="3"/>
  <c r="C590" i="3"/>
  <c r="C594" i="3"/>
  <c r="C598" i="3"/>
  <c r="C602" i="3"/>
  <c r="C606" i="3"/>
  <c r="C610" i="3"/>
  <c r="C614" i="3"/>
  <c r="C618" i="3"/>
  <c r="C622" i="3"/>
  <c r="C626" i="3"/>
  <c r="C630" i="3"/>
  <c r="C634" i="3"/>
  <c r="C638" i="3"/>
  <c r="C642" i="3"/>
  <c r="C646" i="3"/>
  <c r="C650" i="3"/>
  <c r="C654" i="3"/>
  <c r="C658" i="3"/>
  <c r="C323" i="3"/>
  <c r="C327" i="3"/>
  <c r="C331" i="3"/>
  <c r="C335" i="3"/>
  <c r="C339" i="3"/>
  <c r="C343" i="3"/>
  <c r="C347" i="3"/>
  <c r="C351" i="3"/>
  <c r="C355" i="3"/>
  <c r="C359" i="3"/>
  <c r="C363" i="3"/>
  <c r="C367" i="3"/>
  <c r="C371" i="3"/>
  <c r="C375" i="3"/>
  <c r="C379" i="3"/>
  <c r="C383" i="3"/>
  <c r="C387" i="3"/>
  <c r="C391" i="3"/>
  <c r="C395" i="3"/>
  <c r="C399" i="3"/>
  <c r="C403" i="3"/>
  <c r="C407" i="3"/>
  <c r="C411" i="3"/>
  <c r="C415" i="3"/>
  <c r="C419" i="3"/>
  <c r="C423" i="3"/>
  <c r="C427" i="3"/>
  <c r="C431" i="3"/>
  <c r="C435" i="3"/>
  <c r="C439" i="3"/>
  <c r="C443" i="3"/>
  <c r="C447" i="3"/>
  <c r="C451" i="3"/>
  <c r="C455" i="3"/>
  <c r="C459" i="3"/>
  <c r="C463" i="3"/>
  <c r="C467" i="3"/>
  <c r="C471" i="3"/>
  <c r="C475" i="3"/>
  <c r="C479" i="3"/>
  <c r="C483" i="3"/>
  <c r="C487" i="3"/>
  <c r="C491" i="3"/>
  <c r="C495" i="3"/>
  <c r="C499" i="3"/>
  <c r="C503" i="3"/>
  <c r="C507" i="3"/>
  <c r="C511" i="3"/>
  <c r="C515" i="3"/>
  <c r="C519" i="3"/>
  <c r="C523" i="3"/>
  <c r="C527" i="3"/>
  <c r="C531" i="3"/>
  <c r="C535" i="3"/>
  <c r="C539" i="3"/>
  <c r="C543" i="3"/>
  <c r="C547" i="3"/>
  <c r="C551" i="3"/>
  <c r="C555" i="3"/>
  <c r="C559" i="3"/>
  <c r="C563" i="3"/>
  <c r="C567" i="3"/>
  <c r="C571" i="3"/>
  <c r="C575" i="3"/>
  <c r="C579" i="3"/>
  <c r="C583" i="3"/>
  <c r="C587" i="3"/>
  <c r="C591" i="3"/>
  <c r="C595" i="3"/>
  <c r="C599" i="3"/>
  <c r="C603" i="3"/>
  <c r="C607" i="3"/>
  <c r="C611" i="3"/>
  <c r="C615" i="3"/>
  <c r="C619" i="3"/>
  <c r="C623" i="3"/>
  <c r="C627" i="3"/>
  <c r="C631" i="3"/>
  <c r="C635" i="3"/>
  <c r="C336" i="3"/>
  <c r="C352" i="3"/>
  <c r="C368" i="3"/>
  <c r="C381" i="3"/>
  <c r="C389" i="3"/>
  <c r="C397" i="3"/>
  <c r="C405" i="3"/>
  <c r="C413" i="3"/>
  <c r="C421" i="3"/>
  <c r="C429" i="3"/>
  <c r="C437" i="3"/>
  <c r="C445" i="3"/>
  <c r="C453" i="3"/>
  <c r="C461" i="3"/>
  <c r="C469" i="3"/>
  <c r="C477" i="3"/>
  <c r="C485" i="3"/>
  <c r="C493" i="3"/>
  <c r="C501" i="3"/>
  <c r="C509" i="3"/>
  <c r="C517" i="3"/>
  <c r="C525" i="3"/>
  <c r="C533" i="3"/>
  <c r="C541" i="3"/>
  <c r="C549" i="3"/>
  <c r="C557" i="3"/>
  <c r="C565" i="3"/>
  <c r="C573" i="3"/>
  <c r="C581" i="3"/>
  <c r="C589" i="3"/>
  <c r="C597" i="3"/>
  <c r="C605" i="3"/>
  <c r="C613" i="3"/>
  <c r="C621" i="3"/>
  <c r="C629" i="3"/>
  <c r="C637" i="3"/>
  <c r="C643" i="3"/>
  <c r="C648" i="3"/>
  <c r="C653" i="3"/>
  <c r="C659" i="3"/>
  <c r="C663" i="3"/>
  <c r="C667" i="3"/>
  <c r="C671" i="3"/>
  <c r="C675" i="3"/>
  <c r="C679" i="3"/>
  <c r="C683" i="3"/>
  <c r="C687" i="3"/>
  <c r="C691" i="3"/>
  <c r="C695" i="3"/>
  <c r="C699" i="3"/>
  <c r="C703" i="3"/>
  <c r="C707" i="3"/>
  <c r="C711" i="3"/>
  <c r="C715" i="3"/>
  <c r="C719" i="3"/>
  <c r="C723" i="3"/>
  <c r="C727" i="3"/>
  <c r="C731" i="3"/>
  <c r="C735" i="3"/>
  <c r="C739" i="3"/>
  <c r="C743" i="3"/>
  <c r="C747" i="3"/>
  <c r="C751" i="3"/>
  <c r="C755" i="3"/>
  <c r="C759" i="3"/>
  <c r="C763" i="3"/>
  <c r="C767" i="3"/>
  <c r="C771" i="3"/>
  <c r="C775" i="3"/>
  <c r="C324" i="3"/>
  <c r="C340" i="3"/>
  <c r="C356" i="3"/>
  <c r="C372" i="3"/>
  <c r="C384" i="3"/>
  <c r="C392" i="3"/>
  <c r="C400" i="3"/>
  <c r="C408" i="3"/>
  <c r="C416" i="3"/>
  <c r="C424" i="3"/>
  <c r="C432" i="3"/>
  <c r="C440" i="3"/>
  <c r="C448" i="3"/>
  <c r="C456" i="3"/>
  <c r="C464" i="3"/>
  <c r="C472" i="3"/>
  <c r="C480" i="3"/>
  <c r="C488" i="3"/>
  <c r="C496" i="3"/>
  <c r="C504" i="3"/>
  <c r="C512" i="3"/>
  <c r="C520" i="3"/>
  <c r="C528" i="3"/>
  <c r="C536" i="3"/>
  <c r="C544" i="3"/>
  <c r="C552" i="3"/>
  <c r="C560" i="3"/>
  <c r="C568" i="3"/>
  <c r="C576" i="3"/>
  <c r="C584" i="3"/>
  <c r="C592" i="3"/>
  <c r="C600" i="3"/>
  <c r="C608" i="3"/>
  <c r="C616" i="3"/>
  <c r="C624" i="3"/>
  <c r="C632" i="3"/>
  <c r="C639" i="3"/>
  <c r="C644" i="3"/>
  <c r="C649" i="3"/>
  <c r="C655" i="3"/>
  <c r="C660" i="3"/>
  <c r="C664" i="3"/>
  <c r="C668" i="3"/>
  <c r="C672" i="3"/>
  <c r="C676" i="3"/>
  <c r="C680" i="3"/>
  <c r="C684" i="3"/>
  <c r="C688" i="3"/>
  <c r="C692" i="3"/>
  <c r="C696" i="3"/>
  <c r="C700" i="3"/>
  <c r="C704" i="3"/>
  <c r="C708" i="3"/>
  <c r="C712" i="3"/>
  <c r="C716" i="3"/>
  <c r="C720" i="3"/>
  <c r="C724" i="3"/>
  <c r="C728" i="3"/>
  <c r="C732" i="3"/>
  <c r="C736" i="3"/>
  <c r="C740" i="3"/>
  <c r="C744" i="3"/>
  <c r="C748" i="3"/>
  <c r="C752" i="3"/>
  <c r="C756" i="3"/>
  <c r="C760" i="3"/>
  <c r="C764" i="3"/>
  <c r="C768" i="3"/>
  <c r="C772" i="3"/>
  <c r="C776" i="3"/>
  <c r="C780" i="3"/>
  <c r="C784" i="3"/>
  <c r="C788" i="3"/>
  <c r="C792" i="3"/>
  <c r="C796" i="3"/>
  <c r="C800" i="3"/>
  <c r="C804" i="3"/>
  <c r="C808" i="3"/>
  <c r="C812" i="3"/>
  <c r="C816" i="3"/>
  <c r="C820" i="3"/>
  <c r="C824" i="3"/>
  <c r="C828" i="3"/>
  <c r="C832" i="3"/>
  <c r="C328" i="3"/>
  <c r="C344" i="3"/>
  <c r="C360" i="3"/>
  <c r="C376" i="3"/>
  <c r="C385" i="3"/>
  <c r="C393" i="3"/>
  <c r="C401" i="3"/>
  <c r="C409" i="3"/>
  <c r="C417" i="3"/>
  <c r="C425" i="3"/>
  <c r="C433" i="3"/>
  <c r="C441" i="3"/>
  <c r="C449" i="3"/>
  <c r="C457" i="3"/>
  <c r="C465" i="3"/>
  <c r="C473" i="3"/>
  <c r="C481" i="3"/>
  <c r="C489" i="3"/>
  <c r="C497" i="3"/>
  <c r="C505" i="3"/>
  <c r="C513" i="3"/>
  <c r="C521" i="3"/>
  <c r="C529" i="3"/>
  <c r="C537" i="3"/>
  <c r="C545" i="3"/>
  <c r="C553" i="3"/>
  <c r="C561" i="3"/>
  <c r="C569" i="3"/>
  <c r="C577" i="3"/>
  <c r="C585" i="3"/>
  <c r="C593" i="3"/>
  <c r="C601" i="3"/>
  <c r="C609" i="3"/>
  <c r="C617" i="3"/>
  <c r="C625" i="3"/>
  <c r="C633" i="3"/>
  <c r="C640" i="3"/>
  <c r="C645" i="3"/>
  <c r="C651" i="3"/>
  <c r="C656" i="3"/>
  <c r="C661" i="3"/>
  <c r="C665" i="3"/>
  <c r="C669" i="3"/>
  <c r="C673" i="3"/>
  <c r="C677" i="3"/>
  <c r="C681" i="3"/>
  <c r="C685" i="3"/>
  <c r="C689" i="3"/>
  <c r="C693" i="3"/>
  <c r="C697" i="3"/>
  <c r="C701" i="3"/>
  <c r="C705" i="3"/>
  <c r="C709" i="3"/>
  <c r="C713" i="3"/>
  <c r="C717" i="3"/>
  <c r="C721" i="3"/>
  <c r="C725" i="3"/>
  <c r="C729" i="3"/>
  <c r="C733" i="3"/>
  <c r="C737" i="3"/>
  <c r="C741" i="3"/>
  <c r="C745" i="3"/>
  <c r="C749" i="3"/>
  <c r="C753" i="3"/>
  <c r="C757" i="3"/>
  <c r="C761" i="3"/>
  <c r="C765" i="3"/>
  <c r="C769" i="3"/>
  <c r="C773" i="3"/>
  <c r="C777" i="3"/>
  <c r="C781" i="3"/>
  <c r="C785" i="3"/>
  <c r="C789" i="3"/>
  <c r="C793" i="3"/>
  <c r="C797" i="3"/>
  <c r="C801" i="3"/>
  <c r="C805" i="3"/>
  <c r="C809" i="3"/>
  <c r="C813" i="3"/>
  <c r="C817" i="3"/>
  <c r="C821" i="3"/>
  <c r="C825" i="3"/>
  <c r="C829" i="3"/>
  <c r="C833" i="3"/>
  <c r="C837" i="3"/>
  <c r="C380" i="3"/>
  <c r="C412" i="3"/>
  <c r="C444" i="3"/>
  <c r="C476" i="3"/>
  <c r="C508" i="3"/>
  <c r="C540" i="3"/>
  <c r="C572" i="3"/>
  <c r="C604" i="3"/>
  <c r="C636" i="3"/>
  <c r="C657" i="3"/>
  <c r="C674" i="3"/>
  <c r="C690" i="3"/>
  <c r="C706" i="3"/>
  <c r="C722" i="3"/>
  <c r="C738" i="3"/>
  <c r="C754" i="3"/>
  <c r="C770" i="3"/>
  <c r="C782" i="3"/>
  <c r="C790" i="3"/>
  <c r="C798" i="3"/>
  <c r="C806" i="3"/>
  <c r="C814" i="3"/>
  <c r="C822" i="3"/>
  <c r="C830" i="3"/>
  <c r="C836" i="3"/>
  <c r="C841" i="3"/>
  <c r="C845" i="3"/>
  <c r="C849" i="3"/>
  <c r="C853" i="3"/>
  <c r="C857" i="3"/>
  <c r="C861" i="3"/>
  <c r="C865" i="3"/>
  <c r="C869" i="3"/>
  <c r="C873" i="3"/>
  <c r="C877" i="3"/>
  <c r="C881" i="3"/>
  <c r="C885" i="3"/>
  <c r="C889" i="3"/>
  <c r="C893" i="3"/>
  <c r="C897" i="3"/>
  <c r="C901" i="3"/>
  <c r="C905" i="3"/>
  <c r="C909" i="3"/>
  <c r="C913" i="3"/>
  <c r="C917" i="3"/>
  <c r="C921" i="3"/>
  <c r="C925" i="3"/>
  <c r="C929" i="3"/>
  <c r="C933" i="3"/>
  <c r="C937" i="3"/>
  <c r="C941" i="3"/>
  <c r="C945" i="3"/>
  <c r="C949" i="3"/>
  <c r="C953" i="3"/>
  <c r="C957" i="3"/>
  <c r="C961" i="3"/>
  <c r="C965" i="3"/>
  <c r="C969" i="3"/>
  <c r="C973" i="3"/>
  <c r="C977" i="3"/>
  <c r="C981" i="3"/>
  <c r="C985" i="3"/>
  <c r="C989" i="3"/>
  <c r="C993" i="3"/>
  <c r="C997" i="3"/>
  <c r="C1001" i="3"/>
  <c r="C1005" i="3"/>
  <c r="C1009" i="3"/>
  <c r="C1013" i="3"/>
  <c r="C1017" i="3"/>
  <c r="C1021" i="3"/>
  <c r="C1025" i="3"/>
  <c r="C1029" i="3"/>
  <c r="C1033" i="3"/>
  <c r="C1037" i="3"/>
  <c r="C1041" i="3"/>
  <c r="C1045" i="3"/>
  <c r="C1049" i="3"/>
  <c r="C1053" i="3"/>
  <c r="C1057" i="3"/>
  <c r="C1061" i="3"/>
  <c r="C1065" i="3"/>
  <c r="C1069" i="3"/>
  <c r="C1073" i="3"/>
  <c r="C1077" i="3"/>
  <c r="C332" i="3"/>
  <c r="C388" i="3"/>
  <c r="C420" i="3"/>
  <c r="C452" i="3"/>
  <c r="C484" i="3"/>
  <c r="C516" i="3"/>
  <c r="C548" i="3"/>
  <c r="C580" i="3"/>
  <c r="C612" i="3"/>
  <c r="C641" i="3"/>
  <c r="C662" i="3"/>
  <c r="C678" i="3"/>
  <c r="C694" i="3"/>
  <c r="C710" i="3"/>
  <c r="C726" i="3"/>
  <c r="C742" i="3"/>
  <c r="C758" i="3"/>
  <c r="C774" i="3"/>
  <c r="C783" i="3"/>
  <c r="C791" i="3"/>
  <c r="C799" i="3"/>
  <c r="C807" i="3"/>
  <c r="C815" i="3"/>
  <c r="C823" i="3"/>
  <c r="C831" i="3"/>
  <c r="C838" i="3"/>
  <c r="C842" i="3"/>
  <c r="C846" i="3"/>
  <c r="C850" i="3"/>
  <c r="C854" i="3"/>
  <c r="C858" i="3"/>
  <c r="C862" i="3"/>
  <c r="C866" i="3"/>
  <c r="C870" i="3"/>
  <c r="C874" i="3"/>
  <c r="C878" i="3"/>
  <c r="C882" i="3"/>
  <c r="C886" i="3"/>
  <c r="C890" i="3"/>
  <c r="C894" i="3"/>
  <c r="C898" i="3"/>
  <c r="C902" i="3"/>
  <c r="C906" i="3"/>
  <c r="C910" i="3"/>
  <c r="C914" i="3"/>
  <c r="C918" i="3"/>
  <c r="C922" i="3"/>
  <c r="C926" i="3"/>
  <c r="C930" i="3"/>
  <c r="C934" i="3"/>
  <c r="C938" i="3"/>
  <c r="C942" i="3"/>
  <c r="C946" i="3"/>
  <c r="C950" i="3"/>
  <c r="C954" i="3"/>
  <c r="C958" i="3"/>
  <c r="C962" i="3"/>
  <c r="C966" i="3"/>
  <c r="C970" i="3"/>
  <c r="C974" i="3"/>
  <c r="C978" i="3"/>
  <c r="C982" i="3"/>
  <c r="C986" i="3"/>
  <c r="C990" i="3"/>
  <c r="C994" i="3"/>
  <c r="C998" i="3"/>
  <c r="C1002" i="3"/>
  <c r="C1006" i="3"/>
  <c r="C1010" i="3"/>
  <c r="C1014" i="3"/>
  <c r="C1018" i="3"/>
  <c r="C1022" i="3"/>
  <c r="C1026" i="3"/>
  <c r="C1034" i="3"/>
  <c r="C1038" i="3"/>
  <c r="C1042" i="3"/>
  <c r="C1046" i="3"/>
  <c r="C1050" i="3"/>
  <c r="C1054" i="3"/>
  <c r="C1058" i="3"/>
  <c r="C1062" i="3"/>
  <c r="C1066" i="3"/>
  <c r="C1070" i="3"/>
  <c r="C1074" i="3"/>
  <c r="C1078" i="3"/>
  <c r="C1082" i="3"/>
  <c r="C1086" i="3"/>
  <c r="C1090" i="3"/>
  <c r="C1094" i="3"/>
  <c r="C1098" i="3"/>
  <c r="C1102" i="3"/>
  <c r="C1106" i="3"/>
  <c r="C1110" i="3"/>
  <c r="C1114" i="3"/>
  <c r="C1118" i="3"/>
  <c r="C1122" i="3"/>
  <c r="C1126" i="3"/>
  <c r="C1130" i="3"/>
  <c r="C1134" i="3"/>
  <c r="C1138" i="3"/>
  <c r="C1142" i="3"/>
  <c r="C1146" i="3"/>
  <c r="C348" i="3"/>
  <c r="C396" i="3"/>
  <c r="C428" i="3"/>
  <c r="C460" i="3"/>
  <c r="C492" i="3"/>
  <c r="C524" i="3"/>
  <c r="C556" i="3"/>
  <c r="C588" i="3"/>
  <c r="C620" i="3"/>
  <c r="C647" i="3"/>
  <c r="C666" i="3"/>
  <c r="C682" i="3"/>
  <c r="C698" i="3"/>
  <c r="C714" i="3"/>
  <c r="C730" i="3"/>
  <c r="C746" i="3"/>
  <c r="C762" i="3"/>
  <c r="C778" i="3"/>
  <c r="C786" i="3"/>
  <c r="C794" i="3"/>
  <c r="C802" i="3"/>
  <c r="C810" i="3"/>
  <c r="C818" i="3"/>
  <c r="C826" i="3"/>
  <c r="C834" i="3"/>
  <c r="C839" i="3"/>
  <c r="C843" i="3"/>
  <c r="C847" i="3"/>
  <c r="C851" i="3"/>
  <c r="C855" i="3"/>
  <c r="C859" i="3"/>
  <c r="C863" i="3"/>
  <c r="C867" i="3"/>
  <c r="C871" i="3"/>
  <c r="C875" i="3"/>
  <c r="C879" i="3"/>
  <c r="C883" i="3"/>
  <c r="C887" i="3"/>
  <c r="C891" i="3"/>
  <c r="C895" i="3"/>
  <c r="C899" i="3"/>
  <c r="C903" i="3"/>
  <c r="C907" i="3"/>
  <c r="C911" i="3"/>
  <c r="C915" i="3"/>
  <c r="C919" i="3"/>
  <c r="C923" i="3"/>
  <c r="C927" i="3"/>
  <c r="C931" i="3"/>
  <c r="C935" i="3"/>
  <c r="C939" i="3"/>
  <c r="C943" i="3"/>
  <c r="C947" i="3"/>
  <c r="C951" i="3"/>
  <c r="C955" i="3"/>
  <c r="C959" i="3"/>
  <c r="C963" i="3"/>
  <c r="C967" i="3"/>
  <c r="C971" i="3"/>
  <c r="C975" i="3"/>
  <c r="C979" i="3"/>
  <c r="C983" i="3"/>
  <c r="C987" i="3"/>
  <c r="C991" i="3"/>
  <c r="C995" i="3"/>
  <c r="C999" i="3"/>
  <c r="C1003" i="3"/>
  <c r="C1007" i="3"/>
  <c r="C1011" i="3"/>
  <c r="C1015" i="3"/>
  <c r="C1019" i="3"/>
  <c r="C1023" i="3"/>
  <c r="C1027" i="3"/>
  <c r="C1031" i="3"/>
  <c r="C1035" i="3"/>
  <c r="C1039" i="3"/>
  <c r="C1043" i="3"/>
  <c r="C1047" i="3"/>
  <c r="C1051" i="3"/>
  <c r="C1055" i="3"/>
  <c r="C1059" i="3"/>
  <c r="C1063" i="3"/>
  <c r="C1067" i="3"/>
  <c r="C1071" i="3"/>
  <c r="C1075" i="3"/>
  <c r="C1079" i="3"/>
  <c r="C1083" i="3"/>
  <c r="C1087" i="3"/>
  <c r="C1091" i="3"/>
  <c r="C1095" i="3"/>
  <c r="C1099" i="3"/>
  <c r="C1103" i="3"/>
  <c r="C1107" i="3"/>
  <c r="C1111" i="3"/>
  <c r="C1115" i="3"/>
  <c r="C1119" i="3"/>
  <c r="C1123" i="3"/>
  <c r="C1127" i="3"/>
  <c r="C1131" i="3"/>
  <c r="C1135" i="3"/>
  <c r="C1139" i="3"/>
  <c r="C1143" i="3"/>
  <c r="C1147" i="3"/>
  <c r="C468" i="3"/>
  <c r="C596" i="3"/>
  <c r="C686" i="3"/>
  <c r="C750" i="3"/>
  <c r="C795" i="3"/>
  <c r="C827" i="3"/>
  <c r="C848" i="3"/>
  <c r="C864" i="3"/>
  <c r="C880" i="3"/>
  <c r="C896" i="3"/>
  <c r="C912" i="3"/>
  <c r="C928" i="3"/>
  <c r="C944" i="3"/>
  <c r="C960" i="3"/>
  <c r="C976" i="3"/>
  <c r="C992" i="3"/>
  <c r="C1008" i="3"/>
  <c r="C1024" i="3"/>
  <c r="C1040" i="3"/>
  <c r="C1056" i="3"/>
  <c r="C1072" i="3"/>
  <c r="C1084" i="3"/>
  <c r="C1092" i="3"/>
  <c r="C1100" i="3"/>
  <c r="C1108" i="3"/>
  <c r="C1116" i="3"/>
  <c r="C1124" i="3"/>
  <c r="C1132" i="3"/>
  <c r="C1140" i="3"/>
  <c r="C1148" i="3"/>
  <c r="C1152" i="3"/>
  <c r="C1156" i="3"/>
  <c r="C1160" i="3"/>
  <c r="C1164" i="3"/>
  <c r="C1168" i="3"/>
  <c r="C1172" i="3"/>
  <c r="C1176" i="3"/>
  <c r="C1180" i="3"/>
  <c r="C1184" i="3"/>
  <c r="C1188" i="3"/>
  <c r="C1192" i="3"/>
  <c r="C1196" i="3"/>
  <c r="C1200" i="3"/>
  <c r="C1204" i="3"/>
  <c r="C1208" i="3"/>
  <c r="C1212" i="3"/>
  <c r="C1216" i="3"/>
  <c r="C1220" i="3"/>
  <c r="C1224" i="3"/>
  <c r="C1228" i="3"/>
  <c r="C1232" i="3"/>
  <c r="C1236" i="3"/>
  <c r="C1240" i="3"/>
  <c r="C1244" i="3"/>
  <c r="C1248" i="3"/>
  <c r="C1252" i="3"/>
  <c r="C1256" i="3"/>
  <c r="C1260" i="3"/>
  <c r="C1264" i="3"/>
  <c r="C1268" i="3"/>
  <c r="C1272" i="3"/>
  <c r="C1276" i="3"/>
  <c r="C1280" i="3"/>
  <c r="C1284" i="3"/>
  <c r="C1288" i="3"/>
  <c r="C1292" i="3"/>
  <c r="C1296" i="3"/>
  <c r="C1300" i="3"/>
  <c r="C1304" i="3"/>
  <c r="C1308" i="3"/>
  <c r="C1312" i="3"/>
  <c r="C1316" i="3"/>
  <c r="C1320" i="3"/>
  <c r="C1324" i="3"/>
  <c r="C1328" i="3"/>
  <c r="C1332" i="3"/>
  <c r="C1336" i="3"/>
  <c r="C1340" i="3"/>
  <c r="C1344" i="3"/>
  <c r="C1348" i="3"/>
  <c r="C1352" i="3"/>
  <c r="C1356" i="3"/>
  <c r="C1360" i="3"/>
  <c r="C1364" i="3"/>
  <c r="C1368" i="3"/>
  <c r="C1372" i="3"/>
  <c r="C1376" i="3"/>
  <c r="C1380" i="3"/>
  <c r="C1384" i="3"/>
  <c r="C1388" i="3"/>
  <c r="C1392" i="3"/>
  <c r="C1396" i="3"/>
  <c r="C1400" i="3"/>
  <c r="C1404" i="3"/>
  <c r="C1408" i="3"/>
  <c r="C1412" i="3"/>
  <c r="C1416" i="3"/>
  <c r="C1420" i="3"/>
  <c r="C1424" i="3"/>
  <c r="C1428" i="3"/>
  <c r="C1432" i="3"/>
  <c r="C1436" i="3"/>
  <c r="C1440" i="3"/>
  <c r="C1444" i="3"/>
  <c r="C1448" i="3"/>
  <c r="C1452" i="3"/>
  <c r="C1456" i="3"/>
  <c r="C1460" i="3"/>
  <c r="C1464" i="3"/>
  <c r="C1468" i="3"/>
  <c r="C1472" i="3"/>
  <c r="C1476" i="3"/>
  <c r="C1480" i="3"/>
  <c r="C1484" i="3"/>
  <c r="C1488" i="3"/>
  <c r="C1492" i="3"/>
  <c r="C1496" i="3"/>
  <c r="C1500" i="3"/>
  <c r="C1504" i="3"/>
  <c r="C1508" i="3"/>
  <c r="C1512" i="3"/>
  <c r="C1516" i="3"/>
  <c r="C1520" i="3"/>
  <c r="C1524" i="3"/>
  <c r="C1528" i="3"/>
  <c r="C1532" i="3"/>
  <c r="C1536" i="3"/>
  <c r="C1540" i="3"/>
  <c r="C1544" i="3"/>
  <c r="C1548" i="3"/>
  <c r="C1552" i="3"/>
  <c r="C1556" i="3"/>
  <c r="C1560" i="3"/>
  <c r="C1564" i="3"/>
  <c r="C1568" i="3"/>
  <c r="C1572" i="3"/>
  <c r="C1576" i="3"/>
  <c r="C1580" i="3"/>
  <c r="C1584" i="3"/>
  <c r="C1588" i="3"/>
  <c r="C1592" i="3"/>
  <c r="C1596" i="3"/>
  <c r="C1600" i="3"/>
  <c r="C1604" i="3"/>
  <c r="C1608" i="3"/>
  <c r="C1612" i="3"/>
  <c r="C1616" i="3"/>
  <c r="C1620" i="3"/>
  <c r="C1624" i="3"/>
  <c r="C1628" i="3"/>
  <c r="C1632" i="3"/>
  <c r="C1636" i="3"/>
  <c r="C1640" i="3"/>
  <c r="C1644" i="3"/>
  <c r="C1648" i="3"/>
  <c r="C1652" i="3"/>
  <c r="C1656" i="3"/>
  <c r="C1660" i="3"/>
  <c r="C1664" i="3"/>
  <c r="C1668" i="3"/>
  <c r="C1672" i="3"/>
  <c r="C1676" i="3"/>
  <c r="C1680" i="3"/>
  <c r="C1684" i="3"/>
  <c r="C1688" i="3"/>
  <c r="C1692" i="3"/>
  <c r="C1696" i="3"/>
  <c r="C1700" i="3"/>
  <c r="C1704" i="3"/>
  <c r="C1708" i="3"/>
  <c r="C364" i="3"/>
  <c r="C500" i="3"/>
  <c r="C628" i="3"/>
  <c r="C702" i="3"/>
  <c r="C766" i="3"/>
  <c r="C803" i="3"/>
  <c r="C835" i="3"/>
  <c r="C852" i="3"/>
  <c r="C868" i="3"/>
  <c r="C884" i="3"/>
  <c r="C900" i="3"/>
  <c r="C916" i="3"/>
  <c r="C932" i="3"/>
  <c r="C948" i="3"/>
  <c r="C964" i="3"/>
  <c r="C980" i="3"/>
  <c r="C996" i="3"/>
  <c r="C1012" i="3"/>
  <c r="C1028" i="3"/>
  <c r="C1044" i="3"/>
  <c r="C1060" i="3"/>
  <c r="C1076" i="3"/>
  <c r="C1085" i="3"/>
  <c r="C1093" i="3"/>
  <c r="C1101" i="3"/>
  <c r="C1109" i="3"/>
  <c r="C1117" i="3"/>
  <c r="C1125" i="3"/>
  <c r="C1133" i="3"/>
  <c r="C1141" i="3"/>
  <c r="C1149" i="3"/>
  <c r="C1153" i="3"/>
  <c r="C1157" i="3"/>
  <c r="C1161" i="3"/>
  <c r="C1165" i="3"/>
  <c r="C1169" i="3"/>
  <c r="C1173" i="3"/>
  <c r="C1177" i="3"/>
  <c r="C1181" i="3"/>
  <c r="C1185" i="3"/>
  <c r="C1189" i="3"/>
  <c r="C1193" i="3"/>
  <c r="C1197" i="3"/>
  <c r="C1201" i="3"/>
  <c r="C1205" i="3"/>
  <c r="C1209" i="3"/>
  <c r="C1213" i="3"/>
  <c r="C1217" i="3"/>
  <c r="C1221" i="3"/>
  <c r="C1225" i="3"/>
  <c r="C1229" i="3"/>
  <c r="C1233" i="3"/>
  <c r="C1237" i="3"/>
  <c r="C1241" i="3"/>
  <c r="C1245" i="3"/>
  <c r="C1249" i="3"/>
  <c r="C1253" i="3"/>
  <c r="C1257" i="3"/>
  <c r="C1261" i="3"/>
  <c r="C1265" i="3"/>
  <c r="C1269" i="3"/>
  <c r="C1273" i="3"/>
  <c r="C1277" i="3"/>
  <c r="C1281" i="3"/>
  <c r="C1285" i="3"/>
  <c r="C1289" i="3"/>
  <c r="C1293" i="3"/>
  <c r="C1297" i="3"/>
  <c r="C1301" i="3"/>
  <c r="C1305" i="3"/>
  <c r="C1309" i="3"/>
  <c r="C1313" i="3"/>
  <c r="C1317" i="3"/>
  <c r="C1321" i="3"/>
  <c r="C1325" i="3"/>
  <c r="C1329" i="3"/>
  <c r="C1333" i="3"/>
  <c r="C1337" i="3"/>
  <c r="C1341" i="3"/>
  <c r="C1345" i="3"/>
  <c r="C1349" i="3"/>
  <c r="C1353" i="3"/>
  <c r="C1357" i="3"/>
  <c r="C1361" i="3"/>
  <c r="C1365" i="3"/>
  <c r="C1369" i="3"/>
  <c r="C1373" i="3"/>
  <c r="C1377" i="3"/>
  <c r="C1381" i="3"/>
  <c r="C1385" i="3"/>
  <c r="C1389" i="3"/>
  <c r="C1393" i="3"/>
  <c r="C1397" i="3"/>
  <c r="C1401" i="3"/>
  <c r="C1405" i="3"/>
  <c r="C1409" i="3"/>
  <c r="C1413" i="3"/>
  <c r="C1417" i="3"/>
  <c r="C1421" i="3"/>
  <c r="C1425" i="3"/>
  <c r="C1429" i="3"/>
  <c r="C1433" i="3"/>
  <c r="C1437" i="3"/>
  <c r="C1441" i="3"/>
  <c r="C1445" i="3"/>
  <c r="C1449" i="3"/>
  <c r="C1453" i="3"/>
  <c r="C1457" i="3"/>
  <c r="C1461" i="3"/>
  <c r="C1465" i="3"/>
  <c r="C1469" i="3"/>
  <c r="C1473" i="3"/>
  <c r="C1477" i="3"/>
  <c r="C1481" i="3"/>
  <c r="C1485" i="3"/>
  <c r="C1489" i="3"/>
  <c r="C1493" i="3"/>
  <c r="C1497" i="3"/>
  <c r="C1501" i="3"/>
  <c r="C1505" i="3"/>
  <c r="C1509" i="3"/>
  <c r="C1513" i="3"/>
  <c r="C1517" i="3"/>
  <c r="C1521" i="3"/>
  <c r="C1525" i="3"/>
  <c r="C1529" i="3"/>
  <c r="C1533" i="3"/>
  <c r="C1537" i="3"/>
  <c r="C1541" i="3"/>
  <c r="C1545" i="3"/>
  <c r="C1549" i="3"/>
  <c r="C1553" i="3"/>
  <c r="C1557" i="3"/>
  <c r="C404" i="3"/>
  <c r="C532" i="3"/>
  <c r="C652" i="3"/>
  <c r="C718" i="3"/>
  <c r="C779" i="3"/>
  <c r="C811" i="3"/>
  <c r="C840" i="3"/>
  <c r="C856" i="3"/>
  <c r="C872" i="3"/>
  <c r="C888" i="3"/>
  <c r="C904" i="3"/>
  <c r="C920" i="3"/>
  <c r="C936" i="3"/>
  <c r="C952" i="3"/>
  <c r="C968" i="3"/>
  <c r="C984" i="3"/>
  <c r="C1000" i="3"/>
  <c r="C1016" i="3"/>
  <c r="C1032" i="3"/>
  <c r="C1048" i="3"/>
  <c r="C1064" i="3"/>
  <c r="C1080" i="3"/>
  <c r="C1088" i="3"/>
  <c r="C1096" i="3"/>
  <c r="C1104" i="3"/>
  <c r="C1112" i="3"/>
  <c r="C1120" i="3"/>
  <c r="C1128" i="3"/>
  <c r="C1136" i="3"/>
  <c r="C1144" i="3"/>
  <c r="C1150" i="3"/>
  <c r="C1154" i="3"/>
  <c r="C1158" i="3"/>
  <c r="C1162" i="3"/>
  <c r="C1166" i="3"/>
  <c r="C1170" i="3"/>
  <c r="C1174" i="3"/>
  <c r="C1178" i="3"/>
  <c r="C1182" i="3"/>
  <c r="C1186" i="3"/>
  <c r="C1190" i="3"/>
  <c r="C1194" i="3"/>
  <c r="C1198" i="3"/>
  <c r="C1202" i="3"/>
  <c r="C1206" i="3"/>
  <c r="C1210" i="3"/>
  <c r="C1214" i="3"/>
  <c r="C1218" i="3"/>
  <c r="C1222" i="3"/>
  <c r="C1226" i="3"/>
  <c r="C1230" i="3"/>
  <c r="C1234" i="3"/>
  <c r="C1238" i="3"/>
  <c r="C1242" i="3"/>
  <c r="C1246" i="3"/>
  <c r="C1250" i="3"/>
  <c r="C1254" i="3"/>
  <c r="C1258" i="3"/>
  <c r="C1262" i="3"/>
  <c r="C1266" i="3"/>
  <c r="C1270" i="3"/>
  <c r="C1274" i="3"/>
  <c r="C1278" i="3"/>
  <c r="C1282" i="3"/>
  <c r="C1286" i="3"/>
  <c r="C1290" i="3"/>
  <c r="C1294" i="3"/>
  <c r="C1298" i="3"/>
  <c r="C1302" i="3"/>
  <c r="C1306" i="3"/>
  <c r="C1310" i="3"/>
  <c r="C1314" i="3"/>
  <c r="C1318" i="3"/>
  <c r="C1322" i="3"/>
  <c r="C1326" i="3"/>
  <c r="C1330" i="3"/>
  <c r="C1334" i="3"/>
  <c r="C1338" i="3"/>
  <c r="C1342" i="3"/>
  <c r="C1346" i="3"/>
  <c r="C1350" i="3"/>
  <c r="C1354" i="3"/>
  <c r="C1358" i="3"/>
  <c r="C1362" i="3"/>
  <c r="C1366" i="3"/>
  <c r="C1370" i="3"/>
  <c r="C1374" i="3"/>
  <c r="C1378" i="3"/>
  <c r="C1382" i="3"/>
  <c r="C1386" i="3"/>
  <c r="C1390" i="3"/>
  <c r="C1394" i="3"/>
  <c r="C1398" i="3"/>
  <c r="C1402" i="3"/>
  <c r="C1406" i="3"/>
  <c r="C1410" i="3"/>
  <c r="C1414" i="3"/>
  <c r="C1418" i="3"/>
  <c r="C1422" i="3"/>
  <c r="C1426" i="3"/>
  <c r="C1430" i="3"/>
  <c r="C1434" i="3"/>
  <c r="C1438" i="3"/>
  <c r="C1442" i="3"/>
  <c r="C1446" i="3"/>
  <c r="C1450" i="3"/>
  <c r="C1454" i="3"/>
  <c r="C1458" i="3"/>
  <c r="C1462" i="3"/>
  <c r="C1466" i="3"/>
  <c r="C1470" i="3"/>
  <c r="C1474" i="3"/>
  <c r="C1478" i="3"/>
  <c r="C1482" i="3"/>
  <c r="C1486" i="3"/>
  <c r="C1490" i="3"/>
  <c r="C1494" i="3"/>
  <c r="C1498" i="3"/>
  <c r="C1502" i="3"/>
  <c r="C1506" i="3"/>
  <c r="C1510" i="3"/>
  <c r="C1514" i="3"/>
  <c r="C1518" i="3"/>
  <c r="C1522" i="3"/>
  <c r="C1526" i="3"/>
  <c r="C1530" i="3"/>
  <c r="C1534" i="3"/>
  <c r="C1538" i="3"/>
  <c r="C1542" i="3"/>
  <c r="C1546" i="3"/>
  <c r="C1550" i="3"/>
  <c r="C1554" i="3"/>
  <c r="C1558" i="3"/>
  <c r="C1562" i="3"/>
  <c r="C1566" i="3"/>
  <c r="C1570" i="3"/>
  <c r="C1574" i="3"/>
  <c r="C1578" i="3"/>
  <c r="C1582" i="3"/>
  <c r="C1586" i="3"/>
  <c r="C1590" i="3"/>
  <c r="C1594" i="3"/>
  <c r="C1598" i="3"/>
  <c r="C1602" i="3"/>
  <c r="C1606" i="3"/>
  <c r="C1610" i="3"/>
  <c r="C1614" i="3"/>
  <c r="C1618" i="3"/>
  <c r="C1622" i="3"/>
  <c r="C1626" i="3"/>
  <c r="C1630" i="3"/>
  <c r="C1634" i="3"/>
  <c r="C1638" i="3"/>
  <c r="C1642" i="3"/>
  <c r="C1646" i="3"/>
  <c r="C1650" i="3"/>
  <c r="C1654" i="3"/>
  <c r="C1658" i="3"/>
  <c r="C1662" i="3"/>
  <c r="C1666" i="3"/>
  <c r="C1670" i="3"/>
  <c r="C1674" i="3"/>
  <c r="C1678" i="3"/>
  <c r="C1682" i="3"/>
  <c r="C1686" i="3"/>
  <c r="C1690" i="3"/>
  <c r="C1694" i="3"/>
  <c r="C1698" i="3"/>
  <c r="C1702" i="3"/>
  <c r="C1706" i="3"/>
  <c r="C734" i="3"/>
  <c r="C860" i="3"/>
  <c r="C924" i="3"/>
  <c r="C988" i="3"/>
  <c r="C1052" i="3"/>
  <c r="C1097" i="3"/>
  <c r="C1129" i="3"/>
  <c r="C1155" i="3"/>
  <c r="C1171" i="3"/>
  <c r="C1187" i="3"/>
  <c r="C1203" i="3"/>
  <c r="C1219" i="3"/>
  <c r="C1235" i="3"/>
  <c r="C1251" i="3"/>
  <c r="C1267" i="3"/>
  <c r="C1283" i="3"/>
  <c r="C1299" i="3"/>
  <c r="C1315" i="3"/>
  <c r="C1331" i="3"/>
  <c r="C1347" i="3"/>
  <c r="C1363" i="3"/>
  <c r="C1379" i="3"/>
  <c r="C1395" i="3"/>
  <c r="C1411" i="3"/>
  <c r="C1427" i="3"/>
  <c r="C1443" i="3"/>
  <c r="C1459" i="3"/>
  <c r="C1475" i="3"/>
  <c r="C1491" i="3"/>
  <c r="C1507" i="3"/>
  <c r="C1523" i="3"/>
  <c r="C1539" i="3"/>
  <c r="C1555" i="3"/>
  <c r="C1565" i="3"/>
  <c r="C1573" i="3"/>
  <c r="C1581" i="3"/>
  <c r="C1589" i="3"/>
  <c r="C1597" i="3"/>
  <c r="C1605" i="3"/>
  <c r="C1613" i="3"/>
  <c r="C1621" i="3"/>
  <c r="C1629" i="3"/>
  <c r="C1637" i="3"/>
  <c r="C1645" i="3"/>
  <c r="C1653" i="3"/>
  <c r="C1661" i="3"/>
  <c r="C1669" i="3"/>
  <c r="C1677" i="3"/>
  <c r="C1685" i="3"/>
  <c r="C1693" i="3"/>
  <c r="C1701" i="3"/>
  <c r="C1709" i="3"/>
  <c r="C1713" i="3"/>
  <c r="C1717" i="3"/>
  <c r="C1721" i="3"/>
  <c r="C1725" i="3"/>
  <c r="C1729" i="3"/>
  <c r="C1733" i="3"/>
  <c r="C1737" i="3"/>
  <c r="C1741" i="3"/>
  <c r="C1745" i="3"/>
  <c r="C1749" i="3"/>
  <c r="C1753" i="3"/>
  <c r="C1757" i="3"/>
  <c r="C1761" i="3"/>
  <c r="C1765" i="3"/>
  <c r="C1769" i="3"/>
  <c r="C1773" i="3"/>
  <c r="C1777" i="3"/>
  <c r="C1781" i="3"/>
  <c r="C1785" i="3"/>
  <c r="C1789" i="3"/>
  <c r="C1793" i="3"/>
  <c r="C1797" i="3"/>
  <c r="C1801" i="3"/>
  <c r="C1805" i="3"/>
  <c r="C1809" i="3"/>
  <c r="C1813" i="3"/>
  <c r="C1817" i="3"/>
  <c r="C1821" i="3"/>
  <c r="C1825" i="3"/>
  <c r="C1829" i="3"/>
  <c r="C1833" i="3"/>
  <c r="C1837" i="3"/>
  <c r="C1841" i="3"/>
  <c r="C1845" i="3"/>
  <c r="C1849" i="3"/>
  <c r="C1853" i="3"/>
  <c r="C1857" i="3"/>
  <c r="C1861" i="3"/>
  <c r="C1865" i="3"/>
  <c r="C1869" i="3"/>
  <c r="C1873" i="3"/>
  <c r="C1877" i="3"/>
  <c r="C1881" i="3"/>
  <c r="C1885" i="3"/>
  <c r="C1889" i="3"/>
  <c r="C1893" i="3"/>
  <c r="C1897" i="3"/>
  <c r="C1901" i="3"/>
  <c r="C1905" i="3"/>
  <c r="C1909" i="3"/>
  <c r="C1913" i="3"/>
  <c r="C1917" i="3"/>
  <c r="C1921" i="3"/>
  <c r="C1925" i="3"/>
  <c r="C1929" i="3"/>
  <c r="C1933" i="3"/>
  <c r="C1937" i="3"/>
  <c r="C1941" i="3"/>
  <c r="C1945" i="3"/>
  <c r="C1949" i="3"/>
  <c r="C1953" i="3"/>
  <c r="C1957" i="3"/>
  <c r="C1961" i="3"/>
  <c r="C1965" i="3"/>
  <c r="C1969" i="3"/>
  <c r="C1973" i="3"/>
  <c r="C1977" i="3"/>
  <c r="C1981" i="3"/>
  <c r="C1985" i="3"/>
  <c r="C1989" i="3"/>
  <c r="C1993" i="3"/>
  <c r="C1997" i="3"/>
  <c r="C4" i="3"/>
  <c r="C8" i="3"/>
  <c r="C12" i="3"/>
  <c r="C16" i="3"/>
  <c r="C20" i="3"/>
  <c r="C24" i="3"/>
  <c r="C28" i="3"/>
  <c r="C32" i="3"/>
  <c r="C36" i="3"/>
  <c r="C40" i="3"/>
  <c r="C44" i="3"/>
  <c r="C48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436" i="3"/>
  <c r="C787" i="3"/>
  <c r="C876" i="3"/>
  <c r="C940" i="3"/>
  <c r="C1004" i="3"/>
  <c r="C1068" i="3"/>
  <c r="C1105" i="3"/>
  <c r="C1137" i="3"/>
  <c r="C1159" i="3"/>
  <c r="C1175" i="3"/>
  <c r="C1191" i="3"/>
  <c r="C1207" i="3"/>
  <c r="C1223" i="3"/>
  <c r="C1239" i="3"/>
  <c r="C1255" i="3"/>
  <c r="C1271" i="3"/>
  <c r="C1287" i="3"/>
  <c r="C1303" i="3"/>
  <c r="C1319" i="3"/>
  <c r="C1335" i="3"/>
  <c r="C1351" i="3"/>
  <c r="C1367" i="3"/>
  <c r="C1383" i="3"/>
  <c r="C1399" i="3"/>
  <c r="C1415" i="3"/>
  <c r="C1431" i="3"/>
  <c r="C1447" i="3"/>
  <c r="C1463" i="3"/>
  <c r="C1479" i="3"/>
  <c r="C1495" i="3"/>
  <c r="C1511" i="3"/>
  <c r="C1527" i="3"/>
  <c r="C1543" i="3"/>
  <c r="C1559" i="3"/>
  <c r="C1567" i="3"/>
  <c r="C1575" i="3"/>
  <c r="C1583" i="3"/>
  <c r="C1591" i="3"/>
  <c r="C1599" i="3"/>
  <c r="C1607" i="3"/>
  <c r="C1615" i="3"/>
  <c r="C1623" i="3"/>
  <c r="C1631" i="3"/>
  <c r="C1639" i="3"/>
  <c r="C1647" i="3"/>
  <c r="C1655" i="3"/>
  <c r="C1663" i="3"/>
  <c r="C1671" i="3"/>
  <c r="C1679" i="3"/>
  <c r="C1687" i="3"/>
  <c r="C1695" i="3"/>
  <c r="C1703" i="3"/>
  <c r="C1710" i="3"/>
  <c r="C1714" i="3"/>
  <c r="C1718" i="3"/>
  <c r="C1722" i="3"/>
  <c r="C1726" i="3"/>
  <c r="C1730" i="3"/>
  <c r="C1734" i="3"/>
  <c r="C1738" i="3"/>
  <c r="C1742" i="3"/>
  <c r="C1746" i="3"/>
  <c r="C1750" i="3"/>
  <c r="C1754" i="3"/>
  <c r="C1758" i="3"/>
  <c r="C1762" i="3"/>
  <c r="C1766" i="3"/>
  <c r="C1770" i="3"/>
  <c r="C1774" i="3"/>
  <c r="C1778" i="3"/>
  <c r="C1782" i="3"/>
  <c r="C1786" i="3"/>
  <c r="C1790" i="3"/>
  <c r="C1794" i="3"/>
  <c r="C1798" i="3"/>
  <c r="C1802" i="3"/>
  <c r="C1806" i="3"/>
  <c r="C1810" i="3"/>
  <c r="C1814" i="3"/>
  <c r="C1818" i="3"/>
  <c r="C1822" i="3"/>
  <c r="C1826" i="3"/>
  <c r="C1830" i="3"/>
  <c r="C1834" i="3"/>
  <c r="C1838" i="3"/>
  <c r="C1842" i="3"/>
  <c r="C1846" i="3"/>
  <c r="C1850" i="3"/>
  <c r="C1854" i="3"/>
  <c r="C1858" i="3"/>
  <c r="C1862" i="3"/>
  <c r="C1866" i="3"/>
  <c r="C1870" i="3"/>
  <c r="C1874" i="3"/>
  <c r="C1878" i="3"/>
  <c r="C1882" i="3"/>
  <c r="C1886" i="3"/>
  <c r="C1890" i="3"/>
  <c r="C1894" i="3"/>
  <c r="C1898" i="3"/>
  <c r="C1902" i="3"/>
  <c r="C1906" i="3"/>
  <c r="C1910" i="3"/>
  <c r="C1914" i="3"/>
  <c r="C1918" i="3"/>
  <c r="C1922" i="3"/>
  <c r="C1926" i="3"/>
  <c r="C1930" i="3"/>
  <c r="C1934" i="3"/>
  <c r="C1938" i="3"/>
  <c r="C1942" i="3"/>
  <c r="C1946" i="3"/>
  <c r="C1950" i="3"/>
  <c r="C1954" i="3"/>
  <c r="C1958" i="3"/>
  <c r="C1962" i="3"/>
  <c r="C1966" i="3"/>
  <c r="C1970" i="3"/>
  <c r="C1974" i="3"/>
  <c r="C1978" i="3"/>
  <c r="C1982" i="3"/>
  <c r="C1986" i="3"/>
  <c r="C1990" i="3"/>
  <c r="C1994" i="3"/>
  <c r="C1998" i="3"/>
  <c r="C5" i="3"/>
  <c r="C9" i="3"/>
  <c r="C13" i="3"/>
  <c r="C17" i="3"/>
  <c r="C21" i="3"/>
  <c r="C25" i="3"/>
  <c r="C29" i="3"/>
  <c r="C33" i="3"/>
  <c r="C37" i="3"/>
  <c r="C41" i="3"/>
  <c r="C45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564" i="3"/>
  <c r="C819" i="3"/>
  <c r="C892" i="3"/>
  <c r="C956" i="3"/>
  <c r="C1020" i="3"/>
  <c r="C1081" i="3"/>
  <c r="C1113" i="3"/>
  <c r="C1145" i="3"/>
  <c r="C1163" i="3"/>
  <c r="C1179" i="3"/>
  <c r="C1195" i="3"/>
  <c r="C1211" i="3"/>
  <c r="C1227" i="3"/>
  <c r="C1243" i="3"/>
  <c r="C1259" i="3"/>
  <c r="C1275" i="3"/>
  <c r="C1291" i="3"/>
  <c r="C1307" i="3"/>
  <c r="C1323" i="3"/>
  <c r="C1339" i="3"/>
  <c r="C1355" i="3"/>
  <c r="C1371" i="3"/>
  <c r="C1387" i="3"/>
  <c r="C1403" i="3"/>
  <c r="C1419" i="3"/>
  <c r="C1435" i="3"/>
  <c r="C1451" i="3"/>
  <c r="C1467" i="3"/>
  <c r="C1483" i="3"/>
  <c r="C1499" i="3"/>
  <c r="C1515" i="3"/>
  <c r="C1531" i="3"/>
  <c r="C1547" i="3"/>
  <c r="C1561" i="3"/>
  <c r="C1569" i="3"/>
  <c r="C1577" i="3"/>
  <c r="C1585" i="3"/>
  <c r="C1593" i="3"/>
  <c r="C1601" i="3"/>
  <c r="C1609" i="3"/>
  <c r="C1617" i="3"/>
  <c r="C1625" i="3"/>
  <c r="C1633" i="3"/>
  <c r="C1641" i="3"/>
  <c r="C1649" i="3"/>
  <c r="C1657" i="3"/>
  <c r="C1665" i="3"/>
  <c r="C1673" i="3"/>
  <c r="C1681" i="3"/>
  <c r="C1689" i="3"/>
  <c r="C1697" i="3"/>
  <c r="C1705" i="3"/>
  <c r="C1711" i="3"/>
  <c r="C1715" i="3"/>
  <c r="C1719" i="3"/>
  <c r="C1723" i="3"/>
  <c r="C1727" i="3"/>
  <c r="C1731" i="3"/>
  <c r="C1735" i="3"/>
  <c r="C1739" i="3"/>
  <c r="C1743" i="3"/>
  <c r="C1747" i="3"/>
  <c r="C1751" i="3"/>
  <c r="C1755" i="3"/>
  <c r="C1759" i="3"/>
  <c r="C1763" i="3"/>
  <c r="C1767" i="3"/>
  <c r="C1771" i="3"/>
  <c r="C1775" i="3"/>
  <c r="C1779" i="3"/>
  <c r="C1783" i="3"/>
  <c r="C1787" i="3"/>
  <c r="C1791" i="3"/>
  <c r="C1795" i="3"/>
  <c r="C1799" i="3"/>
  <c r="C1803" i="3"/>
  <c r="C1807" i="3"/>
  <c r="C1811" i="3"/>
  <c r="C1815" i="3"/>
  <c r="C1819" i="3"/>
  <c r="C1823" i="3"/>
  <c r="C1827" i="3"/>
  <c r="C1831" i="3"/>
  <c r="C1835" i="3"/>
  <c r="C1839" i="3"/>
  <c r="C1843" i="3"/>
  <c r="C1847" i="3"/>
  <c r="C1851" i="3"/>
  <c r="C1855" i="3"/>
  <c r="C1859" i="3"/>
  <c r="C1863" i="3"/>
  <c r="C1867" i="3"/>
  <c r="C1871" i="3"/>
  <c r="C1875" i="3"/>
  <c r="C1879" i="3"/>
  <c r="C1883" i="3"/>
  <c r="C1887" i="3"/>
  <c r="C1891" i="3"/>
  <c r="C1895" i="3"/>
  <c r="C1899" i="3"/>
  <c r="C1903" i="3"/>
  <c r="C1907" i="3"/>
  <c r="C1911" i="3"/>
  <c r="C1915" i="3"/>
  <c r="C1919" i="3"/>
  <c r="C1923" i="3"/>
  <c r="C1927" i="3"/>
  <c r="C1931" i="3"/>
  <c r="C1935" i="3"/>
  <c r="C1939" i="3"/>
  <c r="C1943" i="3"/>
  <c r="C1947" i="3"/>
  <c r="C1951" i="3"/>
  <c r="C1955" i="3"/>
  <c r="C1959" i="3"/>
  <c r="C1963" i="3"/>
  <c r="C1967" i="3"/>
  <c r="C1971" i="3"/>
  <c r="C1975" i="3"/>
  <c r="C1979" i="3"/>
  <c r="C1983" i="3"/>
  <c r="C1987" i="3"/>
  <c r="C1991" i="3"/>
  <c r="C1995" i="3"/>
  <c r="C1999" i="3"/>
  <c r="C6" i="3"/>
  <c r="C10" i="3"/>
  <c r="C14" i="3"/>
  <c r="C18" i="3"/>
  <c r="C22" i="3"/>
  <c r="C26" i="3"/>
  <c r="C30" i="3"/>
  <c r="C34" i="3"/>
  <c r="C38" i="3"/>
  <c r="C42" i="3"/>
  <c r="C46" i="3"/>
  <c r="C50" i="3"/>
  <c r="C54" i="3"/>
  <c r="C58" i="3"/>
  <c r="C62" i="3"/>
  <c r="C66" i="3"/>
  <c r="C70" i="3"/>
  <c r="C74" i="3"/>
  <c r="C78" i="3"/>
  <c r="C82" i="3"/>
  <c r="C86" i="3"/>
  <c r="C972" i="3"/>
  <c r="C1151" i="3"/>
  <c r="C1215" i="3"/>
  <c r="C1279" i="3"/>
  <c r="C1343" i="3"/>
  <c r="C1407" i="3"/>
  <c r="C1471" i="3"/>
  <c r="C1535" i="3"/>
  <c r="C1579" i="3"/>
  <c r="C1611" i="3"/>
  <c r="C1643" i="3"/>
  <c r="C1675" i="3"/>
  <c r="C1707" i="3"/>
  <c r="C1724" i="3"/>
  <c r="C1740" i="3"/>
  <c r="C1756" i="3"/>
  <c r="C1772" i="3"/>
  <c r="C1788" i="3"/>
  <c r="C1804" i="3"/>
  <c r="C1820" i="3"/>
  <c r="C1836" i="3"/>
  <c r="C1852" i="3"/>
  <c r="C1868" i="3"/>
  <c r="C1884" i="3"/>
  <c r="C1900" i="3"/>
  <c r="C1916" i="3"/>
  <c r="C1932" i="3"/>
  <c r="C1948" i="3"/>
  <c r="C1964" i="3"/>
  <c r="C1980" i="3"/>
  <c r="C1996" i="3"/>
  <c r="C15" i="3"/>
  <c r="C31" i="3"/>
  <c r="C47" i="3"/>
  <c r="C63" i="3"/>
  <c r="C79" i="3"/>
  <c r="C91" i="3"/>
  <c r="C99" i="3"/>
  <c r="C107" i="3"/>
  <c r="C115" i="3"/>
  <c r="C123" i="3"/>
  <c r="C131" i="3"/>
  <c r="C139" i="3"/>
  <c r="C147" i="3"/>
  <c r="C155" i="3"/>
  <c r="C163" i="3"/>
  <c r="C171" i="3"/>
  <c r="C179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250" i="3"/>
  <c r="C254" i="3"/>
  <c r="C258" i="3"/>
  <c r="C262" i="3"/>
  <c r="C266" i="3"/>
  <c r="C270" i="3"/>
  <c r="C274" i="3"/>
  <c r="C278" i="3"/>
  <c r="C282" i="3"/>
  <c r="C286" i="3"/>
  <c r="C290" i="3"/>
  <c r="C294" i="3"/>
  <c r="C298" i="3"/>
  <c r="C302" i="3"/>
  <c r="C306" i="3"/>
  <c r="C310" i="3"/>
  <c r="C314" i="3"/>
  <c r="C318" i="3"/>
  <c r="C322" i="3"/>
  <c r="C1121" i="3"/>
  <c r="C1263" i="3"/>
  <c r="C1391" i="3"/>
  <c r="C1571" i="3"/>
  <c r="C1635" i="3"/>
  <c r="C1720" i="3"/>
  <c r="C1768" i="3"/>
  <c r="C1816" i="3"/>
  <c r="C1864" i="3"/>
  <c r="C1912" i="3"/>
  <c r="C1960" i="3"/>
  <c r="C1992" i="3"/>
  <c r="C43" i="3"/>
  <c r="C90" i="3"/>
  <c r="C114" i="3"/>
  <c r="C138" i="3"/>
  <c r="C154" i="3"/>
  <c r="C178" i="3"/>
  <c r="C193" i="3"/>
  <c r="C205" i="3"/>
  <c r="C217" i="3"/>
  <c r="C225" i="3"/>
  <c r="C237" i="3"/>
  <c r="C249" i="3"/>
  <c r="C261" i="3"/>
  <c r="C273" i="3"/>
  <c r="C285" i="3"/>
  <c r="C297" i="3"/>
  <c r="C309" i="3"/>
  <c r="C321" i="3"/>
  <c r="C670" i="3"/>
  <c r="C1036" i="3"/>
  <c r="C1167" i="3"/>
  <c r="C1231" i="3"/>
  <c r="C1295" i="3"/>
  <c r="C1359" i="3"/>
  <c r="C1423" i="3"/>
  <c r="C1487" i="3"/>
  <c r="C1551" i="3"/>
  <c r="C1587" i="3"/>
  <c r="C1619" i="3"/>
  <c r="C1651" i="3"/>
  <c r="C1683" i="3"/>
  <c r="C1712" i="3"/>
  <c r="C1728" i="3"/>
  <c r="C1744" i="3"/>
  <c r="C1760" i="3"/>
  <c r="C1776" i="3"/>
  <c r="C1792" i="3"/>
  <c r="C1808" i="3"/>
  <c r="C1824" i="3"/>
  <c r="C1840" i="3"/>
  <c r="C1856" i="3"/>
  <c r="C1872" i="3"/>
  <c r="C1888" i="3"/>
  <c r="C1904" i="3"/>
  <c r="C1920" i="3"/>
  <c r="C1936" i="3"/>
  <c r="C1952" i="3"/>
  <c r="C1968" i="3"/>
  <c r="C1984" i="3"/>
  <c r="C2000" i="3"/>
  <c r="C19" i="3"/>
  <c r="C35" i="3"/>
  <c r="C51" i="3"/>
  <c r="C67" i="3"/>
  <c r="C83" i="3"/>
  <c r="C94" i="3"/>
  <c r="C102" i="3"/>
  <c r="C110" i="3"/>
  <c r="C118" i="3"/>
  <c r="C126" i="3"/>
  <c r="C134" i="3"/>
  <c r="C142" i="3"/>
  <c r="C150" i="3"/>
  <c r="C158" i="3"/>
  <c r="C166" i="3"/>
  <c r="C174" i="3"/>
  <c r="C182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267" i="3"/>
  <c r="C271" i="3"/>
  <c r="C275" i="3"/>
  <c r="C279" i="3"/>
  <c r="C283" i="3"/>
  <c r="C287" i="3"/>
  <c r="C291" i="3"/>
  <c r="C295" i="3"/>
  <c r="C299" i="3"/>
  <c r="C303" i="3"/>
  <c r="C307" i="3"/>
  <c r="C311" i="3"/>
  <c r="C315" i="3"/>
  <c r="C319" i="3"/>
  <c r="C908" i="3"/>
  <c r="C1327" i="3"/>
  <c r="C1455" i="3"/>
  <c r="C1603" i="3"/>
  <c r="C1667" i="3"/>
  <c r="C1736" i="3"/>
  <c r="C1784" i="3"/>
  <c r="C1832" i="3"/>
  <c r="C1880" i="3"/>
  <c r="C1928" i="3"/>
  <c r="C1976" i="3"/>
  <c r="C11" i="3"/>
  <c r="C59" i="3"/>
  <c r="C98" i="3"/>
  <c r="C122" i="3"/>
  <c r="C146" i="3"/>
  <c r="C170" i="3"/>
  <c r="C185" i="3"/>
  <c r="C197" i="3"/>
  <c r="C209" i="3"/>
  <c r="C221" i="3"/>
  <c r="C229" i="3"/>
  <c r="C241" i="3"/>
  <c r="C253" i="3"/>
  <c r="C257" i="3"/>
  <c r="C269" i="3"/>
  <c r="C281" i="3"/>
  <c r="C293" i="3"/>
  <c r="C305" i="3"/>
  <c r="C317" i="3"/>
  <c r="C844" i="3"/>
  <c r="C1089" i="3"/>
  <c r="C1183" i="3"/>
  <c r="C1247" i="3"/>
  <c r="C1311" i="3"/>
  <c r="C1375" i="3"/>
  <c r="C1439" i="3"/>
  <c r="C1503" i="3"/>
  <c r="C1563" i="3"/>
  <c r="C1595" i="3"/>
  <c r="C1627" i="3"/>
  <c r="C1659" i="3"/>
  <c r="C1691" i="3"/>
  <c r="C1716" i="3"/>
  <c r="C1732" i="3"/>
  <c r="C1748" i="3"/>
  <c r="C1764" i="3"/>
  <c r="C1780" i="3"/>
  <c r="C1796" i="3"/>
  <c r="C1812" i="3"/>
  <c r="C1828" i="3"/>
  <c r="C1844" i="3"/>
  <c r="C1860" i="3"/>
  <c r="C1876" i="3"/>
  <c r="C1892" i="3"/>
  <c r="C1908" i="3"/>
  <c r="C1924" i="3"/>
  <c r="C1940" i="3"/>
  <c r="C1956" i="3"/>
  <c r="C1972" i="3"/>
  <c r="C1988" i="3"/>
  <c r="C7" i="3"/>
  <c r="C23" i="3"/>
  <c r="C39" i="3"/>
  <c r="C55" i="3"/>
  <c r="C71" i="3"/>
  <c r="C87" i="3"/>
  <c r="C95" i="3"/>
  <c r="C103" i="3"/>
  <c r="C111" i="3"/>
  <c r="C119" i="3"/>
  <c r="C127" i="3"/>
  <c r="C135" i="3"/>
  <c r="C143" i="3"/>
  <c r="C151" i="3"/>
  <c r="C159" i="3"/>
  <c r="C167" i="3"/>
  <c r="C175" i="3"/>
  <c r="C183" i="3"/>
  <c r="C188" i="3"/>
  <c r="C192" i="3"/>
  <c r="C196" i="3"/>
  <c r="C200" i="3"/>
  <c r="C204" i="3"/>
  <c r="C208" i="3"/>
  <c r="C212" i="3"/>
  <c r="C216" i="3"/>
  <c r="C220" i="3"/>
  <c r="C224" i="3"/>
  <c r="C228" i="3"/>
  <c r="C232" i="3"/>
  <c r="C236" i="3"/>
  <c r="C240" i="3"/>
  <c r="C244" i="3"/>
  <c r="C248" i="3"/>
  <c r="C252" i="3"/>
  <c r="C256" i="3"/>
  <c r="C260" i="3"/>
  <c r="C264" i="3"/>
  <c r="C268" i="3"/>
  <c r="C272" i="3"/>
  <c r="C276" i="3"/>
  <c r="C280" i="3"/>
  <c r="C284" i="3"/>
  <c r="C288" i="3"/>
  <c r="C292" i="3"/>
  <c r="C296" i="3"/>
  <c r="C300" i="3"/>
  <c r="C304" i="3"/>
  <c r="C308" i="3"/>
  <c r="C312" i="3"/>
  <c r="C316" i="3"/>
  <c r="C320" i="3"/>
  <c r="C1199" i="3"/>
  <c r="C1519" i="3"/>
  <c r="C1699" i="3"/>
  <c r="C1752" i="3"/>
  <c r="C1800" i="3"/>
  <c r="C1848" i="3"/>
  <c r="C1896" i="3"/>
  <c r="C1944" i="3"/>
  <c r="C27" i="3"/>
  <c r="C75" i="3"/>
  <c r="C106" i="3"/>
  <c r="C130" i="3"/>
  <c r="C162" i="3"/>
  <c r="C189" i="3"/>
  <c r="C201" i="3"/>
  <c r="C213" i="3"/>
  <c r="C233" i="3"/>
  <c r="C245" i="3"/>
  <c r="C265" i="3"/>
  <c r="C277" i="3"/>
  <c r="C289" i="3"/>
  <c r="C301" i="3"/>
  <c r="C313" i="3"/>
  <c r="R594" i="5"/>
  <c r="R658" i="5"/>
  <c r="R606" i="5"/>
  <c r="R598" i="5"/>
  <c r="R662" i="5"/>
  <c r="R618" i="5"/>
  <c r="R690" i="5"/>
  <c r="R599" i="5"/>
  <c r="R615" i="5"/>
  <c r="R631" i="5"/>
  <c r="R647" i="5"/>
  <c r="R663" i="5"/>
  <c r="R687" i="5"/>
  <c r="R715" i="5"/>
  <c r="R766" i="5"/>
  <c r="R596" i="5"/>
  <c r="R612" i="5"/>
  <c r="R628" i="5"/>
  <c r="R644" i="5"/>
  <c r="R660" i="5"/>
  <c r="R678" i="5"/>
  <c r="R710" i="5"/>
  <c r="R819" i="5"/>
  <c r="R597" i="5"/>
  <c r="R613" i="5"/>
  <c r="R629" i="5"/>
  <c r="R645" i="5"/>
  <c r="R661" i="5"/>
  <c r="R675" i="5"/>
  <c r="R707" i="5"/>
  <c r="R786" i="5"/>
  <c r="R684" i="5"/>
  <c r="R700" i="5"/>
  <c r="R716" i="5"/>
  <c r="R732" i="5"/>
  <c r="R751" i="5"/>
  <c r="R772" i="5"/>
  <c r="R801" i="5"/>
  <c r="R854" i="5"/>
  <c r="R685" i="5"/>
  <c r="R701" i="5"/>
  <c r="R717" i="5"/>
  <c r="R733" i="5"/>
  <c r="R748" i="5"/>
  <c r="R764" i="5"/>
  <c r="R793" i="5"/>
  <c r="R827" i="5"/>
  <c r="R861" i="5"/>
  <c r="R714" i="5"/>
  <c r="R730" i="5"/>
  <c r="R746" i="5"/>
  <c r="R761" i="5"/>
  <c r="R787" i="5"/>
  <c r="R868" i="5"/>
  <c r="R781" i="5"/>
  <c r="R798" i="5"/>
  <c r="R813" i="5"/>
  <c r="R833" i="5"/>
  <c r="R848" i="5"/>
  <c r="R865" i="5"/>
  <c r="R895" i="5"/>
  <c r="R977" i="5"/>
  <c r="R782" i="5"/>
  <c r="R799" i="5"/>
  <c r="R814" i="5"/>
  <c r="R828" i="5"/>
  <c r="R842" i="5"/>
  <c r="R856" i="5"/>
  <c r="R870" i="5"/>
  <c r="R892" i="5"/>
  <c r="R947" i="5"/>
  <c r="R811" i="5"/>
  <c r="R826" i="5"/>
  <c r="R843" i="5"/>
  <c r="R857" i="5"/>
  <c r="R877" i="5"/>
  <c r="R906" i="5"/>
  <c r="R881" i="5"/>
  <c r="R899" i="5"/>
  <c r="R914" i="5"/>
  <c r="R954" i="5"/>
  <c r="R882" i="5"/>
  <c r="R896" i="5"/>
  <c r="R915" i="5"/>
  <c r="R939" i="5"/>
  <c r="R912" i="5"/>
  <c r="R935" i="5"/>
  <c r="R1019" i="5"/>
  <c r="R936" i="5"/>
  <c r="R968" i="5"/>
  <c r="R996" i="5"/>
  <c r="R934" i="5"/>
  <c r="R948" i="5"/>
  <c r="R973" i="5"/>
  <c r="R998" i="5"/>
  <c r="R1015" i="5"/>
  <c r="R953" i="5"/>
  <c r="R964" i="5"/>
  <c r="R1003" i="5"/>
  <c r="R1020" i="5"/>
  <c r="R982" i="5"/>
  <c r="R999" i="5"/>
  <c r="R1013" i="5"/>
  <c r="R963" i="5"/>
  <c r="R976" i="5"/>
  <c r="R990" i="5"/>
  <c r="R1007" i="5"/>
  <c r="R775" i="5"/>
  <c r="R762" i="5"/>
  <c r="R646" i="5"/>
  <c r="R666" i="5"/>
  <c r="R611" i="5"/>
  <c r="R643" i="5"/>
  <c r="R679" i="5"/>
  <c r="R750" i="5"/>
  <c r="R608" i="5"/>
  <c r="R640" i="5"/>
  <c r="R672" i="5"/>
  <c r="R754" i="5"/>
  <c r="R609" i="5"/>
  <c r="R641" i="5"/>
  <c r="R673" i="5"/>
  <c r="R758" i="5"/>
  <c r="R696" i="5"/>
  <c r="R728" i="5"/>
  <c r="R763" i="5"/>
  <c r="R851" i="5"/>
  <c r="R697" i="5"/>
  <c r="R729" i="5"/>
  <c r="R760" i="5"/>
  <c r="R808" i="5"/>
  <c r="R913" i="5"/>
  <c r="R726" i="5"/>
  <c r="R757" i="5"/>
  <c r="R840" i="5"/>
  <c r="R795" i="5"/>
  <c r="R824" i="5"/>
  <c r="R862" i="5"/>
  <c r="R957" i="5"/>
  <c r="R792" i="5"/>
  <c r="R825" i="5"/>
  <c r="R852" i="5"/>
  <c r="R884" i="5"/>
  <c r="R804" i="5"/>
  <c r="R839" i="5"/>
  <c r="R874" i="5"/>
  <c r="R950" i="5"/>
  <c r="R910" i="5"/>
  <c r="R931" i="5"/>
  <c r="R894" i="5"/>
  <c r="R928" i="5"/>
  <c r="R927" i="5"/>
  <c r="R933" i="5"/>
  <c r="R993" i="5"/>
  <c r="R945" i="5"/>
  <c r="R995" i="5"/>
  <c r="R949" i="5"/>
  <c r="R989" i="5"/>
  <c r="R978" i="5"/>
  <c r="R638" i="5"/>
  <c r="R610" i="5"/>
  <c r="R674" i="5"/>
  <c r="R622" i="5"/>
  <c r="R614" i="5"/>
  <c r="R682" i="5"/>
  <c r="R634" i="5"/>
  <c r="R743" i="5"/>
  <c r="R603" i="5"/>
  <c r="R619" i="5"/>
  <c r="R635" i="5"/>
  <c r="R651" i="5"/>
  <c r="R667" i="5"/>
  <c r="R695" i="5"/>
  <c r="R731" i="5"/>
  <c r="R783" i="5"/>
  <c r="R600" i="5"/>
  <c r="R616" i="5"/>
  <c r="R632" i="5"/>
  <c r="R648" i="5"/>
  <c r="R664" i="5"/>
  <c r="R686" i="5"/>
  <c r="R719" i="5"/>
  <c r="R844" i="5"/>
  <c r="R601" i="5"/>
  <c r="R617" i="5"/>
  <c r="R633" i="5"/>
  <c r="R649" i="5"/>
  <c r="R665" i="5"/>
  <c r="R683" i="5"/>
  <c r="R723" i="5"/>
  <c r="R872" i="5"/>
  <c r="R688" i="5"/>
  <c r="R704" i="5"/>
  <c r="R720" i="5"/>
  <c r="R736" i="5"/>
  <c r="R755" i="5"/>
  <c r="R780" i="5"/>
  <c r="R823" i="5"/>
  <c r="R880" i="5"/>
  <c r="R689" i="5"/>
  <c r="R705" i="5"/>
  <c r="R721" i="5"/>
  <c r="R737" i="5"/>
  <c r="R752" i="5"/>
  <c r="R767" i="5"/>
  <c r="R796" i="5"/>
  <c r="R830" i="5"/>
  <c r="R864" i="5"/>
  <c r="R718" i="5"/>
  <c r="R734" i="5"/>
  <c r="R749" i="5"/>
  <c r="R765" i="5"/>
  <c r="R790" i="5"/>
  <c r="R769" i="5"/>
  <c r="R784" i="5"/>
  <c r="R802" i="5"/>
  <c r="R816" i="5"/>
  <c r="R837" i="5"/>
  <c r="R855" i="5"/>
  <c r="R869" i="5"/>
  <c r="R917" i="5"/>
  <c r="R770" i="5"/>
  <c r="R785" i="5"/>
  <c r="R803" i="5"/>
  <c r="R817" i="5"/>
  <c r="R831" i="5"/>
  <c r="R846" i="5"/>
  <c r="R860" i="5"/>
  <c r="R873" i="5"/>
  <c r="R898" i="5"/>
  <c r="R1008" i="5"/>
  <c r="R815" i="5"/>
  <c r="R829" i="5"/>
  <c r="R847" i="5"/>
  <c r="R867" i="5"/>
  <c r="R883" i="5"/>
  <c r="R909" i="5"/>
  <c r="R885" i="5"/>
  <c r="R903" i="5"/>
  <c r="R918" i="5"/>
  <c r="R958" i="5"/>
  <c r="R886" i="5"/>
  <c r="R900" i="5"/>
  <c r="R919" i="5"/>
  <c r="R901" i="5"/>
  <c r="R916" i="5"/>
  <c r="R938" i="5"/>
  <c r="R925" i="5"/>
  <c r="R940" i="5"/>
  <c r="R979" i="5"/>
  <c r="R1010" i="5"/>
  <c r="R937" i="5"/>
  <c r="R952" i="5"/>
  <c r="R981" i="5"/>
  <c r="R1001" i="5"/>
  <c r="R942" i="5"/>
  <c r="R960" i="5"/>
  <c r="R965" i="5"/>
  <c r="R1006" i="5"/>
  <c r="R971" i="5"/>
  <c r="R984" i="5"/>
  <c r="R1002" i="5"/>
  <c r="R1016" i="5"/>
  <c r="R966" i="5"/>
  <c r="R980" i="5"/>
  <c r="R994" i="5"/>
  <c r="R1011" i="5"/>
  <c r="R654" i="5"/>
  <c r="R626" i="5"/>
  <c r="R706" i="5"/>
  <c r="R670" i="5"/>
  <c r="R630" i="5"/>
  <c r="R727" i="5"/>
  <c r="R650" i="5"/>
  <c r="R607" i="5"/>
  <c r="R623" i="5"/>
  <c r="R639" i="5"/>
  <c r="R655" i="5"/>
  <c r="R671" i="5"/>
  <c r="R703" i="5"/>
  <c r="R747" i="5"/>
  <c r="R789" i="5"/>
  <c r="R604" i="5"/>
  <c r="R620" i="5"/>
  <c r="R636" i="5"/>
  <c r="R652" i="5"/>
  <c r="R668" i="5"/>
  <c r="R694" i="5"/>
  <c r="R735" i="5"/>
  <c r="R875" i="5"/>
  <c r="R605" i="5"/>
  <c r="R621" i="5"/>
  <c r="R637" i="5"/>
  <c r="R653" i="5"/>
  <c r="R669" i="5"/>
  <c r="R691" i="5"/>
  <c r="R739" i="5"/>
  <c r="R676" i="5"/>
  <c r="R692" i="5"/>
  <c r="R708" i="5"/>
  <c r="R724" i="5"/>
  <c r="R740" i="5"/>
  <c r="R759" i="5"/>
  <c r="R794" i="5"/>
  <c r="R832" i="5"/>
  <c r="R677" i="5"/>
  <c r="R693" i="5"/>
  <c r="R709" i="5"/>
  <c r="R725" i="5"/>
  <c r="R741" i="5"/>
  <c r="R756" i="5"/>
  <c r="R771" i="5"/>
  <c r="R805" i="5"/>
  <c r="R836" i="5"/>
  <c r="R888" i="5"/>
  <c r="R722" i="5"/>
  <c r="R738" i="5"/>
  <c r="R753" i="5"/>
  <c r="R768" i="5"/>
  <c r="R812" i="5"/>
  <c r="R773" i="5"/>
  <c r="R791" i="5"/>
  <c r="R806" i="5"/>
  <c r="R820" i="5"/>
  <c r="R841" i="5"/>
  <c r="R859" i="5"/>
  <c r="R879" i="5"/>
  <c r="R920" i="5"/>
  <c r="R774" i="5"/>
  <c r="R788" i="5"/>
  <c r="R807" i="5"/>
  <c r="R821" i="5"/>
  <c r="R834" i="5"/>
  <c r="R849" i="5"/>
  <c r="R863" i="5"/>
  <c r="R876" i="5"/>
  <c r="R902" i="5"/>
  <c r="R800" i="5"/>
  <c r="R818" i="5"/>
  <c r="R835" i="5"/>
  <c r="R850" i="5"/>
  <c r="R871" i="5"/>
  <c r="R891" i="5"/>
  <c r="R932" i="5"/>
  <c r="R889" i="5"/>
  <c r="R907" i="5"/>
  <c r="R921" i="5"/>
  <c r="R991" i="5"/>
  <c r="R890" i="5"/>
  <c r="R904" i="5"/>
  <c r="R922" i="5"/>
  <c r="R905" i="5"/>
  <c r="R923" i="5"/>
  <c r="R943" i="5"/>
  <c r="R929" i="5"/>
  <c r="R944" i="5"/>
  <c r="R985" i="5"/>
  <c r="R926" i="5"/>
  <c r="R941" i="5"/>
  <c r="R967" i="5"/>
  <c r="R987" i="5"/>
  <c r="R1004" i="5"/>
  <c r="R946" i="5"/>
  <c r="R961" i="5"/>
  <c r="R975" i="5"/>
  <c r="R1014" i="5"/>
  <c r="R974" i="5"/>
  <c r="R988" i="5"/>
  <c r="R1005" i="5"/>
  <c r="R955" i="5"/>
  <c r="R969" i="5"/>
  <c r="R983" i="5"/>
  <c r="R997" i="5"/>
  <c r="R1018" i="5"/>
  <c r="R642" i="5"/>
  <c r="R698" i="5"/>
  <c r="R602" i="5"/>
  <c r="R595" i="5"/>
  <c r="R627" i="5"/>
  <c r="R659" i="5"/>
  <c r="R711" i="5"/>
  <c r="R592" i="5"/>
  <c r="R624" i="5"/>
  <c r="R656" i="5"/>
  <c r="R702" i="5"/>
  <c r="R593" i="5"/>
  <c r="R625" i="5"/>
  <c r="R657" i="5"/>
  <c r="R699" i="5"/>
  <c r="R680" i="5"/>
  <c r="R712" i="5"/>
  <c r="R744" i="5"/>
  <c r="R797" i="5"/>
  <c r="R681" i="5"/>
  <c r="R713" i="5"/>
  <c r="R745" i="5"/>
  <c r="R779" i="5"/>
  <c r="R858" i="5"/>
  <c r="R742" i="5"/>
  <c r="R776" i="5"/>
  <c r="R777" i="5"/>
  <c r="R809" i="5"/>
  <c r="R845" i="5"/>
  <c r="R887" i="5"/>
  <c r="R778" i="5"/>
  <c r="R810" i="5"/>
  <c r="R838" i="5"/>
  <c r="R866" i="5"/>
  <c r="R924" i="5"/>
  <c r="R822" i="5"/>
  <c r="R853" i="5"/>
  <c r="R897" i="5"/>
  <c r="R893" i="5"/>
  <c r="R878" i="5"/>
  <c r="R911" i="5"/>
  <c r="R908" i="5"/>
  <c r="R956" i="5"/>
  <c r="R951" i="5"/>
  <c r="R930" i="5"/>
  <c r="R970" i="5"/>
  <c r="R1012" i="5"/>
  <c r="R962" i="5"/>
  <c r="R1017" i="5"/>
  <c r="R992" i="5"/>
  <c r="R1009" i="5"/>
  <c r="R959" i="5"/>
  <c r="R972" i="5"/>
  <c r="R986" i="5"/>
  <c r="R1000" i="5"/>
  <c r="H7" i="9"/>
  <c r="C27" i="5" l="1"/>
  <c r="D27" i="5"/>
  <c r="E27" i="5"/>
  <c r="G27" i="5"/>
  <c r="I10" i="7" l="1"/>
  <c r="K10" i="7"/>
  <c r="J10" i="7"/>
  <c r="I9" i="7" l="1"/>
  <c r="F20" i="5" l="1"/>
  <c r="I15" i="7" l="1"/>
  <c r="H15" i="7"/>
  <c r="F15" i="7" l="1"/>
  <c r="G28" i="5" l="1"/>
  <c r="E28" i="5"/>
  <c r="D28" i="5"/>
  <c r="C28" i="5"/>
  <c r="AR1" i="2" l="1"/>
  <c r="AU1" i="2"/>
  <c r="AX1" i="2"/>
  <c r="W1" i="2" l="1"/>
  <c r="S580" i="5" l="1"/>
  <c r="S543" i="5"/>
  <c r="S590" i="5"/>
  <c r="S381" i="5"/>
  <c r="S137" i="5"/>
  <c r="S512" i="5"/>
  <c r="S517" i="5"/>
  <c r="S453" i="5"/>
  <c r="S310" i="5"/>
  <c r="S490" i="5"/>
  <c r="S186" i="5"/>
  <c r="S233" i="5"/>
  <c r="S211" i="5"/>
  <c r="S203" i="5"/>
  <c r="S371" i="5"/>
  <c r="S234" i="5"/>
  <c r="S275" i="5"/>
  <c r="S265" i="5"/>
  <c r="S375" i="5"/>
  <c r="S240" i="5"/>
  <c r="S54" i="5"/>
  <c r="S477" i="5"/>
  <c r="S454" i="5"/>
  <c r="S116" i="5"/>
  <c r="S412" i="5"/>
  <c r="S390" i="5"/>
  <c r="S181" i="5"/>
  <c r="S474" i="5"/>
  <c r="S224" i="5"/>
  <c r="S440" i="5"/>
  <c r="S258" i="5"/>
  <c r="S514" i="5"/>
  <c r="S289" i="5"/>
  <c r="S565" i="5"/>
  <c r="S204" i="5"/>
  <c r="S354" i="5"/>
  <c r="S161" i="5"/>
  <c r="S421" i="5"/>
  <c r="S286" i="5"/>
  <c r="S248" i="5"/>
  <c r="S245" i="5"/>
  <c r="S209" i="5"/>
  <c r="S312" i="5"/>
  <c r="S120" i="5"/>
  <c r="S251" i="5"/>
  <c r="S196" i="5"/>
  <c r="S335" i="5"/>
  <c r="S586" i="5"/>
  <c r="S558" i="5"/>
  <c r="S94" i="5"/>
  <c r="S243" i="5"/>
  <c r="S423" i="5"/>
  <c r="S403" i="5"/>
  <c r="S566" i="5"/>
  <c r="S301" i="5"/>
  <c r="S324" i="5"/>
  <c r="S449" i="5"/>
  <c r="S81" i="5"/>
  <c r="S205" i="5"/>
  <c r="S139" i="5"/>
  <c r="S466" i="5"/>
  <c r="S396" i="5"/>
  <c r="S80" i="5"/>
  <c r="S232" i="5"/>
  <c r="S46" i="5"/>
  <c r="S451" i="5"/>
  <c r="S485" i="5"/>
  <c r="S41" i="5"/>
  <c r="S66" i="5"/>
  <c r="S434" i="5"/>
  <c r="S52" i="5"/>
  <c r="S328" i="5"/>
  <c r="S526" i="5"/>
  <c r="S55" i="5"/>
  <c r="S588" i="5"/>
  <c r="S346" i="5"/>
  <c r="S123" i="5"/>
  <c r="S43" i="5"/>
  <c r="S511" i="5"/>
  <c r="S130" i="5"/>
  <c r="S448" i="5"/>
  <c r="S247" i="5"/>
  <c r="F28" i="5"/>
  <c r="S113" i="5"/>
  <c r="S274" i="5"/>
  <c r="S486" i="5"/>
  <c r="S401" i="5"/>
  <c r="S342" i="5"/>
  <c r="S296" i="5"/>
  <c r="S331" i="5"/>
  <c r="S515" i="5"/>
  <c r="S283" i="5"/>
  <c r="S100" i="5"/>
  <c r="S362" i="5"/>
  <c r="S77" i="5"/>
  <c r="S168" i="5"/>
  <c r="S290" i="5"/>
  <c r="S45" i="5"/>
  <c r="S304" i="5"/>
  <c r="S226" i="5"/>
  <c r="S235" i="5"/>
  <c r="S582" i="5"/>
  <c r="S95" i="5"/>
  <c r="S368" i="5"/>
  <c r="S281" i="5"/>
  <c r="S377" i="5"/>
  <c r="S523" i="5"/>
  <c r="S504" i="5"/>
  <c r="S521" i="5"/>
  <c r="S506" i="5"/>
  <c r="S456" i="5"/>
  <c r="S344" i="5"/>
  <c r="S266" i="5"/>
  <c r="S101" i="5"/>
  <c r="S338" i="5"/>
  <c r="S210" i="5"/>
  <c r="S404" i="5"/>
  <c r="S237" i="5"/>
  <c r="S44" i="5"/>
  <c r="S560" i="5"/>
  <c r="S458" i="5"/>
  <c r="S88" i="5"/>
  <c r="S355" i="5"/>
  <c r="S498" i="5"/>
  <c r="S238" i="5"/>
  <c r="S327" i="5"/>
  <c r="S532" i="5"/>
  <c r="S241" i="5"/>
  <c r="S183" i="5"/>
  <c r="S170" i="5"/>
  <c r="S138" i="5"/>
  <c r="S575" i="5"/>
  <c r="S147" i="5"/>
  <c r="S176" i="5"/>
  <c r="S418" i="5"/>
  <c r="S254" i="5"/>
  <c r="S263" i="5"/>
  <c r="S345" i="5"/>
  <c r="S252" i="5"/>
  <c r="S333" i="5"/>
  <c r="S536" i="5"/>
  <c r="S564" i="5"/>
  <c r="S221" i="5"/>
  <c r="S430" i="5"/>
  <c r="S353" i="5"/>
  <c r="S549" i="5"/>
  <c r="S365" i="5"/>
  <c r="S145" i="5"/>
  <c r="S325" i="5"/>
  <c r="S422" i="5"/>
  <c r="S488" i="5"/>
  <c r="S269" i="5"/>
  <c r="S260" i="5"/>
  <c r="S220" i="5"/>
  <c r="S99" i="5"/>
  <c r="S452" i="5"/>
  <c r="S374" i="5"/>
  <c r="S425" i="5"/>
  <c r="S339" i="5"/>
  <c r="S416" i="5"/>
  <c r="S571" i="5"/>
  <c r="S107" i="5"/>
  <c r="S299" i="5"/>
  <c r="S469" i="5"/>
  <c r="S223" i="5"/>
  <c r="S197" i="5"/>
  <c r="S370" i="5"/>
  <c r="S437" i="5"/>
  <c r="S158" i="5"/>
  <c r="S33" i="5"/>
  <c r="S550" i="5"/>
  <c r="S151" i="5"/>
  <c r="S447" i="5"/>
  <c r="S378" i="5"/>
  <c r="S144" i="5"/>
  <c r="S195" i="5"/>
  <c r="S277" i="5"/>
  <c r="S417" i="5"/>
  <c r="S432" i="5"/>
  <c r="S230" i="5"/>
  <c r="S352" i="5"/>
  <c r="S177" i="5"/>
  <c r="S330" i="5"/>
  <c r="S85" i="5"/>
  <c r="S524" i="5"/>
  <c r="S387" i="5"/>
  <c r="S309" i="5"/>
  <c r="S261" i="5"/>
  <c r="S350" i="5"/>
  <c r="S165" i="5"/>
  <c r="S74" i="5"/>
  <c r="S109" i="5"/>
  <c r="S236" i="5"/>
  <c r="S572" i="5"/>
  <c r="S190" i="5"/>
  <c r="S465" i="5"/>
  <c r="S89" i="5"/>
  <c r="S239" i="5"/>
  <c r="S98" i="5"/>
  <c r="S63" i="5"/>
  <c r="S497" i="5"/>
  <c r="S483" i="5"/>
  <c r="S329" i="5"/>
  <c r="S285" i="5"/>
  <c r="S284" i="5"/>
  <c r="S531" i="5"/>
  <c r="S156" i="5"/>
  <c r="S348" i="5"/>
  <c r="S589" i="5"/>
  <c r="S332" i="5"/>
  <c r="S249" i="5"/>
  <c r="S585" i="5"/>
  <c r="S268" i="5"/>
  <c r="S460" i="5"/>
  <c r="S47" i="5"/>
  <c r="S69" i="5"/>
  <c r="S53" i="5"/>
  <c r="S318" i="5"/>
  <c r="S297" i="5"/>
  <c r="S576" i="5"/>
  <c r="S473" i="5"/>
  <c r="S484" i="5"/>
  <c r="S255" i="5"/>
  <c r="S121" i="5"/>
  <c r="S400" i="5"/>
  <c r="S38" i="5"/>
  <c r="S148" i="5"/>
  <c r="S323" i="5"/>
  <c r="S478" i="5"/>
  <c r="S42" i="5"/>
  <c r="S292" i="5"/>
  <c r="S133" i="5"/>
  <c r="S579" i="5"/>
  <c r="S218" i="5"/>
  <c r="S419" i="5"/>
  <c r="S71" i="5"/>
  <c r="S141" i="5"/>
  <c r="S173" i="5"/>
  <c r="S127" i="5"/>
  <c r="S153" i="5"/>
  <c r="S278" i="5"/>
  <c r="S471" i="5"/>
  <c r="S581" i="5"/>
  <c r="S383" i="5"/>
  <c r="S206" i="5"/>
  <c r="S58" i="5"/>
  <c r="S415" i="5"/>
  <c r="S111" i="5"/>
  <c r="S428" i="5"/>
  <c r="S49" i="5"/>
  <c r="S341" i="5"/>
  <c r="F27" i="5"/>
  <c r="S317" i="5"/>
  <c r="S76" i="5"/>
  <c r="S198" i="5"/>
  <c r="S178" i="5"/>
  <c r="S472" i="5"/>
  <c r="S135" i="5"/>
  <c r="S90" i="5"/>
  <c r="S73" i="5"/>
  <c r="S83" i="5"/>
  <c r="S505" i="5"/>
  <c r="S557" i="5"/>
  <c r="S343" i="5"/>
  <c r="S272" i="5"/>
  <c r="S307" i="5"/>
  <c r="S189" i="5"/>
  <c r="S495" i="5"/>
  <c r="S246" i="5"/>
  <c r="S439" i="5"/>
  <c r="S321" i="5"/>
  <c r="S357" i="5"/>
  <c r="S316" i="5"/>
  <c r="S79" i="5"/>
  <c r="S40" i="5"/>
  <c r="S159" i="5"/>
  <c r="S554" i="5"/>
  <c r="S457" i="5"/>
  <c r="S300" i="5"/>
  <c r="S162" i="5"/>
  <c r="S500" i="5"/>
  <c r="S468" i="5"/>
  <c r="S229" i="5"/>
  <c r="S35" i="5"/>
  <c r="S529" i="5"/>
  <c r="S122" i="5"/>
  <c r="S216" i="5"/>
  <c r="S97" i="5"/>
  <c r="S125" i="5"/>
  <c r="S481" i="5"/>
  <c r="S578" i="5"/>
  <c r="S319" i="5"/>
  <c r="S57" i="5"/>
  <c r="S256" i="5"/>
  <c r="S150" i="5"/>
  <c r="S60" i="5"/>
  <c r="S587" i="5"/>
  <c r="S367" i="5"/>
  <c r="S516" i="5"/>
  <c r="S96" i="5"/>
  <c r="S386" i="5"/>
  <c r="S302" i="5"/>
  <c r="S273" i="5"/>
  <c r="S61" i="5"/>
  <c r="S164" i="5"/>
  <c r="S499" i="5"/>
  <c r="S212" i="5"/>
  <c r="S129" i="5"/>
  <c r="S308" i="5"/>
  <c r="S363" i="5"/>
  <c r="S520" i="5"/>
  <c r="S380" i="5"/>
  <c r="S389" i="5"/>
  <c r="S180" i="5"/>
  <c r="S37" i="5"/>
  <c r="S491" i="5"/>
  <c r="S208" i="5"/>
  <c r="S128" i="5"/>
  <c r="S169" i="5"/>
  <c r="S31" i="5"/>
  <c r="S459" i="5"/>
  <c r="S174" i="5"/>
  <c r="S347" i="5"/>
  <c r="S262" i="5"/>
  <c r="S525" i="5"/>
  <c r="S244" i="5"/>
  <c r="S82" i="5"/>
  <c r="S444" i="5"/>
  <c r="S382" i="5"/>
  <c r="S67" i="5"/>
  <c r="S267" i="5"/>
  <c r="S64" i="5"/>
  <c r="S306" i="5"/>
  <c r="S360" i="5"/>
  <c r="S146" i="5"/>
  <c r="S392" i="5"/>
  <c r="S103" i="5"/>
  <c r="S470" i="5"/>
  <c r="S78" i="5"/>
  <c r="S311" i="5"/>
  <c r="S349" i="5"/>
  <c r="S157" i="5"/>
  <c r="S487" i="5"/>
  <c r="S314" i="5"/>
  <c r="S288" i="5"/>
  <c r="S429" i="5"/>
  <c r="S446" i="5"/>
  <c r="S443" i="5"/>
  <c r="S293" i="5"/>
  <c r="S577" i="5"/>
  <c r="S143" i="5"/>
  <c r="S140" i="5"/>
  <c r="S573" i="5"/>
  <c r="S379" i="5"/>
  <c r="S171" i="5"/>
  <c r="S207" i="5"/>
  <c r="S132" i="5"/>
  <c r="S561" i="5"/>
  <c r="S160" i="5"/>
  <c r="S276" i="5"/>
  <c r="S313" i="5"/>
  <c r="S433" i="5"/>
  <c r="S264" i="5"/>
  <c r="S461" i="5"/>
  <c r="S436" i="5"/>
  <c r="S408" i="5"/>
  <c r="S326" i="5"/>
  <c r="S574" i="5"/>
  <c r="S542" i="5"/>
  <c r="S420" i="5"/>
  <c r="S193" i="5"/>
  <c r="S450" i="5"/>
  <c r="S427" i="5"/>
  <c r="S112" i="5"/>
  <c r="S563" i="5"/>
  <c r="S519" i="5"/>
  <c r="S496" i="5"/>
  <c r="S358" i="5"/>
  <c r="S214" i="5"/>
  <c r="S533" i="5"/>
  <c r="S424" i="5"/>
  <c r="S91" i="5"/>
  <c r="S166" i="5"/>
  <c r="S463" i="5"/>
  <c r="S455" i="5"/>
  <c r="S441" i="5"/>
  <c r="S126" i="5"/>
  <c r="S227" i="5"/>
  <c r="S219" i="5"/>
  <c r="S105" i="5"/>
  <c r="S475" i="5"/>
  <c r="S188" i="5"/>
  <c r="S489" i="5"/>
  <c r="S287" i="5"/>
  <c r="S508" i="5"/>
  <c r="S191" i="5"/>
  <c r="S438" i="5"/>
  <c r="S552" i="5"/>
  <c r="S199" i="5"/>
  <c r="S545" i="5"/>
  <c r="S431" i="5"/>
  <c r="S36" i="5"/>
  <c r="S259" i="5"/>
  <c r="S217" i="5"/>
  <c r="S513" i="5"/>
  <c r="S154" i="5"/>
  <c r="S110" i="5"/>
  <c r="S356" i="5"/>
  <c r="S410" i="5"/>
  <c r="S541" i="5"/>
  <c r="S442" i="5"/>
  <c r="S34" i="5"/>
  <c r="S361" i="5"/>
  <c r="S337" i="5"/>
  <c r="S547" i="5"/>
  <c r="S270" i="5"/>
  <c r="S411" i="5"/>
  <c r="S492" i="5"/>
  <c r="S559" i="5"/>
  <c r="S118" i="5"/>
  <c r="S72" i="5"/>
  <c r="S48" i="5"/>
  <c r="S200" i="5"/>
  <c r="S567" i="5"/>
  <c r="S527" i="5"/>
  <c r="S503" i="5"/>
  <c r="S179" i="5"/>
  <c r="S131" i="5"/>
  <c r="S86" i="5"/>
  <c r="S114" i="5"/>
  <c r="S544" i="5"/>
  <c r="S279" i="5"/>
  <c r="S583" i="5"/>
  <c r="S280" i="5"/>
  <c r="S494" i="5"/>
  <c r="S530" i="5"/>
  <c r="S142" i="5"/>
  <c r="S149" i="5"/>
  <c r="S29" i="5"/>
  <c r="S70" i="5"/>
  <c r="S510" i="5"/>
  <c r="S414" i="5"/>
  <c r="S462" i="5"/>
  <c r="S62" i="5"/>
  <c r="S546" i="5"/>
  <c r="S294" i="5"/>
  <c r="S376" i="5"/>
  <c r="S155" i="5"/>
  <c r="S568" i="5"/>
  <c r="S185" i="5"/>
  <c r="S182" i="5"/>
  <c r="S175" i="5"/>
  <c r="S570" i="5"/>
  <c r="S303" i="5"/>
  <c r="S201" i="5"/>
  <c r="S320" i="5"/>
  <c r="S538" i="5"/>
  <c r="S562" i="5"/>
  <c r="S102" i="5"/>
  <c r="S395" i="5"/>
  <c r="S56" i="5"/>
  <c r="S167" i="5"/>
  <c r="S87" i="5"/>
  <c r="S322" i="5"/>
  <c r="S556" i="5"/>
  <c r="S192" i="5"/>
  <c r="S136" i="5"/>
  <c r="S163" i="5"/>
  <c r="S467" i="5"/>
  <c r="S476" i="5"/>
  <c r="S502" i="5"/>
  <c r="S394" i="5"/>
  <c r="S426" i="5"/>
  <c r="S59" i="5"/>
  <c r="S108" i="5"/>
  <c r="S351" i="5"/>
  <c r="S222" i="5"/>
  <c r="S117" i="5"/>
  <c r="S548" i="5"/>
  <c r="S369" i="5"/>
  <c r="S555" i="5"/>
  <c r="S584" i="5"/>
  <c r="S184" i="5"/>
  <c r="S39" i="5"/>
  <c r="S385" i="5"/>
  <c r="S65" i="5"/>
  <c r="S482" i="5"/>
  <c r="S528" i="5"/>
  <c r="S68" i="5"/>
  <c r="S569" i="5"/>
  <c r="S493" i="5"/>
  <c r="S334" i="5"/>
  <c r="S202" i="5"/>
  <c r="S124" i="5"/>
  <c r="S119" i="5"/>
  <c r="S213" i="5"/>
  <c r="S215" i="5"/>
  <c r="S295" i="5"/>
  <c r="S522" i="5"/>
  <c r="S398" i="5"/>
  <c r="S435" i="5"/>
  <c r="S32" i="5"/>
  <c r="S225" i="5"/>
  <c r="S399" i="5"/>
  <c r="S405" i="5"/>
  <c r="S384" i="5"/>
  <c r="S305" i="5"/>
  <c r="S336" i="5"/>
  <c r="S480" i="5"/>
  <c r="S194" i="5"/>
  <c r="S518" i="5"/>
  <c r="S509" i="5"/>
  <c r="S228" i="5"/>
  <c r="S366" i="5"/>
  <c r="S253" i="5"/>
  <c r="S479" i="5"/>
  <c r="S464" i="5"/>
  <c r="S115" i="5"/>
  <c r="S291" i="5"/>
  <c r="S340" i="5"/>
  <c r="S397" i="5"/>
  <c r="S93" i="5"/>
  <c r="S106" i="5"/>
  <c r="S231" i="5"/>
  <c r="S75" i="5"/>
  <c r="S364" i="5"/>
  <c r="S282" i="5"/>
  <c r="S534" i="5"/>
  <c r="S50" i="5"/>
  <c r="S104" i="5"/>
  <c r="S409" i="5"/>
  <c r="S172" i="5"/>
  <c r="S51" i="5"/>
  <c r="S553" i="5"/>
  <c r="S250" i="5"/>
  <c r="S393" i="5"/>
  <c r="S539" i="5"/>
  <c r="S402" i="5"/>
  <c r="S134" i="5"/>
  <c r="S359" i="5"/>
  <c r="S372" i="5"/>
  <c r="S551" i="5"/>
  <c r="S92" i="5"/>
  <c r="S406" i="5"/>
  <c r="S187" i="5"/>
  <c r="S535" i="5"/>
  <c r="S84" i="5"/>
  <c r="S152" i="5"/>
  <c r="S407" i="5"/>
  <c r="S391" i="5"/>
  <c r="S501" i="5"/>
  <c r="S271" i="5"/>
  <c r="S30" i="5"/>
  <c r="S242" i="5"/>
  <c r="S413" i="5"/>
  <c r="S373" i="5"/>
  <c r="S445" i="5"/>
  <c r="S507" i="5"/>
  <c r="S537" i="5"/>
  <c r="S315" i="5"/>
  <c r="S298" i="5"/>
  <c r="S257" i="5"/>
  <c r="S388" i="5"/>
  <c r="S540" i="5"/>
  <c r="S28" i="5" l="1"/>
  <c r="S27" i="5"/>
  <c r="B27" i="5"/>
  <c r="R26" i="5"/>
  <c r="S26" i="5"/>
  <c r="J2" i="2"/>
  <c r="K3" i="13" s="1" a="1"/>
  <c r="K3" i="13" s="1"/>
  <c r="AO1" i="2"/>
  <c r="T1" i="2"/>
  <c r="AI1" i="2"/>
  <c r="AC1" i="2"/>
  <c r="AL1" i="2"/>
  <c r="AF1" i="2"/>
  <c r="AE3" i="3"/>
  <c r="AA3" i="3"/>
  <c r="W3" i="3"/>
  <c r="S3" i="3"/>
  <c r="O3" i="3"/>
  <c r="K3" i="3"/>
  <c r="C3" i="3"/>
  <c r="AI3" i="3"/>
  <c r="G3" i="3"/>
  <c r="R388" i="5"/>
  <c r="R298" i="5"/>
  <c r="R537" i="5"/>
  <c r="R445" i="5"/>
  <c r="R413" i="5"/>
  <c r="R30" i="5"/>
  <c r="R407" i="5"/>
  <c r="R84" i="5"/>
  <c r="R187" i="5"/>
  <c r="R92" i="5"/>
  <c r="R51" i="5"/>
  <c r="R409" i="5"/>
  <c r="R106" i="5"/>
  <c r="R464" i="5"/>
  <c r="R253" i="5"/>
  <c r="R518" i="5"/>
  <c r="R305" i="5"/>
  <c r="R225" i="5"/>
  <c r="R119" i="5"/>
  <c r="R202" i="5"/>
  <c r="R493" i="5"/>
  <c r="R68" i="5"/>
  <c r="R482" i="5"/>
  <c r="R184" i="5"/>
  <c r="R555" i="5"/>
  <c r="R548" i="5"/>
  <c r="R222" i="5"/>
  <c r="R502" i="5"/>
  <c r="R56" i="5"/>
  <c r="R201" i="5"/>
  <c r="R570" i="5"/>
  <c r="R182" i="5"/>
  <c r="R510" i="5"/>
  <c r="R29" i="5"/>
  <c r="S2002" i="5"/>
  <c r="R279" i="5"/>
  <c r="R114" i="5"/>
  <c r="R131" i="5"/>
  <c r="R503" i="5"/>
  <c r="R567" i="5"/>
  <c r="R118" i="5"/>
  <c r="R492" i="5"/>
  <c r="R442" i="5"/>
  <c r="R110" i="5"/>
  <c r="R513" i="5"/>
  <c r="R259" i="5"/>
  <c r="R438" i="5"/>
  <c r="R508" i="5"/>
  <c r="R219" i="5"/>
  <c r="R126" i="5"/>
  <c r="R166" i="5"/>
  <c r="R424" i="5"/>
  <c r="R496" i="5"/>
  <c r="R563" i="5"/>
  <c r="R193" i="5"/>
  <c r="R160" i="5"/>
  <c r="R171" i="5"/>
  <c r="R573" i="5"/>
  <c r="R143" i="5"/>
  <c r="R293" i="5"/>
  <c r="R446" i="5"/>
  <c r="R288" i="5"/>
  <c r="R487" i="5"/>
  <c r="R146" i="5"/>
  <c r="R306" i="5"/>
  <c r="R267" i="5"/>
  <c r="R382" i="5"/>
  <c r="R82" i="5"/>
  <c r="R525" i="5"/>
  <c r="R347" i="5"/>
  <c r="R169" i="5"/>
  <c r="R208" i="5"/>
  <c r="R389" i="5"/>
  <c r="R520" i="5"/>
  <c r="R308" i="5"/>
  <c r="R150" i="5"/>
  <c r="R57" i="5"/>
  <c r="R125" i="5"/>
  <c r="R162" i="5"/>
  <c r="R457" i="5"/>
  <c r="R159" i="5"/>
  <c r="R439" i="5"/>
  <c r="R307" i="5"/>
  <c r="R505" i="5"/>
  <c r="R178" i="5"/>
  <c r="R27" i="5"/>
  <c r="H27" i="5"/>
  <c r="R49" i="5"/>
  <c r="R111" i="5"/>
  <c r="R58" i="5"/>
  <c r="R383" i="5"/>
  <c r="R471" i="5"/>
  <c r="R173" i="5"/>
  <c r="R71" i="5"/>
  <c r="R218" i="5"/>
  <c r="R323" i="5"/>
  <c r="R38" i="5"/>
  <c r="R121" i="5"/>
  <c r="R318" i="5"/>
  <c r="R1024" i="5"/>
  <c r="R89" i="5"/>
  <c r="R74" i="5"/>
  <c r="R350" i="5"/>
  <c r="R309" i="5"/>
  <c r="R524" i="5"/>
  <c r="R330" i="5"/>
  <c r="R352" i="5"/>
  <c r="R277" i="5"/>
  <c r="R158" i="5"/>
  <c r="R107" i="5"/>
  <c r="R416" i="5"/>
  <c r="R452" i="5"/>
  <c r="R145" i="5"/>
  <c r="R252" i="5"/>
  <c r="R418" i="5"/>
  <c r="R138" i="5"/>
  <c r="R238" i="5"/>
  <c r="R458" i="5"/>
  <c r="R44" i="5"/>
  <c r="R338" i="5"/>
  <c r="R266" i="5"/>
  <c r="R523" i="5"/>
  <c r="R95" i="5"/>
  <c r="R304" i="5"/>
  <c r="R77" i="5"/>
  <c r="R100" i="5"/>
  <c r="R515" i="5"/>
  <c r="R296" i="5"/>
  <c r="R526" i="5"/>
  <c r="R52" i="5"/>
  <c r="R66" i="5"/>
  <c r="R485" i="5"/>
  <c r="R46" i="5"/>
  <c r="R80" i="5"/>
  <c r="R205" i="5"/>
  <c r="R449" i="5"/>
  <c r="R301" i="5"/>
  <c r="R403" i="5"/>
  <c r="R558" i="5"/>
  <c r="R335" i="5"/>
  <c r="R312" i="5"/>
  <c r="R565" i="5"/>
  <c r="R514" i="5"/>
  <c r="R440" i="5"/>
  <c r="R390" i="5"/>
  <c r="R240" i="5"/>
  <c r="R265" i="5"/>
  <c r="R233" i="5"/>
  <c r="R490" i="5"/>
  <c r="R381" i="5"/>
  <c r="R543" i="5"/>
  <c r="R501" i="5"/>
  <c r="R372" i="5"/>
  <c r="R134" i="5"/>
  <c r="R539" i="5"/>
  <c r="R250" i="5"/>
  <c r="R50" i="5"/>
  <c r="R282" i="5"/>
  <c r="R75" i="5"/>
  <c r="R397" i="5"/>
  <c r="R291" i="5"/>
  <c r="R228" i="5"/>
  <c r="R480" i="5"/>
  <c r="R405" i="5"/>
  <c r="R435" i="5"/>
  <c r="R522" i="5"/>
  <c r="R215" i="5"/>
  <c r="R385" i="5"/>
  <c r="R108" i="5"/>
  <c r="R426" i="5"/>
  <c r="R467" i="5"/>
  <c r="R136" i="5"/>
  <c r="R556" i="5"/>
  <c r="R87" i="5"/>
  <c r="R102" i="5"/>
  <c r="R538" i="5"/>
  <c r="R568" i="5"/>
  <c r="R376" i="5"/>
  <c r="R546" i="5"/>
  <c r="R462" i="5"/>
  <c r="R142" i="5"/>
  <c r="R494" i="5"/>
  <c r="R48" i="5"/>
  <c r="R270" i="5"/>
  <c r="R337" i="5"/>
  <c r="R34" i="5"/>
  <c r="R410" i="5"/>
  <c r="R431" i="5"/>
  <c r="R199" i="5"/>
  <c r="R489" i="5"/>
  <c r="R475" i="5"/>
  <c r="R455" i="5"/>
  <c r="R214" i="5"/>
  <c r="R427" i="5"/>
  <c r="R542" i="5"/>
  <c r="R326" i="5"/>
  <c r="R436" i="5"/>
  <c r="R264" i="5"/>
  <c r="R313" i="5"/>
  <c r="R132" i="5"/>
  <c r="R349" i="5"/>
  <c r="R78" i="5"/>
  <c r="R103" i="5"/>
  <c r="R459" i="5"/>
  <c r="R37" i="5"/>
  <c r="R212" i="5"/>
  <c r="R164" i="5"/>
  <c r="R273" i="5"/>
  <c r="R386" i="5"/>
  <c r="R516" i="5"/>
  <c r="R587" i="5"/>
  <c r="R578" i="5"/>
  <c r="R216" i="5"/>
  <c r="R229" i="5"/>
  <c r="R300" i="5"/>
  <c r="R246" i="5"/>
  <c r="R189" i="5"/>
  <c r="R272" i="5"/>
  <c r="R557" i="5"/>
  <c r="R83" i="5"/>
  <c r="R90" i="5"/>
  <c r="R472" i="5"/>
  <c r="R198" i="5"/>
  <c r="R317" i="5"/>
  <c r="R415" i="5"/>
  <c r="R206" i="5"/>
  <c r="R581" i="5"/>
  <c r="R141" i="5"/>
  <c r="R579" i="5"/>
  <c r="R478" i="5"/>
  <c r="R400" i="5"/>
  <c r="R53" i="5"/>
  <c r="R69" i="5"/>
  <c r="R460" i="5"/>
  <c r="R332" i="5"/>
  <c r="R348" i="5"/>
  <c r="R531" i="5"/>
  <c r="R239" i="5"/>
  <c r="R572" i="5"/>
  <c r="R165" i="5"/>
  <c r="R261" i="5"/>
  <c r="R387" i="5"/>
  <c r="R85" i="5"/>
  <c r="R230" i="5"/>
  <c r="R378" i="5"/>
  <c r="R151" i="5"/>
  <c r="R197" i="5"/>
  <c r="R571" i="5"/>
  <c r="R260" i="5"/>
  <c r="R325" i="5"/>
  <c r="R365" i="5"/>
  <c r="R353" i="5"/>
  <c r="R221" i="5"/>
  <c r="R536" i="5"/>
  <c r="R263" i="5"/>
  <c r="R147" i="5"/>
  <c r="R183" i="5"/>
  <c r="R532" i="5"/>
  <c r="R355" i="5"/>
  <c r="R404" i="5"/>
  <c r="R456" i="5"/>
  <c r="R521" i="5"/>
  <c r="R281" i="5"/>
  <c r="R235" i="5"/>
  <c r="R290" i="5"/>
  <c r="R401" i="5"/>
  <c r="R274" i="5"/>
  <c r="R28" i="5"/>
  <c r="H28" i="5"/>
  <c r="R448" i="5"/>
  <c r="R511" i="5"/>
  <c r="R123" i="5"/>
  <c r="R588" i="5"/>
  <c r="R466" i="5"/>
  <c r="R243" i="5"/>
  <c r="R251" i="5"/>
  <c r="R591" i="5"/>
  <c r="R248" i="5"/>
  <c r="R421" i="5"/>
  <c r="R354" i="5"/>
  <c r="R474" i="5"/>
  <c r="R116" i="5"/>
  <c r="R477" i="5"/>
  <c r="R234" i="5"/>
  <c r="R203" i="5"/>
  <c r="R453" i="5"/>
  <c r="R512" i="5"/>
  <c r="R540" i="5"/>
  <c r="R315" i="5"/>
  <c r="R507" i="5"/>
  <c r="R242" i="5"/>
  <c r="R152" i="5"/>
  <c r="R551" i="5"/>
  <c r="R553" i="5"/>
  <c r="R172" i="5"/>
  <c r="R364" i="5"/>
  <c r="R231" i="5"/>
  <c r="R93" i="5"/>
  <c r="R115" i="5"/>
  <c r="R366" i="5"/>
  <c r="R399" i="5"/>
  <c r="R32" i="5"/>
  <c r="R295" i="5"/>
  <c r="R124" i="5"/>
  <c r="R569" i="5"/>
  <c r="R528" i="5"/>
  <c r="R39" i="5"/>
  <c r="R584" i="5"/>
  <c r="R117" i="5"/>
  <c r="R351" i="5"/>
  <c r="R59" i="5"/>
  <c r="R394" i="5"/>
  <c r="R476" i="5"/>
  <c r="R192" i="5"/>
  <c r="R320" i="5"/>
  <c r="R175" i="5"/>
  <c r="R414" i="5"/>
  <c r="R149" i="5"/>
  <c r="R280" i="5"/>
  <c r="R583" i="5"/>
  <c r="R200" i="5"/>
  <c r="R72" i="5"/>
  <c r="R559" i="5"/>
  <c r="R361" i="5"/>
  <c r="R541" i="5"/>
  <c r="R154" i="5"/>
  <c r="R552" i="5"/>
  <c r="R191" i="5"/>
  <c r="R188" i="5"/>
  <c r="R227" i="5"/>
  <c r="R441" i="5"/>
  <c r="R91" i="5"/>
  <c r="R533" i="5"/>
  <c r="R519" i="5"/>
  <c r="R450" i="5"/>
  <c r="R420" i="5"/>
  <c r="R574" i="5"/>
  <c r="R433" i="5"/>
  <c r="R276" i="5"/>
  <c r="R561" i="5"/>
  <c r="R379" i="5"/>
  <c r="R140" i="5"/>
  <c r="R577" i="5"/>
  <c r="R443" i="5"/>
  <c r="R429" i="5"/>
  <c r="R157" i="5"/>
  <c r="R470" i="5"/>
  <c r="R392" i="5"/>
  <c r="R64" i="5"/>
  <c r="R67" i="5"/>
  <c r="R244" i="5"/>
  <c r="R174" i="5"/>
  <c r="R31" i="5"/>
  <c r="R128" i="5"/>
  <c r="R363" i="5"/>
  <c r="R499" i="5"/>
  <c r="R61" i="5"/>
  <c r="R302" i="5"/>
  <c r="R96" i="5"/>
  <c r="R319" i="5"/>
  <c r="R481" i="5"/>
  <c r="R529" i="5"/>
  <c r="R500" i="5"/>
  <c r="R554" i="5"/>
  <c r="R40" i="5"/>
  <c r="R316" i="5"/>
  <c r="R321" i="5"/>
  <c r="R341" i="5"/>
  <c r="R428" i="5"/>
  <c r="R278" i="5"/>
  <c r="R127" i="5"/>
  <c r="R419" i="5"/>
  <c r="R292" i="5"/>
  <c r="R148" i="5"/>
  <c r="R255" i="5"/>
  <c r="R473" i="5"/>
  <c r="R297" i="5"/>
  <c r="R585" i="5"/>
  <c r="R285" i="5"/>
  <c r="R483" i="5"/>
  <c r="R63" i="5"/>
  <c r="R465" i="5"/>
  <c r="R109" i="5"/>
  <c r="R177" i="5"/>
  <c r="R417" i="5"/>
  <c r="R195" i="5"/>
  <c r="R33" i="5"/>
  <c r="R437" i="5"/>
  <c r="R469" i="5"/>
  <c r="R299" i="5"/>
  <c r="R339" i="5"/>
  <c r="R374" i="5"/>
  <c r="R99" i="5"/>
  <c r="R488" i="5"/>
  <c r="R430" i="5"/>
  <c r="R564" i="5"/>
  <c r="R333" i="5"/>
  <c r="R254" i="5"/>
  <c r="R575" i="5"/>
  <c r="R241" i="5"/>
  <c r="R498" i="5"/>
  <c r="R88" i="5"/>
  <c r="R560" i="5"/>
  <c r="R506" i="5"/>
  <c r="R582" i="5"/>
  <c r="R226" i="5"/>
  <c r="R168" i="5"/>
  <c r="R283" i="5"/>
  <c r="R113" i="5"/>
  <c r="R247" i="5"/>
  <c r="R130" i="5"/>
  <c r="R346" i="5"/>
  <c r="R55" i="5"/>
  <c r="R451" i="5"/>
  <c r="R232" i="5"/>
  <c r="R396" i="5"/>
  <c r="R139" i="5"/>
  <c r="R81" i="5"/>
  <c r="R324" i="5"/>
  <c r="R94" i="5"/>
  <c r="R586" i="5"/>
  <c r="R245" i="5"/>
  <c r="R204" i="5"/>
  <c r="R289" i="5"/>
  <c r="R258" i="5"/>
  <c r="R181" i="5"/>
  <c r="R454" i="5"/>
  <c r="R54" i="5"/>
  <c r="R375" i="5"/>
  <c r="R371" i="5"/>
  <c r="R211" i="5"/>
  <c r="R517" i="5"/>
  <c r="R590" i="5"/>
  <c r="AM3" i="3"/>
  <c r="AU3" i="3"/>
  <c r="I3" i="2"/>
  <c r="AQ3" i="3"/>
  <c r="R257" i="5"/>
  <c r="R373" i="5"/>
  <c r="R271" i="5"/>
  <c r="R391" i="5"/>
  <c r="R535" i="5"/>
  <c r="R406" i="5"/>
  <c r="R359" i="5"/>
  <c r="R402" i="5"/>
  <c r="R393" i="5"/>
  <c r="R104" i="5"/>
  <c r="R534" i="5"/>
  <c r="R340" i="5"/>
  <c r="R479" i="5"/>
  <c r="R509" i="5"/>
  <c r="R194" i="5"/>
  <c r="R336" i="5"/>
  <c r="R384" i="5"/>
  <c r="R398" i="5"/>
  <c r="R213" i="5"/>
  <c r="R334" i="5"/>
  <c r="R65" i="5"/>
  <c r="R369" i="5"/>
  <c r="R163" i="5"/>
  <c r="R322" i="5"/>
  <c r="R167" i="5"/>
  <c r="R395" i="5"/>
  <c r="R562" i="5"/>
  <c r="R303" i="5"/>
  <c r="R185" i="5"/>
  <c r="R155" i="5"/>
  <c r="R294" i="5"/>
  <c r="R62" i="5"/>
  <c r="R70" i="5"/>
  <c r="R530" i="5"/>
  <c r="R544" i="5"/>
  <c r="R86" i="5"/>
  <c r="R179" i="5"/>
  <c r="R527" i="5"/>
  <c r="R411" i="5"/>
  <c r="R547" i="5"/>
  <c r="R356" i="5"/>
  <c r="R217" i="5"/>
  <c r="R36" i="5"/>
  <c r="R545" i="5"/>
  <c r="R287" i="5"/>
  <c r="R105" i="5"/>
  <c r="R463" i="5"/>
  <c r="R358" i="5"/>
  <c r="R112" i="5"/>
  <c r="R408" i="5"/>
  <c r="R461" i="5"/>
  <c r="R207" i="5"/>
  <c r="R314" i="5"/>
  <c r="R311" i="5"/>
  <c r="R360" i="5"/>
  <c r="R444" i="5"/>
  <c r="R262" i="5"/>
  <c r="R491" i="5"/>
  <c r="R180" i="5"/>
  <c r="R380" i="5"/>
  <c r="R129" i="5"/>
  <c r="R367" i="5"/>
  <c r="R60" i="5"/>
  <c r="R256" i="5"/>
  <c r="R97" i="5"/>
  <c r="R122" i="5"/>
  <c r="R35" i="5"/>
  <c r="R468" i="5"/>
  <c r="R79" i="5"/>
  <c r="R357" i="5"/>
  <c r="R495" i="5"/>
  <c r="R343" i="5"/>
  <c r="R73" i="5"/>
  <c r="R135" i="5"/>
  <c r="R76" i="5"/>
  <c r="R153" i="5"/>
  <c r="R133" i="5"/>
  <c r="R42" i="5"/>
  <c r="R484" i="5"/>
  <c r="R576" i="5"/>
  <c r="R47" i="5"/>
  <c r="R268" i="5"/>
  <c r="R249" i="5"/>
  <c r="R589" i="5"/>
  <c r="R156" i="5"/>
  <c r="R284" i="5"/>
  <c r="R329" i="5"/>
  <c r="R497" i="5"/>
  <c r="R98" i="5"/>
  <c r="R190" i="5"/>
  <c r="R236" i="5"/>
  <c r="R432" i="5"/>
  <c r="R144" i="5"/>
  <c r="R447" i="5"/>
  <c r="R550" i="5"/>
  <c r="R370" i="5"/>
  <c r="R223" i="5"/>
  <c r="S2001" i="5"/>
  <c r="R425" i="5"/>
  <c r="R220" i="5"/>
  <c r="R269" i="5"/>
  <c r="R422" i="5"/>
  <c r="R549" i="5"/>
  <c r="R345" i="5"/>
  <c r="R176" i="5"/>
  <c r="R170" i="5"/>
  <c r="R327" i="5"/>
  <c r="R237" i="5"/>
  <c r="R210" i="5"/>
  <c r="R101" i="5"/>
  <c r="R344" i="5"/>
  <c r="R504" i="5"/>
  <c r="R377" i="5"/>
  <c r="R368" i="5"/>
  <c r="R45" i="5"/>
  <c r="R362" i="5"/>
  <c r="R331" i="5"/>
  <c r="R342" i="5"/>
  <c r="R486" i="5"/>
  <c r="R43" i="5"/>
  <c r="R328" i="5"/>
  <c r="R434" i="5"/>
  <c r="R41" i="5"/>
  <c r="R566" i="5"/>
  <c r="R423" i="5"/>
  <c r="R196" i="5"/>
  <c r="R120" i="5"/>
  <c r="R209" i="5"/>
  <c r="R286" i="5"/>
  <c r="R161" i="5"/>
  <c r="R224" i="5"/>
  <c r="R412" i="5"/>
  <c r="R275" i="5"/>
  <c r="R186" i="5"/>
  <c r="R310" i="5"/>
  <c r="R137" i="5"/>
  <c r="R580" i="5"/>
  <c r="B28" i="5" l="1"/>
  <c r="B31" i="5" s="1"/>
  <c r="S2003" i="5"/>
  <c r="H2005" i="5" s="1"/>
  <c r="R2003" i="5"/>
  <c r="H2004" i="5" s="1"/>
  <c r="Z1" i="2"/>
  <c r="H2003" i="5"/>
  <c r="H2006" i="5" s="1"/>
  <c r="Q1" i="2"/>
  <c r="E20" i="5"/>
  <c r="E15" i="7" s="1"/>
  <c r="B32" i="5" l="1"/>
  <c r="N2" i="2"/>
  <c r="E1" i="5"/>
  <c r="I26" i="7"/>
  <c r="B33" i="5" l="1"/>
  <c r="B103" i="5"/>
  <c r="B724" i="5"/>
  <c r="B34" i="5" l="1"/>
  <c r="B2000" i="5"/>
  <c r="K724" i="5" a="1"/>
  <c r="K724" i="5" s="1"/>
  <c r="I724" i="5" s="1"/>
  <c r="K715" i="5"/>
  <c r="I715" i="5" s="1"/>
  <c r="B35" i="5" l="1"/>
  <c r="B36" i="5"/>
  <c r="B37" i="5" s="1"/>
  <c r="K790" i="5"/>
  <c r="I790" i="5" s="1"/>
  <c r="K973" i="5"/>
  <c r="I973" i="5" s="1"/>
  <c r="K1002" i="5"/>
  <c r="I1002" i="5" s="1"/>
  <c r="K913" i="5"/>
  <c r="I913" i="5" s="1"/>
  <c r="K765" i="5"/>
  <c r="I765" i="5" s="1"/>
  <c r="K946" i="5"/>
  <c r="I946" i="5" s="1"/>
  <c r="K855" i="5"/>
  <c r="I855" i="5" s="1"/>
  <c r="K727" i="5"/>
  <c r="I727" i="5" s="1"/>
  <c r="K1005" i="5"/>
  <c r="I1005" i="5" s="1"/>
  <c r="K774" i="5"/>
  <c r="I774" i="5" s="1"/>
  <c r="K920" i="5"/>
  <c r="I920" i="5" s="1"/>
  <c r="K1003" i="5"/>
  <c r="I1003" i="5" s="1"/>
  <c r="K914" i="5"/>
  <c r="I914" i="5" s="1"/>
  <c r="K755" i="5"/>
  <c r="I755" i="5" s="1"/>
  <c r="K952" i="5"/>
  <c r="I952" i="5" s="1"/>
  <c r="K749" i="5"/>
  <c r="I749" i="5" s="1"/>
  <c r="K904" i="5"/>
  <c r="I904" i="5" s="1"/>
  <c r="K746" i="5"/>
  <c r="I746" i="5" s="1"/>
  <c r="K878" i="5"/>
  <c r="I878" i="5" s="1"/>
  <c r="K934" i="5"/>
  <c r="I934" i="5" s="1"/>
  <c r="K778" i="5"/>
  <c r="I778" i="5" s="1"/>
  <c r="K924" i="5"/>
  <c r="I924" i="5" s="1"/>
  <c r="K742" i="5"/>
  <c r="I742" i="5" s="1"/>
  <c r="K758" i="5"/>
  <c r="I758" i="5" s="1"/>
  <c r="K953" i="5"/>
  <c r="I953" i="5" s="1"/>
  <c r="K883" i="5"/>
  <c r="I883" i="5" s="1"/>
  <c r="K995" i="5"/>
  <c r="I995" i="5" s="1"/>
  <c r="K861" i="5"/>
  <c r="I861" i="5" s="1"/>
  <c r="K989" i="5"/>
  <c r="I989" i="5" s="1"/>
  <c r="K810" i="5"/>
  <c r="I810" i="5" s="1"/>
  <c r="K815" i="5"/>
  <c r="I815" i="5" s="1"/>
  <c r="K873" i="5"/>
  <c r="I873" i="5" s="1"/>
  <c r="K811" i="5"/>
  <c r="I811" i="5" s="1"/>
  <c r="K731" i="5"/>
  <c r="I731" i="5" s="1"/>
  <c r="K991" i="5"/>
  <c r="I991" i="5" s="1"/>
  <c r="K925" i="5"/>
  <c r="I925" i="5" s="1"/>
  <c r="K784" i="5"/>
  <c r="I784" i="5" s="1"/>
  <c r="K828" i="5"/>
  <c r="I828" i="5" s="1"/>
  <c r="K764" i="5"/>
  <c r="I764" i="5" s="1"/>
  <c r="K944" i="5"/>
  <c r="I944" i="5" s="1"/>
  <c r="K761" i="5"/>
  <c r="I761" i="5" s="1"/>
  <c r="K994" i="5"/>
  <c r="I994" i="5" s="1"/>
  <c r="K813" i="5"/>
  <c r="I813" i="5" s="1"/>
  <c r="K967" i="5"/>
  <c r="I967" i="5" s="1"/>
  <c r="K852" i="5"/>
  <c r="I852" i="5" s="1"/>
  <c r="K762" i="5"/>
  <c r="I762" i="5" s="1"/>
  <c r="K880" i="5"/>
  <c r="I880" i="5" s="1"/>
  <c r="K932" i="5"/>
  <c r="I932" i="5" s="1"/>
  <c r="K970" i="5"/>
  <c r="I970" i="5" s="1"/>
  <c r="K851" i="5"/>
  <c r="I851" i="5" s="1"/>
  <c r="K976" i="5"/>
  <c r="I976" i="5" s="1"/>
  <c r="K867" i="5"/>
  <c r="I867" i="5" s="1"/>
  <c r="K963" i="5"/>
  <c r="I963" i="5" s="1"/>
  <c r="K819" i="5"/>
  <c r="I819" i="5" s="1"/>
  <c r="K1000" i="5"/>
  <c r="I1000" i="5" s="1"/>
  <c r="K902" i="5"/>
  <c r="I902" i="5" s="1"/>
  <c r="K993" i="5"/>
  <c r="I993" i="5" s="1"/>
  <c r="K900" i="5"/>
  <c r="I900" i="5" s="1"/>
  <c r="K906" i="5"/>
  <c r="I906" i="5" s="1"/>
  <c r="K951" i="5"/>
  <c r="I951" i="5" s="1"/>
  <c r="K992" i="5"/>
  <c r="I992" i="5" s="1"/>
  <c r="K909" i="5"/>
  <c r="I909" i="5" s="1"/>
  <c r="K807" i="5"/>
  <c r="I807" i="5" s="1"/>
  <c r="K915" i="5"/>
  <c r="I915" i="5" s="1"/>
  <c r="K977" i="5"/>
  <c r="I977" i="5" s="1"/>
  <c r="K768" i="5"/>
  <c r="I768" i="5" s="1"/>
  <c r="K960" i="5"/>
  <c r="I960" i="5" s="1"/>
  <c r="K783" i="5"/>
  <c r="I783" i="5" s="1"/>
  <c r="K859" i="5"/>
  <c r="I859" i="5" s="1"/>
  <c r="K975" i="5"/>
  <c r="I975" i="5" s="1"/>
  <c r="K903" i="5"/>
  <c r="I903" i="5" s="1"/>
  <c r="K874" i="5"/>
  <c r="I874" i="5" s="1"/>
  <c r="K812" i="5"/>
  <c r="I812" i="5" s="1"/>
  <c r="K748" i="5"/>
  <c r="I748" i="5" s="1"/>
  <c r="K869" i="5"/>
  <c r="I869" i="5" s="1"/>
  <c r="K776" i="5"/>
  <c r="I776" i="5" s="1"/>
  <c r="K945" i="5"/>
  <c r="I945" i="5" s="1"/>
  <c r="K781" i="5"/>
  <c r="I781" i="5" s="1"/>
  <c r="K1008" i="5"/>
  <c r="I1008" i="5" s="1"/>
  <c r="K955" i="5"/>
  <c r="I955" i="5" s="1"/>
  <c r="K835" i="5"/>
  <c r="I835" i="5" s="1"/>
  <c r="K908" i="5"/>
  <c r="I908" i="5" s="1"/>
  <c r="K791" i="5"/>
  <c r="I791" i="5" s="1"/>
  <c r="K954" i="5"/>
  <c r="I954" i="5" s="1"/>
  <c r="K771" i="5"/>
  <c r="I771" i="5" s="1"/>
  <c r="K969" i="5"/>
  <c r="I969" i="5" s="1"/>
  <c r="K826" i="5"/>
  <c r="I826" i="5" s="1"/>
  <c r="K842" i="5"/>
  <c r="I842" i="5" s="1"/>
  <c r="K998" i="5"/>
  <c r="I998" i="5" s="1"/>
  <c r="K756" i="5"/>
  <c r="I756" i="5" s="1"/>
  <c r="K896" i="5"/>
  <c r="I896" i="5" s="1"/>
  <c r="K739" i="5"/>
  <c r="I739" i="5" s="1"/>
  <c r="K872" i="5"/>
  <c r="I872" i="5" s="1"/>
  <c r="K964" i="5"/>
  <c r="I964" i="5" s="1"/>
  <c r="K871" i="5"/>
  <c r="I871" i="5" s="1"/>
  <c r="K875" i="5"/>
  <c r="I875" i="5" s="1"/>
  <c r="K736" i="5"/>
  <c r="I736" i="5" s="1"/>
  <c r="K941" i="5"/>
  <c r="I941" i="5" s="1"/>
  <c r="K839" i="5"/>
  <c r="I839" i="5" s="1"/>
  <c r="K996" i="5"/>
  <c r="I996" i="5" s="1"/>
  <c r="K858" i="5"/>
  <c r="I858" i="5" s="1"/>
  <c r="K948" i="5"/>
  <c r="I948" i="5" s="1"/>
  <c r="K733" i="5"/>
  <c r="I733" i="5" s="1"/>
  <c r="K942" i="5"/>
  <c r="I942" i="5" s="1"/>
  <c r="K767" i="5"/>
  <c r="I767" i="5" s="1"/>
  <c r="K905" i="5"/>
  <c r="I905" i="5" s="1"/>
  <c r="K843" i="5"/>
  <c r="I843" i="5" s="1"/>
  <c r="K763" i="5"/>
  <c r="I763" i="5" s="1"/>
  <c r="K959" i="5"/>
  <c r="I959" i="5" s="1"/>
  <c r="K882" i="5"/>
  <c r="I882" i="5" s="1"/>
  <c r="K860" i="5"/>
  <c r="I860" i="5" s="1"/>
  <c r="K933" i="5"/>
  <c r="I933" i="5" s="1"/>
  <c r="K856" i="5"/>
  <c r="I856" i="5" s="1"/>
  <c r="K760" i="5"/>
  <c r="I760" i="5" s="1"/>
  <c r="K990" i="5"/>
  <c r="I990" i="5" s="1"/>
  <c r="K962" i="5"/>
  <c r="I962" i="5" s="1"/>
  <c r="K759" i="5"/>
  <c r="I759" i="5" s="1"/>
  <c r="K863" i="5"/>
  <c r="I863" i="5" s="1"/>
  <c r="K884" i="5"/>
  <c r="I884" i="5" s="1"/>
  <c r="K971" i="5"/>
  <c r="I971" i="5" s="1"/>
  <c r="K788" i="5"/>
  <c r="I788" i="5" s="1"/>
  <c r="K864" i="5"/>
  <c r="I864" i="5" s="1"/>
  <c r="K857" i="5"/>
  <c r="I857" i="5" s="1"/>
  <c r="K958" i="5"/>
  <c r="I958" i="5" s="1"/>
  <c r="K832" i="5"/>
  <c r="I832" i="5" s="1"/>
  <c r="K966" i="5"/>
  <c r="I966" i="5" s="1"/>
  <c r="K822" i="5"/>
  <c r="I822" i="5" s="1"/>
  <c r="K947" i="5"/>
  <c r="I947" i="5" s="1"/>
  <c r="K820" i="5"/>
  <c r="I820" i="5" s="1"/>
  <c r="K910" i="5"/>
  <c r="I910" i="5" s="1"/>
  <c r="K935" i="5"/>
  <c r="I935" i="5" s="1"/>
  <c r="K929" i="5"/>
  <c r="I929" i="5" s="1"/>
  <c r="K1001" i="5"/>
  <c r="I1001" i="5" s="1"/>
  <c r="K957" i="5"/>
  <c r="I957" i="5" s="1"/>
  <c r="K806" i="5"/>
  <c r="I806" i="5" s="1"/>
  <c r="K1012" i="5"/>
  <c r="I1012" i="5" s="1"/>
  <c r="K927" i="5"/>
  <c r="I927" i="5" s="1"/>
  <c r="K1006" i="5"/>
  <c r="I1006" i="5" s="1"/>
  <c r="K831" i="5"/>
  <c r="I831" i="5" s="1"/>
  <c r="K827" i="5"/>
  <c r="I827" i="5" s="1"/>
  <c r="K747" i="5"/>
  <c r="I747" i="5" s="1"/>
  <c r="K816" i="5"/>
  <c r="I816" i="5" s="1"/>
  <c r="K780" i="5"/>
  <c r="I780" i="5" s="1"/>
  <c r="K901" i="5"/>
  <c r="I901" i="5" s="1"/>
  <c r="K956" i="5"/>
  <c r="I956" i="5" s="1"/>
  <c r="K876" i="5"/>
  <c r="I876" i="5" s="1"/>
  <c r="K853" i="5"/>
  <c r="I853" i="5" s="1"/>
  <c r="K789" i="5"/>
  <c r="I789" i="5" s="1"/>
  <c r="K849" i="5"/>
  <c r="I849" i="5" s="1"/>
  <c r="K785" i="5"/>
  <c r="I785" i="5" s="1"/>
  <c r="K840" i="5"/>
  <c r="I840" i="5" s="1"/>
  <c r="K1004" i="5"/>
  <c r="I1004" i="5" s="1"/>
  <c r="K809" i="5"/>
  <c r="I809" i="5" s="1"/>
  <c r="K837" i="5"/>
  <c r="I837" i="5" s="1"/>
  <c r="K741" i="5"/>
  <c r="I741" i="5" s="1"/>
  <c r="K897" i="5"/>
  <c r="I897" i="5" s="1"/>
  <c r="K833" i="5"/>
  <c r="I833" i="5" s="1"/>
  <c r="K769" i="5"/>
  <c r="I769" i="5" s="1"/>
  <c r="K997" i="5"/>
  <c r="I997" i="5" s="1"/>
  <c r="K911" i="5"/>
  <c r="I911" i="5" s="1"/>
  <c r="K804" i="5"/>
  <c r="I804" i="5" s="1"/>
  <c r="K834" i="5"/>
  <c r="I834" i="5" s="1"/>
  <c r="K770" i="5"/>
  <c r="I770" i="5" s="1"/>
  <c r="K877" i="5"/>
  <c r="I877" i="5" s="1"/>
  <c r="K1007" i="5"/>
  <c r="I1007" i="5" s="1"/>
  <c r="K744" i="5"/>
  <c r="I744" i="5" s="1"/>
  <c r="K988" i="5"/>
  <c r="I988" i="5" s="1"/>
  <c r="K921" i="5"/>
  <c r="I921" i="5" s="1"/>
  <c r="K777" i="5"/>
  <c r="I777" i="5" s="1"/>
  <c r="K821" i="5"/>
  <c r="I821" i="5" s="1"/>
  <c r="K725" i="5" a="1"/>
  <c r="K725" i="5" s="1"/>
  <c r="I725" i="5" s="1"/>
  <c r="K881" i="5"/>
  <c r="I881" i="5" s="1"/>
  <c r="K817" i="5"/>
  <c r="I817" i="5" s="1"/>
  <c r="K772" i="5"/>
  <c r="I772" i="5" s="1"/>
  <c r="K818" i="5"/>
  <c r="I818" i="5" s="1"/>
  <c r="K862" i="5"/>
  <c r="I862" i="5" s="1"/>
  <c r="K782" i="5"/>
  <c r="I782" i="5" s="1"/>
  <c r="K943" i="5"/>
  <c r="I943" i="5" s="1"/>
  <c r="K972" i="5"/>
  <c r="I972" i="5" s="1"/>
  <c r="K898" i="5"/>
  <c r="I898" i="5" s="1"/>
  <c r="K745" i="5"/>
  <c r="I745" i="5" s="1"/>
  <c r="K870" i="5"/>
  <c r="I870" i="5" s="1"/>
  <c r="K805" i="5"/>
  <c r="I805" i="5" s="1"/>
  <c r="K930" i="5"/>
  <c r="I930" i="5" s="1"/>
  <c r="K865" i="5"/>
  <c r="I865" i="5" s="1"/>
  <c r="K737" i="5"/>
  <c r="I737" i="5" s="1"/>
  <c r="K949" i="5"/>
  <c r="I949" i="5" s="1"/>
  <c r="K868" i="5"/>
  <c r="I868" i="5" s="1"/>
  <c r="K740" i="5"/>
  <c r="I740" i="5" s="1"/>
  <c r="K866" i="5"/>
  <c r="I866" i="5" s="1"/>
  <c r="K802" i="5"/>
  <c r="I802" i="5" s="1"/>
  <c r="K738" i="5"/>
  <c r="I738" i="5" s="1"/>
  <c r="K766" i="5"/>
  <c r="I766" i="5" s="1"/>
  <c r="K750" i="5"/>
  <c r="I750" i="5" s="1"/>
  <c r="K961" i="5"/>
  <c r="I961" i="5" s="1"/>
  <c r="K928" i="5"/>
  <c r="I928" i="5" s="1"/>
  <c r="K879" i="5"/>
  <c r="I879" i="5" s="1"/>
  <c r="K726" i="5"/>
  <c r="I726" i="5" s="1"/>
  <c r="K757" i="5"/>
  <c r="I757" i="5" s="1"/>
  <c r="K936" i="5"/>
  <c r="I936" i="5" s="1"/>
  <c r="K850" i="5"/>
  <c r="I850" i="5" s="1"/>
  <c r="K848" i="5"/>
  <c r="I848" i="5" s="1"/>
  <c r="K919" i="5"/>
  <c r="I919" i="5" s="1"/>
  <c r="K841" i="5"/>
  <c r="I841" i="5" s="1"/>
  <c r="K779" i="5"/>
  <c r="I779" i="5" s="1"/>
  <c r="K787" i="5"/>
  <c r="I787" i="5" s="1"/>
  <c r="K775" i="5"/>
  <c r="I775" i="5" s="1"/>
  <c r="K836" i="5"/>
  <c r="I836" i="5" s="1"/>
  <c r="K786" i="5"/>
  <c r="I786" i="5" s="1"/>
  <c r="K926" i="5"/>
  <c r="I926" i="5" s="1"/>
  <c r="K950" i="5"/>
  <c r="I950" i="5" s="1"/>
  <c r="K968" i="5"/>
  <c r="I968" i="5" s="1"/>
  <c r="K974" i="5"/>
  <c r="I974" i="5" s="1"/>
  <c r="K808" i="5"/>
  <c r="I808" i="5" s="1"/>
  <c r="K773" i="5"/>
  <c r="I773" i="5" s="1"/>
  <c r="K895" i="5"/>
  <c r="I895" i="5" s="1"/>
  <c r="K854" i="5"/>
  <c r="I854" i="5" s="1"/>
  <c r="K965" i="5"/>
  <c r="I965" i="5" s="1"/>
  <c r="K912" i="5"/>
  <c r="I912" i="5" s="1"/>
  <c r="K899" i="5"/>
  <c r="I899" i="5" s="1"/>
  <c r="K907" i="5"/>
  <c r="I907" i="5" s="1"/>
  <c r="K732" i="5"/>
  <c r="I732" i="5" s="1"/>
  <c r="K803" i="5"/>
  <c r="I803" i="5" s="1"/>
  <c r="K814" i="5"/>
  <c r="I814" i="5" s="1"/>
  <c r="K299" i="5"/>
  <c r="K321" i="5"/>
  <c r="K233" i="5"/>
  <c r="K461" i="5"/>
  <c r="I461" i="5" s="1"/>
  <c r="K324" i="5"/>
  <c r="I324" i="5" s="1"/>
  <c r="K302" i="5"/>
  <c r="K391" i="5"/>
  <c r="I391" i="5" s="1"/>
  <c r="K354" i="5"/>
  <c r="I354" i="5" s="1"/>
  <c r="K722" i="5"/>
  <c r="I722" i="5" s="1"/>
  <c r="K216" i="5"/>
  <c r="K534" i="5"/>
  <c r="K249" i="5"/>
  <c r="I249" i="5" s="1"/>
  <c r="K477" i="5"/>
  <c r="I477" i="5" s="1"/>
  <c r="K356" i="5"/>
  <c r="I356" i="5" s="1"/>
  <c r="K248" i="5"/>
  <c r="K234" i="5"/>
  <c r="K173" i="5"/>
  <c r="K398" i="5"/>
  <c r="I398" i="5" s="1"/>
  <c r="K254" i="5"/>
  <c r="I254" i="5" s="1"/>
  <c r="K201" i="5"/>
  <c r="K392" i="5"/>
  <c r="K180" i="5"/>
  <c r="I180" i="5" s="1"/>
  <c r="K199" i="5"/>
  <c r="I199" i="5" s="1"/>
  <c r="K350" i="5"/>
  <c r="K314" i="5"/>
  <c r="I314" i="5" s="1"/>
  <c r="K601" i="5"/>
  <c r="K564" i="5"/>
  <c r="K649" i="5"/>
  <c r="K305" i="5"/>
  <c r="I305" i="5" s="1"/>
  <c r="K217" i="5"/>
  <c r="I217" i="5" s="1"/>
  <c r="K443" i="5"/>
  <c r="I443" i="5" s="1"/>
  <c r="K212" i="5"/>
  <c r="I212" i="5" s="1"/>
  <c r="K252" i="5"/>
  <c r="K215" i="5"/>
  <c r="K346" i="5"/>
  <c r="I346" i="5" s="1"/>
  <c r="K284" i="5"/>
  <c r="I284" i="5" s="1"/>
  <c r="K445" i="5"/>
  <c r="I445" i="5" s="1"/>
  <c r="K303" i="5"/>
  <c r="K285" i="5"/>
  <c r="K291" i="5"/>
  <c r="K486" i="5"/>
  <c r="I486" i="5" s="1"/>
  <c r="K529" i="5"/>
  <c r="K595" i="5"/>
  <c r="K500" i="5"/>
  <c r="I500" i="5" s="1"/>
  <c r="K539" i="5"/>
  <c r="I539" i="5" s="1"/>
  <c r="K455" i="5"/>
  <c r="I455" i="5" s="1"/>
  <c r="K438" i="5"/>
  <c r="K469" i="5"/>
  <c r="I469" i="5" s="1"/>
  <c r="K208" i="5"/>
  <c r="I208" i="5" s="1"/>
  <c r="K319" i="5"/>
  <c r="K301" i="5"/>
  <c r="K246" i="5"/>
  <c r="K439" i="5"/>
  <c r="K441" i="5"/>
  <c r="I441" i="5" s="1"/>
  <c r="K718" i="5"/>
  <c r="I718" i="5" s="1"/>
  <c r="K300" i="5"/>
  <c r="I300" i="5" s="1"/>
  <c r="K629" i="5"/>
  <c r="I629" i="5" s="1"/>
  <c r="K625" i="5"/>
  <c r="K471" i="5"/>
  <c r="I471" i="5" s="1"/>
  <c r="K479" i="5"/>
  <c r="I479" i="5" s="1"/>
  <c r="K450" i="5"/>
  <c r="I450" i="5" s="1"/>
  <c r="K340" i="5"/>
  <c r="I340" i="5" s="1"/>
  <c r="K364" i="5"/>
  <c r="K280" i="5"/>
  <c r="K311" i="5"/>
  <c r="K271" i="5"/>
  <c r="K451" i="5"/>
  <c r="K222" i="5"/>
  <c r="K198" i="5"/>
  <c r="I198" i="5" s="1"/>
  <c r="K387" i="5"/>
  <c r="I387" i="5" s="1"/>
  <c r="K412" i="5"/>
  <c r="I412" i="5" s="1"/>
  <c r="K344" i="5"/>
  <c r="I344" i="5" s="1"/>
  <c r="K670" i="5"/>
  <c r="I670" i="5" s="1"/>
  <c r="K379" i="5"/>
  <c r="K318" i="5"/>
  <c r="I318" i="5" s="1"/>
  <c r="K640" i="5"/>
  <c r="I640" i="5" s="1"/>
  <c r="K677" i="5"/>
  <c r="I677" i="5" s="1"/>
  <c r="K487" i="5"/>
  <c r="I487" i="5" s="1"/>
  <c r="K511" i="5"/>
  <c r="K688" i="5"/>
  <c r="I688" i="5" s="1"/>
  <c r="K598" i="5"/>
  <c r="K593" i="5"/>
  <c r="I593" i="5" s="1"/>
  <c r="K536" i="5"/>
  <c r="K397" i="5"/>
  <c r="K664" i="5"/>
  <c r="I664" i="5" s="1"/>
  <c r="K656" i="5"/>
  <c r="I656" i="5" s="1"/>
  <c r="K675" i="5"/>
  <c r="I675" i="5" s="1"/>
  <c r="K616" i="5"/>
  <c r="I616" i="5" s="1"/>
  <c r="K666" i="5"/>
  <c r="I666" i="5" s="1"/>
  <c r="K501" i="5"/>
  <c r="I501" i="5" s="1"/>
  <c r="K720" i="5"/>
  <c r="I720" i="5" s="1"/>
  <c r="K650" i="5"/>
  <c r="K654" i="5"/>
  <c r="I654" i="5" s="1"/>
  <c r="K631" i="5"/>
  <c r="I631" i="5" s="1"/>
  <c r="K717" i="5"/>
  <c r="I717" i="5" s="1"/>
  <c r="K590" i="5"/>
  <c r="I590" i="5" s="1"/>
  <c r="K307" i="5"/>
  <c r="I307" i="5" s="1"/>
  <c r="K624" i="5"/>
  <c r="K599" i="5"/>
  <c r="I599" i="5" s="1"/>
  <c r="K594" i="5"/>
  <c r="I594" i="5" s="1"/>
  <c r="K669" i="5"/>
  <c r="K710" i="5"/>
  <c r="I710" i="5" s="1"/>
  <c r="K463" i="5"/>
  <c r="I463" i="5" s="1"/>
  <c r="K684" i="5"/>
  <c r="K490" i="5"/>
  <c r="I490" i="5" s="1"/>
  <c r="K457" i="5"/>
  <c r="K540" i="5"/>
  <c r="K620" i="5"/>
  <c r="I620" i="5" s="1"/>
  <c r="K603" i="5"/>
  <c r="I603" i="5" s="1"/>
  <c r="K571" i="5"/>
  <c r="I571" i="5" s="1"/>
  <c r="K641" i="5"/>
  <c r="I641" i="5" s="1"/>
  <c r="K634" i="5"/>
  <c r="I634" i="5" s="1"/>
  <c r="B170" i="5"/>
  <c r="K556" i="5"/>
  <c r="I556" i="5" s="1"/>
  <c r="K385" i="5"/>
  <c r="I385" i="5" s="1"/>
  <c r="K295" i="5"/>
  <c r="K525" i="5"/>
  <c r="I525" i="5" s="1"/>
  <c r="K181" i="5"/>
  <c r="I181" i="5" s="1"/>
  <c r="K544" i="5"/>
  <c r="I544" i="5" s="1"/>
  <c r="K367" i="5"/>
  <c r="K550" i="5"/>
  <c r="I550" i="5" s="1"/>
  <c r="K708" i="5"/>
  <c r="I708" i="5" s="1"/>
  <c r="K286" i="5"/>
  <c r="K406" i="5"/>
  <c r="I406" i="5" s="1"/>
  <c r="K695" i="5"/>
  <c r="I695" i="5" s="1"/>
  <c r="K401" i="5"/>
  <c r="I401" i="5" s="1"/>
  <c r="K313" i="5"/>
  <c r="I313" i="5" s="1"/>
  <c r="K557" i="5"/>
  <c r="I557" i="5" s="1"/>
  <c r="K197" i="5"/>
  <c r="I197" i="5" s="1"/>
  <c r="K560" i="5"/>
  <c r="I560" i="5" s="1"/>
  <c r="K276" i="5"/>
  <c r="K548" i="5"/>
  <c r="I548" i="5" s="1"/>
  <c r="K586" i="5"/>
  <c r="I586" i="5" s="1"/>
  <c r="K651" i="5"/>
  <c r="K270" i="5"/>
  <c r="I270" i="5" s="1"/>
  <c r="K527" i="5"/>
  <c r="K353" i="5"/>
  <c r="I353" i="5" s="1"/>
  <c r="K263" i="5"/>
  <c r="K493" i="5"/>
  <c r="K277" i="5"/>
  <c r="K327" i="5"/>
  <c r="I327" i="5" s="1"/>
  <c r="K409" i="5"/>
  <c r="I409" i="5" s="1"/>
  <c r="K411" i="5"/>
  <c r="I411" i="5" s="1"/>
  <c r="K393" i="5"/>
  <c r="I393" i="5" s="1"/>
  <c r="K220" i="5"/>
  <c r="I220" i="5" s="1"/>
  <c r="K183" i="5"/>
  <c r="I183" i="5" s="1"/>
  <c r="K269" i="5"/>
  <c r="I269" i="5" s="1"/>
  <c r="K418" i="5"/>
  <c r="I418" i="5" s="1"/>
  <c r="K369" i="5"/>
  <c r="K279" i="5"/>
  <c r="I279" i="5" s="1"/>
  <c r="K509" i="5"/>
  <c r="K308" i="5"/>
  <c r="K396" i="5"/>
  <c r="I396" i="5" s="1"/>
  <c r="K343" i="5"/>
  <c r="K275" i="5"/>
  <c r="K602" i="5"/>
  <c r="I602" i="5" s="1"/>
  <c r="K184" i="5"/>
  <c r="I184" i="5" s="1"/>
  <c r="K563" i="5"/>
  <c r="I563" i="5" s="1"/>
  <c r="K362" i="5"/>
  <c r="I362" i="5" s="1"/>
  <c r="K370" i="5"/>
  <c r="I370" i="5" s="1"/>
  <c r="K363" i="5"/>
  <c r="I363" i="5" s="1"/>
  <c r="K282" i="5"/>
  <c r="I282" i="5" s="1"/>
  <c r="K648" i="5"/>
  <c r="I648" i="5" s="1"/>
  <c r="K618" i="5"/>
  <c r="K709" i="5"/>
  <c r="I709" i="5" s="1"/>
  <c r="K535" i="5"/>
  <c r="K573" i="5"/>
  <c r="K202" i="5"/>
  <c r="K415" i="5"/>
  <c r="I415" i="5" s="1"/>
  <c r="K200" i="5"/>
  <c r="I200" i="5" s="1"/>
  <c r="K399" i="5"/>
  <c r="I399" i="5" s="1"/>
  <c r="K378" i="5"/>
  <c r="I378" i="5" s="1"/>
  <c r="K322" i="5"/>
  <c r="I322" i="5" s="1"/>
  <c r="K502" i="5"/>
  <c r="I502" i="5" s="1"/>
  <c r="K465" i="5"/>
  <c r="I465" i="5" s="1"/>
  <c r="K530" i="5"/>
  <c r="I530" i="5" s="1"/>
  <c r="K373" i="5"/>
  <c r="I373" i="5" s="1"/>
  <c r="K413" i="5"/>
  <c r="I413" i="5" s="1"/>
  <c r="K689" i="5"/>
  <c r="I689" i="5" s="1"/>
  <c r="K352" i="5"/>
  <c r="K589" i="5"/>
  <c r="K371" i="5"/>
  <c r="K245" i="5"/>
  <c r="I245" i="5" s="1"/>
  <c r="K260" i="5"/>
  <c r="I260" i="5" s="1"/>
  <c r="K405" i="5"/>
  <c r="I405" i="5" s="1"/>
  <c r="K375" i="5"/>
  <c r="I375" i="5" s="1"/>
  <c r="K531" i="5"/>
  <c r="I531" i="5" s="1"/>
  <c r="K259" i="5"/>
  <c r="I259" i="5" s="1"/>
  <c r="K416" i="5"/>
  <c r="I416" i="5" s="1"/>
  <c r="K456" i="5"/>
  <c r="I456" i="5" s="1"/>
  <c r="K442" i="5"/>
  <c r="K676" i="5"/>
  <c r="I676" i="5" s="1"/>
  <c r="K524" i="5"/>
  <c r="K182" i="5"/>
  <c r="I182" i="5" s="1"/>
  <c r="K605" i="5"/>
  <c r="I605" i="5" s="1"/>
  <c r="K693" i="5"/>
  <c r="I693" i="5" s="1"/>
  <c r="K440" i="5"/>
  <c r="I440" i="5" s="1"/>
  <c r="K341" i="5"/>
  <c r="I341" i="5" s="1"/>
  <c r="K506" i="5"/>
  <c r="I506" i="5" s="1"/>
  <c r="K658" i="5"/>
  <c r="K619" i="5"/>
  <c r="I619" i="5" s="1"/>
  <c r="K555" i="5"/>
  <c r="K384" i="5"/>
  <c r="I384" i="5" s="1"/>
  <c r="K256" i="5"/>
  <c r="K402" i="5"/>
  <c r="I402" i="5" s="1"/>
  <c r="K683" i="5"/>
  <c r="I683" i="5" s="1"/>
  <c r="K491" i="5"/>
  <c r="I491" i="5" s="1"/>
  <c r="K694" i="5"/>
  <c r="I694" i="5" s="1"/>
  <c r="K665" i="5"/>
  <c r="I665" i="5" s="1"/>
  <c r="K505" i="5"/>
  <c r="I505" i="5" s="1"/>
  <c r="K320" i="5"/>
  <c r="I320" i="5" s="1"/>
  <c r="K482" i="5"/>
  <c r="I482" i="5" s="1"/>
  <c r="K719" i="5"/>
  <c r="I719" i="5" s="1"/>
  <c r="K414" i="5"/>
  <c r="I414" i="5" s="1"/>
  <c r="K584" i="5"/>
  <c r="K578" i="5"/>
  <c r="I578" i="5" s="1"/>
  <c r="K495" i="5"/>
  <c r="I495" i="5" s="1"/>
  <c r="K218" i="5"/>
  <c r="I218" i="5" s="1"/>
  <c r="K554" i="5"/>
  <c r="I554" i="5" s="1"/>
  <c r="K576" i="5"/>
  <c r="I576" i="5" s="1"/>
  <c r="K678" i="5"/>
  <c r="I678" i="5" s="1"/>
  <c r="K714" i="5"/>
  <c r="I714" i="5" s="1"/>
  <c r="K575" i="5"/>
  <c r="K210" i="5"/>
  <c r="K377" i="5"/>
  <c r="I377" i="5" s="1"/>
  <c r="K304" i="5"/>
  <c r="I304" i="5" s="1"/>
  <c r="K278" i="5"/>
  <c r="K420" i="5"/>
  <c r="I420" i="5" s="1"/>
  <c r="K497" i="5"/>
  <c r="I497" i="5" s="1"/>
  <c r="K484" i="5"/>
  <c r="I484" i="5" s="1"/>
  <c r="K597" i="5"/>
  <c r="I597" i="5" s="1"/>
  <c r="K229" i="5"/>
  <c r="I229" i="5" s="1"/>
  <c r="K655" i="5"/>
  <c r="I655" i="5" s="1"/>
  <c r="K209" i="5"/>
  <c r="I209" i="5" s="1"/>
  <c r="K226" i="5"/>
  <c r="I226" i="5" s="1"/>
  <c r="K436" i="5"/>
  <c r="K325" i="5"/>
  <c r="I325" i="5" s="1"/>
  <c r="K211" i="5"/>
  <c r="I211" i="5" s="1"/>
  <c r="K345" i="5"/>
  <c r="K223" i="5"/>
  <c r="I223" i="5" s="1"/>
  <c r="K635" i="5"/>
  <c r="K512" i="5"/>
  <c r="I512" i="5" s="1"/>
  <c r="K174" i="5"/>
  <c r="I174" i="5" s="1"/>
  <c r="K195" i="5"/>
  <c r="I195" i="5" s="1"/>
  <c r="K372" i="5"/>
  <c r="I372" i="5" s="1"/>
  <c r="K447" i="5"/>
  <c r="I447" i="5" s="1"/>
  <c r="K207" i="5"/>
  <c r="I207" i="5" s="1"/>
  <c r="K214" i="5"/>
  <c r="I214" i="5" s="1"/>
  <c r="K686" i="5"/>
  <c r="I686" i="5" s="1"/>
  <c r="K293" i="5"/>
  <c r="K513" i="5"/>
  <c r="K464" i="5"/>
  <c r="I464" i="5" s="1"/>
  <c r="K351" i="5"/>
  <c r="I351" i="5" s="1"/>
  <c r="K306" i="5"/>
  <c r="I306" i="5" s="1"/>
  <c r="K177" i="5"/>
  <c r="I177" i="5" s="1"/>
  <c r="K190" i="5"/>
  <c r="I190" i="5" s="1"/>
  <c r="K264" i="5"/>
  <c r="I264" i="5" s="1"/>
  <c r="K388" i="5"/>
  <c r="I388" i="5" s="1"/>
  <c r="K480" i="5"/>
  <c r="I480" i="5" s="1"/>
  <c r="K470" i="5"/>
  <c r="I470" i="5" s="1"/>
  <c r="K504" i="5"/>
  <c r="I504" i="5" s="1"/>
  <c r="K317" i="5"/>
  <c r="I317" i="5" s="1"/>
  <c r="K357" i="5"/>
  <c r="I357" i="5" s="1"/>
  <c r="K203" i="5"/>
  <c r="K323" i="5"/>
  <c r="I323" i="5" s="1"/>
  <c r="K444" i="5"/>
  <c r="I444" i="5" s="1"/>
  <c r="K572" i="5"/>
  <c r="I572" i="5" s="1"/>
  <c r="K673" i="5"/>
  <c r="K617" i="5"/>
  <c r="I617" i="5" s="1"/>
  <c r="K298" i="5"/>
  <c r="I298" i="5" s="1"/>
  <c r="K632" i="5"/>
  <c r="I632" i="5" s="1"/>
  <c r="K496" i="5"/>
  <c r="I496" i="5" s="1"/>
  <c r="K231" i="5"/>
  <c r="I231" i="5" s="1"/>
  <c r="K178" i="5"/>
  <c r="I178" i="5" s="1"/>
  <c r="K349" i="5"/>
  <c r="I349" i="5" s="1"/>
  <c r="K389" i="5"/>
  <c r="I389" i="5" s="1"/>
  <c r="K219" i="5"/>
  <c r="I219" i="5" s="1"/>
  <c r="K386" i="5"/>
  <c r="K250" i="5"/>
  <c r="I250" i="5" s="1"/>
  <c r="K553" i="5"/>
  <c r="I553" i="5" s="1"/>
  <c r="K623" i="5"/>
  <c r="I623" i="5" s="1"/>
  <c r="K315" i="5"/>
  <c r="I315" i="5" s="1"/>
  <c r="K292" i="5"/>
  <c r="I292" i="5" s="1"/>
  <c r="K647" i="5"/>
  <c r="I647" i="5" s="1"/>
  <c r="K196" i="5"/>
  <c r="I196" i="5" s="1"/>
  <c r="K204" i="5"/>
  <c r="I204" i="5" s="1"/>
  <c r="K431" i="5"/>
  <c r="I431" i="5" s="1"/>
  <c r="K468" i="5"/>
  <c r="I468" i="5" s="1"/>
  <c r="K232" i="5"/>
  <c r="I232" i="5" s="1"/>
  <c r="K221" i="5"/>
  <c r="K171" i="5"/>
  <c r="K338" i="5"/>
  <c r="K481" i="5"/>
  <c r="I481" i="5" s="1"/>
  <c r="K562" i="5"/>
  <c r="I562" i="5" s="1"/>
  <c r="K570" i="5"/>
  <c r="I570" i="5" s="1"/>
  <c r="K646" i="5"/>
  <c r="I646" i="5" s="1"/>
  <c r="K390" i="5"/>
  <c r="I390" i="5" s="1"/>
  <c r="K681" i="5"/>
  <c r="I681" i="5" s="1"/>
  <c r="K653" i="5"/>
  <c r="I653" i="5" s="1"/>
  <c r="K721" i="5"/>
  <c r="I721" i="5" s="1"/>
  <c r="K585" i="5"/>
  <c r="I585" i="5" s="1"/>
  <c r="K503" i="5"/>
  <c r="I503" i="5" s="1"/>
  <c r="K543" i="5"/>
  <c r="K488" i="5"/>
  <c r="I488" i="5" s="1"/>
  <c r="K326" i="5"/>
  <c r="I326" i="5" s="1"/>
  <c r="K685" i="5"/>
  <c r="I685" i="5" s="1"/>
  <c r="K642" i="5"/>
  <c r="I642" i="5" s="1"/>
  <c r="K723" i="5"/>
  <c r="I723" i="5" s="1"/>
  <c r="K716" i="5"/>
  <c r="I716" i="5" s="1"/>
  <c r="K633" i="5"/>
  <c r="I633" i="5" s="1"/>
  <c r="K176" i="5"/>
  <c r="I176" i="5" s="1"/>
  <c r="K476" i="5"/>
  <c r="I476" i="5" s="1"/>
  <c r="K492" i="5"/>
  <c r="I492" i="5" s="1"/>
  <c r="K630" i="5"/>
  <c r="I630" i="5" s="1"/>
  <c r="K403" i="5"/>
  <c r="I403" i="5" s="1"/>
  <c r="K587" i="5"/>
  <c r="I587" i="5" s="1"/>
  <c r="K672" i="5"/>
  <c r="I672" i="5" s="1"/>
  <c r="K533" i="5"/>
  <c r="I533" i="5" s="1"/>
  <c r="K358" i="5"/>
  <c r="I358" i="5" s="1"/>
  <c r="K189" i="5"/>
  <c r="I189" i="5" s="1"/>
  <c r="K682" i="5"/>
  <c r="I682" i="5" s="1"/>
  <c r="K692" i="5"/>
  <c r="I692" i="5" s="1"/>
  <c r="K707" i="5"/>
  <c r="I707" i="5" s="1"/>
  <c r="K410" i="5"/>
  <c r="I410" i="5" s="1"/>
  <c r="K622" i="5"/>
  <c r="I622" i="5" s="1"/>
  <c r="K339" i="5"/>
  <c r="I339" i="5" s="1"/>
  <c r="K645" i="5"/>
  <c r="I645" i="5" s="1"/>
  <c r="K636" i="5"/>
  <c r="K542" i="5"/>
  <c r="I542" i="5" s="1"/>
  <c r="K604" i="5"/>
  <c r="I604" i="5" s="1"/>
  <c r="K257" i="5"/>
  <c r="I257" i="5" s="1"/>
  <c r="K172" i="5"/>
  <c r="K228" i="5"/>
  <c r="I228" i="5" s="1"/>
  <c r="K316" i="5"/>
  <c r="I316" i="5" s="1"/>
  <c r="K265" i="5"/>
  <c r="I265" i="5" s="1"/>
  <c r="K187" i="5"/>
  <c r="I187" i="5" s="1"/>
  <c r="K579" i="5"/>
  <c r="I579" i="5" s="1"/>
  <c r="K376" i="5"/>
  <c r="K274" i="5"/>
  <c r="I274" i="5" s="1"/>
  <c r="K394" i="5"/>
  <c r="I394" i="5" s="1"/>
  <c r="K188" i="5"/>
  <c r="I188" i="5" s="1"/>
  <c r="K251" i="5"/>
  <c r="I251" i="5" s="1"/>
  <c r="K541" i="5"/>
  <c r="I541" i="5" s="1"/>
  <c r="K175" i="5"/>
  <c r="I175" i="5" s="1"/>
  <c r="K449" i="5"/>
  <c r="I449" i="5" s="1"/>
  <c r="K687" i="5"/>
  <c r="I687" i="5" s="1"/>
  <c r="K225" i="5"/>
  <c r="I225" i="5" s="1"/>
  <c r="K368" i="5"/>
  <c r="I368" i="5" s="1"/>
  <c r="K213" i="5"/>
  <c r="I213" i="5" s="1"/>
  <c r="K310" i="5"/>
  <c r="I310" i="5" s="1"/>
  <c r="K404" i="5"/>
  <c r="K407" i="5"/>
  <c r="I407" i="5" s="1"/>
  <c r="K467" i="5"/>
  <c r="I467" i="5" s="1"/>
  <c r="K674" i="5"/>
  <c r="I674" i="5" s="1"/>
  <c r="K460" i="5"/>
  <c r="K680" i="5"/>
  <c r="I680" i="5" s="1"/>
  <c r="K667" i="5"/>
  <c r="I667" i="5" s="1"/>
  <c r="K258" i="5"/>
  <c r="I258" i="5" s="1"/>
  <c r="K294" i="5"/>
  <c r="K400" i="5"/>
  <c r="I400" i="5" s="1"/>
  <c r="K262" i="5"/>
  <c r="I262" i="5" s="1"/>
  <c r="K342" i="5"/>
  <c r="I342" i="5" s="1"/>
  <c r="K483" i="5"/>
  <c r="I483" i="5" s="1"/>
  <c r="K432" i="5"/>
  <c r="I432" i="5" s="1"/>
  <c r="K434" i="5"/>
  <c r="I434" i="5" s="1"/>
  <c r="K419" i="5"/>
  <c r="I419" i="5" s="1"/>
  <c r="K186" i="5"/>
  <c r="K230" i="5"/>
  <c r="I230" i="5" s="1"/>
  <c r="K448" i="5"/>
  <c r="I448" i="5" s="1"/>
  <c r="K227" i="5"/>
  <c r="I227" i="5" s="1"/>
  <c r="K588" i="5"/>
  <c r="I588" i="5" s="1"/>
  <c r="K526" i="5"/>
  <c r="K600" i="5"/>
  <c r="K417" i="5"/>
  <c r="K712" i="5"/>
  <c r="I712" i="5" s="1"/>
  <c r="K348" i="5"/>
  <c r="I348" i="5" s="1"/>
  <c r="K224" i="5"/>
  <c r="I224" i="5" s="1"/>
  <c r="K297" i="5"/>
  <c r="I297" i="5" s="1"/>
  <c r="K255" i="5"/>
  <c r="I255" i="5" s="1"/>
  <c r="K435" i="5"/>
  <c r="K206" i="5"/>
  <c r="I206" i="5" s="1"/>
  <c r="K355" i="5"/>
  <c r="I355" i="5" s="1"/>
  <c r="K395" i="5"/>
  <c r="K312" i="5"/>
  <c r="I312" i="5" s="1"/>
  <c r="K659" i="5"/>
  <c r="I659" i="5" s="1"/>
  <c r="K690" i="5"/>
  <c r="I690" i="5" s="1"/>
  <c r="K558" i="5"/>
  <c r="I558" i="5" s="1"/>
  <c r="K628" i="5"/>
  <c r="I628" i="5" s="1"/>
  <c r="K433" i="5"/>
  <c r="I433" i="5" s="1"/>
  <c r="K596" i="5"/>
  <c r="I596" i="5" s="1"/>
  <c r="K261" i="5"/>
  <c r="I261" i="5" s="1"/>
  <c r="K283" i="5"/>
  <c r="K528" i="5"/>
  <c r="I528" i="5" s="1"/>
  <c r="K247" i="5"/>
  <c r="I247" i="5" s="1"/>
  <c r="K408" i="5"/>
  <c r="K235" i="5"/>
  <c r="I235" i="5" s="1"/>
  <c r="K179" i="5"/>
  <c r="I179" i="5" s="1"/>
  <c r="K296" i="5"/>
  <c r="I296" i="5" s="1"/>
  <c r="K561" i="5"/>
  <c r="K627" i="5"/>
  <c r="I627" i="5" s="1"/>
  <c r="K532" i="5"/>
  <c r="I532" i="5" s="1"/>
  <c r="K582" i="5"/>
  <c r="I582" i="5" s="1"/>
  <c r="K577" i="5"/>
  <c r="I577" i="5" s="1"/>
  <c r="K462" i="5"/>
  <c r="K507" i="5"/>
  <c r="I507" i="5" s="1"/>
  <c r="K494" i="5"/>
  <c r="I494" i="5" s="1"/>
  <c r="K713" i="5"/>
  <c r="I713" i="5" s="1"/>
  <c r="K253" i="5"/>
  <c r="K621" i="5"/>
  <c r="I621" i="5" s="1"/>
  <c r="K592" i="5"/>
  <c r="I592" i="5" s="1"/>
  <c r="K671" i="5"/>
  <c r="I671" i="5" s="1"/>
  <c r="K691" i="5"/>
  <c r="I691" i="5" s="1"/>
  <c r="K510" i="5"/>
  <c r="I510" i="5" s="1"/>
  <c r="K446" i="5"/>
  <c r="I446" i="5" s="1"/>
  <c r="K696" i="5"/>
  <c r="I696" i="5" s="1"/>
  <c r="K549" i="5"/>
  <c r="I549" i="5" s="1"/>
  <c r="K583" i="5"/>
  <c r="I583" i="5" s="1"/>
  <c r="K626" i="5"/>
  <c r="K478" i="5"/>
  <c r="I478" i="5" s="1"/>
  <c r="K657" i="5"/>
  <c r="I657" i="5" s="1"/>
  <c r="K205" i="5"/>
  <c r="I205" i="5" s="1"/>
  <c r="K668" i="5"/>
  <c r="I668" i="5" s="1"/>
  <c r="K538" i="5"/>
  <c r="I538" i="5" s="1"/>
  <c r="K508" i="5"/>
  <c r="K574" i="5"/>
  <c r="I574" i="5" s="1"/>
  <c r="K537" i="5"/>
  <c r="I537" i="5" s="1"/>
  <c r="K309" i="5"/>
  <c r="I309" i="5" s="1"/>
  <c r="K591" i="5"/>
  <c r="I591" i="5" s="1"/>
  <c r="K580" i="5"/>
  <c r="I580" i="5" s="1"/>
  <c r="K437" i="5"/>
  <c r="K347" i="5"/>
  <c r="I347" i="5" s="1"/>
  <c r="K711" i="5"/>
  <c r="I711" i="5" s="1"/>
  <c r="K679" i="5"/>
  <c r="I679" i="5" s="1"/>
  <c r="K569" i="5"/>
  <c r="I569" i="5" s="1"/>
  <c r="K581" i="5"/>
  <c r="I581" i="5" s="1"/>
  <c r="K2000" i="5"/>
  <c r="K1946" i="5"/>
  <c r="K1958" i="5"/>
  <c r="K1746" i="5"/>
  <c r="K1271" i="5"/>
  <c r="K1723" i="5"/>
  <c r="K1987" i="5"/>
  <c r="K1735" i="5"/>
  <c r="K1586" i="5"/>
  <c r="K1338" i="5"/>
  <c r="K1038" i="5"/>
  <c r="K1860" i="5"/>
  <c r="K1634" i="5"/>
  <c r="K1961" i="5"/>
  <c r="K1871" i="5"/>
  <c r="K1788" i="5"/>
  <c r="K1966" i="5"/>
  <c r="K1902" i="5"/>
  <c r="K1838" i="5"/>
  <c r="K1774" i="5"/>
  <c r="K1682" i="5"/>
  <c r="K1399" i="5"/>
  <c r="K1615" i="5"/>
  <c r="K1499" i="5"/>
  <c r="K1361" i="5"/>
  <c r="K1233" i="5"/>
  <c r="K1128" i="5"/>
  <c r="K1716" i="5"/>
  <c r="K1552" i="5"/>
  <c r="K1437" i="5"/>
  <c r="K1309" i="5"/>
  <c r="K1182" i="5"/>
  <c r="K1649" i="5"/>
  <c r="K1606" i="5"/>
  <c r="K1554" i="5"/>
  <c r="K1490" i="5"/>
  <c r="K1430" i="5"/>
  <c r="K1366" i="5"/>
  <c r="K1997" i="5"/>
  <c r="K1591" i="5"/>
  <c r="K1878" i="5"/>
  <c r="K1650" i="5"/>
  <c r="K1216" i="5"/>
  <c r="K1940" i="5"/>
  <c r="K1750" i="5"/>
  <c r="K1172" i="5"/>
  <c r="K1955" i="5"/>
  <c r="K1891" i="5"/>
  <c r="K1827" i="5"/>
  <c r="K1759" i="5"/>
  <c r="K1644" i="5"/>
  <c r="K1358" i="5"/>
  <c r="K1146" i="5"/>
  <c r="K1761" i="5"/>
  <c r="K1970" i="5"/>
  <c r="K1733" i="5"/>
  <c r="K1575" i="5"/>
  <c r="K1313" i="5"/>
  <c r="K1022" i="5"/>
  <c r="K1892" i="5"/>
  <c r="K1708" i="5"/>
  <c r="K1995" i="5"/>
  <c r="K1913" i="5"/>
  <c r="K1823" i="5"/>
  <c r="K1994" i="5"/>
  <c r="K1931" i="5"/>
  <c r="K1867" i="5"/>
  <c r="K1803" i="5"/>
  <c r="K1724" i="5"/>
  <c r="K1505" i="5"/>
  <c r="K1284" i="5"/>
  <c r="K1021" i="5"/>
  <c r="K1567" i="5"/>
  <c r="K1418" i="5"/>
  <c r="K1290" i="5"/>
  <c r="K1043" i="5"/>
  <c r="K1693" i="5"/>
  <c r="K1523" i="5"/>
  <c r="K1396" i="5"/>
  <c r="K1274" i="5"/>
  <c r="K1120" i="5"/>
  <c r="K1678" i="5"/>
  <c r="K1635" i="5"/>
  <c r="K1593" i="5"/>
  <c r="K1217" i="5"/>
  <c r="K1846" i="5"/>
  <c r="K1924" i="5"/>
  <c r="K1700" i="5"/>
  <c r="K1157" i="5"/>
  <c r="K1936" i="5"/>
  <c r="K1872" i="5"/>
  <c r="K1808" i="5"/>
  <c r="K1718" i="5"/>
  <c r="K1511" i="5"/>
  <c r="K1294" i="5"/>
  <c r="K1017" i="5"/>
  <c r="K1743" i="5"/>
  <c r="K1951" i="5"/>
  <c r="K1730" i="5"/>
  <c r="K1564" i="5"/>
  <c r="K1293" i="5"/>
  <c r="K1993" i="5"/>
  <c r="K1844" i="5"/>
  <c r="K1526" i="5"/>
  <c r="K1967" i="5"/>
  <c r="K1881" i="5"/>
  <c r="K1794" i="5"/>
  <c r="K1976" i="5"/>
  <c r="K1912" i="5"/>
  <c r="K1848" i="5"/>
  <c r="K1784" i="5"/>
  <c r="K1701" i="5"/>
  <c r="K1427" i="5"/>
  <c r="K1226" i="5"/>
  <c r="K1605" i="5"/>
  <c r="K1475" i="5"/>
  <c r="K1347" i="5"/>
  <c r="K1223" i="5"/>
  <c r="K1725" i="5"/>
  <c r="K1566" i="5"/>
  <c r="K1456" i="5"/>
  <c r="K1328" i="5"/>
  <c r="K1200" i="5"/>
  <c r="K1014" i="5"/>
  <c r="K1654" i="5"/>
  <c r="K1611" i="5"/>
  <c r="K1568" i="5"/>
  <c r="K1504" i="5"/>
  <c r="K1436" i="5"/>
  <c r="K1372" i="5"/>
  <c r="K1831" i="5"/>
  <c r="K1514" i="5"/>
  <c r="K1981" i="5"/>
  <c r="K1917" i="5"/>
  <c r="K1853" i="5"/>
  <c r="K1789" i="5"/>
  <c r="K1697" i="5"/>
  <c r="K1431" i="5"/>
  <c r="K1230" i="5"/>
  <c r="K1889" i="5"/>
  <c r="K1491" i="5"/>
  <c r="K1887" i="5"/>
  <c r="K1685" i="5"/>
  <c r="K1506" i="5"/>
  <c r="K1185" i="5"/>
  <c r="K1943" i="5"/>
  <c r="K1793" i="5"/>
  <c r="K1281" i="5"/>
  <c r="K1945" i="5"/>
  <c r="K1855" i="5"/>
  <c r="K1771" i="5"/>
  <c r="K1957" i="5"/>
  <c r="K1893" i="5"/>
  <c r="K1829" i="5"/>
  <c r="K1758" i="5"/>
  <c r="K1660" i="5"/>
  <c r="K1363" i="5"/>
  <c r="K1599" i="5"/>
  <c r="K1470" i="5"/>
  <c r="K1342" i="5"/>
  <c r="K1211" i="5"/>
  <c r="K1095" i="5"/>
  <c r="K1722" i="5"/>
  <c r="K1558" i="5"/>
  <c r="K1447" i="5"/>
  <c r="K1319" i="5"/>
  <c r="K1188" i="5"/>
  <c r="K1683" i="5"/>
  <c r="K1641" i="5"/>
  <c r="K1598" i="5"/>
  <c r="K1545" i="5"/>
  <c r="K1481" i="5"/>
  <c r="K1417" i="5"/>
  <c r="K1353" i="5"/>
  <c r="K1302" i="5"/>
  <c r="K1219" i="5"/>
  <c r="K1145" i="5"/>
  <c r="K1763" i="5"/>
  <c r="K1640" i="5"/>
  <c r="K1544" i="5"/>
  <c r="K1480" i="5"/>
  <c r="K1416" i="5"/>
  <c r="K1352" i="5"/>
  <c r="K1288" i="5"/>
  <c r="K1237" i="5"/>
  <c r="K1186" i="5"/>
  <c r="K1019" i="5"/>
  <c r="K1863" i="5"/>
  <c r="K1910" i="5"/>
  <c r="K1691" i="5"/>
  <c r="K1044" i="5"/>
  <c r="K1623" i="5"/>
  <c r="K1919" i="5"/>
  <c r="K1714" i="5"/>
  <c r="K1540" i="5"/>
  <c r="K1249" i="5"/>
  <c r="K1972" i="5"/>
  <c r="K1828" i="5"/>
  <c r="K1473" i="5"/>
  <c r="K1938" i="5"/>
  <c r="K1849" i="5"/>
  <c r="K1768" i="5"/>
  <c r="K1950" i="5"/>
  <c r="K1886" i="5"/>
  <c r="K1822" i="5"/>
  <c r="K1755" i="5"/>
  <c r="K1647" i="5"/>
  <c r="K1348" i="5"/>
  <c r="K1130" i="5"/>
  <c r="K1594" i="5"/>
  <c r="K1457" i="5"/>
  <c r="K1329" i="5"/>
  <c r="K1201" i="5"/>
  <c r="K1086" i="5"/>
  <c r="K1695" i="5"/>
  <c r="K1528" i="5"/>
  <c r="K1405" i="5"/>
  <c r="K1278" i="5"/>
  <c r="K1138" i="5"/>
  <c r="K1681" i="5"/>
  <c r="K1638" i="5"/>
  <c r="K1595" i="5"/>
  <c r="K1542" i="5"/>
  <c r="K1478" i="5"/>
  <c r="K1414" i="5"/>
  <c r="K1350" i="5"/>
  <c r="K1905" i="5"/>
  <c r="K1453" i="5"/>
  <c r="K1830" i="5"/>
  <c r="K1472" i="5"/>
  <c r="K1895" i="5"/>
  <c r="K1645" i="5"/>
  <c r="K1069" i="5"/>
  <c r="K1939" i="5"/>
  <c r="K1875" i="5"/>
  <c r="K1811" i="5"/>
  <c r="K1726" i="5"/>
  <c r="K1541" i="5"/>
  <c r="K1303" i="5"/>
  <c r="K1027" i="5"/>
  <c r="K1713" i="5"/>
  <c r="K1906" i="5"/>
  <c r="K1694" i="5"/>
  <c r="K1531" i="5"/>
  <c r="K1227" i="5"/>
  <c r="K1850" i="5"/>
  <c r="K1570" i="5"/>
  <c r="K1977" i="5"/>
  <c r="K1884" i="5"/>
  <c r="K1801" i="5"/>
  <c r="K1979" i="5"/>
  <c r="K1915" i="5"/>
  <c r="K1851" i="5"/>
  <c r="K1787" i="5"/>
  <c r="K1703" i="5"/>
  <c r="K1440" i="5"/>
  <c r="K1239" i="5"/>
  <c r="K1631" i="5"/>
  <c r="K1529" i="5"/>
  <c r="K1386" i="5"/>
  <c r="K1261" i="5"/>
  <c r="K1144" i="5"/>
  <c r="K1748" i="5"/>
  <c r="K1636" i="5"/>
  <c r="K1494" i="5"/>
  <c r="K1364" i="5"/>
  <c r="K1242" i="5"/>
  <c r="K1085" i="5"/>
  <c r="K1667" i="5"/>
  <c r="K1625" i="5"/>
  <c r="K1582" i="5"/>
  <c r="K1992" i="5"/>
  <c r="K1814" i="5"/>
  <c r="K1879" i="5"/>
  <c r="K1613" i="5"/>
  <c r="K1984" i="5"/>
  <c r="K1920" i="5"/>
  <c r="K1856" i="5"/>
  <c r="K1792" i="5"/>
  <c r="K1699" i="5"/>
  <c r="K1444" i="5"/>
  <c r="K1245" i="5"/>
  <c r="K1989" i="5"/>
  <c r="K1692" i="5"/>
  <c r="K1897" i="5"/>
  <c r="K1690" i="5"/>
  <c r="K1520" i="5"/>
  <c r="K1204" i="5"/>
  <c r="K1953" i="5"/>
  <c r="K1809" i="5"/>
  <c r="K1306" i="5"/>
  <c r="K1948" i="5"/>
  <c r="K1865" i="5"/>
  <c r="K1775" i="5"/>
  <c r="K1960" i="5"/>
  <c r="K1896" i="5"/>
  <c r="K1832" i="5"/>
  <c r="K1767" i="5"/>
  <c r="K1671" i="5"/>
  <c r="K1376" i="5"/>
  <c r="K1175" i="5"/>
  <c r="K1583" i="5"/>
  <c r="K1443" i="5"/>
  <c r="K1315" i="5"/>
  <c r="K1707" i="5"/>
  <c r="K1537" i="5"/>
  <c r="K1424" i="5"/>
  <c r="K1296" i="5"/>
  <c r="K1686" i="5"/>
  <c r="K1643" i="5"/>
  <c r="K1601" i="5"/>
  <c r="K1548" i="5"/>
  <c r="K1484" i="5"/>
  <c r="K1420" i="5"/>
  <c r="K1969" i="5"/>
  <c r="K1796" i="5"/>
  <c r="K1325" i="5"/>
  <c r="K1965" i="5"/>
  <c r="K1901" i="5"/>
  <c r="K1837" i="5"/>
  <c r="K1769" i="5"/>
  <c r="K1669" i="5"/>
  <c r="K1380" i="5"/>
  <c r="K1181" i="5"/>
  <c r="K1799" i="5"/>
  <c r="K1195" i="5"/>
  <c r="K1810" i="5"/>
  <c r="K1639" i="5"/>
  <c r="K1441" i="5"/>
  <c r="K1131" i="5"/>
  <c r="K1908" i="5"/>
  <c r="K1729" i="5"/>
  <c r="K1922" i="5"/>
  <c r="K1836" i="5"/>
  <c r="K1749" i="5"/>
  <c r="K1941" i="5"/>
  <c r="K1877" i="5"/>
  <c r="K1813" i="5"/>
  <c r="K1740" i="5"/>
  <c r="K1561" i="5"/>
  <c r="K1312" i="5"/>
  <c r="K1060" i="5"/>
  <c r="K1578" i="5"/>
  <c r="K1438" i="5"/>
  <c r="K1310" i="5"/>
  <c r="K1179" i="5"/>
  <c r="K1065" i="5"/>
  <c r="K1705" i="5"/>
  <c r="K1532" i="5"/>
  <c r="K1415" i="5"/>
  <c r="K1287" i="5"/>
  <c r="K1154" i="5"/>
  <c r="K1673" i="5"/>
  <c r="K1630" i="5"/>
  <c r="K1587" i="5"/>
  <c r="K1525" i="5"/>
  <c r="K1465" i="5"/>
  <c r="K1401" i="5"/>
  <c r="K1337" i="5"/>
  <c r="K1286" i="5"/>
  <c r="K1135" i="5"/>
  <c r="K1054" i="5"/>
  <c r="K1736" i="5"/>
  <c r="K1608" i="5"/>
  <c r="K1524" i="5"/>
  <c r="K1464" i="5"/>
  <c r="K1400" i="5"/>
  <c r="K1336" i="5"/>
  <c r="K1276" i="5"/>
  <c r="K1224" i="5"/>
  <c r="K1173" i="5"/>
  <c r="K1083" i="5"/>
  <c r="K1116" i="5"/>
  <c r="K1058" i="5"/>
  <c r="K1765" i="5"/>
  <c r="K1862" i="5"/>
  <c r="K1569" i="5"/>
  <c r="K1866" i="5"/>
  <c r="K1434" i="5"/>
  <c r="K1858" i="5"/>
  <c r="K1666" i="5"/>
  <c r="K1496" i="5"/>
  <c r="K1937" i="5"/>
  <c r="K1783" i="5"/>
  <c r="K1236" i="5"/>
  <c r="K1916" i="5"/>
  <c r="K1833" i="5"/>
  <c r="K1998" i="5"/>
  <c r="K1934" i="5"/>
  <c r="K1870" i="5"/>
  <c r="K1806" i="5"/>
  <c r="K1732" i="5"/>
  <c r="K1535" i="5"/>
  <c r="K1299" i="5"/>
  <c r="K1035" i="5"/>
  <c r="K1573" i="5"/>
  <c r="K1425" i="5"/>
  <c r="K1297" i="5"/>
  <c r="K1056" i="5"/>
  <c r="K1754" i="5"/>
  <c r="K1652" i="5"/>
  <c r="K1502" i="5"/>
  <c r="K1373" i="5"/>
  <c r="K1246" i="5"/>
  <c r="K1091" i="5"/>
  <c r="K1670" i="5"/>
  <c r="K1627" i="5"/>
  <c r="K1585" i="5"/>
  <c r="K1522" i="5"/>
  <c r="K1462" i="5"/>
  <c r="K1398" i="5"/>
  <c r="K1334" i="5"/>
  <c r="K1818" i="5"/>
  <c r="K1974" i="5"/>
  <c r="K1781" i="5"/>
  <c r="K1422" i="5"/>
  <c r="K1956" i="5"/>
  <c r="K1857" i="5"/>
  <c r="K1560" i="5"/>
  <c r="K1988" i="5"/>
  <c r="K1923" i="5"/>
  <c r="K1859" i="5"/>
  <c r="K1795" i="5"/>
  <c r="K1702" i="5"/>
  <c r="K1459" i="5"/>
  <c r="K1258" i="5"/>
  <c r="K1930" i="5"/>
  <c r="K1581" i="5"/>
  <c r="K1852" i="5"/>
  <c r="K1661" i="5"/>
  <c r="K1485" i="5"/>
  <c r="K1152" i="5"/>
  <c r="K1959" i="5"/>
  <c r="K1815" i="5"/>
  <c r="K1389" i="5"/>
  <c r="K1954" i="5"/>
  <c r="K1868" i="5"/>
  <c r="K1785" i="5"/>
  <c r="K1963" i="5"/>
  <c r="K1899" i="5"/>
  <c r="K1835" i="5"/>
  <c r="K1770" i="5"/>
  <c r="K1677" i="5"/>
  <c r="K1390" i="5"/>
  <c r="K1184" i="5"/>
  <c r="K1610" i="5"/>
  <c r="K1482" i="5"/>
  <c r="K1354" i="5"/>
  <c r="K1229" i="5"/>
  <c r="K1122" i="5"/>
  <c r="K1727" i="5"/>
  <c r="K1572" i="5"/>
  <c r="K1460" i="5"/>
  <c r="K1332" i="5"/>
  <c r="K1210" i="5"/>
  <c r="K1018" i="5"/>
  <c r="K1657" i="5"/>
  <c r="K1614" i="5"/>
  <c r="K1571" i="5"/>
  <c r="K1926" i="5"/>
  <c r="K1764" i="5"/>
  <c r="K1841" i="5"/>
  <c r="K1534" i="5"/>
  <c r="K1968" i="5"/>
  <c r="K1904" i="5"/>
  <c r="K1840" i="5"/>
  <c r="K1772" i="5"/>
  <c r="K1674" i="5"/>
  <c r="K1395" i="5"/>
  <c r="K1194" i="5"/>
  <c r="K1911" i="5"/>
  <c r="K1549" i="5"/>
  <c r="K1826" i="5"/>
  <c r="K1655" i="5"/>
  <c r="K1466" i="5"/>
  <c r="K1141" i="5"/>
  <c r="K1921" i="5"/>
  <c r="K1734" i="5"/>
  <c r="K1048" i="5"/>
  <c r="K1932" i="5"/>
  <c r="K1839" i="5"/>
  <c r="K1756" i="5"/>
  <c r="K1944" i="5"/>
  <c r="K1880" i="5"/>
  <c r="K1816" i="5"/>
  <c r="K1745" i="5"/>
  <c r="K1596" i="5"/>
  <c r="K1326" i="5"/>
  <c r="K1563" i="5"/>
  <c r="K1411" i="5"/>
  <c r="K1283" i="5"/>
  <c r="K1034" i="5"/>
  <c r="K1684" i="5"/>
  <c r="K1517" i="5"/>
  <c r="K1392" i="5"/>
  <c r="K1264" i="5"/>
  <c r="K1112" i="5"/>
  <c r="K1675" i="5"/>
  <c r="K1633" i="5"/>
  <c r="K1590" i="5"/>
  <c r="K1536" i="5"/>
  <c r="K1468" i="5"/>
  <c r="K1404" i="5"/>
  <c r="K1914" i="5"/>
  <c r="K1687" i="5"/>
  <c r="K1147" i="5"/>
  <c r="K1949" i="5"/>
  <c r="K1885" i="5"/>
  <c r="K1821" i="5"/>
  <c r="K1753" i="5"/>
  <c r="K1580" i="5"/>
  <c r="K1331" i="5"/>
  <c r="K1082" i="5"/>
  <c r="K1731" i="5"/>
  <c r="K1999" i="5"/>
  <c r="K1741" i="5"/>
  <c r="K1597" i="5"/>
  <c r="K1357" i="5"/>
  <c r="K1062" i="5"/>
  <c r="K1876" i="5"/>
  <c r="K1653" i="5"/>
  <c r="K1983" i="5"/>
  <c r="K1900" i="5"/>
  <c r="K1817" i="5"/>
  <c r="K1986" i="5"/>
  <c r="K1925" i="5"/>
  <c r="K1861" i="5"/>
  <c r="K1797" i="5"/>
  <c r="K1717" i="5"/>
  <c r="K1463" i="5"/>
  <c r="K1262" i="5"/>
  <c r="K1642" i="5"/>
  <c r="K1546" i="5"/>
  <c r="K1406" i="5"/>
  <c r="K1275" i="5"/>
  <c r="K1155" i="5"/>
  <c r="K1025" i="5"/>
  <c r="K1668" i="5"/>
  <c r="K1508" i="5"/>
  <c r="K1383" i="5"/>
  <c r="K1252" i="5"/>
  <c r="K1099" i="5"/>
  <c r="K1662" i="5"/>
  <c r="K1619" i="5"/>
  <c r="K1577" i="5"/>
  <c r="K1513" i="5"/>
  <c r="K1449" i="5"/>
  <c r="K1385" i="5"/>
  <c r="K1321" i="5"/>
  <c r="K1257" i="5"/>
  <c r="K1174" i="5"/>
  <c r="K1037" i="5"/>
  <c r="K1704" i="5"/>
  <c r="K1576" i="5"/>
  <c r="K1512" i="5"/>
  <c r="K1448" i="5"/>
  <c r="K1384" i="5"/>
  <c r="K1320" i="5"/>
  <c r="K1263" i="5"/>
  <c r="K1212" i="5"/>
  <c r="K1107" i="5"/>
  <c r="K1798" i="5"/>
  <c r="K1367" i="5"/>
  <c r="K1786" i="5"/>
  <c r="K1136" i="5"/>
  <c r="K1804" i="5"/>
  <c r="K1629" i="5"/>
  <c r="K1421" i="5"/>
  <c r="K1898" i="5"/>
  <c r="K1715" i="5"/>
  <c r="K1980" i="5"/>
  <c r="K1890" i="5"/>
  <c r="K1807" i="5"/>
  <c r="K1982" i="5"/>
  <c r="K1918" i="5"/>
  <c r="K1854" i="5"/>
  <c r="K1790" i="5"/>
  <c r="K1709" i="5"/>
  <c r="K1454" i="5"/>
  <c r="K1248" i="5"/>
  <c r="K1637" i="5"/>
  <c r="K1538" i="5"/>
  <c r="K1393" i="5"/>
  <c r="K1265" i="5"/>
  <c r="K1149" i="5"/>
  <c r="K1737" i="5"/>
  <c r="K1588" i="5"/>
  <c r="K1469" i="5"/>
  <c r="K1341" i="5"/>
  <c r="K1214" i="5"/>
  <c r="K1659" i="5"/>
  <c r="K1617" i="5"/>
  <c r="K1574" i="5"/>
  <c r="K1510" i="5"/>
  <c r="K1446" i="5"/>
  <c r="K1382" i="5"/>
  <c r="K1318" i="5"/>
  <c r="K1663" i="5"/>
  <c r="K1942" i="5"/>
  <c r="K1706" i="5"/>
  <c r="K1316" i="5"/>
  <c r="K1985" i="5"/>
  <c r="K1812" i="5"/>
  <c r="K1409" i="5"/>
  <c r="K1971" i="5"/>
  <c r="K1907" i="5"/>
  <c r="K1843" i="5"/>
  <c r="K1777" i="5"/>
  <c r="K1679" i="5"/>
  <c r="K1408" i="5"/>
  <c r="K1207" i="5"/>
  <c r="K1847" i="5"/>
  <c r="K1370" i="5"/>
  <c r="K1780" i="5"/>
  <c r="K1618" i="5"/>
  <c r="K1402" i="5"/>
  <c r="K1096" i="5"/>
  <c r="K1927" i="5"/>
  <c r="K1738" i="5"/>
  <c r="K1935" i="5"/>
  <c r="K1842" i="5"/>
  <c r="K1762" i="5"/>
  <c r="K1947" i="5"/>
  <c r="K1883" i="5"/>
  <c r="K1819" i="5"/>
  <c r="K1747" i="5"/>
  <c r="K1628" i="5"/>
  <c r="K1335" i="5"/>
  <c r="K1089" i="5"/>
  <c r="K1589" i="5"/>
  <c r="K1450" i="5"/>
  <c r="K1322" i="5"/>
  <c r="K1081" i="5"/>
  <c r="K1710" i="5"/>
  <c r="K1543" i="5"/>
  <c r="K1428" i="5"/>
  <c r="K1300" i="5"/>
  <c r="K1178" i="5"/>
  <c r="K1689" i="5"/>
  <c r="K1646" i="5"/>
  <c r="K1603" i="5"/>
  <c r="K1551" i="5"/>
  <c r="K1894" i="5"/>
  <c r="K1975" i="5"/>
  <c r="K1802" i="5"/>
  <c r="K1345" i="5"/>
  <c r="K1952" i="5"/>
  <c r="K1888" i="5"/>
  <c r="K1824" i="5"/>
  <c r="K1757" i="5"/>
  <c r="K1612" i="5"/>
  <c r="K1344" i="5"/>
  <c r="K1098" i="5"/>
  <c r="K1825" i="5"/>
  <c r="K1259" i="5"/>
  <c r="K1751" i="5"/>
  <c r="K1607" i="5"/>
  <c r="K1377" i="5"/>
  <c r="K1882" i="5"/>
  <c r="K1676" i="5"/>
  <c r="K1991" i="5"/>
  <c r="K1903" i="5"/>
  <c r="K1820" i="5"/>
  <c r="K1990" i="5"/>
  <c r="K1928" i="5"/>
  <c r="K1864" i="5"/>
  <c r="K1800" i="5"/>
  <c r="K1719" i="5"/>
  <c r="K1476" i="5"/>
  <c r="K1277" i="5"/>
  <c r="K1626" i="5"/>
  <c r="K1509" i="5"/>
  <c r="K1379" i="5"/>
  <c r="K1255" i="5"/>
  <c r="K1139" i="5"/>
  <c r="K1742" i="5"/>
  <c r="K1620" i="5"/>
  <c r="K1488" i="5"/>
  <c r="K1360" i="5"/>
  <c r="K1232" i="5"/>
  <c r="K1051" i="5"/>
  <c r="K1665" i="5"/>
  <c r="K1622" i="5"/>
  <c r="K1579" i="5"/>
  <c r="K1516" i="5"/>
  <c r="K1452" i="5"/>
  <c r="K1388" i="5"/>
  <c r="K1873" i="5"/>
  <c r="K1602" i="5"/>
  <c r="K1996" i="5"/>
  <c r="K1933" i="5"/>
  <c r="K1869" i="5"/>
  <c r="K1805" i="5"/>
  <c r="K1711" i="5"/>
  <c r="K1497" i="5"/>
  <c r="K1280" i="5"/>
  <c r="K1962" i="5"/>
  <c r="K1658" i="5"/>
  <c r="K1929" i="5"/>
  <c r="K1721" i="5"/>
  <c r="K1555" i="5"/>
  <c r="K1268" i="5"/>
  <c r="K1978" i="5"/>
  <c r="I1978" i="5" s="1"/>
  <c r="K1834" i="5"/>
  <c r="K1500" i="5"/>
  <c r="K1964" i="5"/>
  <c r="K1874" i="5"/>
  <c r="K1791" i="5"/>
  <c r="K1973" i="5"/>
  <c r="K1909" i="5"/>
  <c r="K1845" i="5"/>
  <c r="K1778" i="5"/>
  <c r="K1698" i="5"/>
  <c r="K1412" i="5"/>
  <c r="K1213" i="5"/>
  <c r="K1621" i="5"/>
  <c r="K1503" i="5"/>
  <c r="K1374" i="5"/>
  <c r="K1243" i="5"/>
  <c r="K1133" i="5"/>
  <c r="K1739" i="5"/>
  <c r="K1604" i="5"/>
  <c r="K1479" i="5"/>
  <c r="K1351" i="5"/>
  <c r="K1220" i="5"/>
  <c r="K1557" i="5"/>
  <c r="K1305" i="5"/>
  <c r="K1779" i="5"/>
  <c r="K1432" i="5"/>
  <c r="K1199" i="5"/>
  <c r="K1049" i="5"/>
  <c r="K1026" i="5"/>
  <c r="K1539" i="5"/>
  <c r="K1471" i="5"/>
  <c r="K1407" i="5"/>
  <c r="K1343" i="5"/>
  <c r="K1273" i="5"/>
  <c r="K1190" i="5"/>
  <c r="K1132" i="5"/>
  <c r="K1050" i="5"/>
  <c r="K1728" i="5"/>
  <c r="K1600" i="5"/>
  <c r="K1521" i="5"/>
  <c r="K1461" i="5"/>
  <c r="K1397" i="5"/>
  <c r="K1333" i="5"/>
  <c r="K1272" i="5"/>
  <c r="K1221" i="5"/>
  <c r="K1170" i="5"/>
  <c r="K999" i="5"/>
  <c r="K1039" i="5"/>
  <c r="K1308" i="5"/>
  <c r="K1225" i="5"/>
  <c r="K1151" i="5"/>
  <c r="K1094" i="5"/>
  <c r="K1773" i="5"/>
  <c r="K1656" i="5"/>
  <c r="K1550" i="5"/>
  <c r="K1486" i="5"/>
  <c r="K1426" i="5"/>
  <c r="K1362" i="5"/>
  <c r="K1298" i="5"/>
  <c r="K1244" i="5"/>
  <c r="K1118" i="5"/>
  <c r="K1028" i="5"/>
  <c r="K1111" i="5"/>
  <c r="K1052" i="5"/>
  <c r="K1267" i="5"/>
  <c r="K1177" i="5"/>
  <c r="K1127" i="5"/>
  <c r="K1041" i="5"/>
  <c r="K1782" i="5"/>
  <c r="K1680" i="5"/>
  <c r="K1559" i="5"/>
  <c r="K1495" i="5"/>
  <c r="K1435" i="5"/>
  <c r="K1371" i="5"/>
  <c r="K1307" i="5"/>
  <c r="K1253" i="5"/>
  <c r="K1202" i="5"/>
  <c r="K1134" i="5"/>
  <c r="K1053" i="5"/>
  <c r="K1045" i="5"/>
  <c r="K1387" i="5"/>
  <c r="K1215" i="5"/>
  <c r="K1119" i="5"/>
  <c r="K1040" i="5"/>
  <c r="K1493" i="5"/>
  <c r="K1238" i="5"/>
  <c r="K1672" i="5"/>
  <c r="K1368" i="5"/>
  <c r="K1158" i="5"/>
  <c r="K1105" i="5"/>
  <c r="K1519" i="5"/>
  <c r="K1455" i="5"/>
  <c r="K1391" i="5"/>
  <c r="K1327" i="5"/>
  <c r="K1254" i="5"/>
  <c r="K1171" i="5"/>
  <c r="K1115" i="5"/>
  <c r="K1696" i="5"/>
  <c r="K1565" i="5"/>
  <c r="K1501" i="5"/>
  <c r="K1445" i="5"/>
  <c r="K1381" i="5"/>
  <c r="K1317" i="5"/>
  <c r="K1260" i="5"/>
  <c r="K1208" i="5"/>
  <c r="K1150" i="5"/>
  <c r="K1063" i="5"/>
  <c r="K1087" i="5"/>
  <c r="K1023" i="5"/>
  <c r="K1356" i="5"/>
  <c r="K1292" i="5"/>
  <c r="K1206" i="5"/>
  <c r="K1140" i="5"/>
  <c r="K1064" i="5"/>
  <c r="K1752" i="5"/>
  <c r="K1624" i="5"/>
  <c r="K1530" i="5"/>
  <c r="K1474" i="5"/>
  <c r="K1410" i="5"/>
  <c r="K1346" i="5"/>
  <c r="K1282" i="5"/>
  <c r="K1231" i="5"/>
  <c r="K1180" i="5"/>
  <c r="K1092" i="5"/>
  <c r="K1100" i="5"/>
  <c r="K1036" i="5"/>
  <c r="K1241" i="5"/>
  <c r="K1159" i="5"/>
  <c r="K1106" i="5"/>
  <c r="K1766" i="5"/>
  <c r="K1648" i="5"/>
  <c r="K1547" i="5"/>
  <c r="K1483" i="5"/>
  <c r="K1419" i="5"/>
  <c r="K1355" i="5"/>
  <c r="K1291" i="5"/>
  <c r="K1240" i="5"/>
  <c r="K1189" i="5"/>
  <c r="K1114" i="5"/>
  <c r="K1093" i="5"/>
  <c r="K1029" i="5"/>
  <c r="K1266" i="5"/>
  <c r="K1651" i="5"/>
  <c r="K1433" i="5"/>
  <c r="K1156" i="5"/>
  <c r="K1556" i="5"/>
  <c r="K1304" i="5"/>
  <c r="K1090" i="5"/>
  <c r="K1507" i="5"/>
  <c r="K1439" i="5"/>
  <c r="K1375" i="5"/>
  <c r="K1311" i="5"/>
  <c r="K1235" i="5"/>
  <c r="K1153" i="5"/>
  <c r="K1097" i="5"/>
  <c r="K1776" i="5"/>
  <c r="K1664" i="5"/>
  <c r="K1553" i="5"/>
  <c r="K1489" i="5"/>
  <c r="K1429" i="5"/>
  <c r="K1365" i="5"/>
  <c r="K1301" i="5"/>
  <c r="K1247" i="5"/>
  <c r="K1196" i="5"/>
  <c r="K1046" i="5"/>
  <c r="K1340" i="5"/>
  <c r="K1270" i="5"/>
  <c r="K1187" i="5"/>
  <c r="K1129" i="5"/>
  <c r="K1047" i="5"/>
  <c r="K1720" i="5"/>
  <c r="K1592" i="5"/>
  <c r="K1518" i="5"/>
  <c r="K1458" i="5"/>
  <c r="K1394" i="5"/>
  <c r="K1330" i="5"/>
  <c r="K1269" i="5"/>
  <c r="K1218" i="5"/>
  <c r="K1084" i="5"/>
  <c r="K1020" i="5"/>
  <c r="K1222" i="5"/>
  <c r="K1148" i="5"/>
  <c r="K1744" i="5"/>
  <c r="K1616" i="5"/>
  <c r="K1527" i="5"/>
  <c r="K1467" i="5"/>
  <c r="K1403" i="5"/>
  <c r="K1339" i="5"/>
  <c r="K1279" i="5"/>
  <c r="K1228" i="5"/>
  <c r="K1176" i="5"/>
  <c r="K1088" i="5"/>
  <c r="K1013" i="5"/>
  <c r="K1061" i="5"/>
  <c r="K1609" i="5"/>
  <c r="K1369" i="5"/>
  <c r="K1101" i="5"/>
  <c r="K1492" i="5"/>
  <c r="K1250" i="5"/>
  <c r="K1066" i="5"/>
  <c r="K1042" i="5"/>
  <c r="K1487" i="5"/>
  <c r="K1423" i="5"/>
  <c r="K1359" i="5"/>
  <c r="K1295" i="5"/>
  <c r="K1209" i="5"/>
  <c r="K1143" i="5"/>
  <c r="K1067" i="5"/>
  <c r="K1760" i="5"/>
  <c r="K1632" i="5"/>
  <c r="K1533" i="5"/>
  <c r="K1477" i="5"/>
  <c r="K1413" i="5"/>
  <c r="K1349" i="5"/>
  <c r="K1285" i="5"/>
  <c r="K1234" i="5"/>
  <c r="K1183" i="5"/>
  <c r="K1113" i="5"/>
  <c r="K1055" i="5"/>
  <c r="K1324" i="5"/>
  <c r="K1251" i="5"/>
  <c r="K1110" i="5"/>
  <c r="K1688" i="5"/>
  <c r="K1562" i="5"/>
  <c r="K1498" i="5"/>
  <c r="K1442" i="5"/>
  <c r="K1378" i="5"/>
  <c r="K1314" i="5"/>
  <c r="K1256" i="5"/>
  <c r="K1205" i="5"/>
  <c r="K1142" i="5"/>
  <c r="K1057" i="5"/>
  <c r="K1121" i="5"/>
  <c r="K1068" i="5"/>
  <c r="K1289" i="5"/>
  <c r="K1203" i="5"/>
  <c r="K1137" i="5"/>
  <c r="K1059" i="5"/>
  <c r="K1712" i="5"/>
  <c r="K1584" i="5"/>
  <c r="K1515" i="5"/>
  <c r="K1451" i="5"/>
  <c r="K1323" i="5"/>
  <c r="K1070" i="5"/>
  <c r="I684" i="5"/>
  <c r="I658" i="5"/>
  <c r="I669" i="5"/>
  <c r="I233" i="5"/>
  <c r="I302" i="5"/>
  <c r="I493" i="5"/>
  <c r="I371" i="5"/>
  <c r="I283" i="5"/>
  <c r="I392" i="5"/>
  <c r="I293" i="5"/>
  <c r="I280" i="5"/>
  <c r="I319" i="5"/>
  <c r="I246" i="5"/>
  <c r="I252" i="5"/>
  <c r="I437" i="5"/>
  <c r="I379" i="5"/>
  <c r="I338" i="5"/>
  <c r="I202" i="5"/>
  <c r="I286" i="5"/>
  <c r="I201" i="5"/>
  <c r="I210" i="5"/>
  <c r="I172" i="5"/>
  <c r="I171" i="5"/>
  <c r="I215" i="5"/>
  <c r="I457" i="5"/>
  <c r="I352" i="5"/>
  <c r="I222" i="5"/>
  <c r="I462" i="5"/>
  <c r="I278" i="5"/>
  <c r="I438" i="5"/>
  <c r="I308" i="5"/>
  <c r="I364" i="5"/>
  <c r="I301" i="5"/>
  <c r="I460" i="5"/>
  <c r="I417" i="5"/>
  <c r="I404" i="5"/>
  <c r="I508" i="5"/>
  <c r="I408" i="5"/>
  <c r="I285" i="5"/>
  <c r="I513" i="5"/>
  <c r="I276" i="5"/>
  <c r="I248" i="5"/>
  <c r="I291" i="5"/>
  <c r="I439" i="5"/>
  <c r="I345" i="5"/>
  <c r="I397" i="5"/>
  <c r="I350" i="5"/>
  <c r="I203" i="5"/>
  <c r="I509" i="5"/>
  <c r="I321" i="5"/>
  <c r="I263" i="5"/>
  <c r="I442" i="5"/>
  <c r="I294" i="5"/>
  <c r="I253" i="5"/>
  <c r="I216" i="5"/>
  <c r="I221" i="5"/>
  <c r="I343" i="5"/>
  <c r="I271" i="5"/>
  <c r="I173" i="5"/>
  <c r="I311" i="5"/>
  <c r="I435" i="5"/>
  <c r="I295" i="5"/>
  <c r="I299" i="5"/>
  <c r="I234" i="5"/>
  <c r="I367" i="5"/>
  <c r="I275" i="5"/>
  <c r="I186" i="5"/>
  <c r="I303" i="5"/>
  <c r="I436" i="5"/>
  <c r="I277" i="5"/>
  <c r="I451" i="5"/>
  <c r="I511" i="5"/>
  <c r="I395" i="5"/>
  <c r="I369" i="5"/>
  <c r="I376" i="5"/>
  <c r="I386" i="5"/>
  <c r="I256" i="5"/>
  <c r="I526" i="5"/>
  <c r="I540" i="5"/>
  <c r="I529" i="5"/>
  <c r="I534" i="5"/>
  <c r="I535" i="5"/>
  <c r="I527" i="5"/>
  <c r="I536" i="5"/>
  <c r="I543" i="5"/>
  <c r="I524" i="5"/>
  <c r="I595" i="5"/>
  <c r="I573" i="5"/>
  <c r="I584" i="5"/>
  <c r="I624" i="5"/>
  <c r="I600" i="5"/>
  <c r="I601" i="5"/>
  <c r="I625" i="5"/>
  <c r="I598" i="5"/>
  <c r="I636" i="5"/>
  <c r="I589" i="5"/>
  <c r="I561" i="5"/>
  <c r="I626" i="5"/>
  <c r="I555" i="5"/>
  <c r="I575" i="5"/>
  <c r="I618" i="5"/>
  <c r="I564" i="5"/>
  <c r="I649" i="5"/>
  <c r="I650" i="5"/>
  <c r="I651" i="5"/>
  <c r="I673" i="5"/>
  <c r="K89" i="5" l="1"/>
  <c r="I89" i="5" s="1"/>
  <c r="K112" i="5"/>
  <c r="I112" i="5" s="1"/>
  <c r="B40" i="5"/>
  <c r="K123" i="5"/>
  <c r="I123" i="5" s="1"/>
  <c r="K117" i="5"/>
  <c r="I117" i="5" s="1"/>
  <c r="K120" i="5"/>
  <c r="I120" i="5" s="1"/>
  <c r="K106" i="5"/>
  <c r="I106" i="5" s="1"/>
  <c r="K115" i="5"/>
  <c r="I115" i="5" s="1"/>
  <c r="K128" i="5"/>
  <c r="I128" i="5" s="1"/>
  <c r="K107" i="5"/>
  <c r="I107" i="5" s="1"/>
  <c r="K131" i="5"/>
  <c r="I131" i="5" s="1"/>
  <c r="K129" i="5"/>
  <c r="I129" i="5" s="1"/>
  <c r="K104" i="5"/>
  <c r="I104" i="5" s="1"/>
  <c r="K122" i="5"/>
  <c r="I122" i="5" s="1"/>
  <c r="K119" i="5"/>
  <c r="I119" i="5" s="1"/>
  <c r="K126" i="5"/>
  <c r="I126" i="5" s="1"/>
  <c r="K109" i="5"/>
  <c r="I109" i="5" s="1"/>
  <c r="K113" i="5"/>
  <c r="I113" i="5" s="1"/>
  <c r="K114" i="5"/>
  <c r="I114" i="5" s="1"/>
  <c r="K124" i="5"/>
  <c r="I124" i="5" s="1"/>
  <c r="K110" i="5"/>
  <c r="I110" i="5" s="1"/>
  <c r="K130" i="5"/>
  <c r="I130" i="5" s="1"/>
  <c r="K111" i="5"/>
  <c r="I111" i="5" s="1"/>
  <c r="K136" i="5"/>
  <c r="I136" i="5" s="1"/>
  <c r="K127" i="5"/>
  <c r="I127" i="5" s="1"/>
  <c r="K105" i="5"/>
  <c r="I105" i="5" s="1"/>
  <c r="K116" i="5"/>
  <c r="I116" i="5" s="1"/>
  <c r="K108" i="5"/>
  <c r="I108" i="5" s="1"/>
  <c r="K132" i="5"/>
  <c r="I132" i="5" s="1"/>
  <c r="K163" i="5"/>
  <c r="I163" i="5" s="1"/>
  <c r="K164" i="5"/>
  <c r="I164" i="5" s="1"/>
  <c r="K162" i="5"/>
  <c r="I162" i="5" s="1"/>
  <c r="K169" i="5"/>
  <c r="I169" i="5" s="1"/>
  <c r="K140" i="5"/>
  <c r="I140" i="5" s="1"/>
  <c r="K141" i="5"/>
  <c r="I141" i="5" s="1"/>
  <c r="K168" i="5"/>
  <c r="I168" i="5" s="1"/>
  <c r="K166" i="5"/>
  <c r="I166" i="5" s="1"/>
  <c r="K165" i="5"/>
  <c r="I165" i="5" s="1"/>
  <c r="K142" i="5"/>
  <c r="I142" i="5" s="1"/>
  <c r="K167" i="5"/>
  <c r="I167" i="5" s="1"/>
  <c r="K170" i="5"/>
  <c r="I170" i="5" s="1"/>
  <c r="K101" i="5"/>
  <c r="I101" i="5" s="1"/>
  <c r="K100" i="5"/>
  <c r="I100" i="5" s="1"/>
  <c r="K87" i="5"/>
  <c r="I87" i="5" s="1"/>
  <c r="K102" i="5"/>
  <c r="I102" i="5" s="1"/>
  <c r="K92" i="5"/>
  <c r="I92" i="5" s="1"/>
  <c r="K95" i="5"/>
  <c r="I95" i="5" s="1"/>
  <c r="K88" i="5"/>
  <c r="I88" i="5" s="1"/>
  <c r="K99" i="5"/>
  <c r="I99" i="5" s="1"/>
  <c r="K96" i="5"/>
  <c r="I96" i="5" s="1"/>
  <c r="K86" i="5"/>
  <c r="I86" i="5" s="1"/>
  <c r="K85" i="5"/>
  <c r="I85" i="5" s="1"/>
  <c r="K91" i="5"/>
  <c r="I91" i="5" s="1"/>
  <c r="K103" i="5"/>
  <c r="I103" i="5" s="1"/>
  <c r="K94" i="5"/>
  <c r="I94" i="5" s="1"/>
  <c r="K90" i="5"/>
  <c r="I90" i="5" s="1"/>
  <c r="K93" i="5"/>
  <c r="I93" i="5" s="1"/>
  <c r="K97" i="5"/>
  <c r="I97" i="5" s="1"/>
  <c r="K98" i="5"/>
  <c r="I98" i="5" s="1"/>
  <c r="K121" i="5"/>
  <c r="I121" i="5" s="1"/>
  <c r="K118" i="5"/>
  <c r="I118" i="5" s="1"/>
  <c r="I2000" i="5"/>
  <c r="I1775" i="5"/>
  <c r="I1967" i="5"/>
  <c r="I1517" i="5"/>
  <c r="I1894" i="5"/>
  <c r="I1721" i="5"/>
  <c r="I1897" i="5"/>
  <c r="I1301" i="5"/>
  <c r="I1600" i="5"/>
  <c r="I1196" i="5"/>
  <c r="I1593" i="5"/>
  <c r="I1254" i="5"/>
  <c r="I1867" i="5"/>
  <c r="I1995" i="5"/>
  <c r="I1805" i="5"/>
  <c r="I1346" i="5"/>
  <c r="I1766" i="5"/>
  <c r="I1406" i="5"/>
  <c r="I1414" i="5"/>
  <c r="I1817" i="5"/>
  <c r="I1308" i="5"/>
  <c r="I1043" i="5"/>
  <c r="I1107" i="5"/>
  <c r="I1171" i="5"/>
  <c r="I1235" i="5"/>
  <c r="I1299" i="5"/>
  <c r="I1363" i="5"/>
  <c r="I1427" i="5"/>
  <c r="I1727" i="5"/>
  <c r="I1919" i="5"/>
  <c r="I1318" i="5"/>
  <c r="I1724" i="5"/>
  <c r="I1521" i="5"/>
  <c r="I1173" i="5"/>
  <c r="I1408" i="5"/>
  <c r="I1025" i="5"/>
  <c r="I1142" i="5"/>
  <c r="I1480" i="5"/>
  <c r="I1845" i="5"/>
  <c r="I1952" i="5"/>
  <c r="I1310" i="5"/>
  <c r="I1538" i="5"/>
  <c r="I1652" i="5"/>
  <c r="I1740" i="5"/>
  <c r="I1825" i="5"/>
  <c r="I1910" i="5"/>
  <c r="I1996" i="5"/>
  <c r="I1855" i="5"/>
  <c r="I1404" i="5"/>
  <c r="I1788" i="5"/>
  <c r="I1958" i="5"/>
  <c r="I1180" i="5"/>
  <c r="I1258" i="5"/>
  <c r="I1493" i="5"/>
  <c r="I1110" i="5"/>
  <c r="I1224" i="5"/>
  <c r="I1537" i="5"/>
  <c r="I1453" i="5"/>
  <c r="I1947" i="5"/>
  <c r="I1866" i="5"/>
  <c r="I1145" i="5"/>
  <c r="I1234" i="5"/>
  <c r="I1548" i="5"/>
  <c r="I1746" i="5"/>
  <c r="I1248" i="5"/>
  <c r="I1440" i="5"/>
  <c r="I1632" i="5"/>
  <c r="I1035" i="5"/>
  <c r="I1099" i="5"/>
  <c r="I1227" i="5"/>
  <c r="I1291" i="5"/>
  <c r="I1355" i="5"/>
  <c r="I1419" i="5"/>
  <c r="I1483" i="5"/>
  <c r="I1547" i="5"/>
  <c r="I1611" i="5"/>
  <c r="I1675" i="5"/>
  <c r="I1739" i="5"/>
  <c r="I1803" i="5"/>
  <c r="I1053" i="5"/>
  <c r="I1433" i="5"/>
  <c r="I1269" i="5"/>
  <c r="I1497" i="5"/>
  <c r="I1445" i="5"/>
  <c r="I1305" i="5"/>
  <c r="I1420" i="5"/>
  <c r="I1533" i="5"/>
  <c r="I1646" i="5"/>
  <c r="I1736" i="5"/>
  <c r="I1821" i="5"/>
  <c r="I1906" i="5"/>
  <c r="I1992" i="5"/>
  <c r="I1570" i="5"/>
  <c r="I1934" i="5"/>
  <c r="I1464" i="5"/>
  <c r="I1854" i="5"/>
  <c r="I1357" i="5"/>
  <c r="I1860" i="5"/>
  <c r="I1364" i="5"/>
  <c r="I1780" i="5"/>
  <c r="I1491" i="5"/>
  <c r="I1555" i="5"/>
  <c r="I1619" i="5"/>
  <c r="I1683" i="5"/>
  <c r="I1747" i="5"/>
  <c r="I1811" i="5"/>
  <c r="I1875" i="5"/>
  <c r="I1939" i="5"/>
  <c r="I1069" i="5"/>
  <c r="I1240" i="5"/>
  <c r="I1353" i="5"/>
  <c r="I1468" i="5"/>
  <c r="I1581" i="5"/>
  <c r="I1686" i="5"/>
  <c r="I1772" i="5"/>
  <c r="I1857" i="5"/>
  <c r="I1942" i="5"/>
  <c r="I1314" i="5"/>
  <c r="I1742" i="5"/>
  <c r="I1208" i="5"/>
  <c r="I1662" i="5"/>
  <c r="I1222" i="5"/>
  <c r="I1673" i="5"/>
  <c r="I1886" i="5"/>
  <c r="I1159" i="5"/>
  <c r="I1223" i="5"/>
  <c r="I1287" i="5"/>
  <c r="I1351" i="5"/>
  <c r="I1415" i="5"/>
  <c r="I1479" i="5"/>
  <c r="I1543" i="5"/>
  <c r="I1607" i="5"/>
  <c r="I1671" i="5"/>
  <c r="I1735" i="5"/>
  <c r="I1799" i="5"/>
  <c r="I1863" i="5"/>
  <c r="I1927" i="5"/>
  <c r="I1991" i="5"/>
  <c r="I1129" i="5"/>
  <c r="I1276" i="5"/>
  <c r="I1389" i="5"/>
  <c r="I1502" i="5"/>
  <c r="I1617" i="5"/>
  <c r="I1713" i="5"/>
  <c r="I1798" i="5"/>
  <c r="I1884" i="5"/>
  <c r="I1969" i="5"/>
  <c r="I1256" i="5"/>
  <c r="I1398" i="5"/>
  <c r="I1540" i="5"/>
  <c r="I1677" i="5"/>
  <c r="I1762" i="5"/>
  <c r="I1869" i="5"/>
  <c r="I1954" i="5"/>
  <c r="I1257" i="5"/>
  <c r="I1700" i="5"/>
  <c r="I1606" i="5"/>
  <c r="I1961" i="5"/>
  <c r="I1613" i="5"/>
  <c r="I1137" i="5"/>
  <c r="I1620" i="5"/>
  <c r="I1737" i="5"/>
  <c r="I1135" i="5"/>
  <c r="I1199" i="5"/>
  <c r="I1263" i="5"/>
  <c r="I1327" i="5"/>
  <c r="I1391" i="5"/>
  <c r="I1455" i="5"/>
  <c r="I1519" i="5"/>
  <c r="I1583" i="5"/>
  <c r="I1647" i="5"/>
  <c r="I1711" i="5"/>
  <c r="I1093" i="5"/>
  <c r="I1178" i="5"/>
  <c r="I1264" i="5"/>
  <c r="I1349" i="5"/>
  <c r="I1434" i="5"/>
  <c r="I1520" i="5"/>
  <c r="I1605" i="5"/>
  <c r="I1060" i="5"/>
  <c r="I1062" i="5"/>
  <c r="I1100" i="5"/>
  <c r="I1288" i="5"/>
  <c r="I1401" i="5"/>
  <c r="I1516" i="5"/>
  <c r="I1629" i="5"/>
  <c r="I1722" i="5"/>
  <c r="I1808" i="5"/>
  <c r="I1893" i="5"/>
  <c r="I1037" i="5"/>
  <c r="I1576" i="5"/>
  <c r="I1768" i="5"/>
  <c r="I1896" i="5"/>
  <c r="I1098" i="5"/>
  <c r="I1290" i="5"/>
  <c r="I1461" i="5"/>
  <c r="I1610" i="5"/>
  <c r="I1041" i="5"/>
  <c r="I1182" i="5"/>
  <c r="I1209" i="5"/>
  <c r="I1352" i="5"/>
  <c r="I1465" i="5"/>
  <c r="I1580" i="5"/>
  <c r="I1685" i="5"/>
  <c r="I1770" i="5"/>
  <c r="I1856" i="5"/>
  <c r="I1941" i="5"/>
  <c r="I1064" i="5"/>
  <c r="I1241" i="5"/>
  <c r="I1384" i="5"/>
  <c r="I1526" i="5"/>
  <c r="I1688" i="5"/>
  <c r="I1773" i="5"/>
  <c r="I1858" i="5"/>
  <c r="I1944" i="5"/>
  <c r="I1329" i="5"/>
  <c r="I1838" i="5"/>
  <c r="I1082" i="5"/>
  <c r="I1253" i="5"/>
  <c r="I1338" i="5"/>
  <c r="I1424" i="5"/>
  <c r="I1530" i="5"/>
  <c r="I1616" i="5"/>
  <c r="I1048" i="5"/>
  <c r="I1190" i="5"/>
  <c r="I1217" i="5"/>
  <c r="I1358" i="5"/>
  <c r="I1473" i="5"/>
  <c r="I1586" i="5"/>
  <c r="I1690" i="5"/>
  <c r="I1776" i="5"/>
  <c r="I1861" i="5"/>
  <c r="I1946" i="5"/>
  <c r="I1968" i="5"/>
  <c r="I1573" i="5"/>
  <c r="I1128" i="5"/>
  <c r="I1416" i="5"/>
  <c r="I1818" i="5"/>
  <c r="I1989" i="5"/>
  <c r="I1701" i="5"/>
  <c r="I1957" i="5"/>
  <c r="I1063" i="5"/>
  <c r="I1418" i="5"/>
  <c r="I1324" i="5"/>
  <c r="I1437" i="5"/>
  <c r="I1058" i="5"/>
  <c r="I1922" i="5"/>
  <c r="I1668" i="5"/>
  <c r="I1232" i="5"/>
  <c r="I1509" i="5"/>
  <c r="I1188" i="5"/>
  <c r="I1444" i="5"/>
  <c r="I1840" i="5"/>
  <c r="I1823" i="5"/>
  <c r="I1999" i="5"/>
  <c r="I1630" i="5"/>
  <c r="I1937" i="5"/>
  <c r="I1892" i="5"/>
  <c r="I1066" i="5"/>
  <c r="I1365" i="5"/>
  <c r="I1081" i="5"/>
  <c r="I1309" i="5"/>
  <c r="I1696" i="5"/>
  <c r="I1340" i="5"/>
  <c r="I1899" i="5"/>
  <c r="I1781" i="5"/>
  <c r="I1230" i="5"/>
  <c r="I1759" i="5"/>
  <c r="I1460" i="5"/>
  <c r="I1106" i="5"/>
  <c r="I1726" i="5"/>
  <c r="I1528" i="5"/>
  <c r="I1902" i="5"/>
  <c r="I1421" i="5"/>
  <c r="I1059" i="5"/>
  <c r="I1187" i="5"/>
  <c r="I1251" i="5"/>
  <c r="I1315" i="5"/>
  <c r="I1379" i="5"/>
  <c r="I1443" i="5"/>
  <c r="I1791" i="5"/>
  <c r="I1951" i="5"/>
  <c r="I1432" i="5"/>
  <c r="I1809" i="5"/>
  <c r="I1812" i="5"/>
  <c r="I1237" i="5"/>
  <c r="I1472" i="5"/>
  <c r="I1138" i="5"/>
  <c r="I1252" i="5"/>
  <c r="I1565" i="5"/>
  <c r="I1888" i="5"/>
  <c r="I1973" i="5"/>
  <c r="I1396" i="5"/>
  <c r="I1566" i="5"/>
  <c r="I1676" i="5"/>
  <c r="I1761" i="5"/>
  <c r="I1846" i="5"/>
  <c r="I1932" i="5"/>
  <c r="I1036" i="5"/>
  <c r="I1228" i="5"/>
  <c r="I1903" i="5"/>
  <c r="I1489" i="5"/>
  <c r="I1852" i="5"/>
  <c r="I1286" i="5"/>
  <c r="I1088" i="5"/>
  <c r="I1322" i="5"/>
  <c r="I1557" i="5"/>
  <c r="I1281" i="5"/>
  <c r="I1622" i="5"/>
  <c r="I1979" i="5"/>
  <c r="I1994" i="5"/>
  <c r="I1101" i="5"/>
  <c r="I1292" i="5"/>
  <c r="I1604" i="5"/>
  <c r="I1789" i="5"/>
  <c r="I1120" i="5"/>
  <c r="I1312" i="5"/>
  <c r="I1482" i="5"/>
  <c r="I1653" i="5"/>
  <c r="I1051" i="5"/>
  <c r="I1115" i="5"/>
  <c r="I1179" i="5"/>
  <c r="I1243" i="5"/>
  <c r="I1307" i="5"/>
  <c r="I1371" i="5"/>
  <c r="I1435" i="5"/>
  <c r="I1499" i="5"/>
  <c r="I1563" i="5"/>
  <c r="I1627" i="5"/>
  <c r="I1691" i="5"/>
  <c r="I1755" i="5"/>
  <c r="I1819" i="5"/>
  <c r="I1026" i="5"/>
  <c r="I1090" i="5"/>
  <c r="I1518" i="5"/>
  <c r="I1153" i="5"/>
  <c r="I1554" i="5"/>
  <c r="I1273" i="5"/>
  <c r="I1220" i="5"/>
  <c r="I1334" i="5"/>
  <c r="I1448" i="5"/>
  <c r="I1561" i="5"/>
  <c r="I1672" i="5"/>
  <c r="I1757" i="5"/>
  <c r="I1842" i="5"/>
  <c r="I1928" i="5"/>
  <c r="I1229" i="5"/>
  <c r="I1678" i="5"/>
  <c r="I1052" i="5"/>
  <c r="I1577" i="5"/>
  <c r="I1940" i="5"/>
  <c r="I1470" i="5"/>
  <c r="I1945" i="5"/>
  <c r="I1478" i="5"/>
  <c r="I1865" i="5"/>
  <c r="I1507" i="5"/>
  <c r="I1571" i="5"/>
  <c r="I1635" i="5"/>
  <c r="I1699" i="5"/>
  <c r="I1763" i="5"/>
  <c r="I1827" i="5"/>
  <c r="I1891" i="5"/>
  <c r="I1955" i="5"/>
  <c r="I1116" i="5"/>
  <c r="I1268" i="5"/>
  <c r="I1382" i="5"/>
  <c r="I1496" i="5"/>
  <c r="I1609" i="5"/>
  <c r="I1708" i="5"/>
  <c r="I1793" i="5"/>
  <c r="I1878" i="5"/>
  <c r="I1964" i="5"/>
  <c r="I1428" i="5"/>
  <c r="I1828" i="5"/>
  <c r="I1321" i="5"/>
  <c r="I1748" i="5"/>
  <c r="I1336" i="5"/>
  <c r="I1758" i="5"/>
  <c r="I1649" i="5"/>
  <c r="I1175" i="5"/>
  <c r="I1239" i="5"/>
  <c r="I1303" i="5"/>
  <c r="I1367" i="5"/>
  <c r="I1431" i="5"/>
  <c r="I1495" i="5"/>
  <c r="I1559" i="5"/>
  <c r="I1623" i="5"/>
  <c r="I1687" i="5"/>
  <c r="I1751" i="5"/>
  <c r="I1815" i="5"/>
  <c r="I1879" i="5"/>
  <c r="I1943" i="5"/>
  <c r="I1186" i="5"/>
  <c r="I1304" i="5"/>
  <c r="I1417" i="5"/>
  <c r="I1532" i="5"/>
  <c r="I1645" i="5"/>
  <c r="I1734" i="5"/>
  <c r="I1820" i="5"/>
  <c r="I1905" i="5"/>
  <c r="I1990" i="5"/>
  <c r="I1284" i="5"/>
  <c r="I1426" i="5"/>
  <c r="I1569" i="5"/>
  <c r="I1698" i="5"/>
  <c r="I1784" i="5"/>
  <c r="I1890" i="5"/>
  <c r="I1976" i="5"/>
  <c r="I1372" i="5"/>
  <c r="I1785" i="5"/>
  <c r="I1265" i="5"/>
  <c r="I1705" i="5"/>
  <c r="I1272" i="5"/>
  <c r="I1796" i="5"/>
  <c r="I1278" i="5"/>
  <c r="I1716" i="5"/>
  <c r="I1993" i="5"/>
  <c r="I1087" i="5"/>
  <c r="I1151" i="5"/>
  <c r="I1215" i="5"/>
  <c r="I1279" i="5"/>
  <c r="I1343" i="5"/>
  <c r="I1407" i="5"/>
  <c r="I1471" i="5"/>
  <c r="I1535" i="5"/>
  <c r="I1599" i="5"/>
  <c r="I1663" i="5"/>
  <c r="I1029" i="5"/>
  <c r="I1114" i="5"/>
  <c r="I1200" i="5"/>
  <c r="I1285" i="5"/>
  <c r="I1370" i="5"/>
  <c r="I1456" i="5"/>
  <c r="I1541" i="5"/>
  <c r="I1626" i="5"/>
  <c r="I1089" i="5"/>
  <c r="I1118" i="5"/>
  <c r="I1156" i="5"/>
  <c r="I1316" i="5"/>
  <c r="I1430" i="5"/>
  <c r="I1544" i="5"/>
  <c r="I1657" i="5"/>
  <c r="I1744" i="5"/>
  <c r="I1829" i="5"/>
  <c r="I1914" i="5"/>
  <c r="I1095" i="5"/>
  <c r="I1348" i="5"/>
  <c r="I1633" i="5"/>
  <c r="I1810" i="5"/>
  <c r="I1917" i="5"/>
  <c r="I1141" i="5"/>
  <c r="I1333" i="5"/>
  <c r="I1504" i="5"/>
  <c r="I1038" i="5"/>
  <c r="I1097" i="5"/>
  <c r="I1057" i="5"/>
  <c r="I1266" i="5"/>
  <c r="I1380" i="5"/>
  <c r="I1494" i="5"/>
  <c r="I1608" i="5"/>
  <c r="I1706" i="5"/>
  <c r="I1792" i="5"/>
  <c r="I1877" i="5"/>
  <c r="I1962" i="5"/>
  <c r="I1121" i="5"/>
  <c r="I1270" i="5"/>
  <c r="I1412" i="5"/>
  <c r="I1612" i="5"/>
  <c r="I1709" i="5"/>
  <c r="I1794" i="5"/>
  <c r="I1880" i="5"/>
  <c r="I1965" i="5"/>
  <c r="I1442" i="5"/>
  <c r="I1924" i="5"/>
  <c r="I1189" i="5"/>
  <c r="I1274" i="5"/>
  <c r="I1360" i="5"/>
  <c r="I1466" i="5"/>
  <c r="I1552" i="5"/>
  <c r="I1637" i="5"/>
  <c r="I1132" i="5"/>
  <c r="I1070" i="5"/>
  <c r="I1245" i="5"/>
  <c r="I1388" i="5"/>
  <c r="I1501" i="5"/>
  <c r="I1614" i="5"/>
  <c r="I1712" i="5"/>
  <c r="I1797" i="5"/>
  <c r="I1882" i="5"/>
  <c r="I1658" i="5"/>
  <c r="I1105" i="5"/>
  <c r="I1529" i="5"/>
  <c r="I1733" i="5"/>
  <c r="I1904" i="5"/>
  <c r="I1786" i="5"/>
  <c r="I1872" i="5"/>
  <c r="I1490" i="5"/>
  <c r="I1056" i="5"/>
  <c r="I1154" i="5"/>
  <c r="I1550" i="5"/>
  <c r="I1920" i="5"/>
  <c r="I1213" i="5"/>
  <c r="I1837" i="5"/>
  <c r="I1214" i="5"/>
  <c r="I1317" i="5"/>
  <c r="I1046" i="5"/>
  <c r="I1330" i="5"/>
  <c r="I1925" i="5"/>
  <c r="I1871" i="5"/>
  <c r="I1233" i="5"/>
  <c r="I1745" i="5"/>
  <c r="I1980" i="5"/>
  <c r="I1977" i="5"/>
  <c r="I1130" i="5"/>
  <c r="I1450" i="5"/>
  <c r="I1054" i="5"/>
  <c r="I1394" i="5"/>
  <c r="I1824" i="5"/>
  <c r="I1425" i="5"/>
  <c r="I1931" i="5"/>
  <c r="I1369" i="5"/>
  <c r="I1049" i="5"/>
  <c r="I1044" i="5"/>
  <c r="I1574" i="5"/>
  <c r="I1513" i="5"/>
  <c r="I1982" i="5"/>
  <c r="I1641" i="5"/>
  <c r="I1988" i="5"/>
  <c r="I1822" i="5"/>
  <c r="I1139" i="5"/>
  <c r="I1203" i="5"/>
  <c r="I1267" i="5"/>
  <c r="I1331" i="5"/>
  <c r="I1395" i="5"/>
  <c r="I1459" i="5"/>
  <c r="I1839" i="5"/>
  <c r="I1983" i="5"/>
  <c r="I1545" i="5"/>
  <c r="I1150" i="5"/>
  <c r="I1045" i="5"/>
  <c r="I1280" i="5"/>
  <c r="I1536" i="5"/>
  <c r="I1084" i="5"/>
  <c r="I1337" i="5"/>
  <c r="I1650" i="5"/>
  <c r="I1909" i="5"/>
  <c r="I1144" i="5"/>
  <c r="I1481" i="5"/>
  <c r="I1596" i="5"/>
  <c r="I1697" i="5"/>
  <c r="I1782" i="5"/>
  <c r="I1868" i="5"/>
  <c r="I1953" i="5"/>
  <c r="I1092" i="5"/>
  <c r="I1743" i="5"/>
  <c r="I1158" i="5"/>
  <c r="I1602" i="5"/>
  <c r="I1873" i="5"/>
  <c r="I1628" i="5"/>
  <c r="I1152" i="5"/>
  <c r="I1386" i="5"/>
  <c r="I1621" i="5"/>
  <c r="I1112" i="5"/>
  <c r="I1366" i="5"/>
  <c r="I1674" i="5"/>
  <c r="I1282" i="5"/>
  <c r="I1883" i="5"/>
  <c r="I1738" i="5"/>
  <c r="I1454" i="5"/>
  <c r="I1377" i="5"/>
  <c r="I1661" i="5"/>
  <c r="I1832" i="5"/>
  <c r="I1354" i="5"/>
  <c r="I1546" i="5"/>
  <c r="I1068" i="5"/>
  <c r="I1067" i="5"/>
  <c r="I1131" i="5"/>
  <c r="I1195" i="5"/>
  <c r="I1259" i="5"/>
  <c r="I1323" i="5"/>
  <c r="I1387" i="5"/>
  <c r="I1451" i="5"/>
  <c r="I1515" i="5"/>
  <c r="I1579" i="5"/>
  <c r="I1643" i="5"/>
  <c r="I1707" i="5"/>
  <c r="I1771" i="5"/>
  <c r="I1835" i="5"/>
  <c r="I1085" i="5"/>
  <c r="I1042" i="5"/>
  <c r="I1938" i="5"/>
  <c r="I1238" i="5"/>
  <c r="I1582" i="5"/>
  <c r="I1249" i="5"/>
  <c r="I1362" i="5"/>
  <c r="I1476" i="5"/>
  <c r="I1590" i="5"/>
  <c r="I1693" i="5"/>
  <c r="I1778" i="5"/>
  <c r="I1864" i="5"/>
  <c r="I1949" i="5"/>
  <c r="I1342" i="5"/>
  <c r="I1764" i="5"/>
  <c r="I1236" i="5"/>
  <c r="I1684" i="5"/>
  <c r="I1065" i="5"/>
  <c r="I1585" i="5"/>
  <c r="I1592" i="5"/>
  <c r="I1950" i="5"/>
  <c r="I1523" i="5"/>
  <c r="I1587" i="5"/>
  <c r="I1651" i="5"/>
  <c r="I1715" i="5"/>
  <c r="I1779" i="5"/>
  <c r="I1843" i="5"/>
  <c r="I1907" i="5"/>
  <c r="I1971" i="5"/>
  <c r="I1172" i="5"/>
  <c r="I1297" i="5"/>
  <c r="I1410" i="5"/>
  <c r="I1524" i="5"/>
  <c r="I1638" i="5"/>
  <c r="I1729" i="5"/>
  <c r="I1814" i="5"/>
  <c r="I1900" i="5"/>
  <c r="I1985" i="5"/>
  <c r="I1542" i="5"/>
  <c r="I1913" i="5"/>
  <c r="I1436" i="5"/>
  <c r="I1833" i="5"/>
  <c r="I1449" i="5"/>
  <c r="I1844" i="5"/>
  <c r="I1908" i="5"/>
  <c r="I1255" i="5"/>
  <c r="I1319" i="5"/>
  <c r="I1383" i="5"/>
  <c r="I1447" i="5"/>
  <c r="I1511" i="5"/>
  <c r="I1575" i="5"/>
  <c r="I1639" i="5"/>
  <c r="I1703" i="5"/>
  <c r="I1767" i="5"/>
  <c r="I1831" i="5"/>
  <c r="I1895" i="5"/>
  <c r="I1959" i="5"/>
  <c r="I1133" i="5"/>
  <c r="I1218" i="5"/>
  <c r="I1332" i="5"/>
  <c r="I1446" i="5"/>
  <c r="I1560" i="5"/>
  <c r="I1670" i="5"/>
  <c r="I1756" i="5"/>
  <c r="I1841" i="5"/>
  <c r="I1926" i="5"/>
  <c r="I1313" i="5"/>
  <c r="I1484" i="5"/>
  <c r="I1597" i="5"/>
  <c r="I1720" i="5"/>
  <c r="I1826" i="5"/>
  <c r="I1912" i="5"/>
  <c r="I1997" i="5"/>
  <c r="I1485" i="5"/>
  <c r="I1870" i="5"/>
  <c r="I1378" i="5"/>
  <c r="I1790" i="5"/>
  <c r="I1385" i="5"/>
  <c r="I1881" i="5"/>
  <c r="I1393" i="5"/>
  <c r="I1801" i="5"/>
  <c r="I1039" i="5"/>
  <c r="I1231" i="5"/>
  <c r="I1295" i="5"/>
  <c r="I1359" i="5"/>
  <c r="I1423" i="5"/>
  <c r="I1487" i="5"/>
  <c r="I1551" i="5"/>
  <c r="I1615" i="5"/>
  <c r="I1679" i="5"/>
  <c r="I1050" i="5"/>
  <c r="I1136" i="5"/>
  <c r="I1221" i="5"/>
  <c r="I1306" i="5"/>
  <c r="I1392" i="5"/>
  <c r="I1477" i="5"/>
  <c r="I1562" i="5"/>
  <c r="I1648" i="5"/>
  <c r="I1174" i="5"/>
  <c r="I1148" i="5"/>
  <c r="I1202" i="5"/>
  <c r="I1345" i="5"/>
  <c r="I1458" i="5"/>
  <c r="I1572" i="5"/>
  <c r="I1680" i="5"/>
  <c r="I1765" i="5"/>
  <c r="I1850" i="5"/>
  <c r="I1936" i="5"/>
  <c r="I1047" i="5"/>
  <c r="I1111" i="5"/>
  <c r="I1405" i="5"/>
  <c r="I1682" i="5"/>
  <c r="I1853" i="5"/>
  <c r="I1960" i="5"/>
  <c r="I1184" i="5"/>
  <c r="I1376" i="5"/>
  <c r="I1525" i="5"/>
  <c r="I1096" i="5"/>
  <c r="I1113" i="5"/>
  <c r="I1294" i="5"/>
  <c r="I1409" i="5"/>
  <c r="I1522" i="5"/>
  <c r="I1636" i="5"/>
  <c r="I1728" i="5"/>
  <c r="I1813" i="5"/>
  <c r="I1898" i="5"/>
  <c r="I1984" i="5"/>
  <c r="I1177" i="5"/>
  <c r="I1298" i="5"/>
  <c r="I1441" i="5"/>
  <c r="I1640" i="5"/>
  <c r="I1730" i="5"/>
  <c r="I1816" i="5"/>
  <c r="I1901" i="5"/>
  <c r="I1986" i="5"/>
  <c r="I1556" i="5"/>
  <c r="I1040" i="5"/>
  <c r="I1210" i="5"/>
  <c r="I1296" i="5"/>
  <c r="I1381" i="5"/>
  <c r="I1488" i="5"/>
  <c r="I1302" i="5"/>
  <c r="I1644" i="5"/>
  <c r="I1601" i="5"/>
  <c r="I1127" i="5"/>
  <c r="I1568" i="5"/>
  <c r="I1664" i="5"/>
  <c r="I1834" i="5"/>
  <c r="I1356" i="5"/>
  <c r="I1666" i="5"/>
  <c r="I1146" i="5"/>
  <c r="I1402" i="5"/>
  <c r="I1558" i="5"/>
  <c r="I1754" i="5"/>
  <c r="I1935" i="5"/>
  <c r="I1374" i="5"/>
  <c r="I1830" i="5"/>
  <c r="I1400" i="5"/>
  <c r="I1634" i="5"/>
  <c r="I1216" i="5"/>
  <c r="I1514" i="5"/>
  <c r="I1508" i="5"/>
  <c r="I1086" i="5"/>
  <c r="I1023" i="5"/>
  <c r="I1963" i="5"/>
  <c r="I1625" i="5"/>
  <c r="I1320" i="5"/>
  <c r="I1261" i="5"/>
  <c r="I1681" i="5"/>
  <c r="I1806" i="5"/>
  <c r="I1300" i="5"/>
  <c r="I1732" i="5"/>
  <c r="I1027" i="5"/>
  <c r="I1091" i="5"/>
  <c r="I1155" i="5"/>
  <c r="I1219" i="5"/>
  <c r="I1283" i="5"/>
  <c r="I1347" i="5"/>
  <c r="I1411" i="5"/>
  <c r="I1475" i="5"/>
  <c r="I1887" i="5"/>
  <c r="I1204" i="5"/>
  <c r="I1660" i="5"/>
  <c r="I1344" i="5"/>
  <c r="I1578" i="5"/>
  <c r="I1140" i="5"/>
  <c r="I1422" i="5"/>
  <c r="I1717" i="5"/>
  <c r="I1930" i="5"/>
  <c r="I1225" i="5"/>
  <c r="I1510" i="5"/>
  <c r="I1624" i="5"/>
  <c r="I1718" i="5"/>
  <c r="I1804" i="5"/>
  <c r="I1889" i="5"/>
  <c r="I1974" i="5"/>
  <c r="I1149" i="5"/>
  <c r="I1807" i="5"/>
  <c r="I1289" i="5"/>
  <c r="I1702" i="5"/>
  <c r="I1916" i="5"/>
  <c r="I1293" i="5"/>
  <c r="I1194" i="5"/>
  <c r="I1429" i="5"/>
  <c r="I1642" i="5"/>
  <c r="I1028" i="5"/>
  <c r="I1452" i="5"/>
  <c r="I1760" i="5"/>
  <c r="I1368" i="5"/>
  <c r="I1915" i="5"/>
  <c r="I1802" i="5"/>
  <c r="I1710" i="5"/>
  <c r="I1206" i="5"/>
  <c r="I1462" i="5"/>
  <c r="I1704" i="5"/>
  <c r="I1034" i="5"/>
  <c r="I1205" i="5"/>
  <c r="I1397" i="5"/>
  <c r="I1589" i="5"/>
  <c r="I1181" i="5"/>
  <c r="I1083" i="5"/>
  <c r="I1147" i="5"/>
  <c r="I1211" i="5"/>
  <c r="I1275" i="5"/>
  <c r="I1339" i="5"/>
  <c r="I1403" i="5"/>
  <c r="I1467" i="5"/>
  <c r="I1531" i="5"/>
  <c r="I1595" i="5"/>
  <c r="I1659" i="5"/>
  <c r="I1723" i="5"/>
  <c r="I1787" i="5"/>
  <c r="I1851" i="5"/>
  <c r="I1122" i="5"/>
  <c r="I1262" i="5"/>
  <c r="I1981" i="5"/>
  <c r="I1326" i="5"/>
  <c r="I1753" i="5"/>
  <c r="I1134" i="5"/>
  <c r="I1277" i="5"/>
  <c r="I1390" i="5"/>
  <c r="I1505" i="5"/>
  <c r="I1618" i="5"/>
  <c r="I1714" i="5"/>
  <c r="I1800" i="5"/>
  <c r="I1885" i="5"/>
  <c r="I1970" i="5"/>
  <c r="I1457" i="5"/>
  <c r="I1849" i="5"/>
  <c r="I1350" i="5"/>
  <c r="I1769" i="5"/>
  <c r="I1244" i="5"/>
  <c r="I1774" i="5"/>
  <c r="I1250" i="5"/>
  <c r="I1694" i="5"/>
  <c r="I1534" i="5"/>
  <c r="I1539" i="5"/>
  <c r="I1603" i="5"/>
  <c r="I1667" i="5"/>
  <c r="I1731" i="5"/>
  <c r="I1795" i="5"/>
  <c r="I1859" i="5"/>
  <c r="I1923" i="5"/>
  <c r="I1987" i="5"/>
  <c r="I1212" i="5"/>
  <c r="I1325" i="5"/>
  <c r="I1438" i="5"/>
  <c r="I1553" i="5"/>
  <c r="I1665" i="5"/>
  <c r="I1750" i="5"/>
  <c r="I1836" i="5"/>
  <c r="I1921" i="5"/>
  <c r="I1201" i="5"/>
  <c r="I1656" i="5"/>
  <c r="I1998" i="5"/>
  <c r="I1549" i="5"/>
  <c r="I1918" i="5"/>
  <c r="I1564" i="5"/>
  <c r="I1929" i="5"/>
  <c r="I1143" i="5"/>
  <c r="I1207" i="5"/>
  <c r="I1271" i="5"/>
  <c r="I1335" i="5"/>
  <c r="I1399" i="5"/>
  <c r="I1463" i="5"/>
  <c r="I1527" i="5"/>
  <c r="I1591" i="5"/>
  <c r="I1655" i="5"/>
  <c r="I1719" i="5"/>
  <c r="I1783" i="5"/>
  <c r="I1847" i="5"/>
  <c r="I1911" i="5"/>
  <c r="I1975" i="5"/>
  <c r="I1246" i="5"/>
  <c r="I1361" i="5"/>
  <c r="I1474" i="5"/>
  <c r="I1588" i="5"/>
  <c r="I1692" i="5"/>
  <c r="I1777" i="5"/>
  <c r="I1862" i="5"/>
  <c r="I1948" i="5"/>
  <c r="I1689" i="5"/>
  <c r="I1341" i="5"/>
  <c r="I1512" i="5"/>
  <c r="I1654" i="5"/>
  <c r="I1741" i="5"/>
  <c r="I1848" i="5"/>
  <c r="I1933" i="5"/>
  <c r="I1094" i="5"/>
  <c r="I1598" i="5"/>
  <c r="I1956" i="5"/>
  <c r="I1492" i="5"/>
  <c r="I1876" i="5"/>
  <c r="I1500" i="5"/>
  <c r="I1966" i="5"/>
  <c r="I1506" i="5"/>
  <c r="I1972" i="5"/>
  <c r="I1055" i="5"/>
  <c r="I1119" i="5"/>
  <c r="I1183" i="5"/>
  <c r="I1247" i="5"/>
  <c r="I1311" i="5"/>
  <c r="I1375" i="5"/>
  <c r="I1439" i="5"/>
  <c r="I1503" i="5"/>
  <c r="I1567" i="5"/>
  <c r="I1631" i="5"/>
  <c r="I1695" i="5"/>
  <c r="I1157" i="5"/>
  <c r="I1242" i="5"/>
  <c r="I1328" i="5"/>
  <c r="I1413" i="5"/>
  <c r="I1498" i="5"/>
  <c r="I1584" i="5"/>
  <c r="I1176" i="5"/>
  <c r="I1260" i="5"/>
  <c r="I1373" i="5"/>
  <c r="I1486" i="5"/>
  <c r="I1725" i="5"/>
  <c r="I1874" i="5"/>
  <c r="I1226" i="5"/>
  <c r="I1170" i="5"/>
  <c r="I1749" i="5"/>
  <c r="I1469" i="5"/>
  <c r="I1752" i="5"/>
  <c r="I1061" i="5"/>
  <c r="I1594" i="5"/>
  <c r="I1185" i="5"/>
  <c r="I1669" i="5"/>
  <c r="I1020" i="5"/>
  <c r="I1018" i="5"/>
  <c r="I999" i="5"/>
  <c r="I1019" i="5"/>
  <c r="I1013" i="5"/>
  <c r="I1014" i="5"/>
  <c r="I1017" i="5"/>
  <c r="I635" i="5"/>
  <c r="I1021" i="5"/>
  <c r="I1022" i="5"/>
  <c r="A1" i="14" a="1"/>
  <c r="B41" i="5" l="1"/>
  <c r="C3" i="12"/>
  <c r="B9" i="5" s="1"/>
  <c r="A5" i="7" s="1"/>
  <c r="B44" i="5"/>
  <c r="E8" i="9"/>
  <c r="A2" i="5"/>
  <c r="A25" i="7" s="1"/>
  <c r="C5" i="12"/>
  <c r="B10" i="5" s="1"/>
  <c r="A6" i="7" s="1"/>
  <c r="M5" i="12"/>
  <c r="A1" i="14"/>
  <c r="M3" i="12"/>
  <c r="D2015" i="5"/>
  <c r="E30" i="7" s="1"/>
  <c r="E6" i="9"/>
  <c r="D2010" i="5"/>
  <c r="H2007" i="5" l="1"/>
  <c r="I25" i="7" s="1"/>
  <c r="I22" i="7" s="1"/>
  <c r="B2007" i="5"/>
  <c r="AX3" i="2"/>
  <c r="AL3" i="2"/>
  <c r="Z3" i="2"/>
  <c r="AI3" i="2"/>
  <c r="W3" i="2"/>
  <c r="AU3" i="2"/>
  <c r="AR3" i="2"/>
  <c r="AF3" i="2"/>
  <c r="T3" i="2"/>
  <c r="AO3" i="2"/>
  <c r="AC3" i="2"/>
  <c r="Q3" i="2"/>
  <c r="B43" i="5"/>
  <c r="B45" i="5"/>
  <c r="F10" i="5"/>
  <c r="I6" i="7"/>
  <c r="I5" i="7"/>
  <c r="F9" i="5"/>
  <c r="E35" i="7"/>
  <c r="H2010" i="5"/>
  <c r="K35" i="7" s="1"/>
  <c r="H2017" i="9" l="1"/>
  <c r="H2015" i="9"/>
  <c r="H2014" i="9"/>
  <c r="K3" i="2"/>
  <c r="F22" i="7" s="1"/>
  <c r="F23" i="7" s="1"/>
  <c r="O3" i="2"/>
  <c r="H22" i="7" s="1"/>
  <c r="H23" i="7" s="1"/>
  <c r="B47" i="5"/>
  <c r="I23" i="7"/>
  <c r="I24" i="7"/>
  <c r="B83" i="5" l="1"/>
  <c r="B84" i="5" l="1"/>
  <c r="K37" i="5" l="1"/>
  <c r="I37" i="5" s="1"/>
  <c r="B133" i="5"/>
  <c r="K83" i="5"/>
  <c r="I83" i="5" s="1"/>
  <c r="K26" i="5"/>
  <c r="I26" i="5" s="1"/>
  <c r="K28" i="5"/>
  <c r="I28" i="5" s="1"/>
  <c r="K31" i="5"/>
  <c r="I31" i="5" s="1"/>
  <c r="K35" i="5"/>
  <c r="I35" i="5" s="1"/>
  <c r="K40" i="5"/>
  <c r="I40" i="5" s="1"/>
  <c r="K72" i="5"/>
  <c r="I72" i="5" s="1"/>
  <c r="K76" i="5"/>
  <c r="I76" i="5" s="1"/>
  <c r="K67" i="5"/>
  <c r="I67" i="5" s="1"/>
  <c r="K78" i="5"/>
  <c r="I78" i="5" s="1"/>
  <c r="K49" i="5"/>
  <c r="I49" i="5" s="1"/>
  <c r="K56" i="5"/>
  <c r="I56" i="5" s="1"/>
  <c r="K50" i="5"/>
  <c r="I50" i="5" s="1"/>
  <c r="K80" i="5"/>
  <c r="I80" i="5" s="1"/>
  <c r="K44" i="5"/>
  <c r="I44" i="5" s="1"/>
  <c r="K84" i="5"/>
  <c r="I84" i="5" s="1"/>
  <c r="K32" i="5"/>
  <c r="I32" i="5" s="1"/>
  <c r="K39" i="5"/>
  <c r="I39" i="5" s="1"/>
  <c r="K41" i="5"/>
  <c r="I41" i="5" s="1"/>
  <c r="K45" i="5"/>
  <c r="I45" i="5" s="1"/>
  <c r="K77" i="5"/>
  <c r="I77" i="5" s="1"/>
  <c r="K61" i="5"/>
  <c r="I61" i="5" s="1"/>
  <c r="K55" i="5"/>
  <c r="I55" i="5" s="1"/>
  <c r="K64" i="5"/>
  <c r="I64" i="5" s="1"/>
  <c r="K69" i="5"/>
  <c r="I69" i="5" s="1"/>
  <c r="K58" i="5"/>
  <c r="I58" i="5" s="1"/>
  <c r="K81" i="5"/>
  <c r="I81" i="5" s="1"/>
  <c r="K74" i="5"/>
  <c r="I74" i="5" s="1"/>
  <c r="K63" i="5"/>
  <c r="I63" i="5" s="1"/>
  <c r="K36" i="5"/>
  <c r="I36" i="5" s="1"/>
  <c r="K27" i="5"/>
  <c r="I27" i="5" s="1"/>
  <c r="K42" i="5"/>
  <c r="I42" i="5" s="1"/>
  <c r="K46" i="5"/>
  <c r="I46" i="5" s="1"/>
  <c r="K60" i="5"/>
  <c r="I60" i="5" s="1"/>
  <c r="K57" i="5"/>
  <c r="I57" i="5" s="1"/>
  <c r="K75" i="5"/>
  <c r="I75" i="5" s="1"/>
  <c r="K65" i="5"/>
  <c r="I65" i="5" s="1"/>
  <c r="K70" i="5"/>
  <c r="I70" i="5" s="1"/>
  <c r="K79" i="5"/>
  <c r="I79" i="5" s="1"/>
  <c r="K73" i="5"/>
  <c r="I73" i="5" s="1"/>
  <c r="K68" i="5"/>
  <c r="I68" i="5" s="1"/>
  <c r="K71" i="5"/>
  <c r="I71" i="5" s="1"/>
  <c r="K33" i="5"/>
  <c r="I33" i="5" s="1"/>
  <c r="K43" i="5"/>
  <c r="I43" i="5" s="1"/>
  <c r="K47" i="5"/>
  <c r="I47" i="5" s="1"/>
  <c r="K38" i="5"/>
  <c r="I38" i="5" s="1"/>
  <c r="K66" i="5"/>
  <c r="I66" i="5" s="1"/>
  <c r="K51" i="5"/>
  <c r="I51" i="5" s="1"/>
  <c r="K62" i="5"/>
  <c r="I62" i="5" s="1"/>
  <c r="K53" i="5"/>
  <c r="I53" i="5" s="1"/>
  <c r="K54" i="5"/>
  <c r="I54" i="5" s="1"/>
  <c r="K48" i="5"/>
  <c r="I48" i="5" s="1"/>
  <c r="K59" i="5"/>
  <c r="I59" i="5" s="1"/>
  <c r="K52" i="5"/>
  <c r="I52" i="5" s="1"/>
  <c r="K29" i="5"/>
  <c r="I29" i="5" s="1"/>
  <c r="K30" i="5"/>
  <c r="I30" i="5" s="1"/>
  <c r="K34" i="5"/>
  <c r="I34" i="5" s="1"/>
  <c r="K82" i="5"/>
  <c r="I82" i="5" s="1"/>
  <c r="B134" i="5" l="1"/>
  <c r="K133" i="5"/>
  <c r="I133" i="5" s="1"/>
  <c r="K134" i="5" l="1"/>
  <c r="I134" i="5" s="1"/>
  <c r="B135" i="5"/>
  <c r="K135" i="5" l="1"/>
  <c r="I135" i="5" s="1"/>
  <c r="B137" i="5"/>
  <c r="B138" i="5" l="1"/>
  <c r="K137" i="5"/>
  <c r="I137" i="5" s="1"/>
  <c r="K138" i="5" l="1"/>
  <c r="I138" i="5" s="1"/>
  <c r="B139" i="5"/>
  <c r="K125" i="5" s="1"/>
  <c r="I125" i="5" s="1"/>
  <c r="B144" i="5" l="1"/>
  <c r="K139" i="5"/>
  <c r="I139" i="5" s="1"/>
  <c r="B145" i="5" l="1"/>
  <c r="K144" i="5"/>
  <c r="I144" i="5" s="1"/>
  <c r="B146" i="5" l="1"/>
  <c r="K145" i="5"/>
  <c r="I145" i="5" s="1"/>
  <c r="B147" i="5" l="1"/>
  <c r="K146" i="5"/>
  <c r="I146" i="5" s="1"/>
  <c r="K147" i="5" l="1"/>
  <c r="I147" i="5" s="1"/>
  <c r="B148" i="5"/>
  <c r="B149" i="5" l="1"/>
  <c r="K148" i="5"/>
  <c r="I148" i="5" s="1"/>
  <c r="B150" i="5" l="1"/>
  <c r="K149" i="5"/>
  <c r="I149" i="5" s="1"/>
  <c r="B151" i="5" l="1"/>
  <c r="K150" i="5"/>
  <c r="I150" i="5" s="1"/>
  <c r="K151" i="5" l="1"/>
  <c r="I151" i="5" s="1"/>
  <c r="B152" i="5"/>
  <c r="K152" i="5" l="1"/>
  <c r="I152" i="5" s="1"/>
  <c r="B153" i="5"/>
  <c r="K143" i="5" s="1"/>
  <c r="I143" i="5" s="1"/>
  <c r="B155" i="5" l="1"/>
  <c r="K153" i="5"/>
  <c r="I153" i="5" s="1"/>
  <c r="K155" i="5" l="1"/>
  <c r="I155" i="5" s="1"/>
  <c r="B156" i="5"/>
  <c r="K156" i="5" l="1"/>
  <c r="I156" i="5" s="1"/>
  <c r="B157" i="5"/>
  <c r="B158" i="5" l="1"/>
  <c r="K157" i="5"/>
  <c r="I157" i="5" s="1"/>
  <c r="B159" i="5" l="1"/>
  <c r="K158" i="5"/>
  <c r="I158" i="5" s="1"/>
  <c r="K159" i="5" l="1"/>
  <c r="I159" i="5" s="1"/>
  <c r="B160" i="5"/>
  <c r="B161" i="5" l="1"/>
  <c r="B191" i="5" s="1"/>
  <c r="K160" i="5"/>
  <c r="I160" i="5" s="1"/>
  <c r="K154" i="5"/>
  <c r="I154" i="5" s="1"/>
  <c r="K191" i="5" l="1"/>
  <c r="I191" i="5" s="1"/>
  <c r="B192" i="5"/>
  <c r="K161" i="5"/>
  <c r="I161" i="5" s="1"/>
  <c r="B237" i="5"/>
  <c r="B193" i="5" l="1"/>
  <c r="K192" i="5"/>
  <c r="I192" i="5" s="1"/>
  <c r="B238" i="5"/>
  <c r="K237" i="5"/>
  <c r="I237" i="5" s="1"/>
  <c r="K193" i="5" l="1"/>
  <c r="I193" i="5" s="1"/>
  <c r="B194" i="5"/>
  <c r="K238" i="5"/>
  <c r="I238" i="5" s="1"/>
  <c r="B239" i="5"/>
  <c r="K194" i="5" l="1"/>
  <c r="I194" i="5" s="1"/>
  <c r="K185" i="5"/>
  <c r="I185" i="5" s="1"/>
  <c r="K239" i="5"/>
  <c r="I239" i="5" s="1"/>
  <c r="B240" i="5"/>
  <c r="B241" i="5" l="1"/>
  <c r="B242" i="5" s="1"/>
  <c r="K240" i="5"/>
  <c r="I240" i="5" s="1"/>
  <c r="K242" i="5" l="1"/>
  <c r="I242" i="5" s="1"/>
  <c r="B243" i="5"/>
  <c r="K243" i="5" s="1"/>
  <c r="I243" i="5" s="1"/>
  <c r="K241" i="5"/>
  <c r="I241" i="5" s="1"/>
  <c r="B244" i="5" l="1"/>
  <c r="K244" i="5" s="1"/>
  <c r="I244" i="5" s="1"/>
  <c r="B267" i="5" l="1"/>
  <c r="K267" i="5" s="1"/>
  <c r="I267" i="5" s="1"/>
  <c r="B268" i="5" l="1"/>
  <c r="B272" i="5" s="1"/>
  <c r="B273" i="5" s="1"/>
  <c r="B287" i="5" s="1"/>
  <c r="K287" i="5" l="1"/>
  <c r="I287" i="5" s="1"/>
  <c r="B288" i="5"/>
  <c r="K266" i="5"/>
  <c r="I266" i="5" s="1"/>
  <c r="B329" i="5"/>
  <c r="B330" i="5" s="1"/>
  <c r="K268" i="5"/>
  <c r="I268" i="5" s="1"/>
  <c r="K272" i="5"/>
  <c r="I272" i="5" s="1"/>
  <c r="K273" i="5"/>
  <c r="I273" i="5" s="1"/>
  <c r="K288" i="5" l="1"/>
  <c r="I288" i="5" s="1"/>
  <c r="B289" i="5"/>
  <c r="K330" i="5"/>
  <c r="I330" i="5" s="1"/>
  <c r="B331" i="5"/>
  <c r="K329" i="5"/>
  <c r="I329" i="5" s="1"/>
  <c r="K289" i="5" l="1"/>
  <c r="I289" i="5" s="1"/>
  <c r="B290" i="5"/>
  <c r="K290" i="5" s="1"/>
  <c r="I290" i="5" s="1"/>
  <c r="K331" i="5"/>
  <c r="I331" i="5" s="1"/>
  <c r="B332" i="5"/>
  <c r="K281" i="5" l="1"/>
  <c r="I281" i="5" s="1"/>
  <c r="B333" i="5"/>
  <c r="K332" i="5"/>
  <c r="I332" i="5" s="1"/>
  <c r="K333" i="5" l="1"/>
  <c r="I333" i="5" s="1"/>
  <c r="B334" i="5"/>
  <c r="B335" i="5" l="1"/>
  <c r="K334" i="5"/>
  <c r="I334" i="5" s="1"/>
  <c r="K335" i="5" l="1"/>
  <c r="I335" i="5" s="1"/>
  <c r="B336" i="5"/>
  <c r="B337" i="5" l="1"/>
  <c r="K336" i="5"/>
  <c r="I336" i="5" s="1"/>
  <c r="K236" i="5"/>
  <c r="I236" i="5" s="1"/>
  <c r="K337" i="5" l="1"/>
  <c r="I337" i="5" s="1"/>
  <c r="B360" i="5"/>
  <c r="B361" i="5" s="1"/>
  <c r="K328" i="5"/>
  <c r="I328" i="5" s="1"/>
  <c r="K361" i="5" l="1"/>
  <c r="I361" i="5" s="1"/>
  <c r="B365" i="5"/>
  <c r="K360" i="5"/>
  <c r="I360" i="5" s="1"/>
  <c r="K365" i="5" l="1"/>
  <c r="I365" i="5" s="1"/>
  <c r="B366" i="5"/>
  <c r="K359" i="5" l="1"/>
  <c r="I359" i="5" s="1"/>
  <c r="B380" i="5"/>
  <c r="K366" i="5"/>
  <c r="I366" i="5" s="1"/>
  <c r="B793" i="5"/>
  <c r="K380" i="5" l="1"/>
  <c r="I380" i="5" s="1"/>
  <c r="B381" i="5"/>
  <c r="K793" i="5"/>
  <c r="I793" i="5" s="1"/>
  <c r="B794" i="5"/>
  <c r="K381" i="5" l="1"/>
  <c r="I381" i="5" s="1"/>
  <c r="B382" i="5"/>
  <c r="K794" i="5"/>
  <c r="I794" i="5" s="1"/>
  <c r="B795" i="5"/>
  <c r="K382" i="5" l="1"/>
  <c r="I382" i="5" s="1"/>
  <c r="B383" i="5"/>
  <c r="K374" i="5" s="1"/>
  <c r="I374" i="5" s="1"/>
  <c r="B796" i="5"/>
  <c r="K795" i="5"/>
  <c r="I795" i="5" s="1"/>
  <c r="K383" i="5" l="1"/>
  <c r="I383" i="5" s="1"/>
  <c r="B422" i="5"/>
  <c r="K796" i="5"/>
  <c r="I796" i="5" s="1"/>
  <c r="B797" i="5"/>
  <c r="K422" i="5" l="1"/>
  <c r="I422" i="5" s="1"/>
  <c r="B423" i="5"/>
  <c r="K797" i="5"/>
  <c r="I797" i="5" s="1"/>
  <c r="B798" i="5"/>
  <c r="B424" i="5" l="1"/>
  <c r="K423" i="5"/>
  <c r="I423" i="5" s="1"/>
  <c r="B799" i="5"/>
  <c r="K798" i="5"/>
  <c r="I798" i="5" s="1"/>
  <c r="B425" i="5" l="1"/>
  <c r="K424" i="5"/>
  <c r="I424" i="5" s="1"/>
  <c r="B800" i="5"/>
  <c r="B801" i="5" s="1"/>
  <c r="K801" i="5" s="1"/>
  <c r="I801" i="5" s="1"/>
  <c r="K799" i="5"/>
  <c r="I799" i="5" s="1"/>
  <c r="K425" i="5" l="1"/>
  <c r="I425" i="5" s="1"/>
  <c r="B426" i="5"/>
  <c r="K800" i="5"/>
  <c r="I800" i="5" s="1"/>
  <c r="B824" i="5"/>
  <c r="B825" i="5" s="1"/>
  <c r="K825" i="5" s="1"/>
  <c r="I825" i="5" s="1"/>
  <c r="K426" i="5" l="1"/>
  <c r="I426" i="5" s="1"/>
  <c r="B427" i="5"/>
  <c r="B829" i="5"/>
  <c r="K829" i="5" s="1"/>
  <c r="I829" i="5" s="1"/>
  <c r="K824" i="5"/>
  <c r="I824" i="5" s="1"/>
  <c r="K427" i="5" l="1"/>
  <c r="I427" i="5" s="1"/>
  <c r="B428" i="5"/>
  <c r="B830" i="5"/>
  <c r="B429" i="5" l="1"/>
  <c r="K428" i="5"/>
  <c r="I428" i="5" s="1"/>
  <c r="K830" i="5"/>
  <c r="I830" i="5" s="1"/>
  <c r="K823" i="5"/>
  <c r="I823" i="5" s="1"/>
  <c r="K429" i="5" l="1"/>
  <c r="I429" i="5" s="1"/>
  <c r="B430" i="5"/>
  <c r="K430" i="5" l="1"/>
  <c r="I430" i="5" s="1"/>
  <c r="B453" i="5"/>
  <c r="K453" i="5" l="1"/>
  <c r="I453" i="5" s="1"/>
  <c r="B454" i="5"/>
  <c r="K454" i="5" l="1"/>
  <c r="I454" i="5" s="1"/>
  <c r="B458" i="5"/>
  <c r="K458" i="5" l="1"/>
  <c r="I458" i="5" s="1"/>
  <c r="B459" i="5"/>
  <c r="K459" i="5" l="1"/>
  <c r="I459" i="5" s="1"/>
  <c r="B472" i="5"/>
  <c r="K452" i="5"/>
  <c r="I452" i="5" s="1"/>
  <c r="B1072" i="5"/>
  <c r="K1072" i="5" s="1"/>
  <c r="I1072" i="5" s="1"/>
  <c r="K472" i="5" l="1"/>
  <c r="I472" i="5" s="1"/>
  <c r="B473" i="5"/>
  <c r="B1073" i="5"/>
  <c r="K1073" i="5" s="1"/>
  <c r="I1073" i="5" s="1"/>
  <c r="K473" i="5" l="1"/>
  <c r="I473" i="5" s="1"/>
  <c r="B474" i="5"/>
  <c r="B1074" i="5"/>
  <c r="K474" i="5" l="1"/>
  <c r="I474" i="5" s="1"/>
  <c r="B475" i="5"/>
  <c r="K1074" i="5"/>
  <c r="I1074" i="5" s="1"/>
  <c r="B1075" i="5"/>
  <c r="K475" i="5" l="1"/>
  <c r="I475" i="5" s="1"/>
  <c r="B498" i="5"/>
  <c r="K466" i="5"/>
  <c r="I466" i="5" s="1"/>
  <c r="K1075" i="5"/>
  <c r="I1075" i="5" s="1"/>
  <c r="B1076" i="5"/>
  <c r="B499" i="5" l="1"/>
  <c r="K489" i="5" s="1"/>
  <c r="I489" i="5" s="1"/>
  <c r="K498" i="5"/>
  <c r="I498" i="5" s="1"/>
  <c r="B1077" i="5"/>
  <c r="K1076" i="5"/>
  <c r="I1076" i="5" s="1"/>
  <c r="K485" i="5" l="1"/>
  <c r="I485" i="5" s="1"/>
  <c r="K499" i="5"/>
  <c r="I499" i="5" s="1"/>
  <c r="B515" i="5"/>
  <c r="B1078" i="5"/>
  <c r="K1077" i="5"/>
  <c r="I1077" i="5" s="1"/>
  <c r="K515" i="5" l="1"/>
  <c r="I515" i="5" s="1"/>
  <c r="B516" i="5"/>
  <c r="K1078" i="5"/>
  <c r="I1078" i="5" s="1"/>
  <c r="B1079" i="5"/>
  <c r="K516" i="5" l="1"/>
  <c r="I516" i="5" s="1"/>
  <c r="B517" i="5"/>
  <c r="K1079" i="5"/>
  <c r="I1079" i="5" s="1"/>
  <c r="B1080" i="5"/>
  <c r="K517" i="5" l="1"/>
  <c r="I517" i="5" s="1"/>
  <c r="B518" i="5"/>
  <c r="K1080" i="5"/>
  <c r="I1080" i="5" s="1"/>
  <c r="B1103" i="5"/>
  <c r="K518" i="5" l="1"/>
  <c r="I518" i="5" s="1"/>
  <c r="B519" i="5"/>
  <c r="B1104" i="5"/>
  <c r="K1103" i="5"/>
  <c r="I1103" i="5" s="1"/>
  <c r="K519" i="5" l="1"/>
  <c r="I519" i="5" s="1"/>
  <c r="B520" i="5"/>
  <c r="K1104" i="5"/>
  <c r="I1104" i="5" s="1"/>
  <c r="B1108" i="5"/>
  <c r="K520" i="5" l="1"/>
  <c r="I520" i="5" s="1"/>
  <c r="B521" i="5"/>
  <c r="K1108" i="5"/>
  <c r="I1108" i="5" s="1"/>
  <c r="B1109" i="5"/>
  <c r="K1102" i="5" l="1"/>
  <c r="I1102" i="5" s="1"/>
  <c r="K521" i="5"/>
  <c r="I521" i="5" s="1"/>
  <c r="B522" i="5"/>
  <c r="K1109" i="5"/>
  <c r="I1109" i="5" s="1"/>
  <c r="B1161" i="5"/>
  <c r="K522" i="5" l="1"/>
  <c r="I522" i="5" s="1"/>
  <c r="B523" i="5"/>
  <c r="K1161" i="5"/>
  <c r="I1161" i="5" s="1"/>
  <c r="B1162" i="5"/>
  <c r="K523" i="5" l="1"/>
  <c r="I523" i="5" s="1"/>
  <c r="B546" i="5"/>
  <c r="B1163" i="5"/>
  <c r="K1162" i="5"/>
  <c r="I1162" i="5" s="1"/>
  <c r="K546" i="5" l="1"/>
  <c r="I546" i="5" s="1"/>
  <c r="B547" i="5"/>
  <c r="K1163" i="5"/>
  <c r="I1163" i="5" s="1"/>
  <c r="B1164" i="5"/>
  <c r="K547" i="5" l="1"/>
  <c r="I547" i="5" s="1"/>
  <c r="B551" i="5"/>
  <c r="B1165" i="5"/>
  <c r="K1164" i="5"/>
  <c r="I1164" i="5" s="1"/>
  <c r="K551" i="5" l="1"/>
  <c r="I551" i="5" s="1"/>
  <c r="B552" i="5"/>
  <c r="K1165" i="5"/>
  <c r="I1165" i="5" s="1"/>
  <c r="B1166" i="5"/>
  <c r="K552" i="5" l="1"/>
  <c r="I552" i="5" s="1"/>
  <c r="B565" i="5"/>
  <c r="K545" i="5"/>
  <c r="I545" i="5" s="1"/>
  <c r="K1166" i="5"/>
  <c r="I1166" i="5" s="1"/>
  <c r="B1167" i="5"/>
  <c r="K565" i="5" l="1"/>
  <c r="I565" i="5" s="1"/>
  <c r="B566" i="5"/>
  <c r="B1168" i="5"/>
  <c r="K1168" i="5" s="1"/>
  <c r="I1168" i="5" s="1"/>
  <c r="K1167" i="5"/>
  <c r="I1167" i="5" s="1"/>
  <c r="K792" i="5"/>
  <c r="I792" i="5" s="1"/>
  <c r="K1071" i="5"/>
  <c r="I1071" i="5" s="1"/>
  <c r="K566" i="5" l="1"/>
  <c r="I566" i="5" s="1"/>
  <c r="B567" i="5"/>
  <c r="B1169" i="5"/>
  <c r="K1169" i="5" s="1"/>
  <c r="I1169" i="5" s="1"/>
  <c r="B568" i="5" l="1"/>
  <c r="K567" i="5"/>
  <c r="I567" i="5" s="1"/>
  <c r="B1192" i="5"/>
  <c r="K1192" i="5" s="1"/>
  <c r="I1192" i="5" s="1"/>
  <c r="K1160" i="5"/>
  <c r="I1160" i="5" s="1"/>
  <c r="K568" i="5" l="1"/>
  <c r="I568" i="5" s="1"/>
  <c r="B607" i="5"/>
  <c r="K559" i="5"/>
  <c r="I559" i="5" s="1"/>
  <c r="B1193" i="5"/>
  <c r="K1193" i="5" s="1"/>
  <c r="I1193" i="5" s="1"/>
  <c r="K607" i="5" l="1"/>
  <c r="I607" i="5" s="1"/>
  <c r="B608" i="5"/>
  <c r="B1197" i="5"/>
  <c r="K1197" i="5" s="1"/>
  <c r="I1197" i="5" s="1"/>
  <c r="K608" i="5" l="1"/>
  <c r="I608" i="5" s="1"/>
  <c r="B609" i="5"/>
  <c r="B1198" i="5"/>
  <c r="K609" i="5" l="1"/>
  <c r="I609" i="5" s="1"/>
  <c r="B610" i="5"/>
  <c r="K1198" i="5"/>
  <c r="I1198" i="5" s="1"/>
  <c r="K421" i="5"/>
  <c r="I421" i="5" s="1"/>
  <c r="K514" i="5"/>
  <c r="I514" i="5" s="1"/>
  <c r="K1191" i="5"/>
  <c r="I1191" i="5" s="1"/>
  <c r="K610" i="5" l="1"/>
  <c r="I610" i="5" s="1"/>
  <c r="B611" i="5"/>
  <c r="K611" i="5" l="1"/>
  <c r="I611" i="5" s="1"/>
  <c r="B612" i="5"/>
  <c r="K612" i="5" l="1"/>
  <c r="I612" i="5" s="1"/>
  <c r="B613" i="5"/>
  <c r="K613" i="5" l="1"/>
  <c r="I613" i="5" s="1"/>
  <c r="B614" i="5"/>
  <c r="K614" i="5" l="1"/>
  <c r="I614" i="5" s="1"/>
  <c r="B615" i="5"/>
  <c r="K615" i="5" l="1"/>
  <c r="I615" i="5" s="1"/>
  <c r="B638" i="5"/>
  <c r="K638" i="5" l="1"/>
  <c r="I638" i="5" s="1"/>
  <c r="B639" i="5"/>
  <c r="K639" i="5" l="1"/>
  <c r="I639" i="5" s="1"/>
  <c r="B643" i="5"/>
  <c r="K643" i="5" l="1"/>
  <c r="I643" i="5" s="1"/>
  <c r="B644" i="5"/>
  <c r="K644" i="5" l="1"/>
  <c r="I644" i="5" s="1"/>
  <c r="B660" i="5"/>
  <c r="K637" i="5"/>
  <c r="I637" i="5" s="1"/>
  <c r="K660" i="5" l="1"/>
  <c r="I660" i="5" s="1"/>
  <c r="B661" i="5"/>
  <c r="K661" i="5" l="1"/>
  <c r="I661" i="5" s="1"/>
  <c r="B662" i="5"/>
  <c r="K662" i="5" l="1"/>
  <c r="I662" i="5" s="1"/>
  <c r="B663" i="5"/>
  <c r="K663" i="5" l="1"/>
  <c r="I663" i="5" s="1"/>
  <c r="B698" i="5"/>
  <c r="K652" i="5"/>
  <c r="I652" i="5" s="1"/>
  <c r="B699" i="5" l="1"/>
  <c r="K698" i="5"/>
  <c r="I698" i="5" s="1"/>
  <c r="K699" i="5" l="1"/>
  <c r="I699" i="5" s="1"/>
  <c r="B700" i="5"/>
  <c r="K700" i="5" l="1"/>
  <c r="I700" i="5" s="1"/>
  <c r="B701" i="5"/>
  <c r="K701" i="5" l="1"/>
  <c r="I701" i="5" s="1"/>
  <c r="B702" i="5"/>
  <c r="K702" i="5" l="1"/>
  <c r="I702" i="5" s="1"/>
  <c r="B703" i="5"/>
  <c r="K703" i="5" l="1"/>
  <c r="I703" i="5" s="1"/>
  <c r="B704" i="5"/>
  <c r="K704" i="5" l="1"/>
  <c r="I704" i="5" s="1"/>
  <c r="B705" i="5"/>
  <c r="B706" i="5" l="1"/>
  <c r="K705" i="5"/>
  <c r="I705" i="5" s="1"/>
  <c r="K706" i="5" l="1"/>
  <c r="I706" i="5" s="1"/>
  <c r="B729" i="5"/>
  <c r="B730" i="5" l="1"/>
  <c r="K729" i="5"/>
  <c r="I729" i="5" s="1"/>
  <c r="K730" i="5" l="1"/>
  <c r="I730" i="5" s="1"/>
  <c r="B734" i="5"/>
  <c r="K734" i="5" l="1"/>
  <c r="I734" i="5" s="1"/>
  <c r="B735" i="5"/>
  <c r="K728" i="5" s="1"/>
  <c r="I728" i="5" s="1"/>
  <c r="K735" i="5" l="1"/>
  <c r="I735" i="5" s="1"/>
  <c r="B751" i="5"/>
  <c r="K751" i="5" l="1"/>
  <c r="I751" i="5" s="1"/>
  <c r="B752" i="5"/>
  <c r="K752" i="5" l="1"/>
  <c r="I752" i="5" s="1"/>
  <c r="B753" i="5"/>
  <c r="K753" i="5" l="1"/>
  <c r="I753" i="5" s="1"/>
  <c r="B754" i="5"/>
  <c r="K743" i="5" s="1"/>
  <c r="I743" i="5" s="1"/>
  <c r="K754" i="5" l="1"/>
  <c r="I754" i="5" s="1"/>
  <c r="B844" i="5"/>
  <c r="B845" i="5" l="1"/>
  <c r="K844" i="5"/>
  <c r="I844" i="5" s="1"/>
  <c r="K845" i="5" l="1"/>
  <c r="I845" i="5" s="1"/>
  <c r="B846" i="5"/>
  <c r="K846" i="5" l="1"/>
  <c r="I846" i="5" s="1"/>
  <c r="B847" i="5"/>
  <c r="K847" i="5" l="1"/>
  <c r="I847" i="5" s="1"/>
  <c r="B886" i="5"/>
  <c r="K838" i="5"/>
  <c r="I838" i="5" s="1"/>
  <c r="K886" i="5" l="1"/>
  <c r="I886" i="5" s="1"/>
  <c r="B887" i="5"/>
  <c r="K887" i="5" l="1"/>
  <c r="I887" i="5" s="1"/>
  <c r="B888" i="5"/>
  <c r="K888" i="5" l="1"/>
  <c r="I888" i="5" s="1"/>
  <c r="B889" i="5"/>
  <c r="K889" i="5" l="1"/>
  <c r="I889" i="5" s="1"/>
  <c r="B890" i="5"/>
  <c r="K890" i="5" l="1"/>
  <c r="I890" i="5" s="1"/>
  <c r="B891" i="5"/>
  <c r="K891" i="5" l="1"/>
  <c r="I891" i="5" s="1"/>
  <c r="B892" i="5"/>
  <c r="K892" i="5" l="1"/>
  <c r="I892" i="5" s="1"/>
  <c r="B893" i="5"/>
  <c r="K893" i="5" l="1"/>
  <c r="I893" i="5" s="1"/>
  <c r="B894" i="5"/>
  <c r="K894" i="5" l="1"/>
  <c r="I894" i="5" s="1"/>
  <c r="B917" i="5"/>
  <c r="K917" i="5" l="1"/>
  <c r="I917" i="5" s="1"/>
  <c r="B918" i="5"/>
  <c r="K918" i="5" l="1"/>
  <c r="I918" i="5" s="1"/>
  <c r="B922" i="5"/>
  <c r="B923" i="5" l="1"/>
  <c r="K916" i="5" s="1"/>
  <c r="I916" i="5" s="1"/>
  <c r="K922" i="5"/>
  <c r="I922" i="5" s="1"/>
  <c r="K923" i="5" l="1"/>
  <c r="I923" i="5" s="1"/>
  <c r="B937" i="5"/>
  <c r="K937" i="5" l="1"/>
  <c r="I937" i="5" s="1"/>
  <c r="B938" i="5"/>
  <c r="K938" i="5" l="1"/>
  <c r="I938" i="5" s="1"/>
  <c r="B939" i="5"/>
  <c r="K939" i="5" l="1"/>
  <c r="I939" i="5" s="1"/>
  <c r="B940" i="5"/>
  <c r="K931" i="5" s="1"/>
  <c r="I931" i="5" s="1"/>
  <c r="K940" i="5" l="1"/>
  <c r="I940" i="5" s="1"/>
  <c r="B979" i="5"/>
  <c r="K979" i="5" l="1"/>
  <c r="I979" i="5" s="1"/>
  <c r="B980" i="5"/>
  <c r="K980" i="5" l="1"/>
  <c r="I980" i="5" s="1"/>
  <c r="B981" i="5"/>
  <c r="K981" i="5" l="1"/>
  <c r="I981" i="5" s="1"/>
  <c r="B982" i="5"/>
  <c r="K982" i="5" l="1"/>
  <c r="I982" i="5" s="1"/>
  <c r="B983" i="5"/>
  <c r="K983" i="5" l="1"/>
  <c r="I983" i="5" s="1"/>
  <c r="B984" i="5"/>
  <c r="B985" i="5" l="1"/>
  <c r="K984" i="5"/>
  <c r="I984" i="5" s="1"/>
  <c r="K985" i="5" l="1"/>
  <c r="I985" i="5" s="1"/>
  <c r="B986" i="5"/>
  <c r="B987" i="5" l="1"/>
  <c r="K986" i="5"/>
  <c r="I986" i="5" s="1"/>
  <c r="B1010" i="5" l="1"/>
  <c r="K987" i="5"/>
  <c r="I987" i="5" s="1"/>
  <c r="K1010" i="5" l="1"/>
  <c r="I1010" i="5" s="1"/>
  <c r="B1011" i="5"/>
  <c r="B1015" i="5" l="1"/>
  <c r="K1011" i="5"/>
  <c r="I1011" i="5" s="1"/>
  <c r="K1015" i="5" l="1"/>
  <c r="I1015" i="5" s="1"/>
  <c r="B1016" i="5"/>
  <c r="B1030" i="5" l="1"/>
  <c r="K1016" i="5"/>
  <c r="I1016" i="5" s="1"/>
  <c r="K1009" i="5"/>
  <c r="I1009" i="5" s="1"/>
  <c r="K1030" i="5" l="1"/>
  <c r="I1030" i="5" s="1"/>
  <c r="B1031" i="5"/>
  <c r="B1032" i="5" l="1"/>
  <c r="K1031" i="5"/>
  <c r="I1031" i="5" s="1"/>
  <c r="K1032" i="5" l="1"/>
  <c r="I1032" i="5" s="1"/>
  <c r="B1033" i="5"/>
  <c r="K1033" i="5" l="1"/>
  <c r="I1033" i="5" s="1"/>
  <c r="B1123" i="5"/>
  <c r="K1024" i="5"/>
  <c r="I1024" i="5" s="1"/>
  <c r="K1123" i="5" l="1"/>
  <c r="I1123" i="5" s="1"/>
  <c r="B1124" i="5"/>
  <c r="K1124" i="5" l="1"/>
  <c r="I1124" i="5" s="1"/>
  <c r="B1125" i="5"/>
  <c r="K1125" i="5" l="1"/>
  <c r="I1125" i="5" s="1"/>
  <c r="B1126" i="5"/>
  <c r="K1126" i="5" l="1"/>
  <c r="I1126" i="5" s="1"/>
  <c r="K606" i="5"/>
  <c r="I606" i="5" s="1"/>
  <c r="K697" i="5"/>
  <c r="I697" i="5" s="1"/>
  <c r="K885" i="5"/>
  <c r="I885" i="5" s="1"/>
  <c r="K978" i="5"/>
  <c r="I978" i="5" s="1"/>
  <c r="K1117" i="5"/>
  <c r="I1117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<sst xmlns="http://schemas.openxmlformats.org/spreadsheetml/2006/main" count="3586" uniqueCount="410">
  <si>
    <t>Материалы</t>
  </si>
  <si>
    <t>Услуги</t>
  </si>
  <si>
    <t>Номер</t>
  </si>
  <si>
    <t>Конструктивные элементы и видыработ</t>
  </si>
  <si>
    <t>Цена за единицу, руб</t>
  </si>
  <si>
    <t>Коли-
чество работ по калькуляции</t>
  </si>
  <si>
    <t>Стоимость, руб</t>
  </si>
  <si>
    <t>п.п.</t>
  </si>
  <si>
    <t>поз. по калькуляции</t>
  </si>
  <si>
    <t>№ позиции</t>
  </si>
  <si>
    <t>Объем</t>
  </si>
  <si>
    <t>Остаток</t>
  </si>
  <si>
    <t>Кол-во</t>
  </si>
  <si>
    <t>Сумма</t>
  </si>
  <si>
    <t>ОТРИЦАТЕЛЬНЫЕ ЗНАЧЕНИЯ</t>
  </si>
  <si>
    <t>Унифицированная форма № КС-2</t>
  </si>
  <si>
    <t>Утверждена постановлением Госкомстата России</t>
  </si>
  <si>
    <t>от 11 ноября 1999 года №100</t>
  </si>
  <si>
    <t>Код</t>
  </si>
  <si>
    <t>Форма по ОКУД</t>
  </si>
  <si>
    <t>0322005</t>
  </si>
  <si>
    <t xml:space="preserve">Инвестор - </t>
  </si>
  <si>
    <t>по ОКПО</t>
  </si>
  <si>
    <t xml:space="preserve"> </t>
  </si>
  <si>
    <t>Вид деятельности по ОКДП</t>
  </si>
  <si>
    <t>Договор подряда (контракт)</t>
  </si>
  <si>
    <t>номер</t>
  </si>
  <si>
    <t>дата</t>
  </si>
  <si>
    <t>Вид операции</t>
  </si>
  <si>
    <t>Номер документа</t>
  </si>
  <si>
    <t>Дата составления</t>
  </si>
  <si>
    <t>Отчетный период</t>
  </si>
  <si>
    <t>с</t>
  </si>
  <si>
    <t>по</t>
  </si>
  <si>
    <t>АКТ</t>
  </si>
  <si>
    <t xml:space="preserve">О ПРИЕМКЕ ВЫПОЛНЕННЫХ РАБОТ </t>
  </si>
  <si>
    <t xml:space="preserve"> Наименование работ</t>
  </si>
  <si>
    <t>Ед.изм</t>
  </si>
  <si>
    <t>Выполнено работ</t>
  </si>
  <si>
    <t>Цена (руб.)</t>
  </si>
  <si>
    <t>Стоимость (руб.)</t>
  </si>
  <si>
    <t>Итого, в том числе:</t>
  </si>
  <si>
    <t>Работы</t>
  </si>
  <si>
    <t>Всего по акту</t>
  </si>
  <si>
    <t>Сдал:</t>
  </si>
  <si>
    <t>(должность, подпись, расшифровка)</t>
  </si>
  <si>
    <t>М.П.</t>
  </si>
  <si>
    <t>Принял:</t>
  </si>
  <si>
    <t>0322001</t>
  </si>
  <si>
    <t xml:space="preserve">Инвестор: </t>
  </si>
  <si>
    <t>Дата</t>
  </si>
  <si>
    <t>документа</t>
  </si>
  <si>
    <t>составления</t>
  </si>
  <si>
    <t xml:space="preserve">                            О СТОИМОСТИ ВЫПОЛНЕННЫХ РАБОТ И ЗАТРАТ                                                       </t>
  </si>
  <si>
    <t>Номер п/п</t>
  </si>
  <si>
    <t>Наименование пусковых комплексов, этапов, объектов, видов выполненных работ, оборудования, затрат</t>
  </si>
  <si>
    <t>Стоимость выполненных работ и затрат, руб.</t>
  </si>
  <si>
    <t>с начала проведения работ</t>
  </si>
  <si>
    <t>с начала года</t>
  </si>
  <si>
    <t>в том числе за отчетный период</t>
  </si>
  <si>
    <t>Итого</t>
  </si>
  <si>
    <t>&gt;0</t>
  </si>
  <si>
    <t>&lt;&gt;0</t>
  </si>
  <si>
    <t>работа</t>
  </si>
  <si>
    <t>материалы</t>
  </si>
  <si>
    <t>Контракт</t>
  </si>
  <si>
    <t xml:space="preserve">СПРАВКА    </t>
  </si>
  <si>
    <t>Всего работ и затрат, включаемых в стоимость работ в том числе:</t>
  </si>
  <si>
    <t>1.1.</t>
  </si>
  <si>
    <t xml:space="preserve">Заказчик (генподрядчик) </t>
  </si>
  <si>
    <t xml:space="preserve"> М П</t>
  </si>
  <si>
    <t>Подрядчик (субподрядчик)</t>
  </si>
  <si>
    <t>Без НДС</t>
  </si>
  <si>
    <t>Выполнено с начала проведения работ</t>
  </si>
  <si>
    <t>Объект -</t>
  </si>
  <si>
    <t>Ед. изм.</t>
  </si>
  <si>
    <t>Условия для расширенного фильтра</t>
  </si>
  <si>
    <t xml:space="preserve">Стройка - </t>
  </si>
  <si>
    <t>Смета на сумму:</t>
  </si>
  <si>
    <t>Печать</t>
  </si>
  <si>
    <t>ЗАГ</t>
  </si>
  <si>
    <t>Приложение №___ от "____" _______________ 20____г.</t>
  </si>
  <si>
    <t xml:space="preserve">к договору №___________________ от "____" _______________ 20____г.  </t>
  </si>
  <si>
    <t>«СОГЛАСОВАНО»</t>
  </si>
  <si>
    <t>«УТВЕРЖДАЮ»</t>
  </si>
  <si>
    <t xml:space="preserve">Генподрядчик: </t>
  </si>
  <si>
    <t xml:space="preserve">Стройка: </t>
  </si>
  <si>
    <t xml:space="preserve">Объект: </t>
  </si>
  <si>
    <t>Калькуляция стоимости материалов и работ на монтаж и подключение электроустановочных изделий.</t>
  </si>
  <si>
    <t>п/п</t>
  </si>
  <si>
    <t>Наименование</t>
  </si>
  <si>
    <t>Цена за ед.</t>
  </si>
  <si>
    <t>Итого:</t>
  </si>
  <si>
    <t>Составил:</t>
  </si>
  <si>
    <t>(должность, подпись, Ф.И.О)</t>
  </si>
  <si>
    <t>Проверил:</t>
  </si>
  <si>
    <t>Коэф.:</t>
  </si>
  <si>
    <t>Материалы Услуги</t>
  </si>
  <si>
    <t>Ед.
изм.</t>
  </si>
  <si>
    <t>Кол-во,
ед.изм.</t>
  </si>
  <si>
    <t>Цена, руб.
с НДС</t>
  </si>
  <si>
    <t>Сумма, руб.
 с НДС</t>
  </si>
  <si>
    <t>Сумма с коэфф. Материалы</t>
  </si>
  <si>
    <t>Сумма с коэфф. Работа</t>
  </si>
  <si>
    <t>Примечание</t>
  </si>
  <si>
    <t>организация, адрес, телефон, факс</t>
  </si>
  <si>
    <t>наименование, адрес</t>
  </si>
  <si>
    <t>наименование</t>
  </si>
  <si>
    <t>ЖУРНАЛ УЧЕТА ВЫПОЛНЕННЫХ РАБОТ</t>
  </si>
  <si>
    <t>с начала строительства</t>
  </si>
  <si>
    <t xml:space="preserve">на </t>
  </si>
  <si>
    <t>(наименование работ и затрат)</t>
  </si>
  <si>
    <t>Сметная (договорная) стоимость в соответствии с договором подряда</t>
  </si>
  <si>
    <t>(субподряда)</t>
  </si>
  <si>
    <t>тыс.руб.</t>
  </si>
  <si>
    <t>Составил</t>
  </si>
  <si>
    <t>должность</t>
  </si>
  <si>
    <t>подпись</t>
  </si>
  <si>
    <t>расшифровка подписи</t>
  </si>
  <si>
    <t>Проверил</t>
  </si>
  <si>
    <t xml:space="preserve">  </t>
  </si>
  <si>
    <t>№ п/п</t>
  </si>
  <si>
    <t>Выполнено (месяц)</t>
  </si>
  <si>
    <t xml:space="preserve">Заказчик:  </t>
  </si>
  <si>
    <t>Подрядчик:</t>
  </si>
  <si>
    <t>Стройка:</t>
  </si>
  <si>
    <t>Объект:</t>
  </si>
  <si>
    <t>Выполнено с начала года на момент печати документа</t>
  </si>
  <si>
    <t>Выполнено с начала проведения работ на момент печати документа</t>
  </si>
  <si>
    <t>Дата печати КС-2,3</t>
  </si>
  <si>
    <t>Дата первого закрытия по КС-6</t>
  </si>
  <si>
    <t>Дата последнего закрытия по КС-6</t>
  </si>
  <si>
    <t>Не вставлять столбцы</t>
  </si>
  <si>
    <t>Имя ОБЪЕКТА в РЕЕСТР:</t>
  </si>
  <si>
    <t>Организация:</t>
  </si>
  <si>
    <t>Заказчик:</t>
  </si>
  <si>
    <t>ПутьКфайлу</t>
  </si>
  <si>
    <t>Экспорт</t>
  </si>
  <si>
    <t>ИмяОБЪЕКТАвРЕЕСТР</t>
  </si>
  <si>
    <t>Цена с коэфф</t>
  </si>
  <si>
    <t>ЗАКАЗЧИК</t>
  </si>
  <si>
    <t>Версия</t>
  </si>
  <si>
    <t>Запрет печати</t>
  </si>
  <si>
    <t>Год КС-2</t>
  </si>
  <si>
    <t>Месяц КС-2</t>
  </si>
  <si>
    <t>Закрытие</t>
  </si>
  <si>
    <t>----</t>
  </si>
  <si>
    <t>Сумма КС2</t>
  </si>
  <si>
    <t>Закрыто на Сумму</t>
  </si>
  <si>
    <t>ДАТЫ ВРУЧНУЮ</t>
  </si>
  <si>
    <t>Принудительная печать заголовков (1)</t>
  </si>
  <si>
    <t>V2</t>
  </si>
  <si>
    <t>Количество строк в заказе увеличено до 1000</t>
  </si>
  <si>
    <t>Изменения версий Шаблона</t>
  </si>
  <si>
    <t>V3</t>
  </si>
  <si>
    <t>Количество строк в заказе увеличено до 1001</t>
  </si>
  <si>
    <t>V2.1</t>
  </si>
  <si>
    <t>Принудительная печать заголовков в КС-2. Свои даты закрытия в КС-2</t>
  </si>
  <si>
    <t>V2.2</t>
  </si>
  <si>
    <t>Небольшие изменения в КС3 и дата в КС6</t>
  </si>
  <si>
    <t>V2.3</t>
  </si>
  <si>
    <t>Количество строк в заказе увеличено до 2000</t>
  </si>
  <si>
    <t>V2.4</t>
  </si>
  <si>
    <t>Добавлен макрос сохранения Данных о КС в текстовый файл</t>
  </si>
  <si>
    <t>V2.5</t>
  </si>
  <si>
    <t>Добавлена связь с файлом Контрагенты</t>
  </si>
  <si>
    <t>МЭС</t>
  </si>
  <si>
    <t>V2.6</t>
  </si>
  <si>
    <t>Исправлен НДС в КС2</t>
  </si>
  <si>
    <t>Текущий месяц закрытия</t>
  </si>
  <si>
    <t>V2.7</t>
  </si>
  <si>
    <t>Убрал тормоза при экспотре КП</t>
  </si>
  <si>
    <t>V2.8</t>
  </si>
  <si>
    <t>НДС 22% и 5%</t>
  </si>
  <si>
    <t>V2.9</t>
  </si>
  <si>
    <t>Добавлен НДС в ИТОГО в Комм Предложении</t>
  </si>
  <si>
    <t>V3.0</t>
  </si>
  <si>
    <t>Исправлена ошибка в КП Сумма до 2000 строки</t>
  </si>
  <si>
    <t>Всего с учетом НДС</t>
  </si>
  <si>
    <t>V3.1</t>
  </si>
  <si>
    <t>Убрал ошибку длинных значений в ячейке</t>
  </si>
  <si>
    <t>3.1 1-Этап ДЗЕН от 11.08.2026</t>
  </si>
  <si>
    <t>1.Низковольтное оборудование</t>
  </si>
  <si>
    <t>Электрощитовая (секция №1)</t>
  </si>
  <si>
    <t>ВРУ1.1 Вводная панель (Электросчетчики поставка Заказчика)</t>
  </si>
  <si>
    <t>шт</t>
  </si>
  <si>
    <t>Работа</t>
  </si>
  <si>
    <t>Монтаж и подключение шкафа ВРУ1.1 Вводная панель</t>
  </si>
  <si>
    <t>ВРУ1.1 Распределительная панель</t>
  </si>
  <si>
    <t>Монтаж и подключение шкафа ВРУ1.1 Распределительная панель</t>
  </si>
  <si>
    <t>Шкаф ВРУ1.1 АВР1.1 (Электросчетчики поставка Заказчика)</t>
  </si>
  <si>
    <t>Монтаж и подключение шкафа ВРУ1.1 АВР1.1</t>
  </si>
  <si>
    <t>Шкаф ВРУ1.1 ПЭСПЗ1.1 (Электросчетчики поставка Заказчика)</t>
  </si>
  <si>
    <t>Монтаж и подключение шкафа ВРУ1.1 ПЭСПЗ1.1</t>
  </si>
  <si>
    <t>Шкаф ВРУ1.1 ЩАП</t>
  </si>
  <si>
    <t>Монтаж и подключение шкафа ВРУ1.1 ЩАП</t>
  </si>
  <si>
    <t>Огнетушитель ОП-4 (з)</t>
  </si>
  <si>
    <t>Подставка "УНИВЕРСАЛЬНАЯ" под огн. до 16кг., цельнометаллическая(190/190/270мм) цвет красный</t>
  </si>
  <si>
    <t>Ящик для песка V-0,125 м3 (700/400/375мм)</t>
  </si>
  <si>
    <t>Ковер диэлектрический 750х750мм</t>
  </si>
  <si>
    <t>м</t>
  </si>
  <si>
    <t>Перчатки диэлектрические латексные 1кВ</t>
  </si>
  <si>
    <t>Знак пластик Не включать! Работают люди S02 (100х200мм) PROxima</t>
  </si>
  <si>
    <t>Знак пластик Заземлено S05 (100х200мм) PROxima</t>
  </si>
  <si>
    <t>Совок</t>
  </si>
  <si>
    <t>Указатель напряжения ПИН-90Э (ET-UNN101)</t>
  </si>
  <si>
    <t>Комплектация электрощитовой средсвами защиты</t>
  </si>
  <si>
    <t>Электрощитовая (секция №6)</t>
  </si>
  <si>
    <t>Шкаф ВРУ-1К Вводная панель</t>
  </si>
  <si>
    <t>Монтаж и подключение шкафа ВРУ-1К Вводная панель (Электросчетчики поставка Заказчика)</t>
  </si>
  <si>
    <t>Шкаф ВРУ-1К Распределительная панель</t>
  </si>
  <si>
    <t>Монтаж и подключение шкафа ВРУ-1К Распределительная панель (Электросчетчики поставка Заказчика)</t>
  </si>
  <si>
    <t>Электрощитовая (секция №8)</t>
  </si>
  <si>
    <t>ВРУ1.2 Вводная панель (Электросчетчики поставка Заказчика)</t>
  </si>
  <si>
    <t>Монтаж и подключение шкафа ВРУ1.2 Вводная панель</t>
  </si>
  <si>
    <t>ВРУ1.2 Распределительная панель</t>
  </si>
  <si>
    <t>Шкаф ВРУ1.2 АВР1.2 (Электросчетчики поставка Заказчика)</t>
  </si>
  <si>
    <t>Монтаж и подключение шкафа ВРУ1.2 АВР1.2</t>
  </si>
  <si>
    <t>Шкаф ВРУ1.2 ПЭСПЗ1.2 (Электросчетчики поставка Заказчика)</t>
  </si>
  <si>
    <t>Монтаж и подключение шкафа ВРУ1.2 ПЭСПЗ1.2</t>
  </si>
  <si>
    <t>Шкаф ВРУ1.2 ЩАП</t>
  </si>
  <si>
    <t>Монтаж и подключение шкафа ВРУ1.2 ЩАП</t>
  </si>
  <si>
    <t>Ящик ГЗШ- 20 - шина медная 40-4</t>
  </si>
  <si>
    <t>Монтаж и подключение</t>
  </si>
  <si>
    <t>Щит обогрева воронок ЩР1 без автоматики в составе:TITAN 3 Корпус металлический ЩРн-18 (265х440х120) IP31-1шт; Выключатель нагрузки 3п ВН-32 25А-1шт;  Выключатель автоматический дифференциальный АД-14 4п 16А 30мА С-1шт;Шина нулевая на DIN-изолятор ШНИ-6х9-8-Д-С-2шт.</t>
  </si>
  <si>
    <t>Монтаж и подключение ЩР1</t>
  </si>
  <si>
    <t>Щит отопления ЩР-2</t>
  </si>
  <si>
    <t>Монтаж и подключение ЩР2</t>
  </si>
  <si>
    <t>Ящик с понижающим трансформатором ЯТП-230/36/0.25 IP30 с автоматами УХЛ4</t>
  </si>
  <si>
    <t>Монтаж и подключение Ящик с понижающим трансформатором ЯТП-220/36/0.25 IP30 с автоматами УХЛ4</t>
  </si>
  <si>
    <t>2.Светотехническая продукция</t>
  </si>
  <si>
    <t>Кронштейн для уличного светильника PSL D40*1.5 (5009516)</t>
  </si>
  <si>
    <t>Монтаж кронштейна</t>
  </si>
  <si>
    <t>Светильник LED консольный уличный ДКУ 1002-30Д 5000К IP65 серый</t>
  </si>
  <si>
    <t>Монтаж и подключение уличных светильников</t>
  </si>
  <si>
    <t>Светильник светодиодный ДПО 5030 12Вт 4000K IP65 круг белый IEK</t>
  </si>
  <si>
    <t>Монтаж и подключение накладного светильника</t>
  </si>
  <si>
    <t>3.Кабельные изделия</t>
  </si>
  <si>
    <t>Кабель АВВГ нг(А)LS 5х50.0 0.66кВ МС</t>
  </si>
  <si>
    <t>Монтаж кабеля по кирпичной кладке и затягивание в трубы до АВВГ 250мм2</t>
  </si>
  <si>
    <t>Кабель АВВГнг(А)-LS 5х35.0 ок(N PE)-0.66</t>
  </si>
  <si>
    <t>Монтаж кабеля по кирпичной кладке и затягивание в трубы до АВВГ 175мм2</t>
  </si>
  <si>
    <t>Кабель силовой ВВГ-Пнг(А) 3x1,5 ок(N, PE)-0.66 (100м)</t>
  </si>
  <si>
    <t>Кабель силовой ВВГ-Пнг(А)-LS 3x2,5 ок(N, PE)-0.66 (100м)</t>
  </si>
  <si>
    <t>Кабель силовой ВВГнг(А)-LS 5х2,5ок(N,PE)-0.66 ТРТС</t>
  </si>
  <si>
    <t>Кабель силовой ВВГнг(А)-LS 5х4-0.660 однопроволочный ТРТС</t>
  </si>
  <si>
    <t>Кабель силовой ВВГ-нг (А)-LS 4х1.5 ТРТС (100м)</t>
  </si>
  <si>
    <t>Кабель силовой ВВГнг(А)-LS 5х1.5ок(N,PE)-0.66 100м</t>
  </si>
  <si>
    <t>Монтаж кабеля по кирпичной кладке и затягивание в трубы до 20мм2</t>
  </si>
  <si>
    <t>Кабель силовой ВВГ нг(А)-LS 5*6 барабан ТРТС</t>
  </si>
  <si>
    <t>Монтаж кабеля по кирпичной кладке и затягивание в трубы, в лотке до 30мм2</t>
  </si>
  <si>
    <t>Кабель ВВГ -П нг(А)FRLS 3х1.5 0.66кВ (бухта)</t>
  </si>
  <si>
    <t>Кабель ВВГ нг(А)FRLS 4х1.5 0.66кВ</t>
  </si>
  <si>
    <t>Кабель ВВГ -П нг(А)FRLS 3х2.5 0.66кВ</t>
  </si>
  <si>
    <t>Кабель силовой ВВГнг(А)-FRLS 5х6,0 ок (N.РЕ)-0,66 ТРТС</t>
  </si>
  <si>
    <t>Провод ПУВнг(А)-LS 1х6 желто зеленый однопроволочный</t>
  </si>
  <si>
    <t>Провод ПуВ 1х50 белый</t>
  </si>
  <si>
    <t>Монтаж провода по кирпичной кладке и затягивание в трубы до 50мм2</t>
  </si>
  <si>
    <t>Кабель ВВГ нг(А)FRLS 5х10.0 0.66кВ</t>
  </si>
  <si>
    <t>Монтаж кабеля в лоток, в трубе до ВВГ 50мм2</t>
  </si>
  <si>
    <t>4.Электрортехнические изделия</t>
  </si>
  <si>
    <t>FORS Выключатель 1-клавишный проходной для открытой установки 10А IP54 ВС20-1-0-ФБ белый ФОРС</t>
  </si>
  <si>
    <t>Переключатель перекрестный одноклавишный ATLASDESIGN схема 7 10АХ механизм белый + Коробка ATLASDESIGN для наружного монтажа белый</t>
  </si>
  <si>
    <t>Гермес PLUS Выключатель одноклавишный ВС20-1-0-ГПБ наружный IP54</t>
  </si>
  <si>
    <t>Гермес PLUS Розетка с заземлением наружная с крышкой IP54</t>
  </si>
  <si>
    <t>Монтаж и подключение розеток и выключателей открытой установки</t>
  </si>
  <si>
    <t>Коробка распределительная 85х85х40мм для наружного монтажа IP55</t>
  </si>
  <si>
    <t>Монтаж и подключение распределительных коробок</t>
  </si>
  <si>
    <t xml:space="preserve">Полоса 25х4 </t>
  </si>
  <si>
    <t xml:space="preserve">Заземлитель горизонтальный полосовой сечением до 100мм </t>
  </si>
  <si>
    <t>Полоса 4*50</t>
  </si>
  <si>
    <t xml:space="preserve">Заземлитель горизонтальный полосовой сечением до 200мм </t>
  </si>
  <si>
    <t xml:space="preserve">Полоса 100х4 </t>
  </si>
  <si>
    <t xml:space="preserve">Заземлитель горизонтальный полосовой сечением до 400мм </t>
  </si>
  <si>
    <t>Заземлитель вертикальный уголок 50х50х5 L 3000 мм HZ PROxima</t>
  </si>
  <si>
    <t>Монтаж заземлителя (контур заземления)</t>
  </si>
  <si>
    <t>Хомут на металлические трубы 80-160 мм</t>
  </si>
  <si>
    <t>6.Лотки металлические</t>
  </si>
  <si>
    <t>Лоток перфорированный 100х100х3000 (ИЭК)</t>
  </si>
  <si>
    <t>Лоток перфорированный 150х100х3000</t>
  </si>
  <si>
    <t>Лоток перфорированный 200х100х3000</t>
  </si>
  <si>
    <t>Поворот на 45 градусов 100х100</t>
  </si>
  <si>
    <t>Поворот на 45 гр. 100х150</t>
  </si>
  <si>
    <t>Поворот на 45 градусов 100х200</t>
  </si>
  <si>
    <t>Поворот на 90 градусов 100х100 мм</t>
  </si>
  <si>
    <t>Поворот на 90 градусов 100х200</t>
  </si>
  <si>
    <t>Поворот на 90 градусов 100х150 мм</t>
  </si>
  <si>
    <t>Монтаж лотковой системы</t>
  </si>
  <si>
    <t>7.Кабеленесущие системы</t>
  </si>
  <si>
    <t>Консоль потолочная 159х175</t>
  </si>
  <si>
    <t>Консоль потолочная VR150</t>
  </si>
  <si>
    <t>Консоль потолочная 259х175 VR200</t>
  </si>
  <si>
    <t>Кронштейн потолочный PL 60х70 облегченный для подвеса лотка</t>
  </si>
  <si>
    <t>Шпилька DIN 976-1 М8х1000 резьбовая покрытие цинк</t>
  </si>
  <si>
    <t xml:space="preserve">Анкер стандартный со шпилькой М10 </t>
  </si>
  <si>
    <t>гайка с насечкой М10</t>
  </si>
  <si>
    <t>Цинк-спрей для металлических поверхностей 400мл</t>
  </si>
  <si>
    <t>8.Электромонтажные изделия</t>
  </si>
  <si>
    <t>Скрутка СИЗ-1 2.5-4.5мм желтая</t>
  </si>
  <si>
    <t>Скрутка СИЗ-1 4-11мм красная</t>
  </si>
  <si>
    <t>Бирка кабельная У-134 квадрат 55х55 мм</t>
  </si>
  <si>
    <t>9.Трубы</t>
  </si>
  <si>
    <t>Труба гофрированная ПВХ 20 мм с протяжкой легкая серая (100м)</t>
  </si>
  <si>
    <t>Труба гладкая жесткая 20мм серая (3м)</t>
  </si>
  <si>
    <t>Труба гофрированная ПВХ 25 мм с протяжкой легкая серая (50м)</t>
  </si>
  <si>
    <t>Труба гладкая жесткая 25мм серая (3м)</t>
  </si>
  <si>
    <t>Труба гофрированная ПВХ 32 мм с протяжкой легкая серая (25м)</t>
  </si>
  <si>
    <t>Труба винипластовая по установленным конструкциям до 32мм</t>
  </si>
  <si>
    <t>Труба гладкая жесткая ПВХ 40 мм легкая серая (3м)</t>
  </si>
  <si>
    <t>Труба винипластовая по установленным конструкциям до 63мм</t>
  </si>
  <si>
    <t>Труба жесткая атмосферостойкая 20мм</t>
  </si>
  <si>
    <t>Монтаж трубы для наружного освещения</t>
  </si>
  <si>
    <t>Держатель для труб</t>
  </si>
  <si>
    <t>Муфта труба-труба с ограничителем 20 мм IP40</t>
  </si>
  <si>
    <t>Труба ВГП 48х3</t>
  </si>
  <si>
    <t>Изготовление гильз</t>
  </si>
  <si>
    <t>10. Материалы</t>
  </si>
  <si>
    <t>Пена монтажная Roof Complect огнеупорная (890гр)</t>
  </si>
  <si>
    <t>Герметик огнезащитный ведро 10кг</t>
  </si>
  <si>
    <t>Ось 1-4/Е-Б (4.БС42М секция №1)</t>
  </si>
  <si>
    <t>ЩК в комплекте</t>
  </si>
  <si>
    <t>Счетчик электронный, 230В, 5(80)А, 1/2 кл.точности СЕ207 R7 849.2.ОА.QUVLF SPds (поставка Заказчика)</t>
  </si>
  <si>
    <t>Монтаж и подключение ЩК</t>
  </si>
  <si>
    <t>Кабель-канал 60х40 ЭЛЕКОР белый (18м) IEK</t>
  </si>
  <si>
    <t>Монтаж кабель-канала</t>
  </si>
  <si>
    <t>Корпус щита этажного ЩЭ</t>
  </si>
  <si>
    <t>Монтаж Корпуса щита этажного</t>
  </si>
  <si>
    <t>Панель из листовой стали 330х980</t>
  </si>
  <si>
    <t>Монтаж панели</t>
  </si>
  <si>
    <t>Щит этажный на 1 квартиру состоит (на 1 ЩЭ):</t>
  </si>
  <si>
    <t>Выключатель автоматический двухполюсный 50А С ВА47-29 4.5кА (MVA20-2-050-C)</t>
  </si>
  <si>
    <t>Сжим ответвительный У-859 м50-70/о4-35 (У-859МУ3)</t>
  </si>
  <si>
    <t>Расключение щита этажного ЩЭ</t>
  </si>
  <si>
    <t>Щит этажный на 3 квартиры состоит (на 3 ЩЭ):</t>
  </si>
  <si>
    <t>Щит этажный на 4 квартиры состоит (на 8 ЩЭ):</t>
  </si>
  <si>
    <t>Розетка на DIN-рейку с заземлением контактов РАр 10-3-ОП</t>
  </si>
  <si>
    <t>Патрон подвесной Е27 пластик белый</t>
  </si>
  <si>
    <t>Подключение подвесного патрона</t>
  </si>
  <si>
    <t>Лампа светодиодная LED 11вт E27 белый ECO</t>
  </si>
  <si>
    <t>358882 STREET NT22 396 черный Светильник ландшафтный светодиодный IP54 LED 4000К 18W 220V OPAL пластиковый корпус</t>
  </si>
  <si>
    <t>БРА Kink light мелисса 08438-2, 19(21)</t>
  </si>
  <si>
    <t>Бра настенная</t>
  </si>
  <si>
    <t>Светильник светодиодный SPO-950-3-40K-018 18Вт 4000К 1890Лм IP40 595х180х40 матовый</t>
  </si>
  <si>
    <t>Монтаж и подключение светильника в армстронг</t>
  </si>
  <si>
    <t>Датчик движения ИК встраиваемый 1200w 360 гр. 6м IP20 белый (SEN86 бел.)</t>
  </si>
  <si>
    <t xml:space="preserve">Монтаж и подключение датчика движения </t>
  </si>
  <si>
    <t>Декоративная подсветка картины</t>
  </si>
  <si>
    <t>Профиль SL-SLIM-H13M-F25-3000 ANOD ( Алюминий)</t>
  </si>
  <si>
    <t>Монтаж профиля</t>
  </si>
  <si>
    <t>Лента светодиодная 9,6 Вт/м 12В IP20 4000K 120LED/м RT/RTW-A120-8-11mm SMD 2835 5 м</t>
  </si>
  <si>
    <t>Монтаж и подключение ленты</t>
  </si>
  <si>
    <t>Блок питания ARS-150-12 (12V, 12.5A, 150W) (ARL, IP20 Сетка, 2 года)</t>
  </si>
  <si>
    <t>Монтаж и подключение блоков питания</t>
  </si>
  <si>
    <t>Декоративная подсветка зеркала</t>
  </si>
  <si>
    <t>Монтаж кабеля по кирпичной кладке и затягивание в трубы до 30мм2</t>
  </si>
  <si>
    <t xml:space="preserve">Провод ПуВ нг(А)LS 1х6.0 </t>
  </si>
  <si>
    <t>Кабель силовой ВВГнг(А)-LS 1х4 ок-0,66</t>
  </si>
  <si>
    <t>Провод силовой ПуВнг(А)-LS 10</t>
  </si>
  <si>
    <t>BRITE Розетка двойная с заземлением с защитными шторками и крышкой 16А в сборе IP44 РСбш12-3-44-БрБ белый</t>
  </si>
  <si>
    <t>Розетка ATLASDESIGN двойная с заземлением со шторками 16А в сборе белый</t>
  </si>
  <si>
    <t>Монтаж и подключение розеток скрытой установки</t>
  </si>
  <si>
    <t>ЭТЮД Розетка наружная с заземлением со шторками белая (на роутер)</t>
  </si>
  <si>
    <t>Разъем РШ-ВШ 32А 250В 2P+PE(ОУ) пластиковый белый Simple</t>
  </si>
  <si>
    <t>Монтаж и подключение силовой розетки на электроплиту</t>
  </si>
  <si>
    <t>Выключатель одноклавишный ATLASDESIGN схема 1 10АХ механизм белый</t>
  </si>
  <si>
    <t>Выключатель двухклавишный ATLASDESIGN схема 5 10АХ механизм белый</t>
  </si>
  <si>
    <t>Выключатель трехклавишный ATLASDESIGN схема 1+1+1 10АХ механизм белый</t>
  </si>
  <si>
    <t>Рамка однопостовая ATLASDESIGN белый</t>
  </si>
  <si>
    <t>Монтаж и подключение выключателей скрытой установки</t>
  </si>
  <si>
    <t>КРЗ-0,4</t>
  </si>
  <si>
    <t>Монтаж и подключение коробки заземления КРЗ</t>
  </si>
  <si>
    <t>Звонок Зуммер-1-04 (2ТК) двухтональный без кнопки пластик АБС проводной 220В (Зуммер-1-04 (2ТК))</t>
  </si>
  <si>
    <t>Беларусь Кнопка для звонков</t>
  </si>
  <si>
    <t>Монтаж и подключение звонка</t>
  </si>
  <si>
    <t>Монтаж и подключение кнопки звонка</t>
  </si>
  <si>
    <t>5.Электромонтажные изделия</t>
  </si>
  <si>
    <t>Коробка установочная 68мм (С3М2)</t>
  </si>
  <si>
    <t>Высверливание отверстия в кирпиче и вмазывание установочной коробки</t>
  </si>
  <si>
    <t>Крышка КОН-1М-04</t>
  </si>
  <si>
    <t>Монтаж крышки КОН-1М-04</t>
  </si>
  <si>
    <t>Подрозетник Ф65мм</t>
  </si>
  <si>
    <t>Подрозетник Ф100мм</t>
  </si>
  <si>
    <t>Монтаж подрозетника</t>
  </si>
  <si>
    <t>6. Материалы</t>
  </si>
  <si>
    <t>Ось 1-3/Ж-К (4.БСУ2М секция №2)</t>
  </si>
  <si>
    <t>Счетчик электронный, 230В, 5(80)А, 1/2 кл.точности СЕ207 R7 849.2.ОА.QUVLF SPds</t>
  </si>
  <si>
    <t>Щит этажный на 1 квартиру состоит (на 4 ЩЭ):</t>
  </si>
  <si>
    <t>Щит этажный на 4 квартиры состоит (на 4 ЩЭ):</t>
  </si>
  <si>
    <t>Ось 6-7/И-К (4.БС21М секция №3)</t>
  </si>
  <si>
    <t>Щит этажный на 3 квартиры состоит (на 1 ЩЭ):</t>
  </si>
  <si>
    <t>Щит этажный на 4 квартиры состоит (на 3 ЩЭ):</t>
  </si>
  <si>
    <t>Ось 8-10/И-К (4.БС21М секция №4)</t>
  </si>
  <si>
    <t>Ось 11-14/И-К (4.БС21М секция №5)</t>
  </si>
  <si>
    <t>Ось 15-18/И-К (4.БС21М секция №6)</t>
  </si>
  <si>
    <t>TITAN 3 Корпус металлический ЩРн-24 (395х310х120) IP31 (шкаф ЩВР комплектуется: Выключатель автоматический трехполюсный 25А C ВА47-29 4.5кА-1шт;Шина N ''ноль'' на DIN-изоляторе Ni ШНИ-6х9-10-Д-С-2шт.)</t>
  </si>
  <si>
    <t>Монтаж корпуса щита ЩРВ</t>
  </si>
  <si>
    <t>Ось 19-21/Ж-К (4.БСУ2М-1 секция №7)</t>
  </si>
  <si>
    <t>Щит этажный на 1 квартиру состоит (на 3 ЩЭ):</t>
  </si>
  <si>
    <t>Ось 20-21/Д-Е (4.БС33М секция №8)</t>
  </si>
  <si>
    <t>Щит этажный на 3 квартиры состоит (на 4 ЩЭ):</t>
  </si>
  <si>
    <t>Ось 17-21/А-Г (4.БСУ1М секция №9)</t>
  </si>
  <si>
    <t>Ось 13-16/А-В (4.БС21М секция №10)</t>
  </si>
  <si>
    <t>Ось 9-12/А-В (4.БС21М секция №11)</t>
  </si>
  <si>
    <t>Привилегия Партнерс-4</t>
  </si>
  <si>
    <t>Сосновский муниципальный район Челябинской области. Квартал №3.</t>
  </si>
  <si>
    <t>Многоквартирный жилой дом со встроенно-пристроенными нежилыми помещениями №3.1 Этап 1" (кадастровый номер земельного участка 74:19:1203001:7337)</t>
  </si>
  <si>
    <t xml:space="preserve"> № З-2025-2108
(ДС №2)</t>
  </si>
  <si>
    <t>выполнение комплекса работ по по монтажу внутренних сетей электроснабжения и электроосвещения. на объекте:
- "Сосновский муниципальный район Челябинской области. Квартал №3. Многоквартирный жилой дом со встроенно-пристроенными нежилыми помещениями №3.1 Этап 1" (кадастровый номер земельного участка 74:19:1203001:7337)</t>
  </si>
  <si>
    <t>\\Nas\Shared Docs\АРХИВ ЗАКАЗОВ 2\3.1 1-Этап ДЗЕН от 11.08.2026\Заказ_3.1 1-Этап ДЗЕН от 11.08.2026.xlsm</t>
  </si>
  <si>
    <t>V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</si>
</sst>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&quot;₽&quot;* #,##0.00_);_(&quot;₽&quot;* \(#,##0.00\);_(&quot;₽&quot;* &quot;-&quot;??_);_(@_)"/>
    <numFmt numFmtId="165" formatCode="_(* #,##0.00_);_(* \(#,##0.00\);_(* &quot;-&quot;??_);_(@_)"/>
    <numFmt numFmtId="166" formatCode="_(&quot;р.&quot;* #,##0.00_);_(&quot;р.&quot;* \(#,##0.00\);_(&quot;р.&quot;* &quot;-&quot;??_);_(@_)"/>
    <numFmt numFmtId="167" formatCode="#,##0.00\ &quot;₽&quot;"/>
    <numFmt numFmtId="168" formatCode="mmmm\ yyyy"/>
    <numFmt numFmtId="169" formatCode="_-* #,##0\ _₽_-;\-* #,##0\ _₽_-;_-* &quot;-&quot;??\ _₽_-;_-@_-"/>
    <numFmt numFmtId="170" formatCode="00"/>
    <numFmt numFmtId="171" formatCode="#,##0.00&quot;р.&quot;"/>
    <numFmt numFmtId="172" formatCode="mmmm"/>
    <numFmt numFmtId="173" formatCode="yyyy"/>
    <numFmt numFmtId="174" formatCode="0.000000000"/>
    <numFmt numFmtId="175" formatCode="_-* #,##0.00\ _₽_-;\-* #,##0.00\ _₽_-;_-* &quot;-&quot;??\ _₽_-;_-@_-"/>
    <numFmt numFmtId="176" formatCode="_(* #,##0.0000_);_(* \(#,##0.0000\);_(* &quot;-&quot;??_);_(@_)"/>
  </numFmts>
  <fonts count="6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8"/>
      <name val="Arial"/>
      <family val="2"/>
      <charset val="204"/>
    </font>
    <font>
      <b/>
      <sz val="12"/>
      <color theme="0" tint="-0.14999847407452621"/>
      <name val="Calibri"/>
      <family val="2"/>
      <charset val="204"/>
      <scheme val="minor"/>
    </font>
    <font>
      <sz val="12"/>
      <color theme="0" tint="-0.14999847407452621"/>
      <name val="Calibri"/>
      <family val="2"/>
      <charset val="204"/>
      <scheme val="minor"/>
    </font>
    <font>
      <b/>
      <sz val="9"/>
      <color theme="0" tint="-0.14999847407452621"/>
      <name val="Arial"/>
      <family val="2"/>
      <charset val="204"/>
    </font>
    <font>
      <b/>
      <sz val="11"/>
      <color theme="0" tint="-0.14999847407452621"/>
      <name val="Calibri"/>
      <family val="2"/>
      <charset val="204"/>
      <scheme val="minor"/>
    </font>
    <font>
      <sz val="11"/>
      <color theme="0" tint="-0.14999847407452621"/>
      <name val="Calibri"/>
      <family val="2"/>
      <charset val="204"/>
      <scheme val="minor"/>
    </font>
    <font>
      <sz val="10"/>
      <name val="Arial Cyr"/>
      <charset val="204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charset val="204"/>
      <scheme val="minor"/>
    </font>
    <font>
      <sz val="9"/>
      <color theme="0" tint="-0.14999847407452621"/>
      <name val="Calibri"/>
      <family val="2"/>
      <charset val="204"/>
      <scheme val="minor"/>
    </font>
    <font>
      <b/>
      <sz val="9"/>
      <name val="Times New Roman"/>
      <family val="1"/>
      <charset val="204"/>
    </font>
    <font>
      <sz val="11"/>
      <name val="Calibri"/>
      <family val="2"/>
      <scheme val="minor"/>
    </font>
    <font>
      <b/>
      <sz val="12"/>
      <name val="Calibri"/>
      <family val="2"/>
      <charset val="204"/>
      <scheme val="minor"/>
    </font>
    <font>
      <b/>
      <sz val="12"/>
      <name val="Arial"/>
      <family val="2"/>
      <charset val="204"/>
    </font>
    <font>
      <sz val="9"/>
      <name val="Arial"/>
      <family val="2"/>
      <charset val="204"/>
    </font>
    <font>
      <sz val="11"/>
      <name val="Arial"/>
      <family val="2"/>
      <charset val="204"/>
    </font>
    <font>
      <sz val="10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9"/>
      <color rgb="FF000000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8"/>
      <name val="Arial"/>
      <family val="2"/>
      <charset val="204"/>
    </font>
    <font>
      <sz val="9"/>
      <color rgb="FF000000"/>
      <name val="Arial"/>
      <family val="2"/>
      <charset val="204"/>
    </font>
    <font>
      <sz val="8"/>
      <color theme="1"/>
      <name val="Arial"/>
      <family val="2"/>
      <charset val="204"/>
    </font>
    <font>
      <b/>
      <sz val="12"/>
      <color theme="0" tint="-0.249977111117893"/>
      <name val="Calibri"/>
      <family val="2"/>
      <charset val="204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b/>
      <sz val="8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i/>
      <sz val="16"/>
      <color rgb="FFFF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i/>
      <sz val="10"/>
      <name val="Arial"/>
      <family val="2"/>
      <charset val="204"/>
    </font>
    <font>
      <sz val="10"/>
      <color theme="1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0" borderId="0"/>
    <xf numFmtId="164" fontId="15" fillId="0" borderId="0" applyFont="0" applyFill="0" applyBorder="0" applyAlignment="0" applyProtection="0"/>
    <xf numFmtId="165" fontId="15" fillId="0" borderId="0" applyFont="0" applyFill="0" applyBorder="0" applyAlignment="0" applyProtection="0"/>
  </cellStyleXfs>
  <cellXfs count="736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66" fontId="0" fillId="0" borderId="0" xfId="1" applyFont="1" applyAlignment="1">
      <alignment vertical="top"/>
    </xf>
    <xf numFmtId="0" fontId="4" fillId="0" borderId="0" xfId="0" applyFont="1"/>
    <xf numFmtId="0" fontId="4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2" borderId="0" xfId="0" applyFill="1" applyAlignment="1">
      <alignment vertical="top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4" fontId="0" fillId="2" borderId="0" xfId="1" applyNumberFormat="1" applyFont="1" applyFill="1" applyBorder="1" applyAlignment="1" applyProtection="1">
      <alignment vertical="top" wrapText="1"/>
      <protection locked="0"/>
    </xf>
    <xf numFmtId="165" fontId="0" fillId="0" borderId="0" xfId="2" applyFont="1" applyAlignment="1">
      <alignment horizontal="center" vertical="top"/>
    </xf>
    <xf numFmtId="0" fontId="7" fillId="2" borderId="0" xfId="0" applyFont="1" applyFill="1" applyBorder="1" applyAlignment="1">
      <alignment horizontal="center" vertical="center" wrapText="1"/>
    </xf>
    <xf numFmtId="165" fontId="0" fillId="0" borderId="0" xfId="2" applyFont="1" applyAlignment="1">
      <alignment vertical="top"/>
    </xf>
    <xf numFmtId="168" fontId="2" fillId="2" borderId="13" xfId="2" applyNumberFormat="1" applyFont="1" applyFill="1" applyBorder="1" applyAlignment="1">
      <alignment horizontal="centerContinuous"/>
    </xf>
    <xf numFmtId="0" fontId="5" fillId="2" borderId="0" xfId="0" applyFont="1" applyFill="1"/>
    <xf numFmtId="168" fontId="5" fillId="2" borderId="14" xfId="2" applyNumberFormat="1" applyFont="1" applyFill="1" applyBorder="1" applyAlignment="1">
      <alignment horizontal="centerContinuous"/>
    </xf>
    <xf numFmtId="4" fontId="7" fillId="2" borderId="0" xfId="0" applyNumberFormat="1" applyFont="1" applyFill="1" applyBorder="1" applyAlignment="1">
      <alignment horizontal="center" vertical="center" wrapText="1"/>
    </xf>
    <xf numFmtId="165" fontId="5" fillId="2" borderId="13" xfId="2" applyFont="1" applyFill="1" applyBorder="1" applyAlignment="1">
      <alignment horizontal="centerContinuous" vertical="center" wrapText="1"/>
    </xf>
    <xf numFmtId="165" fontId="5" fillId="2" borderId="14" xfId="2" applyFont="1" applyFill="1" applyBorder="1" applyAlignment="1">
      <alignment horizontal="centerContinuous"/>
    </xf>
    <xf numFmtId="0" fontId="4" fillId="2" borderId="0" xfId="0" applyFont="1" applyFill="1" applyBorder="1" applyAlignment="1">
      <alignment horizontal="center" vertical="center"/>
    </xf>
    <xf numFmtId="166" fontId="0" fillId="2" borderId="0" xfId="1" applyFont="1" applyFill="1" applyAlignment="1">
      <alignment vertical="top"/>
    </xf>
    <xf numFmtId="0" fontId="2" fillId="2" borderId="0" xfId="0" applyFont="1" applyFill="1" applyAlignment="1">
      <alignment vertical="top"/>
    </xf>
    <xf numFmtId="0" fontId="9" fillId="2" borderId="0" xfId="0" applyFont="1" applyFill="1" applyAlignment="1">
      <alignment horizontal="centerContinuous" vertical="top"/>
    </xf>
    <xf numFmtId="165" fontId="10" fillId="2" borderId="0" xfId="2" applyFont="1" applyFill="1" applyBorder="1" applyAlignment="1" applyProtection="1">
      <alignment horizontal="centerContinuous" vertical="top"/>
      <protection locked="0"/>
    </xf>
    <xf numFmtId="168" fontId="2" fillId="2" borderId="0" xfId="0" applyNumberFormat="1" applyFont="1" applyFill="1" applyAlignment="1">
      <alignment horizontal="left"/>
    </xf>
    <xf numFmtId="165" fontId="11" fillId="2" borderId="0" xfId="2" applyFont="1" applyFill="1" applyBorder="1" applyAlignment="1">
      <alignment horizontal="center" vertical="center" wrapText="1"/>
    </xf>
    <xf numFmtId="165" fontId="5" fillId="2" borderId="15" xfId="2" applyFont="1" applyFill="1" applyBorder="1" applyAlignment="1">
      <alignment horizontal="center" vertical="center"/>
    </xf>
    <xf numFmtId="165" fontId="5" fillId="2" borderId="16" xfId="2" applyFont="1" applyFill="1" applyBorder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12" fillId="2" borderId="0" xfId="0" applyFont="1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13" fillId="2" borderId="0" xfId="0" applyFont="1" applyFill="1"/>
    <xf numFmtId="0" fontId="4" fillId="0" borderId="0" xfId="3" applyFont="1"/>
    <xf numFmtId="0" fontId="16" fillId="0" borderId="0" xfId="3" applyFont="1" applyAlignment="1">
      <alignment horizontal="center" vertical="top"/>
    </xf>
    <xf numFmtId="0" fontId="15" fillId="0" borderId="0" xfId="4" applyAlignment="1">
      <alignment horizontal="center"/>
    </xf>
    <xf numFmtId="0" fontId="17" fillId="0" borderId="0" xfId="4" applyFont="1" applyAlignment="1">
      <alignment vertical="top"/>
    </xf>
    <xf numFmtId="169" fontId="17" fillId="0" borderId="0" xfId="6" applyNumberFormat="1" applyFont="1" applyFill="1" applyAlignment="1">
      <alignment vertical="top"/>
    </xf>
    <xf numFmtId="165" fontId="15" fillId="0" borderId="0" xfId="4" applyNumberFormat="1"/>
    <xf numFmtId="168" fontId="19" fillId="2" borderId="0" xfId="0" applyNumberFormat="1" applyFont="1" applyFill="1" applyBorder="1" applyAlignment="1">
      <alignment horizontal="left"/>
    </xf>
    <xf numFmtId="168" fontId="18" fillId="2" borderId="0" xfId="0" applyNumberFormat="1" applyFont="1" applyFill="1" applyBorder="1" applyAlignment="1">
      <alignment horizontal="left"/>
    </xf>
    <xf numFmtId="0" fontId="18" fillId="0" borderId="0" xfId="4" applyFont="1" applyBorder="1" applyAlignment="1">
      <alignment horizontal="left"/>
    </xf>
    <xf numFmtId="49" fontId="16" fillId="0" borderId="0" xfId="3" applyNumberFormat="1" applyFont="1" applyBorder="1" applyAlignment="1">
      <alignment horizontal="center" vertical="top"/>
    </xf>
    <xf numFmtId="0" fontId="16" fillId="0" borderId="0" xfId="3" applyNumberFormat="1" applyFont="1" applyBorder="1" applyAlignment="1">
      <alignment horizontal="center" vertical="top"/>
    </xf>
    <xf numFmtId="14" fontId="16" fillId="0" borderId="0" xfId="3" applyNumberFormat="1" applyFont="1" applyBorder="1" applyAlignment="1">
      <alignment horizontal="center" vertical="top"/>
    </xf>
    <xf numFmtId="49" fontId="16" fillId="0" borderId="0" xfId="3" applyNumberFormat="1" applyFont="1" applyBorder="1" applyAlignment="1">
      <alignment horizontal="center"/>
    </xf>
    <xf numFmtId="0" fontId="21" fillId="0" borderId="0" xfId="4" applyFont="1" applyAlignment="1">
      <alignment horizontal="center"/>
    </xf>
    <xf numFmtId="167" fontId="20" fillId="0" borderId="0" xfId="5" applyNumberFormat="1" applyFont="1" applyBorder="1" applyAlignment="1">
      <alignment horizontal="center" vertical="center" wrapText="1"/>
    </xf>
    <xf numFmtId="165" fontId="20" fillId="0" borderId="0" xfId="2" applyFont="1" applyBorder="1" applyAlignment="1">
      <alignment horizontal="center" vertical="center" wrapText="1"/>
    </xf>
    <xf numFmtId="165" fontId="4" fillId="0" borderId="2" xfId="2" applyFont="1" applyBorder="1"/>
    <xf numFmtId="0" fontId="4" fillId="0" borderId="0" xfId="3" applyFont="1" applyAlignment="1">
      <alignment horizontal="right"/>
    </xf>
    <xf numFmtId="49" fontId="4" fillId="0" borderId="24" xfId="3" applyNumberFormat="1" applyFont="1" applyBorder="1" applyAlignment="1">
      <alignment horizontal="center"/>
    </xf>
    <xf numFmtId="0" fontId="28" fillId="0" borderId="0" xfId="3" applyFont="1"/>
    <xf numFmtId="0" fontId="28" fillId="0" borderId="0" xfId="3" applyFont="1" applyAlignment="1">
      <alignment horizontal="center" vertical="top"/>
    </xf>
    <xf numFmtId="49" fontId="28" fillId="0" borderId="0" xfId="3" applyNumberFormat="1" applyFont="1" applyBorder="1" applyAlignment="1">
      <alignment horizontal="center" vertical="top"/>
    </xf>
    <xf numFmtId="0" fontId="28" fillId="0" borderId="0" xfId="3" applyNumberFormat="1" applyFont="1" applyBorder="1" applyAlignment="1">
      <alignment horizontal="center" vertical="top"/>
    </xf>
    <xf numFmtId="14" fontId="28" fillId="0" borderId="0" xfId="3" applyNumberFormat="1" applyFont="1" applyBorder="1" applyAlignment="1">
      <alignment horizontal="center" vertical="top"/>
    </xf>
    <xf numFmtId="49" fontId="28" fillId="0" borderId="0" xfId="3" applyNumberFormat="1" applyFont="1" applyBorder="1" applyAlignment="1">
      <alignment horizontal="center"/>
    </xf>
    <xf numFmtId="49" fontId="28" fillId="0" borderId="0" xfId="3" applyNumberFormat="1" applyFont="1" applyBorder="1" applyAlignment="1">
      <alignment horizontal="center" wrapText="1"/>
    </xf>
    <xf numFmtId="14" fontId="28" fillId="0" borderId="0" xfId="3" applyNumberFormat="1" applyFont="1" applyBorder="1" applyAlignment="1">
      <alignment horizontal="center"/>
    </xf>
    <xf numFmtId="0" fontId="22" fillId="0" borderId="0" xfId="4" applyFont="1" applyBorder="1" applyAlignment="1">
      <alignment horizontal="center" vertical="center" wrapText="1"/>
    </xf>
    <xf numFmtId="0" fontId="28" fillId="0" borderId="0" xfId="3" applyFont="1" applyAlignment="1">
      <alignment horizontal="center"/>
    </xf>
    <xf numFmtId="0" fontId="1" fillId="0" borderId="0" xfId="4" applyFont="1"/>
    <xf numFmtId="0" fontId="31" fillId="0" borderId="0" xfId="4" applyFont="1" applyBorder="1" applyAlignment="1">
      <alignment horizontal="center" vertical="center" wrapText="1"/>
    </xf>
    <xf numFmtId="0" fontId="32" fillId="0" borderId="0" xfId="4" applyFont="1" applyAlignment="1">
      <alignment horizontal="center"/>
    </xf>
    <xf numFmtId="0" fontId="1" fillId="0" borderId="0" xfId="4" applyFont="1" applyAlignment="1">
      <alignment horizontal="center"/>
    </xf>
    <xf numFmtId="165" fontId="1" fillId="0" borderId="2" xfId="2" applyFont="1" applyBorder="1" applyAlignment="1">
      <alignment vertical="top"/>
    </xf>
    <xf numFmtId="0" fontId="33" fillId="0" borderId="0" xfId="4" applyFont="1" applyAlignment="1">
      <alignment vertical="top"/>
    </xf>
    <xf numFmtId="0" fontId="31" fillId="0" borderId="2" xfId="4" applyFont="1" applyBorder="1" applyAlignment="1">
      <alignment horizontal="center" vertical="center" wrapText="1"/>
    </xf>
    <xf numFmtId="164" fontId="1" fillId="0" borderId="0" xfId="5" applyFont="1" applyAlignment="1">
      <alignment horizontal="center"/>
    </xf>
    <xf numFmtId="165" fontId="1" fillId="0" borderId="0" xfId="4" applyNumberFormat="1" applyFont="1"/>
    <xf numFmtId="165" fontId="6" fillId="0" borderId="2" xfId="2" applyFont="1" applyBorder="1" applyAlignment="1">
      <alignment vertical="top"/>
    </xf>
    <xf numFmtId="165" fontId="28" fillId="0" borderId="0" xfId="2" applyFont="1" applyBorder="1"/>
    <xf numFmtId="165" fontId="31" fillId="0" borderId="0" xfId="2" applyFont="1" applyBorder="1" applyAlignment="1">
      <alignment horizontal="center" vertical="center" wrapText="1"/>
    </xf>
    <xf numFmtId="167" fontId="31" fillId="0" borderId="0" xfId="5" applyNumberFormat="1" applyFont="1" applyBorder="1" applyAlignment="1">
      <alignment horizontal="center" vertical="center" wrapText="1"/>
    </xf>
    <xf numFmtId="165" fontId="29" fillId="0" borderId="2" xfId="2" applyFont="1" applyBorder="1" applyAlignment="1">
      <alignment horizontal="right" vertical="center" wrapText="1"/>
    </xf>
    <xf numFmtId="165" fontId="1" fillId="0" borderId="2" xfId="2" applyFont="1" applyBorder="1" applyAlignment="1">
      <alignment horizontal="center" vertical="top"/>
    </xf>
    <xf numFmtId="0" fontId="25" fillId="0" borderId="0" xfId="3" applyFont="1"/>
    <xf numFmtId="0" fontId="25" fillId="0" borderId="0" xfId="3" applyFont="1" applyAlignment="1">
      <alignment horizontal="left" vertical="top"/>
    </xf>
    <xf numFmtId="49" fontId="25" fillId="0" borderId="0" xfId="3" applyNumberFormat="1" applyFont="1" applyAlignment="1">
      <alignment horizontal="left" vertical="top"/>
    </xf>
    <xf numFmtId="0" fontId="4" fillId="0" borderId="0" xfId="3" applyFont="1" applyAlignment="1">
      <alignment vertical="center"/>
    </xf>
    <xf numFmtId="0" fontId="24" fillId="0" borderId="0" xfId="3" applyFont="1" applyAlignment="1">
      <alignment horizontal="left" vertical="center"/>
    </xf>
    <xf numFmtId="0" fontId="4" fillId="0" borderId="0" xfId="3" applyFont="1" applyAlignment="1">
      <alignment horizontal="left" vertical="center"/>
    </xf>
    <xf numFmtId="0" fontId="4" fillId="0" borderId="0" xfId="3" applyFont="1" applyAlignment="1">
      <alignment horizontal="right" vertical="center" wrapText="1"/>
    </xf>
    <xf numFmtId="0" fontId="25" fillId="0" borderId="0" xfId="3" applyFont="1" applyAlignment="1">
      <alignment horizontal="center" vertical="top"/>
    </xf>
    <xf numFmtId="49" fontId="25" fillId="0" borderId="0" xfId="3" applyNumberFormat="1" applyFont="1" applyAlignment="1">
      <alignment vertical="top"/>
    </xf>
    <xf numFmtId="49" fontId="4" fillId="0" borderId="3" xfId="3" applyNumberFormat="1" applyFont="1" applyBorder="1" applyAlignment="1">
      <alignment horizontal="center" vertical="center"/>
    </xf>
    <xf numFmtId="49" fontId="4" fillId="0" borderId="23" xfId="3" applyNumberFormat="1" applyFont="1" applyBorder="1" applyAlignment="1">
      <alignment horizontal="center" vertical="center"/>
    </xf>
    <xf numFmtId="49" fontId="4" fillId="0" borderId="6" xfId="3" applyNumberFormat="1" applyFont="1" applyBorder="1" applyAlignment="1">
      <alignment horizontal="center" vertical="center"/>
    </xf>
    <xf numFmtId="0" fontId="4" fillId="0" borderId="0" xfId="3" applyFont="1" applyBorder="1" applyAlignment="1">
      <alignment horizontal="right" vertical="center"/>
    </xf>
    <xf numFmtId="0" fontId="25" fillId="0" borderId="0" xfId="3" applyFont="1" applyAlignment="1">
      <alignment horizontal="left" vertical="top" wrapText="1"/>
    </xf>
    <xf numFmtId="49" fontId="25" fillId="0" borderId="0" xfId="3" applyNumberFormat="1" applyFont="1" applyAlignment="1">
      <alignment horizontal="right" vertical="top"/>
    </xf>
    <xf numFmtId="0" fontId="4" fillId="0" borderId="2" xfId="3" applyFont="1" applyBorder="1" applyAlignment="1">
      <alignment horizontal="center" vertical="center"/>
    </xf>
    <xf numFmtId="0" fontId="4" fillId="0" borderId="0" xfId="3" applyFont="1" applyAlignment="1">
      <alignment horizontal="right" vertical="center"/>
    </xf>
    <xf numFmtId="0" fontId="4" fillId="0" borderId="0" xfId="3" applyFont="1" applyAlignment="1">
      <alignment horizontal="center" vertical="center" wrapText="1"/>
    </xf>
    <xf numFmtId="49" fontId="25" fillId="0" borderId="0" xfId="3" applyNumberFormat="1" applyFont="1" applyBorder="1" applyAlignment="1">
      <alignment horizontal="center" vertical="center" wrapText="1"/>
    </xf>
    <xf numFmtId="49" fontId="4" fillId="0" borderId="2" xfId="3" applyNumberFormat="1" applyFont="1" applyBorder="1" applyAlignment="1">
      <alignment horizontal="center" vertical="center" wrapText="1"/>
    </xf>
    <xf numFmtId="49" fontId="25" fillId="0" borderId="0" xfId="3" applyNumberFormat="1" applyFont="1" applyBorder="1" applyAlignment="1">
      <alignment horizontal="right" vertical="top"/>
    </xf>
    <xf numFmtId="0" fontId="4" fillId="0" borderId="0" xfId="3" applyFont="1" applyAlignment="1">
      <alignment horizontal="centerContinuous"/>
    </xf>
    <xf numFmtId="0" fontId="4" fillId="0" borderId="0" xfId="3" applyFont="1" applyAlignment="1">
      <alignment horizontal="centerContinuous" wrapText="1"/>
    </xf>
    <xf numFmtId="49" fontId="5" fillId="0" borderId="0" xfId="3" applyNumberFormat="1" applyFont="1" applyAlignment="1">
      <alignment horizontal="centerContinuous"/>
    </xf>
    <xf numFmtId="0" fontId="4" fillId="0" borderId="0" xfId="3" applyNumberFormat="1" applyFont="1" applyAlignment="1">
      <alignment horizontal="centerContinuous"/>
    </xf>
    <xf numFmtId="0" fontId="36" fillId="0" borderId="2" xfId="4" applyFont="1" applyBorder="1" applyAlignment="1">
      <alignment horizontal="center" vertical="center" wrapText="1"/>
    </xf>
    <xf numFmtId="0" fontId="37" fillId="0" borderId="2" xfId="4" applyFont="1" applyBorder="1" applyAlignment="1">
      <alignment horizontal="center" vertical="center" wrapText="1"/>
    </xf>
    <xf numFmtId="0" fontId="37" fillId="0" borderId="2" xfId="4" applyFont="1" applyBorder="1" applyAlignment="1">
      <alignment horizontal="center" vertical="center" textRotation="90" wrapText="1"/>
    </xf>
    <xf numFmtId="0" fontId="24" fillId="0" borderId="0" xfId="3" applyFont="1"/>
    <xf numFmtId="0" fontId="35" fillId="0" borderId="0" xfId="3" applyFont="1" applyAlignment="1">
      <alignment horizontal="left"/>
    </xf>
    <xf numFmtId="0" fontId="4" fillId="0" borderId="0" xfId="3" applyFont="1" applyBorder="1"/>
    <xf numFmtId="0" fontId="4" fillId="0" borderId="0" xfId="3" applyFont="1" applyFill="1"/>
    <xf numFmtId="0" fontId="4" fillId="0" borderId="3" xfId="3" applyFont="1" applyBorder="1" applyAlignment="1">
      <alignment horizontal="right"/>
    </xf>
    <xf numFmtId="49" fontId="4" fillId="0" borderId="7" xfId="3" applyNumberFormat="1" applyFont="1" applyBorder="1" applyAlignment="1">
      <alignment horizontal="center"/>
    </xf>
    <xf numFmtId="49" fontId="4" fillId="0" borderId="4" xfId="3" applyNumberFormat="1" applyFont="1" applyBorder="1" applyAlignment="1">
      <alignment horizontal="center"/>
    </xf>
    <xf numFmtId="49" fontId="4" fillId="0" borderId="0" xfId="3" applyNumberFormat="1" applyFont="1"/>
    <xf numFmtId="49" fontId="4" fillId="0" borderId="11" xfId="3" applyNumberFormat="1" applyFont="1" applyBorder="1" applyAlignment="1">
      <alignment horizontal="center"/>
    </xf>
    <xf numFmtId="0" fontId="23" fillId="0" borderId="0" xfId="3" applyFont="1" applyAlignment="1">
      <alignment horizontal="right"/>
    </xf>
    <xf numFmtId="0" fontId="23" fillId="0" borderId="0" xfId="3" applyFont="1"/>
    <xf numFmtId="0" fontId="4" fillId="0" borderId="0" xfId="3" applyFont="1" applyAlignment="1">
      <alignment horizontal="center" vertical="center"/>
    </xf>
    <xf numFmtId="0" fontId="4" fillId="0" borderId="23" xfId="3" applyFont="1" applyBorder="1" applyAlignment="1">
      <alignment horizontal="center" vertical="center" wrapText="1"/>
    </xf>
    <xf numFmtId="17" fontId="4" fillId="0" borderId="0" xfId="3" applyNumberFormat="1" applyFont="1" applyAlignment="1">
      <alignment horizontal="center" vertical="center"/>
    </xf>
    <xf numFmtId="0" fontId="4" fillId="0" borderId="2" xfId="3" applyFont="1" applyBorder="1" applyAlignment="1">
      <alignment horizontal="center"/>
    </xf>
    <xf numFmtId="0" fontId="4" fillId="0" borderId="6" xfId="3" applyFont="1" applyBorder="1" applyAlignment="1">
      <alignment horizontal="center"/>
    </xf>
    <xf numFmtId="0" fontId="4" fillId="0" borderId="3" xfId="3" applyFont="1" applyBorder="1" applyAlignment="1">
      <alignment horizontal="center"/>
    </xf>
    <xf numFmtId="0" fontId="4" fillId="0" borderId="2" xfId="3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vertical="center" wrapText="1"/>
    </xf>
    <xf numFmtId="4" fontId="5" fillId="0" borderId="3" xfId="3" applyNumberFormat="1" applyFont="1" applyBorder="1" applyAlignment="1">
      <alignment horizontal="right" vertical="center" wrapText="1"/>
    </xf>
    <xf numFmtId="4" fontId="4" fillId="0" borderId="2" xfId="3" applyNumberFormat="1" applyFont="1" applyBorder="1" applyAlignment="1">
      <alignment horizontal="right" vertical="center" wrapText="1"/>
    </xf>
    <xf numFmtId="0" fontId="4" fillId="0" borderId="1" xfId="3" applyFont="1" applyFill="1" applyBorder="1" applyAlignment="1"/>
    <xf numFmtId="0" fontId="4" fillId="0" borderId="1" xfId="3" applyFont="1" applyFill="1" applyBorder="1"/>
    <xf numFmtId="0" fontId="4" fillId="0" borderId="1" xfId="3" applyFont="1" applyFill="1" applyBorder="1" applyAlignment="1">
      <alignment horizontal="right"/>
    </xf>
    <xf numFmtId="0" fontId="4" fillId="0" borderId="0" xfId="3" applyFont="1" applyAlignment="1">
      <alignment horizontal="left"/>
    </xf>
    <xf numFmtId="0" fontId="0" fillId="2" borderId="0" xfId="0" applyFill="1" applyAlignment="1">
      <alignment horizontal="center" vertical="top"/>
    </xf>
    <xf numFmtId="165" fontId="0" fillId="2" borderId="0" xfId="2" applyFont="1" applyFill="1" applyAlignment="1">
      <alignment horizontal="center" vertical="top"/>
    </xf>
    <xf numFmtId="14" fontId="4" fillId="0" borderId="20" xfId="3" applyNumberFormat="1" applyFont="1" applyFill="1" applyBorder="1" applyAlignment="1">
      <alignment horizontal="center"/>
    </xf>
    <xf numFmtId="14" fontId="4" fillId="0" borderId="0" xfId="3" applyNumberFormat="1" applyFont="1" applyFill="1"/>
    <xf numFmtId="14" fontId="4" fillId="0" borderId="21" xfId="3" applyNumberFormat="1" applyFont="1" applyFill="1" applyBorder="1" applyAlignment="1">
      <alignment horizontal="center"/>
    </xf>
    <xf numFmtId="168" fontId="9" fillId="2" borderId="19" xfId="0" applyNumberFormat="1" applyFont="1" applyFill="1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32" fillId="0" borderId="2" xfId="4" applyFont="1" applyFill="1" applyBorder="1" applyAlignment="1">
      <alignment horizontal="center" vertical="top"/>
    </xf>
    <xf numFmtId="0" fontId="1" fillId="0" borderId="2" xfId="2" applyNumberFormat="1" applyFont="1" applyBorder="1" applyAlignment="1">
      <alignment horizontal="center" vertical="top"/>
    </xf>
    <xf numFmtId="0" fontId="4" fillId="0" borderId="3" xfId="3" applyFont="1" applyBorder="1" applyAlignment="1">
      <alignment horizontal="right" vertical="top"/>
    </xf>
    <xf numFmtId="0" fontId="4" fillId="0" borderId="0" xfId="3" applyFont="1" applyAlignment="1">
      <alignment vertical="top"/>
    </xf>
    <xf numFmtId="0" fontId="4" fillId="0" borderId="2" xfId="3" applyFont="1" applyBorder="1" applyAlignment="1">
      <alignment horizontal="center" vertical="top"/>
    </xf>
    <xf numFmtId="0" fontId="4" fillId="2" borderId="0" xfId="0" applyFont="1" applyFill="1" applyProtection="1"/>
    <xf numFmtId="0" fontId="4" fillId="2" borderId="0" xfId="0" applyFont="1" applyFill="1" applyBorder="1" applyAlignment="1" applyProtection="1">
      <alignment horizontal="center" vertical="center"/>
    </xf>
    <xf numFmtId="165" fontId="0" fillId="0" borderId="15" xfId="2" applyFont="1" applyBorder="1" applyAlignment="1" applyProtection="1">
      <alignment vertical="top" wrapText="1"/>
    </xf>
    <xf numFmtId="165" fontId="0" fillId="0" borderId="16" xfId="2" applyFont="1" applyBorder="1" applyAlignment="1" applyProtection="1">
      <alignment vertical="top"/>
    </xf>
    <xf numFmtId="0" fontId="0" fillId="2" borderId="0" xfId="0" applyFill="1" applyAlignment="1" applyProtection="1">
      <alignment vertical="top"/>
    </xf>
    <xf numFmtId="4" fontId="0" fillId="2" borderId="0" xfId="1" applyNumberFormat="1" applyFont="1" applyFill="1" applyBorder="1" applyAlignment="1" applyProtection="1">
      <alignment vertical="top" wrapText="1"/>
    </xf>
    <xf numFmtId="165" fontId="0" fillId="0" borderId="15" xfId="2" applyFont="1" applyBorder="1" applyAlignment="1" applyProtection="1">
      <alignment horizontal="center" vertical="top"/>
    </xf>
    <xf numFmtId="165" fontId="0" fillId="0" borderId="16" xfId="2" applyFont="1" applyBorder="1" applyAlignment="1" applyProtection="1">
      <alignment horizontal="center" vertical="top"/>
    </xf>
    <xf numFmtId="165" fontId="0" fillId="0" borderId="17" xfId="2" applyFont="1" applyBorder="1" applyAlignment="1" applyProtection="1">
      <alignment horizontal="center" vertical="top"/>
    </xf>
    <xf numFmtId="165" fontId="0" fillId="0" borderId="0" xfId="2" applyFont="1" applyAlignment="1" applyProtection="1">
      <alignment vertical="top"/>
    </xf>
    <xf numFmtId="166" fontId="0" fillId="2" borderId="0" xfId="1" applyFont="1" applyFill="1" applyAlignment="1" applyProtection="1">
      <alignment vertical="top"/>
    </xf>
    <xf numFmtId="165" fontId="0" fillId="0" borderId="0" xfId="2" applyFont="1" applyAlignment="1" applyProtection="1">
      <alignment horizontal="center" vertical="top"/>
    </xf>
    <xf numFmtId="170" fontId="4" fillId="0" borderId="36" xfId="3" applyNumberFormat="1" applyFont="1" applyBorder="1" applyAlignment="1">
      <alignment horizontal="center"/>
    </xf>
    <xf numFmtId="170" fontId="4" fillId="0" borderId="11" xfId="3" applyNumberFormat="1" applyFont="1" applyBorder="1" applyAlignment="1">
      <alignment horizontal="center"/>
    </xf>
    <xf numFmtId="0" fontId="4" fillId="0" borderId="37" xfId="3" applyFont="1" applyBorder="1" applyAlignment="1">
      <alignment horizontal="center"/>
    </xf>
    <xf numFmtId="0" fontId="32" fillId="0" borderId="2" xfId="0" applyFont="1" applyFill="1" applyBorder="1" applyAlignment="1" applyProtection="1">
      <alignment horizontal="left" vertical="top"/>
      <protection locked="0"/>
    </xf>
    <xf numFmtId="0" fontId="32" fillId="0" borderId="2" xfId="0" applyFont="1" applyFill="1" applyBorder="1" applyAlignment="1" applyProtection="1">
      <alignment horizontal="left" vertical="top" wrapText="1"/>
      <protection locked="0"/>
    </xf>
    <xf numFmtId="0" fontId="32" fillId="0" borderId="5" xfId="0" applyFont="1" applyFill="1" applyBorder="1" applyAlignment="1" applyProtection="1">
      <alignment horizontal="left" vertical="top" wrapText="1"/>
      <protection locked="0"/>
    </xf>
    <xf numFmtId="4" fontId="32" fillId="0" borderId="5" xfId="1" applyNumberFormat="1" applyFont="1" applyFill="1" applyBorder="1" applyAlignment="1" applyProtection="1">
      <alignment horizontal="left" vertical="top" wrapText="1"/>
      <protection locked="0"/>
    </xf>
    <xf numFmtId="0" fontId="1" fillId="0" borderId="0" xfId="4" applyFont="1" applyProtection="1"/>
    <xf numFmtId="0" fontId="34" fillId="0" borderId="0" xfId="4" applyFont="1" applyBorder="1" applyAlignment="1" applyProtection="1">
      <alignment horizontal="left"/>
    </xf>
    <xf numFmtId="165" fontId="30" fillId="0" borderId="0" xfId="2" applyFont="1" applyBorder="1" applyAlignment="1" applyProtection="1">
      <alignment horizontal="right" vertical="center" wrapText="1"/>
    </xf>
    <xf numFmtId="0" fontId="26" fillId="0" borderId="0" xfId="4" applyFont="1" applyAlignment="1" applyProtection="1">
      <alignment horizontal="right"/>
    </xf>
    <xf numFmtId="0" fontId="26" fillId="0" borderId="1" xfId="4" applyFont="1" applyBorder="1" applyProtection="1"/>
    <xf numFmtId="0" fontId="26" fillId="0" borderId="1" xfId="4" applyFont="1" applyBorder="1" applyAlignment="1" applyProtection="1">
      <alignment horizontal="left"/>
    </xf>
    <xf numFmtId="0" fontId="26" fillId="0" borderId="0" xfId="4" applyFont="1" applyProtection="1"/>
    <xf numFmtId="0" fontId="32" fillId="0" borderId="0" xfId="4" applyFont="1" applyBorder="1" applyAlignment="1">
      <alignment horizontal="center"/>
    </xf>
    <xf numFmtId="0" fontId="28" fillId="0" borderId="0" xfId="3" applyFont="1" applyBorder="1" applyAlignment="1">
      <alignment horizontal="center"/>
    </xf>
    <xf numFmtId="49" fontId="16" fillId="0" borderId="0" xfId="3" applyNumberFormat="1" applyFont="1" applyBorder="1" applyAlignment="1">
      <alignment horizontal="left"/>
    </xf>
    <xf numFmtId="168" fontId="0" fillId="2" borderId="39" xfId="0" applyNumberFormat="1" applyFont="1" applyFill="1" applyBorder="1" applyAlignment="1">
      <alignment horizontal="left"/>
    </xf>
    <xf numFmtId="168" fontId="0" fillId="2" borderId="40" xfId="0" applyNumberFormat="1" applyFont="1" applyFill="1" applyBorder="1" applyAlignment="1">
      <alignment horizontal="left"/>
    </xf>
    <xf numFmtId="0" fontId="1" fillId="0" borderId="0" xfId="4" applyFont="1" applyBorder="1"/>
    <xf numFmtId="0" fontId="31" fillId="0" borderId="6" xfId="4" applyFont="1" applyBorder="1" applyAlignment="1">
      <alignment horizontal="center" vertical="center" wrapText="1"/>
    </xf>
    <xf numFmtId="165" fontId="4" fillId="0" borderId="6" xfId="2" applyFont="1" applyBorder="1"/>
    <xf numFmtId="165" fontId="29" fillId="0" borderId="6" xfId="2" applyFont="1" applyBorder="1" applyAlignment="1">
      <alignment horizontal="right" vertical="center" wrapText="1"/>
    </xf>
    <xf numFmtId="0" fontId="28" fillId="0" borderId="0" xfId="3" applyFont="1" applyBorder="1" applyAlignment="1">
      <alignment horizontal="center" vertical="top"/>
    </xf>
    <xf numFmtId="0" fontId="1" fillId="0" borderId="0" xfId="4" applyFont="1" applyBorder="1" applyAlignment="1">
      <alignment horizontal="center"/>
    </xf>
    <xf numFmtId="0" fontId="2" fillId="0" borderId="0" xfId="4" applyFont="1" applyBorder="1" applyAlignment="1">
      <alignment horizontal="center"/>
    </xf>
    <xf numFmtId="0" fontId="2" fillId="0" borderId="0" xfId="4" applyFont="1" applyBorder="1" applyAlignment="1">
      <alignment horizontal="center" vertical="center" wrapText="1"/>
    </xf>
    <xf numFmtId="165" fontId="15" fillId="0" borderId="0" xfId="4" applyNumberFormat="1" applyBorder="1"/>
    <xf numFmtId="165" fontId="1" fillId="0" borderId="0" xfId="2" applyFont="1" applyBorder="1"/>
    <xf numFmtId="0" fontId="21" fillId="0" borderId="0" xfId="4" applyFont="1" applyBorder="1" applyAlignment="1">
      <alignment horizontal="center"/>
    </xf>
    <xf numFmtId="0" fontId="15" fillId="0" borderId="0" xfId="4" applyBorder="1" applyAlignment="1">
      <alignment horizontal="center"/>
    </xf>
    <xf numFmtId="165" fontId="1" fillId="0" borderId="0" xfId="4" applyNumberFormat="1" applyFont="1" applyBorder="1"/>
    <xf numFmtId="169" fontId="17" fillId="0" borderId="0" xfId="6" applyNumberFormat="1" applyFont="1" applyFill="1" applyBorder="1" applyAlignment="1">
      <alignment vertical="top"/>
    </xf>
    <xf numFmtId="0" fontId="17" fillId="0" borderId="0" xfId="4" applyFont="1" applyBorder="1" applyAlignment="1">
      <alignment vertical="top"/>
    </xf>
    <xf numFmtId="0" fontId="3" fillId="0" borderId="0" xfId="4" applyFont="1" applyBorder="1" applyAlignment="1">
      <alignment horizontal="center" vertical="center" wrapText="1"/>
    </xf>
    <xf numFmtId="0" fontId="4" fillId="0" borderId="2" xfId="3" applyFont="1" applyBorder="1" applyAlignment="1">
      <alignment horizontal="center" vertical="top" wrapText="1"/>
    </xf>
    <xf numFmtId="167" fontId="2" fillId="2" borderId="1" xfId="0" applyNumberFormat="1" applyFont="1" applyFill="1" applyBorder="1" applyAlignment="1" applyProtection="1">
      <alignment vertical="top" wrapText="1"/>
      <protection locked="0"/>
    </xf>
    <xf numFmtId="0" fontId="2" fillId="2" borderId="0" xfId="0" applyFont="1" applyFill="1" applyAlignment="1" applyProtection="1">
      <alignment vertical="top" wrapText="1"/>
      <protection locked="0"/>
    </xf>
    <xf numFmtId="0" fontId="2" fillId="2" borderId="1" xfId="0" applyFont="1" applyFill="1" applyBorder="1" applyAlignment="1" applyProtection="1">
      <alignment vertical="top" wrapText="1"/>
      <protection locked="0"/>
    </xf>
    <xf numFmtId="4" fontId="7" fillId="4" borderId="2" xfId="0" applyNumberFormat="1" applyFont="1" applyFill="1" applyBorder="1" applyAlignment="1">
      <alignment horizontal="center" vertical="center" wrapText="1"/>
    </xf>
    <xf numFmtId="165" fontId="5" fillId="2" borderId="0" xfId="2" applyFont="1" applyFill="1" applyBorder="1" applyAlignment="1">
      <alignment horizontal="center"/>
    </xf>
    <xf numFmtId="165" fontId="5" fillId="2" borderId="0" xfId="2" applyFont="1" applyFill="1" applyBorder="1" applyAlignment="1">
      <alignment horizontal="center" vertical="center"/>
    </xf>
    <xf numFmtId="168" fontId="5" fillId="2" borderId="39" xfId="2" applyNumberFormat="1" applyFont="1" applyFill="1" applyBorder="1" applyAlignment="1">
      <alignment horizontal="center"/>
    </xf>
    <xf numFmtId="0" fontId="38" fillId="2" borderId="0" xfId="2" applyNumberFormat="1" applyFont="1" applyFill="1" applyAlignment="1">
      <alignment horizontal="center" vertical="top"/>
    </xf>
    <xf numFmtId="165" fontId="38" fillId="2" borderId="0" xfId="2" applyFont="1" applyFill="1" applyAlignment="1">
      <alignment horizontal="center" vertical="top"/>
    </xf>
    <xf numFmtId="165" fontId="4" fillId="2" borderId="0" xfId="2" applyFont="1" applyFill="1" applyBorder="1" applyAlignment="1" applyProtection="1">
      <alignment horizontal="center"/>
    </xf>
    <xf numFmtId="165" fontId="0" fillId="2" borderId="0" xfId="2" applyFont="1" applyFill="1" applyBorder="1" applyAlignment="1" applyProtection="1">
      <alignment horizontal="center" vertical="top"/>
    </xf>
    <xf numFmtId="165" fontId="0" fillId="2" borderId="49" xfId="2" applyFont="1" applyFill="1" applyBorder="1" applyAlignment="1" applyProtection="1">
      <alignment horizontal="center" vertical="top"/>
    </xf>
    <xf numFmtId="165" fontId="0" fillId="2" borderId="0" xfId="2" applyFont="1" applyFill="1" applyAlignment="1" applyProtection="1">
      <alignment horizontal="center" vertical="top"/>
    </xf>
    <xf numFmtId="0" fontId="4" fillId="2" borderId="0" xfId="0" applyFont="1" applyFill="1"/>
    <xf numFmtId="0" fontId="42" fillId="0" borderId="0" xfId="3" applyNumberFormat="1" applyFont="1" applyBorder="1" applyAlignment="1">
      <alignment horizontal="left" vertical="top"/>
    </xf>
    <xf numFmtId="0" fontId="42" fillId="0" borderId="0" xfId="4" applyFont="1" applyBorder="1" applyAlignment="1">
      <alignment horizontal="center"/>
    </xf>
    <xf numFmtId="0" fontId="41" fillId="0" borderId="0" xfId="4" applyFont="1" applyBorder="1" applyAlignment="1">
      <alignment horizontal="center"/>
    </xf>
    <xf numFmtId="0" fontId="41" fillId="0" borderId="0" xfId="4" applyFont="1" applyBorder="1"/>
    <xf numFmtId="0" fontId="41" fillId="0" borderId="0" xfId="4" applyFont="1"/>
    <xf numFmtId="0" fontId="41" fillId="0" borderId="0" xfId="4" applyFont="1" applyBorder="1" applyAlignment="1">
      <alignment horizontal="left"/>
    </xf>
    <xf numFmtId="0" fontId="43" fillId="0" borderId="0" xfId="4" applyFont="1"/>
    <xf numFmtId="49" fontId="40" fillId="3" borderId="0" xfId="3" applyNumberFormat="1" applyFont="1" applyFill="1" applyBorder="1" applyAlignment="1" applyProtection="1">
      <alignment vertical="top"/>
      <protection locked="0"/>
    </xf>
    <xf numFmtId="165" fontId="39" fillId="0" borderId="0" xfId="4" applyNumberFormat="1" applyFont="1" applyBorder="1" applyAlignment="1"/>
    <xf numFmtId="0" fontId="39" fillId="0" borderId="0" xfId="4" applyFont="1" applyBorder="1" applyAlignment="1"/>
    <xf numFmtId="0" fontId="0" fillId="0" borderId="0" xfId="4" applyFont="1" applyAlignment="1">
      <alignment horizontal="center"/>
    </xf>
    <xf numFmtId="0" fontId="41" fillId="0" borderId="0" xfId="4" applyFont="1" applyAlignment="1">
      <alignment horizontal="center"/>
    </xf>
    <xf numFmtId="0" fontId="32" fillId="0" borderId="0" xfId="4" applyFont="1" applyAlignment="1">
      <alignment horizontal="center" wrapText="1"/>
    </xf>
    <xf numFmtId="0" fontId="33" fillId="0" borderId="0" xfId="4" applyFont="1" applyAlignment="1">
      <alignment horizontal="center" vertical="top"/>
    </xf>
    <xf numFmtId="165" fontId="29" fillId="0" borderId="0" xfId="2" applyFont="1" applyBorder="1" applyAlignment="1">
      <alignment horizontal="center" vertical="center" wrapText="1"/>
    </xf>
    <xf numFmtId="165" fontId="6" fillId="0" borderId="0" xfId="2" applyFont="1" applyBorder="1" applyAlignment="1">
      <alignment horizontal="center" vertical="top"/>
    </xf>
    <xf numFmtId="0" fontId="46" fillId="0" borderId="41" xfId="4" applyFont="1" applyBorder="1" applyAlignment="1">
      <alignment horizontal="center" vertical="center" wrapText="1"/>
    </xf>
    <xf numFmtId="0" fontId="46" fillId="0" borderId="42" xfId="4" applyFont="1" applyBorder="1" applyAlignment="1">
      <alignment horizontal="center" vertical="center" wrapText="1"/>
    </xf>
    <xf numFmtId="0" fontId="46" fillId="0" borderId="43" xfId="4" applyFont="1" applyBorder="1" applyAlignment="1">
      <alignment horizontal="center" vertical="center" wrapText="1"/>
    </xf>
    <xf numFmtId="0" fontId="46" fillId="0" borderId="44" xfId="4" applyFont="1" applyBorder="1" applyAlignment="1">
      <alignment horizontal="center" vertical="center" wrapText="1"/>
    </xf>
    <xf numFmtId="0" fontId="46" fillId="0" borderId="2" xfId="4" applyFont="1" applyBorder="1" applyAlignment="1">
      <alignment horizontal="center" vertical="center" wrapText="1"/>
    </xf>
    <xf numFmtId="0" fontId="46" fillId="0" borderId="45" xfId="4" applyFont="1" applyBorder="1" applyAlignment="1">
      <alignment horizontal="center" vertical="center" wrapText="1"/>
    </xf>
    <xf numFmtId="0" fontId="46" fillId="0" borderId="46" xfId="3" applyFont="1" applyBorder="1" applyAlignment="1">
      <alignment horizontal="center"/>
    </xf>
    <xf numFmtId="0" fontId="46" fillId="0" borderId="47" xfId="3" applyFont="1" applyBorder="1" applyAlignment="1">
      <alignment horizontal="center"/>
    </xf>
    <xf numFmtId="0" fontId="46" fillId="0" borderId="48" xfId="3" applyFont="1" applyBorder="1" applyAlignment="1">
      <alignment horizontal="center"/>
    </xf>
    <xf numFmtId="0" fontId="1" fillId="5" borderId="2" xfId="2" applyNumberFormat="1" applyFont="1" applyFill="1" applyBorder="1" applyAlignment="1">
      <alignment horizontal="center" vertical="top"/>
    </xf>
    <xf numFmtId="0" fontId="6" fillId="0" borderId="2" xfId="4" applyNumberFormat="1" applyFont="1" applyBorder="1" applyAlignment="1">
      <alignment horizontal="center" vertical="center" wrapText="1"/>
    </xf>
    <xf numFmtId="0" fontId="6" fillId="0" borderId="2" xfId="4" applyFont="1" applyBorder="1" applyAlignment="1">
      <alignment horizontal="center" vertical="center" wrapText="1"/>
    </xf>
    <xf numFmtId="166" fontId="0" fillId="0" borderId="0" xfId="1" applyFont="1" applyAlignment="1" applyProtection="1">
      <alignment horizontal="right" vertical="top"/>
      <protection locked="0"/>
    </xf>
    <xf numFmtId="0" fontId="0" fillId="0" borderId="0" xfId="0" applyFill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3" fillId="0" borderId="0" xfId="0" applyFont="1" applyFill="1" applyAlignment="1" applyProtection="1">
      <alignment horizontal="left" wrapText="1"/>
    </xf>
    <xf numFmtId="0" fontId="3" fillId="0" borderId="0" xfId="0" applyFont="1" applyFill="1" applyAlignment="1" applyProtection="1">
      <alignment horizontal="left"/>
    </xf>
    <xf numFmtId="166" fontId="2" fillId="4" borderId="4" xfId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top"/>
    </xf>
    <xf numFmtId="0" fontId="0" fillId="0" borderId="0" xfId="0" applyAlignment="1">
      <alignment horizontal="left" vertical="top"/>
    </xf>
    <xf numFmtId="171" fontId="0" fillId="0" borderId="0" xfId="1" applyNumberFormat="1" applyFont="1" applyAlignment="1">
      <alignment horizontal="right" vertical="top"/>
    </xf>
    <xf numFmtId="166" fontId="0" fillId="0" borderId="0" xfId="1" applyFont="1" applyAlignment="1">
      <alignment horizontal="center" vertical="top"/>
    </xf>
    <xf numFmtId="0" fontId="54" fillId="0" borderId="0" xfId="0" applyFont="1" applyAlignment="1">
      <alignment horizontal="center" vertical="top"/>
    </xf>
    <xf numFmtId="0" fontId="55" fillId="0" borderId="0" xfId="0" applyFont="1" applyAlignment="1">
      <alignment horizontal="left" vertical="top"/>
    </xf>
    <xf numFmtId="0" fontId="55" fillId="0" borderId="0" xfId="0" applyFont="1" applyAlignment="1">
      <alignment horizontal="center" vertical="top"/>
    </xf>
    <xf numFmtId="171" fontId="54" fillId="6" borderId="21" xfId="1" applyNumberFormat="1" applyFont="1" applyFill="1" applyBorder="1" applyAlignment="1">
      <alignment horizontal="right" vertical="top"/>
    </xf>
    <xf numFmtId="171" fontId="56" fillId="0" borderId="0" xfId="1" applyNumberFormat="1" applyFont="1" applyAlignment="1">
      <alignment horizontal="right" vertical="top"/>
    </xf>
    <xf numFmtId="0" fontId="6" fillId="0" borderId="0" xfId="0" applyFont="1" applyAlignment="1">
      <alignment horizontal="center"/>
    </xf>
    <xf numFmtId="0" fontId="0" fillId="0" borderId="0" xfId="0" applyAlignment="1">
      <alignment horizontal="left"/>
    </xf>
    <xf numFmtId="0" fontId="57" fillId="0" borderId="0" xfId="0" applyFont="1" applyAlignment="1">
      <alignment horizontal="right"/>
    </xf>
    <xf numFmtId="171" fontId="58" fillId="0" borderId="0" xfId="1" applyNumberFormat="1" applyFont="1" applyAlignment="1">
      <alignment horizontal="right"/>
    </xf>
    <xf numFmtId="171" fontId="56" fillId="0" borderId="0" xfId="1" applyNumberFormat="1" applyFont="1" applyAlignment="1">
      <alignment horizontal="right"/>
    </xf>
    <xf numFmtId="0" fontId="6" fillId="4" borderId="2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171" fontId="2" fillId="4" borderId="4" xfId="1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9" fillId="0" borderId="0" xfId="0" applyFont="1" applyAlignment="1">
      <alignment horizontal="center" vertical="top"/>
    </xf>
    <xf numFmtId="0" fontId="47" fillId="0" borderId="11" xfId="0" applyFont="1" applyFill="1" applyBorder="1" applyAlignment="1" applyProtection="1">
      <alignment horizontal="left" vertical="top"/>
      <protection locked="0"/>
    </xf>
    <xf numFmtId="0" fontId="47" fillId="0" borderId="11" xfId="0" applyFont="1" applyFill="1" applyBorder="1" applyAlignment="1" applyProtection="1">
      <alignment horizontal="center" vertical="top"/>
      <protection locked="0"/>
    </xf>
    <xf numFmtId="0" fontId="47" fillId="0" borderId="11" xfId="0" applyFont="1" applyFill="1" applyBorder="1" applyAlignment="1" applyProtection="1">
      <alignment horizontal="left" vertical="top" wrapText="1"/>
      <protection locked="0"/>
    </xf>
    <xf numFmtId="0" fontId="47" fillId="0" borderId="11" xfId="0" applyFont="1" applyFill="1" applyBorder="1" applyAlignment="1" applyProtection="1">
      <alignment horizontal="center" vertical="top" wrapText="1"/>
      <protection locked="0"/>
    </xf>
    <xf numFmtId="171" fontId="47" fillId="0" borderId="11" xfId="1" applyNumberFormat="1" applyFont="1" applyFill="1" applyBorder="1" applyAlignment="1" applyProtection="1">
      <alignment horizontal="right" vertical="top" wrapText="1"/>
      <protection locked="0"/>
    </xf>
    <xf numFmtId="171" fontId="47" fillId="0" borderId="11" xfId="1" applyNumberFormat="1" applyFont="1" applyFill="1" applyBorder="1" applyAlignment="1" applyProtection="1">
      <alignment horizontal="right" vertical="top" wrapText="1"/>
    </xf>
    <xf numFmtId="171" fontId="59" fillId="0" borderId="11" xfId="1" applyNumberFormat="1" applyFont="1" applyFill="1" applyBorder="1" applyAlignment="1" applyProtection="1">
      <alignment horizontal="right" vertical="top" wrapText="1"/>
    </xf>
    <xf numFmtId="168" fontId="9" fillId="2" borderId="0" xfId="0" applyNumberFormat="1" applyFont="1" applyFill="1" applyBorder="1" applyAlignment="1" applyProtection="1">
      <alignment horizontal="left"/>
      <protection locked="0"/>
    </xf>
    <xf numFmtId="14" fontId="0" fillId="2" borderId="40" xfId="1" applyNumberFormat="1" applyFont="1" applyFill="1" applyBorder="1" applyAlignment="1">
      <alignment vertical="top"/>
    </xf>
    <xf numFmtId="165" fontId="5" fillId="2" borderId="38" xfId="2" applyFont="1" applyFill="1" applyBorder="1" applyAlignment="1">
      <alignment horizontal="centerContinuous" wrapText="1"/>
    </xf>
    <xf numFmtId="14" fontId="0" fillId="6" borderId="40" xfId="1" applyNumberFormat="1" applyFont="1" applyFill="1" applyBorder="1" applyAlignment="1">
      <alignment vertical="top"/>
    </xf>
    <xf numFmtId="165" fontId="5" fillId="6" borderId="38" xfId="2" applyFont="1" applyFill="1" applyBorder="1" applyAlignment="1">
      <alignment horizontal="centerContinuous" wrapText="1"/>
    </xf>
    <xf numFmtId="165" fontId="5" fillId="6" borderId="14" xfId="2" applyFont="1" applyFill="1" applyBorder="1" applyAlignment="1">
      <alignment horizontal="centerContinuous"/>
    </xf>
    <xf numFmtId="165" fontId="5" fillId="6" borderId="13" xfId="2" applyFont="1" applyFill="1" applyBorder="1" applyAlignment="1">
      <alignment horizontal="centerContinuous" vertical="center" wrapText="1"/>
    </xf>
    <xf numFmtId="0" fontId="40" fillId="3" borderId="0" xfId="3" applyNumberFormat="1" applyFont="1" applyFill="1" applyBorder="1" applyAlignment="1" applyProtection="1">
      <alignment vertical="top"/>
    </xf>
    <xf numFmtId="0" fontId="53" fillId="0" borderId="0" xfId="0" applyFont="1" applyFill="1" applyBorder="1" applyAlignment="1">
      <alignment horizontal="right" vertical="top" wrapText="1"/>
    </xf>
    <xf numFmtId="0" fontId="53" fillId="0" borderId="0" xfId="0" applyFont="1" applyFill="1" applyBorder="1" applyAlignment="1">
      <alignment horizontal="center" vertical="center"/>
    </xf>
    <xf numFmtId="171" fontId="0" fillId="0" borderId="0" xfId="1" applyNumberFormat="1" applyFont="1" applyFill="1" applyBorder="1" applyAlignment="1">
      <alignment horizontal="right" vertical="top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Fill="1" applyBorder="1" applyAlignment="1" applyProtection="1">
      <alignment horizontal="left" wrapText="1"/>
    </xf>
    <xf numFmtId="0" fontId="4" fillId="0" borderId="0" xfId="0" applyFont="1" applyAlignment="1" applyProtection="1">
      <alignment horizontal="center" vertical="top"/>
    </xf>
    <xf numFmtId="49" fontId="60" fillId="0" borderId="0" xfId="0" applyNumberFormat="1" applyFont="1" applyAlignment="1" applyProtection="1">
      <alignment horizontal="center" vertical="top"/>
    </xf>
    <xf numFmtId="0" fontId="60" fillId="0" borderId="0" xfId="0" applyFont="1" applyAlignment="1" applyProtection="1">
      <alignment horizontal="left" vertical="top"/>
    </xf>
    <xf numFmtId="49" fontId="4" fillId="0" borderId="0" xfId="0" applyNumberFormat="1" applyFont="1" applyAlignment="1" applyProtection="1">
      <alignment vertical="top"/>
    </xf>
    <xf numFmtId="0" fontId="4" fillId="0" borderId="0" xfId="0" applyFont="1" applyAlignment="1" applyProtection="1">
      <alignment horizontal="center" vertical="top" wrapText="1"/>
    </xf>
    <xf numFmtId="0" fontId="4" fillId="0" borderId="0" xfId="0" applyFont="1" applyAlignment="1" applyProtection="1">
      <alignment horizontal="right" vertical="top"/>
    </xf>
    <xf numFmtId="0" fontId="4" fillId="0" borderId="0" xfId="0" applyFont="1" applyFill="1" applyAlignment="1" applyProtection="1">
      <alignment horizontal="right" vertical="top"/>
    </xf>
    <xf numFmtId="0" fontId="4" fillId="0" borderId="0" xfId="0" applyFont="1" applyAlignment="1" applyProtection="1">
      <alignment horizontal="left" vertical="top"/>
    </xf>
    <xf numFmtId="0" fontId="4" fillId="0" borderId="0" xfId="0" applyFont="1" applyProtection="1"/>
    <xf numFmtId="0" fontId="4" fillId="0" borderId="0" xfId="0" applyFont="1" applyAlignment="1" applyProtection="1">
      <alignment horizontal="right" vertical="top" wrapText="1"/>
    </xf>
    <xf numFmtId="0" fontId="4" fillId="0" borderId="0" xfId="0" applyFont="1" applyBorder="1" applyAlignment="1" applyProtection="1">
      <alignment horizontal="right" vertical="top"/>
    </xf>
    <xf numFmtId="0" fontId="4" fillId="0" borderId="0" xfId="0" applyFont="1" applyAlignment="1" applyProtection="1">
      <alignment vertical="top"/>
    </xf>
    <xf numFmtId="0" fontId="4" fillId="0" borderId="26" xfId="0" applyFont="1" applyBorder="1" applyAlignment="1" applyProtection="1">
      <alignment horizontal="left" vertical="top" wrapText="1"/>
    </xf>
    <xf numFmtId="49" fontId="4" fillId="0" borderId="26" xfId="0" applyNumberFormat="1" applyFont="1" applyBorder="1" applyAlignment="1" applyProtection="1">
      <alignment vertical="top"/>
    </xf>
    <xf numFmtId="0" fontId="4" fillId="0" borderId="26" xfId="0" applyFont="1" applyBorder="1" applyAlignment="1" applyProtection="1">
      <alignment horizontal="center" vertical="top" wrapText="1"/>
    </xf>
    <xf numFmtId="0" fontId="4" fillId="0" borderId="26" xfId="0" applyFont="1" applyBorder="1" applyAlignment="1" applyProtection="1">
      <alignment horizontal="center" vertical="top"/>
    </xf>
    <xf numFmtId="0" fontId="4" fillId="0" borderId="26" xfId="0" applyFont="1" applyFill="1" applyBorder="1" applyAlignment="1" applyProtection="1">
      <alignment vertical="top"/>
    </xf>
    <xf numFmtId="0" fontId="4" fillId="0" borderId="26" xfId="0" applyFont="1" applyBorder="1" applyAlignment="1" applyProtection="1">
      <alignment horizontal="right" vertical="top"/>
    </xf>
    <xf numFmtId="0" fontId="4" fillId="0" borderId="26" xfId="0" applyFont="1" applyBorder="1" applyAlignment="1" applyProtection="1">
      <alignment horizontal="right" vertical="top" wrapText="1"/>
    </xf>
    <xf numFmtId="49" fontId="4" fillId="0" borderId="0" xfId="0" applyNumberFormat="1" applyFont="1" applyAlignment="1" applyProtection="1">
      <alignment horizontal="center" vertical="top"/>
    </xf>
    <xf numFmtId="0" fontId="4" fillId="0" borderId="0" xfId="0" applyFont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left" vertical="top"/>
    </xf>
    <xf numFmtId="0" fontId="5" fillId="0" borderId="0" xfId="0" applyFont="1" applyFill="1" applyAlignment="1" applyProtection="1">
      <alignment horizontal="left" vertical="top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left" vertical="justify"/>
    </xf>
    <xf numFmtId="49" fontId="4" fillId="0" borderId="0" xfId="0" applyNumberFormat="1" applyFont="1" applyAlignment="1" applyProtection="1">
      <alignment horizontal="left" vertical="center"/>
    </xf>
    <xf numFmtId="0" fontId="4" fillId="0" borderId="0" xfId="0" applyFont="1" applyBorder="1" applyAlignment="1" applyProtection="1">
      <alignment horizontal="left" vertical="top"/>
    </xf>
    <xf numFmtId="0" fontId="4" fillId="0" borderId="0" xfId="0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top"/>
    </xf>
    <xf numFmtId="0" fontId="4" fillId="0" borderId="0" xfId="0" applyFont="1" applyBorder="1" applyAlignment="1" applyProtection="1">
      <alignment vertical="top"/>
    </xf>
    <xf numFmtId="0" fontId="4" fillId="0" borderId="0" xfId="0" applyFont="1" applyFill="1" applyAlignment="1" applyProtection="1">
      <alignment horizontal="left" vertical="center"/>
    </xf>
    <xf numFmtId="0" fontId="5" fillId="0" borderId="0" xfId="0" applyFont="1" applyAlignment="1" applyProtection="1">
      <alignment horizontal="center" vertical="top"/>
    </xf>
    <xf numFmtId="0" fontId="4" fillId="0" borderId="0" xfId="0" applyFont="1" applyAlignment="1" applyProtection="1">
      <alignment horizontal="left"/>
    </xf>
    <xf numFmtId="0" fontId="4" fillId="0" borderId="0" xfId="0" applyFont="1" applyAlignment="1" applyProtection="1">
      <alignment vertical="justify"/>
    </xf>
    <xf numFmtId="49" fontId="4" fillId="0" borderId="0" xfId="0" applyNumberFormat="1" applyFont="1" applyAlignment="1" applyProtection="1">
      <alignment vertical="justify"/>
    </xf>
    <xf numFmtId="0" fontId="4" fillId="0" borderId="0" xfId="0" applyFont="1" applyAlignment="1" applyProtection="1"/>
    <xf numFmtId="0" fontId="4" fillId="0" borderId="0" xfId="0" applyFont="1" applyFill="1" applyAlignment="1" applyProtection="1">
      <alignment vertical="top"/>
    </xf>
    <xf numFmtId="0" fontId="4" fillId="0" borderId="0" xfId="0" applyFont="1" applyAlignment="1" applyProtection="1">
      <alignment horizontal="center" vertical="justify"/>
    </xf>
    <xf numFmtId="49" fontId="4" fillId="0" borderId="0" xfId="0" applyNumberFormat="1" applyFont="1" applyAlignment="1" applyProtection="1">
      <alignment horizontal="center"/>
    </xf>
    <xf numFmtId="49" fontId="4" fillId="0" borderId="0" xfId="0" applyNumberFormat="1" applyFont="1" applyProtection="1"/>
    <xf numFmtId="0" fontId="4" fillId="0" borderId="0" xfId="0" applyFont="1" applyAlignment="1" applyProtection="1">
      <alignment vertical="center"/>
    </xf>
    <xf numFmtId="49" fontId="4" fillId="0" borderId="0" xfId="0" applyNumberFormat="1" applyFont="1" applyAlignment="1" applyProtection="1">
      <alignment horizontal="center" vertical="center"/>
    </xf>
    <xf numFmtId="49" fontId="4" fillId="0" borderId="0" xfId="0" applyNumberFormat="1" applyFont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0" fontId="4" fillId="0" borderId="1" xfId="0" applyFont="1" applyFill="1" applyBorder="1" applyAlignment="1" applyProtection="1"/>
    <xf numFmtId="0" fontId="4" fillId="0" borderId="1" xfId="0" applyFont="1" applyBorder="1" applyAlignment="1" applyProtection="1"/>
    <xf numFmtId="0" fontId="4" fillId="0" borderId="1" xfId="0" applyFont="1" applyBorder="1" applyAlignment="1" applyProtection="1">
      <alignment horizontal="left"/>
    </xf>
    <xf numFmtId="0" fontId="4" fillId="0" borderId="1" xfId="0" applyFont="1" applyFill="1" applyBorder="1" applyAlignment="1" applyProtection="1">
      <alignment horizontal="left"/>
    </xf>
    <xf numFmtId="0" fontId="4" fillId="0" borderId="26" xfId="0" applyFont="1" applyBorder="1" applyAlignment="1" applyProtection="1">
      <alignment vertical="top"/>
    </xf>
    <xf numFmtId="0" fontId="4" fillId="0" borderId="1" xfId="0" applyFont="1" applyBorder="1" applyAlignment="1" applyProtection="1">
      <alignment horizontal="left" vertical="top"/>
    </xf>
    <xf numFmtId="0" fontId="4" fillId="0" borderId="1" xfId="0" applyFont="1" applyFill="1" applyBorder="1" applyAlignment="1" applyProtection="1">
      <alignment horizontal="left" vertical="top"/>
    </xf>
    <xf numFmtId="0" fontId="4" fillId="0" borderId="1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center" vertical="top"/>
    </xf>
    <xf numFmtId="0" fontId="49" fillId="0" borderId="0" xfId="0" applyFont="1" applyFill="1" applyAlignment="1" applyProtection="1">
      <alignment horizontal="center" vertical="top"/>
    </xf>
    <xf numFmtId="0" fontId="49" fillId="0" borderId="0" xfId="0" applyFont="1" applyAlignment="1" applyProtection="1">
      <alignment horizontal="center" vertical="top"/>
    </xf>
    <xf numFmtId="0" fontId="0" fillId="0" borderId="0" xfId="0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59" fillId="0" borderId="0" xfId="0" applyNumberFormat="1" applyFont="1" applyFill="1" applyAlignment="1" applyProtection="1">
      <alignment vertical="top"/>
    </xf>
    <xf numFmtId="0" fontId="52" fillId="0" borderId="0" xfId="0" applyFont="1" applyAlignment="1" applyProtection="1">
      <alignment horizontal="center" vertical="top"/>
    </xf>
    <xf numFmtId="0" fontId="6" fillId="0" borderId="0" xfId="0" applyFont="1" applyAlignment="1" applyProtection="1">
      <alignment horizontal="center" vertical="top"/>
    </xf>
    <xf numFmtId="0" fontId="6" fillId="0" borderId="0" xfId="0" applyNumberFormat="1" applyFont="1" applyAlignment="1" applyProtection="1">
      <alignment horizontal="center" vertical="top"/>
    </xf>
    <xf numFmtId="0" fontId="0" fillId="3" borderId="0" xfId="0" applyFill="1" applyAlignment="1" applyProtection="1">
      <alignment vertical="top"/>
    </xf>
    <xf numFmtId="0" fontId="0" fillId="3" borderId="0" xfId="0" applyNumberFormat="1" applyFill="1" applyAlignment="1" applyProtection="1">
      <alignment vertical="top"/>
    </xf>
    <xf numFmtId="0" fontId="0" fillId="0" borderId="0" xfId="0" applyFill="1" applyBorder="1" applyAlignment="1" applyProtection="1">
      <alignment horizontal="center" vertical="top"/>
    </xf>
    <xf numFmtId="0" fontId="0" fillId="0" borderId="0" xfId="0" applyAlignment="1" applyProtection="1">
      <alignment horizontal="right" vertical="top" wrapText="1"/>
    </xf>
    <xf numFmtId="0" fontId="0" fillId="0" borderId="1" xfId="0" applyBorder="1" applyAlignment="1" applyProtection="1">
      <alignment horizontal="center" vertical="top"/>
    </xf>
    <xf numFmtId="166" fontId="0" fillId="0" borderId="1" xfId="1" applyFont="1" applyBorder="1" applyAlignment="1" applyProtection="1">
      <alignment vertical="top"/>
    </xf>
    <xf numFmtId="166" fontId="0" fillId="0" borderId="1" xfId="1" applyFont="1" applyFill="1" applyBorder="1" applyAlignment="1" applyProtection="1">
      <alignment vertical="top"/>
    </xf>
    <xf numFmtId="166" fontId="0" fillId="0" borderId="0" xfId="1" applyFont="1" applyAlignment="1" applyProtection="1">
      <alignment vertical="top"/>
    </xf>
    <xf numFmtId="166" fontId="0" fillId="0" borderId="0" xfId="1" applyFont="1" applyFill="1" applyAlignment="1" applyProtection="1">
      <alignment vertical="top"/>
    </xf>
    <xf numFmtId="0" fontId="4" fillId="0" borderId="23" xfId="3" applyFont="1" applyBorder="1" applyAlignment="1" applyProtection="1">
      <alignment vertical="top" wrapText="1"/>
    </xf>
    <xf numFmtId="14" fontId="4" fillId="0" borderId="2" xfId="3" applyNumberFormat="1" applyFont="1" applyBorder="1" applyAlignment="1" applyProtection="1">
      <alignment horizontal="center" vertical="center"/>
    </xf>
    <xf numFmtId="0" fontId="0" fillId="0" borderId="0" xfId="0" applyFill="1" applyAlignment="1" applyProtection="1"/>
    <xf numFmtId="165" fontId="0" fillId="0" borderId="0" xfId="2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166" fontId="0" fillId="0" borderId="0" xfId="1" applyFont="1" applyFill="1" applyAlignment="1" applyProtection="1"/>
    <xf numFmtId="166" fontId="0" fillId="0" borderId="0" xfId="1" applyFont="1" applyFill="1" applyAlignment="1" applyProtection="1">
      <alignment horizontal="right"/>
    </xf>
    <xf numFmtId="0" fontId="0" fillId="0" borderId="0" xfId="0" applyAlignment="1" applyProtection="1"/>
    <xf numFmtId="0" fontId="2" fillId="0" borderId="0" xfId="0" applyFont="1" applyFill="1" applyAlignment="1" applyProtection="1"/>
    <xf numFmtId="0" fontId="2" fillId="0" borderId="0" xfId="0" applyFont="1" applyAlignment="1" applyProtection="1">
      <alignment horizontal="center" vertical="top" wrapText="1"/>
    </xf>
    <xf numFmtId="0" fontId="2" fillId="0" borderId="0" xfId="0" applyFont="1" applyFill="1" applyAlignment="1" applyProtection="1">
      <alignment horizontal="center" wrapText="1"/>
    </xf>
    <xf numFmtId="0" fontId="2" fillId="0" borderId="0" xfId="0" applyFont="1" applyFill="1" applyAlignment="1" applyProtection="1">
      <alignment wrapText="1"/>
    </xf>
    <xf numFmtId="0" fontId="2" fillId="0" borderId="0" xfId="0" applyFont="1" applyAlignment="1" applyProtection="1"/>
    <xf numFmtId="0" fontId="2" fillId="0" borderId="0" xfId="0" applyFont="1" applyFill="1" applyAlignment="1" applyProtection="1">
      <alignment horizontal="left" wrapText="1"/>
    </xf>
    <xf numFmtId="0" fontId="2" fillId="0" borderId="0" xfId="0" applyFont="1" applyAlignment="1" applyProtection="1">
      <alignment horizontal="left"/>
    </xf>
    <xf numFmtId="0" fontId="2" fillId="0" borderId="0" xfId="0" applyFont="1" applyFill="1" applyAlignment="1" applyProtection="1">
      <alignment vertical="top"/>
    </xf>
    <xf numFmtId="0" fontId="0" fillId="0" borderId="0" xfId="0" applyFont="1" applyAlignment="1" applyProtection="1">
      <alignment horizontal="left" vertical="top" wrapText="1"/>
    </xf>
    <xf numFmtId="0" fontId="0" fillId="0" borderId="0" xfId="0" applyFont="1" applyFill="1" applyAlignment="1" applyProtection="1">
      <alignment vertical="top" wrapText="1"/>
    </xf>
    <xf numFmtId="0" fontId="3" fillId="0" borderId="0" xfId="0" applyFont="1" applyFill="1" applyAlignment="1" applyProtection="1">
      <alignment vertical="top"/>
    </xf>
    <xf numFmtId="0" fontId="2" fillId="0" borderId="0" xfId="0" applyFont="1" applyAlignment="1" applyProtection="1">
      <alignment vertical="top"/>
    </xf>
    <xf numFmtId="0" fontId="6" fillId="0" borderId="0" xfId="0" applyFont="1" applyAlignment="1" applyProtection="1">
      <alignment vertical="top" readingOrder="1"/>
    </xf>
    <xf numFmtId="0" fontId="51" fillId="0" borderId="0" xfId="0" applyFont="1" applyAlignment="1" applyProtection="1">
      <alignment vertical="top"/>
    </xf>
    <xf numFmtId="0" fontId="2" fillId="4" borderId="3" xfId="0" applyFont="1" applyFill="1" applyBorder="1" applyAlignment="1" applyProtection="1">
      <alignment horizontal="center" vertical="top" wrapText="1"/>
    </xf>
    <xf numFmtId="166" fontId="2" fillId="4" borderId="4" xfId="1" applyFont="1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top" wrapText="1"/>
    </xf>
    <xf numFmtId="0" fontId="0" fillId="0" borderId="3" xfId="0" applyBorder="1" applyAlignment="1" applyProtection="1">
      <alignment horizontal="left" vertical="top" wrapText="1"/>
    </xf>
    <xf numFmtId="0" fontId="0" fillId="0" borderId="5" xfId="0" applyBorder="1" applyAlignment="1" applyProtection="1">
      <alignment horizontal="left" vertical="top" wrapText="1"/>
    </xf>
    <xf numFmtId="0" fontId="0" fillId="0" borderId="5" xfId="0" applyBorder="1" applyAlignment="1" applyProtection="1">
      <alignment horizontal="center" vertical="top" wrapText="1"/>
    </xf>
    <xf numFmtId="165" fontId="0" fillId="0" borderId="5" xfId="2" applyFont="1" applyBorder="1" applyAlignment="1" applyProtection="1">
      <alignment horizontal="center" vertical="top" wrapText="1"/>
    </xf>
    <xf numFmtId="0" fontId="0" fillId="0" borderId="2" xfId="0" applyBorder="1" applyAlignment="1" applyProtection="1">
      <alignment horizontal="left" vertical="top" wrapText="1"/>
    </xf>
    <xf numFmtId="0" fontId="0" fillId="0" borderId="2" xfId="0" applyBorder="1" applyAlignment="1" applyProtection="1">
      <alignment horizontal="center" vertical="top" wrapText="1"/>
    </xf>
    <xf numFmtId="165" fontId="0" fillId="0" borderId="2" xfId="2" applyFont="1" applyBorder="1" applyAlignment="1" applyProtection="1">
      <alignment horizontal="center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center" vertical="top" wrapText="1"/>
    </xf>
    <xf numFmtId="167" fontId="0" fillId="0" borderId="0" xfId="1" applyNumberFormat="1" applyFont="1" applyBorder="1" applyAlignment="1" applyProtection="1">
      <alignment vertical="top" wrapText="1"/>
    </xf>
    <xf numFmtId="0" fontId="48" fillId="0" borderId="0" xfId="0" applyFont="1" applyBorder="1" applyAlignment="1" applyProtection="1">
      <alignment vertical="top"/>
    </xf>
    <xf numFmtId="0" fontId="0" fillId="0" borderId="0" xfId="0" applyBorder="1" applyAlignment="1" applyProtection="1">
      <alignment horizontal="center" vertical="top"/>
    </xf>
    <xf numFmtId="166" fontId="22" fillId="0" borderId="2" xfId="1" applyNumberFormat="1" applyFont="1" applyBorder="1" applyAlignment="1" applyProtection="1">
      <alignment horizontal="right" vertical="top" wrapText="1"/>
    </xf>
    <xf numFmtId="167" fontId="6" fillId="0" borderId="2" xfId="1" applyNumberFormat="1" applyFont="1" applyBorder="1" applyAlignment="1" applyProtection="1">
      <alignment vertical="top" wrapText="1"/>
    </xf>
    <xf numFmtId="0" fontId="48" fillId="0" borderId="0" xfId="0" applyFont="1" applyAlignment="1" applyProtection="1">
      <alignment vertical="top"/>
    </xf>
    <xf numFmtId="171" fontId="0" fillId="0" borderId="0" xfId="1" applyNumberFormat="1" applyFont="1" applyAlignment="1" applyProtection="1">
      <alignment vertical="top"/>
    </xf>
    <xf numFmtId="171" fontId="0" fillId="0" borderId="0" xfId="1" applyNumberFormat="1" applyFont="1" applyBorder="1" applyAlignment="1" applyProtection="1">
      <alignment vertical="top" wrapText="1"/>
    </xf>
    <xf numFmtId="0" fontId="51" fillId="0" borderId="0" xfId="0" applyFont="1" applyAlignment="1" applyProtection="1">
      <alignment horizontal="center" vertical="top"/>
    </xf>
    <xf numFmtId="166" fontId="51" fillId="0" borderId="0" xfId="0" applyNumberFormat="1" applyFont="1" applyAlignment="1" applyProtection="1">
      <alignment vertical="top"/>
    </xf>
    <xf numFmtId="166" fontId="0" fillId="0" borderId="0" xfId="1" applyNumberFormat="1" applyFont="1" applyBorder="1" applyAlignment="1" applyProtection="1">
      <alignment vertical="top" wrapText="1"/>
    </xf>
    <xf numFmtId="0" fontId="0" fillId="0" borderId="0" xfId="0" applyBorder="1" applyAlignment="1" applyProtection="1">
      <alignment vertical="top"/>
    </xf>
    <xf numFmtId="167" fontId="6" fillId="0" borderId="0" xfId="0" applyNumberFormat="1" applyFont="1" applyBorder="1" applyAlignment="1" applyProtection="1">
      <alignment horizontal="right" vertical="top"/>
    </xf>
    <xf numFmtId="167" fontId="1" fillId="0" borderId="0" xfId="1" applyNumberFormat="1" applyFont="1" applyAlignment="1" applyProtection="1">
      <alignment horizontal="right" vertical="top"/>
    </xf>
    <xf numFmtId="166" fontId="6" fillId="0" borderId="0" xfId="1" applyNumberFormat="1" applyFont="1" applyBorder="1" applyAlignment="1" applyProtection="1">
      <alignment vertical="top"/>
    </xf>
    <xf numFmtId="167" fontId="6" fillId="0" borderId="0" xfId="0" applyNumberFormat="1" applyFont="1" applyAlignment="1" applyProtection="1">
      <alignment horizontal="right" vertical="top"/>
    </xf>
    <xf numFmtId="166" fontId="6" fillId="0" borderId="0" xfId="1" applyNumberFormat="1" applyFont="1" applyAlignment="1" applyProtection="1">
      <alignment vertical="top"/>
    </xf>
    <xf numFmtId="167" fontId="2" fillId="0" borderId="0" xfId="0" applyNumberFormat="1" applyFont="1" applyAlignment="1" applyProtection="1">
      <alignment horizontal="right" vertical="top"/>
    </xf>
    <xf numFmtId="167" fontId="2" fillId="0" borderId="0" xfId="1" applyNumberFormat="1" applyFont="1" applyAlignment="1" applyProtection="1">
      <alignment horizontal="right" vertical="top"/>
    </xf>
    <xf numFmtId="166" fontId="2" fillId="0" borderId="0" xfId="1" applyFont="1" applyAlignment="1" applyProtection="1">
      <alignment vertical="top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horizontal="right"/>
    </xf>
    <xf numFmtId="0" fontId="2" fillId="0" borderId="0" xfId="0" applyFont="1" applyAlignment="1" applyProtection="1">
      <alignment horizontal="right" wrapText="1"/>
    </xf>
    <xf numFmtId="0" fontId="2" fillId="0" borderId="0" xfId="0" applyFont="1" applyAlignment="1" applyProtection="1">
      <alignment horizontal="right" vertical="center" wrapText="1"/>
    </xf>
    <xf numFmtId="0" fontId="6" fillId="0" borderId="0" xfId="0" applyFont="1" applyAlignment="1" applyProtection="1">
      <alignment horizontal="right" vertical="top" readingOrder="1"/>
    </xf>
    <xf numFmtId="0" fontId="6" fillId="0" borderId="0" xfId="0" applyFont="1" applyAlignment="1" applyProtection="1">
      <alignment horizontal="right" vertical="top"/>
    </xf>
    <xf numFmtId="0" fontId="40" fillId="3" borderId="0" xfId="3" applyNumberFormat="1" applyFont="1" applyFill="1" applyBorder="1" applyAlignment="1" applyProtection="1">
      <alignment vertical="top"/>
      <protection locked="0"/>
    </xf>
    <xf numFmtId="0" fontId="5" fillId="0" borderId="20" xfId="0" applyFont="1" applyBorder="1" applyProtection="1">
      <protection locked="0"/>
    </xf>
    <xf numFmtId="168" fontId="0" fillId="2" borderId="38" xfId="0" applyNumberFormat="1" applyFont="1" applyFill="1" applyBorder="1" applyAlignment="1" applyProtection="1">
      <alignment horizontal="left"/>
      <protection locked="0"/>
    </xf>
    <xf numFmtId="0" fontId="1" fillId="0" borderId="0" xfId="4" applyFont="1" applyProtection="1">
      <protection locked="0"/>
    </xf>
    <xf numFmtId="168" fontId="0" fillId="2" borderId="39" xfId="0" applyNumberFormat="1" applyFont="1" applyFill="1" applyBorder="1" applyAlignment="1" applyProtection="1">
      <alignment horizontal="left"/>
      <protection locked="0"/>
    </xf>
    <xf numFmtId="0" fontId="0" fillId="0" borderId="0" xfId="4" applyFont="1" applyBorder="1" applyProtection="1">
      <protection locked="0"/>
    </xf>
    <xf numFmtId="0" fontId="1" fillId="0" borderId="0" xfId="4" applyFont="1" applyBorder="1" applyProtection="1">
      <protection locked="0"/>
    </xf>
    <xf numFmtId="165" fontId="54" fillId="6" borderId="22" xfId="2" applyFont="1" applyFill="1" applyBorder="1" applyAlignment="1" applyProtection="1">
      <alignment horizontal="right" vertical="top"/>
      <protection locked="0"/>
    </xf>
    <xf numFmtId="174" fontId="0" fillId="0" borderId="0" xfId="0" applyNumberFormat="1" applyAlignment="1">
      <alignment horizontal="center" vertical="top"/>
    </xf>
    <xf numFmtId="171" fontId="62" fillId="0" borderId="0" xfId="1" applyNumberFormat="1" applyFont="1" applyAlignment="1">
      <alignment horizontal="right"/>
    </xf>
    <xf numFmtId="0" fontId="4" fillId="0" borderId="2" xfId="3" applyNumberFormat="1" applyFont="1" applyBorder="1" applyAlignment="1">
      <alignment horizontal="center" vertical="center"/>
    </xf>
    <xf numFmtId="0" fontId="4" fillId="0" borderId="21" xfId="3" applyNumberFormat="1" applyFont="1" applyFill="1" applyBorder="1" applyAlignment="1">
      <alignment horizontal="center"/>
    </xf>
    <xf numFmtId="0" fontId="4" fillId="0" borderId="0" xfId="0" applyFont="1" applyBorder="1" applyAlignment="1" applyProtection="1">
      <alignment horizontal="center"/>
    </xf>
    <xf numFmtId="168" fontId="6" fillId="0" borderId="0" xfId="0" applyNumberFormat="1" applyFont="1" applyBorder="1" applyAlignment="1" applyProtection="1">
      <alignment vertical="top"/>
    </xf>
    <xf numFmtId="0" fontId="5" fillId="0" borderId="0" xfId="0" applyFont="1" applyAlignment="1" applyProtection="1">
      <alignment horizontal="center"/>
    </xf>
    <xf numFmtId="171" fontId="0" fillId="0" borderId="0" xfId="0" applyNumberFormat="1" applyAlignment="1">
      <alignment horizontal="center" vertical="top"/>
    </xf>
    <xf numFmtId="165" fontId="4" fillId="2" borderId="15" xfId="2" applyFont="1" applyFill="1" applyBorder="1" applyAlignment="1" applyProtection="1">
      <alignment horizontal="center" vertical="center"/>
    </xf>
    <xf numFmtId="165" fontId="4" fillId="2" borderId="16" xfId="2" applyFont="1" applyFill="1" applyBorder="1" applyProtection="1"/>
    <xf numFmtId="165" fontId="4" fillId="2" borderId="15" xfId="2" applyFont="1" applyFill="1" applyBorder="1" applyAlignment="1" applyProtection="1">
      <alignment horizontal="center"/>
    </xf>
    <xf numFmtId="165" fontId="4" fillId="2" borderId="16" xfId="2" applyFont="1" applyFill="1" applyBorder="1" applyAlignment="1" applyProtection="1">
      <alignment horizontal="center"/>
    </xf>
    <xf numFmtId="172" fontId="3" fillId="2" borderId="2" xfId="1" applyNumberFormat="1" applyFont="1" applyFill="1" applyBorder="1" applyAlignment="1" applyProtection="1">
      <alignment horizontal="center" vertical="center" wrapText="1"/>
      <protection locked="0"/>
    </xf>
    <xf numFmtId="173" fontId="3" fillId="2" borderId="2" xfId="1" applyNumberFormat="1" applyFont="1" applyFill="1" applyBorder="1" applyAlignment="1" applyProtection="1">
      <alignment horizontal="center" vertical="center" wrapText="1"/>
    </xf>
    <xf numFmtId="0" fontId="0" fillId="0" borderId="2" xfId="0" applyFill="1" applyBorder="1" applyAlignment="1" applyProtection="1">
      <alignment horizontal="center" vertical="top" wrapText="1"/>
    </xf>
    <xf numFmtId="0" fontId="0" fillId="0" borderId="2" xfId="0" applyFill="1" applyBorder="1" applyAlignment="1" applyProtection="1">
      <alignment horizontal="left" vertical="top" wrapText="1"/>
    </xf>
    <xf numFmtId="165" fontId="4" fillId="0" borderId="0" xfId="2" applyFont="1" applyAlignment="1">
      <alignment horizontal="center" vertical="center"/>
    </xf>
    <xf numFmtId="175" fontId="4" fillId="0" borderId="0" xfId="3" applyNumberFormat="1" applyFont="1"/>
    <xf numFmtId="176" fontId="4" fillId="0" borderId="0" xfId="2" applyNumberFormat="1" applyFont="1" applyFill="1"/>
    <xf numFmtId="176" fontId="4" fillId="0" borderId="0" xfId="2" applyNumberFormat="1" applyFont="1"/>
    <xf numFmtId="165" fontId="3" fillId="2" borderId="0" xfId="2" applyFont="1" applyFill="1" applyAlignment="1">
      <alignment vertical="top"/>
    </xf>
    <xf numFmtId="0" fontId="3" fillId="2" borderId="0" xfId="0" applyFont="1" applyFill="1" applyAlignment="1">
      <alignment horizontal="left" vertical="top"/>
    </xf>
    <xf numFmtId="0" fontId="22" fillId="2" borderId="0" xfId="0" applyFont="1" applyFill="1" applyBorder="1" applyAlignment="1">
      <alignment horizontal="centerContinuous" vertical="top"/>
    </xf>
    <xf numFmtId="165" fontId="22" fillId="2" borderId="0" xfId="2" applyFont="1" applyFill="1" applyBorder="1" applyAlignment="1">
      <alignment horizontal="centerContinuous" vertical="top"/>
    </xf>
    <xf numFmtId="165" fontId="22" fillId="2" borderId="0" xfId="2" applyFont="1" applyFill="1" applyBorder="1" applyAlignment="1">
      <alignment horizontal="right" vertical="top"/>
    </xf>
    <xf numFmtId="0" fontId="0" fillId="0" borderId="46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8" xfId="0" applyBorder="1" applyAlignment="1">
      <alignment horizontal="left"/>
    </xf>
    <xf numFmtId="0" fontId="49" fillId="0" borderId="0" xfId="0" applyFont="1" applyFill="1" applyAlignment="1" applyProtection="1"/>
    <xf numFmtId="0" fontId="4" fillId="0" borderId="2" xfId="0" applyFont="1" applyBorder="1" applyAlignment="1" applyProtection="1">
      <alignment horizontal="center"/>
    </xf>
    <xf numFmtId="0" fontId="4" fillId="0" borderId="2" xfId="0" quotePrefix="1" applyFont="1" applyBorder="1" applyAlignment="1" applyProtection="1">
      <alignment horizontal="center"/>
    </xf>
    <xf numFmtId="0" fontId="59" fillId="0" borderId="0" xfId="0" applyFont="1" applyAlignment="1" applyProtection="1">
      <alignment vertical="top"/>
    </xf>
    <xf numFmtId="0" fontId="0" fillId="0" borderId="2" xfId="2" applyNumberFormat="1" applyFont="1" applyFill="1" applyBorder="1" applyAlignment="1" applyProtection="1">
      <alignment horizontal="center" vertical="top" wrapText="1"/>
    </xf>
    <xf numFmtId="0" fontId="63" fillId="0" borderId="0" xfId="0" applyFont="1" applyFill="1" applyAlignment="1" applyProtection="1">
      <alignment horizontal="center"/>
      <protection locked="0"/>
    </xf>
    <xf numFmtId="0" fontId="0" fillId="0" borderId="2" xfId="2" applyNumberFormat="1" applyFont="1" applyFill="1" applyBorder="1" applyAlignment="1" applyProtection="1">
      <alignment horizontal="center" vertical="top"/>
    </xf>
    <xf numFmtId="0" fontId="52" fillId="0" borderId="0" xfId="0" applyFont="1" applyFill="1" applyAlignment="1" applyProtection="1">
      <alignment horizontal="center" vertical="top"/>
    </xf>
    <xf numFmtId="0" fontId="61" fillId="0" borderId="0" xfId="0" applyFont="1" applyFill="1" applyAlignment="1" applyProtection="1">
      <alignment horizontal="justify" vertical="top"/>
    </xf>
    <xf numFmtId="0" fontId="0" fillId="0" borderId="0" xfId="0" applyFill="1" applyAlignment="1" applyProtection="1">
      <alignment vertical="top"/>
    </xf>
    <xf numFmtId="0" fontId="1" fillId="0" borderId="0" xfId="4" applyFont="1" applyAlignment="1">
      <alignment horizontal="right"/>
    </xf>
    <xf numFmtId="0" fontId="6" fillId="0" borderId="0" xfId="4" applyFont="1" applyAlignment="1">
      <alignment horizontal="left"/>
    </xf>
    <xf numFmtId="0" fontId="6" fillId="0" borderId="0" xfId="4" applyFont="1" applyAlignment="1">
      <alignment horizontal="right"/>
    </xf>
    <xf numFmtId="14" fontId="4" fillId="0" borderId="2" xfId="3" applyNumberFormat="1" applyFont="1" applyBorder="1" applyAlignment="1">
      <alignment horizontal="center" vertical="center"/>
    </xf>
    <xf numFmtId="0" fontId="0" fillId="0" borderId="2" xfId="4" applyFont="1" applyBorder="1" applyAlignment="1">
      <alignment horizontal="left"/>
    </xf>
    <xf numFmtId="0" fontId="32" fillId="0" borderId="0" xfId="4" applyFont="1" applyAlignment="1" applyProtection="1">
      <alignment horizontal="center"/>
    </xf>
    <xf numFmtId="0" fontId="33" fillId="0" borderId="0" xfId="4" applyFont="1" applyAlignment="1" applyProtection="1">
      <alignment horizontal="center" vertical="top"/>
    </xf>
    <xf numFmtId="0" fontId="32" fillId="0" borderId="2" xfId="4" applyFont="1" applyBorder="1" applyAlignment="1" applyProtection="1">
      <alignment horizontal="center"/>
      <protection locked="0"/>
    </xf>
    <xf numFmtId="0" fontId="33" fillId="0" borderId="2" xfId="4" applyFont="1" applyBorder="1" applyAlignment="1" applyProtection="1">
      <alignment vertical="top"/>
      <protection locked="0"/>
    </xf>
    <xf numFmtId="0" fontId="17" fillId="0" borderId="2" xfId="4" applyFont="1" applyBorder="1" applyAlignment="1" applyProtection="1">
      <alignment vertical="top"/>
      <protection locked="0"/>
    </xf>
    <xf numFmtId="14" fontId="1" fillId="0" borderId="2" xfId="4" applyNumberFormat="1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center" vertical="top" wrapText="1"/>
    </xf>
    <xf numFmtId="0" fontId="0" fillId="0" borderId="0" xfId="0" applyFill="1" applyBorder="1" applyAlignment="1" applyProtection="1">
      <alignment horizontal="left" vertical="top" wrapText="1"/>
    </xf>
    <xf numFmtId="0" fontId="0" fillId="0" borderId="0" xfId="2" applyNumberFormat="1" applyFont="1" applyFill="1" applyBorder="1" applyAlignment="1" applyProtection="1">
      <alignment horizontal="center" vertical="top" wrapText="1"/>
    </xf>
    <xf numFmtId="0" fontId="0" fillId="0" borderId="0" xfId="2" applyNumberFormat="1" applyFont="1" applyFill="1" applyBorder="1" applyAlignment="1" applyProtection="1">
      <alignment horizontal="center" vertical="top"/>
    </xf>
    <xf numFmtId="0" fontId="17" fillId="0" borderId="0" xfId="4" applyFont="1" applyBorder="1" applyAlignment="1" applyProtection="1">
      <alignment vertical="top"/>
      <protection locked="0"/>
    </xf>
    <xf numFmtId="0" fontId="47" fillId="0" borderId="0" xfId="0" applyFont="1" applyAlignment="1">
      <alignment vertical="top"/>
    </xf>
    <xf numFmtId="0" fontId="47" fillId="0" borderId="0" xfId="0" applyFont="1" applyAlignment="1">
      <alignment horizontal="center" vertical="top"/>
    </xf>
    <xf numFmtId="166" fontId="47" fillId="0" borderId="0" xfId="1" applyFont="1" applyAlignment="1">
      <alignment vertical="top"/>
    </xf>
    <xf numFmtId="166" fontId="47" fillId="2" borderId="0" xfId="1" applyFont="1" applyFill="1" applyAlignment="1">
      <alignment vertical="top"/>
    </xf>
    <xf numFmtId="165" fontId="47" fillId="0" borderId="0" xfId="2" applyFont="1" applyAlignment="1">
      <alignment vertical="top"/>
    </xf>
    <xf numFmtId="0" fontId="47" fillId="2" borderId="0" xfId="0" applyFont="1" applyFill="1" applyAlignment="1">
      <alignment vertical="top"/>
    </xf>
    <xf numFmtId="165" fontId="47" fillId="0" borderId="0" xfId="2" applyFont="1" applyAlignment="1">
      <alignment horizontal="center" vertical="top"/>
    </xf>
    <xf numFmtId="165" fontId="47" fillId="2" borderId="0" xfId="2" applyFont="1" applyFill="1" applyAlignment="1">
      <alignment horizontal="center" vertical="top"/>
    </xf>
    <xf numFmtId="0" fontId="47" fillId="0" borderId="0" xfId="0" applyFont="1" applyFill="1" applyBorder="1" applyAlignment="1" applyProtection="1">
      <alignment horizontal="left" vertical="top"/>
      <protection locked="0"/>
    </xf>
    <xf numFmtId="0" fontId="47" fillId="0" borderId="0" xfId="0" applyFont="1" applyFill="1" applyBorder="1" applyAlignment="1" applyProtection="1">
      <alignment horizontal="center" vertical="top"/>
      <protection locked="0"/>
    </xf>
    <xf numFmtId="0" fontId="47" fillId="0" borderId="0" xfId="0" applyFont="1" applyFill="1" applyBorder="1" applyAlignment="1" applyProtection="1">
      <alignment horizontal="left" vertical="top" wrapText="1"/>
      <protection locked="0"/>
    </xf>
    <xf numFmtId="0" fontId="47" fillId="0" borderId="0" xfId="0" applyFont="1" applyFill="1" applyBorder="1" applyAlignment="1" applyProtection="1">
      <alignment horizontal="center" vertical="top" wrapText="1"/>
      <protection locked="0"/>
    </xf>
    <xf numFmtId="171" fontId="47" fillId="0" borderId="0" xfId="1" applyNumberFormat="1" applyFont="1" applyFill="1" applyBorder="1" applyAlignment="1" applyProtection="1">
      <alignment horizontal="right" vertical="top" wrapText="1"/>
      <protection locked="0"/>
    </xf>
    <xf numFmtId="171" fontId="47" fillId="0" borderId="0" xfId="1" applyNumberFormat="1" applyFont="1" applyFill="1" applyBorder="1" applyAlignment="1" applyProtection="1">
      <alignment horizontal="right" vertical="top" wrapText="1"/>
    </xf>
    <xf numFmtId="171" fontId="59" fillId="0" borderId="0" xfId="1" applyNumberFormat="1" applyFont="1" applyFill="1" applyBorder="1" applyAlignment="1" applyProtection="1">
      <alignment horizontal="right" vertical="top" wrapText="1"/>
    </xf>
    <xf numFmtId="0" fontId="32" fillId="0" borderId="0" xfId="0" applyFont="1" applyAlignment="1">
      <alignment vertical="top"/>
    </xf>
    <xf numFmtId="0" fontId="32" fillId="0" borderId="0" xfId="0" applyFont="1" applyAlignment="1">
      <alignment horizontal="center" vertical="top"/>
    </xf>
    <xf numFmtId="166" fontId="32" fillId="0" borderId="0" xfId="1" applyFont="1" applyAlignment="1">
      <alignment vertical="top"/>
    </xf>
    <xf numFmtId="166" fontId="32" fillId="2" borderId="0" xfId="1" applyFont="1" applyFill="1" applyAlignment="1">
      <alignment vertical="top"/>
    </xf>
    <xf numFmtId="165" fontId="32" fillId="0" borderId="0" xfId="2" applyFont="1" applyAlignment="1">
      <alignment vertical="top"/>
    </xf>
    <xf numFmtId="0" fontId="32" fillId="2" borderId="0" xfId="0" applyFont="1" applyFill="1" applyAlignment="1">
      <alignment vertical="top"/>
    </xf>
    <xf numFmtId="165" fontId="32" fillId="0" borderId="0" xfId="2" applyFont="1" applyAlignment="1">
      <alignment horizontal="center" vertical="top"/>
    </xf>
    <xf numFmtId="165" fontId="32" fillId="2" borderId="0" xfId="2" applyFont="1" applyFill="1" applyAlignment="1">
      <alignment horizontal="center" vertical="top"/>
    </xf>
    <xf numFmtId="165" fontId="0" fillId="0" borderId="0" xfId="2" applyFont="1" applyBorder="1" applyAlignment="1">
      <alignment horizontal="center" vertical="top"/>
    </xf>
    <xf numFmtId="0" fontId="4" fillId="0" borderId="0" xfId="3" applyFont="1" applyAlignment="1">
      <alignment horizontal="right" vertical="top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wrapText="1"/>
    </xf>
    <xf numFmtId="0" fontId="0" fillId="0" borderId="2" xfId="0" applyBorder="1" applyAlignment="1">
      <alignment vertical="top"/>
    </xf>
    <xf numFmtId="49" fontId="0" fillId="0" borderId="2" xfId="0" applyNumberFormat="1" applyBorder="1" applyAlignment="1">
      <alignment horizontal="left" vertical="top" wrapText="1"/>
    </xf>
    <xf numFmtId="0" fontId="0" fillId="0" borderId="0" xfId="0" applyBorder="1" applyAlignment="1">
      <alignment vertical="top"/>
    </xf>
    <xf numFmtId="49" fontId="0" fillId="0" borderId="0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6" fillId="7" borderId="2" xfId="0" applyFont="1" applyFill="1" applyBorder="1" applyAlignment="1">
      <alignment horizontal="center" vertical="center" wrapText="1"/>
    </xf>
    <xf numFmtId="49" fontId="6" fillId="7" borderId="2" xfId="0" applyNumberFormat="1" applyFont="1" applyFill="1" applyBorder="1" applyAlignment="1">
      <alignment horizontal="center" vertical="center" wrapText="1"/>
    </xf>
    <xf numFmtId="0" fontId="54" fillId="0" borderId="0" xfId="0" applyFont="1" applyAlignment="1">
      <alignment wrapText="1"/>
    </xf>
    <xf numFmtId="0" fontId="0" fillId="0" borderId="2" xfId="0" applyBorder="1" applyAlignment="1">
      <alignment vertical="top" wrapText="1"/>
    </xf>
    <xf numFmtId="49" fontId="0" fillId="0" borderId="2" xfId="0" applyNumberFormat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Border="1" applyAlignment="1">
      <alignment vertical="top" wrapText="1"/>
    </xf>
    <xf numFmtId="49" fontId="0" fillId="0" borderId="0" xfId="0" applyNumberFormat="1" applyBorder="1" applyAlignment="1">
      <alignment horizontal="center" vertical="top" wrapText="1"/>
    </xf>
    <xf numFmtId="0" fontId="0" fillId="0" borderId="0" xfId="0" applyAlignment="1"/>
    <xf numFmtId="0" fontId="6" fillId="7" borderId="2" xfId="0" applyFont="1" applyFill="1" applyBorder="1" applyAlignment="1">
      <alignment horizontal="center" vertical="center"/>
    </xf>
    <xf numFmtId="9" fontId="0" fillId="0" borderId="0" xfId="4" applyNumberFormat="1" applyFont="1" applyBorder="1" applyAlignment="1" applyProtection="1">
      <alignment horizontal="center" vertical="center"/>
      <protection locked="0"/>
    </xf>
    <xf numFmtId="0" fontId="0" fillId="0" borderId="0" xfId="4" applyFont="1" applyBorder="1" applyAlignment="1" applyProtection="1">
      <alignment horizontal="left" vertical="top"/>
      <protection locked="0"/>
    </xf>
    <xf numFmtId="0" fontId="43" fillId="0" borderId="0" xfId="4" applyFont="1" applyBorder="1"/>
    <xf numFmtId="0" fontId="4" fillId="0" borderId="0" xfId="3" applyFont="1" applyBorder="1" applyAlignment="1">
      <alignment horizontal="right" vertical="top"/>
    </xf>
    <xf numFmtId="0" fontId="4" fillId="0" borderId="0" xfId="3" applyFont="1" applyAlignment="1">
      <alignment horizontal="left" vertical="top"/>
    </xf>
    <xf numFmtId="0" fontId="4" fillId="0" borderId="0" xfId="3" applyFont="1" applyFill="1" applyAlignment="1">
      <alignment horizontal="right" vertical="top"/>
    </xf>
    <xf numFmtId="0" fontId="6" fillId="7" borderId="2" xfId="0" applyFont="1" applyFill="1" applyBorder="1" applyAlignment="1">
      <alignment vertical="center" wrapText="1"/>
    </xf>
    <xf numFmtId="0" fontId="6" fillId="7" borderId="3" xfId="0" applyFont="1" applyFill="1" applyBorder="1" applyAlignment="1">
      <alignment vertical="center" wrapText="1"/>
    </xf>
    <xf numFmtId="0" fontId="6" fillId="7" borderId="23" xfId="0" applyFont="1" applyFill="1" applyBorder="1" applyAlignment="1">
      <alignment vertical="center" wrapText="1"/>
    </xf>
    <xf numFmtId="0" fontId="6" fillId="7" borderId="6" xfId="0" applyFont="1" applyFill="1" applyBorder="1" applyAlignment="1">
      <alignment vertical="center" wrapText="1"/>
    </xf>
    <xf numFmtId="14" fontId="0" fillId="0" borderId="0" xfId="0" applyNumberFormat="1" applyFont="1" applyAlignment="1">
      <alignment horizontal="left" vertical="top"/>
    </xf>
    <xf numFmtId="0" fontId="0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Font="1" applyAlignment="1">
      <alignment horizontal="center" vertical="top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Border="1" applyProtection="1"/>
    <xf numFmtId="0" fontId="4" fillId="0" borderId="0" xfId="0" applyFont="1" applyFill="1" applyBorder="1" applyAlignment="1" applyProtection="1">
      <alignment horizontal="right" vertical="top"/>
    </xf>
    <xf numFmtId="0" fontId="60" fillId="0" borderId="0" xfId="0" applyFont="1" applyBorder="1" applyAlignment="1" applyProtection="1">
      <alignment horizontal="center" vertical="top"/>
    </xf>
    <xf numFmtId="0" fontId="0" fillId="0" borderId="2" xfId="2" applyNumberFormat="1" applyFont="1" applyFill="1" applyBorder="1" applyAlignment="1" applyProtection="1">
      <alignment horizontal="center" vertical="top" wrapText="1"/>
      <protection locked="0"/>
    </xf>
    <xf numFmtId="0" fontId="0" fillId="0" borderId="0" xfId="2" applyNumberFormat="1" applyFont="1" applyFill="1" applyBorder="1" applyAlignment="1" applyProtection="1">
      <alignment horizontal="center" vertical="top" wrapText="1"/>
      <protection locked="0"/>
    </xf>
    <xf numFmtId="0" fontId="1" fillId="0" borderId="2" xfId="2" applyNumberFormat="1" applyFont="1" applyBorder="1" applyAlignment="1">
      <alignment vertical="top" wrapText="1"/>
    </xf>
    <xf numFmtId="166" fontId="0" fillId="0" borderId="0" xfId="1" applyFont="1" applyAlignment="1" applyProtection="1">
      <alignment vertical="top"/>
      <protection locked="0"/>
    </xf>
    <xf numFmtId="166" fontId="0" fillId="0" borderId="1" xfId="1" applyFont="1" applyBorder="1" applyAlignment="1" applyProtection="1">
      <alignment vertical="top"/>
      <protection locked="0"/>
    </xf>
    <xf numFmtId="0" fontId="6" fillId="0" borderId="2" xfId="4" applyFont="1" applyFill="1" applyBorder="1" applyAlignment="1">
      <alignment horizontal="center" vertical="center" wrapText="1"/>
    </xf>
    <xf numFmtId="0" fontId="1" fillId="0" borderId="2" xfId="2" applyNumberFormat="1" applyFont="1" applyFill="1" applyBorder="1" applyAlignment="1">
      <alignment vertical="top" wrapText="1"/>
    </xf>
    <xf numFmtId="0" fontId="53" fillId="6" borderId="35" xfId="0" applyFont="1" applyFill="1" applyBorder="1" applyAlignment="1" applyProtection="1">
      <alignment horizontal="left" vertical="top"/>
      <protection locked="0"/>
    </xf>
    <xf numFmtId="0" fontId="54" fillId="0" borderId="0" xfId="0" applyFont="1" applyAlignment="1">
      <alignment horizontal="center" vertical="top"/>
    </xf>
    <xf numFmtId="0" fontId="54" fillId="0" borderId="16" xfId="0" applyFont="1" applyBorder="1" applyAlignment="1">
      <alignment horizontal="center" vertical="top"/>
    </xf>
    <xf numFmtId="0" fontId="57" fillId="0" borderId="1" xfId="0" applyFont="1" applyBorder="1" applyAlignment="1" applyProtection="1">
      <alignment horizontal="left"/>
      <protection locked="0"/>
    </xf>
    <xf numFmtId="167" fontId="6" fillId="0" borderId="0" xfId="1" applyNumberFormat="1" applyFont="1" applyAlignment="1" applyProtection="1">
      <alignment horizontal="right" vertical="top"/>
    </xf>
    <xf numFmtId="0" fontId="33" fillId="0" borderId="0" xfId="0" applyFont="1" applyAlignment="1" applyProtection="1">
      <alignment horizontal="center" vertical="top"/>
    </xf>
    <xf numFmtId="0" fontId="2" fillId="0" borderId="0" xfId="0" applyFont="1" applyFill="1" applyAlignment="1" applyProtection="1">
      <alignment horizontal="center" vertical="top" readingOrder="1"/>
    </xf>
    <xf numFmtId="0" fontId="2" fillId="0" borderId="0" xfId="0" applyFont="1" applyAlignment="1" applyProtection="1">
      <alignment horizontal="center" vertical="top" readingOrder="1"/>
    </xf>
    <xf numFmtId="0" fontId="49" fillId="0" borderId="0" xfId="0" applyFont="1" applyFill="1" applyAlignment="1" applyProtection="1">
      <alignment horizontal="center"/>
    </xf>
    <xf numFmtId="0" fontId="50" fillId="4" borderId="2" xfId="0" applyFont="1" applyFill="1" applyBorder="1" applyAlignment="1" applyProtection="1">
      <alignment horizontal="center" vertical="center" wrapText="1"/>
    </xf>
    <xf numFmtId="0" fontId="50" fillId="4" borderId="4" xfId="0" applyFont="1" applyFill="1" applyBorder="1" applyAlignment="1" applyProtection="1">
      <alignment horizontal="center" vertical="center" wrapText="1"/>
    </xf>
    <xf numFmtId="0" fontId="2" fillId="4" borderId="2" xfId="0" applyFont="1" applyFill="1" applyBorder="1" applyAlignment="1" applyProtection="1">
      <alignment horizontal="center" vertical="center" wrapText="1"/>
    </xf>
    <xf numFmtId="0" fontId="2" fillId="4" borderId="4" xfId="0" applyFont="1" applyFill="1" applyBorder="1" applyAlignment="1" applyProtection="1">
      <alignment horizontal="center" vertical="center" wrapText="1"/>
    </xf>
    <xf numFmtId="166" fontId="2" fillId="4" borderId="2" xfId="1" applyFont="1" applyFill="1" applyBorder="1" applyAlignment="1" applyProtection="1">
      <alignment horizontal="center" vertical="center" wrapText="1"/>
    </xf>
    <xf numFmtId="166" fontId="2" fillId="4" borderId="4" xfId="1" applyFont="1" applyFill="1" applyBorder="1" applyAlignment="1" applyProtection="1">
      <alignment horizontal="center" vertical="center" wrapText="1"/>
    </xf>
    <xf numFmtId="0" fontId="3" fillId="0" borderId="23" xfId="0" applyFont="1" applyFill="1" applyBorder="1" applyAlignment="1" applyProtection="1">
      <alignment horizontal="left" vertical="top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2" fillId="0" borderId="0" xfId="0" applyFont="1" applyFill="1" applyAlignment="1" applyProtection="1">
      <alignment horizontal="center" wrapText="1"/>
    </xf>
    <xf numFmtId="0" fontId="3" fillId="0" borderId="0" xfId="0" applyFont="1" applyFill="1" applyAlignment="1" applyProtection="1">
      <alignment horizontal="left" wrapText="1"/>
    </xf>
    <xf numFmtId="0" fontId="3" fillId="0" borderId="1" xfId="0" applyFont="1" applyFill="1" applyBorder="1" applyAlignment="1" applyProtection="1">
      <alignment horizontal="left" wrapText="1"/>
    </xf>
    <xf numFmtId="0" fontId="0" fillId="0" borderId="0" xfId="0" applyFont="1" applyFill="1" applyAlignment="1" applyProtection="1">
      <alignment horizontal="left" vertical="top" wrapText="1"/>
    </xf>
    <xf numFmtId="0" fontId="3" fillId="0" borderId="1" xfId="0" applyFont="1" applyFill="1" applyBorder="1" applyAlignment="1" applyProtection="1">
      <alignment horizontal="left" vertical="top" wrapText="1"/>
      <protection locked="0"/>
    </xf>
    <xf numFmtId="49" fontId="4" fillId="0" borderId="3" xfId="0" applyNumberFormat="1" applyFont="1" applyBorder="1" applyAlignment="1" applyProtection="1">
      <alignment horizontal="center" vertical="top"/>
    </xf>
    <xf numFmtId="49" fontId="4" fillId="0" borderId="6" xfId="0" applyNumberFormat="1" applyFont="1" applyBorder="1" applyAlignment="1" applyProtection="1">
      <alignment horizontal="center" vertical="top"/>
    </xf>
    <xf numFmtId="0" fontId="4" fillId="0" borderId="7" xfId="0" applyNumberFormat="1" applyFont="1" applyBorder="1" applyAlignment="1" applyProtection="1">
      <alignment horizontal="center" vertical="top"/>
    </xf>
    <xf numFmtId="0" fontId="4" fillId="0" borderId="8" xfId="0" applyNumberFormat="1" applyFont="1" applyBorder="1" applyAlignment="1" applyProtection="1">
      <alignment horizontal="center" vertical="top"/>
    </xf>
    <xf numFmtId="0" fontId="4" fillId="0" borderId="9" xfId="0" applyNumberFormat="1" applyFont="1" applyBorder="1" applyAlignment="1" applyProtection="1">
      <alignment horizontal="center" vertical="top"/>
    </xf>
    <xf numFmtId="0" fontId="4" fillId="0" borderId="10" xfId="0" applyNumberFormat="1" applyFont="1" applyBorder="1" applyAlignment="1" applyProtection="1">
      <alignment horizontal="center" vertical="top"/>
    </xf>
    <xf numFmtId="49" fontId="4" fillId="0" borderId="7" xfId="0" applyNumberFormat="1" applyFont="1" applyBorder="1" applyAlignment="1" applyProtection="1">
      <alignment horizontal="center" vertical="top"/>
    </xf>
    <xf numFmtId="49" fontId="4" fillId="0" borderId="8" xfId="0" applyNumberFormat="1" applyFont="1" applyBorder="1" applyAlignment="1" applyProtection="1">
      <alignment horizontal="center" vertical="top"/>
    </xf>
    <xf numFmtId="49" fontId="4" fillId="0" borderId="9" xfId="0" applyNumberFormat="1" applyFont="1" applyBorder="1" applyAlignment="1" applyProtection="1">
      <alignment horizontal="center" vertical="top"/>
    </xf>
    <xf numFmtId="49" fontId="4" fillId="0" borderId="10" xfId="0" applyNumberFormat="1" applyFont="1" applyBorder="1" applyAlignment="1" applyProtection="1">
      <alignment horizontal="center" vertical="top"/>
    </xf>
    <xf numFmtId="0" fontId="4" fillId="0" borderId="2" xfId="0" applyFont="1" applyBorder="1" applyAlignment="1" applyProtection="1">
      <alignment horizontal="left" vertical="top"/>
    </xf>
    <xf numFmtId="0" fontId="4" fillId="0" borderId="26" xfId="0" applyFont="1" applyBorder="1" applyAlignment="1" applyProtection="1">
      <alignment horizontal="center" vertical="top"/>
    </xf>
    <xf numFmtId="49" fontId="4" fillId="0" borderId="3" xfId="0" applyNumberFormat="1" applyFont="1" applyBorder="1" applyAlignment="1" applyProtection="1">
      <alignment horizontal="center" vertical="top" wrapText="1"/>
      <protection locked="0"/>
    </xf>
    <xf numFmtId="49" fontId="4" fillId="0" borderId="6" xfId="0" applyNumberFormat="1" applyFont="1" applyBorder="1" applyAlignment="1" applyProtection="1">
      <alignment horizontal="center" vertical="top" wrapText="1"/>
      <protection locked="0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vertical="top" wrapText="1"/>
    </xf>
    <xf numFmtId="0" fontId="4" fillId="0" borderId="0" xfId="0" applyFont="1" applyAlignment="1" applyProtection="1">
      <alignment vertical="top"/>
    </xf>
    <xf numFmtId="0" fontId="4" fillId="0" borderId="1" xfId="0" applyFont="1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51" fillId="2" borderId="2" xfId="0" applyFont="1" applyFill="1" applyBorder="1" applyAlignment="1" applyProtection="1">
      <alignment horizontal="center" vertical="top" wrapText="1"/>
    </xf>
    <xf numFmtId="0" fontId="2" fillId="2" borderId="2" xfId="0" applyFont="1" applyFill="1" applyBorder="1" applyAlignment="1" applyProtection="1">
      <alignment horizontal="center" vertical="center" wrapText="1"/>
    </xf>
    <xf numFmtId="166" fontId="2" fillId="2" borderId="2" xfId="1" applyFont="1" applyFill="1" applyBorder="1" applyAlignment="1" applyProtection="1">
      <alignment horizontal="center" vertical="center" wrapText="1"/>
    </xf>
    <xf numFmtId="14" fontId="4" fillId="0" borderId="3" xfId="0" applyNumberFormat="1" applyFont="1" applyBorder="1" applyAlignment="1" applyProtection="1">
      <alignment horizontal="center" vertical="top"/>
      <protection locked="0"/>
    </xf>
    <xf numFmtId="0" fontId="4" fillId="0" borderId="6" xfId="0" applyNumberFormat="1" applyFont="1" applyBorder="1" applyAlignment="1" applyProtection="1">
      <alignment horizontal="center" vertical="top"/>
      <protection locked="0"/>
    </xf>
    <xf numFmtId="168" fontId="0" fillId="0" borderId="0" xfId="0" applyNumberFormat="1" applyBorder="1" applyAlignment="1" applyProtection="1">
      <alignment horizontal="center" vertical="top"/>
    </xf>
    <xf numFmtId="168" fontId="44" fillId="3" borderId="0" xfId="0" applyNumberFormat="1" applyFont="1" applyFill="1" applyBorder="1" applyAlignment="1" applyProtection="1">
      <alignment horizontal="center"/>
      <protection locked="0"/>
    </xf>
    <xf numFmtId="0" fontId="27" fillId="0" borderId="2" xfId="4" applyFont="1" applyBorder="1" applyAlignment="1">
      <alignment horizontal="center" vertical="center" wrapText="1"/>
    </xf>
    <xf numFmtId="0" fontId="36" fillId="0" borderId="2" xfId="4" applyFont="1" applyBorder="1" applyAlignment="1">
      <alignment horizontal="center" vertical="center" wrapText="1"/>
    </xf>
    <xf numFmtId="49" fontId="4" fillId="0" borderId="24" xfId="3" applyNumberFormat="1" applyFont="1" applyBorder="1" applyAlignment="1">
      <alignment horizontal="center" vertical="top"/>
    </xf>
    <xf numFmtId="49" fontId="4" fillId="0" borderId="0" xfId="3" applyNumberFormat="1" applyFont="1" applyBorder="1" applyAlignment="1">
      <alignment horizontal="center" vertical="top"/>
    </xf>
    <xf numFmtId="49" fontId="4" fillId="0" borderId="25" xfId="3" applyNumberFormat="1" applyFont="1" applyBorder="1" applyAlignment="1">
      <alignment horizontal="center" vertical="top"/>
    </xf>
    <xf numFmtId="49" fontId="4" fillId="0" borderId="9" xfId="3" applyNumberFormat="1" applyFont="1" applyBorder="1" applyAlignment="1">
      <alignment horizontal="center" vertical="center"/>
    </xf>
    <xf numFmtId="49" fontId="4" fillId="0" borderId="1" xfId="3" applyNumberFormat="1" applyFont="1" applyBorder="1" applyAlignment="1">
      <alignment horizontal="center" vertical="center"/>
    </xf>
    <xf numFmtId="49" fontId="4" fillId="0" borderId="10" xfId="3" applyNumberFormat="1" applyFont="1" applyBorder="1" applyAlignment="1">
      <alignment horizontal="center" vertical="center"/>
    </xf>
    <xf numFmtId="49" fontId="4" fillId="0" borderId="3" xfId="3" applyNumberFormat="1" applyFont="1" applyBorder="1" applyAlignment="1">
      <alignment horizontal="center" vertical="center"/>
    </xf>
    <xf numFmtId="49" fontId="4" fillId="0" borderId="23" xfId="3" applyNumberFormat="1" applyFont="1" applyBorder="1" applyAlignment="1">
      <alignment horizontal="center" vertical="center"/>
    </xf>
    <xf numFmtId="49" fontId="4" fillId="0" borderId="6" xfId="3" applyNumberFormat="1" applyFont="1" applyBorder="1" applyAlignment="1">
      <alignment horizontal="center" vertical="center"/>
    </xf>
    <xf numFmtId="0" fontId="4" fillId="0" borderId="3" xfId="3" applyNumberFormat="1" applyFont="1" applyBorder="1" applyAlignment="1" applyProtection="1">
      <alignment horizontal="center" vertical="top" wrapText="1"/>
    </xf>
    <xf numFmtId="0" fontId="4" fillId="0" borderId="23" xfId="3" applyNumberFormat="1" applyFont="1" applyBorder="1" applyAlignment="1" applyProtection="1">
      <alignment horizontal="center" vertical="top" wrapText="1"/>
    </xf>
    <xf numFmtId="0" fontId="4" fillId="0" borderId="6" xfId="3" applyNumberFormat="1" applyFont="1" applyBorder="1" applyAlignment="1" applyProtection="1">
      <alignment horizontal="center" vertical="top" wrapText="1"/>
    </xf>
    <xf numFmtId="14" fontId="4" fillId="0" borderId="3" xfId="3" applyNumberFormat="1" applyFont="1" applyBorder="1" applyAlignment="1" applyProtection="1">
      <alignment horizontal="center" vertical="center"/>
    </xf>
    <xf numFmtId="14" fontId="4" fillId="0" borderId="23" xfId="3" applyNumberFormat="1" applyFont="1" applyBorder="1" applyAlignment="1" applyProtection="1">
      <alignment horizontal="center" vertical="center"/>
    </xf>
    <xf numFmtId="14" fontId="4" fillId="0" borderId="6" xfId="3" applyNumberFormat="1" applyFont="1" applyBorder="1" applyAlignment="1" applyProtection="1">
      <alignment horizontal="center" vertical="center"/>
    </xf>
    <xf numFmtId="49" fontId="24" fillId="0" borderId="2" xfId="3" applyNumberFormat="1" applyFont="1" applyBorder="1" applyAlignment="1">
      <alignment horizontal="center" vertical="center" wrapText="1"/>
    </xf>
    <xf numFmtId="49" fontId="24" fillId="0" borderId="2" xfId="3" applyNumberFormat="1" applyFont="1" applyBorder="1" applyAlignment="1">
      <alignment vertical="center"/>
    </xf>
    <xf numFmtId="49" fontId="4" fillId="0" borderId="6" xfId="3" applyNumberFormat="1" applyFont="1" applyBorder="1" applyAlignment="1">
      <alignment vertical="center"/>
    </xf>
    <xf numFmtId="0" fontId="4" fillId="0" borderId="1" xfId="3" applyFont="1" applyBorder="1" applyAlignment="1" applyProtection="1">
      <alignment horizontal="left" vertical="top" wrapText="1"/>
      <protection locked="0"/>
    </xf>
    <xf numFmtId="0" fontId="4" fillId="0" borderId="2" xfId="3" applyNumberFormat="1" applyFont="1" applyBorder="1" applyAlignment="1">
      <alignment horizontal="center" vertical="top"/>
    </xf>
    <xf numFmtId="0" fontId="26" fillId="0" borderId="26" xfId="4" applyFont="1" applyBorder="1" applyAlignment="1" applyProtection="1">
      <alignment horizontal="center" vertical="top"/>
    </xf>
    <xf numFmtId="165" fontId="6" fillId="0" borderId="3" xfId="2" applyFont="1" applyBorder="1" applyAlignment="1">
      <alignment horizontal="left" vertical="top"/>
    </xf>
    <xf numFmtId="165" fontId="6" fillId="0" borderId="23" xfId="2" applyFont="1" applyBorder="1" applyAlignment="1">
      <alignment horizontal="left" vertical="top"/>
    </xf>
    <xf numFmtId="165" fontId="6" fillId="0" borderId="6" xfId="2" applyFont="1" applyBorder="1" applyAlignment="1">
      <alignment horizontal="left" vertical="top"/>
    </xf>
    <xf numFmtId="0" fontId="26" fillId="0" borderId="1" xfId="4" applyFont="1" applyBorder="1" applyAlignment="1" applyProtection="1">
      <alignment horizontal="left"/>
    </xf>
    <xf numFmtId="0" fontId="4" fillId="0" borderId="23" xfId="3" applyFont="1" applyBorder="1" applyAlignment="1" applyProtection="1">
      <alignment horizontal="center" vertical="top" wrapText="1"/>
      <protection locked="0"/>
    </xf>
    <xf numFmtId="0" fontId="45" fillId="3" borderId="0" xfId="3" applyFont="1" applyFill="1" applyAlignment="1" applyProtection="1">
      <alignment horizontal="center" vertical="center"/>
    </xf>
    <xf numFmtId="49" fontId="4" fillId="0" borderId="3" xfId="3" applyNumberFormat="1" applyFont="1" applyBorder="1" applyAlignment="1">
      <alignment horizontal="center" vertical="top"/>
    </xf>
    <xf numFmtId="49" fontId="4" fillId="0" borderId="23" xfId="3" applyNumberFormat="1" applyFont="1" applyBorder="1" applyAlignment="1">
      <alignment horizontal="center" vertical="top"/>
    </xf>
    <xf numFmtId="49" fontId="4" fillId="0" borderId="6" xfId="3" applyNumberFormat="1" applyFont="1" applyBorder="1" applyAlignment="1">
      <alignment horizontal="center" vertical="top"/>
    </xf>
    <xf numFmtId="0" fontId="4" fillId="0" borderId="1" xfId="3" applyFont="1" applyBorder="1" applyAlignment="1">
      <alignment horizontal="left" vertical="top" wrapText="1"/>
    </xf>
    <xf numFmtId="49" fontId="4" fillId="0" borderId="2" xfId="3" applyNumberFormat="1" applyFont="1" applyBorder="1" applyAlignment="1">
      <alignment horizontal="center" vertical="top"/>
    </xf>
    <xf numFmtId="49" fontId="4" fillId="0" borderId="7" xfId="3" applyNumberFormat="1" applyFont="1" applyBorder="1" applyAlignment="1">
      <alignment horizontal="center"/>
    </xf>
    <xf numFmtId="49" fontId="4" fillId="0" borderId="26" xfId="3" applyNumberFormat="1" applyFont="1" applyBorder="1" applyAlignment="1">
      <alignment horizontal="center"/>
    </xf>
    <xf numFmtId="49" fontId="4" fillId="0" borderId="8" xfId="3" applyNumberFormat="1" applyFont="1" applyBorder="1" applyAlignment="1">
      <alignment horizontal="center"/>
    </xf>
    <xf numFmtId="49" fontId="4" fillId="0" borderId="27" xfId="3" applyNumberFormat="1" applyFont="1" applyBorder="1" applyAlignment="1">
      <alignment horizontal="center" vertical="top"/>
    </xf>
    <xf numFmtId="49" fontId="4" fillId="0" borderId="28" xfId="3" applyNumberFormat="1" applyFont="1" applyBorder="1" applyAlignment="1">
      <alignment horizontal="center" vertical="top"/>
    </xf>
    <xf numFmtId="49" fontId="4" fillId="0" borderId="29" xfId="3" applyNumberFormat="1" applyFont="1" applyBorder="1" applyAlignment="1">
      <alignment horizontal="center" vertical="top"/>
    </xf>
    <xf numFmtId="49" fontId="4" fillId="0" borderId="30" xfId="3" applyNumberFormat="1" applyFont="1" applyBorder="1" applyAlignment="1">
      <alignment horizontal="center" vertical="top"/>
    </xf>
    <xf numFmtId="49" fontId="4" fillId="0" borderId="31" xfId="3" applyNumberFormat="1" applyFont="1" applyBorder="1" applyAlignment="1">
      <alignment horizontal="center" vertical="top"/>
    </xf>
    <xf numFmtId="0" fontId="4" fillId="0" borderId="23" xfId="3" applyFont="1" applyFill="1" applyBorder="1" applyAlignment="1">
      <alignment horizontal="left" vertical="top" wrapText="1"/>
    </xf>
    <xf numFmtId="0" fontId="4" fillId="0" borderId="30" xfId="3" applyNumberFormat="1" applyFont="1" applyFill="1" applyBorder="1" applyAlignment="1">
      <alignment horizontal="center" vertical="top"/>
    </xf>
    <xf numFmtId="0" fontId="4" fillId="0" borderId="23" xfId="3" applyNumberFormat="1" applyFont="1" applyFill="1" applyBorder="1" applyAlignment="1">
      <alignment horizontal="center" vertical="top"/>
    </xf>
    <xf numFmtId="0" fontId="4" fillId="0" borderId="31" xfId="3" applyNumberFormat="1" applyFont="1" applyFill="1" applyBorder="1" applyAlignment="1">
      <alignment horizontal="center" vertical="top"/>
    </xf>
    <xf numFmtId="14" fontId="4" fillId="0" borderId="21" xfId="3" applyNumberFormat="1" applyFont="1" applyFill="1" applyBorder="1" applyAlignment="1">
      <alignment horizontal="center"/>
    </xf>
    <xf numFmtId="14" fontId="4" fillId="0" borderId="35" xfId="3" applyNumberFormat="1" applyFont="1" applyFill="1" applyBorder="1" applyAlignment="1">
      <alignment horizontal="center"/>
    </xf>
    <xf numFmtId="14" fontId="4" fillId="0" borderId="22" xfId="3" applyNumberFormat="1" applyFont="1" applyFill="1" applyBorder="1" applyAlignment="1">
      <alignment horizontal="center"/>
    </xf>
    <xf numFmtId="0" fontId="4" fillId="0" borderId="30" xfId="3" applyNumberFormat="1" applyFont="1" applyBorder="1" applyAlignment="1">
      <alignment horizontal="center" vertical="top"/>
    </xf>
    <xf numFmtId="0" fontId="4" fillId="0" borderId="23" xfId="3" applyNumberFormat="1" applyFont="1" applyBorder="1" applyAlignment="1">
      <alignment horizontal="center" vertical="top"/>
    </xf>
    <xf numFmtId="0" fontId="4" fillId="0" borderId="31" xfId="3" applyNumberFormat="1" applyFont="1" applyBorder="1" applyAlignment="1">
      <alignment horizontal="center" vertical="top"/>
    </xf>
    <xf numFmtId="0" fontId="4" fillId="0" borderId="23" xfId="3" applyFont="1" applyBorder="1" applyAlignment="1">
      <alignment horizontal="left" vertical="top" wrapText="1"/>
    </xf>
    <xf numFmtId="0" fontId="4" fillId="0" borderId="0" xfId="3" applyFont="1" applyAlignment="1">
      <alignment horizontal="right"/>
    </xf>
    <xf numFmtId="49" fontId="4" fillId="0" borderId="30" xfId="3" applyNumberFormat="1" applyFont="1" applyBorder="1" applyAlignment="1">
      <alignment horizontal="center"/>
    </xf>
    <xf numFmtId="49" fontId="4" fillId="0" borderId="23" xfId="3" applyNumberFormat="1" applyFont="1" applyBorder="1" applyAlignment="1">
      <alignment horizontal="center"/>
    </xf>
    <xf numFmtId="49" fontId="4" fillId="0" borderId="31" xfId="3" applyNumberFormat="1" applyFont="1" applyBorder="1" applyAlignment="1">
      <alignment horizontal="center"/>
    </xf>
    <xf numFmtId="0" fontId="4" fillId="0" borderId="0" xfId="3" applyFont="1" applyAlignment="1">
      <alignment horizontal="right" vertical="top"/>
    </xf>
    <xf numFmtId="0" fontId="4" fillId="0" borderId="30" xfId="3" applyNumberFormat="1" applyFont="1" applyFill="1" applyBorder="1" applyAlignment="1">
      <alignment horizontal="center" vertical="top" wrapText="1"/>
    </xf>
    <xf numFmtId="0" fontId="4" fillId="0" borderId="23" xfId="3" applyNumberFormat="1" applyFont="1" applyFill="1" applyBorder="1" applyAlignment="1">
      <alignment horizontal="center" vertical="top" wrapText="1"/>
    </xf>
    <xf numFmtId="0" fontId="4" fillId="0" borderId="31" xfId="3" applyNumberFormat="1" applyFont="1" applyFill="1" applyBorder="1" applyAlignment="1">
      <alignment horizontal="center" vertical="top" wrapText="1"/>
    </xf>
    <xf numFmtId="49" fontId="4" fillId="0" borderId="32" xfId="3" applyNumberFormat="1" applyFont="1" applyBorder="1" applyAlignment="1">
      <alignment horizontal="center"/>
    </xf>
    <xf numFmtId="49" fontId="4" fillId="0" borderId="33" xfId="3" applyNumberFormat="1" applyFont="1" applyBorder="1" applyAlignment="1">
      <alignment horizontal="center"/>
    </xf>
    <xf numFmtId="49" fontId="4" fillId="0" borderId="34" xfId="3" applyNumberFormat="1" applyFont="1" applyBorder="1" applyAlignment="1">
      <alignment horizontal="center"/>
    </xf>
    <xf numFmtId="0" fontId="4" fillId="0" borderId="0" xfId="3" applyFont="1" applyAlignment="1">
      <alignment horizontal="center"/>
    </xf>
    <xf numFmtId="0" fontId="23" fillId="0" borderId="0" xfId="3" applyFont="1" applyAlignment="1">
      <alignment horizontal="center"/>
    </xf>
    <xf numFmtId="0" fontId="23" fillId="0" borderId="1" xfId="3" applyFont="1" applyBorder="1" applyAlignment="1">
      <alignment horizontal="center"/>
    </xf>
    <xf numFmtId="0" fontId="4" fillId="0" borderId="4" xfId="3" applyFont="1" applyBorder="1" applyAlignment="1">
      <alignment horizontal="center" vertical="center" wrapText="1"/>
    </xf>
    <xf numFmtId="0" fontId="4" fillId="0" borderId="12" xfId="3" applyFont="1" applyBorder="1" applyAlignment="1">
      <alignment horizontal="center" vertical="center" wrapText="1"/>
    </xf>
    <xf numFmtId="0" fontId="4" fillId="0" borderId="7" xfId="3" applyFont="1" applyBorder="1" applyAlignment="1">
      <alignment horizontal="center" vertical="center" wrapText="1"/>
    </xf>
    <xf numFmtId="0" fontId="4" fillId="0" borderId="26" xfId="3" applyFont="1" applyBorder="1" applyAlignment="1">
      <alignment horizontal="center" vertical="center" wrapText="1"/>
    </xf>
    <xf numFmtId="0" fontId="4" fillId="0" borderId="8" xfId="3" applyFont="1" applyBorder="1" applyAlignment="1">
      <alignment horizontal="center" vertical="center" wrapText="1"/>
    </xf>
    <xf numFmtId="0" fontId="4" fillId="0" borderId="9" xfId="3" applyFont="1" applyBorder="1" applyAlignment="1">
      <alignment horizontal="center" vertical="center" wrapText="1"/>
    </xf>
    <xf numFmtId="0" fontId="4" fillId="0" borderId="1" xfId="3" applyFont="1" applyBorder="1" applyAlignment="1">
      <alignment horizontal="center" vertical="center" wrapText="1"/>
    </xf>
    <xf numFmtId="0" fontId="4" fillId="0" borderId="10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center"/>
    </xf>
    <xf numFmtId="0" fontId="4" fillId="0" borderId="12" xfId="3" applyFont="1" applyBorder="1" applyAlignment="1">
      <alignment horizontal="center" vertical="center"/>
    </xf>
    <xf numFmtId="0" fontId="4" fillId="0" borderId="3" xfId="3" applyFont="1" applyBorder="1" applyAlignment="1">
      <alignment horizontal="center" vertical="center"/>
    </xf>
    <xf numFmtId="0" fontId="4" fillId="0" borderId="23" xfId="3" applyFont="1" applyBorder="1" applyAlignment="1">
      <alignment horizontal="center" vertical="center"/>
    </xf>
    <xf numFmtId="0" fontId="4" fillId="0" borderId="6" xfId="3" applyFont="1" applyBorder="1" applyAlignment="1">
      <alignment horizontal="center" vertical="center"/>
    </xf>
    <xf numFmtId="0" fontId="4" fillId="0" borderId="3" xfId="3" applyFont="1" applyBorder="1" applyAlignment="1">
      <alignment horizontal="center" vertical="center" wrapText="1"/>
    </xf>
    <xf numFmtId="0" fontId="4" fillId="0" borderId="6" xfId="3" applyFont="1" applyBorder="1" applyAlignment="1">
      <alignment horizontal="center" vertical="center" wrapText="1"/>
    </xf>
    <xf numFmtId="0" fontId="4" fillId="0" borderId="23" xfId="3" applyFont="1" applyBorder="1" applyAlignment="1">
      <alignment horizontal="center" vertical="center" wrapText="1"/>
    </xf>
    <xf numFmtId="0" fontId="4" fillId="0" borderId="3" xfId="3" applyFont="1" applyBorder="1" applyAlignment="1">
      <alignment horizontal="center"/>
    </xf>
    <xf numFmtId="0" fontId="4" fillId="0" borderId="23" xfId="3" applyFont="1" applyBorder="1" applyAlignment="1">
      <alignment horizontal="center"/>
    </xf>
    <xf numFmtId="0" fontId="4" fillId="0" borderId="6" xfId="3" applyFont="1" applyBorder="1" applyAlignment="1">
      <alignment horizontal="center"/>
    </xf>
    <xf numFmtId="0" fontId="4" fillId="0" borderId="3" xfId="3" applyFont="1" applyBorder="1" applyAlignment="1">
      <alignment horizontal="left" vertical="top" wrapText="1"/>
    </xf>
    <xf numFmtId="0" fontId="4" fillId="0" borderId="23" xfId="3" applyFont="1" applyBorder="1" applyAlignment="1">
      <alignment horizontal="left" vertical="top"/>
    </xf>
    <xf numFmtId="0" fontId="4" fillId="0" borderId="6" xfId="3" applyFont="1" applyBorder="1" applyAlignment="1">
      <alignment horizontal="left" vertical="top"/>
    </xf>
    <xf numFmtId="4" fontId="5" fillId="0" borderId="3" xfId="3" applyNumberFormat="1" applyFont="1" applyBorder="1" applyAlignment="1">
      <alignment horizontal="right" vertical="center" wrapText="1"/>
    </xf>
    <xf numFmtId="4" fontId="5" fillId="0" borderId="6" xfId="3" applyNumberFormat="1" applyFont="1" applyBorder="1" applyAlignment="1">
      <alignment horizontal="right" vertical="center" wrapText="1"/>
    </xf>
    <xf numFmtId="4" fontId="5" fillId="0" borderId="23" xfId="3" applyNumberFormat="1" applyFont="1" applyBorder="1" applyAlignment="1">
      <alignment horizontal="right" vertical="center" wrapText="1"/>
    </xf>
    <xf numFmtId="0" fontId="4" fillId="0" borderId="1" xfId="3" applyFont="1" applyFill="1" applyBorder="1" applyAlignment="1">
      <alignment horizontal="center" wrapText="1"/>
    </xf>
    <xf numFmtId="0" fontId="4" fillId="0" borderId="25" xfId="3" applyFont="1" applyBorder="1" applyAlignment="1">
      <alignment horizontal="right"/>
    </xf>
    <xf numFmtId="4" fontId="5" fillId="0" borderId="9" xfId="3" applyNumberFormat="1" applyFont="1" applyBorder="1" applyAlignment="1">
      <alignment horizontal="right" vertical="center" wrapText="1"/>
    </xf>
    <xf numFmtId="4" fontId="5" fillId="0" borderId="1" xfId="3" applyNumberFormat="1" applyFont="1" applyBorder="1" applyAlignment="1">
      <alignment horizontal="right" vertical="center" wrapText="1"/>
    </xf>
    <xf numFmtId="4" fontId="5" fillId="0" borderId="10" xfId="3" applyNumberFormat="1" applyFont="1" applyBorder="1" applyAlignment="1">
      <alignment horizontal="right" vertical="center" wrapText="1"/>
    </xf>
    <xf numFmtId="0" fontId="35" fillId="0" borderId="2" xfId="3" applyFont="1" applyBorder="1" applyAlignment="1" applyProtection="1">
      <alignment horizontal="left" vertical="top" wrapText="1"/>
      <protection locked="0"/>
    </xf>
    <xf numFmtId="4" fontId="4" fillId="0" borderId="2" xfId="3" applyNumberFormat="1" applyFont="1" applyBorder="1" applyAlignment="1">
      <alignment horizontal="right" vertical="center" wrapText="1"/>
    </xf>
    <xf numFmtId="0" fontId="4" fillId="0" borderId="26" xfId="3" applyFont="1" applyBorder="1" applyAlignment="1">
      <alignment horizontal="right" vertical="center"/>
    </xf>
    <xf numFmtId="0" fontId="4" fillId="0" borderId="8" xfId="3" applyFont="1" applyBorder="1" applyAlignment="1">
      <alignment horizontal="right" vertical="center"/>
    </xf>
    <xf numFmtId="4" fontId="5" fillId="0" borderId="3" xfId="3" applyNumberFormat="1" applyFont="1" applyBorder="1" applyAlignment="1">
      <alignment horizontal="right" vertical="center"/>
    </xf>
    <xf numFmtId="4" fontId="5" fillId="0" borderId="23" xfId="3" applyNumberFormat="1" applyFont="1" applyBorder="1" applyAlignment="1">
      <alignment horizontal="right" vertical="center"/>
    </xf>
    <xf numFmtId="4" fontId="5" fillId="0" borderId="6" xfId="3" applyNumberFormat="1" applyFont="1" applyBorder="1" applyAlignment="1">
      <alignment horizontal="right" vertical="center"/>
    </xf>
    <xf numFmtId="165" fontId="4" fillId="0" borderId="0" xfId="3" applyNumberFormat="1" applyFont="1" applyBorder="1" applyAlignment="1">
      <alignment horizontal="right"/>
    </xf>
    <xf numFmtId="0" fontId="4" fillId="0" borderId="0" xfId="3" applyFont="1" applyBorder="1" applyAlignment="1">
      <alignment horizontal="right"/>
    </xf>
    <xf numFmtId="165" fontId="5" fillId="0" borderId="3" xfId="3" applyNumberFormat="1" applyFont="1" applyBorder="1" applyAlignment="1">
      <alignment horizontal="right" vertical="center" wrapText="1"/>
    </xf>
    <xf numFmtId="0" fontId="5" fillId="0" borderId="23" xfId="3" applyNumberFormat="1" applyFont="1" applyBorder="1" applyAlignment="1">
      <alignment horizontal="right" vertical="center" wrapText="1"/>
    </xf>
    <xf numFmtId="0" fontId="5" fillId="0" borderId="6" xfId="3" applyNumberFormat="1" applyFont="1" applyBorder="1" applyAlignment="1">
      <alignment horizontal="right" vertical="center" wrapText="1"/>
    </xf>
    <xf numFmtId="0" fontId="0" fillId="0" borderId="1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4" xfId="0" applyBorder="1" applyAlignment="1">
      <alignment horizontal="center"/>
    </xf>
    <xf numFmtId="167" fontId="2" fillId="2" borderId="35" xfId="0" applyNumberFormat="1" applyFont="1" applyFill="1" applyBorder="1" applyAlignment="1" applyProtection="1">
      <alignment horizontal="center" vertical="top" wrapText="1"/>
      <protection locked="0"/>
    </xf>
    <xf numFmtId="167" fontId="2" fillId="2" borderId="22" xfId="0" applyNumberFormat="1" applyFont="1" applyFill="1" applyBorder="1" applyAlignment="1" applyProtection="1">
      <alignment horizontal="center" vertical="top" wrapText="1"/>
      <protection locked="0"/>
    </xf>
    <xf numFmtId="0" fontId="2" fillId="2" borderId="21" xfId="0" applyFont="1" applyFill="1" applyBorder="1" applyAlignment="1" applyProtection="1">
      <alignment horizontal="right" vertical="top" wrapText="1"/>
      <protection locked="0"/>
    </xf>
    <xf numFmtId="0" fontId="2" fillId="2" borderId="35" xfId="0" applyFont="1" applyFill="1" applyBorder="1" applyAlignment="1" applyProtection="1">
      <alignment horizontal="right" vertical="top" wrapText="1"/>
      <protection locked="0"/>
    </xf>
    <xf numFmtId="165" fontId="5" fillId="0" borderId="15" xfId="2" applyFont="1" applyFill="1" applyBorder="1" applyAlignment="1">
      <alignment horizontal="center"/>
    </xf>
    <xf numFmtId="165" fontId="5" fillId="0" borderId="16" xfId="2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right" vertical="center" textRotation="90" wrapText="1"/>
    </xf>
    <xf numFmtId="0" fontId="8" fillId="4" borderId="12" xfId="0" applyFont="1" applyFill="1" applyBorder="1" applyAlignment="1">
      <alignment horizontal="right" vertical="center" textRotation="90" wrapText="1"/>
    </xf>
    <xf numFmtId="0" fontId="7" fillId="4" borderId="3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4" fontId="5" fillId="4" borderId="11" xfId="0" applyNumberFormat="1" applyFont="1" applyFill="1" applyBorder="1" applyAlignment="1">
      <alignment horizontal="center" vertical="center" wrapText="1"/>
    </xf>
    <xf numFmtId="4" fontId="5" fillId="4" borderId="12" xfId="0" applyNumberFormat="1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 wrapText="1"/>
    </xf>
    <xf numFmtId="0" fontId="7" fillId="4" borderId="24" xfId="0" applyFont="1" applyFill="1" applyBorder="1" applyAlignment="1">
      <alignment horizontal="center" vertical="center" wrapText="1"/>
    </xf>
    <xf numFmtId="0" fontId="7" fillId="4" borderId="25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165" fontId="5" fillId="6" borderId="17" xfId="2" applyFont="1" applyFill="1" applyBorder="1" applyAlignment="1" applyProtection="1">
      <alignment horizontal="center"/>
      <protection locked="0"/>
    </xf>
    <xf numFmtId="165" fontId="5" fillId="6" borderId="18" xfId="2" applyFont="1" applyFill="1" applyBorder="1" applyAlignment="1" applyProtection="1">
      <alignment horizontal="center"/>
      <protection locked="0"/>
    </xf>
    <xf numFmtId="165" fontId="3" fillId="2" borderId="49" xfId="2" applyFont="1" applyFill="1" applyBorder="1" applyAlignment="1">
      <alignment horizontal="center" vertical="top"/>
    </xf>
    <xf numFmtId="168" fontId="2" fillId="2" borderId="13" xfId="0" applyNumberFormat="1" applyFont="1" applyFill="1" applyBorder="1" applyAlignment="1" applyProtection="1">
      <alignment horizontal="center"/>
      <protection locked="0"/>
    </xf>
    <xf numFmtId="168" fontId="2" fillId="2" borderId="14" xfId="0" applyNumberFormat="1" applyFont="1" applyFill="1" applyBorder="1" applyAlignment="1" applyProtection="1">
      <alignment horizontal="center"/>
      <protection locked="0"/>
    </xf>
  </cellXfs>
  <cellStyles count="7">
    <cellStyle name="Денежный" xfId="1" builtinId="4"/>
    <cellStyle name="Денежный 2" xfId="5" xr:uid="{00000000-0005-0000-0000-000001000000}"/>
    <cellStyle name="Обычный" xfId="0" builtinId="0"/>
    <cellStyle name="Обычный 2 2" xfId="3" xr:uid="{00000000-0005-0000-0000-000003000000}"/>
    <cellStyle name="Обычный 3" xfId="4" xr:uid="{00000000-0005-0000-0000-000004000000}"/>
    <cellStyle name="Финансовый" xfId="2" builtinId="3"/>
    <cellStyle name="Финансовый 2" xfId="6" xr:uid="{00000000-0005-0000-0000-000006000000}"/>
  </cellStyles>
  <dxfs count="1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9999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b/>
        <i val="0"/>
        <u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u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rgb="FFFFCCCC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rgb="FFFFCCCC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u/>
      </font>
      <border>
        <top style="thin">
          <color auto="1"/>
        </top>
      </border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u/>
      </font>
      <border>
        <top style="thin">
          <color auto="1"/>
        </top>
      </border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u/>
        <color theme="1"/>
      </font>
    </dxf>
    <dxf>
      <font>
        <color theme="1"/>
      </font>
    </dxf>
    <dxf>
      <font>
        <color rgb="FF9C0006"/>
      </font>
      <fill>
        <patternFill>
          <bgColor rgb="FFFFFF00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u/>
        <color theme="1"/>
      </font>
    </dxf>
    <dxf>
      <font>
        <color theme="1"/>
      </font>
    </dxf>
  </dxfs>
  <tableStyles count="0" defaultTableStyle="TableStyleMedium2" defaultPivotStyle="PivotStyleLight16"/>
  <colors>
    <mruColors>
      <color rgb="FFFFCCCC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733425</xdr:colOff>
      <xdr:row>0</xdr:row>
      <xdr:rowOff>0</xdr:rowOff>
    </xdr:from>
    <xdr:to>
      <xdr:col>10</xdr:col>
      <xdr:colOff>1676400</xdr:colOff>
      <xdr:row>1</xdr:row>
      <xdr:rowOff>28575</xdr:rowOff>
    </xdr:to>
    <xdr:sp macro="[0]!Module1.СохранениеНовогоЗаказа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A769941D-B19A-4E67-BA3B-EDB2716DED00}"/>
            </a:ext>
          </a:extLst>
        </xdr:cNvPr>
        <xdr:cNvSpPr/>
      </xdr:nvSpPr>
      <xdr:spPr>
        <a:xfrm>
          <a:off x="9467850" y="0"/>
          <a:ext cx="23907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>
              <a:solidFill>
                <a:srgbClr val="FFFF00"/>
              </a:solidFill>
            </a:rPr>
            <a:t>ЗАПИСАТЬ В РЕЕСТР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30077</xdr:colOff>
      <xdr:row>7</xdr:row>
      <xdr:rowOff>340895</xdr:rowOff>
    </xdr:from>
    <xdr:to>
      <xdr:col>4</xdr:col>
      <xdr:colOff>3268578</xdr:colOff>
      <xdr:row>7</xdr:row>
      <xdr:rowOff>1248621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9CEB6BC6-B13C-44D3-B394-0096791CB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61209" y="2035342"/>
          <a:ext cx="3238501" cy="907726"/>
        </a:xfrm>
        <a:prstGeom prst="rect">
          <a:avLst/>
        </a:prstGeom>
      </xdr:spPr>
    </xdr:pic>
    <xdr:clientData/>
  </xdr:twoCellAnchor>
  <xdr:twoCellAnchor editAs="oneCell">
    <xdr:from>
      <xdr:col>7</xdr:col>
      <xdr:colOff>42137</xdr:colOff>
      <xdr:row>7</xdr:row>
      <xdr:rowOff>342899</xdr:rowOff>
    </xdr:from>
    <xdr:to>
      <xdr:col>9</xdr:col>
      <xdr:colOff>1079861</xdr:colOff>
      <xdr:row>7</xdr:row>
      <xdr:rowOff>1250625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D1B03F54-215F-4529-B6D1-BD050011F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65584" y="2037346"/>
          <a:ext cx="3238501" cy="907726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0</xdr:row>
      <xdr:rowOff>28576</xdr:rowOff>
    </xdr:from>
    <xdr:to>
      <xdr:col>4</xdr:col>
      <xdr:colOff>1390650</xdr:colOff>
      <xdr:row>1</xdr:row>
      <xdr:rowOff>161926</xdr:rowOff>
    </xdr:to>
    <xdr:sp macro="[0]!Экспорт_в_Exell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A1C7E7F0-B41E-45C2-AF2B-C1CB63F29C0F}"/>
            </a:ext>
          </a:extLst>
        </xdr:cNvPr>
        <xdr:cNvSpPr/>
      </xdr:nvSpPr>
      <xdr:spPr>
        <a:xfrm>
          <a:off x="171450" y="28576"/>
          <a:ext cx="164782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/>
            <a:t>Сохранить в </a:t>
          </a:r>
          <a:r>
            <a:rPr lang="en-US" sz="1400"/>
            <a:t>Excell</a:t>
          </a:r>
          <a:endParaRPr lang="ru-RU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2781300</xdr:colOff>
      <xdr:row>0</xdr:row>
      <xdr:rowOff>38100</xdr:rowOff>
    </xdr:from>
    <xdr:to>
      <xdr:col>3</xdr:col>
      <xdr:colOff>4276725</xdr:colOff>
      <xdr:row>1</xdr:row>
      <xdr:rowOff>76200</xdr:rowOff>
    </xdr:to>
    <xdr:sp macro="[0]!Сохранить_в_PDF_КС2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4C2C9392-B857-4272-8CB8-A58456A69D6A}"/>
            </a:ext>
          </a:extLst>
        </xdr:cNvPr>
        <xdr:cNvSpPr/>
      </xdr:nvSpPr>
      <xdr:spPr>
        <a:xfrm>
          <a:off x="3619500" y="38100"/>
          <a:ext cx="1495425" cy="238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/>
            <a:t>Сохранить в </a:t>
          </a:r>
          <a:r>
            <a:rPr lang="en-US" sz="1400" b="1"/>
            <a:t>PDF</a:t>
          </a:r>
          <a:endParaRPr lang="ru-RU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152400</xdr:colOff>
      <xdr:row>1</xdr:row>
      <xdr:rowOff>9525</xdr:rowOff>
    </xdr:from>
    <xdr:to>
      <xdr:col>14</xdr:col>
      <xdr:colOff>153293</xdr:colOff>
      <xdr:row>2</xdr:row>
      <xdr:rowOff>88033</xdr:rowOff>
    </xdr:to>
    <xdr:pic macro="[0]!Сохранить_в_PDF_КС3">
      <xdr:nvPicPr>
        <xdr:cNvPr id="2" name="Рисунок 1">
          <a:extLst>
            <a:ext uri="{FF2B5EF4-FFF2-40B4-BE49-F238E27FC236}">
              <a16:creationId xmlns:a16="http://schemas.microsoft.com/office/drawing/2014/main" id="{2044F4D0-D7EF-4D03-A9FE-98F583C24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81800" y="9525"/>
          <a:ext cx="1505843" cy="24995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Shared%20Docs\&#1040;&#1056;&#1061;&#1048;&#1042;%20&#1047;&#1040;&#1050;&#1040;&#1047;&#1054;&#1042;%202\%2056%20&#1076;&#1086;&#1084;%20&#1055;&#1072;&#1088;&#1082;&#1086;&#1074;&#1099;&#1081;%203%20&#1086;&#1090;%2026.07\&#1047;&#1072;&#1082;&#1072;&#1079;_%2056%20&#1076;&#1086;&#1084;%20&#1055;&#1072;&#1088;&#1082;&#1086;&#1074;&#1099;&#1081;%203%20&#1086;&#1090;%2026.07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Shared%20Docs\&#1040;&#1056;&#1061;&#1048;&#1042;%20&#1047;&#1040;&#1050;&#1040;&#1047;&#1054;&#1042;%202\&#1046;&#1080;&#1083;&#1086;&#1081;%20&#1076;&#1086;&#1084;%20&#8470;2.1\&#1047;&#1072;&#1082;&#1072;&#1079;_&#1046;&#1080;&#1083;&#1086;&#1081;%20&#1076;&#1086;&#1084;%20&#8470;2.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\Shared%20Docs\&#1040;&#1056;&#1061;&#1048;&#1042;%20&#1047;&#1040;&#1050;&#1040;&#1047;&#1054;&#1042;%202\&#1050;&#1086;&#1085;&#1090;&#1088;&#1072;&#1075;&#1077;&#1085;&#1090;&#109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ил1_2КП"/>
      <sheetName val="ИТОГОВЫЙ"/>
      <sheetName val="ВВОД"/>
      <sheetName val="Материалы"/>
      <sheetName val="Расчет"/>
      <sheetName val="Корнеев"/>
      <sheetName val="Темп1"/>
      <sheetName val="Темп2"/>
      <sheetName val="Лист1"/>
      <sheetName val="Экспорт"/>
    </sheetNames>
    <sheetDataSet>
      <sheetData sheetId="0"/>
      <sheetData sheetId="1">
        <row r="3">
          <cell r="F3">
            <v>8363160.6700000018</v>
          </cell>
        </row>
        <row r="4">
          <cell r="F4">
            <v>5472308.870000001</v>
          </cell>
        </row>
        <row r="5">
          <cell r="F5">
            <v>2890851.8000000003</v>
          </cell>
        </row>
        <row r="7">
          <cell r="F7">
            <v>0</v>
          </cell>
        </row>
        <row r="8">
          <cell r="F8">
            <v>0</v>
          </cell>
        </row>
        <row r="9">
          <cell r="F9">
            <v>0</v>
          </cell>
        </row>
        <row r="11">
          <cell r="F11">
            <v>0</v>
          </cell>
        </row>
        <row r="12">
          <cell r="F12">
            <v>0</v>
          </cell>
        </row>
        <row r="13">
          <cell r="F13">
            <v>0</v>
          </cell>
        </row>
        <row r="14">
          <cell r="F1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9">
          <cell r="F39">
            <v>0</v>
          </cell>
        </row>
        <row r="40">
          <cell r="F40">
            <v>0</v>
          </cell>
        </row>
        <row r="42">
          <cell r="F42">
            <v>0</v>
          </cell>
        </row>
        <row r="43">
          <cell r="F43">
            <v>0</v>
          </cell>
        </row>
        <row r="44">
          <cell r="F44">
            <v>0</v>
          </cell>
        </row>
        <row r="45">
          <cell r="F45">
            <v>0</v>
          </cell>
        </row>
        <row r="47">
          <cell r="F47">
            <v>0</v>
          </cell>
        </row>
        <row r="48">
          <cell r="F48">
            <v>0</v>
          </cell>
        </row>
      </sheetData>
      <sheetData sheetId="2">
        <row r="4">
          <cell r="I4" t="str">
            <v>РАСЧЕТ</v>
          </cell>
        </row>
        <row r="5">
          <cell r="B5"/>
        </row>
        <row r="6">
          <cell r="B6" t="str">
            <v xml:space="preserve"> 56 дом Парковый 3 от 26.07</v>
          </cell>
        </row>
        <row r="7">
          <cell r="B7"/>
        </row>
        <row r="9">
          <cell r="B9"/>
          <cell r="H9"/>
        </row>
        <row r="10">
          <cell r="B10"/>
        </row>
        <row r="11">
          <cell r="B11"/>
        </row>
        <row r="12">
          <cell r="B12"/>
        </row>
        <row r="18">
          <cell r="B18"/>
        </row>
        <row r="19">
          <cell r="B19"/>
        </row>
        <row r="29">
          <cell r="B29"/>
        </row>
        <row r="30">
          <cell r="B30"/>
        </row>
        <row r="31">
          <cell r="B31"/>
        </row>
        <row r="52">
          <cell r="A52" t="str">
            <v>v4.3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11">
          <cell r="AI11" t="str">
            <v>\\Nas\Shared Docs\АРХИВ ЗАКАЗОВ 2\ 56 дом Парковый 3 от 26.07\Заказ_ 56 дом Парковый 3 от 26.07.xlsm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рил1_2КП"/>
      <sheetName val="ИТОГОВЫЙ"/>
      <sheetName val="ВВОД"/>
      <sheetName val="Материалы"/>
      <sheetName val="Расчет"/>
      <sheetName val="Корнеев"/>
      <sheetName val="Темп1"/>
      <sheetName val="Темп2"/>
      <sheetName val="Лист1"/>
      <sheetName val="Экспорт"/>
    </sheetNames>
    <sheetDataSet>
      <sheetData sheetId="0"/>
      <sheetData sheetId="1">
        <row r="3">
          <cell r="F3">
            <v>943332.25</v>
          </cell>
        </row>
        <row r="4">
          <cell r="F4">
            <v>590508.7699999999</v>
          </cell>
        </row>
        <row r="5">
          <cell r="F5">
            <v>352823.48000000004</v>
          </cell>
        </row>
        <row r="7">
          <cell r="F7">
            <v>0</v>
          </cell>
        </row>
        <row r="8">
          <cell r="F8">
            <v>0</v>
          </cell>
        </row>
        <row r="9">
          <cell r="F9">
            <v>0</v>
          </cell>
        </row>
        <row r="11">
          <cell r="F11">
            <v>0</v>
          </cell>
        </row>
        <row r="12">
          <cell r="F12">
            <v>0</v>
          </cell>
        </row>
        <row r="13">
          <cell r="F13">
            <v>0</v>
          </cell>
        </row>
        <row r="14">
          <cell r="F1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9">
          <cell r="F39">
            <v>0</v>
          </cell>
        </row>
        <row r="40">
          <cell r="F40">
            <v>0</v>
          </cell>
        </row>
        <row r="42">
          <cell r="F42">
            <v>0</v>
          </cell>
        </row>
        <row r="43">
          <cell r="F43">
            <v>0</v>
          </cell>
        </row>
        <row r="44">
          <cell r="F44">
            <v>0</v>
          </cell>
        </row>
        <row r="45">
          <cell r="F45">
            <v>0</v>
          </cell>
        </row>
        <row r="47">
          <cell r="F47">
            <v>0</v>
          </cell>
        </row>
        <row r="48">
          <cell r="F48">
            <v>0</v>
          </cell>
        </row>
      </sheetData>
      <sheetData sheetId="2">
        <row r="4">
          <cell r="I4" t="str">
            <v>РАСЧЕТ</v>
          </cell>
        </row>
        <row r="5">
          <cell r="B5"/>
        </row>
        <row r="7">
          <cell r="B7"/>
        </row>
        <row r="9">
          <cell r="B9"/>
          <cell r="H9"/>
        </row>
        <row r="10">
          <cell r="B10"/>
        </row>
        <row r="11">
          <cell r="B11"/>
        </row>
        <row r="12">
          <cell r="B12"/>
        </row>
        <row r="18">
          <cell r="B18"/>
        </row>
        <row r="19">
          <cell r="B19"/>
        </row>
        <row r="29">
          <cell r="B29"/>
        </row>
        <row r="30">
          <cell r="B30"/>
        </row>
        <row r="31">
          <cell r="B31"/>
        </row>
        <row r="52">
          <cell r="A52" t="str">
            <v>v4.3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">
          <cell r="B1" t="str">
            <v>Наши компании</v>
          </cell>
        </row>
        <row r="2">
          <cell r="B2" t="str">
            <v>Название всплывающего списка</v>
          </cell>
          <cell r="C2" t="str">
            <v>Наименование</v>
          </cell>
          <cell r="D2" t="str">
            <v>ИНН</v>
          </cell>
          <cell r="E2" t="str">
            <v>КПП</v>
          </cell>
          <cell r="F2" t="str">
            <v>ОКПО</v>
          </cell>
          <cell r="G2" t="str">
            <v>Адрес</v>
          </cell>
          <cell r="H2" t="str">
            <v>Наименование в подписи</v>
          </cell>
          <cell r="I2"/>
          <cell r="J2"/>
          <cell r="K2"/>
          <cell r="L2" t="str">
            <v>Для шапки в калькуляцию с ПУСТЫМИ СТРОКАМИ</v>
          </cell>
          <cell r="N2" t="str">
            <v>Для КС-6</v>
          </cell>
        </row>
        <row r="3">
          <cell r="B3" t="str">
            <v>МЭС</v>
          </cell>
          <cell r="C3" t="str">
            <v xml:space="preserve"> ООО СК«МЭС»</v>
          </cell>
          <cell r="D3" t="str">
            <v>7447264133</v>
          </cell>
          <cell r="E3">
            <v>744701001</v>
          </cell>
          <cell r="F3" t="str">
            <v>03847889</v>
          </cell>
          <cell r="G3" t="str">
            <v>454021, г.Челябинск, ул.Молодогвардейцев, д.45а, офис 37.</v>
          </cell>
          <cell r="H3" t="str">
            <v>ООО СК«МЭС»</v>
          </cell>
          <cell r="I3" t="str">
            <v>директор</v>
          </cell>
          <cell r="J3" t="str">
            <v>А. В. Старков</v>
          </cell>
          <cell r="K3" t="str">
            <v>НДС 22%</v>
          </cell>
          <cell r="L3" t="str">
            <v xml:space="preserve">
     директор                                                 Старков А.В. </v>
          </cell>
          <cell r="N3" t="str">
            <v xml:space="preserve"> ООО СК«МЭС», ИНН 7447264133, КПП 744701001, 454021, г.Челябинск, ул.Молодогвардейцев, д.45а, офис 37.</v>
          </cell>
        </row>
        <row r="4">
          <cell r="B4" t="str">
            <v>ИП Старков</v>
          </cell>
          <cell r="C4" t="str">
            <v>Индивидуальный предприниматель  Старков Андрей Викторович</v>
          </cell>
          <cell r="D4" t="str">
            <v>744812741558</v>
          </cell>
          <cell r="E4"/>
          <cell r="F4" t="str">
            <v>0128545504</v>
          </cell>
          <cell r="G4" t="str">
            <v>456513, Челябинская область, р-н Сосновский, п. Рощино, ул. Светлая, д. 34</v>
          </cell>
          <cell r="H4" t="str">
            <v>ИП  Старков Андрей Викторович</v>
          </cell>
          <cell r="I4"/>
          <cell r="J4" t="str">
            <v>А. В. Старков</v>
          </cell>
          <cell r="K4" t="str">
            <v>НДС 5%</v>
          </cell>
          <cell r="L4" t="str">
            <v xml:space="preserve">
            ИП                                                        Старков А.В.</v>
          </cell>
          <cell r="N4" t="str">
            <v>Индивидуальный предприниматель  Старков Андрей Викторович, ИНН 744812741558, 456513, Челябинская область, р-н Сосновский, п. Рощино, ул. Светлая, д. 34</v>
          </cell>
        </row>
        <row r="5">
          <cell r="B5"/>
          <cell r="C5"/>
          <cell r="D5"/>
          <cell r="E5"/>
          <cell r="F5"/>
          <cell r="G5"/>
          <cell r="H5"/>
          <cell r="I5"/>
          <cell r="J5"/>
          <cell r="K5"/>
          <cell r="L5"/>
          <cell r="N5" t="str">
            <v xml:space="preserve">, ИНН , </v>
          </cell>
        </row>
        <row r="6">
          <cell r="B6"/>
          <cell r="C6"/>
          <cell r="D6"/>
          <cell r="E6"/>
          <cell r="F6"/>
          <cell r="G6"/>
          <cell r="H6"/>
          <cell r="I6"/>
          <cell r="J6"/>
          <cell r="K6"/>
          <cell r="L6"/>
          <cell r="N6" t="str">
            <v xml:space="preserve">, ИНН , </v>
          </cell>
        </row>
        <row r="7">
          <cell r="B7"/>
          <cell r="C7"/>
          <cell r="D7"/>
          <cell r="E7"/>
          <cell r="F7"/>
          <cell r="G7"/>
          <cell r="H7"/>
          <cell r="I7"/>
          <cell r="J7"/>
          <cell r="K7"/>
          <cell r="L7"/>
          <cell r="N7" t="str">
            <v xml:space="preserve">, ИНН , </v>
          </cell>
        </row>
        <row r="8">
          <cell r="B8" t="str">
            <v>Заказчики</v>
          </cell>
          <cell r="D8"/>
          <cell r="E8"/>
          <cell r="F8"/>
          <cell r="G8"/>
          <cell r="L8"/>
        </row>
        <row r="9">
          <cell r="B9" t="str">
            <v>Название всплывающего списка</v>
          </cell>
          <cell r="C9" t="str">
            <v>Наименование</v>
          </cell>
          <cell r="D9" t="str">
            <v>ИНН</v>
          </cell>
          <cell r="E9" t="str">
            <v>КПП</v>
          </cell>
          <cell r="F9" t="str">
            <v>ОКПО</v>
          </cell>
          <cell r="G9" t="str">
            <v>Адрес</v>
          </cell>
          <cell r="H9" t="str">
            <v>Наименование в подписи</v>
          </cell>
          <cell r="I9"/>
          <cell r="J9"/>
          <cell r="K9"/>
          <cell r="L9"/>
          <cell r="N9" t="str">
            <v>Для КС-6</v>
          </cell>
        </row>
        <row r="10">
          <cell r="B10" t="str">
            <v>Флай Плэнинг Партнерс</v>
          </cell>
          <cell r="C10" t="str">
            <v>ООО "Специализированный застройщик "Флай Плэнинг Партнерс"</v>
          </cell>
          <cell r="D10" t="str">
            <v>7453326726</v>
          </cell>
          <cell r="E10" t="str">
            <v>745301001</v>
          </cell>
          <cell r="F10" t="str">
            <v>36358912</v>
          </cell>
          <cell r="G10" t="str">
            <v>454091, Челябинская область, город Челябинск, ул Кирова, д. 159, офис 908 </v>
          </cell>
          <cell r="H10" t="str">
            <v>ООО "Специализированный застройщик "Флай Плэнинг Партнерс"</v>
          </cell>
          <cell r="L10"/>
          <cell r="N10" t="str">
            <v>ООО "Специализированный застройщик "Флай Плэнинг Партнерс", ИНН 7453326726, КПП 745301001, 454091, Челябинская область, город Челябинск, ул Кирова, д. 159, офис 908 </v>
          </cell>
        </row>
        <row r="11">
          <cell r="B11" t="str">
            <v>Флай Плэнинг</v>
          </cell>
          <cell r="C11" t="str">
            <v>ООО "Специализированный застройщик "Флай Плэнинг"</v>
          </cell>
          <cell r="D11" t="str">
            <v>7453326701</v>
          </cell>
          <cell r="E11" t="str">
            <v>745301001</v>
          </cell>
          <cell r="F11" t="str">
            <v>36359573</v>
          </cell>
          <cell r="G11" t="str">
            <v>454091, Челябинская область, город Челябинск, ул Кирова, д. 159, офис 909 </v>
          </cell>
          <cell r="H11" t="str">
            <v>ООО "Специализированный застройщик "Флай Плэнинг"</v>
          </cell>
          <cell r="L11"/>
          <cell r="N11" t="str">
            <v>ООО "Специализированный застройщик "Флай Плэнинг", ИНН 7453326701, КПП 745301001, 454091, Челябинская область, город Челябинск, ул Кирова, д. 159, офис 909 </v>
          </cell>
        </row>
        <row r="12">
          <cell r="B12" t="str">
            <v>Парковый Премиум</v>
          </cell>
          <cell r="C12" t="str">
            <v>ООО "Специализированный застройщик "Парковый Премиум"</v>
          </cell>
          <cell r="D12" t="str">
            <v>7453332945</v>
          </cell>
          <cell r="E12" t="str">
            <v>745301001</v>
          </cell>
          <cell r="F12" t="str">
            <v>42777139</v>
          </cell>
          <cell r="G12" t="str">
            <v>454091, Челябинская область, город Челябинск, ул Кирова, д. 159, офис 1401 </v>
          </cell>
          <cell r="H12" t="str">
            <v>ООО "Специализированный застройщик "Парковый Премиум"</v>
          </cell>
          <cell r="L12"/>
          <cell r="N12" t="str">
            <v>ООО "Специализированный застройщик "Парковый Премиум", ИНН 7453332945, КПП 745301001, 454091, Челябинская область, город Челябинск, ул Кирова, д. 159, офис 1401 </v>
          </cell>
        </row>
        <row r="13">
          <cell r="B13" t="str">
            <v>Привилегия-4</v>
          </cell>
          <cell r="C13" t="str">
            <v>ООО "Специализированный Застройщик "Привилегия-4"</v>
          </cell>
          <cell r="D13" t="str">
            <v>7453341812</v>
          </cell>
          <cell r="E13" t="str">
            <v>745301001</v>
          </cell>
          <cell r="F13" t="str">
            <v>50842158</v>
          </cell>
          <cell r="G13" t="str">
            <v>454091, город Челябинск, ул.  Кирова, дом159.
 Почтовый адрес: 454091, город Челябинск, ул.  Кирова, дом159</v>
          </cell>
          <cell r="H13" t="str">
            <v>ООО "Специализированный Застройщик "Привилегия-4"</v>
          </cell>
          <cell r="L13"/>
          <cell r="N13" t="str">
            <v>ООО "Специализированный Застройщик "Привилегия-4", ИНН 7453341812, КПП 745301001, 454091, город Челябинск, ул.  Кирова, дом159.
 Почтовый адрес: 454091, город Челябинск, ул.  Кирова, дом159</v>
          </cell>
        </row>
        <row r="14">
          <cell r="B14" t="str">
            <v>Привилегия Партнерс</v>
          </cell>
          <cell r="C14" t="str">
            <v>ООО "Специализированный Застройщик "Привилегия Партнерс"</v>
          </cell>
          <cell r="D14" t="str">
            <v>7453342855</v>
          </cell>
          <cell r="E14" t="str">
            <v>745301001</v>
          </cell>
          <cell r="F14" t="str">
            <v>58799019</v>
          </cell>
          <cell r="G14" t="str">
            <v>454091, Челябинская область, г Челябинск, ул Кирова, д. 159 </v>
          </cell>
          <cell r="H14" t="str">
            <v>ООО "Специализированный Застройщик "Привилегия Партнерс"</v>
          </cell>
          <cell r="L14"/>
          <cell r="N14" t="str">
            <v>ООО "Специализированный Застройщик "Привилегия Партнерс", ИНН 7453342855, КПП 745301001, 454091, Челябинская область, г Челябинск, ул Кирова, д. 159 </v>
          </cell>
        </row>
        <row r="15">
          <cell r="B15" t="str">
            <v>Привилегия Партнерс-3</v>
          </cell>
          <cell r="C15" t="str">
            <v>ООО "Специализированный Застройщик "Привилегия Партнерс-3"</v>
          </cell>
          <cell r="D15" t="str">
            <v>7453342848</v>
          </cell>
          <cell r="E15" t="str">
            <v>745301001</v>
          </cell>
          <cell r="F15" t="str">
            <v>59289616</v>
          </cell>
          <cell r="G15" t="str">
            <v>454091, Челябинская область, г Челябинск, ул Кирова, д. 159</v>
          </cell>
          <cell r="H15" t="str">
            <v>ООО "Специализированный Застройщик "Привилегия Партнерс-3"</v>
          </cell>
          <cell r="L15"/>
          <cell r="N15" t="str">
            <v>ООО "Специализированный Застройщик "Привилегия Партнерс-3", ИНН 7453342848, КПП 745301001, 454091, Челябинская область, г Челябинск, ул Кирова, д. 159</v>
          </cell>
        </row>
        <row r="16">
          <cell r="B16" t="str">
            <v>Привилегия Партнерс-4</v>
          </cell>
          <cell r="C16" t="str">
            <v>ООО "Специализированный Застройщик "Привилегия Партнерс-4"</v>
          </cell>
          <cell r="D16" t="str">
            <v>7453354667</v>
          </cell>
          <cell r="E16" t="str">
            <v>745301001</v>
          </cell>
          <cell r="F16" t="str">
            <v>56933212</v>
          </cell>
          <cell r="G16" t="str">
            <v xml:space="preserve">454091, Челябинская область, г Челябинск, ул Кирова, д. 159 </v>
          </cell>
          <cell r="H16" t="str">
            <v>ООО "Специализированный Застройщик "Привилегия Партнерс-4"</v>
          </cell>
          <cell r="L16"/>
          <cell r="N16" t="str">
            <v xml:space="preserve">ООО "Специализированный Застройщик "Привилегия Партнерс-4", ИНН 7453354667, КПП 745301001, 454091, Челябинская область, г Челябинск, ул Кирова, д. 159 </v>
          </cell>
        </row>
        <row r="17">
          <cell r="B17" t="str">
            <v>Южуралспецмонтажстрой</v>
          </cell>
          <cell r="C17" t="str">
            <v>ООО СЗ "Южуралспецмонтажстрой" </v>
          </cell>
          <cell r="D17" t="str">
            <v>7453280380</v>
          </cell>
          <cell r="E17" t="str">
            <v>745101001</v>
          </cell>
          <cell r="F17" t="str">
            <v>34542563</v>
          </cell>
          <cell r="G17" t="str">
            <v>454092, Челябинская область, город Челябинск, ул Воровского, д. 47, кв. 16 </v>
          </cell>
          <cell r="H17" t="str">
            <v>ООО СЗ "Южуралспецмонтажстрой" </v>
          </cell>
          <cell r="L17"/>
          <cell r="N17" t="str">
            <v>ООО СЗ "Южуралспецмонтажстрой" , ИНН 7453280380, КПП 745101001, 454092, Челябинская область, город Челябинск, ул Воровского, д. 47, кв. 16 </v>
          </cell>
        </row>
        <row r="18">
          <cell r="B18" t="str">
            <v>Франк </v>
          </cell>
          <cell r="C18" t="str">
            <v>ООО "Франк" </v>
          </cell>
          <cell r="D18" t="str">
            <v>7460061492</v>
          </cell>
          <cell r="E18" t="str">
            <v>746001001</v>
          </cell>
          <cell r="F18" t="str">
            <v>53196227</v>
          </cell>
          <cell r="G18" t="str">
            <v>456509, Челябинская область, Сосновский р-н, п Западный, мкр. Привилегия, Уютная ул, д. 4 </v>
          </cell>
          <cell r="H18" t="str">
            <v>ООО "Франк" </v>
          </cell>
          <cell r="L18"/>
          <cell r="N18" t="str">
            <v>ООО "Франк" , ИНН 7460061492, КПП 746001001, 456509, Челябинская область, Сосновский р-н, п Западный, мкр. Привилегия, Уютная ул, д. 4 </v>
          </cell>
        </row>
        <row r="19">
          <cell r="B19" t="str">
            <v>Жилстрой-М</v>
          </cell>
          <cell r="C19" t="str">
            <v>ООО "Жилстрой-М"</v>
          </cell>
          <cell r="D19" t="str">
            <v>7456052022</v>
          </cell>
          <cell r="E19" t="str">
            <v>745601001</v>
          </cell>
          <cell r="F19" t="str">
            <v>99734428</v>
          </cell>
          <cell r="G19" t="str">
            <v>455038, Челябинская область, г Магнитогорск, ул Сталеваров, д. 17а, помещ. 9 </v>
          </cell>
          <cell r="H19" t="str">
            <v>ООО "Жилстрой-М"</v>
          </cell>
          <cell r="L19"/>
          <cell r="N19" t="str">
            <v>ООО "Жилстрой-М", ИНН 7456052022, КПП 745601001, 455038, Челябинская область, г Магнитогорск, ул Сталеваров, д. 17а, помещ. 9 </v>
          </cell>
        </row>
        <row r="20">
          <cell r="B20" t="str">
            <v>ГКБ № 2</v>
          </cell>
          <cell r="C20" t="str">
            <v>ГАУЗ "ГКБ № 2 Г. Челябинск"</v>
          </cell>
          <cell r="D20" t="str">
            <v>7453016450</v>
          </cell>
          <cell r="E20" t="str">
            <v>745301001</v>
          </cell>
          <cell r="F20" t="str">
            <v>36918765</v>
          </cell>
          <cell r="G20" t="str">
            <v xml:space="preserve">454080, Челябинская область, город Челябинск, пр-кт Ленина, д. 82 </v>
          </cell>
          <cell r="H20" t="str">
            <v>ГАУЗ "ГКБ № 2 Г. Челябинск"</v>
          </cell>
          <cell r="L20"/>
          <cell r="N20" t="str">
            <v xml:space="preserve">ГАУЗ "ГКБ № 2 Г. Челябинск", ИНН 7453016450, КПП 745301001, 454080, Челябинская область, город Челябинск, пр-кт Ленина, д. 82 </v>
          </cell>
        </row>
        <row r="21">
          <cell r="B21" t="str">
            <v>Энергостандарт</v>
          </cell>
          <cell r="C21" t="str">
            <v>ООО "Энергостандарт"</v>
          </cell>
          <cell r="D21" t="str">
            <v>7430026444</v>
          </cell>
          <cell r="E21" t="str">
            <v>743001001</v>
          </cell>
          <cell r="F21" t="str">
            <v>04211805</v>
          </cell>
          <cell r="G21" t="str">
            <v xml:space="preserve">456625, Челябинская область, город Копейск, ул. Жданова, д. 25 а помещение 5, ком. 9 </v>
          </cell>
          <cell r="H21" t="str">
            <v>ООО "Энергостандарт"</v>
          </cell>
          <cell r="L21"/>
          <cell r="N21" t="str">
            <v xml:space="preserve">ООО "Энергостандарт", ИНН 7430026444, КПП 743001001, 456625, Челябинская область, город Копейск, ул. Жданова, д. 25 а помещение 5, ком. 9 </v>
          </cell>
        </row>
        <row r="22">
          <cell r="B22" t="str">
            <v>Урал Строй Технологии</v>
          </cell>
          <cell r="C22" t="str">
            <v>ООО «Урал Строй Технологии»</v>
          </cell>
          <cell r="D22" t="str">
            <v>7451312510</v>
          </cell>
          <cell r="E22" t="str">
            <v>744701001</v>
          </cell>
          <cell r="F22" t="str">
            <v>68653920</v>
          </cell>
          <cell r="G22" t="str">
            <v>454016, г. Челябинск, ул. Бр.Кашириных, д.101А, кв.40</v>
          </cell>
          <cell r="H22" t="str">
            <v>ООО «Урал Строй Технологии»</v>
          </cell>
          <cell r="L22"/>
          <cell r="N22" t="str">
            <v>ООО «Урал Строй Технологии», ИНН 7451312510, КПП 744701001, 454016, г. Челябинск, ул. Бр.Кашириных, д.101А, кв.40</v>
          </cell>
        </row>
        <row r="23">
          <cell r="B23" t="str">
            <v>Привилегия-2</v>
          </cell>
          <cell r="C23" t="str">
            <v>ООО "Специализированный Застройщик "Привилегия-2"</v>
          </cell>
          <cell r="D23" t="str">
            <v>7453341795</v>
          </cell>
          <cell r="E23" t="str">
            <v>745301001</v>
          </cell>
          <cell r="F23" t="str">
            <v>50828342</v>
          </cell>
          <cell r="G23" t="str">
            <v xml:space="preserve">454091, Челябинская область, г Челябинск, ул Кирова, д. 159, офис 1406 </v>
          </cell>
          <cell r="H23" t="str">
            <v>ООО "Специализированный Застройщик "Привилегия-2"</v>
          </cell>
          <cell r="L23"/>
          <cell r="N23" t="str">
            <v xml:space="preserve">ООО "Специализированный Застройщик "Привилегия-2", ИНН 7453341795, КПП 745301001, 454091, Челябинская область, г Челябинск, ул Кирова, д. 159, офис 1406 </v>
          </cell>
        </row>
        <row r="24">
          <cell r="B24"/>
          <cell r="C24"/>
          <cell r="D24"/>
          <cell r="E24"/>
          <cell r="F24"/>
          <cell r="G24"/>
          <cell r="H24"/>
          <cell r="L24"/>
          <cell r="N24" t="str">
            <v xml:space="preserve">, ИНН , </v>
          </cell>
        </row>
        <row r="25">
          <cell r="B25"/>
          <cell r="C25"/>
          <cell r="D25"/>
          <cell r="E25"/>
          <cell r="F25"/>
          <cell r="G25"/>
          <cell r="H25"/>
          <cell r="L25"/>
          <cell r="N25" t="str">
            <v xml:space="preserve">, ИНН , </v>
          </cell>
        </row>
        <row r="26">
          <cell r="B26"/>
          <cell r="C26"/>
          <cell r="D26"/>
          <cell r="E26"/>
          <cell r="F26"/>
          <cell r="G26"/>
          <cell r="H26"/>
          <cell r="L26"/>
          <cell r="N26" t="str">
            <v xml:space="preserve">, ИНН , </v>
          </cell>
        </row>
        <row r="27">
          <cell r="B27"/>
          <cell r="C27"/>
          <cell r="D27"/>
          <cell r="E27"/>
          <cell r="F27"/>
          <cell r="G27"/>
          <cell r="H27"/>
          <cell r="L27"/>
          <cell r="N27" t="str">
            <v xml:space="preserve">, ИНН , </v>
          </cell>
        </row>
        <row r="28">
          <cell r="B28"/>
          <cell r="C28"/>
          <cell r="D28"/>
          <cell r="E28"/>
          <cell r="F28"/>
          <cell r="G28"/>
          <cell r="H28"/>
          <cell r="L28"/>
          <cell r="N28" t="str">
            <v xml:space="preserve">, ИНН , </v>
          </cell>
        </row>
        <row r="29">
          <cell r="B29"/>
          <cell r="C29"/>
          <cell r="D29"/>
          <cell r="E29"/>
          <cell r="F29"/>
          <cell r="G29"/>
          <cell r="H29"/>
          <cell r="L29"/>
          <cell r="N29" t="str">
            <v xml:space="preserve">, ИНН , </v>
          </cell>
        </row>
        <row r="30">
          <cell r="B30"/>
          <cell r="C30"/>
          <cell r="D30"/>
          <cell r="E30"/>
          <cell r="F30"/>
          <cell r="G30"/>
          <cell r="H30"/>
          <cell r="L30"/>
          <cell r="N30" t="str">
            <v xml:space="preserve">, ИНН , </v>
          </cell>
        </row>
        <row r="31">
          <cell r="B31"/>
          <cell r="C31"/>
          <cell r="D31"/>
          <cell r="E31"/>
          <cell r="F31"/>
          <cell r="G31"/>
          <cell r="H31"/>
          <cell r="L31"/>
          <cell r="N31" t="str">
            <v xml:space="preserve">, ИНН , </v>
          </cell>
        </row>
        <row r="32">
          <cell r="B32"/>
          <cell r="C32"/>
          <cell r="D32"/>
          <cell r="E32"/>
          <cell r="F32"/>
          <cell r="G32"/>
          <cell r="H32"/>
          <cell r="L32"/>
          <cell r="N32" t="str">
            <v xml:space="preserve">, ИНН , </v>
          </cell>
        </row>
        <row r="33">
          <cell r="B33"/>
          <cell r="C33"/>
          <cell r="D33"/>
          <cell r="E33"/>
          <cell r="F33"/>
          <cell r="G33"/>
          <cell r="H33"/>
          <cell r="L33"/>
          <cell r="N33" t="str">
            <v xml:space="preserve">, ИНН , </v>
          </cell>
        </row>
        <row r="34">
          <cell r="B34"/>
          <cell r="C34"/>
          <cell r="D34"/>
          <cell r="E34"/>
          <cell r="F34"/>
          <cell r="G34"/>
          <cell r="H34"/>
          <cell r="L34"/>
          <cell r="N34" t="str">
            <v xml:space="preserve">, ИНН , </v>
          </cell>
        </row>
        <row r="35">
          <cell r="B35"/>
          <cell r="C35"/>
          <cell r="D35"/>
          <cell r="E35"/>
          <cell r="F35"/>
          <cell r="G35"/>
          <cell r="H35"/>
          <cell r="L35"/>
          <cell r="N35" t="str">
            <v xml:space="preserve">, ИНН , </v>
          </cell>
        </row>
        <row r="36">
          <cell r="B36"/>
          <cell r="C36"/>
          <cell r="D36"/>
          <cell r="E36"/>
          <cell r="F36"/>
          <cell r="G36"/>
          <cell r="H36"/>
          <cell r="L36"/>
          <cell r="N36" t="str">
            <v xml:space="preserve">, ИНН , </v>
          </cell>
        </row>
        <row r="37">
          <cell r="B37"/>
          <cell r="C37"/>
          <cell r="D37"/>
          <cell r="E37"/>
          <cell r="F37"/>
          <cell r="G37"/>
          <cell r="H37"/>
          <cell r="L37"/>
          <cell r="N37" t="str">
            <v xml:space="preserve">, ИНН , </v>
          </cell>
        </row>
        <row r="38">
          <cell r="B38"/>
          <cell r="C38"/>
          <cell r="D38"/>
          <cell r="E38"/>
          <cell r="F38"/>
          <cell r="G38"/>
          <cell r="H38"/>
          <cell r="L38"/>
          <cell r="N38" t="str">
            <v xml:space="preserve">, ИНН , </v>
          </cell>
        </row>
        <row r="39">
          <cell r="B39"/>
          <cell r="C39"/>
          <cell r="D39"/>
          <cell r="E39"/>
          <cell r="F39"/>
          <cell r="G39"/>
          <cell r="H39"/>
          <cell r="L39"/>
          <cell r="N39" t="str">
            <v xml:space="preserve">, ИНН , </v>
          </cell>
        </row>
        <row r="40">
          <cell r="B40"/>
          <cell r="C40"/>
          <cell r="D40"/>
          <cell r="E40"/>
          <cell r="F40"/>
          <cell r="G40"/>
          <cell r="H40"/>
          <cell r="L40"/>
          <cell r="N40" t="str">
            <v xml:space="preserve">, ИНН , </v>
          </cell>
        </row>
        <row r="41">
          <cell r="B41"/>
          <cell r="C41"/>
          <cell r="D41"/>
          <cell r="E41"/>
          <cell r="F41"/>
          <cell r="G41"/>
          <cell r="H41"/>
          <cell r="L41"/>
          <cell r="N41" t="str">
            <v xml:space="preserve">, ИНН , </v>
          </cell>
        </row>
        <row r="42">
          <cell r="B42"/>
          <cell r="C42"/>
          <cell r="D42"/>
          <cell r="E42"/>
          <cell r="F42"/>
          <cell r="G42"/>
          <cell r="H42"/>
          <cell r="L42"/>
          <cell r="N42" t="str">
            <v xml:space="preserve">, ИНН , </v>
          </cell>
        </row>
        <row r="43">
          <cell r="B43"/>
          <cell r="C43"/>
          <cell r="D43"/>
          <cell r="E43"/>
          <cell r="F43"/>
          <cell r="G43"/>
          <cell r="H43"/>
          <cell r="L43"/>
          <cell r="N43" t="str">
            <v xml:space="preserve">, ИНН , </v>
          </cell>
        </row>
        <row r="44">
          <cell r="B44"/>
          <cell r="C44"/>
          <cell r="D44"/>
          <cell r="E44"/>
          <cell r="F44"/>
          <cell r="G44"/>
          <cell r="H44"/>
          <cell r="L44"/>
          <cell r="N44" t="str">
            <v xml:space="preserve">, ИНН , </v>
          </cell>
        </row>
        <row r="45">
          <cell r="B45"/>
          <cell r="C45"/>
          <cell r="D45"/>
          <cell r="E45"/>
          <cell r="F45"/>
          <cell r="G45"/>
          <cell r="H45"/>
          <cell r="L45"/>
          <cell r="N45" t="str">
            <v xml:space="preserve">, ИНН , </v>
          </cell>
        </row>
        <row r="46">
          <cell r="B46"/>
          <cell r="C46"/>
          <cell r="D46"/>
          <cell r="E46"/>
          <cell r="F46"/>
          <cell r="G46"/>
          <cell r="H46"/>
          <cell r="L46"/>
          <cell r="N46" t="str">
            <v xml:space="preserve">, ИНН , </v>
          </cell>
        </row>
        <row r="47">
          <cell r="B47"/>
          <cell r="C47"/>
          <cell r="D47"/>
          <cell r="E47"/>
          <cell r="F47"/>
          <cell r="G47"/>
          <cell r="H47"/>
          <cell r="L47"/>
          <cell r="N47" t="str">
            <v xml:space="preserve">, ИНН , </v>
          </cell>
        </row>
        <row r="48">
          <cell r="B48"/>
          <cell r="C48"/>
          <cell r="D48"/>
          <cell r="E48"/>
          <cell r="F48"/>
          <cell r="G48"/>
          <cell r="H48"/>
          <cell r="L48"/>
          <cell r="N48" t="str">
            <v xml:space="preserve">, ИНН , </v>
          </cell>
        </row>
        <row r="49">
          <cell r="B49"/>
          <cell r="C49"/>
          <cell r="D49"/>
          <cell r="E49"/>
          <cell r="F49"/>
          <cell r="G49"/>
          <cell r="H49"/>
          <cell r="L49"/>
          <cell r="N49" t="str">
            <v xml:space="preserve">, ИНН , </v>
          </cell>
        </row>
        <row r="50">
          <cell r="B50"/>
          <cell r="C50"/>
          <cell r="D50"/>
          <cell r="E50"/>
          <cell r="F50"/>
          <cell r="G50"/>
          <cell r="H50"/>
          <cell r="L50"/>
          <cell r="N50" t="str">
            <v xml:space="preserve">, ИНН , </v>
          </cell>
        </row>
        <row r="51">
          <cell r="B51"/>
          <cell r="C51"/>
          <cell r="D51"/>
          <cell r="E51"/>
          <cell r="F51"/>
          <cell r="G51"/>
          <cell r="H51"/>
          <cell r="L51"/>
          <cell r="N51" t="str">
            <v xml:space="preserve">, ИНН , </v>
          </cell>
        </row>
        <row r="52">
          <cell r="B52"/>
          <cell r="C52"/>
          <cell r="D52"/>
          <cell r="E52"/>
          <cell r="F52"/>
          <cell r="G52"/>
          <cell r="H52"/>
          <cell r="L52"/>
          <cell r="N52" t="str">
            <v xml:space="preserve">, ИНН , </v>
          </cell>
        </row>
        <row r="53">
          <cell r="B53"/>
          <cell r="C53"/>
          <cell r="D53"/>
          <cell r="E53"/>
          <cell r="F53"/>
          <cell r="G53"/>
          <cell r="H53"/>
          <cell r="L53"/>
          <cell r="N53" t="str">
            <v xml:space="preserve">, ИНН , </v>
          </cell>
        </row>
        <row r="54">
          <cell r="B54"/>
          <cell r="C54"/>
          <cell r="D54"/>
          <cell r="E54"/>
          <cell r="F54"/>
          <cell r="G54"/>
          <cell r="H54"/>
          <cell r="L54"/>
          <cell r="N54" t="str">
            <v xml:space="preserve">, ИНН , </v>
          </cell>
        </row>
        <row r="55">
          <cell r="B55"/>
          <cell r="C55"/>
          <cell r="D55"/>
          <cell r="E55"/>
          <cell r="F55"/>
          <cell r="G55"/>
          <cell r="H55"/>
          <cell r="L55"/>
          <cell r="N55" t="str">
            <v xml:space="preserve">, ИНН , </v>
          </cell>
        </row>
        <row r="56">
          <cell r="B56"/>
          <cell r="C56"/>
          <cell r="D56"/>
          <cell r="E56"/>
          <cell r="F56"/>
          <cell r="G56"/>
          <cell r="H56"/>
          <cell r="L56"/>
          <cell r="N56" t="str">
            <v xml:space="preserve">, ИНН , </v>
          </cell>
        </row>
        <row r="57">
          <cell r="B57"/>
          <cell r="C57"/>
          <cell r="D57"/>
          <cell r="E57"/>
          <cell r="F57"/>
          <cell r="G57"/>
          <cell r="H57"/>
          <cell r="L57"/>
          <cell r="N57" t="str">
            <v xml:space="preserve">, ИНН , </v>
          </cell>
        </row>
        <row r="58">
          <cell r="B58"/>
          <cell r="C58"/>
          <cell r="D58"/>
          <cell r="E58"/>
          <cell r="F58"/>
          <cell r="G58"/>
          <cell r="H58"/>
          <cell r="L58"/>
          <cell r="N58" t="str">
            <v xml:space="preserve">, ИНН , </v>
          </cell>
        </row>
        <row r="59">
          <cell r="B59"/>
          <cell r="C59"/>
          <cell r="D59"/>
          <cell r="E59"/>
          <cell r="F59"/>
          <cell r="G59"/>
          <cell r="H59"/>
          <cell r="L59"/>
          <cell r="N59" t="str">
            <v xml:space="preserve">, ИНН , </v>
          </cell>
        </row>
        <row r="60">
          <cell r="B60"/>
          <cell r="C60"/>
          <cell r="D60"/>
          <cell r="E60"/>
          <cell r="F60"/>
          <cell r="G60"/>
          <cell r="H60"/>
          <cell r="L60"/>
          <cell r="N60" t="str">
            <v xml:space="preserve">, ИНН , </v>
          </cell>
        </row>
        <row r="61">
          <cell r="B61"/>
          <cell r="C61"/>
          <cell r="D61"/>
          <cell r="E61"/>
          <cell r="F61"/>
          <cell r="G61"/>
          <cell r="H61"/>
          <cell r="L61"/>
          <cell r="N61" t="str">
            <v xml:space="preserve">, ИНН , </v>
          </cell>
        </row>
        <row r="62">
          <cell r="B62"/>
          <cell r="C62"/>
          <cell r="D62"/>
          <cell r="E62"/>
          <cell r="F62"/>
          <cell r="G62"/>
          <cell r="H62"/>
          <cell r="L62"/>
          <cell r="N62" t="str">
            <v xml:space="preserve">, ИНН , </v>
          </cell>
        </row>
        <row r="63">
          <cell r="B63"/>
          <cell r="C63"/>
          <cell r="D63"/>
          <cell r="E63"/>
          <cell r="F63"/>
          <cell r="G63"/>
          <cell r="H63"/>
          <cell r="L63"/>
          <cell r="N63" t="str">
            <v xml:space="preserve">, ИНН , </v>
          </cell>
        </row>
        <row r="64">
          <cell r="B64"/>
          <cell r="C64"/>
          <cell r="D64"/>
          <cell r="E64"/>
          <cell r="F64"/>
          <cell r="G64"/>
          <cell r="H64"/>
          <cell r="L64"/>
          <cell r="N64" t="str">
            <v xml:space="preserve">, ИНН , </v>
          </cell>
        </row>
        <row r="65">
          <cell r="B65"/>
          <cell r="C65"/>
          <cell r="D65"/>
          <cell r="E65"/>
          <cell r="F65"/>
          <cell r="G65"/>
          <cell r="H65"/>
          <cell r="L65"/>
          <cell r="N65" t="str">
            <v xml:space="preserve">, ИНН , </v>
          </cell>
        </row>
        <row r="66">
          <cell r="B66"/>
          <cell r="C66"/>
          <cell r="D66"/>
          <cell r="E66"/>
          <cell r="F66"/>
          <cell r="G66"/>
          <cell r="H66"/>
          <cell r="L66"/>
          <cell r="N66" t="str">
            <v xml:space="preserve">, ИНН , </v>
          </cell>
        </row>
        <row r="67">
          <cell r="B67"/>
          <cell r="C67"/>
          <cell r="D67"/>
          <cell r="E67"/>
          <cell r="F67"/>
          <cell r="G67"/>
          <cell r="H67"/>
          <cell r="L67"/>
          <cell r="N67" t="str">
            <v xml:space="preserve">, ИНН , </v>
          </cell>
        </row>
        <row r="68">
          <cell r="B68"/>
          <cell r="C68"/>
          <cell r="D68"/>
          <cell r="E68"/>
          <cell r="F68"/>
          <cell r="G68"/>
          <cell r="H68"/>
          <cell r="L68"/>
          <cell r="N68" t="str">
            <v xml:space="preserve">, ИНН , </v>
          </cell>
        </row>
        <row r="69">
          <cell r="B69"/>
          <cell r="C69"/>
          <cell r="D69"/>
          <cell r="E69"/>
          <cell r="F69"/>
          <cell r="G69"/>
          <cell r="H69"/>
          <cell r="L69"/>
          <cell r="N69" t="str">
            <v xml:space="preserve">, ИНН , 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6">
    <tabColor theme="7" tint="0.59999389629810485"/>
  </sheetPr>
  <dimension ref="A1:AB2002"/>
  <sheetViews>
    <sheetView tabSelected="1" view="pageBreakPreview" zoomScaleNormal="100" zoomScaleSheetLayoutView="100" workbookViewId="0">
      <selection activeCell="L1" sqref="L1"/>
    </sheetView>
  </sheetViews>
  <sheetFormatPr defaultColWidth="9.140625" defaultRowHeight="15" x14ac:dyDescent="0.25"/>
  <cols>
    <col min="1" max="1" width="4.5703125" style="241" customWidth="1"/>
    <col min="2" max="2" width="11.85546875" style="242" bestFit="1" customWidth="1"/>
    <col min="3" max="3" width="1.85546875" style="2" hidden="1" customWidth="1"/>
    <col min="4" max="4" width="47.7109375" style="242" customWidth="1"/>
    <col min="5" max="5" width="9" style="2" bestFit="1" customWidth="1"/>
    <col min="6" max="6" width="9.140625" style="2"/>
    <col min="7" max="7" width="12.28515625" style="244" customWidth="1"/>
    <col min="8" max="8" width="14.7109375" style="243" customWidth="1"/>
    <col min="9" max="10" width="21.7109375" style="243" customWidth="1"/>
    <col min="11" max="11" width="25.85546875" style="242" customWidth="1"/>
    <col min="12" max="12" width="9.140625" style="2" customWidth="1"/>
    <col min="13" max="13" width="9.140625" style="2"/>
    <col min="14" max="14" width="13.7109375" style="2" bestFit="1" customWidth="1"/>
    <col min="15" max="15" width="15.42578125" style="533" bestFit="1" customWidth="1"/>
    <col min="16" max="16" width="9.140625" style="531"/>
    <col min="17" max="17" width="9.140625" style="532"/>
    <col min="18" max="28" width="9.140625" style="531"/>
    <col min="29" max="16384" width="9.140625" style="2"/>
  </cols>
  <sheetData>
    <row r="1" spans="1:28" ht="19.5" thickBot="1" x14ac:dyDescent="0.3">
      <c r="D1" s="275" t="s">
        <v>133</v>
      </c>
      <c r="E1" s="548" t="s">
        <v>181</v>
      </c>
      <c r="F1" s="548"/>
      <c r="G1" s="548"/>
      <c r="H1" s="548"/>
      <c r="I1" s="548"/>
      <c r="J1" s="277"/>
      <c r="K1" s="276"/>
      <c r="L1" s="2" t="s">
        <v>409</v>
      </c>
      <c r="O1" s="530" t="s">
        <v>153</v>
      </c>
    </row>
    <row r="2" spans="1:28" ht="19.5" thickBot="1" x14ac:dyDescent="0.3">
      <c r="D2" s="275" t="s">
        <v>134</v>
      </c>
      <c r="E2" s="548" t="s">
        <v>166</v>
      </c>
      <c r="F2" s="548"/>
      <c r="G2" s="548"/>
      <c r="H2" s="548"/>
      <c r="I2" s="548"/>
      <c r="J2" s="277"/>
      <c r="K2" s="276"/>
      <c r="O2" s="533">
        <v>44733</v>
      </c>
      <c r="P2" s="531" t="s">
        <v>151</v>
      </c>
      <c r="Q2" s="532" t="s">
        <v>152</v>
      </c>
    </row>
    <row r="3" spans="1:28" ht="19.5" hidden="1" thickBot="1" x14ac:dyDescent="0.3">
      <c r="D3" s="275" t="s">
        <v>135</v>
      </c>
      <c r="E3" s="548"/>
      <c r="F3" s="548"/>
      <c r="G3" s="548"/>
      <c r="H3" s="548"/>
      <c r="I3" s="548"/>
      <c r="J3" s="277"/>
      <c r="K3" s="276"/>
      <c r="O3" s="533">
        <v>44734</v>
      </c>
      <c r="P3" s="531" t="s">
        <v>154</v>
      </c>
      <c r="Q3" s="532" t="s">
        <v>155</v>
      </c>
    </row>
    <row r="4" spans="1:28" ht="15.75" thickBot="1" x14ac:dyDescent="0.3">
      <c r="N4" s="428"/>
      <c r="O4" s="533">
        <v>44841</v>
      </c>
      <c r="P4" s="531" t="s">
        <v>156</v>
      </c>
      <c r="Q4" s="532" t="s">
        <v>157</v>
      </c>
    </row>
    <row r="5" spans="1:28" s="247" customFormat="1" ht="21.75" thickBot="1" x14ac:dyDescent="0.3">
      <c r="A5" s="245"/>
      <c r="B5" s="246"/>
      <c r="D5" s="549"/>
      <c r="E5" s="549"/>
      <c r="F5" s="549"/>
      <c r="G5" s="550"/>
      <c r="H5" s="248" t="s">
        <v>96</v>
      </c>
      <c r="I5" s="420">
        <v>1</v>
      </c>
      <c r="J5" s="420">
        <v>1</v>
      </c>
      <c r="K5" s="249" t="s">
        <v>60</v>
      </c>
      <c r="O5" s="533">
        <v>45495</v>
      </c>
      <c r="P5" s="531" t="s">
        <v>158</v>
      </c>
      <c r="Q5" s="532" t="s">
        <v>159</v>
      </c>
    </row>
    <row r="6" spans="1:28" s="237" customFormat="1" ht="21" x14ac:dyDescent="0.35">
      <c r="A6" s="250"/>
      <c r="B6" s="251"/>
      <c r="D6" s="252"/>
      <c r="E6" s="551"/>
      <c r="F6" s="551"/>
      <c r="G6" s="551"/>
      <c r="H6" s="253"/>
      <c r="I6" s="422">
        <f>SUM(I8:I2002)</f>
        <v>13623028.219999991</v>
      </c>
      <c r="J6" s="422">
        <f>SUM(J8:J2002)</f>
        <v>11082422.840000002</v>
      </c>
      <c r="K6" s="254">
        <f>SUM(I6:J6)</f>
        <v>24705451.059999995</v>
      </c>
      <c r="O6" s="533">
        <v>45623</v>
      </c>
      <c r="P6" s="531" t="s">
        <v>160</v>
      </c>
      <c r="Q6" s="532" t="s">
        <v>161</v>
      </c>
      <c r="R6" s="534"/>
      <c r="S6" s="534"/>
      <c r="T6" s="534"/>
      <c r="U6" s="534"/>
      <c r="V6" s="534"/>
      <c r="W6" s="534"/>
      <c r="X6" s="534"/>
      <c r="Y6" s="534"/>
      <c r="Z6" s="534"/>
      <c r="AA6" s="534"/>
      <c r="AB6" s="534"/>
    </row>
    <row r="7" spans="1:28" s="258" customFormat="1" ht="33.75" customHeight="1" x14ac:dyDescent="0.25">
      <c r="A7" s="255" t="s">
        <v>89</v>
      </c>
      <c r="B7" s="255" t="s">
        <v>97</v>
      </c>
      <c r="C7" s="256"/>
      <c r="D7" s="256" t="s">
        <v>90</v>
      </c>
      <c r="E7" s="256" t="s">
        <v>98</v>
      </c>
      <c r="F7" s="256" t="s">
        <v>99</v>
      </c>
      <c r="G7" s="240" t="s">
        <v>100</v>
      </c>
      <c r="H7" s="257" t="s">
        <v>101</v>
      </c>
      <c r="I7" s="257" t="s">
        <v>102</v>
      </c>
      <c r="J7" s="257" t="s">
        <v>103</v>
      </c>
      <c r="K7" s="256" t="s">
        <v>104</v>
      </c>
      <c r="L7" s="256" t="s">
        <v>139</v>
      </c>
      <c r="O7" s="535">
        <v>45651</v>
      </c>
      <c r="P7" s="531" t="s">
        <v>162</v>
      </c>
      <c r="Q7" s="536" t="s">
        <v>163</v>
      </c>
      <c r="R7" s="537"/>
      <c r="S7" s="537"/>
      <c r="T7" s="537"/>
      <c r="U7" s="537"/>
      <c r="V7" s="537"/>
      <c r="W7" s="537"/>
      <c r="X7" s="537"/>
      <c r="Y7" s="537"/>
      <c r="Z7" s="537"/>
      <c r="AA7" s="537"/>
      <c r="AB7" s="537"/>
    </row>
    <row r="8" spans="1:28" x14ac:dyDescent="0.25">
      <c r="A8" s="259">
        <f>IF(F8&gt;0,COUNTIF(F$8:F8,"&gt;0"),0)</f>
        <v>0</v>
      </c>
      <c r="B8" s="260"/>
      <c r="C8" s="261"/>
      <c r="D8" s="262" t="s">
        <v>182</v>
      </c>
      <c r="E8" s="263"/>
      <c r="F8" s="263"/>
      <c r="G8" s="264"/>
      <c r="H8" s="265" t="str" cm="1">
        <f t="array" ref="H8:H2002">IF(ROUNDUP(IF(F8:F2002*G8:G2002=0,0,F8:F2002*G8:G2002),2)=0,"",ROUNDUP(IF(F8:F2002*G8:G2002=0,0,F8:F2002*G8:G2002),2))</f>
        <v/>
      </c>
      <c r="I8" s="266" cm="1">
        <f t="array" ref="I8:I2002">IF(B8:B2002="Материалы",ROUND(L8:L2002*F8:F2002,2),0)</f>
        <v>0</v>
      </c>
      <c r="J8" s="266" cm="1">
        <f t="array" ref="J8:J2002">IF(B8:B2002="Работа",ROUND(L8:L2002*F8:F2002,2),0)</f>
        <v>0</v>
      </c>
      <c r="K8" s="262"/>
      <c r="L8" s="12" cm="1">
        <f t="array" ref="L8:L2002">IF(B8:B2002="Работа",ROUND(G8:G2002*Импорт_46,2),0)+IF(B8:B2002="Материалы",ROUND(G8:G2002*Импорт_45,2),0)</f>
        <v>0</v>
      </c>
      <c r="N8" s="421"/>
      <c r="O8" s="533">
        <v>45751</v>
      </c>
      <c r="P8" s="531" t="s">
        <v>164</v>
      </c>
      <c r="Q8" s="532" t="s">
        <v>165</v>
      </c>
    </row>
    <row r="9" spans="1:28" x14ac:dyDescent="0.25">
      <c r="A9" s="259">
        <f>IF(F9&gt;0,COUNTIF(F$8:F9,"&gt;0"),0)</f>
        <v>0</v>
      </c>
      <c r="B9" s="260"/>
      <c r="C9" s="261"/>
      <c r="D9" s="262" t="s">
        <v>183</v>
      </c>
      <c r="E9" s="263"/>
      <c r="F9" s="263"/>
      <c r="G9" s="264"/>
      <c r="H9" s="265" t="str">
        <v/>
      </c>
      <c r="I9" s="266">
        <v>0</v>
      </c>
      <c r="J9" s="266">
        <v>0</v>
      </c>
      <c r="K9" s="262"/>
      <c r="L9" s="12">
        <v>0</v>
      </c>
      <c r="O9" s="533">
        <v>45798</v>
      </c>
      <c r="P9" s="531" t="s">
        <v>167</v>
      </c>
      <c r="Q9" s="532" t="s">
        <v>168</v>
      </c>
    </row>
    <row r="10" spans="1:28" ht="30" x14ac:dyDescent="0.25">
      <c r="A10" s="259">
        <f>IF(F10&gt;0,COUNTIF(F$8:F10,"&gt;0"),0)</f>
        <v>1</v>
      </c>
      <c r="B10" s="260" t="s">
        <v>0</v>
      </c>
      <c r="C10" s="261"/>
      <c r="D10" s="262" t="s">
        <v>184</v>
      </c>
      <c r="E10" s="263" t="s">
        <v>185</v>
      </c>
      <c r="F10" s="263">
        <v>1</v>
      </c>
      <c r="G10" s="264">
        <v>161406</v>
      </c>
      <c r="H10" s="265">
        <v>161406</v>
      </c>
      <c r="I10" s="266">
        <v>161406</v>
      </c>
      <c r="J10" s="266">
        <v>0</v>
      </c>
      <c r="K10" s="262"/>
      <c r="L10" s="12">
        <v>161406</v>
      </c>
      <c r="O10" s="533">
        <v>45904</v>
      </c>
      <c r="P10" s="531" t="s">
        <v>170</v>
      </c>
      <c r="Q10" s="532" t="s">
        <v>171</v>
      </c>
    </row>
    <row r="11" spans="1:28" ht="30" x14ac:dyDescent="0.25">
      <c r="A11" s="259">
        <f>IF(F11&gt;0,COUNTIF(F$8:F11,"&gt;0"),0)</f>
        <v>2</v>
      </c>
      <c r="B11" s="260" t="s">
        <v>186</v>
      </c>
      <c r="C11" s="261"/>
      <c r="D11" s="262" t="s">
        <v>187</v>
      </c>
      <c r="E11" s="263" t="s">
        <v>185</v>
      </c>
      <c r="F11" s="263">
        <v>1</v>
      </c>
      <c r="G11" s="264">
        <v>45235.31</v>
      </c>
      <c r="H11" s="265">
        <v>45235.31</v>
      </c>
      <c r="I11" s="266">
        <v>0</v>
      </c>
      <c r="J11" s="266">
        <v>45235.31</v>
      </c>
      <c r="K11" s="262"/>
      <c r="L11" s="12">
        <v>45235.31</v>
      </c>
      <c r="O11" s="533">
        <v>46034</v>
      </c>
      <c r="P11" s="531" t="s">
        <v>172</v>
      </c>
      <c r="Q11" s="532" t="s">
        <v>173</v>
      </c>
    </row>
    <row r="12" spans="1:28" x14ac:dyDescent="0.25">
      <c r="A12" s="259">
        <f>IF(F12&gt;0,COUNTIF(F$8:F12,"&gt;0"),0)</f>
        <v>3</v>
      </c>
      <c r="B12" s="260" t="s">
        <v>0</v>
      </c>
      <c r="C12" s="261"/>
      <c r="D12" s="262" t="s">
        <v>188</v>
      </c>
      <c r="E12" s="263" t="s">
        <v>185</v>
      </c>
      <c r="F12" s="263">
        <v>1</v>
      </c>
      <c r="G12" s="264">
        <v>163173.78</v>
      </c>
      <c r="H12" s="265">
        <v>163173.78</v>
      </c>
      <c r="I12" s="266">
        <v>163173.78</v>
      </c>
      <c r="J12" s="266">
        <v>0</v>
      </c>
      <c r="K12" s="262"/>
      <c r="L12" s="12">
        <v>163173.78</v>
      </c>
      <c r="O12" s="533">
        <v>46049</v>
      </c>
      <c r="P12" s="531" t="s">
        <v>174</v>
      </c>
      <c r="Q12" s="532" t="s">
        <v>175</v>
      </c>
    </row>
    <row r="13" spans="1:28" ht="30" x14ac:dyDescent="0.25">
      <c r="A13" s="259">
        <f>IF(F13&gt;0,COUNTIF(F$8:F13,"&gt;0"),0)</f>
        <v>4</v>
      </c>
      <c r="B13" s="260" t="s">
        <v>186</v>
      </c>
      <c r="C13" s="261"/>
      <c r="D13" s="262" t="s">
        <v>189</v>
      </c>
      <c r="E13" s="263" t="s">
        <v>185</v>
      </c>
      <c r="F13" s="263">
        <v>1</v>
      </c>
      <c r="G13" s="264">
        <v>45235.31</v>
      </c>
      <c r="H13" s="265">
        <v>45235.31</v>
      </c>
      <c r="I13" s="266">
        <v>0</v>
      </c>
      <c r="J13" s="266">
        <v>45235.31</v>
      </c>
      <c r="K13" s="262"/>
      <c r="L13" s="12">
        <v>45235.31</v>
      </c>
      <c r="O13" s="533">
        <v>46099</v>
      </c>
      <c r="P13" s="531" t="s">
        <v>176</v>
      </c>
      <c r="Q13" s="532" t="s">
        <v>177</v>
      </c>
    </row>
    <row r="14" spans="1:28" ht="30" x14ac:dyDescent="0.25">
      <c r="A14" s="259">
        <f>IF(F14&gt;0,COUNTIF(F$8:F14,"&gt;0"),0)</f>
        <v>5</v>
      </c>
      <c r="B14" s="260" t="s">
        <v>0</v>
      </c>
      <c r="C14" s="261"/>
      <c r="D14" s="262" t="s">
        <v>190</v>
      </c>
      <c r="E14" s="263" t="s">
        <v>185</v>
      </c>
      <c r="F14" s="263">
        <v>1</v>
      </c>
      <c r="G14" s="264">
        <v>21120</v>
      </c>
      <c r="H14" s="265">
        <v>21120</v>
      </c>
      <c r="I14" s="266">
        <v>21120</v>
      </c>
      <c r="J14" s="266">
        <v>0</v>
      </c>
      <c r="K14" s="262"/>
      <c r="L14" s="12">
        <v>21120</v>
      </c>
      <c r="O14" s="533">
        <v>46234</v>
      </c>
      <c r="P14" s="531" t="s">
        <v>179</v>
      </c>
      <c r="Q14" s="532" t="s">
        <v>180</v>
      </c>
    </row>
    <row r="15" spans="1:28" x14ac:dyDescent="0.25">
      <c r="A15" s="259">
        <f>IF(F15&gt;0,COUNTIF(F$8:F15,"&gt;0"),0)</f>
        <v>6</v>
      </c>
      <c r="B15" s="260" t="s">
        <v>186</v>
      </c>
      <c r="C15" s="261"/>
      <c r="D15" s="262" t="s">
        <v>191</v>
      </c>
      <c r="E15" s="263" t="s">
        <v>185</v>
      </c>
      <c r="F15" s="263">
        <v>1</v>
      </c>
      <c r="G15" s="264">
        <v>10675</v>
      </c>
      <c r="H15" s="265">
        <v>10675</v>
      </c>
      <c r="I15" s="266">
        <v>0</v>
      </c>
      <c r="J15" s="266">
        <v>10675</v>
      </c>
      <c r="K15" s="262"/>
      <c r="L15" s="12">
        <v>10675</v>
      </c>
    </row>
    <row r="16" spans="1:28" ht="30" x14ac:dyDescent="0.25">
      <c r="A16" s="259">
        <f>IF(F16&gt;0,COUNTIF(F$8:F16,"&gt;0"),0)</f>
        <v>7</v>
      </c>
      <c r="B16" s="260" t="s">
        <v>0</v>
      </c>
      <c r="C16" s="261"/>
      <c r="D16" s="262" t="s">
        <v>192</v>
      </c>
      <c r="E16" s="263" t="s">
        <v>185</v>
      </c>
      <c r="F16" s="263">
        <v>1</v>
      </c>
      <c r="G16" s="264">
        <v>27840</v>
      </c>
      <c r="H16" s="265">
        <v>27840</v>
      </c>
      <c r="I16" s="266">
        <v>27840</v>
      </c>
      <c r="J16" s="266">
        <v>0</v>
      </c>
      <c r="K16" s="262"/>
      <c r="L16" s="12">
        <v>27840</v>
      </c>
    </row>
    <row r="17" spans="1:12" x14ac:dyDescent="0.25">
      <c r="A17" s="259">
        <f>IF(F17&gt;0,COUNTIF(F$8:F17,"&gt;0"),0)</f>
        <v>8</v>
      </c>
      <c r="B17" s="260" t="s">
        <v>186</v>
      </c>
      <c r="C17" s="261"/>
      <c r="D17" s="262" t="s">
        <v>193</v>
      </c>
      <c r="E17" s="263" t="s">
        <v>185</v>
      </c>
      <c r="F17" s="263">
        <v>1</v>
      </c>
      <c r="G17" s="264">
        <v>10675</v>
      </c>
      <c r="H17" s="265">
        <v>10675</v>
      </c>
      <c r="I17" s="266">
        <v>0</v>
      </c>
      <c r="J17" s="266">
        <v>10675</v>
      </c>
      <c r="K17" s="262"/>
      <c r="L17" s="12">
        <v>10675</v>
      </c>
    </row>
    <row r="18" spans="1:12" x14ac:dyDescent="0.25">
      <c r="A18" s="259">
        <f>IF(F18&gt;0,COUNTIF(F$8:F18,"&gt;0"),0)</f>
        <v>9</v>
      </c>
      <c r="B18" s="260" t="s">
        <v>0</v>
      </c>
      <c r="C18" s="261"/>
      <c r="D18" s="262" t="s">
        <v>194</v>
      </c>
      <c r="E18" s="263" t="s">
        <v>185</v>
      </c>
      <c r="F18" s="263">
        <v>1</v>
      </c>
      <c r="G18" s="264">
        <v>27720</v>
      </c>
      <c r="H18" s="265">
        <v>27720</v>
      </c>
      <c r="I18" s="266">
        <v>27720</v>
      </c>
      <c r="J18" s="266">
        <v>0</v>
      </c>
      <c r="K18" s="262"/>
      <c r="L18" s="12">
        <v>27720</v>
      </c>
    </row>
    <row r="19" spans="1:12" x14ac:dyDescent="0.25">
      <c r="A19" s="259">
        <f>IF(F19&gt;0,COUNTIF(F$8:F19,"&gt;0"),0)</f>
        <v>10</v>
      </c>
      <c r="B19" s="260" t="s">
        <v>186</v>
      </c>
      <c r="C19" s="261"/>
      <c r="D19" s="262" t="s">
        <v>195</v>
      </c>
      <c r="E19" s="263" t="s">
        <v>185</v>
      </c>
      <c r="F19" s="263">
        <v>1</v>
      </c>
      <c r="G19" s="264">
        <v>10675</v>
      </c>
      <c r="H19" s="265">
        <v>10675</v>
      </c>
      <c r="I19" s="266">
        <v>0</v>
      </c>
      <c r="J19" s="266">
        <v>10675</v>
      </c>
      <c r="K19" s="262"/>
      <c r="L19" s="12">
        <v>10675</v>
      </c>
    </row>
    <row r="20" spans="1:12" x14ac:dyDescent="0.25">
      <c r="A20" s="259">
        <f>IF(F20&gt;0,COUNTIF(F$8:F20,"&gt;0"),0)</f>
        <v>11</v>
      </c>
      <c r="B20" s="260" t="s">
        <v>0</v>
      </c>
      <c r="C20" s="261"/>
      <c r="D20" s="262" t="s">
        <v>196</v>
      </c>
      <c r="E20" s="263" t="s">
        <v>185</v>
      </c>
      <c r="F20" s="263">
        <v>1</v>
      </c>
      <c r="G20" s="264">
        <v>795</v>
      </c>
      <c r="H20" s="265">
        <v>795</v>
      </c>
      <c r="I20" s="266">
        <v>795</v>
      </c>
      <c r="J20" s="266">
        <v>0</v>
      </c>
      <c r="K20" s="262"/>
      <c r="L20" s="12">
        <v>795</v>
      </c>
    </row>
    <row r="21" spans="1:12" ht="45" x14ac:dyDescent="0.25">
      <c r="A21" s="259">
        <f>IF(F21&gt;0,COUNTIF(F$8:F21,"&gt;0"),0)</f>
        <v>12</v>
      </c>
      <c r="B21" s="260" t="s">
        <v>0</v>
      </c>
      <c r="C21" s="261"/>
      <c r="D21" s="262" t="s">
        <v>197</v>
      </c>
      <c r="E21" s="263" t="s">
        <v>185</v>
      </c>
      <c r="F21" s="263">
        <v>1</v>
      </c>
      <c r="G21" s="264">
        <v>565</v>
      </c>
      <c r="H21" s="265">
        <v>565</v>
      </c>
      <c r="I21" s="266">
        <v>565</v>
      </c>
      <c r="J21" s="266">
        <v>0</v>
      </c>
      <c r="K21" s="262"/>
      <c r="L21" s="12">
        <v>565</v>
      </c>
    </row>
    <row r="22" spans="1:12" x14ac:dyDescent="0.25">
      <c r="A22" s="259">
        <f>IF(F22&gt;0,COUNTIF(F$8:F22,"&gt;0"),0)</f>
        <v>13</v>
      </c>
      <c r="B22" s="260" t="s">
        <v>0</v>
      </c>
      <c r="C22" s="261"/>
      <c r="D22" s="262" t="s">
        <v>198</v>
      </c>
      <c r="E22" s="263" t="s">
        <v>185</v>
      </c>
      <c r="F22" s="263">
        <v>1</v>
      </c>
      <c r="G22" s="264">
        <v>2850</v>
      </c>
      <c r="H22" s="265">
        <v>2850</v>
      </c>
      <c r="I22" s="266">
        <v>2850</v>
      </c>
      <c r="J22" s="266">
        <v>0</v>
      </c>
      <c r="K22" s="262"/>
      <c r="L22" s="12">
        <v>2850</v>
      </c>
    </row>
    <row r="23" spans="1:12" x14ac:dyDescent="0.25">
      <c r="A23" s="259">
        <f>IF(F23&gt;0,COUNTIF(F$8:F23,"&gt;0"),0)</f>
        <v>14</v>
      </c>
      <c r="B23" s="260" t="s">
        <v>0</v>
      </c>
      <c r="C23" s="261"/>
      <c r="D23" s="262" t="s">
        <v>199</v>
      </c>
      <c r="E23" s="263" t="s">
        <v>200</v>
      </c>
      <c r="F23" s="263">
        <v>5</v>
      </c>
      <c r="G23" s="264">
        <v>650</v>
      </c>
      <c r="H23" s="265">
        <v>3250</v>
      </c>
      <c r="I23" s="266">
        <v>3250</v>
      </c>
      <c r="J23" s="266">
        <v>0</v>
      </c>
      <c r="K23" s="262"/>
      <c r="L23" s="12">
        <v>650</v>
      </c>
    </row>
    <row r="24" spans="1:12" x14ac:dyDescent="0.25">
      <c r="A24" s="259">
        <f>IF(F24&gt;0,COUNTIF(F$8:F24,"&gt;0"),0)</f>
        <v>15</v>
      </c>
      <c r="B24" s="260" t="s">
        <v>0</v>
      </c>
      <c r="C24" s="261"/>
      <c r="D24" s="262" t="s">
        <v>201</v>
      </c>
      <c r="E24" s="263" t="s">
        <v>200</v>
      </c>
      <c r="F24" s="263">
        <v>1</v>
      </c>
      <c r="G24" s="264">
        <v>800</v>
      </c>
      <c r="H24" s="265">
        <v>800</v>
      </c>
      <c r="I24" s="266">
        <v>800</v>
      </c>
      <c r="J24" s="266">
        <v>0</v>
      </c>
      <c r="K24" s="262"/>
      <c r="L24" s="12">
        <v>800</v>
      </c>
    </row>
    <row r="25" spans="1:12" ht="30" x14ac:dyDescent="0.25">
      <c r="A25" s="259">
        <f>IF(F25&gt;0,COUNTIF(F$8:F25,"&gt;0"),0)</f>
        <v>16</v>
      </c>
      <c r="B25" s="260" t="s">
        <v>0</v>
      </c>
      <c r="C25" s="261"/>
      <c r="D25" s="262" t="s">
        <v>202</v>
      </c>
      <c r="E25" s="263" t="s">
        <v>200</v>
      </c>
      <c r="F25" s="263">
        <v>1</v>
      </c>
      <c r="G25" s="264">
        <v>90</v>
      </c>
      <c r="H25" s="265">
        <v>90</v>
      </c>
      <c r="I25" s="266">
        <v>90</v>
      </c>
      <c r="J25" s="266">
        <v>0</v>
      </c>
      <c r="K25" s="262"/>
      <c r="L25" s="12">
        <v>90</v>
      </c>
    </row>
    <row r="26" spans="1:12" ht="30" x14ac:dyDescent="0.25">
      <c r="A26" s="259">
        <f>IF(F26&gt;0,COUNTIF(F$8:F26,"&gt;0"),0)</f>
        <v>17</v>
      </c>
      <c r="B26" s="260" t="s">
        <v>0</v>
      </c>
      <c r="C26" s="261"/>
      <c r="D26" s="262" t="s">
        <v>203</v>
      </c>
      <c r="E26" s="263" t="s">
        <v>200</v>
      </c>
      <c r="F26" s="263">
        <v>1</v>
      </c>
      <c r="G26" s="264">
        <v>90</v>
      </c>
      <c r="H26" s="265">
        <v>90</v>
      </c>
      <c r="I26" s="266">
        <v>90</v>
      </c>
      <c r="J26" s="266">
        <v>0</v>
      </c>
      <c r="K26" s="262"/>
      <c r="L26" s="12">
        <v>90</v>
      </c>
    </row>
    <row r="27" spans="1:12" x14ac:dyDescent="0.25">
      <c r="A27" s="259">
        <f>IF(F27&gt;0,COUNTIF(F$8:F27,"&gt;0"),0)</f>
        <v>18</v>
      </c>
      <c r="B27" s="260" t="s">
        <v>0</v>
      </c>
      <c r="C27" s="261"/>
      <c r="D27" s="262" t="s">
        <v>204</v>
      </c>
      <c r="E27" s="263" t="s">
        <v>185</v>
      </c>
      <c r="F27" s="263">
        <v>1</v>
      </c>
      <c r="G27" s="264">
        <v>345</v>
      </c>
      <c r="H27" s="265">
        <v>345</v>
      </c>
      <c r="I27" s="266">
        <v>345</v>
      </c>
      <c r="J27" s="266">
        <v>0</v>
      </c>
      <c r="K27" s="262"/>
      <c r="L27" s="12">
        <v>345</v>
      </c>
    </row>
    <row r="28" spans="1:12" x14ac:dyDescent="0.25">
      <c r="A28" s="259">
        <f>IF(F28&gt;0,COUNTIF(F$8:F28,"&gt;0"),0)</f>
        <v>19</v>
      </c>
      <c r="B28" s="260" t="s">
        <v>0</v>
      </c>
      <c r="C28" s="261"/>
      <c r="D28" s="262" t="s">
        <v>205</v>
      </c>
      <c r="E28" s="263" t="s">
        <v>185</v>
      </c>
      <c r="F28" s="263">
        <v>1</v>
      </c>
      <c r="G28" s="264">
        <v>330</v>
      </c>
      <c r="H28" s="265">
        <v>330</v>
      </c>
      <c r="I28" s="266">
        <v>330</v>
      </c>
      <c r="J28" s="266">
        <v>0</v>
      </c>
      <c r="K28" s="262"/>
      <c r="L28" s="12">
        <v>330</v>
      </c>
    </row>
    <row r="29" spans="1:12" ht="30" x14ac:dyDescent="0.25">
      <c r="A29" s="259">
        <f>IF(F29&gt;0,COUNTIF(F$8:F29,"&gt;0"),0)</f>
        <v>20</v>
      </c>
      <c r="B29" s="260" t="s">
        <v>186</v>
      </c>
      <c r="C29" s="261"/>
      <c r="D29" s="262" t="s">
        <v>206</v>
      </c>
      <c r="E29" s="263" t="s">
        <v>185</v>
      </c>
      <c r="F29" s="263">
        <v>1</v>
      </c>
      <c r="G29" s="264">
        <v>3000</v>
      </c>
      <c r="H29" s="265">
        <v>3000</v>
      </c>
      <c r="I29" s="266">
        <v>0</v>
      </c>
      <c r="J29" s="266">
        <v>3000</v>
      </c>
      <c r="K29" s="262"/>
      <c r="L29" s="12">
        <v>3000</v>
      </c>
    </row>
    <row r="30" spans="1:12" x14ac:dyDescent="0.25">
      <c r="A30" s="259">
        <f>IF(F30&gt;0,COUNTIF(F$8:F30,"&gt;0"),0)</f>
        <v>0</v>
      </c>
      <c r="B30" s="260"/>
      <c r="C30" s="261"/>
      <c r="D30" s="262" t="s">
        <v>207</v>
      </c>
      <c r="E30" s="263"/>
      <c r="F30" s="263"/>
      <c r="G30" s="264"/>
      <c r="H30" s="265" t="str">
        <v/>
      </c>
      <c r="I30" s="266">
        <v>0</v>
      </c>
      <c r="J30" s="266">
        <v>0</v>
      </c>
      <c r="K30" s="262"/>
      <c r="L30" s="12">
        <v>0</v>
      </c>
    </row>
    <row r="31" spans="1:12" x14ac:dyDescent="0.25">
      <c r="A31" s="259">
        <f>IF(F31&gt;0,COUNTIF(F$8:F31,"&gt;0"),0)</f>
        <v>21</v>
      </c>
      <c r="B31" s="260" t="s">
        <v>0</v>
      </c>
      <c r="C31" s="261"/>
      <c r="D31" s="262" t="s">
        <v>208</v>
      </c>
      <c r="E31" s="263" t="s">
        <v>185</v>
      </c>
      <c r="F31" s="263">
        <v>1</v>
      </c>
      <c r="G31" s="264">
        <v>119520</v>
      </c>
      <c r="H31" s="265">
        <v>119520</v>
      </c>
      <c r="I31" s="266">
        <v>119520</v>
      </c>
      <c r="J31" s="266">
        <v>0</v>
      </c>
      <c r="K31" s="262"/>
      <c r="L31" s="12">
        <v>119520</v>
      </c>
    </row>
    <row r="32" spans="1:12" ht="30" x14ac:dyDescent="0.25">
      <c r="A32" s="259">
        <f>IF(F32&gt;0,COUNTIF(F$8:F32,"&gt;0"),0)</f>
        <v>22</v>
      </c>
      <c r="B32" s="260" t="s">
        <v>186</v>
      </c>
      <c r="C32" s="261"/>
      <c r="D32" s="262" t="s">
        <v>209</v>
      </c>
      <c r="E32" s="263" t="s">
        <v>185</v>
      </c>
      <c r="F32" s="263">
        <v>1</v>
      </c>
      <c r="G32" s="264">
        <v>45235.31</v>
      </c>
      <c r="H32" s="265">
        <v>45235.31</v>
      </c>
      <c r="I32" s="266">
        <v>0</v>
      </c>
      <c r="J32" s="266">
        <v>45235.31</v>
      </c>
      <c r="K32" s="262"/>
      <c r="L32" s="12">
        <v>45235.31</v>
      </c>
    </row>
    <row r="33" spans="1:12" x14ac:dyDescent="0.25">
      <c r="A33" s="259">
        <f>IF(F33&gt;0,COUNTIF(F$8:F33,"&gt;0"),0)</f>
        <v>23</v>
      </c>
      <c r="B33" s="260" t="s">
        <v>0</v>
      </c>
      <c r="C33" s="261"/>
      <c r="D33" s="262" t="s">
        <v>210</v>
      </c>
      <c r="E33" s="263" t="s">
        <v>185</v>
      </c>
      <c r="F33" s="263">
        <v>1</v>
      </c>
      <c r="G33" s="264">
        <v>59640</v>
      </c>
      <c r="H33" s="265">
        <v>59640</v>
      </c>
      <c r="I33" s="266">
        <v>59640</v>
      </c>
      <c r="J33" s="266">
        <v>0</v>
      </c>
      <c r="K33" s="262"/>
      <c r="L33" s="12">
        <v>59640</v>
      </c>
    </row>
    <row r="34" spans="1:12" ht="45" x14ac:dyDescent="0.25">
      <c r="A34" s="259">
        <f>IF(F34&gt;0,COUNTIF(F$8:F34,"&gt;0"),0)</f>
        <v>24</v>
      </c>
      <c r="B34" s="260" t="s">
        <v>186</v>
      </c>
      <c r="C34" s="261"/>
      <c r="D34" s="262" t="s">
        <v>211</v>
      </c>
      <c r="E34" s="263" t="s">
        <v>185</v>
      </c>
      <c r="F34" s="263">
        <v>1</v>
      </c>
      <c r="G34" s="264">
        <v>45235.31</v>
      </c>
      <c r="H34" s="265">
        <v>45235.31</v>
      </c>
      <c r="I34" s="266">
        <v>0</v>
      </c>
      <c r="J34" s="266">
        <v>45235.31</v>
      </c>
      <c r="K34" s="262"/>
      <c r="L34" s="12">
        <v>45235.31</v>
      </c>
    </row>
    <row r="35" spans="1:12" x14ac:dyDescent="0.25">
      <c r="A35" s="259">
        <f>IF(F35&gt;0,COUNTIF(F$8:F35,"&gt;0"),0)</f>
        <v>25</v>
      </c>
      <c r="B35" s="260" t="s">
        <v>0</v>
      </c>
      <c r="C35" s="261"/>
      <c r="D35" s="262" t="s">
        <v>196</v>
      </c>
      <c r="E35" s="263" t="s">
        <v>185</v>
      </c>
      <c r="F35" s="263">
        <v>1</v>
      </c>
      <c r="G35" s="264">
        <v>795</v>
      </c>
      <c r="H35" s="265">
        <v>795</v>
      </c>
      <c r="I35" s="266">
        <v>795</v>
      </c>
      <c r="J35" s="266">
        <v>0</v>
      </c>
      <c r="K35" s="262"/>
      <c r="L35" s="12">
        <v>795</v>
      </c>
    </row>
    <row r="36" spans="1:12" ht="45" x14ac:dyDescent="0.25">
      <c r="A36" s="259">
        <f>IF(F36&gt;0,COUNTIF(F$8:F36,"&gt;0"),0)</f>
        <v>26</v>
      </c>
      <c r="B36" s="260" t="s">
        <v>0</v>
      </c>
      <c r="C36" s="261"/>
      <c r="D36" s="262" t="s">
        <v>197</v>
      </c>
      <c r="E36" s="263" t="s">
        <v>185</v>
      </c>
      <c r="F36" s="263">
        <v>1</v>
      </c>
      <c r="G36" s="264">
        <v>565</v>
      </c>
      <c r="H36" s="265">
        <v>565</v>
      </c>
      <c r="I36" s="266">
        <v>565</v>
      </c>
      <c r="J36" s="266">
        <v>0</v>
      </c>
      <c r="K36" s="262"/>
      <c r="L36" s="12">
        <v>565</v>
      </c>
    </row>
    <row r="37" spans="1:12" x14ac:dyDescent="0.25">
      <c r="A37" s="259">
        <f>IF(F37&gt;0,COUNTIF(F$8:F37,"&gt;0"),0)</f>
        <v>27</v>
      </c>
      <c r="B37" s="260" t="s">
        <v>0</v>
      </c>
      <c r="C37" s="261"/>
      <c r="D37" s="262" t="s">
        <v>198</v>
      </c>
      <c r="E37" s="263" t="s">
        <v>185</v>
      </c>
      <c r="F37" s="263">
        <v>1</v>
      </c>
      <c r="G37" s="264">
        <v>2850</v>
      </c>
      <c r="H37" s="265">
        <v>2850</v>
      </c>
      <c r="I37" s="266">
        <v>2850</v>
      </c>
      <c r="J37" s="266">
        <v>0</v>
      </c>
      <c r="K37" s="262"/>
      <c r="L37" s="12">
        <v>2850</v>
      </c>
    </row>
    <row r="38" spans="1:12" x14ac:dyDescent="0.25">
      <c r="A38" s="259">
        <f>IF(F38&gt;0,COUNTIF(F$8:F38,"&gt;0"),0)</f>
        <v>28</v>
      </c>
      <c r="B38" s="260" t="s">
        <v>0</v>
      </c>
      <c r="C38" s="261"/>
      <c r="D38" s="262" t="s">
        <v>199</v>
      </c>
      <c r="E38" s="263" t="s">
        <v>200</v>
      </c>
      <c r="F38" s="263">
        <v>2</v>
      </c>
      <c r="G38" s="264">
        <v>650</v>
      </c>
      <c r="H38" s="265">
        <v>1300</v>
      </c>
      <c r="I38" s="266">
        <v>1300</v>
      </c>
      <c r="J38" s="266">
        <v>0</v>
      </c>
      <c r="K38" s="262"/>
      <c r="L38" s="12">
        <v>650</v>
      </c>
    </row>
    <row r="39" spans="1:12" x14ac:dyDescent="0.25">
      <c r="A39" s="259">
        <f>IF(F39&gt;0,COUNTIF(F$8:F39,"&gt;0"),0)</f>
        <v>29</v>
      </c>
      <c r="B39" s="260" t="s">
        <v>0</v>
      </c>
      <c r="C39" s="261"/>
      <c r="D39" s="262" t="s">
        <v>201</v>
      </c>
      <c r="E39" s="263" t="s">
        <v>200</v>
      </c>
      <c r="F39" s="263">
        <v>1</v>
      </c>
      <c r="G39" s="264">
        <v>800</v>
      </c>
      <c r="H39" s="265">
        <v>800</v>
      </c>
      <c r="I39" s="266">
        <v>800</v>
      </c>
      <c r="J39" s="266">
        <v>0</v>
      </c>
      <c r="K39" s="262"/>
      <c r="L39" s="12">
        <v>800</v>
      </c>
    </row>
    <row r="40" spans="1:12" ht="30" x14ac:dyDescent="0.25">
      <c r="A40" s="259">
        <f>IF(F40&gt;0,COUNTIF(F$8:F40,"&gt;0"),0)</f>
        <v>30</v>
      </c>
      <c r="B40" s="260" t="s">
        <v>0</v>
      </c>
      <c r="C40" s="261"/>
      <c r="D40" s="262" t="s">
        <v>202</v>
      </c>
      <c r="E40" s="263" t="s">
        <v>200</v>
      </c>
      <c r="F40" s="263">
        <v>1</v>
      </c>
      <c r="G40" s="264">
        <v>90</v>
      </c>
      <c r="H40" s="265">
        <v>90</v>
      </c>
      <c r="I40" s="266">
        <v>90</v>
      </c>
      <c r="J40" s="266">
        <v>0</v>
      </c>
      <c r="K40" s="262"/>
      <c r="L40" s="12">
        <v>90</v>
      </c>
    </row>
    <row r="41" spans="1:12" ht="30" x14ac:dyDescent="0.25">
      <c r="A41" s="259">
        <f>IF(F41&gt;0,COUNTIF(F$8:F41,"&gt;0"),0)</f>
        <v>31</v>
      </c>
      <c r="B41" s="260" t="s">
        <v>0</v>
      </c>
      <c r="C41" s="261"/>
      <c r="D41" s="262" t="s">
        <v>203</v>
      </c>
      <c r="E41" s="263" t="s">
        <v>200</v>
      </c>
      <c r="F41" s="263">
        <v>1</v>
      </c>
      <c r="G41" s="264">
        <v>90</v>
      </c>
      <c r="H41" s="265">
        <v>90</v>
      </c>
      <c r="I41" s="266">
        <v>90</v>
      </c>
      <c r="J41" s="266">
        <v>0</v>
      </c>
      <c r="K41" s="262"/>
      <c r="L41" s="12">
        <v>90</v>
      </c>
    </row>
    <row r="42" spans="1:12" x14ac:dyDescent="0.25">
      <c r="A42" s="259">
        <f>IF(F42&gt;0,COUNTIF(F$8:F42,"&gt;0"),0)</f>
        <v>32</v>
      </c>
      <c r="B42" s="260" t="s">
        <v>0</v>
      </c>
      <c r="C42" s="261"/>
      <c r="D42" s="262" t="s">
        <v>204</v>
      </c>
      <c r="E42" s="263" t="s">
        <v>185</v>
      </c>
      <c r="F42" s="263">
        <v>1</v>
      </c>
      <c r="G42" s="264">
        <v>345</v>
      </c>
      <c r="H42" s="265">
        <v>345</v>
      </c>
      <c r="I42" s="266">
        <v>345</v>
      </c>
      <c r="J42" s="266">
        <v>0</v>
      </c>
      <c r="K42" s="262"/>
      <c r="L42" s="12">
        <v>345</v>
      </c>
    </row>
    <row r="43" spans="1:12" x14ac:dyDescent="0.25">
      <c r="A43" s="259">
        <f>IF(F43&gt;0,COUNTIF(F$8:F43,"&gt;0"),0)</f>
        <v>33</v>
      </c>
      <c r="B43" s="260" t="s">
        <v>0</v>
      </c>
      <c r="C43" s="261"/>
      <c r="D43" s="262" t="s">
        <v>205</v>
      </c>
      <c r="E43" s="263" t="s">
        <v>185</v>
      </c>
      <c r="F43" s="263">
        <v>1</v>
      </c>
      <c r="G43" s="264">
        <v>330</v>
      </c>
      <c r="H43" s="265">
        <v>330</v>
      </c>
      <c r="I43" s="266">
        <v>330</v>
      </c>
      <c r="J43" s="266">
        <v>0</v>
      </c>
      <c r="K43" s="262"/>
      <c r="L43" s="12">
        <v>330</v>
      </c>
    </row>
    <row r="44" spans="1:12" ht="30" x14ac:dyDescent="0.25">
      <c r="A44" s="259">
        <f>IF(F44&gt;0,COUNTIF(F$8:F44,"&gt;0"),0)</f>
        <v>34</v>
      </c>
      <c r="B44" s="260" t="s">
        <v>186</v>
      </c>
      <c r="C44" s="261"/>
      <c r="D44" s="262" t="s">
        <v>206</v>
      </c>
      <c r="E44" s="263" t="s">
        <v>185</v>
      </c>
      <c r="F44" s="263">
        <v>1</v>
      </c>
      <c r="G44" s="264">
        <v>3000</v>
      </c>
      <c r="H44" s="265">
        <v>3000</v>
      </c>
      <c r="I44" s="266">
        <v>0</v>
      </c>
      <c r="J44" s="266">
        <v>3000</v>
      </c>
      <c r="K44" s="262"/>
      <c r="L44" s="12">
        <v>3000</v>
      </c>
    </row>
    <row r="45" spans="1:12" x14ac:dyDescent="0.25">
      <c r="A45" s="259">
        <f>IF(F45&gt;0,COUNTIF(F$8:F45,"&gt;0"),0)</f>
        <v>0</v>
      </c>
      <c r="B45" s="260"/>
      <c r="C45" s="261"/>
      <c r="D45" s="262" t="s">
        <v>212</v>
      </c>
      <c r="E45" s="263"/>
      <c r="F45" s="263"/>
      <c r="G45" s="264"/>
      <c r="H45" s="265" t="str">
        <v/>
      </c>
      <c r="I45" s="266">
        <v>0</v>
      </c>
      <c r="J45" s="266">
        <v>0</v>
      </c>
      <c r="K45" s="262"/>
      <c r="L45" s="12">
        <v>0</v>
      </c>
    </row>
    <row r="46" spans="1:12" ht="30" x14ac:dyDescent="0.25">
      <c r="A46" s="259">
        <f>IF(F46&gt;0,COUNTIF(F$8:F46,"&gt;0"),0)</f>
        <v>35</v>
      </c>
      <c r="B46" s="260" t="s">
        <v>0</v>
      </c>
      <c r="C46" s="261"/>
      <c r="D46" s="262" t="s">
        <v>213</v>
      </c>
      <c r="E46" s="263" t="s">
        <v>185</v>
      </c>
      <c r="F46" s="263">
        <v>1</v>
      </c>
      <c r="G46" s="264">
        <v>161406</v>
      </c>
      <c r="H46" s="265">
        <v>161406</v>
      </c>
      <c r="I46" s="266">
        <v>161406</v>
      </c>
      <c r="J46" s="266">
        <v>0</v>
      </c>
      <c r="K46" s="262"/>
      <c r="L46" s="12">
        <v>161406</v>
      </c>
    </row>
    <row r="47" spans="1:12" ht="30" x14ac:dyDescent="0.25">
      <c r="A47" s="259">
        <f>IF(F47&gt;0,COUNTIF(F$8:F47,"&gt;0"),0)</f>
        <v>36</v>
      </c>
      <c r="B47" s="260" t="s">
        <v>186</v>
      </c>
      <c r="C47" s="261"/>
      <c r="D47" s="262" t="s">
        <v>214</v>
      </c>
      <c r="E47" s="263" t="s">
        <v>185</v>
      </c>
      <c r="F47" s="263">
        <v>1</v>
      </c>
      <c r="G47" s="264">
        <v>45235.31</v>
      </c>
      <c r="H47" s="265">
        <v>45235.31</v>
      </c>
      <c r="I47" s="266">
        <v>0</v>
      </c>
      <c r="J47" s="266">
        <v>45235.31</v>
      </c>
      <c r="K47" s="262"/>
      <c r="L47" s="12">
        <v>45235.31</v>
      </c>
    </row>
    <row r="48" spans="1:12" x14ac:dyDescent="0.25">
      <c r="A48" s="259">
        <f>IF(F48&gt;0,COUNTIF(F$8:F48,"&gt;0"),0)</f>
        <v>37</v>
      </c>
      <c r="B48" s="260" t="s">
        <v>0</v>
      </c>
      <c r="C48" s="261"/>
      <c r="D48" s="262" t="s">
        <v>215</v>
      </c>
      <c r="E48" s="263" t="s">
        <v>185</v>
      </c>
      <c r="F48" s="263">
        <v>1</v>
      </c>
      <c r="G48" s="264">
        <v>163173.78</v>
      </c>
      <c r="H48" s="265">
        <v>163173.78</v>
      </c>
      <c r="I48" s="266">
        <v>163173.78</v>
      </c>
      <c r="J48" s="266">
        <v>0</v>
      </c>
      <c r="K48" s="262"/>
      <c r="L48" s="12">
        <v>163173.78</v>
      </c>
    </row>
    <row r="49" spans="1:12" ht="30" x14ac:dyDescent="0.25">
      <c r="A49" s="259">
        <f>IF(F49&gt;0,COUNTIF(F$8:F49,"&gt;0"),0)</f>
        <v>38</v>
      </c>
      <c r="B49" s="260" t="s">
        <v>186</v>
      </c>
      <c r="C49" s="261"/>
      <c r="D49" s="262" t="s">
        <v>214</v>
      </c>
      <c r="E49" s="263" t="s">
        <v>185</v>
      </c>
      <c r="F49" s="263">
        <v>1</v>
      </c>
      <c r="G49" s="264">
        <v>45235.31</v>
      </c>
      <c r="H49" s="265">
        <v>45235.31</v>
      </c>
      <c r="I49" s="266">
        <v>0</v>
      </c>
      <c r="J49" s="266">
        <v>45235.31</v>
      </c>
      <c r="K49" s="262"/>
      <c r="L49" s="12">
        <v>45235.31</v>
      </c>
    </row>
    <row r="50" spans="1:12" ht="30" x14ac:dyDescent="0.25">
      <c r="A50" s="259">
        <f>IF(F50&gt;0,COUNTIF(F$8:F50,"&gt;0"),0)</f>
        <v>39</v>
      </c>
      <c r="B50" s="260" t="s">
        <v>0</v>
      </c>
      <c r="C50" s="261"/>
      <c r="D50" s="262" t="s">
        <v>216</v>
      </c>
      <c r="E50" s="263" t="s">
        <v>185</v>
      </c>
      <c r="F50" s="263">
        <v>1</v>
      </c>
      <c r="G50" s="264">
        <v>21120</v>
      </c>
      <c r="H50" s="265">
        <v>21120</v>
      </c>
      <c r="I50" s="266">
        <v>21120</v>
      </c>
      <c r="J50" s="266">
        <v>0</v>
      </c>
      <c r="K50" s="262"/>
      <c r="L50" s="12">
        <v>21120</v>
      </c>
    </row>
    <row r="51" spans="1:12" x14ac:dyDescent="0.25">
      <c r="A51" s="259">
        <f>IF(F51&gt;0,COUNTIF(F$8:F51,"&gt;0"),0)</f>
        <v>40</v>
      </c>
      <c r="B51" s="260" t="s">
        <v>186</v>
      </c>
      <c r="C51" s="261"/>
      <c r="D51" s="262" t="s">
        <v>217</v>
      </c>
      <c r="E51" s="263" t="s">
        <v>185</v>
      </c>
      <c r="F51" s="263">
        <v>1</v>
      </c>
      <c r="G51" s="264">
        <v>10675</v>
      </c>
      <c r="H51" s="265">
        <v>10675</v>
      </c>
      <c r="I51" s="266">
        <v>0</v>
      </c>
      <c r="J51" s="266">
        <v>10675</v>
      </c>
      <c r="K51" s="262"/>
      <c r="L51" s="12">
        <v>10675</v>
      </c>
    </row>
    <row r="52" spans="1:12" ht="30" x14ac:dyDescent="0.25">
      <c r="A52" s="259">
        <f>IF(F52&gt;0,COUNTIF(F$8:F52,"&gt;0"),0)</f>
        <v>41</v>
      </c>
      <c r="B52" s="260" t="s">
        <v>0</v>
      </c>
      <c r="C52" s="261"/>
      <c r="D52" s="262" t="s">
        <v>218</v>
      </c>
      <c r="E52" s="263" t="s">
        <v>185</v>
      </c>
      <c r="F52" s="263">
        <v>1</v>
      </c>
      <c r="G52" s="264">
        <v>27840</v>
      </c>
      <c r="H52" s="265">
        <v>27840</v>
      </c>
      <c r="I52" s="266">
        <v>27840</v>
      </c>
      <c r="J52" s="266">
        <v>0</v>
      </c>
      <c r="K52" s="262"/>
      <c r="L52" s="12">
        <v>27840</v>
      </c>
    </row>
    <row r="53" spans="1:12" x14ac:dyDescent="0.25">
      <c r="A53" s="259">
        <f>IF(F53&gt;0,COUNTIF(F$8:F53,"&gt;0"),0)</f>
        <v>42</v>
      </c>
      <c r="B53" s="260" t="s">
        <v>186</v>
      </c>
      <c r="C53" s="261"/>
      <c r="D53" s="262" t="s">
        <v>219</v>
      </c>
      <c r="E53" s="263" t="s">
        <v>185</v>
      </c>
      <c r="F53" s="263">
        <v>1</v>
      </c>
      <c r="G53" s="264">
        <v>10675</v>
      </c>
      <c r="H53" s="265">
        <v>10675</v>
      </c>
      <c r="I53" s="266">
        <v>0</v>
      </c>
      <c r="J53" s="266">
        <v>10675</v>
      </c>
      <c r="K53" s="262"/>
      <c r="L53" s="12">
        <v>10675</v>
      </c>
    </row>
    <row r="54" spans="1:12" x14ac:dyDescent="0.25">
      <c r="A54" s="259">
        <f>IF(F54&gt;0,COUNTIF(F$8:F54,"&gt;0"),0)</f>
        <v>43</v>
      </c>
      <c r="B54" s="260" t="s">
        <v>0</v>
      </c>
      <c r="C54" s="261"/>
      <c r="D54" s="262" t="s">
        <v>220</v>
      </c>
      <c r="E54" s="263" t="s">
        <v>185</v>
      </c>
      <c r="F54" s="263">
        <v>1</v>
      </c>
      <c r="G54" s="264">
        <v>27720</v>
      </c>
      <c r="H54" s="265">
        <v>27720</v>
      </c>
      <c r="I54" s="266">
        <v>27720</v>
      </c>
      <c r="J54" s="266">
        <v>0</v>
      </c>
      <c r="K54" s="262"/>
      <c r="L54" s="12">
        <v>27720</v>
      </c>
    </row>
    <row r="55" spans="1:12" x14ac:dyDescent="0.25">
      <c r="A55" s="259">
        <f>IF(F55&gt;0,COUNTIF(F$8:F55,"&gt;0"),0)</f>
        <v>44</v>
      </c>
      <c r="B55" s="260" t="s">
        <v>186</v>
      </c>
      <c r="C55" s="261"/>
      <c r="D55" s="262" t="s">
        <v>221</v>
      </c>
      <c r="E55" s="263" t="s">
        <v>185</v>
      </c>
      <c r="F55" s="263">
        <v>1</v>
      </c>
      <c r="G55" s="264">
        <v>10675</v>
      </c>
      <c r="H55" s="265">
        <v>10675</v>
      </c>
      <c r="I55" s="266">
        <v>0</v>
      </c>
      <c r="J55" s="266">
        <v>10675</v>
      </c>
      <c r="K55" s="262"/>
      <c r="L55" s="12">
        <v>10675</v>
      </c>
    </row>
    <row r="56" spans="1:12" x14ac:dyDescent="0.25">
      <c r="A56" s="259">
        <f>IF(F56&gt;0,COUNTIF(F$8:F56,"&gt;0"),0)</f>
        <v>45</v>
      </c>
      <c r="B56" s="260" t="s">
        <v>0</v>
      </c>
      <c r="C56" s="261"/>
      <c r="D56" s="262" t="s">
        <v>196</v>
      </c>
      <c r="E56" s="263" t="s">
        <v>185</v>
      </c>
      <c r="F56" s="263">
        <v>1</v>
      </c>
      <c r="G56" s="264">
        <v>795</v>
      </c>
      <c r="H56" s="265">
        <v>795</v>
      </c>
      <c r="I56" s="266">
        <v>795</v>
      </c>
      <c r="J56" s="266">
        <v>0</v>
      </c>
      <c r="K56" s="262"/>
      <c r="L56" s="12">
        <v>795</v>
      </c>
    </row>
    <row r="57" spans="1:12" ht="45" x14ac:dyDescent="0.25">
      <c r="A57" s="259">
        <f>IF(F57&gt;0,COUNTIF(F$8:F57,"&gt;0"),0)</f>
        <v>46</v>
      </c>
      <c r="B57" s="260" t="s">
        <v>0</v>
      </c>
      <c r="C57" s="261"/>
      <c r="D57" s="262" t="s">
        <v>197</v>
      </c>
      <c r="E57" s="263" t="s">
        <v>185</v>
      </c>
      <c r="F57" s="263">
        <v>1</v>
      </c>
      <c r="G57" s="264">
        <v>565</v>
      </c>
      <c r="H57" s="265">
        <v>565</v>
      </c>
      <c r="I57" s="266">
        <v>565</v>
      </c>
      <c r="J57" s="266">
        <v>0</v>
      </c>
      <c r="K57" s="262"/>
      <c r="L57" s="12">
        <v>565</v>
      </c>
    </row>
    <row r="58" spans="1:12" x14ac:dyDescent="0.25">
      <c r="A58" s="259">
        <f>IF(F58&gt;0,COUNTIF(F$8:F58,"&gt;0"),0)</f>
        <v>47</v>
      </c>
      <c r="B58" s="260" t="s">
        <v>0</v>
      </c>
      <c r="C58" s="261"/>
      <c r="D58" s="262" t="s">
        <v>198</v>
      </c>
      <c r="E58" s="263" t="s">
        <v>185</v>
      </c>
      <c r="F58" s="263">
        <v>1</v>
      </c>
      <c r="G58" s="264">
        <v>2850</v>
      </c>
      <c r="H58" s="265">
        <v>2850</v>
      </c>
      <c r="I58" s="266">
        <v>2850</v>
      </c>
      <c r="J58" s="266">
        <v>0</v>
      </c>
      <c r="K58" s="262"/>
      <c r="L58" s="12">
        <v>2850</v>
      </c>
    </row>
    <row r="59" spans="1:12" x14ac:dyDescent="0.25">
      <c r="A59" s="259">
        <f>IF(F59&gt;0,COUNTIF(F$8:F59,"&gt;0"),0)</f>
        <v>48</v>
      </c>
      <c r="B59" s="260" t="s">
        <v>0</v>
      </c>
      <c r="C59" s="261"/>
      <c r="D59" s="262" t="s">
        <v>199</v>
      </c>
      <c r="E59" s="263" t="s">
        <v>200</v>
      </c>
      <c r="F59" s="263">
        <v>5</v>
      </c>
      <c r="G59" s="264">
        <v>650</v>
      </c>
      <c r="H59" s="265">
        <v>3250</v>
      </c>
      <c r="I59" s="266">
        <v>3250</v>
      </c>
      <c r="J59" s="266">
        <v>0</v>
      </c>
      <c r="K59" s="262"/>
      <c r="L59" s="12">
        <v>650</v>
      </c>
    </row>
    <row r="60" spans="1:12" x14ac:dyDescent="0.25">
      <c r="A60" s="259">
        <f>IF(F60&gt;0,COUNTIF(F$8:F60,"&gt;0"),0)</f>
        <v>49</v>
      </c>
      <c r="B60" s="260" t="s">
        <v>0</v>
      </c>
      <c r="C60" s="261"/>
      <c r="D60" s="262" t="s">
        <v>201</v>
      </c>
      <c r="E60" s="263" t="s">
        <v>200</v>
      </c>
      <c r="F60" s="263">
        <v>1</v>
      </c>
      <c r="G60" s="264">
        <v>800</v>
      </c>
      <c r="H60" s="265">
        <v>800</v>
      </c>
      <c r="I60" s="266">
        <v>800</v>
      </c>
      <c r="J60" s="266">
        <v>0</v>
      </c>
      <c r="K60" s="262"/>
      <c r="L60" s="12">
        <v>800</v>
      </c>
    </row>
    <row r="61" spans="1:12" ht="30" x14ac:dyDescent="0.25">
      <c r="A61" s="259">
        <f>IF(F61&gt;0,COUNTIF(F$8:F61,"&gt;0"),0)</f>
        <v>50</v>
      </c>
      <c r="B61" s="260" t="s">
        <v>0</v>
      </c>
      <c r="C61" s="261"/>
      <c r="D61" s="262" t="s">
        <v>202</v>
      </c>
      <c r="E61" s="263" t="s">
        <v>200</v>
      </c>
      <c r="F61" s="263">
        <v>1</v>
      </c>
      <c r="G61" s="264">
        <v>90</v>
      </c>
      <c r="H61" s="265">
        <v>90</v>
      </c>
      <c r="I61" s="266">
        <v>90</v>
      </c>
      <c r="J61" s="266">
        <v>0</v>
      </c>
      <c r="K61" s="262"/>
      <c r="L61" s="12">
        <v>90</v>
      </c>
    </row>
    <row r="62" spans="1:12" ht="30" x14ac:dyDescent="0.25">
      <c r="A62" s="259">
        <f>IF(F62&gt;0,COUNTIF(F$8:F62,"&gt;0"),0)</f>
        <v>51</v>
      </c>
      <c r="B62" s="260" t="s">
        <v>0</v>
      </c>
      <c r="C62" s="261"/>
      <c r="D62" s="262" t="s">
        <v>203</v>
      </c>
      <c r="E62" s="263" t="s">
        <v>200</v>
      </c>
      <c r="F62" s="263">
        <v>1</v>
      </c>
      <c r="G62" s="264">
        <v>90</v>
      </c>
      <c r="H62" s="265">
        <v>90</v>
      </c>
      <c r="I62" s="266">
        <v>90</v>
      </c>
      <c r="J62" s="266">
        <v>0</v>
      </c>
      <c r="K62" s="262"/>
      <c r="L62" s="12">
        <v>90</v>
      </c>
    </row>
    <row r="63" spans="1:12" x14ac:dyDescent="0.25">
      <c r="A63" s="259">
        <f>IF(F63&gt;0,COUNTIF(F$8:F63,"&gt;0"),0)</f>
        <v>52</v>
      </c>
      <c r="B63" s="260" t="s">
        <v>0</v>
      </c>
      <c r="C63" s="261"/>
      <c r="D63" s="262" t="s">
        <v>204</v>
      </c>
      <c r="E63" s="263" t="s">
        <v>185</v>
      </c>
      <c r="F63" s="263">
        <v>1</v>
      </c>
      <c r="G63" s="264">
        <v>345</v>
      </c>
      <c r="H63" s="265">
        <v>345</v>
      </c>
      <c r="I63" s="266">
        <v>345</v>
      </c>
      <c r="J63" s="266">
        <v>0</v>
      </c>
      <c r="K63" s="262"/>
      <c r="L63" s="12">
        <v>345</v>
      </c>
    </row>
    <row r="64" spans="1:12" x14ac:dyDescent="0.25">
      <c r="A64" s="259">
        <f>IF(F64&gt;0,COUNTIF(F$8:F64,"&gt;0"),0)</f>
        <v>53</v>
      </c>
      <c r="B64" s="260" t="s">
        <v>0</v>
      </c>
      <c r="C64" s="261"/>
      <c r="D64" s="262" t="s">
        <v>205</v>
      </c>
      <c r="E64" s="263" t="s">
        <v>185</v>
      </c>
      <c r="F64" s="263">
        <v>1</v>
      </c>
      <c r="G64" s="264">
        <v>330</v>
      </c>
      <c r="H64" s="265">
        <v>330</v>
      </c>
      <c r="I64" s="266">
        <v>330</v>
      </c>
      <c r="J64" s="266">
        <v>0</v>
      </c>
      <c r="K64" s="262"/>
      <c r="L64" s="12">
        <v>330</v>
      </c>
    </row>
    <row r="65" spans="1:12" ht="30" x14ac:dyDescent="0.25">
      <c r="A65" s="259">
        <f>IF(F65&gt;0,COUNTIF(F$8:F65,"&gt;0"),0)</f>
        <v>54</v>
      </c>
      <c r="B65" s="260" t="s">
        <v>186</v>
      </c>
      <c r="C65" s="261"/>
      <c r="D65" s="262" t="s">
        <v>206</v>
      </c>
      <c r="E65" s="263" t="s">
        <v>185</v>
      </c>
      <c r="F65" s="263">
        <v>1</v>
      </c>
      <c r="G65" s="264">
        <v>3000</v>
      </c>
      <c r="H65" s="265">
        <v>3000</v>
      </c>
      <c r="I65" s="266">
        <v>0</v>
      </c>
      <c r="J65" s="266">
        <v>3000</v>
      </c>
      <c r="K65" s="262"/>
      <c r="L65" s="12">
        <v>3000</v>
      </c>
    </row>
    <row r="66" spans="1:12" x14ac:dyDescent="0.25">
      <c r="A66" s="259">
        <f>IF(F66&gt;0,COUNTIF(F$8:F66,"&gt;0"),0)</f>
        <v>55</v>
      </c>
      <c r="B66" s="260" t="s">
        <v>0</v>
      </c>
      <c r="C66" s="261"/>
      <c r="D66" s="262" t="s">
        <v>222</v>
      </c>
      <c r="E66" s="263" t="s">
        <v>185</v>
      </c>
      <c r="F66" s="263">
        <v>2</v>
      </c>
      <c r="G66" s="264">
        <v>8326.5</v>
      </c>
      <c r="H66" s="265">
        <v>16653</v>
      </c>
      <c r="I66" s="266">
        <v>16653</v>
      </c>
      <c r="J66" s="266">
        <v>0</v>
      </c>
      <c r="K66" s="262"/>
      <c r="L66" s="12">
        <v>8326.5</v>
      </c>
    </row>
    <row r="67" spans="1:12" x14ac:dyDescent="0.25">
      <c r="A67" s="259">
        <f>IF(F67&gt;0,COUNTIF(F$8:F67,"&gt;0"),0)</f>
        <v>56</v>
      </c>
      <c r="B67" s="260" t="s">
        <v>0</v>
      </c>
      <c r="C67" s="261"/>
      <c r="D67" s="262" t="s">
        <v>223</v>
      </c>
      <c r="E67" s="263" t="s">
        <v>185</v>
      </c>
      <c r="F67" s="263">
        <v>2</v>
      </c>
      <c r="G67" s="264">
        <v>2135</v>
      </c>
      <c r="H67" s="265">
        <v>4270</v>
      </c>
      <c r="I67" s="266">
        <v>4270</v>
      </c>
      <c r="J67" s="266">
        <v>0</v>
      </c>
      <c r="K67" s="262"/>
      <c r="L67" s="12">
        <v>2135</v>
      </c>
    </row>
    <row r="68" spans="1:12" ht="105" x14ac:dyDescent="0.25">
      <c r="A68" s="259">
        <f>IF(F68&gt;0,COUNTIF(F$8:F68,"&gt;0"),0)</f>
        <v>57</v>
      </c>
      <c r="B68" s="260" t="s">
        <v>0</v>
      </c>
      <c r="C68" s="261"/>
      <c r="D68" s="262" t="s">
        <v>224</v>
      </c>
      <c r="E68" s="263" t="s">
        <v>185</v>
      </c>
      <c r="F68" s="263">
        <v>2</v>
      </c>
      <c r="G68" s="264">
        <v>5636.4</v>
      </c>
      <c r="H68" s="265">
        <v>11272.8</v>
      </c>
      <c r="I68" s="266">
        <v>11272.8</v>
      </c>
      <c r="J68" s="266">
        <v>0</v>
      </c>
      <c r="K68" s="262"/>
      <c r="L68" s="12">
        <v>5636.4</v>
      </c>
    </row>
    <row r="69" spans="1:12" x14ac:dyDescent="0.25">
      <c r="A69" s="259">
        <f>IF(F69&gt;0,COUNTIF(F$8:F69,"&gt;0"),0)</f>
        <v>58</v>
      </c>
      <c r="B69" s="260" t="s">
        <v>0</v>
      </c>
      <c r="C69" s="261"/>
      <c r="D69" s="262" t="s">
        <v>225</v>
      </c>
      <c r="E69" s="263" t="s">
        <v>185</v>
      </c>
      <c r="F69" s="263">
        <v>2</v>
      </c>
      <c r="G69" s="264">
        <v>3202.5</v>
      </c>
      <c r="H69" s="265">
        <v>6405</v>
      </c>
      <c r="I69" s="266">
        <v>6405</v>
      </c>
      <c r="J69" s="266">
        <v>0</v>
      </c>
      <c r="K69" s="262"/>
      <c r="L69" s="12">
        <v>3202.5</v>
      </c>
    </row>
    <row r="70" spans="1:12" x14ac:dyDescent="0.25">
      <c r="A70" s="259">
        <f>IF(F70&gt;0,COUNTIF(F$8:F70,"&gt;0"),0)</f>
        <v>59</v>
      </c>
      <c r="B70" s="260" t="s">
        <v>0</v>
      </c>
      <c r="C70" s="261"/>
      <c r="D70" s="262" t="s">
        <v>226</v>
      </c>
      <c r="E70" s="263" t="s">
        <v>185</v>
      </c>
      <c r="F70" s="263">
        <v>2</v>
      </c>
      <c r="G70" s="264">
        <v>5352.45</v>
      </c>
      <c r="H70" s="265">
        <v>10704.9</v>
      </c>
      <c r="I70" s="266">
        <v>10704.9</v>
      </c>
      <c r="J70" s="266">
        <v>0</v>
      </c>
      <c r="K70" s="262"/>
      <c r="L70" s="12">
        <v>5352.45</v>
      </c>
    </row>
    <row r="71" spans="1:12" x14ac:dyDescent="0.25">
      <c r="A71" s="259">
        <f>IF(F71&gt;0,COUNTIF(F$8:F71,"&gt;0"),0)</f>
        <v>60</v>
      </c>
      <c r="B71" s="260" t="s">
        <v>0</v>
      </c>
      <c r="C71" s="261"/>
      <c r="D71" s="262" t="s">
        <v>227</v>
      </c>
      <c r="E71" s="263" t="s">
        <v>185</v>
      </c>
      <c r="F71" s="263">
        <v>2</v>
      </c>
      <c r="G71" s="264">
        <v>3202.5</v>
      </c>
      <c r="H71" s="265">
        <v>6405</v>
      </c>
      <c r="I71" s="266">
        <v>6405</v>
      </c>
      <c r="J71" s="266">
        <v>0</v>
      </c>
      <c r="K71" s="262"/>
      <c r="L71" s="12">
        <v>3202.5</v>
      </c>
    </row>
    <row r="72" spans="1:12" ht="30" x14ac:dyDescent="0.25">
      <c r="A72" s="259">
        <f>IF(F72&gt;0,COUNTIF(F$8:F72,"&gt;0"),0)</f>
        <v>61</v>
      </c>
      <c r="B72" s="260" t="s">
        <v>0</v>
      </c>
      <c r="C72" s="261"/>
      <c r="D72" s="262" t="s">
        <v>228</v>
      </c>
      <c r="E72" s="263" t="s">
        <v>185</v>
      </c>
      <c r="F72" s="263">
        <v>6</v>
      </c>
      <c r="G72" s="264">
        <v>5754.85</v>
      </c>
      <c r="H72" s="265">
        <v>34529.1</v>
      </c>
      <c r="I72" s="266">
        <v>34529.1</v>
      </c>
      <c r="J72" s="266">
        <v>0</v>
      </c>
      <c r="K72" s="262"/>
      <c r="L72" s="12">
        <v>5754.85</v>
      </c>
    </row>
    <row r="73" spans="1:12" ht="45" x14ac:dyDescent="0.25">
      <c r="A73" s="259">
        <f>IF(F73&gt;0,COUNTIF(F$8:F73,"&gt;0"),0)</f>
        <v>62</v>
      </c>
      <c r="B73" s="260" t="s">
        <v>0</v>
      </c>
      <c r="C73" s="261"/>
      <c r="D73" s="262" t="s">
        <v>229</v>
      </c>
      <c r="E73" s="263" t="s">
        <v>185</v>
      </c>
      <c r="F73" s="263">
        <v>6</v>
      </c>
      <c r="G73" s="264">
        <v>1040.81</v>
      </c>
      <c r="H73" s="265">
        <v>6244.86</v>
      </c>
      <c r="I73" s="266">
        <v>6244.86</v>
      </c>
      <c r="J73" s="266">
        <v>0</v>
      </c>
      <c r="K73" s="262"/>
      <c r="L73" s="12">
        <v>1040.81</v>
      </c>
    </row>
    <row r="74" spans="1:12" x14ac:dyDescent="0.25">
      <c r="A74" s="259">
        <f>IF(F74&gt;0,COUNTIF(F$8:F74,"&gt;0"),0)</f>
        <v>0</v>
      </c>
      <c r="B74" s="260"/>
      <c r="C74" s="261"/>
      <c r="D74" s="262" t="s">
        <v>230</v>
      </c>
      <c r="E74" s="263"/>
      <c r="F74" s="263"/>
      <c r="G74" s="264"/>
      <c r="H74" s="265" t="str">
        <v/>
      </c>
      <c r="I74" s="266">
        <v>0</v>
      </c>
      <c r="J74" s="266">
        <v>0</v>
      </c>
      <c r="K74" s="262"/>
      <c r="L74" s="12">
        <v>0</v>
      </c>
    </row>
    <row r="75" spans="1:12" ht="30" x14ac:dyDescent="0.25">
      <c r="A75" s="259">
        <f>IF(F75&gt;0,COUNTIF(F$8:F75,"&gt;0"),0)</f>
        <v>63</v>
      </c>
      <c r="B75" s="260" t="s">
        <v>0</v>
      </c>
      <c r="C75" s="261"/>
      <c r="D75" s="262" t="s">
        <v>231</v>
      </c>
      <c r="E75" s="263" t="s">
        <v>185</v>
      </c>
      <c r="F75" s="263">
        <v>30</v>
      </c>
      <c r="G75" s="264">
        <v>516.66999999999996</v>
      </c>
      <c r="H75" s="265">
        <v>15500.1</v>
      </c>
      <c r="I75" s="266">
        <v>15500.1</v>
      </c>
      <c r="J75" s="266">
        <v>0</v>
      </c>
      <c r="K75" s="262"/>
      <c r="L75" s="12">
        <v>516.66999999999996</v>
      </c>
    </row>
    <row r="76" spans="1:12" x14ac:dyDescent="0.25">
      <c r="A76" s="259">
        <f>IF(F76&gt;0,COUNTIF(F$8:F76,"&gt;0"),0)</f>
        <v>64</v>
      </c>
      <c r="B76" s="260" t="s">
        <v>186</v>
      </c>
      <c r="C76" s="261"/>
      <c r="D76" s="262" t="s">
        <v>232</v>
      </c>
      <c r="E76" s="263" t="s">
        <v>185</v>
      </c>
      <c r="F76" s="263">
        <v>30</v>
      </c>
      <c r="G76" s="264">
        <v>1281</v>
      </c>
      <c r="H76" s="265">
        <v>38430</v>
      </c>
      <c r="I76" s="266">
        <v>0</v>
      </c>
      <c r="J76" s="266">
        <v>38430</v>
      </c>
      <c r="K76" s="262"/>
      <c r="L76" s="12">
        <v>1281</v>
      </c>
    </row>
    <row r="77" spans="1:12" ht="30" x14ac:dyDescent="0.25">
      <c r="A77" s="259">
        <f>IF(F77&gt;0,COUNTIF(F$8:F77,"&gt;0"),0)</f>
        <v>65</v>
      </c>
      <c r="B77" s="260" t="s">
        <v>0</v>
      </c>
      <c r="C77" s="261"/>
      <c r="D77" s="262" t="s">
        <v>233</v>
      </c>
      <c r="E77" s="263" t="s">
        <v>185</v>
      </c>
      <c r="F77" s="263">
        <v>30</v>
      </c>
      <c r="G77" s="264">
        <v>2775.5</v>
      </c>
      <c r="H77" s="265">
        <v>83265</v>
      </c>
      <c r="I77" s="266">
        <v>83265</v>
      </c>
      <c r="J77" s="266">
        <v>0</v>
      </c>
      <c r="K77" s="262"/>
      <c r="L77" s="12">
        <v>2775.5</v>
      </c>
    </row>
    <row r="78" spans="1:12" x14ac:dyDescent="0.25">
      <c r="A78" s="259">
        <f>IF(F78&gt;0,COUNTIF(F$8:F78,"&gt;0"),0)</f>
        <v>66</v>
      </c>
      <c r="B78" s="260" t="s">
        <v>186</v>
      </c>
      <c r="C78" s="261"/>
      <c r="D78" s="262" t="s">
        <v>234</v>
      </c>
      <c r="E78" s="263" t="s">
        <v>185</v>
      </c>
      <c r="F78" s="263">
        <v>30</v>
      </c>
      <c r="G78" s="264">
        <v>2401.88</v>
      </c>
      <c r="H78" s="265">
        <v>72056.399999999994</v>
      </c>
      <c r="I78" s="266">
        <v>0</v>
      </c>
      <c r="J78" s="266">
        <v>72056.399999999994</v>
      </c>
      <c r="K78" s="262"/>
      <c r="L78" s="12">
        <v>2401.88</v>
      </c>
    </row>
    <row r="79" spans="1:12" ht="30" x14ac:dyDescent="0.25">
      <c r="A79" s="259">
        <f>IF(F79&gt;0,COUNTIF(F$8:F79,"&gt;0"),0)</f>
        <v>67</v>
      </c>
      <c r="B79" s="260" t="s">
        <v>0</v>
      </c>
      <c r="C79" s="261"/>
      <c r="D79" s="262" t="s">
        <v>235</v>
      </c>
      <c r="E79" s="263" t="s">
        <v>185</v>
      </c>
      <c r="F79" s="263">
        <v>286</v>
      </c>
      <c r="G79" s="264">
        <v>653.30999999999995</v>
      </c>
      <c r="H79" s="265">
        <v>186846.66</v>
      </c>
      <c r="I79" s="266">
        <v>186846.66</v>
      </c>
      <c r="J79" s="266">
        <v>0</v>
      </c>
      <c r="K79" s="262"/>
      <c r="L79" s="12">
        <v>653.30999999999995</v>
      </c>
    </row>
    <row r="80" spans="1:12" x14ac:dyDescent="0.25">
      <c r="A80" s="259">
        <f>IF(F80&gt;0,COUNTIF(F$8:F80,"&gt;0"),0)</f>
        <v>68</v>
      </c>
      <c r="B80" s="260" t="s">
        <v>186</v>
      </c>
      <c r="C80" s="261"/>
      <c r="D80" s="262" t="s">
        <v>236</v>
      </c>
      <c r="E80" s="263" t="s">
        <v>185</v>
      </c>
      <c r="F80" s="263">
        <v>286</v>
      </c>
      <c r="G80" s="264">
        <v>384.3</v>
      </c>
      <c r="H80" s="265">
        <v>109909.8</v>
      </c>
      <c r="I80" s="266">
        <v>0</v>
      </c>
      <c r="J80" s="266">
        <v>109909.8</v>
      </c>
      <c r="K80" s="262"/>
      <c r="L80" s="12">
        <v>384.3</v>
      </c>
    </row>
    <row r="81" spans="1:12" x14ac:dyDescent="0.25">
      <c r="A81" s="259">
        <f>IF(F81&gt;0,COUNTIF(F$8:F81,"&gt;0"),0)</f>
        <v>0</v>
      </c>
      <c r="B81" s="260"/>
      <c r="C81" s="261"/>
      <c r="D81" s="262" t="s">
        <v>237</v>
      </c>
      <c r="E81" s="263"/>
      <c r="F81" s="263"/>
      <c r="G81" s="264"/>
      <c r="H81" s="265" t="str">
        <v/>
      </c>
      <c r="I81" s="266">
        <v>0</v>
      </c>
      <c r="J81" s="266">
        <v>0</v>
      </c>
      <c r="K81" s="262"/>
      <c r="L81" s="12">
        <v>0</v>
      </c>
    </row>
    <row r="82" spans="1:12" x14ac:dyDescent="0.25">
      <c r="A82" s="259">
        <f>IF(F82&gt;0,COUNTIF(F$8:F82,"&gt;0"),0)</f>
        <v>69</v>
      </c>
      <c r="B82" s="260" t="s">
        <v>0</v>
      </c>
      <c r="C82" s="261"/>
      <c r="D82" s="262" t="s">
        <v>238</v>
      </c>
      <c r="E82" s="263" t="s">
        <v>200</v>
      </c>
      <c r="F82" s="263">
        <v>705</v>
      </c>
      <c r="G82" s="264">
        <v>587.13</v>
      </c>
      <c r="H82" s="265">
        <v>413926.65</v>
      </c>
      <c r="I82" s="266">
        <v>413926.65</v>
      </c>
      <c r="J82" s="266">
        <v>0</v>
      </c>
      <c r="K82" s="262"/>
      <c r="L82" s="12">
        <v>587.13</v>
      </c>
    </row>
    <row r="83" spans="1:12" ht="30" x14ac:dyDescent="0.25">
      <c r="A83" s="259">
        <f>IF(F83&gt;0,COUNTIF(F$8:F83,"&gt;0"),0)</f>
        <v>70</v>
      </c>
      <c r="B83" s="260" t="s">
        <v>186</v>
      </c>
      <c r="C83" s="261"/>
      <c r="D83" s="262" t="s">
        <v>239</v>
      </c>
      <c r="E83" s="263" t="s">
        <v>200</v>
      </c>
      <c r="F83" s="263">
        <v>705</v>
      </c>
      <c r="G83" s="264">
        <v>800.63</v>
      </c>
      <c r="H83" s="265">
        <v>564444.15</v>
      </c>
      <c r="I83" s="266">
        <v>0</v>
      </c>
      <c r="J83" s="266">
        <v>564444.15</v>
      </c>
      <c r="K83" s="262"/>
      <c r="L83" s="12">
        <v>800.63</v>
      </c>
    </row>
    <row r="84" spans="1:12" x14ac:dyDescent="0.25">
      <c r="A84" s="259">
        <f>IF(F84&gt;0,COUNTIF(F$8:F84,"&gt;0"),0)</f>
        <v>71</v>
      </c>
      <c r="B84" s="260" t="s">
        <v>0</v>
      </c>
      <c r="C84" s="261"/>
      <c r="D84" s="262" t="s">
        <v>240</v>
      </c>
      <c r="E84" s="263" t="s">
        <v>200</v>
      </c>
      <c r="F84" s="263">
        <v>399</v>
      </c>
      <c r="G84" s="264">
        <v>373.63</v>
      </c>
      <c r="H84" s="265">
        <v>149078.37</v>
      </c>
      <c r="I84" s="266">
        <v>149078.37</v>
      </c>
      <c r="J84" s="266">
        <v>0</v>
      </c>
      <c r="K84" s="262"/>
      <c r="L84" s="12">
        <v>373.63</v>
      </c>
    </row>
    <row r="85" spans="1:12" ht="30" x14ac:dyDescent="0.25">
      <c r="A85" s="259">
        <f>IF(F85&gt;0,COUNTIF(F$8:F85,"&gt;0"),0)</f>
        <v>72</v>
      </c>
      <c r="B85" s="260" t="s">
        <v>186</v>
      </c>
      <c r="C85" s="261"/>
      <c r="D85" s="262" t="s">
        <v>241</v>
      </c>
      <c r="E85" s="263" t="s">
        <v>200</v>
      </c>
      <c r="F85" s="263">
        <v>399</v>
      </c>
      <c r="G85" s="264">
        <v>533.75</v>
      </c>
      <c r="H85" s="265">
        <v>212966.25</v>
      </c>
      <c r="I85" s="266">
        <v>0</v>
      </c>
      <c r="J85" s="266">
        <v>212966.25</v>
      </c>
      <c r="K85" s="262"/>
      <c r="L85" s="12">
        <v>533.75</v>
      </c>
    </row>
    <row r="86" spans="1:12" ht="30" x14ac:dyDescent="0.25">
      <c r="A86" s="259">
        <f>IF(F86&gt;0,COUNTIF(F$8:F86,"&gt;0"),0)</f>
        <v>73</v>
      </c>
      <c r="B86" s="260" t="s">
        <v>0</v>
      </c>
      <c r="C86" s="261"/>
      <c r="D86" s="262" t="s">
        <v>242</v>
      </c>
      <c r="E86" s="263" t="s">
        <v>200</v>
      </c>
      <c r="F86" s="263">
        <v>3720</v>
      </c>
      <c r="G86" s="264">
        <v>59.91</v>
      </c>
      <c r="H86" s="265">
        <v>222865.2</v>
      </c>
      <c r="I86" s="266">
        <v>222865.2</v>
      </c>
      <c r="J86" s="266">
        <v>0</v>
      </c>
      <c r="K86" s="262"/>
      <c r="L86" s="12">
        <v>59.91</v>
      </c>
    </row>
    <row r="87" spans="1:12" ht="30" x14ac:dyDescent="0.25">
      <c r="A87" s="259">
        <f>IF(F87&gt;0,COUNTIF(F$8:F87,"&gt;0"),0)</f>
        <v>74</v>
      </c>
      <c r="B87" s="260" t="s">
        <v>0</v>
      </c>
      <c r="C87" s="261"/>
      <c r="D87" s="262" t="s">
        <v>243</v>
      </c>
      <c r="E87" s="263" t="s">
        <v>200</v>
      </c>
      <c r="F87" s="263">
        <v>1457</v>
      </c>
      <c r="G87" s="264">
        <v>98.21</v>
      </c>
      <c r="H87" s="265">
        <v>143091.97</v>
      </c>
      <c r="I87" s="266">
        <v>143091.97</v>
      </c>
      <c r="J87" s="266">
        <v>0</v>
      </c>
      <c r="K87" s="262"/>
      <c r="L87" s="12">
        <v>98.21</v>
      </c>
    </row>
    <row r="88" spans="1:12" ht="30" x14ac:dyDescent="0.25">
      <c r="A88" s="259">
        <f>IF(F88&gt;0,COUNTIF(F$8:F88,"&gt;0"),0)</f>
        <v>75</v>
      </c>
      <c r="B88" s="260" t="s">
        <v>0</v>
      </c>
      <c r="C88" s="261"/>
      <c r="D88" s="262" t="s">
        <v>244</v>
      </c>
      <c r="E88" s="263" t="s">
        <v>200</v>
      </c>
      <c r="F88" s="263">
        <v>24</v>
      </c>
      <c r="G88" s="264">
        <v>190.57</v>
      </c>
      <c r="H88" s="265">
        <v>4573.68</v>
      </c>
      <c r="I88" s="266">
        <v>4573.68</v>
      </c>
      <c r="J88" s="266">
        <v>0</v>
      </c>
      <c r="K88" s="262"/>
      <c r="L88" s="12">
        <v>190.57</v>
      </c>
    </row>
    <row r="89" spans="1:12" ht="30" x14ac:dyDescent="0.25">
      <c r="A89" s="259">
        <f>IF(F89&gt;0,COUNTIF(F$8:F89,"&gt;0"),0)</f>
        <v>76</v>
      </c>
      <c r="B89" s="260" t="s">
        <v>0</v>
      </c>
      <c r="C89" s="261"/>
      <c r="D89" s="262" t="s">
        <v>245</v>
      </c>
      <c r="E89" s="263" t="s">
        <v>200</v>
      </c>
      <c r="F89" s="263">
        <v>3</v>
      </c>
      <c r="G89" s="264">
        <v>266.88</v>
      </c>
      <c r="H89" s="265">
        <v>800.64</v>
      </c>
      <c r="I89" s="266">
        <v>800.64</v>
      </c>
      <c r="J89" s="266">
        <v>0</v>
      </c>
      <c r="K89" s="262"/>
      <c r="L89" s="12">
        <v>266.88</v>
      </c>
    </row>
    <row r="90" spans="1:12" x14ac:dyDescent="0.25">
      <c r="A90" s="259">
        <f>IF(F90&gt;0,COUNTIF(F$8:F90,"&gt;0"),0)</f>
        <v>77</v>
      </c>
      <c r="B90" s="260" t="s">
        <v>0</v>
      </c>
      <c r="C90" s="261"/>
      <c r="D90" s="262" t="s">
        <v>246</v>
      </c>
      <c r="E90" s="263" t="s">
        <v>200</v>
      </c>
      <c r="F90" s="263">
        <v>610</v>
      </c>
      <c r="G90" s="264">
        <v>93.95</v>
      </c>
      <c r="H90" s="265">
        <v>57309.5</v>
      </c>
      <c r="I90" s="266">
        <v>57309.5</v>
      </c>
      <c r="J90" s="266">
        <v>0</v>
      </c>
      <c r="K90" s="262"/>
      <c r="L90" s="12">
        <v>93.95</v>
      </c>
    </row>
    <row r="91" spans="1:12" ht="30" x14ac:dyDescent="0.25">
      <c r="A91" s="259">
        <f>IF(F91&gt;0,COUNTIF(F$8:F91,"&gt;0"),0)</f>
        <v>78</v>
      </c>
      <c r="B91" s="260" t="s">
        <v>0</v>
      </c>
      <c r="C91" s="261"/>
      <c r="D91" s="262" t="s">
        <v>247</v>
      </c>
      <c r="E91" s="263" t="s">
        <v>200</v>
      </c>
      <c r="F91" s="263">
        <v>505</v>
      </c>
      <c r="G91" s="264">
        <v>128.09</v>
      </c>
      <c r="H91" s="265">
        <v>64685.45</v>
      </c>
      <c r="I91" s="266">
        <v>64685.45</v>
      </c>
      <c r="J91" s="266">
        <v>0</v>
      </c>
      <c r="K91" s="262"/>
      <c r="L91" s="12">
        <v>128.09</v>
      </c>
    </row>
    <row r="92" spans="1:12" ht="30" x14ac:dyDescent="0.25">
      <c r="A92" s="259">
        <f>IF(F92&gt;0,COUNTIF(F$8:F92,"&gt;0"),0)</f>
        <v>79</v>
      </c>
      <c r="B92" s="260" t="s">
        <v>186</v>
      </c>
      <c r="C92" s="261"/>
      <c r="D92" s="262" t="s">
        <v>248</v>
      </c>
      <c r="E92" s="263" t="s">
        <v>200</v>
      </c>
      <c r="F92" s="263">
        <v>6319</v>
      </c>
      <c r="G92" s="264">
        <v>88.07</v>
      </c>
      <c r="H92" s="265">
        <v>556514.32999999996</v>
      </c>
      <c r="I92" s="266">
        <v>0</v>
      </c>
      <c r="J92" s="266">
        <v>556514.32999999996</v>
      </c>
      <c r="K92" s="262"/>
      <c r="L92" s="12">
        <v>88.07</v>
      </c>
    </row>
    <row r="93" spans="1:12" x14ac:dyDescent="0.25">
      <c r="A93" s="259">
        <f>IF(F93&gt;0,COUNTIF(F$8:F93,"&gt;0"),0)</f>
        <v>80</v>
      </c>
      <c r="B93" s="260" t="s">
        <v>0</v>
      </c>
      <c r="C93" s="261"/>
      <c r="D93" s="262" t="s">
        <v>249</v>
      </c>
      <c r="E93" s="263" t="s">
        <v>200</v>
      </c>
      <c r="F93" s="263">
        <v>174</v>
      </c>
      <c r="G93" s="264">
        <v>411.26</v>
      </c>
      <c r="H93" s="265">
        <v>71559.240000000005</v>
      </c>
      <c r="I93" s="266">
        <v>71559.240000000005</v>
      </c>
      <c r="J93" s="266">
        <v>0</v>
      </c>
      <c r="K93" s="262"/>
      <c r="L93" s="12">
        <v>411.26</v>
      </c>
    </row>
    <row r="94" spans="1:12" ht="30" x14ac:dyDescent="0.25">
      <c r="A94" s="259">
        <f>IF(F94&gt;0,COUNTIF(F$8:F94,"&gt;0"),0)</f>
        <v>81</v>
      </c>
      <c r="B94" s="260" t="s">
        <v>186</v>
      </c>
      <c r="C94" s="261"/>
      <c r="D94" s="262" t="s">
        <v>250</v>
      </c>
      <c r="E94" s="263" t="s">
        <v>200</v>
      </c>
      <c r="F94" s="263">
        <v>174</v>
      </c>
      <c r="G94" s="264">
        <v>165.38</v>
      </c>
      <c r="H94" s="265">
        <v>28776.12</v>
      </c>
      <c r="I94" s="266">
        <v>0</v>
      </c>
      <c r="J94" s="266">
        <v>28776.12</v>
      </c>
      <c r="K94" s="262"/>
      <c r="L94" s="12">
        <v>165.38</v>
      </c>
    </row>
    <row r="95" spans="1:12" x14ac:dyDescent="0.25">
      <c r="A95" s="259">
        <f>IF(F95&gt;0,COUNTIF(F$8:F95,"&gt;0"),0)</f>
        <v>82</v>
      </c>
      <c r="B95" s="260" t="s">
        <v>0</v>
      </c>
      <c r="C95" s="261"/>
      <c r="D95" s="262" t="s">
        <v>251</v>
      </c>
      <c r="E95" s="263" t="s">
        <v>200</v>
      </c>
      <c r="F95" s="263">
        <v>2371</v>
      </c>
      <c r="G95" s="264">
        <v>74.73</v>
      </c>
      <c r="H95" s="265">
        <v>177184.83</v>
      </c>
      <c r="I95" s="266">
        <v>177184.83</v>
      </c>
      <c r="J95" s="266">
        <v>0</v>
      </c>
      <c r="K95" s="262"/>
      <c r="L95" s="12">
        <v>74.73</v>
      </c>
    </row>
    <row r="96" spans="1:12" x14ac:dyDescent="0.25">
      <c r="A96" s="259">
        <f>IF(F96&gt;0,COUNTIF(F$8:F96,"&gt;0"),0)</f>
        <v>83</v>
      </c>
      <c r="B96" s="260" t="s">
        <v>0</v>
      </c>
      <c r="C96" s="261"/>
      <c r="D96" s="262" t="s">
        <v>252</v>
      </c>
      <c r="E96" s="263" t="s">
        <v>200</v>
      </c>
      <c r="F96" s="263">
        <v>80</v>
      </c>
      <c r="G96" s="264">
        <v>118.8</v>
      </c>
      <c r="H96" s="265">
        <v>9504</v>
      </c>
      <c r="I96" s="266">
        <v>9504</v>
      </c>
      <c r="J96" s="266">
        <v>0</v>
      </c>
      <c r="K96" s="262"/>
      <c r="L96" s="12">
        <v>118.8</v>
      </c>
    </row>
    <row r="97" spans="1:12" x14ac:dyDescent="0.25">
      <c r="A97" s="259">
        <f>IF(F97&gt;0,COUNTIF(F$8:F97,"&gt;0"),0)</f>
        <v>84</v>
      </c>
      <c r="B97" s="260" t="s">
        <v>0</v>
      </c>
      <c r="C97" s="261"/>
      <c r="D97" s="262" t="s">
        <v>253</v>
      </c>
      <c r="E97" s="263" t="s">
        <v>200</v>
      </c>
      <c r="F97" s="263">
        <v>352</v>
      </c>
      <c r="G97" s="264">
        <v>115.29</v>
      </c>
      <c r="H97" s="265">
        <v>40582.080000000002</v>
      </c>
      <c r="I97" s="266">
        <v>40582.080000000002</v>
      </c>
      <c r="J97" s="266">
        <v>0</v>
      </c>
      <c r="K97" s="262"/>
      <c r="L97" s="12">
        <v>115.29</v>
      </c>
    </row>
    <row r="98" spans="1:12" ht="30" x14ac:dyDescent="0.25">
      <c r="A98" s="259">
        <f>IF(F98&gt;0,COUNTIF(F$8:F98,"&gt;0"),0)</f>
        <v>85</v>
      </c>
      <c r="B98" s="260" t="s">
        <v>186</v>
      </c>
      <c r="C98" s="261"/>
      <c r="D98" s="262" t="s">
        <v>248</v>
      </c>
      <c r="E98" s="263" t="s">
        <v>200</v>
      </c>
      <c r="F98" s="263">
        <v>2803</v>
      </c>
      <c r="G98" s="264">
        <v>88.07</v>
      </c>
      <c r="H98" s="265">
        <v>246860.21</v>
      </c>
      <c r="I98" s="266">
        <v>0</v>
      </c>
      <c r="J98" s="266">
        <v>246860.21</v>
      </c>
      <c r="K98" s="262"/>
      <c r="L98" s="12">
        <v>88.07</v>
      </c>
    </row>
    <row r="99" spans="1:12" ht="30" x14ac:dyDescent="0.25">
      <c r="A99" s="259">
        <f>IF(F99&gt;0,COUNTIF(F$8:F99,"&gt;0"),0)</f>
        <v>86</v>
      </c>
      <c r="B99" s="260" t="s">
        <v>0</v>
      </c>
      <c r="C99" s="261"/>
      <c r="D99" s="262" t="s">
        <v>254</v>
      </c>
      <c r="E99" s="263" t="s">
        <v>200</v>
      </c>
      <c r="F99" s="263">
        <v>27</v>
      </c>
      <c r="G99" s="264">
        <v>457.54</v>
      </c>
      <c r="H99" s="265">
        <v>12353.58</v>
      </c>
      <c r="I99" s="266">
        <v>12353.58</v>
      </c>
      <c r="J99" s="266">
        <v>0</v>
      </c>
      <c r="K99" s="262"/>
      <c r="L99" s="12">
        <v>457.54</v>
      </c>
    </row>
    <row r="100" spans="1:12" ht="30" x14ac:dyDescent="0.25">
      <c r="A100" s="259">
        <f>IF(F100&gt;0,COUNTIF(F$8:F100,"&gt;0"),0)</f>
        <v>87</v>
      </c>
      <c r="B100" s="260" t="s">
        <v>186</v>
      </c>
      <c r="C100" s="261"/>
      <c r="D100" s="262" t="s">
        <v>250</v>
      </c>
      <c r="E100" s="263" t="s">
        <v>200</v>
      </c>
      <c r="F100" s="263">
        <v>27</v>
      </c>
      <c r="G100" s="264">
        <v>165.38</v>
      </c>
      <c r="H100" s="265">
        <v>4465.26</v>
      </c>
      <c r="I100" s="266">
        <v>0</v>
      </c>
      <c r="J100" s="266">
        <v>4465.26</v>
      </c>
      <c r="K100" s="262"/>
      <c r="L100" s="12">
        <v>165.38</v>
      </c>
    </row>
    <row r="101" spans="1:12" ht="30" x14ac:dyDescent="0.25">
      <c r="A101" s="259">
        <f>IF(F101&gt;0,COUNTIF(F$8:F101,"&gt;0"),0)</f>
        <v>88</v>
      </c>
      <c r="B101" s="260" t="s">
        <v>0</v>
      </c>
      <c r="C101" s="261"/>
      <c r="D101" s="262" t="s">
        <v>255</v>
      </c>
      <c r="E101" s="263" t="s">
        <v>200</v>
      </c>
      <c r="F101" s="263">
        <v>6</v>
      </c>
      <c r="G101" s="264">
        <v>77.180000000000007</v>
      </c>
      <c r="H101" s="265">
        <v>463.08</v>
      </c>
      <c r="I101" s="266">
        <v>463.08</v>
      </c>
      <c r="J101" s="266">
        <v>0</v>
      </c>
      <c r="K101" s="262"/>
      <c r="L101" s="12">
        <v>77.180000000000007</v>
      </c>
    </row>
    <row r="102" spans="1:12" ht="30" x14ac:dyDescent="0.25">
      <c r="A102" s="259">
        <f>IF(F102&gt;0,COUNTIF(F$8:F102,"&gt;0"),0)</f>
        <v>89</v>
      </c>
      <c r="B102" s="260" t="s">
        <v>186</v>
      </c>
      <c r="C102" s="261"/>
      <c r="D102" s="262" t="s">
        <v>248</v>
      </c>
      <c r="E102" s="263" t="s">
        <v>200</v>
      </c>
      <c r="F102" s="263">
        <v>6</v>
      </c>
      <c r="G102" s="264">
        <v>90.96</v>
      </c>
      <c r="H102" s="265">
        <v>545.76</v>
      </c>
      <c r="I102" s="266">
        <v>0</v>
      </c>
      <c r="J102" s="266">
        <v>545.76</v>
      </c>
      <c r="K102" s="262"/>
      <c r="L102" s="12">
        <v>90.96</v>
      </c>
    </row>
    <row r="103" spans="1:12" x14ac:dyDescent="0.25">
      <c r="A103" s="259">
        <f>IF(F103&gt;0,COUNTIF(F$8:F103,"&gt;0"),0)</f>
        <v>90</v>
      </c>
      <c r="B103" s="260" t="s">
        <v>0</v>
      </c>
      <c r="C103" s="261"/>
      <c r="D103" s="262" t="s">
        <v>256</v>
      </c>
      <c r="E103" s="263" t="s">
        <v>200</v>
      </c>
      <c r="F103" s="263">
        <v>3</v>
      </c>
      <c r="G103" s="264">
        <v>661.85</v>
      </c>
      <c r="H103" s="265">
        <v>1985.55</v>
      </c>
      <c r="I103" s="266">
        <v>1985.55</v>
      </c>
      <c r="J103" s="266">
        <v>0</v>
      </c>
      <c r="K103" s="262"/>
      <c r="L103" s="12">
        <v>661.85</v>
      </c>
    </row>
    <row r="104" spans="1:12" ht="30" x14ac:dyDescent="0.25">
      <c r="A104" s="259">
        <f>IF(F104&gt;0,COUNTIF(F$8:F104,"&gt;0"),0)</f>
        <v>91</v>
      </c>
      <c r="B104" s="260" t="s">
        <v>186</v>
      </c>
      <c r="C104" s="261"/>
      <c r="D104" s="262" t="s">
        <v>257</v>
      </c>
      <c r="E104" s="263" t="s">
        <v>200</v>
      </c>
      <c r="F104" s="263">
        <v>3</v>
      </c>
      <c r="G104" s="264">
        <v>160.13</v>
      </c>
      <c r="H104" s="265">
        <v>480.39</v>
      </c>
      <c r="I104" s="266">
        <v>0</v>
      </c>
      <c r="J104" s="266">
        <v>480.39</v>
      </c>
      <c r="K104" s="262"/>
      <c r="L104" s="12">
        <v>160.13</v>
      </c>
    </row>
    <row r="105" spans="1:12" x14ac:dyDescent="0.25">
      <c r="A105" s="259">
        <f>IF(F105&gt;0,COUNTIF(F$8:F105,"&gt;0"),0)</f>
        <v>92</v>
      </c>
      <c r="B105" s="260" t="s">
        <v>0</v>
      </c>
      <c r="C105" s="261"/>
      <c r="D105" s="262" t="s">
        <v>258</v>
      </c>
      <c r="E105" s="263" t="s">
        <v>200</v>
      </c>
      <c r="F105" s="263">
        <v>22</v>
      </c>
      <c r="G105" s="264">
        <v>790</v>
      </c>
      <c r="H105" s="265">
        <v>17380</v>
      </c>
      <c r="I105" s="266">
        <v>17380</v>
      </c>
      <c r="J105" s="266">
        <v>0</v>
      </c>
      <c r="K105" s="262"/>
      <c r="L105" s="12">
        <v>790</v>
      </c>
    </row>
    <row r="106" spans="1:12" x14ac:dyDescent="0.25">
      <c r="A106" s="259">
        <f>IF(F106&gt;0,COUNTIF(F$8:F106,"&gt;0"),0)</f>
        <v>93</v>
      </c>
      <c r="B106" s="260" t="s">
        <v>186</v>
      </c>
      <c r="C106" s="261"/>
      <c r="D106" s="262" t="s">
        <v>259</v>
      </c>
      <c r="E106" s="263" t="s">
        <v>200</v>
      </c>
      <c r="F106" s="263">
        <v>22</v>
      </c>
      <c r="G106" s="264">
        <v>220</v>
      </c>
      <c r="H106" s="265">
        <v>4840</v>
      </c>
      <c r="I106" s="266">
        <v>0</v>
      </c>
      <c r="J106" s="266">
        <v>4840</v>
      </c>
      <c r="K106" s="262"/>
      <c r="L106" s="12">
        <v>220</v>
      </c>
    </row>
    <row r="107" spans="1:12" x14ac:dyDescent="0.25">
      <c r="A107" s="259">
        <f>IF(F107&gt;0,COUNTIF(F$8:F107,"&gt;0"),0)</f>
        <v>0</v>
      </c>
      <c r="B107" s="260"/>
      <c r="C107" s="261"/>
      <c r="D107" s="262" t="s">
        <v>260</v>
      </c>
      <c r="E107" s="263"/>
      <c r="F107" s="263"/>
      <c r="G107" s="264"/>
      <c r="H107" s="265" t="str">
        <v/>
      </c>
      <c r="I107" s="266">
        <v>0</v>
      </c>
      <c r="J107" s="266">
        <v>0</v>
      </c>
      <c r="K107" s="262"/>
      <c r="L107" s="12">
        <v>0</v>
      </c>
    </row>
    <row r="108" spans="1:12" ht="45" x14ac:dyDescent="0.25">
      <c r="A108" s="259">
        <f>IF(F108&gt;0,COUNTIF(F$8:F108,"&gt;0"),0)</f>
        <v>94</v>
      </c>
      <c r="B108" s="260" t="s">
        <v>0</v>
      </c>
      <c r="C108" s="261"/>
      <c r="D108" s="262" t="s">
        <v>261</v>
      </c>
      <c r="E108" s="263" t="s">
        <v>185</v>
      </c>
      <c r="F108" s="263">
        <v>32</v>
      </c>
      <c r="G108" s="264">
        <v>385.88</v>
      </c>
      <c r="H108" s="265">
        <v>12348.16</v>
      </c>
      <c r="I108" s="266">
        <v>12348.16</v>
      </c>
      <c r="J108" s="266">
        <v>0</v>
      </c>
      <c r="K108" s="262"/>
      <c r="L108" s="12">
        <v>385.88</v>
      </c>
    </row>
    <row r="109" spans="1:12" ht="60" x14ac:dyDescent="0.25">
      <c r="A109" s="259">
        <f>IF(F109&gt;0,COUNTIF(F$8:F109,"&gt;0"),0)</f>
        <v>95</v>
      </c>
      <c r="B109" s="260" t="s">
        <v>0</v>
      </c>
      <c r="C109" s="261"/>
      <c r="D109" s="262" t="s">
        <v>262</v>
      </c>
      <c r="E109" s="263" t="s">
        <v>185</v>
      </c>
      <c r="F109" s="263">
        <v>18</v>
      </c>
      <c r="G109" s="264">
        <v>650</v>
      </c>
      <c r="H109" s="265">
        <v>11700</v>
      </c>
      <c r="I109" s="266">
        <v>11700</v>
      </c>
      <c r="J109" s="266">
        <v>0</v>
      </c>
      <c r="K109" s="262"/>
      <c r="L109" s="12">
        <v>650</v>
      </c>
    </row>
    <row r="110" spans="1:12" ht="30" x14ac:dyDescent="0.25">
      <c r="A110" s="259">
        <f>IF(F110&gt;0,COUNTIF(F$8:F110,"&gt;0"),0)</f>
        <v>96</v>
      </c>
      <c r="B110" s="260" t="s">
        <v>0</v>
      </c>
      <c r="C110" s="261"/>
      <c r="D110" s="262" t="s">
        <v>263</v>
      </c>
      <c r="E110" s="263" t="s">
        <v>185</v>
      </c>
      <c r="F110" s="263">
        <v>12</v>
      </c>
      <c r="G110" s="264">
        <v>330.75</v>
      </c>
      <c r="H110" s="265">
        <v>3969</v>
      </c>
      <c r="I110" s="266">
        <v>3969</v>
      </c>
      <c r="J110" s="266">
        <v>0</v>
      </c>
      <c r="K110" s="262"/>
      <c r="L110" s="12">
        <v>330.75</v>
      </c>
    </row>
    <row r="111" spans="1:12" ht="30" x14ac:dyDescent="0.25">
      <c r="A111" s="259">
        <f>IF(F111&gt;0,COUNTIF(F$8:F111,"&gt;0"),0)</f>
        <v>97</v>
      </c>
      <c r="B111" s="260" t="s">
        <v>0</v>
      </c>
      <c r="C111" s="261"/>
      <c r="D111" s="262" t="s">
        <v>264</v>
      </c>
      <c r="E111" s="263" t="s">
        <v>185</v>
      </c>
      <c r="F111" s="263">
        <v>10</v>
      </c>
      <c r="G111" s="264">
        <v>320.25</v>
      </c>
      <c r="H111" s="265">
        <v>3202.5</v>
      </c>
      <c r="I111" s="266">
        <v>3202.5</v>
      </c>
      <c r="J111" s="266">
        <v>0</v>
      </c>
      <c r="K111" s="262"/>
      <c r="L111" s="12">
        <v>320.25</v>
      </c>
    </row>
    <row r="112" spans="1:12" ht="30" x14ac:dyDescent="0.25">
      <c r="A112" s="259">
        <f>IF(F112&gt;0,COUNTIF(F$8:F112,"&gt;0"),0)</f>
        <v>98</v>
      </c>
      <c r="B112" s="260" t="s">
        <v>186</v>
      </c>
      <c r="C112" s="261"/>
      <c r="D112" s="262" t="s">
        <v>265</v>
      </c>
      <c r="E112" s="263" t="s">
        <v>185</v>
      </c>
      <c r="F112" s="263">
        <v>72</v>
      </c>
      <c r="G112" s="264">
        <v>256.2</v>
      </c>
      <c r="H112" s="265">
        <v>18446.400000000001</v>
      </c>
      <c r="I112" s="266">
        <v>0</v>
      </c>
      <c r="J112" s="266">
        <v>18446.400000000001</v>
      </c>
      <c r="K112" s="262"/>
      <c r="L112" s="12">
        <v>256.2</v>
      </c>
    </row>
    <row r="113" spans="1:12" ht="30" x14ac:dyDescent="0.25">
      <c r="A113" s="259">
        <f>IF(F113&gt;0,COUNTIF(F$8:F113,"&gt;0"),0)</f>
        <v>99</v>
      </c>
      <c r="B113" s="260" t="s">
        <v>0</v>
      </c>
      <c r="C113" s="261"/>
      <c r="D113" s="262" t="s">
        <v>266</v>
      </c>
      <c r="E113" s="263" t="s">
        <v>185</v>
      </c>
      <c r="F113" s="263">
        <v>325</v>
      </c>
      <c r="G113" s="264">
        <v>64.680000000000007</v>
      </c>
      <c r="H113" s="265">
        <v>21021</v>
      </c>
      <c r="I113" s="266">
        <v>21021</v>
      </c>
      <c r="J113" s="266">
        <v>0</v>
      </c>
      <c r="K113" s="262"/>
      <c r="L113" s="12">
        <v>64.680000000000007</v>
      </c>
    </row>
    <row r="114" spans="1:12" ht="30" x14ac:dyDescent="0.25">
      <c r="A114" s="259">
        <f>IF(F114&gt;0,COUNTIF(F$8:F114,"&gt;0"),0)</f>
        <v>100</v>
      </c>
      <c r="B114" s="260" t="s">
        <v>186</v>
      </c>
      <c r="C114" s="261"/>
      <c r="D114" s="262" t="s">
        <v>267</v>
      </c>
      <c r="E114" s="263" t="s">
        <v>185</v>
      </c>
      <c r="F114" s="263">
        <v>325</v>
      </c>
      <c r="G114" s="264">
        <v>128.1</v>
      </c>
      <c r="H114" s="265">
        <v>41632.5</v>
      </c>
      <c r="I114" s="266">
        <v>0</v>
      </c>
      <c r="J114" s="266">
        <v>41632.5</v>
      </c>
      <c r="K114" s="262"/>
      <c r="L114" s="12">
        <v>128.1</v>
      </c>
    </row>
    <row r="115" spans="1:12" x14ac:dyDescent="0.25">
      <c r="A115" s="259">
        <f>IF(F115&gt;0,COUNTIF(F$8:F115,"&gt;0"),0)</f>
        <v>101</v>
      </c>
      <c r="B115" s="260" t="s">
        <v>0</v>
      </c>
      <c r="C115" s="261"/>
      <c r="D115" s="262" t="s">
        <v>268</v>
      </c>
      <c r="E115" s="263" t="s">
        <v>200</v>
      </c>
      <c r="F115" s="263">
        <v>286</v>
      </c>
      <c r="G115" s="264">
        <v>125.97</v>
      </c>
      <c r="H115" s="265">
        <v>36027.42</v>
      </c>
      <c r="I115" s="266">
        <v>36027.42</v>
      </c>
      <c r="J115" s="266">
        <v>0</v>
      </c>
      <c r="K115" s="262"/>
      <c r="L115" s="12">
        <v>125.97</v>
      </c>
    </row>
    <row r="116" spans="1:12" ht="30" x14ac:dyDescent="0.25">
      <c r="A116" s="259">
        <f>IF(F116&gt;0,COUNTIF(F$8:F116,"&gt;0"),0)</f>
        <v>102</v>
      </c>
      <c r="B116" s="260" t="s">
        <v>186</v>
      </c>
      <c r="C116" s="261"/>
      <c r="D116" s="262" t="s">
        <v>269</v>
      </c>
      <c r="E116" s="263" t="s">
        <v>200</v>
      </c>
      <c r="F116" s="263">
        <v>286</v>
      </c>
      <c r="G116" s="264">
        <v>266.88</v>
      </c>
      <c r="H116" s="265">
        <v>76327.679999999993</v>
      </c>
      <c r="I116" s="266">
        <v>0</v>
      </c>
      <c r="J116" s="266">
        <v>76327.679999999993</v>
      </c>
      <c r="K116" s="262"/>
      <c r="L116" s="12">
        <v>266.88</v>
      </c>
    </row>
    <row r="117" spans="1:12" x14ac:dyDescent="0.25">
      <c r="A117" s="259">
        <f>IF(F117&gt;0,COUNTIF(F$8:F117,"&gt;0"),0)</f>
        <v>103</v>
      </c>
      <c r="B117" s="260" t="s">
        <v>0</v>
      </c>
      <c r="C117" s="261"/>
      <c r="D117" s="262" t="s">
        <v>270</v>
      </c>
      <c r="E117" s="263" t="s">
        <v>200</v>
      </c>
      <c r="F117" s="263">
        <v>683</v>
      </c>
      <c r="G117" s="264">
        <v>249.8</v>
      </c>
      <c r="H117" s="265">
        <v>170613.4</v>
      </c>
      <c r="I117" s="266">
        <v>170613.4</v>
      </c>
      <c r="J117" s="266">
        <v>0</v>
      </c>
      <c r="K117" s="262"/>
      <c r="L117" s="12">
        <v>249.8</v>
      </c>
    </row>
    <row r="118" spans="1:12" ht="30" x14ac:dyDescent="0.25">
      <c r="A118" s="259">
        <f>IF(F118&gt;0,COUNTIF(F$8:F118,"&gt;0"),0)</f>
        <v>104</v>
      </c>
      <c r="B118" s="260" t="s">
        <v>186</v>
      </c>
      <c r="C118" s="261"/>
      <c r="D118" s="262" t="s">
        <v>271</v>
      </c>
      <c r="E118" s="263" t="s">
        <v>200</v>
      </c>
      <c r="F118" s="263">
        <v>60</v>
      </c>
      <c r="G118" s="264">
        <v>427</v>
      </c>
      <c r="H118" s="265">
        <v>25620</v>
      </c>
      <c r="I118" s="266">
        <v>0</v>
      </c>
      <c r="J118" s="266">
        <v>25620</v>
      </c>
      <c r="K118" s="262"/>
      <c r="L118" s="12">
        <v>427</v>
      </c>
    </row>
    <row r="119" spans="1:12" ht="30" x14ac:dyDescent="0.25">
      <c r="A119" s="259">
        <f>IF(F119&gt;0,COUNTIF(F$8:F119,"&gt;0"),0)</f>
        <v>105</v>
      </c>
      <c r="B119" s="260" t="s">
        <v>186</v>
      </c>
      <c r="C119" s="261"/>
      <c r="D119" s="262" t="s">
        <v>271</v>
      </c>
      <c r="E119" s="263" t="s">
        <v>200</v>
      </c>
      <c r="F119" s="263">
        <v>743</v>
      </c>
      <c r="G119" s="264">
        <v>427</v>
      </c>
      <c r="H119" s="265">
        <v>317261</v>
      </c>
      <c r="I119" s="266">
        <v>0</v>
      </c>
      <c r="J119" s="266">
        <v>317261</v>
      </c>
      <c r="K119" s="262"/>
      <c r="L119" s="12">
        <v>427</v>
      </c>
    </row>
    <row r="120" spans="1:12" x14ac:dyDescent="0.25">
      <c r="A120" s="259">
        <f>IF(F120&gt;0,COUNTIF(F$8:F120,"&gt;0"),0)</f>
        <v>106</v>
      </c>
      <c r="B120" s="260" t="s">
        <v>0</v>
      </c>
      <c r="C120" s="261"/>
      <c r="D120" s="262" t="s">
        <v>272</v>
      </c>
      <c r="E120" s="263" t="s">
        <v>200</v>
      </c>
      <c r="F120" s="263">
        <v>458</v>
      </c>
      <c r="G120" s="264">
        <v>509.2</v>
      </c>
      <c r="H120" s="265">
        <v>233213.6</v>
      </c>
      <c r="I120" s="266">
        <v>233213.6</v>
      </c>
      <c r="J120" s="266">
        <v>0</v>
      </c>
      <c r="K120" s="262"/>
      <c r="L120" s="12">
        <v>509.2</v>
      </c>
    </row>
    <row r="121" spans="1:12" ht="30" x14ac:dyDescent="0.25">
      <c r="A121" s="259">
        <f>IF(F121&gt;0,COUNTIF(F$8:F121,"&gt;0"),0)</f>
        <v>107</v>
      </c>
      <c r="B121" s="260" t="s">
        <v>186</v>
      </c>
      <c r="C121" s="261"/>
      <c r="D121" s="262" t="s">
        <v>273</v>
      </c>
      <c r="E121" s="263" t="s">
        <v>200</v>
      </c>
      <c r="F121" s="263">
        <v>458</v>
      </c>
      <c r="G121" s="264">
        <v>640.5</v>
      </c>
      <c r="H121" s="265">
        <v>293349</v>
      </c>
      <c r="I121" s="266">
        <v>0</v>
      </c>
      <c r="J121" s="266">
        <v>293349</v>
      </c>
      <c r="K121" s="262"/>
      <c r="L121" s="12">
        <v>640.5</v>
      </c>
    </row>
    <row r="122" spans="1:12" ht="30" x14ac:dyDescent="0.25">
      <c r="A122" s="259">
        <f>IF(F122&gt;0,COUNTIF(F$8:F122,"&gt;0"),0)</f>
        <v>108</v>
      </c>
      <c r="B122" s="260" t="s">
        <v>0</v>
      </c>
      <c r="C122" s="261"/>
      <c r="D122" s="262" t="s">
        <v>274</v>
      </c>
      <c r="E122" s="263" t="s">
        <v>185</v>
      </c>
      <c r="F122" s="263">
        <v>9</v>
      </c>
      <c r="G122" s="264">
        <v>4740.75</v>
      </c>
      <c r="H122" s="265">
        <v>42666.75</v>
      </c>
      <c r="I122" s="266">
        <v>42666.75</v>
      </c>
      <c r="J122" s="266">
        <v>0</v>
      </c>
      <c r="K122" s="262"/>
      <c r="L122" s="12">
        <v>4740.75</v>
      </c>
    </row>
    <row r="123" spans="1:12" x14ac:dyDescent="0.25">
      <c r="A123" s="259">
        <f>IF(F123&gt;0,COUNTIF(F$8:F123,"&gt;0"),0)</f>
        <v>109</v>
      </c>
      <c r="B123" s="260" t="s">
        <v>186</v>
      </c>
      <c r="C123" s="261"/>
      <c r="D123" s="262" t="s">
        <v>275</v>
      </c>
      <c r="E123" s="263" t="s">
        <v>200</v>
      </c>
      <c r="F123" s="263">
        <v>9</v>
      </c>
      <c r="G123" s="264">
        <v>1323</v>
      </c>
      <c r="H123" s="265">
        <v>11907</v>
      </c>
      <c r="I123" s="266">
        <v>0</v>
      </c>
      <c r="J123" s="266">
        <v>11907</v>
      </c>
      <c r="K123" s="262"/>
      <c r="L123" s="12">
        <v>1323</v>
      </c>
    </row>
    <row r="124" spans="1:12" x14ac:dyDescent="0.25">
      <c r="A124" s="259">
        <f>IF(F124&gt;0,COUNTIF(F$8:F124,"&gt;0"),0)</f>
        <v>110</v>
      </c>
      <c r="B124" s="260" t="s">
        <v>0</v>
      </c>
      <c r="C124" s="261"/>
      <c r="D124" s="262" t="s">
        <v>276</v>
      </c>
      <c r="E124" s="263" t="s">
        <v>185</v>
      </c>
      <c r="F124" s="263">
        <v>4</v>
      </c>
      <c r="G124" s="264">
        <v>757.93</v>
      </c>
      <c r="H124" s="265">
        <v>3031.72</v>
      </c>
      <c r="I124" s="266">
        <v>3031.72</v>
      </c>
      <c r="J124" s="266">
        <v>0</v>
      </c>
      <c r="K124" s="262"/>
      <c r="L124" s="12">
        <v>757.93</v>
      </c>
    </row>
    <row r="125" spans="1:12" x14ac:dyDescent="0.25">
      <c r="A125" s="259">
        <f>IF(F125&gt;0,COUNTIF(F$8:F125,"&gt;0"),0)</f>
        <v>0</v>
      </c>
      <c r="B125" s="260"/>
      <c r="C125" s="261"/>
      <c r="D125" s="262" t="s">
        <v>277</v>
      </c>
      <c r="E125" s="263"/>
      <c r="F125" s="263"/>
      <c r="G125" s="264"/>
      <c r="H125" s="265" t="str">
        <v/>
      </c>
      <c r="I125" s="266">
        <v>0</v>
      </c>
      <c r="J125" s="266">
        <v>0</v>
      </c>
      <c r="K125" s="262"/>
      <c r="L125" s="12">
        <v>0</v>
      </c>
    </row>
    <row r="126" spans="1:12" x14ac:dyDescent="0.25">
      <c r="A126" s="259">
        <f>IF(F126&gt;0,COUNTIF(F$8:F126,"&gt;0"),0)</f>
        <v>111</v>
      </c>
      <c r="B126" s="260" t="s">
        <v>0</v>
      </c>
      <c r="C126" s="261"/>
      <c r="D126" s="262" t="s">
        <v>278</v>
      </c>
      <c r="E126" s="263" t="s">
        <v>200</v>
      </c>
      <c r="F126" s="263">
        <v>238</v>
      </c>
      <c r="G126" s="264">
        <v>734.45</v>
      </c>
      <c r="H126" s="265">
        <v>174799.1</v>
      </c>
      <c r="I126" s="266">
        <v>174799.1</v>
      </c>
      <c r="J126" s="266">
        <v>0</v>
      </c>
      <c r="K126" s="262"/>
      <c r="L126" s="12">
        <v>734.45</v>
      </c>
    </row>
    <row r="127" spans="1:12" x14ac:dyDescent="0.25">
      <c r="A127" s="259">
        <f>IF(F127&gt;0,COUNTIF(F$8:F127,"&gt;0"),0)</f>
        <v>112</v>
      </c>
      <c r="B127" s="260" t="s">
        <v>0</v>
      </c>
      <c r="C127" s="261"/>
      <c r="D127" s="262" t="s">
        <v>279</v>
      </c>
      <c r="E127" s="263" t="s">
        <v>200</v>
      </c>
      <c r="F127" s="263">
        <v>124</v>
      </c>
      <c r="G127" s="264">
        <v>962.66</v>
      </c>
      <c r="H127" s="265">
        <v>119369.84</v>
      </c>
      <c r="I127" s="266">
        <v>119369.84</v>
      </c>
      <c r="J127" s="266">
        <v>0</v>
      </c>
      <c r="K127" s="262"/>
      <c r="L127" s="12">
        <v>962.66</v>
      </c>
    </row>
    <row r="128" spans="1:12" x14ac:dyDescent="0.25">
      <c r="A128" s="259">
        <f>IF(F128&gt;0,COUNTIF(F$8:F128,"&gt;0"),0)</f>
        <v>113</v>
      </c>
      <c r="B128" s="260" t="s">
        <v>0</v>
      </c>
      <c r="C128" s="261"/>
      <c r="D128" s="262" t="s">
        <v>280</v>
      </c>
      <c r="E128" s="263" t="s">
        <v>200</v>
      </c>
      <c r="F128" s="263">
        <v>144</v>
      </c>
      <c r="G128" s="264">
        <v>1097.3</v>
      </c>
      <c r="H128" s="265">
        <v>158011.20000000001</v>
      </c>
      <c r="I128" s="266">
        <v>158011.20000000001</v>
      </c>
      <c r="J128" s="266">
        <v>0</v>
      </c>
      <c r="K128" s="262"/>
      <c r="L128" s="12">
        <v>1097.3</v>
      </c>
    </row>
    <row r="129" spans="1:12" x14ac:dyDescent="0.25">
      <c r="A129" s="259">
        <f>IF(F129&gt;0,COUNTIF(F$8:F129,"&gt;0"),0)</f>
        <v>114</v>
      </c>
      <c r="B129" s="260" t="s">
        <v>0</v>
      </c>
      <c r="C129" s="261"/>
      <c r="D129" s="262" t="s">
        <v>281</v>
      </c>
      <c r="E129" s="263" t="s">
        <v>185</v>
      </c>
      <c r="F129" s="263">
        <v>25</v>
      </c>
      <c r="G129" s="264">
        <v>809.94</v>
      </c>
      <c r="H129" s="265">
        <v>20248.5</v>
      </c>
      <c r="I129" s="266">
        <v>20248.5</v>
      </c>
      <c r="J129" s="266">
        <v>0</v>
      </c>
      <c r="K129" s="262"/>
      <c r="L129" s="12">
        <v>809.94</v>
      </c>
    </row>
    <row r="130" spans="1:12" x14ac:dyDescent="0.25">
      <c r="A130" s="259">
        <f>IF(F130&gt;0,COUNTIF(F$8:F130,"&gt;0"),0)</f>
        <v>115</v>
      </c>
      <c r="B130" s="260" t="s">
        <v>0</v>
      </c>
      <c r="C130" s="261"/>
      <c r="D130" s="262" t="s">
        <v>282</v>
      </c>
      <c r="E130" s="263" t="s">
        <v>185</v>
      </c>
      <c r="F130" s="263">
        <v>10</v>
      </c>
      <c r="G130" s="264">
        <v>897.63</v>
      </c>
      <c r="H130" s="265">
        <v>8976.2999999999993</v>
      </c>
      <c r="I130" s="266">
        <v>8976.2999999999993</v>
      </c>
      <c r="J130" s="266">
        <v>0</v>
      </c>
      <c r="K130" s="262"/>
      <c r="L130" s="12">
        <v>897.63</v>
      </c>
    </row>
    <row r="131" spans="1:12" x14ac:dyDescent="0.25">
      <c r="A131" s="259">
        <f>IF(F131&gt;0,COUNTIF(F$8:F131,"&gt;0"),0)</f>
        <v>116</v>
      </c>
      <c r="B131" s="260" t="s">
        <v>0</v>
      </c>
      <c r="C131" s="261"/>
      <c r="D131" s="262" t="s">
        <v>283</v>
      </c>
      <c r="E131" s="263" t="s">
        <v>185</v>
      </c>
      <c r="F131" s="263">
        <v>14</v>
      </c>
      <c r="G131" s="264">
        <v>1094.2</v>
      </c>
      <c r="H131" s="265">
        <v>15318.8</v>
      </c>
      <c r="I131" s="266">
        <v>15318.8</v>
      </c>
      <c r="J131" s="266">
        <v>0</v>
      </c>
      <c r="K131" s="262"/>
      <c r="L131" s="12">
        <v>1094.2</v>
      </c>
    </row>
    <row r="132" spans="1:12" x14ac:dyDescent="0.25">
      <c r="A132" s="259">
        <f>IF(F132&gt;0,COUNTIF(F$8:F132,"&gt;0"),0)</f>
        <v>117</v>
      </c>
      <c r="B132" s="260" t="s">
        <v>0</v>
      </c>
      <c r="C132" s="261"/>
      <c r="D132" s="262" t="s">
        <v>284</v>
      </c>
      <c r="E132" s="263" t="s">
        <v>185</v>
      </c>
      <c r="F132" s="263">
        <v>12</v>
      </c>
      <c r="G132" s="264">
        <v>796.63</v>
      </c>
      <c r="H132" s="265">
        <v>9559.56</v>
      </c>
      <c r="I132" s="266">
        <v>9559.56</v>
      </c>
      <c r="J132" s="266">
        <v>0</v>
      </c>
      <c r="K132" s="262"/>
      <c r="L132" s="12">
        <v>796.63</v>
      </c>
    </row>
    <row r="133" spans="1:12" x14ac:dyDescent="0.25">
      <c r="A133" s="259">
        <f>IF(F133&gt;0,COUNTIF(F$8:F133,"&gt;0"),0)</f>
        <v>118</v>
      </c>
      <c r="B133" s="260" t="s">
        <v>0</v>
      </c>
      <c r="C133" s="261"/>
      <c r="D133" s="262" t="s">
        <v>285</v>
      </c>
      <c r="E133" s="263" t="s">
        <v>185</v>
      </c>
      <c r="F133" s="263">
        <v>6</v>
      </c>
      <c r="G133" s="264">
        <v>1127.98</v>
      </c>
      <c r="H133" s="265">
        <v>6767.88</v>
      </c>
      <c r="I133" s="266">
        <v>6767.88</v>
      </c>
      <c r="J133" s="266">
        <v>0</v>
      </c>
      <c r="K133" s="262"/>
      <c r="L133" s="12">
        <v>1127.98</v>
      </c>
    </row>
    <row r="134" spans="1:12" x14ac:dyDescent="0.25">
      <c r="A134" s="259">
        <f>IF(F134&gt;0,COUNTIF(F$8:F134,"&gt;0"),0)</f>
        <v>119</v>
      </c>
      <c r="B134" s="260" t="s">
        <v>0</v>
      </c>
      <c r="C134" s="261"/>
      <c r="D134" s="262" t="s">
        <v>286</v>
      </c>
      <c r="E134" s="263" t="s">
        <v>185</v>
      </c>
      <c r="F134" s="263">
        <v>10</v>
      </c>
      <c r="G134" s="264">
        <v>953.13</v>
      </c>
      <c r="H134" s="265">
        <v>9531.2999999999993</v>
      </c>
      <c r="I134" s="266">
        <v>9531.2999999999993</v>
      </c>
      <c r="J134" s="266">
        <v>0</v>
      </c>
      <c r="K134" s="262"/>
      <c r="L134" s="12">
        <v>953.13</v>
      </c>
    </row>
    <row r="135" spans="1:12" x14ac:dyDescent="0.25">
      <c r="A135" s="259">
        <f>IF(F135&gt;0,COUNTIF(F$8:F135,"&gt;0"),0)</f>
        <v>120</v>
      </c>
      <c r="B135" s="260" t="s">
        <v>186</v>
      </c>
      <c r="C135" s="261"/>
      <c r="D135" s="262" t="s">
        <v>287</v>
      </c>
      <c r="E135" s="263" t="s">
        <v>200</v>
      </c>
      <c r="F135" s="263">
        <v>506</v>
      </c>
      <c r="G135" s="264">
        <v>2135</v>
      </c>
      <c r="H135" s="265">
        <v>1080310</v>
      </c>
      <c r="I135" s="266">
        <v>0</v>
      </c>
      <c r="J135" s="266">
        <v>1080310</v>
      </c>
      <c r="K135" s="262"/>
      <c r="L135" s="12">
        <v>2135</v>
      </c>
    </row>
    <row r="136" spans="1:12" x14ac:dyDescent="0.25">
      <c r="A136" s="259">
        <f>IF(F136&gt;0,COUNTIF(F$8:F136,"&gt;0"),0)</f>
        <v>0</v>
      </c>
      <c r="B136" s="260"/>
      <c r="C136" s="261"/>
      <c r="D136" s="262" t="s">
        <v>288</v>
      </c>
      <c r="E136" s="263"/>
      <c r="F136" s="263"/>
      <c r="G136" s="264"/>
      <c r="H136" s="265" t="str">
        <v/>
      </c>
      <c r="I136" s="266">
        <v>0</v>
      </c>
      <c r="J136" s="266">
        <v>0</v>
      </c>
      <c r="K136" s="262"/>
      <c r="L136" s="12">
        <v>0</v>
      </c>
    </row>
    <row r="137" spans="1:12" x14ac:dyDescent="0.25">
      <c r="A137" s="259">
        <f>IF(F137&gt;0,COUNTIF(F$8:F137,"&gt;0"),0)</f>
        <v>121</v>
      </c>
      <c r="B137" s="260" t="s">
        <v>0</v>
      </c>
      <c r="C137" s="261"/>
      <c r="D137" s="262" t="s">
        <v>289</v>
      </c>
      <c r="E137" s="263" t="s">
        <v>185</v>
      </c>
      <c r="F137" s="263">
        <v>130</v>
      </c>
      <c r="G137" s="264">
        <v>410.38</v>
      </c>
      <c r="H137" s="265">
        <v>53349.4</v>
      </c>
      <c r="I137" s="266">
        <v>53349.4</v>
      </c>
      <c r="J137" s="266">
        <v>0</v>
      </c>
      <c r="K137" s="262"/>
      <c r="L137" s="12">
        <v>410.38</v>
      </c>
    </row>
    <row r="138" spans="1:12" x14ac:dyDescent="0.25">
      <c r="A138" s="259">
        <f>IF(F138&gt;0,COUNTIF(F$8:F138,"&gt;0"),0)</f>
        <v>122</v>
      </c>
      <c r="B138" s="260" t="s">
        <v>0</v>
      </c>
      <c r="C138" s="261"/>
      <c r="D138" s="262" t="s">
        <v>290</v>
      </c>
      <c r="E138" s="263" t="s">
        <v>185</v>
      </c>
      <c r="F138" s="263">
        <v>90</v>
      </c>
      <c r="G138" s="264">
        <v>438.54</v>
      </c>
      <c r="H138" s="265">
        <v>39468.6</v>
      </c>
      <c r="I138" s="266">
        <v>39468.6</v>
      </c>
      <c r="J138" s="266">
        <v>0</v>
      </c>
      <c r="K138" s="262"/>
      <c r="L138" s="12">
        <v>438.54</v>
      </c>
    </row>
    <row r="139" spans="1:12" x14ac:dyDescent="0.25">
      <c r="A139" s="259">
        <f>IF(F139&gt;0,COUNTIF(F$8:F139,"&gt;0"),0)</f>
        <v>123</v>
      </c>
      <c r="B139" s="260" t="s">
        <v>0</v>
      </c>
      <c r="C139" s="261"/>
      <c r="D139" s="262" t="s">
        <v>291</v>
      </c>
      <c r="E139" s="263" t="s">
        <v>185</v>
      </c>
      <c r="F139" s="263">
        <v>155</v>
      </c>
      <c r="G139" s="264">
        <v>468.25</v>
      </c>
      <c r="H139" s="265">
        <v>72578.75</v>
      </c>
      <c r="I139" s="266">
        <v>72578.75</v>
      </c>
      <c r="J139" s="266">
        <v>0</v>
      </c>
      <c r="K139" s="262"/>
      <c r="L139" s="12">
        <v>468.25</v>
      </c>
    </row>
    <row r="140" spans="1:12" ht="30" x14ac:dyDescent="0.25">
      <c r="A140" s="259">
        <f>IF(F140&gt;0,COUNTIF(F$8:F140,"&gt;0"),0)</f>
        <v>124</v>
      </c>
      <c r="B140" s="260" t="s">
        <v>0</v>
      </c>
      <c r="C140" s="261"/>
      <c r="D140" s="262" t="s">
        <v>292</v>
      </c>
      <c r="E140" s="263" t="s">
        <v>185</v>
      </c>
      <c r="F140" s="263">
        <v>375</v>
      </c>
      <c r="G140" s="264">
        <v>374.27</v>
      </c>
      <c r="H140" s="265">
        <v>140351.25</v>
      </c>
      <c r="I140" s="266">
        <v>140351.25</v>
      </c>
      <c r="J140" s="266">
        <v>0</v>
      </c>
      <c r="K140" s="262"/>
      <c r="L140" s="12">
        <v>374.27</v>
      </c>
    </row>
    <row r="141" spans="1:12" ht="30" x14ac:dyDescent="0.25">
      <c r="A141" s="259">
        <f>IF(F141&gt;0,COUNTIF(F$8:F141,"&gt;0"),0)</f>
        <v>125</v>
      </c>
      <c r="B141" s="260" t="s">
        <v>0</v>
      </c>
      <c r="C141" s="261"/>
      <c r="D141" s="262" t="s">
        <v>293</v>
      </c>
      <c r="E141" s="263" t="s">
        <v>185</v>
      </c>
      <c r="F141" s="263">
        <v>65</v>
      </c>
      <c r="G141" s="264">
        <v>53.38</v>
      </c>
      <c r="H141" s="265">
        <v>3469.7</v>
      </c>
      <c r="I141" s="266">
        <v>3469.7</v>
      </c>
      <c r="J141" s="266">
        <v>0</v>
      </c>
      <c r="K141" s="262"/>
      <c r="L141" s="12">
        <v>53.38</v>
      </c>
    </row>
    <row r="142" spans="1:12" x14ac:dyDescent="0.25">
      <c r="A142" s="259">
        <f>IF(F142&gt;0,COUNTIF(F$8:F142,"&gt;0"),0)</f>
        <v>126</v>
      </c>
      <c r="B142" s="260" t="s">
        <v>0</v>
      </c>
      <c r="C142" s="261"/>
      <c r="D142" s="262" t="s">
        <v>294</v>
      </c>
      <c r="E142" s="263" t="s">
        <v>185</v>
      </c>
      <c r="F142" s="263">
        <v>375</v>
      </c>
      <c r="G142" s="264">
        <v>53.38</v>
      </c>
      <c r="H142" s="265">
        <v>20017.5</v>
      </c>
      <c r="I142" s="266">
        <v>20017.5</v>
      </c>
      <c r="J142" s="266">
        <v>0</v>
      </c>
      <c r="K142" s="262"/>
      <c r="L142" s="12">
        <v>53.38</v>
      </c>
    </row>
    <row r="143" spans="1:12" x14ac:dyDescent="0.25">
      <c r="A143" s="259">
        <f>IF(F143&gt;0,COUNTIF(F$8:F143,"&gt;0"),0)</f>
        <v>127</v>
      </c>
      <c r="B143" s="260" t="s">
        <v>0</v>
      </c>
      <c r="C143" s="261"/>
      <c r="D143" s="262" t="s">
        <v>295</v>
      </c>
      <c r="E143" s="263" t="s">
        <v>185</v>
      </c>
      <c r="F143" s="263">
        <v>1560</v>
      </c>
      <c r="G143" s="264">
        <v>8.5399999999999991</v>
      </c>
      <c r="H143" s="265">
        <v>13322.4</v>
      </c>
      <c r="I143" s="266">
        <v>13322.4</v>
      </c>
      <c r="J143" s="266">
        <v>0</v>
      </c>
      <c r="K143" s="262"/>
      <c r="L143" s="12">
        <v>8.5399999999999991</v>
      </c>
    </row>
    <row r="144" spans="1:12" ht="30" x14ac:dyDescent="0.25">
      <c r="A144" s="259">
        <f>IF(F144&gt;0,COUNTIF(F$8:F144,"&gt;0"),0)</f>
        <v>128</v>
      </c>
      <c r="B144" s="260" t="s">
        <v>0</v>
      </c>
      <c r="C144" s="261"/>
      <c r="D144" s="262" t="s">
        <v>296</v>
      </c>
      <c r="E144" s="263" t="s">
        <v>185</v>
      </c>
      <c r="F144" s="263">
        <v>9</v>
      </c>
      <c r="G144" s="264">
        <v>2028.25</v>
      </c>
      <c r="H144" s="265">
        <v>18254.25</v>
      </c>
      <c r="I144" s="266">
        <v>18254.25</v>
      </c>
      <c r="J144" s="266">
        <v>0</v>
      </c>
      <c r="K144" s="262"/>
      <c r="L144" s="12">
        <v>2028.25</v>
      </c>
    </row>
    <row r="145" spans="1:12" x14ac:dyDescent="0.25">
      <c r="A145" s="259">
        <f>IF(F145&gt;0,COUNTIF(F$8:F145,"&gt;0"),0)</f>
        <v>0</v>
      </c>
      <c r="B145" s="260"/>
      <c r="C145" s="261"/>
      <c r="D145" s="262" t="s">
        <v>297</v>
      </c>
      <c r="E145" s="263"/>
      <c r="F145" s="263"/>
      <c r="G145" s="264"/>
      <c r="H145" s="265" t="str">
        <v/>
      </c>
      <c r="I145" s="266">
        <v>0</v>
      </c>
      <c r="J145" s="266">
        <v>0</v>
      </c>
      <c r="K145" s="262"/>
      <c r="L145" s="12">
        <v>0</v>
      </c>
    </row>
    <row r="146" spans="1:12" x14ac:dyDescent="0.25">
      <c r="A146" s="259">
        <f>IF(F146&gt;0,COUNTIF(F$8:F146,"&gt;0"),0)</f>
        <v>129</v>
      </c>
      <c r="B146" s="260" t="s">
        <v>0</v>
      </c>
      <c r="C146" s="261"/>
      <c r="D146" s="262" t="s">
        <v>298</v>
      </c>
      <c r="E146" s="263" t="s">
        <v>185</v>
      </c>
      <c r="F146" s="263">
        <v>208</v>
      </c>
      <c r="G146" s="264">
        <v>4.0599999999999996</v>
      </c>
      <c r="H146" s="265">
        <v>844.48</v>
      </c>
      <c r="I146" s="266">
        <v>844.48</v>
      </c>
      <c r="J146" s="266">
        <v>0</v>
      </c>
      <c r="K146" s="262"/>
      <c r="L146" s="12">
        <v>4.0599999999999996</v>
      </c>
    </row>
    <row r="147" spans="1:12" x14ac:dyDescent="0.25">
      <c r="A147" s="259">
        <f>IF(F147&gt;0,COUNTIF(F$8:F147,"&gt;0"),0)</f>
        <v>130</v>
      </c>
      <c r="B147" s="260" t="s">
        <v>0</v>
      </c>
      <c r="C147" s="261"/>
      <c r="D147" s="262" t="s">
        <v>299</v>
      </c>
      <c r="E147" s="263" t="s">
        <v>185</v>
      </c>
      <c r="F147" s="263">
        <v>1683</v>
      </c>
      <c r="G147" s="264">
        <v>5.34</v>
      </c>
      <c r="H147" s="265">
        <v>8987.2199999999993</v>
      </c>
      <c r="I147" s="266">
        <v>8987.2199999999993</v>
      </c>
      <c r="J147" s="266">
        <v>0</v>
      </c>
      <c r="K147" s="262"/>
      <c r="L147" s="12">
        <v>5.34</v>
      </c>
    </row>
    <row r="148" spans="1:12" x14ac:dyDescent="0.25">
      <c r="A148" s="259">
        <f>IF(F148&gt;0,COUNTIF(F$8:F148,"&gt;0"),0)</f>
        <v>131</v>
      </c>
      <c r="B148" s="260" t="s">
        <v>0</v>
      </c>
      <c r="C148" s="261"/>
      <c r="D148" s="262" t="s">
        <v>300</v>
      </c>
      <c r="E148" s="263" t="s">
        <v>185</v>
      </c>
      <c r="F148" s="263">
        <v>500</v>
      </c>
      <c r="G148" s="264">
        <v>2.46</v>
      </c>
      <c r="H148" s="265">
        <v>1230</v>
      </c>
      <c r="I148" s="266">
        <v>1230</v>
      </c>
      <c r="J148" s="266">
        <v>0</v>
      </c>
      <c r="K148" s="262"/>
      <c r="L148" s="12">
        <v>2.46</v>
      </c>
    </row>
    <row r="149" spans="1:12" x14ac:dyDescent="0.25">
      <c r="A149" s="259">
        <f>IF(F149&gt;0,COUNTIF(F$8:F149,"&gt;0"),0)</f>
        <v>0</v>
      </c>
      <c r="B149" s="260"/>
      <c r="C149" s="261"/>
      <c r="D149" s="262" t="s">
        <v>301</v>
      </c>
      <c r="E149" s="263"/>
      <c r="F149" s="263"/>
      <c r="G149" s="264"/>
      <c r="H149" s="265" t="str">
        <v/>
      </c>
      <c r="I149" s="266">
        <v>0</v>
      </c>
      <c r="J149" s="266">
        <v>0</v>
      </c>
      <c r="K149" s="262"/>
      <c r="L149" s="12">
        <v>0</v>
      </c>
    </row>
    <row r="150" spans="1:12" ht="30" x14ac:dyDescent="0.25">
      <c r="A150" s="259">
        <f>IF(F150&gt;0,COUNTIF(F$8:F150,"&gt;0"),0)</f>
        <v>132</v>
      </c>
      <c r="B150" s="260" t="s">
        <v>0</v>
      </c>
      <c r="C150" s="261"/>
      <c r="D150" s="262" t="s">
        <v>302</v>
      </c>
      <c r="E150" s="263" t="s">
        <v>200</v>
      </c>
      <c r="F150" s="263">
        <v>517</v>
      </c>
      <c r="G150" s="264">
        <v>22.29</v>
      </c>
      <c r="H150" s="265">
        <v>11523.93</v>
      </c>
      <c r="I150" s="266">
        <v>11523.93</v>
      </c>
      <c r="J150" s="266">
        <v>0</v>
      </c>
      <c r="K150" s="262"/>
      <c r="L150" s="12">
        <v>22.29</v>
      </c>
    </row>
    <row r="151" spans="1:12" x14ac:dyDescent="0.25">
      <c r="A151" s="259">
        <f>IF(F151&gt;0,COUNTIF(F$8:F151,"&gt;0"),0)</f>
        <v>133</v>
      </c>
      <c r="B151" s="260" t="s">
        <v>0</v>
      </c>
      <c r="C151" s="261"/>
      <c r="D151" s="262" t="s">
        <v>303</v>
      </c>
      <c r="E151" s="263" t="s">
        <v>200</v>
      </c>
      <c r="F151" s="263">
        <v>775</v>
      </c>
      <c r="G151" s="264">
        <v>40</v>
      </c>
      <c r="H151" s="265">
        <v>31000</v>
      </c>
      <c r="I151" s="266">
        <v>31000</v>
      </c>
      <c r="J151" s="266">
        <v>0</v>
      </c>
      <c r="K151" s="262"/>
      <c r="L151" s="12">
        <v>40</v>
      </c>
    </row>
    <row r="152" spans="1:12" ht="30" x14ac:dyDescent="0.25">
      <c r="A152" s="259">
        <f>IF(F152&gt;0,COUNTIF(F$8:F152,"&gt;0"),0)</f>
        <v>134</v>
      </c>
      <c r="B152" s="260" t="s">
        <v>0</v>
      </c>
      <c r="C152" s="261"/>
      <c r="D152" s="262" t="s">
        <v>304</v>
      </c>
      <c r="E152" s="263" t="s">
        <v>200</v>
      </c>
      <c r="F152" s="263">
        <v>291</v>
      </c>
      <c r="G152" s="264">
        <v>35.18</v>
      </c>
      <c r="H152" s="265">
        <v>10237.379999999999</v>
      </c>
      <c r="I152" s="266">
        <v>10237.379999999999</v>
      </c>
      <c r="J152" s="266">
        <v>0</v>
      </c>
      <c r="K152" s="262"/>
      <c r="L152" s="12">
        <v>35.18</v>
      </c>
    </row>
    <row r="153" spans="1:12" x14ac:dyDescent="0.25">
      <c r="A153" s="259">
        <f>IF(F153&gt;0,COUNTIF(F$8:F153,"&gt;0"),0)</f>
        <v>135</v>
      </c>
      <c r="B153" s="260" t="s">
        <v>0</v>
      </c>
      <c r="C153" s="261"/>
      <c r="D153" s="262" t="s">
        <v>305</v>
      </c>
      <c r="E153" s="263" t="s">
        <v>200</v>
      </c>
      <c r="F153" s="263">
        <v>436</v>
      </c>
      <c r="G153" s="264">
        <v>50</v>
      </c>
      <c r="H153" s="265">
        <v>21800</v>
      </c>
      <c r="I153" s="266">
        <v>21800</v>
      </c>
      <c r="J153" s="266">
        <v>0</v>
      </c>
      <c r="K153" s="262"/>
      <c r="L153" s="12">
        <v>50</v>
      </c>
    </row>
    <row r="154" spans="1:12" ht="30" x14ac:dyDescent="0.25">
      <c r="A154" s="259">
        <f>IF(F154&gt;0,COUNTIF(F$8:F154,"&gt;0"),0)</f>
        <v>136</v>
      </c>
      <c r="B154" s="260" t="s">
        <v>0</v>
      </c>
      <c r="C154" s="261"/>
      <c r="D154" s="262" t="s">
        <v>306</v>
      </c>
      <c r="E154" s="263" t="s">
        <v>200</v>
      </c>
      <c r="F154" s="263">
        <v>24</v>
      </c>
      <c r="G154" s="264">
        <v>50.61</v>
      </c>
      <c r="H154" s="265">
        <v>1214.6400000000001</v>
      </c>
      <c r="I154" s="266">
        <v>1214.6400000000001</v>
      </c>
      <c r="J154" s="266">
        <v>0</v>
      </c>
      <c r="K154" s="262"/>
      <c r="L154" s="12">
        <v>50.61</v>
      </c>
    </row>
    <row r="155" spans="1:12" ht="30" x14ac:dyDescent="0.25">
      <c r="A155" s="259">
        <f>IF(F155&gt;0,COUNTIF(F$8:F155,"&gt;0"),0)</f>
        <v>137</v>
      </c>
      <c r="B155" s="260" t="s">
        <v>186</v>
      </c>
      <c r="C155" s="261"/>
      <c r="D155" s="262" t="s">
        <v>307</v>
      </c>
      <c r="E155" s="263" t="s">
        <v>200</v>
      </c>
      <c r="F155" s="263">
        <v>2043</v>
      </c>
      <c r="G155" s="264">
        <v>64.05</v>
      </c>
      <c r="H155" s="265">
        <v>130854.15</v>
      </c>
      <c r="I155" s="266">
        <v>0</v>
      </c>
      <c r="J155" s="266">
        <v>130854.15</v>
      </c>
      <c r="K155" s="262"/>
      <c r="L155" s="12">
        <v>64.05</v>
      </c>
    </row>
    <row r="156" spans="1:12" ht="30" x14ac:dyDescent="0.25">
      <c r="A156" s="259">
        <f>IF(F156&gt;0,COUNTIF(F$8:F156,"&gt;0"),0)</f>
        <v>138</v>
      </c>
      <c r="B156" s="260" t="s">
        <v>0</v>
      </c>
      <c r="C156" s="261"/>
      <c r="D156" s="262" t="s">
        <v>308</v>
      </c>
      <c r="E156" s="263" t="s">
        <v>200</v>
      </c>
      <c r="F156" s="263">
        <v>31</v>
      </c>
      <c r="G156" s="264">
        <v>149.44999999999999</v>
      </c>
      <c r="H156" s="265">
        <v>4632.95</v>
      </c>
      <c r="I156" s="266">
        <v>4632.95</v>
      </c>
      <c r="J156" s="266">
        <v>0</v>
      </c>
      <c r="K156" s="262"/>
      <c r="L156" s="12">
        <v>149.44999999999999</v>
      </c>
    </row>
    <row r="157" spans="1:12" ht="30" x14ac:dyDescent="0.25">
      <c r="A157" s="259">
        <f>IF(F157&gt;0,COUNTIF(F$8:F157,"&gt;0"),0)</f>
        <v>139</v>
      </c>
      <c r="B157" s="260" t="s">
        <v>186</v>
      </c>
      <c r="C157" s="261"/>
      <c r="D157" s="262" t="s">
        <v>309</v>
      </c>
      <c r="E157" s="263" t="s">
        <v>200</v>
      </c>
      <c r="F157" s="263">
        <v>31</v>
      </c>
      <c r="G157" s="264">
        <v>128.1</v>
      </c>
      <c r="H157" s="265">
        <v>3971.1</v>
      </c>
      <c r="I157" s="266">
        <v>0</v>
      </c>
      <c r="J157" s="266">
        <v>3971.1</v>
      </c>
      <c r="K157" s="262"/>
      <c r="L157" s="12">
        <v>128.1</v>
      </c>
    </row>
    <row r="158" spans="1:12" x14ac:dyDescent="0.25">
      <c r="A158" s="259">
        <f>IF(F158&gt;0,COUNTIF(F$8:F158,"&gt;0"),0)</f>
        <v>140</v>
      </c>
      <c r="B158" s="260" t="s">
        <v>0</v>
      </c>
      <c r="C158" s="261"/>
      <c r="D158" s="262" t="s">
        <v>310</v>
      </c>
      <c r="E158" s="263" t="s">
        <v>200</v>
      </c>
      <c r="F158" s="263">
        <v>156</v>
      </c>
      <c r="G158" s="264">
        <v>62.58</v>
      </c>
      <c r="H158" s="265">
        <v>9762.48</v>
      </c>
      <c r="I158" s="266">
        <v>9762.48</v>
      </c>
      <c r="J158" s="266">
        <v>0</v>
      </c>
      <c r="K158" s="262"/>
      <c r="L158" s="12">
        <v>62.58</v>
      </c>
    </row>
    <row r="159" spans="1:12" x14ac:dyDescent="0.25">
      <c r="A159" s="259">
        <f>IF(F159&gt;0,COUNTIF(F$8:F159,"&gt;0"),0)</f>
        <v>141</v>
      </c>
      <c r="B159" s="260" t="s">
        <v>186</v>
      </c>
      <c r="C159" s="261"/>
      <c r="D159" s="262" t="s">
        <v>311</v>
      </c>
      <c r="E159" s="263" t="s">
        <v>200</v>
      </c>
      <c r="F159" s="263">
        <v>156</v>
      </c>
      <c r="G159" s="264">
        <v>266.88</v>
      </c>
      <c r="H159" s="265">
        <v>41633.279999999999</v>
      </c>
      <c r="I159" s="266">
        <v>0</v>
      </c>
      <c r="J159" s="266">
        <v>41633.279999999999</v>
      </c>
      <c r="K159" s="262"/>
      <c r="L159" s="12">
        <v>266.88</v>
      </c>
    </row>
    <row r="160" spans="1:12" x14ac:dyDescent="0.25">
      <c r="A160" s="259">
        <f>IF(F160&gt;0,COUNTIF(F$8:F160,"&gt;0"),0)</f>
        <v>142</v>
      </c>
      <c r="B160" s="260" t="s">
        <v>0</v>
      </c>
      <c r="C160" s="261"/>
      <c r="D160" s="262" t="s">
        <v>312</v>
      </c>
      <c r="E160" s="263" t="s">
        <v>185</v>
      </c>
      <c r="F160" s="263">
        <v>2000</v>
      </c>
      <c r="G160" s="264">
        <v>12.81</v>
      </c>
      <c r="H160" s="265">
        <v>25620</v>
      </c>
      <c r="I160" s="266">
        <v>25620</v>
      </c>
      <c r="J160" s="266">
        <v>0</v>
      </c>
      <c r="K160" s="262"/>
      <c r="L160" s="12">
        <v>12.81</v>
      </c>
    </row>
    <row r="161" spans="1:12" x14ac:dyDescent="0.25">
      <c r="A161" s="259">
        <f>IF(F161&gt;0,COUNTIF(F$8:F161,"&gt;0"),0)</f>
        <v>143</v>
      </c>
      <c r="B161" s="260" t="s">
        <v>0</v>
      </c>
      <c r="C161" s="261"/>
      <c r="D161" s="262" t="s">
        <v>313</v>
      </c>
      <c r="E161" s="263" t="s">
        <v>185</v>
      </c>
      <c r="F161" s="263">
        <v>400</v>
      </c>
      <c r="G161" s="264">
        <v>11.16</v>
      </c>
      <c r="H161" s="265">
        <v>4464</v>
      </c>
      <c r="I161" s="266">
        <v>4464</v>
      </c>
      <c r="J161" s="266">
        <v>0</v>
      </c>
      <c r="K161" s="262"/>
      <c r="L161" s="12">
        <v>11.16</v>
      </c>
    </row>
    <row r="162" spans="1:12" x14ac:dyDescent="0.25">
      <c r="A162" s="259">
        <f>IF(F162&gt;0,COUNTIF(F$8:F162,"&gt;0"),0)</f>
        <v>144</v>
      </c>
      <c r="B162" s="260" t="s">
        <v>0</v>
      </c>
      <c r="C162" s="261"/>
      <c r="D162" s="262" t="s">
        <v>314</v>
      </c>
      <c r="E162" s="263" t="s">
        <v>200</v>
      </c>
      <c r="F162" s="263">
        <v>50</v>
      </c>
      <c r="G162" s="264">
        <v>800.63</v>
      </c>
      <c r="H162" s="265">
        <v>40031.5</v>
      </c>
      <c r="I162" s="266">
        <v>40031.5</v>
      </c>
      <c r="J162" s="266">
        <v>0</v>
      </c>
      <c r="K162" s="262"/>
      <c r="L162" s="12">
        <v>800.63</v>
      </c>
    </row>
    <row r="163" spans="1:12" x14ac:dyDescent="0.25">
      <c r="A163" s="259">
        <f>IF(F163&gt;0,COUNTIF(F$8:F163,"&gt;0"),0)</f>
        <v>145</v>
      </c>
      <c r="B163" s="260" t="s">
        <v>186</v>
      </c>
      <c r="C163" s="261"/>
      <c r="D163" s="262" t="s">
        <v>315</v>
      </c>
      <c r="E163" s="263" t="s">
        <v>185</v>
      </c>
      <c r="F163" s="263">
        <v>50</v>
      </c>
      <c r="G163" s="264">
        <v>1067.5</v>
      </c>
      <c r="H163" s="265">
        <v>53375</v>
      </c>
      <c r="I163" s="266">
        <v>0</v>
      </c>
      <c r="J163" s="266">
        <v>53375</v>
      </c>
      <c r="K163" s="262"/>
      <c r="L163" s="12">
        <v>1067.5</v>
      </c>
    </row>
    <row r="164" spans="1:12" x14ac:dyDescent="0.25">
      <c r="A164" s="259">
        <f>IF(F164&gt;0,COUNTIF(F$8:F164,"&gt;0"),0)</f>
        <v>0</v>
      </c>
      <c r="B164" s="260"/>
      <c r="C164" s="261"/>
      <c r="D164" s="262" t="s">
        <v>316</v>
      </c>
      <c r="E164" s="263"/>
      <c r="F164" s="263"/>
      <c r="G164" s="264"/>
      <c r="H164" s="265" t="str">
        <v/>
      </c>
      <c r="I164" s="266">
        <v>0</v>
      </c>
      <c r="J164" s="266">
        <v>0</v>
      </c>
      <c r="K164" s="262"/>
      <c r="L164" s="12">
        <v>0</v>
      </c>
    </row>
    <row r="165" spans="1:12" ht="30" x14ac:dyDescent="0.25">
      <c r="A165" s="259">
        <f>IF(F165&gt;0,COUNTIF(F$8:F165,"&gt;0"),0)</f>
        <v>146</v>
      </c>
      <c r="B165" s="260" t="s">
        <v>0</v>
      </c>
      <c r="C165" s="261"/>
      <c r="D165" s="262" t="s">
        <v>317</v>
      </c>
      <c r="E165" s="263" t="s">
        <v>185</v>
      </c>
      <c r="F165" s="263">
        <v>36</v>
      </c>
      <c r="G165" s="264">
        <v>640.5</v>
      </c>
      <c r="H165" s="265">
        <v>23058</v>
      </c>
      <c r="I165" s="266">
        <v>23058</v>
      </c>
      <c r="J165" s="266">
        <v>0</v>
      </c>
      <c r="K165" s="262"/>
      <c r="L165" s="12">
        <v>640.5</v>
      </c>
    </row>
    <row r="166" spans="1:12" x14ac:dyDescent="0.25">
      <c r="A166" s="259">
        <f>IF(F166&gt;0,COUNTIF(F$8:F166,"&gt;0"),0)</f>
        <v>147</v>
      </c>
      <c r="B166" s="260" t="s">
        <v>0</v>
      </c>
      <c r="C166" s="261"/>
      <c r="D166" s="262" t="s">
        <v>318</v>
      </c>
      <c r="E166" s="263" t="s">
        <v>185</v>
      </c>
      <c r="F166" s="263">
        <v>9</v>
      </c>
      <c r="G166" s="264">
        <v>2028.25</v>
      </c>
      <c r="H166" s="265">
        <v>18254.25</v>
      </c>
      <c r="I166" s="266">
        <v>18254.25</v>
      </c>
      <c r="J166" s="266">
        <v>0</v>
      </c>
      <c r="K166" s="262"/>
      <c r="L166" s="12">
        <v>2028.25</v>
      </c>
    </row>
    <row r="167" spans="1:12" x14ac:dyDescent="0.25">
      <c r="A167" s="259">
        <f>IF(F167&gt;0,COUNTIF(F$8:F167,"&gt;0"),0)</f>
        <v>0</v>
      </c>
      <c r="B167" s="260"/>
      <c r="C167" s="261"/>
      <c r="D167" s="262" t="s">
        <v>319</v>
      </c>
      <c r="E167" s="263"/>
      <c r="F167" s="263"/>
      <c r="G167" s="264"/>
      <c r="H167" s="265" t="str">
        <v/>
      </c>
      <c r="I167" s="266">
        <v>0</v>
      </c>
      <c r="J167" s="266">
        <v>0</v>
      </c>
      <c r="K167" s="262"/>
      <c r="L167" s="12">
        <v>0</v>
      </c>
    </row>
    <row r="168" spans="1:12" x14ac:dyDescent="0.25">
      <c r="A168" s="259">
        <f>IF(F168&gt;0,COUNTIF(F$8:F168,"&gt;0"),0)</f>
        <v>148</v>
      </c>
      <c r="B168" s="260" t="s">
        <v>0</v>
      </c>
      <c r="C168" s="261"/>
      <c r="D168" s="262" t="s">
        <v>320</v>
      </c>
      <c r="E168" s="263" t="s">
        <v>185</v>
      </c>
      <c r="F168" s="263">
        <v>42</v>
      </c>
      <c r="G168" s="264">
        <v>6351.63</v>
      </c>
      <c r="H168" s="265">
        <v>266768.46000000002</v>
      </c>
      <c r="I168" s="266">
        <v>266768.46000000002</v>
      </c>
      <c r="J168" s="266">
        <v>0</v>
      </c>
      <c r="K168" s="262"/>
      <c r="L168" s="12">
        <v>6351.63</v>
      </c>
    </row>
    <row r="169" spans="1:12" ht="45" x14ac:dyDescent="0.25">
      <c r="A169" s="259">
        <f>IF(F169&gt;0,COUNTIF(F$8:F169,"&gt;0"),0)</f>
        <v>149</v>
      </c>
      <c r="B169" s="260" t="s">
        <v>0</v>
      </c>
      <c r="C169" s="261"/>
      <c r="D169" s="262" t="s">
        <v>321</v>
      </c>
      <c r="E169" s="263" t="s">
        <v>185</v>
      </c>
      <c r="F169" s="263">
        <v>42</v>
      </c>
      <c r="G169" s="264">
        <v>0</v>
      </c>
      <c r="H169" s="265" t="str">
        <v/>
      </c>
      <c r="I169" s="266">
        <v>0</v>
      </c>
      <c r="J169" s="266">
        <v>0</v>
      </c>
      <c r="K169" s="262"/>
      <c r="L169" s="12">
        <v>0</v>
      </c>
    </row>
    <row r="170" spans="1:12" x14ac:dyDescent="0.25">
      <c r="A170" s="259">
        <f>IF(F170&gt;0,COUNTIF(F$8:F170,"&gt;0"),0)</f>
        <v>150</v>
      </c>
      <c r="B170" s="260" t="s">
        <v>186</v>
      </c>
      <c r="C170" s="261"/>
      <c r="D170" s="262" t="s">
        <v>322</v>
      </c>
      <c r="E170" s="263" t="s">
        <v>185</v>
      </c>
      <c r="F170" s="263">
        <v>42</v>
      </c>
      <c r="G170" s="264">
        <v>2756.25</v>
      </c>
      <c r="H170" s="265">
        <v>115762.5</v>
      </c>
      <c r="I170" s="266">
        <v>0</v>
      </c>
      <c r="J170" s="266">
        <v>115762.5</v>
      </c>
      <c r="K170" s="262"/>
      <c r="L170" s="12">
        <v>2756.25</v>
      </c>
    </row>
    <row r="171" spans="1:12" x14ac:dyDescent="0.25">
      <c r="A171" s="259">
        <f>IF(F171&gt;0,COUNTIF(F$8:F171,"&gt;0"),0)</f>
        <v>151</v>
      </c>
      <c r="B171" s="260" t="s">
        <v>0</v>
      </c>
      <c r="C171" s="261"/>
      <c r="D171" s="262" t="s">
        <v>323</v>
      </c>
      <c r="E171" s="263" t="s">
        <v>200</v>
      </c>
      <c r="F171" s="263">
        <v>42</v>
      </c>
      <c r="G171" s="264">
        <v>264.60000000000002</v>
      </c>
      <c r="H171" s="265">
        <v>11113.2</v>
      </c>
      <c r="I171" s="266">
        <v>11113.2</v>
      </c>
      <c r="J171" s="266">
        <v>0</v>
      </c>
      <c r="K171" s="262"/>
      <c r="L171" s="12">
        <v>264.60000000000002</v>
      </c>
    </row>
    <row r="172" spans="1:12" x14ac:dyDescent="0.25">
      <c r="A172" s="259">
        <f>IF(F172&gt;0,COUNTIF(F$8:F172,"&gt;0"),0)</f>
        <v>152</v>
      </c>
      <c r="B172" s="260" t="s">
        <v>186</v>
      </c>
      <c r="C172" s="261"/>
      <c r="D172" s="262" t="s">
        <v>324</v>
      </c>
      <c r="E172" s="263" t="s">
        <v>200</v>
      </c>
      <c r="F172" s="263">
        <v>42</v>
      </c>
      <c r="G172" s="264">
        <v>330.75</v>
      </c>
      <c r="H172" s="265">
        <v>13891.5</v>
      </c>
      <c r="I172" s="266">
        <v>0</v>
      </c>
      <c r="J172" s="266">
        <v>13891.5</v>
      </c>
      <c r="K172" s="262"/>
      <c r="L172" s="12">
        <v>330.75</v>
      </c>
    </row>
    <row r="173" spans="1:12" x14ac:dyDescent="0.25">
      <c r="A173" s="259">
        <f>IF(F173&gt;0,COUNTIF(F$8:F173,"&gt;0"),0)</f>
        <v>153</v>
      </c>
      <c r="B173" s="260" t="s">
        <v>0</v>
      </c>
      <c r="C173" s="261"/>
      <c r="D173" s="262" t="s">
        <v>325</v>
      </c>
      <c r="E173" s="263" t="s">
        <v>185</v>
      </c>
      <c r="F173" s="263">
        <v>12</v>
      </c>
      <c r="G173" s="264">
        <v>8486.6299999999992</v>
      </c>
      <c r="H173" s="265">
        <v>101839.56</v>
      </c>
      <c r="I173" s="266">
        <v>101839.56</v>
      </c>
      <c r="J173" s="266">
        <v>0</v>
      </c>
      <c r="K173" s="262"/>
      <c r="L173" s="12">
        <v>8486.6299999999992</v>
      </c>
    </row>
    <row r="174" spans="1:12" x14ac:dyDescent="0.25">
      <c r="A174" s="259">
        <f>IF(F174&gt;0,COUNTIF(F$8:F174,"&gt;0"),0)</f>
        <v>154</v>
      </c>
      <c r="B174" s="260" t="s">
        <v>186</v>
      </c>
      <c r="C174" s="261"/>
      <c r="D174" s="262" t="s">
        <v>326</v>
      </c>
      <c r="E174" s="263" t="s">
        <v>185</v>
      </c>
      <c r="F174" s="263">
        <v>12</v>
      </c>
      <c r="G174" s="264">
        <v>918.05</v>
      </c>
      <c r="H174" s="265">
        <v>11016.6</v>
      </c>
      <c r="I174" s="266">
        <v>0</v>
      </c>
      <c r="J174" s="266">
        <v>11016.6</v>
      </c>
      <c r="K174" s="262"/>
      <c r="L174" s="12">
        <v>918.05</v>
      </c>
    </row>
    <row r="175" spans="1:12" x14ac:dyDescent="0.25">
      <c r="A175" s="259">
        <f>IF(F175&gt;0,COUNTIF(F$8:F175,"&gt;0"),0)</f>
        <v>155</v>
      </c>
      <c r="B175" s="260" t="s">
        <v>0</v>
      </c>
      <c r="C175" s="261"/>
      <c r="D175" s="262" t="s">
        <v>327</v>
      </c>
      <c r="E175" s="263" t="s">
        <v>185</v>
      </c>
      <c r="F175" s="263">
        <v>12</v>
      </c>
      <c r="G175" s="264">
        <v>1761.38</v>
      </c>
      <c r="H175" s="265">
        <v>21136.560000000001</v>
      </c>
      <c r="I175" s="266">
        <v>21136.560000000001</v>
      </c>
      <c r="J175" s="266">
        <v>0</v>
      </c>
      <c r="K175" s="262"/>
      <c r="L175" s="12">
        <v>1761.38</v>
      </c>
    </row>
    <row r="176" spans="1:12" x14ac:dyDescent="0.25">
      <c r="A176" s="259">
        <f>IF(F176&gt;0,COUNTIF(F$8:F176,"&gt;0"),0)</f>
        <v>156</v>
      </c>
      <c r="B176" s="260" t="s">
        <v>186</v>
      </c>
      <c r="C176" s="261"/>
      <c r="D176" s="262" t="s">
        <v>328</v>
      </c>
      <c r="E176" s="263" t="s">
        <v>185</v>
      </c>
      <c r="F176" s="263">
        <v>12</v>
      </c>
      <c r="G176" s="264">
        <v>560.44000000000005</v>
      </c>
      <c r="H176" s="265">
        <v>6725.28</v>
      </c>
      <c r="I176" s="266">
        <v>0</v>
      </c>
      <c r="J176" s="266">
        <v>6725.28</v>
      </c>
      <c r="K176" s="262"/>
      <c r="L176" s="12">
        <v>560.44000000000005</v>
      </c>
    </row>
    <row r="177" spans="1:12" x14ac:dyDescent="0.25">
      <c r="A177" s="259">
        <f>IF(F177&gt;0,COUNTIF(F$8:F177,"&gt;0"),0)</f>
        <v>0</v>
      </c>
      <c r="B177" s="260"/>
      <c r="C177" s="261"/>
      <c r="D177" s="262" t="s">
        <v>329</v>
      </c>
      <c r="E177" s="263"/>
      <c r="F177" s="263"/>
      <c r="G177" s="264"/>
      <c r="H177" s="265" t="str">
        <v/>
      </c>
      <c r="I177" s="266">
        <v>0</v>
      </c>
      <c r="J177" s="266">
        <v>0</v>
      </c>
      <c r="K177" s="262"/>
      <c r="L177" s="12">
        <v>0</v>
      </c>
    </row>
    <row r="178" spans="1:12" ht="30" x14ac:dyDescent="0.25">
      <c r="A178" s="259">
        <f>IF(F178&gt;0,COUNTIF(F$8:F178,"&gt;0"),0)</f>
        <v>157</v>
      </c>
      <c r="B178" s="260" t="s">
        <v>0</v>
      </c>
      <c r="C178" s="261"/>
      <c r="D178" s="262" t="s">
        <v>330</v>
      </c>
      <c r="E178" s="263" t="s">
        <v>185</v>
      </c>
      <c r="F178" s="263">
        <v>1</v>
      </c>
      <c r="G178" s="264">
        <v>461.93</v>
      </c>
      <c r="H178" s="265">
        <v>461.93</v>
      </c>
      <c r="I178" s="266">
        <v>461.93</v>
      </c>
      <c r="J178" s="266">
        <v>0</v>
      </c>
      <c r="K178" s="262"/>
      <c r="L178" s="12">
        <v>461.93</v>
      </c>
    </row>
    <row r="179" spans="1:12" ht="30" x14ac:dyDescent="0.25">
      <c r="A179" s="259">
        <f>IF(F179&gt;0,COUNTIF(F$8:F179,"&gt;0"),0)</f>
        <v>158</v>
      </c>
      <c r="B179" s="260" t="s">
        <v>0</v>
      </c>
      <c r="C179" s="261"/>
      <c r="D179" s="262" t="s">
        <v>331</v>
      </c>
      <c r="E179" s="263" t="s">
        <v>185</v>
      </c>
      <c r="F179" s="263">
        <v>3</v>
      </c>
      <c r="G179" s="264">
        <v>98.61</v>
      </c>
      <c r="H179" s="265">
        <v>295.83</v>
      </c>
      <c r="I179" s="266">
        <v>295.83</v>
      </c>
      <c r="J179" s="266">
        <v>0</v>
      </c>
      <c r="K179" s="262"/>
      <c r="L179" s="12">
        <v>98.61</v>
      </c>
    </row>
    <row r="180" spans="1:12" x14ac:dyDescent="0.25">
      <c r="A180" s="259">
        <f>IF(F180&gt;0,COUNTIF(F$8:F180,"&gt;0"),0)</f>
        <v>159</v>
      </c>
      <c r="B180" s="260" t="s">
        <v>186</v>
      </c>
      <c r="C180" s="261"/>
      <c r="D180" s="262" t="s">
        <v>332</v>
      </c>
      <c r="E180" s="263" t="s">
        <v>185</v>
      </c>
      <c r="F180" s="263">
        <v>1</v>
      </c>
      <c r="G180" s="264">
        <v>1100.6300000000001</v>
      </c>
      <c r="H180" s="265">
        <v>1100.6300000000001</v>
      </c>
      <c r="I180" s="266">
        <v>0</v>
      </c>
      <c r="J180" s="266">
        <v>1100.6300000000001</v>
      </c>
      <c r="K180" s="262"/>
      <c r="L180" s="12">
        <v>1100.6300000000001</v>
      </c>
    </row>
    <row r="181" spans="1:12" x14ac:dyDescent="0.25">
      <c r="A181" s="259">
        <f>IF(F181&gt;0,COUNTIF(F$8:F181,"&gt;0"),0)</f>
        <v>0</v>
      </c>
      <c r="B181" s="260"/>
      <c r="C181" s="261"/>
      <c r="D181" s="262" t="s">
        <v>333</v>
      </c>
      <c r="E181" s="263"/>
      <c r="F181" s="263"/>
      <c r="G181" s="264"/>
      <c r="H181" s="265" t="str">
        <v/>
      </c>
      <c r="I181" s="266">
        <v>0</v>
      </c>
      <c r="J181" s="266">
        <v>0</v>
      </c>
      <c r="K181" s="262"/>
      <c r="L181" s="12">
        <v>0</v>
      </c>
    </row>
    <row r="182" spans="1:12" ht="30" x14ac:dyDescent="0.25">
      <c r="A182" s="259">
        <f>IF(F182&gt;0,COUNTIF(F$8:F182,"&gt;0"),0)</f>
        <v>160</v>
      </c>
      <c r="B182" s="260" t="s">
        <v>0</v>
      </c>
      <c r="C182" s="261"/>
      <c r="D182" s="262" t="s">
        <v>330</v>
      </c>
      <c r="E182" s="263" t="s">
        <v>185</v>
      </c>
      <c r="F182" s="263">
        <v>9</v>
      </c>
      <c r="G182" s="264">
        <v>461.93</v>
      </c>
      <c r="H182" s="265">
        <v>4157.37</v>
      </c>
      <c r="I182" s="266">
        <v>4157.37</v>
      </c>
      <c r="J182" s="266">
        <v>0</v>
      </c>
      <c r="K182" s="262"/>
      <c r="L182" s="12">
        <v>461.93</v>
      </c>
    </row>
    <row r="183" spans="1:12" ht="30" x14ac:dyDescent="0.25">
      <c r="A183" s="259">
        <f>IF(F183&gt;0,COUNTIF(F$8:F183,"&gt;0"),0)</f>
        <v>161</v>
      </c>
      <c r="B183" s="260" t="s">
        <v>0</v>
      </c>
      <c r="C183" s="261"/>
      <c r="D183" s="262" t="s">
        <v>331</v>
      </c>
      <c r="E183" s="263" t="s">
        <v>185</v>
      </c>
      <c r="F183" s="263">
        <v>15</v>
      </c>
      <c r="G183" s="264">
        <v>98.61</v>
      </c>
      <c r="H183" s="265">
        <v>1479.15</v>
      </c>
      <c r="I183" s="266">
        <v>1479.15</v>
      </c>
      <c r="J183" s="266">
        <v>0</v>
      </c>
      <c r="K183" s="262"/>
      <c r="L183" s="12">
        <v>98.61</v>
      </c>
    </row>
    <row r="184" spans="1:12" x14ac:dyDescent="0.25">
      <c r="A184" s="259">
        <f>IF(F184&gt;0,COUNTIF(F$8:F184,"&gt;0"),0)</f>
        <v>162</v>
      </c>
      <c r="B184" s="260" t="s">
        <v>186</v>
      </c>
      <c r="C184" s="261"/>
      <c r="D184" s="262" t="s">
        <v>332</v>
      </c>
      <c r="E184" s="263" t="s">
        <v>185</v>
      </c>
      <c r="F184" s="263">
        <v>3</v>
      </c>
      <c r="G184" s="264">
        <v>2701.88</v>
      </c>
      <c r="H184" s="265">
        <v>8105.64</v>
      </c>
      <c r="I184" s="266">
        <v>0</v>
      </c>
      <c r="J184" s="266">
        <v>8105.64</v>
      </c>
      <c r="K184" s="262"/>
      <c r="L184" s="12">
        <v>2701.88</v>
      </c>
    </row>
    <row r="185" spans="1:12" x14ac:dyDescent="0.25">
      <c r="A185" s="259">
        <f>IF(F185&gt;0,COUNTIF(F$8:F185,"&gt;0"),0)</f>
        <v>0</v>
      </c>
      <c r="B185" s="260"/>
      <c r="C185" s="261"/>
      <c r="D185" s="262" t="s">
        <v>334</v>
      </c>
      <c r="E185" s="263"/>
      <c r="F185" s="263"/>
      <c r="G185" s="264"/>
      <c r="H185" s="265" t="str">
        <v/>
      </c>
      <c r="I185" s="266">
        <v>0</v>
      </c>
      <c r="J185" s="266">
        <v>0</v>
      </c>
      <c r="K185" s="262"/>
      <c r="L185" s="12">
        <v>0</v>
      </c>
    </row>
    <row r="186" spans="1:12" ht="30" x14ac:dyDescent="0.25">
      <c r="A186" s="259">
        <f>IF(F186&gt;0,COUNTIF(F$8:F186,"&gt;0"),0)</f>
        <v>163</v>
      </c>
      <c r="B186" s="260" t="s">
        <v>0</v>
      </c>
      <c r="C186" s="261"/>
      <c r="D186" s="262" t="s">
        <v>330</v>
      </c>
      <c r="E186" s="263" t="s">
        <v>185</v>
      </c>
      <c r="F186" s="263">
        <v>32</v>
      </c>
      <c r="G186" s="264">
        <v>461.93</v>
      </c>
      <c r="H186" s="265">
        <v>14781.76</v>
      </c>
      <c r="I186" s="266">
        <v>14781.76</v>
      </c>
      <c r="J186" s="266">
        <v>0</v>
      </c>
      <c r="K186" s="262"/>
      <c r="L186" s="12">
        <v>461.93</v>
      </c>
    </row>
    <row r="187" spans="1:12" ht="30" x14ac:dyDescent="0.25">
      <c r="A187" s="259">
        <f>IF(F187&gt;0,COUNTIF(F$8:F187,"&gt;0"),0)</f>
        <v>164</v>
      </c>
      <c r="B187" s="260" t="s">
        <v>0</v>
      </c>
      <c r="C187" s="261"/>
      <c r="D187" s="262" t="s">
        <v>331</v>
      </c>
      <c r="E187" s="263" t="s">
        <v>185</v>
      </c>
      <c r="F187" s="263">
        <v>40</v>
      </c>
      <c r="G187" s="264">
        <v>98.61</v>
      </c>
      <c r="H187" s="265">
        <v>3944.4</v>
      </c>
      <c r="I187" s="266">
        <v>3944.4</v>
      </c>
      <c r="J187" s="266">
        <v>0</v>
      </c>
      <c r="K187" s="262"/>
      <c r="L187" s="12">
        <v>98.61</v>
      </c>
    </row>
    <row r="188" spans="1:12" ht="30" x14ac:dyDescent="0.25">
      <c r="A188" s="259">
        <f>IF(F188&gt;0,COUNTIF(F$8:F188,"&gt;0"),0)</f>
        <v>165</v>
      </c>
      <c r="B188" s="260" t="s">
        <v>0</v>
      </c>
      <c r="C188" s="261"/>
      <c r="D188" s="262" t="s">
        <v>335</v>
      </c>
      <c r="E188" s="263" t="s">
        <v>185</v>
      </c>
      <c r="F188" s="263">
        <v>4</v>
      </c>
      <c r="G188" s="264">
        <v>288.23</v>
      </c>
      <c r="H188" s="265">
        <v>1152.92</v>
      </c>
      <c r="I188" s="266">
        <v>1152.92</v>
      </c>
      <c r="J188" s="266">
        <v>0</v>
      </c>
      <c r="K188" s="262"/>
      <c r="L188" s="12">
        <v>288.23</v>
      </c>
    </row>
    <row r="189" spans="1:12" x14ac:dyDescent="0.25">
      <c r="A189" s="259">
        <f>IF(F189&gt;0,COUNTIF(F$8:F189,"&gt;0"),0)</f>
        <v>166</v>
      </c>
      <c r="B189" s="260" t="s">
        <v>186</v>
      </c>
      <c r="C189" s="261"/>
      <c r="D189" s="262" t="s">
        <v>332</v>
      </c>
      <c r="E189" s="263" t="s">
        <v>185</v>
      </c>
      <c r="F189" s="263">
        <v>8</v>
      </c>
      <c r="G189" s="264">
        <v>3502.5</v>
      </c>
      <c r="H189" s="265">
        <v>28020</v>
      </c>
      <c r="I189" s="266">
        <v>0</v>
      </c>
      <c r="J189" s="266">
        <v>28020</v>
      </c>
      <c r="K189" s="262"/>
      <c r="L189" s="12">
        <v>3502.5</v>
      </c>
    </row>
    <row r="190" spans="1:12" x14ac:dyDescent="0.25">
      <c r="A190" s="259">
        <f>IF(F190&gt;0,COUNTIF(F$8:F190,"&gt;0"),0)</f>
        <v>0</v>
      </c>
      <c r="B190" s="260"/>
      <c r="C190" s="261"/>
      <c r="D190" s="262" t="s">
        <v>230</v>
      </c>
      <c r="E190" s="263"/>
      <c r="F190" s="263"/>
      <c r="G190" s="264"/>
      <c r="H190" s="265" t="str">
        <v/>
      </c>
      <c r="I190" s="266">
        <v>0</v>
      </c>
      <c r="J190" s="266">
        <v>0</v>
      </c>
      <c r="K190" s="262"/>
      <c r="L190" s="12">
        <v>0</v>
      </c>
    </row>
    <row r="191" spans="1:12" x14ac:dyDescent="0.25">
      <c r="A191" s="259">
        <f>IF(F191&gt;0,COUNTIF(F$8:F191,"&gt;0"),0)</f>
        <v>167</v>
      </c>
      <c r="B191" s="260" t="s">
        <v>0</v>
      </c>
      <c r="C191" s="261"/>
      <c r="D191" s="262" t="s">
        <v>336</v>
      </c>
      <c r="E191" s="263" t="s">
        <v>185</v>
      </c>
      <c r="F191" s="263">
        <v>231</v>
      </c>
      <c r="G191" s="264">
        <v>24.55</v>
      </c>
      <c r="H191" s="265">
        <v>5671.05</v>
      </c>
      <c r="I191" s="266">
        <v>5671.05</v>
      </c>
      <c r="J191" s="266">
        <v>0</v>
      </c>
      <c r="K191" s="262"/>
      <c r="L191" s="12">
        <v>24.55</v>
      </c>
    </row>
    <row r="192" spans="1:12" x14ac:dyDescent="0.25">
      <c r="A192" s="259">
        <f>IF(F192&gt;0,COUNTIF(F$8:F192,"&gt;0"),0)</f>
        <v>168</v>
      </c>
      <c r="B192" s="260" t="s">
        <v>186</v>
      </c>
      <c r="C192" s="261"/>
      <c r="D192" s="262" t="s">
        <v>337</v>
      </c>
      <c r="E192" s="263" t="s">
        <v>185</v>
      </c>
      <c r="F192" s="263">
        <v>231</v>
      </c>
      <c r="G192" s="264">
        <v>213.5</v>
      </c>
      <c r="H192" s="265">
        <v>49318.5</v>
      </c>
      <c r="I192" s="266">
        <v>0</v>
      </c>
      <c r="J192" s="266">
        <v>49318.5</v>
      </c>
      <c r="K192" s="262"/>
      <c r="L192" s="12">
        <v>213.5</v>
      </c>
    </row>
    <row r="193" spans="1:12" x14ac:dyDescent="0.25">
      <c r="A193" s="259">
        <f>IF(F193&gt;0,COUNTIF(F$8:F193,"&gt;0"),0)</f>
        <v>169</v>
      </c>
      <c r="B193" s="260" t="s">
        <v>0</v>
      </c>
      <c r="C193" s="261"/>
      <c r="D193" s="262" t="s">
        <v>338</v>
      </c>
      <c r="E193" s="263" t="s">
        <v>185</v>
      </c>
      <c r="F193" s="263">
        <v>231</v>
      </c>
      <c r="G193" s="264">
        <v>96.08</v>
      </c>
      <c r="H193" s="265">
        <v>22194.48</v>
      </c>
      <c r="I193" s="266">
        <v>22194.48</v>
      </c>
      <c r="J193" s="266">
        <v>0</v>
      </c>
      <c r="K193" s="262"/>
      <c r="L193" s="12">
        <v>96.08</v>
      </c>
    </row>
    <row r="194" spans="1:12" ht="45" x14ac:dyDescent="0.25">
      <c r="A194" s="259">
        <f>IF(F194&gt;0,COUNTIF(F$8:F194,"&gt;0"),0)</f>
        <v>170</v>
      </c>
      <c r="B194" s="260" t="s">
        <v>0</v>
      </c>
      <c r="C194" s="261"/>
      <c r="D194" s="262" t="s">
        <v>339</v>
      </c>
      <c r="E194" s="263" t="s">
        <v>185</v>
      </c>
      <c r="F194" s="263">
        <v>6</v>
      </c>
      <c r="G194" s="264">
        <v>2500</v>
      </c>
      <c r="H194" s="265">
        <v>15000</v>
      </c>
      <c r="I194" s="266">
        <v>15000</v>
      </c>
      <c r="J194" s="266">
        <v>0</v>
      </c>
      <c r="K194" s="262"/>
      <c r="L194" s="12">
        <v>2500</v>
      </c>
    </row>
    <row r="195" spans="1:12" x14ac:dyDescent="0.25">
      <c r="A195" s="259">
        <f>IF(F195&gt;0,COUNTIF(F$8:F195,"&gt;0"),0)</f>
        <v>171</v>
      </c>
      <c r="B195" s="260" t="s">
        <v>186</v>
      </c>
      <c r="C195" s="261"/>
      <c r="D195" s="262" t="s">
        <v>236</v>
      </c>
      <c r="E195" s="263" t="s">
        <v>185</v>
      </c>
      <c r="F195" s="263">
        <v>6</v>
      </c>
      <c r="G195" s="264">
        <v>384.3</v>
      </c>
      <c r="H195" s="265">
        <v>2305.8000000000002</v>
      </c>
      <c r="I195" s="266">
        <v>0</v>
      </c>
      <c r="J195" s="266">
        <v>2305.8000000000002</v>
      </c>
      <c r="K195" s="262"/>
      <c r="L195" s="12">
        <v>384.3</v>
      </c>
    </row>
    <row r="196" spans="1:12" x14ac:dyDescent="0.25">
      <c r="A196" s="259">
        <f>IF(F196&gt;0,COUNTIF(F$8:F196,"&gt;0"),0)</f>
        <v>172</v>
      </c>
      <c r="B196" s="260" t="s">
        <v>0</v>
      </c>
      <c r="C196" s="261"/>
      <c r="D196" s="262" t="s">
        <v>340</v>
      </c>
      <c r="E196" s="263" t="s">
        <v>185</v>
      </c>
      <c r="F196" s="263">
        <v>4</v>
      </c>
      <c r="G196" s="264">
        <v>6950</v>
      </c>
      <c r="H196" s="265">
        <v>27800</v>
      </c>
      <c r="I196" s="266">
        <v>27800</v>
      </c>
      <c r="J196" s="266">
        <v>0</v>
      </c>
      <c r="K196" s="262"/>
      <c r="L196" s="12">
        <v>6950</v>
      </c>
    </row>
    <row r="197" spans="1:12" x14ac:dyDescent="0.25">
      <c r="A197" s="259">
        <f>IF(F197&gt;0,COUNTIF(F$8:F197,"&gt;0"),0)</f>
        <v>173</v>
      </c>
      <c r="B197" s="260" t="s">
        <v>186</v>
      </c>
      <c r="C197" s="261"/>
      <c r="D197" s="262" t="s">
        <v>341</v>
      </c>
      <c r="E197" s="263" t="s">
        <v>185</v>
      </c>
      <c r="F197" s="263">
        <v>4</v>
      </c>
      <c r="G197" s="264">
        <v>1050</v>
      </c>
      <c r="H197" s="265">
        <v>4200</v>
      </c>
      <c r="I197" s="266">
        <v>0</v>
      </c>
      <c r="J197" s="266">
        <v>4200</v>
      </c>
      <c r="K197" s="262"/>
      <c r="L197" s="12">
        <v>1050</v>
      </c>
    </row>
    <row r="198" spans="1:12" ht="30" x14ac:dyDescent="0.25">
      <c r="A198" s="259">
        <f>IF(F198&gt;0,COUNTIF(F$8:F198,"&gt;0"),0)</f>
        <v>174</v>
      </c>
      <c r="B198" s="260" t="s">
        <v>0</v>
      </c>
      <c r="C198" s="261"/>
      <c r="D198" s="262" t="s">
        <v>342</v>
      </c>
      <c r="E198" s="263" t="s">
        <v>185</v>
      </c>
      <c r="F198" s="263">
        <v>100</v>
      </c>
      <c r="G198" s="264">
        <v>1636.25</v>
      </c>
      <c r="H198" s="265">
        <v>163625</v>
      </c>
      <c r="I198" s="266">
        <v>163625</v>
      </c>
      <c r="J198" s="266">
        <v>0</v>
      </c>
      <c r="K198" s="262"/>
      <c r="L198" s="12">
        <v>1636.25</v>
      </c>
    </row>
    <row r="199" spans="1:12" x14ac:dyDescent="0.25">
      <c r="A199" s="259">
        <f>IF(F199&gt;0,COUNTIF(F$8:F199,"&gt;0"),0)</f>
        <v>175</v>
      </c>
      <c r="B199" s="260" t="s">
        <v>186</v>
      </c>
      <c r="C199" s="261"/>
      <c r="D199" s="262" t="s">
        <v>343</v>
      </c>
      <c r="E199" s="263" t="s">
        <v>185</v>
      </c>
      <c r="F199" s="263">
        <v>100</v>
      </c>
      <c r="G199" s="264">
        <v>400</v>
      </c>
      <c r="H199" s="265">
        <v>40000</v>
      </c>
      <c r="I199" s="266">
        <v>0</v>
      </c>
      <c r="J199" s="266">
        <v>40000</v>
      </c>
      <c r="K199" s="262"/>
      <c r="L199" s="12">
        <v>400</v>
      </c>
    </row>
    <row r="200" spans="1:12" ht="30" x14ac:dyDescent="0.25">
      <c r="A200" s="259">
        <f>IF(F200&gt;0,COUNTIF(F$8:F200,"&gt;0"),0)</f>
        <v>176</v>
      </c>
      <c r="B200" s="260" t="s">
        <v>0</v>
      </c>
      <c r="C200" s="261"/>
      <c r="D200" s="262" t="s">
        <v>344</v>
      </c>
      <c r="E200" s="263" t="s">
        <v>185</v>
      </c>
      <c r="F200" s="263">
        <v>28</v>
      </c>
      <c r="G200" s="264">
        <v>450</v>
      </c>
      <c r="H200" s="265">
        <v>12600</v>
      </c>
      <c r="I200" s="266">
        <v>12600</v>
      </c>
      <c r="J200" s="266">
        <v>0</v>
      </c>
      <c r="K200" s="262"/>
      <c r="L200" s="12">
        <v>450</v>
      </c>
    </row>
    <row r="201" spans="1:12" x14ac:dyDescent="0.25">
      <c r="A201" s="259">
        <f>IF(F201&gt;0,COUNTIF(F$8:F201,"&gt;0"),0)</f>
        <v>177</v>
      </c>
      <c r="B201" s="260" t="s">
        <v>186</v>
      </c>
      <c r="C201" s="261"/>
      <c r="D201" s="262" t="s">
        <v>345</v>
      </c>
      <c r="E201" s="263" t="s">
        <v>185</v>
      </c>
      <c r="F201" s="263">
        <v>28</v>
      </c>
      <c r="G201" s="264">
        <v>360</v>
      </c>
      <c r="H201" s="265">
        <v>10080</v>
      </c>
      <c r="I201" s="266">
        <v>0</v>
      </c>
      <c r="J201" s="266">
        <v>10080</v>
      </c>
      <c r="K201" s="262"/>
      <c r="L201" s="12">
        <v>360</v>
      </c>
    </row>
    <row r="202" spans="1:12" ht="30" x14ac:dyDescent="0.25">
      <c r="A202" s="259">
        <f>IF(F202&gt;0,COUNTIF(F$8:F202,"&gt;0"),0)</f>
        <v>178</v>
      </c>
      <c r="B202" s="260" t="s">
        <v>0</v>
      </c>
      <c r="C202" s="261"/>
      <c r="D202" s="262" t="s">
        <v>266</v>
      </c>
      <c r="E202" s="263" t="s">
        <v>185</v>
      </c>
      <c r="F202" s="263">
        <v>128</v>
      </c>
      <c r="G202" s="264">
        <v>64.680000000000007</v>
      </c>
      <c r="H202" s="265">
        <v>8279.0400000000009</v>
      </c>
      <c r="I202" s="266">
        <v>8279.0400000000009</v>
      </c>
      <c r="J202" s="266">
        <v>0</v>
      </c>
      <c r="K202" s="262"/>
      <c r="L202" s="12">
        <v>64.680000000000007</v>
      </c>
    </row>
    <row r="203" spans="1:12" ht="30" x14ac:dyDescent="0.25">
      <c r="A203" s="259">
        <f>IF(F203&gt;0,COUNTIF(F$8:F203,"&gt;0"),0)</f>
        <v>179</v>
      </c>
      <c r="B203" s="260" t="s">
        <v>186</v>
      </c>
      <c r="C203" s="261"/>
      <c r="D203" s="262" t="s">
        <v>267</v>
      </c>
      <c r="E203" s="263" t="s">
        <v>185</v>
      </c>
      <c r="F203" s="263">
        <v>128</v>
      </c>
      <c r="G203" s="264">
        <v>128.1</v>
      </c>
      <c r="H203" s="265">
        <v>16396.8</v>
      </c>
      <c r="I203" s="266">
        <v>0</v>
      </c>
      <c r="J203" s="266">
        <v>16396.8</v>
      </c>
      <c r="K203" s="262"/>
      <c r="L203" s="12">
        <v>128.1</v>
      </c>
    </row>
    <row r="204" spans="1:12" x14ac:dyDescent="0.25">
      <c r="A204" s="259">
        <f>IF(F204&gt;0,COUNTIF(F$8:F204,"&gt;0"),0)</f>
        <v>0</v>
      </c>
      <c r="B204" s="260"/>
      <c r="C204" s="261"/>
      <c r="D204" s="262" t="s">
        <v>346</v>
      </c>
      <c r="E204" s="263"/>
      <c r="F204" s="263"/>
      <c r="G204" s="264"/>
      <c r="H204" s="265" t="str">
        <v/>
      </c>
      <c r="I204" s="266">
        <v>0</v>
      </c>
      <c r="J204" s="266">
        <v>0</v>
      </c>
      <c r="K204" s="262"/>
      <c r="L204" s="12">
        <v>0</v>
      </c>
    </row>
    <row r="205" spans="1:12" ht="30" x14ac:dyDescent="0.25">
      <c r="A205" s="259">
        <f>IF(F205&gt;0,COUNTIF(F$8:F205,"&gt;0"),0)</f>
        <v>180</v>
      </c>
      <c r="B205" s="260" t="s">
        <v>0</v>
      </c>
      <c r="C205" s="261"/>
      <c r="D205" s="262" t="s">
        <v>347</v>
      </c>
      <c r="E205" s="263" t="s">
        <v>200</v>
      </c>
      <c r="F205" s="263">
        <v>12</v>
      </c>
      <c r="G205" s="264">
        <v>850</v>
      </c>
      <c r="H205" s="265">
        <v>10200</v>
      </c>
      <c r="I205" s="266">
        <v>10200</v>
      </c>
      <c r="J205" s="266">
        <v>0</v>
      </c>
      <c r="K205" s="262"/>
      <c r="L205" s="12">
        <v>850</v>
      </c>
    </row>
    <row r="206" spans="1:12" x14ac:dyDescent="0.25">
      <c r="A206" s="259">
        <f>IF(F206&gt;0,COUNTIF(F$8:F206,"&gt;0"),0)</f>
        <v>181</v>
      </c>
      <c r="B206" s="260" t="s">
        <v>186</v>
      </c>
      <c r="C206" s="261"/>
      <c r="D206" s="262" t="s">
        <v>348</v>
      </c>
      <c r="E206" s="263" t="s">
        <v>200</v>
      </c>
      <c r="F206" s="263">
        <v>12</v>
      </c>
      <c r="G206" s="264">
        <v>800</v>
      </c>
      <c r="H206" s="265">
        <v>9600</v>
      </c>
      <c r="I206" s="266">
        <v>0</v>
      </c>
      <c r="J206" s="266">
        <v>9600</v>
      </c>
      <c r="K206" s="262"/>
      <c r="L206" s="12">
        <v>800</v>
      </c>
    </row>
    <row r="207" spans="1:12" ht="30" x14ac:dyDescent="0.25">
      <c r="A207" s="259">
        <f>IF(F207&gt;0,COUNTIF(F$8:F207,"&gt;0"),0)</f>
        <v>182</v>
      </c>
      <c r="B207" s="260" t="s">
        <v>0</v>
      </c>
      <c r="C207" s="261"/>
      <c r="D207" s="262" t="s">
        <v>349</v>
      </c>
      <c r="E207" s="263" t="s">
        <v>185</v>
      </c>
      <c r="F207" s="263">
        <v>4</v>
      </c>
      <c r="G207" s="264">
        <v>3150</v>
      </c>
      <c r="H207" s="265">
        <v>12600</v>
      </c>
      <c r="I207" s="266">
        <v>12600</v>
      </c>
      <c r="J207" s="266">
        <v>0</v>
      </c>
      <c r="K207" s="262"/>
      <c r="L207" s="12">
        <v>3150</v>
      </c>
    </row>
    <row r="208" spans="1:12" x14ac:dyDescent="0.25">
      <c r="A208" s="259">
        <f>IF(F208&gt;0,COUNTIF(F$8:F208,"&gt;0"),0)</f>
        <v>183</v>
      </c>
      <c r="B208" s="260" t="s">
        <v>186</v>
      </c>
      <c r="C208" s="261"/>
      <c r="D208" s="262" t="s">
        <v>350</v>
      </c>
      <c r="E208" s="263" t="s">
        <v>200</v>
      </c>
      <c r="F208" s="263">
        <v>12</v>
      </c>
      <c r="G208" s="264">
        <v>800</v>
      </c>
      <c r="H208" s="265">
        <v>9600</v>
      </c>
      <c r="I208" s="266">
        <v>0</v>
      </c>
      <c r="J208" s="266">
        <v>9600</v>
      </c>
      <c r="K208" s="262"/>
      <c r="L208" s="12">
        <v>800</v>
      </c>
    </row>
    <row r="209" spans="1:12" ht="30" x14ac:dyDescent="0.25">
      <c r="A209" s="259">
        <f>IF(F209&gt;0,COUNTIF(F$8:F209,"&gt;0"),0)</f>
        <v>184</v>
      </c>
      <c r="B209" s="260" t="s">
        <v>0</v>
      </c>
      <c r="C209" s="261"/>
      <c r="D209" s="262" t="s">
        <v>351</v>
      </c>
      <c r="E209" s="263" t="s">
        <v>185</v>
      </c>
      <c r="F209" s="263">
        <v>2</v>
      </c>
      <c r="G209" s="264">
        <v>3320</v>
      </c>
      <c r="H209" s="265">
        <v>6640</v>
      </c>
      <c r="I209" s="266">
        <v>6640</v>
      </c>
      <c r="J209" s="266">
        <v>0</v>
      </c>
      <c r="K209" s="262"/>
      <c r="L209" s="12">
        <v>3320</v>
      </c>
    </row>
    <row r="210" spans="1:12" x14ac:dyDescent="0.25">
      <c r="A210" s="259">
        <f>IF(F210&gt;0,COUNTIF(F$8:F210,"&gt;0"),0)</f>
        <v>185</v>
      </c>
      <c r="B210" s="260" t="s">
        <v>186</v>
      </c>
      <c r="C210" s="261"/>
      <c r="D210" s="262" t="s">
        <v>352</v>
      </c>
      <c r="E210" s="263" t="s">
        <v>185</v>
      </c>
      <c r="F210" s="263">
        <v>2</v>
      </c>
      <c r="G210" s="264">
        <v>500</v>
      </c>
      <c r="H210" s="265">
        <v>1000</v>
      </c>
      <c r="I210" s="266">
        <v>0</v>
      </c>
      <c r="J210" s="266">
        <v>1000</v>
      </c>
      <c r="K210" s="262"/>
      <c r="L210" s="12">
        <v>500</v>
      </c>
    </row>
    <row r="211" spans="1:12" x14ac:dyDescent="0.25">
      <c r="A211" s="259">
        <f>IF(F211&gt;0,COUNTIF(F$8:F211,"&gt;0"),0)</f>
        <v>0</v>
      </c>
      <c r="B211" s="260"/>
      <c r="C211" s="261"/>
      <c r="D211" s="262" t="s">
        <v>353</v>
      </c>
      <c r="E211" s="263"/>
      <c r="F211" s="263"/>
      <c r="G211" s="264"/>
      <c r="H211" s="265" t="str">
        <v/>
      </c>
      <c r="I211" s="266">
        <v>0</v>
      </c>
      <c r="J211" s="266">
        <v>0</v>
      </c>
      <c r="K211" s="262"/>
      <c r="L211" s="12">
        <v>0</v>
      </c>
    </row>
    <row r="212" spans="1:12" ht="30" x14ac:dyDescent="0.25">
      <c r="A212" s="259">
        <f>IF(F212&gt;0,COUNTIF(F$8:F212,"&gt;0"),0)</f>
        <v>186</v>
      </c>
      <c r="B212" s="260" t="s">
        <v>0</v>
      </c>
      <c r="C212" s="261"/>
      <c r="D212" s="262" t="s">
        <v>347</v>
      </c>
      <c r="E212" s="263" t="s">
        <v>200</v>
      </c>
      <c r="F212" s="263">
        <v>12</v>
      </c>
      <c r="G212" s="264">
        <v>850</v>
      </c>
      <c r="H212" s="265">
        <v>10200</v>
      </c>
      <c r="I212" s="266">
        <v>10200</v>
      </c>
      <c r="J212" s="266">
        <v>0</v>
      </c>
      <c r="K212" s="262"/>
      <c r="L212" s="12">
        <v>850</v>
      </c>
    </row>
    <row r="213" spans="1:12" x14ac:dyDescent="0.25">
      <c r="A213" s="259">
        <f>IF(F213&gt;0,COUNTIF(F$8:F213,"&gt;0"),0)</f>
        <v>187</v>
      </c>
      <c r="B213" s="260" t="s">
        <v>186</v>
      </c>
      <c r="C213" s="261"/>
      <c r="D213" s="262" t="s">
        <v>348</v>
      </c>
      <c r="E213" s="263" t="s">
        <v>200</v>
      </c>
      <c r="F213" s="263">
        <v>12</v>
      </c>
      <c r="G213" s="264">
        <v>800</v>
      </c>
      <c r="H213" s="265">
        <v>9600</v>
      </c>
      <c r="I213" s="266">
        <v>0</v>
      </c>
      <c r="J213" s="266">
        <v>9600</v>
      </c>
      <c r="K213" s="262"/>
      <c r="L213" s="12">
        <v>800</v>
      </c>
    </row>
    <row r="214" spans="1:12" ht="30" x14ac:dyDescent="0.25">
      <c r="A214" s="259">
        <f>IF(F214&gt;0,COUNTIF(F$8:F214,"&gt;0"),0)</f>
        <v>188</v>
      </c>
      <c r="B214" s="260" t="s">
        <v>0</v>
      </c>
      <c r="C214" s="261"/>
      <c r="D214" s="262" t="s">
        <v>349</v>
      </c>
      <c r="E214" s="263" t="s">
        <v>185</v>
      </c>
      <c r="F214" s="263">
        <v>4</v>
      </c>
      <c r="G214" s="264">
        <v>3150</v>
      </c>
      <c r="H214" s="265">
        <v>12600</v>
      </c>
      <c r="I214" s="266">
        <v>12600</v>
      </c>
      <c r="J214" s="266">
        <v>0</v>
      </c>
      <c r="K214" s="262"/>
      <c r="L214" s="12">
        <v>3150</v>
      </c>
    </row>
    <row r="215" spans="1:12" x14ac:dyDescent="0.25">
      <c r="A215" s="259">
        <f>IF(F215&gt;0,COUNTIF(F$8:F215,"&gt;0"),0)</f>
        <v>189</v>
      </c>
      <c r="B215" s="260" t="s">
        <v>186</v>
      </c>
      <c r="C215" s="261"/>
      <c r="D215" s="262" t="s">
        <v>350</v>
      </c>
      <c r="E215" s="263" t="s">
        <v>200</v>
      </c>
      <c r="F215" s="263">
        <v>12</v>
      </c>
      <c r="G215" s="264">
        <v>800</v>
      </c>
      <c r="H215" s="265">
        <v>9600</v>
      </c>
      <c r="I215" s="266">
        <v>0</v>
      </c>
      <c r="J215" s="266">
        <v>9600</v>
      </c>
      <c r="K215" s="262"/>
      <c r="L215" s="12">
        <v>800</v>
      </c>
    </row>
    <row r="216" spans="1:12" ht="30" x14ac:dyDescent="0.25">
      <c r="A216" s="259">
        <f>IF(F216&gt;0,COUNTIF(F$8:F216,"&gt;0"),0)</f>
        <v>190</v>
      </c>
      <c r="B216" s="260" t="s">
        <v>0</v>
      </c>
      <c r="C216" s="261"/>
      <c r="D216" s="262" t="s">
        <v>351</v>
      </c>
      <c r="E216" s="263" t="s">
        <v>185</v>
      </c>
      <c r="F216" s="263">
        <v>2</v>
      </c>
      <c r="G216" s="264">
        <v>3320</v>
      </c>
      <c r="H216" s="265">
        <v>6640</v>
      </c>
      <c r="I216" s="266">
        <v>6640</v>
      </c>
      <c r="J216" s="266">
        <v>0</v>
      </c>
      <c r="K216" s="262"/>
      <c r="L216" s="12">
        <v>3320</v>
      </c>
    </row>
    <row r="217" spans="1:12" x14ac:dyDescent="0.25">
      <c r="A217" s="259">
        <f>IF(F217&gt;0,COUNTIF(F$8:F217,"&gt;0"),0)</f>
        <v>191</v>
      </c>
      <c r="B217" s="260" t="s">
        <v>186</v>
      </c>
      <c r="C217" s="261"/>
      <c r="D217" s="262" t="s">
        <v>352</v>
      </c>
      <c r="E217" s="263" t="s">
        <v>185</v>
      </c>
      <c r="F217" s="263">
        <v>2</v>
      </c>
      <c r="G217" s="264">
        <v>500</v>
      </c>
      <c r="H217" s="265">
        <v>1000</v>
      </c>
      <c r="I217" s="266">
        <v>0</v>
      </c>
      <c r="J217" s="266">
        <v>1000</v>
      </c>
      <c r="K217" s="262"/>
      <c r="L217" s="12">
        <v>500</v>
      </c>
    </row>
    <row r="218" spans="1:12" x14ac:dyDescent="0.25">
      <c r="A218" s="259">
        <f>IF(F218&gt;0,COUNTIF(F$8:F218,"&gt;0"),0)</f>
        <v>0</v>
      </c>
      <c r="B218" s="260"/>
      <c r="C218" s="261"/>
      <c r="D218" s="262" t="s">
        <v>237</v>
      </c>
      <c r="E218" s="263"/>
      <c r="F218" s="263"/>
      <c r="G218" s="264"/>
      <c r="H218" s="265" t="str">
        <v/>
      </c>
      <c r="I218" s="266">
        <v>0</v>
      </c>
      <c r="J218" s="266">
        <v>0</v>
      </c>
      <c r="K218" s="262"/>
      <c r="L218" s="12">
        <v>0</v>
      </c>
    </row>
    <row r="219" spans="1:12" ht="30" x14ac:dyDescent="0.25">
      <c r="A219" s="259">
        <f>IF(F219&gt;0,COUNTIF(F$8:F219,"&gt;0"),0)</f>
        <v>192</v>
      </c>
      <c r="B219" s="260" t="s">
        <v>0</v>
      </c>
      <c r="C219" s="261"/>
      <c r="D219" s="262" t="s">
        <v>242</v>
      </c>
      <c r="E219" s="263" t="s">
        <v>200</v>
      </c>
      <c r="F219" s="263">
        <v>2097</v>
      </c>
      <c r="G219" s="264">
        <v>59.91</v>
      </c>
      <c r="H219" s="265">
        <v>125631.27</v>
      </c>
      <c r="I219" s="266">
        <v>125631.27</v>
      </c>
      <c r="J219" s="266">
        <v>0</v>
      </c>
      <c r="K219" s="262"/>
      <c r="L219" s="12">
        <v>59.91</v>
      </c>
    </row>
    <row r="220" spans="1:12" ht="30" x14ac:dyDescent="0.25">
      <c r="A220" s="259">
        <f>IF(F220&gt;0,COUNTIF(F$8:F220,"&gt;0"),0)</f>
        <v>193</v>
      </c>
      <c r="B220" s="260" t="s">
        <v>0</v>
      </c>
      <c r="C220" s="261"/>
      <c r="D220" s="262" t="s">
        <v>243</v>
      </c>
      <c r="E220" s="263" t="s">
        <v>200</v>
      </c>
      <c r="F220" s="263">
        <v>3041</v>
      </c>
      <c r="G220" s="264">
        <v>98.21</v>
      </c>
      <c r="H220" s="265">
        <v>298656.61</v>
      </c>
      <c r="I220" s="266">
        <v>298656.61</v>
      </c>
      <c r="J220" s="266">
        <v>0</v>
      </c>
      <c r="K220" s="262"/>
      <c r="L220" s="12">
        <v>98.21</v>
      </c>
    </row>
    <row r="221" spans="1:12" ht="30" x14ac:dyDescent="0.25">
      <c r="A221" s="259">
        <f>IF(F221&gt;0,COUNTIF(F$8:F221,"&gt;0"),0)</f>
        <v>194</v>
      </c>
      <c r="B221" s="260" t="s">
        <v>186</v>
      </c>
      <c r="C221" s="261"/>
      <c r="D221" s="262" t="s">
        <v>354</v>
      </c>
      <c r="E221" s="263" t="s">
        <v>200</v>
      </c>
      <c r="F221" s="263">
        <v>5138</v>
      </c>
      <c r="G221" s="264">
        <v>88.07</v>
      </c>
      <c r="H221" s="265">
        <v>452503.66</v>
      </c>
      <c r="I221" s="266">
        <v>0</v>
      </c>
      <c r="J221" s="266">
        <v>452503.66</v>
      </c>
      <c r="K221" s="262"/>
      <c r="L221" s="12">
        <v>88.07</v>
      </c>
    </row>
    <row r="222" spans="1:12" x14ac:dyDescent="0.25">
      <c r="A222" s="259">
        <f>IF(F222&gt;0,COUNTIF(F$8:F222,"&gt;0"),0)</f>
        <v>195</v>
      </c>
      <c r="B222" s="260" t="s">
        <v>0</v>
      </c>
      <c r="C222" s="261"/>
      <c r="D222" s="262" t="s">
        <v>355</v>
      </c>
      <c r="E222" s="263" t="s">
        <v>200</v>
      </c>
      <c r="F222" s="263">
        <v>1380</v>
      </c>
      <c r="G222" s="264">
        <v>76.010000000000005</v>
      </c>
      <c r="H222" s="265">
        <v>104893.8</v>
      </c>
      <c r="I222" s="266">
        <v>104893.8</v>
      </c>
      <c r="J222" s="266">
        <v>0</v>
      </c>
      <c r="K222" s="262"/>
      <c r="L222" s="12">
        <v>76.010000000000005</v>
      </c>
    </row>
    <row r="223" spans="1:12" x14ac:dyDescent="0.25">
      <c r="A223" s="259">
        <f>IF(F223&gt;0,COUNTIF(F$8:F223,"&gt;0"),0)</f>
        <v>196</v>
      </c>
      <c r="B223" s="260" t="s">
        <v>0</v>
      </c>
      <c r="C223" s="261"/>
      <c r="D223" s="262" t="s">
        <v>356</v>
      </c>
      <c r="E223" s="263" t="s">
        <v>200</v>
      </c>
      <c r="F223" s="263">
        <v>414</v>
      </c>
      <c r="G223" s="264">
        <v>52.48</v>
      </c>
      <c r="H223" s="265">
        <v>21726.720000000001</v>
      </c>
      <c r="I223" s="266">
        <v>21726.720000000001</v>
      </c>
      <c r="J223" s="266">
        <v>0</v>
      </c>
      <c r="K223" s="262"/>
      <c r="L223" s="12">
        <v>52.48</v>
      </c>
    </row>
    <row r="224" spans="1:12" x14ac:dyDescent="0.25">
      <c r="A224" s="259">
        <f>IF(F224&gt;0,COUNTIF(F$8:F224,"&gt;0"),0)</f>
        <v>197</v>
      </c>
      <c r="B224" s="260" t="s">
        <v>0</v>
      </c>
      <c r="C224" s="261"/>
      <c r="D224" s="262" t="s">
        <v>357</v>
      </c>
      <c r="E224" s="263" t="s">
        <v>200</v>
      </c>
      <c r="F224" s="263">
        <v>972</v>
      </c>
      <c r="G224" s="264">
        <v>122.14</v>
      </c>
      <c r="H224" s="265">
        <v>118720.08</v>
      </c>
      <c r="I224" s="266">
        <v>118720.08</v>
      </c>
      <c r="J224" s="266">
        <v>0</v>
      </c>
      <c r="K224" s="262"/>
      <c r="L224" s="12">
        <v>122.14</v>
      </c>
    </row>
    <row r="225" spans="1:12" x14ac:dyDescent="0.25">
      <c r="A225" s="259">
        <f>IF(F225&gt;0,COUNTIF(F$8:F225,"&gt;0"),0)</f>
        <v>198</v>
      </c>
      <c r="B225" s="260" t="s">
        <v>0</v>
      </c>
      <c r="C225" s="261"/>
      <c r="D225" s="262" t="s">
        <v>251</v>
      </c>
      <c r="E225" s="263" t="s">
        <v>200</v>
      </c>
      <c r="F225" s="263">
        <v>174</v>
      </c>
      <c r="G225" s="264">
        <v>74.73</v>
      </c>
      <c r="H225" s="265">
        <v>13003.02</v>
      </c>
      <c r="I225" s="266">
        <v>13003.02</v>
      </c>
      <c r="J225" s="266">
        <v>0</v>
      </c>
      <c r="K225" s="262"/>
      <c r="L225" s="12">
        <v>74.73</v>
      </c>
    </row>
    <row r="226" spans="1:12" ht="30" x14ac:dyDescent="0.25">
      <c r="A226" s="259">
        <f>IF(F226&gt;0,COUNTIF(F$8:F226,"&gt;0"),0)</f>
        <v>199</v>
      </c>
      <c r="B226" s="260" t="s">
        <v>186</v>
      </c>
      <c r="C226" s="261"/>
      <c r="D226" s="262" t="s">
        <v>354</v>
      </c>
      <c r="E226" s="263" t="s">
        <v>200</v>
      </c>
      <c r="F226" s="263">
        <v>2940</v>
      </c>
      <c r="G226" s="264">
        <v>88.07</v>
      </c>
      <c r="H226" s="265">
        <v>258925.8</v>
      </c>
      <c r="I226" s="266">
        <v>0</v>
      </c>
      <c r="J226" s="266">
        <v>258925.8</v>
      </c>
      <c r="K226" s="262"/>
      <c r="L226" s="12">
        <v>88.07</v>
      </c>
    </row>
    <row r="227" spans="1:12" x14ac:dyDescent="0.25">
      <c r="A227" s="259">
        <f>IF(F227&gt;0,COUNTIF(F$8:F227,"&gt;0"),0)</f>
        <v>0</v>
      </c>
      <c r="B227" s="260"/>
      <c r="C227" s="261"/>
      <c r="D227" s="262" t="s">
        <v>260</v>
      </c>
      <c r="E227" s="263"/>
      <c r="F227" s="263"/>
      <c r="G227" s="264"/>
      <c r="H227" s="265" t="str">
        <v/>
      </c>
      <c r="I227" s="266">
        <v>0</v>
      </c>
      <c r="J227" s="266">
        <v>0</v>
      </c>
      <c r="K227" s="262"/>
      <c r="L227" s="12">
        <v>0</v>
      </c>
    </row>
    <row r="228" spans="1:12" ht="45" x14ac:dyDescent="0.25">
      <c r="A228" s="259">
        <f>IF(F228&gt;0,COUNTIF(F$8:F228,"&gt;0"),0)</f>
        <v>200</v>
      </c>
      <c r="B228" s="260" t="s">
        <v>0</v>
      </c>
      <c r="C228" s="261"/>
      <c r="D228" s="262" t="s">
        <v>358</v>
      </c>
      <c r="E228" s="263" t="s">
        <v>185</v>
      </c>
      <c r="F228" s="263">
        <v>42</v>
      </c>
      <c r="G228" s="264">
        <v>361</v>
      </c>
      <c r="H228" s="265">
        <v>15162</v>
      </c>
      <c r="I228" s="266">
        <v>15162</v>
      </c>
      <c r="J228" s="266">
        <v>0</v>
      </c>
      <c r="K228" s="262"/>
      <c r="L228" s="12">
        <v>361</v>
      </c>
    </row>
    <row r="229" spans="1:12" ht="30" x14ac:dyDescent="0.25">
      <c r="A229" s="259">
        <f>IF(F229&gt;0,COUNTIF(F$8:F229,"&gt;0"),0)</f>
        <v>201</v>
      </c>
      <c r="B229" s="260" t="s">
        <v>0</v>
      </c>
      <c r="C229" s="261"/>
      <c r="D229" s="262" t="s">
        <v>359</v>
      </c>
      <c r="E229" s="263" t="s">
        <v>185</v>
      </c>
      <c r="F229" s="263">
        <v>400</v>
      </c>
      <c r="G229" s="264">
        <v>287.70999999999998</v>
      </c>
      <c r="H229" s="265">
        <v>115084</v>
      </c>
      <c r="I229" s="266">
        <v>115084</v>
      </c>
      <c r="J229" s="266">
        <v>0</v>
      </c>
      <c r="K229" s="262"/>
      <c r="L229" s="12">
        <v>287.70999999999998</v>
      </c>
    </row>
    <row r="230" spans="1:12" ht="30" x14ac:dyDescent="0.25">
      <c r="A230" s="259">
        <f>IF(F230&gt;0,COUNTIF(F$8:F230,"&gt;0"),0)</f>
        <v>202</v>
      </c>
      <c r="B230" s="260" t="s">
        <v>186</v>
      </c>
      <c r="C230" s="261"/>
      <c r="D230" s="262" t="s">
        <v>360</v>
      </c>
      <c r="E230" s="263" t="s">
        <v>185</v>
      </c>
      <c r="F230" s="263">
        <v>442</v>
      </c>
      <c r="G230" s="264">
        <v>192.15</v>
      </c>
      <c r="H230" s="265">
        <v>84930.3</v>
      </c>
      <c r="I230" s="266">
        <v>0</v>
      </c>
      <c r="J230" s="266">
        <v>84930.3</v>
      </c>
      <c r="K230" s="262"/>
      <c r="L230" s="12">
        <v>192.15</v>
      </c>
    </row>
    <row r="231" spans="1:12" ht="30" x14ac:dyDescent="0.25">
      <c r="A231" s="259">
        <f>IF(F231&gt;0,COUNTIF(F$8:F231,"&gt;0"),0)</f>
        <v>203</v>
      </c>
      <c r="B231" s="260" t="s">
        <v>0</v>
      </c>
      <c r="C231" s="261"/>
      <c r="D231" s="262" t="s">
        <v>361</v>
      </c>
      <c r="E231" s="263" t="s">
        <v>185</v>
      </c>
      <c r="F231" s="263">
        <v>42</v>
      </c>
      <c r="G231" s="264">
        <v>170.8</v>
      </c>
      <c r="H231" s="265">
        <v>7173.6</v>
      </c>
      <c r="I231" s="266">
        <v>7173.6</v>
      </c>
      <c r="J231" s="266">
        <v>0</v>
      </c>
      <c r="K231" s="262"/>
      <c r="L231" s="12">
        <v>170.8</v>
      </c>
    </row>
    <row r="232" spans="1:12" ht="30" x14ac:dyDescent="0.25">
      <c r="A232" s="259">
        <f>IF(F232&gt;0,COUNTIF(F$8:F232,"&gt;0"),0)</f>
        <v>204</v>
      </c>
      <c r="B232" s="260" t="s">
        <v>186</v>
      </c>
      <c r="C232" s="261"/>
      <c r="D232" s="262" t="s">
        <v>265</v>
      </c>
      <c r="E232" s="263" t="s">
        <v>185</v>
      </c>
      <c r="F232" s="263">
        <v>42</v>
      </c>
      <c r="G232" s="264">
        <v>256.2</v>
      </c>
      <c r="H232" s="265">
        <v>10760.4</v>
      </c>
      <c r="I232" s="266">
        <v>0</v>
      </c>
      <c r="J232" s="266">
        <v>10760.4</v>
      </c>
      <c r="K232" s="262"/>
      <c r="L232" s="12">
        <v>256.2</v>
      </c>
    </row>
    <row r="233" spans="1:12" ht="30" x14ac:dyDescent="0.25">
      <c r="A233" s="259">
        <f>IF(F233&gt;0,COUNTIF(F$8:F233,"&gt;0"),0)</f>
        <v>205</v>
      </c>
      <c r="B233" s="260" t="s">
        <v>0</v>
      </c>
      <c r="C233" s="261"/>
      <c r="D233" s="262" t="s">
        <v>362</v>
      </c>
      <c r="E233" s="263" t="s">
        <v>185</v>
      </c>
      <c r="F233" s="263">
        <v>42</v>
      </c>
      <c r="G233" s="264">
        <v>278.79000000000002</v>
      </c>
      <c r="H233" s="265">
        <v>11709.18</v>
      </c>
      <c r="I233" s="266">
        <v>11709.18</v>
      </c>
      <c r="J233" s="266">
        <v>0</v>
      </c>
      <c r="K233" s="262"/>
      <c r="L233" s="12">
        <v>278.79000000000002</v>
      </c>
    </row>
    <row r="234" spans="1:12" ht="30" x14ac:dyDescent="0.25">
      <c r="A234" s="259">
        <f>IF(F234&gt;0,COUNTIF(F$8:F234,"&gt;0"),0)</f>
        <v>206</v>
      </c>
      <c r="B234" s="260" t="s">
        <v>186</v>
      </c>
      <c r="C234" s="261"/>
      <c r="D234" s="262" t="s">
        <v>363</v>
      </c>
      <c r="E234" s="263" t="s">
        <v>185</v>
      </c>
      <c r="F234" s="263">
        <v>42</v>
      </c>
      <c r="G234" s="264">
        <v>344.27</v>
      </c>
      <c r="H234" s="265">
        <v>14459.34</v>
      </c>
      <c r="I234" s="266">
        <v>0</v>
      </c>
      <c r="J234" s="266">
        <v>14459.34</v>
      </c>
      <c r="K234" s="262"/>
      <c r="L234" s="12">
        <v>344.27</v>
      </c>
    </row>
    <row r="235" spans="1:12" ht="30" x14ac:dyDescent="0.25">
      <c r="A235" s="259">
        <f>IF(F235&gt;0,COUNTIF(F$8:F235,"&gt;0"),0)</f>
        <v>207</v>
      </c>
      <c r="B235" s="260" t="s">
        <v>0</v>
      </c>
      <c r="C235" s="261"/>
      <c r="D235" s="262" t="s">
        <v>264</v>
      </c>
      <c r="E235" s="263" t="s">
        <v>185</v>
      </c>
      <c r="F235" s="263">
        <v>4</v>
      </c>
      <c r="G235" s="264">
        <v>330.93</v>
      </c>
      <c r="H235" s="265">
        <v>1323.72</v>
      </c>
      <c r="I235" s="266">
        <v>1323.72</v>
      </c>
      <c r="J235" s="266">
        <v>0</v>
      </c>
      <c r="K235" s="262"/>
      <c r="L235" s="12">
        <v>330.93</v>
      </c>
    </row>
    <row r="236" spans="1:12" ht="30" x14ac:dyDescent="0.25">
      <c r="A236" s="259">
        <f>IF(F236&gt;0,COUNTIF(F$8:F236,"&gt;0"),0)</f>
        <v>208</v>
      </c>
      <c r="B236" s="260" t="s">
        <v>186</v>
      </c>
      <c r="C236" s="261"/>
      <c r="D236" s="262" t="s">
        <v>265</v>
      </c>
      <c r="E236" s="263" t="s">
        <v>185</v>
      </c>
      <c r="F236" s="263">
        <v>4</v>
      </c>
      <c r="G236" s="264">
        <v>256.2</v>
      </c>
      <c r="H236" s="265">
        <v>1024.8</v>
      </c>
      <c r="I236" s="266">
        <v>0</v>
      </c>
      <c r="J236" s="266">
        <v>1024.8</v>
      </c>
      <c r="K236" s="262"/>
      <c r="L236" s="12">
        <v>256.2</v>
      </c>
    </row>
    <row r="237" spans="1:12" ht="30" x14ac:dyDescent="0.25">
      <c r="A237" s="259">
        <f>IF(F237&gt;0,COUNTIF(F$8:F237,"&gt;0"),0)</f>
        <v>209</v>
      </c>
      <c r="B237" s="260" t="s">
        <v>0</v>
      </c>
      <c r="C237" s="261"/>
      <c r="D237" s="262" t="s">
        <v>364</v>
      </c>
      <c r="E237" s="263" t="s">
        <v>185</v>
      </c>
      <c r="F237" s="263">
        <v>117</v>
      </c>
      <c r="G237" s="264">
        <v>136.99</v>
      </c>
      <c r="H237" s="265">
        <v>16027.83</v>
      </c>
      <c r="I237" s="266">
        <v>16027.83</v>
      </c>
      <c r="J237" s="266">
        <v>0</v>
      </c>
      <c r="K237" s="262"/>
      <c r="L237" s="12">
        <v>136.99</v>
      </c>
    </row>
    <row r="238" spans="1:12" ht="30" x14ac:dyDescent="0.25">
      <c r="A238" s="259">
        <f>IF(F238&gt;0,COUNTIF(F$8:F238,"&gt;0"),0)</f>
        <v>210</v>
      </c>
      <c r="B238" s="260" t="s">
        <v>0</v>
      </c>
      <c r="C238" s="261"/>
      <c r="D238" s="262" t="s">
        <v>365</v>
      </c>
      <c r="E238" s="263" t="s">
        <v>185</v>
      </c>
      <c r="F238" s="263">
        <v>78</v>
      </c>
      <c r="G238" s="264">
        <v>178.27</v>
      </c>
      <c r="H238" s="265">
        <v>13905.06</v>
      </c>
      <c r="I238" s="266">
        <v>13905.06</v>
      </c>
      <c r="J238" s="266">
        <v>0</v>
      </c>
      <c r="K238" s="262"/>
      <c r="L238" s="12">
        <v>178.27</v>
      </c>
    </row>
    <row r="239" spans="1:12" ht="30" x14ac:dyDescent="0.25">
      <c r="A239" s="259">
        <f>IF(F239&gt;0,COUNTIF(F$8:F239,"&gt;0"),0)</f>
        <v>211</v>
      </c>
      <c r="B239" s="260" t="s">
        <v>0</v>
      </c>
      <c r="C239" s="261"/>
      <c r="D239" s="262" t="s">
        <v>366</v>
      </c>
      <c r="E239" s="263" t="s">
        <v>185</v>
      </c>
      <c r="F239" s="263">
        <v>18</v>
      </c>
      <c r="G239" s="264">
        <v>274</v>
      </c>
      <c r="H239" s="265">
        <v>4932</v>
      </c>
      <c r="I239" s="266">
        <v>4932</v>
      </c>
      <c r="J239" s="266">
        <v>0</v>
      </c>
      <c r="K239" s="262"/>
      <c r="L239" s="12">
        <v>274</v>
      </c>
    </row>
    <row r="240" spans="1:12" x14ac:dyDescent="0.25">
      <c r="A240" s="259">
        <f>IF(F240&gt;0,COUNTIF(F$8:F240,"&gt;0"),0)</f>
        <v>212</v>
      </c>
      <c r="B240" s="260" t="s">
        <v>0</v>
      </c>
      <c r="C240" s="261"/>
      <c r="D240" s="262" t="s">
        <v>367</v>
      </c>
      <c r="E240" s="263" t="s">
        <v>185</v>
      </c>
      <c r="F240" s="263">
        <v>213</v>
      </c>
      <c r="G240" s="264">
        <v>44.84</v>
      </c>
      <c r="H240" s="265">
        <v>9550.92</v>
      </c>
      <c r="I240" s="266">
        <v>9550.92</v>
      </c>
      <c r="J240" s="266">
        <v>0</v>
      </c>
      <c r="K240" s="262"/>
      <c r="L240" s="12">
        <v>44.84</v>
      </c>
    </row>
    <row r="241" spans="1:12" ht="30" x14ac:dyDescent="0.25">
      <c r="A241" s="259">
        <f>IF(F241&gt;0,COUNTIF(F$8:F241,"&gt;0"),0)</f>
        <v>213</v>
      </c>
      <c r="B241" s="260" t="s">
        <v>186</v>
      </c>
      <c r="C241" s="261"/>
      <c r="D241" s="262" t="s">
        <v>368</v>
      </c>
      <c r="E241" s="263" t="s">
        <v>185</v>
      </c>
      <c r="F241" s="263">
        <v>213</v>
      </c>
      <c r="G241" s="264">
        <v>192.15</v>
      </c>
      <c r="H241" s="265">
        <v>40927.949999999997</v>
      </c>
      <c r="I241" s="266">
        <v>0</v>
      </c>
      <c r="J241" s="266">
        <v>40927.949999999997</v>
      </c>
      <c r="K241" s="262"/>
      <c r="L241" s="12">
        <v>192.15</v>
      </c>
    </row>
    <row r="242" spans="1:12" x14ac:dyDescent="0.25">
      <c r="A242" s="259">
        <f>IF(F242&gt;0,COUNTIF(F$8:F242,"&gt;0"),0)</f>
        <v>214</v>
      </c>
      <c r="B242" s="260" t="s">
        <v>0</v>
      </c>
      <c r="C242" s="261"/>
      <c r="D242" s="262" t="s">
        <v>369</v>
      </c>
      <c r="E242" s="263" t="s">
        <v>185</v>
      </c>
      <c r="F242" s="263">
        <v>42</v>
      </c>
      <c r="G242" s="264">
        <v>285.02</v>
      </c>
      <c r="H242" s="265">
        <v>11970.84</v>
      </c>
      <c r="I242" s="266">
        <v>11970.84</v>
      </c>
      <c r="J242" s="266">
        <v>0</v>
      </c>
      <c r="K242" s="262"/>
      <c r="L242" s="12">
        <v>285.02</v>
      </c>
    </row>
    <row r="243" spans="1:12" x14ac:dyDescent="0.25">
      <c r="A243" s="259">
        <f>IF(F243&gt;0,COUNTIF(F$8:F243,"&gt;0"),0)</f>
        <v>215</v>
      </c>
      <c r="B243" s="260" t="s">
        <v>186</v>
      </c>
      <c r="C243" s="261"/>
      <c r="D243" s="262" t="s">
        <v>370</v>
      </c>
      <c r="E243" s="263" t="s">
        <v>185</v>
      </c>
      <c r="F243" s="263">
        <v>42</v>
      </c>
      <c r="G243" s="264">
        <v>343.74</v>
      </c>
      <c r="H243" s="265">
        <v>14437.08</v>
      </c>
      <c r="I243" s="266">
        <v>0</v>
      </c>
      <c r="J243" s="266">
        <v>14437.08</v>
      </c>
      <c r="K243" s="262"/>
      <c r="L243" s="12">
        <v>343.74</v>
      </c>
    </row>
    <row r="244" spans="1:12" ht="45" x14ac:dyDescent="0.25">
      <c r="A244" s="259">
        <f>IF(F244&gt;0,COUNTIF(F$8:F244,"&gt;0"),0)</f>
        <v>216</v>
      </c>
      <c r="B244" s="260" t="s">
        <v>0</v>
      </c>
      <c r="C244" s="261"/>
      <c r="D244" s="262" t="s">
        <v>371</v>
      </c>
      <c r="E244" s="263" t="s">
        <v>185</v>
      </c>
      <c r="F244" s="263">
        <v>42</v>
      </c>
      <c r="G244" s="264">
        <v>261.54000000000002</v>
      </c>
      <c r="H244" s="265">
        <v>10984.68</v>
      </c>
      <c r="I244" s="266">
        <v>10984.68</v>
      </c>
      <c r="J244" s="266">
        <v>0</v>
      </c>
      <c r="K244" s="262"/>
      <c r="L244" s="12">
        <v>261.54000000000002</v>
      </c>
    </row>
    <row r="245" spans="1:12" x14ac:dyDescent="0.25">
      <c r="A245" s="259">
        <f>IF(F245&gt;0,COUNTIF(F$8:F245,"&gt;0"),0)</f>
        <v>217</v>
      </c>
      <c r="B245" s="260" t="s">
        <v>0</v>
      </c>
      <c r="C245" s="261"/>
      <c r="D245" s="262" t="s">
        <v>372</v>
      </c>
      <c r="E245" s="263" t="s">
        <v>185</v>
      </c>
      <c r="F245" s="263">
        <v>42</v>
      </c>
      <c r="G245" s="264">
        <v>74.73</v>
      </c>
      <c r="H245" s="265">
        <v>3138.66</v>
      </c>
      <c r="I245" s="266">
        <v>3138.66</v>
      </c>
      <c r="J245" s="266">
        <v>0</v>
      </c>
      <c r="K245" s="262"/>
      <c r="L245" s="12">
        <v>74.73</v>
      </c>
    </row>
    <row r="246" spans="1:12" x14ac:dyDescent="0.25">
      <c r="A246" s="259">
        <f>IF(F246&gt;0,COUNTIF(F$8:F246,"&gt;0"),0)</f>
        <v>218</v>
      </c>
      <c r="B246" s="260" t="s">
        <v>186</v>
      </c>
      <c r="C246" s="261"/>
      <c r="D246" s="262" t="s">
        <v>373</v>
      </c>
      <c r="E246" s="263" t="s">
        <v>185</v>
      </c>
      <c r="F246" s="263">
        <v>42</v>
      </c>
      <c r="G246" s="264">
        <v>160.13</v>
      </c>
      <c r="H246" s="265">
        <v>6725.46</v>
      </c>
      <c r="I246" s="266">
        <v>0</v>
      </c>
      <c r="J246" s="266">
        <v>6725.46</v>
      </c>
      <c r="K246" s="262"/>
      <c r="L246" s="12">
        <v>160.13</v>
      </c>
    </row>
    <row r="247" spans="1:12" x14ac:dyDescent="0.25">
      <c r="A247" s="259">
        <f>IF(F247&gt;0,COUNTIF(F$8:F247,"&gt;0"),0)</f>
        <v>219</v>
      </c>
      <c r="B247" s="260" t="s">
        <v>186</v>
      </c>
      <c r="C247" s="261"/>
      <c r="D247" s="262" t="s">
        <v>374</v>
      </c>
      <c r="E247" s="263" t="s">
        <v>185</v>
      </c>
      <c r="F247" s="263">
        <v>42</v>
      </c>
      <c r="G247" s="264">
        <v>160.13</v>
      </c>
      <c r="H247" s="265">
        <v>6725.46</v>
      </c>
      <c r="I247" s="266">
        <v>0</v>
      </c>
      <c r="J247" s="266">
        <v>6725.46</v>
      </c>
      <c r="K247" s="262"/>
      <c r="L247" s="12">
        <v>160.13</v>
      </c>
    </row>
    <row r="248" spans="1:12" x14ac:dyDescent="0.25">
      <c r="A248" s="259">
        <f>IF(F248&gt;0,COUNTIF(F$8:F248,"&gt;0"),0)</f>
        <v>0</v>
      </c>
      <c r="B248" s="260"/>
      <c r="C248" s="261"/>
      <c r="D248" s="262" t="s">
        <v>375</v>
      </c>
      <c r="E248" s="263"/>
      <c r="F248" s="263"/>
      <c r="G248" s="264"/>
      <c r="H248" s="265" t="str">
        <v/>
      </c>
      <c r="I248" s="266">
        <v>0</v>
      </c>
      <c r="J248" s="266">
        <v>0</v>
      </c>
      <c r="K248" s="262"/>
      <c r="L248" s="12">
        <v>0</v>
      </c>
    </row>
    <row r="249" spans="1:12" x14ac:dyDescent="0.25">
      <c r="A249" s="259">
        <f>IF(F249&gt;0,COUNTIF(F$8:F249,"&gt;0"),0)</f>
        <v>220</v>
      </c>
      <c r="B249" s="260" t="s">
        <v>0</v>
      </c>
      <c r="C249" s="261"/>
      <c r="D249" s="262" t="s">
        <v>298</v>
      </c>
      <c r="E249" s="263" t="s">
        <v>185</v>
      </c>
      <c r="F249" s="263">
        <v>450</v>
      </c>
      <c r="G249" s="264">
        <v>4.0599999999999996</v>
      </c>
      <c r="H249" s="265">
        <v>1827</v>
      </c>
      <c r="I249" s="266">
        <v>1827</v>
      </c>
      <c r="J249" s="266">
        <v>0</v>
      </c>
      <c r="K249" s="262"/>
      <c r="L249" s="12">
        <v>4.0599999999999996</v>
      </c>
    </row>
    <row r="250" spans="1:12" x14ac:dyDescent="0.25">
      <c r="A250" s="259">
        <f>IF(F250&gt;0,COUNTIF(F$8:F250,"&gt;0"),0)</f>
        <v>221</v>
      </c>
      <c r="B250" s="260" t="s">
        <v>0</v>
      </c>
      <c r="C250" s="261"/>
      <c r="D250" s="262" t="s">
        <v>299</v>
      </c>
      <c r="E250" s="263" t="s">
        <v>185</v>
      </c>
      <c r="F250" s="263">
        <v>2500</v>
      </c>
      <c r="G250" s="264">
        <v>5.34</v>
      </c>
      <c r="H250" s="265">
        <v>13350</v>
      </c>
      <c r="I250" s="266">
        <v>13350</v>
      </c>
      <c r="J250" s="266">
        <v>0</v>
      </c>
      <c r="K250" s="262"/>
      <c r="L250" s="12">
        <v>5.34</v>
      </c>
    </row>
    <row r="251" spans="1:12" x14ac:dyDescent="0.25">
      <c r="A251" s="259">
        <f>IF(F251&gt;0,COUNTIF(F$8:F251,"&gt;0"),0)</f>
        <v>222</v>
      </c>
      <c r="B251" s="260" t="s">
        <v>0</v>
      </c>
      <c r="C251" s="261"/>
      <c r="D251" s="262" t="s">
        <v>300</v>
      </c>
      <c r="E251" s="263" t="s">
        <v>185</v>
      </c>
      <c r="F251" s="263">
        <v>42</v>
      </c>
      <c r="G251" s="264">
        <v>2.46</v>
      </c>
      <c r="H251" s="265">
        <v>103.32</v>
      </c>
      <c r="I251" s="266">
        <v>103.32</v>
      </c>
      <c r="J251" s="266">
        <v>0</v>
      </c>
      <c r="K251" s="262"/>
      <c r="L251" s="12">
        <v>2.46</v>
      </c>
    </row>
    <row r="252" spans="1:12" x14ac:dyDescent="0.25">
      <c r="A252" s="259">
        <f>IF(F252&gt;0,COUNTIF(F$8:F252,"&gt;0"),0)</f>
        <v>223</v>
      </c>
      <c r="B252" s="260" t="s">
        <v>0</v>
      </c>
      <c r="C252" s="261"/>
      <c r="D252" s="262" t="s">
        <v>376</v>
      </c>
      <c r="E252" s="263" t="s">
        <v>185</v>
      </c>
      <c r="F252" s="263">
        <v>84</v>
      </c>
      <c r="G252" s="264">
        <v>12.81</v>
      </c>
      <c r="H252" s="265">
        <v>1076.04</v>
      </c>
      <c r="I252" s="266">
        <v>1076.04</v>
      </c>
      <c r="J252" s="266">
        <v>0</v>
      </c>
      <c r="K252" s="262"/>
      <c r="L252" s="12">
        <v>12.81</v>
      </c>
    </row>
    <row r="253" spans="1:12" ht="30" x14ac:dyDescent="0.25">
      <c r="A253" s="259">
        <f>IF(F253&gt;0,COUNTIF(F$8:F253,"&gt;0"),0)</f>
        <v>224</v>
      </c>
      <c r="B253" s="260" t="s">
        <v>186</v>
      </c>
      <c r="C253" s="261"/>
      <c r="D253" s="262" t="s">
        <v>377</v>
      </c>
      <c r="E253" s="263" t="s">
        <v>185</v>
      </c>
      <c r="F253" s="263">
        <v>84</v>
      </c>
      <c r="G253" s="264">
        <v>320.25</v>
      </c>
      <c r="H253" s="265">
        <v>26901</v>
      </c>
      <c r="I253" s="266">
        <v>0</v>
      </c>
      <c r="J253" s="266">
        <v>26901</v>
      </c>
      <c r="K253" s="262"/>
      <c r="L253" s="12">
        <v>320.25</v>
      </c>
    </row>
    <row r="254" spans="1:12" x14ac:dyDescent="0.25">
      <c r="A254" s="259">
        <f>IF(F254&gt;0,COUNTIF(F$8:F254,"&gt;0"),0)</f>
        <v>225</v>
      </c>
      <c r="B254" s="260" t="s">
        <v>0</v>
      </c>
      <c r="C254" s="261"/>
      <c r="D254" s="262" t="s">
        <v>378</v>
      </c>
      <c r="E254" s="263" t="s">
        <v>185</v>
      </c>
      <c r="F254" s="263">
        <v>454</v>
      </c>
      <c r="G254" s="264">
        <v>58.21</v>
      </c>
      <c r="H254" s="265">
        <v>26427.34</v>
      </c>
      <c r="I254" s="266">
        <v>26427.34</v>
      </c>
      <c r="J254" s="266">
        <v>0</v>
      </c>
      <c r="K254" s="262"/>
      <c r="L254" s="12">
        <v>58.21</v>
      </c>
    </row>
    <row r="255" spans="1:12" x14ac:dyDescent="0.25">
      <c r="A255" s="259">
        <f>IF(F255&gt;0,COUNTIF(F$8:F255,"&gt;0"),0)</f>
        <v>226</v>
      </c>
      <c r="B255" s="260" t="s">
        <v>186</v>
      </c>
      <c r="C255" s="261"/>
      <c r="D255" s="262" t="s">
        <v>379</v>
      </c>
      <c r="E255" s="263" t="s">
        <v>185</v>
      </c>
      <c r="F255" s="263">
        <v>454</v>
      </c>
      <c r="G255" s="264">
        <v>80.06</v>
      </c>
      <c r="H255" s="265">
        <v>36347.24</v>
      </c>
      <c r="I255" s="266">
        <v>0</v>
      </c>
      <c r="J255" s="266">
        <v>36347.24</v>
      </c>
      <c r="K255" s="262"/>
      <c r="L255" s="12">
        <v>80.06</v>
      </c>
    </row>
    <row r="256" spans="1:12" x14ac:dyDescent="0.25">
      <c r="A256" s="259">
        <f>IF(F256&gt;0,COUNTIF(F$8:F256,"&gt;0"),0)</f>
        <v>227</v>
      </c>
      <c r="B256" s="260" t="s">
        <v>0</v>
      </c>
      <c r="C256" s="261"/>
      <c r="D256" s="262" t="s">
        <v>380</v>
      </c>
      <c r="E256" s="263" t="s">
        <v>185</v>
      </c>
      <c r="F256" s="263">
        <v>42</v>
      </c>
      <c r="G256" s="264">
        <v>53.38</v>
      </c>
      <c r="H256" s="265">
        <v>2241.96</v>
      </c>
      <c r="I256" s="266">
        <v>2241.96</v>
      </c>
      <c r="J256" s="266">
        <v>0</v>
      </c>
      <c r="K256" s="262"/>
      <c r="L256" s="12">
        <v>53.38</v>
      </c>
    </row>
    <row r="257" spans="1:12" x14ac:dyDescent="0.25">
      <c r="A257" s="259">
        <f>IF(F257&gt;0,COUNTIF(F$8:F257,"&gt;0"),0)</f>
        <v>228</v>
      </c>
      <c r="B257" s="260" t="s">
        <v>0</v>
      </c>
      <c r="C257" s="261"/>
      <c r="D257" s="262" t="s">
        <v>381</v>
      </c>
      <c r="E257" s="263" t="s">
        <v>185</v>
      </c>
      <c r="F257" s="263">
        <v>42</v>
      </c>
      <c r="G257" s="264">
        <v>64.05</v>
      </c>
      <c r="H257" s="265">
        <v>2690.1</v>
      </c>
      <c r="I257" s="266">
        <v>2690.1</v>
      </c>
      <c r="J257" s="266">
        <v>0</v>
      </c>
      <c r="K257" s="262"/>
      <c r="L257" s="12">
        <v>64.05</v>
      </c>
    </row>
    <row r="258" spans="1:12" x14ac:dyDescent="0.25">
      <c r="A258" s="259">
        <f>IF(F258&gt;0,COUNTIF(F$8:F258,"&gt;0"),0)</f>
        <v>229</v>
      </c>
      <c r="B258" s="260" t="s">
        <v>186</v>
      </c>
      <c r="C258" s="261"/>
      <c r="D258" s="262" t="s">
        <v>382</v>
      </c>
      <c r="E258" s="263" t="s">
        <v>185</v>
      </c>
      <c r="F258" s="263">
        <v>84</v>
      </c>
      <c r="G258" s="264">
        <v>80.06</v>
      </c>
      <c r="H258" s="265">
        <v>6725.04</v>
      </c>
      <c r="I258" s="266">
        <v>0</v>
      </c>
      <c r="J258" s="266">
        <v>6725.04</v>
      </c>
      <c r="K258" s="262"/>
      <c r="L258" s="12">
        <v>80.06</v>
      </c>
    </row>
    <row r="259" spans="1:12" x14ac:dyDescent="0.25">
      <c r="A259" s="259">
        <f>IF(F259&gt;0,COUNTIF(F$8:F259,"&gt;0"),0)</f>
        <v>0</v>
      </c>
      <c r="B259" s="260"/>
      <c r="C259" s="261"/>
      <c r="D259" s="262" t="s">
        <v>383</v>
      </c>
      <c r="E259" s="263"/>
      <c r="F259" s="263"/>
      <c r="G259" s="264"/>
      <c r="H259" s="265" t="str">
        <v/>
      </c>
      <c r="I259" s="266">
        <v>0</v>
      </c>
      <c r="J259" s="266">
        <v>0</v>
      </c>
      <c r="K259" s="262"/>
      <c r="L259" s="12">
        <v>0</v>
      </c>
    </row>
    <row r="260" spans="1:12" ht="30" x14ac:dyDescent="0.25">
      <c r="A260" s="259">
        <f>IF(F260&gt;0,COUNTIF(F$8:F260,"&gt;0"),0)</f>
        <v>230</v>
      </c>
      <c r="B260" s="260" t="s">
        <v>0</v>
      </c>
      <c r="C260" s="261"/>
      <c r="D260" s="262" t="s">
        <v>317</v>
      </c>
      <c r="E260" s="263" t="s">
        <v>185</v>
      </c>
      <c r="F260" s="263">
        <v>16</v>
      </c>
      <c r="G260" s="264">
        <v>640.5</v>
      </c>
      <c r="H260" s="265">
        <v>10248</v>
      </c>
      <c r="I260" s="266">
        <v>10248</v>
      </c>
      <c r="J260" s="266">
        <v>0</v>
      </c>
      <c r="K260" s="262"/>
      <c r="L260" s="12">
        <v>640.5</v>
      </c>
    </row>
    <row r="261" spans="1:12" x14ac:dyDescent="0.25">
      <c r="A261" s="259">
        <f>IF(F261&gt;0,COUNTIF(F$8:F261,"&gt;0"),0)</f>
        <v>231</v>
      </c>
      <c r="B261" s="260" t="s">
        <v>0</v>
      </c>
      <c r="C261" s="261"/>
      <c r="D261" s="262" t="s">
        <v>318</v>
      </c>
      <c r="E261" s="263" t="s">
        <v>185</v>
      </c>
      <c r="F261" s="263">
        <v>2</v>
      </c>
      <c r="G261" s="264">
        <v>2028.25</v>
      </c>
      <c r="H261" s="265">
        <v>4056.5</v>
      </c>
      <c r="I261" s="266">
        <v>4056.5</v>
      </c>
      <c r="J261" s="266">
        <v>0</v>
      </c>
      <c r="K261" s="262"/>
      <c r="L261" s="12">
        <v>2028.25</v>
      </c>
    </row>
    <row r="262" spans="1:12" x14ac:dyDescent="0.25">
      <c r="A262" s="259">
        <f>IF(F262&gt;0,COUNTIF(F$8:F262,"&gt;0"),0)</f>
        <v>0</v>
      </c>
      <c r="B262" s="260"/>
      <c r="C262" s="261"/>
      <c r="D262" s="262" t="s">
        <v>384</v>
      </c>
      <c r="E262" s="263"/>
      <c r="F262" s="263"/>
      <c r="G262" s="264"/>
      <c r="H262" s="265" t="str">
        <v/>
      </c>
      <c r="I262" s="266">
        <v>0</v>
      </c>
      <c r="J262" s="266">
        <v>0</v>
      </c>
      <c r="K262" s="262"/>
      <c r="L262" s="12">
        <v>0</v>
      </c>
    </row>
    <row r="263" spans="1:12" x14ac:dyDescent="0.25">
      <c r="A263" s="259">
        <f>IF(F263&gt;0,COUNTIF(F$8:F263,"&gt;0"),0)</f>
        <v>0</v>
      </c>
      <c r="B263" s="260"/>
      <c r="C263" s="261"/>
      <c r="D263" s="262" t="s">
        <v>182</v>
      </c>
      <c r="E263" s="263"/>
      <c r="F263" s="263"/>
      <c r="G263" s="264"/>
      <c r="H263" s="265" t="str">
        <v/>
      </c>
      <c r="I263" s="266">
        <v>0</v>
      </c>
      <c r="J263" s="266">
        <v>0</v>
      </c>
      <c r="K263" s="262"/>
      <c r="L263" s="12">
        <v>0</v>
      </c>
    </row>
    <row r="264" spans="1:12" x14ac:dyDescent="0.25">
      <c r="A264" s="259">
        <f>IF(F264&gt;0,COUNTIF(F$8:F264,"&gt;0"),0)</f>
        <v>232</v>
      </c>
      <c r="B264" s="260" t="s">
        <v>0</v>
      </c>
      <c r="C264" s="261"/>
      <c r="D264" s="262" t="s">
        <v>320</v>
      </c>
      <c r="E264" s="263" t="s">
        <v>185</v>
      </c>
      <c r="F264" s="263">
        <v>20</v>
      </c>
      <c r="G264" s="264">
        <v>6351.63</v>
      </c>
      <c r="H264" s="265">
        <v>127032.6</v>
      </c>
      <c r="I264" s="266">
        <v>127032.6</v>
      </c>
      <c r="J264" s="266">
        <v>0</v>
      </c>
      <c r="K264" s="262"/>
      <c r="L264" s="12">
        <v>6351.63</v>
      </c>
    </row>
    <row r="265" spans="1:12" ht="30" x14ac:dyDescent="0.25">
      <c r="A265" s="259">
        <f>IF(F265&gt;0,COUNTIF(F$8:F265,"&gt;0"),0)</f>
        <v>233</v>
      </c>
      <c r="B265" s="260" t="s">
        <v>0</v>
      </c>
      <c r="C265" s="261"/>
      <c r="D265" s="262" t="s">
        <v>385</v>
      </c>
      <c r="E265" s="263" t="s">
        <v>185</v>
      </c>
      <c r="F265" s="263">
        <v>20</v>
      </c>
      <c r="G265" s="264">
        <v>0</v>
      </c>
      <c r="H265" s="265" t="str">
        <v/>
      </c>
      <c r="I265" s="266">
        <v>0</v>
      </c>
      <c r="J265" s="266">
        <v>0</v>
      </c>
      <c r="K265" s="262"/>
      <c r="L265" s="12">
        <v>0</v>
      </c>
    </row>
    <row r="266" spans="1:12" x14ac:dyDescent="0.25">
      <c r="A266" s="259">
        <f>IF(F266&gt;0,COUNTIF(F$8:F266,"&gt;0"),0)</f>
        <v>234</v>
      </c>
      <c r="B266" s="260" t="s">
        <v>186</v>
      </c>
      <c r="C266" s="261"/>
      <c r="D266" s="262" t="s">
        <v>322</v>
      </c>
      <c r="E266" s="263" t="s">
        <v>185</v>
      </c>
      <c r="F266" s="263">
        <v>20</v>
      </c>
      <c r="G266" s="264">
        <v>2668.75</v>
      </c>
      <c r="H266" s="265">
        <v>53375</v>
      </c>
      <c r="I266" s="266">
        <v>0</v>
      </c>
      <c r="J266" s="266">
        <v>53375</v>
      </c>
      <c r="K266" s="262"/>
      <c r="L266" s="12">
        <v>2668.75</v>
      </c>
    </row>
    <row r="267" spans="1:12" x14ac:dyDescent="0.25">
      <c r="A267" s="259">
        <f>IF(F267&gt;0,COUNTIF(F$8:F267,"&gt;0"),0)</f>
        <v>235</v>
      </c>
      <c r="B267" s="260" t="s">
        <v>0</v>
      </c>
      <c r="C267" s="261"/>
      <c r="D267" s="262" t="s">
        <v>323</v>
      </c>
      <c r="E267" s="263" t="s">
        <v>200</v>
      </c>
      <c r="F267" s="263">
        <v>20</v>
      </c>
      <c r="G267" s="264">
        <v>264.60000000000002</v>
      </c>
      <c r="H267" s="265">
        <v>5292</v>
      </c>
      <c r="I267" s="266">
        <v>5292</v>
      </c>
      <c r="J267" s="266">
        <v>0</v>
      </c>
      <c r="K267" s="262"/>
      <c r="L267" s="12">
        <v>264.60000000000002</v>
      </c>
    </row>
    <row r="268" spans="1:12" x14ac:dyDescent="0.25">
      <c r="A268" s="259">
        <f>IF(F268&gt;0,COUNTIF(F$8:F268,"&gt;0"),0)</f>
        <v>236</v>
      </c>
      <c r="B268" s="260" t="s">
        <v>186</v>
      </c>
      <c r="C268" s="261"/>
      <c r="D268" s="262" t="s">
        <v>324</v>
      </c>
      <c r="E268" s="263" t="s">
        <v>200</v>
      </c>
      <c r="F268" s="263">
        <v>20</v>
      </c>
      <c r="G268" s="264">
        <v>330.75</v>
      </c>
      <c r="H268" s="265">
        <v>6615</v>
      </c>
      <c r="I268" s="266">
        <v>0</v>
      </c>
      <c r="J268" s="266">
        <v>6615</v>
      </c>
      <c r="K268" s="262"/>
      <c r="L268" s="12">
        <v>330.75</v>
      </c>
    </row>
    <row r="269" spans="1:12" x14ac:dyDescent="0.25">
      <c r="A269" s="259">
        <f>IF(F269&gt;0,COUNTIF(F$8:F269,"&gt;0"),0)</f>
        <v>237</v>
      </c>
      <c r="B269" s="260" t="s">
        <v>0</v>
      </c>
      <c r="C269" s="261"/>
      <c r="D269" s="262" t="s">
        <v>325</v>
      </c>
      <c r="E269" s="263" t="s">
        <v>185</v>
      </c>
      <c r="F269" s="263">
        <v>8</v>
      </c>
      <c r="G269" s="264">
        <v>8486.6299999999992</v>
      </c>
      <c r="H269" s="265">
        <v>67893.039999999994</v>
      </c>
      <c r="I269" s="266">
        <v>67893.039999999994</v>
      </c>
      <c r="J269" s="266">
        <v>0</v>
      </c>
      <c r="K269" s="262"/>
      <c r="L269" s="12">
        <v>8486.6299999999992</v>
      </c>
    </row>
    <row r="270" spans="1:12" x14ac:dyDescent="0.25">
      <c r="A270" s="259">
        <f>IF(F270&gt;0,COUNTIF(F$8:F270,"&gt;0"),0)</f>
        <v>238</v>
      </c>
      <c r="B270" s="260" t="s">
        <v>186</v>
      </c>
      <c r="C270" s="261"/>
      <c r="D270" s="262" t="s">
        <v>326</v>
      </c>
      <c r="E270" s="263" t="s">
        <v>185</v>
      </c>
      <c r="F270" s="263">
        <v>8</v>
      </c>
      <c r="G270" s="264">
        <v>918.05</v>
      </c>
      <c r="H270" s="265">
        <v>7344.4</v>
      </c>
      <c r="I270" s="266">
        <v>0</v>
      </c>
      <c r="J270" s="266">
        <v>7344.4</v>
      </c>
      <c r="K270" s="262"/>
      <c r="L270" s="12">
        <v>918.05</v>
      </c>
    </row>
    <row r="271" spans="1:12" x14ac:dyDescent="0.25">
      <c r="A271" s="259">
        <f>IF(F271&gt;0,COUNTIF(F$8:F271,"&gt;0"),0)</f>
        <v>239</v>
      </c>
      <c r="B271" s="260" t="s">
        <v>0</v>
      </c>
      <c r="C271" s="261"/>
      <c r="D271" s="262" t="s">
        <v>327</v>
      </c>
      <c r="E271" s="263" t="s">
        <v>185</v>
      </c>
      <c r="F271" s="263">
        <v>8</v>
      </c>
      <c r="G271" s="264">
        <v>1761.38</v>
      </c>
      <c r="H271" s="265">
        <v>14091.04</v>
      </c>
      <c r="I271" s="266">
        <v>14091.04</v>
      </c>
      <c r="J271" s="266">
        <v>0</v>
      </c>
      <c r="K271" s="262"/>
      <c r="L271" s="12">
        <v>1761.38</v>
      </c>
    </row>
    <row r="272" spans="1:12" x14ac:dyDescent="0.25">
      <c r="A272" s="259">
        <f>IF(F272&gt;0,COUNTIF(F$8:F272,"&gt;0"),0)</f>
        <v>240</v>
      </c>
      <c r="B272" s="260" t="s">
        <v>186</v>
      </c>
      <c r="C272" s="261"/>
      <c r="D272" s="262" t="s">
        <v>328</v>
      </c>
      <c r="E272" s="263" t="s">
        <v>185</v>
      </c>
      <c r="F272" s="263">
        <v>8</v>
      </c>
      <c r="G272" s="264">
        <v>560.44000000000005</v>
      </c>
      <c r="H272" s="265">
        <v>4483.5200000000004</v>
      </c>
      <c r="I272" s="266">
        <v>0</v>
      </c>
      <c r="J272" s="266">
        <v>4483.5200000000004</v>
      </c>
      <c r="K272" s="262"/>
      <c r="L272" s="12">
        <v>560.44000000000005</v>
      </c>
    </row>
    <row r="273" spans="1:12" x14ac:dyDescent="0.25">
      <c r="A273" s="259">
        <f>IF(F273&gt;0,COUNTIF(F$8:F273,"&gt;0"),0)</f>
        <v>0</v>
      </c>
      <c r="B273" s="260"/>
      <c r="C273" s="261"/>
      <c r="D273" s="262" t="s">
        <v>386</v>
      </c>
      <c r="E273" s="263"/>
      <c r="F273" s="263"/>
      <c r="G273" s="264"/>
      <c r="H273" s="265" t="str">
        <v/>
      </c>
      <c r="I273" s="266">
        <v>0</v>
      </c>
      <c r="J273" s="266">
        <v>0</v>
      </c>
      <c r="K273" s="262"/>
      <c r="L273" s="12">
        <v>0</v>
      </c>
    </row>
    <row r="274" spans="1:12" ht="30" x14ac:dyDescent="0.25">
      <c r="A274" s="259">
        <f>IF(F274&gt;0,COUNTIF(F$8:F274,"&gt;0"),0)</f>
        <v>241</v>
      </c>
      <c r="B274" s="260" t="s">
        <v>0</v>
      </c>
      <c r="C274" s="261"/>
      <c r="D274" s="262" t="s">
        <v>330</v>
      </c>
      <c r="E274" s="263" t="s">
        <v>185</v>
      </c>
      <c r="F274" s="263">
        <v>4</v>
      </c>
      <c r="G274" s="264">
        <v>461.93</v>
      </c>
      <c r="H274" s="265">
        <v>1847.72</v>
      </c>
      <c r="I274" s="266">
        <v>1847.72</v>
      </c>
      <c r="J274" s="266">
        <v>0</v>
      </c>
      <c r="K274" s="262"/>
      <c r="L274" s="12">
        <v>461.93</v>
      </c>
    </row>
    <row r="275" spans="1:12" ht="30" x14ac:dyDescent="0.25">
      <c r="A275" s="259">
        <f>IF(F275&gt;0,COUNTIF(F$8:F275,"&gt;0"),0)</f>
        <v>242</v>
      </c>
      <c r="B275" s="260" t="s">
        <v>0</v>
      </c>
      <c r="C275" s="261"/>
      <c r="D275" s="262" t="s">
        <v>331</v>
      </c>
      <c r="E275" s="263" t="s">
        <v>185</v>
      </c>
      <c r="F275" s="263">
        <v>12</v>
      </c>
      <c r="G275" s="264">
        <v>98.61</v>
      </c>
      <c r="H275" s="265">
        <v>1183.32</v>
      </c>
      <c r="I275" s="266">
        <v>1183.32</v>
      </c>
      <c r="J275" s="266">
        <v>0</v>
      </c>
      <c r="K275" s="262"/>
      <c r="L275" s="12">
        <v>98.61</v>
      </c>
    </row>
    <row r="276" spans="1:12" x14ac:dyDescent="0.25">
      <c r="A276" s="259">
        <f>IF(F276&gt;0,COUNTIF(F$8:F276,"&gt;0"),0)</f>
        <v>243</v>
      </c>
      <c r="B276" s="260" t="s">
        <v>186</v>
      </c>
      <c r="C276" s="261"/>
      <c r="D276" s="262" t="s">
        <v>332</v>
      </c>
      <c r="E276" s="263" t="s">
        <v>185</v>
      </c>
      <c r="F276" s="263">
        <v>4</v>
      </c>
      <c r="G276" s="264">
        <v>1100.6300000000001</v>
      </c>
      <c r="H276" s="265">
        <v>4402.5200000000004</v>
      </c>
      <c r="I276" s="266">
        <v>0</v>
      </c>
      <c r="J276" s="266">
        <v>4402.5200000000004</v>
      </c>
      <c r="K276" s="262"/>
      <c r="L276" s="12">
        <v>1100.6300000000001</v>
      </c>
    </row>
    <row r="277" spans="1:12" x14ac:dyDescent="0.25">
      <c r="A277" s="259">
        <f>IF(F277&gt;0,COUNTIF(F$8:F277,"&gt;0"),0)</f>
        <v>0</v>
      </c>
      <c r="B277" s="260"/>
      <c r="C277" s="261"/>
      <c r="D277" s="262" t="s">
        <v>387</v>
      </c>
      <c r="E277" s="263"/>
      <c r="F277" s="263"/>
      <c r="G277" s="264"/>
      <c r="H277" s="265" t="str">
        <v/>
      </c>
      <c r="I277" s="266">
        <v>0</v>
      </c>
      <c r="J277" s="266">
        <v>0</v>
      </c>
      <c r="K277" s="262"/>
      <c r="L277" s="12">
        <v>0</v>
      </c>
    </row>
    <row r="278" spans="1:12" ht="30" x14ac:dyDescent="0.25">
      <c r="A278" s="259">
        <f>IF(F278&gt;0,COUNTIF(F$8:F278,"&gt;0"),0)</f>
        <v>244</v>
      </c>
      <c r="B278" s="260" t="s">
        <v>0</v>
      </c>
      <c r="C278" s="261"/>
      <c r="D278" s="262" t="s">
        <v>330</v>
      </c>
      <c r="E278" s="263" t="s">
        <v>185</v>
      </c>
      <c r="F278" s="263">
        <v>16</v>
      </c>
      <c r="G278" s="264">
        <v>461.93</v>
      </c>
      <c r="H278" s="265">
        <v>7390.88</v>
      </c>
      <c r="I278" s="266">
        <v>7390.88</v>
      </c>
      <c r="J278" s="266">
        <v>0</v>
      </c>
      <c r="K278" s="262"/>
      <c r="L278" s="12">
        <v>461.93</v>
      </c>
    </row>
    <row r="279" spans="1:12" ht="30" x14ac:dyDescent="0.25">
      <c r="A279" s="259">
        <f>IF(F279&gt;0,COUNTIF(F$8:F279,"&gt;0"),0)</f>
        <v>245</v>
      </c>
      <c r="B279" s="260" t="s">
        <v>0</v>
      </c>
      <c r="C279" s="261"/>
      <c r="D279" s="262" t="s">
        <v>331</v>
      </c>
      <c r="E279" s="263" t="s">
        <v>185</v>
      </c>
      <c r="F279" s="263">
        <v>20</v>
      </c>
      <c r="G279" s="264">
        <v>98.61</v>
      </c>
      <c r="H279" s="265">
        <v>1972.2</v>
      </c>
      <c r="I279" s="266">
        <v>1972.2</v>
      </c>
      <c r="J279" s="266">
        <v>0</v>
      </c>
      <c r="K279" s="262"/>
      <c r="L279" s="12">
        <v>98.61</v>
      </c>
    </row>
    <row r="280" spans="1:12" ht="30" x14ac:dyDescent="0.25">
      <c r="A280" s="259">
        <f>IF(F280&gt;0,COUNTIF(F$8:F280,"&gt;0"),0)</f>
        <v>246</v>
      </c>
      <c r="B280" s="260" t="s">
        <v>0</v>
      </c>
      <c r="C280" s="261"/>
      <c r="D280" s="262" t="s">
        <v>335</v>
      </c>
      <c r="E280" s="263" t="s">
        <v>185</v>
      </c>
      <c r="F280" s="263">
        <v>4</v>
      </c>
      <c r="G280" s="264">
        <v>288.23</v>
      </c>
      <c r="H280" s="265">
        <v>1152.92</v>
      </c>
      <c r="I280" s="266">
        <v>1152.92</v>
      </c>
      <c r="J280" s="266">
        <v>0</v>
      </c>
      <c r="K280" s="262"/>
      <c r="L280" s="12">
        <v>288.23</v>
      </c>
    </row>
    <row r="281" spans="1:12" x14ac:dyDescent="0.25">
      <c r="A281" s="259">
        <f>IF(F281&gt;0,COUNTIF(F$8:F281,"&gt;0"),0)</f>
        <v>247</v>
      </c>
      <c r="B281" s="260" t="s">
        <v>186</v>
      </c>
      <c r="C281" s="261"/>
      <c r="D281" s="262" t="s">
        <v>332</v>
      </c>
      <c r="E281" s="263" t="s">
        <v>185</v>
      </c>
      <c r="F281" s="263">
        <v>4</v>
      </c>
      <c r="G281" s="264">
        <v>3502.5</v>
      </c>
      <c r="H281" s="265">
        <v>14010</v>
      </c>
      <c r="I281" s="266">
        <v>0</v>
      </c>
      <c r="J281" s="266">
        <v>14010</v>
      </c>
      <c r="K281" s="262"/>
      <c r="L281" s="12">
        <v>3502.5</v>
      </c>
    </row>
    <row r="282" spans="1:12" x14ac:dyDescent="0.25">
      <c r="A282" s="259">
        <f>IF(F282&gt;0,COUNTIF(F$8:F282,"&gt;0"),0)</f>
        <v>0</v>
      </c>
      <c r="B282" s="260"/>
      <c r="C282" s="261"/>
      <c r="D282" s="262" t="s">
        <v>230</v>
      </c>
      <c r="E282" s="263"/>
      <c r="F282" s="263"/>
      <c r="G282" s="264"/>
      <c r="H282" s="265" t="str">
        <v/>
      </c>
      <c r="I282" s="266">
        <v>0</v>
      </c>
      <c r="J282" s="266">
        <v>0</v>
      </c>
      <c r="K282" s="262"/>
      <c r="L282" s="12">
        <v>0</v>
      </c>
    </row>
    <row r="283" spans="1:12" x14ac:dyDescent="0.25">
      <c r="A283" s="259">
        <f>IF(F283&gt;0,COUNTIF(F$8:F283,"&gt;0"),0)</f>
        <v>248</v>
      </c>
      <c r="B283" s="260" t="s">
        <v>0</v>
      </c>
      <c r="C283" s="261"/>
      <c r="D283" s="262" t="s">
        <v>336</v>
      </c>
      <c r="E283" s="263" t="s">
        <v>185</v>
      </c>
      <c r="F283" s="263">
        <v>84</v>
      </c>
      <c r="G283" s="264">
        <v>24.55</v>
      </c>
      <c r="H283" s="265">
        <v>2062.1999999999998</v>
      </c>
      <c r="I283" s="266">
        <v>2062.1999999999998</v>
      </c>
      <c r="J283" s="266">
        <v>0</v>
      </c>
      <c r="K283" s="262"/>
      <c r="L283" s="12">
        <v>24.55</v>
      </c>
    </row>
    <row r="284" spans="1:12" x14ac:dyDescent="0.25">
      <c r="A284" s="259">
        <f>IF(F284&gt;0,COUNTIF(F$8:F284,"&gt;0"),0)</f>
        <v>249</v>
      </c>
      <c r="B284" s="260" t="s">
        <v>186</v>
      </c>
      <c r="C284" s="261"/>
      <c r="D284" s="262" t="s">
        <v>337</v>
      </c>
      <c r="E284" s="263" t="s">
        <v>185</v>
      </c>
      <c r="F284" s="263">
        <v>84</v>
      </c>
      <c r="G284" s="264">
        <v>213.5</v>
      </c>
      <c r="H284" s="265">
        <v>17934</v>
      </c>
      <c r="I284" s="266">
        <v>0</v>
      </c>
      <c r="J284" s="266">
        <v>17934</v>
      </c>
      <c r="K284" s="262"/>
      <c r="L284" s="12">
        <v>213.5</v>
      </c>
    </row>
    <row r="285" spans="1:12" x14ac:dyDescent="0.25">
      <c r="A285" s="259">
        <f>IF(F285&gt;0,COUNTIF(F$8:F285,"&gt;0"),0)</f>
        <v>250</v>
      </c>
      <c r="B285" s="260" t="s">
        <v>0</v>
      </c>
      <c r="C285" s="261"/>
      <c r="D285" s="262" t="s">
        <v>338</v>
      </c>
      <c r="E285" s="263" t="s">
        <v>185</v>
      </c>
      <c r="F285" s="263">
        <v>84</v>
      </c>
      <c r="G285" s="264">
        <v>96.08</v>
      </c>
      <c r="H285" s="265">
        <v>8070.72</v>
      </c>
      <c r="I285" s="266">
        <v>8070.72</v>
      </c>
      <c r="J285" s="266">
        <v>0</v>
      </c>
      <c r="K285" s="262"/>
      <c r="L285" s="12">
        <v>96.08</v>
      </c>
    </row>
    <row r="286" spans="1:12" ht="45" x14ac:dyDescent="0.25">
      <c r="A286" s="259">
        <f>IF(F286&gt;0,COUNTIF(F$8:F286,"&gt;0"),0)</f>
        <v>251</v>
      </c>
      <c r="B286" s="260" t="s">
        <v>0</v>
      </c>
      <c r="C286" s="261"/>
      <c r="D286" s="262" t="s">
        <v>339</v>
      </c>
      <c r="E286" s="263" t="s">
        <v>185</v>
      </c>
      <c r="F286" s="263">
        <v>9</v>
      </c>
      <c r="G286" s="264">
        <v>2500</v>
      </c>
      <c r="H286" s="265">
        <v>22500</v>
      </c>
      <c r="I286" s="266">
        <v>22500</v>
      </c>
      <c r="J286" s="266">
        <v>0</v>
      </c>
      <c r="K286" s="262"/>
      <c r="L286" s="12">
        <v>2500</v>
      </c>
    </row>
    <row r="287" spans="1:12" x14ac:dyDescent="0.25">
      <c r="A287" s="259">
        <f>IF(F287&gt;0,COUNTIF(F$8:F287,"&gt;0"),0)</f>
        <v>252</v>
      </c>
      <c r="B287" s="260" t="s">
        <v>186</v>
      </c>
      <c r="C287" s="261"/>
      <c r="D287" s="262" t="s">
        <v>236</v>
      </c>
      <c r="E287" s="263" t="s">
        <v>185</v>
      </c>
      <c r="F287" s="263">
        <v>9</v>
      </c>
      <c r="G287" s="264">
        <v>384.3</v>
      </c>
      <c r="H287" s="265">
        <v>3458.7</v>
      </c>
      <c r="I287" s="266">
        <v>0</v>
      </c>
      <c r="J287" s="266">
        <v>3458.7</v>
      </c>
      <c r="K287" s="262"/>
      <c r="L287" s="12">
        <v>384.3</v>
      </c>
    </row>
    <row r="288" spans="1:12" x14ac:dyDescent="0.25">
      <c r="A288" s="259">
        <f>IF(F288&gt;0,COUNTIF(F$8:F288,"&gt;0"),0)</f>
        <v>253</v>
      </c>
      <c r="B288" s="260" t="s">
        <v>0</v>
      </c>
      <c r="C288" s="261"/>
      <c r="D288" s="262" t="s">
        <v>340</v>
      </c>
      <c r="E288" s="263" t="s">
        <v>185</v>
      </c>
      <c r="F288" s="263">
        <v>2</v>
      </c>
      <c r="G288" s="264">
        <v>6950</v>
      </c>
      <c r="H288" s="265">
        <v>13900</v>
      </c>
      <c r="I288" s="266">
        <v>13900</v>
      </c>
      <c r="J288" s="266">
        <v>0</v>
      </c>
      <c r="K288" s="262"/>
      <c r="L288" s="12">
        <v>6950</v>
      </c>
    </row>
    <row r="289" spans="1:12" x14ac:dyDescent="0.25">
      <c r="A289" s="259">
        <f>IF(F289&gt;0,COUNTIF(F$8:F289,"&gt;0"),0)</f>
        <v>254</v>
      </c>
      <c r="B289" s="260" t="s">
        <v>186</v>
      </c>
      <c r="C289" s="261"/>
      <c r="D289" s="262" t="s">
        <v>341</v>
      </c>
      <c r="E289" s="263" t="s">
        <v>185</v>
      </c>
      <c r="F289" s="263">
        <v>2</v>
      </c>
      <c r="G289" s="264">
        <v>1050</v>
      </c>
      <c r="H289" s="265">
        <v>2100</v>
      </c>
      <c r="I289" s="266">
        <v>0</v>
      </c>
      <c r="J289" s="266">
        <v>2100</v>
      </c>
      <c r="K289" s="262"/>
      <c r="L289" s="12">
        <v>1050</v>
      </c>
    </row>
    <row r="290" spans="1:12" ht="30" x14ac:dyDescent="0.25">
      <c r="A290" s="259">
        <f>IF(F290&gt;0,COUNTIF(F$8:F290,"&gt;0"),0)</f>
        <v>255</v>
      </c>
      <c r="B290" s="260" t="s">
        <v>0</v>
      </c>
      <c r="C290" s="261"/>
      <c r="D290" s="262" t="s">
        <v>342</v>
      </c>
      <c r="E290" s="263" t="s">
        <v>185</v>
      </c>
      <c r="F290" s="263">
        <v>41</v>
      </c>
      <c r="G290" s="264">
        <v>1636.25</v>
      </c>
      <c r="H290" s="265">
        <v>67086.25</v>
      </c>
      <c r="I290" s="266">
        <v>67086.25</v>
      </c>
      <c r="J290" s="266">
        <v>0</v>
      </c>
      <c r="K290" s="262"/>
      <c r="L290" s="12">
        <v>1636.25</v>
      </c>
    </row>
    <row r="291" spans="1:12" x14ac:dyDescent="0.25">
      <c r="A291" s="259">
        <f>IF(F291&gt;0,COUNTIF(F$8:F291,"&gt;0"),0)</f>
        <v>256</v>
      </c>
      <c r="B291" s="260" t="s">
        <v>186</v>
      </c>
      <c r="C291" s="261"/>
      <c r="D291" s="262" t="s">
        <v>343</v>
      </c>
      <c r="E291" s="263" t="s">
        <v>185</v>
      </c>
      <c r="F291" s="263">
        <v>41</v>
      </c>
      <c r="G291" s="264">
        <v>400</v>
      </c>
      <c r="H291" s="265">
        <v>16400</v>
      </c>
      <c r="I291" s="266">
        <v>0</v>
      </c>
      <c r="J291" s="266">
        <v>16400</v>
      </c>
      <c r="K291" s="262"/>
      <c r="L291" s="12">
        <v>400</v>
      </c>
    </row>
    <row r="292" spans="1:12" ht="30" x14ac:dyDescent="0.25">
      <c r="A292" s="259">
        <f>IF(F292&gt;0,COUNTIF(F$8:F292,"&gt;0"),0)</f>
        <v>257</v>
      </c>
      <c r="B292" s="260" t="s">
        <v>0</v>
      </c>
      <c r="C292" s="261"/>
      <c r="D292" s="262" t="s">
        <v>344</v>
      </c>
      <c r="E292" s="263" t="s">
        <v>185</v>
      </c>
      <c r="F292" s="263">
        <v>18</v>
      </c>
      <c r="G292" s="264">
        <v>450</v>
      </c>
      <c r="H292" s="265">
        <v>8100</v>
      </c>
      <c r="I292" s="266">
        <v>8100</v>
      </c>
      <c r="J292" s="266">
        <v>0</v>
      </c>
      <c r="K292" s="262"/>
      <c r="L292" s="12">
        <v>450</v>
      </c>
    </row>
    <row r="293" spans="1:12" x14ac:dyDescent="0.25">
      <c r="A293" s="259">
        <f>IF(F293&gt;0,COUNTIF(F$8:F293,"&gt;0"),0)</f>
        <v>258</v>
      </c>
      <c r="B293" s="260" t="s">
        <v>186</v>
      </c>
      <c r="C293" s="261"/>
      <c r="D293" s="262" t="s">
        <v>345</v>
      </c>
      <c r="E293" s="263" t="s">
        <v>185</v>
      </c>
      <c r="F293" s="263">
        <v>18</v>
      </c>
      <c r="G293" s="264">
        <v>360</v>
      </c>
      <c r="H293" s="265">
        <v>6480</v>
      </c>
      <c r="I293" s="266">
        <v>0</v>
      </c>
      <c r="J293" s="266">
        <v>6480</v>
      </c>
      <c r="K293" s="262"/>
      <c r="L293" s="12">
        <v>360</v>
      </c>
    </row>
    <row r="294" spans="1:12" ht="30" x14ac:dyDescent="0.25">
      <c r="A294" s="259">
        <f>IF(F294&gt;0,COUNTIF(F$8:F294,"&gt;0"),0)</f>
        <v>259</v>
      </c>
      <c r="B294" s="260" t="s">
        <v>0</v>
      </c>
      <c r="C294" s="261"/>
      <c r="D294" s="262" t="s">
        <v>266</v>
      </c>
      <c r="E294" s="263" t="s">
        <v>185</v>
      </c>
      <c r="F294" s="263">
        <v>54</v>
      </c>
      <c r="G294" s="264">
        <v>64.680000000000007</v>
      </c>
      <c r="H294" s="265">
        <v>3492.72</v>
      </c>
      <c r="I294" s="266">
        <v>3492.72</v>
      </c>
      <c r="J294" s="266">
        <v>0</v>
      </c>
      <c r="K294" s="262"/>
      <c r="L294" s="12">
        <v>64.680000000000007</v>
      </c>
    </row>
    <row r="295" spans="1:12" ht="30" x14ac:dyDescent="0.25">
      <c r="A295" s="259">
        <f>IF(F295&gt;0,COUNTIF(F$8:F295,"&gt;0"),0)</f>
        <v>260</v>
      </c>
      <c r="B295" s="260" t="s">
        <v>186</v>
      </c>
      <c r="C295" s="261"/>
      <c r="D295" s="262" t="s">
        <v>267</v>
      </c>
      <c r="E295" s="263" t="s">
        <v>185</v>
      </c>
      <c r="F295" s="263">
        <v>54</v>
      </c>
      <c r="G295" s="264">
        <v>128.1</v>
      </c>
      <c r="H295" s="265">
        <v>6917.4</v>
      </c>
      <c r="I295" s="266">
        <v>0</v>
      </c>
      <c r="J295" s="266">
        <v>6917.4</v>
      </c>
      <c r="K295" s="262"/>
      <c r="L295" s="12">
        <v>128.1</v>
      </c>
    </row>
    <row r="296" spans="1:12" x14ac:dyDescent="0.25">
      <c r="A296" s="259">
        <f>IF(F296&gt;0,COUNTIF(F$8:F296,"&gt;0"),0)</f>
        <v>0</v>
      </c>
      <c r="B296" s="260"/>
      <c r="C296" s="261"/>
      <c r="D296" s="262" t="s">
        <v>346</v>
      </c>
      <c r="E296" s="263"/>
      <c r="F296" s="263"/>
      <c r="G296" s="264"/>
      <c r="H296" s="265" t="str">
        <v/>
      </c>
      <c r="I296" s="266">
        <v>0</v>
      </c>
      <c r="J296" s="266">
        <v>0</v>
      </c>
      <c r="K296" s="262"/>
      <c r="L296" s="12">
        <v>0</v>
      </c>
    </row>
    <row r="297" spans="1:12" ht="30" x14ac:dyDescent="0.25">
      <c r="A297" s="259">
        <f>IF(F297&gt;0,COUNTIF(F$8:F297,"&gt;0"),0)</f>
        <v>261</v>
      </c>
      <c r="B297" s="260" t="s">
        <v>0</v>
      </c>
      <c r="C297" s="261"/>
      <c r="D297" s="262" t="s">
        <v>347</v>
      </c>
      <c r="E297" s="263" t="s">
        <v>200</v>
      </c>
      <c r="F297" s="263">
        <v>6</v>
      </c>
      <c r="G297" s="264">
        <v>850</v>
      </c>
      <c r="H297" s="265">
        <v>5100</v>
      </c>
      <c r="I297" s="266">
        <v>5100</v>
      </c>
      <c r="J297" s="266">
        <v>0</v>
      </c>
      <c r="K297" s="262"/>
      <c r="L297" s="12">
        <v>850</v>
      </c>
    </row>
    <row r="298" spans="1:12" x14ac:dyDescent="0.25">
      <c r="A298" s="259">
        <f>IF(F298&gt;0,COUNTIF(F$8:F298,"&gt;0"),0)</f>
        <v>262</v>
      </c>
      <c r="B298" s="260" t="s">
        <v>186</v>
      </c>
      <c r="C298" s="261"/>
      <c r="D298" s="262" t="s">
        <v>348</v>
      </c>
      <c r="E298" s="263" t="s">
        <v>200</v>
      </c>
      <c r="F298" s="263">
        <v>6</v>
      </c>
      <c r="G298" s="264">
        <v>800</v>
      </c>
      <c r="H298" s="265">
        <v>4800</v>
      </c>
      <c r="I298" s="266">
        <v>0</v>
      </c>
      <c r="J298" s="266">
        <v>4800</v>
      </c>
      <c r="K298" s="262"/>
      <c r="L298" s="12">
        <v>800</v>
      </c>
    </row>
    <row r="299" spans="1:12" ht="30" x14ac:dyDescent="0.25">
      <c r="A299" s="259">
        <f>IF(F299&gt;0,COUNTIF(F$8:F299,"&gt;0"),0)</f>
        <v>263</v>
      </c>
      <c r="B299" s="260" t="s">
        <v>0</v>
      </c>
      <c r="C299" s="261"/>
      <c r="D299" s="262" t="s">
        <v>349</v>
      </c>
      <c r="E299" s="263" t="s">
        <v>185</v>
      </c>
      <c r="F299" s="263">
        <v>2</v>
      </c>
      <c r="G299" s="264">
        <v>3150</v>
      </c>
      <c r="H299" s="265">
        <v>6300</v>
      </c>
      <c r="I299" s="266">
        <v>6300</v>
      </c>
      <c r="J299" s="266">
        <v>0</v>
      </c>
      <c r="K299" s="262"/>
      <c r="L299" s="12">
        <v>3150</v>
      </c>
    </row>
    <row r="300" spans="1:12" x14ac:dyDescent="0.25">
      <c r="A300" s="259">
        <f>IF(F300&gt;0,COUNTIF(F$8:F300,"&gt;0"),0)</f>
        <v>264</v>
      </c>
      <c r="B300" s="260" t="s">
        <v>186</v>
      </c>
      <c r="C300" s="261"/>
      <c r="D300" s="262" t="s">
        <v>350</v>
      </c>
      <c r="E300" s="263" t="s">
        <v>200</v>
      </c>
      <c r="F300" s="263">
        <v>6</v>
      </c>
      <c r="G300" s="264">
        <v>800</v>
      </c>
      <c r="H300" s="265">
        <v>4800</v>
      </c>
      <c r="I300" s="266">
        <v>0</v>
      </c>
      <c r="J300" s="266">
        <v>4800</v>
      </c>
      <c r="K300" s="262"/>
      <c r="L300" s="12">
        <v>800</v>
      </c>
    </row>
    <row r="301" spans="1:12" ht="30" x14ac:dyDescent="0.25">
      <c r="A301" s="259">
        <f>IF(F301&gt;0,COUNTIF(F$8:F301,"&gt;0"),0)</f>
        <v>265</v>
      </c>
      <c r="B301" s="260" t="s">
        <v>0</v>
      </c>
      <c r="C301" s="261"/>
      <c r="D301" s="262" t="s">
        <v>351</v>
      </c>
      <c r="E301" s="263" t="s">
        <v>185</v>
      </c>
      <c r="F301" s="263">
        <v>1</v>
      </c>
      <c r="G301" s="264">
        <v>3320</v>
      </c>
      <c r="H301" s="265">
        <v>3320</v>
      </c>
      <c r="I301" s="266">
        <v>3320</v>
      </c>
      <c r="J301" s="266">
        <v>0</v>
      </c>
      <c r="K301" s="262"/>
      <c r="L301" s="12">
        <v>3320</v>
      </c>
    </row>
    <row r="302" spans="1:12" x14ac:dyDescent="0.25">
      <c r="A302" s="259">
        <f>IF(F302&gt;0,COUNTIF(F$8:F302,"&gt;0"),0)</f>
        <v>266</v>
      </c>
      <c r="B302" s="260" t="s">
        <v>186</v>
      </c>
      <c r="C302" s="261"/>
      <c r="D302" s="262" t="s">
        <v>352</v>
      </c>
      <c r="E302" s="263" t="s">
        <v>185</v>
      </c>
      <c r="F302" s="263">
        <v>1</v>
      </c>
      <c r="G302" s="264">
        <v>500</v>
      </c>
      <c r="H302" s="265">
        <v>500</v>
      </c>
      <c r="I302" s="266">
        <v>0</v>
      </c>
      <c r="J302" s="266">
        <v>500</v>
      </c>
      <c r="K302" s="262"/>
      <c r="L302" s="12">
        <v>500</v>
      </c>
    </row>
    <row r="303" spans="1:12" x14ac:dyDescent="0.25">
      <c r="A303" s="259">
        <f>IF(F303&gt;0,COUNTIF(F$8:F303,"&gt;0"),0)</f>
        <v>0</v>
      </c>
      <c r="B303" s="260"/>
      <c r="C303" s="261"/>
      <c r="D303" s="262" t="s">
        <v>353</v>
      </c>
      <c r="E303" s="263"/>
      <c r="F303" s="263"/>
      <c r="G303" s="264"/>
      <c r="H303" s="265" t="str">
        <v/>
      </c>
      <c r="I303" s="266">
        <v>0</v>
      </c>
      <c r="J303" s="266">
        <v>0</v>
      </c>
      <c r="K303" s="262"/>
      <c r="L303" s="12">
        <v>0</v>
      </c>
    </row>
    <row r="304" spans="1:12" ht="30" x14ac:dyDescent="0.25">
      <c r="A304" s="259">
        <f>IF(F304&gt;0,COUNTIF(F$8:F304,"&gt;0"),0)</f>
        <v>267</v>
      </c>
      <c r="B304" s="260" t="s">
        <v>0</v>
      </c>
      <c r="C304" s="261"/>
      <c r="D304" s="262" t="s">
        <v>347</v>
      </c>
      <c r="E304" s="263" t="s">
        <v>200</v>
      </c>
      <c r="F304" s="263">
        <v>6</v>
      </c>
      <c r="G304" s="264">
        <v>850</v>
      </c>
      <c r="H304" s="265">
        <v>5100</v>
      </c>
      <c r="I304" s="266">
        <v>5100</v>
      </c>
      <c r="J304" s="266">
        <v>0</v>
      </c>
      <c r="K304" s="262"/>
      <c r="L304" s="12">
        <v>850</v>
      </c>
    </row>
    <row r="305" spans="1:12" x14ac:dyDescent="0.25">
      <c r="A305" s="259">
        <f>IF(F305&gt;0,COUNTIF(F$8:F305,"&gt;0"),0)</f>
        <v>268</v>
      </c>
      <c r="B305" s="260" t="s">
        <v>186</v>
      </c>
      <c r="C305" s="261"/>
      <c r="D305" s="262" t="s">
        <v>348</v>
      </c>
      <c r="E305" s="263" t="s">
        <v>200</v>
      </c>
      <c r="F305" s="263">
        <v>6</v>
      </c>
      <c r="G305" s="264">
        <v>800</v>
      </c>
      <c r="H305" s="265">
        <v>4800</v>
      </c>
      <c r="I305" s="266">
        <v>0</v>
      </c>
      <c r="J305" s="266">
        <v>4800</v>
      </c>
      <c r="K305" s="262"/>
      <c r="L305" s="12">
        <v>800</v>
      </c>
    </row>
    <row r="306" spans="1:12" ht="30" x14ac:dyDescent="0.25">
      <c r="A306" s="259">
        <f>IF(F306&gt;0,COUNTIF(F$8:F306,"&gt;0"),0)</f>
        <v>269</v>
      </c>
      <c r="B306" s="260" t="s">
        <v>0</v>
      </c>
      <c r="C306" s="261"/>
      <c r="D306" s="262" t="s">
        <v>349</v>
      </c>
      <c r="E306" s="263" t="s">
        <v>185</v>
      </c>
      <c r="F306" s="263">
        <v>2</v>
      </c>
      <c r="G306" s="264">
        <v>3150</v>
      </c>
      <c r="H306" s="265">
        <v>6300</v>
      </c>
      <c r="I306" s="266">
        <v>6300</v>
      </c>
      <c r="J306" s="266">
        <v>0</v>
      </c>
      <c r="K306" s="262"/>
      <c r="L306" s="12">
        <v>3150</v>
      </c>
    </row>
    <row r="307" spans="1:12" x14ac:dyDescent="0.25">
      <c r="A307" s="259">
        <f>IF(F307&gt;0,COUNTIF(F$8:F307,"&gt;0"),0)</f>
        <v>270</v>
      </c>
      <c r="B307" s="260" t="s">
        <v>186</v>
      </c>
      <c r="C307" s="261"/>
      <c r="D307" s="262" t="s">
        <v>350</v>
      </c>
      <c r="E307" s="263" t="s">
        <v>200</v>
      </c>
      <c r="F307" s="263">
        <v>6</v>
      </c>
      <c r="G307" s="264">
        <v>800</v>
      </c>
      <c r="H307" s="265">
        <v>4800</v>
      </c>
      <c r="I307" s="266">
        <v>0</v>
      </c>
      <c r="J307" s="266">
        <v>4800</v>
      </c>
      <c r="K307" s="262"/>
      <c r="L307" s="12">
        <v>800</v>
      </c>
    </row>
    <row r="308" spans="1:12" ht="30" x14ac:dyDescent="0.25">
      <c r="A308" s="259">
        <f>IF(F308&gt;0,COUNTIF(F$8:F308,"&gt;0"),0)</f>
        <v>271</v>
      </c>
      <c r="B308" s="260" t="s">
        <v>0</v>
      </c>
      <c r="C308" s="261"/>
      <c r="D308" s="262" t="s">
        <v>351</v>
      </c>
      <c r="E308" s="263" t="s">
        <v>185</v>
      </c>
      <c r="F308" s="263">
        <v>1</v>
      </c>
      <c r="G308" s="264">
        <v>3320</v>
      </c>
      <c r="H308" s="265">
        <v>3320</v>
      </c>
      <c r="I308" s="266">
        <v>3320</v>
      </c>
      <c r="J308" s="266">
        <v>0</v>
      </c>
      <c r="K308" s="262"/>
      <c r="L308" s="12">
        <v>3320</v>
      </c>
    </row>
    <row r="309" spans="1:12" x14ac:dyDescent="0.25">
      <c r="A309" s="259">
        <f>IF(F309&gt;0,COUNTIF(F$8:F309,"&gt;0"),0)</f>
        <v>272</v>
      </c>
      <c r="B309" s="260" t="s">
        <v>186</v>
      </c>
      <c r="C309" s="261"/>
      <c r="D309" s="262" t="s">
        <v>352</v>
      </c>
      <c r="E309" s="263" t="s">
        <v>185</v>
      </c>
      <c r="F309" s="263">
        <v>1</v>
      </c>
      <c r="G309" s="264">
        <v>500</v>
      </c>
      <c r="H309" s="265">
        <v>500</v>
      </c>
      <c r="I309" s="266">
        <v>0</v>
      </c>
      <c r="J309" s="266">
        <v>500</v>
      </c>
      <c r="K309" s="262"/>
      <c r="L309" s="12">
        <v>500</v>
      </c>
    </row>
    <row r="310" spans="1:12" x14ac:dyDescent="0.25">
      <c r="A310" s="259">
        <f>IF(F310&gt;0,COUNTIF(F$8:F310,"&gt;0"),0)</f>
        <v>0</v>
      </c>
      <c r="B310" s="260"/>
      <c r="C310" s="261"/>
      <c r="D310" s="262" t="s">
        <v>237</v>
      </c>
      <c r="E310" s="263"/>
      <c r="F310" s="263"/>
      <c r="G310" s="264"/>
      <c r="H310" s="265" t="str">
        <v/>
      </c>
      <c r="I310" s="266">
        <v>0</v>
      </c>
      <c r="J310" s="266">
        <v>0</v>
      </c>
      <c r="K310" s="262"/>
      <c r="L310" s="12">
        <v>0</v>
      </c>
    </row>
    <row r="311" spans="1:12" ht="30" x14ac:dyDescent="0.25">
      <c r="A311" s="259">
        <f>IF(F311&gt;0,COUNTIF(F$8:F311,"&gt;0"),0)</f>
        <v>273</v>
      </c>
      <c r="B311" s="260" t="s">
        <v>0</v>
      </c>
      <c r="C311" s="261"/>
      <c r="D311" s="262" t="s">
        <v>242</v>
      </c>
      <c r="E311" s="263" t="s">
        <v>200</v>
      </c>
      <c r="F311" s="263">
        <v>900</v>
      </c>
      <c r="G311" s="264">
        <v>59.91</v>
      </c>
      <c r="H311" s="265">
        <v>53919</v>
      </c>
      <c r="I311" s="266">
        <v>53919</v>
      </c>
      <c r="J311" s="266">
        <v>0</v>
      </c>
      <c r="K311" s="262"/>
      <c r="L311" s="12">
        <v>59.91</v>
      </c>
    </row>
    <row r="312" spans="1:12" ht="30" x14ac:dyDescent="0.25">
      <c r="A312" s="259">
        <f>IF(F312&gt;0,COUNTIF(F$8:F312,"&gt;0"),0)</f>
        <v>274</v>
      </c>
      <c r="B312" s="260" t="s">
        <v>0</v>
      </c>
      <c r="C312" s="261"/>
      <c r="D312" s="262" t="s">
        <v>243</v>
      </c>
      <c r="E312" s="263" t="s">
        <v>200</v>
      </c>
      <c r="F312" s="263">
        <v>1488</v>
      </c>
      <c r="G312" s="264">
        <v>98.21</v>
      </c>
      <c r="H312" s="265">
        <v>146136.48000000001</v>
      </c>
      <c r="I312" s="266">
        <v>146136.48000000001</v>
      </c>
      <c r="J312" s="266">
        <v>0</v>
      </c>
      <c r="K312" s="262"/>
      <c r="L312" s="12">
        <v>98.21</v>
      </c>
    </row>
    <row r="313" spans="1:12" ht="30" x14ac:dyDescent="0.25">
      <c r="A313" s="259">
        <f>IF(F313&gt;0,COUNTIF(F$8:F313,"&gt;0"),0)</f>
        <v>275</v>
      </c>
      <c r="B313" s="260" t="s">
        <v>186</v>
      </c>
      <c r="C313" s="261"/>
      <c r="D313" s="262" t="s">
        <v>354</v>
      </c>
      <c r="E313" s="263" t="s">
        <v>200</v>
      </c>
      <c r="F313" s="263">
        <v>2388</v>
      </c>
      <c r="G313" s="264">
        <v>88.07</v>
      </c>
      <c r="H313" s="265">
        <v>210311.16</v>
      </c>
      <c r="I313" s="266">
        <v>0</v>
      </c>
      <c r="J313" s="266">
        <v>210311.16</v>
      </c>
      <c r="K313" s="262"/>
      <c r="L313" s="12">
        <v>88.07</v>
      </c>
    </row>
    <row r="314" spans="1:12" x14ac:dyDescent="0.25">
      <c r="A314" s="259">
        <f>IF(F314&gt;0,COUNTIF(F$8:F314,"&gt;0"),0)</f>
        <v>276</v>
      </c>
      <c r="B314" s="260" t="s">
        <v>0</v>
      </c>
      <c r="C314" s="261"/>
      <c r="D314" s="262" t="s">
        <v>355</v>
      </c>
      <c r="E314" s="263" t="s">
        <v>200</v>
      </c>
      <c r="F314" s="263">
        <v>609</v>
      </c>
      <c r="G314" s="264">
        <v>76.010000000000005</v>
      </c>
      <c r="H314" s="265">
        <v>46290.09</v>
      </c>
      <c r="I314" s="266">
        <v>46290.09</v>
      </c>
      <c r="J314" s="266">
        <v>0</v>
      </c>
      <c r="K314" s="262"/>
      <c r="L314" s="12">
        <v>76.010000000000005</v>
      </c>
    </row>
    <row r="315" spans="1:12" x14ac:dyDescent="0.25">
      <c r="A315" s="259">
        <f>IF(F315&gt;0,COUNTIF(F$8:F315,"&gt;0"),0)</f>
        <v>277</v>
      </c>
      <c r="B315" s="260" t="s">
        <v>0</v>
      </c>
      <c r="C315" s="261"/>
      <c r="D315" s="262" t="s">
        <v>356</v>
      </c>
      <c r="E315" s="263" t="s">
        <v>200</v>
      </c>
      <c r="F315" s="263">
        <v>168</v>
      </c>
      <c r="G315" s="264">
        <v>52.48</v>
      </c>
      <c r="H315" s="265">
        <v>8816.64</v>
      </c>
      <c r="I315" s="266">
        <v>8816.64</v>
      </c>
      <c r="J315" s="266">
        <v>0</v>
      </c>
      <c r="K315" s="262"/>
      <c r="L315" s="12">
        <v>52.48</v>
      </c>
    </row>
    <row r="316" spans="1:12" x14ac:dyDescent="0.25">
      <c r="A316" s="259">
        <f>IF(F316&gt;0,COUNTIF(F$8:F316,"&gt;0"),0)</f>
        <v>278</v>
      </c>
      <c r="B316" s="260" t="s">
        <v>0</v>
      </c>
      <c r="C316" s="261"/>
      <c r="D316" s="262" t="s">
        <v>357</v>
      </c>
      <c r="E316" s="263" t="s">
        <v>200</v>
      </c>
      <c r="F316" s="263">
        <v>372</v>
      </c>
      <c r="G316" s="264">
        <v>122.14</v>
      </c>
      <c r="H316" s="265">
        <v>45436.08</v>
      </c>
      <c r="I316" s="266">
        <v>45436.08</v>
      </c>
      <c r="J316" s="266">
        <v>0</v>
      </c>
      <c r="K316" s="262"/>
      <c r="L316" s="12">
        <v>122.14</v>
      </c>
    </row>
    <row r="317" spans="1:12" ht="30" x14ac:dyDescent="0.25">
      <c r="A317" s="259">
        <f>IF(F317&gt;0,COUNTIF(F$8:F317,"&gt;0"),0)</f>
        <v>279</v>
      </c>
      <c r="B317" s="260" t="s">
        <v>186</v>
      </c>
      <c r="C317" s="261"/>
      <c r="D317" s="262" t="s">
        <v>354</v>
      </c>
      <c r="E317" s="263" t="s">
        <v>200</v>
      </c>
      <c r="F317" s="263">
        <v>1149</v>
      </c>
      <c r="G317" s="264">
        <v>88.07</v>
      </c>
      <c r="H317" s="265">
        <v>101192.43</v>
      </c>
      <c r="I317" s="266">
        <v>0</v>
      </c>
      <c r="J317" s="266">
        <v>101192.43</v>
      </c>
      <c r="K317" s="262"/>
      <c r="L317" s="12">
        <v>88.07</v>
      </c>
    </row>
    <row r="318" spans="1:12" x14ac:dyDescent="0.25">
      <c r="A318" s="259">
        <f>IF(F318&gt;0,COUNTIF(F$8:F318,"&gt;0"),0)</f>
        <v>280</v>
      </c>
      <c r="B318" s="260" t="s">
        <v>0</v>
      </c>
      <c r="C318" s="261"/>
      <c r="D318" s="262" t="s">
        <v>251</v>
      </c>
      <c r="E318" s="263" t="s">
        <v>200</v>
      </c>
      <c r="F318" s="263">
        <v>78</v>
      </c>
      <c r="G318" s="264">
        <v>74.73</v>
      </c>
      <c r="H318" s="265">
        <v>5828.94</v>
      </c>
      <c r="I318" s="266">
        <v>5828.94</v>
      </c>
      <c r="J318" s="266">
        <v>0</v>
      </c>
      <c r="K318" s="262"/>
      <c r="L318" s="12">
        <v>74.73</v>
      </c>
    </row>
    <row r="319" spans="1:12" ht="30" x14ac:dyDescent="0.25">
      <c r="A319" s="259">
        <f>IF(F319&gt;0,COUNTIF(F$8:F319,"&gt;0"),0)</f>
        <v>281</v>
      </c>
      <c r="B319" s="260" t="s">
        <v>186</v>
      </c>
      <c r="C319" s="261"/>
      <c r="D319" s="262" t="s">
        <v>354</v>
      </c>
      <c r="E319" s="263" t="s">
        <v>200</v>
      </c>
      <c r="F319" s="263">
        <v>78</v>
      </c>
      <c r="G319" s="264">
        <v>88.07</v>
      </c>
      <c r="H319" s="265">
        <v>6869.46</v>
      </c>
      <c r="I319" s="266">
        <v>0</v>
      </c>
      <c r="J319" s="266">
        <v>6869.46</v>
      </c>
      <c r="K319" s="262"/>
      <c r="L319" s="12">
        <v>88.07</v>
      </c>
    </row>
    <row r="320" spans="1:12" x14ac:dyDescent="0.25">
      <c r="A320" s="259">
        <f>IF(F320&gt;0,COUNTIF(F$8:F320,"&gt;0"),0)</f>
        <v>0</v>
      </c>
      <c r="B320" s="260"/>
      <c r="C320" s="261"/>
      <c r="D320" s="262" t="s">
        <v>260</v>
      </c>
      <c r="E320" s="263"/>
      <c r="F320" s="263"/>
      <c r="G320" s="264"/>
      <c r="H320" s="265" t="str">
        <v/>
      </c>
      <c r="I320" s="266">
        <v>0</v>
      </c>
      <c r="J320" s="266">
        <v>0</v>
      </c>
      <c r="K320" s="262"/>
      <c r="L320" s="12">
        <v>0</v>
      </c>
    </row>
    <row r="321" spans="1:12" ht="45" x14ac:dyDescent="0.25">
      <c r="A321" s="259">
        <f>IF(F321&gt;0,COUNTIF(F$8:F321,"&gt;0"),0)</f>
        <v>282</v>
      </c>
      <c r="B321" s="260" t="s">
        <v>0</v>
      </c>
      <c r="C321" s="261"/>
      <c r="D321" s="262" t="s">
        <v>358</v>
      </c>
      <c r="E321" s="263" t="s">
        <v>185</v>
      </c>
      <c r="F321" s="263">
        <v>20</v>
      </c>
      <c r="G321" s="264">
        <v>361</v>
      </c>
      <c r="H321" s="265">
        <v>7220</v>
      </c>
      <c r="I321" s="266">
        <v>7220</v>
      </c>
      <c r="J321" s="266">
        <v>0</v>
      </c>
      <c r="K321" s="262"/>
      <c r="L321" s="12">
        <v>361</v>
      </c>
    </row>
    <row r="322" spans="1:12" ht="30" x14ac:dyDescent="0.25">
      <c r="A322" s="259">
        <f>IF(F322&gt;0,COUNTIF(F$8:F322,"&gt;0"),0)</f>
        <v>283</v>
      </c>
      <c r="B322" s="260" t="s">
        <v>0</v>
      </c>
      <c r="C322" s="261"/>
      <c r="D322" s="262" t="s">
        <v>359</v>
      </c>
      <c r="E322" s="263" t="s">
        <v>185</v>
      </c>
      <c r="F322" s="263">
        <v>228</v>
      </c>
      <c r="G322" s="264">
        <v>287.70999999999998</v>
      </c>
      <c r="H322" s="265">
        <v>65597.88</v>
      </c>
      <c r="I322" s="266">
        <v>65597.88</v>
      </c>
      <c r="J322" s="266">
        <v>0</v>
      </c>
      <c r="K322" s="262"/>
      <c r="L322" s="12">
        <v>287.70999999999998</v>
      </c>
    </row>
    <row r="323" spans="1:12" ht="30" x14ac:dyDescent="0.25">
      <c r="A323" s="259">
        <f>IF(F323&gt;0,COUNTIF(F$8:F323,"&gt;0"),0)</f>
        <v>284</v>
      </c>
      <c r="B323" s="260" t="s">
        <v>186</v>
      </c>
      <c r="C323" s="261"/>
      <c r="D323" s="262" t="s">
        <v>360</v>
      </c>
      <c r="E323" s="263" t="s">
        <v>185</v>
      </c>
      <c r="F323" s="263">
        <v>248</v>
      </c>
      <c r="G323" s="264">
        <v>192.15</v>
      </c>
      <c r="H323" s="265">
        <v>47653.2</v>
      </c>
      <c r="I323" s="266">
        <v>0</v>
      </c>
      <c r="J323" s="266">
        <v>47653.2</v>
      </c>
      <c r="K323" s="262"/>
      <c r="L323" s="12">
        <v>192.15</v>
      </c>
    </row>
    <row r="324" spans="1:12" ht="30" x14ac:dyDescent="0.25">
      <c r="A324" s="259">
        <f>IF(F324&gt;0,COUNTIF(F$8:F324,"&gt;0"),0)</f>
        <v>285</v>
      </c>
      <c r="B324" s="260" t="s">
        <v>0</v>
      </c>
      <c r="C324" s="261"/>
      <c r="D324" s="262" t="s">
        <v>361</v>
      </c>
      <c r="E324" s="263" t="s">
        <v>185</v>
      </c>
      <c r="F324" s="263">
        <v>20</v>
      </c>
      <c r="G324" s="264">
        <v>170.8</v>
      </c>
      <c r="H324" s="265">
        <v>3416</v>
      </c>
      <c r="I324" s="266">
        <v>3416</v>
      </c>
      <c r="J324" s="266">
        <v>0</v>
      </c>
      <c r="K324" s="262"/>
      <c r="L324" s="12">
        <v>170.8</v>
      </c>
    </row>
    <row r="325" spans="1:12" ht="30" x14ac:dyDescent="0.25">
      <c r="A325" s="259">
        <f>IF(F325&gt;0,COUNTIF(F$8:F325,"&gt;0"),0)</f>
        <v>286</v>
      </c>
      <c r="B325" s="260" t="s">
        <v>186</v>
      </c>
      <c r="C325" s="261"/>
      <c r="D325" s="262" t="s">
        <v>265</v>
      </c>
      <c r="E325" s="263" t="s">
        <v>185</v>
      </c>
      <c r="F325" s="263">
        <v>20</v>
      </c>
      <c r="G325" s="264">
        <v>256.2</v>
      </c>
      <c r="H325" s="265">
        <v>5124</v>
      </c>
      <c r="I325" s="266">
        <v>0</v>
      </c>
      <c r="J325" s="266">
        <v>5124</v>
      </c>
      <c r="K325" s="262"/>
      <c r="L325" s="12">
        <v>256.2</v>
      </c>
    </row>
    <row r="326" spans="1:12" ht="30" x14ac:dyDescent="0.25">
      <c r="A326" s="259">
        <f>IF(F326&gt;0,COUNTIF(F$8:F326,"&gt;0"),0)</f>
        <v>287</v>
      </c>
      <c r="B326" s="260" t="s">
        <v>0</v>
      </c>
      <c r="C326" s="261"/>
      <c r="D326" s="262" t="s">
        <v>362</v>
      </c>
      <c r="E326" s="263" t="s">
        <v>185</v>
      </c>
      <c r="F326" s="263">
        <v>20</v>
      </c>
      <c r="G326" s="264">
        <v>278.79000000000002</v>
      </c>
      <c r="H326" s="265">
        <v>5575.8</v>
      </c>
      <c r="I326" s="266">
        <v>5575.8</v>
      </c>
      <c r="J326" s="266">
        <v>0</v>
      </c>
      <c r="K326" s="262"/>
      <c r="L326" s="12">
        <v>278.79000000000002</v>
      </c>
    </row>
    <row r="327" spans="1:12" ht="30" x14ac:dyDescent="0.25">
      <c r="A327" s="259">
        <f>IF(F327&gt;0,COUNTIF(F$8:F327,"&gt;0"),0)</f>
        <v>288</v>
      </c>
      <c r="B327" s="260" t="s">
        <v>186</v>
      </c>
      <c r="C327" s="261"/>
      <c r="D327" s="262" t="s">
        <v>363</v>
      </c>
      <c r="E327" s="263" t="s">
        <v>185</v>
      </c>
      <c r="F327" s="263">
        <v>20</v>
      </c>
      <c r="G327" s="264">
        <v>344.27</v>
      </c>
      <c r="H327" s="265">
        <v>6885.4</v>
      </c>
      <c r="I327" s="266">
        <v>0</v>
      </c>
      <c r="J327" s="266">
        <v>6885.4</v>
      </c>
      <c r="K327" s="262"/>
      <c r="L327" s="12">
        <v>344.27</v>
      </c>
    </row>
    <row r="328" spans="1:12" ht="30" x14ac:dyDescent="0.25">
      <c r="A328" s="259">
        <f>IF(F328&gt;0,COUNTIF(F$8:F328,"&gt;0"),0)</f>
        <v>289</v>
      </c>
      <c r="B328" s="260" t="s">
        <v>0</v>
      </c>
      <c r="C328" s="261"/>
      <c r="D328" s="262" t="s">
        <v>264</v>
      </c>
      <c r="E328" s="263" t="s">
        <v>185</v>
      </c>
      <c r="F328" s="263">
        <v>3</v>
      </c>
      <c r="G328" s="264">
        <v>330.93</v>
      </c>
      <c r="H328" s="265">
        <v>992.79</v>
      </c>
      <c r="I328" s="266">
        <v>992.79</v>
      </c>
      <c r="J328" s="266">
        <v>0</v>
      </c>
      <c r="K328" s="262"/>
      <c r="L328" s="12">
        <v>330.93</v>
      </c>
    </row>
    <row r="329" spans="1:12" ht="30" x14ac:dyDescent="0.25">
      <c r="A329" s="259">
        <f>IF(F329&gt;0,COUNTIF(F$8:F329,"&gt;0"),0)</f>
        <v>290</v>
      </c>
      <c r="B329" s="260" t="s">
        <v>186</v>
      </c>
      <c r="C329" s="261"/>
      <c r="D329" s="262" t="s">
        <v>265</v>
      </c>
      <c r="E329" s="263" t="s">
        <v>185</v>
      </c>
      <c r="F329" s="263">
        <v>3</v>
      </c>
      <c r="G329" s="264">
        <v>256.2</v>
      </c>
      <c r="H329" s="265">
        <v>768.6</v>
      </c>
      <c r="I329" s="266">
        <v>0</v>
      </c>
      <c r="J329" s="266">
        <v>768.6</v>
      </c>
      <c r="K329" s="262"/>
      <c r="L329" s="12">
        <v>256.2</v>
      </c>
    </row>
    <row r="330" spans="1:12" ht="30" x14ac:dyDescent="0.25">
      <c r="A330" s="259">
        <f>IF(F330&gt;0,COUNTIF(F$8:F330,"&gt;0"),0)</f>
        <v>291</v>
      </c>
      <c r="B330" s="260" t="s">
        <v>0</v>
      </c>
      <c r="C330" s="261"/>
      <c r="D330" s="262" t="s">
        <v>364</v>
      </c>
      <c r="E330" s="263" t="s">
        <v>185</v>
      </c>
      <c r="F330" s="263">
        <v>38</v>
      </c>
      <c r="G330" s="264">
        <v>136.99</v>
      </c>
      <c r="H330" s="265">
        <v>5205.62</v>
      </c>
      <c r="I330" s="266">
        <v>5205.62</v>
      </c>
      <c r="J330" s="266">
        <v>0</v>
      </c>
      <c r="K330" s="262"/>
      <c r="L330" s="12">
        <v>136.99</v>
      </c>
    </row>
    <row r="331" spans="1:12" ht="30" x14ac:dyDescent="0.25">
      <c r="A331" s="259">
        <f>IF(F331&gt;0,COUNTIF(F$8:F331,"&gt;0"),0)</f>
        <v>292</v>
      </c>
      <c r="B331" s="260" t="s">
        <v>0</v>
      </c>
      <c r="C331" s="261"/>
      <c r="D331" s="262" t="s">
        <v>365</v>
      </c>
      <c r="E331" s="263" t="s">
        <v>185</v>
      </c>
      <c r="F331" s="263">
        <v>76</v>
      </c>
      <c r="G331" s="264">
        <v>178.27</v>
      </c>
      <c r="H331" s="265">
        <v>13548.52</v>
      </c>
      <c r="I331" s="266">
        <v>13548.52</v>
      </c>
      <c r="J331" s="266">
        <v>0</v>
      </c>
      <c r="K331" s="262"/>
      <c r="L331" s="12">
        <v>178.27</v>
      </c>
    </row>
    <row r="332" spans="1:12" ht="30" x14ac:dyDescent="0.25">
      <c r="A332" s="259">
        <f>IF(F332&gt;0,COUNTIF(F$8:F332,"&gt;0"),0)</f>
        <v>293</v>
      </c>
      <c r="B332" s="260" t="s">
        <v>0</v>
      </c>
      <c r="C332" s="261"/>
      <c r="D332" s="262" t="s">
        <v>366</v>
      </c>
      <c r="E332" s="263" t="s">
        <v>185</v>
      </c>
      <c r="F332" s="263">
        <v>4</v>
      </c>
      <c r="G332" s="264">
        <v>274</v>
      </c>
      <c r="H332" s="265">
        <v>1096</v>
      </c>
      <c r="I332" s="266">
        <v>1096</v>
      </c>
      <c r="J332" s="266">
        <v>0</v>
      </c>
      <c r="K332" s="262"/>
      <c r="L332" s="12">
        <v>274</v>
      </c>
    </row>
    <row r="333" spans="1:12" x14ac:dyDescent="0.25">
      <c r="A333" s="259">
        <f>IF(F333&gt;0,COUNTIF(F$8:F333,"&gt;0"),0)</f>
        <v>294</v>
      </c>
      <c r="B333" s="260" t="s">
        <v>0</v>
      </c>
      <c r="C333" s="261"/>
      <c r="D333" s="262" t="s">
        <v>367</v>
      </c>
      <c r="E333" s="263" t="s">
        <v>185</v>
      </c>
      <c r="F333" s="263">
        <v>118</v>
      </c>
      <c r="G333" s="264">
        <v>44.84</v>
      </c>
      <c r="H333" s="265">
        <v>5291.12</v>
      </c>
      <c r="I333" s="266">
        <v>5291.12</v>
      </c>
      <c r="J333" s="266">
        <v>0</v>
      </c>
      <c r="K333" s="262"/>
      <c r="L333" s="12">
        <v>44.84</v>
      </c>
    </row>
    <row r="334" spans="1:12" ht="30" x14ac:dyDescent="0.25">
      <c r="A334" s="259">
        <f>IF(F334&gt;0,COUNTIF(F$8:F334,"&gt;0"),0)</f>
        <v>295</v>
      </c>
      <c r="B334" s="260" t="s">
        <v>186</v>
      </c>
      <c r="C334" s="261"/>
      <c r="D334" s="262" t="s">
        <v>368</v>
      </c>
      <c r="E334" s="263" t="s">
        <v>185</v>
      </c>
      <c r="F334" s="263">
        <v>118</v>
      </c>
      <c r="G334" s="264">
        <v>192.15</v>
      </c>
      <c r="H334" s="265">
        <v>22673.7</v>
      </c>
      <c r="I334" s="266">
        <v>0</v>
      </c>
      <c r="J334" s="266">
        <v>22673.7</v>
      </c>
      <c r="K334" s="262"/>
      <c r="L334" s="12">
        <v>192.15</v>
      </c>
    </row>
    <row r="335" spans="1:12" x14ac:dyDescent="0.25">
      <c r="A335" s="259">
        <f>IF(F335&gt;0,COUNTIF(F$8:F335,"&gt;0"),0)</f>
        <v>296</v>
      </c>
      <c r="B335" s="260" t="s">
        <v>0</v>
      </c>
      <c r="C335" s="261"/>
      <c r="D335" s="262" t="s">
        <v>369</v>
      </c>
      <c r="E335" s="263" t="s">
        <v>185</v>
      </c>
      <c r="F335" s="263">
        <v>20</v>
      </c>
      <c r="G335" s="264">
        <v>285.02</v>
      </c>
      <c r="H335" s="265">
        <v>5700.4</v>
      </c>
      <c r="I335" s="266">
        <v>5700.4</v>
      </c>
      <c r="J335" s="266">
        <v>0</v>
      </c>
      <c r="K335" s="262"/>
      <c r="L335" s="12">
        <v>285.02</v>
      </c>
    </row>
    <row r="336" spans="1:12" x14ac:dyDescent="0.25">
      <c r="A336" s="259">
        <f>IF(F336&gt;0,COUNTIF(F$8:F336,"&gt;0"),0)</f>
        <v>297</v>
      </c>
      <c r="B336" s="260" t="s">
        <v>186</v>
      </c>
      <c r="C336" s="261"/>
      <c r="D336" s="262" t="s">
        <v>370</v>
      </c>
      <c r="E336" s="263" t="s">
        <v>185</v>
      </c>
      <c r="F336" s="263">
        <v>20</v>
      </c>
      <c r="G336" s="264">
        <v>343.74</v>
      </c>
      <c r="H336" s="265">
        <v>6874.8</v>
      </c>
      <c r="I336" s="266">
        <v>0</v>
      </c>
      <c r="J336" s="266">
        <v>6874.8</v>
      </c>
      <c r="K336" s="262"/>
      <c r="L336" s="12">
        <v>343.74</v>
      </c>
    </row>
    <row r="337" spans="1:12" ht="45" x14ac:dyDescent="0.25">
      <c r="A337" s="259">
        <f>IF(F337&gt;0,COUNTIF(F$8:F337,"&gt;0"),0)</f>
        <v>298</v>
      </c>
      <c r="B337" s="260" t="s">
        <v>0</v>
      </c>
      <c r="C337" s="261"/>
      <c r="D337" s="262" t="s">
        <v>371</v>
      </c>
      <c r="E337" s="263" t="s">
        <v>185</v>
      </c>
      <c r="F337" s="263">
        <v>20</v>
      </c>
      <c r="G337" s="264">
        <v>261.54000000000002</v>
      </c>
      <c r="H337" s="265">
        <v>5230.8</v>
      </c>
      <c r="I337" s="266">
        <v>5230.8</v>
      </c>
      <c r="J337" s="266">
        <v>0</v>
      </c>
      <c r="K337" s="262"/>
      <c r="L337" s="12">
        <v>261.54000000000002</v>
      </c>
    </row>
    <row r="338" spans="1:12" x14ac:dyDescent="0.25">
      <c r="A338" s="259">
        <f>IF(F338&gt;0,COUNTIF(F$8:F338,"&gt;0"),0)</f>
        <v>299</v>
      </c>
      <c r="B338" s="260" t="s">
        <v>0</v>
      </c>
      <c r="C338" s="261"/>
      <c r="D338" s="262" t="s">
        <v>372</v>
      </c>
      <c r="E338" s="263" t="s">
        <v>185</v>
      </c>
      <c r="F338" s="263">
        <v>20</v>
      </c>
      <c r="G338" s="264">
        <v>74.73</v>
      </c>
      <c r="H338" s="265">
        <v>1494.6</v>
      </c>
      <c r="I338" s="266">
        <v>1494.6</v>
      </c>
      <c r="J338" s="266">
        <v>0</v>
      </c>
      <c r="K338" s="262"/>
      <c r="L338" s="12">
        <v>74.73</v>
      </c>
    </row>
    <row r="339" spans="1:12" x14ac:dyDescent="0.25">
      <c r="A339" s="259">
        <f>IF(F339&gt;0,COUNTIF(F$8:F339,"&gt;0"),0)</f>
        <v>300</v>
      </c>
      <c r="B339" s="260" t="s">
        <v>186</v>
      </c>
      <c r="C339" s="261"/>
      <c r="D339" s="262" t="s">
        <v>373</v>
      </c>
      <c r="E339" s="263" t="s">
        <v>185</v>
      </c>
      <c r="F339" s="263">
        <v>20</v>
      </c>
      <c r="G339" s="264">
        <v>160.13</v>
      </c>
      <c r="H339" s="265">
        <v>3202.6</v>
      </c>
      <c r="I339" s="266">
        <v>0</v>
      </c>
      <c r="J339" s="266">
        <v>3202.6</v>
      </c>
      <c r="K339" s="262"/>
      <c r="L339" s="12">
        <v>160.13</v>
      </c>
    </row>
    <row r="340" spans="1:12" x14ac:dyDescent="0.25">
      <c r="A340" s="259">
        <f>IF(F340&gt;0,COUNTIF(F$8:F340,"&gt;0"),0)</f>
        <v>301</v>
      </c>
      <c r="B340" s="260" t="s">
        <v>186</v>
      </c>
      <c r="C340" s="261"/>
      <c r="D340" s="262" t="s">
        <v>374</v>
      </c>
      <c r="E340" s="263" t="s">
        <v>185</v>
      </c>
      <c r="F340" s="263">
        <v>20</v>
      </c>
      <c r="G340" s="264">
        <v>160.13</v>
      </c>
      <c r="H340" s="265">
        <v>3202.6</v>
      </c>
      <c r="I340" s="266">
        <v>0</v>
      </c>
      <c r="J340" s="266">
        <v>3202.6</v>
      </c>
      <c r="K340" s="262"/>
      <c r="L340" s="12">
        <v>160.13</v>
      </c>
    </row>
    <row r="341" spans="1:12" x14ac:dyDescent="0.25">
      <c r="A341" s="259">
        <f>IF(F341&gt;0,COUNTIF(F$8:F341,"&gt;0"),0)</f>
        <v>0</v>
      </c>
      <c r="B341" s="260"/>
      <c r="C341" s="261"/>
      <c r="D341" s="262" t="s">
        <v>375</v>
      </c>
      <c r="E341" s="263"/>
      <c r="F341" s="263"/>
      <c r="G341" s="264"/>
      <c r="H341" s="265" t="str">
        <v/>
      </c>
      <c r="I341" s="266">
        <v>0</v>
      </c>
      <c r="J341" s="266">
        <v>0</v>
      </c>
      <c r="K341" s="262"/>
      <c r="L341" s="12">
        <v>0</v>
      </c>
    </row>
    <row r="342" spans="1:12" x14ac:dyDescent="0.25">
      <c r="A342" s="259">
        <f>IF(F342&gt;0,COUNTIF(F$8:F342,"&gt;0"),0)</f>
        <v>302</v>
      </c>
      <c r="B342" s="260" t="s">
        <v>0</v>
      </c>
      <c r="C342" s="261"/>
      <c r="D342" s="262" t="s">
        <v>298</v>
      </c>
      <c r="E342" s="263" t="s">
        <v>185</v>
      </c>
      <c r="F342" s="263">
        <v>105</v>
      </c>
      <c r="G342" s="264">
        <v>4.0599999999999996</v>
      </c>
      <c r="H342" s="265">
        <v>426.3</v>
      </c>
      <c r="I342" s="266">
        <v>426.3</v>
      </c>
      <c r="J342" s="266">
        <v>0</v>
      </c>
      <c r="K342" s="262"/>
      <c r="L342" s="12">
        <v>4.0599999999999996</v>
      </c>
    </row>
    <row r="343" spans="1:12" x14ac:dyDescent="0.25">
      <c r="A343" s="259">
        <f>IF(F343&gt;0,COUNTIF(F$8:F343,"&gt;0"),0)</f>
        <v>303</v>
      </c>
      <c r="B343" s="260" t="s">
        <v>0</v>
      </c>
      <c r="C343" s="261"/>
      <c r="D343" s="262" t="s">
        <v>299</v>
      </c>
      <c r="E343" s="263" t="s">
        <v>185</v>
      </c>
      <c r="F343" s="263">
        <v>308</v>
      </c>
      <c r="G343" s="264">
        <v>5.34</v>
      </c>
      <c r="H343" s="265">
        <v>1644.72</v>
      </c>
      <c r="I343" s="266">
        <v>1644.72</v>
      </c>
      <c r="J343" s="266">
        <v>0</v>
      </c>
      <c r="K343" s="262"/>
      <c r="L343" s="12">
        <v>5.34</v>
      </c>
    </row>
    <row r="344" spans="1:12" x14ac:dyDescent="0.25">
      <c r="A344" s="259">
        <f>IF(F344&gt;0,COUNTIF(F$8:F344,"&gt;0"),0)</f>
        <v>304</v>
      </c>
      <c r="B344" s="260" t="s">
        <v>0</v>
      </c>
      <c r="C344" s="261"/>
      <c r="D344" s="262" t="s">
        <v>300</v>
      </c>
      <c r="E344" s="263" t="s">
        <v>185</v>
      </c>
      <c r="F344" s="263">
        <v>28</v>
      </c>
      <c r="G344" s="264">
        <v>2.46</v>
      </c>
      <c r="H344" s="265">
        <v>68.88</v>
      </c>
      <c r="I344" s="266">
        <v>68.88</v>
      </c>
      <c r="J344" s="266">
        <v>0</v>
      </c>
      <c r="K344" s="262"/>
      <c r="L344" s="12">
        <v>2.46</v>
      </c>
    </row>
    <row r="345" spans="1:12" x14ac:dyDescent="0.25">
      <c r="A345" s="259">
        <f>IF(F345&gt;0,COUNTIF(F$8:F345,"&gt;0"),0)</f>
        <v>305</v>
      </c>
      <c r="B345" s="260" t="s">
        <v>0</v>
      </c>
      <c r="C345" s="261"/>
      <c r="D345" s="262" t="s">
        <v>376</v>
      </c>
      <c r="E345" s="263" t="s">
        <v>185</v>
      </c>
      <c r="F345" s="263">
        <v>56</v>
      </c>
      <c r="G345" s="264">
        <v>12.81</v>
      </c>
      <c r="H345" s="265">
        <v>717.36</v>
      </c>
      <c r="I345" s="266">
        <v>717.36</v>
      </c>
      <c r="J345" s="266">
        <v>0</v>
      </c>
      <c r="K345" s="262"/>
      <c r="L345" s="12">
        <v>12.81</v>
      </c>
    </row>
    <row r="346" spans="1:12" ht="30" x14ac:dyDescent="0.25">
      <c r="A346" s="259">
        <f>IF(F346&gt;0,COUNTIF(F$8:F346,"&gt;0"),0)</f>
        <v>306</v>
      </c>
      <c r="B346" s="260" t="s">
        <v>186</v>
      </c>
      <c r="C346" s="261"/>
      <c r="D346" s="262" t="s">
        <v>377</v>
      </c>
      <c r="E346" s="263" t="s">
        <v>185</v>
      </c>
      <c r="F346" s="263">
        <v>56</v>
      </c>
      <c r="G346" s="264">
        <v>320.25</v>
      </c>
      <c r="H346" s="265">
        <v>17934</v>
      </c>
      <c r="I346" s="266">
        <v>0</v>
      </c>
      <c r="J346" s="266">
        <v>17934</v>
      </c>
      <c r="K346" s="262"/>
      <c r="L346" s="12">
        <v>320.25</v>
      </c>
    </row>
    <row r="347" spans="1:12" x14ac:dyDescent="0.25">
      <c r="A347" s="259">
        <f>IF(F347&gt;0,COUNTIF(F$8:F347,"&gt;0"),0)</f>
        <v>307</v>
      </c>
      <c r="B347" s="260" t="s">
        <v>0</v>
      </c>
      <c r="C347" s="261"/>
      <c r="D347" s="262" t="s">
        <v>378</v>
      </c>
      <c r="E347" s="263" t="s">
        <v>185</v>
      </c>
      <c r="F347" s="263">
        <v>200</v>
      </c>
      <c r="G347" s="264">
        <v>58.21</v>
      </c>
      <c r="H347" s="265">
        <v>11642</v>
      </c>
      <c r="I347" s="266">
        <v>11642</v>
      </c>
      <c r="J347" s="266">
        <v>0</v>
      </c>
      <c r="K347" s="262"/>
      <c r="L347" s="12">
        <v>58.21</v>
      </c>
    </row>
    <row r="348" spans="1:12" x14ac:dyDescent="0.25">
      <c r="A348" s="259">
        <f>IF(F348&gt;0,COUNTIF(F$8:F348,"&gt;0"),0)</f>
        <v>308</v>
      </c>
      <c r="B348" s="260" t="s">
        <v>186</v>
      </c>
      <c r="C348" s="261"/>
      <c r="D348" s="262" t="s">
        <v>379</v>
      </c>
      <c r="E348" s="263" t="s">
        <v>185</v>
      </c>
      <c r="F348" s="263">
        <v>200</v>
      </c>
      <c r="G348" s="264">
        <v>80.06</v>
      </c>
      <c r="H348" s="265">
        <v>16012</v>
      </c>
      <c r="I348" s="266">
        <v>0</v>
      </c>
      <c r="J348" s="266">
        <v>16012</v>
      </c>
      <c r="K348" s="262"/>
      <c r="L348" s="12">
        <v>80.06</v>
      </c>
    </row>
    <row r="349" spans="1:12" x14ac:dyDescent="0.25">
      <c r="A349" s="259">
        <f>IF(F349&gt;0,COUNTIF(F$8:F349,"&gt;0"),0)</f>
        <v>309</v>
      </c>
      <c r="B349" s="260" t="s">
        <v>0</v>
      </c>
      <c r="C349" s="261"/>
      <c r="D349" s="262" t="s">
        <v>380</v>
      </c>
      <c r="E349" s="263" t="s">
        <v>185</v>
      </c>
      <c r="F349" s="263">
        <v>20</v>
      </c>
      <c r="G349" s="264">
        <v>53.38</v>
      </c>
      <c r="H349" s="265">
        <v>1067.5999999999999</v>
      </c>
      <c r="I349" s="266">
        <v>1067.5999999999999</v>
      </c>
      <c r="J349" s="266">
        <v>0</v>
      </c>
      <c r="K349" s="262"/>
      <c r="L349" s="12">
        <v>53.38</v>
      </c>
    </row>
    <row r="350" spans="1:12" x14ac:dyDescent="0.25">
      <c r="A350" s="259">
        <f>IF(F350&gt;0,COUNTIF(F$8:F350,"&gt;0"),0)</f>
        <v>310</v>
      </c>
      <c r="B350" s="260" t="s">
        <v>0</v>
      </c>
      <c r="C350" s="261"/>
      <c r="D350" s="262" t="s">
        <v>381</v>
      </c>
      <c r="E350" s="263" t="s">
        <v>185</v>
      </c>
      <c r="F350" s="263">
        <v>20</v>
      </c>
      <c r="G350" s="264">
        <v>64.05</v>
      </c>
      <c r="H350" s="265">
        <v>1281</v>
      </c>
      <c r="I350" s="266">
        <v>1281</v>
      </c>
      <c r="J350" s="266">
        <v>0</v>
      </c>
      <c r="K350" s="262"/>
      <c r="L350" s="12">
        <v>64.05</v>
      </c>
    </row>
    <row r="351" spans="1:12" x14ac:dyDescent="0.25">
      <c r="A351" s="259">
        <f>IF(F351&gt;0,COUNTIF(F$8:F351,"&gt;0"),0)</f>
        <v>311</v>
      </c>
      <c r="B351" s="260" t="s">
        <v>186</v>
      </c>
      <c r="C351" s="261"/>
      <c r="D351" s="262" t="s">
        <v>382</v>
      </c>
      <c r="E351" s="263" t="s">
        <v>185</v>
      </c>
      <c r="F351" s="263">
        <v>60</v>
      </c>
      <c r="G351" s="264">
        <v>80.06</v>
      </c>
      <c r="H351" s="265">
        <v>4803.6000000000004</v>
      </c>
      <c r="I351" s="266">
        <v>0</v>
      </c>
      <c r="J351" s="266">
        <v>4803.6000000000004</v>
      </c>
      <c r="K351" s="262"/>
      <c r="L351" s="12">
        <v>80.06</v>
      </c>
    </row>
    <row r="352" spans="1:12" x14ac:dyDescent="0.25">
      <c r="A352" s="259">
        <f>IF(F352&gt;0,COUNTIF(F$8:F352,"&gt;0"),0)</f>
        <v>0</v>
      </c>
      <c r="B352" s="260"/>
      <c r="C352" s="261"/>
      <c r="D352" s="262" t="s">
        <v>383</v>
      </c>
      <c r="E352" s="263"/>
      <c r="F352" s="263"/>
      <c r="G352" s="264"/>
      <c r="H352" s="265" t="str">
        <v/>
      </c>
      <c r="I352" s="266">
        <v>0</v>
      </c>
      <c r="J352" s="266">
        <v>0</v>
      </c>
      <c r="K352" s="262"/>
      <c r="L352" s="12">
        <v>0</v>
      </c>
    </row>
    <row r="353" spans="1:12" ht="30" x14ac:dyDescent="0.25">
      <c r="A353" s="259">
        <f>IF(F353&gt;0,COUNTIF(F$8:F353,"&gt;0"),0)</f>
        <v>312</v>
      </c>
      <c r="B353" s="260" t="s">
        <v>0</v>
      </c>
      <c r="C353" s="261"/>
      <c r="D353" s="262" t="s">
        <v>317</v>
      </c>
      <c r="E353" s="263" t="s">
        <v>185</v>
      </c>
      <c r="F353" s="263">
        <v>8</v>
      </c>
      <c r="G353" s="264">
        <v>640.5</v>
      </c>
      <c r="H353" s="265">
        <v>5124</v>
      </c>
      <c r="I353" s="266">
        <v>5124</v>
      </c>
      <c r="J353" s="266">
        <v>0</v>
      </c>
      <c r="K353" s="262"/>
      <c r="L353" s="12">
        <v>640.5</v>
      </c>
    </row>
    <row r="354" spans="1:12" x14ac:dyDescent="0.25">
      <c r="A354" s="259">
        <f>IF(F354&gt;0,COUNTIF(F$8:F354,"&gt;0"),0)</f>
        <v>313</v>
      </c>
      <c r="B354" s="260" t="s">
        <v>0</v>
      </c>
      <c r="C354" s="261"/>
      <c r="D354" s="262" t="s">
        <v>318</v>
      </c>
      <c r="E354" s="263" t="s">
        <v>185</v>
      </c>
      <c r="F354" s="263">
        <v>1</v>
      </c>
      <c r="G354" s="264">
        <v>2028.25</v>
      </c>
      <c r="H354" s="265">
        <v>2028.25</v>
      </c>
      <c r="I354" s="266">
        <v>2028.25</v>
      </c>
      <c r="J354" s="266">
        <v>0</v>
      </c>
      <c r="K354" s="262"/>
      <c r="L354" s="12">
        <v>2028.25</v>
      </c>
    </row>
    <row r="355" spans="1:12" x14ac:dyDescent="0.25">
      <c r="A355" s="259">
        <f>IF(F355&gt;0,COUNTIF(F$8:F355,"&gt;0"),0)</f>
        <v>0</v>
      </c>
      <c r="B355" s="260"/>
      <c r="C355" s="261"/>
      <c r="D355" s="262" t="s">
        <v>388</v>
      </c>
      <c r="E355" s="263"/>
      <c r="F355" s="263"/>
      <c r="G355" s="264"/>
      <c r="H355" s="265" t="str">
        <v/>
      </c>
      <c r="I355" s="266">
        <v>0</v>
      </c>
      <c r="J355" s="266">
        <v>0</v>
      </c>
      <c r="K355" s="262"/>
      <c r="L355" s="12">
        <v>0</v>
      </c>
    </row>
    <row r="356" spans="1:12" x14ac:dyDescent="0.25">
      <c r="A356" s="259">
        <f>IF(F356&gt;0,COUNTIF(F$8:F356,"&gt;0"),0)</f>
        <v>0</v>
      </c>
      <c r="B356" s="260"/>
      <c r="C356" s="261"/>
      <c r="D356" s="262" t="s">
        <v>182</v>
      </c>
      <c r="E356" s="263"/>
      <c r="F356" s="263"/>
      <c r="G356" s="264"/>
      <c r="H356" s="265" t="str">
        <v/>
      </c>
      <c r="I356" s="266">
        <v>0</v>
      </c>
      <c r="J356" s="266">
        <v>0</v>
      </c>
      <c r="K356" s="262"/>
      <c r="L356" s="12">
        <v>0</v>
      </c>
    </row>
    <row r="357" spans="1:12" x14ac:dyDescent="0.25">
      <c r="A357" s="259">
        <f>IF(F357&gt;0,COUNTIF(F$8:F357,"&gt;0"),0)</f>
        <v>314</v>
      </c>
      <c r="B357" s="260" t="s">
        <v>0</v>
      </c>
      <c r="C357" s="261"/>
      <c r="D357" s="262" t="s">
        <v>320</v>
      </c>
      <c r="E357" s="263" t="s">
        <v>185</v>
      </c>
      <c r="F357" s="263">
        <v>15</v>
      </c>
      <c r="G357" s="264">
        <v>6351.63</v>
      </c>
      <c r="H357" s="265">
        <v>95274.45</v>
      </c>
      <c r="I357" s="266">
        <v>95274.45</v>
      </c>
      <c r="J357" s="266">
        <v>0</v>
      </c>
      <c r="K357" s="262"/>
      <c r="L357" s="12">
        <v>6351.63</v>
      </c>
    </row>
    <row r="358" spans="1:12" ht="30" x14ac:dyDescent="0.25">
      <c r="A358" s="259">
        <f>IF(F358&gt;0,COUNTIF(F$8:F358,"&gt;0"),0)</f>
        <v>315</v>
      </c>
      <c r="B358" s="260" t="s">
        <v>0</v>
      </c>
      <c r="C358" s="261"/>
      <c r="D358" s="262" t="s">
        <v>385</v>
      </c>
      <c r="E358" s="263" t="s">
        <v>185</v>
      </c>
      <c r="F358" s="263">
        <v>15</v>
      </c>
      <c r="G358" s="264">
        <v>0</v>
      </c>
      <c r="H358" s="265" t="str">
        <v/>
      </c>
      <c r="I358" s="266">
        <v>0</v>
      </c>
      <c r="J358" s="266">
        <v>0</v>
      </c>
      <c r="K358" s="262"/>
      <c r="L358" s="12">
        <v>0</v>
      </c>
    </row>
    <row r="359" spans="1:12" x14ac:dyDescent="0.25">
      <c r="A359" s="259">
        <f>IF(F359&gt;0,COUNTIF(F$8:F359,"&gt;0"),0)</f>
        <v>316</v>
      </c>
      <c r="B359" s="260" t="s">
        <v>186</v>
      </c>
      <c r="C359" s="261"/>
      <c r="D359" s="262" t="s">
        <v>322</v>
      </c>
      <c r="E359" s="263" t="s">
        <v>185</v>
      </c>
      <c r="F359" s="263">
        <v>15</v>
      </c>
      <c r="G359" s="264">
        <v>2668.75</v>
      </c>
      <c r="H359" s="265">
        <v>40031.25</v>
      </c>
      <c r="I359" s="266">
        <v>0</v>
      </c>
      <c r="J359" s="266">
        <v>40031.25</v>
      </c>
      <c r="K359" s="262"/>
      <c r="L359" s="12">
        <v>2668.75</v>
      </c>
    </row>
    <row r="360" spans="1:12" x14ac:dyDescent="0.25">
      <c r="A360" s="259">
        <f>IF(F360&gt;0,COUNTIF(F$8:F360,"&gt;0"),0)</f>
        <v>317</v>
      </c>
      <c r="B360" s="260" t="s">
        <v>0</v>
      </c>
      <c r="C360" s="261"/>
      <c r="D360" s="262" t="s">
        <v>323</v>
      </c>
      <c r="E360" s="263" t="s">
        <v>200</v>
      </c>
      <c r="F360" s="263">
        <v>15</v>
      </c>
      <c r="G360" s="264">
        <v>264.60000000000002</v>
      </c>
      <c r="H360" s="265">
        <v>3969</v>
      </c>
      <c r="I360" s="266">
        <v>3969</v>
      </c>
      <c r="J360" s="266">
        <v>0</v>
      </c>
      <c r="K360" s="262"/>
      <c r="L360" s="12">
        <v>264.60000000000002</v>
      </c>
    </row>
    <row r="361" spans="1:12" x14ac:dyDescent="0.25">
      <c r="A361" s="259">
        <f>IF(F361&gt;0,COUNTIF(F$8:F361,"&gt;0"),0)</f>
        <v>318</v>
      </c>
      <c r="B361" s="260" t="s">
        <v>186</v>
      </c>
      <c r="C361" s="261"/>
      <c r="D361" s="262" t="s">
        <v>324</v>
      </c>
      <c r="E361" s="263" t="s">
        <v>200</v>
      </c>
      <c r="F361" s="263">
        <v>15</v>
      </c>
      <c r="G361" s="264">
        <v>330.75</v>
      </c>
      <c r="H361" s="265">
        <v>4961.25</v>
      </c>
      <c r="I361" s="266">
        <v>0</v>
      </c>
      <c r="J361" s="266">
        <v>4961.25</v>
      </c>
      <c r="K361" s="262"/>
      <c r="L361" s="12">
        <v>330.75</v>
      </c>
    </row>
    <row r="362" spans="1:12" x14ac:dyDescent="0.25">
      <c r="A362" s="259">
        <f>IF(F362&gt;0,COUNTIF(F$8:F362,"&gt;0"),0)</f>
        <v>319</v>
      </c>
      <c r="B362" s="260" t="s">
        <v>0</v>
      </c>
      <c r="C362" s="261"/>
      <c r="D362" s="262" t="s">
        <v>325</v>
      </c>
      <c r="E362" s="263" t="s">
        <v>185</v>
      </c>
      <c r="F362" s="263">
        <v>4</v>
      </c>
      <c r="G362" s="264">
        <v>8486.6299999999992</v>
      </c>
      <c r="H362" s="265">
        <v>33946.519999999997</v>
      </c>
      <c r="I362" s="266">
        <v>33946.519999999997</v>
      </c>
      <c r="J362" s="266">
        <v>0</v>
      </c>
      <c r="K362" s="262"/>
      <c r="L362" s="12">
        <v>8486.6299999999992</v>
      </c>
    </row>
    <row r="363" spans="1:12" x14ac:dyDescent="0.25">
      <c r="A363" s="259">
        <f>IF(F363&gt;0,COUNTIF(F$8:F363,"&gt;0"),0)</f>
        <v>320</v>
      </c>
      <c r="B363" s="260" t="s">
        <v>186</v>
      </c>
      <c r="C363" s="261"/>
      <c r="D363" s="262" t="s">
        <v>326</v>
      </c>
      <c r="E363" s="263" t="s">
        <v>185</v>
      </c>
      <c r="F363" s="263">
        <v>4</v>
      </c>
      <c r="G363" s="264">
        <v>918.05</v>
      </c>
      <c r="H363" s="265">
        <v>3672.2</v>
      </c>
      <c r="I363" s="266">
        <v>0</v>
      </c>
      <c r="J363" s="266">
        <v>3672.2</v>
      </c>
      <c r="K363" s="262"/>
      <c r="L363" s="12">
        <v>918.05</v>
      </c>
    </row>
    <row r="364" spans="1:12" x14ac:dyDescent="0.25">
      <c r="A364" s="259">
        <f>IF(F364&gt;0,COUNTIF(F$8:F364,"&gt;0"),0)</f>
        <v>321</v>
      </c>
      <c r="B364" s="260" t="s">
        <v>0</v>
      </c>
      <c r="C364" s="261"/>
      <c r="D364" s="262" t="s">
        <v>327</v>
      </c>
      <c r="E364" s="263" t="s">
        <v>185</v>
      </c>
      <c r="F364" s="263">
        <v>4</v>
      </c>
      <c r="G364" s="264">
        <v>1761.38</v>
      </c>
      <c r="H364" s="265">
        <v>7045.52</v>
      </c>
      <c r="I364" s="266">
        <v>7045.52</v>
      </c>
      <c r="J364" s="266">
        <v>0</v>
      </c>
      <c r="K364" s="262"/>
      <c r="L364" s="12">
        <v>1761.38</v>
      </c>
    </row>
    <row r="365" spans="1:12" x14ac:dyDescent="0.25">
      <c r="A365" s="259">
        <f>IF(F365&gt;0,COUNTIF(F$8:F365,"&gt;0"),0)</f>
        <v>322</v>
      </c>
      <c r="B365" s="260" t="s">
        <v>186</v>
      </c>
      <c r="C365" s="261"/>
      <c r="D365" s="262" t="s">
        <v>328</v>
      </c>
      <c r="E365" s="263" t="s">
        <v>185</v>
      </c>
      <c r="F365" s="263">
        <v>4</v>
      </c>
      <c r="G365" s="264">
        <v>560.44000000000005</v>
      </c>
      <c r="H365" s="265">
        <v>2241.7600000000002</v>
      </c>
      <c r="I365" s="266">
        <v>0</v>
      </c>
      <c r="J365" s="266">
        <v>2241.7600000000002</v>
      </c>
      <c r="K365" s="262"/>
      <c r="L365" s="12">
        <v>560.44000000000005</v>
      </c>
    </row>
    <row r="366" spans="1:12" x14ac:dyDescent="0.25">
      <c r="A366" s="259">
        <f>IF(F366&gt;0,COUNTIF(F$8:F366,"&gt;0"),0)</f>
        <v>0</v>
      </c>
      <c r="B366" s="260"/>
      <c r="C366" s="261"/>
      <c r="D366" s="262" t="s">
        <v>389</v>
      </c>
      <c r="E366" s="263"/>
      <c r="F366" s="263"/>
      <c r="G366" s="264"/>
      <c r="H366" s="265" t="str">
        <v/>
      </c>
      <c r="I366" s="266">
        <v>0</v>
      </c>
      <c r="J366" s="266">
        <v>0</v>
      </c>
      <c r="K366" s="262"/>
      <c r="L366" s="12">
        <v>0</v>
      </c>
    </row>
    <row r="367" spans="1:12" ht="30" x14ac:dyDescent="0.25">
      <c r="A367" s="259">
        <f>IF(F367&gt;0,COUNTIF(F$8:F367,"&gt;0"),0)</f>
        <v>323</v>
      </c>
      <c r="B367" s="260" t="s">
        <v>0</v>
      </c>
      <c r="C367" s="261"/>
      <c r="D367" s="262" t="s">
        <v>330</v>
      </c>
      <c r="E367" s="263" t="s">
        <v>185</v>
      </c>
      <c r="F367" s="263">
        <v>3</v>
      </c>
      <c r="G367" s="264">
        <v>461.93</v>
      </c>
      <c r="H367" s="265">
        <v>1385.79</v>
      </c>
      <c r="I367" s="266">
        <v>1385.79</v>
      </c>
      <c r="J367" s="266">
        <v>0</v>
      </c>
      <c r="K367" s="262"/>
      <c r="L367" s="12">
        <v>461.93</v>
      </c>
    </row>
    <row r="368" spans="1:12" ht="30" x14ac:dyDescent="0.25">
      <c r="A368" s="259">
        <f>IF(F368&gt;0,COUNTIF(F$8:F368,"&gt;0"),0)</f>
        <v>324</v>
      </c>
      <c r="B368" s="260" t="s">
        <v>0</v>
      </c>
      <c r="C368" s="261"/>
      <c r="D368" s="262" t="s">
        <v>331</v>
      </c>
      <c r="E368" s="263" t="s">
        <v>185</v>
      </c>
      <c r="F368" s="263">
        <v>5</v>
      </c>
      <c r="G368" s="264">
        <v>98.61</v>
      </c>
      <c r="H368" s="265">
        <v>493.05</v>
      </c>
      <c r="I368" s="266">
        <v>493.05</v>
      </c>
      <c r="J368" s="266">
        <v>0</v>
      </c>
      <c r="K368" s="262"/>
      <c r="L368" s="12">
        <v>98.61</v>
      </c>
    </row>
    <row r="369" spans="1:12" x14ac:dyDescent="0.25">
      <c r="A369" s="259">
        <f>IF(F369&gt;0,COUNTIF(F$8:F369,"&gt;0"),0)</f>
        <v>325</v>
      </c>
      <c r="B369" s="260" t="s">
        <v>186</v>
      </c>
      <c r="C369" s="261"/>
      <c r="D369" s="262" t="s">
        <v>332</v>
      </c>
      <c r="E369" s="263" t="s">
        <v>185</v>
      </c>
      <c r="F369" s="263">
        <v>1</v>
      </c>
      <c r="G369" s="264">
        <v>2701.88</v>
      </c>
      <c r="H369" s="265">
        <v>2701.88</v>
      </c>
      <c r="I369" s="266">
        <v>0</v>
      </c>
      <c r="J369" s="266">
        <v>2701.88</v>
      </c>
      <c r="K369" s="262"/>
      <c r="L369" s="12">
        <v>2701.88</v>
      </c>
    </row>
    <row r="370" spans="1:12" x14ac:dyDescent="0.25">
      <c r="A370" s="259">
        <f>IF(F370&gt;0,COUNTIF(F$8:F370,"&gt;0"),0)</f>
        <v>0</v>
      </c>
      <c r="B370" s="260"/>
      <c r="C370" s="261"/>
      <c r="D370" s="262" t="s">
        <v>390</v>
      </c>
      <c r="E370" s="263"/>
      <c r="F370" s="263"/>
      <c r="G370" s="264"/>
      <c r="H370" s="265" t="str">
        <v/>
      </c>
      <c r="I370" s="266">
        <v>0</v>
      </c>
      <c r="J370" s="266">
        <v>0</v>
      </c>
      <c r="K370" s="262"/>
      <c r="L370" s="12">
        <v>0</v>
      </c>
    </row>
    <row r="371" spans="1:12" ht="30" x14ac:dyDescent="0.25">
      <c r="A371" s="259">
        <f>IF(F371&gt;0,COUNTIF(F$8:F371,"&gt;0"),0)</f>
        <v>326</v>
      </c>
      <c r="B371" s="260" t="s">
        <v>0</v>
      </c>
      <c r="C371" s="261"/>
      <c r="D371" s="262" t="s">
        <v>330</v>
      </c>
      <c r="E371" s="263" t="s">
        <v>185</v>
      </c>
      <c r="F371" s="263">
        <v>12</v>
      </c>
      <c r="G371" s="264">
        <v>461.93</v>
      </c>
      <c r="H371" s="265">
        <v>5543.16</v>
      </c>
      <c r="I371" s="266">
        <v>5543.16</v>
      </c>
      <c r="J371" s="266">
        <v>0</v>
      </c>
      <c r="K371" s="262"/>
      <c r="L371" s="12">
        <v>461.93</v>
      </c>
    </row>
    <row r="372" spans="1:12" ht="30" x14ac:dyDescent="0.25">
      <c r="A372" s="259">
        <f>IF(F372&gt;0,COUNTIF(F$8:F372,"&gt;0"),0)</f>
        <v>327</v>
      </c>
      <c r="B372" s="260" t="s">
        <v>0</v>
      </c>
      <c r="C372" s="261"/>
      <c r="D372" s="262" t="s">
        <v>331</v>
      </c>
      <c r="E372" s="263" t="s">
        <v>185</v>
      </c>
      <c r="F372" s="263">
        <v>15</v>
      </c>
      <c r="G372" s="264">
        <v>98.61</v>
      </c>
      <c r="H372" s="265">
        <v>1479.15</v>
      </c>
      <c r="I372" s="266">
        <v>1479.15</v>
      </c>
      <c r="J372" s="266">
        <v>0</v>
      </c>
      <c r="K372" s="262"/>
      <c r="L372" s="12">
        <v>98.61</v>
      </c>
    </row>
    <row r="373" spans="1:12" ht="30" x14ac:dyDescent="0.25">
      <c r="A373" s="259">
        <f>IF(F373&gt;0,COUNTIF(F$8:F373,"&gt;0"),0)</f>
        <v>328</v>
      </c>
      <c r="B373" s="260" t="s">
        <v>0</v>
      </c>
      <c r="C373" s="261"/>
      <c r="D373" s="262" t="s">
        <v>335</v>
      </c>
      <c r="E373" s="263" t="s">
        <v>185</v>
      </c>
      <c r="F373" s="263">
        <v>4</v>
      </c>
      <c r="G373" s="264">
        <v>288.23</v>
      </c>
      <c r="H373" s="265">
        <v>1152.92</v>
      </c>
      <c r="I373" s="266">
        <v>1152.92</v>
      </c>
      <c r="J373" s="266">
        <v>0</v>
      </c>
      <c r="K373" s="262"/>
      <c r="L373" s="12">
        <v>288.23</v>
      </c>
    </row>
    <row r="374" spans="1:12" x14ac:dyDescent="0.25">
      <c r="A374" s="259">
        <f>IF(F374&gt;0,COUNTIF(F$8:F374,"&gt;0"),0)</f>
        <v>329</v>
      </c>
      <c r="B374" s="260" t="s">
        <v>186</v>
      </c>
      <c r="C374" s="261"/>
      <c r="D374" s="262" t="s">
        <v>332</v>
      </c>
      <c r="E374" s="263" t="s">
        <v>185</v>
      </c>
      <c r="F374" s="263">
        <v>3</v>
      </c>
      <c r="G374" s="264">
        <v>3502.5</v>
      </c>
      <c r="H374" s="265">
        <v>10507.5</v>
      </c>
      <c r="I374" s="266">
        <v>0</v>
      </c>
      <c r="J374" s="266">
        <v>10507.5</v>
      </c>
      <c r="K374" s="262"/>
      <c r="L374" s="12">
        <v>3502.5</v>
      </c>
    </row>
    <row r="375" spans="1:12" x14ac:dyDescent="0.25">
      <c r="A375" s="259">
        <f>IF(F375&gt;0,COUNTIF(F$8:F375,"&gt;0"),0)</f>
        <v>0</v>
      </c>
      <c r="B375" s="260"/>
      <c r="C375" s="261"/>
      <c r="D375" s="262" t="s">
        <v>230</v>
      </c>
      <c r="E375" s="263"/>
      <c r="F375" s="263"/>
      <c r="G375" s="264"/>
      <c r="H375" s="265" t="str">
        <v/>
      </c>
      <c r="I375" s="266">
        <v>0</v>
      </c>
      <c r="J375" s="266">
        <v>0</v>
      </c>
      <c r="K375" s="262"/>
      <c r="L375" s="12">
        <v>0</v>
      </c>
    </row>
    <row r="376" spans="1:12" x14ac:dyDescent="0.25">
      <c r="A376" s="259">
        <f>IF(F376&gt;0,COUNTIF(F$8:F376,"&gt;0"),0)</f>
        <v>330</v>
      </c>
      <c r="B376" s="260" t="s">
        <v>0</v>
      </c>
      <c r="C376" s="261"/>
      <c r="D376" s="262" t="s">
        <v>336</v>
      </c>
      <c r="E376" s="263" t="s">
        <v>185</v>
      </c>
      <c r="F376" s="263">
        <v>88</v>
      </c>
      <c r="G376" s="264">
        <v>24.55</v>
      </c>
      <c r="H376" s="265">
        <v>2160.4</v>
      </c>
      <c r="I376" s="266">
        <v>2160.4</v>
      </c>
      <c r="J376" s="266">
        <v>0</v>
      </c>
      <c r="K376" s="262"/>
      <c r="L376" s="12">
        <v>24.55</v>
      </c>
    </row>
    <row r="377" spans="1:12" x14ac:dyDescent="0.25">
      <c r="A377" s="259">
        <f>IF(F377&gt;0,COUNTIF(F$8:F377,"&gt;0"),0)</f>
        <v>331</v>
      </c>
      <c r="B377" s="260" t="s">
        <v>186</v>
      </c>
      <c r="C377" s="261"/>
      <c r="D377" s="262" t="s">
        <v>337</v>
      </c>
      <c r="E377" s="263" t="s">
        <v>185</v>
      </c>
      <c r="F377" s="263">
        <v>88</v>
      </c>
      <c r="G377" s="264">
        <v>213.5</v>
      </c>
      <c r="H377" s="265">
        <v>18788</v>
      </c>
      <c r="I377" s="266">
        <v>0</v>
      </c>
      <c r="J377" s="266">
        <v>18788</v>
      </c>
      <c r="K377" s="262"/>
      <c r="L377" s="12">
        <v>213.5</v>
      </c>
    </row>
    <row r="378" spans="1:12" x14ac:dyDescent="0.25">
      <c r="A378" s="259">
        <f>IF(F378&gt;0,COUNTIF(F$8:F378,"&gt;0"),0)</f>
        <v>332</v>
      </c>
      <c r="B378" s="260" t="s">
        <v>0</v>
      </c>
      <c r="C378" s="261"/>
      <c r="D378" s="262" t="s">
        <v>338</v>
      </c>
      <c r="E378" s="263" t="s">
        <v>185</v>
      </c>
      <c r="F378" s="263">
        <v>88</v>
      </c>
      <c r="G378" s="264">
        <v>96.08</v>
      </c>
      <c r="H378" s="265">
        <v>8455.0400000000009</v>
      </c>
      <c r="I378" s="266">
        <v>8455.0400000000009</v>
      </c>
      <c r="J378" s="266">
        <v>0</v>
      </c>
      <c r="K378" s="262"/>
      <c r="L378" s="12">
        <v>96.08</v>
      </c>
    </row>
    <row r="379" spans="1:12" ht="45" x14ac:dyDescent="0.25">
      <c r="A379" s="259">
        <f>IF(F379&gt;0,COUNTIF(F$8:F379,"&gt;0"),0)</f>
        <v>333</v>
      </c>
      <c r="B379" s="260" t="s">
        <v>0</v>
      </c>
      <c r="C379" s="261"/>
      <c r="D379" s="262" t="s">
        <v>339</v>
      </c>
      <c r="E379" s="263" t="s">
        <v>185</v>
      </c>
      <c r="F379" s="263">
        <v>13</v>
      </c>
      <c r="G379" s="264">
        <v>2500</v>
      </c>
      <c r="H379" s="265">
        <v>32500</v>
      </c>
      <c r="I379" s="266">
        <v>32500</v>
      </c>
      <c r="J379" s="266">
        <v>0</v>
      </c>
      <c r="K379" s="262"/>
      <c r="L379" s="12">
        <v>2500</v>
      </c>
    </row>
    <row r="380" spans="1:12" x14ac:dyDescent="0.25">
      <c r="A380" s="259">
        <f>IF(F380&gt;0,COUNTIF(F$8:F380,"&gt;0"),0)</f>
        <v>334</v>
      </c>
      <c r="B380" s="260" t="s">
        <v>186</v>
      </c>
      <c r="C380" s="261"/>
      <c r="D380" s="262" t="s">
        <v>236</v>
      </c>
      <c r="E380" s="263" t="s">
        <v>185</v>
      </c>
      <c r="F380" s="263">
        <v>13</v>
      </c>
      <c r="G380" s="264">
        <v>384.3</v>
      </c>
      <c r="H380" s="265">
        <v>4995.8999999999996</v>
      </c>
      <c r="I380" s="266">
        <v>0</v>
      </c>
      <c r="J380" s="266">
        <v>4995.8999999999996</v>
      </c>
      <c r="K380" s="262"/>
      <c r="L380" s="12">
        <v>384.3</v>
      </c>
    </row>
    <row r="381" spans="1:12" x14ac:dyDescent="0.25">
      <c r="A381" s="259">
        <f>IF(F381&gt;0,COUNTIF(F$8:F381,"&gt;0"),0)</f>
        <v>335</v>
      </c>
      <c r="B381" s="260" t="s">
        <v>0</v>
      </c>
      <c r="C381" s="261"/>
      <c r="D381" s="262" t="s">
        <v>340</v>
      </c>
      <c r="E381" s="263" t="s">
        <v>185</v>
      </c>
      <c r="F381" s="263">
        <v>4</v>
      </c>
      <c r="G381" s="264">
        <v>6950</v>
      </c>
      <c r="H381" s="265">
        <v>27800</v>
      </c>
      <c r="I381" s="266">
        <v>27800</v>
      </c>
      <c r="J381" s="266">
        <v>0</v>
      </c>
      <c r="K381" s="262"/>
      <c r="L381" s="12">
        <v>6950</v>
      </c>
    </row>
    <row r="382" spans="1:12" x14ac:dyDescent="0.25">
      <c r="A382" s="259">
        <f>IF(F382&gt;0,COUNTIF(F$8:F382,"&gt;0"),0)</f>
        <v>336</v>
      </c>
      <c r="B382" s="260" t="s">
        <v>186</v>
      </c>
      <c r="C382" s="261"/>
      <c r="D382" s="262" t="s">
        <v>341</v>
      </c>
      <c r="E382" s="263" t="s">
        <v>185</v>
      </c>
      <c r="F382" s="263">
        <v>4</v>
      </c>
      <c r="G382" s="264">
        <v>1050</v>
      </c>
      <c r="H382" s="265">
        <v>4200</v>
      </c>
      <c r="I382" s="266">
        <v>0</v>
      </c>
      <c r="J382" s="266">
        <v>4200</v>
      </c>
      <c r="K382" s="262"/>
      <c r="L382" s="12">
        <v>1050</v>
      </c>
    </row>
    <row r="383" spans="1:12" ht="30" x14ac:dyDescent="0.25">
      <c r="A383" s="259">
        <f>IF(F383&gt;0,COUNTIF(F$8:F383,"&gt;0"),0)</f>
        <v>337</v>
      </c>
      <c r="B383" s="260" t="s">
        <v>0</v>
      </c>
      <c r="C383" s="261"/>
      <c r="D383" s="262" t="s">
        <v>342</v>
      </c>
      <c r="E383" s="263" t="s">
        <v>185</v>
      </c>
      <c r="F383" s="263">
        <v>36</v>
      </c>
      <c r="G383" s="264">
        <v>1636.25</v>
      </c>
      <c r="H383" s="265">
        <v>58905</v>
      </c>
      <c r="I383" s="266">
        <v>58905</v>
      </c>
      <c r="J383" s="266">
        <v>0</v>
      </c>
      <c r="K383" s="262"/>
      <c r="L383" s="12">
        <v>1636.25</v>
      </c>
    </row>
    <row r="384" spans="1:12" x14ac:dyDescent="0.25">
      <c r="A384" s="259">
        <f>IF(F384&gt;0,COUNTIF(F$8:F384,"&gt;0"),0)</f>
        <v>338</v>
      </c>
      <c r="B384" s="260" t="s">
        <v>186</v>
      </c>
      <c r="C384" s="261"/>
      <c r="D384" s="262" t="s">
        <v>343</v>
      </c>
      <c r="E384" s="263" t="s">
        <v>185</v>
      </c>
      <c r="F384" s="263">
        <v>36</v>
      </c>
      <c r="G384" s="264">
        <v>400</v>
      </c>
      <c r="H384" s="265">
        <v>14400</v>
      </c>
      <c r="I384" s="266">
        <v>0</v>
      </c>
      <c r="J384" s="266">
        <v>14400</v>
      </c>
      <c r="K384" s="262"/>
      <c r="L384" s="12">
        <v>400</v>
      </c>
    </row>
    <row r="385" spans="1:12" ht="30" x14ac:dyDescent="0.25">
      <c r="A385" s="259">
        <f>IF(F385&gt;0,COUNTIF(F$8:F385,"&gt;0"),0)</f>
        <v>339</v>
      </c>
      <c r="B385" s="260" t="s">
        <v>0</v>
      </c>
      <c r="C385" s="261"/>
      <c r="D385" s="262" t="s">
        <v>344</v>
      </c>
      <c r="E385" s="263" t="s">
        <v>185</v>
      </c>
      <c r="F385" s="263">
        <v>15</v>
      </c>
      <c r="G385" s="264">
        <v>450</v>
      </c>
      <c r="H385" s="265">
        <v>6750</v>
      </c>
      <c r="I385" s="266">
        <v>6750</v>
      </c>
      <c r="J385" s="266">
        <v>0</v>
      </c>
      <c r="K385" s="262"/>
      <c r="L385" s="12">
        <v>450</v>
      </c>
    </row>
    <row r="386" spans="1:12" x14ac:dyDescent="0.25">
      <c r="A386" s="259">
        <f>IF(F386&gt;0,COUNTIF(F$8:F386,"&gt;0"),0)</f>
        <v>340</v>
      </c>
      <c r="B386" s="260" t="s">
        <v>186</v>
      </c>
      <c r="C386" s="261"/>
      <c r="D386" s="262" t="s">
        <v>345</v>
      </c>
      <c r="E386" s="263" t="s">
        <v>185</v>
      </c>
      <c r="F386" s="263">
        <v>15</v>
      </c>
      <c r="G386" s="264">
        <v>360</v>
      </c>
      <c r="H386" s="265">
        <v>5400</v>
      </c>
      <c r="I386" s="266">
        <v>0</v>
      </c>
      <c r="J386" s="266">
        <v>5400</v>
      </c>
      <c r="K386" s="262"/>
      <c r="L386" s="12">
        <v>360</v>
      </c>
    </row>
    <row r="387" spans="1:12" ht="30" x14ac:dyDescent="0.25">
      <c r="A387" s="259">
        <f>IF(F387&gt;0,COUNTIF(F$8:F387,"&gt;0"),0)</f>
        <v>341</v>
      </c>
      <c r="B387" s="260" t="s">
        <v>0</v>
      </c>
      <c r="C387" s="261"/>
      <c r="D387" s="262" t="s">
        <v>266</v>
      </c>
      <c r="E387" s="263" t="s">
        <v>185</v>
      </c>
      <c r="F387" s="263">
        <v>31</v>
      </c>
      <c r="G387" s="264">
        <v>64.680000000000007</v>
      </c>
      <c r="H387" s="265">
        <v>2005.08</v>
      </c>
      <c r="I387" s="266">
        <v>2005.08</v>
      </c>
      <c r="J387" s="266">
        <v>0</v>
      </c>
      <c r="K387" s="262"/>
      <c r="L387" s="12">
        <v>64.680000000000007</v>
      </c>
    </row>
    <row r="388" spans="1:12" ht="30" x14ac:dyDescent="0.25">
      <c r="A388" s="259">
        <f>IF(F388&gt;0,COUNTIF(F$8:F388,"&gt;0"),0)</f>
        <v>342</v>
      </c>
      <c r="B388" s="260" t="s">
        <v>186</v>
      </c>
      <c r="C388" s="261"/>
      <c r="D388" s="262" t="s">
        <v>267</v>
      </c>
      <c r="E388" s="263" t="s">
        <v>185</v>
      </c>
      <c r="F388" s="263">
        <v>31</v>
      </c>
      <c r="G388" s="264">
        <v>128.1</v>
      </c>
      <c r="H388" s="265">
        <v>3971.1</v>
      </c>
      <c r="I388" s="266">
        <v>0</v>
      </c>
      <c r="J388" s="266">
        <v>3971.1</v>
      </c>
      <c r="K388" s="262"/>
      <c r="L388" s="12">
        <v>128.1</v>
      </c>
    </row>
    <row r="389" spans="1:12" x14ac:dyDescent="0.25">
      <c r="A389" s="259">
        <f>IF(F389&gt;0,COUNTIF(F$8:F389,"&gt;0"),0)</f>
        <v>0</v>
      </c>
      <c r="B389" s="260"/>
      <c r="C389" s="261"/>
      <c r="D389" s="262" t="s">
        <v>346</v>
      </c>
      <c r="E389" s="263"/>
      <c r="F389" s="263"/>
      <c r="G389" s="264"/>
      <c r="H389" s="265" t="str">
        <v/>
      </c>
      <c r="I389" s="266">
        <v>0</v>
      </c>
      <c r="J389" s="266">
        <v>0</v>
      </c>
      <c r="K389" s="262"/>
      <c r="L389" s="12">
        <v>0</v>
      </c>
    </row>
    <row r="390" spans="1:12" ht="30" x14ac:dyDescent="0.25">
      <c r="A390" s="259">
        <f>IF(F390&gt;0,COUNTIF(F$8:F390,"&gt;0"),0)</f>
        <v>343</v>
      </c>
      <c r="B390" s="260" t="s">
        <v>0</v>
      </c>
      <c r="C390" s="261"/>
      <c r="D390" s="262" t="s">
        <v>347</v>
      </c>
      <c r="E390" s="263" t="s">
        <v>200</v>
      </c>
      <c r="F390" s="263">
        <v>12</v>
      </c>
      <c r="G390" s="264">
        <v>850</v>
      </c>
      <c r="H390" s="265">
        <v>10200</v>
      </c>
      <c r="I390" s="266">
        <v>10200</v>
      </c>
      <c r="J390" s="266">
        <v>0</v>
      </c>
      <c r="K390" s="262"/>
      <c r="L390" s="12">
        <v>850</v>
      </c>
    </row>
    <row r="391" spans="1:12" x14ac:dyDescent="0.25">
      <c r="A391" s="259">
        <f>IF(F391&gt;0,COUNTIF(F$8:F391,"&gt;0"),0)</f>
        <v>344</v>
      </c>
      <c r="B391" s="260" t="s">
        <v>186</v>
      </c>
      <c r="C391" s="261"/>
      <c r="D391" s="262" t="s">
        <v>348</v>
      </c>
      <c r="E391" s="263" t="s">
        <v>200</v>
      </c>
      <c r="F391" s="263">
        <v>12</v>
      </c>
      <c r="G391" s="264">
        <v>800</v>
      </c>
      <c r="H391" s="265">
        <v>9600</v>
      </c>
      <c r="I391" s="266">
        <v>0</v>
      </c>
      <c r="J391" s="266">
        <v>9600</v>
      </c>
      <c r="K391" s="262"/>
      <c r="L391" s="12">
        <v>800</v>
      </c>
    </row>
    <row r="392" spans="1:12" ht="30" x14ac:dyDescent="0.25">
      <c r="A392" s="259">
        <f>IF(F392&gt;0,COUNTIF(F$8:F392,"&gt;0"),0)</f>
        <v>345</v>
      </c>
      <c r="B392" s="260" t="s">
        <v>0</v>
      </c>
      <c r="C392" s="261"/>
      <c r="D392" s="262" t="s">
        <v>349</v>
      </c>
      <c r="E392" s="263" t="s">
        <v>185</v>
      </c>
      <c r="F392" s="263">
        <v>4</v>
      </c>
      <c r="G392" s="264">
        <v>3150</v>
      </c>
      <c r="H392" s="265">
        <v>12600</v>
      </c>
      <c r="I392" s="266">
        <v>12600</v>
      </c>
      <c r="J392" s="266">
        <v>0</v>
      </c>
      <c r="K392" s="262"/>
      <c r="L392" s="12">
        <v>3150</v>
      </c>
    </row>
    <row r="393" spans="1:12" x14ac:dyDescent="0.25">
      <c r="A393" s="259">
        <f>IF(F393&gt;0,COUNTIF(F$8:F393,"&gt;0"),0)</f>
        <v>346</v>
      </c>
      <c r="B393" s="260" t="s">
        <v>186</v>
      </c>
      <c r="C393" s="261"/>
      <c r="D393" s="262" t="s">
        <v>350</v>
      </c>
      <c r="E393" s="263" t="s">
        <v>200</v>
      </c>
      <c r="F393" s="263">
        <v>12</v>
      </c>
      <c r="G393" s="264">
        <v>800</v>
      </c>
      <c r="H393" s="265">
        <v>9600</v>
      </c>
      <c r="I393" s="266">
        <v>0</v>
      </c>
      <c r="J393" s="266">
        <v>9600</v>
      </c>
      <c r="K393" s="262"/>
      <c r="L393" s="12">
        <v>800</v>
      </c>
    </row>
    <row r="394" spans="1:12" ht="30" x14ac:dyDescent="0.25">
      <c r="A394" s="259">
        <f>IF(F394&gt;0,COUNTIF(F$8:F394,"&gt;0"),0)</f>
        <v>347</v>
      </c>
      <c r="B394" s="260" t="s">
        <v>0</v>
      </c>
      <c r="C394" s="261"/>
      <c r="D394" s="262" t="s">
        <v>351</v>
      </c>
      <c r="E394" s="263" t="s">
        <v>185</v>
      </c>
      <c r="F394" s="263">
        <v>2</v>
      </c>
      <c r="G394" s="264">
        <v>3320</v>
      </c>
      <c r="H394" s="265">
        <v>6640</v>
      </c>
      <c r="I394" s="266">
        <v>6640</v>
      </c>
      <c r="J394" s="266">
        <v>0</v>
      </c>
      <c r="K394" s="262"/>
      <c r="L394" s="12">
        <v>3320</v>
      </c>
    </row>
    <row r="395" spans="1:12" x14ac:dyDescent="0.25">
      <c r="A395" s="259">
        <f>IF(F395&gt;0,COUNTIF(F$8:F395,"&gt;0"),0)</f>
        <v>348</v>
      </c>
      <c r="B395" s="260" t="s">
        <v>186</v>
      </c>
      <c r="C395" s="261"/>
      <c r="D395" s="262" t="s">
        <v>352</v>
      </c>
      <c r="E395" s="263" t="s">
        <v>185</v>
      </c>
      <c r="F395" s="263">
        <v>2</v>
      </c>
      <c r="G395" s="264">
        <v>500</v>
      </c>
      <c r="H395" s="265">
        <v>1000</v>
      </c>
      <c r="I395" s="266">
        <v>0</v>
      </c>
      <c r="J395" s="266">
        <v>1000</v>
      </c>
      <c r="K395" s="262"/>
      <c r="L395" s="12">
        <v>500</v>
      </c>
    </row>
    <row r="396" spans="1:12" x14ac:dyDescent="0.25">
      <c r="A396" s="259">
        <f>IF(F396&gt;0,COUNTIF(F$8:F396,"&gt;0"),0)</f>
        <v>0</v>
      </c>
      <c r="B396" s="260"/>
      <c r="C396" s="261"/>
      <c r="D396" s="262" t="s">
        <v>353</v>
      </c>
      <c r="E396" s="263"/>
      <c r="F396" s="263"/>
      <c r="G396" s="264"/>
      <c r="H396" s="265" t="str">
        <v/>
      </c>
      <c r="I396" s="266">
        <v>0</v>
      </c>
      <c r="J396" s="266">
        <v>0</v>
      </c>
      <c r="K396" s="262"/>
      <c r="L396" s="12">
        <v>0</v>
      </c>
    </row>
    <row r="397" spans="1:12" ht="30" x14ac:dyDescent="0.25">
      <c r="A397" s="259">
        <f>IF(F397&gt;0,COUNTIF(F$8:F397,"&gt;0"),0)</f>
        <v>349</v>
      </c>
      <c r="B397" s="260" t="s">
        <v>0</v>
      </c>
      <c r="C397" s="261"/>
      <c r="D397" s="262" t="s">
        <v>347</v>
      </c>
      <c r="E397" s="263" t="s">
        <v>200</v>
      </c>
      <c r="F397" s="263">
        <v>12</v>
      </c>
      <c r="G397" s="264">
        <v>850</v>
      </c>
      <c r="H397" s="265">
        <v>10200</v>
      </c>
      <c r="I397" s="266">
        <v>10200</v>
      </c>
      <c r="J397" s="266">
        <v>0</v>
      </c>
      <c r="K397" s="262"/>
      <c r="L397" s="12">
        <v>850</v>
      </c>
    </row>
    <row r="398" spans="1:12" x14ac:dyDescent="0.25">
      <c r="A398" s="259">
        <f>IF(F398&gt;0,COUNTIF(F$8:F398,"&gt;0"),0)</f>
        <v>350</v>
      </c>
      <c r="B398" s="260" t="s">
        <v>186</v>
      </c>
      <c r="C398" s="261"/>
      <c r="D398" s="262" t="s">
        <v>348</v>
      </c>
      <c r="E398" s="263" t="s">
        <v>200</v>
      </c>
      <c r="F398" s="263">
        <v>12</v>
      </c>
      <c r="G398" s="264">
        <v>800</v>
      </c>
      <c r="H398" s="265">
        <v>9600</v>
      </c>
      <c r="I398" s="266">
        <v>0</v>
      </c>
      <c r="J398" s="266">
        <v>9600</v>
      </c>
      <c r="K398" s="262"/>
      <c r="L398" s="12">
        <v>800</v>
      </c>
    </row>
    <row r="399" spans="1:12" ht="30" x14ac:dyDescent="0.25">
      <c r="A399" s="259">
        <f>IF(F399&gt;0,COUNTIF(F$8:F399,"&gt;0"),0)</f>
        <v>351</v>
      </c>
      <c r="B399" s="260" t="s">
        <v>0</v>
      </c>
      <c r="C399" s="261"/>
      <c r="D399" s="262" t="s">
        <v>349</v>
      </c>
      <c r="E399" s="263" t="s">
        <v>185</v>
      </c>
      <c r="F399" s="263">
        <v>4</v>
      </c>
      <c r="G399" s="264">
        <v>3150</v>
      </c>
      <c r="H399" s="265">
        <v>12600</v>
      </c>
      <c r="I399" s="266">
        <v>12600</v>
      </c>
      <c r="J399" s="266">
        <v>0</v>
      </c>
      <c r="K399" s="262"/>
      <c r="L399" s="12">
        <v>3150</v>
      </c>
    </row>
    <row r="400" spans="1:12" x14ac:dyDescent="0.25">
      <c r="A400" s="259">
        <f>IF(F400&gt;0,COUNTIF(F$8:F400,"&gt;0"),0)</f>
        <v>352</v>
      </c>
      <c r="B400" s="260" t="s">
        <v>186</v>
      </c>
      <c r="C400" s="261"/>
      <c r="D400" s="262" t="s">
        <v>350</v>
      </c>
      <c r="E400" s="263" t="s">
        <v>200</v>
      </c>
      <c r="F400" s="263">
        <v>12</v>
      </c>
      <c r="G400" s="264">
        <v>800</v>
      </c>
      <c r="H400" s="265">
        <v>9600</v>
      </c>
      <c r="I400" s="266">
        <v>0</v>
      </c>
      <c r="J400" s="266">
        <v>9600</v>
      </c>
      <c r="K400" s="262"/>
      <c r="L400" s="12">
        <v>800</v>
      </c>
    </row>
    <row r="401" spans="1:12" ht="30" x14ac:dyDescent="0.25">
      <c r="A401" s="259">
        <f>IF(F401&gt;0,COUNTIF(F$8:F401,"&gt;0"),0)</f>
        <v>353</v>
      </c>
      <c r="B401" s="260" t="s">
        <v>0</v>
      </c>
      <c r="C401" s="261"/>
      <c r="D401" s="262" t="s">
        <v>351</v>
      </c>
      <c r="E401" s="263" t="s">
        <v>185</v>
      </c>
      <c r="F401" s="263">
        <v>2</v>
      </c>
      <c r="G401" s="264">
        <v>3320</v>
      </c>
      <c r="H401" s="265">
        <v>6640</v>
      </c>
      <c r="I401" s="266">
        <v>6640</v>
      </c>
      <c r="J401" s="266">
        <v>0</v>
      </c>
      <c r="K401" s="262"/>
      <c r="L401" s="12">
        <v>3320</v>
      </c>
    </row>
    <row r="402" spans="1:12" x14ac:dyDescent="0.25">
      <c r="A402" s="259">
        <f>IF(F402&gt;0,COUNTIF(F$8:F402,"&gt;0"),0)</f>
        <v>354</v>
      </c>
      <c r="B402" s="260" t="s">
        <v>186</v>
      </c>
      <c r="C402" s="261"/>
      <c r="D402" s="262" t="s">
        <v>352</v>
      </c>
      <c r="E402" s="263" t="s">
        <v>185</v>
      </c>
      <c r="F402" s="263">
        <v>2</v>
      </c>
      <c r="G402" s="264">
        <v>500</v>
      </c>
      <c r="H402" s="265">
        <v>1000</v>
      </c>
      <c r="I402" s="266">
        <v>0</v>
      </c>
      <c r="J402" s="266">
        <v>1000</v>
      </c>
      <c r="K402" s="262"/>
      <c r="L402" s="12">
        <v>500</v>
      </c>
    </row>
    <row r="403" spans="1:12" x14ac:dyDescent="0.25">
      <c r="A403" s="259">
        <f>IF(F403&gt;0,COUNTIF(F$8:F403,"&gt;0"),0)</f>
        <v>0</v>
      </c>
      <c r="B403" s="260"/>
      <c r="C403" s="261"/>
      <c r="D403" s="262" t="s">
        <v>237</v>
      </c>
      <c r="E403" s="263"/>
      <c r="F403" s="263"/>
      <c r="G403" s="264"/>
      <c r="H403" s="265" t="str">
        <v/>
      </c>
      <c r="I403" s="266">
        <v>0</v>
      </c>
      <c r="J403" s="266">
        <v>0</v>
      </c>
      <c r="K403" s="262"/>
      <c r="L403" s="12">
        <v>0</v>
      </c>
    </row>
    <row r="404" spans="1:12" ht="30" x14ac:dyDescent="0.25">
      <c r="A404" s="259">
        <f>IF(F404&gt;0,COUNTIF(F$8:F404,"&gt;0"),0)</f>
        <v>355</v>
      </c>
      <c r="B404" s="260" t="s">
        <v>0</v>
      </c>
      <c r="C404" s="261"/>
      <c r="D404" s="262" t="s">
        <v>242</v>
      </c>
      <c r="E404" s="263" t="s">
        <v>200</v>
      </c>
      <c r="F404" s="263">
        <v>588</v>
      </c>
      <c r="G404" s="264">
        <v>59.91</v>
      </c>
      <c r="H404" s="265">
        <v>35227.08</v>
      </c>
      <c r="I404" s="266">
        <v>35227.08</v>
      </c>
      <c r="J404" s="266">
        <v>0</v>
      </c>
      <c r="K404" s="262"/>
      <c r="L404" s="12">
        <v>59.91</v>
      </c>
    </row>
    <row r="405" spans="1:12" ht="30" x14ac:dyDescent="0.25">
      <c r="A405" s="259">
        <f>IF(F405&gt;0,COUNTIF(F$8:F405,"&gt;0"),0)</f>
        <v>356</v>
      </c>
      <c r="B405" s="260" t="s">
        <v>0</v>
      </c>
      <c r="C405" s="261"/>
      <c r="D405" s="262" t="s">
        <v>243</v>
      </c>
      <c r="E405" s="263" t="s">
        <v>200</v>
      </c>
      <c r="F405" s="263">
        <v>1212</v>
      </c>
      <c r="G405" s="264">
        <v>98.21</v>
      </c>
      <c r="H405" s="265">
        <v>119030.52</v>
      </c>
      <c r="I405" s="266">
        <v>119030.52</v>
      </c>
      <c r="J405" s="266">
        <v>0</v>
      </c>
      <c r="K405" s="262"/>
      <c r="L405" s="12">
        <v>98.21</v>
      </c>
    </row>
    <row r="406" spans="1:12" ht="30" x14ac:dyDescent="0.25">
      <c r="A406" s="259">
        <f>IF(F406&gt;0,COUNTIF(F$8:F406,"&gt;0"),0)</f>
        <v>357</v>
      </c>
      <c r="B406" s="260" t="s">
        <v>186</v>
      </c>
      <c r="C406" s="261"/>
      <c r="D406" s="262" t="s">
        <v>354</v>
      </c>
      <c r="E406" s="263" t="s">
        <v>200</v>
      </c>
      <c r="F406" s="263">
        <v>1800</v>
      </c>
      <c r="G406" s="264">
        <v>88.07</v>
      </c>
      <c r="H406" s="265">
        <v>158526</v>
      </c>
      <c r="I406" s="266">
        <v>0</v>
      </c>
      <c r="J406" s="266">
        <v>158526</v>
      </c>
      <c r="K406" s="262"/>
      <c r="L406" s="12">
        <v>88.07</v>
      </c>
    </row>
    <row r="407" spans="1:12" x14ac:dyDescent="0.25">
      <c r="A407" s="259">
        <f>IF(F407&gt;0,COUNTIF(F$8:F407,"&gt;0"),0)</f>
        <v>358</v>
      </c>
      <c r="B407" s="260" t="s">
        <v>0</v>
      </c>
      <c r="C407" s="261"/>
      <c r="D407" s="262" t="s">
        <v>355</v>
      </c>
      <c r="E407" s="263" t="s">
        <v>200</v>
      </c>
      <c r="F407" s="263">
        <v>405</v>
      </c>
      <c r="G407" s="264">
        <v>76.010000000000005</v>
      </c>
      <c r="H407" s="265">
        <v>30784.05</v>
      </c>
      <c r="I407" s="266">
        <v>30784.05</v>
      </c>
      <c r="J407" s="266">
        <v>0</v>
      </c>
      <c r="K407" s="262"/>
      <c r="L407" s="12">
        <v>76.010000000000005</v>
      </c>
    </row>
    <row r="408" spans="1:12" x14ac:dyDescent="0.25">
      <c r="A408" s="259">
        <f>IF(F408&gt;0,COUNTIF(F$8:F408,"&gt;0"),0)</f>
        <v>359</v>
      </c>
      <c r="B408" s="260" t="s">
        <v>0</v>
      </c>
      <c r="C408" s="261"/>
      <c r="D408" s="262" t="s">
        <v>356</v>
      </c>
      <c r="E408" s="263" t="s">
        <v>200</v>
      </c>
      <c r="F408" s="263">
        <v>151</v>
      </c>
      <c r="G408" s="264">
        <v>52.48</v>
      </c>
      <c r="H408" s="265">
        <v>7924.48</v>
      </c>
      <c r="I408" s="266">
        <v>7924.48</v>
      </c>
      <c r="J408" s="266">
        <v>0</v>
      </c>
      <c r="K408" s="262"/>
      <c r="L408" s="12">
        <v>52.48</v>
      </c>
    </row>
    <row r="409" spans="1:12" x14ac:dyDescent="0.25">
      <c r="A409" s="259">
        <f>IF(F409&gt;0,COUNTIF(F$8:F409,"&gt;0"),0)</f>
        <v>360</v>
      </c>
      <c r="B409" s="260" t="s">
        <v>0</v>
      </c>
      <c r="C409" s="261"/>
      <c r="D409" s="262" t="s">
        <v>357</v>
      </c>
      <c r="E409" s="263" t="s">
        <v>200</v>
      </c>
      <c r="F409" s="263">
        <v>303</v>
      </c>
      <c r="G409" s="264">
        <v>122.14</v>
      </c>
      <c r="H409" s="265">
        <v>37008.42</v>
      </c>
      <c r="I409" s="266">
        <v>37008.42</v>
      </c>
      <c r="J409" s="266">
        <v>0</v>
      </c>
      <c r="K409" s="262"/>
      <c r="L409" s="12">
        <v>122.14</v>
      </c>
    </row>
    <row r="410" spans="1:12" ht="30" x14ac:dyDescent="0.25">
      <c r="A410" s="259">
        <f>IF(F410&gt;0,COUNTIF(F$8:F410,"&gt;0"),0)</f>
        <v>361</v>
      </c>
      <c r="B410" s="260" t="s">
        <v>186</v>
      </c>
      <c r="C410" s="261"/>
      <c r="D410" s="262" t="s">
        <v>354</v>
      </c>
      <c r="E410" s="263" t="s">
        <v>200</v>
      </c>
      <c r="F410" s="263">
        <v>859</v>
      </c>
      <c r="G410" s="264">
        <v>88.07</v>
      </c>
      <c r="H410" s="265">
        <v>75652.13</v>
      </c>
      <c r="I410" s="266">
        <v>0</v>
      </c>
      <c r="J410" s="266">
        <v>75652.13</v>
      </c>
      <c r="K410" s="262"/>
      <c r="L410" s="12">
        <v>88.07</v>
      </c>
    </row>
    <row r="411" spans="1:12" x14ac:dyDescent="0.25">
      <c r="A411" s="259">
        <f>IF(F411&gt;0,COUNTIF(F$8:F411,"&gt;0"),0)</f>
        <v>362</v>
      </c>
      <c r="B411" s="260" t="s">
        <v>0</v>
      </c>
      <c r="C411" s="261"/>
      <c r="D411" s="262" t="s">
        <v>251</v>
      </c>
      <c r="E411" s="263" t="s">
        <v>200</v>
      </c>
      <c r="F411" s="263">
        <v>81</v>
      </c>
      <c r="G411" s="264">
        <v>74.73</v>
      </c>
      <c r="H411" s="265">
        <v>6053.13</v>
      </c>
      <c r="I411" s="266">
        <v>6053.13</v>
      </c>
      <c r="J411" s="266">
        <v>0</v>
      </c>
      <c r="K411" s="262"/>
      <c r="L411" s="12">
        <v>74.73</v>
      </c>
    </row>
    <row r="412" spans="1:12" ht="30" x14ac:dyDescent="0.25">
      <c r="A412" s="259">
        <f>IF(F412&gt;0,COUNTIF(F$8:F412,"&gt;0"),0)</f>
        <v>363</v>
      </c>
      <c r="B412" s="260" t="s">
        <v>186</v>
      </c>
      <c r="C412" s="261"/>
      <c r="D412" s="262" t="s">
        <v>354</v>
      </c>
      <c r="E412" s="263" t="s">
        <v>200</v>
      </c>
      <c r="F412" s="263">
        <v>81</v>
      </c>
      <c r="G412" s="264">
        <v>88.07</v>
      </c>
      <c r="H412" s="265">
        <v>7133.67</v>
      </c>
      <c r="I412" s="266">
        <v>0</v>
      </c>
      <c r="J412" s="266">
        <v>7133.67</v>
      </c>
      <c r="K412" s="262"/>
      <c r="L412" s="12">
        <v>88.07</v>
      </c>
    </row>
    <row r="413" spans="1:12" x14ac:dyDescent="0.25">
      <c r="A413" s="259">
        <f>IF(F413&gt;0,COUNTIF(F$8:F413,"&gt;0"),0)</f>
        <v>0</v>
      </c>
      <c r="B413" s="260"/>
      <c r="C413" s="261"/>
      <c r="D413" s="262" t="s">
        <v>260</v>
      </c>
      <c r="E413" s="263"/>
      <c r="F413" s="263"/>
      <c r="G413" s="264"/>
      <c r="H413" s="265" t="str">
        <v/>
      </c>
      <c r="I413" s="266">
        <v>0</v>
      </c>
      <c r="J413" s="266">
        <v>0</v>
      </c>
      <c r="K413" s="262"/>
      <c r="L413" s="12">
        <v>0</v>
      </c>
    </row>
    <row r="414" spans="1:12" ht="45" x14ac:dyDescent="0.25">
      <c r="A414" s="259">
        <f>IF(F414&gt;0,COUNTIF(F$8:F414,"&gt;0"),0)</f>
        <v>364</v>
      </c>
      <c r="B414" s="260" t="s">
        <v>0</v>
      </c>
      <c r="C414" s="261"/>
      <c r="D414" s="262" t="s">
        <v>358</v>
      </c>
      <c r="E414" s="263" t="s">
        <v>185</v>
      </c>
      <c r="F414" s="263">
        <v>15</v>
      </c>
      <c r="G414" s="264">
        <v>361</v>
      </c>
      <c r="H414" s="265">
        <v>5415</v>
      </c>
      <c r="I414" s="266">
        <v>5415</v>
      </c>
      <c r="J414" s="266">
        <v>0</v>
      </c>
      <c r="K414" s="262"/>
      <c r="L414" s="12">
        <v>361</v>
      </c>
    </row>
    <row r="415" spans="1:12" ht="30" x14ac:dyDescent="0.25">
      <c r="A415" s="259">
        <f>IF(F415&gt;0,COUNTIF(F$8:F415,"&gt;0"),0)</f>
        <v>365</v>
      </c>
      <c r="B415" s="260" t="s">
        <v>0</v>
      </c>
      <c r="C415" s="261"/>
      <c r="D415" s="262" t="s">
        <v>359</v>
      </c>
      <c r="E415" s="263" t="s">
        <v>185</v>
      </c>
      <c r="F415" s="263">
        <v>168</v>
      </c>
      <c r="G415" s="264">
        <v>287.70999999999998</v>
      </c>
      <c r="H415" s="265">
        <v>48335.28</v>
      </c>
      <c r="I415" s="266">
        <v>48335.28</v>
      </c>
      <c r="J415" s="266">
        <v>0</v>
      </c>
      <c r="K415" s="262"/>
      <c r="L415" s="12">
        <v>287.70999999999998</v>
      </c>
    </row>
    <row r="416" spans="1:12" ht="30" x14ac:dyDescent="0.25">
      <c r="A416" s="259">
        <f>IF(F416&gt;0,COUNTIF(F$8:F416,"&gt;0"),0)</f>
        <v>366</v>
      </c>
      <c r="B416" s="260" t="s">
        <v>186</v>
      </c>
      <c r="C416" s="261"/>
      <c r="D416" s="262" t="s">
        <v>360</v>
      </c>
      <c r="E416" s="263" t="s">
        <v>185</v>
      </c>
      <c r="F416" s="263">
        <v>183</v>
      </c>
      <c r="G416" s="264">
        <v>192.15</v>
      </c>
      <c r="H416" s="265">
        <v>35163.449999999997</v>
      </c>
      <c r="I416" s="266">
        <v>0</v>
      </c>
      <c r="J416" s="266">
        <v>35163.449999999997</v>
      </c>
      <c r="K416" s="262"/>
      <c r="L416" s="12">
        <v>192.15</v>
      </c>
    </row>
    <row r="417" spans="1:12" ht="30" x14ac:dyDescent="0.25">
      <c r="A417" s="259">
        <f>IF(F417&gt;0,COUNTIF(F$8:F417,"&gt;0"),0)</f>
        <v>367</v>
      </c>
      <c r="B417" s="260" t="s">
        <v>0</v>
      </c>
      <c r="C417" s="261"/>
      <c r="D417" s="262" t="s">
        <v>361</v>
      </c>
      <c r="E417" s="263" t="s">
        <v>185</v>
      </c>
      <c r="F417" s="263">
        <v>15</v>
      </c>
      <c r="G417" s="264">
        <v>170.8</v>
      </c>
      <c r="H417" s="265">
        <v>2562</v>
      </c>
      <c r="I417" s="266">
        <v>2562</v>
      </c>
      <c r="J417" s="266">
        <v>0</v>
      </c>
      <c r="K417" s="262"/>
      <c r="L417" s="12">
        <v>170.8</v>
      </c>
    </row>
    <row r="418" spans="1:12" ht="30" x14ac:dyDescent="0.25">
      <c r="A418" s="259">
        <f>IF(F418&gt;0,COUNTIF(F$8:F418,"&gt;0"),0)</f>
        <v>368</v>
      </c>
      <c r="B418" s="260" t="s">
        <v>186</v>
      </c>
      <c r="C418" s="261"/>
      <c r="D418" s="262" t="s">
        <v>265</v>
      </c>
      <c r="E418" s="263" t="s">
        <v>185</v>
      </c>
      <c r="F418" s="263">
        <v>15</v>
      </c>
      <c r="G418" s="264">
        <v>256.2</v>
      </c>
      <c r="H418" s="265">
        <v>3843</v>
      </c>
      <c r="I418" s="266">
        <v>0</v>
      </c>
      <c r="J418" s="266">
        <v>3843</v>
      </c>
      <c r="K418" s="262"/>
      <c r="L418" s="12">
        <v>256.2</v>
      </c>
    </row>
    <row r="419" spans="1:12" ht="30" x14ac:dyDescent="0.25">
      <c r="A419" s="259">
        <f>IF(F419&gt;0,COUNTIF(F$8:F419,"&gt;0"),0)</f>
        <v>369</v>
      </c>
      <c r="B419" s="260" t="s">
        <v>0</v>
      </c>
      <c r="C419" s="261"/>
      <c r="D419" s="262" t="s">
        <v>362</v>
      </c>
      <c r="E419" s="263" t="s">
        <v>185</v>
      </c>
      <c r="F419" s="263">
        <v>15</v>
      </c>
      <c r="G419" s="264">
        <v>278.79000000000002</v>
      </c>
      <c r="H419" s="265">
        <v>4181.8500000000004</v>
      </c>
      <c r="I419" s="266">
        <v>4181.8500000000004</v>
      </c>
      <c r="J419" s="266">
        <v>0</v>
      </c>
      <c r="K419" s="262"/>
      <c r="L419" s="12">
        <v>278.79000000000002</v>
      </c>
    </row>
    <row r="420" spans="1:12" ht="30" x14ac:dyDescent="0.25">
      <c r="A420" s="259">
        <f>IF(F420&gt;0,COUNTIF(F$8:F420,"&gt;0"),0)</f>
        <v>370</v>
      </c>
      <c r="B420" s="260" t="s">
        <v>186</v>
      </c>
      <c r="C420" s="261"/>
      <c r="D420" s="262" t="s">
        <v>363</v>
      </c>
      <c r="E420" s="263" t="s">
        <v>185</v>
      </c>
      <c r="F420" s="263">
        <v>15</v>
      </c>
      <c r="G420" s="264">
        <v>344.27</v>
      </c>
      <c r="H420" s="265">
        <v>5164.05</v>
      </c>
      <c r="I420" s="266">
        <v>0</v>
      </c>
      <c r="J420" s="266">
        <v>5164.05</v>
      </c>
      <c r="K420" s="262"/>
      <c r="L420" s="12">
        <v>344.27</v>
      </c>
    </row>
    <row r="421" spans="1:12" ht="30" x14ac:dyDescent="0.25">
      <c r="A421" s="259">
        <f>IF(F421&gt;0,COUNTIF(F$8:F421,"&gt;0"),0)</f>
        <v>371</v>
      </c>
      <c r="B421" s="260" t="s">
        <v>0</v>
      </c>
      <c r="C421" s="261"/>
      <c r="D421" s="262" t="s">
        <v>264</v>
      </c>
      <c r="E421" s="263" t="s">
        <v>185</v>
      </c>
      <c r="F421" s="263">
        <v>2</v>
      </c>
      <c r="G421" s="264">
        <v>330.93</v>
      </c>
      <c r="H421" s="265">
        <v>661.86</v>
      </c>
      <c r="I421" s="266">
        <v>661.86</v>
      </c>
      <c r="J421" s="266">
        <v>0</v>
      </c>
      <c r="K421" s="262"/>
      <c r="L421" s="12">
        <v>330.93</v>
      </c>
    </row>
    <row r="422" spans="1:12" ht="30" x14ac:dyDescent="0.25">
      <c r="A422" s="259">
        <f>IF(F422&gt;0,COUNTIF(F$8:F422,"&gt;0"),0)</f>
        <v>372</v>
      </c>
      <c r="B422" s="260" t="s">
        <v>186</v>
      </c>
      <c r="C422" s="261"/>
      <c r="D422" s="262" t="s">
        <v>265</v>
      </c>
      <c r="E422" s="263" t="s">
        <v>185</v>
      </c>
      <c r="F422" s="263">
        <v>2</v>
      </c>
      <c r="G422" s="264">
        <v>256.2</v>
      </c>
      <c r="H422" s="265">
        <v>512.4</v>
      </c>
      <c r="I422" s="266">
        <v>0</v>
      </c>
      <c r="J422" s="266">
        <v>512.4</v>
      </c>
      <c r="K422" s="262"/>
      <c r="L422" s="12">
        <v>256.2</v>
      </c>
    </row>
    <row r="423" spans="1:12" ht="30" x14ac:dyDescent="0.25">
      <c r="A423" s="259">
        <f>IF(F423&gt;0,COUNTIF(F$8:F423,"&gt;0"),0)</f>
        <v>373</v>
      </c>
      <c r="B423" s="260" t="s">
        <v>0</v>
      </c>
      <c r="C423" s="261"/>
      <c r="D423" s="262" t="s">
        <v>364</v>
      </c>
      <c r="E423" s="263" t="s">
        <v>185</v>
      </c>
      <c r="F423" s="263">
        <v>16</v>
      </c>
      <c r="G423" s="264">
        <v>136.99</v>
      </c>
      <c r="H423" s="265">
        <v>2191.84</v>
      </c>
      <c r="I423" s="266">
        <v>2191.84</v>
      </c>
      <c r="J423" s="266">
        <v>0</v>
      </c>
      <c r="K423" s="262"/>
      <c r="L423" s="12">
        <v>136.99</v>
      </c>
    </row>
    <row r="424" spans="1:12" ht="30" x14ac:dyDescent="0.25">
      <c r="A424" s="259">
        <f>IF(F424&gt;0,COUNTIF(F$8:F424,"&gt;0"),0)</f>
        <v>374</v>
      </c>
      <c r="B424" s="260" t="s">
        <v>0</v>
      </c>
      <c r="C424" s="261"/>
      <c r="D424" s="262" t="s">
        <v>365</v>
      </c>
      <c r="E424" s="263" t="s">
        <v>185</v>
      </c>
      <c r="F424" s="263">
        <v>50</v>
      </c>
      <c r="G424" s="264">
        <v>178.27</v>
      </c>
      <c r="H424" s="265">
        <v>8913.5</v>
      </c>
      <c r="I424" s="266">
        <v>8913.5</v>
      </c>
      <c r="J424" s="266">
        <v>0</v>
      </c>
      <c r="K424" s="262"/>
      <c r="L424" s="12">
        <v>178.27</v>
      </c>
    </row>
    <row r="425" spans="1:12" ht="30" x14ac:dyDescent="0.25">
      <c r="A425" s="259">
        <f>IF(F425&gt;0,COUNTIF(F$8:F425,"&gt;0"),0)</f>
        <v>375</v>
      </c>
      <c r="B425" s="260" t="s">
        <v>0</v>
      </c>
      <c r="C425" s="261"/>
      <c r="D425" s="262" t="s">
        <v>366</v>
      </c>
      <c r="E425" s="263" t="s">
        <v>185</v>
      </c>
      <c r="F425" s="263">
        <v>16</v>
      </c>
      <c r="G425" s="264">
        <v>274</v>
      </c>
      <c r="H425" s="265">
        <v>4384</v>
      </c>
      <c r="I425" s="266">
        <v>4384</v>
      </c>
      <c r="J425" s="266">
        <v>0</v>
      </c>
      <c r="K425" s="262"/>
      <c r="L425" s="12">
        <v>274</v>
      </c>
    </row>
    <row r="426" spans="1:12" x14ac:dyDescent="0.25">
      <c r="A426" s="259">
        <f>IF(F426&gt;0,COUNTIF(F$8:F426,"&gt;0"),0)</f>
        <v>376</v>
      </c>
      <c r="B426" s="260" t="s">
        <v>0</v>
      </c>
      <c r="C426" s="261"/>
      <c r="D426" s="262" t="s">
        <v>367</v>
      </c>
      <c r="E426" s="263" t="s">
        <v>185</v>
      </c>
      <c r="F426" s="263">
        <v>82</v>
      </c>
      <c r="G426" s="264">
        <v>44.84</v>
      </c>
      <c r="H426" s="265">
        <v>3676.88</v>
      </c>
      <c r="I426" s="266">
        <v>3676.88</v>
      </c>
      <c r="J426" s="266">
        <v>0</v>
      </c>
      <c r="K426" s="262"/>
      <c r="L426" s="12">
        <v>44.84</v>
      </c>
    </row>
    <row r="427" spans="1:12" ht="30" x14ac:dyDescent="0.25">
      <c r="A427" s="259">
        <f>IF(F427&gt;0,COUNTIF(F$8:F427,"&gt;0"),0)</f>
        <v>377</v>
      </c>
      <c r="B427" s="260" t="s">
        <v>186</v>
      </c>
      <c r="C427" s="261"/>
      <c r="D427" s="262" t="s">
        <v>368</v>
      </c>
      <c r="E427" s="263" t="s">
        <v>185</v>
      </c>
      <c r="F427" s="263">
        <v>82</v>
      </c>
      <c r="G427" s="264">
        <v>192.15</v>
      </c>
      <c r="H427" s="265">
        <v>15756.3</v>
      </c>
      <c r="I427" s="266">
        <v>0</v>
      </c>
      <c r="J427" s="266">
        <v>15756.3</v>
      </c>
      <c r="K427" s="262"/>
      <c r="L427" s="12">
        <v>192.15</v>
      </c>
    </row>
    <row r="428" spans="1:12" x14ac:dyDescent="0.25">
      <c r="A428" s="259">
        <f>IF(F428&gt;0,COUNTIF(F$8:F428,"&gt;0"),0)</f>
        <v>378</v>
      </c>
      <c r="B428" s="260" t="s">
        <v>0</v>
      </c>
      <c r="C428" s="261"/>
      <c r="D428" s="262" t="s">
        <v>369</v>
      </c>
      <c r="E428" s="263" t="s">
        <v>185</v>
      </c>
      <c r="F428" s="263">
        <v>15</v>
      </c>
      <c r="G428" s="264">
        <v>285.02</v>
      </c>
      <c r="H428" s="265">
        <v>4275.3</v>
      </c>
      <c r="I428" s="266">
        <v>4275.3</v>
      </c>
      <c r="J428" s="266">
        <v>0</v>
      </c>
      <c r="K428" s="262"/>
      <c r="L428" s="12">
        <v>285.02</v>
      </c>
    </row>
    <row r="429" spans="1:12" x14ac:dyDescent="0.25">
      <c r="A429" s="259">
        <f>IF(F429&gt;0,COUNTIF(F$8:F429,"&gt;0"),0)</f>
        <v>379</v>
      </c>
      <c r="B429" s="260" t="s">
        <v>186</v>
      </c>
      <c r="C429" s="261"/>
      <c r="D429" s="262" t="s">
        <v>370</v>
      </c>
      <c r="E429" s="263" t="s">
        <v>185</v>
      </c>
      <c r="F429" s="263">
        <v>15</v>
      </c>
      <c r="G429" s="264">
        <v>343.74</v>
      </c>
      <c r="H429" s="265">
        <v>5156.1000000000004</v>
      </c>
      <c r="I429" s="266">
        <v>0</v>
      </c>
      <c r="J429" s="266">
        <v>5156.1000000000004</v>
      </c>
      <c r="K429" s="262"/>
      <c r="L429" s="12">
        <v>343.74</v>
      </c>
    </row>
    <row r="430" spans="1:12" ht="45" x14ac:dyDescent="0.25">
      <c r="A430" s="259">
        <f>IF(F430&gt;0,COUNTIF(F$8:F430,"&gt;0"),0)</f>
        <v>380</v>
      </c>
      <c r="B430" s="260" t="s">
        <v>0</v>
      </c>
      <c r="C430" s="261"/>
      <c r="D430" s="262" t="s">
        <v>371</v>
      </c>
      <c r="E430" s="263" t="s">
        <v>185</v>
      </c>
      <c r="F430" s="263">
        <v>15</v>
      </c>
      <c r="G430" s="264">
        <v>261.54000000000002</v>
      </c>
      <c r="H430" s="265">
        <v>3923.1</v>
      </c>
      <c r="I430" s="266">
        <v>3923.1</v>
      </c>
      <c r="J430" s="266">
        <v>0</v>
      </c>
      <c r="K430" s="262"/>
      <c r="L430" s="12">
        <v>261.54000000000002</v>
      </c>
    </row>
    <row r="431" spans="1:12" x14ac:dyDescent="0.25">
      <c r="A431" s="259">
        <f>IF(F431&gt;0,COUNTIF(F$8:F431,"&gt;0"),0)</f>
        <v>381</v>
      </c>
      <c r="B431" s="260" t="s">
        <v>0</v>
      </c>
      <c r="C431" s="261"/>
      <c r="D431" s="262" t="s">
        <v>372</v>
      </c>
      <c r="E431" s="263" t="s">
        <v>185</v>
      </c>
      <c r="F431" s="263">
        <v>15</v>
      </c>
      <c r="G431" s="264">
        <v>74.73</v>
      </c>
      <c r="H431" s="265">
        <v>1120.95</v>
      </c>
      <c r="I431" s="266">
        <v>1120.95</v>
      </c>
      <c r="J431" s="266">
        <v>0</v>
      </c>
      <c r="K431" s="262"/>
      <c r="L431" s="12">
        <v>74.73</v>
      </c>
    </row>
    <row r="432" spans="1:12" x14ac:dyDescent="0.25">
      <c r="A432" s="259">
        <f>IF(F432&gt;0,COUNTIF(F$8:F432,"&gt;0"),0)</f>
        <v>382</v>
      </c>
      <c r="B432" s="260" t="s">
        <v>186</v>
      </c>
      <c r="C432" s="261"/>
      <c r="D432" s="262" t="s">
        <v>373</v>
      </c>
      <c r="E432" s="263" t="s">
        <v>185</v>
      </c>
      <c r="F432" s="263">
        <v>15</v>
      </c>
      <c r="G432" s="264">
        <v>160.13</v>
      </c>
      <c r="H432" s="265">
        <v>2401.9499999999998</v>
      </c>
      <c r="I432" s="266">
        <v>0</v>
      </c>
      <c r="J432" s="266">
        <v>2401.9499999999998</v>
      </c>
      <c r="K432" s="262"/>
      <c r="L432" s="12">
        <v>160.13</v>
      </c>
    </row>
    <row r="433" spans="1:12" x14ac:dyDescent="0.25">
      <c r="A433" s="259">
        <f>IF(F433&gt;0,COUNTIF(F$8:F433,"&gt;0"),0)</f>
        <v>383</v>
      </c>
      <c r="B433" s="260" t="s">
        <v>186</v>
      </c>
      <c r="C433" s="261"/>
      <c r="D433" s="262" t="s">
        <v>374</v>
      </c>
      <c r="E433" s="263" t="s">
        <v>185</v>
      </c>
      <c r="F433" s="263">
        <v>15</v>
      </c>
      <c r="G433" s="264">
        <v>160.13</v>
      </c>
      <c r="H433" s="265">
        <v>2401.9499999999998</v>
      </c>
      <c r="I433" s="266">
        <v>0</v>
      </c>
      <c r="J433" s="266">
        <v>2401.9499999999998</v>
      </c>
      <c r="K433" s="262"/>
      <c r="L433" s="12">
        <v>160.13</v>
      </c>
    </row>
    <row r="434" spans="1:12" x14ac:dyDescent="0.25">
      <c r="A434" s="259">
        <f>IF(F434&gt;0,COUNTIF(F$8:F434,"&gt;0"),0)</f>
        <v>0</v>
      </c>
      <c r="B434" s="260"/>
      <c r="C434" s="261"/>
      <c r="D434" s="262" t="s">
        <v>375</v>
      </c>
      <c r="E434" s="263"/>
      <c r="F434" s="263"/>
      <c r="G434" s="264"/>
      <c r="H434" s="265" t="str">
        <v/>
      </c>
      <c r="I434" s="266">
        <v>0</v>
      </c>
      <c r="J434" s="266">
        <v>0</v>
      </c>
      <c r="K434" s="262"/>
      <c r="L434" s="12">
        <v>0</v>
      </c>
    </row>
    <row r="435" spans="1:12" x14ac:dyDescent="0.25">
      <c r="A435" s="259">
        <f>IF(F435&gt;0,COUNTIF(F$8:F435,"&gt;0"),0)</f>
        <v>384</v>
      </c>
      <c r="B435" s="260" t="s">
        <v>0</v>
      </c>
      <c r="C435" s="261"/>
      <c r="D435" s="262" t="s">
        <v>298</v>
      </c>
      <c r="E435" s="263" t="s">
        <v>185</v>
      </c>
      <c r="F435" s="263">
        <v>200</v>
      </c>
      <c r="G435" s="264">
        <v>4.0599999999999996</v>
      </c>
      <c r="H435" s="265">
        <v>812</v>
      </c>
      <c r="I435" s="266">
        <v>812</v>
      </c>
      <c r="J435" s="266">
        <v>0</v>
      </c>
      <c r="K435" s="262"/>
      <c r="L435" s="12">
        <v>4.0599999999999996</v>
      </c>
    </row>
    <row r="436" spans="1:12" x14ac:dyDescent="0.25">
      <c r="A436" s="259">
        <f>IF(F436&gt;0,COUNTIF(F$8:F436,"&gt;0"),0)</f>
        <v>385</v>
      </c>
      <c r="B436" s="260" t="s">
        <v>0</v>
      </c>
      <c r="C436" s="261"/>
      <c r="D436" s="262" t="s">
        <v>299</v>
      </c>
      <c r="E436" s="263" t="s">
        <v>185</v>
      </c>
      <c r="F436" s="263">
        <v>1000</v>
      </c>
      <c r="G436" s="264">
        <v>5.34</v>
      </c>
      <c r="H436" s="265">
        <v>5340</v>
      </c>
      <c r="I436" s="266">
        <v>5340</v>
      </c>
      <c r="J436" s="266">
        <v>0</v>
      </c>
      <c r="K436" s="262"/>
      <c r="L436" s="12">
        <v>5.34</v>
      </c>
    </row>
    <row r="437" spans="1:12" x14ac:dyDescent="0.25">
      <c r="A437" s="259">
        <f>IF(F437&gt;0,COUNTIF(F$8:F437,"&gt;0"),0)</f>
        <v>386</v>
      </c>
      <c r="B437" s="260" t="s">
        <v>0</v>
      </c>
      <c r="C437" s="261"/>
      <c r="D437" s="262" t="s">
        <v>300</v>
      </c>
      <c r="E437" s="263" t="s">
        <v>185</v>
      </c>
      <c r="F437" s="263">
        <v>15</v>
      </c>
      <c r="G437" s="264">
        <v>2.46</v>
      </c>
      <c r="H437" s="265">
        <v>36.9</v>
      </c>
      <c r="I437" s="266">
        <v>36.9</v>
      </c>
      <c r="J437" s="266">
        <v>0</v>
      </c>
      <c r="K437" s="262"/>
      <c r="L437" s="12">
        <v>2.46</v>
      </c>
    </row>
    <row r="438" spans="1:12" x14ac:dyDescent="0.25">
      <c r="A438" s="259">
        <f>IF(F438&gt;0,COUNTIF(F$8:F438,"&gt;0"),0)</f>
        <v>387</v>
      </c>
      <c r="B438" s="260" t="s">
        <v>0</v>
      </c>
      <c r="C438" s="261"/>
      <c r="D438" s="262" t="s">
        <v>376</v>
      </c>
      <c r="E438" s="263" t="s">
        <v>185</v>
      </c>
      <c r="F438" s="263">
        <v>30</v>
      </c>
      <c r="G438" s="264">
        <v>12.81</v>
      </c>
      <c r="H438" s="265">
        <v>384.3</v>
      </c>
      <c r="I438" s="266">
        <v>384.3</v>
      </c>
      <c r="J438" s="266">
        <v>0</v>
      </c>
      <c r="K438" s="262"/>
      <c r="L438" s="12">
        <v>12.81</v>
      </c>
    </row>
    <row r="439" spans="1:12" ht="30" x14ac:dyDescent="0.25">
      <c r="A439" s="259">
        <f>IF(F439&gt;0,COUNTIF(F$8:F439,"&gt;0"),0)</f>
        <v>388</v>
      </c>
      <c r="B439" s="260" t="s">
        <v>186</v>
      </c>
      <c r="C439" s="261"/>
      <c r="D439" s="262" t="s">
        <v>377</v>
      </c>
      <c r="E439" s="263" t="s">
        <v>185</v>
      </c>
      <c r="F439" s="263">
        <v>30</v>
      </c>
      <c r="G439" s="264">
        <v>320.25</v>
      </c>
      <c r="H439" s="265">
        <v>9607.5</v>
      </c>
      <c r="I439" s="266">
        <v>0</v>
      </c>
      <c r="J439" s="266">
        <v>9607.5</v>
      </c>
      <c r="K439" s="262"/>
      <c r="L439" s="12">
        <v>320.25</v>
      </c>
    </row>
    <row r="440" spans="1:12" x14ac:dyDescent="0.25">
      <c r="A440" s="259">
        <f>IF(F440&gt;0,COUNTIF(F$8:F440,"&gt;0"),0)</f>
        <v>389</v>
      </c>
      <c r="B440" s="260" t="s">
        <v>0</v>
      </c>
      <c r="C440" s="261"/>
      <c r="D440" s="262" t="s">
        <v>378</v>
      </c>
      <c r="E440" s="263" t="s">
        <v>185</v>
      </c>
      <c r="F440" s="263">
        <v>183</v>
      </c>
      <c r="G440" s="264">
        <v>58.21</v>
      </c>
      <c r="H440" s="265">
        <v>10652.43</v>
      </c>
      <c r="I440" s="266">
        <v>10652.43</v>
      </c>
      <c r="J440" s="266">
        <v>0</v>
      </c>
      <c r="K440" s="262"/>
      <c r="L440" s="12">
        <v>58.21</v>
      </c>
    </row>
    <row r="441" spans="1:12" x14ac:dyDescent="0.25">
      <c r="A441" s="259">
        <f>IF(F441&gt;0,COUNTIF(F$8:F441,"&gt;0"),0)</f>
        <v>390</v>
      </c>
      <c r="B441" s="260" t="s">
        <v>186</v>
      </c>
      <c r="C441" s="261"/>
      <c r="D441" s="262" t="s">
        <v>379</v>
      </c>
      <c r="E441" s="263" t="s">
        <v>185</v>
      </c>
      <c r="F441" s="263">
        <v>183</v>
      </c>
      <c r="G441" s="264">
        <v>80.06</v>
      </c>
      <c r="H441" s="265">
        <v>14650.98</v>
      </c>
      <c r="I441" s="266">
        <v>0</v>
      </c>
      <c r="J441" s="266">
        <v>14650.98</v>
      </c>
      <c r="K441" s="262"/>
      <c r="L441" s="12">
        <v>80.06</v>
      </c>
    </row>
    <row r="442" spans="1:12" x14ac:dyDescent="0.25">
      <c r="A442" s="259">
        <f>IF(F442&gt;0,COUNTIF(F$8:F442,"&gt;0"),0)</f>
        <v>391</v>
      </c>
      <c r="B442" s="260" t="s">
        <v>0</v>
      </c>
      <c r="C442" s="261"/>
      <c r="D442" s="262" t="s">
        <v>380</v>
      </c>
      <c r="E442" s="263" t="s">
        <v>185</v>
      </c>
      <c r="F442" s="263">
        <v>15</v>
      </c>
      <c r="G442" s="264">
        <v>53.38</v>
      </c>
      <c r="H442" s="265">
        <v>800.7</v>
      </c>
      <c r="I442" s="266">
        <v>800.7</v>
      </c>
      <c r="J442" s="266">
        <v>0</v>
      </c>
      <c r="K442" s="262"/>
      <c r="L442" s="12">
        <v>53.38</v>
      </c>
    </row>
    <row r="443" spans="1:12" x14ac:dyDescent="0.25">
      <c r="A443" s="259">
        <f>IF(F443&gt;0,COUNTIF(F$8:F443,"&gt;0"),0)</f>
        <v>392</v>
      </c>
      <c r="B443" s="260" t="s">
        <v>0</v>
      </c>
      <c r="C443" s="261"/>
      <c r="D443" s="262" t="s">
        <v>381</v>
      </c>
      <c r="E443" s="263" t="s">
        <v>185</v>
      </c>
      <c r="F443" s="263">
        <v>15</v>
      </c>
      <c r="G443" s="264">
        <v>64.05</v>
      </c>
      <c r="H443" s="265">
        <v>960.75</v>
      </c>
      <c r="I443" s="266">
        <v>960.75</v>
      </c>
      <c r="J443" s="266">
        <v>0</v>
      </c>
      <c r="K443" s="262"/>
      <c r="L443" s="12">
        <v>64.05</v>
      </c>
    </row>
    <row r="444" spans="1:12" x14ac:dyDescent="0.25">
      <c r="A444" s="259">
        <f>IF(F444&gt;0,COUNTIF(F$8:F444,"&gt;0"),0)</f>
        <v>393</v>
      </c>
      <c r="B444" s="260" t="s">
        <v>186</v>
      </c>
      <c r="C444" s="261"/>
      <c r="D444" s="262" t="s">
        <v>382</v>
      </c>
      <c r="E444" s="263" t="s">
        <v>185</v>
      </c>
      <c r="F444" s="263">
        <v>30</v>
      </c>
      <c r="G444" s="264">
        <v>80.06</v>
      </c>
      <c r="H444" s="265">
        <v>2401.8000000000002</v>
      </c>
      <c r="I444" s="266">
        <v>0</v>
      </c>
      <c r="J444" s="266">
        <v>2401.8000000000002</v>
      </c>
      <c r="K444" s="262"/>
      <c r="L444" s="12">
        <v>80.06</v>
      </c>
    </row>
    <row r="445" spans="1:12" x14ac:dyDescent="0.25">
      <c r="A445" s="259">
        <f>IF(F445&gt;0,COUNTIF(F$8:F445,"&gt;0"),0)</f>
        <v>0</v>
      </c>
      <c r="B445" s="260"/>
      <c r="C445" s="261"/>
      <c r="D445" s="262" t="s">
        <v>383</v>
      </c>
      <c r="E445" s="263"/>
      <c r="F445" s="263"/>
      <c r="G445" s="264"/>
      <c r="H445" s="265" t="str">
        <v/>
      </c>
      <c r="I445" s="266">
        <v>0</v>
      </c>
      <c r="J445" s="266">
        <v>0</v>
      </c>
      <c r="K445" s="262"/>
      <c r="L445" s="12">
        <v>0</v>
      </c>
    </row>
    <row r="446" spans="1:12" ht="30" x14ac:dyDescent="0.25">
      <c r="A446" s="259">
        <f>IF(F446&gt;0,COUNTIF(F$8:F446,"&gt;0"),0)</f>
        <v>394</v>
      </c>
      <c r="B446" s="260" t="s">
        <v>0</v>
      </c>
      <c r="C446" s="261"/>
      <c r="D446" s="262" t="s">
        <v>317</v>
      </c>
      <c r="E446" s="263" t="s">
        <v>185</v>
      </c>
      <c r="F446" s="263">
        <v>8</v>
      </c>
      <c r="G446" s="264">
        <v>640.5</v>
      </c>
      <c r="H446" s="265">
        <v>5124</v>
      </c>
      <c r="I446" s="266">
        <v>5124</v>
      </c>
      <c r="J446" s="266">
        <v>0</v>
      </c>
      <c r="K446" s="262"/>
      <c r="L446" s="12">
        <v>640.5</v>
      </c>
    </row>
    <row r="447" spans="1:12" x14ac:dyDescent="0.25">
      <c r="A447" s="259">
        <f>IF(F447&gt;0,COUNTIF(F$8:F447,"&gt;0"),0)</f>
        <v>395</v>
      </c>
      <c r="B447" s="260" t="s">
        <v>0</v>
      </c>
      <c r="C447" s="261"/>
      <c r="D447" s="262" t="s">
        <v>318</v>
      </c>
      <c r="E447" s="263" t="s">
        <v>185</v>
      </c>
      <c r="F447" s="263">
        <v>1</v>
      </c>
      <c r="G447" s="264">
        <v>2028.25</v>
      </c>
      <c r="H447" s="265">
        <v>2028.25</v>
      </c>
      <c r="I447" s="266">
        <v>2028.25</v>
      </c>
      <c r="J447" s="266">
        <v>0</v>
      </c>
      <c r="K447" s="262"/>
      <c r="L447" s="12">
        <v>2028.25</v>
      </c>
    </row>
    <row r="448" spans="1:12" x14ac:dyDescent="0.25">
      <c r="A448" s="259">
        <f>IF(F448&gt;0,COUNTIF(F$8:F448,"&gt;0"),0)</f>
        <v>0</v>
      </c>
      <c r="B448" s="260"/>
      <c r="C448" s="261"/>
      <c r="D448" s="262" t="s">
        <v>391</v>
      </c>
      <c r="E448" s="263"/>
      <c r="F448" s="263"/>
      <c r="G448" s="264"/>
      <c r="H448" s="265" t="str">
        <v/>
      </c>
      <c r="I448" s="266">
        <v>0</v>
      </c>
      <c r="J448" s="266">
        <v>0</v>
      </c>
      <c r="K448" s="262"/>
      <c r="L448" s="12">
        <v>0</v>
      </c>
    </row>
    <row r="449" spans="1:12" x14ac:dyDescent="0.25">
      <c r="A449" s="259">
        <f>IF(F449&gt;0,COUNTIF(F$8:F449,"&gt;0"),0)</f>
        <v>396</v>
      </c>
      <c r="B449" s="260" t="s">
        <v>0</v>
      </c>
      <c r="C449" s="261"/>
      <c r="D449" s="262" t="s">
        <v>320</v>
      </c>
      <c r="E449" s="263" t="s">
        <v>185</v>
      </c>
      <c r="F449" s="263">
        <v>15</v>
      </c>
      <c r="G449" s="264">
        <v>6351.63</v>
      </c>
      <c r="H449" s="265">
        <v>95274.45</v>
      </c>
      <c r="I449" s="266">
        <v>95274.45</v>
      </c>
      <c r="J449" s="266">
        <v>0</v>
      </c>
      <c r="K449" s="262"/>
      <c r="L449" s="12">
        <v>6351.63</v>
      </c>
    </row>
    <row r="450" spans="1:12" ht="30" x14ac:dyDescent="0.25">
      <c r="A450" s="259">
        <f>IF(F450&gt;0,COUNTIF(F$8:F450,"&gt;0"),0)</f>
        <v>397</v>
      </c>
      <c r="B450" s="260" t="s">
        <v>0</v>
      </c>
      <c r="C450" s="261"/>
      <c r="D450" s="262" t="s">
        <v>385</v>
      </c>
      <c r="E450" s="263" t="s">
        <v>185</v>
      </c>
      <c r="F450" s="263">
        <v>15</v>
      </c>
      <c r="G450" s="264">
        <v>0</v>
      </c>
      <c r="H450" s="265" t="str">
        <v/>
      </c>
      <c r="I450" s="266">
        <v>0</v>
      </c>
      <c r="J450" s="266">
        <v>0</v>
      </c>
      <c r="K450" s="262"/>
      <c r="L450" s="12">
        <v>0</v>
      </c>
    </row>
    <row r="451" spans="1:12" x14ac:dyDescent="0.25">
      <c r="A451" s="259">
        <f>IF(F451&gt;0,COUNTIF(F$8:F451,"&gt;0"),0)</f>
        <v>398</v>
      </c>
      <c r="B451" s="260" t="s">
        <v>186</v>
      </c>
      <c r="C451" s="261"/>
      <c r="D451" s="262" t="s">
        <v>322</v>
      </c>
      <c r="E451" s="263" t="s">
        <v>185</v>
      </c>
      <c r="F451" s="263">
        <v>15</v>
      </c>
      <c r="G451" s="264">
        <v>2668.75</v>
      </c>
      <c r="H451" s="265">
        <v>40031.25</v>
      </c>
      <c r="I451" s="266">
        <v>0</v>
      </c>
      <c r="J451" s="266">
        <v>40031.25</v>
      </c>
      <c r="K451" s="262"/>
      <c r="L451" s="12">
        <v>2668.75</v>
      </c>
    </row>
    <row r="452" spans="1:12" x14ac:dyDescent="0.25">
      <c r="A452" s="259">
        <f>IF(F452&gt;0,COUNTIF(F$8:F452,"&gt;0"),0)</f>
        <v>399</v>
      </c>
      <c r="B452" s="260" t="s">
        <v>0</v>
      </c>
      <c r="C452" s="261"/>
      <c r="D452" s="262" t="s">
        <v>323</v>
      </c>
      <c r="E452" s="263" t="s">
        <v>200</v>
      </c>
      <c r="F452" s="263">
        <v>15</v>
      </c>
      <c r="G452" s="264">
        <v>264.60000000000002</v>
      </c>
      <c r="H452" s="265">
        <v>3969</v>
      </c>
      <c r="I452" s="266">
        <v>3969</v>
      </c>
      <c r="J452" s="266">
        <v>0</v>
      </c>
      <c r="K452" s="262"/>
      <c r="L452" s="12">
        <v>264.60000000000002</v>
      </c>
    </row>
    <row r="453" spans="1:12" x14ac:dyDescent="0.25">
      <c r="A453" s="259">
        <f>IF(F453&gt;0,COUNTIF(F$8:F453,"&gt;0"),0)</f>
        <v>400</v>
      </c>
      <c r="B453" s="260" t="s">
        <v>186</v>
      </c>
      <c r="C453" s="261"/>
      <c r="D453" s="262" t="s">
        <v>324</v>
      </c>
      <c r="E453" s="263" t="s">
        <v>200</v>
      </c>
      <c r="F453" s="263">
        <v>15</v>
      </c>
      <c r="G453" s="264">
        <v>330.75</v>
      </c>
      <c r="H453" s="265">
        <v>4961.25</v>
      </c>
      <c r="I453" s="266">
        <v>0</v>
      </c>
      <c r="J453" s="266">
        <v>4961.25</v>
      </c>
      <c r="K453" s="262"/>
      <c r="L453" s="12">
        <v>330.75</v>
      </c>
    </row>
    <row r="454" spans="1:12" x14ac:dyDescent="0.25">
      <c r="A454" s="259">
        <f>IF(F454&gt;0,COUNTIF(F$8:F454,"&gt;0"),0)</f>
        <v>401</v>
      </c>
      <c r="B454" s="260" t="s">
        <v>0</v>
      </c>
      <c r="C454" s="261"/>
      <c r="D454" s="262" t="s">
        <v>325</v>
      </c>
      <c r="E454" s="263" t="s">
        <v>185</v>
      </c>
      <c r="F454" s="263">
        <v>4</v>
      </c>
      <c r="G454" s="264">
        <v>8486.6299999999992</v>
      </c>
      <c r="H454" s="265">
        <v>33946.519999999997</v>
      </c>
      <c r="I454" s="266">
        <v>33946.519999999997</v>
      </c>
      <c r="J454" s="266">
        <v>0</v>
      </c>
      <c r="K454" s="262"/>
      <c r="L454" s="12">
        <v>8486.6299999999992</v>
      </c>
    </row>
    <row r="455" spans="1:12" x14ac:dyDescent="0.25">
      <c r="A455" s="259">
        <f>IF(F455&gt;0,COUNTIF(F$8:F455,"&gt;0"),0)</f>
        <v>402</v>
      </c>
      <c r="B455" s="260" t="s">
        <v>186</v>
      </c>
      <c r="C455" s="261"/>
      <c r="D455" s="262" t="s">
        <v>326</v>
      </c>
      <c r="E455" s="263" t="s">
        <v>185</v>
      </c>
      <c r="F455" s="263">
        <v>4</v>
      </c>
      <c r="G455" s="264">
        <v>918.05</v>
      </c>
      <c r="H455" s="265">
        <v>3672.2</v>
      </c>
      <c r="I455" s="266">
        <v>0</v>
      </c>
      <c r="J455" s="266">
        <v>3672.2</v>
      </c>
      <c r="K455" s="262"/>
      <c r="L455" s="12">
        <v>918.05</v>
      </c>
    </row>
    <row r="456" spans="1:12" x14ac:dyDescent="0.25">
      <c r="A456" s="259">
        <f>IF(F456&gt;0,COUNTIF(F$8:F456,"&gt;0"),0)</f>
        <v>403</v>
      </c>
      <c r="B456" s="260" t="s">
        <v>0</v>
      </c>
      <c r="C456" s="261"/>
      <c r="D456" s="262" t="s">
        <v>327</v>
      </c>
      <c r="E456" s="263" t="s">
        <v>185</v>
      </c>
      <c r="F456" s="263">
        <v>4</v>
      </c>
      <c r="G456" s="264">
        <v>1761.38</v>
      </c>
      <c r="H456" s="265">
        <v>7045.52</v>
      </c>
      <c r="I456" s="266">
        <v>7045.52</v>
      </c>
      <c r="J456" s="266">
        <v>0</v>
      </c>
      <c r="K456" s="262"/>
      <c r="L456" s="12">
        <v>1761.38</v>
      </c>
    </row>
    <row r="457" spans="1:12" x14ac:dyDescent="0.25">
      <c r="A457" s="259">
        <f>IF(F457&gt;0,COUNTIF(F$8:F457,"&gt;0"),0)</f>
        <v>404</v>
      </c>
      <c r="B457" s="260" t="s">
        <v>186</v>
      </c>
      <c r="C457" s="261"/>
      <c r="D457" s="262" t="s">
        <v>328</v>
      </c>
      <c r="E457" s="263" t="s">
        <v>185</v>
      </c>
      <c r="F457" s="263">
        <v>4</v>
      </c>
      <c r="G457" s="264">
        <v>560.44000000000005</v>
      </c>
      <c r="H457" s="265">
        <v>2241.7600000000002</v>
      </c>
      <c r="I457" s="266">
        <v>0</v>
      </c>
      <c r="J457" s="266">
        <v>2241.7600000000002</v>
      </c>
      <c r="K457" s="262"/>
      <c r="L457" s="12">
        <v>560.44000000000005</v>
      </c>
    </row>
    <row r="458" spans="1:12" x14ac:dyDescent="0.25">
      <c r="A458" s="259">
        <f>IF(F458&gt;0,COUNTIF(F$8:F458,"&gt;0"),0)</f>
        <v>0</v>
      </c>
      <c r="B458" s="260"/>
      <c r="C458" s="261"/>
      <c r="D458" s="262" t="s">
        <v>389</v>
      </c>
      <c r="E458" s="263"/>
      <c r="F458" s="263"/>
      <c r="G458" s="264"/>
      <c r="H458" s="265" t="str">
        <v/>
      </c>
      <c r="I458" s="266">
        <v>0</v>
      </c>
      <c r="J458" s="266">
        <v>0</v>
      </c>
      <c r="K458" s="262"/>
      <c r="L458" s="12">
        <v>0</v>
      </c>
    </row>
    <row r="459" spans="1:12" ht="30" x14ac:dyDescent="0.25">
      <c r="A459" s="259">
        <f>IF(F459&gt;0,COUNTIF(F$8:F459,"&gt;0"),0)</f>
        <v>405</v>
      </c>
      <c r="B459" s="260" t="s">
        <v>0</v>
      </c>
      <c r="C459" s="261"/>
      <c r="D459" s="262" t="s">
        <v>330</v>
      </c>
      <c r="E459" s="263" t="s">
        <v>185</v>
      </c>
      <c r="F459" s="263">
        <v>3</v>
      </c>
      <c r="G459" s="264">
        <v>461.93</v>
      </c>
      <c r="H459" s="265">
        <v>1385.79</v>
      </c>
      <c r="I459" s="266">
        <v>1385.79</v>
      </c>
      <c r="J459" s="266">
        <v>0</v>
      </c>
      <c r="K459" s="262"/>
      <c r="L459" s="12">
        <v>461.93</v>
      </c>
    </row>
    <row r="460" spans="1:12" ht="30" x14ac:dyDescent="0.25">
      <c r="A460" s="259">
        <f>IF(F460&gt;0,COUNTIF(F$8:F460,"&gt;0"),0)</f>
        <v>406</v>
      </c>
      <c r="B460" s="260" t="s">
        <v>0</v>
      </c>
      <c r="C460" s="261"/>
      <c r="D460" s="262" t="s">
        <v>331</v>
      </c>
      <c r="E460" s="263" t="s">
        <v>185</v>
      </c>
      <c r="F460" s="263">
        <v>5</v>
      </c>
      <c r="G460" s="264">
        <v>98.61</v>
      </c>
      <c r="H460" s="265">
        <v>493.05</v>
      </c>
      <c r="I460" s="266">
        <v>493.05</v>
      </c>
      <c r="J460" s="266">
        <v>0</v>
      </c>
      <c r="K460" s="262"/>
      <c r="L460" s="12">
        <v>98.61</v>
      </c>
    </row>
    <row r="461" spans="1:12" x14ac:dyDescent="0.25">
      <c r="A461" s="259">
        <f>IF(F461&gt;0,COUNTIF(F$8:F461,"&gt;0"),0)</f>
        <v>407</v>
      </c>
      <c r="B461" s="260" t="s">
        <v>186</v>
      </c>
      <c r="C461" s="261"/>
      <c r="D461" s="262" t="s">
        <v>332</v>
      </c>
      <c r="E461" s="263" t="s">
        <v>185</v>
      </c>
      <c r="F461" s="263">
        <v>1</v>
      </c>
      <c r="G461" s="264">
        <v>2701.88</v>
      </c>
      <c r="H461" s="265">
        <v>2701.88</v>
      </c>
      <c r="I461" s="266">
        <v>0</v>
      </c>
      <c r="J461" s="266">
        <v>2701.88</v>
      </c>
      <c r="K461" s="262"/>
      <c r="L461" s="12">
        <v>2701.88</v>
      </c>
    </row>
    <row r="462" spans="1:12" x14ac:dyDescent="0.25">
      <c r="A462" s="259">
        <f>IF(F462&gt;0,COUNTIF(F$8:F462,"&gt;0"),0)</f>
        <v>0</v>
      </c>
      <c r="B462" s="260"/>
      <c r="C462" s="261"/>
      <c r="D462" s="262" t="s">
        <v>390</v>
      </c>
      <c r="E462" s="263"/>
      <c r="F462" s="263"/>
      <c r="G462" s="264"/>
      <c r="H462" s="265" t="str">
        <v/>
      </c>
      <c r="I462" s="266">
        <v>0</v>
      </c>
      <c r="J462" s="266">
        <v>0</v>
      </c>
      <c r="K462" s="262"/>
      <c r="L462" s="12">
        <v>0</v>
      </c>
    </row>
    <row r="463" spans="1:12" ht="30" x14ac:dyDescent="0.25">
      <c r="A463" s="259">
        <f>IF(F463&gt;0,COUNTIF(F$8:F463,"&gt;0"),0)</f>
        <v>408</v>
      </c>
      <c r="B463" s="260" t="s">
        <v>0</v>
      </c>
      <c r="C463" s="261"/>
      <c r="D463" s="262" t="s">
        <v>330</v>
      </c>
      <c r="E463" s="263" t="s">
        <v>185</v>
      </c>
      <c r="F463" s="263">
        <v>12</v>
      </c>
      <c r="G463" s="264">
        <v>461.93</v>
      </c>
      <c r="H463" s="265">
        <v>5543.16</v>
      </c>
      <c r="I463" s="266">
        <v>5543.16</v>
      </c>
      <c r="J463" s="266">
        <v>0</v>
      </c>
      <c r="K463" s="262"/>
      <c r="L463" s="12">
        <v>461.93</v>
      </c>
    </row>
    <row r="464" spans="1:12" ht="30" x14ac:dyDescent="0.25">
      <c r="A464" s="259">
        <f>IF(F464&gt;0,COUNTIF(F$8:F464,"&gt;0"),0)</f>
        <v>409</v>
      </c>
      <c r="B464" s="260" t="s">
        <v>0</v>
      </c>
      <c r="C464" s="261"/>
      <c r="D464" s="262" t="s">
        <v>331</v>
      </c>
      <c r="E464" s="263" t="s">
        <v>185</v>
      </c>
      <c r="F464" s="263">
        <v>15</v>
      </c>
      <c r="G464" s="264">
        <v>98.61</v>
      </c>
      <c r="H464" s="265">
        <v>1479.15</v>
      </c>
      <c r="I464" s="266">
        <v>1479.15</v>
      </c>
      <c r="J464" s="266">
        <v>0</v>
      </c>
      <c r="K464" s="262"/>
      <c r="L464" s="12">
        <v>98.61</v>
      </c>
    </row>
    <row r="465" spans="1:12" ht="30" x14ac:dyDescent="0.25">
      <c r="A465" s="259">
        <f>IF(F465&gt;0,COUNTIF(F$8:F465,"&gt;0"),0)</f>
        <v>410</v>
      </c>
      <c r="B465" s="260" t="s">
        <v>0</v>
      </c>
      <c r="C465" s="261"/>
      <c r="D465" s="262" t="s">
        <v>335</v>
      </c>
      <c r="E465" s="263" t="s">
        <v>185</v>
      </c>
      <c r="F465" s="263">
        <v>4</v>
      </c>
      <c r="G465" s="264">
        <v>288.23</v>
      </c>
      <c r="H465" s="265">
        <v>1152.92</v>
      </c>
      <c r="I465" s="266">
        <v>1152.92</v>
      </c>
      <c r="J465" s="266">
        <v>0</v>
      </c>
      <c r="K465" s="262"/>
      <c r="L465" s="12">
        <v>288.23</v>
      </c>
    </row>
    <row r="466" spans="1:12" x14ac:dyDescent="0.25">
      <c r="A466" s="259">
        <f>IF(F466&gt;0,COUNTIF(F$8:F466,"&gt;0"),0)</f>
        <v>411</v>
      </c>
      <c r="B466" s="260" t="s">
        <v>186</v>
      </c>
      <c r="C466" s="261"/>
      <c r="D466" s="262" t="s">
        <v>332</v>
      </c>
      <c r="E466" s="263" t="s">
        <v>185</v>
      </c>
      <c r="F466" s="263">
        <v>3</v>
      </c>
      <c r="G466" s="264">
        <v>3502.5</v>
      </c>
      <c r="H466" s="265">
        <v>10507.5</v>
      </c>
      <c r="I466" s="266">
        <v>0</v>
      </c>
      <c r="J466" s="266">
        <v>10507.5</v>
      </c>
      <c r="K466" s="262"/>
      <c r="L466" s="12">
        <v>3502.5</v>
      </c>
    </row>
    <row r="467" spans="1:12" x14ac:dyDescent="0.25">
      <c r="A467" s="259">
        <f>IF(F467&gt;0,COUNTIF(F$8:F467,"&gt;0"),0)</f>
        <v>0</v>
      </c>
      <c r="B467" s="260"/>
      <c r="C467" s="261"/>
      <c r="D467" s="262" t="s">
        <v>230</v>
      </c>
      <c r="E467" s="263"/>
      <c r="F467" s="263"/>
      <c r="G467" s="264"/>
      <c r="H467" s="265" t="str">
        <v/>
      </c>
      <c r="I467" s="266">
        <v>0</v>
      </c>
      <c r="J467" s="266">
        <v>0</v>
      </c>
      <c r="K467" s="262"/>
      <c r="L467" s="12">
        <v>0</v>
      </c>
    </row>
    <row r="468" spans="1:12" x14ac:dyDescent="0.25">
      <c r="A468" s="259">
        <f>IF(F468&gt;0,COUNTIF(F$8:F468,"&gt;0"),0)</f>
        <v>412</v>
      </c>
      <c r="B468" s="260" t="s">
        <v>0</v>
      </c>
      <c r="C468" s="261"/>
      <c r="D468" s="262" t="s">
        <v>336</v>
      </c>
      <c r="E468" s="263" t="s">
        <v>185</v>
      </c>
      <c r="F468" s="263">
        <v>87</v>
      </c>
      <c r="G468" s="264">
        <v>24.55</v>
      </c>
      <c r="H468" s="265">
        <v>2135.85</v>
      </c>
      <c r="I468" s="266">
        <v>2135.85</v>
      </c>
      <c r="J468" s="266">
        <v>0</v>
      </c>
      <c r="K468" s="262"/>
      <c r="L468" s="12">
        <v>24.55</v>
      </c>
    </row>
    <row r="469" spans="1:12" x14ac:dyDescent="0.25">
      <c r="A469" s="259">
        <f>IF(F469&gt;0,COUNTIF(F$8:F469,"&gt;0"),0)</f>
        <v>413</v>
      </c>
      <c r="B469" s="260" t="s">
        <v>186</v>
      </c>
      <c r="C469" s="261"/>
      <c r="D469" s="262" t="s">
        <v>337</v>
      </c>
      <c r="E469" s="263" t="s">
        <v>185</v>
      </c>
      <c r="F469" s="263">
        <v>87</v>
      </c>
      <c r="G469" s="264">
        <v>213.5</v>
      </c>
      <c r="H469" s="265">
        <v>18574.5</v>
      </c>
      <c r="I469" s="266">
        <v>0</v>
      </c>
      <c r="J469" s="266">
        <v>18574.5</v>
      </c>
      <c r="K469" s="262"/>
      <c r="L469" s="12">
        <v>213.5</v>
      </c>
    </row>
    <row r="470" spans="1:12" x14ac:dyDescent="0.25">
      <c r="A470" s="259">
        <f>IF(F470&gt;0,COUNTIF(F$8:F470,"&gt;0"),0)</f>
        <v>414</v>
      </c>
      <c r="B470" s="260" t="s">
        <v>0</v>
      </c>
      <c r="C470" s="261"/>
      <c r="D470" s="262" t="s">
        <v>338</v>
      </c>
      <c r="E470" s="263" t="s">
        <v>185</v>
      </c>
      <c r="F470" s="263">
        <v>87</v>
      </c>
      <c r="G470" s="264">
        <v>96.08</v>
      </c>
      <c r="H470" s="265">
        <v>8358.9599999999991</v>
      </c>
      <c r="I470" s="266">
        <v>8358.9599999999991</v>
      </c>
      <c r="J470" s="266">
        <v>0</v>
      </c>
      <c r="K470" s="262"/>
      <c r="L470" s="12">
        <v>96.08</v>
      </c>
    </row>
    <row r="471" spans="1:12" x14ac:dyDescent="0.25">
      <c r="A471" s="259">
        <f>IF(F471&gt;0,COUNTIF(F$8:F471,"&gt;0"),0)</f>
        <v>0</v>
      </c>
      <c r="B471" s="260"/>
      <c r="C471" s="261"/>
      <c r="D471" s="262"/>
      <c r="E471" s="263"/>
      <c r="F471" s="263"/>
      <c r="G471" s="264"/>
      <c r="H471" s="265" t="str">
        <v/>
      </c>
      <c r="I471" s="266">
        <v>0</v>
      </c>
      <c r="J471" s="266">
        <v>0</v>
      </c>
      <c r="K471" s="262"/>
      <c r="L471" s="12">
        <v>0</v>
      </c>
    </row>
    <row r="472" spans="1:12" ht="45" x14ac:dyDescent="0.25">
      <c r="A472" s="259">
        <f>IF(F472&gt;0,COUNTIF(F$8:F472,"&gt;0"),0)</f>
        <v>415</v>
      </c>
      <c r="B472" s="260" t="s">
        <v>0</v>
      </c>
      <c r="C472" s="261"/>
      <c r="D472" s="262" t="s">
        <v>339</v>
      </c>
      <c r="E472" s="263" t="s">
        <v>185</v>
      </c>
      <c r="F472" s="263">
        <v>12</v>
      </c>
      <c r="G472" s="264">
        <v>2500</v>
      </c>
      <c r="H472" s="265">
        <v>30000</v>
      </c>
      <c r="I472" s="266">
        <v>30000</v>
      </c>
      <c r="J472" s="266">
        <v>0</v>
      </c>
      <c r="K472" s="262"/>
      <c r="L472" s="12">
        <v>2500</v>
      </c>
    </row>
    <row r="473" spans="1:12" x14ac:dyDescent="0.25">
      <c r="A473" s="259">
        <f>IF(F473&gt;0,COUNTIF(F$8:F473,"&gt;0"),0)</f>
        <v>416</v>
      </c>
      <c r="B473" s="260" t="s">
        <v>186</v>
      </c>
      <c r="C473" s="261"/>
      <c r="D473" s="262" t="s">
        <v>236</v>
      </c>
      <c r="E473" s="263" t="s">
        <v>185</v>
      </c>
      <c r="F473" s="263">
        <v>13</v>
      </c>
      <c r="G473" s="264">
        <v>384.3</v>
      </c>
      <c r="H473" s="265">
        <v>4995.8999999999996</v>
      </c>
      <c r="I473" s="266">
        <v>0</v>
      </c>
      <c r="J473" s="266">
        <v>4995.8999999999996</v>
      </c>
      <c r="K473" s="262"/>
      <c r="L473" s="12">
        <v>384.3</v>
      </c>
    </row>
    <row r="474" spans="1:12" x14ac:dyDescent="0.25">
      <c r="A474" s="259">
        <f>IF(F474&gt;0,COUNTIF(F$8:F474,"&gt;0"),0)</f>
        <v>417</v>
      </c>
      <c r="B474" s="260" t="s">
        <v>0</v>
      </c>
      <c r="C474" s="261"/>
      <c r="D474" s="262" t="s">
        <v>340</v>
      </c>
      <c r="E474" s="263" t="s">
        <v>185</v>
      </c>
      <c r="F474" s="263">
        <v>2</v>
      </c>
      <c r="G474" s="264">
        <v>6950</v>
      </c>
      <c r="H474" s="265">
        <v>13900</v>
      </c>
      <c r="I474" s="266">
        <v>13900</v>
      </c>
      <c r="J474" s="266">
        <v>0</v>
      </c>
      <c r="K474" s="262"/>
      <c r="L474" s="12">
        <v>6950</v>
      </c>
    </row>
    <row r="475" spans="1:12" x14ac:dyDescent="0.25">
      <c r="A475" s="259">
        <f>IF(F475&gt;0,COUNTIF(F$8:F475,"&gt;0"),0)</f>
        <v>418</v>
      </c>
      <c r="B475" s="260" t="s">
        <v>186</v>
      </c>
      <c r="C475" s="261"/>
      <c r="D475" s="262" t="s">
        <v>341</v>
      </c>
      <c r="E475" s="263" t="s">
        <v>185</v>
      </c>
      <c r="F475" s="263">
        <v>2</v>
      </c>
      <c r="G475" s="264">
        <v>1050</v>
      </c>
      <c r="H475" s="265">
        <v>2100</v>
      </c>
      <c r="I475" s="266">
        <v>0</v>
      </c>
      <c r="J475" s="266">
        <v>2100</v>
      </c>
      <c r="K475" s="262"/>
      <c r="L475" s="12">
        <v>1050</v>
      </c>
    </row>
    <row r="476" spans="1:12" ht="30" x14ac:dyDescent="0.25">
      <c r="A476" s="259">
        <f>IF(F476&gt;0,COUNTIF(F$8:F476,"&gt;0"),0)</f>
        <v>419</v>
      </c>
      <c r="B476" s="260" t="s">
        <v>0</v>
      </c>
      <c r="C476" s="261"/>
      <c r="D476" s="262" t="s">
        <v>342</v>
      </c>
      <c r="E476" s="263" t="s">
        <v>185</v>
      </c>
      <c r="F476" s="263">
        <v>31</v>
      </c>
      <c r="G476" s="264">
        <v>1636.25</v>
      </c>
      <c r="H476" s="265">
        <v>50723.75</v>
      </c>
      <c r="I476" s="266">
        <v>50723.75</v>
      </c>
      <c r="J476" s="266">
        <v>0</v>
      </c>
      <c r="K476" s="262"/>
      <c r="L476" s="12">
        <v>1636.25</v>
      </c>
    </row>
    <row r="477" spans="1:12" x14ac:dyDescent="0.25">
      <c r="A477" s="259">
        <f>IF(F477&gt;0,COUNTIF(F$8:F477,"&gt;0"),0)</f>
        <v>420</v>
      </c>
      <c r="B477" s="260" t="s">
        <v>186</v>
      </c>
      <c r="C477" s="261"/>
      <c r="D477" s="262" t="s">
        <v>343</v>
      </c>
      <c r="E477" s="263" t="s">
        <v>185</v>
      </c>
      <c r="F477" s="263">
        <v>31</v>
      </c>
      <c r="G477" s="264">
        <v>400</v>
      </c>
      <c r="H477" s="265">
        <v>12400</v>
      </c>
      <c r="I477" s="266">
        <v>0</v>
      </c>
      <c r="J477" s="266">
        <v>12400</v>
      </c>
      <c r="K477" s="262"/>
      <c r="L477" s="12">
        <v>400</v>
      </c>
    </row>
    <row r="478" spans="1:12" ht="30" x14ac:dyDescent="0.25">
      <c r="A478" s="259">
        <f>IF(F478&gt;0,COUNTIF(F$8:F478,"&gt;0"),0)</f>
        <v>421</v>
      </c>
      <c r="B478" s="260" t="s">
        <v>0</v>
      </c>
      <c r="C478" s="261"/>
      <c r="D478" s="262" t="s">
        <v>344</v>
      </c>
      <c r="E478" s="263" t="s">
        <v>185</v>
      </c>
      <c r="F478" s="263">
        <v>13</v>
      </c>
      <c r="G478" s="264">
        <v>450</v>
      </c>
      <c r="H478" s="265">
        <v>5850</v>
      </c>
      <c r="I478" s="266">
        <v>5850</v>
      </c>
      <c r="J478" s="266">
        <v>0</v>
      </c>
      <c r="K478" s="262"/>
      <c r="L478" s="12">
        <v>450</v>
      </c>
    </row>
    <row r="479" spans="1:12" x14ac:dyDescent="0.25">
      <c r="A479" s="259">
        <f>IF(F479&gt;0,COUNTIF(F$8:F479,"&gt;0"),0)</f>
        <v>422</v>
      </c>
      <c r="B479" s="260" t="s">
        <v>186</v>
      </c>
      <c r="C479" s="261"/>
      <c r="D479" s="262" t="s">
        <v>345</v>
      </c>
      <c r="E479" s="263" t="s">
        <v>185</v>
      </c>
      <c r="F479" s="263">
        <v>13</v>
      </c>
      <c r="G479" s="264">
        <v>360</v>
      </c>
      <c r="H479" s="265">
        <v>4680</v>
      </c>
      <c r="I479" s="266">
        <v>0</v>
      </c>
      <c r="J479" s="266">
        <v>4680</v>
      </c>
      <c r="K479" s="262"/>
      <c r="L479" s="12">
        <v>360</v>
      </c>
    </row>
    <row r="480" spans="1:12" ht="30" x14ac:dyDescent="0.25">
      <c r="A480" s="259">
        <f>IF(F480&gt;0,COUNTIF(F$8:F480,"&gt;0"),0)</f>
        <v>423</v>
      </c>
      <c r="B480" s="260" t="s">
        <v>0</v>
      </c>
      <c r="C480" s="261"/>
      <c r="D480" s="262" t="s">
        <v>266</v>
      </c>
      <c r="E480" s="263" t="s">
        <v>185</v>
      </c>
      <c r="F480" s="263">
        <v>31</v>
      </c>
      <c r="G480" s="264">
        <v>64.680000000000007</v>
      </c>
      <c r="H480" s="265">
        <v>2005.08</v>
      </c>
      <c r="I480" s="266">
        <v>2005.08</v>
      </c>
      <c r="J480" s="266">
        <v>0</v>
      </c>
      <c r="K480" s="262"/>
      <c r="L480" s="12">
        <v>64.680000000000007</v>
      </c>
    </row>
    <row r="481" spans="1:12" ht="30" x14ac:dyDescent="0.25">
      <c r="A481" s="259">
        <f>IF(F481&gt;0,COUNTIF(F$8:F481,"&gt;0"),0)</f>
        <v>424</v>
      </c>
      <c r="B481" s="260" t="s">
        <v>186</v>
      </c>
      <c r="C481" s="261"/>
      <c r="D481" s="262" t="s">
        <v>267</v>
      </c>
      <c r="E481" s="263" t="s">
        <v>185</v>
      </c>
      <c r="F481" s="263">
        <v>31</v>
      </c>
      <c r="G481" s="264">
        <v>128.1</v>
      </c>
      <c r="H481" s="265">
        <v>3971.1</v>
      </c>
      <c r="I481" s="266">
        <v>0</v>
      </c>
      <c r="J481" s="266">
        <v>3971.1</v>
      </c>
      <c r="K481" s="262"/>
      <c r="L481" s="12">
        <v>128.1</v>
      </c>
    </row>
    <row r="482" spans="1:12" x14ac:dyDescent="0.25">
      <c r="A482" s="259">
        <f>IF(F482&gt;0,COUNTIF(F$8:F482,"&gt;0"),0)</f>
        <v>0</v>
      </c>
      <c r="B482" s="260"/>
      <c r="C482" s="261"/>
      <c r="D482" s="262" t="s">
        <v>346</v>
      </c>
      <c r="E482" s="263"/>
      <c r="F482" s="263"/>
      <c r="G482" s="264"/>
      <c r="H482" s="265" t="str">
        <v/>
      </c>
      <c r="I482" s="266">
        <v>0</v>
      </c>
      <c r="J482" s="266">
        <v>0</v>
      </c>
      <c r="K482" s="262"/>
      <c r="L482" s="12">
        <v>0</v>
      </c>
    </row>
    <row r="483" spans="1:12" ht="30" x14ac:dyDescent="0.25">
      <c r="A483" s="259">
        <f>IF(F483&gt;0,COUNTIF(F$8:F483,"&gt;0"),0)</f>
        <v>425</v>
      </c>
      <c r="B483" s="260" t="s">
        <v>0</v>
      </c>
      <c r="C483" s="261"/>
      <c r="D483" s="262" t="s">
        <v>347</v>
      </c>
      <c r="E483" s="263" t="s">
        <v>200</v>
      </c>
      <c r="F483" s="263">
        <v>6</v>
      </c>
      <c r="G483" s="264">
        <v>850</v>
      </c>
      <c r="H483" s="265">
        <v>5100</v>
      </c>
      <c r="I483" s="266">
        <v>5100</v>
      </c>
      <c r="J483" s="266">
        <v>0</v>
      </c>
      <c r="K483" s="262"/>
      <c r="L483" s="12">
        <v>850</v>
      </c>
    </row>
    <row r="484" spans="1:12" x14ac:dyDescent="0.25">
      <c r="A484" s="259">
        <f>IF(F484&gt;0,COUNTIF(F$8:F484,"&gt;0"),0)</f>
        <v>426</v>
      </c>
      <c r="B484" s="260" t="s">
        <v>186</v>
      </c>
      <c r="C484" s="261"/>
      <c r="D484" s="262" t="s">
        <v>348</v>
      </c>
      <c r="E484" s="263" t="s">
        <v>200</v>
      </c>
      <c r="F484" s="263">
        <v>6</v>
      </c>
      <c r="G484" s="264">
        <v>800</v>
      </c>
      <c r="H484" s="265">
        <v>4800</v>
      </c>
      <c r="I484" s="266">
        <v>0</v>
      </c>
      <c r="J484" s="266">
        <v>4800</v>
      </c>
      <c r="K484" s="262"/>
      <c r="L484" s="12">
        <v>800</v>
      </c>
    </row>
    <row r="485" spans="1:12" ht="30" x14ac:dyDescent="0.25">
      <c r="A485" s="259">
        <f>IF(F485&gt;0,COUNTIF(F$8:F485,"&gt;0"),0)</f>
        <v>427</v>
      </c>
      <c r="B485" s="260" t="s">
        <v>0</v>
      </c>
      <c r="C485" s="261"/>
      <c r="D485" s="262" t="s">
        <v>349</v>
      </c>
      <c r="E485" s="263" t="s">
        <v>185</v>
      </c>
      <c r="F485" s="263">
        <v>2</v>
      </c>
      <c r="G485" s="264">
        <v>3150</v>
      </c>
      <c r="H485" s="265">
        <v>6300</v>
      </c>
      <c r="I485" s="266">
        <v>6300</v>
      </c>
      <c r="J485" s="266">
        <v>0</v>
      </c>
      <c r="K485" s="262"/>
      <c r="L485" s="12">
        <v>3150</v>
      </c>
    </row>
    <row r="486" spans="1:12" x14ac:dyDescent="0.25">
      <c r="A486" s="259">
        <f>IF(F486&gt;0,COUNTIF(F$8:F486,"&gt;0"),0)</f>
        <v>428</v>
      </c>
      <c r="B486" s="260" t="s">
        <v>186</v>
      </c>
      <c r="C486" s="261"/>
      <c r="D486" s="262" t="s">
        <v>350</v>
      </c>
      <c r="E486" s="263" t="s">
        <v>200</v>
      </c>
      <c r="F486" s="263">
        <v>6</v>
      </c>
      <c r="G486" s="264">
        <v>800</v>
      </c>
      <c r="H486" s="265">
        <v>4800</v>
      </c>
      <c r="I486" s="266">
        <v>0</v>
      </c>
      <c r="J486" s="266">
        <v>4800</v>
      </c>
      <c r="K486" s="262"/>
      <c r="L486" s="12">
        <v>800</v>
      </c>
    </row>
    <row r="487" spans="1:12" ht="30" x14ac:dyDescent="0.25">
      <c r="A487" s="259">
        <f>IF(F487&gt;0,COUNTIF(F$8:F487,"&gt;0"),0)</f>
        <v>429</v>
      </c>
      <c r="B487" s="260" t="s">
        <v>0</v>
      </c>
      <c r="C487" s="261"/>
      <c r="D487" s="262" t="s">
        <v>351</v>
      </c>
      <c r="E487" s="263" t="s">
        <v>185</v>
      </c>
      <c r="F487" s="263">
        <v>1</v>
      </c>
      <c r="G487" s="264">
        <v>3320</v>
      </c>
      <c r="H487" s="265">
        <v>3320</v>
      </c>
      <c r="I487" s="266">
        <v>3320</v>
      </c>
      <c r="J487" s="266">
        <v>0</v>
      </c>
      <c r="K487" s="262"/>
      <c r="L487" s="12">
        <v>3320</v>
      </c>
    </row>
    <row r="488" spans="1:12" x14ac:dyDescent="0.25">
      <c r="A488" s="259">
        <f>IF(F488&gt;0,COUNTIF(F$8:F488,"&gt;0"),0)</f>
        <v>430</v>
      </c>
      <c r="B488" s="260" t="s">
        <v>186</v>
      </c>
      <c r="C488" s="261"/>
      <c r="D488" s="262" t="s">
        <v>352</v>
      </c>
      <c r="E488" s="263" t="s">
        <v>185</v>
      </c>
      <c r="F488" s="263">
        <v>1</v>
      </c>
      <c r="G488" s="264">
        <v>500</v>
      </c>
      <c r="H488" s="265">
        <v>500</v>
      </c>
      <c r="I488" s="266">
        <v>0</v>
      </c>
      <c r="J488" s="266">
        <v>500</v>
      </c>
      <c r="K488" s="262"/>
      <c r="L488" s="12">
        <v>500</v>
      </c>
    </row>
    <row r="489" spans="1:12" x14ac:dyDescent="0.25">
      <c r="A489" s="259">
        <f>IF(F489&gt;0,COUNTIF(F$8:F489,"&gt;0"),0)</f>
        <v>0</v>
      </c>
      <c r="B489" s="260"/>
      <c r="C489" s="261"/>
      <c r="D489" s="262" t="s">
        <v>353</v>
      </c>
      <c r="E489" s="263"/>
      <c r="F489" s="263"/>
      <c r="G489" s="264"/>
      <c r="H489" s="265" t="str">
        <v/>
      </c>
      <c r="I489" s="266">
        <v>0</v>
      </c>
      <c r="J489" s="266">
        <v>0</v>
      </c>
      <c r="K489" s="262"/>
      <c r="L489" s="12">
        <v>0</v>
      </c>
    </row>
    <row r="490" spans="1:12" ht="30" x14ac:dyDescent="0.25">
      <c r="A490" s="259">
        <f>IF(F490&gt;0,COUNTIF(F$8:F490,"&gt;0"),0)</f>
        <v>431</v>
      </c>
      <c r="B490" s="260" t="s">
        <v>0</v>
      </c>
      <c r="C490" s="261"/>
      <c r="D490" s="262" t="s">
        <v>347</v>
      </c>
      <c r="E490" s="263" t="s">
        <v>200</v>
      </c>
      <c r="F490" s="263">
        <v>6</v>
      </c>
      <c r="G490" s="264">
        <v>850</v>
      </c>
      <c r="H490" s="265">
        <v>5100</v>
      </c>
      <c r="I490" s="266">
        <v>5100</v>
      </c>
      <c r="J490" s="266">
        <v>0</v>
      </c>
      <c r="K490" s="262"/>
      <c r="L490" s="12">
        <v>850</v>
      </c>
    </row>
    <row r="491" spans="1:12" x14ac:dyDescent="0.25">
      <c r="A491" s="259">
        <f>IF(F491&gt;0,COUNTIF(F$8:F491,"&gt;0"),0)</f>
        <v>432</v>
      </c>
      <c r="B491" s="260" t="s">
        <v>186</v>
      </c>
      <c r="C491" s="261"/>
      <c r="D491" s="262" t="s">
        <v>348</v>
      </c>
      <c r="E491" s="263" t="s">
        <v>200</v>
      </c>
      <c r="F491" s="263">
        <v>6</v>
      </c>
      <c r="G491" s="264">
        <v>800</v>
      </c>
      <c r="H491" s="265">
        <v>4800</v>
      </c>
      <c r="I491" s="266">
        <v>0</v>
      </c>
      <c r="J491" s="266">
        <v>4800</v>
      </c>
      <c r="K491" s="262"/>
      <c r="L491" s="12">
        <v>800</v>
      </c>
    </row>
    <row r="492" spans="1:12" ht="30" x14ac:dyDescent="0.25">
      <c r="A492" s="259">
        <f>IF(F492&gt;0,COUNTIF(F$8:F492,"&gt;0"),0)</f>
        <v>433</v>
      </c>
      <c r="B492" s="260" t="s">
        <v>0</v>
      </c>
      <c r="C492" s="261"/>
      <c r="D492" s="262" t="s">
        <v>349</v>
      </c>
      <c r="E492" s="263" t="s">
        <v>185</v>
      </c>
      <c r="F492" s="263">
        <v>2</v>
      </c>
      <c r="G492" s="264">
        <v>3150</v>
      </c>
      <c r="H492" s="265">
        <v>6300</v>
      </c>
      <c r="I492" s="266">
        <v>6300</v>
      </c>
      <c r="J492" s="266">
        <v>0</v>
      </c>
      <c r="K492" s="262"/>
      <c r="L492" s="12">
        <v>3150</v>
      </c>
    </row>
    <row r="493" spans="1:12" x14ac:dyDescent="0.25">
      <c r="A493" s="259">
        <f>IF(F493&gt;0,COUNTIF(F$8:F493,"&gt;0"),0)</f>
        <v>434</v>
      </c>
      <c r="B493" s="260" t="s">
        <v>186</v>
      </c>
      <c r="C493" s="261"/>
      <c r="D493" s="262" t="s">
        <v>350</v>
      </c>
      <c r="E493" s="263" t="s">
        <v>200</v>
      </c>
      <c r="F493" s="263">
        <v>6</v>
      </c>
      <c r="G493" s="264">
        <v>800</v>
      </c>
      <c r="H493" s="265">
        <v>4800</v>
      </c>
      <c r="I493" s="266">
        <v>0</v>
      </c>
      <c r="J493" s="266">
        <v>4800</v>
      </c>
      <c r="K493" s="262"/>
      <c r="L493" s="12">
        <v>800</v>
      </c>
    </row>
    <row r="494" spans="1:12" ht="30" x14ac:dyDescent="0.25">
      <c r="A494" s="259">
        <f>IF(F494&gt;0,COUNTIF(F$8:F494,"&gt;0"),0)</f>
        <v>435</v>
      </c>
      <c r="B494" s="260" t="s">
        <v>0</v>
      </c>
      <c r="C494" s="261"/>
      <c r="D494" s="262" t="s">
        <v>351</v>
      </c>
      <c r="E494" s="263" t="s">
        <v>185</v>
      </c>
      <c r="F494" s="263">
        <v>1</v>
      </c>
      <c r="G494" s="264">
        <v>3320</v>
      </c>
      <c r="H494" s="265">
        <v>3320</v>
      </c>
      <c r="I494" s="266">
        <v>3320</v>
      </c>
      <c r="J494" s="266">
        <v>0</v>
      </c>
      <c r="K494" s="262"/>
      <c r="L494" s="12">
        <v>3320</v>
      </c>
    </row>
    <row r="495" spans="1:12" x14ac:dyDescent="0.25">
      <c r="A495" s="259">
        <f>IF(F495&gt;0,COUNTIF(F$8:F495,"&gt;0"),0)</f>
        <v>436</v>
      </c>
      <c r="B495" s="260" t="s">
        <v>186</v>
      </c>
      <c r="C495" s="261"/>
      <c r="D495" s="262" t="s">
        <v>352</v>
      </c>
      <c r="E495" s="263" t="s">
        <v>185</v>
      </c>
      <c r="F495" s="263">
        <v>1</v>
      </c>
      <c r="G495" s="264">
        <v>500</v>
      </c>
      <c r="H495" s="265">
        <v>500</v>
      </c>
      <c r="I495" s="266">
        <v>0</v>
      </c>
      <c r="J495" s="266">
        <v>500</v>
      </c>
      <c r="K495" s="262"/>
      <c r="L495" s="12">
        <v>500</v>
      </c>
    </row>
    <row r="496" spans="1:12" x14ac:dyDescent="0.25">
      <c r="A496" s="259">
        <f>IF(F496&gt;0,COUNTIF(F$8:F496,"&gt;0"),0)</f>
        <v>0</v>
      </c>
      <c r="B496" s="260"/>
      <c r="C496" s="261"/>
      <c r="D496" s="262" t="s">
        <v>237</v>
      </c>
      <c r="E496" s="263"/>
      <c r="F496" s="263"/>
      <c r="G496" s="264"/>
      <c r="H496" s="265" t="str">
        <v/>
      </c>
      <c r="I496" s="266">
        <v>0</v>
      </c>
      <c r="J496" s="266">
        <v>0</v>
      </c>
      <c r="K496" s="262"/>
      <c r="L496" s="12">
        <v>0</v>
      </c>
    </row>
    <row r="497" spans="1:12" ht="30" x14ac:dyDescent="0.25">
      <c r="A497" s="259">
        <f>IF(F497&gt;0,COUNTIF(F$8:F497,"&gt;0"),0)</f>
        <v>437</v>
      </c>
      <c r="B497" s="260" t="s">
        <v>0</v>
      </c>
      <c r="C497" s="261"/>
      <c r="D497" s="262" t="s">
        <v>242</v>
      </c>
      <c r="E497" s="263" t="s">
        <v>200</v>
      </c>
      <c r="F497" s="263">
        <v>587</v>
      </c>
      <c r="G497" s="264">
        <v>59.91</v>
      </c>
      <c r="H497" s="265">
        <v>35167.17</v>
      </c>
      <c r="I497" s="266">
        <v>35167.17</v>
      </c>
      <c r="J497" s="266">
        <v>0</v>
      </c>
      <c r="K497" s="262"/>
      <c r="L497" s="12">
        <v>59.91</v>
      </c>
    </row>
    <row r="498" spans="1:12" ht="30" x14ac:dyDescent="0.25">
      <c r="A498" s="259">
        <f>IF(F498&gt;0,COUNTIF(F$8:F498,"&gt;0"),0)</f>
        <v>438</v>
      </c>
      <c r="B498" s="260" t="s">
        <v>0</v>
      </c>
      <c r="C498" s="261"/>
      <c r="D498" s="262" t="s">
        <v>243</v>
      </c>
      <c r="E498" s="263" t="s">
        <v>200</v>
      </c>
      <c r="F498" s="263">
        <v>1189</v>
      </c>
      <c r="G498" s="264">
        <v>98.21</v>
      </c>
      <c r="H498" s="265">
        <v>116771.69</v>
      </c>
      <c r="I498" s="266">
        <v>116771.69</v>
      </c>
      <c r="J498" s="266">
        <v>0</v>
      </c>
      <c r="K498" s="262"/>
      <c r="L498" s="12">
        <v>98.21</v>
      </c>
    </row>
    <row r="499" spans="1:12" ht="30" x14ac:dyDescent="0.25">
      <c r="A499" s="259">
        <f>IF(F499&gt;0,COUNTIF(F$8:F499,"&gt;0"),0)</f>
        <v>439</v>
      </c>
      <c r="B499" s="260" t="s">
        <v>186</v>
      </c>
      <c r="C499" s="261"/>
      <c r="D499" s="262" t="s">
        <v>354</v>
      </c>
      <c r="E499" s="263" t="s">
        <v>200</v>
      </c>
      <c r="F499" s="263">
        <v>1776</v>
      </c>
      <c r="G499" s="264">
        <v>88.07</v>
      </c>
      <c r="H499" s="265">
        <v>156412.32</v>
      </c>
      <c r="I499" s="266">
        <v>0</v>
      </c>
      <c r="J499" s="266">
        <v>156412.32</v>
      </c>
      <c r="K499" s="262"/>
      <c r="L499" s="12">
        <v>88.07</v>
      </c>
    </row>
    <row r="500" spans="1:12" x14ac:dyDescent="0.25">
      <c r="A500" s="259">
        <f>IF(F500&gt;0,COUNTIF(F$8:F500,"&gt;0"),0)</f>
        <v>440</v>
      </c>
      <c r="B500" s="260" t="s">
        <v>0</v>
      </c>
      <c r="C500" s="261"/>
      <c r="D500" s="262" t="s">
        <v>355</v>
      </c>
      <c r="E500" s="263" t="s">
        <v>200</v>
      </c>
      <c r="F500" s="263">
        <v>387</v>
      </c>
      <c r="G500" s="264">
        <v>76.010000000000005</v>
      </c>
      <c r="H500" s="265">
        <v>29415.87</v>
      </c>
      <c r="I500" s="266">
        <v>29415.87</v>
      </c>
      <c r="J500" s="266">
        <v>0</v>
      </c>
      <c r="K500" s="262"/>
      <c r="L500" s="12">
        <v>76.010000000000005</v>
      </c>
    </row>
    <row r="501" spans="1:12" x14ac:dyDescent="0.25">
      <c r="A501" s="259">
        <f>IF(F501&gt;0,COUNTIF(F$8:F501,"&gt;0"),0)</f>
        <v>441</v>
      </c>
      <c r="B501" s="260" t="s">
        <v>0</v>
      </c>
      <c r="C501" s="261"/>
      <c r="D501" s="262" t="s">
        <v>356</v>
      </c>
      <c r="E501" s="263" t="s">
        <v>200</v>
      </c>
      <c r="F501" s="263">
        <v>161</v>
      </c>
      <c r="G501" s="264">
        <v>52.48</v>
      </c>
      <c r="H501" s="265">
        <v>8449.2800000000007</v>
      </c>
      <c r="I501" s="266">
        <v>8449.2800000000007</v>
      </c>
      <c r="J501" s="266">
        <v>0</v>
      </c>
      <c r="K501" s="262"/>
      <c r="L501" s="12">
        <v>52.48</v>
      </c>
    </row>
    <row r="502" spans="1:12" x14ac:dyDescent="0.25">
      <c r="A502" s="259">
        <f>IF(F502&gt;0,COUNTIF(F$8:F502,"&gt;0"),0)</f>
        <v>442</v>
      </c>
      <c r="B502" s="260" t="s">
        <v>0</v>
      </c>
      <c r="C502" s="261"/>
      <c r="D502" s="262" t="s">
        <v>357</v>
      </c>
      <c r="E502" s="263" t="s">
        <v>200</v>
      </c>
      <c r="F502" s="263">
        <v>276</v>
      </c>
      <c r="G502" s="264">
        <v>122.14</v>
      </c>
      <c r="H502" s="265">
        <v>33710.639999999999</v>
      </c>
      <c r="I502" s="266">
        <v>33710.639999999999</v>
      </c>
      <c r="J502" s="266">
        <v>0</v>
      </c>
      <c r="K502" s="262"/>
      <c r="L502" s="12">
        <v>122.14</v>
      </c>
    </row>
    <row r="503" spans="1:12" ht="30" x14ac:dyDescent="0.25">
      <c r="A503" s="259">
        <f>IF(F503&gt;0,COUNTIF(F$8:F503,"&gt;0"),0)</f>
        <v>443</v>
      </c>
      <c r="B503" s="260" t="s">
        <v>186</v>
      </c>
      <c r="C503" s="261"/>
      <c r="D503" s="262" t="s">
        <v>354</v>
      </c>
      <c r="E503" s="263" t="s">
        <v>200</v>
      </c>
      <c r="F503" s="263">
        <v>824</v>
      </c>
      <c r="G503" s="264">
        <v>88.07</v>
      </c>
      <c r="H503" s="265">
        <v>72569.679999999993</v>
      </c>
      <c r="I503" s="266">
        <v>0</v>
      </c>
      <c r="J503" s="266">
        <v>72569.679999999993</v>
      </c>
      <c r="K503" s="262"/>
      <c r="L503" s="12">
        <v>88.07</v>
      </c>
    </row>
    <row r="504" spans="1:12" x14ac:dyDescent="0.25">
      <c r="A504" s="259">
        <f>IF(F504&gt;0,COUNTIF(F$8:F504,"&gt;0"),0)</f>
        <v>444</v>
      </c>
      <c r="B504" s="260" t="s">
        <v>0</v>
      </c>
      <c r="C504" s="261"/>
      <c r="D504" s="262" t="s">
        <v>251</v>
      </c>
      <c r="E504" s="263" t="s">
        <v>200</v>
      </c>
      <c r="F504" s="263">
        <v>83</v>
      </c>
      <c r="G504" s="264">
        <v>74.73</v>
      </c>
      <c r="H504" s="265">
        <v>6202.59</v>
      </c>
      <c r="I504" s="266">
        <v>6202.59</v>
      </c>
      <c r="J504" s="266">
        <v>0</v>
      </c>
      <c r="K504" s="262"/>
      <c r="L504" s="12">
        <v>74.73</v>
      </c>
    </row>
    <row r="505" spans="1:12" ht="30" x14ac:dyDescent="0.25">
      <c r="A505" s="259">
        <f>IF(F505&gt;0,COUNTIF(F$8:F505,"&gt;0"),0)</f>
        <v>445</v>
      </c>
      <c r="B505" s="260" t="s">
        <v>186</v>
      </c>
      <c r="C505" s="261"/>
      <c r="D505" s="262" t="s">
        <v>354</v>
      </c>
      <c r="E505" s="263" t="s">
        <v>200</v>
      </c>
      <c r="F505" s="263">
        <v>83</v>
      </c>
      <c r="G505" s="264">
        <v>88.07</v>
      </c>
      <c r="H505" s="265">
        <v>7309.81</v>
      </c>
      <c r="I505" s="266">
        <v>0</v>
      </c>
      <c r="J505" s="266">
        <v>7309.81</v>
      </c>
      <c r="K505" s="262"/>
      <c r="L505" s="12">
        <v>88.07</v>
      </c>
    </row>
    <row r="506" spans="1:12" x14ac:dyDescent="0.25">
      <c r="A506" s="259">
        <f>IF(F506&gt;0,COUNTIF(F$8:F506,"&gt;0"),0)</f>
        <v>0</v>
      </c>
      <c r="B506" s="260"/>
      <c r="C506" s="261"/>
      <c r="D506" s="262" t="s">
        <v>260</v>
      </c>
      <c r="E506" s="263"/>
      <c r="F506" s="263"/>
      <c r="G506" s="264"/>
      <c r="H506" s="265" t="str">
        <v/>
      </c>
      <c r="I506" s="266">
        <v>0</v>
      </c>
      <c r="J506" s="266">
        <v>0</v>
      </c>
      <c r="K506" s="262"/>
      <c r="L506" s="12">
        <v>0</v>
      </c>
    </row>
    <row r="507" spans="1:12" ht="45" x14ac:dyDescent="0.25">
      <c r="A507" s="259">
        <f>IF(F507&gt;0,COUNTIF(F$8:F507,"&gt;0"),0)</f>
        <v>446</v>
      </c>
      <c r="B507" s="260" t="s">
        <v>0</v>
      </c>
      <c r="C507" s="261"/>
      <c r="D507" s="262" t="s">
        <v>358</v>
      </c>
      <c r="E507" s="263" t="s">
        <v>185</v>
      </c>
      <c r="F507" s="263">
        <v>15</v>
      </c>
      <c r="G507" s="264">
        <v>361</v>
      </c>
      <c r="H507" s="265">
        <v>5415</v>
      </c>
      <c r="I507" s="266">
        <v>5415</v>
      </c>
      <c r="J507" s="266">
        <v>0</v>
      </c>
      <c r="K507" s="262"/>
      <c r="L507" s="12">
        <v>361</v>
      </c>
    </row>
    <row r="508" spans="1:12" ht="30" x14ac:dyDescent="0.25">
      <c r="A508" s="259">
        <f>IF(F508&gt;0,COUNTIF(F$8:F508,"&gt;0"),0)</f>
        <v>447</v>
      </c>
      <c r="B508" s="260" t="s">
        <v>0</v>
      </c>
      <c r="C508" s="261"/>
      <c r="D508" s="262" t="s">
        <v>359</v>
      </c>
      <c r="E508" s="263" t="s">
        <v>185</v>
      </c>
      <c r="F508" s="263">
        <v>172</v>
      </c>
      <c r="G508" s="264">
        <v>287.70999999999998</v>
      </c>
      <c r="H508" s="265">
        <v>49486.12</v>
      </c>
      <c r="I508" s="266">
        <v>49486.12</v>
      </c>
      <c r="J508" s="266">
        <v>0</v>
      </c>
      <c r="K508" s="262"/>
      <c r="L508" s="12">
        <v>287.70999999999998</v>
      </c>
    </row>
    <row r="509" spans="1:12" ht="30" x14ac:dyDescent="0.25">
      <c r="A509" s="259">
        <f>IF(F509&gt;0,COUNTIF(F$8:F509,"&gt;0"),0)</f>
        <v>448</v>
      </c>
      <c r="B509" s="260" t="s">
        <v>186</v>
      </c>
      <c r="C509" s="261"/>
      <c r="D509" s="262" t="s">
        <v>360</v>
      </c>
      <c r="E509" s="263" t="s">
        <v>185</v>
      </c>
      <c r="F509" s="263">
        <v>187</v>
      </c>
      <c r="G509" s="264">
        <v>192.15</v>
      </c>
      <c r="H509" s="265">
        <v>35932.050000000003</v>
      </c>
      <c r="I509" s="266">
        <v>0</v>
      </c>
      <c r="J509" s="266">
        <v>35932.050000000003</v>
      </c>
      <c r="K509" s="262"/>
      <c r="L509" s="12">
        <v>192.15</v>
      </c>
    </row>
    <row r="510" spans="1:12" ht="30" x14ac:dyDescent="0.25">
      <c r="A510" s="259">
        <f>IF(F510&gt;0,COUNTIF(F$8:F510,"&gt;0"),0)</f>
        <v>449</v>
      </c>
      <c r="B510" s="260" t="s">
        <v>0</v>
      </c>
      <c r="C510" s="261"/>
      <c r="D510" s="262" t="s">
        <v>361</v>
      </c>
      <c r="E510" s="263" t="s">
        <v>185</v>
      </c>
      <c r="F510" s="263">
        <v>15</v>
      </c>
      <c r="G510" s="264">
        <v>170.8</v>
      </c>
      <c r="H510" s="265">
        <v>2562</v>
      </c>
      <c r="I510" s="266">
        <v>2562</v>
      </c>
      <c r="J510" s="266">
        <v>0</v>
      </c>
      <c r="K510" s="262"/>
      <c r="L510" s="12">
        <v>170.8</v>
      </c>
    </row>
    <row r="511" spans="1:12" ht="30" x14ac:dyDescent="0.25">
      <c r="A511" s="259">
        <f>IF(F511&gt;0,COUNTIF(F$8:F511,"&gt;0"),0)</f>
        <v>450</v>
      </c>
      <c r="B511" s="260" t="s">
        <v>186</v>
      </c>
      <c r="C511" s="261"/>
      <c r="D511" s="262" t="s">
        <v>265</v>
      </c>
      <c r="E511" s="263" t="s">
        <v>185</v>
      </c>
      <c r="F511" s="263">
        <v>15</v>
      </c>
      <c r="G511" s="264">
        <v>256.2</v>
      </c>
      <c r="H511" s="265">
        <v>3843</v>
      </c>
      <c r="I511" s="266">
        <v>0</v>
      </c>
      <c r="J511" s="266">
        <v>3843</v>
      </c>
      <c r="K511" s="262"/>
      <c r="L511" s="12">
        <v>256.2</v>
      </c>
    </row>
    <row r="512" spans="1:12" ht="30" x14ac:dyDescent="0.25">
      <c r="A512" s="259">
        <f>IF(F512&gt;0,COUNTIF(F$8:F512,"&gt;0"),0)</f>
        <v>451</v>
      </c>
      <c r="B512" s="260" t="s">
        <v>0</v>
      </c>
      <c r="C512" s="261"/>
      <c r="D512" s="262" t="s">
        <v>362</v>
      </c>
      <c r="E512" s="263" t="s">
        <v>185</v>
      </c>
      <c r="F512" s="263">
        <v>15</v>
      </c>
      <c r="G512" s="264">
        <v>278.79000000000002</v>
      </c>
      <c r="H512" s="265">
        <v>4181.8500000000004</v>
      </c>
      <c r="I512" s="266">
        <v>4181.8500000000004</v>
      </c>
      <c r="J512" s="266">
        <v>0</v>
      </c>
      <c r="K512" s="262"/>
      <c r="L512" s="12">
        <v>278.79000000000002</v>
      </c>
    </row>
    <row r="513" spans="1:12" ht="30" x14ac:dyDescent="0.25">
      <c r="A513" s="259">
        <f>IF(F513&gt;0,COUNTIF(F$8:F513,"&gt;0"),0)</f>
        <v>452</v>
      </c>
      <c r="B513" s="260" t="s">
        <v>186</v>
      </c>
      <c r="C513" s="261"/>
      <c r="D513" s="262" t="s">
        <v>363</v>
      </c>
      <c r="E513" s="263" t="s">
        <v>185</v>
      </c>
      <c r="F513" s="263">
        <v>15</v>
      </c>
      <c r="G513" s="264">
        <v>344.27</v>
      </c>
      <c r="H513" s="265">
        <v>5164.05</v>
      </c>
      <c r="I513" s="266">
        <v>0</v>
      </c>
      <c r="J513" s="266">
        <v>5164.05</v>
      </c>
      <c r="K513" s="262"/>
      <c r="L513" s="12">
        <v>344.27</v>
      </c>
    </row>
    <row r="514" spans="1:12" ht="30" x14ac:dyDescent="0.25">
      <c r="A514" s="259">
        <f>IF(F514&gt;0,COUNTIF(F$8:F514,"&gt;0"),0)</f>
        <v>453</v>
      </c>
      <c r="B514" s="260" t="s">
        <v>0</v>
      </c>
      <c r="C514" s="261"/>
      <c r="D514" s="262" t="s">
        <v>264</v>
      </c>
      <c r="E514" s="263" t="s">
        <v>185</v>
      </c>
      <c r="F514" s="263">
        <v>2</v>
      </c>
      <c r="G514" s="264">
        <v>330.93</v>
      </c>
      <c r="H514" s="265">
        <v>661.86</v>
      </c>
      <c r="I514" s="266">
        <v>661.86</v>
      </c>
      <c r="J514" s="266">
        <v>0</v>
      </c>
      <c r="K514" s="262"/>
      <c r="L514" s="12">
        <v>330.93</v>
      </c>
    </row>
    <row r="515" spans="1:12" ht="30" x14ac:dyDescent="0.25">
      <c r="A515" s="259">
        <f>IF(F515&gt;0,COUNTIF(F$8:F515,"&gt;0"),0)</f>
        <v>454</v>
      </c>
      <c r="B515" s="260" t="s">
        <v>186</v>
      </c>
      <c r="C515" s="261"/>
      <c r="D515" s="262" t="s">
        <v>265</v>
      </c>
      <c r="E515" s="263" t="s">
        <v>185</v>
      </c>
      <c r="F515" s="263">
        <v>2</v>
      </c>
      <c r="G515" s="264">
        <v>256.2</v>
      </c>
      <c r="H515" s="265">
        <v>512.4</v>
      </c>
      <c r="I515" s="266">
        <v>0</v>
      </c>
      <c r="J515" s="266">
        <v>512.4</v>
      </c>
      <c r="K515" s="262"/>
      <c r="L515" s="12">
        <v>256.2</v>
      </c>
    </row>
    <row r="516" spans="1:12" ht="30" x14ac:dyDescent="0.25">
      <c r="A516" s="259">
        <f>IF(F516&gt;0,COUNTIF(F$8:F516,"&gt;0"),0)</f>
        <v>455</v>
      </c>
      <c r="B516" s="260" t="s">
        <v>0</v>
      </c>
      <c r="C516" s="261"/>
      <c r="D516" s="262" t="s">
        <v>364</v>
      </c>
      <c r="E516" s="263" t="s">
        <v>185</v>
      </c>
      <c r="F516" s="263">
        <v>12</v>
      </c>
      <c r="G516" s="264">
        <v>136.99</v>
      </c>
      <c r="H516" s="265">
        <v>1643.88</v>
      </c>
      <c r="I516" s="266">
        <v>1643.88</v>
      </c>
      <c r="J516" s="266">
        <v>0</v>
      </c>
      <c r="K516" s="262"/>
      <c r="L516" s="12">
        <v>136.99</v>
      </c>
    </row>
    <row r="517" spans="1:12" ht="30" x14ac:dyDescent="0.25">
      <c r="A517" s="259">
        <f>IF(F517&gt;0,COUNTIF(F$8:F517,"&gt;0"),0)</f>
        <v>456</v>
      </c>
      <c r="B517" s="260" t="s">
        <v>0</v>
      </c>
      <c r="C517" s="261"/>
      <c r="D517" s="262" t="s">
        <v>365</v>
      </c>
      <c r="E517" s="263" t="s">
        <v>185</v>
      </c>
      <c r="F517" s="263">
        <v>55</v>
      </c>
      <c r="G517" s="264">
        <v>178.27</v>
      </c>
      <c r="H517" s="265">
        <v>9804.85</v>
      </c>
      <c r="I517" s="266">
        <v>9804.85</v>
      </c>
      <c r="J517" s="266">
        <v>0</v>
      </c>
      <c r="K517" s="262"/>
      <c r="L517" s="12">
        <v>178.27</v>
      </c>
    </row>
    <row r="518" spans="1:12" ht="30" x14ac:dyDescent="0.25">
      <c r="A518" s="259">
        <f>IF(F518&gt;0,COUNTIF(F$8:F518,"&gt;0"),0)</f>
        <v>457</v>
      </c>
      <c r="B518" s="260" t="s">
        <v>0</v>
      </c>
      <c r="C518" s="261"/>
      <c r="D518" s="262" t="s">
        <v>366</v>
      </c>
      <c r="E518" s="263" t="s">
        <v>185</v>
      </c>
      <c r="F518" s="263">
        <v>15</v>
      </c>
      <c r="G518" s="264">
        <v>274</v>
      </c>
      <c r="H518" s="265">
        <v>4110</v>
      </c>
      <c r="I518" s="266">
        <v>4110</v>
      </c>
      <c r="J518" s="266">
        <v>0</v>
      </c>
      <c r="K518" s="262"/>
      <c r="L518" s="12">
        <v>274</v>
      </c>
    </row>
    <row r="519" spans="1:12" x14ac:dyDescent="0.25">
      <c r="A519" s="259">
        <f>IF(F519&gt;0,COUNTIF(F$8:F519,"&gt;0"),0)</f>
        <v>458</v>
      </c>
      <c r="B519" s="260" t="s">
        <v>0</v>
      </c>
      <c r="C519" s="261"/>
      <c r="D519" s="262" t="s">
        <v>367</v>
      </c>
      <c r="E519" s="263" t="s">
        <v>185</v>
      </c>
      <c r="F519" s="263">
        <v>82</v>
      </c>
      <c r="G519" s="264">
        <v>44.84</v>
      </c>
      <c r="H519" s="265">
        <v>3676.88</v>
      </c>
      <c r="I519" s="266">
        <v>3676.88</v>
      </c>
      <c r="J519" s="266">
        <v>0</v>
      </c>
      <c r="K519" s="262"/>
      <c r="L519" s="12">
        <v>44.84</v>
      </c>
    </row>
    <row r="520" spans="1:12" ht="30" x14ac:dyDescent="0.25">
      <c r="A520" s="259">
        <f>IF(F520&gt;0,COUNTIF(F$8:F520,"&gt;0"),0)</f>
        <v>459</v>
      </c>
      <c r="B520" s="260" t="s">
        <v>186</v>
      </c>
      <c r="C520" s="261"/>
      <c r="D520" s="262" t="s">
        <v>368</v>
      </c>
      <c r="E520" s="263" t="s">
        <v>185</v>
      </c>
      <c r="F520" s="263">
        <v>82</v>
      </c>
      <c r="G520" s="264">
        <v>192.15</v>
      </c>
      <c r="H520" s="265">
        <v>15756.3</v>
      </c>
      <c r="I520" s="266">
        <v>0</v>
      </c>
      <c r="J520" s="266">
        <v>15756.3</v>
      </c>
      <c r="K520" s="262"/>
      <c r="L520" s="12">
        <v>192.15</v>
      </c>
    </row>
    <row r="521" spans="1:12" x14ac:dyDescent="0.25">
      <c r="A521" s="259">
        <f>IF(F521&gt;0,COUNTIF(F$8:F521,"&gt;0"),0)</f>
        <v>460</v>
      </c>
      <c r="B521" s="260" t="s">
        <v>0</v>
      </c>
      <c r="C521" s="261"/>
      <c r="D521" s="262" t="s">
        <v>369</v>
      </c>
      <c r="E521" s="263" t="s">
        <v>185</v>
      </c>
      <c r="F521" s="263">
        <v>15</v>
      </c>
      <c r="G521" s="264">
        <v>285.02</v>
      </c>
      <c r="H521" s="265">
        <v>4275.3</v>
      </c>
      <c r="I521" s="266">
        <v>4275.3</v>
      </c>
      <c r="J521" s="266">
        <v>0</v>
      </c>
      <c r="K521" s="262"/>
      <c r="L521" s="12">
        <v>285.02</v>
      </c>
    </row>
    <row r="522" spans="1:12" x14ac:dyDescent="0.25">
      <c r="A522" s="259">
        <f>IF(F522&gt;0,COUNTIF(F$8:F522,"&gt;0"),0)</f>
        <v>461</v>
      </c>
      <c r="B522" s="260" t="s">
        <v>186</v>
      </c>
      <c r="C522" s="261"/>
      <c r="D522" s="262" t="s">
        <v>370</v>
      </c>
      <c r="E522" s="263" t="s">
        <v>185</v>
      </c>
      <c r="F522" s="263">
        <v>15</v>
      </c>
      <c r="G522" s="264">
        <v>343.74</v>
      </c>
      <c r="H522" s="265">
        <v>5156.1000000000004</v>
      </c>
      <c r="I522" s="266">
        <v>0</v>
      </c>
      <c r="J522" s="266">
        <v>5156.1000000000004</v>
      </c>
      <c r="K522" s="262"/>
      <c r="L522" s="12">
        <v>343.74</v>
      </c>
    </row>
    <row r="523" spans="1:12" ht="45" x14ac:dyDescent="0.25">
      <c r="A523" s="259">
        <f>IF(F523&gt;0,COUNTIF(F$8:F523,"&gt;0"),0)</f>
        <v>462</v>
      </c>
      <c r="B523" s="260" t="s">
        <v>0</v>
      </c>
      <c r="C523" s="261"/>
      <c r="D523" s="262" t="s">
        <v>371</v>
      </c>
      <c r="E523" s="263" t="s">
        <v>185</v>
      </c>
      <c r="F523" s="263">
        <v>15</v>
      </c>
      <c r="G523" s="264">
        <v>261.54000000000002</v>
      </c>
      <c r="H523" s="265">
        <v>3923.1</v>
      </c>
      <c r="I523" s="266">
        <v>3923.1</v>
      </c>
      <c r="J523" s="266">
        <v>0</v>
      </c>
      <c r="K523" s="262"/>
      <c r="L523" s="12">
        <v>261.54000000000002</v>
      </c>
    </row>
    <row r="524" spans="1:12" x14ac:dyDescent="0.25">
      <c r="A524" s="259">
        <f>IF(F524&gt;0,COUNTIF(F$8:F524,"&gt;0"),0)</f>
        <v>463</v>
      </c>
      <c r="B524" s="260" t="s">
        <v>0</v>
      </c>
      <c r="C524" s="261"/>
      <c r="D524" s="262" t="s">
        <v>372</v>
      </c>
      <c r="E524" s="263" t="s">
        <v>185</v>
      </c>
      <c r="F524" s="263">
        <v>15</v>
      </c>
      <c r="G524" s="264">
        <v>74.73</v>
      </c>
      <c r="H524" s="265">
        <v>1120.95</v>
      </c>
      <c r="I524" s="266">
        <v>1120.95</v>
      </c>
      <c r="J524" s="266">
        <v>0</v>
      </c>
      <c r="K524" s="262"/>
      <c r="L524" s="12">
        <v>74.73</v>
      </c>
    </row>
    <row r="525" spans="1:12" x14ac:dyDescent="0.25">
      <c r="A525" s="259">
        <f>IF(F525&gt;0,COUNTIF(F$8:F525,"&gt;0"),0)</f>
        <v>464</v>
      </c>
      <c r="B525" s="260" t="s">
        <v>186</v>
      </c>
      <c r="C525" s="261"/>
      <c r="D525" s="262" t="s">
        <v>373</v>
      </c>
      <c r="E525" s="263" t="s">
        <v>185</v>
      </c>
      <c r="F525" s="263">
        <v>15</v>
      </c>
      <c r="G525" s="264">
        <v>160.13</v>
      </c>
      <c r="H525" s="265">
        <v>2401.9499999999998</v>
      </c>
      <c r="I525" s="266">
        <v>0</v>
      </c>
      <c r="J525" s="266">
        <v>2401.9499999999998</v>
      </c>
      <c r="K525" s="262"/>
      <c r="L525" s="12">
        <v>160.13</v>
      </c>
    </row>
    <row r="526" spans="1:12" x14ac:dyDescent="0.25">
      <c r="A526" s="259">
        <f>IF(F526&gt;0,COUNTIF(F$8:F526,"&gt;0"),0)</f>
        <v>465</v>
      </c>
      <c r="B526" s="260" t="s">
        <v>186</v>
      </c>
      <c r="C526" s="261"/>
      <c r="D526" s="262" t="s">
        <v>374</v>
      </c>
      <c r="E526" s="263" t="s">
        <v>185</v>
      </c>
      <c r="F526" s="263">
        <v>15</v>
      </c>
      <c r="G526" s="264">
        <v>160.13</v>
      </c>
      <c r="H526" s="265">
        <v>2401.9499999999998</v>
      </c>
      <c r="I526" s="266">
        <v>0</v>
      </c>
      <c r="J526" s="266">
        <v>2401.9499999999998</v>
      </c>
      <c r="K526" s="262"/>
      <c r="L526" s="12">
        <v>160.13</v>
      </c>
    </row>
    <row r="527" spans="1:12" x14ac:dyDescent="0.25">
      <c r="A527" s="259">
        <f>IF(F527&gt;0,COUNTIF(F$8:F527,"&gt;0"),0)</f>
        <v>0</v>
      </c>
      <c r="B527" s="260"/>
      <c r="C527" s="261"/>
      <c r="D527" s="262" t="s">
        <v>375</v>
      </c>
      <c r="E527" s="263"/>
      <c r="F527" s="263"/>
      <c r="G527" s="264"/>
      <c r="H527" s="265" t="str">
        <v/>
      </c>
      <c r="I527" s="266">
        <v>0</v>
      </c>
      <c r="J527" s="266">
        <v>0</v>
      </c>
      <c r="K527" s="262"/>
      <c r="L527" s="12">
        <v>0</v>
      </c>
    </row>
    <row r="528" spans="1:12" x14ac:dyDescent="0.25">
      <c r="A528" s="259">
        <f>IF(F528&gt;0,COUNTIF(F$8:F528,"&gt;0"),0)</f>
        <v>466</v>
      </c>
      <c r="B528" s="260" t="s">
        <v>0</v>
      </c>
      <c r="C528" s="261"/>
      <c r="D528" s="262" t="s">
        <v>298</v>
      </c>
      <c r="E528" s="263" t="s">
        <v>185</v>
      </c>
      <c r="F528" s="263">
        <v>200</v>
      </c>
      <c r="G528" s="264">
        <v>4.0599999999999996</v>
      </c>
      <c r="H528" s="265">
        <v>812</v>
      </c>
      <c r="I528" s="266">
        <v>812</v>
      </c>
      <c r="J528" s="266">
        <v>0</v>
      </c>
      <c r="K528" s="262"/>
      <c r="L528" s="12">
        <v>4.0599999999999996</v>
      </c>
    </row>
    <row r="529" spans="1:12" x14ac:dyDescent="0.25">
      <c r="A529" s="259">
        <f>IF(F529&gt;0,COUNTIF(F$8:F529,"&gt;0"),0)</f>
        <v>467</v>
      </c>
      <c r="B529" s="260" t="s">
        <v>0</v>
      </c>
      <c r="C529" s="261"/>
      <c r="D529" s="262" t="s">
        <v>299</v>
      </c>
      <c r="E529" s="263" t="s">
        <v>185</v>
      </c>
      <c r="F529" s="263">
        <v>1000</v>
      </c>
      <c r="G529" s="264">
        <v>5.34</v>
      </c>
      <c r="H529" s="265">
        <v>5340</v>
      </c>
      <c r="I529" s="266">
        <v>5340</v>
      </c>
      <c r="J529" s="266">
        <v>0</v>
      </c>
      <c r="K529" s="262"/>
      <c r="L529" s="12">
        <v>5.34</v>
      </c>
    </row>
    <row r="530" spans="1:12" x14ac:dyDescent="0.25">
      <c r="A530" s="259">
        <f>IF(F530&gt;0,COUNTIF(F$8:F530,"&gt;0"),0)</f>
        <v>468</v>
      </c>
      <c r="B530" s="260" t="s">
        <v>0</v>
      </c>
      <c r="C530" s="261"/>
      <c r="D530" s="262" t="s">
        <v>300</v>
      </c>
      <c r="E530" s="263" t="s">
        <v>185</v>
      </c>
      <c r="F530" s="263">
        <v>15</v>
      </c>
      <c r="G530" s="264">
        <v>2.46</v>
      </c>
      <c r="H530" s="265">
        <v>36.9</v>
      </c>
      <c r="I530" s="266">
        <v>36.9</v>
      </c>
      <c r="J530" s="266">
        <v>0</v>
      </c>
      <c r="K530" s="262"/>
      <c r="L530" s="12">
        <v>2.46</v>
      </c>
    </row>
    <row r="531" spans="1:12" x14ac:dyDescent="0.25">
      <c r="A531" s="259">
        <f>IF(F531&gt;0,COUNTIF(F$8:F531,"&gt;0"),0)</f>
        <v>469</v>
      </c>
      <c r="B531" s="260" t="s">
        <v>0</v>
      </c>
      <c r="C531" s="261"/>
      <c r="D531" s="262" t="s">
        <v>376</v>
      </c>
      <c r="E531" s="263" t="s">
        <v>185</v>
      </c>
      <c r="F531" s="263">
        <v>32</v>
      </c>
      <c r="G531" s="264">
        <v>12.81</v>
      </c>
      <c r="H531" s="265">
        <v>409.92</v>
      </c>
      <c r="I531" s="266">
        <v>409.92</v>
      </c>
      <c r="J531" s="266">
        <v>0</v>
      </c>
      <c r="K531" s="262"/>
      <c r="L531" s="12">
        <v>12.81</v>
      </c>
    </row>
    <row r="532" spans="1:12" ht="30" x14ac:dyDescent="0.25">
      <c r="A532" s="259">
        <f>IF(F532&gt;0,COUNTIF(F$8:F532,"&gt;0"),0)</f>
        <v>470</v>
      </c>
      <c r="B532" s="260" t="s">
        <v>186</v>
      </c>
      <c r="C532" s="261"/>
      <c r="D532" s="262" t="s">
        <v>377</v>
      </c>
      <c r="E532" s="263" t="s">
        <v>185</v>
      </c>
      <c r="F532" s="263">
        <v>32</v>
      </c>
      <c r="G532" s="264">
        <v>320.25</v>
      </c>
      <c r="H532" s="265">
        <v>10248</v>
      </c>
      <c r="I532" s="266">
        <v>0</v>
      </c>
      <c r="J532" s="266">
        <v>10248</v>
      </c>
      <c r="K532" s="262"/>
      <c r="L532" s="12">
        <v>320.25</v>
      </c>
    </row>
    <row r="533" spans="1:12" x14ac:dyDescent="0.25">
      <c r="A533" s="259">
        <f>IF(F533&gt;0,COUNTIF(F$8:F533,"&gt;0"),0)</f>
        <v>471</v>
      </c>
      <c r="B533" s="260" t="s">
        <v>0</v>
      </c>
      <c r="C533" s="261"/>
      <c r="D533" s="262" t="s">
        <v>378</v>
      </c>
      <c r="E533" s="263" t="s">
        <v>185</v>
      </c>
      <c r="F533" s="263">
        <v>186</v>
      </c>
      <c r="G533" s="264">
        <v>58.21</v>
      </c>
      <c r="H533" s="265">
        <v>10827.06</v>
      </c>
      <c r="I533" s="266">
        <v>10827.06</v>
      </c>
      <c r="J533" s="266">
        <v>0</v>
      </c>
      <c r="K533" s="262"/>
      <c r="L533" s="12">
        <v>58.21</v>
      </c>
    </row>
    <row r="534" spans="1:12" x14ac:dyDescent="0.25">
      <c r="A534" s="259">
        <f>IF(F534&gt;0,COUNTIF(F$8:F534,"&gt;0"),0)</f>
        <v>472</v>
      </c>
      <c r="B534" s="260" t="s">
        <v>186</v>
      </c>
      <c r="C534" s="261"/>
      <c r="D534" s="262" t="s">
        <v>379</v>
      </c>
      <c r="E534" s="263" t="s">
        <v>185</v>
      </c>
      <c r="F534" s="263">
        <v>186</v>
      </c>
      <c r="G534" s="264">
        <v>80.06</v>
      </c>
      <c r="H534" s="265">
        <v>14891.16</v>
      </c>
      <c r="I534" s="266">
        <v>0</v>
      </c>
      <c r="J534" s="266">
        <v>14891.16</v>
      </c>
      <c r="K534" s="262"/>
      <c r="L534" s="12">
        <v>80.06</v>
      </c>
    </row>
    <row r="535" spans="1:12" x14ac:dyDescent="0.25">
      <c r="A535" s="259">
        <f>IF(F535&gt;0,COUNTIF(F$8:F535,"&gt;0"),0)</f>
        <v>473</v>
      </c>
      <c r="B535" s="260" t="s">
        <v>0</v>
      </c>
      <c r="C535" s="261"/>
      <c r="D535" s="262" t="s">
        <v>380</v>
      </c>
      <c r="E535" s="263" t="s">
        <v>185</v>
      </c>
      <c r="F535" s="263">
        <v>15</v>
      </c>
      <c r="G535" s="264">
        <v>53.38</v>
      </c>
      <c r="H535" s="265">
        <v>800.7</v>
      </c>
      <c r="I535" s="266">
        <v>800.7</v>
      </c>
      <c r="J535" s="266">
        <v>0</v>
      </c>
      <c r="K535" s="262"/>
      <c r="L535" s="12">
        <v>53.38</v>
      </c>
    </row>
    <row r="536" spans="1:12" x14ac:dyDescent="0.25">
      <c r="A536" s="259">
        <f>IF(F536&gt;0,COUNTIF(F$8:F536,"&gt;0"),0)</f>
        <v>474</v>
      </c>
      <c r="B536" s="260" t="s">
        <v>0</v>
      </c>
      <c r="C536" s="261"/>
      <c r="D536" s="262" t="s">
        <v>381</v>
      </c>
      <c r="E536" s="263" t="s">
        <v>185</v>
      </c>
      <c r="F536" s="263">
        <v>15</v>
      </c>
      <c r="G536" s="264">
        <v>64.05</v>
      </c>
      <c r="H536" s="265">
        <v>960.75</v>
      </c>
      <c r="I536" s="266">
        <v>960.75</v>
      </c>
      <c r="J536" s="266">
        <v>0</v>
      </c>
      <c r="K536" s="262"/>
      <c r="L536" s="12">
        <v>64.05</v>
      </c>
    </row>
    <row r="537" spans="1:12" x14ac:dyDescent="0.25">
      <c r="A537" s="259">
        <f>IF(F537&gt;0,COUNTIF(F$8:F537,"&gt;0"),0)</f>
        <v>475</v>
      </c>
      <c r="B537" s="260" t="s">
        <v>186</v>
      </c>
      <c r="C537" s="261"/>
      <c r="D537" s="262" t="s">
        <v>382</v>
      </c>
      <c r="E537" s="263" t="s">
        <v>185</v>
      </c>
      <c r="F537" s="263">
        <v>30</v>
      </c>
      <c r="G537" s="264">
        <v>80.06</v>
      </c>
      <c r="H537" s="265">
        <v>2401.8000000000002</v>
      </c>
      <c r="I537" s="266">
        <v>0</v>
      </c>
      <c r="J537" s="266">
        <v>2401.8000000000002</v>
      </c>
      <c r="K537" s="262"/>
      <c r="L537" s="12">
        <v>80.06</v>
      </c>
    </row>
    <row r="538" spans="1:12" x14ac:dyDescent="0.25">
      <c r="A538" s="259">
        <f>IF(F538&gt;0,COUNTIF(F$8:F538,"&gt;0"),0)</f>
        <v>0</v>
      </c>
      <c r="B538" s="260"/>
      <c r="C538" s="261"/>
      <c r="D538" s="262" t="s">
        <v>383</v>
      </c>
      <c r="E538" s="263"/>
      <c r="F538" s="263"/>
      <c r="G538" s="264"/>
      <c r="H538" s="265" t="str">
        <v/>
      </c>
      <c r="I538" s="266">
        <v>0</v>
      </c>
      <c r="J538" s="266">
        <v>0</v>
      </c>
      <c r="K538" s="262"/>
      <c r="L538" s="12">
        <v>0</v>
      </c>
    </row>
    <row r="539" spans="1:12" ht="30" x14ac:dyDescent="0.25">
      <c r="A539" s="259">
        <f>IF(F539&gt;0,COUNTIF(F$8:F539,"&gt;0"),0)</f>
        <v>476</v>
      </c>
      <c r="B539" s="260" t="s">
        <v>0</v>
      </c>
      <c r="C539" s="261"/>
      <c r="D539" s="262" t="s">
        <v>317</v>
      </c>
      <c r="E539" s="263" t="s">
        <v>185</v>
      </c>
      <c r="F539" s="263">
        <v>8</v>
      </c>
      <c r="G539" s="264">
        <v>640.5</v>
      </c>
      <c r="H539" s="265">
        <v>5124</v>
      </c>
      <c r="I539" s="266">
        <v>5124</v>
      </c>
      <c r="J539" s="266">
        <v>0</v>
      </c>
      <c r="K539" s="262"/>
      <c r="L539" s="12">
        <v>640.5</v>
      </c>
    </row>
    <row r="540" spans="1:12" x14ac:dyDescent="0.25">
      <c r="A540" s="259">
        <f>IF(F540&gt;0,COUNTIF(F$8:F540,"&gt;0"),0)</f>
        <v>477</v>
      </c>
      <c r="B540" s="260" t="s">
        <v>0</v>
      </c>
      <c r="C540" s="261"/>
      <c r="D540" s="262" t="s">
        <v>318</v>
      </c>
      <c r="E540" s="263" t="s">
        <v>185</v>
      </c>
      <c r="F540" s="263">
        <v>1</v>
      </c>
      <c r="G540" s="264">
        <v>2028.25</v>
      </c>
      <c r="H540" s="265">
        <v>2028.25</v>
      </c>
      <c r="I540" s="266">
        <v>2028.25</v>
      </c>
      <c r="J540" s="266">
        <v>0</v>
      </c>
      <c r="K540" s="262"/>
      <c r="L540" s="12">
        <v>2028.25</v>
      </c>
    </row>
    <row r="541" spans="1:12" x14ac:dyDescent="0.25">
      <c r="A541" s="259">
        <f>IF(F541&gt;0,COUNTIF(F$8:F541,"&gt;0"),0)</f>
        <v>0</v>
      </c>
      <c r="B541" s="260"/>
      <c r="C541" s="261"/>
      <c r="D541" s="262" t="s">
        <v>392</v>
      </c>
      <c r="E541" s="263"/>
      <c r="F541" s="263"/>
      <c r="G541" s="264"/>
      <c r="H541" s="265" t="str">
        <v/>
      </c>
      <c r="I541" s="266">
        <v>0</v>
      </c>
      <c r="J541" s="266">
        <v>0</v>
      </c>
      <c r="K541" s="262"/>
      <c r="L541" s="12">
        <v>0</v>
      </c>
    </row>
    <row r="542" spans="1:12" x14ac:dyDescent="0.25">
      <c r="A542" s="259">
        <f>IF(F542&gt;0,COUNTIF(F$8:F542,"&gt;0"),0)</f>
        <v>478</v>
      </c>
      <c r="B542" s="260" t="s">
        <v>0</v>
      </c>
      <c r="C542" s="261"/>
      <c r="D542" s="262" t="s">
        <v>320</v>
      </c>
      <c r="E542" s="263" t="s">
        <v>185</v>
      </c>
      <c r="F542" s="263">
        <v>15</v>
      </c>
      <c r="G542" s="264">
        <v>6351.63</v>
      </c>
      <c r="H542" s="265">
        <v>95274.45</v>
      </c>
      <c r="I542" s="266">
        <v>95274.45</v>
      </c>
      <c r="J542" s="266">
        <v>0</v>
      </c>
      <c r="K542" s="262"/>
      <c r="L542" s="12">
        <v>6351.63</v>
      </c>
    </row>
    <row r="543" spans="1:12" ht="30" x14ac:dyDescent="0.25">
      <c r="A543" s="259">
        <f>IF(F543&gt;0,COUNTIF(F$8:F543,"&gt;0"),0)</f>
        <v>479</v>
      </c>
      <c r="B543" s="260" t="s">
        <v>0</v>
      </c>
      <c r="C543" s="261"/>
      <c r="D543" s="262" t="s">
        <v>385</v>
      </c>
      <c r="E543" s="263" t="s">
        <v>185</v>
      </c>
      <c r="F543" s="263">
        <v>15</v>
      </c>
      <c r="G543" s="264">
        <v>0</v>
      </c>
      <c r="H543" s="265" t="str">
        <v/>
      </c>
      <c r="I543" s="266">
        <v>0</v>
      </c>
      <c r="J543" s="266">
        <v>0</v>
      </c>
      <c r="K543" s="262"/>
      <c r="L543" s="12">
        <v>0</v>
      </c>
    </row>
    <row r="544" spans="1:12" x14ac:dyDescent="0.25">
      <c r="A544" s="259">
        <f>IF(F544&gt;0,COUNTIF(F$8:F544,"&gt;0"),0)</f>
        <v>480</v>
      </c>
      <c r="B544" s="260" t="s">
        <v>186</v>
      </c>
      <c r="C544" s="261"/>
      <c r="D544" s="262" t="s">
        <v>322</v>
      </c>
      <c r="E544" s="263" t="s">
        <v>185</v>
      </c>
      <c r="F544" s="263">
        <v>15</v>
      </c>
      <c r="G544" s="264">
        <v>2668.75</v>
      </c>
      <c r="H544" s="265">
        <v>40031.25</v>
      </c>
      <c r="I544" s="266">
        <v>0</v>
      </c>
      <c r="J544" s="266">
        <v>40031.25</v>
      </c>
      <c r="K544" s="262"/>
      <c r="L544" s="12">
        <v>2668.75</v>
      </c>
    </row>
    <row r="545" spans="1:12" x14ac:dyDescent="0.25">
      <c r="A545" s="259">
        <f>IF(F545&gt;0,COUNTIF(F$8:F545,"&gt;0"),0)</f>
        <v>481</v>
      </c>
      <c r="B545" s="260" t="s">
        <v>0</v>
      </c>
      <c r="C545" s="261"/>
      <c r="D545" s="262" t="s">
        <v>323</v>
      </c>
      <c r="E545" s="263" t="s">
        <v>200</v>
      </c>
      <c r="F545" s="263">
        <v>15</v>
      </c>
      <c r="G545" s="264">
        <v>264.60000000000002</v>
      </c>
      <c r="H545" s="265">
        <v>3969</v>
      </c>
      <c r="I545" s="266">
        <v>3969</v>
      </c>
      <c r="J545" s="266">
        <v>0</v>
      </c>
      <c r="K545" s="262"/>
      <c r="L545" s="12">
        <v>264.60000000000002</v>
      </c>
    </row>
    <row r="546" spans="1:12" x14ac:dyDescent="0.25">
      <c r="A546" s="259">
        <f>IF(F546&gt;0,COUNTIF(F$8:F546,"&gt;0"),0)</f>
        <v>482</v>
      </c>
      <c r="B546" s="260" t="s">
        <v>186</v>
      </c>
      <c r="C546" s="261"/>
      <c r="D546" s="262" t="s">
        <v>324</v>
      </c>
      <c r="E546" s="263" t="s">
        <v>200</v>
      </c>
      <c r="F546" s="263">
        <v>15</v>
      </c>
      <c r="G546" s="264">
        <v>330.75</v>
      </c>
      <c r="H546" s="265">
        <v>4961.25</v>
      </c>
      <c r="I546" s="266">
        <v>0</v>
      </c>
      <c r="J546" s="266">
        <v>4961.25</v>
      </c>
      <c r="K546" s="262"/>
      <c r="L546" s="12">
        <v>330.75</v>
      </c>
    </row>
    <row r="547" spans="1:12" x14ac:dyDescent="0.25">
      <c r="A547" s="259">
        <f>IF(F547&gt;0,COUNTIF(F$8:F547,"&gt;0"),0)</f>
        <v>483</v>
      </c>
      <c r="B547" s="260" t="s">
        <v>0</v>
      </c>
      <c r="C547" s="261"/>
      <c r="D547" s="262" t="s">
        <v>325</v>
      </c>
      <c r="E547" s="263" t="s">
        <v>185</v>
      </c>
      <c r="F547" s="263">
        <v>4</v>
      </c>
      <c r="G547" s="264">
        <v>8486.6299999999992</v>
      </c>
      <c r="H547" s="265">
        <v>33946.519999999997</v>
      </c>
      <c r="I547" s="266">
        <v>33946.519999999997</v>
      </c>
      <c r="J547" s="266">
        <v>0</v>
      </c>
      <c r="K547" s="262"/>
      <c r="L547" s="12">
        <v>8486.6299999999992</v>
      </c>
    </row>
    <row r="548" spans="1:12" x14ac:dyDescent="0.25">
      <c r="A548" s="259">
        <f>IF(F548&gt;0,COUNTIF(F$8:F548,"&gt;0"),0)</f>
        <v>484</v>
      </c>
      <c r="B548" s="260" t="s">
        <v>186</v>
      </c>
      <c r="C548" s="261"/>
      <c r="D548" s="262" t="s">
        <v>326</v>
      </c>
      <c r="E548" s="263" t="s">
        <v>185</v>
      </c>
      <c r="F548" s="263">
        <v>4</v>
      </c>
      <c r="G548" s="264">
        <v>918.05</v>
      </c>
      <c r="H548" s="265">
        <v>3672.2</v>
      </c>
      <c r="I548" s="266">
        <v>0</v>
      </c>
      <c r="J548" s="266">
        <v>3672.2</v>
      </c>
      <c r="K548" s="262"/>
      <c r="L548" s="12">
        <v>918.05</v>
      </c>
    </row>
    <row r="549" spans="1:12" x14ac:dyDescent="0.25">
      <c r="A549" s="259">
        <f>IF(F549&gt;0,COUNTIF(F$8:F549,"&gt;0"),0)</f>
        <v>485</v>
      </c>
      <c r="B549" s="260" t="s">
        <v>0</v>
      </c>
      <c r="C549" s="261"/>
      <c r="D549" s="262" t="s">
        <v>327</v>
      </c>
      <c r="E549" s="263" t="s">
        <v>185</v>
      </c>
      <c r="F549" s="263">
        <v>4</v>
      </c>
      <c r="G549" s="264">
        <v>1761.38</v>
      </c>
      <c r="H549" s="265">
        <v>7045.52</v>
      </c>
      <c r="I549" s="266">
        <v>7045.52</v>
      </c>
      <c r="J549" s="266">
        <v>0</v>
      </c>
      <c r="K549" s="262"/>
      <c r="L549" s="12">
        <v>1761.38</v>
      </c>
    </row>
    <row r="550" spans="1:12" x14ac:dyDescent="0.25">
      <c r="A550" s="259">
        <f>IF(F550&gt;0,COUNTIF(F$8:F550,"&gt;0"),0)</f>
        <v>486</v>
      </c>
      <c r="B550" s="260" t="s">
        <v>186</v>
      </c>
      <c r="C550" s="261"/>
      <c r="D550" s="262" t="s">
        <v>328</v>
      </c>
      <c r="E550" s="263" t="s">
        <v>185</v>
      </c>
      <c r="F550" s="263">
        <v>4</v>
      </c>
      <c r="G550" s="264">
        <v>560.44000000000005</v>
      </c>
      <c r="H550" s="265">
        <v>2241.7600000000002</v>
      </c>
      <c r="I550" s="266">
        <v>0</v>
      </c>
      <c r="J550" s="266">
        <v>2241.7600000000002</v>
      </c>
      <c r="K550" s="262"/>
      <c r="L550" s="12">
        <v>560.44000000000005</v>
      </c>
    </row>
    <row r="551" spans="1:12" x14ac:dyDescent="0.25">
      <c r="A551" s="259">
        <f>IF(F551&gt;0,COUNTIF(F$8:F551,"&gt;0"),0)</f>
        <v>0</v>
      </c>
      <c r="B551" s="260"/>
      <c r="C551" s="261"/>
      <c r="D551" s="262" t="s">
        <v>389</v>
      </c>
      <c r="E551" s="263"/>
      <c r="F551" s="263"/>
      <c r="G551" s="264"/>
      <c r="H551" s="265" t="str">
        <v/>
      </c>
      <c r="I551" s="266">
        <v>0</v>
      </c>
      <c r="J551" s="266">
        <v>0</v>
      </c>
      <c r="K551" s="262"/>
      <c r="L551" s="12">
        <v>0</v>
      </c>
    </row>
    <row r="552" spans="1:12" ht="30" x14ac:dyDescent="0.25">
      <c r="A552" s="259">
        <f>IF(F552&gt;0,COUNTIF(F$8:F552,"&gt;0"),0)</f>
        <v>487</v>
      </c>
      <c r="B552" s="260" t="s">
        <v>0</v>
      </c>
      <c r="C552" s="261"/>
      <c r="D552" s="262" t="s">
        <v>330</v>
      </c>
      <c r="E552" s="263" t="s">
        <v>185</v>
      </c>
      <c r="F552" s="263">
        <v>3</v>
      </c>
      <c r="G552" s="264">
        <v>461.93</v>
      </c>
      <c r="H552" s="265">
        <v>1385.79</v>
      </c>
      <c r="I552" s="266">
        <v>1385.79</v>
      </c>
      <c r="J552" s="266">
        <v>0</v>
      </c>
      <c r="K552" s="262"/>
      <c r="L552" s="12">
        <v>461.93</v>
      </c>
    </row>
    <row r="553" spans="1:12" ht="30" x14ac:dyDescent="0.25">
      <c r="A553" s="259">
        <f>IF(F553&gt;0,COUNTIF(F$8:F553,"&gt;0"),0)</f>
        <v>488</v>
      </c>
      <c r="B553" s="260" t="s">
        <v>0</v>
      </c>
      <c r="C553" s="261"/>
      <c r="D553" s="262" t="s">
        <v>331</v>
      </c>
      <c r="E553" s="263" t="s">
        <v>185</v>
      </c>
      <c r="F553" s="263">
        <v>5</v>
      </c>
      <c r="G553" s="264">
        <v>98.61</v>
      </c>
      <c r="H553" s="265">
        <v>493.05</v>
      </c>
      <c r="I553" s="266">
        <v>493.05</v>
      </c>
      <c r="J553" s="266">
        <v>0</v>
      </c>
      <c r="K553" s="262"/>
      <c r="L553" s="12">
        <v>98.61</v>
      </c>
    </row>
    <row r="554" spans="1:12" x14ac:dyDescent="0.25">
      <c r="A554" s="259">
        <f>IF(F554&gt;0,COUNTIF(F$8:F554,"&gt;0"),0)</f>
        <v>489</v>
      </c>
      <c r="B554" s="260" t="s">
        <v>186</v>
      </c>
      <c r="C554" s="261"/>
      <c r="D554" s="262" t="s">
        <v>332</v>
      </c>
      <c r="E554" s="263" t="s">
        <v>185</v>
      </c>
      <c r="F554" s="263">
        <v>1</v>
      </c>
      <c r="G554" s="264">
        <v>2701.88</v>
      </c>
      <c r="H554" s="265">
        <v>2701.88</v>
      </c>
      <c r="I554" s="266">
        <v>0</v>
      </c>
      <c r="J554" s="266">
        <v>2701.88</v>
      </c>
      <c r="K554" s="262"/>
      <c r="L554" s="12">
        <v>2701.88</v>
      </c>
    </row>
    <row r="555" spans="1:12" x14ac:dyDescent="0.25">
      <c r="A555" s="259">
        <f>IF(F555&gt;0,COUNTIF(F$8:F555,"&gt;0"),0)</f>
        <v>0</v>
      </c>
      <c r="B555" s="260"/>
      <c r="C555" s="261"/>
      <c r="D555" s="262" t="s">
        <v>390</v>
      </c>
      <c r="E555" s="263"/>
      <c r="F555" s="263"/>
      <c r="G555" s="264"/>
      <c r="H555" s="265" t="str">
        <v/>
      </c>
      <c r="I555" s="266">
        <v>0</v>
      </c>
      <c r="J555" s="266">
        <v>0</v>
      </c>
      <c r="K555" s="262"/>
      <c r="L555" s="12">
        <v>0</v>
      </c>
    </row>
    <row r="556" spans="1:12" ht="30" x14ac:dyDescent="0.25">
      <c r="A556" s="259">
        <f>IF(F556&gt;0,COUNTIF(F$8:F556,"&gt;0"),0)</f>
        <v>490</v>
      </c>
      <c r="B556" s="260" t="s">
        <v>0</v>
      </c>
      <c r="C556" s="261"/>
      <c r="D556" s="262" t="s">
        <v>330</v>
      </c>
      <c r="E556" s="263" t="s">
        <v>185</v>
      </c>
      <c r="F556" s="263">
        <v>12</v>
      </c>
      <c r="G556" s="264">
        <v>461.93</v>
      </c>
      <c r="H556" s="265">
        <v>5543.16</v>
      </c>
      <c r="I556" s="266">
        <v>5543.16</v>
      </c>
      <c r="J556" s="266">
        <v>0</v>
      </c>
      <c r="K556" s="262"/>
      <c r="L556" s="12">
        <v>461.93</v>
      </c>
    </row>
    <row r="557" spans="1:12" ht="30" x14ac:dyDescent="0.25">
      <c r="A557" s="259">
        <f>IF(F557&gt;0,COUNTIF(F$8:F557,"&gt;0"),0)</f>
        <v>491</v>
      </c>
      <c r="B557" s="260" t="s">
        <v>0</v>
      </c>
      <c r="C557" s="261"/>
      <c r="D557" s="262" t="s">
        <v>331</v>
      </c>
      <c r="E557" s="263" t="s">
        <v>185</v>
      </c>
      <c r="F557" s="263">
        <v>15</v>
      </c>
      <c r="G557" s="264">
        <v>98.61</v>
      </c>
      <c r="H557" s="265">
        <v>1479.15</v>
      </c>
      <c r="I557" s="266">
        <v>1479.15</v>
      </c>
      <c r="J557" s="266">
        <v>0</v>
      </c>
      <c r="K557" s="262"/>
      <c r="L557" s="12">
        <v>98.61</v>
      </c>
    </row>
    <row r="558" spans="1:12" ht="30" x14ac:dyDescent="0.25">
      <c r="A558" s="259">
        <f>IF(F558&gt;0,COUNTIF(F$8:F558,"&gt;0"),0)</f>
        <v>492</v>
      </c>
      <c r="B558" s="260" t="s">
        <v>0</v>
      </c>
      <c r="C558" s="261"/>
      <c r="D558" s="262" t="s">
        <v>335</v>
      </c>
      <c r="E558" s="263" t="s">
        <v>185</v>
      </c>
      <c r="F558" s="263">
        <v>4</v>
      </c>
      <c r="G558" s="264">
        <v>288.23</v>
      </c>
      <c r="H558" s="265">
        <v>1152.92</v>
      </c>
      <c r="I558" s="266">
        <v>1152.92</v>
      </c>
      <c r="J558" s="266">
        <v>0</v>
      </c>
      <c r="K558" s="262"/>
      <c r="L558" s="12">
        <v>288.23</v>
      </c>
    </row>
    <row r="559" spans="1:12" x14ac:dyDescent="0.25">
      <c r="A559" s="259">
        <f>IF(F559&gt;0,COUNTIF(F$8:F559,"&gt;0"),0)</f>
        <v>493</v>
      </c>
      <c r="B559" s="260" t="s">
        <v>186</v>
      </c>
      <c r="C559" s="261"/>
      <c r="D559" s="262" t="s">
        <v>332</v>
      </c>
      <c r="E559" s="263" t="s">
        <v>185</v>
      </c>
      <c r="F559" s="263">
        <v>3</v>
      </c>
      <c r="G559" s="264">
        <v>3502.5</v>
      </c>
      <c r="H559" s="265">
        <v>10507.5</v>
      </c>
      <c r="I559" s="266">
        <v>0</v>
      </c>
      <c r="J559" s="266">
        <v>10507.5</v>
      </c>
      <c r="K559" s="262"/>
      <c r="L559" s="12">
        <v>3502.5</v>
      </c>
    </row>
    <row r="560" spans="1:12" x14ac:dyDescent="0.25">
      <c r="A560" s="259">
        <f>IF(F560&gt;0,COUNTIF(F$8:F560,"&gt;0"),0)</f>
        <v>0</v>
      </c>
      <c r="B560" s="260"/>
      <c r="C560" s="261"/>
      <c r="D560" s="262" t="s">
        <v>230</v>
      </c>
      <c r="E560" s="263"/>
      <c r="F560" s="263"/>
      <c r="G560" s="264"/>
      <c r="H560" s="265" t="str">
        <v/>
      </c>
      <c r="I560" s="266">
        <v>0</v>
      </c>
      <c r="J560" s="266">
        <v>0</v>
      </c>
      <c r="K560" s="262"/>
      <c r="L560" s="12">
        <v>0</v>
      </c>
    </row>
    <row r="561" spans="1:12" x14ac:dyDescent="0.25">
      <c r="A561" s="259">
        <f>IF(F561&gt;0,COUNTIF(F$8:F561,"&gt;0"),0)</f>
        <v>494</v>
      </c>
      <c r="B561" s="260" t="s">
        <v>0</v>
      </c>
      <c r="C561" s="261"/>
      <c r="D561" s="262" t="s">
        <v>336</v>
      </c>
      <c r="E561" s="263" t="s">
        <v>185</v>
      </c>
      <c r="F561" s="263">
        <v>87</v>
      </c>
      <c r="G561" s="264">
        <v>24.55</v>
      </c>
      <c r="H561" s="265">
        <v>2135.85</v>
      </c>
      <c r="I561" s="266">
        <v>2135.85</v>
      </c>
      <c r="J561" s="266">
        <v>0</v>
      </c>
      <c r="K561" s="262"/>
      <c r="L561" s="12">
        <v>24.55</v>
      </c>
    </row>
    <row r="562" spans="1:12" x14ac:dyDescent="0.25">
      <c r="A562" s="259">
        <f>IF(F562&gt;0,COUNTIF(F$8:F562,"&gt;0"),0)</f>
        <v>495</v>
      </c>
      <c r="B562" s="260" t="s">
        <v>186</v>
      </c>
      <c r="C562" s="261"/>
      <c r="D562" s="262" t="s">
        <v>337</v>
      </c>
      <c r="E562" s="263" t="s">
        <v>185</v>
      </c>
      <c r="F562" s="263">
        <v>87</v>
      </c>
      <c r="G562" s="264">
        <v>213.5</v>
      </c>
      <c r="H562" s="265">
        <v>18574.5</v>
      </c>
      <c r="I562" s="266">
        <v>0</v>
      </c>
      <c r="J562" s="266">
        <v>18574.5</v>
      </c>
      <c r="K562" s="262"/>
      <c r="L562" s="12">
        <v>213.5</v>
      </c>
    </row>
    <row r="563" spans="1:12" x14ac:dyDescent="0.25">
      <c r="A563" s="259">
        <f>IF(F563&gt;0,COUNTIF(F$8:F563,"&gt;0"),0)</f>
        <v>496</v>
      </c>
      <c r="B563" s="260" t="s">
        <v>0</v>
      </c>
      <c r="C563" s="261"/>
      <c r="D563" s="262" t="s">
        <v>338</v>
      </c>
      <c r="E563" s="263" t="s">
        <v>185</v>
      </c>
      <c r="F563" s="263">
        <v>87</v>
      </c>
      <c r="G563" s="264">
        <v>96.08</v>
      </c>
      <c r="H563" s="265">
        <v>8358.9599999999991</v>
      </c>
      <c r="I563" s="266">
        <v>8358.9599999999991</v>
      </c>
      <c r="J563" s="266">
        <v>0</v>
      </c>
      <c r="K563" s="262"/>
      <c r="L563" s="12">
        <v>96.08</v>
      </c>
    </row>
    <row r="564" spans="1:12" ht="45" x14ac:dyDescent="0.25">
      <c r="A564" s="259">
        <f>IF(F564&gt;0,COUNTIF(F$8:F564,"&gt;0"),0)</f>
        <v>497</v>
      </c>
      <c r="B564" s="260" t="s">
        <v>0</v>
      </c>
      <c r="C564" s="261"/>
      <c r="D564" s="262" t="s">
        <v>339</v>
      </c>
      <c r="E564" s="263" t="s">
        <v>185</v>
      </c>
      <c r="F564" s="263">
        <v>12</v>
      </c>
      <c r="G564" s="264">
        <v>2500</v>
      </c>
      <c r="H564" s="265">
        <v>30000</v>
      </c>
      <c r="I564" s="266">
        <v>30000</v>
      </c>
      <c r="J564" s="266">
        <v>0</v>
      </c>
      <c r="K564" s="262"/>
      <c r="L564" s="12">
        <v>2500</v>
      </c>
    </row>
    <row r="565" spans="1:12" x14ac:dyDescent="0.25">
      <c r="A565" s="259">
        <f>IF(F565&gt;0,COUNTIF(F$8:F565,"&gt;0"),0)</f>
        <v>498</v>
      </c>
      <c r="B565" s="260" t="s">
        <v>186</v>
      </c>
      <c r="C565" s="261"/>
      <c r="D565" s="262" t="s">
        <v>236</v>
      </c>
      <c r="E565" s="263" t="s">
        <v>185</v>
      </c>
      <c r="F565" s="263">
        <v>12</v>
      </c>
      <c r="G565" s="264">
        <v>384.3</v>
      </c>
      <c r="H565" s="265">
        <v>4611.6000000000004</v>
      </c>
      <c r="I565" s="266">
        <v>0</v>
      </c>
      <c r="J565" s="266">
        <v>4611.6000000000004</v>
      </c>
      <c r="K565" s="262"/>
      <c r="L565" s="12">
        <v>384.3</v>
      </c>
    </row>
    <row r="566" spans="1:12" x14ac:dyDescent="0.25">
      <c r="A566" s="259">
        <f>IF(F566&gt;0,COUNTIF(F$8:F566,"&gt;0"),0)</f>
        <v>499</v>
      </c>
      <c r="B566" s="260" t="s">
        <v>0</v>
      </c>
      <c r="C566" s="261"/>
      <c r="D566" s="262" t="s">
        <v>340</v>
      </c>
      <c r="E566" s="263" t="s">
        <v>185</v>
      </c>
      <c r="F566" s="263">
        <v>2</v>
      </c>
      <c r="G566" s="264">
        <v>6950</v>
      </c>
      <c r="H566" s="265">
        <v>13900</v>
      </c>
      <c r="I566" s="266">
        <v>13900</v>
      </c>
      <c r="J566" s="266">
        <v>0</v>
      </c>
      <c r="K566" s="262"/>
      <c r="L566" s="12">
        <v>6950</v>
      </c>
    </row>
    <row r="567" spans="1:12" x14ac:dyDescent="0.25">
      <c r="A567" s="259">
        <f>IF(F567&gt;0,COUNTIF(F$8:F567,"&gt;0"),0)</f>
        <v>500</v>
      </c>
      <c r="B567" s="260" t="s">
        <v>186</v>
      </c>
      <c r="C567" s="261"/>
      <c r="D567" s="262" t="s">
        <v>341</v>
      </c>
      <c r="E567" s="263" t="s">
        <v>185</v>
      </c>
      <c r="F567" s="263">
        <v>2</v>
      </c>
      <c r="G567" s="264">
        <v>1050</v>
      </c>
      <c r="H567" s="265">
        <v>2100</v>
      </c>
      <c r="I567" s="266">
        <v>0</v>
      </c>
      <c r="J567" s="266">
        <v>2100</v>
      </c>
      <c r="K567" s="262"/>
      <c r="L567" s="12">
        <v>1050</v>
      </c>
    </row>
    <row r="568" spans="1:12" ht="30" x14ac:dyDescent="0.25">
      <c r="A568" s="259">
        <f>IF(F568&gt;0,COUNTIF(F$8:F568,"&gt;0"),0)</f>
        <v>501</v>
      </c>
      <c r="B568" s="260" t="s">
        <v>0</v>
      </c>
      <c r="C568" s="261"/>
      <c r="D568" s="262" t="s">
        <v>342</v>
      </c>
      <c r="E568" s="263" t="s">
        <v>185</v>
      </c>
      <c r="F568" s="263">
        <v>31</v>
      </c>
      <c r="G568" s="264">
        <v>1636.25</v>
      </c>
      <c r="H568" s="265">
        <v>50723.75</v>
      </c>
      <c r="I568" s="266">
        <v>50723.75</v>
      </c>
      <c r="J568" s="266">
        <v>0</v>
      </c>
      <c r="K568" s="262"/>
      <c r="L568" s="12">
        <v>1636.25</v>
      </c>
    </row>
    <row r="569" spans="1:12" x14ac:dyDescent="0.25">
      <c r="A569" s="259">
        <f>IF(F569&gt;0,COUNTIF(F$8:F569,"&gt;0"),0)</f>
        <v>502</v>
      </c>
      <c r="B569" s="260" t="s">
        <v>186</v>
      </c>
      <c r="C569" s="261"/>
      <c r="D569" s="262" t="s">
        <v>343</v>
      </c>
      <c r="E569" s="263" t="s">
        <v>185</v>
      </c>
      <c r="F569" s="263">
        <v>31</v>
      </c>
      <c r="G569" s="264">
        <v>400</v>
      </c>
      <c r="H569" s="265">
        <v>12400</v>
      </c>
      <c r="I569" s="266">
        <v>0</v>
      </c>
      <c r="J569" s="266">
        <v>12400</v>
      </c>
      <c r="K569" s="262"/>
      <c r="L569" s="12">
        <v>400</v>
      </c>
    </row>
    <row r="570" spans="1:12" ht="30" x14ac:dyDescent="0.25">
      <c r="A570" s="259">
        <f>IF(F570&gt;0,COUNTIF(F$8:F570,"&gt;0"),0)</f>
        <v>503</v>
      </c>
      <c r="B570" s="260" t="s">
        <v>0</v>
      </c>
      <c r="C570" s="261"/>
      <c r="D570" s="262" t="s">
        <v>344</v>
      </c>
      <c r="E570" s="263" t="s">
        <v>185</v>
      </c>
      <c r="F570" s="263">
        <v>13</v>
      </c>
      <c r="G570" s="264">
        <v>450</v>
      </c>
      <c r="H570" s="265">
        <v>5850</v>
      </c>
      <c r="I570" s="266">
        <v>5850</v>
      </c>
      <c r="J570" s="266">
        <v>0</v>
      </c>
      <c r="K570" s="262"/>
      <c r="L570" s="12">
        <v>450</v>
      </c>
    </row>
    <row r="571" spans="1:12" x14ac:dyDescent="0.25">
      <c r="A571" s="259">
        <f>IF(F571&gt;0,COUNTIF(F$8:F571,"&gt;0"),0)</f>
        <v>504</v>
      </c>
      <c r="B571" s="260" t="s">
        <v>186</v>
      </c>
      <c r="C571" s="261"/>
      <c r="D571" s="262" t="s">
        <v>345</v>
      </c>
      <c r="E571" s="263" t="s">
        <v>185</v>
      </c>
      <c r="F571" s="263">
        <v>13</v>
      </c>
      <c r="G571" s="264">
        <v>360</v>
      </c>
      <c r="H571" s="265">
        <v>4680</v>
      </c>
      <c r="I571" s="266">
        <v>0</v>
      </c>
      <c r="J571" s="266">
        <v>4680</v>
      </c>
      <c r="K571" s="262"/>
      <c r="L571" s="12">
        <v>360</v>
      </c>
    </row>
    <row r="572" spans="1:12" ht="30" x14ac:dyDescent="0.25">
      <c r="A572" s="259">
        <f>IF(F572&gt;0,COUNTIF(F$8:F572,"&gt;0"),0)</f>
        <v>505</v>
      </c>
      <c r="B572" s="260" t="s">
        <v>0</v>
      </c>
      <c r="C572" s="261"/>
      <c r="D572" s="262" t="s">
        <v>266</v>
      </c>
      <c r="E572" s="263" t="s">
        <v>185</v>
      </c>
      <c r="F572" s="263">
        <v>31</v>
      </c>
      <c r="G572" s="264">
        <v>64.680000000000007</v>
      </c>
      <c r="H572" s="265">
        <v>2005.08</v>
      </c>
      <c r="I572" s="266">
        <v>2005.08</v>
      </c>
      <c r="J572" s="266">
        <v>0</v>
      </c>
      <c r="K572" s="262"/>
      <c r="L572" s="12">
        <v>64.680000000000007</v>
      </c>
    </row>
    <row r="573" spans="1:12" ht="30" x14ac:dyDescent="0.25">
      <c r="A573" s="259">
        <f>IF(F573&gt;0,COUNTIF(F$8:F573,"&gt;0"),0)</f>
        <v>506</v>
      </c>
      <c r="B573" s="260" t="s">
        <v>186</v>
      </c>
      <c r="C573" s="261"/>
      <c r="D573" s="262" t="s">
        <v>267</v>
      </c>
      <c r="E573" s="263" t="s">
        <v>185</v>
      </c>
      <c r="F573" s="263">
        <v>31</v>
      </c>
      <c r="G573" s="264">
        <v>128.1</v>
      </c>
      <c r="H573" s="265">
        <v>3971.1</v>
      </c>
      <c r="I573" s="266">
        <v>0</v>
      </c>
      <c r="J573" s="266">
        <v>3971.1</v>
      </c>
      <c r="K573" s="262"/>
      <c r="L573" s="12">
        <v>128.1</v>
      </c>
    </row>
    <row r="574" spans="1:12" x14ac:dyDescent="0.25">
      <c r="A574" s="259">
        <f>IF(F574&gt;0,COUNTIF(F$8:F574,"&gt;0"),0)</f>
        <v>0</v>
      </c>
      <c r="B574" s="260"/>
      <c r="C574" s="261"/>
      <c r="D574" s="262" t="s">
        <v>346</v>
      </c>
      <c r="E574" s="263"/>
      <c r="F574" s="263"/>
      <c r="G574" s="264"/>
      <c r="H574" s="265" t="str">
        <v/>
      </c>
      <c r="I574" s="266">
        <v>0</v>
      </c>
      <c r="J574" s="266">
        <v>0</v>
      </c>
      <c r="K574" s="262"/>
      <c r="L574" s="12">
        <v>0</v>
      </c>
    </row>
    <row r="575" spans="1:12" ht="30" x14ac:dyDescent="0.25">
      <c r="A575" s="259">
        <f>IF(F575&gt;0,COUNTIF(F$8:F575,"&gt;0"),0)</f>
        <v>507</v>
      </c>
      <c r="B575" s="260" t="s">
        <v>0</v>
      </c>
      <c r="C575" s="261"/>
      <c r="D575" s="262" t="s">
        <v>347</v>
      </c>
      <c r="E575" s="263" t="s">
        <v>200</v>
      </c>
      <c r="F575" s="263">
        <v>6</v>
      </c>
      <c r="G575" s="264">
        <v>850</v>
      </c>
      <c r="H575" s="265">
        <v>5100</v>
      </c>
      <c r="I575" s="266">
        <v>5100</v>
      </c>
      <c r="J575" s="266">
        <v>0</v>
      </c>
      <c r="K575" s="262"/>
      <c r="L575" s="12">
        <v>850</v>
      </c>
    </row>
    <row r="576" spans="1:12" x14ac:dyDescent="0.25">
      <c r="A576" s="259">
        <f>IF(F576&gt;0,COUNTIF(F$8:F576,"&gt;0"),0)</f>
        <v>508</v>
      </c>
      <c r="B576" s="260" t="s">
        <v>186</v>
      </c>
      <c r="C576" s="261"/>
      <c r="D576" s="262" t="s">
        <v>348</v>
      </c>
      <c r="E576" s="263" t="s">
        <v>200</v>
      </c>
      <c r="F576" s="263">
        <v>6</v>
      </c>
      <c r="G576" s="264">
        <v>800</v>
      </c>
      <c r="H576" s="265">
        <v>4800</v>
      </c>
      <c r="I576" s="266">
        <v>0</v>
      </c>
      <c r="J576" s="266">
        <v>4800</v>
      </c>
      <c r="K576" s="262"/>
      <c r="L576" s="12">
        <v>800</v>
      </c>
    </row>
    <row r="577" spans="1:12" ht="30" x14ac:dyDescent="0.25">
      <c r="A577" s="259">
        <f>IF(F577&gt;0,COUNTIF(F$8:F577,"&gt;0"),0)</f>
        <v>509</v>
      </c>
      <c r="B577" s="260" t="s">
        <v>0</v>
      </c>
      <c r="C577" s="261"/>
      <c r="D577" s="262" t="s">
        <v>349</v>
      </c>
      <c r="E577" s="263" t="s">
        <v>185</v>
      </c>
      <c r="F577" s="263">
        <v>2</v>
      </c>
      <c r="G577" s="264">
        <v>3150</v>
      </c>
      <c r="H577" s="265">
        <v>6300</v>
      </c>
      <c r="I577" s="266">
        <v>6300</v>
      </c>
      <c r="J577" s="266">
        <v>0</v>
      </c>
      <c r="K577" s="262"/>
      <c r="L577" s="12">
        <v>3150</v>
      </c>
    </row>
    <row r="578" spans="1:12" x14ac:dyDescent="0.25">
      <c r="A578" s="259">
        <f>IF(F578&gt;0,COUNTIF(F$8:F578,"&gt;0"),0)</f>
        <v>510</v>
      </c>
      <c r="B578" s="260" t="s">
        <v>186</v>
      </c>
      <c r="C578" s="261"/>
      <c r="D578" s="262" t="s">
        <v>350</v>
      </c>
      <c r="E578" s="263" t="s">
        <v>200</v>
      </c>
      <c r="F578" s="263">
        <v>6</v>
      </c>
      <c r="G578" s="264">
        <v>800</v>
      </c>
      <c r="H578" s="265">
        <v>4800</v>
      </c>
      <c r="I578" s="266">
        <v>0</v>
      </c>
      <c r="J578" s="266">
        <v>4800</v>
      </c>
      <c r="K578" s="262"/>
      <c r="L578" s="12">
        <v>800</v>
      </c>
    </row>
    <row r="579" spans="1:12" ht="30" x14ac:dyDescent="0.25">
      <c r="A579" s="259">
        <f>IF(F579&gt;0,COUNTIF(F$8:F579,"&gt;0"),0)</f>
        <v>511</v>
      </c>
      <c r="B579" s="260" t="s">
        <v>0</v>
      </c>
      <c r="C579" s="261"/>
      <c r="D579" s="262" t="s">
        <v>351</v>
      </c>
      <c r="E579" s="263" t="s">
        <v>185</v>
      </c>
      <c r="F579" s="263">
        <v>1</v>
      </c>
      <c r="G579" s="264">
        <v>3320</v>
      </c>
      <c r="H579" s="265">
        <v>3320</v>
      </c>
      <c r="I579" s="266">
        <v>3320</v>
      </c>
      <c r="J579" s="266">
        <v>0</v>
      </c>
      <c r="K579" s="262"/>
      <c r="L579" s="12">
        <v>3320</v>
      </c>
    </row>
    <row r="580" spans="1:12" x14ac:dyDescent="0.25">
      <c r="A580" s="259">
        <f>IF(F580&gt;0,COUNTIF(F$8:F580,"&gt;0"),0)</f>
        <v>512</v>
      </c>
      <c r="B580" s="260" t="s">
        <v>186</v>
      </c>
      <c r="C580" s="261"/>
      <c r="D580" s="262" t="s">
        <v>352</v>
      </c>
      <c r="E580" s="263" t="s">
        <v>185</v>
      </c>
      <c r="F580" s="263">
        <v>1</v>
      </c>
      <c r="G580" s="264">
        <v>500</v>
      </c>
      <c r="H580" s="265">
        <v>500</v>
      </c>
      <c r="I580" s="266">
        <v>0</v>
      </c>
      <c r="J580" s="266">
        <v>500</v>
      </c>
      <c r="K580" s="262"/>
      <c r="L580" s="12">
        <v>500</v>
      </c>
    </row>
    <row r="581" spans="1:12" x14ac:dyDescent="0.25">
      <c r="A581" s="259">
        <f>IF(F581&gt;0,COUNTIF(F$8:F581,"&gt;0"),0)</f>
        <v>0</v>
      </c>
      <c r="B581" s="260"/>
      <c r="C581" s="261"/>
      <c r="D581" s="262" t="s">
        <v>353</v>
      </c>
      <c r="E581" s="263"/>
      <c r="F581" s="263"/>
      <c r="G581" s="264"/>
      <c r="H581" s="265" t="str">
        <v/>
      </c>
      <c r="I581" s="266">
        <v>0</v>
      </c>
      <c r="J581" s="266">
        <v>0</v>
      </c>
      <c r="K581" s="262"/>
      <c r="L581" s="12">
        <v>0</v>
      </c>
    </row>
    <row r="582" spans="1:12" ht="30" x14ac:dyDescent="0.25">
      <c r="A582" s="259">
        <f>IF(F582&gt;0,COUNTIF(F$8:F582,"&gt;0"),0)</f>
        <v>513</v>
      </c>
      <c r="B582" s="260" t="s">
        <v>0</v>
      </c>
      <c r="C582" s="261"/>
      <c r="D582" s="262" t="s">
        <v>347</v>
      </c>
      <c r="E582" s="263" t="s">
        <v>200</v>
      </c>
      <c r="F582" s="263">
        <v>6</v>
      </c>
      <c r="G582" s="264">
        <v>850</v>
      </c>
      <c r="H582" s="265">
        <v>5100</v>
      </c>
      <c r="I582" s="266">
        <v>5100</v>
      </c>
      <c r="J582" s="266">
        <v>0</v>
      </c>
      <c r="K582" s="262"/>
      <c r="L582" s="12">
        <v>850</v>
      </c>
    </row>
    <row r="583" spans="1:12" x14ac:dyDescent="0.25">
      <c r="A583" s="259">
        <f>IF(F583&gt;0,COUNTIF(F$8:F583,"&gt;0"),0)</f>
        <v>514</v>
      </c>
      <c r="B583" s="260" t="s">
        <v>186</v>
      </c>
      <c r="C583" s="261"/>
      <c r="D583" s="262" t="s">
        <v>348</v>
      </c>
      <c r="E583" s="263" t="s">
        <v>200</v>
      </c>
      <c r="F583" s="263">
        <v>6</v>
      </c>
      <c r="G583" s="264">
        <v>800</v>
      </c>
      <c r="H583" s="265">
        <v>4800</v>
      </c>
      <c r="I583" s="266">
        <v>0</v>
      </c>
      <c r="J583" s="266">
        <v>4800</v>
      </c>
      <c r="K583" s="262"/>
      <c r="L583" s="12">
        <v>800</v>
      </c>
    </row>
    <row r="584" spans="1:12" ht="30" x14ac:dyDescent="0.25">
      <c r="A584" s="259">
        <f>IF(F584&gt;0,COUNTIF(F$8:F584,"&gt;0"),0)</f>
        <v>515</v>
      </c>
      <c r="B584" s="260" t="s">
        <v>0</v>
      </c>
      <c r="C584" s="261"/>
      <c r="D584" s="262" t="s">
        <v>349</v>
      </c>
      <c r="E584" s="263" t="s">
        <v>185</v>
      </c>
      <c r="F584" s="263">
        <v>2</v>
      </c>
      <c r="G584" s="264">
        <v>3150</v>
      </c>
      <c r="H584" s="265">
        <v>6300</v>
      </c>
      <c r="I584" s="266">
        <v>6300</v>
      </c>
      <c r="J584" s="266">
        <v>0</v>
      </c>
      <c r="K584" s="262"/>
      <c r="L584" s="12">
        <v>3150</v>
      </c>
    </row>
    <row r="585" spans="1:12" x14ac:dyDescent="0.25">
      <c r="A585" s="259">
        <f>IF(F585&gt;0,COUNTIF(F$8:F585,"&gt;0"),0)</f>
        <v>516</v>
      </c>
      <c r="B585" s="260" t="s">
        <v>186</v>
      </c>
      <c r="C585" s="261"/>
      <c r="D585" s="262" t="s">
        <v>350</v>
      </c>
      <c r="E585" s="263" t="s">
        <v>200</v>
      </c>
      <c r="F585" s="263">
        <v>6</v>
      </c>
      <c r="G585" s="264">
        <v>800</v>
      </c>
      <c r="H585" s="265">
        <v>4800</v>
      </c>
      <c r="I585" s="266">
        <v>0</v>
      </c>
      <c r="J585" s="266">
        <v>4800</v>
      </c>
      <c r="K585" s="262"/>
      <c r="L585" s="12">
        <v>800</v>
      </c>
    </row>
    <row r="586" spans="1:12" ht="30" x14ac:dyDescent="0.25">
      <c r="A586" s="259">
        <f>IF(F586&gt;0,COUNTIF(F$8:F586,"&gt;0"),0)</f>
        <v>517</v>
      </c>
      <c r="B586" s="260" t="s">
        <v>0</v>
      </c>
      <c r="C586" s="261"/>
      <c r="D586" s="262" t="s">
        <v>351</v>
      </c>
      <c r="E586" s="263" t="s">
        <v>185</v>
      </c>
      <c r="F586" s="263">
        <v>1</v>
      </c>
      <c r="G586" s="264">
        <v>3320</v>
      </c>
      <c r="H586" s="265">
        <v>3320</v>
      </c>
      <c r="I586" s="266">
        <v>3320</v>
      </c>
      <c r="J586" s="266">
        <v>0</v>
      </c>
      <c r="K586" s="262"/>
      <c r="L586" s="12">
        <v>3320</v>
      </c>
    </row>
    <row r="587" spans="1:12" x14ac:dyDescent="0.25">
      <c r="A587" s="259">
        <f>IF(F587&gt;0,COUNTIF(F$8:F587,"&gt;0"),0)</f>
        <v>518</v>
      </c>
      <c r="B587" s="260" t="s">
        <v>186</v>
      </c>
      <c r="C587" s="261"/>
      <c r="D587" s="262" t="s">
        <v>352</v>
      </c>
      <c r="E587" s="263" t="s">
        <v>185</v>
      </c>
      <c r="F587" s="263">
        <v>1</v>
      </c>
      <c r="G587" s="264">
        <v>500</v>
      </c>
      <c r="H587" s="265">
        <v>500</v>
      </c>
      <c r="I587" s="266">
        <v>0</v>
      </c>
      <c r="J587" s="266">
        <v>500</v>
      </c>
      <c r="K587" s="262"/>
      <c r="L587" s="12">
        <v>500</v>
      </c>
    </row>
    <row r="588" spans="1:12" x14ac:dyDescent="0.25">
      <c r="A588" s="259">
        <f>IF(F588&gt;0,COUNTIF(F$8:F588,"&gt;0"),0)</f>
        <v>0</v>
      </c>
      <c r="B588" s="260"/>
      <c r="C588" s="261"/>
      <c r="D588" s="262" t="s">
        <v>237</v>
      </c>
      <c r="E588" s="263"/>
      <c r="F588" s="263"/>
      <c r="G588" s="264"/>
      <c r="H588" s="265" t="str">
        <v/>
      </c>
      <c r="I588" s="266">
        <v>0</v>
      </c>
      <c r="J588" s="266">
        <v>0</v>
      </c>
      <c r="K588" s="262"/>
      <c r="L588" s="12">
        <v>0</v>
      </c>
    </row>
    <row r="589" spans="1:12" ht="30" x14ac:dyDescent="0.25">
      <c r="A589" s="259">
        <f>IF(F589&gt;0,COUNTIF(F$8:F589,"&gt;0"),0)</f>
        <v>519</v>
      </c>
      <c r="B589" s="260" t="s">
        <v>0</v>
      </c>
      <c r="C589" s="261"/>
      <c r="D589" s="262" t="s">
        <v>242</v>
      </c>
      <c r="E589" s="263" t="s">
        <v>200</v>
      </c>
      <c r="F589" s="263">
        <v>587</v>
      </c>
      <c r="G589" s="264">
        <v>59.91</v>
      </c>
      <c r="H589" s="265">
        <v>35167.17</v>
      </c>
      <c r="I589" s="266">
        <v>35167.17</v>
      </c>
      <c r="J589" s="266">
        <v>0</v>
      </c>
      <c r="K589" s="262"/>
      <c r="L589" s="12">
        <v>59.91</v>
      </c>
    </row>
    <row r="590" spans="1:12" ht="30" x14ac:dyDescent="0.25">
      <c r="A590" s="259">
        <f>IF(F590&gt;0,COUNTIF(F$8:F590,"&gt;0"),0)</f>
        <v>520</v>
      </c>
      <c r="B590" s="260" t="s">
        <v>0</v>
      </c>
      <c r="C590" s="261"/>
      <c r="D590" s="262" t="s">
        <v>243</v>
      </c>
      <c r="E590" s="263" t="s">
        <v>200</v>
      </c>
      <c r="F590" s="263">
        <v>1189</v>
      </c>
      <c r="G590" s="264">
        <v>98.21</v>
      </c>
      <c r="H590" s="265">
        <v>116771.69</v>
      </c>
      <c r="I590" s="266">
        <v>116771.69</v>
      </c>
      <c r="J590" s="266">
        <v>0</v>
      </c>
      <c r="K590" s="262"/>
      <c r="L590" s="12">
        <v>98.21</v>
      </c>
    </row>
    <row r="591" spans="1:12" ht="30" x14ac:dyDescent="0.25">
      <c r="A591" s="259">
        <f>IF(F591&gt;0,COUNTIF(F$8:F591,"&gt;0"),0)</f>
        <v>521</v>
      </c>
      <c r="B591" s="260" t="s">
        <v>186</v>
      </c>
      <c r="C591" s="261"/>
      <c r="D591" s="262" t="s">
        <v>354</v>
      </c>
      <c r="E591" s="263" t="s">
        <v>200</v>
      </c>
      <c r="F591" s="263">
        <v>1776</v>
      </c>
      <c r="G591" s="264">
        <v>88.07</v>
      </c>
      <c r="H591" s="265">
        <v>156412.32</v>
      </c>
      <c r="I591" s="266">
        <v>0</v>
      </c>
      <c r="J591" s="266">
        <v>156412.32</v>
      </c>
      <c r="K591" s="262"/>
      <c r="L591" s="12">
        <v>88.07</v>
      </c>
    </row>
    <row r="592" spans="1:12" x14ac:dyDescent="0.25">
      <c r="A592" s="259">
        <f>IF(F592&gt;0,COUNTIF(F$8:F592,"&gt;0"),0)</f>
        <v>522</v>
      </c>
      <c r="B592" s="260" t="s">
        <v>0</v>
      </c>
      <c r="C592" s="261"/>
      <c r="D592" s="262" t="s">
        <v>355</v>
      </c>
      <c r="E592" s="263" t="s">
        <v>200</v>
      </c>
      <c r="F592" s="263">
        <v>387</v>
      </c>
      <c r="G592" s="264">
        <v>76.010000000000005</v>
      </c>
      <c r="H592" s="265">
        <v>29415.87</v>
      </c>
      <c r="I592" s="266">
        <v>29415.87</v>
      </c>
      <c r="J592" s="266">
        <v>0</v>
      </c>
      <c r="K592" s="262"/>
      <c r="L592" s="12">
        <v>76.010000000000005</v>
      </c>
    </row>
    <row r="593" spans="1:12" x14ac:dyDescent="0.25">
      <c r="A593" s="259">
        <f>IF(F593&gt;0,COUNTIF(F$8:F593,"&gt;0"),0)</f>
        <v>523</v>
      </c>
      <c r="B593" s="260" t="s">
        <v>0</v>
      </c>
      <c r="C593" s="261"/>
      <c r="D593" s="262" t="s">
        <v>356</v>
      </c>
      <c r="E593" s="263" t="s">
        <v>200</v>
      </c>
      <c r="F593" s="263">
        <v>161</v>
      </c>
      <c r="G593" s="264">
        <v>52.48</v>
      </c>
      <c r="H593" s="265">
        <v>8449.2800000000007</v>
      </c>
      <c r="I593" s="266">
        <v>8449.2800000000007</v>
      </c>
      <c r="J593" s="266">
        <v>0</v>
      </c>
      <c r="K593" s="262"/>
      <c r="L593" s="12">
        <v>52.48</v>
      </c>
    </row>
    <row r="594" spans="1:12" x14ac:dyDescent="0.25">
      <c r="A594" s="259">
        <f>IF(F594&gt;0,COUNTIF(F$8:F594,"&gt;0"),0)</f>
        <v>524</v>
      </c>
      <c r="B594" s="260" t="s">
        <v>0</v>
      </c>
      <c r="C594" s="261"/>
      <c r="D594" s="262" t="s">
        <v>357</v>
      </c>
      <c r="E594" s="263" t="s">
        <v>200</v>
      </c>
      <c r="F594" s="263">
        <v>276</v>
      </c>
      <c r="G594" s="264">
        <v>122.14</v>
      </c>
      <c r="H594" s="265">
        <v>33710.639999999999</v>
      </c>
      <c r="I594" s="266">
        <v>33710.639999999999</v>
      </c>
      <c r="J594" s="266">
        <v>0</v>
      </c>
      <c r="K594" s="262"/>
      <c r="L594" s="12">
        <v>122.14</v>
      </c>
    </row>
    <row r="595" spans="1:12" ht="30" x14ac:dyDescent="0.25">
      <c r="A595" s="259">
        <f>IF(F595&gt;0,COUNTIF(F$8:F595,"&gt;0"),0)</f>
        <v>525</v>
      </c>
      <c r="B595" s="260" t="s">
        <v>186</v>
      </c>
      <c r="C595" s="261"/>
      <c r="D595" s="262" t="s">
        <v>354</v>
      </c>
      <c r="E595" s="263" t="s">
        <v>200</v>
      </c>
      <c r="F595" s="263">
        <v>824</v>
      </c>
      <c r="G595" s="264">
        <v>88.07</v>
      </c>
      <c r="H595" s="265">
        <v>72569.679999999993</v>
      </c>
      <c r="I595" s="266">
        <v>0</v>
      </c>
      <c r="J595" s="266">
        <v>72569.679999999993</v>
      </c>
      <c r="K595" s="262"/>
      <c r="L595" s="12">
        <v>88.07</v>
      </c>
    </row>
    <row r="596" spans="1:12" x14ac:dyDescent="0.25">
      <c r="A596" s="259">
        <f>IF(F596&gt;0,COUNTIF(F$8:F596,"&gt;0"),0)</f>
        <v>526</v>
      </c>
      <c r="B596" s="260" t="s">
        <v>0</v>
      </c>
      <c r="C596" s="261"/>
      <c r="D596" s="262" t="s">
        <v>251</v>
      </c>
      <c r="E596" s="263" t="s">
        <v>200</v>
      </c>
      <c r="F596" s="263">
        <v>83</v>
      </c>
      <c r="G596" s="264">
        <v>74.73</v>
      </c>
      <c r="H596" s="265">
        <v>6202.59</v>
      </c>
      <c r="I596" s="266">
        <v>6202.59</v>
      </c>
      <c r="J596" s="266">
        <v>0</v>
      </c>
      <c r="K596" s="262"/>
      <c r="L596" s="12">
        <v>74.73</v>
      </c>
    </row>
    <row r="597" spans="1:12" ht="30" x14ac:dyDescent="0.25">
      <c r="A597" s="259">
        <f>IF(F597&gt;0,COUNTIF(F$8:F597,"&gt;0"),0)</f>
        <v>527</v>
      </c>
      <c r="B597" s="260" t="s">
        <v>186</v>
      </c>
      <c r="C597" s="261"/>
      <c r="D597" s="262" t="s">
        <v>354</v>
      </c>
      <c r="E597" s="263" t="s">
        <v>200</v>
      </c>
      <c r="F597" s="263">
        <v>83</v>
      </c>
      <c r="G597" s="264">
        <v>88.07</v>
      </c>
      <c r="H597" s="265">
        <v>7309.81</v>
      </c>
      <c r="I597" s="266">
        <v>0</v>
      </c>
      <c r="J597" s="266">
        <v>7309.81</v>
      </c>
      <c r="K597" s="262"/>
      <c r="L597" s="12">
        <v>88.07</v>
      </c>
    </row>
    <row r="598" spans="1:12" x14ac:dyDescent="0.25">
      <c r="A598" s="259">
        <f>IF(F598&gt;0,COUNTIF(F$8:F598,"&gt;0"),0)</f>
        <v>0</v>
      </c>
      <c r="B598" s="260"/>
      <c r="C598" s="261"/>
      <c r="D598" s="262" t="s">
        <v>260</v>
      </c>
      <c r="E598" s="263"/>
      <c r="F598" s="263"/>
      <c r="G598" s="264"/>
      <c r="H598" s="265" t="str">
        <v/>
      </c>
      <c r="I598" s="266">
        <v>0</v>
      </c>
      <c r="J598" s="266">
        <v>0</v>
      </c>
      <c r="K598" s="262"/>
      <c r="L598" s="12">
        <v>0</v>
      </c>
    </row>
    <row r="599" spans="1:12" ht="45" x14ac:dyDescent="0.25">
      <c r="A599" s="259">
        <f>IF(F599&gt;0,COUNTIF(F$8:F599,"&gt;0"),0)</f>
        <v>528</v>
      </c>
      <c r="B599" s="260" t="s">
        <v>0</v>
      </c>
      <c r="C599" s="261"/>
      <c r="D599" s="262" t="s">
        <v>358</v>
      </c>
      <c r="E599" s="263" t="s">
        <v>185</v>
      </c>
      <c r="F599" s="263">
        <v>15</v>
      </c>
      <c r="G599" s="264">
        <v>361</v>
      </c>
      <c r="H599" s="265">
        <v>5415</v>
      </c>
      <c r="I599" s="266">
        <v>5415</v>
      </c>
      <c r="J599" s="266">
        <v>0</v>
      </c>
      <c r="K599" s="262"/>
      <c r="L599" s="12">
        <v>361</v>
      </c>
    </row>
    <row r="600" spans="1:12" ht="30" x14ac:dyDescent="0.25">
      <c r="A600" s="259">
        <f>IF(F600&gt;0,COUNTIF(F$8:F600,"&gt;0"),0)</f>
        <v>529</v>
      </c>
      <c r="B600" s="260" t="s">
        <v>0</v>
      </c>
      <c r="C600" s="261"/>
      <c r="D600" s="262" t="s">
        <v>359</v>
      </c>
      <c r="E600" s="263" t="s">
        <v>185</v>
      </c>
      <c r="F600" s="263">
        <v>172</v>
      </c>
      <c r="G600" s="264">
        <v>287.70999999999998</v>
      </c>
      <c r="H600" s="265">
        <v>49486.12</v>
      </c>
      <c r="I600" s="266">
        <v>49486.12</v>
      </c>
      <c r="J600" s="266">
        <v>0</v>
      </c>
      <c r="K600" s="262"/>
      <c r="L600" s="12">
        <v>287.70999999999998</v>
      </c>
    </row>
    <row r="601" spans="1:12" ht="30" x14ac:dyDescent="0.25">
      <c r="A601" s="259">
        <f>IF(F601&gt;0,COUNTIF(F$8:F601,"&gt;0"),0)</f>
        <v>530</v>
      </c>
      <c r="B601" s="260" t="s">
        <v>186</v>
      </c>
      <c r="C601" s="261"/>
      <c r="D601" s="262" t="s">
        <v>360</v>
      </c>
      <c r="E601" s="263" t="s">
        <v>185</v>
      </c>
      <c r="F601" s="263">
        <v>187</v>
      </c>
      <c r="G601" s="264">
        <v>192.15</v>
      </c>
      <c r="H601" s="265">
        <v>35932.050000000003</v>
      </c>
      <c r="I601" s="266">
        <v>0</v>
      </c>
      <c r="J601" s="266">
        <v>35932.050000000003</v>
      </c>
      <c r="K601" s="262"/>
      <c r="L601" s="12">
        <v>192.15</v>
      </c>
    </row>
    <row r="602" spans="1:12" ht="30" x14ac:dyDescent="0.25">
      <c r="A602" s="259">
        <f>IF(F602&gt;0,COUNTIF(F$8:F602,"&gt;0"),0)</f>
        <v>531</v>
      </c>
      <c r="B602" s="260" t="s">
        <v>0</v>
      </c>
      <c r="C602" s="261"/>
      <c r="D602" s="262" t="s">
        <v>361</v>
      </c>
      <c r="E602" s="263" t="s">
        <v>185</v>
      </c>
      <c r="F602" s="263">
        <v>15</v>
      </c>
      <c r="G602" s="264">
        <v>170.8</v>
      </c>
      <c r="H602" s="265">
        <v>2562</v>
      </c>
      <c r="I602" s="266">
        <v>2562</v>
      </c>
      <c r="J602" s="266">
        <v>0</v>
      </c>
      <c r="K602" s="262"/>
      <c r="L602" s="12">
        <v>170.8</v>
      </c>
    </row>
    <row r="603" spans="1:12" ht="30" x14ac:dyDescent="0.25">
      <c r="A603" s="259">
        <f>IF(F603&gt;0,COUNTIF(F$8:F603,"&gt;0"),0)</f>
        <v>532</v>
      </c>
      <c r="B603" s="260" t="s">
        <v>186</v>
      </c>
      <c r="C603" s="261"/>
      <c r="D603" s="262" t="s">
        <v>265</v>
      </c>
      <c r="E603" s="263" t="s">
        <v>185</v>
      </c>
      <c r="F603" s="263">
        <v>15</v>
      </c>
      <c r="G603" s="264">
        <v>256.2</v>
      </c>
      <c r="H603" s="265">
        <v>3843</v>
      </c>
      <c r="I603" s="266">
        <v>0</v>
      </c>
      <c r="J603" s="266">
        <v>3843</v>
      </c>
      <c r="K603" s="262"/>
      <c r="L603" s="12">
        <v>256.2</v>
      </c>
    </row>
    <row r="604" spans="1:12" ht="30" x14ac:dyDescent="0.25">
      <c r="A604" s="259">
        <f>IF(F604&gt;0,COUNTIF(F$8:F604,"&gt;0"),0)</f>
        <v>533</v>
      </c>
      <c r="B604" s="260" t="s">
        <v>0</v>
      </c>
      <c r="C604" s="261"/>
      <c r="D604" s="262" t="s">
        <v>362</v>
      </c>
      <c r="E604" s="263" t="s">
        <v>185</v>
      </c>
      <c r="F604" s="263">
        <v>15</v>
      </c>
      <c r="G604" s="264">
        <v>278.79000000000002</v>
      </c>
      <c r="H604" s="265">
        <v>4181.8500000000004</v>
      </c>
      <c r="I604" s="266">
        <v>4181.8500000000004</v>
      </c>
      <c r="J604" s="266">
        <v>0</v>
      </c>
      <c r="K604" s="262"/>
      <c r="L604" s="12">
        <v>278.79000000000002</v>
      </c>
    </row>
    <row r="605" spans="1:12" ht="30" x14ac:dyDescent="0.25">
      <c r="A605" s="259">
        <f>IF(F605&gt;0,COUNTIF(F$8:F605,"&gt;0"),0)</f>
        <v>534</v>
      </c>
      <c r="B605" s="260" t="s">
        <v>186</v>
      </c>
      <c r="C605" s="261"/>
      <c r="D605" s="262" t="s">
        <v>363</v>
      </c>
      <c r="E605" s="263" t="s">
        <v>185</v>
      </c>
      <c r="F605" s="263">
        <v>15</v>
      </c>
      <c r="G605" s="264">
        <v>344.27</v>
      </c>
      <c r="H605" s="265">
        <v>5164.05</v>
      </c>
      <c r="I605" s="266">
        <v>0</v>
      </c>
      <c r="J605" s="266">
        <v>5164.05</v>
      </c>
      <c r="K605" s="262"/>
      <c r="L605" s="12">
        <v>344.27</v>
      </c>
    </row>
    <row r="606" spans="1:12" ht="30" x14ac:dyDescent="0.25">
      <c r="A606" s="259">
        <f>IF(F606&gt;0,COUNTIF(F$8:F606,"&gt;0"),0)</f>
        <v>535</v>
      </c>
      <c r="B606" s="260" t="s">
        <v>0</v>
      </c>
      <c r="C606" s="261"/>
      <c r="D606" s="262" t="s">
        <v>264</v>
      </c>
      <c r="E606" s="263" t="s">
        <v>185</v>
      </c>
      <c r="F606" s="263">
        <v>2</v>
      </c>
      <c r="G606" s="264">
        <v>330.93</v>
      </c>
      <c r="H606" s="265">
        <v>661.86</v>
      </c>
      <c r="I606" s="266">
        <v>661.86</v>
      </c>
      <c r="J606" s="266">
        <v>0</v>
      </c>
      <c r="K606" s="262"/>
      <c r="L606" s="12">
        <v>330.93</v>
      </c>
    </row>
    <row r="607" spans="1:12" ht="30" x14ac:dyDescent="0.25">
      <c r="A607" s="259">
        <f>IF(F607&gt;0,COUNTIF(F$8:F607,"&gt;0"),0)</f>
        <v>536</v>
      </c>
      <c r="B607" s="260" t="s">
        <v>186</v>
      </c>
      <c r="C607" s="261"/>
      <c r="D607" s="262" t="s">
        <v>265</v>
      </c>
      <c r="E607" s="263" t="s">
        <v>185</v>
      </c>
      <c r="F607" s="263">
        <v>2</v>
      </c>
      <c r="G607" s="264">
        <v>256.2</v>
      </c>
      <c r="H607" s="265">
        <v>512.4</v>
      </c>
      <c r="I607" s="266">
        <v>0</v>
      </c>
      <c r="J607" s="266">
        <v>512.4</v>
      </c>
      <c r="K607" s="262"/>
      <c r="L607" s="12">
        <v>256.2</v>
      </c>
    </row>
    <row r="608" spans="1:12" ht="30" x14ac:dyDescent="0.25">
      <c r="A608" s="259">
        <f>IF(F608&gt;0,COUNTIF(F$8:F608,"&gt;0"),0)</f>
        <v>537</v>
      </c>
      <c r="B608" s="260" t="s">
        <v>0</v>
      </c>
      <c r="C608" s="261"/>
      <c r="D608" s="262" t="s">
        <v>364</v>
      </c>
      <c r="E608" s="263" t="s">
        <v>185</v>
      </c>
      <c r="F608" s="263">
        <v>12</v>
      </c>
      <c r="G608" s="264">
        <v>136.99</v>
      </c>
      <c r="H608" s="265">
        <v>1643.88</v>
      </c>
      <c r="I608" s="266">
        <v>1643.88</v>
      </c>
      <c r="J608" s="266">
        <v>0</v>
      </c>
      <c r="K608" s="262"/>
      <c r="L608" s="12">
        <v>136.99</v>
      </c>
    </row>
    <row r="609" spans="1:12" ht="30" x14ac:dyDescent="0.25">
      <c r="A609" s="259">
        <f>IF(F609&gt;0,COUNTIF(F$8:F609,"&gt;0"),0)</f>
        <v>538</v>
      </c>
      <c r="B609" s="260" t="s">
        <v>0</v>
      </c>
      <c r="C609" s="261"/>
      <c r="D609" s="262" t="s">
        <v>365</v>
      </c>
      <c r="E609" s="263" t="s">
        <v>185</v>
      </c>
      <c r="F609" s="263">
        <v>55</v>
      </c>
      <c r="G609" s="264">
        <v>178.27</v>
      </c>
      <c r="H609" s="265">
        <v>9804.85</v>
      </c>
      <c r="I609" s="266">
        <v>9804.85</v>
      </c>
      <c r="J609" s="266">
        <v>0</v>
      </c>
      <c r="K609" s="262"/>
      <c r="L609" s="12">
        <v>178.27</v>
      </c>
    </row>
    <row r="610" spans="1:12" ht="30" x14ac:dyDescent="0.25">
      <c r="A610" s="259">
        <f>IF(F610&gt;0,COUNTIF(F$8:F610,"&gt;0"),0)</f>
        <v>539</v>
      </c>
      <c r="B610" s="260" t="s">
        <v>0</v>
      </c>
      <c r="C610" s="261"/>
      <c r="D610" s="262" t="s">
        <v>366</v>
      </c>
      <c r="E610" s="263" t="s">
        <v>185</v>
      </c>
      <c r="F610" s="263">
        <v>15</v>
      </c>
      <c r="G610" s="264">
        <v>274</v>
      </c>
      <c r="H610" s="265">
        <v>4110</v>
      </c>
      <c r="I610" s="266">
        <v>4110</v>
      </c>
      <c r="J610" s="266">
        <v>0</v>
      </c>
      <c r="K610" s="262"/>
      <c r="L610" s="12">
        <v>274</v>
      </c>
    </row>
    <row r="611" spans="1:12" x14ac:dyDescent="0.25">
      <c r="A611" s="259">
        <f>IF(F611&gt;0,COUNTIF(F$8:F611,"&gt;0"),0)</f>
        <v>540</v>
      </c>
      <c r="B611" s="260" t="s">
        <v>0</v>
      </c>
      <c r="C611" s="261"/>
      <c r="D611" s="262" t="s">
        <v>367</v>
      </c>
      <c r="E611" s="263" t="s">
        <v>185</v>
      </c>
      <c r="F611" s="263">
        <v>82</v>
      </c>
      <c r="G611" s="264">
        <v>44.84</v>
      </c>
      <c r="H611" s="265">
        <v>3676.88</v>
      </c>
      <c r="I611" s="266">
        <v>3676.88</v>
      </c>
      <c r="J611" s="266">
        <v>0</v>
      </c>
      <c r="K611" s="262"/>
      <c r="L611" s="12">
        <v>44.84</v>
      </c>
    </row>
    <row r="612" spans="1:12" ht="30" x14ac:dyDescent="0.25">
      <c r="A612" s="259">
        <f>IF(F612&gt;0,COUNTIF(F$8:F612,"&gt;0"),0)</f>
        <v>541</v>
      </c>
      <c r="B612" s="260" t="s">
        <v>186</v>
      </c>
      <c r="C612" s="261"/>
      <c r="D612" s="262" t="s">
        <v>368</v>
      </c>
      <c r="E612" s="263" t="s">
        <v>185</v>
      </c>
      <c r="F612" s="263">
        <v>82</v>
      </c>
      <c r="G612" s="264">
        <v>192.15</v>
      </c>
      <c r="H612" s="265">
        <v>15756.3</v>
      </c>
      <c r="I612" s="266">
        <v>0</v>
      </c>
      <c r="J612" s="266">
        <v>15756.3</v>
      </c>
      <c r="K612" s="262"/>
      <c r="L612" s="12">
        <v>192.15</v>
      </c>
    </row>
    <row r="613" spans="1:12" x14ac:dyDescent="0.25">
      <c r="A613" s="259">
        <f>IF(F613&gt;0,COUNTIF(F$8:F613,"&gt;0"),0)</f>
        <v>542</v>
      </c>
      <c r="B613" s="260" t="s">
        <v>0</v>
      </c>
      <c r="C613" s="261"/>
      <c r="D613" s="262" t="s">
        <v>369</v>
      </c>
      <c r="E613" s="263" t="s">
        <v>185</v>
      </c>
      <c r="F613" s="263">
        <v>15</v>
      </c>
      <c r="G613" s="264">
        <v>285.02</v>
      </c>
      <c r="H613" s="265">
        <v>4275.3</v>
      </c>
      <c r="I613" s="266">
        <v>4275.3</v>
      </c>
      <c r="J613" s="266">
        <v>0</v>
      </c>
      <c r="K613" s="262"/>
      <c r="L613" s="12">
        <v>285.02</v>
      </c>
    </row>
    <row r="614" spans="1:12" x14ac:dyDescent="0.25">
      <c r="A614" s="259">
        <f>IF(F614&gt;0,COUNTIF(F$8:F614,"&gt;0"),0)</f>
        <v>543</v>
      </c>
      <c r="B614" s="260" t="s">
        <v>186</v>
      </c>
      <c r="C614" s="261"/>
      <c r="D614" s="262" t="s">
        <v>370</v>
      </c>
      <c r="E614" s="263" t="s">
        <v>185</v>
      </c>
      <c r="F614" s="263">
        <v>15</v>
      </c>
      <c r="G614" s="264">
        <v>343.74</v>
      </c>
      <c r="H614" s="265">
        <v>5156.1000000000004</v>
      </c>
      <c r="I614" s="266">
        <v>0</v>
      </c>
      <c r="J614" s="266">
        <v>5156.1000000000004</v>
      </c>
      <c r="K614" s="262"/>
      <c r="L614" s="12">
        <v>343.74</v>
      </c>
    </row>
    <row r="615" spans="1:12" ht="45" x14ac:dyDescent="0.25">
      <c r="A615" s="259">
        <f>IF(F615&gt;0,COUNTIF(F$8:F615,"&gt;0"),0)</f>
        <v>544</v>
      </c>
      <c r="B615" s="260" t="s">
        <v>0</v>
      </c>
      <c r="C615" s="261"/>
      <c r="D615" s="262" t="s">
        <v>371</v>
      </c>
      <c r="E615" s="263" t="s">
        <v>185</v>
      </c>
      <c r="F615" s="263">
        <v>15</v>
      </c>
      <c r="G615" s="264">
        <v>261.54000000000002</v>
      </c>
      <c r="H615" s="265">
        <v>3923.1</v>
      </c>
      <c r="I615" s="266">
        <v>3923.1</v>
      </c>
      <c r="J615" s="266">
        <v>0</v>
      </c>
      <c r="K615" s="262"/>
      <c r="L615" s="12">
        <v>261.54000000000002</v>
      </c>
    </row>
    <row r="616" spans="1:12" x14ac:dyDescent="0.25">
      <c r="A616" s="259">
        <f>IF(F616&gt;0,COUNTIF(F$8:F616,"&gt;0"),0)</f>
        <v>545</v>
      </c>
      <c r="B616" s="260" t="s">
        <v>0</v>
      </c>
      <c r="C616" s="261"/>
      <c r="D616" s="262" t="s">
        <v>372</v>
      </c>
      <c r="E616" s="263" t="s">
        <v>185</v>
      </c>
      <c r="F616" s="263">
        <v>15</v>
      </c>
      <c r="G616" s="264">
        <v>74.73</v>
      </c>
      <c r="H616" s="265">
        <v>1120.95</v>
      </c>
      <c r="I616" s="266">
        <v>1120.95</v>
      </c>
      <c r="J616" s="266">
        <v>0</v>
      </c>
      <c r="K616" s="262"/>
      <c r="L616" s="12">
        <v>74.73</v>
      </c>
    </row>
    <row r="617" spans="1:12" x14ac:dyDescent="0.25">
      <c r="A617" s="259">
        <f>IF(F617&gt;0,COUNTIF(F$8:F617,"&gt;0"),0)</f>
        <v>546</v>
      </c>
      <c r="B617" s="260" t="s">
        <v>186</v>
      </c>
      <c r="C617" s="261"/>
      <c r="D617" s="262" t="s">
        <v>373</v>
      </c>
      <c r="E617" s="263" t="s">
        <v>185</v>
      </c>
      <c r="F617" s="263">
        <v>15</v>
      </c>
      <c r="G617" s="264">
        <v>160.13</v>
      </c>
      <c r="H617" s="265">
        <v>2401.9499999999998</v>
      </c>
      <c r="I617" s="266">
        <v>0</v>
      </c>
      <c r="J617" s="266">
        <v>2401.9499999999998</v>
      </c>
      <c r="K617" s="262"/>
      <c r="L617" s="12">
        <v>160.13</v>
      </c>
    </row>
    <row r="618" spans="1:12" x14ac:dyDescent="0.25">
      <c r="A618" s="259">
        <f>IF(F618&gt;0,COUNTIF(F$8:F618,"&gt;0"),0)</f>
        <v>547</v>
      </c>
      <c r="B618" s="260" t="s">
        <v>186</v>
      </c>
      <c r="C618" s="261"/>
      <c r="D618" s="262" t="s">
        <v>374</v>
      </c>
      <c r="E618" s="263" t="s">
        <v>185</v>
      </c>
      <c r="F618" s="263">
        <v>15</v>
      </c>
      <c r="G618" s="264">
        <v>160.13</v>
      </c>
      <c r="H618" s="265">
        <v>2401.9499999999998</v>
      </c>
      <c r="I618" s="266">
        <v>0</v>
      </c>
      <c r="J618" s="266">
        <v>2401.9499999999998</v>
      </c>
      <c r="K618" s="262"/>
      <c r="L618" s="12">
        <v>160.13</v>
      </c>
    </row>
    <row r="619" spans="1:12" x14ac:dyDescent="0.25">
      <c r="A619" s="259">
        <f>IF(F619&gt;0,COUNTIF(F$8:F619,"&gt;0"),0)</f>
        <v>0</v>
      </c>
      <c r="B619" s="260"/>
      <c r="C619" s="261"/>
      <c r="D619" s="262" t="s">
        <v>375</v>
      </c>
      <c r="E619" s="263"/>
      <c r="F619" s="263"/>
      <c r="G619" s="264"/>
      <c r="H619" s="265" t="str">
        <v/>
      </c>
      <c r="I619" s="266">
        <v>0</v>
      </c>
      <c r="J619" s="266">
        <v>0</v>
      </c>
      <c r="K619" s="262"/>
      <c r="L619" s="12">
        <v>0</v>
      </c>
    </row>
    <row r="620" spans="1:12" x14ac:dyDescent="0.25">
      <c r="A620" s="259">
        <f>IF(F620&gt;0,COUNTIF(F$8:F620,"&gt;0"),0)</f>
        <v>548</v>
      </c>
      <c r="B620" s="260" t="s">
        <v>0</v>
      </c>
      <c r="C620" s="261"/>
      <c r="D620" s="262" t="s">
        <v>298</v>
      </c>
      <c r="E620" s="263" t="s">
        <v>185</v>
      </c>
      <c r="F620" s="263">
        <v>200</v>
      </c>
      <c r="G620" s="264">
        <v>4.0599999999999996</v>
      </c>
      <c r="H620" s="265">
        <v>812</v>
      </c>
      <c r="I620" s="266">
        <v>812</v>
      </c>
      <c r="J620" s="266">
        <v>0</v>
      </c>
      <c r="K620" s="262"/>
      <c r="L620" s="12">
        <v>4.0599999999999996</v>
      </c>
    </row>
    <row r="621" spans="1:12" x14ac:dyDescent="0.25">
      <c r="A621" s="259">
        <f>IF(F621&gt;0,COUNTIF(F$8:F621,"&gt;0"),0)</f>
        <v>549</v>
      </c>
      <c r="B621" s="260" t="s">
        <v>0</v>
      </c>
      <c r="C621" s="261"/>
      <c r="D621" s="262" t="s">
        <v>299</v>
      </c>
      <c r="E621" s="263" t="s">
        <v>185</v>
      </c>
      <c r="F621" s="263">
        <v>1000</v>
      </c>
      <c r="G621" s="264">
        <v>5.34</v>
      </c>
      <c r="H621" s="265">
        <v>5340</v>
      </c>
      <c r="I621" s="266">
        <v>5340</v>
      </c>
      <c r="J621" s="266">
        <v>0</v>
      </c>
      <c r="K621" s="262"/>
      <c r="L621" s="12">
        <v>5.34</v>
      </c>
    </row>
    <row r="622" spans="1:12" x14ac:dyDescent="0.25">
      <c r="A622" s="259">
        <f>IF(F622&gt;0,COUNTIF(F$8:F622,"&gt;0"),0)</f>
        <v>550</v>
      </c>
      <c r="B622" s="260" t="s">
        <v>0</v>
      </c>
      <c r="C622" s="261"/>
      <c r="D622" s="262" t="s">
        <v>300</v>
      </c>
      <c r="E622" s="263" t="s">
        <v>185</v>
      </c>
      <c r="F622" s="263">
        <v>15</v>
      </c>
      <c r="G622" s="264">
        <v>2.46</v>
      </c>
      <c r="H622" s="265">
        <v>36.9</v>
      </c>
      <c r="I622" s="266">
        <v>36.9</v>
      </c>
      <c r="J622" s="266">
        <v>0</v>
      </c>
      <c r="K622" s="262"/>
      <c r="L622" s="12">
        <v>2.46</v>
      </c>
    </row>
    <row r="623" spans="1:12" x14ac:dyDescent="0.25">
      <c r="A623" s="259">
        <f>IF(F623&gt;0,COUNTIF(F$8:F623,"&gt;0"),0)</f>
        <v>551</v>
      </c>
      <c r="B623" s="260" t="s">
        <v>0</v>
      </c>
      <c r="C623" s="261"/>
      <c r="D623" s="262" t="s">
        <v>376</v>
      </c>
      <c r="E623" s="263" t="s">
        <v>185</v>
      </c>
      <c r="F623" s="263">
        <v>32</v>
      </c>
      <c r="G623" s="264">
        <v>12.81</v>
      </c>
      <c r="H623" s="265">
        <v>409.92</v>
      </c>
      <c r="I623" s="266">
        <v>409.92</v>
      </c>
      <c r="J623" s="266">
        <v>0</v>
      </c>
      <c r="K623" s="262"/>
      <c r="L623" s="12">
        <v>12.81</v>
      </c>
    </row>
    <row r="624" spans="1:12" ht="30" x14ac:dyDescent="0.25">
      <c r="A624" s="259">
        <f>IF(F624&gt;0,COUNTIF(F$8:F624,"&gt;0"),0)</f>
        <v>552</v>
      </c>
      <c r="B624" s="260" t="s">
        <v>186</v>
      </c>
      <c r="C624" s="261"/>
      <c r="D624" s="262" t="s">
        <v>377</v>
      </c>
      <c r="E624" s="263" t="s">
        <v>185</v>
      </c>
      <c r="F624" s="263">
        <v>32</v>
      </c>
      <c r="G624" s="264">
        <v>320.25</v>
      </c>
      <c r="H624" s="265">
        <v>10248</v>
      </c>
      <c r="I624" s="266">
        <v>0</v>
      </c>
      <c r="J624" s="266">
        <v>10248</v>
      </c>
      <c r="K624" s="262"/>
      <c r="L624" s="12">
        <v>320.25</v>
      </c>
    </row>
    <row r="625" spans="1:12" x14ac:dyDescent="0.25">
      <c r="A625" s="259">
        <f>IF(F625&gt;0,COUNTIF(F$8:F625,"&gt;0"),0)</f>
        <v>553</v>
      </c>
      <c r="B625" s="260" t="s">
        <v>0</v>
      </c>
      <c r="C625" s="261"/>
      <c r="D625" s="262" t="s">
        <v>378</v>
      </c>
      <c r="E625" s="263" t="s">
        <v>185</v>
      </c>
      <c r="F625" s="263">
        <v>186</v>
      </c>
      <c r="G625" s="264">
        <v>58.21</v>
      </c>
      <c r="H625" s="265">
        <v>10827.06</v>
      </c>
      <c r="I625" s="266">
        <v>10827.06</v>
      </c>
      <c r="J625" s="266">
        <v>0</v>
      </c>
      <c r="K625" s="262"/>
      <c r="L625" s="12">
        <v>58.21</v>
      </c>
    </row>
    <row r="626" spans="1:12" x14ac:dyDescent="0.25">
      <c r="A626" s="259">
        <f>IF(F626&gt;0,COUNTIF(F$8:F626,"&gt;0"),0)</f>
        <v>554</v>
      </c>
      <c r="B626" s="260" t="s">
        <v>186</v>
      </c>
      <c r="C626" s="261"/>
      <c r="D626" s="262" t="s">
        <v>379</v>
      </c>
      <c r="E626" s="263" t="s">
        <v>185</v>
      </c>
      <c r="F626" s="263">
        <v>186</v>
      </c>
      <c r="G626" s="264">
        <v>80.06</v>
      </c>
      <c r="H626" s="265">
        <v>14891.16</v>
      </c>
      <c r="I626" s="266">
        <v>0</v>
      </c>
      <c r="J626" s="266">
        <v>14891.16</v>
      </c>
      <c r="K626" s="262"/>
      <c r="L626" s="12">
        <v>80.06</v>
      </c>
    </row>
    <row r="627" spans="1:12" x14ac:dyDescent="0.25">
      <c r="A627" s="259">
        <f>IF(F627&gt;0,COUNTIF(F$8:F627,"&gt;0"),0)</f>
        <v>555</v>
      </c>
      <c r="B627" s="260" t="s">
        <v>0</v>
      </c>
      <c r="C627" s="261"/>
      <c r="D627" s="262" t="s">
        <v>380</v>
      </c>
      <c r="E627" s="263" t="s">
        <v>185</v>
      </c>
      <c r="F627" s="263">
        <v>15</v>
      </c>
      <c r="G627" s="264">
        <v>53.38</v>
      </c>
      <c r="H627" s="265">
        <v>800.7</v>
      </c>
      <c r="I627" s="266">
        <v>800.7</v>
      </c>
      <c r="J627" s="266">
        <v>0</v>
      </c>
      <c r="K627" s="262"/>
      <c r="L627" s="12">
        <v>53.38</v>
      </c>
    </row>
    <row r="628" spans="1:12" x14ac:dyDescent="0.25">
      <c r="A628" s="259">
        <f>IF(F628&gt;0,COUNTIF(F$8:F628,"&gt;0"),0)</f>
        <v>556</v>
      </c>
      <c r="B628" s="260" t="s">
        <v>0</v>
      </c>
      <c r="C628" s="261"/>
      <c r="D628" s="262" t="s">
        <v>381</v>
      </c>
      <c r="E628" s="263" t="s">
        <v>185</v>
      </c>
      <c r="F628" s="263">
        <v>15</v>
      </c>
      <c r="G628" s="264">
        <v>64.05</v>
      </c>
      <c r="H628" s="265">
        <v>960.75</v>
      </c>
      <c r="I628" s="266">
        <v>960.75</v>
      </c>
      <c r="J628" s="266">
        <v>0</v>
      </c>
      <c r="K628" s="262"/>
      <c r="L628" s="12">
        <v>64.05</v>
      </c>
    </row>
    <row r="629" spans="1:12" x14ac:dyDescent="0.25">
      <c r="A629" s="259">
        <f>IF(F629&gt;0,COUNTIF(F$8:F629,"&gt;0"),0)</f>
        <v>557</v>
      </c>
      <c r="B629" s="260" t="s">
        <v>186</v>
      </c>
      <c r="C629" s="261"/>
      <c r="D629" s="262" t="s">
        <v>382</v>
      </c>
      <c r="E629" s="263" t="s">
        <v>185</v>
      </c>
      <c r="F629" s="263">
        <v>30</v>
      </c>
      <c r="G629" s="264">
        <v>80.06</v>
      </c>
      <c r="H629" s="265">
        <v>2401.8000000000002</v>
      </c>
      <c r="I629" s="266">
        <v>0</v>
      </c>
      <c r="J629" s="266">
        <v>2401.8000000000002</v>
      </c>
      <c r="K629" s="262"/>
      <c r="L629" s="12">
        <v>80.06</v>
      </c>
    </row>
    <row r="630" spans="1:12" x14ac:dyDescent="0.25">
      <c r="A630" s="259">
        <f>IF(F630&gt;0,COUNTIF(F$8:F630,"&gt;0"),0)</f>
        <v>0</v>
      </c>
      <c r="B630" s="260"/>
      <c r="C630" s="261"/>
      <c r="D630" s="262" t="s">
        <v>383</v>
      </c>
      <c r="E630" s="263"/>
      <c r="F630" s="263"/>
      <c r="G630" s="264"/>
      <c r="H630" s="265" t="str">
        <v/>
      </c>
      <c r="I630" s="266">
        <v>0</v>
      </c>
      <c r="J630" s="266">
        <v>0</v>
      </c>
      <c r="K630" s="262"/>
      <c r="L630" s="12">
        <v>0</v>
      </c>
    </row>
    <row r="631" spans="1:12" ht="30" x14ac:dyDescent="0.25">
      <c r="A631" s="259">
        <f>IF(F631&gt;0,COUNTIF(F$8:F631,"&gt;0"),0)</f>
        <v>558</v>
      </c>
      <c r="B631" s="260" t="s">
        <v>0</v>
      </c>
      <c r="C631" s="261"/>
      <c r="D631" s="262" t="s">
        <v>317</v>
      </c>
      <c r="E631" s="263" t="s">
        <v>185</v>
      </c>
      <c r="F631" s="263">
        <v>8</v>
      </c>
      <c r="G631" s="264">
        <v>640.5</v>
      </c>
      <c r="H631" s="265">
        <v>5124</v>
      </c>
      <c r="I631" s="266">
        <v>5124</v>
      </c>
      <c r="J631" s="266">
        <v>0</v>
      </c>
      <c r="K631" s="262"/>
      <c r="L631" s="12">
        <v>640.5</v>
      </c>
    </row>
    <row r="632" spans="1:12" x14ac:dyDescent="0.25">
      <c r="A632" s="259">
        <f>IF(F632&gt;0,COUNTIF(F$8:F632,"&gt;0"),0)</f>
        <v>559</v>
      </c>
      <c r="B632" s="260" t="s">
        <v>0</v>
      </c>
      <c r="C632" s="261"/>
      <c r="D632" s="262" t="s">
        <v>318</v>
      </c>
      <c r="E632" s="263" t="s">
        <v>185</v>
      </c>
      <c r="F632" s="263">
        <v>1</v>
      </c>
      <c r="G632" s="264">
        <v>2028.25</v>
      </c>
      <c r="H632" s="265">
        <v>2028.25</v>
      </c>
      <c r="I632" s="266">
        <v>2028.25</v>
      </c>
      <c r="J632" s="266">
        <v>0</v>
      </c>
      <c r="K632" s="262"/>
      <c r="L632" s="12">
        <v>2028.25</v>
      </c>
    </row>
    <row r="633" spans="1:12" x14ac:dyDescent="0.25">
      <c r="A633" s="259">
        <f>IF(F633&gt;0,COUNTIF(F$8:F633,"&gt;0"),0)</f>
        <v>0</v>
      </c>
      <c r="B633" s="260"/>
      <c r="C633" s="261"/>
      <c r="D633" s="262" t="s">
        <v>393</v>
      </c>
      <c r="E633" s="263"/>
      <c r="F633" s="263"/>
      <c r="G633" s="264"/>
      <c r="H633" s="265" t="str">
        <v/>
      </c>
      <c r="I633" s="266">
        <v>0</v>
      </c>
      <c r="J633" s="266">
        <v>0</v>
      </c>
      <c r="K633" s="262"/>
      <c r="L633" s="12">
        <v>0</v>
      </c>
    </row>
    <row r="634" spans="1:12" x14ac:dyDescent="0.25">
      <c r="A634" s="259">
        <f>IF(F634&gt;0,COUNTIF(F$8:F634,"&gt;0"),0)</f>
        <v>0</v>
      </c>
      <c r="B634" s="260"/>
      <c r="C634" s="261"/>
      <c r="D634" s="262" t="s">
        <v>182</v>
      </c>
      <c r="E634" s="263"/>
      <c r="F634" s="263"/>
      <c r="G634" s="264"/>
      <c r="H634" s="265" t="str">
        <v/>
      </c>
      <c r="I634" s="266">
        <v>0</v>
      </c>
      <c r="J634" s="266">
        <v>0</v>
      </c>
      <c r="K634" s="262"/>
      <c r="L634" s="12">
        <v>0</v>
      </c>
    </row>
    <row r="635" spans="1:12" x14ac:dyDescent="0.25">
      <c r="A635" s="259">
        <f>IF(F635&gt;0,COUNTIF(F$8:F635,"&gt;0"),0)</f>
        <v>560</v>
      </c>
      <c r="B635" s="260" t="s">
        <v>0</v>
      </c>
      <c r="C635" s="261"/>
      <c r="D635" s="262" t="s">
        <v>320</v>
      </c>
      <c r="E635" s="263" t="s">
        <v>185</v>
      </c>
      <c r="F635" s="263">
        <v>12</v>
      </c>
      <c r="G635" s="264">
        <v>6351.63</v>
      </c>
      <c r="H635" s="265">
        <v>76219.56</v>
      </c>
      <c r="I635" s="266">
        <v>76219.56</v>
      </c>
      <c r="J635" s="266">
        <v>0</v>
      </c>
      <c r="K635" s="262"/>
      <c r="L635" s="12">
        <v>6351.63</v>
      </c>
    </row>
    <row r="636" spans="1:12" ht="30" x14ac:dyDescent="0.25">
      <c r="A636" s="259">
        <f>IF(F636&gt;0,COUNTIF(F$8:F636,"&gt;0"),0)</f>
        <v>561</v>
      </c>
      <c r="B636" s="260" t="s">
        <v>0</v>
      </c>
      <c r="C636" s="261"/>
      <c r="D636" s="262" t="s">
        <v>385</v>
      </c>
      <c r="E636" s="263" t="s">
        <v>185</v>
      </c>
      <c r="F636" s="263">
        <v>12</v>
      </c>
      <c r="G636" s="264">
        <v>0</v>
      </c>
      <c r="H636" s="265" t="str">
        <v/>
      </c>
      <c r="I636" s="266">
        <v>0</v>
      </c>
      <c r="J636" s="266">
        <v>0</v>
      </c>
      <c r="K636" s="262"/>
      <c r="L636" s="12">
        <v>0</v>
      </c>
    </row>
    <row r="637" spans="1:12" x14ac:dyDescent="0.25">
      <c r="A637" s="259">
        <f>IF(F637&gt;0,COUNTIF(F$8:F637,"&gt;0"),0)</f>
        <v>562</v>
      </c>
      <c r="B637" s="260" t="s">
        <v>186</v>
      </c>
      <c r="C637" s="261"/>
      <c r="D637" s="262" t="s">
        <v>322</v>
      </c>
      <c r="E637" s="263" t="s">
        <v>185</v>
      </c>
      <c r="F637" s="263">
        <v>12</v>
      </c>
      <c r="G637" s="264">
        <v>2668.75</v>
      </c>
      <c r="H637" s="265">
        <v>32025</v>
      </c>
      <c r="I637" s="266">
        <v>0</v>
      </c>
      <c r="J637" s="266">
        <v>32025</v>
      </c>
      <c r="K637" s="262"/>
      <c r="L637" s="12">
        <v>2668.75</v>
      </c>
    </row>
    <row r="638" spans="1:12" x14ac:dyDescent="0.25">
      <c r="A638" s="259">
        <f>IF(F638&gt;0,COUNTIF(F$8:F638,"&gt;0"),0)</f>
        <v>563</v>
      </c>
      <c r="B638" s="260" t="s">
        <v>0</v>
      </c>
      <c r="C638" s="261"/>
      <c r="D638" s="262" t="s">
        <v>323</v>
      </c>
      <c r="E638" s="263" t="s">
        <v>200</v>
      </c>
      <c r="F638" s="263">
        <v>12</v>
      </c>
      <c r="G638" s="264">
        <v>264.60000000000002</v>
      </c>
      <c r="H638" s="265">
        <v>3175.2</v>
      </c>
      <c r="I638" s="266">
        <v>3175.2</v>
      </c>
      <c r="J638" s="266">
        <v>0</v>
      </c>
      <c r="K638" s="262"/>
      <c r="L638" s="12">
        <v>264.60000000000002</v>
      </c>
    </row>
    <row r="639" spans="1:12" x14ac:dyDescent="0.25">
      <c r="A639" s="259">
        <f>IF(F639&gt;0,COUNTIF(F$8:F639,"&gt;0"),0)</f>
        <v>564</v>
      </c>
      <c r="B639" s="260" t="s">
        <v>186</v>
      </c>
      <c r="C639" s="261"/>
      <c r="D639" s="262" t="s">
        <v>324</v>
      </c>
      <c r="E639" s="263" t="s">
        <v>200</v>
      </c>
      <c r="F639" s="263">
        <v>12</v>
      </c>
      <c r="G639" s="264">
        <v>330.75</v>
      </c>
      <c r="H639" s="265">
        <v>3969</v>
      </c>
      <c r="I639" s="266">
        <v>0</v>
      </c>
      <c r="J639" s="266">
        <v>3969</v>
      </c>
      <c r="K639" s="262"/>
      <c r="L639" s="12">
        <v>330.75</v>
      </c>
    </row>
    <row r="640" spans="1:12" ht="75" x14ac:dyDescent="0.25">
      <c r="A640" s="259">
        <f>IF(F640&gt;0,COUNTIF(F$8:F640,"&gt;0"),0)</f>
        <v>565</v>
      </c>
      <c r="B640" s="260" t="s">
        <v>0</v>
      </c>
      <c r="C640" s="261"/>
      <c r="D640" s="262" t="s">
        <v>394</v>
      </c>
      <c r="E640" s="263" t="s">
        <v>185</v>
      </c>
      <c r="F640" s="263">
        <v>3</v>
      </c>
      <c r="G640" s="264">
        <v>3600</v>
      </c>
      <c r="H640" s="265">
        <v>10800</v>
      </c>
      <c r="I640" s="266">
        <v>10800</v>
      </c>
      <c r="J640" s="266">
        <v>0</v>
      </c>
      <c r="K640" s="262"/>
      <c r="L640" s="12">
        <v>3600</v>
      </c>
    </row>
    <row r="641" spans="1:12" x14ac:dyDescent="0.25">
      <c r="A641" s="259">
        <f>IF(F641&gt;0,COUNTIF(F$8:F641,"&gt;0"),0)</f>
        <v>566</v>
      </c>
      <c r="B641" s="260" t="s">
        <v>186</v>
      </c>
      <c r="C641" s="261"/>
      <c r="D641" s="262" t="s">
        <v>395</v>
      </c>
      <c r="E641" s="263" t="s">
        <v>185</v>
      </c>
      <c r="F641" s="263">
        <v>3</v>
      </c>
      <c r="G641" s="264">
        <v>1300</v>
      </c>
      <c r="H641" s="265">
        <v>3900</v>
      </c>
      <c r="I641" s="266">
        <v>0</v>
      </c>
      <c r="J641" s="266">
        <v>3900</v>
      </c>
      <c r="K641" s="262"/>
      <c r="L641" s="12">
        <v>1300</v>
      </c>
    </row>
    <row r="642" spans="1:12" x14ac:dyDescent="0.25">
      <c r="A642" s="259">
        <f>IF(F642&gt;0,COUNTIF(F$8:F642,"&gt;0"),0)</f>
        <v>567</v>
      </c>
      <c r="B642" s="260" t="s">
        <v>0</v>
      </c>
      <c r="C642" s="261"/>
      <c r="D642" s="262" t="s">
        <v>325</v>
      </c>
      <c r="E642" s="263" t="s">
        <v>185</v>
      </c>
      <c r="F642" s="263">
        <v>4</v>
      </c>
      <c r="G642" s="264">
        <v>8486.6299999999992</v>
      </c>
      <c r="H642" s="265">
        <v>33946.519999999997</v>
      </c>
      <c r="I642" s="266">
        <v>33946.519999999997</v>
      </c>
      <c r="J642" s="266">
        <v>0</v>
      </c>
      <c r="K642" s="262"/>
      <c r="L642" s="12">
        <v>8486.6299999999992</v>
      </c>
    </row>
    <row r="643" spans="1:12" x14ac:dyDescent="0.25">
      <c r="A643" s="259">
        <f>IF(F643&gt;0,COUNTIF(F$8:F643,"&gt;0"),0)</f>
        <v>568</v>
      </c>
      <c r="B643" s="260" t="s">
        <v>186</v>
      </c>
      <c r="C643" s="261"/>
      <c r="D643" s="262" t="s">
        <v>326</v>
      </c>
      <c r="E643" s="263" t="s">
        <v>185</v>
      </c>
      <c r="F643" s="263">
        <v>4</v>
      </c>
      <c r="G643" s="264">
        <v>918.05</v>
      </c>
      <c r="H643" s="265">
        <v>3672.2</v>
      </c>
      <c r="I643" s="266">
        <v>0</v>
      </c>
      <c r="J643" s="266">
        <v>3672.2</v>
      </c>
      <c r="K643" s="262"/>
      <c r="L643" s="12">
        <v>918.05</v>
      </c>
    </row>
    <row r="644" spans="1:12" x14ac:dyDescent="0.25">
      <c r="A644" s="259">
        <f>IF(F644&gt;0,COUNTIF(F$8:F644,"&gt;0"),0)</f>
        <v>569</v>
      </c>
      <c r="B644" s="260" t="s">
        <v>0</v>
      </c>
      <c r="C644" s="261"/>
      <c r="D644" s="262" t="s">
        <v>327</v>
      </c>
      <c r="E644" s="263" t="s">
        <v>185</v>
      </c>
      <c r="F644" s="263">
        <v>4</v>
      </c>
      <c r="G644" s="264">
        <v>1761.38</v>
      </c>
      <c r="H644" s="265">
        <v>7045.52</v>
      </c>
      <c r="I644" s="266">
        <v>7045.52</v>
      </c>
      <c r="J644" s="266">
        <v>0</v>
      </c>
      <c r="K644" s="262"/>
      <c r="L644" s="12">
        <v>1761.38</v>
      </c>
    </row>
    <row r="645" spans="1:12" x14ac:dyDescent="0.25">
      <c r="A645" s="259">
        <f>IF(F645&gt;0,COUNTIF(F$8:F645,"&gt;0"),0)</f>
        <v>570</v>
      </c>
      <c r="B645" s="260" t="s">
        <v>186</v>
      </c>
      <c r="C645" s="261"/>
      <c r="D645" s="262" t="s">
        <v>328</v>
      </c>
      <c r="E645" s="263" t="s">
        <v>185</v>
      </c>
      <c r="F645" s="263">
        <v>4</v>
      </c>
      <c r="G645" s="264">
        <v>560.44000000000005</v>
      </c>
      <c r="H645" s="265">
        <v>2241.7600000000002</v>
      </c>
      <c r="I645" s="266">
        <v>0</v>
      </c>
      <c r="J645" s="266">
        <v>2241.7600000000002</v>
      </c>
      <c r="K645" s="262"/>
      <c r="L645" s="12">
        <v>560.44000000000005</v>
      </c>
    </row>
    <row r="646" spans="1:12" x14ac:dyDescent="0.25">
      <c r="A646" s="259">
        <f>IF(F646&gt;0,COUNTIF(F$8:F646,"&gt;0"),0)</f>
        <v>0</v>
      </c>
      <c r="B646" s="260"/>
      <c r="C646" s="261"/>
      <c r="D646" s="262" t="s">
        <v>390</v>
      </c>
      <c r="E646" s="263"/>
      <c r="F646" s="263"/>
      <c r="G646" s="264"/>
      <c r="H646" s="265" t="str">
        <v/>
      </c>
      <c r="I646" s="266">
        <v>0</v>
      </c>
      <c r="J646" s="266">
        <v>0</v>
      </c>
      <c r="K646" s="262"/>
      <c r="L646" s="12">
        <v>0</v>
      </c>
    </row>
    <row r="647" spans="1:12" ht="30" x14ac:dyDescent="0.25">
      <c r="A647" s="259">
        <f>IF(F647&gt;0,COUNTIF(F$8:F647,"&gt;0"),0)</f>
        <v>571</v>
      </c>
      <c r="B647" s="260" t="s">
        <v>0</v>
      </c>
      <c r="C647" s="261"/>
      <c r="D647" s="262" t="s">
        <v>330</v>
      </c>
      <c r="E647" s="263" t="s">
        <v>185</v>
      </c>
      <c r="F647" s="263">
        <v>12</v>
      </c>
      <c r="G647" s="264">
        <v>461.93</v>
      </c>
      <c r="H647" s="265">
        <v>5543.16</v>
      </c>
      <c r="I647" s="266">
        <v>5543.16</v>
      </c>
      <c r="J647" s="266">
        <v>0</v>
      </c>
      <c r="K647" s="262"/>
      <c r="L647" s="12">
        <v>461.93</v>
      </c>
    </row>
    <row r="648" spans="1:12" ht="30" x14ac:dyDescent="0.25">
      <c r="A648" s="259">
        <f>IF(F648&gt;0,COUNTIF(F$8:F648,"&gt;0"),0)</f>
        <v>572</v>
      </c>
      <c r="B648" s="260" t="s">
        <v>0</v>
      </c>
      <c r="C648" s="261"/>
      <c r="D648" s="262" t="s">
        <v>331</v>
      </c>
      <c r="E648" s="263" t="s">
        <v>185</v>
      </c>
      <c r="F648" s="263">
        <v>15</v>
      </c>
      <c r="G648" s="264">
        <v>98.61</v>
      </c>
      <c r="H648" s="265">
        <v>1479.15</v>
      </c>
      <c r="I648" s="266">
        <v>1479.15</v>
      </c>
      <c r="J648" s="266">
        <v>0</v>
      </c>
      <c r="K648" s="262"/>
      <c r="L648" s="12">
        <v>98.61</v>
      </c>
    </row>
    <row r="649" spans="1:12" ht="30" x14ac:dyDescent="0.25">
      <c r="A649" s="259">
        <f>IF(F649&gt;0,COUNTIF(F$8:F649,"&gt;0"),0)</f>
        <v>573</v>
      </c>
      <c r="B649" s="260" t="s">
        <v>0</v>
      </c>
      <c r="C649" s="261"/>
      <c r="D649" s="262" t="s">
        <v>335</v>
      </c>
      <c r="E649" s="263" t="s">
        <v>185</v>
      </c>
      <c r="F649" s="263">
        <v>4</v>
      </c>
      <c r="G649" s="264">
        <v>288.23</v>
      </c>
      <c r="H649" s="265">
        <v>1152.92</v>
      </c>
      <c r="I649" s="266">
        <v>1152.92</v>
      </c>
      <c r="J649" s="266">
        <v>0</v>
      </c>
      <c r="K649" s="262"/>
      <c r="L649" s="12">
        <v>288.23</v>
      </c>
    </row>
    <row r="650" spans="1:12" x14ac:dyDescent="0.25">
      <c r="A650" s="259">
        <f>IF(F650&gt;0,COUNTIF(F$8:F650,"&gt;0"),0)</f>
        <v>574</v>
      </c>
      <c r="B650" s="260" t="s">
        <v>186</v>
      </c>
      <c r="C650" s="261"/>
      <c r="D650" s="262" t="s">
        <v>332</v>
      </c>
      <c r="E650" s="263" t="s">
        <v>185</v>
      </c>
      <c r="F650" s="263">
        <v>3</v>
      </c>
      <c r="G650" s="264">
        <v>3502.5</v>
      </c>
      <c r="H650" s="265">
        <v>10507.5</v>
      </c>
      <c r="I650" s="266">
        <v>0</v>
      </c>
      <c r="J650" s="266">
        <v>10507.5</v>
      </c>
      <c r="K650" s="262"/>
      <c r="L650" s="12">
        <v>3502.5</v>
      </c>
    </row>
    <row r="651" spans="1:12" x14ac:dyDescent="0.25">
      <c r="A651" s="259">
        <f>IF(F651&gt;0,COUNTIF(F$8:F651,"&gt;0"),0)</f>
        <v>0</v>
      </c>
      <c r="B651" s="260"/>
      <c r="C651" s="261"/>
      <c r="D651" s="262" t="s">
        <v>230</v>
      </c>
      <c r="E651" s="263"/>
      <c r="F651" s="263"/>
      <c r="G651" s="264"/>
      <c r="H651" s="265" t="str">
        <v/>
      </c>
      <c r="I651" s="266">
        <v>0</v>
      </c>
      <c r="J651" s="266">
        <v>0</v>
      </c>
      <c r="K651" s="262"/>
      <c r="L651" s="12">
        <v>0</v>
      </c>
    </row>
    <row r="652" spans="1:12" x14ac:dyDescent="0.25">
      <c r="A652" s="259">
        <f>IF(F652&gt;0,COUNTIF(F$8:F652,"&gt;0"),0)</f>
        <v>575</v>
      </c>
      <c r="B652" s="260" t="s">
        <v>0</v>
      </c>
      <c r="C652" s="261"/>
      <c r="D652" s="262" t="s">
        <v>336</v>
      </c>
      <c r="E652" s="263" t="s">
        <v>185</v>
      </c>
      <c r="F652" s="263">
        <v>62</v>
      </c>
      <c r="G652" s="264">
        <v>24.55</v>
      </c>
      <c r="H652" s="265">
        <v>1522.1</v>
      </c>
      <c r="I652" s="266">
        <v>1522.1</v>
      </c>
      <c r="J652" s="266">
        <v>0</v>
      </c>
      <c r="K652" s="262"/>
      <c r="L652" s="12">
        <v>24.55</v>
      </c>
    </row>
    <row r="653" spans="1:12" x14ac:dyDescent="0.25">
      <c r="A653" s="259">
        <f>IF(F653&gt;0,COUNTIF(F$8:F653,"&gt;0"),0)</f>
        <v>576</v>
      </c>
      <c r="B653" s="260" t="s">
        <v>186</v>
      </c>
      <c r="C653" s="261"/>
      <c r="D653" s="262" t="s">
        <v>337</v>
      </c>
      <c r="E653" s="263" t="s">
        <v>185</v>
      </c>
      <c r="F653" s="263">
        <v>62</v>
      </c>
      <c r="G653" s="264">
        <v>213.5</v>
      </c>
      <c r="H653" s="265">
        <v>13237</v>
      </c>
      <c r="I653" s="266">
        <v>0</v>
      </c>
      <c r="J653" s="266">
        <v>13237</v>
      </c>
      <c r="K653" s="262"/>
      <c r="L653" s="12">
        <v>213.5</v>
      </c>
    </row>
    <row r="654" spans="1:12" x14ac:dyDescent="0.25">
      <c r="A654" s="259">
        <f>IF(F654&gt;0,COUNTIF(F$8:F654,"&gt;0"),0)</f>
        <v>577</v>
      </c>
      <c r="B654" s="260" t="s">
        <v>0</v>
      </c>
      <c r="C654" s="261"/>
      <c r="D654" s="262" t="s">
        <v>338</v>
      </c>
      <c r="E654" s="263" t="s">
        <v>185</v>
      </c>
      <c r="F654" s="263">
        <v>62</v>
      </c>
      <c r="G654" s="264">
        <v>96.08</v>
      </c>
      <c r="H654" s="265">
        <v>5956.96</v>
      </c>
      <c r="I654" s="266">
        <v>5956.96</v>
      </c>
      <c r="J654" s="266">
        <v>0</v>
      </c>
      <c r="K654" s="262"/>
      <c r="L654" s="12">
        <v>96.08</v>
      </c>
    </row>
    <row r="655" spans="1:12" ht="45" x14ac:dyDescent="0.25">
      <c r="A655" s="259">
        <f>IF(F655&gt;0,COUNTIF(F$8:F655,"&gt;0"),0)</f>
        <v>578</v>
      </c>
      <c r="B655" s="260" t="s">
        <v>0</v>
      </c>
      <c r="C655" s="261"/>
      <c r="D655" s="262" t="s">
        <v>339</v>
      </c>
      <c r="E655" s="263" t="s">
        <v>185</v>
      </c>
      <c r="F655" s="263">
        <v>12</v>
      </c>
      <c r="G655" s="264">
        <v>2500</v>
      </c>
      <c r="H655" s="265">
        <v>30000</v>
      </c>
      <c r="I655" s="266">
        <v>30000</v>
      </c>
      <c r="J655" s="266">
        <v>0</v>
      </c>
      <c r="K655" s="262"/>
      <c r="L655" s="12">
        <v>2500</v>
      </c>
    </row>
    <row r="656" spans="1:12" x14ac:dyDescent="0.25">
      <c r="A656" s="259">
        <f>IF(F656&gt;0,COUNTIF(F$8:F656,"&gt;0"),0)</f>
        <v>579</v>
      </c>
      <c r="B656" s="260" t="s">
        <v>186</v>
      </c>
      <c r="C656" s="261"/>
      <c r="D656" s="262" t="s">
        <v>236</v>
      </c>
      <c r="E656" s="263" t="s">
        <v>185</v>
      </c>
      <c r="F656" s="263">
        <v>12</v>
      </c>
      <c r="G656" s="264">
        <v>384.3</v>
      </c>
      <c r="H656" s="265">
        <v>4611.6000000000004</v>
      </c>
      <c r="I656" s="266">
        <v>0</v>
      </c>
      <c r="J656" s="266">
        <v>4611.6000000000004</v>
      </c>
      <c r="K656" s="262"/>
      <c r="L656" s="12">
        <v>384.3</v>
      </c>
    </row>
    <row r="657" spans="1:12" x14ac:dyDescent="0.25">
      <c r="A657" s="259">
        <f>IF(F657&gt;0,COUNTIF(F$8:F657,"&gt;0"),0)</f>
        <v>580</v>
      </c>
      <c r="B657" s="260" t="s">
        <v>0</v>
      </c>
      <c r="C657" s="261"/>
      <c r="D657" s="262" t="s">
        <v>340</v>
      </c>
      <c r="E657" s="263" t="s">
        <v>185</v>
      </c>
      <c r="F657" s="263">
        <v>4</v>
      </c>
      <c r="G657" s="264">
        <v>6950</v>
      </c>
      <c r="H657" s="265">
        <v>27800</v>
      </c>
      <c r="I657" s="266">
        <v>27800</v>
      </c>
      <c r="J657" s="266">
        <v>0</v>
      </c>
      <c r="K657" s="262"/>
      <c r="L657" s="12">
        <v>6950</v>
      </c>
    </row>
    <row r="658" spans="1:12" x14ac:dyDescent="0.25">
      <c r="A658" s="259">
        <f>IF(F658&gt;0,COUNTIF(F$8:F658,"&gt;0"),0)</f>
        <v>581</v>
      </c>
      <c r="B658" s="260" t="s">
        <v>186</v>
      </c>
      <c r="C658" s="261"/>
      <c r="D658" s="262" t="s">
        <v>341</v>
      </c>
      <c r="E658" s="263" t="s">
        <v>185</v>
      </c>
      <c r="F658" s="263">
        <v>4</v>
      </c>
      <c r="G658" s="264">
        <v>1050</v>
      </c>
      <c r="H658" s="265">
        <v>4200</v>
      </c>
      <c r="I658" s="266">
        <v>0</v>
      </c>
      <c r="J658" s="266">
        <v>4200</v>
      </c>
      <c r="K658" s="262"/>
      <c r="L658" s="12">
        <v>1050</v>
      </c>
    </row>
    <row r="659" spans="1:12" ht="30" x14ac:dyDescent="0.25">
      <c r="A659" s="259">
        <f>IF(F659&gt;0,COUNTIF(F$8:F659,"&gt;0"),0)</f>
        <v>582</v>
      </c>
      <c r="B659" s="260" t="s">
        <v>0</v>
      </c>
      <c r="C659" s="261"/>
      <c r="D659" s="262" t="s">
        <v>342</v>
      </c>
      <c r="E659" s="263" t="s">
        <v>185</v>
      </c>
      <c r="F659" s="263">
        <v>36</v>
      </c>
      <c r="G659" s="264">
        <v>1636.25</v>
      </c>
      <c r="H659" s="265">
        <v>58905</v>
      </c>
      <c r="I659" s="266">
        <v>58905</v>
      </c>
      <c r="J659" s="266">
        <v>0</v>
      </c>
      <c r="K659" s="262"/>
      <c r="L659" s="12">
        <v>1636.25</v>
      </c>
    </row>
    <row r="660" spans="1:12" x14ac:dyDescent="0.25">
      <c r="A660" s="259">
        <f>IF(F660&gt;0,COUNTIF(F$8:F660,"&gt;0"),0)</f>
        <v>583</v>
      </c>
      <c r="B660" s="260" t="s">
        <v>186</v>
      </c>
      <c r="C660" s="261"/>
      <c r="D660" s="262" t="s">
        <v>343</v>
      </c>
      <c r="E660" s="263" t="s">
        <v>185</v>
      </c>
      <c r="F660" s="263">
        <v>36</v>
      </c>
      <c r="G660" s="264">
        <v>400</v>
      </c>
      <c r="H660" s="265">
        <v>14400</v>
      </c>
      <c r="I660" s="266">
        <v>0</v>
      </c>
      <c r="J660" s="266">
        <v>14400</v>
      </c>
      <c r="K660" s="262"/>
      <c r="L660" s="12">
        <v>400</v>
      </c>
    </row>
    <row r="661" spans="1:12" ht="30" x14ac:dyDescent="0.25">
      <c r="A661" s="259">
        <f>IF(F661&gt;0,COUNTIF(F$8:F661,"&gt;0"),0)</f>
        <v>584</v>
      </c>
      <c r="B661" s="260" t="s">
        <v>0</v>
      </c>
      <c r="C661" s="261"/>
      <c r="D661" s="262" t="s">
        <v>344</v>
      </c>
      <c r="E661" s="263" t="s">
        <v>185</v>
      </c>
      <c r="F661" s="263">
        <v>14</v>
      </c>
      <c r="G661" s="264">
        <v>450</v>
      </c>
      <c r="H661" s="265">
        <v>6300</v>
      </c>
      <c r="I661" s="266">
        <v>6300</v>
      </c>
      <c r="J661" s="266">
        <v>0</v>
      </c>
      <c r="K661" s="262"/>
      <c r="L661" s="12">
        <v>450</v>
      </c>
    </row>
    <row r="662" spans="1:12" x14ac:dyDescent="0.25">
      <c r="A662" s="259">
        <f>IF(F662&gt;0,COUNTIF(F$8:F662,"&gt;0"),0)</f>
        <v>585</v>
      </c>
      <c r="B662" s="260" t="s">
        <v>186</v>
      </c>
      <c r="C662" s="261"/>
      <c r="D662" s="262" t="s">
        <v>345</v>
      </c>
      <c r="E662" s="263" t="s">
        <v>185</v>
      </c>
      <c r="F662" s="263">
        <v>14</v>
      </c>
      <c r="G662" s="264">
        <v>360</v>
      </c>
      <c r="H662" s="265">
        <v>5040</v>
      </c>
      <c r="I662" s="266">
        <v>0</v>
      </c>
      <c r="J662" s="266">
        <v>5040</v>
      </c>
      <c r="K662" s="262"/>
      <c r="L662" s="12">
        <v>360</v>
      </c>
    </row>
    <row r="663" spans="1:12" ht="30" x14ac:dyDescent="0.25">
      <c r="A663" s="259">
        <f>IF(F663&gt;0,COUNTIF(F$8:F663,"&gt;0"),0)</f>
        <v>586</v>
      </c>
      <c r="B663" s="260" t="s">
        <v>0</v>
      </c>
      <c r="C663" s="261"/>
      <c r="D663" s="262" t="s">
        <v>266</v>
      </c>
      <c r="E663" s="263" t="s">
        <v>185</v>
      </c>
      <c r="F663" s="263">
        <v>36</v>
      </c>
      <c r="G663" s="264">
        <v>64.680000000000007</v>
      </c>
      <c r="H663" s="265">
        <v>2328.48</v>
      </c>
      <c r="I663" s="266">
        <v>2328.48</v>
      </c>
      <c r="J663" s="266">
        <v>0</v>
      </c>
      <c r="K663" s="262"/>
      <c r="L663" s="12">
        <v>64.680000000000007</v>
      </c>
    </row>
    <row r="664" spans="1:12" ht="30" x14ac:dyDescent="0.25">
      <c r="A664" s="259">
        <f>IF(F664&gt;0,COUNTIF(F$8:F664,"&gt;0"),0)</f>
        <v>587</v>
      </c>
      <c r="B664" s="260" t="s">
        <v>186</v>
      </c>
      <c r="C664" s="261"/>
      <c r="D664" s="262" t="s">
        <v>267</v>
      </c>
      <c r="E664" s="263" t="s">
        <v>185</v>
      </c>
      <c r="F664" s="263">
        <v>36</v>
      </c>
      <c r="G664" s="264">
        <v>128.1</v>
      </c>
      <c r="H664" s="265">
        <v>4611.6000000000004</v>
      </c>
      <c r="I664" s="266">
        <v>0</v>
      </c>
      <c r="J664" s="266">
        <v>4611.6000000000004</v>
      </c>
      <c r="K664" s="262"/>
      <c r="L664" s="12">
        <v>128.1</v>
      </c>
    </row>
    <row r="665" spans="1:12" x14ac:dyDescent="0.25">
      <c r="A665" s="259">
        <f>IF(F665&gt;0,COUNTIF(F$8:F665,"&gt;0"),0)</f>
        <v>0</v>
      </c>
      <c r="B665" s="260"/>
      <c r="C665" s="261"/>
      <c r="D665" s="262" t="s">
        <v>346</v>
      </c>
      <c r="E665" s="263"/>
      <c r="F665" s="263"/>
      <c r="G665" s="264"/>
      <c r="H665" s="265" t="str">
        <v/>
      </c>
      <c r="I665" s="266">
        <v>0</v>
      </c>
      <c r="J665" s="266">
        <v>0</v>
      </c>
      <c r="K665" s="262"/>
      <c r="L665" s="12">
        <v>0</v>
      </c>
    </row>
    <row r="666" spans="1:12" ht="30" x14ac:dyDescent="0.25">
      <c r="A666" s="259">
        <f>IF(F666&gt;0,COUNTIF(F$8:F666,"&gt;0"),0)</f>
        <v>588</v>
      </c>
      <c r="B666" s="260" t="s">
        <v>0</v>
      </c>
      <c r="C666" s="261"/>
      <c r="D666" s="262" t="s">
        <v>347</v>
      </c>
      <c r="E666" s="263" t="s">
        <v>200</v>
      </c>
      <c r="F666" s="263">
        <v>12</v>
      </c>
      <c r="G666" s="264">
        <v>850</v>
      </c>
      <c r="H666" s="265">
        <v>10200</v>
      </c>
      <c r="I666" s="266">
        <v>10200</v>
      </c>
      <c r="J666" s="266">
        <v>0</v>
      </c>
      <c r="K666" s="262"/>
      <c r="L666" s="12">
        <v>850</v>
      </c>
    </row>
    <row r="667" spans="1:12" x14ac:dyDescent="0.25">
      <c r="A667" s="259">
        <f>IF(F667&gt;0,COUNTIF(F$8:F667,"&gt;0"),0)</f>
        <v>589</v>
      </c>
      <c r="B667" s="260" t="s">
        <v>186</v>
      </c>
      <c r="C667" s="261"/>
      <c r="D667" s="262" t="s">
        <v>348</v>
      </c>
      <c r="E667" s="263" t="s">
        <v>200</v>
      </c>
      <c r="F667" s="263">
        <v>12</v>
      </c>
      <c r="G667" s="264">
        <v>800</v>
      </c>
      <c r="H667" s="265">
        <v>9600</v>
      </c>
      <c r="I667" s="266">
        <v>0</v>
      </c>
      <c r="J667" s="266">
        <v>9600</v>
      </c>
      <c r="K667" s="262"/>
      <c r="L667" s="12">
        <v>800</v>
      </c>
    </row>
    <row r="668" spans="1:12" ht="30" x14ac:dyDescent="0.25">
      <c r="A668" s="259">
        <f>IF(F668&gt;0,COUNTIF(F$8:F668,"&gt;0"),0)</f>
        <v>590</v>
      </c>
      <c r="B668" s="260" t="s">
        <v>0</v>
      </c>
      <c r="C668" s="261"/>
      <c r="D668" s="262" t="s">
        <v>349</v>
      </c>
      <c r="E668" s="263" t="s">
        <v>185</v>
      </c>
      <c r="F668" s="263">
        <v>4</v>
      </c>
      <c r="G668" s="264">
        <v>3150</v>
      </c>
      <c r="H668" s="265">
        <v>12600</v>
      </c>
      <c r="I668" s="266">
        <v>12600</v>
      </c>
      <c r="J668" s="266">
        <v>0</v>
      </c>
      <c r="K668" s="262"/>
      <c r="L668" s="12">
        <v>3150</v>
      </c>
    </row>
    <row r="669" spans="1:12" x14ac:dyDescent="0.25">
      <c r="A669" s="259">
        <f>IF(F669&gt;0,COUNTIF(F$8:F669,"&gt;0"),0)</f>
        <v>591</v>
      </c>
      <c r="B669" s="260" t="s">
        <v>186</v>
      </c>
      <c r="C669" s="261"/>
      <c r="D669" s="262" t="s">
        <v>350</v>
      </c>
      <c r="E669" s="263" t="s">
        <v>200</v>
      </c>
      <c r="F669" s="263">
        <v>12</v>
      </c>
      <c r="G669" s="264">
        <v>800</v>
      </c>
      <c r="H669" s="265">
        <v>9600</v>
      </c>
      <c r="I669" s="266">
        <v>0</v>
      </c>
      <c r="J669" s="266">
        <v>9600</v>
      </c>
      <c r="K669" s="262"/>
      <c r="L669" s="12">
        <v>800</v>
      </c>
    </row>
    <row r="670" spans="1:12" ht="30" x14ac:dyDescent="0.25">
      <c r="A670" s="259">
        <f>IF(F670&gt;0,COUNTIF(F$8:F670,"&gt;0"),0)</f>
        <v>592</v>
      </c>
      <c r="B670" s="260" t="s">
        <v>0</v>
      </c>
      <c r="C670" s="261"/>
      <c r="D670" s="262" t="s">
        <v>351</v>
      </c>
      <c r="E670" s="263" t="s">
        <v>185</v>
      </c>
      <c r="F670" s="263">
        <v>2</v>
      </c>
      <c r="G670" s="264">
        <v>3320</v>
      </c>
      <c r="H670" s="265">
        <v>6640</v>
      </c>
      <c r="I670" s="266">
        <v>6640</v>
      </c>
      <c r="J670" s="266">
        <v>0</v>
      </c>
      <c r="K670" s="262"/>
      <c r="L670" s="12">
        <v>3320</v>
      </c>
    </row>
    <row r="671" spans="1:12" x14ac:dyDescent="0.25">
      <c r="A671" s="259">
        <f>IF(F671&gt;0,COUNTIF(F$8:F671,"&gt;0"),0)</f>
        <v>593</v>
      </c>
      <c r="B671" s="260" t="s">
        <v>186</v>
      </c>
      <c r="C671" s="261"/>
      <c r="D671" s="262" t="s">
        <v>352</v>
      </c>
      <c r="E671" s="263" t="s">
        <v>185</v>
      </c>
      <c r="F671" s="263">
        <v>2</v>
      </c>
      <c r="G671" s="264">
        <v>500</v>
      </c>
      <c r="H671" s="265">
        <v>1000</v>
      </c>
      <c r="I671" s="266">
        <v>0</v>
      </c>
      <c r="J671" s="266">
        <v>1000</v>
      </c>
      <c r="K671" s="262"/>
      <c r="L671" s="12">
        <v>500</v>
      </c>
    </row>
    <row r="672" spans="1:12" x14ac:dyDescent="0.25">
      <c r="A672" s="259">
        <f>IF(F672&gt;0,COUNTIF(F$8:F672,"&gt;0"),0)</f>
        <v>0</v>
      </c>
      <c r="B672" s="260"/>
      <c r="C672" s="261"/>
      <c r="D672" s="262" t="s">
        <v>353</v>
      </c>
      <c r="E672" s="263"/>
      <c r="F672" s="263"/>
      <c r="G672" s="264"/>
      <c r="H672" s="265" t="str">
        <v/>
      </c>
      <c r="I672" s="266">
        <v>0</v>
      </c>
      <c r="J672" s="266">
        <v>0</v>
      </c>
      <c r="K672" s="262"/>
      <c r="L672" s="12">
        <v>0</v>
      </c>
    </row>
    <row r="673" spans="1:12" ht="30" x14ac:dyDescent="0.25">
      <c r="A673" s="259">
        <f>IF(F673&gt;0,COUNTIF(F$8:F673,"&gt;0"),0)</f>
        <v>594</v>
      </c>
      <c r="B673" s="260" t="s">
        <v>0</v>
      </c>
      <c r="C673" s="261"/>
      <c r="D673" s="262" t="s">
        <v>347</v>
      </c>
      <c r="E673" s="263" t="s">
        <v>200</v>
      </c>
      <c r="F673" s="263">
        <v>12</v>
      </c>
      <c r="G673" s="264">
        <v>850</v>
      </c>
      <c r="H673" s="265">
        <v>10200</v>
      </c>
      <c r="I673" s="266">
        <v>10200</v>
      </c>
      <c r="J673" s="266">
        <v>0</v>
      </c>
      <c r="K673" s="262"/>
      <c r="L673" s="12">
        <v>850</v>
      </c>
    </row>
    <row r="674" spans="1:12" x14ac:dyDescent="0.25">
      <c r="A674" s="259">
        <f>IF(F674&gt;0,COUNTIF(F$8:F674,"&gt;0"),0)</f>
        <v>595</v>
      </c>
      <c r="B674" s="260" t="s">
        <v>186</v>
      </c>
      <c r="C674" s="261"/>
      <c r="D674" s="262" t="s">
        <v>348</v>
      </c>
      <c r="E674" s="263" t="s">
        <v>200</v>
      </c>
      <c r="F674" s="263">
        <v>12</v>
      </c>
      <c r="G674" s="264">
        <v>800</v>
      </c>
      <c r="H674" s="265">
        <v>9600</v>
      </c>
      <c r="I674" s="266">
        <v>0</v>
      </c>
      <c r="J674" s="266">
        <v>9600</v>
      </c>
      <c r="K674" s="262"/>
      <c r="L674" s="12">
        <v>800</v>
      </c>
    </row>
    <row r="675" spans="1:12" ht="30" x14ac:dyDescent="0.25">
      <c r="A675" s="259">
        <f>IF(F675&gt;0,COUNTIF(F$8:F675,"&gt;0"),0)</f>
        <v>596</v>
      </c>
      <c r="B675" s="260" t="s">
        <v>0</v>
      </c>
      <c r="C675" s="261"/>
      <c r="D675" s="262" t="s">
        <v>349</v>
      </c>
      <c r="E675" s="263" t="s">
        <v>185</v>
      </c>
      <c r="F675" s="263">
        <v>4</v>
      </c>
      <c r="G675" s="264">
        <v>3150</v>
      </c>
      <c r="H675" s="265">
        <v>12600</v>
      </c>
      <c r="I675" s="266">
        <v>12600</v>
      </c>
      <c r="J675" s="266">
        <v>0</v>
      </c>
      <c r="K675" s="262"/>
      <c r="L675" s="12">
        <v>3150</v>
      </c>
    </row>
    <row r="676" spans="1:12" x14ac:dyDescent="0.25">
      <c r="A676" s="259">
        <f>IF(F676&gt;0,COUNTIF(F$8:F676,"&gt;0"),0)</f>
        <v>597</v>
      </c>
      <c r="B676" s="260" t="s">
        <v>186</v>
      </c>
      <c r="C676" s="261"/>
      <c r="D676" s="262" t="s">
        <v>350</v>
      </c>
      <c r="E676" s="263" t="s">
        <v>200</v>
      </c>
      <c r="F676" s="263">
        <v>12</v>
      </c>
      <c r="G676" s="264">
        <v>800</v>
      </c>
      <c r="H676" s="265">
        <v>9600</v>
      </c>
      <c r="I676" s="266">
        <v>0</v>
      </c>
      <c r="J676" s="266">
        <v>9600</v>
      </c>
      <c r="K676" s="262"/>
      <c r="L676" s="12">
        <v>800</v>
      </c>
    </row>
    <row r="677" spans="1:12" ht="30" x14ac:dyDescent="0.25">
      <c r="A677" s="259">
        <f>IF(F677&gt;0,COUNTIF(F$8:F677,"&gt;0"),0)</f>
        <v>598</v>
      </c>
      <c r="B677" s="260" t="s">
        <v>0</v>
      </c>
      <c r="C677" s="261"/>
      <c r="D677" s="262" t="s">
        <v>351</v>
      </c>
      <c r="E677" s="263" t="s">
        <v>185</v>
      </c>
      <c r="F677" s="263">
        <v>2</v>
      </c>
      <c r="G677" s="264">
        <v>3320</v>
      </c>
      <c r="H677" s="265">
        <v>6640</v>
      </c>
      <c r="I677" s="266">
        <v>6640</v>
      </c>
      <c r="J677" s="266">
        <v>0</v>
      </c>
      <c r="K677" s="262"/>
      <c r="L677" s="12">
        <v>3320</v>
      </c>
    </row>
    <row r="678" spans="1:12" x14ac:dyDescent="0.25">
      <c r="A678" s="259">
        <f>IF(F678&gt;0,COUNTIF(F$8:F678,"&gt;0"),0)</f>
        <v>599</v>
      </c>
      <c r="B678" s="260" t="s">
        <v>186</v>
      </c>
      <c r="C678" s="261"/>
      <c r="D678" s="262" t="s">
        <v>352</v>
      </c>
      <c r="E678" s="263" t="s">
        <v>185</v>
      </c>
      <c r="F678" s="263">
        <v>2</v>
      </c>
      <c r="G678" s="264">
        <v>500</v>
      </c>
      <c r="H678" s="265">
        <v>1000</v>
      </c>
      <c r="I678" s="266">
        <v>0</v>
      </c>
      <c r="J678" s="266">
        <v>1000</v>
      </c>
      <c r="K678" s="262"/>
      <c r="L678" s="12">
        <v>500</v>
      </c>
    </row>
    <row r="679" spans="1:12" x14ac:dyDescent="0.25">
      <c r="A679" s="259">
        <f>IF(F679&gt;0,COUNTIF(F$8:F679,"&gt;0"),0)</f>
        <v>0</v>
      </c>
      <c r="B679" s="260"/>
      <c r="C679" s="261"/>
      <c r="D679" s="262" t="s">
        <v>237</v>
      </c>
      <c r="E679" s="263"/>
      <c r="F679" s="263"/>
      <c r="G679" s="264"/>
      <c r="H679" s="265" t="str">
        <v/>
      </c>
      <c r="I679" s="266">
        <v>0</v>
      </c>
      <c r="J679" s="266">
        <v>0</v>
      </c>
      <c r="K679" s="262"/>
      <c r="L679" s="12">
        <v>0</v>
      </c>
    </row>
    <row r="680" spans="1:12" ht="30" x14ac:dyDescent="0.25">
      <c r="A680" s="259">
        <f>IF(F680&gt;0,COUNTIF(F$8:F680,"&gt;0"),0)</f>
        <v>600</v>
      </c>
      <c r="B680" s="260" t="s">
        <v>0</v>
      </c>
      <c r="C680" s="261"/>
      <c r="D680" s="262" t="s">
        <v>242</v>
      </c>
      <c r="E680" s="263" t="s">
        <v>200</v>
      </c>
      <c r="F680" s="263">
        <v>502</v>
      </c>
      <c r="G680" s="264">
        <v>59.91</v>
      </c>
      <c r="H680" s="265">
        <v>30074.82</v>
      </c>
      <c r="I680" s="266">
        <v>30074.82</v>
      </c>
      <c r="J680" s="266">
        <v>0</v>
      </c>
      <c r="K680" s="262"/>
      <c r="L680" s="12">
        <v>59.91</v>
      </c>
    </row>
    <row r="681" spans="1:12" ht="30" x14ac:dyDescent="0.25">
      <c r="A681" s="259">
        <f>IF(F681&gt;0,COUNTIF(F$8:F681,"&gt;0"),0)</f>
        <v>601</v>
      </c>
      <c r="B681" s="260" t="s">
        <v>0</v>
      </c>
      <c r="C681" s="261"/>
      <c r="D681" s="262" t="s">
        <v>243</v>
      </c>
      <c r="E681" s="263" t="s">
        <v>200</v>
      </c>
      <c r="F681" s="263">
        <v>949</v>
      </c>
      <c r="G681" s="264">
        <v>98.21</v>
      </c>
      <c r="H681" s="265">
        <v>93201.29</v>
      </c>
      <c r="I681" s="266">
        <v>93201.29</v>
      </c>
      <c r="J681" s="266">
        <v>0</v>
      </c>
      <c r="K681" s="262"/>
      <c r="L681" s="12">
        <v>98.21</v>
      </c>
    </row>
    <row r="682" spans="1:12" ht="30" x14ac:dyDescent="0.25">
      <c r="A682" s="259">
        <f>IF(F682&gt;0,COUNTIF(F$8:F682,"&gt;0"),0)</f>
        <v>602</v>
      </c>
      <c r="B682" s="260" t="s">
        <v>186</v>
      </c>
      <c r="C682" s="261"/>
      <c r="D682" s="262" t="s">
        <v>354</v>
      </c>
      <c r="E682" s="263" t="s">
        <v>200</v>
      </c>
      <c r="F682" s="263">
        <v>1451</v>
      </c>
      <c r="G682" s="264">
        <v>88.07</v>
      </c>
      <c r="H682" s="265">
        <v>127789.57</v>
      </c>
      <c r="I682" s="266">
        <v>0</v>
      </c>
      <c r="J682" s="266">
        <v>127789.57</v>
      </c>
      <c r="K682" s="262"/>
      <c r="L682" s="12">
        <v>88.07</v>
      </c>
    </row>
    <row r="683" spans="1:12" x14ac:dyDescent="0.25">
      <c r="A683" s="259">
        <f>IF(F683&gt;0,COUNTIF(F$8:F683,"&gt;0"),0)</f>
        <v>603</v>
      </c>
      <c r="B683" s="260" t="s">
        <v>0</v>
      </c>
      <c r="C683" s="261"/>
      <c r="D683" s="262" t="s">
        <v>355</v>
      </c>
      <c r="E683" s="263" t="s">
        <v>200</v>
      </c>
      <c r="F683" s="263">
        <v>306</v>
      </c>
      <c r="G683" s="264">
        <v>76.010000000000005</v>
      </c>
      <c r="H683" s="265">
        <v>23259.06</v>
      </c>
      <c r="I683" s="266">
        <v>23259.06</v>
      </c>
      <c r="J683" s="266">
        <v>0</v>
      </c>
      <c r="K683" s="262"/>
      <c r="L683" s="12">
        <v>76.010000000000005</v>
      </c>
    </row>
    <row r="684" spans="1:12" x14ac:dyDescent="0.25">
      <c r="A684" s="259">
        <f>IF(F684&gt;0,COUNTIF(F$8:F684,"&gt;0"),0)</f>
        <v>604</v>
      </c>
      <c r="B684" s="260" t="s">
        <v>0</v>
      </c>
      <c r="C684" s="261"/>
      <c r="D684" s="262" t="s">
        <v>356</v>
      </c>
      <c r="E684" s="263" t="s">
        <v>200</v>
      </c>
      <c r="F684" s="263">
        <v>119</v>
      </c>
      <c r="G684" s="264">
        <v>52.48</v>
      </c>
      <c r="H684" s="265">
        <v>6245.12</v>
      </c>
      <c r="I684" s="266">
        <v>6245.12</v>
      </c>
      <c r="J684" s="266">
        <v>0</v>
      </c>
      <c r="K684" s="262"/>
      <c r="L684" s="12">
        <v>52.48</v>
      </c>
    </row>
    <row r="685" spans="1:12" x14ac:dyDescent="0.25">
      <c r="A685" s="259">
        <f>IF(F685&gt;0,COUNTIF(F$8:F685,"&gt;0"),0)</f>
        <v>605</v>
      </c>
      <c r="B685" s="260" t="s">
        <v>0</v>
      </c>
      <c r="C685" s="261"/>
      <c r="D685" s="262" t="s">
        <v>357</v>
      </c>
      <c r="E685" s="263" t="s">
        <v>200</v>
      </c>
      <c r="F685" s="263">
        <v>213</v>
      </c>
      <c r="G685" s="264">
        <v>122.14</v>
      </c>
      <c r="H685" s="265">
        <v>26015.82</v>
      </c>
      <c r="I685" s="266">
        <v>26015.82</v>
      </c>
      <c r="J685" s="266">
        <v>0</v>
      </c>
      <c r="K685" s="262"/>
      <c r="L685" s="12">
        <v>122.14</v>
      </c>
    </row>
    <row r="686" spans="1:12" ht="30" x14ac:dyDescent="0.25">
      <c r="A686" s="259">
        <f>IF(F686&gt;0,COUNTIF(F$8:F686,"&gt;0"),0)</f>
        <v>606</v>
      </c>
      <c r="B686" s="260" t="s">
        <v>186</v>
      </c>
      <c r="C686" s="261"/>
      <c r="D686" s="262" t="s">
        <v>354</v>
      </c>
      <c r="E686" s="263" t="s">
        <v>200</v>
      </c>
      <c r="F686" s="263">
        <v>638</v>
      </c>
      <c r="G686" s="264">
        <v>88.07</v>
      </c>
      <c r="H686" s="265">
        <v>56188.66</v>
      </c>
      <c r="I686" s="266">
        <v>0</v>
      </c>
      <c r="J686" s="266">
        <v>56188.66</v>
      </c>
      <c r="K686" s="262"/>
      <c r="L686" s="12">
        <v>88.07</v>
      </c>
    </row>
    <row r="687" spans="1:12" x14ac:dyDescent="0.25">
      <c r="A687" s="259">
        <f>IF(F687&gt;0,COUNTIF(F$8:F687,"&gt;0"),0)</f>
        <v>607</v>
      </c>
      <c r="B687" s="260" t="s">
        <v>0</v>
      </c>
      <c r="C687" s="261"/>
      <c r="D687" s="262" t="s">
        <v>251</v>
      </c>
      <c r="E687" s="263" t="s">
        <v>200</v>
      </c>
      <c r="F687" s="263">
        <v>117</v>
      </c>
      <c r="G687" s="264">
        <v>74.73</v>
      </c>
      <c r="H687" s="265">
        <v>8743.41</v>
      </c>
      <c r="I687" s="266">
        <v>8743.41</v>
      </c>
      <c r="J687" s="266">
        <v>0</v>
      </c>
      <c r="K687" s="262"/>
      <c r="L687" s="12">
        <v>74.73</v>
      </c>
    </row>
    <row r="688" spans="1:12" ht="30" x14ac:dyDescent="0.25">
      <c r="A688" s="259">
        <f>IF(F688&gt;0,COUNTIF(F$8:F688,"&gt;0"),0)</f>
        <v>608</v>
      </c>
      <c r="B688" s="260" t="s">
        <v>186</v>
      </c>
      <c r="C688" s="261"/>
      <c r="D688" s="262" t="s">
        <v>354</v>
      </c>
      <c r="E688" s="263" t="s">
        <v>200</v>
      </c>
      <c r="F688" s="263">
        <v>117</v>
      </c>
      <c r="G688" s="264">
        <v>88.07</v>
      </c>
      <c r="H688" s="265">
        <v>10304.19</v>
      </c>
      <c r="I688" s="266">
        <v>0</v>
      </c>
      <c r="J688" s="266">
        <v>10304.19</v>
      </c>
      <c r="K688" s="262"/>
      <c r="L688" s="12">
        <v>88.07</v>
      </c>
    </row>
    <row r="689" spans="1:12" x14ac:dyDescent="0.25">
      <c r="A689" s="259">
        <f>IF(F689&gt;0,COUNTIF(F$8:F689,"&gt;0"),0)</f>
        <v>0</v>
      </c>
      <c r="B689" s="260"/>
      <c r="C689" s="261"/>
      <c r="D689" s="262" t="s">
        <v>260</v>
      </c>
      <c r="E689" s="263"/>
      <c r="F689" s="263"/>
      <c r="G689" s="264"/>
      <c r="H689" s="265" t="str">
        <v/>
      </c>
      <c r="I689" s="266">
        <v>0</v>
      </c>
      <c r="J689" s="266">
        <v>0</v>
      </c>
      <c r="K689" s="262"/>
      <c r="L689" s="12">
        <v>0</v>
      </c>
    </row>
    <row r="690" spans="1:12" ht="45" x14ac:dyDescent="0.25">
      <c r="A690" s="259">
        <f>IF(F690&gt;0,COUNTIF(F$8:F690,"&gt;0"),0)</f>
        <v>609</v>
      </c>
      <c r="B690" s="260" t="s">
        <v>0</v>
      </c>
      <c r="C690" s="261"/>
      <c r="D690" s="262" t="s">
        <v>358</v>
      </c>
      <c r="E690" s="263" t="s">
        <v>185</v>
      </c>
      <c r="F690" s="263">
        <v>12</v>
      </c>
      <c r="G690" s="264">
        <v>361</v>
      </c>
      <c r="H690" s="265">
        <v>4332</v>
      </c>
      <c r="I690" s="266">
        <v>4332</v>
      </c>
      <c r="J690" s="266">
        <v>0</v>
      </c>
      <c r="K690" s="262"/>
      <c r="L690" s="12">
        <v>361</v>
      </c>
    </row>
    <row r="691" spans="1:12" ht="30" x14ac:dyDescent="0.25">
      <c r="A691" s="259">
        <f>IF(F691&gt;0,COUNTIF(F$8:F691,"&gt;0"),0)</f>
        <v>610</v>
      </c>
      <c r="B691" s="260" t="s">
        <v>0</v>
      </c>
      <c r="C691" s="261"/>
      <c r="D691" s="262" t="s">
        <v>359</v>
      </c>
      <c r="E691" s="263" t="s">
        <v>185</v>
      </c>
      <c r="F691" s="263">
        <v>132</v>
      </c>
      <c r="G691" s="264">
        <v>287.70999999999998</v>
      </c>
      <c r="H691" s="265">
        <v>37977.72</v>
      </c>
      <c r="I691" s="266">
        <v>37977.72</v>
      </c>
      <c r="J691" s="266">
        <v>0</v>
      </c>
      <c r="K691" s="262"/>
      <c r="L691" s="12">
        <v>287.70999999999998</v>
      </c>
    </row>
    <row r="692" spans="1:12" ht="30" x14ac:dyDescent="0.25">
      <c r="A692" s="259">
        <f>IF(F692&gt;0,COUNTIF(F$8:F692,"&gt;0"),0)</f>
        <v>611</v>
      </c>
      <c r="B692" s="260" t="s">
        <v>186</v>
      </c>
      <c r="C692" s="261"/>
      <c r="D692" s="262" t="s">
        <v>360</v>
      </c>
      <c r="E692" s="263" t="s">
        <v>185</v>
      </c>
      <c r="F692" s="263">
        <v>144</v>
      </c>
      <c r="G692" s="264">
        <v>192.15</v>
      </c>
      <c r="H692" s="265">
        <v>27669.599999999999</v>
      </c>
      <c r="I692" s="266">
        <v>0</v>
      </c>
      <c r="J692" s="266">
        <v>27669.599999999999</v>
      </c>
      <c r="K692" s="262"/>
      <c r="L692" s="12">
        <v>192.15</v>
      </c>
    </row>
    <row r="693" spans="1:12" ht="30" x14ac:dyDescent="0.25">
      <c r="A693" s="259">
        <f>IF(F693&gt;0,COUNTIF(F$8:F693,"&gt;0"),0)</f>
        <v>612</v>
      </c>
      <c r="B693" s="260" t="s">
        <v>0</v>
      </c>
      <c r="C693" s="261"/>
      <c r="D693" s="262" t="s">
        <v>361</v>
      </c>
      <c r="E693" s="263" t="s">
        <v>185</v>
      </c>
      <c r="F693" s="263">
        <v>12</v>
      </c>
      <c r="G693" s="264">
        <v>170.8</v>
      </c>
      <c r="H693" s="265">
        <v>2049.6</v>
      </c>
      <c r="I693" s="266">
        <v>2049.6</v>
      </c>
      <c r="J693" s="266">
        <v>0</v>
      </c>
      <c r="K693" s="262"/>
      <c r="L693" s="12">
        <v>170.8</v>
      </c>
    </row>
    <row r="694" spans="1:12" ht="30" x14ac:dyDescent="0.25">
      <c r="A694" s="259">
        <f>IF(F694&gt;0,COUNTIF(F$8:F694,"&gt;0"),0)</f>
        <v>613</v>
      </c>
      <c r="B694" s="260" t="s">
        <v>186</v>
      </c>
      <c r="C694" s="261"/>
      <c r="D694" s="262" t="s">
        <v>265</v>
      </c>
      <c r="E694" s="263" t="s">
        <v>185</v>
      </c>
      <c r="F694" s="263">
        <v>12</v>
      </c>
      <c r="G694" s="264">
        <v>256.2</v>
      </c>
      <c r="H694" s="265">
        <v>3074.4</v>
      </c>
      <c r="I694" s="266">
        <v>0</v>
      </c>
      <c r="J694" s="266">
        <v>3074.4</v>
      </c>
      <c r="K694" s="262"/>
      <c r="L694" s="12">
        <v>256.2</v>
      </c>
    </row>
    <row r="695" spans="1:12" ht="30" x14ac:dyDescent="0.25">
      <c r="A695" s="259">
        <f>IF(F695&gt;0,COUNTIF(F$8:F695,"&gt;0"),0)</f>
        <v>614</v>
      </c>
      <c r="B695" s="260" t="s">
        <v>0</v>
      </c>
      <c r="C695" s="261"/>
      <c r="D695" s="262" t="s">
        <v>362</v>
      </c>
      <c r="E695" s="263" t="s">
        <v>185</v>
      </c>
      <c r="F695" s="263">
        <v>12</v>
      </c>
      <c r="G695" s="264">
        <v>278.79000000000002</v>
      </c>
      <c r="H695" s="265">
        <v>3345.48</v>
      </c>
      <c r="I695" s="266">
        <v>3345.48</v>
      </c>
      <c r="J695" s="266">
        <v>0</v>
      </c>
      <c r="K695" s="262"/>
      <c r="L695" s="12">
        <v>278.79000000000002</v>
      </c>
    </row>
    <row r="696" spans="1:12" ht="30" x14ac:dyDescent="0.25">
      <c r="A696" s="259">
        <f>IF(F696&gt;0,COUNTIF(F$8:F696,"&gt;0"),0)</f>
        <v>615</v>
      </c>
      <c r="B696" s="260" t="s">
        <v>186</v>
      </c>
      <c r="C696" s="261"/>
      <c r="D696" s="262" t="s">
        <v>363</v>
      </c>
      <c r="E696" s="263" t="s">
        <v>185</v>
      </c>
      <c r="F696" s="263">
        <v>12</v>
      </c>
      <c r="G696" s="264">
        <v>344.27</v>
      </c>
      <c r="H696" s="265">
        <v>4131.24</v>
      </c>
      <c r="I696" s="266">
        <v>0</v>
      </c>
      <c r="J696" s="266">
        <v>4131.24</v>
      </c>
      <c r="K696" s="262"/>
      <c r="L696" s="12">
        <v>344.27</v>
      </c>
    </row>
    <row r="697" spans="1:12" ht="30" x14ac:dyDescent="0.25">
      <c r="A697" s="259">
        <f>IF(F697&gt;0,COUNTIF(F$8:F697,"&gt;0"),0)</f>
        <v>616</v>
      </c>
      <c r="B697" s="260" t="s">
        <v>0</v>
      </c>
      <c r="C697" s="261"/>
      <c r="D697" s="262" t="s">
        <v>264</v>
      </c>
      <c r="E697" s="263" t="s">
        <v>185</v>
      </c>
      <c r="F697" s="263">
        <v>2</v>
      </c>
      <c r="G697" s="264">
        <v>330.93</v>
      </c>
      <c r="H697" s="265">
        <v>661.86</v>
      </c>
      <c r="I697" s="266">
        <v>661.86</v>
      </c>
      <c r="J697" s="266">
        <v>0</v>
      </c>
      <c r="K697" s="262"/>
      <c r="L697" s="12">
        <v>330.93</v>
      </c>
    </row>
    <row r="698" spans="1:12" ht="30" x14ac:dyDescent="0.25">
      <c r="A698" s="259">
        <f>IF(F698&gt;0,COUNTIF(F$8:F698,"&gt;0"),0)</f>
        <v>617</v>
      </c>
      <c r="B698" s="260" t="s">
        <v>186</v>
      </c>
      <c r="C698" s="261"/>
      <c r="D698" s="262" t="s">
        <v>265</v>
      </c>
      <c r="E698" s="263" t="s">
        <v>185</v>
      </c>
      <c r="F698" s="263">
        <v>2</v>
      </c>
      <c r="G698" s="264">
        <v>256.2</v>
      </c>
      <c r="H698" s="265">
        <v>512.4</v>
      </c>
      <c r="I698" s="266">
        <v>0</v>
      </c>
      <c r="J698" s="266">
        <v>512.4</v>
      </c>
      <c r="K698" s="262"/>
      <c r="L698" s="12">
        <v>256.2</v>
      </c>
    </row>
    <row r="699" spans="1:12" ht="30" x14ac:dyDescent="0.25">
      <c r="A699" s="259">
        <f>IF(F699&gt;0,COUNTIF(F$8:F699,"&gt;0"),0)</f>
        <v>618</v>
      </c>
      <c r="B699" s="260" t="s">
        <v>0</v>
      </c>
      <c r="C699" s="261"/>
      <c r="D699" s="262" t="s">
        <v>364</v>
      </c>
      <c r="E699" s="263" t="s">
        <v>185</v>
      </c>
      <c r="F699" s="263">
        <v>12</v>
      </c>
      <c r="G699" s="264">
        <v>136.99</v>
      </c>
      <c r="H699" s="265">
        <v>1643.88</v>
      </c>
      <c r="I699" s="266">
        <v>1643.88</v>
      </c>
      <c r="J699" s="266">
        <v>0</v>
      </c>
      <c r="K699" s="262"/>
      <c r="L699" s="12">
        <v>136.99</v>
      </c>
    </row>
    <row r="700" spans="1:12" ht="30" x14ac:dyDescent="0.25">
      <c r="A700" s="259">
        <f>IF(F700&gt;0,COUNTIF(F$8:F700,"&gt;0"),0)</f>
        <v>619</v>
      </c>
      <c r="B700" s="260" t="s">
        <v>0</v>
      </c>
      <c r="C700" s="261"/>
      <c r="D700" s="262" t="s">
        <v>365</v>
      </c>
      <c r="E700" s="263" t="s">
        <v>185</v>
      </c>
      <c r="F700" s="263">
        <v>39</v>
      </c>
      <c r="G700" s="264">
        <v>178.27</v>
      </c>
      <c r="H700" s="265">
        <v>6952.53</v>
      </c>
      <c r="I700" s="266">
        <v>6952.53</v>
      </c>
      <c r="J700" s="266">
        <v>0</v>
      </c>
      <c r="K700" s="262"/>
      <c r="L700" s="12">
        <v>178.27</v>
      </c>
    </row>
    <row r="701" spans="1:12" ht="30" x14ac:dyDescent="0.25">
      <c r="A701" s="259">
        <f>IF(F701&gt;0,COUNTIF(F$8:F701,"&gt;0"),0)</f>
        <v>620</v>
      </c>
      <c r="B701" s="260" t="s">
        <v>0</v>
      </c>
      <c r="C701" s="261"/>
      <c r="D701" s="262" t="s">
        <v>366</v>
      </c>
      <c r="E701" s="263" t="s">
        <v>185</v>
      </c>
      <c r="F701" s="263">
        <v>12</v>
      </c>
      <c r="G701" s="264">
        <v>274</v>
      </c>
      <c r="H701" s="265">
        <v>3288</v>
      </c>
      <c r="I701" s="266">
        <v>3288</v>
      </c>
      <c r="J701" s="266">
        <v>0</v>
      </c>
      <c r="K701" s="262"/>
      <c r="L701" s="12">
        <v>274</v>
      </c>
    </row>
    <row r="702" spans="1:12" x14ac:dyDescent="0.25">
      <c r="A702" s="259">
        <f>IF(F702&gt;0,COUNTIF(F$8:F702,"&gt;0"),0)</f>
        <v>621</v>
      </c>
      <c r="B702" s="260" t="s">
        <v>0</v>
      </c>
      <c r="C702" s="261"/>
      <c r="D702" s="262" t="s">
        <v>367</v>
      </c>
      <c r="E702" s="263" t="s">
        <v>185</v>
      </c>
      <c r="F702" s="263">
        <v>63</v>
      </c>
      <c r="G702" s="264">
        <v>44.84</v>
      </c>
      <c r="H702" s="265">
        <v>2824.92</v>
      </c>
      <c r="I702" s="266">
        <v>2824.92</v>
      </c>
      <c r="J702" s="266">
        <v>0</v>
      </c>
      <c r="K702" s="262"/>
      <c r="L702" s="12">
        <v>44.84</v>
      </c>
    </row>
    <row r="703" spans="1:12" ht="30" x14ac:dyDescent="0.25">
      <c r="A703" s="259">
        <f>IF(F703&gt;0,COUNTIF(F$8:F703,"&gt;0"),0)</f>
        <v>622</v>
      </c>
      <c r="B703" s="260" t="s">
        <v>186</v>
      </c>
      <c r="C703" s="261"/>
      <c r="D703" s="262" t="s">
        <v>368</v>
      </c>
      <c r="E703" s="263" t="s">
        <v>185</v>
      </c>
      <c r="F703" s="263">
        <v>63</v>
      </c>
      <c r="G703" s="264">
        <v>192.15</v>
      </c>
      <c r="H703" s="265">
        <v>12105.45</v>
      </c>
      <c r="I703" s="266">
        <v>0</v>
      </c>
      <c r="J703" s="266">
        <v>12105.45</v>
      </c>
      <c r="K703" s="262"/>
      <c r="L703" s="12">
        <v>192.15</v>
      </c>
    </row>
    <row r="704" spans="1:12" x14ac:dyDescent="0.25">
      <c r="A704" s="259">
        <f>IF(F704&gt;0,COUNTIF(F$8:F704,"&gt;0"),0)</f>
        <v>623</v>
      </c>
      <c r="B704" s="260" t="s">
        <v>0</v>
      </c>
      <c r="C704" s="261"/>
      <c r="D704" s="262" t="s">
        <v>369</v>
      </c>
      <c r="E704" s="263" t="s">
        <v>185</v>
      </c>
      <c r="F704" s="263">
        <v>12</v>
      </c>
      <c r="G704" s="264">
        <v>285.02</v>
      </c>
      <c r="H704" s="265">
        <v>3420.24</v>
      </c>
      <c r="I704" s="266">
        <v>3420.24</v>
      </c>
      <c r="J704" s="266">
        <v>0</v>
      </c>
      <c r="K704" s="262"/>
      <c r="L704" s="12">
        <v>285.02</v>
      </c>
    </row>
    <row r="705" spans="1:12" x14ac:dyDescent="0.25">
      <c r="A705" s="259">
        <f>IF(F705&gt;0,COUNTIF(F$8:F705,"&gt;0"),0)</f>
        <v>624</v>
      </c>
      <c r="B705" s="260" t="s">
        <v>186</v>
      </c>
      <c r="C705" s="261"/>
      <c r="D705" s="262" t="s">
        <v>370</v>
      </c>
      <c r="E705" s="263" t="s">
        <v>185</v>
      </c>
      <c r="F705" s="263">
        <v>12</v>
      </c>
      <c r="G705" s="264">
        <v>343.74</v>
      </c>
      <c r="H705" s="265">
        <v>4124.88</v>
      </c>
      <c r="I705" s="266">
        <v>0</v>
      </c>
      <c r="J705" s="266">
        <v>4124.88</v>
      </c>
      <c r="K705" s="262"/>
      <c r="L705" s="12">
        <v>343.74</v>
      </c>
    </row>
    <row r="706" spans="1:12" ht="45" x14ac:dyDescent="0.25">
      <c r="A706" s="259">
        <f>IF(F706&gt;0,COUNTIF(F$8:F706,"&gt;0"),0)</f>
        <v>625</v>
      </c>
      <c r="B706" s="260" t="s">
        <v>0</v>
      </c>
      <c r="C706" s="261"/>
      <c r="D706" s="262" t="s">
        <v>371</v>
      </c>
      <c r="E706" s="263" t="s">
        <v>185</v>
      </c>
      <c r="F706" s="263">
        <v>12</v>
      </c>
      <c r="G706" s="264">
        <v>261.54000000000002</v>
      </c>
      <c r="H706" s="265">
        <v>3138.48</v>
      </c>
      <c r="I706" s="266">
        <v>3138.48</v>
      </c>
      <c r="J706" s="266">
        <v>0</v>
      </c>
      <c r="K706" s="262"/>
      <c r="L706" s="12">
        <v>261.54000000000002</v>
      </c>
    </row>
    <row r="707" spans="1:12" x14ac:dyDescent="0.25">
      <c r="A707" s="259">
        <f>IF(F707&gt;0,COUNTIF(F$8:F707,"&gt;0"),0)</f>
        <v>626</v>
      </c>
      <c r="B707" s="260" t="s">
        <v>0</v>
      </c>
      <c r="C707" s="261"/>
      <c r="D707" s="262" t="s">
        <v>372</v>
      </c>
      <c r="E707" s="263" t="s">
        <v>185</v>
      </c>
      <c r="F707" s="263">
        <v>12</v>
      </c>
      <c r="G707" s="264">
        <v>74.73</v>
      </c>
      <c r="H707" s="265">
        <v>896.76</v>
      </c>
      <c r="I707" s="266">
        <v>896.76</v>
      </c>
      <c r="J707" s="266">
        <v>0</v>
      </c>
      <c r="K707" s="262"/>
      <c r="L707" s="12">
        <v>74.73</v>
      </c>
    </row>
    <row r="708" spans="1:12" x14ac:dyDescent="0.25">
      <c r="A708" s="259">
        <f>IF(F708&gt;0,COUNTIF(F$8:F708,"&gt;0"),0)</f>
        <v>627</v>
      </c>
      <c r="B708" s="260" t="s">
        <v>186</v>
      </c>
      <c r="C708" s="261"/>
      <c r="D708" s="262" t="s">
        <v>373</v>
      </c>
      <c r="E708" s="263" t="s">
        <v>185</v>
      </c>
      <c r="F708" s="263">
        <v>12</v>
      </c>
      <c r="G708" s="264">
        <v>160.13</v>
      </c>
      <c r="H708" s="265">
        <v>1921.56</v>
      </c>
      <c r="I708" s="266">
        <v>0</v>
      </c>
      <c r="J708" s="266">
        <v>1921.56</v>
      </c>
      <c r="K708" s="262"/>
      <c r="L708" s="12">
        <v>160.13</v>
      </c>
    </row>
    <row r="709" spans="1:12" x14ac:dyDescent="0.25">
      <c r="A709" s="259">
        <f>IF(F709&gt;0,COUNTIF(F$8:F709,"&gt;0"),0)</f>
        <v>628</v>
      </c>
      <c r="B709" s="260" t="s">
        <v>186</v>
      </c>
      <c r="C709" s="261"/>
      <c r="D709" s="262" t="s">
        <v>374</v>
      </c>
      <c r="E709" s="263" t="s">
        <v>185</v>
      </c>
      <c r="F709" s="263">
        <v>12</v>
      </c>
      <c r="G709" s="264">
        <v>160.13</v>
      </c>
      <c r="H709" s="265">
        <v>1921.56</v>
      </c>
      <c r="I709" s="266">
        <v>0</v>
      </c>
      <c r="J709" s="266">
        <v>1921.56</v>
      </c>
      <c r="K709" s="262"/>
      <c r="L709" s="12">
        <v>160.13</v>
      </c>
    </row>
    <row r="710" spans="1:12" x14ac:dyDescent="0.25">
      <c r="A710" s="259">
        <f>IF(F710&gt;0,COUNTIF(F$8:F710,"&gt;0"),0)</f>
        <v>0</v>
      </c>
      <c r="B710" s="260"/>
      <c r="C710" s="261"/>
      <c r="D710" s="262" t="s">
        <v>375</v>
      </c>
      <c r="E710" s="263"/>
      <c r="F710" s="263"/>
      <c r="G710" s="264"/>
      <c r="H710" s="265" t="str">
        <v/>
      </c>
      <c r="I710" s="266">
        <v>0</v>
      </c>
      <c r="J710" s="266">
        <v>0</v>
      </c>
      <c r="K710" s="262"/>
      <c r="L710" s="12">
        <v>0</v>
      </c>
    </row>
    <row r="711" spans="1:12" x14ac:dyDescent="0.25">
      <c r="A711" s="259">
        <f>IF(F711&gt;0,COUNTIF(F$8:F711,"&gt;0"),0)</f>
        <v>629</v>
      </c>
      <c r="B711" s="260" t="s">
        <v>0</v>
      </c>
      <c r="C711" s="261"/>
      <c r="D711" s="262" t="s">
        <v>298</v>
      </c>
      <c r="E711" s="263" t="s">
        <v>185</v>
      </c>
      <c r="F711" s="263">
        <v>105</v>
      </c>
      <c r="G711" s="264">
        <v>4.0599999999999996</v>
      </c>
      <c r="H711" s="265">
        <v>426.3</v>
      </c>
      <c r="I711" s="266">
        <v>426.3</v>
      </c>
      <c r="J711" s="266">
        <v>0</v>
      </c>
      <c r="K711" s="262"/>
      <c r="L711" s="12">
        <v>4.0599999999999996</v>
      </c>
    </row>
    <row r="712" spans="1:12" x14ac:dyDescent="0.25">
      <c r="A712" s="259">
        <f>IF(F712&gt;0,COUNTIF(F$8:F712,"&gt;0"),0)</f>
        <v>630</v>
      </c>
      <c r="B712" s="260" t="s">
        <v>0</v>
      </c>
      <c r="C712" s="261"/>
      <c r="D712" s="262" t="s">
        <v>299</v>
      </c>
      <c r="E712" s="263" t="s">
        <v>185</v>
      </c>
      <c r="F712" s="263">
        <v>308</v>
      </c>
      <c r="G712" s="264">
        <v>5.34</v>
      </c>
      <c r="H712" s="265">
        <v>1644.72</v>
      </c>
      <c r="I712" s="266">
        <v>1644.72</v>
      </c>
      <c r="J712" s="266">
        <v>0</v>
      </c>
      <c r="K712" s="262"/>
      <c r="L712" s="12">
        <v>5.34</v>
      </c>
    </row>
    <row r="713" spans="1:12" x14ac:dyDescent="0.25">
      <c r="A713" s="259">
        <f>IF(F713&gt;0,COUNTIF(F$8:F713,"&gt;0"),0)</f>
        <v>631</v>
      </c>
      <c r="B713" s="260" t="s">
        <v>0</v>
      </c>
      <c r="C713" s="261"/>
      <c r="D713" s="262" t="s">
        <v>300</v>
      </c>
      <c r="E713" s="263" t="s">
        <v>185</v>
      </c>
      <c r="F713" s="263">
        <v>12</v>
      </c>
      <c r="G713" s="264">
        <v>2.46</v>
      </c>
      <c r="H713" s="265">
        <v>29.52</v>
      </c>
      <c r="I713" s="266">
        <v>29.52</v>
      </c>
      <c r="J713" s="266">
        <v>0</v>
      </c>
      <c r="K713" s="262"/>
      <c r="L713" s="12">
        <v>2.46</v>
      </c>
    </row>
    <row r="714" spans="1:12" x14ac:dyDescent="0.25">
      <c r="A714" s="259">
        <f>IF(F714&gt;0,COUNTIF(F$8:F714,"&gt;0"),0)</f>
        <v>632</v>
      </c>
      <c r="B714" s="260" t="s">
        <v>0</v>
      </c>
      <c r="C714" s="261"/>
      <c r="D714" s="262" t="s">
        <v>376</v>
      </c>
      <c r="E714" s="263" t="s">
        <v>185</v>
      </c>
      <c r="F714" s="263">
        <v>24</v>
      </c>
      <c r="G714" s="264">
        <v>12.81</v>
      </c>
      <c r="H714" s="265">
        <v>307.44</v>
      </c>
      <c r="I714" s="266">
        <v>307.44</v>
      </c>
      <c r="J714" s="266">
        <v>0</v>
      </c>
      <c r="K714" s="262"/>
      <c r="L714" s="12">
        <v>12.81</v>
      </c>
    </row>
    <row r="715" spans="1:12" ht="30" x14ac:dyDescent="0.25">
      <c r="A715" s="259">
        <f>IF(F715&gt;0,COUNTIF(F$8:F715,"&gt;0"),0)</f>
        <v>633</v>
      </c>
      <c r="B715" s="260" t="s">
        <v>186</v>
      </c>
      <c r="C715" s="261"/>
      <c r="D715" s="262" t="s">
        <v>377</v>
      </c>
      <c r="E715" s="263" t="s">
        <v>185</v>
      </c>
      <c r="F715" s="263">
        <v>24</v>
      </c>
      <c r="G715" s="264">
        <v>320.25</v>
      </c>
      <c r="H715" s="265">
        <v>7686</v>
      </c>
      <c r="I715" s="266">
        <v>0</v>
      </c>
      <c r="J715" s="266">
        <v>7686</v>
      </c>
      <c r="K715" s="262"/>
      <c r="L715" s="12">
        <v>320.25</v>
      </c>
    </row>
    <row r="716" spans="1:12" x14ac:dyDescent="0.25">
      <c r="A716" s="259">
        <f>IF(F716&gt;0,COUNTIF(F$8:F716,"&gt;0"),0)</f>
        <v>634</v>
      </c>
      <c r="B716" s="260" t="s">
        <v>0</v>
      </c>
      <c r="C716" s="261"/>
      <c r="D716" s="262" t="s">
        <v>378</v>
      </c>
      <c r="E716" s="263" t="s">
        <v>185</v>
      </c>
      <c r="F716" s="263">
        <v>153</v>
      </c>
      <c r="G716" s="264">
        <v>58.21</v>
      </c>
      <c r="H716" s="265">
        <v>8906.1299999999992</v>
      </c>
      <c r="I716" s="266">
        <v>8906.1299999999992</v>
      </c>
      <c r="J716" s="266">
        <v>0</v>
      </c>
      <c r="K716" s="262"/>
      <c r="L716" s="12">
        <v>58.21</v>
      </c>
    </row>
    <row r="717" spans="1:12" x14ac:dyDescent="0.25">
      <c r="A717" s="259">
        <f>IF(F717&gt;0,COUNTIF(F$8:F717,"&gt;0"),0)</f>
        <v>635</v>
      </c>
      <c r="B717" s="260" t="s">
        <v>186</v>
      </c>
      <c r="C717" s="261"/>
      <c r="D717" s="262" t="s">
        <v>379</v>
      </c>
      <c r="E717" s="263" t="s">
        <v>185</v>
      </c>
      <c r="F717" s="263">
        <v>153</v>
      </c>
      <c r="G717" s="264">
        <v>80.06</v>
      </c>
      <c r="H717" s="265">
        <v>12249.18</v>
      </c>
      <c r="I717" s="266">
        <v>0</v>
      </c>
      <c r="J717" s="266">
        <v>12249.18</v>
      </c>
      <c r="K717" s="262"/>
      <c r="L717" s="12">
        <v>80.06</v>
      </c>
    </row>
    <row r="718" spans="1:12" x14ac:dyDescent="0.25">
      <c r="A718" s="259">
        <f>IF(F718&gt;0,COUNTIF(F$8:F718,"&gt;0"),0)</f>
        <v>636</v>
      </c>
      <c r="B718" s="260" t="s">
        <v>0</v>
      </c>
      <c r="C718" s="261"/>
      <c r="D718" s="262" t="s">
        <v>380</v>
      </c>
      <c r="E718" s="263" t="s">
        <v>185</v>
      </c>
      <c r="F718" s="263">
        <v>12</v>
      </c>
      <c r="G718" s="264">
        <v>53.38</v>
      </c>
      <c r="H718" s="265">
        <v>640.55999999999995</v>
      </c>
      <c r="I718" s="266">
        <v>640.55999999999995</v>
      </c>
      <c r="J718" s="266">
        <v>0</v>
      </c>
      <c r="K718" s="262"/>
      <c r="L718" s="12">
        <v>53.38</v>
      </c>
    </row>
    <row r="719" spans="1:12" x14ac:dyDescent="0.25">
      <c r="A719" s="259">
        <f>IF(F719&gt;0,COUNTIF(F$8:F719,"&gt;0"),0)</f>
        <v>637</v>
      </c>
      <c r="B719" s="260" t="s">
        <v>0</v>
      </c>
      <c r="C719" s="261"/>
      <c r="D719" s="262" t="s">
        <v>381</v>
      </c>
      <c r="E719" s="263" t="s">
        <v>185</v>
      </c>
      <c r="F719" s="263">
        <v>12</v>
      </c>
      <c r="G719" s="264">
        <v>64.05</v>
      </c>
      <c r="H719" s="265">
        <v>768.6</v>
      </c>
      <c r="I719" s="266">
        <v>768.6</v>
      </c>
      <c r="J719" s="266">
        <v>0</v>
      </c>
      <c r="K719" s="262"/>
      <c r="L719" s="12">
        <v>64.05</v>
      </c>
    </row>
    <row r="720" spans="1:12" x14ac:dyDescent="0.25">
      <c r="A720" s="259">
        <f>IF(F720&gt;0,COUNTIF(F$8:F720,"&gt;0"),0)</f>
        <v>638</v>
      </c>
      <c r="B720" s="260" t="s">
        <v>186</v>
      </c>
      <c r="C720" s="261"/>
      <c r="D720" s="262" t="s">
        <v>382</v>
      </c>
      <c r="E720" s="263" t="s">
        <v>185</v>
      </c>
      <c r="F720" s="263">
        <v>24</v>
      </c>
      <c r="G720" s="264">
        <v>80.06</v>
      </c>
      <c r="H720" s="265">
        <v>1921.44</v>
      </c>
      <c r="I720" s="266">
        <v>0</v>
      </c>
      <c r="J720" s="266">
        <v>1921.44</v>
      </c>
      <c r="K720" s="262"/>
      <c r="L720" s="12">
        <v>80.06</v>
      </c>
    </row>
    <row r="721" spans="1:12" x14ac:dyDescent="0.25">
      <c r="A721" s="259">
        <f>IF(F721&gt;0,COUNTIF(F$8:F721,"&gt;0"),0)</f>
        <v>0</v>
      </c>
      <c r="B721" s="260"/>
      <c r="C721" s="261"/>
      <c r="D721" s="262" t="s">
        <v>383</v>
      </c>
      <c r="E721" s="263"/>
      <c r="F721" s="263"/>
      <c r="G721" s="264"/>
      <c r="H721" s="265" t="str">
        <v/>
      </c>
      <c r="I721" s="266">
        <v>0</v>
      </c>
      <c r="J721" s="266">
        <v>0</v>
      </c>
      <c r="K721" s="262"/>
      <c r="L721" s="12">
        <v>0</v>
      </c>
    </row>
    <row r="722" spans="1:12" ht="30" x14ac:dyDescent="0.25">
      <c r="A722" s="259">
        <f>IF(F722&gt;0,COUNTIF(F$8:F722,"&gt;0"),0)</f>
        <v>639</v>
      </c>
      <c r="B722" s="260" t="s">
        <v>0</v>
      </c>
      <c r="C722" s="261"/>
      <c r="D722" s="262" t="s">
        <v>317</v>
      </c>
      <c r="E722" s="263" t="s">
        <v>185</v>
      </c>
      <c r="F722" s="263">
        <v>8</v>
      </c>
      <c r="G722" s="264">
        <v>640.5</v>
      </c>
      <c r="H722" s="265">
        <v>5124</v>
      </c>
      <c r="I722" s="266">
        <v>5124</v>
      </c>
      <c r="J722" s="266">
        <v>0</v>
      </c>
      <c r="K722" s="262"/>
      <c r="L722" s="12">
        <v>640.5</v>
      </c>
    </row>
    <row r="723" spans="1:12" x14ac:dyDescent="0.25">
      <c r="A723" s="259">
        <f>IF(F723&gt;0,COUNTIF(F$8:F723,"&gt;0"),0)</f>
        <v>640</v>
      </c>
      <c r="B723" s="260" t="s">
        <v>0</v>
      </c>
      <c r="C723" s="261"/>
      <c r="D723" s="262" t="s">
        <v>318</v>
      </c>
      <c r="E723" s="263" t="s">
        <v>185</v>
      </c>
      <c r="F723" s="263">
        <v>1</v>
      </c>
      <c r="G723" s="264">
        <v>2028.25</v>
      </c>
      <c r="H723" s="265">
        <v>2028.25</v>
      </c>
      <c r="I723" s="266">
        <v>2028.25</v>
      </c>
      <c r="J723" s="266">
        <v>0</v>
      </c>
      <c r="K723" s="262"/>
      <c r="L723" s="12">
        <v>2028.25</v>
      </c>
    </row>
    <row r="724" spans="1:12" x14ac:dyDescent="0.25">
      <c r="A724" s="259">
        <f>IF(F724&gt;0,COUNTIF(F$8:F724,"&gt;0"),0)</f>
        <v>0</v>
      </c>
      <c r="B724" s="260"/>
      <c r="C724" s="261"/>
      <c r="D724" s="262" t="s">
        <v>396</v>
      </c>
      <c r="E724" s="263"/>
      <c r="F724" s="263"/>
      <c r="G724" s="264"/>
      <c r="H724" s="265" t="str">
        <v/>
      </c>
      <c r="I724" s="266">
        <v>0</v>
      </c>
      <c r="J724" s="266">
        <v>0</v>
      </c>
      <c r="K724" s="262"/>
      <c r="L724" s="12">
        <v>0</v>
      </c>
    </row>
    <row r="725" spans="1:12" x14ac:dyDescent="0.25">
      <c r="A725" s="259">
        <f>IF(F725&gt;0,COUNTIF(F$8:F725,"&gt;0"),0)</f>
        <v>0</v>
      </c>
      <c r="B725" s="260"/>
      <c r="C725" s="261"/>
      <c r="D725" s="262" t="s">
        <v>182</v>
      </c>
      <c r="E725" s="263"/>
      <c r="F725" s="263"/>
      <c r="G725" s="264"/>
      <c r="H725" s="265" t="str">
        <v/>
      </c>
      <c r="I725" s="266">
        <v>0</v>
      </c>
      <c r="J725" s="266">
        <v>0</v>
      </c>
      <c r="K725" s="262"/>
      <c r="L725" s="12">
        <v>0</v>
      </c>
    </row>
    <row r="726" spans="1:12" x14ac:dyDescent="0.25">
      <c r="A726" s="259">
        <f>IF(F726&gt;0,COUNTIF(F$8:F726,"&gt;0"),0)</f>
        <v>641</v>
      </c>
      <c r="B726" s="260" t="s">
        <v>0</v>
      </c>
      <c r="C726" s="261"/>
      <c r="D726" s="262" t="s">
        <v>320</v>
      </c>
      <c r="E726" s="263" t="s">
        <v>185</v>
      </c>
      <c r="F726" s="263">
        <v>15</v>
      </c>
      <c r="G726" s="264">
        <v>6351.63</v>
      </c>
      <c r="H726" s="265">
        <v>95274.45</v>
      </c>
      <c r="I726" s="266">
        <v>95274.45</v>
      </c>
      <c r="J726" s="266">
        <v>0</v>
      </c>
      <c r="K726" s="262"/>
      <c r="L726" s="12">
        <v>6351.63</v>
      </c>
    </row>
    <row r="727" spans="1:12" ht="30" x14ac:dyDescent="0.25">
      <c r="A727" s="259">
        <f>IF(F727&gt;0,COUNTIF(F$8:F727,"&gt;0"),0)</f>
        <v>642</v>
      </c>
      <c r="B727" s="260" t="s">
        <v>0</v>
      </c>
      <c r="C727" s="261"/>
      <c r="D727" s="262" t="s">
        <v>385</v>
      </c>
      <c r="E727" s="263" t="s">
        <v>185</v>
      </c>
      <c r="F727" s="263">
        <v>15</v>
      </c>
      <c r="G727" s="264">
        <v>0</v>
      </c>
      <c r="H727" s="265" t="str">
        <v/>
      </c>
      <c r="I727" s="266">
        <v>0</v>
      </c>
      <c r="J727" s="266">
        <v>0</v>
      </c>
      <c r="K727" s="262"/>
      <c r="L727" s="12">
        <v>0</v>
      </c>
    </row>
    <row r="728" spans="1:12" x14ac:dyDescent="0.25">
      <c r="A728" s="259">
        <f>IF(F728&gt;0,COUNTIF(F$8:F728,"&gt;0"),0)</f>
        <v>643</v>
      </c>
      <c r="B728" s="260" t="s">
        <v>186</v>
      </c>
      <c r="C728" s="261"/>
      <c r="D728" s="262" t="s">
        <v>322</v>
      </c>
      <c r="E728" s="263" t="s">
        <v>185</v>
      </c>
      <c r="F728" s="263">
        <v>15</v>
      </c>
      <c r="G728" s="264">
        <v>2668.75</v>
      </c>
      <c r="H728" s="265">
        <v>40031.25</v>
      </c>
      <c r="I728" s="266">
        <v>0</v>
      </c>
      <c r="J728" s="266">
        <v>40031.25</v>
      </c>
      <c r="K728" s="262"/>
      <c r="L728" s="12">
        <v>2668.75</v>
      </c>
    </row>
    <row r="729" spans="1:12" x14ac:dyDescent="0.25">
      <c r="A729" s="259">
        <f>IF(F729&gt;0,COUNTIF(F$8:F729,"&gt;0"),0)</f>
        <v>644</v>
      </c>
      <c r="B729" s="260" t="s">
        <v>0</v>
      </c>
      <c r="C729" s="261"/>
      <c r="D729" s="262" t="s">
        <v>323</v>
      </c>
      <c r="E729" s="263" t="s">
        <v>200</v>
      </c>
      <c r="F729" s="263">
        <v>15</v>
      </c>
      <c r="G729" s="264">
        <v>264.60000000000002</v>
      </c>
      <c r="H729" s="265">
        <v>3969</v>
      </c>
      <c r="I729" s="266">
        <v>3969</v>
      </c>
      <c r="J729" s="266">
        <v>0</v>
      </c>
      <c r="K729" s="262"/>
      <c r="L729" s="12">
        <v>264.60000000000002</v>
      </c>
    </row>
    <row r="730" spans="1:12" x14ac:dyDescent="0.25">
      <c r="A730" s="259">
        <f>IF(F730&gt;0,COUNTIF(F$8:F730,"&gt;0"),0)</f>
        <v>645</v>
      </c>
      <c r="B730" s="260" t="s">
        <v>186</v>
      </c>
      <c r="C730" s="261"/>
      <c r="D730" s="262" t="s">
        <v>324</v>
      </c>
      <c r="E730" s="263" t="s">
        <v>200</v>
      </c>
      <c r="F730" s="263">
        <v>15</v>
      </c>
      <c r="G730" s="264">
        <v>330.75</v>
      </c>
      <c r="H730" s="265">
        <v>4961.25</v>
      </c>
      <c r="I730" s="266">
        <v>0</v>
      </c>
      <c r="J730" s="266">
        <v>4961.25</v>
      </c>
      <c r="K730" s="262"/>
      <c r="L730" s="12">
        <v>330.75</v>
      </c>
    </row>
    <row r="731" spans="1:12" ht="75" x14ac:dyDescent="0.25">
      <c r="A731" s="259">
        <f>IF(F731&gt;0,COUNTIF(F$8:F731,"&gt;0"),0)</f>
        <v>646</v>
      </c>
      <c r="B731" s="260" t="s">
        <v>0</v>
      </c>
      <c r="C731" s="261"/>
      <c r="D731" s="262" t="s">
        <v>394</v>
      </c>
      <c r="E731" s="263" t="s">
        <v>185</v>
      </c>
      <c r="F731" s="263">
        <v>4</v>
      </c>
      <c r="G731" s="264">
        <v>3600</v>
      </c>
      <c r="H731" s="265">
        <v>14400</v>
      </c>
      <c r="I731" s="266">
        <v>14400</v>
      </c>
      <c r="J731" s="266">
        <v>0</v>
      </c>
      <c r="K731" s="262"/>
      <c r="L731" s="12">
        <v>3600</v>
      </c>
    </row>
    <row r="732" spans="1:12" x14ac:dyDescent="0.25">
      <c r="A732" s="259">
        <f>IF(F732&gt;0,COUNTIF(F$8:F732,"&gt;0"),0)</f>
        <v>647</v>
      </c>
      <c r="B732" s="260" t="s">
        <v>186</v>
      </c>
      <c r="C732" s="261"/>
      <c r="D732" s="262" t="s">
        <v>395</v>
      </c>
      <c r="E732" s="263" t="s">
        <v>185</v>
      </c>
      <c r="F732" s="263">
        <v>4</v>
      </c>
      <c r="G732" s="264">
        <v>1300</v>
      </c>
      <c r="H732" s="265">
        <v>5200</v>
      </c>
      <c r="I732" s="266">
        <v>0</v>
      </c>
      <c r="J732" s="266">
        <v>5200</v>
      </c>
      <c r="K732" s="262"/>
      <c r="L732" s="12">
        <v>1300</v>
      </c>
    </row>
    <row r="733" spans="1:12" x14ac:dyDescent="0.25">
      <c r="A733" s="259">
        <f>IF(F733&gt;0,COUNTIF(F$8:F733,"&gt;0"),0)</f>
        <v>648</v>
      </c>
      <c r="B733" s="260" t="s">
        <v>0</v>
      </c>
      <c r="C733" s="261"/>
      <c r="D733" s="262" t="s">
        <v>325</v>
      </c>
      <c r="E733" s="263" t="s">
        <v>185</v>
      </c>
      <c r="F733" s="263">
        <v>8</v>
      </c>
      <c r="G733" s="264">
        <v>8486.6299999999992</v>
      </c>
      <c r="H733" s="265">
        <v>67893.039999999994</v>
      </c>
      <c r="I733" s="266">
        <v>67893.039999999994</v>
      </c>
      <c r="J733" s="266">
        <v>0</v>
      </c>
      <c r="K733" s="262"/>
      <c r="L733" s="12">
        <v>8486.6299999999992</v>
      </c>
    </row>
    <row r="734" spans="1:12" x14ac:dyDescent="0.25">
      <c r="A734" s="259">
        <f>IF(F734&gt;0,COUNTIF(F$8:F734,"&gt;0"),0)</f>
        <v>649</v>
      </c>
      <c r="B734" s="260" t="s">
        <v>186</v>
      </c>
      <c r="C734" s="261"/>
      <c r="D734" s="262" t="s">
        <v>326</v>
      </c>
      <c r="E734" s="263" t="s">
        <v>185</v>
      </c>
      <c r="F734" s="263">
        <v>8</v>
      </c>
      <c r="G734" s="264">
        <v>918.05</v>
      </c>
      <c r="H734" s="265">
        <v>7344.4</v>
      </c>
      <c r="I734" s="266">
        <v>0</v>
      </c>
      <c r="J734" s="266">
        <v>7344.4</v>
      </c>
      <c r="K734" s="262"/>
      <c r="L734" s="12">
        <v>918.05</v>
      </c>
    </row>
    <row r="735" spans="1:12" x14ac:dyDescent="0.25">
      <c r="A735" s="259">
        <f>IF(F735&gt;0,COUNTIF(F$8:F735,"&gt;0"),0)</f>
        <v>650</v>
      </c>
      <c r="B735" s="260" t="s">
        <v>0</v>
      </c>
      <c r="C735" s="261"/>
      <c r="D735" s="262" t="s">
        <v>327</v>
      </c>
      <c r="E735" s="263" t="s">
        <v>185</v>
      </c>
      <c r="F735" s="263">
        <v>8</v>
      </c>
      <c r="G735" s="264">
        <v>1761.38</v>
      </c>
      <c r="H735" s="265">
        <v>14091.04</v>
      </c>
      <c r="I735" s="266">
        <v>14091.04</v>
      </c>
      <c r="J735" s="266">
        <v>0</v>
      </c>
      <c r="K735" s="262"/>
      <c r="L735" s="12">
        <v>1761.38</v>
      </c>
    </row>
    <row r="736" spans="1:12" x14ac:dyDescent="0.25">
      <c r="A736" s="259">
        <f>IF(F736&gt;0,COUNTIF(F$8:F736,"&gt;0"),0)</f>
        <v>651</v>
      </c>
      <c r="B736" s="260" t="s">
        <v>186</v>
      </c>
      <c r="C736" s="261"/>
      <c r="D736" s="262" t="s">
        <v>328</v>
      </c>
      <c r="E736" s="263" t="s">
        <v>185</v>
      </c>
      <c r="F736" s="263">
        <v>8</v>
      </c>
      <c r="G736" s="264">
        <v>560.44000000000005</v>
      </c>
      <c r="H736" s="265">
        <v>4483.5200000000004</v>
      </c>
      <c r="I736" s="266">
        <v>0</v>
      </c>
      <c r="J736" s="266">
        <v>4483.5200000000004</v>
      </c>
      <c r="K736" s="262"/>
      <c r="L736" s="12">
        <v>560.44000000000005</v>
      </c>
    </row>
    <row r="737" spans="1:12" x14ac:dyDescent="0.25">
      <c r="A737" s="259">
        <f>IF(F737&gt;0,COUNTIF(F$8:F737,"&gt;0"),0)</f>
        <v>0</v>
      </c>
      <c r="B737" s="260"/>
      <c r="C737" s="261"/>
      <c r="D737" s="262" t="s">
        <v>397</v>
      </c>
      <c r="E737" s="263"/>
      <c r="F737" s="263"/>
      <c r="G737" s="264"/>
      <c r="H737" s="265" t="str">
        <v/>
      </c>
      <c r="I737" s="266">
        <v>0</v>
      </c>
      <c r="J737" s="266">
        <v>0</v>
      </c>
      <c r="K737" s="262"/>
      <c r="L737" s="12">
        <v>0</v>
      </c>
    </row>
    <row r="738" spans="1:12" ht="30" x14ac:dyDescent="0.25">
      <c r="A738" s="259">
        <f>IF(F738&gt;0,COUNTIF(F$8:F738,"&gt;0"),0)</f>
        <v>652</v>
      </c>
      <c r="B738" s="260" t="s">
        <v>0</v>
      </c>
      <c r="C738" s="261"/>
      <c r="D738" s="262" t="s">
        <v>330</v>
      </c>
      <c r="E738" s="263" t="s">
        <v>185</v>
      </c>
      <c r="F738" s="263">
        <v>3</v>
      </c>
      <c r="G738" s="264">
        <v>461.93</v>
      </c>
      <c r="H738" s="265">
        <v>1385.79</v>
      </c>
      <c r="I738" s="266">
        <v>1385.79</v>
      </c>
      <c r="J738" s="266">
        <v>0</v>
      </c>
      <c r="K738" s="262"/>
      <c r="L738" s="12">
        <v>461.93</v>
      </c>
    </row>
    <row r="739" spans="1:12" ht="30" x14ac:dyDescent="0.25">
      <c r="A739" s="259">
        <f>IF(F739&gt;0,COUNTIF(F$8:F739,"&gt;0"),0)</f>
        <v>653</v>
      </c>
      <c r="B739" s="260" t="s">
        <v>0</v>
      </c>
      <c r="C739" s="261"/>
      <c r="D739" s="262" t="s">
        <v>331</v>
      </c>
      <c r="E739" s="263" t="s">
        <v>185</v>
      </c>
      <c r="F739" s="263">
        <v>9</v>
      </c>
      <c r="G739" s="264">
        <v>98.61</v>
      </c>
      <c r="H739" s="265">
        <v>887.49</v>
      </c>
      <c r="I739" s="266">
        <v>887.49</v>
      </c>
      <c r="J739" s="266">
        <v>0</v>
      </c>
      <c r="K739" s="262"/>
      <c r="L739" s="12">
        <v>98.61</v>
      </c>
    </row>
    <row r="740" spans="1:12" x14ac:dyDescent="0.25">
      <c r="A740" s="259">
        <f>IF(F740&gt;0,COUNTIF(F$8:F740,"&gt;0"),0)</f>
        <v>654</v>
      </c>
      <c r="B740" s="260" t="s">
        <v>186</v>
      </c>
      <c r="C740" s="261"/>
      <c r="D740" s="262" t="s">
        <v>332</v>
      </c>
      <c r="E740" s="263" t="s">
        <v>185</v>
      </c>
      <c r="F740" s="263">
        <v>3</v>
      </c>
      <c r="G740" s="264">
        <v>1100.6300000000001</v>
      </c>
      <c r="H740" s="265">
        <v>3301.89</v>
      </c>
      <c r="I740" s="266">
        <v>0</v>
      </c>
      <c r="J740" s="266">
        <v>3301.89</v>
      </c>
      <c r="K740" s="262"/>
      <c r="L740" s="12">
        <v>1100.6300000000001</v>
      </c>
    </row>
    <row r="741" spans="1:12" x14ac:dyDescent="0.25">
      <c r="A741" s="259">
        <f>IF(F741&gt;0,COUNTIF(F$8:F741,"&gt;0"),0)</f>
        <v>0</v>
      </c>
      <c r="B741" s="260"/>
      <c r="C741" s="261"/>
      <c r="D741" s="262" t="s">
        <v>390</v>
      </c>
      <c r="E741" s="263"/>
      <c r="F741" s="263"/>
      <c r="G741" s="264"/>
      <c r="H741" s="265" t="str">
        <v/>
      </c>
      <c r="I741" s="266">
        <v>0</v>
      </c>
      <c r="J741" s="266">
        <v>0</v>
      </c>
      <c r="K741" s="262"/>
      <c r="L741" s="12">
        <v>0</v>
      </c>
    </row>
    <row r="742" spans="1:12" ht="30" x14ac:dyDescent="0.25">
      <c r="A742" s="259">
        <f>IF(F742&gt;0,COUNTIF(F$8:F742,"&gt;0"),0)</f>
        <v>655</v>
      </c>
      <c r="B742" s="260" t="s">
        <v>0</v>
      </c>
      <c r="C742" s="261"/>
      <c r="D742" s="262" t="s">
        <v>330</v>
      </c>
      <c r="E742" s="263" t="s">
        <v>185</v>
      </c>
      <c r="F742" s="263">
        <v>12</v>
      </c>
      <c r="G742" s="264">
        <v>461.93</v>
      </c>
      <c r="H742" s="265">
        <v>5543.16</v>
      </c>
      <c r="I742" s="266">
        <v>5543.16</v>
      </c>
      <c r="J742" s="266">
        <v>0</v>
      </c>
      <c r="K742" s="262"/>
      <c r="L742" s="12">
        <v>461.93</v>
      </c>
    </row>
    <row r="743" spans="1:12" ht="30" x14ac:dyDescent="0.25">
      <c r="A743" s="259">
        <f>IF(F743&gt;0,COUNTIF(F$8:F743,"&gt;0"),0)</f>
        <v>656</v>
      </c>
      <c r="B743" s="260" t="s">
        <v>0</v>
      </c>
      <c r="C743" s="261"/>
      <c r="D743" s="262" t="s">
        <v>331</v>
      </c>
      <c r="E743" s="263" t="s">
        <v>185</v>
      </c>
      <c r="F743" s="263">
        <v>15</v>
      </c>
      <c r="G743" s="264">
        <v>98.61</v>
      </c>
      <c r="H743" s="265">
        <v>1479.15</v>
      </c>
      <c r="I743" s="266">
        <v>1479.15</v>
      </c>
      <c r="J743" s="266">
        <v>0</v>
      </c>
      <c r="K743" s="262"/>
      <c r="L743" s="12">
        <v>98.61</v>
      </c>
    </row>
    <row r="744" spans="1:12" ht="30" x14ac:dyDescent="0.25">
      <c r="A744" s="259">
        <f>IF(F744&gt;0,COUNTIF(F$8:F744,"&gt;0"),0)</f>
        <v>657</v>
      </c>
      <c r="B744" s="260" t="s">
        <v>0</v>
      </c>
      <c r="C744" s="261"/>
      <c r="D744" s="262" t="s">
        <v>335</v>
      </c>
      <c r="E744" s="263" t="s">
        <v>185</v>
      </c>
      <c r="F744" s="263">
        <v>4</v>
      </c>
      <c r="G744" s="264">
        <v>288.23</v>
      </c>
      <c r="H744" s="265">
        <v>1152.92</v>
      </c>
      <c r="I744" s="266">
        <v>1152.92</v>
      </c>
      <c r="J744" s="266">
        <v>0</v>
      </c>
      <c r="K744" s="262"/>
      <c r="L744" s="12">
        <v>288.23</v>
      </c>
    </row>
    <row r="745" spans="1:12" x14ac:dyDescent="0.25">
      <c r="A745" s="259">
        <f>IF(F745&gt;0,COUNTIF(F$8:F745,"&gt;0"),0)</f>
        <v>658</v>
      </c>
      <c r="B745" s="260" t="s">
        <v>186</v>
      </c>
      <c r="C745" s="261"/>
      <c r="D745" s="262" t="s">
        <v>332</v>
      </c>
      <c r="E745" s="263" t="s">
        <v>185</v>
      </c>
      <c r="F745" s="263">
        <v>3</v>
      </c>
      <c r="G745" s="264">
        <v>3502.5</v>
      </c>
      <c r="H745" s="265">
        <v>10507.5</v>
      </c>
      <c r="I745" s="266">
        <v>0</v>
      </c>
      <c r="J745" s="266">
        <v>10507.5</v>
      </c>
      <c r="K745" s="262"/>
      <c r="L745" s="12">
        <v>3502.5</v>
      </c>
    </row>
    <row r="746" spans="1:12" x14ac:dyDescent="0.25">
      <c r="A746" s="259">
        <f>IF(F746&gt;0,COUNTIF(F$8:F746,"&gt;0"),0)</f>
        <v>0</v>
      </c>
      <c r="B746" s="260"/>
      <c r="C746" s="261"/>
      <c r="D746" s="262" t="s">
        <v>230</v>
      </c>
      <c r="E746" s="263"/>
      <c r="F746" s="263"/>
      <c r="G746" s="264"/>
      <c r="H746" s="265" t="str">
        <v/>
      </c>
      <c r="I746" s="266">
        <v>0</v>
      </c>
      <c r="J746" s="266">
        <v>0</v>
      </c>
      <c r="K746" s="262"/>
      <c r="L746" s="12">
        <v>0</v>
      </c>
    </row>
    <row r="747" spans="1:12" x14ac:dyDescent="0.25">
      <c r="A747" s="259">
        <f>IF(F747&gt;0,COUNTIF(F$8:F747,"&gt;0"),0)</f>
        <v>659</v>
      </c>
      <c r="B747" s="260" t="s">
        <v>0</v>
      </c>
      <c r="C747" s="261"/>
      <c r="D747" s="262" t="s">
        <v>336</v>
      </c>
      <c r="E747" s="263" t="s">
        <v>185</v>
      </c>
      <c r="F747" s="263">
        <v>96</v>
      </c>
      <c r="G747" s="264">
        <v>24.55</v>
      </c>
      <c r="H747" s="265">
        <v>2356.8000000000002</v>
      </c>
      <c r="I747" s="266">
        <v>2356.8000000000002</v>
      </c>
      <c r="J747" s="266">
        <v>0</v>
      </c>
      <c r="K747" s="262"/>
      <c r="L747" s="12">
        <v>24.55</v>
      </c>
    </row>
    <row r="748" spans="1:12" x14ac:dyDescent="0.25">
      <c r="A748" s="259">
        <f>IF(F748&gt;0,COUNTIF(F$8:F748,"&gt;0"),0)</f>
        <v>660</v>
      </c>
      <c r="B748" s="260" t="s">
        <v>186</v>
      </c>
      <c r="C748" s="261"/>
      <c r="D748" s="262" t="s">
        <v>337</v>
      </c>
      <c r="E748" s="263" t="s">
        <v>185</v>
      </c>
      <c r="F748" s="263">
        <v>96</v>
      </c>
      <c r="G748" s="264">
        <v>213.5</v>
      </c>
      <c r="H748" s="265">
        <v>20496</v>
      </c>
      <c r="I748" s="266">
        <v>0</v>
      </c>
      <c r="J748" s="266">
        <v>20496</v>
      </c>
      <c r="K748" s="262"/>
      <c r="L748" s="12">
        <v>213.5</v>
      </c>
    </row>
    <row r="749" spans="1:12" x14ac:dyDescent="0.25">
      <c r="A749" s="259">
        <f>IF(F749&gt;0,COUNTIF(F$8:F749,"&gt;0"),0)</f>
        <v>661</v>
      </c>
      <c r="B749" s="260" t="s">
        <v>0</v>
      </c>
      <c r="C749" s="261"/>
      <c r="D749" s="262" t="s">
        <v>338</v>
      </c>
      <c r="E749" s="263" t="s">
        <v>185</v>
      </c>
      <c r="F749" s="263">
        <v>96</v>
      </c>
      <c r="G749" s="264">
        <v>96.08</v>
      </c>
      <c r="H749" s="265">
        <v>9223.68</v>
      </c>
      <c r="I749" s="266">
        <v>9223.68</v>
      </c>
      <c r="J749" s="266">
        <v>0</v>
      </c>
      <c r="K749" s="262"/>
      <c r="L749" s="12">
        <v>96.08</v>
      </c>
    </row>
    <row r="750" spans="1:12" ht="45" x14ac:dyDescent="0.25">
      <c r="A750" s="259">
        <f>IF(F750&gt;0,COUNTIF(F$8:F750,"&gt;0"),0)</f>
        <v>662</v>
      </c>
      <c r="B750" s="260" t="s">
        <v>0</v>
      </c>
      <c r="C750" s="261"/>
      <c r="D750" s="262" t="s">
        <v>339</v>
      </c>
      <c r="E750" s="263" t="s">
        <v>185</v>
      </c>
      <c r="F750" s="263">
        <v>8</v>
      </c>
      <c r="G750" s="264">
        <v>2500</v>
      </c>
      <c r="H750" s="265">
        <v>20000</v>
      </c>
      <c r="I750" s="266">
        <v>20000</v>
      </c>
      <c r="J750" s="266">
        <v>0</v>
      </c>
      <c r="K750" s="262"/>
      <c r="L750" s="12">
        <v>2500</v>
      </c>
    </row>
    <row r="751" spans="1:12" x14ac:dyDescent="0.25">
      <c r="A751" s="259">
        <f>IF(F751&gt;0,COUNTIF(F$8:F751,"&gt;0"),0)</f>
        <v>663</v>
      </c>
      <c r="B751" s="260" t="s">
        <v>186</v>
      </c>
      <c r="C751" s="261"/>
      <c r="D751" s="262" t="s">
        <v>236</v>
      </c>
      <c r="E751" s="263" t="s">
        <v>185</v>
      </c>
      <c r="F751" s="263">
        <v>8</v>
      </c>
      <c r="G751" s="264">
        <v>384.3</v>
      </c>
      <c r="H751" s="265">
        <v>3074.4</v>
      </c>
      <c r="I751" s="266">
        <v>0</v>
      </c>
      <c r="J751" s="266">
        <v>3074.4</v>
      </c>
      <c r="K751" s="262"/>
      <c r="L751" s="12">
        <v>384.3</v>
      </c>
    </row>
    <row r="752" spans="1:12" x14ac:dyDescent="0.25">
      <c r="A752" s="259">
        <f>IF(F752&gt;0,COUNTIF(F$8:F752,"&gt;0"),0)</f>
        <v>664</v>
      </c>
      <c r="B752" s="260" t="s">
        <v>0</v>
      </c>
      <c r="C752" s="261"/>
      <c r="D752" s="262" t="s">
        <v>340</v>
      </c>
      <c r="E752" s="263" t="s">
        <v>185</v>
      </c>
      <c r="F752" s="263">
        <v>2</v>
      </c>
      <c r="G752" s="264">
        <v>6950</v>
      </c>
      <c r="H752" s="265">
        <v>13900</v>
      </c>
      <c r="I752" s="266">
        <v>13900</v>
      </c>
      <c r="J752" s="266">
        <v>0</v>
      </c>
      <c r="K752" s="262"/>
      <c r="L752" s="12">
        <v>6950</v>
      </c>
    </row>
    <row r="753" spans="1:12" x14ac:dyDescent="0.25">
      <c r="A753" s="259">
        <f>IF(F753&gt;0,COUNTIF(F$8:F753,"&gt;0"),0)</f>
        <v>665</v>
      </c>
      <c r="B753" s="260" t="s">
        <v>186</v>
      </c>
      <c r="C753" s="261"/>
      <c r="D753" s="262" t="s">
        <v>341</v>
      </c>
      <c r="E753" s="263" t="s">
        <v>185</v>
      </c>
      <c r="F753" s="263">
        <v>2</v>
      </c>
      <c r="G753" s="264">
        <v>1050</v>
      </c>
      <c r="H753" s="265">
        <v>2100</v>
      </c>
      <c r="I753" s="266">
        <v>0</v>
      </c>
      <c r="J753" s="266">
        <v>2100</v>
      </c>
      <c r="K753" s="262"/>
      <c r="L753" s="12">
        <v>1050</v>
      </c>
    </row>
    <row r="754" spans="1:12" ht="30" x14ac:dyDescent="0.25">
      <c r="A754" s="259">
        <f>IF(F754&gt;0,COUNTIF(F$8:F754,"&gt;0"),0)</f>
        <v>666</v>
      </c>
      <c r="B754" s="260" t="s">
        <v>0</v>
      </c>
      <c r="C754" s="261"/>
      <c r="D754" s="262" t="s">
        <v>342</v>
      </c>
      <c r="E754" s="263" t="s">
        <v>185</v>
      </c>
      <c r="F754" s="263">
        <v>36</v>
      </c>
      <c r="G754" s="264">
        <v>1636.25</v>
      </c>
      <c r="H754" s="265">
        <v>58905</v>
      </c>
      <c r="I754" s="266">
        <v>58905</v>
      </c>
      <c r="J754" s="266">
        <v>0</v>
      </c>
      <c r="K754" s="262"/>
      <c r="L754" s="12">
        <v>1636.25</v>
      </c>
    </row>
    <row r="755" spans="1:12" x14ac:dyDescent="0.25">
      <c r="A755" s="259">
        <f>IF(F755&gt;0,COUNTIF(F$8:F755,"&gt;0"),0)</f>
        <v>667</v>
      </c>
      <c r="B755" s="260" t="s">
        <v>186</v>
      </c>
      <c r="C755" s="261"/>
      <c r="D755" s="262" t="s">
        <v>343</v>
      </c>
      <c r="E755" s="263" t="s">
        <v>185</v>
      </c>
      <c r="F755" s="263">
        <v>36</v>
      </c>
      <c r="G755" s="264">
        <v>400</v>
      </c>
      <c r="H755" s="265">
        <v>14400</v>
      </c>
      <c r="I755" s="266">
        <v>0</v>
      </c>
      <c r="J755" s="266">
        <v>14400</v>
      </c>
      <c r="K755" s="262"/>
      <c r="L755" s="12">
        <v>400</v>
      </c>
    </row>
    <row r="756" spans="1:12" ht="30" x14ac:dyDescent="0.25">
      <c r="A756" s="259">
        <f>IF(F756&gt;0,COUNTIF(F$8:F756,"&gt;0"),0)</f>
        <v>668</v>
      </c>
      <c r="B756" s="260" t="s">
        <v>0</v>
      </c>
      <c r="C756" s="261"/>
      <c r="D756" s="262" t="s">
        <v>344</v>
      </c>
      <c r="E756" s="263" t="s">
        <v>185</v>
      </c>
      <c r="F756" s="263">
        <v>15</v>
      </c>
      <c r="G756" s="264">
        <v>450</v>
      </c>
      <c r="H756" s="265">
        <v>6750</v>
      </c>
      <c r="I756" s="266">
        <v>6750</v>
      </c>
      <c r="J756" s="266">
        <v>0</v>
      </c>
      <c r="K756" s="262"/>
      <c r="L756" s="12">
        <v>450</v>
      </c>
    </row>
    <row r="757" spans="1:12" x14ac:dyDescent="0.25">
      <c r="A757" s="259">
        <f>IF(F757&gt;0,COUNTIF(F$8:F757,"&gt;0"),0)</f>
        <v>669</v>
      </c>
      <c r="B757" s="260" t="s">
        <v>186</v>
      </c>
      <c r="C757" s="261"/>
      <c r="D757" s="262" t="s">
        <v>345</v>
      </c>
      <c r="E757" s="263" t="s">
        <v>185</v>
      </c>
      <c r="F757" s="263">
        <v>15</v>
      </c>
      <c r="G757" s="264">
        <v>360</v>
      </c>
      <c r="H757" s="265">
        <v>5400</v>
      </c>
      <c r="I757" s="266">
        <v>0</v>
      </c>
      <c r="J757" s="266">
        <v>5400</v>
      </c>
      <c r="K757" s="262"/>
      <c r="L757" s="12">
        <v>360</v>
      </c>
    </row>
    <row r="758" spans="1:12" ht="30" x14ac:dyDescent="0.25">
      <c r="A758" s="259">
        <f>IF(F758&gt;0,COUNTIF(F$8:F758,"&gt;0"),0)</f>
        <v>670</v>
      </c>
      <c r="B758" s="260" t="s">
        <v>0</v>
      </c>
      <c r="C758" s="261"/>
      <c r="D758" s="262" t="s">
        <v>266</v>
      </c>
      <c r="E758" s="263" t="s">
        <v>185</v>
      </c>
      <c r="F758" s="263">
        <v>45</v>
      </c>
      <c r="G758" s="264">
        <v>64.680000000000007</v>
      </c>
      <c r="H758" s="265">
        <v>2910.6</v>
      </c>
      <c r="I758" s="266">
        <v>2910.6</v>
      </c>
      <c r="J758" s="266">
        <v>0</v>
      </c>
      <c r="K758" s="262"/>
      <c r="L758" s="12">
        <v>64.680000000000007</v>
      </c>
    </row>
    <row r="759" spans="1:12" ht="30" x14ac:dyDescent="0.25">
      <c r="A759" s="259">
        <f>IF(F759&gt;0,COUNTIF(F$8:F759,"&gt;0"),0)</f>
        <v>671</v>
      </c>
      <c r="B759" s="260" t="s">
        <v>186</v>
      </c>
      <c r="C759" s="261"/>
      <c r="D759" s="262" t="s">
        <v>267</v>
      </c>
      <c r="E759" s="263" t="s">
        <v>185</v>
      </c>
      <c r="F759" s="263">
        <v>45</v>
      </c>
      <c r="G759" s="264">
        <v>128.1</v>
      </c>
      <c r="H759" s="265">
        <v>5764.5</v>
      </c>
      <c r="I759" s="266">
        <v>0</v>
      </c>
      <c r="J759" s="266">
        <v>5764.5</v>
      </c>
      <c r="K759" s="262"/>
      <c r="L759" s="12">
        <v>128.1</v>
      </c>
    </row>
    <row r="760" spans="1:12" x14ac:dyDescent="0.25">
      <c r="A760" s="259">
        <f>IF(F760&gt;0,COUNTIF(F$8:F760,"&gt;0"),0)</f>
        <v>0</v>
      </c>
      <c r="B760" s="260"/>
      <c r="C760" s="261"/>
      <c r="D760" s="262" t="s">
        <v>346</v>
      </c>
      <c r="E760" s="263"/>
      <c r="F760" s="263"/>
      <c r="G760" s="264"/>
      <c r="H760" s="265" t="str">
        <v/>
      </c>
      <c r="I760" s="266">
        <v>0</v>
      </c>
      <c r="J760" s="266">
        <v>0</v>
      </c>
      <c r="K760" s="262"/>
      <c r="L760" s="12">
        <v>0</v>
      </c>
    </row>
    <row r="761" spans="1:12" ht="30" x14ac:dyDescent="0.25">
      <c r="A761" s="259">
        <f>IF(F761&gt;0,COUNTIF(F$8:F761,"&gt;0"),0)</f>
        <v>672</v>
      </c>
      <c r="B761" s="260" t="s">
        <v>0</v>
      </c>
      <c r="C761" s="261"/>
      <c r="D761" s="262" t="s">
        <v>347</v>
      </c>
      <c r="E761" s="263" t="s">
        <v>200</v>
      </c>
      <c r="F761" s="263">
        <v>6</v>
      </c>
      <c r="G761" s="264">
        <v>850</v>
      </c>
      <c r="H761" s="265">
        <v>5100</v>
      </c>
      <c r="I761" s="266">
        <v>5100</v>
      </c>
      <c r="J761" s="266">
        <v>0</v>
      </c>
      <c r="K761" s="262"/>
      <c r="L761" s="12">
        <v>850</v>
      </c>
    </row>
    <row r="762" spans="1:12" x14ac:dyDescent="0.25">
      <c r="A762" s="259">
        <f>IF(F762&gt;0,COUNTIF(F$8:F762,"&gt;0"),0)</f>
        <v>673</v>
      </c>
      <c r="B762" s="260" t="s">
        <v>186</v>
      </c>
      <c r="C762" s="261"/>
      <c r="D762" s="262" t="s">
        <v>348</v>
      </c>
      <c r="E762" s="263" t="s">
        <v>200</v>
      </c>
      <c r="F762" s="263">
        <v>6</v>
      </c>
      <c r="G762" s="264">
        <v>800</v>
      </c>
      <c r="H762" s="265">
        <v>4800</v>
      </c>
      <c r="I762" s="266">
        <v>0</v>
      </c>
      <c r="J762" s="266">
        <v>4800</v>
      </c>
      <c r="K762" s="262"/>
      <c r="L762" s="12">
        <v>800</v>
      </c>
    </row>
    <row r="763" spans="1:12" ht="30" x14ac:dyDescent="0.25">
      <c r="A763" s="259">
        <f>IF(F763&gt;0,COUNTIF(F$8:F763,"&gt;0"),0)</f>
        <v>674</v>
      </c>
      <c r="B763" s="260" t="s">
        <v>0</v>
      </c>
      <c r="C763" s="261"/>
      <c r="D763" s="262" t="s">
        <v>349</v>
      </c>
      <c r="E763" s="263" t="s">
        <v>185</v>
      </c>
      <c r="F763" s="263">
        <v>2</v>
      </c>
      <c r="G763" s="264">
        <v>3150</v>
      </c>
      <c r="H763" s="265">
        <v>6300</v>
      </c>
      <c r="I763" s="266">
        <v>6300</v>
      </c>
      <c r="J763" s="266">
        <v>0</v>
      </c>
      <c r="K763" s="262"/>
      <c r="L763" s="12">
        <v>3150</v>
      </c>
    </row>
    <row r="764" spans="1:12" x14ac:dyDescent="0.25">
      <c r="A764" s="259">
        <f>IF(F764&gt;0,COUNTIF(F$8:F764,"&gt;0"),0)</f>
        <v>675</v>
      </c>
      <c r="B764" s="260" t="s">
        <v>186</v>
      </c>
      <c r="C764" s="261"/>
      <c r="D764" s="262" t="s">
        <v>350</v>
      </c>
      <c r="E764" s="263" t="s">
        <v>200</v>
      </c>
      <c r="F764" s="263">
        <v>6</v>
      </c>
      <c r="G764" s="264">
        <v>800</v>
      </c>
      <c r="H764" s="265">
        <v>4800</v>
      </c>
      <c r="I764" s="266">
        <v>0</v>
      </c>
      <c r="J764" s="266">
        <v>4800</v>
      </c>
      <c r="K764" s="262"/>
      <c r="L764" s="12">
        <v>800</v>
      </c>
    </row>
    <row r="765" spans="1:12" ht="30" x14ac:dyDescent="0.25">
      <c r="A765" s="259">
        <f>IF(F765&gt;0,COUNTIF(F$8:F765,"&gt;0"),0)</f>
        <v>676</v>
      </c>
      <c r="B765" s="260" t="s">
        <v>0</v>
      </c>
      <c r="C765" s="261"/>
      <c r="D765" s="262" t="s">
        <v>351</v>
      </c>
      <c r="E765" s="263" t="s">
        <v>185</v>
      </c>
      <c r="F765" s="263">
        <v>1</v>
      </c>
      <c r="G765" s="264">
        <v>3320</v>
      </c>
      <c r="H765" s="265">
        <v>3320</v>
      </c>
      <c r="I765" s="266">
        <v>3320</v>
      </c>
      <c r="J765" s="266">
        <v>0</v>
      </c>
      <c r="K765" s="262"/>
      <c r="L765" s="12">
        <v>3320</v>
      </c>
    </row>
    <row r="766" spans="1:12" x14ac:dyDescent="0.25">
      <c r="A766" s="259">
        <f>IF(F766&gt;0,COUNTIF(F$8:F766,"&gt;0"),0)</f>
        <v>677</v>
      </c>
      <c r="B766" s="260" t="s">
        <v>186</v>
      </c>
      <c r="C766" s="261"/>
      <c r="D766" s="262" t="s">
        <v>352</v>
      </c>
      <c r="E766" s="263" t="s">
        <v>185</v>
      </c>
      <c r="F766" s="263">
        <v>1</v>
      </c>
      <c r="G766" s="264">
        <v>500</v>
      </c>
      <c r="H766" s="265">
        <v>500</v>
      </c>
      <c r="I766" s="266">
        <v>0</v>
      </c>
      <c r="J766" s="266">
        <v>500</v>
      </c>
      <c r="K766" s="262"/>
      <c r="L766" s="12">
        <v>500</v>
      </c>
    </row>
    <row r="767" spans="1:12" x14ac:dyDescent="0.25">
      <c r="A767" s="259">
        <f>IF(F767&gt;0,COUNTIF(F$8:F767,"&gt;0"),0)</f>
        <v>0</v>
      </c>
      <c r="B767" s="260"/>
      <c r="C767" s="261"/>
      <c r="D767" s="262" t="s">
        <v>353</v>
      </c>
      <c r="E767" s="263"/>
      <c r="F767" s="263"/>
      <c r="G767" s="264"/>
      <c r="H767" s="265" t="str">
        <v/>
      </c>
      <c r="I767" s="266">
        <v>0</v>
      </c>
      <c r="J767" s="266">
        <v>0</v>
      </c>
      <c r="K767" s="262"/>
      <c r="L767" s="12">
        <v>0</v>
      </c>
    </row>
    <row r="768" spans="1:12" ht="30" x14ac:dyDescent="0.25">
      <c r="A768" s="259">
        <f>IF(F768&gt;0,COUNTIF(F$8:F768,"&gt;0"),0)</f>
        <v>678</v>
      </c>
      <c r="B768" s="260" t="s">
        <v>0</v>
      </c>
      <c r="C768" s="261"/>
      <c r="D768" s="262" t="s">
        <v>347</v>
      </c>
      <c r="E768" s="263" t="s">
        <v>200</v>
      </c>
      <c r="F768" s="263">
        <v>6</v>
      </c>
      <c r="G768" s="264">
        <v>850</v>
      </c>
      <c r="H768" s="265">
        <v>5100</v>
      </c>
      <c r="I768" s="266">
        <v>5100</v>
      </c>
      <c r="J768" s="266">
        <v>0</v>
      </c>
      <c r="K768" s="262"/>
      <c r="L768" s="12">
        <v>850</v>
      </c>
    </row>
    <row r="769" spans="1:12" x14ac:dyDescent="0.25">
      <c r="A769" s="259">
        <f>IF(F769&gt;0,COUNTIF(F$8:F769,"&gt;0"),0)</f>
        <v>679</v>
      </c>
      <c r="B769" s="260" t="s">
        <v>186</v>
      </c>
      <c r="C769" s="261"/>
      <c r="D769" s="262" t="s">
        <v>348</v>
      </c>
      <c r="E769" s="263" t="s">
        <v>200</v>
      </c>
      <c r="F769" s="263">
        <v>6</v>
      </c>
      <c r="G769" s="264">
        <v>800</v>
      </c>
      <c r="H769" s="265">
        <v>4800</v>
      </c>
      <c r="I769" s="266">
        <v>0</v>
      </c>
      <c r="J769" s="266">
        <v>4800</v>
      </c>
      <c r="K769" s="262"/>
      <c r="L769" s="12">
        <v>800</v>
      </c>
    </row>
    <row r="770" spans="1:12" ht="30" x14ac:dyDescent="0.25">
      <c r="A770" s="259">
        <f>IF(F770&gt;0,COUNTIF(F$8:F770,"&gt;0"),0)</f>
        <v>680</v>
      </c>
      <c r="B770" s="260" t="s">
        <v>0</v>
      </c>
      <c r="C770" s="261"/>
      <c r="D770" s="262" t="s">
        <v>349</v>
      </c>
      <c r="E770" s="263" t="s">
        <v>185</v>
      </c>
      <c r="F770" s="263">
        <v>2</v>
      </c>
      <c r="G770" s="264">
        <v>3150</v>
      </c>
      <c r="H770" s="265">
        <v>6300</v>
      </c>
      <c r="I770" s="266">
        <v>6300</v>
      </c>
      <c r="J770" s="266">
        <v>0</v>
      </c>
      <c r="K770" s="262"/>
      <c r="L770" s="12">
        <v>3150</v>
      </c>
    </row>
    <row r="771" spans="1:12" x14ac:dyDescent="0.25">
      <c r="A771" s="259">
        <f>IF(F771&gt;0,COUNTIF(F$8:F771,"&gt;0"),0)</f>
        <v>681</v>
      </c>
      <c r="B771" s="260" t="s">
        <v>186</v>
      </c>
      <c r="C771" s="261"/>
      <c r="D771" s="262" t="s">
        <v>350</v>
      </c>
      <c r="E771" s="263" t="s">
        <v>200</v>
      </c>
      <c r="F771" s="263">
        <v>6</v>
      </c>
      <c r="G771" s="264">
        <v>800</v>
      </c>
      <c r="H771" s="265">
        <v>4800</v>
      </c>
      <c r="I771" s="266">
        <v>0</v>
      </c>
      <c r="J771" s="266">
        <v>4800</v>
      </c>
      <c r="K771" s="262"/>
      <c r="L771" s="12">
        <v>800</v>
      </c>
    </row>
    <row r="772" spans="1:12" ht="30" x14ac:dyDescent="0.25">
      <c r="A772" s="259">
        <f>IF(F772&gt;0,COUNTIF(F$8:F772,"&gt;0"),0)</f>
        <v>682</v>
      </c>
      <c r="B772" s="260" t="s">
        <v>0</v>
      </c>
      <c r="C772" s="261"/>
      <c r="D772" s="262" t="s">
        <v>351</v>
      </c>
      <c r="E772" s="263" t="s">
        <v>185</v>
      </c>
      <c r="F772" s="263">
        <v>1</v>
      </c>
      <c r="G772" s="264">
        <v>3320</v>
      </c>
      <c r="H772" s="265">
        <v>3320</v>
      </c>
      <c r="I772" s="266">
        <v>3320</v>
      </c>
      <c r="J772" s="266">
        <v>0</v>
      </c>
      <c r="K772" s="262"/>
      <c r="L772" s="12">
        <v>3320</v>
      </c>
    </row>
    <row r="773" spans="1:12" x14ac:dyDescent="0.25">
      <c r="A773" s="259">
        <f>IF(F773&gt;0,COUNTIF(F$8:F773,"&gt;0"),0)</f>
        <v>683</v>
      </c>
      <c r="B773" s="260" t="s">
        <v>186</v>
      </c>
      <c r="C773" s="261"/>
      <c r="D773" s="262" t="s">
        <v>352</v>
      </c>
      <c r="E773" s="263" t="s">
        <v>185</v>
      </c>
      <c r="F773" s="263">
        <v>1</v>
      </c>
      <c r="G773" s="264">
        <v>500</v>
      </c>
      <c r="H773" s="265">
        <v>500</v>
      </c>
      <c r="I773" s="266">
        <v>0</v>
      </c>
      <c r="J773" s="266">
        <v>500</v>
      </c>
      <c r="K773" s="262"/>
      <c r="L773" s="12">
        <v>500</v>
      </c>
    </row>
    <row r="774" spans="1:12" x14ac:dyDescent="0.25">
      <c r="A774" s="259">
        <f>IF(F774&gt;0,COUNTIF(F$8:F774,"&gt;0"),0)</f>
        <v>0</v>
      </c>
      <c r="B774" s="260"/>
      <c r="C774" s="261"/>
      <c r="D774" s="262" t="s">
        <v>237</v>
      </c>
      <c r="E774" s="263"/>
      <c r="F774" s="263"/>
      <c r="G774" s="264"/>
      <c r="H774" s="265" t="str">
        <v/>
      </c>
      <c r="I774" s="266">
        <v>0</v>
      </c>
      <c r="J774" s="266">
        <v>0</v>
      </c>
      <c r="K774" s="262"/>
      <c r="L774" s="12">
        <v>0</v>
      </c>
    </row>
    <row r="775" spans="1:12" ht="30" x14ac:dyDescent="0.25">
      <c r="A775" s="259">
        <f>IF(F775&gt;0,COUNTIF(F$8:F775,"&gt;0"),0)</f>
        <v>684</v>
      </c>
      <c r="B775" s="260" t="s">
        <v>0</v>
      </c>
      <c r="C775" s="261"/>
      <c r="D775" s="262" t="s">
        <v>242</v>
      </c>
      <c r="E775" s="263" t="s">
        <v>200</v>
      </c>
      <c r="F775" s="263">
        <v>743</v>
      </c>
      <c r="G775" s="264">
        <v>59.91</v>
      </c>
      <c r="H775" s="265">
        <v>44513.13</v>
      </c>
      <c r="I775" s="266">
        <v>44513.13</v>
      </c>
      <c r="J775" s="266">
        <v>0</v>
      </c>
      <c r="K775" s="262"/>
      <c r="L775" s="12">
        <v>59.91</v>
      </c>
    </row>
    <row r="776" spans="1:12" ht="30" x14ac:dyDescent="0.25">
      <c r="A776" s="259">
        <f>IF(F776&gt;0,COUNTIF(F$8:F776,"&gt;0"),0)</f>
        <v>685</v>
      </c>
      <c r="B776" s="260" t="s">
        <v>0</v>
      </c>
      <c r="C776" s="261"/>
      <c r="D776" s="262" t="s">
        <v>243</v>
      </c>
      <c r="E776" s="263" t="s">
        <v>200</v>
      </c>
      <c r="F776" s="263">
        <v>1275</v>
      </c>
      <c r="G776" s="264">
        <v>98.21</v>
      </c>
      <c r="H776" s="265">
        <v>125217.75</v>
      </c>
      <c r="I776" s="266">
        <v>125217.75</v>
      </c>
      <c r="J776" s="266">
        <v>0</v>
      </c>
      <c r="K776" s="262"/>
      <c r="L776" s="12">
        <v>98.21</v>
      </c>
    </row>
    <row r="777" spans="1:12" ht="30" x14ac:dyDescent="0.25">
      <c r="A777" s="259">
        <f>IF(F777&gt;0,COUNTIF(F$8:F777,"&gt;0"),0)</f>
        <v>686</v>
      </c>
      <c r="B777" s="260" t="s">
        <v>186</v>
      </c>
      <c r="C777" s="261"/>
      <c r="D777" s="262" t="s">
        <v>354</v>
      </c>
      <c r="E777" s="263" t="s">
        <v>200</v>
      </c>
      <c r="F777" s="263">
        <v>2018</v>
      </c>
      <c r="G777" s="264">
        <v>88.07</v>
      </c>
      <c r="H777" s="265">
        <v>177725.26</v>
      </c>
      <c r="I777" s="266">
        <v>0</v>
      </c>
      <c r="J777" s="266">
        <v>177725.26</v>
      </c>
      <c r="K777" s="262"/>
      <c r="L777" s="12">
        <v>88.07</v>
      </c>
    </row>
    <row r="778" spans="1:12" x14ac:dyDescent="0.25">
      <c r="A778" s="259">
        <f>IF(F778&gt;0,COUNTIF(F$8:F778,"&gt;0"),0)</f>
        <v>687</v>
      </c>
      <c r="B778" s="260" t="s">
        <v>0</v>
      </c>
      <c r="C778" s="261"/>
      <c r="D778" s="262" t="s">
        <v>355</v>
      </c>
      <c r="E778" s="263" t="s">
        <v>200</v>
      </c>
      <c r="F778" s="263">
        <v>438</v>
      </c>
      <c r="G778" s="264">
        <v>76.010000000000005</v>
      </c>
      <c r="H778" s="265">
        <v>33292.379999999997</v>
      </c>
      <c r="I778" s="266">
        <v>33292.379999999997</v>
      </c>
      <c r="J778" s="266">
        <v>0</v>
      </c>
      <c r="K778" s="262"/>
      <c r="L778" s="12">
        <v>76.010000000000005</v>
      </c>
    </row>
    <row r="779" spans="1:12" x14ac:dyDescent="0.25">
      <c r="A779" s="259">
        <f>IF(F779&gt;0,COUNTIF(F$8:F779,"&gt;0"),0)</f>
        <v>688</v>
      </c>
      <c r="B779" s="260" t="s">
        <v>0</v>
      </c>
      <c r="C779" s="261"/>
      <c r="D779" s="262" t="s">
        <v>356</v>
      </c>
      <c r="E779" s="263" t="s">
        <v>200</v>
      </c>
      <c r="F779" s="263">
        <v>126</v>
      </c>
      <c r="G779" s="264">
        <v>52.48</v>
      </c>
      <c r="H779" s="265">
        <v>6612.48</v>
      </c>
      <c r="I779" s="266">
        <v>6612.48</v>
      </c>
      <c r="J779" s="266">
        <v>0</v>
      </c>
      <c r="K779" s="262"/>
      <c r="L779" s="12">
        <v>52.48</v>
      </c>
    </row>
    <row r="780" spans="1:12" x14ac:dyDescent="0.25">
      <c r="A780" s="259">
        <f>IF(F780&gt;0,COUNTIF(F$8:F780,"&gt;0"),0)</f>
        <v>689</v>
      </c>
      <c r="B780" s="260" t="s">
        <v>0</v>
      </c>
      <c r="C780" s="261"/>
      <c r="D780" s="262" t="s">
        <v>357</v>
      </c>
      <c r="E780" s="263" t="s">
        <v>200</v>
      </c>
      <c r="F780" s="263">
        <v>321</v>
      </c>
      <c r="G780" s="264">
        <v>122.14</v>
      </c>
      <c r="H780" s="265">
        <v>39206.94</v>
      </c>
      <c r="I780" s="266">
        <v>39206.94</v>
      </c>
      <c r="J780" s="266">
        <v>0</v>
      </c>
      <c r="K780" s="262"/>
      <c r="L780" s="12">
        <v>122.14</v>
      </c>
    </row>
    <row r="781" spans="1:12" ht="30" x14ac:dyDescent="0.25">
      <c r="A781" s="259">
        <f>IF(F781&gt;0,COUNTIF(F$8:F781,"&gt;0"),0)</f>
        <v>690</v>
      </c>
      <c r="B781" s="260" t="s">
        <v>186</v>
      </c>
      <c r="C781" s="261"/>
      <c r="D781" s="262" t="s">
        <v>354</v>
      </c>
      <c r="E781" s="263" t="s">
        <v>200</v>
      </c>
      <c r="F781" s="263">
        <v>885</v>
      </c>
      <c r="G781" s="264">
        <v>88.07</v>
      </c>
      <c r="H781" s="265">
        <v>77941.95</v>
      </c>
      <c r="I781" s="266">
        <v>0</v>
      </c>
      <c r="J781" s="266">
        <v>77941.95</v>
      </c>
      <c r="K781" s="262"/>
      <c r="L781" s="12">
        <v>88.07</v>
      </c>
    </row>
    <row r="782" spans="1:12" x14ac:dyDescent="0.25">
      <c r="A782" s="259">
        <f>IF(F782&gt;0,COUNTIF(F$8:F782,"&gt;0"),0)</f>
        <v>691</v>
      </c>
      <c r="B782" s="260" t="s">
        <v>0</v>
      </c>
      <c r="C782" s="261"/>
      <c r="D782" s="262" t="s">
        <v>251</v>
      </c>
      <c r="E782" s="263" t="s">
        <v>200</v>
      </c>
      <c r="F782" s="263">
        <v>52</v>
      </c>
      <c r="G782" s="264">
        <v>74.73</v>
      </c>
      <c r="H782" s="265">
        <v>3885.96</v>
      </c>
      <c r="I782" s="266">
        <v>3885.96</v>
      </c>
      <c r="J782" s="266">
        <v>0</v>
      </c>
      <c r="K782" s="262"/>
      <c r="L782" s="12">
        <v>74.73</v>
      </c>
    </row>
    <row r="783" spans="1:12" ht="30" x14ac:dyDescent="0.25">
      <c r="A783" s="259">
        <f>IF(F783&gt;0,COUNTIF(F$8:F783,"&gt;0"),0)</f>
        <v>692</v>
      </c>
      <c r="B783" s="260" t="s">
        <v>186</v>
      </c>
      <c r="C783" s="261"/>
      <c r="D783" s="262" t="s">
        <v>354</v>
      </c>
      <c r="E783" s="263" t="s">
        <v>200</v>
      </c>
      <c r="F783" s="263">
        <v>52</v>
      </c>
      <c r="G783" s="264">
        <v>88.07</v>
      </c>
      <c r="H783" s="265">
        <v>4579.6400000000003</v>
      </c>
      <c r="I783" s="266">
        <v>0</v>
      </c>
      <c r="J783" s="266">
        <v>4579.6400000000003</v>
      </c>
      <c r="K783" s="262"/>
      <c r="L783" s="12">
        <v>88.07</v>
      </c>
    </row>
    <row r="784" spans="1:12" x14ac:dyDescent="0.25">
      <c r="A784" s="259">
        <f>IF(F784&gt;0,COUNTIF(F$8:F784,"&gt;0"),0)</f>
        <v>0</v>
      </c>
      <c r="B784" s="260"/>
      <c r="C784" s="261"/>
      <c r="D784" s="262" t="s">
        <v>260</v>
      </c>
      <c r="E784" s="263"/>
      <c r="F784" s="263"/>
      <c r="G784" s="264"/>
      <c r="H784" s="265" t="str">
        <v/>
      </c>
      <c r="I784" s="266">
        <v>0</v>
      </c>
      <c r="J784" s="266">
        <v>0</v>
      </c>
      <c r="K784" s="262"/>
      <c r="L784" s="12">
        <v>0</v>
      </c>
    </row>
    <row r="785" spans="1:12" ht="45" x14ac:dyDescent="0.25">
      <c r="A785" s="259">
        <f>IF(F785&gt;0,COUNTIF(F$8:F785,"&gt;0"),0)</f>
        <v>693</v>
      </c>
      <c r="B785" s="260" t="s">
        <v>0</v>
      </c>
      <c r="C785" s="261"/>
      <c r="D785" s="262" t="s">
        <v>358</v>
      </c>
      <c r="E785" s="263" t="s">
        <v>185</v>
      </c>
      <c r="F785" s="263">
        <v>15</v>
      </c>
      <c r="G785" s="264">
        <v>361</v>
      </c>
      <c r="H785" s="265">
        <v>5415</v>
      </c>
      <c r="I785" s="266">
        <v>5415</v>
      </c>
      <c r="J785" s="266">
        <v>0</v>
      </c>
      <c r="K785" s="262"/>
      <c r="L785" s="12">
        <v>361</v>
      </c>
    </row>
    <row r="786" spans="1:12" ht="30" x14ac:dyDescent="0.25">
      <c r="A786" s="259">
        <f>IF(F786&gt;0,COUNTIF(F$8:F786,"&gt;0"),0)</f>
        <v>694</v>
      </c>
      <c r="B786" s="260" t="s">
        <v>0</v>
      </c>
      <c r="C786" s="261"/>
      <c r="D786" s="262" t="s">
        <v>359</v>
      </c>
      <c r="E786" s="263" t="s">
        <v>185</v>
      </c>
      <c r="F786" s="263">
        <v>167</v>
      </c>
      <c r="G786" s="264">
        <v>287.70999999999998</v>
      </c>
      <c r="H786" s="265">
        <v>48047.57</v>
      </c>
      <c r="I786" s="266">
        <v>48047.57</v>
      </c>
      <c r="J786" s="266">
        <v>0</v>
      </c>
      <c r="K786" s="262"/>
      <c r="L786" s="12">
        <v>287.70999999999998</v>
      </c>
    </row>
    <row r="787" spans="1:12" ht="30" x14ac:dyDescent="0.25">
      <c r="A787" s="259">
        <f>IF(F787&gt;0,COUNTIF(F$8:F787,"&gt;0"),0)</f>
        <v>695</v>
      </c>
      <c r="B787" s="260" t="s">
        <v>186</v>
      </c>
      <c r="C787" s="261"/>
      <c r="D787" s="262" t="s">
        <v>360</v>
      </c>
      <c r="E787" s="263" t="s">
        <v>185</v>
      </c>
      <c r="F787" s="263">
        <v>182</v>
      </c>
      <c r="G787" s="264">
        <v>192.15</v>
      </c>
      <c r="H787" s="265">
        <v>34971.300000000003</v>
      </c>
      <c r="I787" s="266">
        <v>0</v>
      </c>
      <c r="J787" s="266">
        <v>34971.300000000003</v>
      </c>
      <c r="K787" s="262"/>
      <c r="L787" s="12">
        <v>192.15</v>
      </c>
    </row>
    <row r="788" spans="1:12" ht="30" x14ac:dyDescent="0.25">
      <c r="A788" s="259">
        <f>IF(F788&gt;0,COUNTIF(F$8:F788,"&gt;0"),0)</f>
        <v>696</v>
      </c>
      <c r="B788" s="260" t="s">
        <v>0</v>
      </c>
      <c r="C788" s="261"/>
      <c r="D788" s="262" t="s">
        <v>361</v>
      </c>
      <c r="E788" s="263" t="s">
        <v>185</v>
      </c>
      <c r="F788" s="263">
        <v>15</v>
      </c>
      <c r="G788" s="264">
        <v>170.8</v>
      </c>
      <c r="H788" s="265">
        <v>2562</v>
      </c>
      <c r="I788" s="266">
        <v>2562</v>
      </c>
      <c r="J788" s="266">
        <v>0</v>
      </c>
      <c r="K788" s="262"/>
      <c r="L788" s="12">
        <v>170.8</v>
      </c>
    </row>
    <row r="789" spans="1:12" ht="30" x14ac:dyDescent="0.25">
      <c r="A789" s="259">
        <f>IF(F789&gt;0,COUNTIF(F$8:F789,"&gt;0"),0)</f>
        <v>697</v>
      </c>
      <c r="B789" s="260" t="s">
        <v>186</v>
      </c>
      <c r="C789" s="261"/>
      <c r="D789" s="262" t="s">
        <v>265</v>
      </c>
      <c r="E789" s="263" t="s">
        <v>185</v>
      </c>
      <c r="F789" s="263">
        <v>15</v>
      </c>
      <c r="G789" s="264">
        <v>256.2</v>
      </c>
      <c r="H789" s="265">
        <v>3843</v>
      </c>
      <c r="I789" s="266">
        <v>0</v>
      </c>
      <c r="J789" s="266">
        <v>3843</v>
      </c>
      <c r="K789" s="262"/>
      <c r="L789" s="12">
        <v>256.2</v>
      </c>
    </row>
    <row r="790" spans="1:12" ht="30" x14ac:dyDescent="0.25">
      <c r="A790" s="259">
        <f>IF(F790&gt;0,COUNTIF(F$8:F790,"&gt;0"),0)</f>
        <v>698</v>
      </c>
      <c r="B790" s="260" t="s">
        <v>0</v>
      </c>
      <c r="C790" s="261"/>
      <c r="D790" s="262" t="s">
        <v>362</v>
      </c>
      <c r="E790" s="263" t="s">
        <v>185</v>
      </c>
      <c r="F790" s="263">
        <v>15</v>
      </c>
      <c r="G790" s="264">
        <v>278.79000000000002</v>
      </c>
      <c r="H790" s="265">
        <v>4181.8500000000004</v>
      </c>
      <c r="I790" s="266">
        <v>4181.8500000000004</v>
      </c>
      <c r="J790" s="266">
        <v>0</v>
      </c>
      <c r="K790" s="262"/>
      <c r="L790" s="12">
        <v>278.79000000000002</v>
      </c>
    </row>
    <row r="791" spans="1:12" ht="30" x14ac:dyDescent="0.25">
      <c r="A791" s="259">
        <f>IF(F791&gt;0,COUNTIF(F$8:F791,"&gt;0"),0)</f>
        <v>699</v>
      </c>
      <c r="B791" s="260" t="s">
        <v>186</v>
      </c>
      <c r="C791" s="261"/>
      <c r="D791" s="262" t="s">
        <v>363</v>
      </c>
      <c r="E791" s="263" t="s">
        <v>185</v>
      </c>
      <c r="F791" s="263">
        <v>15</v>
      </c>
      <c r="G791" s="264">
        <v>344.27</v>
      </c>
      <c r="H791" s="265">
        <v>5164.05</v>
      </c>
      <c r="I791" s="266">
        <v>0</v>
      </c>
      <c r="J791" s="266">
        <v>5164.05</v>
      </c>
      <c r="K791" s="262"/>
      <c r="L791" s="12">
        <v>344.27</v>
      </c>
    </row>
    <row r="792" spans="1:12" ht="30" x14ac:dyDescent="0.25">
      <c r="A792" s="259">
        <f>IF(F792&gt;0,COUNTIF(F$8:F792,"&gt;0"),0)</f>
        <v>700</v>
      </c>
      <c r="B792" s="260" t="s">
        <v>0</v>
      </c>
      <c r="C792" s="261"/>
      <c r="D792" s="262" t="s">
        <v>264</v>
      </c>
      <c r="E792" s="263" t="s">
        <v>185</v>
      </c>
      <c r="F792" s="263">
        <v>3</v>
      </c>
      <c r="G792" s="264">
        <v>330.93</v>
      </c>
      <c r="H792" s="265">
        <v>992.79</v>
      </c>
      <c r="I792" s="266">
        <v>992.79</v>
      </c>
      <c r="J792" s="266">
        <v>0</v>
      </c>
      <c r="K792" s="262"/>
      <c r="L792" s="12">
        <v>330.93</v>
      </c>
    </row>
    <row r="793" spans="1:12" ht="30" x14ac:dyDescent="0.25">
      <c r="A793" s="259">
        <f>IF(F793&gt;0,COUNTIF(F$8:F793,"&gt;0"),0)</f>
        <v>701</v>
      </c>
      <c r="B793" s="260" t="s">
        <v>186</v>
      </c>
      <c r="C793" s="261"/>
      <c r="D793" s="262" t="s">
        <v>265</v>
      </c>
      <c r="E793" s="263" t="s">
        <v>185</v>
      </c>
      <c r="F793" s="263">
        <v>3</v>
      </c>
      <c r="G793" s="264">
        <v>256.2</v>
      </c>
      <c r="H793" s="265">
        <v>768.6</v>
      </c>
      <c r="I793" s="266">
        <v>0</v>
      </c>
      <c r="J793" s="266">
        <v>768.6</v>
      </c>
      <c r="K793" s="262"/>
      <c r="L793" s="12">
        <v>256.2</v>
      </c>
    </row>
    <row r="794" spans="1:12" ht="30" x14ac:dyDescent="0.25">
      <c r="A794" s="259">
        <f>IF(F794&gt;0,COUNTIF(F$8:F794,"&gt;0"),0)</f>
        <v>702</v>
      </c>
      <c r="B794" s="260" t="s">
        <v>0</v>
      </c>
      <c r="C794" s="261"/>
      <c r="D794" s="262" t="s">
        <v>364</v>
      </c>
      <c r="E794" s="263" t="s">
        <v>185</v>
      </c>
      <c r="F794" s="263">
        <v>48</v>
      </c>
      <c r="G794" s="264">
        <v>136.99</v>
      </c>
      <c r="H794" s="265">
        <v>6575.52</v>
      </c>
      <c r="I794" s="266">
        <v>6575.52</v>
      </c>
      <c r="J794" s="266">
        <v>0</v>
      </c>
      <c r="K794" s="262"/>
      <c r="L794" s="12">
        <v>136.99</v>
      </c>
    </row>
    <row r="795" spans="1:12" ht="30" x14ac:dyDescent="0.25">
      <c r="A795" s="259">
        <f>IF(F795&gt;0,COUNTIF(F$8:F795,"&gt;0"),0)</f>
        <v>703</v>
      </c>
      <c r="B795" s="260" t="s">
        <v>0</v>
      </c>
      <c r="C795" s="261"/>
      <c r="D795" s="262" t="s">
        <v>365</v>
      </c>
      <c r="E795" s="263" t="s">
        <v>185</v>
      </c>
      <c r="F795" s="263">
        <v>43</v>
      </c>
      <c r="G795" s="264">
        <v>178.27</v>
      </c>
      <c r="H795" s="265">
        <v>7665.61</v>
      </c>
      <c r="I795" s="266">
        <v>7665.61</v>
      </c>
      <c r="J795" s="266">
        <v>0</v>
      </c>
      <c r="K795" s="262"/>
      <c r="L795" s="12">
        <v>178.27</v>
      </c>
    </row>
    <row r="796" spans="1:12" ht="30" x14ac:dyDescent="0.25">
      <c r="A796" s="259">
        <f>IF(F796&gt;0,COUNTIF(F$8:F796,"&gt;0"),0)</f>
        <v>704</v>
      </c>
      <c r="B796" s="260" t="s">
        <v>0</v>
      </c>
      <c r="C796" s="261"/>
      <c r="D796" s="262" t="s">
        <v>366</v>
      </c>
      <c r="E796" s="263" t="s">
        <v>185</v>
      </c>
      <c r="F796" s="263">
        <v>3</v>
      </c>
      <c r="G796" s="264">
        <v>274</v>
      </c>
      <c r="H796" s="265">
        <v>822</v>
      </c>
      <c r="I796" s="266">
        <v>822</v>
      </c>
      <c r="J796" s="266">
        <v>0</v>
      </c>
      <c r="K796" s="262"/>
      <c r="L796" s="12">
        <v>274</v>
      </c>
    </row>
    <row r="797" spans="1:12" x14ac:dyDescent="0.25">
      <c r="A797" s="259">
        <f>IF(F797&gt;0,COUNTIF(F$8:F797,"&gt;0"),0)</f>
        <v>705</v>
      </c>
      <c r="B797" s="260" t="s">
        <v>0</v>
      </c>
      <c r="C797" s="261"/>
      <c r="D797" s="262" t="s">
        <v>367</v>
      </c>
      <c r="E797" s="263" t="s">
        <v>185</v>
      </c>
      <c r="F797" s="263">
        <v>94</v>
      </c>
      <c r="G797" s="264">
        <v>44.84</v>
      </c>
      <c r="H797" s="265">
        <v>4214.96</v>
      </c>
      <c r="I797" s="266">
        <v>4214.96</v>
      </c>
      <c r="J797" s="266">
        <v>0</v>
      </c>
      <c r="K797" s="262"/>
      <c r="L797" s="12">
        <v>44.84</v>
      </c>
    </row>
    <row r="798" spans="1:12" ht="30" x14ac:dyDescent="0.25">
      <c r="A798" s="259">
        <f>IF(F798&gt;0,COUNTIF(F$8:F798,"&gt;0"),0)</f>
        <v>706</v>
      </c>
      <c r="B798" s="260" t="s">
        <v>186</v>
      </c>
      <c r="C798" s="261"/>
      <c r="D798" s="262" t="s">
        <v>368</v>
      </c>
      <c r="E798" s="263" t="s">
        <v>185</v>
      </c>
      <c r="F798" s="263">
        <v>94</v>
      </c>
      <c r="G798" s="264">
        <v>192.15</v>
      </c>
      <c r="H798" s="265">
        <v>18062.099999999999</v>
      </c>
      <c r="I798" s="266">
        <v>0</v>
      </c>
      <c r="J798" s="266">
        <v>18062.099999999999</v>
      </c>
      <c r="K798" s="262"/>
      <c r="L798" s="12">
        <v>192.15</v>
      </c>
    </row>
    <row r="799" spans="1:12" x14ac:dyDescent="0.25">
      <c r="A799" s="259">
        <f>IF(F799&gt;0,COUNTIF(F$8:F799,"&gt;0"),0)</f>
        <v>707</v>
      </c>
      <c r="B799" s="260" t="s">
        <v>0</v>
      </c>
      <c r="C799" s="261"/>
      <c r="D799" s="262" t="s">
        <v>369</v>
      </c>
      <c r="E799" s="263" t="s">
        <v>185</v>
      </c>
      <c r="F799" s="263">
        <v>15</v>
      </c>
      <c r="G799" s="264">
        <v>285.02</v>
      </c>
      <c r="H799" s="265">
        <v>4275.3</v>
      </c>
      <c r="I799" s="266">
        <v>4275.3</v>
      </c>
      <c r="J799" s="266">
        <v>0</v>
      </c>
      <c r="K799" s="262"/>
      <c r="L799" s="12">
        <v>285.02</v>
      </c>
    </row>
    <row r="800" spans="1:12" x14ac:dyDescent="0.25">
      <c r="A800" s="259">
        <f>IF(F800&gt;0,COUNTIF(F$8:F800,"&gt;0"),0)</f>
        <v>708</v>
      </c>
      <c r="B800" s="260" t="s">
        <v>186</v>
      </c>
      <c r="C800" s="261"/>
      <c r="D800" s="262" t="s">
        <v>370</v>
      </c>
      <c r="E800" s="263" t="s">
        <v>185</v>
      </c>
      <c r="F800" s="263">
        <v>15</v>
      </c>
      <c r="G800" s="264">
        <v>343.74</v>
      </c>
      <c r="H800" s="265">
        <v>5156.1000000000004</v>
      </c>
      <c r="I800" s="266">
        <v>0</v>
      </c>
      <c r="J800" s="266">
        <v>5156.1000000000004</v>
      </c>
      <c r="K800" s="262"/>
      <c r="L800" s="12">
        <v>343.74</v>
      </c>
    </row>
    <row r="801" spans="1:12" ht="45" x14ac:dyDescent="0.25">
      <c r="A801" s="259">
        <f>IF(F801&gt;0,COUNTIF(F$8:F801,"&gt;0"),0)</f>
        <v>709</v>
      </c>
      <c r="B801" s="260" t="s">
        <v>0</v>
      </c>
      <c r="C801" s="261"/>
      <c r="D801" s="262" t="s">
        <v>371</v>
      </c>
      <c r="E801" s="263" t="s">
        <v>185</v>
      </c>
      <c r="F801" s="263">
        <v>15</v>
      </c>
      <c r="G801" s="264">
        <v>261.54000000000002</v>
      </c>
      <c r="H801" s="265">
        <v>3923.1</v>
      </c>
      <c r="I801" s="266">
        <v>3923.1</v>
      </c>
      <c r="J801" s="266">
        <v>0</v>
      </c>
      <c r="K801" s="262"/>
      <c r="L801" s="12">
        <v>261.54000000000002</v>
      </c>
    </row>
    <row r="802" spans="1:12" x14ac:dyDescent="0.25">
      <c r="A802" s="259">
        <f>IF(F802&gt;0,COUNTIF(F$8:F802,"&gt;0"),0)</f>
        <v>710</v>
      </c>
      <c r="B802" s="260" t="s">
        <v>0</v>
      </c>
      <c r="C802" s="261"/>
      <c r="D802" s="262" t="s">
        <v>372</v>
      </c>
      <c r="E802" s="263" t="s">
        <v>185</v>
      </c>
      <c r="F802" s="263">
        <v>15</v>
      </c>
      <c r="G802" s="264">
        <v>74.73</v>
      </c>
      <c r="H802" s="265">
        <v>1120.95</v>
      </c>
      <c r="I802" s="266">
        <v>1120.95</v>
      </c>
      <c r="J802" s="266">
        <v>0</v>
      </c>
      <c r="K802" s="262"/>
      <c r="L802" s="12">
        <v>74.73</v>
      </c>
    </row>
    <row r="803" spans="1:12" x14ac:dyDescent="0.25">
      <c r="A803" s="259">
        <f>IF(F803&gt;0,COUNTIF(F$8:F803,"&gt;0"),0)</f>
        <v>711</v>
      </c>
      <c r="B803" s="260" t="s">
        <v>186</v>
      </c>
      <c r="C803" s="261"/>
      <c r="D803" s="262" t="s">
        <v>373</v>
      </c>
      <c r="E803" s="263" t="s">
        <v>185</v>
      </c>
      <c r="F803" s="263">
        <v>15</v>
      </c>
      <c r="G803" s="264">
        <v>160.13</v>
      </c>
      <c r="H803" s="265">
        <v>2401.9499999999998</v>
      </c>
      <c r="I803" s="266">
        <v>0</v>
      </c>
      <c r="J803" s="266">
        <v>2401.9499999999998</v>
      </c>
      <c r="K803" s="262"/>
      <c r="L803" s="12">
        <v>160.13</v>
      </c>
    </row>
    <row r="804" spans="1:12" x14ac:dyDescent="0.25">
      <c r="A804" s="259">
        <f>IF(F804&gt;0,COUNTIF(F$8:F804,"&gt;0"),0)</f>
        <v>712</v>
      </c>
      <c r="B804" s="260" t="s">
        <v>186</v>
      </c>
      <c r="C804" s="261"/>
      <c r="D804" s="262" t="s">
        <v>374</v>
      </c>
      <c r="E804" s="263" t="s">
        <v>185</v>
      </c>
      <c r="F804" s="263">
        <v>15</v>
      </c>
      <c r="G804" s="264">
        <v>160.13</v>
      </c>
      <c r="H804" s="265">
        <v>2401.9499999999998</v>
      </c>
      <c r="I804" s="266">
        <v>0</v>
      </c>
      <c r="J804" s="266">
        <v>2401.9499999999998</v>
      </c>
      <c r="K804" s="262"/>
      <c r="L804" s="12">
        <v>160.13</v>
      </c>
    </row>
    <row r="805" spans="1:12" x14ac:dyDescent="0.25">
      <c r="A805" s="259">
        <f>IF(F805&gt;0,COUNTIF(F$8:F805,"&gt;0"),0)</f>
        <v>0</v>
      </c>
      <c r="B805" s="260"/>
      <c r="C805" s="261"/>
      <c r="D805" s="262" t="s">
        <v>375</v>
      </c>
      <c r="E805" s="263"/>
      <c r="F805" s="263"/>
      <c r="G805" s="264"/>
      <c r="H805" s="265" t="str">
        <v/>
      </c>
      <c r="I805" s="266">
        <v>0</v>
      </c>
      <c r="J805" s="266">
        <v>0</v>
      </c>
      <c r="K805" s="262"/>
      <c r="L805" s="12">
        <v>0</v>
      </c>
    </row>
    <row r="806" spans="1:12" x14ac:dyDescent="0.25">
      <c r="A806" s="259">
        <f>IF(F806&gt;0,COUNTIF(F$8:F806,"&gt;0"),0)</f>
        <v>713</v>
      </c>
      <c r="B806" s="260" t="s">
        <v>0</v>
      </c>
      <c r="C806" s="261"/>
      <c r="D806" s="262" t="s">
        <v>298</v>
      </c>
      <c r="E806" s="263" t="s">
        <v>185</v>
      </c>
      <c r="F806" s="263">
        <v>300</v>
      </c>
      <c r="G806" s="264">
        <v>4.0599999999999996</v>
      </c>
      <c r="H806" s="265">
        <v>1218</v>
      </c>
      <c r="I806" s="266">
        <v>1218</v>
      </c>
      <c r="J806" s="266">
        <v>0</v>
      </c>
      <c r="K806" s="262"/>
      <c r="L806" s="12">
        <v>4.0599999999999996</v>
      </c>
    </row>
    <row r="807" spans="1:12" x14ac:dyDescent="0.25">
      <c r="A807" s="259">
        <f>IF(F807&gt;0,COUNTIF(F$8:F807,"&gt;0"),0)</f>
        <v>714</v>
      </c>
      <c r="B807" s="260" t="s">
        <v>0</v>
      </c>
      <c r="C807" s="261"/>
      <c r="D807" s="262" t="s">
        <v>299</v>
      </c>
      <c r="E807" s="263" t="s">
        <v>185</v>
      </c>
      <c r="F807" s="263">
        <v>1300</v>
      </c>
      <c r="G807" s="264">
        <v>5.34</v>
      </c>
      <c r="H807" s="265">
        <v>6942</v>
      </c>
      <c r="I807" s="266">
        <v>6942</v>
      </c>
      <c r="J807" s="266">
        <v>0</v>
      </c>
      <c r="K807" s="262"/>
      <c r="L807" s="12">
        <v>5.34</v>
      </c>
    </row>
    <row r="808" spans="1:12" x14ac:dyDescent="0.25">
      <c r="A808" s="259">
        <f>IF(F808&gt;0,COUNTIF(F$8:F808,"&gt;0"),0)</f>
        <v>715</v>
      </c>
      <c r="B808" s="260" t="s">
        <v>0</v>
      </c>
      <c r="C808" s="261"/>
      <c r="D808" s="262" t="s">
        <v>300</v>
      </c>
      <c r="E808" s="263" t="s">
        <v>185</v>
      </c>
      <c r="F808" s="263">
        <v>22</v>
      </c>
      <c r="G808" s="264">
        <v>2.46</v>
      </c>
      <c r="H808" s="265">
        <v>54.12</v>
      </c>
      <c r="I808" s="266">
        <v>54.12</v>
      </c>
      <c r="J808" s="266">
        <v>0</v>
      </c>
      <c r="K808" s="262"/>
      <c r="L808" s="12">
        <v>2.46</v>
      </c>
    </row>
    <row r="809" spans="1:12" x14ac:dyDescent="0.25">
      <c r="A809" s="259">
        <f>IF(F809&gt;0,COUNTIF(F$8:F809,"&gt;0"),0)</f>
        <v>716</v>
      </c>
      <c r="B809" s="260" t="s">
        <v>0</v>
      </c>
      <c r="C809" s="261"/>
      <c r="D809" s="262" t="s">
        <v>376</v>
      </c>
      <c r="E809" s="263" t="s">
        <v>185</v>
      </c>
      <c r="F809" s="263">
        <v>36</v>
      </c>
      <c r="G809" s="264">
        <v>12.81</v>
      </c>
      <c r="H809" s="265">
        <v>461.16</v>
      </c>
      <c r="I809" s="266">
        <v>461.16</v>
      </c>
      <c r="J809" s="266">
        <v>0</v>
      </c>
      <c r="K809" s="262"/>
      <c r="L809" s="12">
        <v>12.81</v>
      </c>
    </row>
    <row r="810" spans="1:12" ht="30" x14ac:dyDescent="0.25">
      <c r="A810" s="259">
        <f>IF(F810&gt;0,COUNTIF(F$8:F810,"&gt;0"),0)</f>
        <v>717</v>
      </c>
      <c r="B810" s="260" t="s">
        <v>186</v>
      </c>
      <c r="C810" s="261"/>
      <c r="D810" s="262" t="s">
        <v>377</v>
      </c>
      <c r="E810" s="263" t="s">
        <v>185</v>
      </c>
      <c r="F810" s="263">
        <v>36</v>
      </c>
      <c r="G810" s="264">
        <v>320.25</v>
      </c>
      <c r="H810" s="265">
        <v>11529</v>
      </c>
      <c r="I810" s="266">
        <v>0</v>
      </c>
      <c r="J810" s="266">
        <v>11529</v>
      </c>
      <c r="K810" s="262"/>
      <c r="L810" s="12">
        <v>320.25</v>
      </c>
    </row>
    <row r="811" spans="1:12" x14ac:dyDescent="0.25">
      <c r="A811" s="259">
        <f>IF(F811&gt;0,COUNTIF(F$8:F811,"&gt;0"),0)</f>
        <v>718</v>
      </c>
      <c r="B811" s="260" t="s">
        <v>0</v>
      </c>
      <c r="C811" s="261"/>
      <c r="D811" s="262" t="s">
        <v>378</v>
      </c>
      <c r="E811" s="263" t="s">
        <v>185</v>
      </c>
      <c r="F811" s="263">
        <v>200</v>
      </c>
      <c r="G811" s="264">
        <v>58.21</v>
      </c>
      <c r="H811" s="265">
        <v>11642</v>
      </c>
      <c r="I811" s="266">
        <v>11642</v>
      </c>
      <c r="J811" s="266">
        <v>0</v>
      </c>
      <c r="K811" s="262"/>
      <c r="L811" s="12">
        <v>58.21</v>
      </c>
    </row>
    <row r="812" spans="1:12" x14ac:dyDescent="0.25">
      <c r="A812" s="259">
        <f>IF(F812&gt;0,COUNTIF(F$8:F812,"&gt;0"),0)</f>
        <v>719</v>
      </c>
      <c r="B812" s="260" t="s">
        <v>186</v>
      </c>
      <c r="C812" s="261"/>
      <c r="D812" s="262" t="s">
        <v>379</v>
      </c>
      <c r="E812" s="263" t="s">
        <v>185</v>
      </c>
      <c r="F812" s="263">
        <v>200</v>
      </c>
      <c r="G812" s="264">
        <v>80.06</v>
      </c>
      <c r="H812" s="265">
        <v>16012</v>
      </c>
      <c r="I812" s="266">
        <v>0</v>
      </c>
      <c r="J812" s="266">
        <v>16012</v>
      </c>
      <c r="K812" s="262"/>
      <c r="L812" s="12">
        <v>80.06</v>
      </c>
    </row>
    <row r="813" spans="1:12" x14ac:dyDescent="0.25">
      <c r="A813" s="259">
        <f>IF(F813&gt;0,COUNTIF(F$8:F813,"&gt;0"),0)</f>
        <v>720</v>
      </c>
      <c r="B813" s="260" t="s">
        <v>0</v>
      </c>
      <c r="C813" s="261"/>
      <c r="D813" s="262" t="s">
        <v>380</v>
      </c>
      <c r="E813" s="263" t="s">
        <v>185</v>
      </c>
      <c r="F813" s="263">
        <v>15</v>
      </c>
      <c r="G813" s="264">
        <v>53.38</v>
      </c>
      <c r="H813" s="265">
        <v>800.7</v>
      </c>
      <c r="I813" s="266">
        <v>800.7</v>
      </c>
      <c r="J813" s="266">
        <v>0</v>
      </c>
      <c r="K813" s="262"/>
      <c r="L813" s="12">
        <v>53.38</v>
      </c>
    </row>
    <row r="814" spans="1:12" x14ac:dyDescent="0.25">
      <c r="A814" s="259">
        <f>IF(F814&gt;0,COUNTIF(F$8:F814,"&gt;0"),0)</f>
        <v>721</v>
      </c>
      <c r="B814" s="260" t="s">
        <v>0</v>
      </c>
      <c r="C814" s="261"/>
      <c r="D814" s="262" t="s">
        <v>381</v>
      </c>
      <c r="E814" s="263" t="s">
        <v>185</v>
      </c>
      <c r="F814" s="263">
        <v>15</v>
      </c>
      <c r="G814" s="264">
        <v>64.05</v>
      </c>
      <c r="H814" s="265">
        <v>960.75</v>
      </c>
      <c r="I814" s="266">
        <v>960.75</v>
      </c>
      <c r="J814" s="266">
        <v>0</v>
      </c>
      <c r="K814" s="262"/>
      <c r="L814" s="12">
        <v>64.05</v>
      </c>
    </row>
    <row r="815" spans="1:12" x14ac:dyDescent="0.25">
      <c r="A815" s="259">
        <f>IF(F815&gt;0,COUNTIF(F$8:F815,"&gt;0"),0)</f>
        <v>722</v>
      </c>
      <c r="B815" s="260" t="s">
        <v>186</v>
      </c>
      <c r="C815" s="261"/>
      <c r="D815" s="262" t="s">
        <v>382</v>
      </c>
      <c r="E815" s="263" t="s">
        <v>185</v>
      </c>
      <c r="F815" s="263">
        <v>30</v>
      </c>
      <c r="G815" s="264">
        <v>80.06</v>
      </c>
      <c r="H815" s="265">
        <v>2401.8000000000002</v>
      </c>
      <c r="I815" s="266">
        <v>0</v>
      </c>
      <c r="J815" s="266">
        <v>2401.8000000000002</v>
      </c>
      <c r="K815" s="262"/>
      <c r="L815" s="12">
        <v>80.06</v>
      </c>
    </row>
    <row r="816" spans="1:12" x14ac:dyDescent="0.25">
      <c r="A816" s="259">
        <f>IF(F816&gt;0,COUNTIF(F$8:F816,"&gt;0"),0)</f>
        <v>0</v>
      </c>
      <c r="B816" s="260"/>
      <c r="C816" s="261"/>
      <c r="D816" s="262" t="s">
        <v>383</v>
      </c>
      <c r="E816" s="263"/>
      <c r="F816" s="263"/>
      <c r="G816" s="264"/>
      <c r="H816" s="265" t="str">
        <v/>
      </c>
      <c r="I816" s="266">
        <v>0</v>
      </c>
      <c r="J816" s="266">
        <v>0</v>
      </c>
      <c r="K816" s="262"/>
      <c r="L816" s="12">
        <v>0</v>
      </c>
    </row>
    <row r="817" spans="1:12" ht="30" x14ac:dyDescent="0.25">
      <c r="A817" s="259">
        <f>IF(F817&gt;0,COUNTIF(F$8:F817,"&gt;0"),0)</f>
        <v>723</v>
      </c>
      <c r="B817" s="260" t="s">
        <v>0</v>
      </c>
      <c r="C817" s="261"/>
      <c r="D817" s="262" t="s">
        <v>317</v>
      </c>
      <c r="E817" s="263" t="s">
        <v>185</v>
      </c>
      <c r="F817" s="263">
        <v>8</v>
      </c>
      <c r="G817" s="264">
        <v>640.5</v>
      </c>
      <c r="H817" s="265">
        <v>5124</v>
      </c>
      <c r="I817" s="266">
        <v>5124</v>
      </c>
      <c r="J817" s="266">
        <v>0</v>
      </c>
      <c r="K817" s="262"/>
      <c r="L817" s="12">
        <v>640.5</v>
      </c>
    </row>
    <row r="818" spans="1:12" x14ac:dyDescent="0.25">
      <c r="A818" s="259">
        <f>IF(F818&gt;0,COUNTIF(F$8:F818,"&gt;0"),0)</f>
        <v>724</v>
      </c>
      <c r="B818" s="260" t="s">
        <v>0</v>
      </c>
      <c r="C818" s="261"/>
      <c r="D818" s="262" t="s">
        <v>318</v>
      </c>
      <c r="E818" s="263" t="s">
        <v>185</v>
      </c>
      <c r="F818" s="263">
        <v>1</v>
      </c>
      <c r="G818" s="264">
        <v>2028.25</v>
      </c>
      <c r="H818" s="265">
        <v>2028.25</v>
      </c>
      <c r="I818" s="266">
        <v>2028.25</v>
      </c>
      <c r="J818" s="266">
        <v>0</v>
      </c>
      <c r="K818" s="262"/>
      <c r="L818" s="12">
        <v>2028.25</v>
      </c>
    </row>
    <row r="819" spans="1:12" x14ac:dyDescent="0.25">
      <c r="A819" s="259">
        <f>IF(F819&gt;0,COUNTIF(F$8:F819,"&gt;0"),0)</f>
        <v>0</v>
      </c>
      <c r="B819" s="260"/>
      <c r="C819" s="261"/>
      <c r="D819" s="262" t="s">
        <v>398</v>
      </c>
      <c r="E819" s="263"/>
      <c r="F819" s="263"/>
      <c r="G819" s="264"/>
      <c r="H819" s="265" t="str">
        <v/>
      </c>
      <c r="I819" s="266">
        <v>0</v>
      </c>
      <c r="J819" s="266">
        <v>0</v>
      </c>
      <c r="K819" s="262"/>
      <c r="L819" s="12">
        <v>0</v>
      </c>
    </row>
    <row r="820" spans="1:12" x14ac:dyDescent="0.25">
      <c r="A820" s="259">
        <f>IF(F820&gt;0,COUNTIF(F$8:F820,"&gt;0"),0)</f>
        <v>0</v>
      </c>
      <c r="B820" s="260"/>
      <c r="C820" s="261"/>
      <c r="D820" s="262" t="s">
        <v>182</v>
      </c>
      <c r="E820" s="263"/>
      <c r="F820" s="263"/>
      <c r="G820" s="264"/>
      <c r="H820" s="265" t="str">
        <v/>
      </c>
      <c r="I820" s="266">
        <v>0</v>
      </c>
      <c r="J820" s="266">
        <v>0</v>
      </c>
      <c r="K820" s="262"/>
      <c r="L820" s="12">
        <v>0</v>
      </c>
    </row>
    <row r="821" spans="1:12" x14ac:dyDescent="0.25">
      <c r="A821" s="259">
        <f>IF(F821&gt;0,COUNTIF(F$8:F821,"&gt;0"),0)</f>
        <v>725</v>
      </c>
      <c r="B821" s="260" t="s">
        <v>0</v>
      </c>
      <c r="C821" s="261"/>
      <c r="D821" s="262" t="s">
        <v>320</v>
      </c>
      <c r="E821" s="263" t="s">
        <v>185</v>
      </c>
      <c r="F821" s="263">
        <v>28</v>
      </c>
      <c r="G821" s="264">
        <v>6351.63</v>
      </c>
      <c r="H821" s="265">
        <v>177845.64</v>
      </c>
      <c r="I821" s="266">
        <v>177845.64</v>
      </c>
      <c r="J821" s="266">
        <v>0</v>
      </c>
      <c r="K821" s="262"/>
      <c r="L821" s="12">
        <v>6351.63</v>
      </c>
    </row>
    <row r="822" spans="1:12" ht="30" x14ac:dyDescent="0.25">
      <c r="A822" s="259">
        <f>IF(F822&gt;0,COUNTIF(F$8:F822,"&gt;0"),0)</f>
        <v>726</v>
      </c>
      <c r="B822" s="260" t="s">
        <v>0</v>
      </c>
      <c r="C822" s="261"/>
      <c r="D822" s="262" t="s">
        <v>385</v>
      </c>
      <c r="E822" s="263" t="s">
        <v>185</v>
      </c>
      <c r="F822" s="263">
        <v>28</v>
      </c>
      <c r="G822" s="264">
        <v>0</v>
      </c>
      <c r="H822" s="265" t="str">
        <v/>
      </c>
      <c r="I822" s="266">
        <v>0</v>
      </c>
      <c r="J822" s="266">
        <v>0</v>
      </c>
      <c r="K822" s="262"/>
      <c r="L822" s="12">
        <v>0</v>
      </c>
    </row>
    <row r="823" spans="1:12" x14ac:dyDescent="0.25">
      <c r="A823" s="259">
        <f>IF(F823&gt;0,COUNTIF(F$8:F823,"&gt;0"),0)</f>
        <v>727</v>
      </c>
      <c r="B823" s="260" t="s">
        <v>186</v>
      </c>
      <c r="C823" s="261"/>
      <c r="D823" s="262" t="s">
        <v>322</v>
      </c>
      <c r="E823" s="263" t="s">
        <v>185</v>
      </c>
      <c r="F823" s="263">
        <v>28</v>
      </c>
      <c r="G823" s="264">
        <v>2668.75</v>
      </c>
      <c r="H823" s="265">
        <v>74725</v>
      </c>
      <c r="I823" s="266">
        <v>0</v>
      </c>
      <c r="J823" s="266">
        <v>74725</v>
      </c>
      <c r="K823" s="262"/>
      <c r="L823" s="12">
        <v>2668.75</v>
      </c>
    </row>
    <row r="824" spans="1:12" x14ac:dyDescent="0.25">
      <c r="A824" s="259">
        <f>IF(F824&gt;0,COUNTIF(F$8:F824,"&gt;0"),0)</f>
        <v>728</v>
      </c>
      <c r="B824" s="260" t="s">
        <v>0</v>
      </c>
      <c r="C824" s="261"/>
      <c r="D824" s="262" t="s">
        <v>323</v>
      </c>
      <c r="E824" s="263" t="s">
        <v>200</v>
      </c>
      <c r="F824" s="263">
        <v>28</v>
      </c>
      <c r="G824" s="264">
        <v>264.60000000000002</v>
      </c>
      <c r="H824" s="265">
        <v>7408.8</v>
      </c>
      <c r="I824" s="266">
        <v>7408.8</v>
      </c>
      <c r="J824" s="266">
        <v>0</v>
      </c>
      <c r="K824" s="262"/>
      <c r="L824" s="12">
        <v>264.60000000000002</v>
      </c>
    </row>
    <row r="825" spans="1:12" x14ac:dyDescent="0.25">
      <c r="A825" s="259">
        <f>IF(F825&gt;0,COUNTIF(F$8:F825,"&gt;0"),0)</f>
        <v>729</v>
      </c>
      <c r="B825" s="260" t="s">
        <v>186</v>
      </c>
      <c r="C825" s="261"/>
      <c r="D825" s="262" t="s">
        <v>324</v>
      </c>
      <c r="E825" s="263" t="s">
        <v>200</v>
      </c>
      <c r="F825" s="263">
        <v>28</v>
      </c>
      <c r="G825" s="264">
        <v>330.75</v>
      </c>
      <c r="H825" s="265">
        <v>9261</v>
      </c>
      <c r="I825" s="266">
        <v>0</v>
      </c>
      <c r="J825" s="266">
        <v>9261</v>
      </c>
      <c r="K825" s="262"/>
      <c r="L825" s="12">
        <v>330.75</v>
      </c>
    </row>
    <row r="826" spans="1:12" x14ac:dyDescent="0.25">
      <c r="A826" s="259">
        <f>IF(F826&gt;0,COUNTIF(F$8:F826,"&gt;0"),0)</f>
        <v>730</v>
      </c>
      <c r="B826" s="260" t="s">
        <v>0</v>
      </c>
      <c r="C826" s="261"/>
      <c r="D826" s="262" t="s">
        <v>325</v>
      </c>
      <c r="E826" s="263" t="s">
        <v>185</v>
      </c>
      <c r="F826" s="263">
        <v>8</v>
      </c>
      <c r="G826" s="264">
        <v>8486.6299999999992</v>
      </c>
      <c r="H826" s="265">
        <v>67893.039999999994</v>
      </c>
      <c r="I826" s="266">
        <v>67893.039999999994</v>
      </c>
      <c r="J826" s="266">
        <v>0</v>
      </c>
      <c r="K826" s="262"/>
      <c r="L826" s="12">
        <v>8486.6299999999992</v>
      </c>
    </row>
    <row r="827" spans="1:12" x14ac:dyDescent="0.25">
      <c r="A827" s="259">
        <f>IF(F827&gt;0,COUNTIF(F$8:F827,"&gt;0"),0)</f>
        <v>731</v>
      </c>
      <c r="B827" s="260" t="s">
        <v>186</v>
      </c>
      <c r="C827" s="261"/>
      <c r="D827" s="262" t="s">
        <v>326</v>
      </c>
      <c r="E827" s="263" t="s">
        <v>185</v>
      </c>
      <c r="F827" s="263">
        <v>8</v>
      </c>
      <c r="G827" s="264">
        <v>918.05</v>
      </c>
      <c r="H827" s="265">
        <v>7344.4</v>
      </c>
      <c r="I827" s="266">
        <v>0</v>
      </c>
      <c r="J827" s="266">
        <v>7344.4</v>
      </c>
      <c r="K827" s="262"/>
      <c r="L827" s="12">
        <v>918.05</v>
      </c>
    </row>
    <row r="828" spans="1:12" x14ac:dyDescent="0.25">
      <c r="A828" s="259">
        <f>IF(F828&gt;0,COUNTIF(F$8:F828,"&gt;0"),0)</f>
        <v>732</v>
      </c>
      <c r="B828" s="260" t="s">
        <v>0</v>
      </c>
      <c r="C828" s="261"/>
      <c r="D828" s="262" t="s">
        <v>327</v>
      </c>
      <c r="E828" s="263" t="s">
        <v>185</v>
      </c>
      <c r="F828" s="263">
        <v>8</v>
      </c>
      <c r="G828" s="264">
        <v>1761.38</v>
      </c>
      <c r="H828" s="265">
        <v>14091.04</v>
      </c>
      <c r="I828" s="266">
        <v>14091.04</v>
      </c>
      <c r="J828" s="266">
        <v>0</v>
      </c>
      <c r="K828" s="262"/>
      <c r="L828" s="12">
        <v>1761.38</v>
      </c>
    </row>
    <row r="829" spans="1:12" x14ac:dyDescent="0.25">
      <c r="A829" s="259">
        <f>IF(F829&gt;0,COUNTIF(F$8:F829,"&gt;0"),0)</f>
        <v>733</v>
      </c>
      <c r="B829" s="260" t="s">
        <v>186</v>
      </c>
      <c r="C829" s="261"/>
      <c r="D829" s="262" t="s">
        <v>328</v>
      </c>
      <c r="E829" s="263" t="s">
        <v>185</v>
      </c>
      <c r="F829" s="263">
        <v>8</v>
      </c>
      <c r="G829" s="264">
        <v>560.44000000000005</v>
      </c>
      <c r="H829" s="265">
        <v>4483.5200000000004</v>
      </c>
      <c r="I829" s="266">
        <v>0</v>
      </c>
      <c r="J829" s="266">
        <v>4483.5200000000004</v>
      </c>
      <c r="K829" s="262"/>
      <c r="L829" s="12">
        <v>560.44000000000005</v>
      </c>
    </row>
    <row r="830" spans="1:12" x14ac:dyDescent="0.25">
      <c r="A830" s="259">
        <f>IF(F830&gt;0,COUNTIF(F$8:F830,"&gt;0"),0)</f>
        <v>0</v>
      </c>
      <c r="B830" s="260"/>
      <c r="C830" s="261"/>
      <c r="D830" s="262" t="s">
        <v>399</v>
      </c>
      <c r="E830" s="263"/>
      <c r="F830" s="263"/>
      <c r="G830" s="264"/>
      <c r="H830" s="265" t="str">
        <v/>
      </c>
      <c r="I830" s="266">
        <v>0</v>
      </c>
      <c r="J830" s="266">
        <v>0</v>
      </c>
      <c r="K830" s="262"/>
      <c r="L830" s="12">
        <v>0</v>
      </c>
    </row>
    <row r="831" spans="1:12" ht="30" x14ac:dyDescent="0.25">
      <c r="A831" s="259">
        <f>IF(F831&gt;0,COUNTIF(F$8:F831,"&gt;0"),0)</f>
        <v>734</v>
      </c>
      <c r="B831" s="260" t="s">
        <v>0</v>
      </c>
      <c r="C831" s="261"/>
      <c r="D831" s="262" t="s">
        <v>330</v>
      </c>
      <c r="E831" s="263" t="s">
        <v>185</v>
      </c>
      <c r="F831" s="263">
        <v>12</v>
      </c>
      <c r="G831" s="264">
        <v>461.93</v>
      </c>
      <c r="H831" s="265">
        <v>5543.16</v>
      </c>
      <c r="I831" s="266">
        <v>5543.16</v>
      </c>
      <c r="J831" s="266">
        <v>0</v>
      </c>
      <c r="K831" s="262"/>
      <c r="L831" s="12">
        <v>461.93</v>
      </c>
    </row>
    <row r="832" spans="1:12" ht="30" x14ac:dyDescent="0.25">
      <c r="A832" s="259">
        <f>IF(F832&gt;0,COUNTIF(F$8:F832,"&gt;0"),0)</f>
        <v>735</v>
      </c>
      <c r="B832" s="260" t="s">
        <v>0</v>
      </c>
      <c r="C832" s="261"/>
      <c r="D832" s="262" t="s">
        <v>331</v>
      </c>
      <c r="E832" s="263" t="s">
        <v>185</v>
      </c>
      <c r="F832" s="263">
        <v>20</v>
      </c>
      <c r="G832" s="264">
        <v>98.61</v>
      </c>
      <c r="H832" s="265">
        <v>1972.2</v>
      </c>
      <c r="I832" s="266">
        <v>1972.2</v>
      </c>
      <c r="J832" s="266">
        <v>0</v>
      </c>
      <c r="K832" s="262"/>
      <c r="L832" s="12">
        <v>98.61</v>
      </c>
    </row>
    <row r="833" spans="1:12" x14ac:dyDescent="0.25">
      <c r="A833" s="259">
        <f>IF(F833&gt;0,COUNTIF(F$8:F833,"&gt;0"),0)</f>
        <v>736</v>
      </c>
      <c r="B833" s="260" t="s">
        <v>186</v>
      </c>
      <c r="C833" s="261"/>
      <c r="D833" s="262" t="s">
        <v>332</v>
      </c>
      <c r="E833" s="263" t="s">
        <v>185</v>
      </c>
      <c r="F833" s="263">
        <v>4</v>
      </c>
      <c r="G833" s="264">
        <v>2701.88</v>
      </c>
      <c r="H833" s="265">
        <v>10807.52</v>
      </c>
      <c r="I833" s="266">
        <v>0</v>
      </c>
      <c r="J833" s="266">
        <v>10807.52</v>
      </c>
      <c r="K833" s="262"/>
      <c r="L833" s="12">
        <v>2701.88</v>
      </c>
    </row>
    <row r="834" spans="1:12" x14ac:dyDescent="0.25">
      <c r="A834" s="259">
        <f>IF(F834&gt;0,COUNTIF(F$8:F834,"&gt;0"),0)</f>
        <v>0</v>
      </c>
      <c r="B834" s="260"/>
      <c r="C834" s="261"/>
      <c r="D834" s="262" t="s">
        <v>387</v>
      </c>
      <c r="E834" s="263"/>
      <c r="F834" s="263"/>
      <c r="G834" s="264"/>
      <c r="H834" s="265" t="str">
        <v/>
      </c>
      <c r="I834" s="266">
        <v>0</v>
      </c>
      <c r="J834" s="266">
        <v>0</v>
      </c>
      <c r="K834" s="262"/>
      <c r="L834" s="12">
        <v>0</v>
      </c>
    </row>
    <row r="835" spans="1:12" ht="30" x14ac:dyDescent="0.25">
      <c r="A835" s="259">
        <f>IF(F835&gt;0,COUNTIF(F$8:F835,"&gt;0"),0)</f>
        <v>737</v>
      </c>
      <c r="B835" s="260" t="s">
        <v>0</v>
      </c>
      <c r="C835" s="261"/>
      <c r="D835" s="262" t="s">
        <v>330</v>
      </c>
      <c r="E835" s="263" t="s">
        <v>185</v>
      </c>
      <c r="F835" s="263">
        <v>16</v>
      </c>
      <c r="G835" s="264">
        <v>461.93</v>
      </c>
      <c r="H835" s="265">
        <v>7390.88</v>
      </c>
      <c r="I835" s="266">
        <v>7390.88</v>
      </c>
      <c r="J835" s="266">
        <v>0</v>
      </c>
      <c r="K835" s="262"/>
      <c r="L835" s="12">
        <v>461.93</v>
      </c>
    </row>
    <row r="836" spans="1:12" ht="30" x14ac:dyDescent="0.25">
      <c r="A836" s="259">
        <f>IF(F836&gt;0,COUNTIF(F$8:F836,"&gt;0"),0)</f>
        <v>738</v>
      </c>
      <c r="B836" s="260" t="s">
        <v>0</v>
      </c>
      <c r="C836" s="261"/>
      <c r="D836" s="262" t="s">
        <v>331</v>
      </c>
      <c r="E836" s="263" t="s">
        <v>185</v>
      </c>
      <c r="F836" s="263">
        <v>20</v>
      </c>
      <c r="G836" s="264">
        <v>98.61</v>
      </c>
      <c r="H836" s="265">
        <v>1972.2</v>
      </c>
      <c r="I836" s="266">
        <v>1972.2</v>
      </c>
      <c r="J836" s="266">
        <v>0</v>
      </c>
      <c r="K836" s="262"/>
      <c r="L836" s="12">
        <v>98.61</v>
      </c>
    </row>
    <row r="837" spans="1:12" ht="30" x14ac:dyDescent="0.25">
      <c r="A837" s="259">
        <f>IF(F837&gt;0,COUNTIF(F$8:F837,"&gt;0"),0)</f>
        <v>739</v>
      </c>
      <c r="B837" s="260" t="s">
        <v>0</v>
      </c>
      <c r="C837" s="261"/>
      <c r="D837" s="262" t="s">
        <v>335</v>
      </c>
      <c r="E837" s="263" t="s">
        <v>185</v>
      </c>
      <c r="F837" s="263">
        <v>4</v>
      </c>
      <c r="G837" s="264">
        <v>288.23</v>
      </c>
      <c r="H837" s="265">
        <v>1152.92</v>
      </c>
      <c r="I837" s="266">
        <v>1152.92</v>
      </c>
      <c r="J837" s="266">
        <v>0</v>
      </c>
      <c r="K837" s="262"/>
      <c r="L837" s="12">
        <v>288.23</v>
      </c>
    </row>
    <row r="838" spans="1:12" x14ac:dyDescent="0.25">
      <c r="A838" s="259">
        <f>IF(F838&gt;0,COUNTIF(F$8:F838,"&gt;0"),0)</f>
        <v>740</v>
      </c>
      <c r="B838" s="260" t="s">
        <v>186</v>
      </c>
      <c r="C838" s="261"/>
      <c r="D838" s="262" t="s">
        <v>332</v>
      </c>
      <c r="E838" s="263" t="s">
        <v>185</v>
      </c>
      <c r="F838" s="263">
        <v>4</v>
      </c>
      <c r="G838" s="264">
        <v>3502.5</v>
      </c>
      <c r="H838" s="265">
        <v>14010</v>
      </c>
      <c r="I838" s="266">
        <v>0</v>
      </c>
      <c r="J838" s="266">
        <v>14010</v>
      </c>
      <c r="K838" s="262"/>
      <c r="L838" s="12">
        <v>3502.5</v>
      </c>
    </row>
    <row r="839" spans="1:12" x14ac:dyDescent="0.25">
      <c r="A839" s="259">
        <f>IF(F839&gt;0,COUNTIF(F$8:F839,"&gt;0"),0)</f>
        <v>0</v>
      </c>
      <c r="B839" s="260"/>
      <c r="C839" s="261"/>
      <c r="D839" s="262" t="s">
        <v>230</v>
      </c>
      <c r="E839" s="263"/>
      <c r="F839" s="263"/>
      <c r="G839" s="264"/>
      <c r="H839" s="265" t="str">
        <v/>
      </c>
      <c r="I839" s="266">
        <v>0</v>
      </c>
      <c r="J839" s="266">
        <v>0</v>
      </c>
      <c r="K839" s="262"/>
      <c r="L839" s="12">
        <v>0</v>
      </c>
    </row>
    <row r="840" spans="1:12" x14ac:dyDescent="0.25">
      <c r="A840" s="259">
        <f>IF(F840&gt;0,COUNTIF(F$8:F840,"&gt;0"),0)</f>
        <v>741</v>
      </c>
      <c r="B840" s="260" t="s">
        <v>0</v>
      </c>
      <c r="C840" s="261"/>
      <c r="D840" s="262" t="s">
        <v>336</v>
      </c>
      <c r="E840" s="263" t="s">
        <v>185</v>
      </c>
      <c r="F840" s="263">
        <v>176</v>
      </c>
      <c r="G840" s="264">
        <v>24.55</v>
      </c>
      <c r="H840" s="265">
        <v>4320.8</v>
      </c>
      <c r="I840" s="266">
        <v>4320.8</v>
      </c>
      <c r="J840" s="266">
        <v>0</v>
      </c>
      <c r="K840" s="262"/>
      <c r="L840" s="12">
        <v>24.55</v>
      </c>
    </row>
    <row r="841" spans="1:12" x14ac:dyDescent="0.25">
      <c r="A841" s="259">
        <f>IF(F841&gt;0,COUNTIF(F$8:F841,"&gt;0"),0)</f>
        <v>742</v>
      </c>
      <c r="B841" s="260" t="s">
        <v>186</v>
      </c>
      <c r="C841" s="261"/>
      <c r="D841" s="262" t="s">
        <v>337</v>
      </c>
      <c r="E841" s="263" t="s">
        <v>185</v>
      </c>
      <c r="F841" s="263">
        <v>176</v>
      </c>
      <c r="G841" s="264">
        <v>213.5</v>
      </c>
      <c r="H841" s="265">
        <v>37576</v>
      </c>
      <c r="I841" s="266">
        <v>0</v>
      </c>
      <c r="J841" s="266">
        <v>37576</v>
      </c>
      <c r="K841" s="262"/>
      <c r="L841" s="12">
        <v>213.5</v>
      </c>
    </row>
    <row r="842" spans="1:12" x14ac:dyDescent="0.25">
      <c r="A842" s="259">
        <f>IF(F842&gt;0,COUNTIF(F$8:F842,"&gt;0"),0)</f>
        <v>743</v>
      </c>
      <c r="B842" s="260" t="s">
        <v>0</v>
      </c>
      <c r="C842" s="261"/>
      <c r="D842" s="262" t="s">
        <v>338</v>
      </c>
      <c r="E842" s="263" t="s">
        <v>185</v>
      </c>
      <c r="F842" s="263">
        <v>176</v>
      </c>
      <c r="G842" s="264">
        <v>96.08</v>
      </c>
      <c r="H842" s="265">
        <v>16910.080000000002</v>
      </c>
      <c r="I842" s="266">
        <v>16910.080000000002</v>
      </c>
      <c r="J842" s="266">
        <v>0</v>
      </c>
      <c r="K842" s="262"/>
      <c r="L842" s="12">
        <v>96.08</v>
      </c>
    </row>
    <row r="843" spans="1:12" ht="45" x14ac:dyDescent="0.25">
      <c r="A843" s="259">
        <f>IF(F843&gt;0,COUNTIF(F$8:F843,"&gt;0"),0)</f>
        <v>744</v>
      </c>
      <c r="B843" s="260" t="s">
        <v>0</v>
      </c>
      <c r="C843" s="261"/>
      <c r="D843" s="262" t="s">
        <v>339</v>
      </c>
      <c r="E843" s="263" t="s">
        <v>185</v>
      </c>
      <c r="F843" s="263">
        <v>6</v>
      </c>
      <c r="G843" s="264">
        <v>2500</v>
      </c>
      <c r="H843" s="265">
        <v>15000</v>
      </c>
      <c r="I843" s="266">
        <v>15000</v>
      </c>
      <c r="J843" s="266">
        <v>0</v>
      </c>
      <c r="K843" s="262"/>
      <c r="L843" s="12">
        <v>2500</v>
      </c>
    </row>
    <row r="844" spans="1:12" x14ac:dyDescent="0.25">
      <c r="A844" s="259">
        <f>IF(F844&gt;0,COUNTIF(F$8:F844,"&gt;0"),0)</f>
        <v>745</v>
      </c>
      <c r="B844" s="260" t="s">
        <v>186</v>
      </c>
      <c r="C844" s="261"/>
      <c r="D844" s="262" t="s">
        <v>236</v>
      </c>
      <c r="E844" s="263" t="s">
        <v>185</v>
      </c>
      <c r="F844" s="263">
        <v>6</v>
      </c>
      <c r="G844" s="264">
        <v>384.3</v>
      </c>
      <c r="H844" s="265">
        <v>2305.8000000000002</v>
      </c>
      <c r="I844" s="266">
        <v>0</v>
      </c>
      <c r="J844" s="266">
        <v>2305.8000000000002</v>
      </c>
      <c r="K844" s="262"/>
      <c r="L844" s="12">
        <v>384.3</v>
      </c>
    </row>
    <row r="845" spans="1:12" x14ac:dyDescent="0.25">
      <c r="A845" s="259">
        <f>IF(F845&gt;0,COUNTIF(F$8:F845,"&gt;0"),0)</f>
        <v>746</v>
      </c>
      <c r="B845" s="260" t="s">
        <v>0</v>
      </c>
      <c r="C845" s="261"/>
      <c r="D845" s="262" t="s">
        <v>340</v>
      </c>
      <c r="E845" s="263" t="s">
        <v>185</v>
      </c>
      <c r="F845" s="263">
        <v>4</v>
      </c>
      <c r="G845" s="264">
        <v>6950</v>
      </c>
      <c r="H845" s="265">
        <v>27800</v>
      </c>
      <c r="I845" s="266">
        <v>27800</v>
      </c>
      <c r="J845" s="266">
        <v>0</v>
      </c>
      <c r="K845" s="262"/>
      <c r="L845" s="12">
        <v>6950</v>
      </c>
    </row>
    <row r="846" spans="1:12" x14ac:dyDescent="0.25">
      <c r="A846" s="259">
        <f>IF(F846&gt;0,COUNTIF(F$8:F846,"&gt;0"),0)</f>
        <v>747</v>
      </c>
      <c r="B846" s="260" t="s">
        <v>186</v>
      </c>
      <c r="C846" s="261"/>
      <c r="D846" s="262" t="s">
        <v>341</v>
      </c>
      <c r="E846" s="263" t="s">
        <v>185</v>
      </c>
      <c r="F846" s="263">
        <v>4</v>
      </c>
      <c r="G846" s="264">
        <v>1050</v>
      </c>
      <c r="H846" s="265">
        <v>4200</v>
      </c>
      <c r="I846" s="266">
        <v>0</v>
      </c>
      <c r="J846" s="266">
        <v>4200</v>
      </c>
      <c r="K846" s="262"/>
      <c r="L846" s="12">
        <v>1050</v>
      </c>
    </row>
    <row r="847" spans="1:12" ht="30" x14ac:dyDescent="0.25">
      <c r="A847" s="259">
        <f>IF(F847&gt;0,COUNTIF(F$8:F847,"&gt;0"),0)</f>
        <v>748</v>
      </c>
      <c r="B847" s="260" t="s">
        <v>0</v>
      </c>
      <c r="C847" s="261"/>
      <c r="D847" s="262" t="s">
        <v>342</v>
      </c>
      <c r="E847" s="263" t="s">
        <v>185</v>
      </c>
      <c r="F847" s="263">
        <v>51</v>
      </c>
      <c r="G847" s="264">
        <v>1636.25</v>
      </c>
      <c r="H847" s="265">
        <v>83448.75</v>
      </c>
      <c r="I847" s="266">
        <v>83448.75</v>
      </c>
      <c r="J847" s="266">
        <v>0</v>
      </c>
      <c r="K847" s="262"/>
      <c r="L847" s="12">
        <v>1636.25</v>
      </c>
    </row>
    <row r="848" spans="1:12" x14ac:dyDescent="0.25">
      <c r="A848" s="259">
        <f>IF(F848&gt;0,COUNTIF(F$8:F848,"&gt;0"),0)</f>
        <v>749</v>
      </c>
      <c r="B848" s="260" t="s">
        <v>186</v>
      </c>
      <c r="C848" s="261"/>
      <c r="D848" s="262" t="s">
        <v>343</v>
      </c>
      <c r="E848" s="263" t="s">
        <v>185</v>
      </c>
      <c r="F848" s="263">
        <v>51</v>
      </c>
      <c r="G848" s="264">
        <v>400</v>
      </c>
      <c r="H848" s="265">
        <v>20400</v>
      </c>
      <c r="I848" s="266">
        <v>0</v>
      </c>
      <c r="J848" s="266">
        <v>20400</v>
      </c>
      <c r="K848" s="262"/>
      <c r="L848" s="12">
        <v>400</v>
      </c>
    </row>
    <row r="849" spans="1:12" ht="30" x14ac:dyDescent="0.25">
      <c r="A849" s="259">
        <f>IF(F849&gt;0,COUNTIF(F$8:F849,"&gt;0"),0)</f>
        <v>750</v>
      </c>
      <c r="B849" s="260" t="s">
        <v>0</v>
      </c>
      <c r="C849" s="261"/>
      <c r="D849" s="262" t="s">
        <v>344</v>
      </c>
      <c r="E849" s="263" t="s">
        <v>185</v>
      </c>
      <c r="F849" s="263">
        <v>16</v>
      </c>
      <c r="G849" s="264">
        <v>450</v>
      </c>
      <c r="H849" s="265">
        <v>7200</v>
      </c>
      <c r="I849" s="266">
        <v>7200</v>
      </c>
      <c r="J849" s="266">
        <v>0</v>
      </c>
      <c r="K849" s="262"/>
      <c r="L849" s="12">
        <v>450</v>
      </c>
    </row>
    <row r="850" spans="1:12" x14ac:dyDescent="0.25">
      <c r="A850" s="259">
        <f>IF(F850&gt;0,COUNTIF(F$8:F850,"&gt;0"),0)</f>
        <v>751</v>
      </c>
      <c r="B850" s="260" t="s">
        <v>186</v>
      </c>
      <c r="C850" s="261"/>
      <c r="D850" s="262" t="s">
        <v>345</v>
      </c>
      <c r="E850" s="263" t="s">
        <v>185</v>
      </c>
      <c r="F850" s="263">
        <v>16</v>
      </c>
      <c r="G850" s="264">
        <v>360</v>
      </c>
      <c r="H850" s="265">
        <v>5760</v>
      </c>
      <c r="I850" s="266">
        <v>0</v>
      </c>
      <c r="J850" s="266">
        <v>5760</v>
      </c>
      <c r="K850" s="262"/>
      <c r="L850" s="12">
        <v>360</v>
      </c>
    </row>
    <row r="851" spans="1:12" ht="30" x14ac:dyDescent="0.25">
      <c r="A851" s="259">
        <f>IF(F851&gt;0,COUNTIF(F$8:F851,"&gt;0"),0)</f>
        <v>752</v>
      </c>
      <c r="B851" s="260" t="s">
        <v>0</v>
      </c>
      <c r="C851" s="261"/>
      <c r="D851" s="262" t="s">
        <v>266</v>
      </c>
      <c r="E851" s="263" t="s">
        <v>185</v>
      </c>
      <c r="F851" s="263">
        <v>77</v>
      </c>
      <c r="G851" s="264">
        <v>64.680000000000007</v>
      </c>
      <c r="H851" s="265">
        <v>4980.3599999999997</v>
      </c>
      <c r="I851" s="266">
        <v>4980.3599999999997</v>
      </c>
      <c r="J851" s="266">
        <v>0</v>
      </c>
      <c r="K851" s="262"/>
      <c r="L851" s="12">
        <v>64.680000000000007</v>
      </c>
    </row>
    <row r="852" spans="1:12" ht="30" x14ac:dyDescent="0.25">
      <c r="A852" s="259">
        <f>IF(F852&gt;0,COUNTIF(F$8:F852,"&gt;0"),0)</f>
        <v>753</v>
      </c>
      <c r="B852" s="260" t="s">
        <v>186</v>
      </c>
      <c r="C852" s="261"/>
      <c r="D852" s="262" t="s">
        <v>267</v>
      </c>
      <c r="E852" s="263" t="s">
        <v>185</v>
      </c>
      <c r="F852" s="263">
        <v>77</v>
      </c>
      <c r="G852" s="264">
        <v>128.1</v>
      </c>
      <c r="H852" s="265">
        <v>9863.7000000000007</v>
      </c>
      <c r="I852" s="266">
        <v>0</v>
      </c>
      <c r="J852" s="266">
        <v>9863.7000000000007</v>
      </c>
      <c r="K852" s="262"/>
      <c r="L852" s="12">
        <v>128.1</v>
      </c>
    </row>
    <row r="853" spans="1:12" x14ac:dyDescent="0.25">
      <c r="A853" s="259">
        <f>IF(F853&gt;0,COUNTIF(F$8:F853,"&gt;0"),0)</f>
        <v>0</v>
      </c>
      <c r="B853" s="260"/>
      <c r="C853" s="261"/>
      <c r="D853" s="262" t="s">
        <v>346</v>
      </c>
      <c r="E853" s="263"/>
      <c r="F853" s="263"/>
      <c r="G853" s="264"/>
      <c r="H853" s="265" t="str">
        <v/>
      </c>
      <c r="I853" s="266">
        <v>0</v>
      </c>
      <c r="J853" s="266">
        <v>0</v>
      </c>
      <c r="K853" s="262"/>
      <c r="L853" s="12">
        <v>0</v>
      </c>
    </row>
    <row r="854" spans="1:12" ht="30" x14ac:dyDescent="0.25">
      <c r="A854" s="259">
        <f>IF(F854&gt;0,COUNTIF(F$8:F854,"&gt;0"),0)</f>
        <v>754</v>
      </c>
      <c r="B854" s="260" t="s">
        <v>0</v>
      </c>
      <c r="C854" s="261"/>
      <c r="D854" s="262" t="s">
        <v>347</v>
      </c>
      <c r="E854" s="263" t="s">
        <v>200</v>
      </c>
      <c r="F854" s="263">
        <v>12</v>
      </c>
      <c r="G854" s="264">
        <v>850</v>
      </c>
      <c r="H854" s="265">
        <v>10200</v>
      </c>
      <c r="I854" s="266">
        <v>10200</v>
      </c>
      <c r="J854" s="266">
        <v>0</v>
      </c>
      <c r="K854" s="262"/>
      <c r="L854" s="12">
        <v>850</v>
      </c>
    </row>
    <row r="855" spans="1:12" x14ac:dyDescent="0.25">
      <c r="A855" s="259">
        <f>IF(F855&gt;0,COUNTIF(F$8:F855,"&gt;0"),0)</f>
        <v>755</v>
      </c>
      <c r="B855" s="260" t="s">
        <v>186</v>
      </c>
      <c r="C855" s="261"/>
      <c r="D855" s="262" t="s">
        <v>348</v>
      </c>
      <c r="E855" s="263" t="s">
        <v>200</v>
      </c>
      <c r="F855" s="263">
        <v>12</v>
      </c>
      <c r="G855" s="264">
        <v>800</v>
      </c>
      <c r="H855" s="265">
        <v>9600</v>
      </c>
      <c r="I855" s="266">
        <v>0</v>
      </c>
      <c r="J855" s="266">
        <v>9600</v>
      </c>
      <c r="K855" s="262"/>
      <c r="L855" s="12">
        <v>800</v>
      </c>
    </row>
    <row r="856" spans="1:12" ht="30" x14ac:dyDescent="0.25">
      <c r="A856" s="259">
        <f>IF(F856&gt;0,COUNTIF(F$8:F856,"&gt;0"),0)</f>
        <v>756</v>
      </c>
      <c r="B856" s="260" t="s">
        <v>0</v>
      </c>
      <c r="C856" s="261"/>
      <c r="D856" s="262" t="s">
        <v>349</v>
      </c>
      <c r="E856" s="263" t="s">
        <v>185</v>
      </c>
      <c r="F856" s="263">
        <v>4</v>
      </c>
      <c r="G856" s="264">
        <v>3150</v>
      </c>
      <c r="H856" s="265">
        <v>12600</v>
      </c>
      <c r="I856" s="266">
        <v>12600</v>
      </c>
      <c r="J856" s="266">
        <v>0</v>
      </c>
      <c r="K856" s="262"/>
      <c r="L856" s="12">
        <v>3150</v>
      </c>
    </row>
    <row r="857" spans="1:12" x14ac:dyDescent="0.25">
      <c r="A857" s="259">
        <f>IF(F857&gt;0,COUNTIF(F$8:F857,"&gt;0"),0)</f>
        <v>757</v>
      </c>
      <c r="B857" s="260" t="s">
        <v>186</v>
      </c>
      <c r="C857" s="261"/>
      <c r="D857" s="262" t="s">
        <v>350</v>
      </c>
      <c r="E857" s="263" t="s">
        <v>200</v>
      </c>
      <c r="F857" s="263">
        <v>12</v>
      </c>
      <c r="G857" s="264">
        <v>800</v>
      </c>
      <c r="H857" s="265">
        <v>9600</v>
      </c>
      <c r="I857" s="266">
        <v>0</v>
      </c>
      <c r="J857" s="266">
        <v>9600</v>
      </c>
      <c r="K857" s="262"/>
      <c r="L857" s="12">
        <v>800</v>
      </c>
    </row>
    <row r="858" spans="1:12" ht="30" x14ac:dyDescent="0.25">
      <c r="A858" s="259">
        <f>IF(F858&gt;0,COUNTIF(F$8:F858,"&gt;0"),0)</f>
        <v>758</v>
      </c>
      <c r="B858" s="260" t="s">
        <v>0</v>
      </c>
      <c r="C858" s="261"/>
      <c r="D858" s="262" t="s">
        <v>351</v>
      </c>
      <c r="E858" s="263" t="s">
        <v>185</v>
      </c>
      <c r="F858" s="263">
        <v>2</v>
      </c>
      <c r="G858" s="264">
        <v>3320</v>
      </c>
      <c r="H858" s="265">
        <v>6640</v>
      </c>
      <c r="I858" s="266">
        <v>6640</v>
      </c>
      <c r="J858" s="266">
        <v>0</v>
      </c>
      <c r="K858" s="262"/>
      <c r="L858" s="12">
        <v>3320</v>
      </c>
    </row>
    <row r="859" spans="1:12" x14ac:dyDescent="0.25">
      <c r="A859" s="259">
        <f>IF(F859&gt;0,COUNTIF(F$8:F859,"&gt;0"),0)</f>
        <v>759</v>
      </c>
      <c r="B859" s="260" t="s">
        <v>186</v>
      </c>
      <c r="C859" s="261"/>
      <c r="D859" s="262" t="s">
        <v>352</v>
      </c>
      <c r="E859" s="263" t="s">
        <v>185</v>
      </c>
      <c r="F859" s="263">
        <v>2</v>
      </c>
      <c r="G859" s="264">
        <v>500</v>
      </c>
      <c r="H859" s="265">
        <v>1000</v>
      </c>
      <c r="I859" s="266">
        <v>0</v>
      </c>
      <c r="J859" s="266">
        <v>1000</v>
      </c>
      <c r="K859" s="262"/>
      <c r="L859" s="12">
        <v>500</v>
      </c>
    </row>
    <row r="860" spans="1:12" x14ac:dyDescent="0.25">
      <c r="A860" s="259">
        <f>IF(F860&gt;0,COUNTIF(F$8:F860,"&gt;0"),0)</f>
        <v>0</v>
      </c>
      <c r="B860" s="260"/>
      <c r="C860" s="261"/>
      <c r="D860" s="262" t="s">
        <v>353</v>
      </c>
      <c r="E860" s="263"/>
      <c r="F860" s="263"/>
      <c r="G860" s="264"/>
      <c r="H860" s="265" t="str">
        <v/>
      </c>
      <c r="I860" s="266">
        <v>0</v>
      </c>
      <c r="J860" s="266">
        <v>0</v>
      </c>
      <c r="K860" s="262"/>
      <c r="L860" s="12">
        <v>0</v>
      </c>
    </row>
    <row r="861" spans="1:12" ht="30" x14ac:dyDescent="0.25">
      <c r="A861" s="259">
        <f>IF(F861&gt;0,COUNTIF(F$8:F861,"&gt;0"),0)</f>
        <v>760</v>
      </c>
      <c r="B861" s="260" t="s">
        <v>0</v>
      </c>
      <c r="C861" s="261"/>
      <c r="D861" s="262" t="s">
        <v>347</v>
      </c>
      <c r="E861" s="263" t="s">
        <v>200</v>
      </c>
      <c r="F861" s="263">
        <v>12</v>
      </c>
      <c r="G861" s="264">
        <v>850</v>
      </c>
      <c r="H861" s="265">
        <v>10200</v>
      </c>
      <c r="I861" s="266">
        <v>10200</v>
      </c>
      <c r="J861" s="266">
        <v>0</v>
      </c>
      <c r="K861" s="262"/>
      <c r="L861" s="12">
        <v>850</v>
      </c>
    </row>
    <row r="862" spans="1:12" x14ac:dyDescent="0.25">
      <c r="A862" s="259">
        <f>IF(F862&gt;0,COUNTIF(F$8:F862,"&gt;0"),0)</f>
        <v>761</v>
      </c>
      <c r="B862" s="260" t="s">
        <v>186</v>
      </c>
      <c r="C862" s="261"/>
      <c r="D862" s="262" t="s">
        <v>348</v>
      </c>
      <c r="E862" s="263" t="s">
        <v>200</v>
      </c>
      <c r="F862" s="263">
        <v>12</v>
      </c>
      <c r="G862" s="264">
        <v>800</v>
      </c>
      <c r="H862" s="265">
        <v>9600</v>
      </c>
      <c r="I862" s="266">
        <v>0</v>
      </c>
      <c r="J862" s="266">
        <v>9600</v>
      </c>
      <c r="K862" s="262"/>
      <c r="L862" s="12">
        <v>800</v>
      </c>
    </row>
    <row r="863" spans="1:12" ht="30" x14ac:dyDescent="0.25">
      <c r="A863" s="259">
        <f>IF(F863&gt;0,COUNTIF(F$8:F863,"&gt;0"),0)</f>
        <v>762</v>
      </c>
      <c r="B863" s="260" t="s">
        <v>0</v>
      </c>
      <c r="C863" s="261"/>
      <c r="D863" s="262" t="s">
        <v>349</v>
      </c>
      <c r="E863" s="263" t="s">
        <v>185</v>
      </c>
      <c r="F863" s="263">
        <v>4</v>
      </c>
      <c r="G863" s="264">
        <v>3150</v>
      </c>
      <c r="H863" s="265">
        <v>12600</v>
      </c>
      <c r="I863" s="266">
        <v>12600</v>
      </c>
      <c r="J863" s="266">
        <v>0</v>
      </c>
      <c r="K863" s="262"/>
      <c r="L863" s="12">
        <v>3150</v>
      </c>
    </row>
    <row r="864" spans="1:12" x14ac:dyDescent="0.25">
      <c r="A864" s="259">
        <f>IF(F864&gt;0,COUNTIF(F$8:F864,"&gt;0"),0)</f>
        <v>763</v>
      </c>
      <c r="B864" s="260" t="s">
        <v>186</v>
      </c>
      <c r="C864" s="261"/>
      <c r="D864" s="262" t="s">
        <v>350</v>
      </c>
      <c r="E864" s="263" t="s">
        <v>200</v>
      </c>
      <c r="F864" s="263">
        <v>12</v>
      </c>
      <c r="G864" s="264">
        <v>800</v>
      </c>
      <c r="H864" s="265">
        <v>9600</v>
      </c>
      <c r="I864" s="266">
        <v>0</v>
      </c>
      <c r="J864" s="266">
        <v>9600</v>
      </c>
      <c r="K864" s="262"/>
      <c r="L864" s="12">
        <v>800</v>
      </c>
    </row>
    <row r="865" spans="1:12" ht="30" x14ac:dyDescent="0.25">
      <c r="A865" s="259">
        <f>IF(F865&gt;0,COUNTIF(F$8:F865,"&gt;0"),0)</f>
        <v>764</v>
      </c>
      <c r="B865" s="260" t="s">
        <v>0</v>
      </c>
      <c r="C865" s="261"/>
      <c r="D865" s="262" t="s">
        <v>351</v>
      </c>
      <c r="E865" s="263" t="s">
        <v>185</v>
      </c>
      <c r="F865" s="263">
        <v>2</v>
      </c>
      <c r="G865" s="264">
        <v>3320</v>
      </c>
      <c r="H865" s="265">
        <v>6640</v>
      </c>
      <c r="I865" s="266">
        <v>6640</v>
      </c>
      <c r="J865" s="266">
        <v>0</v>
      </c>
      <c r="K865" s="262"/>
      <c r="L865" s="12">
        <v>3320</v>
      </c>
    </row>
    <row r="866" spans="1:12" x14ac:dyDescent="0.25">
      <c r="A866" s="259">
        <f>IF(F866&gt;0,COUNTIF(F$8:F866,"&gt;0"),0)</f>
        <v>765</v>
      </c>
      <c r="B866" s="260" t="s">
        <v>186</v>
      </c>
      <c r="C866" s="261"/>
      <c r="D866" s="262" t="s">
        <v>352</v>
      </c>
      <c r="E866" s="263" t="s">
        <v>185</v>
      </c>
      <c r="F866" s="263">
        <v>2</v>
      </c>
      <c r="G866" s="264">
        <v>500</v>
      </c>
      <c r="H866" s="265">
        <v>1000</v>
      </c>
      <c r="I866" s="266">
        <v>0</v>
      </c>
      <c r="J866" s="266">
        <v>1000</v>
      </c>
      <c r="K866" s="262"/>
      <c r="L866" s="12">
        <v>500</v>
      </c>
    </row>
    <row r="867" spans="1:12" x14ac:dyDescent="0.25">
      <c r="A867" s="259">
        <f>IF(F867&gt;0,COUNTIF(F$8:F867,"&gt;0"),0)</f>
        <v>0</v>
      </c>
      <c r="B867" s="260"/>
      <c r="C867" s="261"/>
      <c r="D867" s="262" t="s">
        <v>237</v>
      </c>
      <c r="E867" s="263"/>
      <c r="F867" s="263"/>
      <c r="G867" s="264"/>
      <c r="H867" s="265" t="str">
        <v/>
      </c>
      <c r="I867" s="266">
        <v>0</v>
      </c>
      <c r="J867" s="266">
        <v>0</v>
      </c>
      <c r="K867" s="262"/>
      <c r="L867" s="12">
        <v>0</v>
      </c>
    </row>
    <row r="868" spans="1:12" ht="30" x14ac:dyDescent="0.25">
      <c r="A868" s="259">
        <f>IF(F868&gt;0,COUNTIF(F$8:F868,"&gt;0"),0)</f>
        <v>766</v>
      </c>
      <c r="B868" s="260" t="s">
        <v>0</v>
      </c>
      <c r="C868" s="261"/>
      <c r="D868" s="262" t="s">
        <v>242</v>
      </c>
      <c r="E868" s="263" t="s">
        <v>200</v>
      </c>
      <c r="F868" s="263">
        <v>1379</v>
      </c>
      <c r="G868" s="264">
        <v>59.91</v>
      </c>
      <c r="H868" s="265">
        <v>82615.89</v>
      </c>
      <c r="I868" s="266">
        <v>82615.89</v>
      </c>
      <c r="J868" s="266">
        <v>0</v>
      </c>
      <c r="K868" s="262"/>
      <c r="L868" s="12">
        <v>59.91</v>
      </c>
    </row>
    <row r="869" spans="1:12" ht="30" x14ac:dyDescent="0.25">
      <c r="A869" s="259">
        <f>IF(F869&gt;0,COUNTIF(F$8:F869,"&gt;0"),0)</f>
        <v>767</v>
      </c>
      <c r="B869" s="260" t="s">
        <v>0</v>
      </c>
      <c r="C869" s="261"/>
      <c r="D869" s="262" t="s">
        <v>243</v>
      </c>
      <c r="E869" s="263" t="s">
        <v>200</v>
      </c>
      <c r="F869" s="263">
        <v>2150</v>
      </c>
      <c r="G869" s="264">
        <v>98.21</v>
      </c>
      <c r="H869" s="265">
        <v>211151.5</v>
      </c>
      <c r="I869" s="266">
        <v>211151.5</v>
      </c>
      <c r="J869" s="266">
        <v>0</v>
      </c>
      <c r="K869" s="262"/>
      <c r="L869" s="12">
        <v>98.21</v>
      </c>
    </row>
    <row r="870" spans="1:12" ht="30" x14ac:dyDescent="0.25">
      <c r="A870" s="259">
        <f>IF(F870&gt;0,COUNTIF(F$8:F870,"&gt;0"),0)</f>
        <v>768</v>
      </c>
      <c r="B870" s="260" t="s">
        <v>186</v>
      </c>
      <c r="C870" s="261"/>
      <c r="D870" s="262" t="s">
        <v>354</v>
      </c>
      <c r="E870" s="263" t="s">
        <v>200</v>
      </c>
      <c r="F870" s="263">
        <v>3529</v>
      </c>
      <c r="G870" s="264">
        <v>88.07</v>
      </c>
      <c r="H870" s="265">
        <v>310799.03000000003</v>
      </c>
      <c r="I870" s="266">
        <v>0</v>
      </c>
      <c r="J870" s="266">
        <v>310799.03000000003</v>
      </c>
      <c r="K870" s="262"/>
      <c r="L870" s="12">
        <v>88.07</v>
      </c>
    </row>
    <row r="871" spans="1:12" x14ac:dyDescent="0.25">
      <c r="A871" s="259">
        <f>IF(F871&gt;0,COUNTIF(F$8:F871,"&gt;0"),0)</f>
        <v>769</v>
      </c>
      <c r="B871" s="260" t="s">
        <v>0</v>
      </c>
      <c r="C871" s="261"/>
      <c r="D871" s="262" t="s">
        <v>355</v>
      </c>
      <c r="E871" s="263" t="s">
        <v>200</v>
      </c>
      <c r="F871" s="263">
        <v>984</v>
      </c>
      <c r="G871" s="264">
        <v>76.010000000000005</v>
      </c>
      <c r="H871" s="265">
        <v>74793.84</v>
      </c>
      <c r="I871" s="266">
        <v>74793.84</v>
      </c>
      <c r="J871" s="266">
        <v>0</v>
      </c>
      <c r="K871" s="262"/>
      <c r="L871" s="12">
        <v>76.010000000000005</v>
      </c>
    </row>
    <row r="872" spans="1:12" x14ac:dyDescent="0.25">
      <c r="A872" s="259">
        <f>IF(F872&gt;0,COUNTIF(F$8:F872,"&gt;0"),0)</f>
        <v>770</v>
      </c>
      <c r="B872" s="260" t="s">
        <v>0</v>
      </c>
      <c r="C872" s="261"/>
      <c r="D872" s="262" t="s">
        <v>356</v>
      </c>
      <c r="E872" s="263" t="s">
        <v>200</v>
      </c>
      <c r="F872" s="263">
        <v>270</v>
      </c>
      <c r="G872" s="264">
        <v>52.48</v>
      </c>
      <c r="H872" s="265">
        <v>14169.6</v>
      </c>
      <c r="I872" s="266">
        <v>14169.6</v>
      </c>
      <c r="J872" s="266">
        <v>0</v>
      </c>
      <c r="K872" s="262"/>
      <c r="L872" s="12">
        <v>52.48</v>
      </c>
    </row>
    <row r="873" spans="1:12" x14ac:dyDescent="0.25">
      <c r="A873" s="259">
        <f>IF(F873&gt;0,COUNTIF(F$8:F873,"&gt;0"),0)</f>
        <v>771</v>
      </c>
      <c r="B873" s="260" t="s">
        <v>0</v>
      </c>
      <c r="C873" s="261"/>
      <c r="D873" s="262" t="s">
        <v>357</v>
      </c>
      <c r="E873" s="263" t="s">
        <v>200</v>
      </c>
      <c r="F873" s="263">
        <v>474</v>
      </c>
      <c r="G873" s="264">
        <v>122.14</v>
      </c>
      <c r="H873" s="265">
        <v>57894.36</v>
      </c>
      <c r="I873" s="266">
        <v>57894.36</v>
      </c>
      <c r="J873" s="266">
        <v>0</v>
      </c>
      <c r="K873" s="262"/>
      <c r="L873" s="12">
        <v>122.14</v>
      </c>
    </row>
    <row r="874" spans="1:12" ht="30" x14ac:dyDescent="0.25">
      <c r="A874" s="259">
        <f>IF(F874&gt;0,COUNTIF(F$8:F874,"&gt;0"),0)</f>
        <v>772</v>
      </c>
      <c r="B874" s="260" t="s">
        <v>186</v>
      </c>
      <c r="C874" s="261"/>
      <c r="D874" s="262" t="s">
        <v>354</v>
      </c>
      <c r="E874" s="263" t="s">
        <v>200</v>
      </c>
      <c r="F874" s="263">
        <v>1728</v>
      </c>
      <c r="G874" s="264">
        <v>88.07</v>
      </c>
      <c r="H874" s="265">
        <v>152184.95999999999</v>
      </c>
      <c r="I874" s="266">
        <v>0</v>
      </c>
      <c r="J874" s="266">
        <v>152184.95999999999</v>
      </c>
      <c r="K874" s="262"/>
      <c r="L874" s="12">
        <v>88.07</v>
      </c>
    </row>
    <row r="875" spans="1:12" x14ac:dyDescent="0.25">
      <c r="A875" s="259">
        <f>IF(F875&gt;0,COUNTIF(F$8:F875,"&gt;0"),0)</f>
        <v>773</v>
      </c>
      <c r="B875" s="260" t="s">
        <v>0</v>
      </c>
      <c r="C875" s="261"/>
      <c r="D875" s="262" t="s">
        <v>251</v>
      </c>
      <c r="E875" s="263" t="s">
        <v>200</v>
      </c>
      <c r="F875" s="263">
        <v>113</v>
      </c>
      <c r="G875" s="264">
        <v>74.73</v>
      </c>
      <c r="H875" s="265">
        <v>8444.49</v>
      </c>
      <c r="I875" s="266">
        <v>8444.49</v>
      </c>
      <c r="J875" s="266">
        <v>0</v>
      </c>
      <c r="K875" s="262"/>
      <c r="L875" s="12">
        <v>74.73</v>
      </c>
    </row>
    <row r="876" spans="1:12" ht="30" x14ac:dyDescent="0.25">
      <c r="A876" s="259">
        <f>IF(F876&gt;0,COUNTIF(F$8:F876,"&gt;0"),0)</f>
        <v>774</v>
      </c>
      <c r="B876" s="260" t="s">
        <v>186</v>
      </c>
      <c r="C876" s="261"/>
      <c r="D876" s="262" t="s">
        <v>354</v>
      </c>
      <c r="E876" s="263" t="s">
        <v>200</v>
      </c>
      <c r="F876" s="263">
        <v>113</v>
      </c>
      <c r="G876" s="264">
        <v>88.07</v>
      </c>
      <c r="H876" s="265">
        <v>9951.91</v>
      </c>
      <c r="I876" s="266">
        <v>0</v>
      </c>
      <c r="J876" s="266">
        <v>9951.91</v>
      </c>
      <c r="K876" s="262"/>
      <c r="L876" s="12">
        <v>88.07</v>
      </c>
    </row>
    <row r="877" spans="1:12" x14ac:dyDescent="0.25">
      <c r="A877" s="259">
        <f>IF(F877&gt;0,COUNTIF(F$8:F877,"&gt;0"),0)</f>
        <v>0</v>
      </c>
      <c r="B877" s="260"/>
      <c r="C877" s="261"/>
      <c r="D877" s="262" t="s">
        <v>260</v>
      </c>
      <c r="E877" s="263"/>
      <c r="F877" s="263"/>
      <c r="G877" s="264"/>
      <c r="H877" s="265" t="str">
        <v/>
      </c>
      <c r="I877" s="266">
        <v>0</v>
      </c>
      <c r="J877" s="266">
        <v>0</v>
      </c>
      <c r="K877" s="262"/>
      <c r="L877" s="12">
        <v>0</v>
      </c>
    </row>
    <row r="878" spans="1:12" ht="45" x14ac:dyDescent="0.25">
      <c r="A878" s="259">
        <f>IF(F878&gt;0,COUNTIF(F$8:F878,"&gt;0"),0)</f>
        <v>775</v>
      </c>
      <c r="B878" s="260" t="s">
        <v>0</v>
      </c>
      <c r="C878" s="261"/>
      <c r="D878" s="262" t="s">
        <v>358</v>
      </c>
      <c r="E878" s="263" t="s">
        <v>185</v>
      </c>
      <c r="F878" s="263">
        <v>28</v>
      </c>
      <c r="G878" s="264">
        <v>361</v>
      </c>
      <c r="H878" s="265">
        <v>10108</v>
      </c>
      <c r="I878" s="266">
        <v>10108</v>
      </c>
      <c r="J878" s="266">
        <v>0</v>
      </c>
      <c r="K878" s="262"/>
      <c r="L878" s="12">
        <v>361</v>
      </c>
    </row>
    <row r="879" spans="1:12" ht="30" x14ac:dyDescent="0.25">
      <c r="A879" s="259">
        <f>IF(F879&gt;0,COUNTIF(F$8:F879,"&gt;0"),0)</f>
        <v>776</v>
      </c>
      <c r="B879" s="260" t="s">
        <v>0</v>
      </c>
      <c r="C879" s="261"/>
      <c r="D879" s="262" t="s">
        <v>359</v>
      </c>
      <c r="E879" s="263" t="s">
        <v>185</v>
      </c>
      <c r="F879" s="263">
        <v>297</v>
      </c>
      <c r="G879" s="264">
        <v>287.70999999999998</v>
      </c>
      <c r="H879" s="265">
        <v>85449.87</v>
      </c>
      <c r="I879" s="266">
        <v>85449.87</v>
      </c>
      <c r="J879" s="266">
        <v>0</v>
      </c>
      <c r="K879" s="262"/>
      <c r="L879" s="12">
        <v>287.70999999999998</v>
      </c>
    </row>
    <row r="880" spans="1:12" ht="30" x14ac:dyDescent="0.25">
      <c r="A880" s="259">
        <f>IF(F880&gt;0,COUNTIF(F$8:F880,"&gt;0"),0)</f>
        <v>777</v>
      </c>
      <c r="B880" s="260" t="s">
        <v>186</v>
      </c>
      <c r="C880" s="261"/>
      <c r="D880" s="262" t="s">
        <v>360</v>
      </c>
      <c r="E880" s="263" t="s">
        <v>185</v>
      </c>
      <c r="F880" s="263">
        <v>325</v>
      </c>
      <c r="G880" s="264">
        <v>192.15</v>
      </c>
      <c r="H880" s="265">
        <v>62448.75</v>
      </c>
      <c r="I880" s="266">
        <v>0</v>
      </c>
      <c r="J880" s="266">
        <v>62448.75</v>
      </c>
      <c r="K880" s="262"/>
      <c r="L880" s="12">
        <v>192.15</v>
      </c>
    </row>
    <row r="881" spans="1:12" ht="30" x14ac:dyDescent="0.25">
      <c r="A881" s="259">
        <f>IF(F881&gt;0,COUNTIF(F$8:F881,"&gt;0"),0)</f>
        <v>778</v>
      </c>
      <c r="B881" s="260" t="s">
        <v>0</v>
      </c>
      <c r="C881" s="261"/>
      <c r="D881" s="262" t="s">
        <v>361</v>
      </c>
      <c r="E881" s="263" t="s">
        <v>185</v>
      </c>
      <c r="F881" s="263">
        <v>28</v>
      </c>
      <c r="G881" s="264">
        <v>170.8</v>
      </c>
      <c r="H881" s="265">
        <v>4782.3999999999996</v>
      </c>
      <c r="I881" s="266">
        <v>4782.3999999999996</v>
      </c>
      <c r="J881" s="266">
        <v>0</v>
      </c>
      <c r="K881" s="262"/>
      <c r="L881" s="12">
        <v>170.8</v>
      </c>
    </row>
    <row r="882" spans="1:12" ht="30" x14ac:dyDescent="0.25">
      <c r="A882" s="259">
        <f>IF(F882&gt;0,COUNTIF(F$8:F882,"&gt;0"),0)</f>
        <v>779</v>
      </c>
      <c r="B882" s="260" t="s">
        <v>186</v>
      </c>
      <c r="C882" s="261"/>
      <c r="D882" s="262" t="s">
        <v>265</v>
      </c>
      <c r="E882" s="263" t="s">
        <v>185</v>
      </c>
      <c r="F882" s="263">
        <v>28</v>
      </c>
      <c r="G882" s="264">
        <v>256.2</v>
      </c>
      <c r="H882" s="265">
        <v>7173.6</v>
      </c>
      <c r="I882" s="266">
        <v>0</v>
      </c>
      <c r="J882" s="266">
        <v>7173.6</v>
      </c>
      <c r="K882" s="262"/>
      <c r="L882" s="12">
        <v>256.2</v>
      </c>
    </row>
    <row r="883" spans="1:12" ht="30" x14ac:dyDescent="0.25">
      <c r="A883" s="259">
        <f>IF(F883&gt;0,COUNTIF(F$8:F883,"&gt;0"),0)</f>
        <v>780</v>
      </c>
      <c r="B883" s="260" t="s">
        <v>0</v>
      </c>
      <c r="C883" s="261"/>
      <c r="D883" s="262" t="s">
        <v>362</v>
      </c>
      <c r="E883" s="263" t="s">
        <v>185</v>
      </c>
      <c r="F883" s="263">
        <v>28</v>
      </c>
      <c r="G883" s="264">
        <v>278.79000000000002</v>
      </c>
      <c r="H883" s="265">
        <v>7806.12</v>
      </c>
      <c r="I883" s="266">
        <v>7806.12</v>
      </c>
      <c r="J883" s="266">
        <v>0</v>
      </c>
      <c r="K883" s="262"/>
      <c r="L883" s="12">
        <v>278.79000000000002</v>
      </c>
    </row>
    <row r="884" spans="1:12" ht="30" x14ac:dyDescent="0.25">
      <c r="A884" s="259">
        <f>IF(F884&gt;0,COUNTIF(F$8:F884,"&gt;0"),0)</f>
        <v>781</v>
      </c>
      <c r="B884" s="260" t="s">
        <v>186</v>
      </c>
      <c r="C884" s="261"/>
      <c r="D884" s="262" t="s">
        <v>363</v>
      </c>
      <c r="E884" s="263" t="s">
        <v>185</v>
      </c>
      <c r="F884" s="263">
        <v>28</v>
      </c>
      <c r="G884" s="264">
        <v>344.27</v>
      </c>
      <c r="H884" s="265">
        <v>9639.56</v>
      </c>
      <c r="I884" s="266">
        <v>0</v>
      </c>
      <c r="J884" s="266">
        <v>9639.56</v>
      </c>
      <c r="K884" s="262"/>
      <c r="L884" s="12">
        <v>344.27</v>
      </c>
    </row>
    <row r="885" spans="1:12" ht="30" x14ac:dyDescent="0.25">
      <c r="A885" s="259">
        <f>IF(F885&gt;0,COUNTIF(F$8:F885,"&gt;0"),0)</f>
        <v>782</v>
      </c>
      <c r="B885" s="260" t="s">
        <v>0</v>
      </c>
      <c r="C885" s="261"/>
      <c r="D885" s="262" t="s">
        <v>264</v>
      </c>
      <c r="E885" s="263" t="s">
        <v>185</v>
      </c>
      <c r="F885" s="263">
        <v>4</v>
      </c>
      <c r="G885" s="264">
        <v>330.93</v>
      </c>
      <c r="H885" s="265">
        <v>1323.72</v>
      </c>
      <c r="I885" s="266">
        <v>1323.72</v>
      </c>
      <c r="J885" s="266">
        <v>0</v>
      </c>
      <c r="K885" s="262"/>
      <c r="L885" s="12">
        <v>330.93</v>
      </c>
    </row>
    <row r="886" spans="1:12" ht="30" x14ac:dyDescent="0.25">
      <c r="A886" s="259">
        <f>IF(F886&gt;0,COUNTIF(F$8:F886,"&gt;0"),0)</f>
        <v>783</v>
      </c>
      <c r="B886" s="260" t="s">
        <v>186</v>
      </c>
      <c r="C886" s="261"/>
      <c r="D886" s="262" t="s">
        <v>265</v>
      </c>
      <c r="E886" s="263" t="s">
        <v>185</v>
      </c>
      <c r="F886" s="263">
        <v>4</v>
      </c>
      <c r="G886" s="264">
        <v>256.2</v>
      </c>
      <c r="H886" s="265">
        <v>1024.8</v>
      </c>
      <c r="I886" s="266">
        <v>0</v>
      </c>
      <c r="J886" s="266">
        <v>1024.8</v>
      </c>
      <c r="K886" s="262"/>
      <c r="L886" s="12">
        <v>256.2</v>
      </c>
    </row>
    <row r="887" spans="1:12" ht="30" x14ac:dyDescent="0.25">
      <c r="A887" s="259">
        <f>IF(F887&gt;0,COUNTIF(F$8:F887,"&gt;0"),0)</f>
        <v>784</v>
      </c>
      <c r="B887" s="260" t="s">
        <v>0</v>
      </c>
      <c r="C887" s="261"/>
      <c r="D887" s="262" t="s">
        <v>364</v>
      </c>
      <c r="E887" s="263" t="s">
        <v>185</v>
      </c>
      <c r="F887" s="263">
        <v>60</v>
      </c>
      <c r="G887" s="264">
        <v>136.99</v>
      </c>
      <c r="H887" s="265">
        <v>8219.4</v>
      </c>
      <c r="I887" s="266">
        <v>8219.4</v>
      </c>
      <c r="J887" s="266">
        <v>0</v>
      </c>
      <c r="K887" s="262"/>
      <c r="L887" s="12">
        <v>136.99</v>
      </c>
    </row>
    <row r="888" spans="1:12" ht="30" x14ac:dyDescent="0.25">
      <c r="A888" s="259">
        <f>IF(F888&gt;0,COUNTIF(F$8:F888,"&gt;0"),0)</f>
        <v>785</v>
      </c>
      <c r="B888" s="260" t="s">
        <v>0</v>
      </c>
      <c r="C888" s="261"/>
      <c r="D888" s="262" t="s">
        <v>365</v>
      </c>
      <c r="E888" s="263" t="s">
        <v>185</v>
      </c>
      <c r="F888" s="263">
        <v>72</v>
      </c>
      <c r="G888" s="264">
        <v>178.27</v>
      </c>
      <c r="H888" s="265">
        <v>12835.44</v>
      </c>
      <c r="I888" s="266">
        <v>12835.44</v>
      </c>
      <c r="J888" s="266">
        <v>0</v>
      </c>
      <c r="K888" s="262"/>
      <c r="L888" s="12">
        <v>178.27</v>
      </c>
    </row>
    <row r="889" spans="1:12" ht="30" x14ac:dyDescent="0.25">
      <c r="A889" s="259">
        <f>IF(F889&gt;0,COUNTIF(F$8:F889,"&gt;0"),0)</f>
        <v>786</v>
      </c>
      <c r="B889" s="260" t="s">
        <v>0</v>
      </c>
      <c r="C889" s="261"/>
      <c r="D889" s="262" t="s">
        <v>366</v>
      </c>
      <c r="E889" s="263" t="s">
        <v>185</v>
      </c>
      <c r="F889" s="263">
        <v>12</v>
      </c>
      <c r="G889" s="264">
        <v>274</v>
      </c>
      <c r="H889" s="265">
        <v>3288</v>
      </c>
      <c r="I889" s="266">
        <v>3288</v>
      </c>
      <c r="J889" s="266">
        <v>0</v>
      </c>
      <c r="K889" s="262"/>
      <c r="L889" s="12">
        <v>274</v>
      </c>
    </row>
    <row r="890" spans="1:12" x14ac:dyDescent="0.25">
      <c r="A890" s="259">
        <f>IF(F890&gt;0,COUNTIF(F$8:F890,"&gt;0"),0)</f>
        <v>787</v>
      </c>
      <c r="B890" s="260" t="s">
        <v>0</v>
      </c>
      <c r="C890" s="261"/>
      <c r="D890" s="262" t="s">
        <v>367</v>
      </c>
      <c r="E890" s="263" t="s">
        <v>185</v>
      </c>
      <c r="F890" s="263">
        <v>144</v>
      </c>
      <c r="G890" s="264">
        <v>44.84</v>
      </c>
      <c r="H890" s="265">
        <v>6456.96</v>
      </c>
      <c r="I890" s="266">
        <v>6456.96</v>
      </c>
      <c r="J890" s="266">
        <v>0</v>
      </c>
      <c r="K890" s="262"/>
      <c r="L890" s="12">
        <v>44.84</v>
      </c>
    </row>
    <row r="891" spans="1:12" ht="30" x14ac:dyDescent="0.25">
      <c r="A891" s="259">
        <f>IF(F891&gt;0,COUNTIF(F$8:F891,"&gt;0"),0)</f>
        <v>788</v>
      </c>
      <c r="B891" s="260" t="s">
        <v>186</v>
      </c>
      <c r="C891" s="261"/>
      <c r="D891" s="262" t="s">
        <v>368</v>
      </c>
      <c r="E891" s="263" t="s">
        <v>185</v>
      </c>
      <c r="F891" s="263">
        <v>144</v>
      </c>
      <c r="G891" s="264">
        <v>192.15</v>
      </c>
      <c r="H891" s="265">
        <v>27669.599999999999</v>
      </c>
      <c r="I891" s="266">
        <v>0</v>
      </c>
      <c r="J891" s="266">
        <v>27669.599999999999</v>
      </c>
      <c r="K891" s="262"/>
      <c r="L891" s="12">
        <v>192.15</v>
      </c>
    </row>
    <row r="892" spans="1:12" x14ac:dyDescent="0.25">
      <c r="A892" s="259">
        <f>IF(F892&gt;0,COUNTIF(F$8:F892,"&gt;0"),0)</f>
        <v>789</v>
      </c>
      <c r="B892" s="260" t="s">
        <v>0</v>
      </c>
      <c r="C892" s="261"/>
      <c r="D892" s="262" t="s">
        <v>369</v>
      </c>
      <c r="E892" s="263" t="s">
        <v>185</v>
      </c>
      <c r="F892" s="263">
        <v>28</v>
      </c>
      <c r="G892" s="264">
        <v>285.02</v>
      </c>
      <c r="H892" s="265">
        <v>7980.56</v>
      </c>
      <c r="I892" s="266">
        <v>7980.56</v>
      </c>
      <c r="J892" s="266">
        <v>0</v>
      </c>
      <c r="K892" s="262"/>
      <c r="L892" s="12">
        <v>285.02</v>
      </c>
    </row>
    <row r="893" spans="1:12" x14ac:dyDescent="0.25">
      <c r="A893" s="259">
        <f>IF(F893&gt;0,COUNTIF(F$8:F893,"&gt;0"),0)</f>
        <v>790</v>
      </c>
      <c r="B893" s="260" t="s">
        <v>186</v>
      </c>
      <c r="C893" s="261"/>
      <c r="D893" s="262" t="s">
        <v>370</v>
      </c>
      <c r="E893" s="263" t="s">
        <v>185</v>
      </c>
      <c r="F893" s="263">
        <v>28</v>
      </c>
      <c r="G893" s="264">
        <v>343.74</v>
      </c>
      <c r="H893" s="265">
        <v>9624.7199999999993</v>
      </c>
      <c r="I893" s="266">
        <v>0</v>
      </c>
      <c r="J893" s="266">
        <v>9624.7199999999993</v>
      </c>
      <c r="K893" s="262"/>
      <c r="L893" s="12">
        <v>343.74</v>
      </c>
    </row>
    <row r="894" spans="1:12" ht="45" x14ac:dyDescent="0.25">
      <c r="A894" s="259">
        <f>IF(F894&gt;0,COUNTIF(F$8:F894,"&gt;0"),0)</f>
        <v>791</v>
      </c>
      <c r="B894" s="260" t="s">
        <v>0</v>
      </c>
      <c r="C894" s="261"/>
      <c r="D894" s="262" t="s">
        <v>371</v>
      </c>
      <c r="E894" s="263" t="s">
        <v>185</v>
      </c>
      <c r="F894" s="263">
        <v>28</v>
      </c>
      <c r="G894" s="264">
        <v>261.54000000000002</v>
      </c>
      <c r="H894" s="265">
        <v>7323.12</v>
      </c>
      <c r="I894" s="266">
        <v>7323.12</v>
      </c>
      <c r="J894" s="266">
        <v>0</v>
      </c>
      <c r="K894" s="262"/>
      <c r="L894" s="12">
        <v>261.54000000000002</v>
      </c>
    </row>
    <row r="895" spans="1:12" x14ac:dyDescent="0.25">
      <c r="A895" s="259">
        <f>IF(F895&gt;0,COUNTIF(F$8:F895,"&gt;0"),0)</f>
        <v>792</v>
      </c>
      <c r="B895" s="260" t="s">
        <v>0</v>
      </c>
      <c r="C895" s="261"/>
      <c r="D895" s="262" t="s">
        <v>372</v>
      </c>
      <c r="E895" s="263" t="s">
        <v>185</v>
      </c>
      <c r="F895" s="263">
        <v>28</v>
      </c>
      <c r="G895" s="264">
        <v>74.73</v>
      </c>
      <c r="H895" s="265">
        <v>2092.44</v>
      </c>
      <c r="I895" s="266">
        <v>2092.44</v>
      </c>
      <c r="J895" s="266">
        <v>0</v>
      </c>
      <c r="K895" s="262"/>
      <c r="L895" s="12">
        <v>74.73</v>
      </c>
    </row>
    <row r="896" spans="1:12" x14ac:dyDescent="0.25">
      <c r="A896" s="259">
        <f>IF(F896&gt;0,COUNTIF(F$8:F896,"&gt;0"),0)</f>
        <v>793</v>
      </c>
      <c r="B896" s="260" t="s">
        <v>186</v>
      </c>
      <c r="C896" s="261"/>
      <c r="D896" s="262" t="s">
        <v>373</v>
      </c>
      <c r="E896" s="263" t="s">
        <v>185</v>
      </c>
      <c r="F896" s="263">
        <v>28</v>
      </c>
      <c r="G896" s="264">
        <v>160.13</v>
      </c>
      <c r="H896" s="265">
        <v>4483.6400000000003</v>
      </c>
      <c r="I896" s="266">
        <v>0</v>
      </c>
      <c r="J896" s="266">
        <v>4483.6400000000003</v>
      </c>
      <c r="K896" s="262"/>
      <c r="L896" s="12">
        <v>160.13</v>
      </c>
    </row>
    <row r="897" spans="1:12" x14ac:dyDescent="0.25">
      <c r="A897" s="259">
        <f>IF(F897&gt;0,COUNTIF(F$8:F897,"&gt;0"),0)</f>
        <v>794</v>
      </c>
      <c r="B897" s="260" t="s">
        <v>186</v>
      </c>
      <c r="C897" s="261"/>
      <c r="D897" s="262" t="s">
        <v>374</v>
      </c>
      <c r="E897" s="263" t="s">
        <v>185</v>
      </c>
      <c r="F897" s="263">
        <v>28</v>
      </c>
      <c r="G897" s="264">
        <v>160.13</v>
      </c>
      <c r="H897" s="265">
        <v>4483.6400000000003</v>
      </c>
      <c r="I897" s="266">
        <v>0</v>
      </c>
      <c r="J897" s="266">
        <v>4483.6400000000003</v>
      </c>
      <c r="K897" s="262"/>
      <c r="L897" s="12">
        <v>160.13</v>
      </c>
    </row>
    <row r="898" spans="1:12" x14ac:dyDescent="0.25">
      <c r="A898" s="259">
        <f>IF(F898&gt;0,COUNTIF(F$8:F898,"&gt;0"),0)</f>
        <v>0</v>
      </c>
      <c r="B898" s="260"/>
      <c r="C898" s="261"/>
      <c r="D898" s="262" t="s">
        <v>375</v>
      </c>
      <c r="E898" s="263"/>
      <c r="F898" s="263"/>
      <c r="G898" s="264"/>
      <c r="H898" s="265" t="str">
        <v/>
      </c>
      <c r="I898" s="266">
        <v>0</v>
      </c>
      <c r="J898" s="266">
        <v>0</v>
      </c>
      <c r="K898" s="262"/>
      <c r="L898" s="12">
        <v>0</v>
      </c>
    </row>
    <row r="899" spans="1:12" x14ac:dyDescent="0.25">
      <c r="A899" s="259">
        <f>IF(F899&gt;0,COUNTIF(F$8:F899,"&gt;0"),0)</f>
        <v>795</v>
      </c>
      <c r="B899" s="260" t="s">
        <v>0</v>
      </c>
      <c r="C899" s="261"/>
      <c r="D899" s="262" t="s">
        <v>298</v>
      </c>
      <c r="E899" s="263" t="s">
        <v>185</v>
      </c>
      <c r="F899" s="263">
        <v>300</v>
      </c>
      <c r="G899" s="264">
        <v>4.0599999999999996</v>
      </c>
      <c r="H899" s="265">
        <v>1218</v>
      </c>
      <c r="I899" s="266">
        <v>1218</v>
      </c>
      <c r="J899" s="266">
        <v>0</v>
      </c>
      <c r="K899" s="262"/>
      <c r="L899" s="12">
        <v>4.0599999999999996</v>
      </c>
    </row>
    <row r="900" spans="1:12" x14ac:dyDescent="0.25">
      <c r="A900" s="259">
        <f>IF(F900&gt;0,COUNTIF(F$8:F900,"&gt;0"),0)</f>
        <v>796</v>
      </c>
      <c r="B900" s="260" t="s">
        <v>0</v>
      </c>
      <c r="C900" s="261"/>
      <c r="D900" s="262" t="s">
        <v>299</v>
      </c>
      <c r="E900" s="263" t="s">
        <v>185</v>
      </c>
      <c r="F900" s="263">
        <v>1700</v>
      </c>
      <c r="G900" s="264">
        <v>5.34</v>
      </c>
      <c r="H900" s="265">
        <v>9078</v>
      </c>
      <c r="I900" s="266">
        <v>9078</v>
      </c>
      <c r="J900" s="266">
        <v>0</v>
      </c>
      <c r="K900" s="262"/>
      <c r="L900" s="12">
        <v>5.34</v>
      </c>
    </row>
    <row r="901" spans="1:12" x14ac:dyDescent="0.25">
      <c r="A901" s="259">
        <f>IF(F901&gt;0,COUNTIF(F$8:F901,"&gt;0"),0)</f>
        <v>797</v>
      </c>
      <c r="B901" s="260" t="s">
        <v>0</v>
      </c>
      <c r="C901" s="261"/>
      <c r="D901" s="262" t="s">
        <v>300</v>
      </c>
      <c r="E901" s="263" t="s">
        <v>185</v>
      </c>
      <c r="F901" s="263">
        <v>28</v>
      </c>
      <c r="G901" s="264">
        <v>2.46</v>
      </c>
      <c r="H901" s="265">
        <v>68.88</v>
      </c>
      <c r="I901" s="266">
        <v>68.88</v>
      </c>
      <c r="J901" s="266">
        <v>0</v>
      </c>
      <c r="K901" s="262"/>
      <c r="L901" s="12">
        <v>2.46</v>
      </c>
    </row>
    <row r="902" spans="1:12" x14ac:dyDescent="0.25">
      <c r="A902" s="259">
        <f>IF(F902&gt;0,COUNTIF(F$8:F902,"&gt;0"),0)</f>
        <v>798</v>
      </c>
      <c r="B902" s="260" t="s">
        <v>0</v>
      </c>
      <c r="C902" s="261"/>
      <c r="D902" s="262" t="s">
        <v>376</v>
      </c>
      <c r="E902" s="263" t="s">
        <v>185</v>
      </c>
      <c r="F902" s="263">
        <v>56</v>
      </c>
      <c r="G902" s="264">
        <v>12.81</v>
      </c>
      <c r="H902" s="265">
        <v>717.36</v>
      </c>
      <c r="I902" s="266">
        <v>717.36</v>
      </c>
      <c r="J902" s="266">
        <v>0</v>
      </c>
      <c r="K902" s="262"/>
      <c r="L902" s="12">
        <v>12.81</v>
      </c>
    </row>
    <row r="903" spans="1:12" ht="30" x14ac:dyDescent="0.25">
      <c r="A903" s="259">
        <f>IF(F903&gt;0,COUNTIF(F$8:F903,"&gt;0"),0)</f>
        <v>799</v>
      </c>
      <c r="B903" s="260" t="s">
        <v>186</v>
      </c>
      <c r="C903" s="261"/>
      <c r="D903" s="262" t="s">
        <v>377</v>
      </c>
      <c r="E903" s="263" t="s">
        <v>185</v>
      </c>
      <c r="F903" s="263">
        <v>56</v>
      </c>
      <c r="G903" s="264">
        <v>320.25</v>
      </c>
      <c r="H903" s="265">
        <v>17934</v>
      </c>
      <c r="I903" s="266">
        <v>0</v>
      </c>
      <c r="J903" s="266">
        <v>17934</v>
      </c>
      <c r="K903" s="262"/>
      <c r="L903" s="12">
        <v>320.25</v>
      </c>
    </row>
    <row r="904" spans="1:12" x14ac:dyDescent="0.25">
      <c r="A904" s="259">
        <f>IF(F904&gt;0,COUNTIF(F$8:F904,"&gt;0"),0)</f>
        <v>800</v>
      </c>
      <c r="B904" s="260" t="s">
        <v>0</v>
      </c>
      <c r="C904" s="261"/>
      <c r="D904" s="262" t="s">
        <v>378</v>
      </c>
      <c r="E904" s="263" t="s">
        <v>185</v>
      </c>
      <c r="F904" s="263">
        <v>317</v>
      </c>
      <c r="G904" s="264">
        <v>58.21</v>
      </c>
      <c r="H904" s="265">
        <v>18452.57</v>
      </c>
      <c r="I904" s="266">
        <v>18452.57</v>
      </c>
      <c r="J904" s="266">
        <v>0</v>
      </c>
      <c r="K904" s="262"/>
      <c r="L904" s="12">
        <v>58.21</v>
      </c>
    </row>
    <row r="905" spans="1:12" x14ac:dyDescent="0.25">
      <c r="A905" s="259">
        <f>IF(F905&gt;0,COUNTIF(F$8:F905,"&gt;0"),0)</f>
        <v>801</v>
      </c>
      <c r="B905" s="260" t="s">
        <v>186</v>
      </c>
      <c r="C905" s="261"/>
      <c r="D905" s="262" t="s">
        <v>379</v>
      </c>
      <c r="E905" s="263" t="s">
        <v>185</v>
      </c>
      <c r="F905" s="263">
        <v>317</v>
      </c>
      <c r="G905" s="264">
        <v>80.06</v>
      </c>
      <c r="H905" s="265">
        <v>25379.02</v>
      </c>
      <c r="I905" s="266">
        <v>0</v>
      </c>
      <c r="J905" s="266">
        <v>25379.02</v>
      </c>
      <c r="K905" s="262"/>
      <c r="L905" s="12">
        <v>80.06</v>
      </c>
    </row>
    <row r="906" spans="1:12" x14ac:dyDescent="0.25">
      <c r="A906" s="259">
        <f>IF(F906&gt;0,COUNTIF(F$8:F906,"&gt;0"),0)</f>
        <v>802</v>
      </c>
      <c r="B906" s="260" t="s">
        <v>0</v>
      </c>
      <c r="C906" s="261"/>
      <c r="D906" s="262" t="s">
        <v>380</v>
      </c>
      <c r="E906" s="263" t="s">
        <v>185</v>
      </c>
      <c r="F906" s="263">
        <v>28</v>
      </c>
      <c r="G906" s="264">
        <v>53.38</v>
      </c>
      <c r="H906" s="265">
        <v>1494.64</v>
      </c>
      <c r="I906" s="266">
        <v>1494.64</v>
      </c>
      <c r="J906" s="266">
        <v>0</v>
      </c>
      <c r="K906" s="262"/>
      <c r="L906" s="12">
        <v>53.38</v>
      </c>
    </row>
    <row r="907" spans="1:12" x14ac:dyDescent="0.25">
      <c r="A907" s="259">
        <f>IF(F907&gt;0,COUNTIF(F$8:F907,"&gt;0"),0)</f>
        <v>803</v>
      </c>
      <c r="B907" s="260" t="s">
        <v>0</v>
      </c>
      <c r="C907" s="261"/>
      <c r="D907" s="262" t="s">
        <v>381</v>
      </c>
      <c r="E907" s="263" t="s">
        <v>185</v>
      </c>
      <c r="F907" s="263">
        <v>28</v>
      </c>
      <c r="G907" s="264">
        <v>64.05</v>
      </c>
      <c r="H907" s="265">
        <v>1793.4</v>
      </c>
      <c r="I907" s="266">
        <v>1793.4</v>
      </c>
      <c r="J907" s="266">
        <v>0</v>
      </c>
      <c r="K907" s="262"/>
      <c r="L907" s="12">
        <v>64.05</v>
      </c>
    </row>
    <row r="908" spans="1:12" x14ac:dyDescent="0.25">
      <c r="A908" s="259">
        <f>IF(F908&gt;0,COUNTIF(F$8:F908,"&gt;0"),0)</f>
        <v>804</v>
      </c>
      <c r="B908" s="260" t="s">
        <v>186</v>
      </c>
      <c r="C908" s="261"/>
      <c r="D908" s="262" t="s">
        <v>382</v>
      </c>
      <c r="E908" s="263" t="s">
        <v>185</v>
      </c>
      <c r="F908" s="263">
        <v>56</v>
      </c>
      <c r="G908" s="264">
        <v>80.06</v>
      </c>
      <c r="H908" s="265">
        <v>4483.3599999999997</v>
      </c>
      <c r="I908" s="266">
        <v>0</v>
      </c>
      <c r="J908" s="266">
        <v>4483.3599999999997</v>
      </c>
      <c r="K908" s="262"/>
      <c r="L908" s="12">
        <v>80.06</v>
      </c>
    </row>
    <row r="909" spans="1:12" x14ac:dyDescent="0.25">
      <c r="A909" s="259">
        <f>IF(F909&gt;0,COUNTIF(F$8:F909,"&gt;0"),0)</f>
        <v>0</v>
      </c>
      <c r="B909" s="260"/>
      <c r="C909" s="261"/>
      <c r="D909" s="262" t="s">
        <v>383</v>
      </c>
      <c r="E909" s="263"/>
      <c r="F909" s="263"/>
      <c r="G909" s="264"/>
      <c r="H909" s="265" t="str">
        <v/>
      </c>
      <c r="I909" s="266">
        <v>0</v>
      </c>
      <c r="J909" s="266">
        <v>0</v>
      </c>
      <c r="K909" s="262"/>
      <c r="L909" s="12">
        <v>0</v>
      </c>
    </row>
    <row r="910" spans="1:12" ht="30" x14ac:dyDescent="0.25">
      <c r="A910" s="259">
        <f>IF(F910&gt;0,COUNTIF(F$8:F910,"&gt;0"),0)</f>
        <v>805</v>
      </c>
      <c r="B910" s="260" t="s">
        <v>0</v>
      </c>
      <c r="C910" s="261"/>
      <c r="D910" s="262" t="s">
        <v>317</v>
      </c>
      <c r="E910" s="263" t="s">
        <v>185</v>
      </c>
      <c r="F910" s="263">
        <v>8</v>
      </c>
      <c r="G910" s="264">
        <v>640.5</v>
      </c>
      <c r="H910" s="265">
        <v>5124</v>
      </c>
      <c r="I910" s="266">
        <v>5124</v>
      </c>
      <c r="J910" s="266">
        <v>0</v>
      </c>
      <c r="K910" s="262"/>
      <c r="L910" s="12">
        <v>640.5</v>
      </c>
    </row>
    <row r="911" spans="1:12" x14ac:dyDescent="0.25">
      <c r="A911" s="259">
        <f>IF(F911&gt;0,COUNTIF(F$8:F911,"&gt;0"),0)</f>
        <v>806</v>
      </c>
      <c r="B911" s="260" t="s">
        <v>0</v>
      </c>
      <c r="C911" s="261"/>
      <c r="D911" s="262" t="s">
        <v>318</v>
      </c>
      <c r="E911" s="263" t="s">
        <v>185</v>
      </c>
      <c r="F911" s="263">
        <v>1</v>
      </c>
      <c r="G911" s="264">
        <v>2028.25</v>
      </c>
      <c r="H911" s="265">
        <v>2028.25</v>
      </c>
      <c r="I911" s="266">
        <v>2028.25</v>
      </c>
      <c r="J911" s="266">
        <v>0</v>
      </c>
      <c r="K911" s="262"/>
      <c r="L911" s="12">
        <v>2028.25</v>
      </c>
    </row>
    <row r="912" spans="1:12" x14ac:dyDescent="0.25">
      <c r="A912" s="259">
        <f>IF(F912&gt;0,COUNTIF(F$8:F912,"&gt;0"),0)</f>
        <v>0</v>
      </c>
      <c r="B912" s="260"/>
      <c r="C912" s="261"/>
      <c r="D912" s="262" t="s">
        <v>400</v>
      </c>
      <c r="E912" s="263"/>
      <c r="F912" s="263"/>
      <c r="G912" s="264"/>
      <c r="H912" s="265" t="str">
        <v/>
      </c>
      <c r="I912" s="266">
        <v>0</v>
      </c>
      <c r="J912" s="266">
        <v>0</v>
      </c>
      <c r="K912" s="262"/>
      <c r="L912" s="12">
        <v>0</v>
      </c>
    </row>
    <row r="913" spans="1:12" x14ac:dyDescent="0.25">
      <c r="A913" s="259">
        <f>IF(F913&gt;0,COUNTIF(F$8:F913,"&gt;0"),0)</f>
        <v>0</v>
      </c>
      <c r="B913" s="260"/>
      <c r="C913" s="261"/>
      <c r="D913" s="262" t="s">
        <v>182</v>
      </c>
      <c r="E913" s="263"/>
      <c r="F913" s="263"/>
      <c r="G913" s="264"/>
      <c r="H913" s="265" t="str">
        <v/>
      </c>
      <c r="I913" s="266">
        <v>0</v>
      </c>
      <c r="J913" s="266">
        <v>0</v>
      </c>
      <c r="K913" s="262"/>
      <c r="L913" s="12">
        <v>0</v>
      </c>
    </row>
    <row r="914" spans="1:12" x14ac:dyDescent="0.25">
      <c r="A914" s="259">
        <f>IF(F914&gt;0,COUNTIF(F$8:F914,"&gt;0"),0)</f>
        <v>807</v>
      </c>
      <c r="B914" s="260" t="s">
        <v>0</v>
      </c>
      <c r="C914" s="261"/>
      <c r="D914" s="262" t="s">
        <v>320</v>
      </c>
      <c r="E914" s="263" t="s">
        <v>185</v>
      </c>
      <c r="F914" s="263">
        <v>20</v>
      </c>
      <c r="G914" s="264">
        <v>6351.63</v>
      </c>
      <c r="H914" s="265">
        <v>127032.6</v>
      </c>
      <c r="I914" s="266">
        <v>127032.6</v>
      </c>
      <c r="J914" s="266">
        <v>0</v>
      </c>
      <c r="K914" s="262"/>
      <c r="L914" s="12">
        <v>6351.63</v>
      </c>
    </row>
    <row r="915" spans="1:12" ht="30" x14ac:dyDescent="0.25">
      <c r="A915" s="259">
        <f>IF(F915&gt;0,COUNTIF(F$8:F915,"&gt;0"),0)</f>
        <v>808</v>
      </c>
      <c r="B915" s="260" t="s">
        <v>0</v>
      </c>
      <c r="C915" s="261"/>
      <c r="D915" s="262" t="s">
        <v>385</v>
      </c>
      <c r="E915" s="263" t="s">
        <v>185</v>
      </c>
      <c r="F915" s="263">
        <v>20</v>
      </c>
      <c r="G915" s="264">
        <v>0</v>
      </c>
      <c r="H915" s="265" t="str">
        <v/>
      </c>
      <c r="I915" s="266">
        <v>0</v>
      </c>
      <c r="J915" s="266">
        <v>0</v>
      </c>
      <c r="K915" s="262"/>
      <c r="L915" s="12">
        <v>0</v>
      </c>
    </row>
    <row r="916" spans="1:12" x14ac:dyDescent="0.25">
      <c r="A916" s="259">
        <f>IF(F916&gt;0,COUNTIF(F$8:F916,"&gt;0"),0)</f>
        <v>809</v>
      </c>
      <c r="B916" s="260" t="s">
        <v>186</v>
      </c>
      <c r="C916" s="261"/>
      <c r="D916" s="262" t="s">
        <v>322</v>
      </c>
      <c r="E916" s="263" t="s">
        <v>185</v>
      </c>
      <c r="F916" s="263">
        <v>20</v>
      </c>
      <c r="G916" s="264">
        <v>2668.75</v>
      </c>
      <c r="H916" s="265">
        <v>53375</v>
      </c>
      <c r="I916" s="266">
        <v>0</v>
      </c>
      <c r="J916" s="266">
        <v>53375</v>
      </c>
      <c r="K916" s="262"/>
      <c r="L916" s="12">
        <v>2668.75</v>
      </c>
    </row>
    <row r="917" spans="1:12" x14ac:dyDescent="0.25">
      <c r="A917" s="259">
        <f>IF(F917&gt;0,COUNTIF(F$8:F917,"&gt;0"),0)</f>
        <v>810</v>
      </c>
      <c r="B917" s="260" t="s">
        <v>0</v>
      </c>
      <c r="C917" s="261"/>
      <c r="D917" s="262" t="s">
        <v>323</v>
      </c>
      <c r="E917" s="263" t="s">
        <v>200</v>
      </c>
      <c r="F917" s="263">
        <v>20</v>
      </c>
      <c r="G917" s="264">
        <v>264.60000000000002</v>
      </c>
      <c r="H917" s="265">
        <v>5292</v>
      </c>
      <c r="I917" s="266">
        <v>5292</v>
      </c>
      <c r="J917" s="266">
        <v>0</v>
      </c>
      <c r="K917" s="262"/>
      <c r="L917" s="12">
        <v>264.60000000000002</v>
      </c>
    </row>
    <row r="918" spans="1:12" x14ac:dyDescent="0.25">
      <c r="A918" s="259">
        <f>IF(F918&gt;0,COUNTIF(F$8:F918,"&gt;0"),0)</f>
        <v>811</v>
      </c>
      <c r="B918" s="260" t="s">
        <v>186</v>
      </c>
      <c r="C918" s="261"/>
      <c r="D918" s="262" t="s">
        <v>324</v>
      </c>
      <c r="E918" s="263" t="s">
        <v>200</v>
      </c>
      <c r="F918" s="263">
        <v>20</v>
      </c>
      <c r="G918" s="264">
        <v>330.75</v>
      </c>
      <c r="H918" s="265">
        <v>6615</v>
      </c>
      <c r="I918" s="266">
        <v>0</v>
      </c>
      <c r="J918" s="266">
        <v>6615</v>
      </c>
      <c r="K918" s="262"/>
      <c r="L918" s="12">
        <v>330.75</v>
      </c>
    </row>
    <row r="919" spans="1:12" x14ac:dyDescent="0.25">
      <c r="A919" s="259">
        <f>IF(F919&gt;0,COUNTIF(F$8:F919,"&gt;0"),0)</f>
        <v>812</v>
      </c>
      <c r="B919" s="260" t="s">
        <v>0</v>
      </c>
      <c r="C919" s="261"/>
      <c r="D919" s="262" t="s">
        <v>325</v>
      </c>
      <c r="E919" s="263" t="s">
        <v>185</v>
      </c>
      <c r="F919" s="263">
        <v>8</v>
      </c>
      <c r="G919" s="264">
        <v>8486.6299999999992</v>
      </c>
      <c r="H919" s="265">
        <v>67893.039999999994</v>
      </c>
      <c r="I919" s="266">
        <v>67893.039999999994</v>
      </c>
      <c r="J919" s="266">
        <v>0</v>
      </c>
      <c r="K919" s="262"/>
      <c r="L919" s="12">
        <v>8486.6299999999992</v>
      </c>
    </row>
    <row r="920" spans="1:12" x14ac:dyDescent="0.25">
      <c r="A920" s="259">
        <f>IF(F920&gt;0,COUNTIF(F$8:F920,"&gt;0"),0)</f>
        <v>813</v>
      </c>
      <c r="B920" s="260" t="s">
        <v>186</v>
      </c>
      <c r="C920" s="261"/>
      <c r="D920" s="262" t="s">
        <v>326</v>
      </c>
      <c r="E920" s="263" t="s">
        <v>185</v>
      </c>
      <c r="F920" s="263">
        <v>8</v>
      </c>
      <c r="G920" s="264">
        <v>918.05</v>
      </c>
      <c r="H920" s="265">
        <v>7344.4</v>
      </c>
      <c r="I920" s="266">
        <v>0</v>
      </c>
      <c r="J920" s="266">
        <v>7344.4</v>
      </c>
      <c r="K920" s="262"/>
      <c r="L920" s="12">
        <v>918.05</v>
      </c>
    </row>
    <row r="921" spans="1:12" x14ac:dyDescent="0.25">
      <c r="A921" s="259">
        <f>IF(F921&gt;0,COUNTIF(F$8:F921,"&gt;0"),0)</f>
        <v>814</v>
      </c>
      <c r="B921" s="260" t="s">
        <v>0</v>
      </c>
      <c r="C921" s="261"/>
      <c r="D921" s="262" t="s">
        <v>327</v>
      </c>
      <c r="E921" s="263" t="s">
        <v>185</v>
      </c>
      <c r="F921" s="263">
        <v>8</v>
      </c>
      <c r="G921" s="264">
        <v>1761.38</v>
      </c>
      <c r="H921" s="265">
        <v>14091.04</v>
      </c>
      <c r="I921" s="266">
        <v>14091.04</v>
      </c>
      <c r="J921" s="266">
        <v>0</v>
      </c>
      <c r="K921" s="262"/>
      <c r="L921" s="12">
        <v>1761.38</v>
      </c>
    </row>
    <row r="922" spans="1:12" x14ac:dyDescent="0.25">
      <c r="A922" s="259">
        <f>IF(F922&gt;0,COUNTIF(F$8:F922,"&gt;0"),0)</f>
        <v>815</v>
      </c>
      <c r="B922" s="260" t="s">
        <v>186</v>
      </c>
      <c r="C922" s="261"/>
      <c r="D922" s="262" t="s">
        <v>328</v>
      </c>
      <c r="E922" s="263" t="s">
        <v>185</v>
      </c>
      <c r="F922" s="263">
        <v>8</v>
      </c>
      <c r="G922" s="264">
        <v>560.44000000000005</v>
      </c>
      <c r="H922" s="265">
        <v>4483.5200000000004</v>
      </c>
      <c r="I922" s="266">
        <v>0</v>
      </c>
      <c r="J922" s="266">
        <v>4483.5200000000004</v>
      </c>
      <c r="K922" s="262"/>
      <c r="L922" s="12">
        <v>560.44000000000005</v>
      </c>
    </row>
    <row r="923" spans="1:12" x14ac:dyDescent="0.25">
      <c r="A923" s="259">
        <f>IF(F923&gt;0,COUNTIF(F$8:F923,"&gt;0"),0)</f>
        <v>0</v>
      </c>
      <c r="B923" s="260"/>
      <c r="C923" s="261"/>
      <c r="D923" s="262" t="s">
        <v>386</v>
      </c>
      <c r="E923" s="263"/>
      <c r="F923" s="263"/>
      <c r="G923" s="264"/>
      <c r="H923" s="265" t="str">
        <v/>
      </c>
      <c r="I923" s="266">
        <v>0</v>
      </c>
      <c r="J923" s="266">
        <v>0</v>
      </c>
      <c r="K923" s="262"/>
      <c r="L923" s="12">
        <v>0</v>
      </c>
    </row>
    <row r="924" spans="1:12" ht="30" x14ac:dyDescent="0.25">
      <c r="A924" s="259">
        <f>IF(F924&gt;0,COUNTIF(F$8:F924,"&gt;0"),0)</f>
        <v>816</v>
      </c>
      <c r="B924" s="260" t="s">
        <v>0</v>
      </c>
      <c r="C924" s="261"/>
      <c r="D924" s="262" t="s">
        <v>330</v>
      </c>
      <c r="E924" s="263" t="s">
        <v>185</v>
      </c>
      <c r="F924" s="263">
        <v>4</v>
      </c>
      <c r="G924" s="264">
        <v>461.93</v>
      </c>
      <c r="H924" s="265">
        <v>1847.72</v>
      </c>
      <c r="I924" s="266">
        <v>1847.72</v>
      </c>
      <c r="J924" s="266">
        <v>0</v>
      </c>
      <c r="K924" s="262"/>
      <c r="L924" s="12">
        <v>461.93</v>
      </c>
    </row>
    <row r="925" spans="1:12" ht="30" x14ac:dyDescent="0.25">
      <c r="A925" s="259">
        <f>IF(F925&gt;0,COUNTIF(F$8:F925,"&gt;0"),0)</f>
        <v>817</v>
      </c>
      <c r="B925" s="260" t="s">
        <v>0</v>
      </c>
      <c r="C925" s="261"/>
      <c r="D925" s="262" t="s">
        <v>331</v>
      </c>
      <c r="E925" s="263" t="s">
        <v>185</v>
      </c>
      <c r="F925" s="263">
        <v>12</v>
      </c>
      <c r="G925" s="264">
        <v>98.61</v>
      </c>
      <c r="H925" s="265">
        <v>1183.32</v>
      </c>
      <c r="I925" s="266">
        <v>1183.32</v>
      </c>
      <c r="J925" s="266">
        <v>0</v>
      </c>
      <c r="K925" s="262"/>
      <c r="L925" s="12">
        <v>98.61</v>
      </c>
    </row>
    <row r="926" spans="1:12" x14ac:dyDescent="0.25">
      <c r="A926" s="259">
        <f>IF(F926&gt;0,COUNTIF(F$8:F926,"&gt;0"),0)</f>
        <v>818</v>
      </c>
      <c r="B926" s="260" t="s">
        <v>186</v>
      </c>
      <c r="C926" s="261"/>
      <c r="D926" s="262" t="s">
        <v>332</v>
      </c>
      <c r="E926" s="263" t="s">
        <v>185</v>
      </c>
      <c r="F926" s="263">
        <v>4</v>
      </c>
      <c r="G926" s="264">
        <v>1100.6300000000001</v>
      </c>
      <c r="H926" s="265">
        <v>4402.5200000000004</v>
      </c>
      <c r="I926" s="266">
        <v>0</v>
      </c>
      <c r="J926" s="266">
        <v>4402.5200000000004</v>
      </c>
      <c r="K926" s="262"/>
      <c r="L926" s="12">
        <v>1100.6300000000001</v>
      </c>
    </row>
    <row r="927" spans="1:12" x14ac:dyDescent="0.25">
      <c r="A927" s="259">
        <f>IF(F927&gt;0,COUNTIF(F$8:F927,"&gt;0"),0)</f>
        <v>0</v>
      </c>
      <c r="B927" s="260"/>
      <c r="C927" s="261"/>
      <c r="D927" s="262" t="s">
        <v>387</v>
      </c>
      <c r="E927" s="263"/>
      <c r="F927" s="263"/>
      <c r="G927" s="264"/>
      <c r="H927" s="265" t="str">
        <v/>
      </c>
      <c r="I927" s="266">
        <v>0</v>
      </c>
      <c r="J927" s="266">
        <v>0</v>
      </c>
      <c r="K927" s="262"/>
      <c r="L927" s="12">
        <v>0</v>
      </c>
    </row>
    <row r="928" spans="1:12" ht="30" x14ac:dyDescent="0.25">
      <c r="A928" s="259">
        <f>IF(F928&gt;0,COUNTIF(F$8:F928,"&gt;0"),0)</f>
        <v>819</v>
      </c>
      <c r="B928" s="260" t="s">
        <v>0</v>
      </c>
      <c r="C928" s="261"/>
      <c r="D928" s="262" t="s">
        <v>330</v>
      </c>
      <c r="E928" s="263" t="s">
        <v>185</v>
      </c>
      <c r="F928" s="263">
        <v>16</v>
      </c>
      <c r="G928" s="264">
        <v>461.93</v>
      </c>
      <c r="H928" s="265">
        <v>7390.88</v>
      </c>
      <c r="I928" s="266">
        <v>7390.88</v>
      </c>
      <c r="J928" s="266">
        <v>0</v>
      </c>
      <c r="K928" s="262"/>
      <c r="L928" s="12">
        <v>461.93</v>
      </c>
    </row>
    <row r="929" spans="1:12" ht="30" x14ac:dyDescent="0.25">
      <c r="A929" s="259">
        <f>IF(F929&gt;0,COUNTIF(F$8:F929,"&gt;0"),0)</f>
        <v>820</v>
      </c>
      <c r="B929" s="260" t="s">
        <v>0</v>
      </c>
      <c r="C929" s="261"/>
      <c r="D929" s="262" t="s">
        <v>331</v>
      </c>
      <c r="E929" s="263" t="s">
        <v>185</v>
      </c>
      <c r="F929" s="263">
        <v>20</v>
      </c>
      <c r="G929" s="264">
        <v>98.61</v>
      </c>
      <c r="H929" s="265">
        <v>1972.2</v>
      </c>
      <c r="I929" s="266">
        <v>1972.2</v>
      </c>
      <c r="J929" s="266">
        <v>0</v>
      </c>
      <c r="K929" s="262"/>
      <c r="L929" s="12">
        <v>98.61</v>
      </c>
    </row>
    <row r="930" spans="1:12" ht="30" x14ac:dyDescent="0.25">
      <c r="A930" s="259">
        <f>IF(F930&gt;0,COUNTIF(F$8:F930,"&gt;0"),0)</f>
        <v>821</v>
      </c>
      <c r="B930" s="260" t="s">
        <v>0</v>
      </c>
      <c r="C930" s="261"/>
      <c r="D930" s="262" t="s">
        <v>335</v>
      </c>
      <c r="E930" s="263" t="s">
        <v>185</v>
      </c>
      <c r="F930" s="263">
        <v>4</v>
      </c>
      <c r="G930" s="264">
        <v>288.23</v>
      </c>
      <c r="H930" s="265">
        <v>1152.92</v>
      </c>
      <c r="I930" s="266">
        <v>1152.92</v>
      </c>
      <c r="J930" s="266">
        <v>0</v>
      </c>
      <c r="K930" s="262"/>
      <c r="L930" s="12">
        <v>288.23</v>
      </c>
    </row>
    <row r="931" spans="1:12" x14ac:dyDescent="0.25">
      <c r="A931" s="259">
        <f>IF(F931&gt;0,COUNTIF(F$8:F931,"&gt;0"),0)</f>
        <v>822</v>
      </c>
      <c r="B931" s="260" t="s">
        <v>186</v>
      </c>
      <c r="C931" s="261"/>
      <c r="D931" s="262" t="s">
        <v>332</v>
      </c>
      <c r="E931" s="263" t="s">
        <v>185</v>
      </c>
      <c r="F931" s="263">
        <v>4</v>
      </c>
      <c r="G931" s="264">
        <v>3502.5</v>
      </c>
      <c r="H931" s="265">
        <v>14010</v>
      </c>
      <c r="I931" s="266">
        <v>0</v>
      </c>
      <c r="J931" s="266">
        <v>14010</v>
      </c>
      <c r="K931" s="262"/>
      <c r="L931" s="12">
        <v>3502.5</v>
      </c>
    </row>
    <row r="932" spans="1:12" x14ac:dyDescent="0.25">
      <c r="A932" s="259">
        <f>IF(F932&gt;0,COUNTIF(F$8:F932,"&gt;0"),0)</f>
        <v>0</v>
      </c>
      <c r="B932" s="260"/>
      <c r="C932" s="261"/>
      <c r="D932" s="262" t="s">
        <v>230</v>
      </c>
      <c r="E932" s="263"/>
      <c r="F932" s="263"/>
      <c r="G932" s="264"/>
      <c r="H932" s="265" t="str">
        <v/>
      </c>
      <c r="I932" s="266">
        <v>0</v>
      </c>
      <c r="J932" s="266">
        <v>0</v>
      </c>
      <c r="K932" s="262"/>
      <c r="L932" s="12">
        <v>0</v>
      </c>
    </row>
    <row r="933" spans="1:12" x14ac:dyDescent="0.25">
      <c r="A933" s="259">
        <f>IF(F933&gt;0,COUNTIF(F$8:F933,"&gt;0"),0)</f>
        <v>823</v>
      </c>
      <c r="B933" s="260" t="s">
        <v>0</v>
      </c>
      <c r="C933" s="261"/>
      <c r="D933" s="262" t="s">
        <v>336</v>
      </c>
      <c r="E933" s="263" t="s">
        <v>185</v>
      </c>
      <c r="F933" s="263">
        <v>133</v>
      </c>
      <c r="G933" s="264">
        <v>24.55</v>
      </c>
      <c r="H933" s="265">
        <v>3265.15</v>
      </c>
      <c r="I933" s="266">
        <v>3265.15</v>
      </c>
      <c r="J933" s="266">
        <v>0</v>
      </c>
      <c r="K933" s="262"/>
      <c r="L933" s="12">
        <v>24.55</v>
      </c>
    </row>
    <row r="934" spans="1:12" x14ac:dyDescent="0.25">
      <c r="A934" s="259">
        <f>IF(F934&gt;0,COUNTIF(F$8:F934,"&gt;0"),0)</f>
        <v>824</v>
      </c>
      <c r="B934" s="260" t="s">
        <v>186</v>
      </c>
      <c r="C934" s="261"/>
      <c r="D934" s="262" t="s">
        <v>337</v>
      </c>
      <c r="E934" s="263" t="s">
        <v>185</v>
      </c>
      <c r="F934" s="263">
        <v>133</v>
      </c>
      <c r="G934" s="264">
        <v>213.5</v>
      </c>
      <c r="H934" s="265">
        <v>28395.5</v>
      </c>
      <c r="I934" s="266">
        <v>0</v>
      </c>
      <c r="J934" s="266">
        <v>28395.5</v>
      </c>
      <c r="K934" s="262"/>
      <c r="L934" s="12">
        <v>213.5</v>
      </c>
    </row>
    <row r="935" spans="1:12" x14ac:dyDescent="0.25">
      <c r="A935" s="259">
        <f>IF(F935&gt;0,COUNTIF(F$8:F935,"&gt;0"),0)</f>
        <v>825</v>
      </c>
      <c r="B935" s="260" t="s">
        <v>0</v>
      </c>
      <c r="C935" s="261"/>
      <c r="D935" s="262" t="s">
        <v>338</v>
      </c>
      <c r="E935" s="263" t="s">
        <v>185</v>
      </c>
      <c r="F935" s="263">
        <v>133</v>
      </c>
      <c r="G935" s="264">
        <v>96.08</v>
      </c>
      <c r="H935" s="265">
        <v>12778.64</v>
      </c>
      <c r="I935" s="266">
        <v>12778.64</v>
      </c>
      <c r="J935" s="266">
        <v>0</v>
      </c>
      <c r="K935" s="262"/>
      <c r="L935" s="12">
        <v>96.08</v>
      </c>
    </row>
    <row r="936" spans="1:12" ht="45" x14ac:dyDescent="0.25">
      <c r="A936" s="259">
        <f>IF(F936&gt;0,COUNTIF(F$8:F936,"&gt;0"),0)</f>
        <v>826</v>
      </c>
      <c r="B936" s="260" t="s">
        <v>0</v>
      </c>
      <c r="C936" s="261"/>
      <c r="D936" s="262" t="s">
        <v>339</v>
      </c>
      <c r="E936" s="263" t="s">
        <v>185</v>
      </c>
      <c r="F936" s="263">
        <v>9</v>
      </c>
      <c r="G936" s="264">
        <v>2500</v>
      </c>
      <c r="H936" s="265">
        <v>22500</v>
      </c>
      <c r="I936" s="266">
        <v>22500</v>
      </c>
      <c r="J936" s="266">
        <v>0</v>
      </c>
      <c r="K936" s="262"/>
      <c r="L936" s="12">
        <v>2500</v>
      </c>
    </row>
    <row r="937" spans="1:12" x14ac:dyDescent="0.25">
      <c r="A937" s="259">
        <f>IF(F937&gt;0,COUNTIF(F$8:F937,"&gt;0"),0)</f>
        <v>827</v>
      </c>
      <c r="B937" s="260" t="s">
        <v>186</v>
      </c>
      <c r="C937" s="261"/>
      <c r="D937" s="262" t="s">
        <v>236</v>
      </c>
      <c r="E937" s="263" t="s">
        <v>185</v>
      </c>
      <c r="F937" s="263">
        <v>9</v>
      </c>
      <c r="G937" s="264">
        <v>384.3</v>
      </c>
      <c r="H937" s="265">
        <v>3458.7</v>
      </c>
      <c r="I937" s="266">
        <v>0</v>
      </c>
      <c r="J937" s="266">
        <v>3458.7</v>
      </c>
      <c r="K937" s="262"/>
      <c r="L937" s="12">
        <v>384.3</v>
      </c>
    </row>
    <row r="938" spans="1:12" x14ac:dyDescent="0.25">
      <c r="A938" s="259">
        <f>IF(F938&gt;0,COUNTIF(F$8:F938,"&gt;0"),0)</f>
        <v>828</v>
      </c>
      <c r="B938" s="260" t="s">
        <v>0</v>
      </c>
      <c r="C938" s="261"/>
      <c r="D938" s="262" t="s">
        <v>340</v>
      </c>
      <c r="E938" s="263" t="s">
        <v>185</v>
      </c>
      <c r="F938" s="263">
        <v>2</v>
      </c>
      <c r="G938" s="264">
        <v>6950</v>
      </c>
      <c r="H938" s="265">
        <v>13900</v>
      </c>
      <c r="I938" s="266">
        <v>13900</v>
      </c>
      <c r="J938" s="266">
        <v>0</v>
      </c>
      <c r="K938" s="262"/>
      <c r="L938" s="12">
        <v>6950</v>
      </c>
    </row>
    <row r="939" spans="1:12" x14ac:dyDescent="0.25">
      <c r="A939" s="259">
        <f>IF(F939&gt;0,COUNTIF(F$8:F939,"&gt;0"),0)</f>
        <v>829</v>
      </c>
      <c r="B939" s="260" t="s">
        <v>186</v>
      </c>
      <c r="C939" s="261"/>
      <c r="D939" s="262" t="s">
        <v>341</v>
      </c>
      <c r="E939" s="263" t="s">
        <v>185</v>
      </c>
      <c r="F939" s="263">
        <v>2</v>
      </c>
      <c r="G939" s="264">
        <v>1050</v>
      </c>
      <c r="H939" s="265">
        <v>2100</v>
      </c>
      <c r="I939" s="266">
        <v>0</v>
      </c>
      <c r="J939" s="266">
        <v>2100</v>
      </c>
      <c r="K939" s="262"/>
      <c r="L939" s="12">
        <v>1050</v>
      </c>
    </row>
    <row r="940" spans="1:12" ht="30" x14ac:dyDescent="0.25">
      <c r="A940" s="259">
        <f>IF(F940&gt;0,COUNTIF(F$8:F940,"&gt;0"),0)</f>
        <v>830</v>
      </c>
      <c r="B940" s="260" t="s">
        <v>0</v>
      </c>
      <c r="C940" s="261"/>
      <c r="D940" s="262" t="s">
        <v>342</v>
      </c>
      <c r="E940" s="263" t="s">
        <v>185</v>
      </c>
      <c r="F940" s="263">
        <v>41</v>
      </c>
      <c r="G940" s="264">
        <v>1636.25</v>
      </c>
      <c r="H940" s="265">
        <v>67086.25</v>
      </c>
      <c r="I940" s="266">
        <v>67086.25</v>
      </c>
      <c r="J940" s="266">
        <v>0</v>
      </c>
      <c r="K940" s="262"/>
      <c r="L940" s="12">
        <v>1636.25</v>
      </c>
    </row>
    <row r="941" spans="1:12" x14ac:dyDescent="0.25">
      <c r="A941" s="259">
        <f>IF(F941&gt;0,COUNTIF(F$8:F941,"&gt;0"),0)</f>
        <v>831</v>
      </c>
      <c r="B941" s="260" t="s">
        <v>186</v>
      </c>
      <c r="C941" s="261"/>
      <c r="D941" s="262" t="s">
        <v>343</v>
      </c>
      <c r="E941" s="263" t="s">
        <v>185</v>
      </c>
      <c r="F941" s="263">
        <v>41</v>
      </c>
      <c r="G941" s="264">
        <v>400</v>
      </c>
      <c r="H941" s="265">
        <v>16400</v>
      </c>
      <c r="I941" s="266">
        <v>0</v>
      </c>
      <c r="J941" s="266">
        <v>16400</v>
      </c>
      <c r="K941" s="262"/>
      <c r="L941" s="12">
        <v>400</v>
      </c>
    </row>
    <row r="942" spans="1:12" ht="30" x14ac:dyDescent="0.25">
      <c r="A942" s="259">
        <f>IF(F942&gt;0,COUNTIF(F$8:F942,"&gt;0"),0)</f>
        <v>832</v>
      </c>
      <c r="B942" s="260" t="s">
        <v>0</v>
      </c>
      <c r="C942" s="261"/>
      <c r="D942" s="262" t="s">
        <v>344</v>
      </c>
      <c r="E942" s="263" t="s">
        <v>185</v>
      </c>
      <c r="F942" s="263">
        <v>18</v>
      </c>
      <c r="G942" s="264">
        <v>450</v>
      </c>
      <c r="H942" s="265">
        <v>8100</v>
      </c>
      <c r="I942" s="266">
        <v>8100</v>
      </c>
      <c r="J942" s="266">
        <v>0</v>
      </c>
      <c r="K942" s="262"/>
      <c r="L942" s="12">
        <v>450</v>
      </c>
    </row>
    <row r="943" spans="1:12" x14ac:dyDescent="0.25">
      <c r="A943" s="259">
        <f>IF(F943&gt;0,COUNTIF(F$8:F943,"&gt;0"),0)</f>
        <v>833</v>
      </c>
      <c r="B943" s="260" t="s">
        <v>186</v>
      </c>
      <c r="C943" s="261"/>
      <c r="D943" s="262" t="s">
        <v>345</v>
      </c>
      <c r="E943" s="263" t="s">
        <v>185</v>
      </c>
      <c r="F943" s="263">
        <v>18</v>
      </c>
      <c r="G943" s="264">
        <v>360</v>
      </c>
      <c r="H943" s="265">
        <v>6480</v>
      </c>
      <c r="I943" s="266">
        <v>0</v>
      </c>
      <c r="J943" s="266">
        <v>6480</v>
      </c>
      <c r="K943" s="262"/>
      <c r="L943" s="12">
        <v>360</v>
      </c>
    </row>
    <row r="944" spans="1:12" ht="30" x14ac:dyDescent="0.25">
      <c r="A944" s="259">
        <f>IF(F944&gt;0,COUNTIF(F$8:F944,"&gt;0"),0)</f>
        <v>834</v>
      </c>
      <c r="B944" s="260" t="s">
        <v>0</v>
      </c>
      <c r="C944" s="261"/>
      <c r="D944" s="262" t="s">
        <v>266</v>
      </c>
      <c r="E944" s="263" t="s">
        <v>185</v>
      </c>
      <c r="F944" s="263">
        <v>59</v>
      </c>
      <c r="G944" s="264">
        <v>64.680000000000007</v>
      </c>
      <c r="H944" s="265">
        <v>3816.12</v>
      </c>
      <c r="I944" s="266">
        <v>3816.12</v>
      </c>
      <c r="J944" s="266">
        <v>0</v>
      </c>
      <c r="K944" s="262"/>
      <c r="L944" s="12">
        <v>64.680000000000007</v>
      </c>
    </row>
    <row r="945" spans="1:12" ht="30" x14ac:dyDescent="0.25">
      <c r="A945" s="259">
        <f>IF(F945&gt;0,COUNTIF(F$8:F945,"&gt;0"),0)</f>
        <v>835</v>
      </c>
      <c r="B945" s="260" t="s">
        <v>186</v>
      </c>
      <c r="C945" s="261"/>
      <c r="D945" s="262" t="s">
        <v>267</v>
      </c>
      <c r="E945" s="263" t="s">
        <v>185</v>
      </c>
      <c r="F945" s="263">
        <v>59</v>
      </c>
      <c r="G945" s="264">
        <v>128.1</v>
      </c>
      <c r="H945" s="265">
        <v>7557.9</v>
      </c>
      <c r="I945" s="266">
        <v>0</v>
      </c>
      <c r="J945" s="266">
        <v>7557.9</v>
      </c>
      <c r="K945" s="262"/>
      <c r="L945" s="12">
        <v>128.1</v>
      </c>
    </row>
    <row r="946" spans="1:12" x14ac:dyDescent="0.25">
      <c r="A946" s="259">
        <f>IF(F946&gt;0,COUNTIF(F$8:F946,"&gt;0"),0)</f>
        <v>0</v>
      </c>
      <c r="B946" s="260"/>
      <c r="C946" s="261"/>
      <c r="D946" s="262" t="s">
        <v>346</v>
      </c>
      <c r="E946" s="263"/>
      <c r="F946" s="263"/>
      <c r="G946" s="264"/>
      <c r="H946" s="265" t="str">
        <v/>
      </c>
      <c r="I946" s="266">
        <v>0</v>
      </c>
      <c r="J946" s="266">
        <v>0</v>
      </c>
      <c r="K946" s="262"/>
      <c r="L946" s="12">
        <v>0</v>
      </c>
    </row>
    <row r="947" spans="1:12" ht="30" x14ac:dyDescent="0.25">
      <c r="A947" s="259">
        <f>IF(F947&gt;0,COUNTIF(F$8:F947,"&gt;0"),0)</f>
        <v>836</v>
      </c>
      <c r="B947" s="260" t="s">
        <v>0</v>
      </c>
      <c r="C947" s="261"/>
      <c r="D947" s="262" t="s">
        <v>347</v>
      </c>
      <c r="E947" s="263" t="s">
        <v>200</v>
      </c>
      <c r="F947" s="263">
        <v>6</v>
      </c>
      <c r="G947" s="264">
        <v>850</v>
      </c>
      <c r="H947" s="265">
        <v>5100</v>
      </c>
      <c r="I947" s="266">
        <v>5100</v>
      </c>
      <c r="J947" s="266">
        <v>0</v>
      </c>
      <c r="K947" s="262"/>
      <c r="L947" s="12">
        <v>850</v>
      </c>
    </row>
    <row r="948" spans="1:12" x14ac:dyDescent="0.25">
      <c r="A948" s="259">
        <f>IF(F948&gt;0,COUNTIF(F$8:F948,"&gt;0"),0)</f>
        <v>837</v>
      </c>
      <c r="B948" s="260" t="s">
        <v>186</v>
      </c>
      <c r="C948" s="261"/>
      <c r="D948" s="262" t="s">
        <v>348</v>
      </c>
      <c r="E948" s="263" t="s">
        <v>200</v>
      </c>
      <c r="F948" s="263">
        <v>6</v>
      </c>
      <c r="G948" s="264">
        <v>800</v>
      </c>
      <c r="H948" s="265">
        <v>4800</v>
      </c>
      <c r="I948" s="266">
        <v>0</v>
      </c>
      <c r="J948" s="266">
        <v>4800</v>
      </c>
      <c r="K948" s="262"/>
      <c r="L948" s="12">
        <v>800</v>
      </c>
    </row>
    <row r="949" spans="1:12" ht="30" x14ac:dyDescent="0.25">
      <c r="A949" s="259">
        <f>IF(F949&gt;0,COUNTIF(F$8:F949,"&gt;0"),0)</f>
        <v>838</v>
      </c>
      <c r="B949" s="260" t="s">
        <v>0</v>
      </c>
      <c r="C949" s="261"/>
      <c r="D949" s="262" t="s">
        <v>349</v>
      </c>
      <c r="E949" s="263" t="s">
        <v>185</v>
      </c>
      <c r="F949" s="263">
        <v>2</v>
      </c>
      <c r="G949" s="264">
        <v>3150</v>
      </c>
      <c r="H949" s="265">
        <v>6300</v>
      </c>
      <c r="I949" s="266">
        <v>6300</v>
      </c>
      <c r="J949" s="266">
        <v>0</v>
      </c>
      <c r="K949" s="262"/>
      <c r="L949" s="12">
        <v>3150</v>
      </c>
    </row>
    <row r="950" spans="1:12" x14ac:dyDescent="0.25">
      <c r="A950" s="259">
        <f>IF(F950&gt;0,COUNTIF(F$8:F950,"&gt;0"),0)</f>
        <v>839</v>
      </c>
      <c r="B950" s="260" t="s">
        <v>186</v>
      </c>
      <c r="C950" s="261"/>
      <c r="D950" s="262" t="s">
        <v>350</v>
      </c>
      <c r="E950" s="263" t="s">
        <v>200</v>
      </c>
      <c r="F950" s="263">
        <v>6</v>
      </c>
      <c r="G950" s="264">
        <v>800</v>
      </c>
      <c r="H950" s="265">
        <v>4800</v>
      </c>
      <c r="I950" s="266">
        <v>0</v>
      </c>
      <c r="J950" s="266">
        <v>4800</v>
      </c>
      <c r="K950" s="262"/>
      <c r="L950" s="12">
        <v>800</v>
      </c>
    </row>
    <row r="951" spans="1:12" ht="30" x14ac:dyDescent="0.25">
      <c r="A951" s="259">
        <f>IF(F951&gt;0,COUNTIF(F$8:F951,"&gt;0"),0)</f>
        <v>840</v>
      </c>
      <c r="B951" s="260" t="s">
        <v>0</v>
      </c>
      <c r="C951" s="261"/>
      <c r="D951" s="262" t="s">
        <v>351</v>
      </c>
      <c r="E951" s="263" t="s">
        <v>185</v>
      </c>
      <c r="F951" s="263">
        <v>1</v>
      </c>
      <c r="G951" s="264">
        <v>3320</v>
      </c>
      <c r="H951" s="265">
        <v>3320</v>
      </c>
      <c r="I951" s="266">
        <v>3320</v>
      </c>
      <c r="J951" s="266">
        <v>0</v>
      </c>
      <c r="K951" s="262"/>
      <c r="L951" s="12">
        <v>3320</v>
      </c>
    </row>
    <row r="952" spans="1:12" x14ac:dyDescent="0.25">
      <c r="A952" s="259">
        <f>IF(F952&gt;0,COUNTIF(F$8:F952,"&gt;0"),0)</f>
        <v>841</v>
      </c>
      <c r="B952" s="260" t="s">
        <v>186</v>
      </c>
      <c r="C952" s="261"/>
      <c r="D952" s="262" t="s">
        <v>352</v>
      </c>
      <c r="E952" s="263" t="s">
        <v>185</v>
      </c>
      <c r="F952" s="263">
        <v>1</v>
      </c>
      <c r="G952" s="264">
        <v>500</v>
      </c>
      <c r="H952" s="265">
        <v>500</v>
      </c>
      <c r="I952" s="266">
        <v>0</v>
      </c>
      <c r="J952" s="266">
        <v>500</v>
      </c>
      <c r="K952" s="262"/>
      <c r="L952" s="12">
        <v>500</v>
      </c>
    </row>
    <row r="953" spans="1:12" x14ac:dyDescent="0.25">
      <c r="A953" s="259">
        <f>IF(F953&gt;0,COUNTIF(F$8:F953,"&gt;0"),0)</f>
        <v>0</v>
      </c>
      <c r="B953" s="260"/>
      <c r="C953" s="261"/>
      <c r="D953" s="262" t="s">
        <v>353</v>
      </c>
      <c r="E953" s="263"/>
      <c r="F953" s="263"/>
      <c r="G953" s="264"/>
      <c r="H953" s="265" t="str">
        <v/>
      </c>
      <c r="I953" s="266">
        <v>0</v>
      </c>
      <c r="J953" s="266">
        <v>0</v>
      </c>
      <c r="K953" s="262"/>
      <c r="L953" s="12">
        <v>0</v>
      </c>
    </row>
    <row r="954" spans="1:12" ht="30" x14ac:dyDescent="0.25">
      <c r="A954" s="259">
        <f>IF(F954&gt;0,COUNTIF(F$8:F954,"&gt;0"),0)</f>
        <v>842</v>
      </c>
      <c r="B954" s="260" t="s">
        <v>0</v>
      </c>
      <c r="C954" s="261"/>
      <c r="D954" s="262" t="s">
        <v>347</v>
      </c>
      <c r="E954" s="263" t="s">
        <v>200</v>
      </c>
      <c r="F954" s="263">
        <v>6</v>
      </c>
      <c r="G954" s="264">
        <v>850</v>
      </c>
      <c r="H954" s="265">
        <v>5100</v>
      </c>
      <c r="I954" s="266">
        <v>5100</v>
      </c>
      <c r="J954" s="266">
        <v>0</v>
      </c>
      <c r="K954" s="262"/>
      <c r="L954" s="12">
        <v>850</v>
      </c>
    </row>
    <row r="955" spans="1:12" x14ac:dyDescent="0.25">
      <c r="A955" s="259">
        <f>IF(F955&gt;0,COUNTIF(F$8:F955,"&gt;0"),0)</f>
        <v>843</v>
      </c>
      <c r="B955" s="260" t="s">
        <v>186</v>
      </c>
      <c r="C955" s="261"/>
      <c r="D955" s="262" t="s">
        <v>348</v>
      </c>
      <c r="E955" s="263" t="s">
        <v>200</v>
      </c>
      <c r="F955" s="263">
        <v>6</v>
      </c>
      <c r="G955" s="264">
        <v>800</v>
      </c>
      <c r="H955" s="265">
        <v>4800</v>
      </c>
      <c r="I955" s="266">
        <v>0</v>
      </c>
      <c r="J955" s="266">
        <v>4800</v>
      </c>
      <c r="K955" s="262"/>
      <c r="L955" s="12">
        <v>800</v>
      </c>
    </row>
    <row r="956" spans="1:12" ht="30" x14ac:dyDescent="0.25">
      <c r="A956" s="259">
        <f>IF(F956&gt;0,COUNTIF(F$8:F956,"&gt;0"),0)</f>
        <v>844</v>
      </c>
      <c r="B956" s="260" t="s">
        <v>0</v>
      </c>
      <c r="C956" s="261"/>
      <c r="D956" s="262" t="s">
        <v>349</v>
      </c>
      <c r="E956" s="263" t="s">
        <v>185</v>
      </c>
      <c r="F956" s="263">
        <v>2</v>
      </c>
      <c r="G956" s="264">
        <v>3150</v>
      </c>
      <c r="H956" s="265">
        <v>6300</v>
      </c>
      <c r="I956" s="266">
        <v>6300</v>
      </c>
      <c r="J956" s="266">
        <v>0</v>
      </c>
      <c r="K956" s="262"/>
      <c r="L956" s="12">
        <v>3150</v>
      </c>
    </row>
    <row r="957" spans="1:12" x14ac:dyDescent="0.25">
      <c r="A957" s="259">
        <f>IF(F957&gt;0,COUNTIF(F$8:F957,"&gt;0"),0)</f>
        <v>845</v>
      </c>
      <c r="B957" s="260" t="s">
        <v>186</v>
      </c>
      <c r="C957" s="261"/>
      <c r="D957" s="262" t="s">
        <v>350</v>
      </c>
      <c r="E957" s="263" t="s">
        <v>200</v>
      </c>
      <c r="F957" s="263">
        <v>6</v>
      </c>
      <c r="G957" s="264">
        <v>800</v>
      </c>
      <c r="H957" s="265">
        <v>4800</v>
      </c>
      <c r="I957" s="266">
        <v>0</v>
      </c>
      <c r="J957" s="266">
        <v>4800</v>
      </c>
      <c r="K957" s="262"/>
      <c r="L957" s="12">
        <v>800</v>
      </c>
    </row>
    <row r="958" spans="1:12" ht="30" x14ac:dyDescent="0.25">
      <c r="A958" s="259">
        <f>IF(F958&gt;0,COUNTIF(F$8:F958,"&gt;0"),0)</f>
        <v>846</v>
      </c>
      <c r="B958" s="260" t="s">
        <v>0</v>
      </c>
      <c r="C958" s="261"/>
      <c r="D958" s="262" t="s">
        <v>351</v>
      </c>
      <c r="E958" s="263" t="s">
        <v>185</v>
      </c>
      <c r="F958" s="263">
        <v>1</v>
      </c>
      <c r="G958" s="264">
        <v>3320</v>
      </c>
      <c r="H958" s="265">
        <v>3320</v>
      </c>
      <c r="I958" s="266">
        <v>3320</v>
      </c>
      <c r="J958" s="266">
        <v>0</v>
      </c>
      <c r="K958" s="262"/>
      <c r="L958" s="12">
        <v>3320</v>
      </c>
    </row>
    <row r="959" spans="1:12" x14ac:dyDescent="0.25">
      <c r="A959" s="259">
        <f>IF(F959&gt;0,COUNTIF(F$8:F959,"&gt;0"),0)</f>
        <v>847</v>
      </c>
      <c r="B959" s="260" t="s">
        <v>186</v>
      </c>
      <c r="C959" s="261"/>
      <c r="D959" s="262" t="s">
        <v>352</v>
      </c>
      <c r="E959" s="263" t="s">
        <v>185</v>
      </c>
      <c r="F959" s="263">
        <v>1</v>
      </c>
      <c r="G959" s="264">
        <v>500</v>
      </c>
      <c r="H959" s="265">
        <v>500</v>
      </c>
      <c r="I959" s="266">
        <v>0</v>
      </c>
      <c r="J959" s="266">
        <v>500</v>
      </c>
      <c r="K959" s="262"/>
      <c r="L959" s="12">
        <v>500</v>
      </c>
    </row>
    <row r="960" spans="1:12" x14ac:dyDescent="0.25">
      <c r="A960" s="259">
        <f>IF(F960&gt;0,COUNTIF(F$8:F960,"&gt;0"),0)</f>
        <v>0</v>
      </c>
      <c r="B960" s="260"/>
      <c r="C960" s="261"/>
      <c r="D960" s="262" t="s">
        <v>237</v>
      </c>
      <c r="E960" s="263"/>
      <c r="F960" s="263"/>
      <c r="G960" s="264"/>
      <c r="H960" s="265" t="str">
        <v/>
      </c>
      <c r="I960" s="266">
        <v>0</v>
      </c>
      <c r="J960" s="266">
        <v>0</v>
      </c>
      <c r="K960" s="262"/>
      <c r="L960" s="12">
        <v>0</v>
      </c>
    </row>
    <row r="961" spans="1:12" ht="30" x14ac:dyDescent="0.25">
      <c r="A961" s="259">
        <f>IF(F961&gt;0,COUNTIF(F$8:F961,"&gt;0"),0)</f>
        <v>848</v>
      </c>
      <c r="B961" s="260" t="s">
        <v>0</v>
      </c>
      <c r="C961" s="261"/>
      <c r="D961" s="262" t="s">
        <v>242</v>
      </c>
      <c r="E961" s="263" t="s">
        <v>200</v>
      </c>
      <c r="F961" s="263">
        <v>1131</v>
      </c>
      <c r="G961" s="264">
        <v>59.91</v>
      </c>
      <c r="H961" s="265">
        <v>67758.210000000006</v>
      </c>
      <c r="I961" s="266">
        <v>67758.210000000006</v>
      </c>
      <c r="J961" s="266">
        <v>0</v>
      </c>
      <c r="K961" s="262"/>
      <c r="L961" s="12">
        <v>59.91</v>
      </c>
    </row>
    <row r="962" spans="1:12" ht="30" x14ac:dyDescent="0.25">
      <c r="A962" s="259">
        <f>IF(F962&gt;0,COUNTIF(F$8:F962,"&gt;0"),0)</f>
        <v>849</v>
      </c>
      <c r="B962" s="260" t="s">
        <v>0</v>
      </c>
      <c r="C962" s="261"/>
      <c r="D962" s="262" t="s">
        <v>243</v>
      </c>
      <c r="E962" s="263" t="s">
        <v>200</v>
      </c>
      <c r="F962" s="263">
        <v>1633</v>
      </c>
      <c r="G962" s="264">
        <v>98.21</v>
      </c>
      <c r="H962" s="265">
        <v>160376.93</v>
      </c>
      <c r="I962" s="266">
        <v>160376.93</v>
      </c>
      <c r="J962" s="266">
        <v>0</v>
      </c>
      <c r="K962" s="262"/>
      <c r="L962" s="12">
        <v>98.21</v>
      </c>
    </row>
    <row r="963" spans="1:12" ht="30" x14ac:dyDescent="0.25">
      <c r="A963" s="259">
        <f>IF(F963&gt;0,COUNTIF(F$8:F963,"&gt;0"),0)</f>
        <v>850</v>
      </c>
      <c r="B963" s="260" t="s">
        <v>186</v>
      </c>
      <c r="C963" s="261"/>
      <c r="D963" s="262" t="s">
        <v>354</v>
      </c>
      <c r="E963" s="263" t="s">
        <v>200</v>
      </c>
      <c r="F963" s="263">
        <v>2764</v>
      </c>
      <c r="G963" s="264">
        <v>88.07</v>
      </c>
      <c r="H963" s="265">
        <v>243425.48</v>
      </c>
      <c r="I963" s="266">
        <v>0</v>
      </c>
      <c r="J963" s="266">
        <v>243425.48</v>
      </c>
      <c r="K963" s="262"/>
      <c r="L963" s="12">
        <v>88.07</v>
      </c>
    </row>
    <row r="964" spans="1:12" x14ac:dyDescent="0.25">
      <c r="A964" s="259">
        <f>IF(F964&gt;0,COUNTIF(F$8:F964,"&gt;0"),0)</f>
        <v>851</v>
      </c>
      <c r="B964" s="260" t="s">
        <v>0</v>
      </c>
      <c r="C964" s="261"/>
      <c r="D964" s="262" t="s">
        <v>355</v>
      </c>
      <c r="E964" s="263" t="s">
        <v>200</v>
      </c>
      <c r="F964" s="263">
        <v>618</v>
      </c>
      <c r="G964" s="264">
        <v>76.010000000000005</v>
      </c>
      <c r="H964" s="265">
        <v>46974.18</v>
      </c>
      <c r="I964" s="266">
        <v>46974.18</v>
      </c>
      <c r="J964" s="266">
        <v>0</v>
      </c>
      <c r="K964" s="262"/>
      <c r="L964" s="12">
        <v>76.010000000000005</v>
      </c>
    </row>
    <row r="965" spans="1:12" x14ac:dyDescent="0.25">
      <c r="A965" s="259">
        <f>IF(F965&gt;0,COUNTIF(F$8:F965,"&gt;0"),0)</f>
        <v>852</v>
      </c>
      <c r="B965" s="260" t="s">
        <v>0</v>
      </c>
      <c r="C965" s="261"/>
      <c r="D965" s="262" t="s">
        <v>356</v>
      </c>
      <c r="E965" s="263" t="s">
        <v>200</v>
      </c>
      <c r="F965" s="263">
        <v>154</v>
      </c>
      <c r="G965" s="264">
        <v>52.48</v>
      </c>
      <c r="H965" s="265">
        <v>8081.92</v>
      </c>
      <c r="I965" s="266">
        <v>8081.92</v>
      </c>
      <c r="J965" s="266">
        <v>0</v>
      </c>
      <c r="K965" s="262"/>
      <c r="L965" s="12">
        <v>52.48</v>
      </c>
    </row>
    <row r="966" spans="1:12" x14ac:dyDescent="0.25">
      <c r="A966" s="259">
        <f>IF(F966&gt;0,COUNTIF(F$8:F966,"&gt;0"),0)</f>
        <v>853</v>
      </c>
      <c r="B966" s="260" t="s">
        <v>0</v>
      </c>
      <c r="C966" s="261"/>
      <c r="D966" s="262" t="s">
        <v>357</v>
      </c>
      <c r="E966" s="263" t="s">
        <v>200</v>
      </c>
      <c r="F966" s="263">
        <v>375</v>
      </c>
      <c r="G966" s="264">
        <v>122.14</v>
      </c>
      <c r="H966" s="265">
        <v>45802.5</v>
      </c>
      <c r="I966" s="266">
        <v>45802.5</v>
      </c>
      <c r="J966" s="266">
        <v>0</v>
      </c>
      <c r="K966" s="262"/>
      <c r="L966" s="12">
        <v>122.14</v>
      </c>
    </row>
    <row r="967" spans="1:12" ht="30" x14ac:dyDescent="0.25">
      <c r="A967" s="259">
        <f>IF(F967&gt;0,COUNTIF(F$8:F967,"&gt;0"),0)</f>
        <v>854</v>
      </c>
      <c r="B967" s="260" t="s">
        <v>186</v>
      </c>
      <c r="C967" s="261"/>
      <c r="D967" s="262" t="s">
        <v>354</v>
      </c>
      <c r="E967" s="263" t="s">
        <v>200</v>
      </c>
      <c r="F967" s="263">
        <v>1147</v>
      </c>
      <c r="G967" s="264">
        <v>88.07</v>
      </c>
      <c r="H967" s="265">
        <v>101016.29</v>
      </c>
      <c r="I967" s="266">
        <v>0</v>
      </c>
      <c r="J967" s="266">
        <v>101016.29</v>
      </c>
      <c r="K967" s="262"/>
      <c r="L967" s="12">
        <v>88.07</v>
      </c>
    </row>
    <row r="968" spans="1:12" x14ac:dyDescent="0.25">
      <c r="A968" s="259">
        <f>IF(F968&gt;0,COUNTIF(F$8:F968,"&gt;0"),0)</f>
        <v>855</v>
      </c>
      <c r="B968" s="260" t="s">
        <v>0</v>
      </c>
      <c r="C968" s="261"/>
      <c r="D968" s="262" t="s">
        <v>251</v>
      </c>
      <c r="E968" s="263" t="s">
        <v>200</v>
      </c>
      <c r="F968" s="263">
        <v>100</v>
      </c>
      <c r="G968" s="264">
        <v>74.73</v>
      </c>
      <c r="H968" s="265">
        <v>7473</v>
      </c>
      <c r="I968" s="266">
        <v>7473</v>
      </c>
      <c r="J968" s="266">
        <v>0</v>
      </c>
      <c r="K968" s="262"/>
      <c r="L968" s="12">
        <v>74.73</v>
      </c>
    </row>
    <row r="969" spans="1:12" ht="30" x14ac:dyDescent="0.25">
      <c r="A969" s="259">
        <f>IF(F969&gt;0,COUNTIF(F$8:F969,"&gt;0"),0)</f>
        <v>856</v>
      </c>
      <c r="B969" s="260" t="s">
        <v>186</v>
      </c>
      <c r="C969" s="261"/>
      <c r="D969" s="262" t="s">
        <v>354</v>
      </c>
      <c r="E969" s="263" t="s">
        <v>200</v>
      </c>
      <c r="F969" s="263">
        <v>100</v>
      </c>
      <c r="G969" s="264">
        <v>88.07</v>
      </c>
      <c r="H969" s="265">
        <v>8807</v>
      </c>
      <c r="I969" s="266">
        <v>0</v>
      </c>
      <c r="J969" s="266">
        <v>8807</v>
      </c>
      <c r="K969" s="262"/>
      <c r="L969" s="12">
        <v>88.07</v>
      </c>
    </row>
    <row r="970" spans="1:12" x14ac:dyDescent="0.25">
      <c r="A970" s="259">
        <f>IF(F970&gt;0,COUNTIF(F$8:F970,"&gt;0"),0)</f>
        <v>0</v>
      </c>
      <c r="B970" s="260"/>
      <c r="C970" s="261"/>
      <c r="D970" s="262" t="s">
        <v>260</v>
      </c>
      <c r="E970" s="263"/>
      <c r="F970" s="263"/>
      <c r="G970" s="264"/>
      <c r="H970" s="265" t="str">
        <v/>
      </c>
      <c r="I970" s="266">
        <v>0</v>
      </c>
      <c r="J970" s="266">
        <v>0</v>
      </c>
      <c r="K970" s="262"/>
      <c r="L970" s="12">
        <v>0</v>
      </c>
    </row>
    <row r="971" spans="1:12" ht="45" x14ac:dyDescent="0.25">
      <c r="A971" s="259">
        <f>IF(F971&gt;0,COUNTIF(F$8:F971,"&gt;0"),0)</f>
        <v>857</v>
      </c>
      <c r="B971" s="260" t="s">
        <v>0</v>
      </c>
      <c r="C971" s="261"/>
      <c r="D971" s="262" t="s">
        <v>358</v>
      </c>
      <c r="E971" s="263" t="s">
        <v>185</v>
      </c>
      <c r="F971" s="263">
        <v>20</v>
      </c>
      <c r="G971" s="264">
        <v>361</v>
      </c>
      <c r="H971" s="265">
        <v>7220</v>
      </c>
      <c r="I971" s="266">
        <v>7220</v>
      </c>
      <c r="J971" s="266">
        <v>0</v>
      </c>
      <c r="K971" s="262"/>
      <c r="L971" s="12">
        <v>361</v>
      </c>
    </row>
    <row r="972" spans="1:12" ht="30" x14ac:dyDescent="0.25">
      <c r="A972" s="259">
        <f>IF(F972&gt;0,COUNTIF(F$8:F972,"&gt;0"),0)</f>
        <v>858</v>
      </c>
      <c r="B972" s="260" t="s">
        <v>0</v>
      </c>
      <c r="C972" s="261"/>
      <c r="D972" s="262" t="s">
        <v>359</v>
      </c>
      <c r="E972" s="263" t="s">
        <v>185</v>
      </c>
      <c r="F972" s="263">
        <v>231</v>
      </c>
      <c r="G972" s="264">
        <v>287.70999999999998</v>
      </c>
      <c r="H972" s="265">
        <v>66461.009999999995</v>
      </c>
      <c r="I972" s="266">
        <v>66461.009999999995</v>
      </c>
      <c r="J972" s="266">
        <v>0</v>
      </c>
      <c r="K972" s="262"/>
      <c r="L972" s="12">
        <v>287.70999999999998</v>
      </c>
    </row>
    <row r="973" spans="1:12" ht="30" x14ac:dyDescent="0.25">
      <c r="A973" s="259">
        <f>IF(F973&gt;0,COUNTIF(F$8:F973,"&gt;0"),0)</f>
        <v>859</v>
      </c>
      <c r="B973" s="260" t="s">
        <v>186</v>
      </c>
      <c r="C973" s="261"/>
      <c r="D973" s="262" t="s">
        <v>360</v>
      </c>
      <c r="E973" s="263" t="s">
        <v>185</v>
      </c>
      <c r="F973" s="263">
        <v>251</v>
      </c>
      <c r="G973" s="264">
        <v>192.15</v>
      </c>
      <c r="H973" s="265">
        <v>48229.65</v>
      </c>
      <c r="I973" s="266">
        <v>0</v>
      </c>
      <c r="J973" s="266">
        <v>48229.65</v>
      </c>
      <c r="K973" s="262"/>
      <c r="L973" s="12">
        <v>192.15</v>
      </c>
    </row>
    <row r="974" spans="1:12" ht="30" x14ac:dyDescent="0.25">
      <c r="A974" s="259">
        <f>IF(F974&gt;0,COUNTIF(F$8:F974,"&gt;0"),0)</f>
        <v>860</v>
      </c>
      <c r="B974" s="260" t="s">
        <v>0</v>
      </c>
      <c r="C974" s="261"/>
      <c r="D974" s="262" t="s">
        <v>361</v>
      </c>
      <c r="E974" s="263" t="s">
        <v>185</v>
      </c>
      <c r="F974" s="263">
        <v>20</v>
      </c>
      <c r="G974" s="264">
        <v>170.8</v>
      </c>
      <c r="H974" s="265">
        <v>3416</v>
      </c>
      <c r="I974" s="266">
        <v>3416</v>
      </c>
      <c r="J974" s="266">
        <v>0</v>
      </c>
      <c r="K974" s="262"/>
      <c r="L974" s="12">
        <v>170.8</v>
      </c>
    </row>
    <row r="975" spans="1:12" ht="30" x14ac:dyDescent="0.25">
      <c r="A975" s="259">
        <f>IF(F975&gt;0,COUNTIF(F$8:F975,"&gt;0"),0)</f>
        <v>861</v>
      </c>
      <c r="B975" s="260" t="s">
        <v>186</v>
      </c>
      <c r="C975" s="261"/>
      <c r="D975" s="262" t="s">
        <v>265</v>
      </c>
      <c r="E975" s="263" t="s">
        <v>185</v>
      </c>
      <c r="F975" s="263">
        <v>20</v>
      </c>
      <c r="G975" s="264">
        <v>256.2</v>
      </c>
      <c r="H975" s="265">
        <v>5124</v>
      </c>
      <c r="I975" s="266">
        <v>0</v>
      </c>
      <c r="J975" s="266">
        <v>5124</v>
      </c>
      <c r="K975" s="262"/>
      <c r="L975" s="12">
        <v>256.2</v>
      </c>
    </row>
    <row r="976" spans="1:12" ht="30" x14ac:dyDescent="0.25">
      <c r="A976" s="259">
        <f>IF(F976&gt;0,COUNTIF(F$8:F976,"&gt;0"),0)</f>
        <v>862</v>
      </c>
      <c r="B976" s="260" t="s">
        <v>0</v>
      </c>
      <c r="C976" s="261"/>
      <c r="D976" s="262" t="s">
        <v>362</v>
      </c>
      <c r="E976" s="263" t="s">
        <v>185</v>
      </c>
      <c r="F976" s="263">
        <v>20</v>
      </c>
      <c r="G976" s="264">
        <v>278.79000000000002</v>
      </c>
      <c r="H976" s="265">
        <v>5575.8</v>
      </c>
      <c r="I976" s="266">
        <v>5575.8</v>
      </c>
      <c r="J976" s="266">
        <v>0</v>
      </c>
      <c r="K976" s="262"/>
      <c r="L976" s="12">
        <v>278.79000000000002</v>
      </c>
    </row>
    <row r="977" spans="1:12" ht="30" x14ac:dyDescent="0.25">
      <c r="A977" s="259">
        <f>IF(F977&gt;0,COUNTIF(F$8:F977,"&gt;0"),0)</f>
        <v>863</v>
      </c>
      <c r="B977" s="260" t="s">
        <v>186</v>
      </c>
      <c r="C977" s="261"/>
      <c r="D977" s="262" t="s">
        <v>363</v>
      </c>
      <c r="E977" s="263" t="s">
        <v>185</v>
      </c>
      <c r="F977" s="263">
        <v>20</v>
      </c>
      <c r="G977" s="264">
        <v>344.27</v>
      </c>
      <c r="H977" s="265">
        <v>6885.4</v>
      </c>
      <c r="I977" s="266">
        <v>0</v>
      </c>
      <c r="J977" s="266">
        <v>6885.4</v>
      </c>
      <c r="K977" s="262"/>
      <c r="L977" s="12">
        <v>344.27</v>
      </c>
    </row>
    <row r="978" spans="1:12" ht="30" x14ac:dyDescent="0.25">
      <c r="A978" s="259">
        <f>IF(F978&gt;0,COUNTIF(F$8:F978,"&gt;0"),0)</f>
        <v>864</v>
      </c>
      <c r="B978" s="260" t="s">
        <v>0</v>
      </c>
      <c r="C978" s="261"/>
      <c r="D978" s="262" t="s">
        <v>264</v>
      </c>
      <c r="E978" s="263" t="s">
        <v>185</v>
      </c>
      <c r="F978" s="263">
        <v>4</v>
      </c>
      <c r="G978" s="264">
        <v>330.93</v>
      </c>
      <c r="H978" s="265">
        <v>1323.72</v>
      </c>
      <c r="I978" s="266">
        <v>1323.72</v>
      </c>
      <c r="J978" s="266">
        <v>0</v>
      </c>
      <c r="K978" s="262"/>
      <c r="L978" s="12">
        <v>330.93</v>
      </c>
    </row>
    <row r="979" spans="1:12" ht="30" x14ac:dyDescent="0.25">
      <c r="A979" s="259">
        <f>IF(F979&gt;0,COUNTIF(F$8:F979,"&gt;0"),0)</f>
        <v>865</v>
      </c>
      <c r="B979" s="260" t="s">
        <v>186</v>
      </c>
      <c r="C979" s="261"/>
      <c r="D979" s="262" t="s">
        <v>265</v>
      </c>
      <c r="E979" s="263" t="s">
        <v>185</v>
      </c>
      <c r="F979" s="263">
        <v>4</v>
      </c>
      <c r="G979" s="264">
        <v>256.2</v>
      </c>
      <c r="H979" s="265">
        <v>1024.8</v>
      </c>
      <c r="I979" s="266">
        <v>0</v>
      </c>
      <c r="J979" s="266">
        <v>1024.8</v>
      </c>
      <c r="K979" s="262"/>
      <c r="L979" s="12">
        <v>256.2</v>
      </c>
    </row>
    <row r="980" spans="1:12" ht="30" x14ac:dyDescent="0.25">
      <c r="A980" s="259">
        <f>IF(F980&gt;0,COUNTIF(F$8:F980,"&gt;0"),0)</f>
        <v>866</v>
      </c>
      <c r="B980" s="260" t="s">
        <v>0</v>
      </c>
      <c r="C980" s="261"/>
      <c r="D980" s="262" t="s">
        <v>364</v>
      </c>
      <c r="E980" s="263" t="s">
        <v>185</v>
      </c>
      <c r="F980" s="263">
        <v>49</v>
      </c>
      <c r="G980" s="264">
        <v>136.99</v>
      </c>
      <c r="H980" s="265">
        <v>6712.51</v>
      </c>
      <c r="I980" s="266">
        <v>6712.51</v>
      </c>
      <c r="J980" s="266">
        <v>0</v>
      </c>
      <c r="K980" s="262"/>
      <c r="L980" s="12">
        <v>136.99</v>
      </c>
    </row>
    <row r="981" spans="1:12" ht="30" x14ac:dyDescent="0.25">
      <c r="A981" s="259">
        <f>IF(F981&gt;0,COUNTIF(F$8:F981,"&gt;0"),0)</f>
        <v>867</v>
      </c>
      <c r="B981" s="260" t="s">
        <v>0</v>
      </c>
      <c r="C981" s="261"/>
      <c r="D981" s="262" t="s">
        <v>365</v>
      </c>
      <c r="E981" s="263" t="s">
        <v>185</v>
      </c>
      <c r="F981" s="263">
        <v>68</v>
      </c>
      <c r="G981" s="264">
        <v>178.27</v>
      </c>
      <c r="H981" s="265">
        <v>12122.36</v>
      </c>
      <c r="I981" s="266">
        <v>12122.36</v>
      </c>
      <c r="J981" s="266">
        <v>0</v>
      </c>
      <c r="K981" s="262"/>
      <c r="L981" s="12">
        <v>178.27</v>
      </c>
    </row>
    <row r="982" spans="1:12" ht="30" x14ac:dyDescent="0.25">
      <c r="A982" s="259">
        <f>IF(F982&gt;0,COUNTIF(F$8:F982,"&gt;0"),0)</f>
        <v>868</v>
      </c>
      <c r="B982" s="260" t="s">
        <v>0</v>
      </c>
      <c r="C982" s="261"/>
      <c r="D982" s="262" t="s">
        <v>366</v>
      </c>
      <c r="E982" s="263" t="s">
        <v>185</v>
      </c>
      <c r="F982" s="263">
        <v>7</v>
      </c>
      <c r="G982" s="264">
        <v>274</v>
      </c>
      <c r="H982" s="265">
        <v>1918</v>
      </c>
      <c r="I982" s="266">
        <v>1918</v>
      </c>
      <c r="J982" s="266">
        <v>0</v>
      </c>
      <c r="K982" s="262"/>
      <c r="L982" s="12">
        <v>274</v>
      </c>
    </row>
    <row r="983" spans="1:12" x14ac:dyDescent="0.25">
      <c r="A983" s="259">
        <f>IF(F983&gt;0,COUNTIF(F$8:F983,"&gt;0"),0)</f>
        <v>869</v>
      </c>
      <c r="B983" s="260" t="s">
        <v>0</v>
      </c>
      <c r="C983" s="261"/>
      <c r="D983" s="262" t="s">
        <v>367</v>
      </c>
      <c r="E983" s="263" t="s">
        <v>185</v>
      </c>
      <c r="F983" s="263">
        <v>124</v>
      </c>
      <c r="G983" s="264">
        <v>44.84</v>
      </c>
      <c r="H983" s="265">
        <v>5560.16</v>
      </c>
      <c r="I983" s="266">
        <v>5560.16</v>
      </c>
      <c r="J983" s="266">
        <v>0</v>
      </c>
      <c r="K983" s="262"/>
      <c r="L983" s="12">
        <v>44.84</v>
      </c>
    </row>
    <row r="984" spans="1:12" ht="30" x14ac:dyDescent="0.25">
      <c r="A984" s="259">
        <f>IF(F984&gt;0,COUNTIF(F$8:F984,"&gt;0"),0)</f>
        <v>870</v>
      </c>
      <c r="B984" s="260" t="s">
        <v>186</v>
      </c>
      <c r="C984" s="261"/>
      <c r="D984" s="262" t="s">
        <v>368</v>
      </c>
      <c r="E984" s="263" t="s">
        <v>185</v>
      </c>
      <c r="F984" s="263">
        <v>124</v>
      </c>
      <c r="G984" s="264">
        <v>192.15</v>
      </c>
      <c r="H984" s="265">
        <v>23826.6</v>
      </c>
      <c r="I984" s="266">
        <v>0</v>
      </c>
      <c r="J984" s="266">
        <v>23826.6</v>
      </c>
      <c r="K984" s="262"/>
      <c r="L984" s="12">
        <v>192.15</v>
      </c>
    </row>
    <row r="985" spans="1:12" x14ac:dyDescent="0.25">
      <c r="A985" s="259">
        <f>IF(F985&gt;0,COUNTIF(F$8:F985,"&gt;0"),0)</f>
        <v>871</v>
      </c>
      <c r="B985" s="260" t="s">
        <v>0</v>
      </c>
      <c r="C985" s="261"/>
      <c r="D985" s="262" t="s">
        <v>369</v>
      </c>
      <c r="E985" s="263" t="s">
        <v>185</v>
      </c>
      <c r="F985" s="263">
        <v>20</v>
      </c>
      <c r="G985" s="264">
        <v>285.02</v>
      </c>
      <c r="H985" s="265">
        <v>5700.4</v>
      </c>
      <c r="I985" s="266">
        <v>5700.4</v>
      </c>
      <c r="J985" s="266">
        <v>0</v>
      </c>
      <c r="K985" s="262"/>
      <c r="L985" s="12">
        <v>285.02</v>
      </c>
    </row>
    <row r="986" spans="1:12" x14ac:dyDescent="0.25">
      <c r="A986" s="259">
        <f>IF(F986&gt;0,COUNTIF(F$8:F986,"&gt;0"),0)</f>
        <v>872</v>
      </c>
      <c r="B986" s="260" t="s">
        <v>186</v>
      </c>
      <c r="C986" s="261"/>
      <c r="D986" s="262" t="s">
        <v>370</v>
      </c>
      <c r="E986" s="263" t="s">
        <v>185</v>
      </c>
      <c r="F986" s="263">
        <v>20</v>
      </c>
      <c r="G986" s="264">
        <v>343.74</v>
      </c>
      <c r="H986" s="265">
        <v>6874.8</v>
      </c>
      <c r="I986" s="266">
        <v>0</v>
      </c>
      <c r="J986" s="266">
        <v>6874.8</v>
      </c>
      <c r="K986" s="262"/>
      <c r="L986" s="12">
        <v>343.74</v>
      </c>
    </row>
    <row r="987" spans="1:12" ht="45" x14ac:dyDescent="0.25">
      <c r="A987" s="259">
        <f>IF(F987&gt;0,COUNTIF(F$8:F987,"&gt;0"),0)</f>
        <v>873</v>
      </c>
      <c r="B987" s="260" t="s">
        <v>0</v>
      </c>
      <c r="C987" s="261"/>
      <c r="D987" s="262" t="s">
        <v>371</v>
      </c>
      <c r="E987" s="263" t="s">
        <v>185</v>
      </c>
      <c r="F987" s="263">
        <v>20</v>
      </c>
      <c r="G987" s="264">
        <v>261.54000000000002</v>
      </c>
      <c r="H987" s="265">
        <v>5230.8</v>
      </c>
      <c r="I987" s="266">
        <v>5230.8</v>
      </c>
      <c r="J987" s="266">
        <v>0</v>
      </c>
      <c r="K987" s="262"/>
      <c r="L987" s="12">
        <v>261.54000000000002</v>
      </c>
    </row>
    <row r="988" spans="1:12" x14ac:dyDescent="0.25">
      <c r="A988" s="259">
        <f>IF(F988&gt;0,COUNTIF(F$8:F988,"&gt;0"),0)</f>
        <v>874</v>
      </c>
      <c r="B988" s="260" t="s">
        <v>0</v>
      </c>
      <c r="C988" s="261"/>
      <c r="D988" s="262" t="s">
        <v>372</v>
      </c>
      <c r="E988" s="263" t="s">
        <v>185</v>
      </c>
      <c r="F988" s="263">
        <v>20</v>
      </c>
      <c r="G988" s="264">
        <v>74.73</v>
      </c>
      <c r="H988" s="265">
        <v>1494.6</v>
      </c>
      <c r="I988" s="266">
        <v>1494.6</v>
      </c>
      <c r="J988" s="266">
        <v>0</v>
      </c>
      <c r="K988" s="262"/>
      <c r="L988" s="12">
        <v>74.73</v>
      </c>
    </row>
    <row r="989" spans="1:12" x14ac:dyDescent="0.25">
      <c r="A989" s="259">
        <f>IF(F989&gt;0,COUNTIF(F$8:F989,"&gt;0"),0)</f>
        <v>875</v>
      </c>
      <c r="B989" s="260" t="s">
        <v>186</v>
      </c>
      <c r="C989" s="261"/>
      <c r="D989" s="262" t="s">
        <v>373</v>
      </c>
      <c r="E989" s="263" t="s">
        <v>185</v>
      </c>
      <c r="F989" s="263">
        <v>20</v>
      </c>
      <c r="G989" s="264">
        <v>160.13</v>
      </c>
      <c r="H989" s="265">
        <v>3202.6</v>
      </c>
      <c r="I989" s="266">
        <v>0</v>
      </c>
      <c r="J989" s="266">
        <v>3202.6</v>
      </c>
      <c r="K989" s="262"/>
      <c r="L989" s="12">
        <v>160.13</v>
      </c>
    </row>
    <row r="990" spans="1:12" x14ac:dyDescent="0.25">
      <c r="A990" s="259">
        <f>IF(F990&gt;0,COUNTIF(F$8:F990,"&gt;0"),0)</f>
        <v>876</v>
      </c>
      <c r="B990" s="260" t="s">
        <v>186</v>
      </c>
      <c r="C990" s="261"/>
      <c r="D990" s="262" t="s">
        <v>374</v>
      </c>
      <c r="E990" s="263" t="s">
        <v>185</v>
      </c>
      <c r="F990" s="263">
        <v>20</v>
      </c>
      <c r="G990" s="264">
        <v>160.13</v>
      </c>
      <c r="H990" s="265">
        <v>3202.6</v>
      </c>
      <c r="I990" s="266">
        <v>0</v>
      </c>
      <c r="J990" s="266">
        <v>3202.6</v>
      </c>
      <c r="K990" s="262"/>
      <c r="L990" s="12">
        <v>160.13</v>
      </c>
    </row>
    <row r="991" spans="1:12" x14ac:dyDescent="0.25">
      <c r="A991" s="259">
        <f>IF(F991&gt;0,COUNTIF(F$8:F991,"&gt;0"),0)</f>
        <v>0</v>
      </c>
      <c r="B991" s="260"/>
      <c r="C991" s="261"/>
      <c r="D991" s="262" t="s">
        <v>375</v>
      </c>
      <c r="E991" s="263"/>
      <c r="F991" s="263"/>
      <c r="G991" s="264"/>
      <c r="H991" s="265" t="str">
        <v/>
      </c>
      <c r="I991" s="266">
        <v>0</v>
      </c>
      <c r="J991" s="266">
        <v>0</v>
      </c>
      <c r="K991" s="262"/>
      <c r="L991" s="12">
        <v>0</v>
      </c>
    </row>
    <row r="992" spans="1:12" x14ac:dyDescent="0.25">
      <c r="A992" s="259">
        <f>IF(F992&gt;0,COUNTIF(F$8:F992,"&gt;0"),0)</f>
        <v>877</v>
      </c>
      <c r="B992" s="260" t="s">
        <v>0</v>
      </c>
      <c r="C992" s="261"/>
      <c r="D992" s="262" t="s">
        <v>298</v>
      </c>
      <c r="E992" s="263" t="s">
        <v>185</v>
      </c>
      <c r="F992" s="263">
        <v>300</v>
      </c>
      <c r="G992" s="264">
        <v>4.0599999999999996</v>
      </c>
      <c r="H992" s="265">
        <v>1218</v>
      </c>
      <c r="I992" s="266">
        <v>1218</v>
      </c>
      <c r="J992" s="266">
        <v>0</v>
      </c>
      <c r="K992" s="262"/>
      <c r="L992" s="12">
        <v>4.0599999999999996</v>
      </c>
    </row>
    <row r="993" spans="1:12" x14ac:dyDescent="0.25">
      <c r="A993" s="259">
        <f>IF(F993&gt;0,COUNTIF(F$8:F993,"&gt;0"),0)</f>
        <v>878</v>
      </c>
      <c r="B993" s="260" t="s">
        <v>0</v>
      </c>
      <c r="C993" s="261"/>
      <c r="D993" s="262" t="s">
        <v>299</v>
      </c>
      <c r="E993" s="263" t="s">
        <v>185</v>
      </c>
      <c r="F993" s="263">
        <v>1300</v>
      </c>
      <c r="G993" s="264">
        <v>5.34</v>
      </c>
      <c r="H993" s="265">
        <v>6942</v>
      </c>
      <c r="I993" s="266">
        <v>6942</v>
      </c>
      <c r="J993" s="266">
        <v>0</v>
      </c>
      <c r="K993" s="262"/>
      <c r="L993" s="12">
        <v>5.34</v>
      </c>
    </row>
    <row r="994" spans="1:12" x14ac:dyDescent="0.25">
      <c r="A994" s="259">
        <f>IF(F994&gt;0,COUNTIF(F$8:F994,"&gt;0"),0)</f>
        <v>879</v>
      </c>
      <c r="B994" s="260" t="s">
        <v>0</v>
      </c>
      <c r="C994" s="261"/>
      <c r="D994" s="262" t="s">
        <v>300</v>
      </c>
      <c r="E994" s="263" t="s">
        <v>185</v>
      </c>
      <c r="F994" s="263">
        <v>20</v>
      </c>
      <c r="G994" s="264">
        <v>2.46</v>
      </c>
      <c r="H994" s="265">
        <v>49.2</v>
      </c>
      <c r="I994" s="266">
        <v>49.2</v>
      </c>
      <c r="J994" s="266">
        <v>0</v>
      </c>
      <c r="K994" s="262"/>
      <c r="L994" s="12">
        <v>2.46</v>
      </c>
    </row>
    <row r="995" spans="1:12" x14ac:dyDescent="0.25">
      <c r="A995" s="259">
        <f>IF(F995&gt;0,COUNTIF(F$8:F995,"&gt;0"),0)</f>
        <v>880</v>
      </c>
      <c r="B995" s="260" t="s">
        <v>0</v>
      </c>
      <c r="C995" s="261"/>
      <c r="D995" s="262" t="s">
        <v>376</v>
      </c>
      <c r="E995" s="263" t="s">
        <v>185</v>
      </c>
      <c r="F995" s="263">
        <v>100</v>
      </c>
      <c r="G995" s="264">
        <v>12.81</v>
      </c>
      <c r="H995" s="265">
        <v>1281</v>
      </c>
      <c r="I995" s="266">
        <v>1281</v>
      </c>
      <c r="J995" s="266">
        <v>0</v>
      </c>
      <c r="K995" s="262"/>
      <c r="L995" s="12">
        <v>12.81</v>
      </c>
    </row>
    <row r="996" spans="1:12" ht="30" x14ac:dyDescent="0.25">
      <c r="A996" s="259">
        <f>IF(F996&gt;0,COUNTIF(F$8:F996,"&gt;0"),0)</f>
        <v>881</v>
      </c>
      <c r="B996" s="260" t="s">
        <v>186</v>
      </c>
      <c r="C996" s="261"/>
      <c r="D996" s="262" t="s">
        <v>377</v>
      </c>
      <c r="E996" s="263" t="s">
        <v>185</v>
      </c>
      <c r="F996" s="263">
        <v>100</v>
      </c>
      <c r="G996" s="264">
        <v>320.25</v>
      </c>
      <c r="H996" s="265">
        <v>32025</v>
      </c>
      <c r="I996" s="266">
        <v>0</v>
      </c>
      <c r="J996" s="266">
        <v>32025</v>
      </c>
      <c r="K996" s="262"/>
      <c r="L996" s="12">
        <v>320.25</v>
      </c>
    </row>
    <row r="997" spans="1:12" x14ac:dyDescent="0.25">
      <c r="A997" s="259">
        <f>IF(F997&gt;0,COUNTIF(F$8:F997,"&gt;0"),0)</f>
        <v>882</v>
      </c>
      <c r="B997" s="260" t="s">
        <v>0</v>
      </c>
      <c r="C997" s="261"/>
      <c r="D997" s="262" t="s">
        <v>378</v>
      </c>
      <c r="E997" s="263" t="s">
        <v>185</v>
      </c>
      <c r="F997" s="263">
        <v>273</v>
      </c>
      <c r="G997" s="264">
        <v>58.21</v>
      </c>
      <c r="H997" s="265">
        <v>15891.33</v>
      </c>
      <c r="I997" s="266">
        <v>15891.33</v>
      </c>
      <c r="J997" s="266">
        <v>0</v>
      </c>
      <c r="K997" s="262"/>
      <c r="L997" s="12">
        <v>58.21</v>
      </c>
    </row>
    <row r="998" spans="1:12" x14ac:dyDescent="0.25">
      <c r="A998" s="259">
        <f>IF(F998&gt;0,COUNTIF(F$8:F998,"&gt;0"),0)</f>
        <v>883</v>
      </c>
      <c r="B998" s="260" t="s">
        <v>186</v>
      </c>
      <c r="C998" s="261"/>
      <c r="D998" s="262" t="s">
        <v>379</v>
      </c>
      <c r="E998" s="263" t="s">
        <v>185</v>
      </c>
      <c r="F998" s="263">
        <v>273</v>
      </c>
      <c r="G998" s="264">
        <v>80.06</v>
      </c>
      <c r="H998" s="265">
        <v>21856.38</v>
      </c>
      <c r="I998" s="266">
        <v>0</v>
      </c>
      <c r="J998" s="266">
        <v>21856.38</v>
      </c>
      <c r="K998" s="262"/>
      <c r="L998" s="12">
        <v>80.06</v>
      </c>
    </row>
    <row r="999" spans="1:12" x14ac:dyDescent="0.25">
      <c r="A999" s="259">
        <f>IF(F999&gt;0,COUNTIF(F$8:F999,"&gt;0"),0)</f>
        <v>884</v>
      </c>
      <c r="B999" s="260" t="s">
        <v>0</v>
      </c>
      <c r="C999" s="261"/>
      <c r="D999" s="262" t="s">
        <v>380</v>
      </c>
      <c r="E999" s="263" t="s">
        <v>185</v>
      </c>
      <c r="F999" s="263">
        <v>20</v>
      </c>
      <c r="G999" s="264">
        <v>53.38</v>
      </c>
      <c r="H999" s="265">
        <v>1067.5999999999999</v>
      </c>
      <c r="I999" s="266">
        <v>1067.5999999999999</v>
      </c>
      <c r="J999" s="266">
        <v>0</v>
      </c>
      <c r="K999" s="262"/>
      <c r="L999" s="12">
        <v>53.38</v>
      </c>
    </row>
    <row r="1000" spans="1:12" x14ac:dyDescent="0.25">
      <c r="A1000" s="259">
        <f>IF(F1000&gt;0,COUNTIF(F$8:F1000,"&gt;0"),0)</f>
        <v>885</v>
      </c>
      <c r="B1000" s="260" t="s">
        <v>0</v>
      </c>
      <c r="C1000" s="261"/>
      <c r="D1000" s="262" t="s">
        <v>381</v>
      </c>
      <c r="E1000" s="263" t="s">
        <v>185</v>
      </c>
      <c r="F1000" s="263">
        <v>20</v>
      </c>
      <c r="G1000" s="264">
        <v>64.05</v>
      </c>
      <c r="H1000" s="265">
        <v>1281</v>
      </c>
      <c r="I1000" s="266">
        <v>1281</v>
      </c>
      <c r="J1000" s="266">
        <v>0</v>
      </c>
      <c r="K1000" s="262"/>
      <c r="L1000" s="12">
        <v>64.05</v>
      </c>
    </row>
    <row r="1001" spans="1:12" x14ac:dyDescent="0.25">
      <c r="A1001" s="259">
        <f>IF(F1001&gt;0,COUNTIF(F$8:F1001,"&gt;0"),0)</f>
        <v>886</v>
      </c>
      <c r="B1001" s="260" t="s">
        <v>186</v>
      </c>
      <c r="C1001" s="261"/>
      <c r="D1001" s="262" t="s">
        <v>382</v>
      </c>
      <c r="E1001" s="263" t="s">
        <v>185</v>
      </c>
      <c r="F1001" s="263">
        <v>40</v>
      </c>
      <c r="G1001" s="264">
        <v>80.06</v>
      </c>
      <c r="H1001" s="265">
        <v>3202.4</v>
      </c>
      <c r="I1001" s="266">
        <v>0</v>
      </c>
      <c r="J1001" s="266">
        <v>3202.4</v>
      </c>
      <c r="K1001" s="262"/>
      <c r="L1001" s="12">
        <v>80.06</v>
      </c>
    </row>
    <row r="1002" spans="1:12" x14ac:dyDescent="0.25">
      <c r="A1002" s="259">
        <f>IF(F1002&gt;0,COUNTIF(F$8:F1002,"&gt;0"),0)</f>
        <v>0</v>
      </c>
      <c r="B1002" s="260"/>
      <c r="C1002" s="261"/>
      <c r="D1002" s="262" t="s">
        <v>383</v>
      </c>
      <c r="E1002" s="263"/>
      <c r="F1002" s="263"/>
      <c r="G1002" s="264"/>
      <c r="H1002" s="265" t="str">
        <v/>
      </c>
      <c r="I1002" s="266">
        <v>0</v>
      </c>
      <c r="J1002" s="266">
        <v>0</v>
      </c>
      <c r="K1002" s="262"/>
      <c r="L1002" s="12">
        <v>0</v>
      </c>
    </row>
    <row r="1003" spans="1:12" ht="30" x14ac:dyDescent="0.25">
      <c r="A1003" s="259">
        <f>IF(F1003&gt;0,COUNTIF(F$8:F1003,"&gt;0"),0)</f>
        <v>887</v>
      </c>
      <c r="B1003" s="260" t="s">
        <v>0</v>
      </c>
      <c r="C1003" s="261"/>
      <c r="D1003" s="262" t="s">
        <v>317</v>
      </c>
      <c r="E1003" s="263" t="s">
        <v>185</v>
      </c>
      <c r="F1003" s="263">
        <v>8</v>
      </c>
      <c r="G1003" s="264">
        <v>640.5</v>
      </c>
      <c r="H1003" s="265">
        <v>5124</v>
      </c>
      <c r="I1003" s="266">
        <v>5124</v>
      </c>
      <c r="J1003" s="266">
        <v>0</v>
      </c>
      <c r="K1003" s="262"/>
      <c r="L1003" s="12">
        <v>640.5</v>
      </c>
    </row>
    <row r="1004" spans="1:12" x14ac:dyDescent="0.25">
      <c r="A1004" s="259">
        <f>IF(F1004&gt;0,COUNTIF(F$8:F1004,"&gt;0"),0)</f>
        <v>888</v>
      </c>
      <c r="B1004" s="260" t="s">
        <v>0</v>
      </c>
      <c r="C1004" s="261"/>
      <c r="D1004" s="262" t="s">
        <v>318</v>
      </c>
      <c r="E1004" s="263" t="s">
        <v>185</v>
      </c>
      <c r="F1004" s="263">
        <v>1</v>
      </c>
      <c r="G1004" s="264">
        <v>2028.25</v>
      </c>
      <c r="H1004" s="265">
        <v>2028.25</v>
      </c>
      <c r="I1004" s="266">
        <v>2028.25</v>
      </c>
      <c r="J1004" s="266">
        <v>0</v>
      </c>
      <c r="K1004" s="262"/>
      <c r="L1004" s="12">
        <v>2028.25</v>
      </c>
    </row>
    <row r="1005" spans="1:12" x14ac:dyDescent="0.25">
      <c r="A1005" s="259">
        <f>IF(F1005&gt;0,COUNTIF(F$8:F1005,"&gt;0"),0)</f>
        <v>0</v>
      </c>
      <c r="B1005" s="260"/>
      <c r="C1005" s="261"/>
      <c r="D1005" s="262" t="s">
        <v>401</v>
      </c>
      <c r="E1005" s="263"/>
      <c r="F1005" s="263"/>
      <c r="G1005" s="264"/>
      <c r="H1005" s="265" t="str">
        <v/>
      </c>
      <c r="I1005" s="266">
        <v>0</v>
      </c>
      <c r="J1005" s="266">
        <v>0</v>
      </c>
      <c r="K1005" s="262"/>
      <c r="L1005" s="12">
        <v>0</v>
      </c>
    </row>
    <row r="1006" spans="1:12" x14ac:dyDescent="0.25">
      <c r="A1006" s="259">
        <f>IF(F1006&gt;0,COUNTIF(F$8:F1006,"&gt;0"),0)</f>
        <v>0</v>
      </c>
      <c r="B1006" s="260"/>
      <c r="C1006" s="261"/>
      <c r="D1006" s="262" t="s">
        <v>182</v>
      </c>
      <c r="E1006" s="263"/>
      <c r="F1006" s="263"/>
      <c r="G1006" s="264"/>
      <c r="H1006" s="265" t="str">
        <v/>
      </c>
      <c r="I1006" s="266">
        <v>0</v>
      </c>
      <c r="J1006" s="266">
        <v>0</v>
      </c>
      <c r="K1006" s="262"/>
      <c r="L1006" s="12">
        <v>0</v>
      </c>
    </row>
    <row r="1007" spans="1:12" x14ac:dyDescent="0.25">
      <c r="A1007" s="259">
        <f>IF(F1007&gt;0,COUNTIF(F$8:F1007,"&gt;0"),0)</f>
        <v>889</v>
      </c>
      <c r="B1007" s="260" t="s">
        <v>0</v>
      </c>
      <c r="C1007" s="261"/>
      <c r="D1007" s="262" t="s">
        <v>320</v>
      </c>
      <c r="E1007" s="263" t="s">
        <v>185</v>
      </c>
      <c r="F1007" s="263">
        <v>15</v>
      </c>
      <c r="G1007" s="264">
        <v>6351.63</v>
      </c>
      <c r="H1007" s="265">
        <v>95274.45</v>
      </c>
      <c r="I1007" s="266">
        <v>95274.45</v>
      </c>
      <c r="J1007" s="266">
        <v>0</v>
      </c>
      <c r="K1007" s="262"/>
      <c r="L1007" s="12">
        <v>6351.63</v>
      </c>
    </row>
    <row r="1008" spans="1:12" ht="30" x14ac:dyDescent="0.25">
      <c r="A1008" s="259">
        <f>IF(F1008&gt;0,COUNTIF(F$8:F1008,"&gt;0"),0)</f>
        <v>890</v>
      </c>
      <c r="B1008" s="260" t="s">
        <v>0</v>
      </c>
      <c r="C1008" s="261"/>
      <c r="D1008" s="262" t="s">
        <v>385</v>
      </c>
      <c r="E1008" s="263" t="s">
        <v>185</v>
      </c>
      <c r="F1008" s="263">
        <v>15</v>
      </c>
      <c r="G1008" s="264">
        <v>0</v>
      </c>
      <c r="H1008" s="265" t="str">
        <v/>
      </c>
      <c r="I1008" s="266">
        <v>0</v>
      </c>
      <c r="J1008" s="266">
        <v>0</v>
      </c>
      <c r="K1008" s="262"/>
      <c r="L1008" s="12">
        <v>0</v>
      </c>
    </row>
    <row r="1009" spans="1:12" x14ac:dyDescent="0.25">
      <c r="A1009" s="259">
        <f>IF(F1009&gt;0,COUNTIF(F$8:F1009,"&gt;0"),0)</f>
        <v>891</v>
      </c>
      <c r="B1009" s="260" t="s">
        <v>186</v>
      </c>
      <c r="C1009" s="261"/>
      <c r="D1009" s="262" t="s">
        <v>322</v>
      </c>
      <c r="E1009" s="263" t="s">
        <v>185</v>
      </c>
      <c r="F1009" s="263">
        <v>15</v>
      </c>
      <c r="G1009" s="264">
        <v>2668.75</v>
      </c>
      <c r="H1009" s="265">
        <v>40031.25</v>
      </c>
      <c r="I1009" s="266">
        <v>0</v>
      </c>
      <c r="J1009" s="266">
        <v>40031.25</v>
      </c>
      <c r="K1009" s="262"/>
      <c r="L1009" s="12">
        <v>2668.75</v>
      </c>
    </row>
    <row r="1010" spans="1:12" x14ac:dyDescent="0.25">
      <c r="A1010" s="259">
        <f>IF(F1010&gt;0,COUNTIF(F$8:F1010,"&gt;0"),0)</f>
        <v>892</v>
      </c>
      <c r="B1010" s="260" t="s">
        <v>0</v>
      </c>
      <c r="C1010" s="261"/>
      <c r="D1010" s="262" t="s">
        <v>323</v>
      </c>
      <c r="E1010" s="263" t="s">
        <v>200</v>
      </c>
      <c r="F1010" s="263">
        <v>15</v>
      </c>
      <c r="G1010" s="264">
        <v>264.60000000000002</v>
      </c>
      <c r="H1010" s="265">
        <v>3969</v>
      </c>
      <c r="I1010" s="266">
        <v>3969</v>
      </c>
      <c r="J1010" s="266">
        <v>0</v>
      </c>
      <c r="K1010" s="262"/>
      <c r="L1010" s="12">
        <v>264.60000000000002</v>
      </c>
    </row>
    <row r="1011" spans="1:12" x14ac:dyDescent="0.25">
      <c r="A1011" s="259">
        <f>IF(F1011&gt;0,COUNTIF(F$8:F1011,"&gt;0"),0)</f>
        <v>893</v>
      </c>
      <c r="B1011" s="260" t="s">
        <v>186</v>
      </c>
      <c r="C1011" s="261"/>
      <c r="D1011" s="262" t="s">
        <v>324</v>
      </c>
      <c r="E1011" s="263" t="s">
        <v>200</v>
      </c>
      <c r="F1011" s="263">
        <v>15</v>
      </c>
      <c r="G1011" s="264">
        <v>330.75</v>
      </c>
      <c r="H1011" s="265">
        <v>4961.25</v>
      </c>
      <c r="I1011" s="266">
        <v>0</v>
      </c>
      <c r="J1011" s="266">
        <v>4961.25</v>
      </c>
      <c r="K1011" s="262"/>
      <c r="L1011" s="12">
        <v>330.75</v>
      </c>
    </row>
    <row r="1012" spans="1:12" x14ac:dyDescent="0.25">
      <c r="A1012" s="259">
        <f>IF(F1012&gt;0,COUNTIF(F$8:F1012,"&gt;0"),0)</f>
        <v>894</v>
      </c>
      <c r="B1012" s="260" t="s">
        <v>0</v>
      </c>
      <c r="C1012" s="261"/>
      <c r="D1012" s="262" t="s">
        <v>325</v>
      </c>
      <c r="E1012" s="263" t="s">
        <v>185</v>
      </c>
      <c r="F1012" s="263">
        <v>4</v>
      </c>
      <c r="G1012" s="264">
        <v>8486.6299999999992</v>
      </c>
      <c r="H1012" s="265">
        <v>33946.519999999997</v>
      </c>
      <c r="I1012" s="266">
        <v>33946.519999999997</v>
      </c>
      <c r="J1012" s="266">
        <v>0</v>
      </c>
      <c r="K1012" s="262"/>
      <c r="L1012" s="12">
        <v>8486.6299999999992</v>
      </c>
    </row>
    <row r="1013" spans="1:12" x14ac:dyDescent="0.25">
      <c r="A1013" s="259">
        <f>IF(F1013&gt;0,COUNTIF(F$8:F1013,"&gt;0"),0)</f>
        <v>895</v>
      </c>
      <c r="B1013" s="260" t="s">
        <v>186</v>
      </c>
      <c r="C1013" s="261"/>
      <c r="D1013" s="262" t="s">
        <v>326</v>
      </c>
      <c r="E1013" s="263" t="s">
        <v>185</v>
      </c>
      <c r="F1013" s="263">
        <v>4</v>
      </c>
      <c r="G1013" s="264">
        <v>918.05</v>
      </c>
      <c r="H1013" s="265">
        <v>3672.2</v>
      </c>
      <c r="I1013" s="266">
        <v>0</v>
      </c>
      <c r="J1013" s="266">
        <v>3672.2</v>
      </c>
      <c r="K1013" s="262"/>
      <c r="L1013" s="12">
        <v>918.05</v>
      </c>
    </row>
    <row r="1014" spans="1:12" x14ac:dyDescent="0.25">
      <c r="A1014" s="259">
        <f>IF(F1014&gt;0,COUNTIF(F$8:F1014,"&gt;0"),0)</f>
        <v>896</v>
      </c>
      <c r="B1014" s="260" t="s">
        <v>0</v>
      </c>
      <c r="C1014" s="261"/>
      <c r="D1014" s="262" t="s">
        <v>327</v>
      </c>
      <c r="E1014" s="263" t="s">
        <v>185</v>
      </c>
      <c r="F1014" s="263">
        <v>4</v>
      </c>
      <c r="G1014" s="264">
        <v>1761.38</v>
      </c>
      <c r="H1014" s="265">
        <v>7045.52</v>
      </c>
      <c r="I1014" s="266">
        <v>7045.52</v>
      </c>
      <c r="J1014" s="266">
        <v>0</v>
      </c>
      <c r="K1014" s="262"/>
      <c r="L1014" s="12">
        <v>1761.38</v>
      </c>
    </row>
    <row r="1015" spans="1:12" x14ac:dyDescent="0.25">
      <c r="A1015" s="259">
        <f>IF(F1015&gt;0,COUNTIF(F$8:F1015,"&gt;0"),0)</f>
        <v>897</v>
      </c>
      <c r="B1015" s="260" t="s">
        <v>186</v>
      </c>
      <c r="C1015" s="261"/>
      <c r="D1015" s="262" t="s">
        <v>328</v>
      </c>
      <c r="E1015" s="263" t="s">
        <v>185</v>
      </c>
      <c r="F1015" s="263">
        <v>4</v>
      </c>
      <c r="G1015" s="264">
        <v>560.44000000000005</v>
      </c>
      <c r="H1015" s="265">
        <v>2241.7600000000002</v>
      </c>
      <c r="I1015" s="266">
        <v>0</v>
      </c>
      <c r="J1015" s="266">
        <v>2241.7600000000002</v>
      </c>
      <c r="K1015" s="262"/>
      <c r="L1015" s="12">
        <v>560.44000000000005</v>
      </c>
    </row>
    <row r="1016" spans="1:12" x14ac:dyDescent="0.25">
      <c r="A1016" s="259">
        <f>IF(F1016&gt;0,COUNTIF(F$8:F1016,"&gt;0"),0)</f>
        <v>0</v>
      </c>
      <c r="B1016" s="260"/>
      <c r="C1016" s="261"/>
      <c r="D1016" s="262" t="s">
        <v>389</v>
      </c>
      <c r="E1016" s="263"/>
      <c r="F1016" s="263"/>
      <c r="G1016" s="264"/>
      <c r="H1016" s="265" t="str">
        <v/>
      </c>
      <c r="I1016" s="266">
        <v>0</v>
      </c>
      <c r="J1016" s="266">
        <v>0</v>
      </c>
      <c r="K1016" s="262"/>
      <c r="L1016" s="12">
        <v>0</v>
      </c>
    </row>
    <row r="1017" spans="1:12" ht="30" x14ac:dyDescent="0.25">
      <c r="A1017" s="259">
        <f>IF(F1017&gt;0,COUNTIF(F$8:F1017,"&gt;0"),0)</f>
        <v>898</v>
      </c>
      <c r="B1017" s="260" t="s">
        <v>0</v>
      </c>
      <c r="C1017" s="261"/>
      <c r="D1017" s="262" t="s">
        <v>330</v>
      </c>
      <c r="E1017" s="263" t="s">
        <v>185</v>
      </c>
      <c r="F1017" s="263">
        <v>3</v>
      </c>
      <c r="G1017" s="264">
        <v>461.93</v>
      </c>
      <c r="H1017" s="265">
        <v>1385.79</v>
      </c>
      <c r="I1017" s="266">
        <v>1385.79</v>
      </c>
      <c r="J1017" s="266">
        <v>0</v>
      </c>
      <c r="K1017" s="262"/>
      <c r="L1017" s="12">
        <v>461.93</v>
      </c>
    </row>
    <row r="1018" spans="1:12" ht="30" x14ac:dyDescent="0.25">
      <c r="A1018" s="259">
        <f>IF(F1018&gt;0,COUNTIF(F$8:F1018,"&gt;0"),0)</f>
        <v>899</v>
      </c>
      <c r="B1018" s="260" t="s">
        <v>0</v>
      </c>
      <c r="C1018" s="261"/>
      <c r="D1018" s="262" t="s">
        <v>331</v>
      </c>
      <c r="E1018" s="263" t="s">
        <v>185</v>
      </c>
      <c r="F1018" s="263">
        <v>5</v>
      </c>
      <c r="G1018" s="264">
        <v>98.61</v>
      </c>
      <c r="H1018" s="265">
        <v>493.05</v>
      </c>
      <c r="I1018" s="266">
        <v>493.05</v>
      </c>
      <c r="J1018" s="266">
        <v>0</v>
      </c>
      <c r="K1018" s="262"/>
      <c r="L1018" s="12">
        <v>98.61</v>
      </c>
    </row>
    <row r="1019" spans="1:12" x14ac:dyDescent="0.25">
      <c r="A1019" s="259">
        <f>IF(F1019&gt;0,COUNTIF(F$8:F1019,"&gt;0"),0)</f>
        <v>900</v>
      </c>
      <c r="B1019" s="260" t="s">
        <v>186</v>
      </c>
      <c r="C1019" s="261"/>
      <c r="D1019" s="262" t="s">
        <v>332</v>
      </c>
      <c r="E1019" s="263" t="s">
        <v>185</v>
      </c>
      <c r="F1019" s="263">
        <v>1</v>
      </c>
      <c r="G1019" s="264">
        <v>2701.88</v>
      </c>
      <c r="H1019" s="265">
        <v>2701.88</v>
      </c>
      <c r="I1019" s="266">
        <v>0</v>
      </c>
      <c r="J1019" s="266">
        <v>2701.88</v>
      </c>
      <c r="K1019" s="262"/>
      <c r="L1019" s="12">
        <v>2701.88</v>
      </c>
    </row>
    <row r="1020" spans="1:12" x14ac:dyDescent="0.25">
      <c r="A1020" s="259">
        <f>IF(F1020&gt;0,COUNTIF(F$8:F1020,"&gt;0"),0)</f>
        <v>0</v>
      </c>
      <c r="B1020" s="260"/>
      <c r="C1020" s="261"/>
      <c r="D1020" s="262" t="s">
        <v>390</v>
      </c>
      <c r="E1020" s="263"/>
      <c r="F1020" s="263"/>
      <c r="G1020" s="264"/>
      <c r="H1020" s="265" t="str">
        <v/>
      </c>
      <c r="I1020" s="266">
        <v>0</v>
      </c>
      <c r="J1020" s="266">
        <v>0</v>
      </c>
      <c r="K1020" s="262"/>
      <c r="L1020" s="12">
        <v>0</v>
      </c>
    </row>
    <row r="1021" spans="1:12" ht="30" x14ac:dyDescent="0.25">
      <c r="A1021" s="259">
        <f>IF(F1021&gt;0,COUNTIF(F$8:F1021,"&gt;0"),0)</f>
        <v>901</v>
      </c>
      <c r="B1021" s="260" t="s">
        <v>0</v>
      </c>
      <c r="C1021" s="261"/>
      <c r="D1021" s="262" t="s">
        <v>330</v>
      </c>
      <c r="E1021" s="263" t="s">
        <v>185</v>
      </c>
      <c r="F1021" s="263">
        <v>12</v>
      </c>
      <c r="G1021" s="264">
        <v>461.93</v>
      </c>
      <c r="H1021" s="265">
        <v>5543.16</v>
      </c>
      <c r="I1021" s="266">
        <v>5543.16</v>
      </c>
      <c r="J1021" s="266">
        <v>0</v>
      </c>
      <c r="K1021" s="262"/>
      <c r="L1021" s="12">
        <v>461.93</v>
      </c>
    </row>
    <row r="1022" spans="1:12" ht="30" x14ac:dyDescent="0.25">
      <c r="A1022" s="259">
        <f>IF(F1022&gt;0,COUNTIF(F$8:F1022,"&gt;0"),0)</f>
        <v>902</v>
      </c>
      <c r="B1022" s="260" t="s">
        <v>0</v>
      </c>
      <c r="C1022" s="261"/>
      <c r="D1022" s="262" t="s">
        <v>331</v>
      </c>
      <c r="E1022" s="263" t="s">
        <v>185</v>
      </c>
      <c r="F1022" s="263">
        <v>15</v>
      </c>
      <c r="G1022" s="264">
        <v>98.61</v>
      </c>
      <c r="H1022" s="265">
        <v>1479.15</v>
      </c>
      <c r="I1022" s="266">
        <v>1479.15</v>
      </c>
      <c r="J1022" s="266">
        <v>0</v>
      </c>
      <c r="K1022" s="262"/>
      <c r="L1022" s="12">
        <v>98.61</v>
      </c>
    </row>
    <row r="1023" spans="1:12" ht="30" x14ac:dyDescent="0.25">
      <c r="A1023" s="259">
        <f>IF(F1023&gt;0,COUNTIF(F$8:F1023,"&gt;0"),0)</f>
        <v>903</v>
      </c>
      <c r="B1023" s="260" t="s">
        <v>0</v>
      </c>
      <c r="C1023" s="261"/>
      <c r="D1023" s="262" t="s">
        <v>335</v>
      </c>
      <c r="E1023" s="263" t="s">
        <v>185</v>
      </c>
      <c r="F1023" s="263">
        <v>4</v>
      </c>
      <c r="G1023" s="264">
        <v>288.23</v>
      </c>
      <c r="H1023" s="265">
        <v>1152.92</v>
      </c>
      <c r="I1023" s="266">
        <v>1152.92</v>
      </c>
      <c r="J1023" s="266">
        <v>0</v>
      </c>
      <c r="K1023" s="262"/>
      <c r="L1023" s="12">
        <v>288.23</v>
      </c>
    </row>
    <row r="1024" spans="1:12" x14ac:dyDescent="0.25">
      <c r="A1024" s="259">
        <f>IF(F1024&gt;0,COUNTIF(F$8:F1024,"&gt;0"),0)</f>
        <v>904</v>
      </c>
      <c r="B1024" s="260" t="s">
        <v>186</v>
      </c>
      <c r="C1024" s="261"/>
      <c r="D1024" s="262" t="s">
        <v>332</v>
      </c>
      <c r="E1024" s="263" t="s">
        <v>185</v>
      </c>
      <c r="F1024" s="263">
        <v>3</v>
      </c>
      <c r="G1024" s="264">
        <v>3502.5</v>
      </c>
      <c r="H1024" s="265">
        <v>10507.5</v>
      </c>
      <c r="I1024" s="266">
        <v>0</v>
      </c>
      <c r="J1024" s="266">
        <v>10507.5</v>
      </c>
      <c r="K1024" s="262"/>
      <c r="L1024" s="12">
        <v>3502.5</v>
      </c>
    </row>
    <row r="1025" spans="1:12" x14ac:dyDescent="0.25">
      <c r="A1025" s="259">
        <f>IF(F1025&gt;0,COUNTIF(F$8:F1025,"&gt;0"),0)</f>
        <v>0</v>
      </c>
      <c r="B1025" s="260"/>
      <c r="C1025" s="261"/>
      <c r="D1025" s="262" t="s">
        <v>230</v>
      </c>
      <c r="E1025" s="263"/>
      <c r="F1025" s="263"/>
      <c r="G1025" s="264"/>
      <c r="H1025" s="265" t="str">
        <v/>
      </c>
      <c r="I1025" s="266">
        <v>0</v>
      </c>
      <c r="J1025" s="266">
        <v>0</v>
      </c>
      <c r="K1025" s="262"/>
      <c r="L1025" s="12">
        <v>0</v>
      </c>
    </row>
    <row r="1026" spans="1:12" x14ac:dyDescent="0.25">
      <c r="A1026" s="259">
        <f>IF(F1026&gt;0,COUNTIF(F$8:F1026,"&gt;0"),0)</f>
        <v>905</v>
      </c>
      <c r="B1026" s="260" t="s">
        <v>0</v>
      </c>
      <c r="C1026" s="261"/>
      <c r="D1026" s="262" t="s">
        <v>336</v>
      </c>
      <c r="E1026" s="263" t="s">
        <v>185</v>
      </c>
      <c r="F1026" s="263">
        <v>88</v>
      </c>
      <c r="G1026" s="264">
        <v>24.55</v>
      </c>
      <c r="H1026" s="265">
        <v>2160.4</v>
      </c>
      <c r="I1026" s="266">
        <v>2160.4</v>
      </c>
      <c r="J1026" s="266">
        <v>0</v>
      </c>
      <c r="K1026" s="262"/>
      <c r="L1026" s="12">
        <v>24.55</v>
      </c>
    </row>
    <row r="1027" spans="1:12" x14ac:dyDescent="0.25">
      <c r="A1027" s="259">
        <f>IF(F1027&gt;0,COUNTIF(F$8:F1027,"&gt;0"),0)</f>
        <v>906</v>
      </c>
      <c r="B1027" s="260" t="s">
        <v>186</v>
      </c>
      <c r="C1027" s="261"/>
      <c r="D1027" s="262" t="s">
        <v>337</v>
      </c>
      <c r="E1027" s="263" t="s">
        <v>185</v>
      </c>
      <c r="F1027" s="263">
        <v>88</v>
      </c>
      <c r="G1027" s="264">
        <v>213.5</v>
      </c>
      <c r="H1027" s="265">
        <v>18788</v>
      </c>
      <c r="I1027" s="266">
        <v>0</v>
      </c>
      <c r="J1027" s="266">
        <v>18788</v>
      </c>
      <c r="K1027" s="262"/>
      <c r="L1027" s="12">
        <v>213.5</v>
      </c>
    </row>
    <row r="1028" spans="1:12" x14ac:dyDescent="0.25">
      <c r="A1028" s="259">
        <f>IF(F1028&gt;0,COUNTIF(F$8:F1028,"&gt;0"),0)</f>
        <v>907</v>
      </c>
      <c r="B1028" s="260" t="s">
        <v>0</v>
      </c>
      <c r="C1028" s="261"/>
      <c r="D1028" s="262" t="s">
        <v>338</v>
      </c>
      <c r="E1028" s="263" t="s">
        <v>185</v>
      </c>
      <c r="F1028" s="263">
        <v>88</v>
      </c>
      <c r="G1028" s="264">
        <v>96.08</v>
      </c>
      <c r="H1028" s="265">
        <v>8455.0400000000009</v>
      </c>
      <c r="I1028" s="266">
        <v>8455.0400000000009</v>
      </c>
      <c r="J1028" s="266">
        <v>0</v>
      </c>
      <c r="K1028" s="262"/>
      <c r="L1028" s="12">
        <v>96.08</v>
      </c>
    </row>
    <row r="1029" spans="1:12" ht="45" x14ac:dyDescent="0.25">
      <c r="A1029" s="259">
        <f>IF(F1029&gt;0,COUNTIF(F$8:F1029,"&gt;0"),0)</f>
        <v>908</v>
      </c>
      <c r="B1029" s="260" t="s">
        <v>0</v>
      </c>
      <c r="C1029" s="261"/>
      <c r="D1029" s="262" t="s">
        <v>339</v>
      </c>
      <c r="E1029" s="263" t="s">
        <v>185</v>
      </c>
      <c r="F1029" s="263">
        <v>13</v>
      </c>
      <c r="G1029" s="264">
        <v>2500</v>
      </c>
      <c r="H1029" s="265">
        <v>32500</v>
      </c>
      <c r="I1029" s="266">
        <v>32500</v>
      </c>
      <c r="J1029" s="266">
        <v>0</v>
      </c>
      <c r="K1029" s="262"/>
      <c r="L1029" s="12">
        <v>2500</v>
      </c>
    </row>
    <row r="1030" spans="1:12" x14ac:dyDescent="0.25">
      <c r="A1030" s="259">
        <f>IF(F1030&gt;0,COUNTIF(F$8:F1030,"&gt;0"),0)</f>
        <v>909</v>
      </c>
      <c r="B1030" s="260" t="s">
        <v>186</v>
      </c>
      <c r="C1030" s="261"/>
      <c r="D1030" s="262" t="s">
        <v>236</v>
      </c>
      <c r="E1030" s="263" t="s">
        <v>185</v>
      </c>
      <c r="F1030" s="263">
        <v>13</v>
      </c>
      <c r="G1030" s="264">
        <v>384.3</v>
      </c>
      <c r="H1030" s="265">
        <v>4995.8999999999996</v>
      </c>
      <c r="I1030" s="266">
        <v>0</v>
      </c>
      <c r="J1030" s="266">
        <v>4995.8999999999996</v>
      </c>
      <c r="K1030" s="262"/>
      <c r="L1030" s="12">
        <v>384.3</v>
      </c>
    </row>
    <row r="1031" spans="1:12" x14ac:dyDescent="0.25">
      <c r="A1031" s="259">
        <f>IF(F1031&gt;0,COUNTIF(F$8:F1031,"&gt;0"),0)</f>
        <v>910</v>
      </c>
      <c r="B1031" s="260" t="s">
        <v>0</v>
      </c>
      <c r="C1031" s="261"/>
      <c r="D1031" s="262" t="s">
        <v>340</v>
      </c>
      <c r="E1031" s="263" t="s">
        <v>185</v>
      </c>
      <c r="F1031" s="263">
        <v>4</v>
      </c>
      <c r="G1031" s="264">
        <v>6950</v>
      </c>
      <c r="H1031" s="265">
        <v>27800</v>
      </c>
      <c r="I1031" s="266">
        <v>27800</v>
      </c>
      <c r="J1031" s="266">
        <v>0</v>
      </c>
      <c r="K1031" s="262"/>
      <c r="L1031" s="12">
        <v>6950</v>
      </c>
    </row>
    <row r="1032" spans="1:12" x14ac:dyDescent="0.25">
      <c r="A1032" s="259">
        <f>IF(F1032&gt;0,COUNTIF(F$8:F1032,"&gt;0"),0)</f>
        <v>911</v>
      </c>
      <c r="B1032" s="260" t="s">
        <v>186</v>
      </c>
      <c r="C1032" s="261"/>
      <c r="D1032" s="262" t="s">
        <v>341</v>
      </c>
      <c r="E1032" s="263" t="s">
        <v>185</v>
      </c>
      <c r="F1032" s="263">
        <v>4</v>
      </c>
      <c r="G1032" s="264">
        <v>1050</v>
      </c>
      <c r="H1032" s="265">
        <v>4200</v>
      </c>
      <c r="I1032" s="266">
        <v>0</v>
      </c>
      <c r="J1032" s="266">
        <v>4200</v>
      </c>
      <c r="K1032" s="262"/>
      <c r="L1032" s="12">
        <v>1050</v>
      </c>
    </row>
    <row r="1033" spans="1:12" ht="30" x14ac:dyDescent="0.25">
      <c r="A1033" s="259">
        <f>IF(F1033&gt;0,COUNTIF(F$8:F1033,"&gt;0"),0)</f>
        <v>912</v>
      </c>
      <c r="B1033" s="260" t="s">
        <v>0</v>
      </c>
      <c r="C1033" s="261"/>
      <c r="D1033" s="262" t="s">
        <v>342</v>
      </c>
      <c r="E1033" s="263" t="s">
        <v>185</v>
      </c>
      <c r="F1033" s="263">
        <v>37</v>
      </c>
      <c r="G1033" s="264">
        <v>1636.25</v>
      </c>
      <c r="H1033" s="265">
        <v>60541.25</v>
      </c>
      <c r="I1033" s="266">
        <v>60541.25</v>
      </c>
      <c r="J1033" s="266">
        <v>0</v>
      </c>
      <c r="K1033" s="262"/>
      <c r="L1033" s="12">
        <v>1636.25</v>
      </c>
    </row>
    <row r="1034" spans="1:12" x14ac:dyDescent="0.25">
      <c r="A1034" s="259">
        <f>IF(F1034&gt;0,COUNTIF(F$8:F1034,"&gt;0"),0)</f>
        <v>913</v>
      </c>
      <c r="B1034" s="260" t="s">
        <v>186</v>
      </c>
      <c r="C1034" s="261"/>
      <c r="D1034" s="262" t="s">
        <v>343</v>
      </c>
      <c r="E1034" s="263" t="s">
        <v>185</v>
      </c>
      <c r="F1034" s="263">
        <v>37</v>
      </c>
      <c r="G1034" s="264">
        <v>400</v>
      </c>
      <c r="H1034" s="265">
        <v>14800</v>
      </c>
      <c r="I1034" s="266">
        <v>0</v>
      </c>
      <c r="J1034" s="266">
        <v>14800</v>
      </c>
      <c r="K1034" s="262"/>
      <c r="L1034" s="12">
        <v>400</v>
      </c>
    </row>
    <row r="1035" spans="1:12" ht="30" x14ac:dyDescent="0.25">
      <c r="A1035" s="259">
        <f>IF(F1035&gt;0,COUNTIF(F$8:F1035,"&gt;0"),0)</f>
        <v>914</v>
      </c>
      <c r="B1035" s="260" t="s">
        <v>0</v>
      </c>
      <c r="C1035" s="261"/>
      <c r="D1035" s="262" t="s">
        <v>344</v>
      </c>
      <c r="E1035" s="263" t="s">
        <v>185</v>
      </c>
      <c r="F1035" s="263">
        <v>15</v>
      </c>
      <c r="G1035" s="264">
        <v>450</v>
      </c>
      <c r="H1035" s="265">
        <v>6750</v>
      </c>
      <c r="I1035" s="266">
        <v>6750</v>
      </c>
      <c r="J1035" s="266">
        <v>0</v>
      </c>
      <c r="K1035" s="262"/>
      <c r="L1035" s="12">
        <v>450</v>
      </c>
    </row>
    <row r="1036" spans="1:12" x14ac:dyDescent="0.25">
      <c r="A1036" s="259">
        <f>IF(F1036&gt;0,COUNTIF(F$8:F1036,"&gt;0"),0)</f>
        <v>915</v>
      </c>
      <c r="B1036" s="260" t="s">
        <v>186</v>
      </c>
      <c r="C1036" s="261"/>
      <c r="D1036" s="262" t="s">
        <v>345</v>
      </c>
      <c r="E1036" s="263" t="s">
        <v>185</v>
      </c>
      <c r="F1036" s="263">
        <v>15</v>
      </c>
      <c r="G1036" s="264">
        <v>360</v>
      </c>
      <c r="H1036" s="265">
        <v>5400</v>
      </c>
      <c r="I1036" s="266">
        <v>0</v>
      </c>
      <c r="J1036" s="266">
        <v>5400</v>
      </c>
      <c r="K1036" s="262"/>
      <c r="L1036" s="12">
        <v>360</v>
      </c>
    </row>
    <row r="1037" spans="1:12" ht="30" x14ac:dyDescent="0.25">
      <c r="A1037" s="259">
        <f>IF(F1037&gt;0,COUNTIF(F$8:F1037,"&gt;0"),0)</f>
        <v>916</v>
      </c>
      <c r="B1037" s="260" t="s">
        <v>0</v>
      </c>
      <c r="C1037" s="261"/>
      <c r="D1037" s="262" t="s">
        <v>266</v>
      </c>
      <c r="E1037" s="263" t="s">
        <v>185</v>
      </c>
      <c r="F1037" s="263">
        <v>31</v>
      </c>
      <c r="G1037" s="264">
        <v>64.680000000000007</v>
      </c>
      <c r="H1037" s="265">
        <v>2005.08</v>
      </c>
      <c r="I1037" s="266">
        <v>2005.08</v>
      </c>
      <c r="J1037" s="266">
        <v>0</v>
      </c>
      <c r="K1037" s="262"/>
      <c r="L1037" s="12">
        <v>64.680000000000007</v>
      </c>
    </row>
    <row r="1038" spans="1:12" ht="30" x14ac:dyDescent="0.25">
      <c r="A1038" s="259">
        <f>IF(F1038&gt;0,COUNTIF(F$8:F1038,"&gt;0"),0)</f>
        <v>917</v>
      </c>
      <c r="B1038" s="260" t="s">
        <v>186</v>
      </c>
      <c r="C1038" s="261"/>
      <c r="D1038" s="262" t="s">
        <v>267</v>
      </c>
      <c r="E1038" s="263" t="s">
        <v>185</v>
      </c>
      <c r="F1038" s="263">
        <v>31</v>
      </c>
      <c r="G1038" s="264">
        <v>128.1</v>
      </c>
      <c r="H1038" s="265">
        <v>3971.1</v>
      </c>
      <c r="I1038" s="266">
        <v>0</v>
      </c>
      <c r="J1038" s="266">
        <v>3971.1</v>
      </c>
      <c r="K1038" s="262"/>
      <c r="L1038" s="12">
        <v>128.1</v>
      </c>
    </row>
    <row r="1039" spans="1:12" x14ac:dyDescent="0.25">
      <c r="A1039" s="259">
        <f>IF(F1039&gt;0,COUNTIF(F$8:F1039,"&gt;0"),0)</f>
        <v>0</v>
      </c>
      <c r="B1039" s="260"/>
      <c r="C1039" s="261"/>
      <c r="D1039" s="262" t="s">
        <v>346</v>
      </c>
      <c r="E1039" s="263"/>
      <c r="F1039" s="263"/>
      <c r="G1039" s="264"/>
      <c r="H1039" s="265" t="str">
        <v/>
      </c>
      <c r="I1039" s="266">
        <v>0</v>
      </c>
      <c r="J1039" s="266">
        <v>0</v>
      </c>
      <c r="K1039" s="262"/>
      <c r="L1039" s="12">
        <v>0</v>
      </c>
    </row>
    <row r="1040" spans="1:12" ht="30" x14ac:dyDescent="0.25">
      <c r="A1040" s="259">
        <f>IF(F1040&gt;0,COUNTIF(F$8:F1040,"&gt;0"),0)</f>
        <v>918</v>
      </c>
      <c r="B1040" s="260" t="s">
        <v>0</v>
      </c>
      <c r="C1040" s="261"/>
      <c r="D1040" s="262" t="s">
        <v>347</v>
      </c>
      <c r="E1040" s="263" t="s">
        <v>200</v>
      </c>
      <c r="F1040" s="263">
        <v>6</v>
      </c>
      <c r="G1040" s="264">
        <v>850</v>
      </c>
      <c r="H1040" s="265">
        <v>5100</v>
      </c>
      <c r="I1040" s="266">
        <v>5100</v>
      </c>
      <c r="J1040" s="266">
        <v>0</v>
      </c>
      <c r="K1040" s="262"/>
      <c r="L1040" s="12">
        <v>850</v>
      </c>
    </row>
    <row r="1041" spans="1:12" x14ac:dyDescent="0.25">
      <c r="A1041" s="259">
        <f>IF(F1041&gt;0,COUNTIF(F$8:F1041,"&gt;0"),0)</f>
        <v>919</v>
      </c>
      <c r="B1041" s="260" t="s">
        <v>186</v>
      </c>
      <c r="C1041" s="261"/>
      <c r="D1041" s="262" t="s">
        <v>348</v>
      </c>
      <c r="E1041" s="263" t="s">
        <v>200</v>
      </c>
      <c r="F1041" s="263">
        <v>6</v>
      </c>
      <c r="G1041" s="264">
        <v>800</v>
      </c>
      <c r="H1041" s="265">
        <v>4800</v>
      </c>
      <c r="I1041" s="266">
        <v>0</v>
      </c>
      <c r="J1041" s="266">
        <v>4800</v>
      </c>
      <c r="K1041" s="262"/>
      <c r="L1041" s="12">
        <v>800</v>
      </c>
    </row>
    <row r="1042" spans="1:12" ht="30" x14ac:dyDescent="0.25">
      <c r="A1042" s="259">
        <f>IF(F1042&gt;0,COUNTIF(F$8:F1042,"&gt;0"),0)</f>
        <v>920</v>
      </c>
      <c r="B1042" s="260" t="s">
        <v>0</v>
      </c>
      <c r="C1042" s="261"/>
      <c r="D1042" s="262" t="s">
        <v>349</v>
      </c>
      <c r="E1042" s="263" t="s">
        <v>185</v>
      </c>
      <c r="F1042" s="263">
        <v>2</v>
      </c>
      <c r="G1042" s="264">
        <v>3150</v>
      </c>
      <c r="H1042" s="265">
        <v>6300</v>
      </c>
      <c r="I1042" s="266">
        <v>6300</v>
      </c>
      <c r="J1042" s="266">
        <v>0</v>
      </c>
      <c r="K1042" s="262"/>
      <c r="L1042" s="12">
        <v>3150</v>
      </c>
    </row>
    <row r="1043" spans="1:12" x14ac:dyDescent="0.25">
      <c r="A1043" s="259">
        <f>IF(F1043&gt;0,COUNTIF(F$8:F1043,"&gt;0"),0)</f>
        <v>921</v>
      </c>
      <c r="B1043" s="260" t="s">
        <v>186</v>
      </c>
      <c r="C1043" s="261"/>
      <c r="D1043" s="262" t="s">
        <v>350</v>
      </c>
      <c r="E1043" s="263" t="s">
        <v>200</v>
      </c>
      <c r="F1043" s="263">
        <v>6</v>
      </c>
      <c r="G1043" s="264">
        <v>800</v>
      </c>
      <c r="H1043" s="265">
        <v>4800</v>
      </c>
      <c r="I1043" s="266">
        <v>0</v>
      </c>
      <c r="J1043" s="266">
        <v>4800</v>
      </c>
      <c r="K1043" s="262"/>
      <c r="L1043" s="12">
        <v>800</v>
      </c>
    </row>
    <row r="1044" spans="1:12" ht="30" x14ac:dyDescent="0.25">
      <c r="A1044" s="259">
        <f>IF(F1044&gt;0,COUNTIF(F$8:F1044,"&gt;0"),0)</f>
        <v>922</v>
      </c>
      <c r="B1044" s="260" t="s">
        <v>0</v>
      </c>
      <c r="C1044" s="261"/>
      <c r="D1044" s="262" t="s">
        <v>351</v>
      </c>
      <c r="E1044" s="263" t="s">
        <v>185</v>
      </c>
      <c r="F1044" s="263">
        <v>1</v>
      </c>
      <c r="G1044" s="264">
        <v>3320</v>
      </c>
      <c r="H1044" s="265">
        <v>3320</v>
      </c>
      <c r="I1044" s="266">
        <v>3320</v>
      </c>
      <c r="J1044" s="266">
        <v>0</v>
      </c>
      <c r="K1044" s="262"/>
      <c r="L1044" s="12">
        <v>3320</v>
      </c>
    </row>
    <row r="1045" spans="1:12" x14ac:dyDescent="0.25">
      <c r="A1045" s="259">
        <f>IF(F1045&gt;0,COUNTIF(F$8:F1045,"&gt;0"),0)</f>
        <v>923</v>
      </c>
      <c r="B1045" s="260" t="s">
        <v>186</v>
      </c>
      <c r="C1045" s="261"/>
      <c r="D1045" s="262" t="s">
        <v>352</v>
      </c>
      <c r="E1045" s="263" t="s">
        <v>185</v>
      </c>
      <c r="F1045" s="263">
        <v>1</v>
      </c>
      <c r="G1045" s="264">
        <v>500</v>
      </c>
      <c r="H1045" s="265">
        <v>500</v>
      </c>
      <c r="I1045" s="266">
        <v>0</v>
      </c>
      <c r="J1045" s="266">
        <v>500</v>
      </c>
      <c r="K1045" s="262"/>
      <c r="L1045" s="12">
        <v>500</v>
      </c>
    </row>
    <row r="1046" spans="1:12" x14ac:dyDescent="0.25">
      <c r="A1046" s="259">
        <f>IF(F1046&gt;0,COUNTIF(F$8:F1046,"&gt;0"),0)</f>
        <v>0</v>
      </c>
      <c r="B1046" s="260"/>
      <c r="C1046" s="261"/>
      <c r="D1046" s="262" t="s">
        <v>353</v>
      </c>
      <c r="E1046" s="263"/>
      <c r="F1046" s="263"/>
      <c r="G1046" s="264"/>
      <c r="H1046" s="265" t="str">
        <v/>
      </c>
      <c r="I1046" s="266">
        <v>0</v>
      </c>
      <c r="J1046" s="266">
        <v>0</v>
      </c>
      <c r="K1046" s="262"/>
      <c r="L1046" s="12">
        <v>0</v>
      </c>
    </row>
    <row r="1047" spans="1:12" ht="30" x14ac:dyDescent="0.25">
      <c r="A1047" s="259">
        <f>IF(F1047&gt;0,COUNTIF(F$8:F1047,"&gt;0"),0)</f>
        <v>924</v>
      </c>
      <c r="B1047" s="260" t="s">
        <v>0</v>
      </c>
      <c r="C1047" s="261"/>
      <c r="D1047" s="262" t="s">
        <v>347</v>
      </c>
      <c r="E1047" s="263" t="s">
        <v>200</v>
      </c>
      <c r="F1047" s="263">
        <v>6</v>
      </c>
      <c r="G1047" s="264">
        <v>850</v>
      </c>
      <c r="H1047" s="265">
        <v>5100</v>
      </c>
      <c r="I1047" s="266">
        <v>5100</v>
      </c>
      <c r="J1047" s="266">
        <v>0</v>
      </c>
      <c r="K1047" s="262"/>
      <c r="L1047" s="12">
        <v>850</v>
      </c>
    </row>
    <row r="1048" spans="1:12" x14ac:dyDescent="0.25">
      <c r="A1048" s="259">
        <f>IF(F1048&gt;0,COUNTIF(F$8:F1048,"&gt;0"),0)</f>
        <v>925</v>
      </c>
      <c r="B1048" s="260" t="s">
        <v>186</v>
      </c>
      <c r="C1048" s="261"/>
      <c r="D1048" s="262" t="s">
        <v>348</v>
      </c>
      <c r="E1048" s="263" t="s">
        <v>200</v>
      </c>
      <c r="F1048" s="263">
        <v>6</v>
      </c>
      <c r="G1048" s="264">
        <v>800</v>
      </c>
      <c r="H1048" s="265">
        <v>4800</v>
      </c>
      <c r="I1048" s="266">
        <v>0</v>
      </c>
      <c r="J1048" s="266">
        <v>4800</v>
      </c>
      <c r="K1048" s="262"/>
      <c r="L1048" s="12">
        <v>800</v>
      </c>
    </row>
    <row r="1049" spans="1:12" ht="30" x14ac:dyDescent="0.25">
      <c r="A1049" s="259">
        <f>IF(F1049&gt;0,COUNTIF(F$8:F1049,"&gt;0"),0)</f>
        <v>926</v>
      </c>
      <c r="B1049" s="260" t="s">
        <v>0</v>
      </c>
      <c r="C1049" s="261"/>
      <c r="D1049" s="262" t="s">
        <v>349</v>
      </c>
      <c r="E1049" s="263" t="s">
        <v>185</v>
      </c>
      <c r="F1049" s="263">
        <v>2</v>
      </c>
      <c r="G1049" s="264">
        <v>3150</v>
      </c>
      <c r="H1049" s="265">
        <v>6300</v>
      </c>
      <c r="I1049" s="266">
        <v>6300</v>
      </c>
      <c r="J1049" s="266">
        <v>0</v>
      </c>
      <c r="K1049" s="262"/>
      <c r="L1049" s="12">
        <v>3150</v>
      </c>
    </row>
    <row r="1050" spans="1:12" x14ac:dyDescent="0.25">
      <c r="A1050" s="259">
        <f>IF(F1050&gt;0,COUNTIF(F$8:F1050,"&gt;0"),0)</f>
        <v>927</v>
      </c>
      <c r="B1050" s="260" t="s">
        <v>186</v>
      </c>
      <c r="C1050" s="261"/>
      <c r="D1050" s="262" t="s">
        <v>350</v>
      </c>
      <c r="E1050" s="263" t="s">
        <v>200</v>
      </c>
      <c r="F1050" s="263">
        <v>6</v>
      </c>
      <c r="G1050" s="264">
        <v>800</v>
      </c>
      <c r="H1050" s="265">
        <v>4800</v>
      </c>
      <c r="I1050" s="266">
        <v>0</v>
      </c>
      <c r="J1050" s="266">
        <v>4800</v>
      </c>
      <c r="K1050" s="262"/>
      <c r="L1050" s="12">
        <v>800</v>
      </c>
    </row>
    <row r="1051" spans="1:12" ht="30" x14ac:dyDescent="0.25">
      <c r="A1051" s="259">
        <f>IF(F1051&gt;0,COUNTIF(F$8:F1051,"&gt;0"),0)</f>
        <v>928</v>
      </c>
      <c r="B1051" s="260" t="s">
        <v>0</v>
      </c>
      <c r="C1051" s="261"/>
      <c r="D1051" s="262" t="s">
        <v>351</v>
      </c>
      <c r="E1051" s="263" t="s">
        <v>185</v>
      </c>
      <c r="F1051" s="263">
        <v>1</v>
      </c>
      <c r="G1051" s="264">
        <v>3320</v>
      </c>
      <c r="H1051" s="265">
        <v>3320</v>
      </c>
      <c r="I1051" s="266">
        <v>3320</v>
      </c>
      <c r="J1051" s="266">
        <v>0</v>
      </c>
      <c r="K1051" s="262"/>
      <c r="L1051" s="12">
        <v>3320</v>
      </c>
    </row>
    <row r="1052" spans="1:12" x14ac:dyDescent="0.25">
      <c r="A1052" s="259">
        <f>IF(F1052&gt;0,COUNTIF(F$8:F1052,"&gt;0"),0)</f>
        <v>929</v>
      </c>
      <c r="B1052" s="260" t="s">
        <v>186</v>
      </c>
      <c r="C1052" s="261"/>
      <c r="D1052" s="262" t="s">
        <v>352</v>
      </c>
      <c r="E1052" s="263" t="s">
        <v>185</v>
      </c>
      <c r="F1052" s="263">
        <v>1</v>
      </c>
      <c r="G1052" s="264">
        <v>500</v>
      </c>
      <c r="H1052" s="265">
        <v>500</v>
      </c>
      <c r="I1052" s="266">
        <v>0</v>
      </c>
      <c r="J1052" s="266">
        <v>500</v>
      </c>
      <c r="K1052" s="262"/>
      <c r="L1052" s="12">
        <v>500</v>
      </c>
    </row>
    <row r="1053" spans="1:12" x14ac:dyDescent="0.25">
      <c r="A1053" s="259">
        <f>IF(F1053&gt;0,COUNTIF(F$8:F1053,"&gt;0"),0)</f>
        <v>0</v>
      </c>
      <c r="B1053" s="260"/>
      <c r="C1053" s="261"/>
      <c r="D1053" s="262" t="s">
        <v>237</v>
      </c>
      <c r="E1053" s="263"/>
      <c r="F1053" s="263"/>
      <c r="G1053" s="264"/>
      <c r="H1053" s="265" t="str">
        <v/>
      </c>
      <c r="I1053" s="266">
        <v>0</v>
      </c>
      <c r="J1053" s="266">
        <v>0</v>
      </c>
      <c r="K1053" s="262"/>
      <c r="L1053" s="12">
        <v>0</v>
      </c>
    </row>
    <row r="1054" spans="1:12" ht="30" x14ac:dyDescent="0.25">
      <c r="A1054" s="259">
        <f>IF(F1054&gt;0,COUNTIF(F$8:F1054,"&gt;0"),0)</f>
        <v>930</v>
      </c>
      <c r="B1054" s="260" t="s">
        <v>0</v>
      </c>
      <c r="C1054" s="261"/>
      <c r="D1054" s="262" t="s">
        <v>242</v>
      </c>
      <c r="E1054" s="263" t="s">
        <v>200</v>
      </c>
      <c r="F1054" s="263">
        <v>588</v>
      </c>
      <c r="G1054" s="264">
        <v>59.91</v>
      </c>
      <c r="H1054" s="265">
        <v>35227.08</v>
      </c>
      <c r="I1054" s="266">
        <v>35227.08</v>
      </c>
      <c r="J1054" s="266">
        <v>0</v>
      </c>
      <c r="K1054" s="262"/>
      <c r="L1054" s="12">
        <v>59.91</v>
      </c>
    </row>
    <row r="1055" spans="1:12" ht="30" x14ac:dyDescent="0.25">
      <c r="A1055" s="259">
        <f>IF(F1055&gt;0,COUNTIF(F$8:F1055,"&gt;0"),0)</f>
        <v>931</v>
      </c>
      <c r="B1055" s="260" t="s">
        <v>0</v>
      </c>
      <c r="C1055" s="261"/>
      <c r="D1055" s="262" t="s">
        <v>243</v>
      </c>
      <c r="E1055" s="263" t="s">
        <v>200</v>
      </c>
      <c r="F1055" s="263">
        <v>1200</v>
      </c>
      <c r="G1055" s="264">
        <v>98.21</v>
      </c>
      <c r="H1055" s="265">
        <v>117852</v>
      </c>
      <c r="I1055" s="266">
        <v>117852</v>
      </c>
      <c r="J1055" s="266">
        <v>0</v>
      </c>
      <c r="K1055" s="262"/>
      <c r="L1055" s="12">
        <v>98.21</v>
      </c>
    </row>
    <row r="1056" spans="1:12" ht="30" x14ac:dyDescent="0.25">
      <c r="A1056" s="259">
        <f>IF(F1056&gt;0,COUNTIF(F$8:F1056,"&gt;0"),0)</f>
        <v>932</v>
      </c>
      <c r="B1056" s="260" t="s">
        <v>186</v>
      </c>
      <c r="C1056" s="261"/>
      <c r="D1056" s="262" t="s">
        <v>354</v>
      </c>
      <c r="E1056" s="263" t="s">
        <v>200</v>
      </c>
      <c r="F1056" s="263">
        <v>1788</v>
      </c>
      <c r="G1056" s="264">
        <v>88.07</v>
      </c>
      <c r="H1056" s="265">
        <v>157469.16</v>
      </c>
      <c r="I1056" s="266">
        <v>0</v>
      </c>
      <c r="J1056" s="266">
        <v>157469.16</v>
      </c>
      <c r="K1056" s="262"/>
      <c r="L1056" s="12">
        <v>88.07</v>
      </c>
    </row>
    <row r="1057" spans="1:12" x14ac:dyDescent="0.25">
      <c r="A1057" s="259">
        <f>IF(F1057&gt;0,COUNTIF(F$8:F1057,"&gt;0"),0)</f>
        <v>933</v>
      </c>
      <c r="B1057" s="260" t="s">
        <v>0</v>
      </c>
      <c r="C1057" s="261"/>
      <c r="D1057" s="262" t="s">
        <v>355</v>
      </c>
      <c r="E1057" s="263" t="s">
        <v>200</v>
      </c>
      <c r="F1057" s="263">
        <v>405</v>
      </c>
      <c r="G1057" s="264">
        <v>76.010000000000005</v>
      </c>
      <c r="H1057" s="265">
        <v>30784.05</v>
      </c>
      <c r="I1057" s="266">
        <v>30784.05</v>
      </c>
      <c r="J1057" s="266">
        <v>0</v>
      </c>
      <c r="K1057" s="262"/>
      <c r="L1057" s="12">
        <v>76.010000000000005</v>
      </c>
    </row>
    <row r="1058" spans="1:12" x14ac:dyDescent="0.25">
      <c r="A1058" s="259">
        <f>IF(F1058&gt;0,COUNTIF(F$8:F1058,"&gt;0"),0)</f>
        <v>934</v>
      </c>
      <c r="B1058" s="260" t="s">
        <v>0</v>
      </c>
      <c r="C1058" s="261"/>
      <c r="D1058" s="262" t="s">
        <v>356</v>
      </c>
      <c r="E1058" s="263" t="s">
        <v>200</v>
      </c>
      <c r="F1058" s="263">
        <v>151</v>
      </c>
      <c r="G1058" s="264">
        <v>52.48</v>
      </c>
      <c r="H1058" s="265">
        <v>7924.48</v>
      </c>
      <c r="I1058" s="266">
        <v>7924.48</v>
      </c>
      <c r="J1058" s="266">
        <v>0</v>
      </c>
      <c r="K1058" s="262"/>
      <c r="L1058" s="12">
        <v>52.48</v>
      </c>
    </row>
    <row r="1059" spans="1:12" x14ac:dyDescent="0.25">
      <c r="A1059" s="259">
        <f>IF(F1059&gt;0,COUNTIF(F$8:F1059,"&gt;0"),0)</f>
        <v>935</v>
      </c>
      <c r="B1059" s="260" t="s">
        <v>0</v>
      </c>
      <c r="C1059" s="261"/>
      <c r="D1059" s="262" t="s">
        <v>357</v>
      </c>
      <c r="E1059" s="263" t="s">
        <v>200</v>
      </c>
      <c r="F1059" s="263">
        <v>303</v>
      </c>
      <c r="G1059" s="264">
        <v>122.14</v>
      </c>
      <c r="H1059" s="265">
        <v>37008.42</v>
      </c>
      <c r="I1059" s="266">
        <v>37008.42</v>
      </c>
      <c r="J1059" s="266">
        <v>0</v>
      </c>
      <c r="K1059" s="262"/>
      <c r="L1059" s="12">
        <v>122.14</v>
      </c>
    </row>
    <row r="1060" spans="1:12" ht="30" x14ac:dyDescent="0.25">
      <c r="A1060" s="259">
        <f>IF(F1060&gt;0,COUNTIF(F$8:F1060,"&gt;0"),0)</f>
        <v>936</v>
      </c>
      <c r="B1060" s="260" t="s">
        <v>186</v>
      </c>
      <c r="C1060" s="261"/>
      <c r="D1060" s="262" t="s">
        <v>354</v>
      </c>
      <c r="E1060" s="263" t="s">
        <v>200</v>
      </c>
      <c r="F1060" s="263">
        <v>859</v>
      </c>
      <c r="G1060" s="264">
        <v>88.07</v>
      </c>
      <c r="H1060" s="265">
        <v>75652.13</v>
      </c>
      <c r="I1060" s="266">
        <v>0</v>
      </c>
      <c r="J1060" s="266">
        <v>75652.13</v>
      </c>
      <c r="K1060" s="262"/>
      <c r="L1060" s="12">
        <v>88.07</v>
      </c>
    </row>
    <row r="1061" spans="1:12" x14ac:dyDescent="0.25">
      <c r="A1061" s="259">
        <f>IF(F1061&gt;0,COUNTIF(F$8:F1061,"&gt;0"),0)</f>
        <v>937</v>
      </c>
      <c r="B1061" s="260" t="s">
        <v>0</v>
      </c>
      <c r="C1061" s="261"/>
      <c r="D1061" s="262" t="s">
        <v>251</v>
      </c>
      <c r="E1061" s="263" t="s">
        <v>200</v>
      </c>
      <c r="F1061" s="263">
        <v>96</v>
      </c>
      <c r="G1061" s="264">
        <v>74.73</v>
      </c>
      <c r="H1061" s="265">
        <v>7174.08</v>
      </c>
      <c r="I1061" s="266">
        <v>7174.08</v>
      </c>
      <c r="J1061" s="266">
        <v>0</v>
      </c>
      <c r="K1061" s="262"/>
      <c r="L1061" s="12">
        <v>74.73</v>
      </c>
    </row>
    <row r="1062" spans="1:12" ht="30" x14ac:dyDescent="0.25">
      <c r="A1062" s="259">
        <f>IF(F1062&gt;0,COUNTIF(F$8:F1062,"&gt;0"),0)</f>
        <v>938</v>
      </c>
      <c r="B1062" s="260" t="s">
        <v>186</v>
      </c>
      <c r="C1062" s="261"/>
      <c r="D1062" s="262" t="s">
        <v>354</v>
      </c>
      <c r="E1062" s="263" t="s">
        <v>200</v>
      </c>
      <c r="F1062" s="263">
        <v>96</v>
      </c>
      <c r="G1062" s="264">
        <v>88.07</v>
      </c>
      <c r="H1062" s="265">
        <v>8454.7199999999993</v>
      </c>
      <c r="I1062" s="266">
        <v>0</v>
      </c>
      <c r="J1062" s="266">
        <v>8454.7199999999993</v>
      </c>
      <c r="K1062" s="262"/>
      <c r="L1062" s="12">
        <v>88.07</v>
      </c>
    </row>
    <row r="1063" spans="1:12" x14ac:dyDescent="0.25">
      <c r="A1063" s="259">
        <f>IF(F1063&gt;0,COUNTIF(F$8:F1063,"&gt;0"),0)</f>
        <v>0</v>
      </c>
      <c r="B1063" s="260"/>
      <c r="C1063" s="261"/>
      <c r="D1063" s="262" t="s">
        <v>260</v>
      </c>
      <c r="E1063" s="263"/>
      <c r="F1063" s="263"/>
      <c r="G1063" s="264"/>
      <c r="H1063" s="265" t="str">
        <v/>
      </c>
      <c r="I1063" s="266">
        <v>0</v>
      </c>
      <c r="J1063" s="266">
        <v>0</v>
      </c>
      <c r="K1063" s="262"/>
      <c r="L1063" s="12">
        <v>0</v>
      </c>
    </row>
    <row r="1064" spans="1:12" ht="45" x14ac:dyDescent="0.25">
      <c r="A1064" s="259">
        <f>IF(F1064&gt;0,COUNTIF(F$8:F1064,"&gt;0"),0)</f>
        <v>939</v>
      </c>
      <c r="B1064" s="260" t="s">
        <v>0</v>
      </c>
      <c r="C1064" s="261"/>
      <c r="D1064" s="262" t="s">
        <v>358</v>
      </c>
      <c r="E1064" s="263" t="s">
        <v>185</v>
      </c>
      <c r="F1064" s="263">
        <v>15</v>
      </c>
      <c r="G1064" s="264">
        <v>361</v>
      </c>
      <c r="H1064" s="265">
        <v>5415</v>
      </c>
      <c r="I1064" s="266">
        <v>5415</v>
      </c>
      <c r="J1064" s="266">
        <v>0</v>
      </c>
      <c r="K1064" s="262"/>
      <c r="L1064" s="12">
        <v>361</v>
      </c>
    </row>
    <row r="1065" spans="1:12" ht="30" x14ac:dyDescent="0.25">
      <c r="A1065" s="259">
        <f>IF(F1065&gt;0,COUNTIF(F$8:F1065,"&gt;0"),0)</f>
        <v>940</v>
      </c>
      <c r="B1065" s="260" t="s">
        <v>0</v>
      </c>
      <c r="C1065" s="261"/>
      <c r="D1065" s="262" t="s">
        <v>359</v>
      </c>
      <c r="E1065" s="263" t="s">
        <v>185</v>
      </c>
      <c r="F1065" s="263">
        <v>177</v>
      </c>
      <c r="G1065" s="264">
        <v>287.70999999999998</v>
      </c>
      <c r="H1065" s="265">
        <v>50924.67</v>
      </c>
      <c r="I1065" s="266">
        <v>50924.67</v>
      </c>
      <c r="J1065" s="266">
        <v>0</v>
      </c>
      <c r="K1065" s="262"/>
      <c r="L1065" s="12">
        <v>287.70999999999998</v>
      </c>
    </row>
    <row r="1066" spans="1:12" ht="30" x14ac:dyDescent="0.25">
      <c r="A1066" s="259">
        <f>IF(F1066&gt;0,COUNTIF(F$8:F1066,"&gt;0"),0)</f>
        <v>941</v>
      </c>
      <c r="B1066" s="260" t="s">
        <v>186</v>
      </c>
      <c r="C1066" s="261"/>
      <c r="D1066" s="262" t="s">
        <v>360</v>
      </c>
      <c r="E1066" s="263" t="s">
        <v>185</v>
      </c>
      <c r="F1066" s="263">
        <v>192</v>
      </c>
      <c r="G1066" s="264">
        <v>192.15</v>
      </c>
      <c r="H1066" s="265">
        <v>36892.800000000003</v>
      </c>
      <c r="I1066" s="266">
        <v>0</v>
      </c>
      <c r="J1066" s="266">
        <v>36892.800000000003</v>
      </c>
      <c r="K1066" s="262"/>
      <c r="L1066" s="12">
        <v>192.15</v>
      </c>
    </row>
    <row r="1067" spans="1:12" ht="30" x14ac:dyDescent="0.25">
      <c r="A1067" s="259">
        <f>IF(F1067&gt;0,COUNTIF(F$8:F1067,"&gt;0"),0)</f>
        <v>942</v>
      </c>
      <c r="B1067" s="260" t="s">
        <v>0</v>
      </c>
      <c r="C1067" s="261"/>
      <c r="D1067" s="262" t="s">
        <v>361</v>
      </c>
      <c r="E1067" s="263" t="s">
        <v>185</v>
      </c>
      <c r="F1067" s="263">
        <v>15</v>
      </c>
      <c r="G1067" s="264">
        <v>170.8</v>
      </c>
      <c r="H1067" s="265">
        <v>2562</v>
      </c>
      <c r="I1067" s="266">
        <v>2562</v>
      </c>
      <c r="J1067" s="266">
        <v>0</v>
      </c>
      <c r="K1067" s="262"/>
      <c r="L1067" s="12">
        <v>170.8</v>
      </c>
    </row>
    <row r="1068" spans="1:12" ht="30" x14ac:dyDescent="0.25">
      <c r="A1068" s="259">
        <f>IF(F1068&gt;0,COUNTIF(F$8:F1068,"&gt;0"),0)</f>
        <v>943</v>
      </c>
      <c r="B1068" s="260" t="s">
        <v>186</v>
      </c>
      <c r="C1068" s="261"/>
      <c r="D1068" s="262" t="s">
        <v>265</v>
      </c>
      <c r="E1068" s="263" t="s">
        <v>185</v>
      </c>
      <c r="F1068" s="263">
        <v>15</v>
      </c>
      <c r="G1068" s="264">
        <v>256.2</v>
      </c>
      <c r="H1068" s="265">
        <v>3843</v>
      </c>
      <c r="I1068" s="266">
        <v>0</v>
      </c>
      <c r="J1068" s="266">
        <v>3843</v>
      </c>
      <c r="K1068" s="262"/>
      <c r="L1068" s="12">
        <v>256.2</v>
      </c>
    </row>
    <row r="1069" spans="1:12" ht="30" x14ac:dyDescent="0.25">
      <c r="A1069" s="259">
        <f>IF(F1069&gt;0,COUNTIF(F$8:F1069,"&gt;0"),0)</f>
        <v>944</v>
      </c>
      <c r="B1069" s="260" t="s">
        <v>0</v>
      </c>
      <c r="C1069" s="261"/>
      <c r="D1069" s="262" t="s">
        <v>362</v>
      </c>
      <c r="E1069" s="263" t="s">
        <v>185</v>
      </c>
      <c r="F1069" s="263">
        <v>15</v>
      </c>
      <c r="G1069" s="264">
        <v>278.79000000000002</v>
      </c>
      <c r="H1069" s="265">
        <v>4181.8500000000004</v>
      </c>
      <c r="I1069" s="266">
        <v>4181.8500000000004</v>
      </c>
      <c r="J1069" s="266">
        <v>0</v>
      </c>
      <c r="K1069" s="262"/>
      <c r="L1069" s="12">
        <v>278.79000000000002</v>
      </c>
    </row>
    <row r="1070" spans="1:12" ht="30" x14ac:dyDescent="0.25">
      <c r="A1070" s="259">
        <f>IF(F1070&gt;0,COUNTIF(F$8:F1070,"&gt;0"),0)</f>
        <v>945</v>
      </c>
      <c r="B1070" s="260" t="s">
        <v>186</v>
      </c>
      <c r="C1070" s="261"/>
      <c r="D1070" s="262" t="s">
        <v>363</v>
      </c>
      <c r="E1070" s="263" t="s">
        <v>185</v>
      </c>
      <c r="F1070" s="263">
        <v>15</v>
      </c>
      <c r="G1070" s="264">
        <v>344.27</v>
      </c>
      <c r="H1070" s="265">
        <v>5164.05</v>
      </c>
      <c r="I1070" s="266">
        <v>0</v>
      </c>
      <c r="J1070" s="266">
        <v>5164.05</v>
      </c>
      <c r="K1070" s="262"/>
      <c r="L1070" s="12">
        <v>344.27</v>
      </c>
    </row>
    <row r="1071" spans="1:12" ht="30" x14ac:dyDescent="0.25">
      <c r="A1071" s="259">
        <f>IF(F1071&gt;0,COUNTIF(F$8:F1071,"&gt;0"),0)</f>
        <v>946</v>
      </c>
      <c r="B1071" s="260" t="s">
        <v>0</v>
      </c>
      <c r="C1071" s="261"/>
      <c r="D1071" s="262" t="s">
        <v>264</v>
      </c>
      <c r="E1071" s="263" t="s">
        <v>185</v>
      </c>
      <c r="F1071" s="263">
        <v>2</v>
      </c>
      <c r="G1071" s="264">
        <v>330.93</v>
      </c>
      <c r="H1071" s="265">
        <v>661.86</v>
      </c>
      <c r="I1071" s="266">
        <v>661.86</v>
      </c>
      <c r="J1071" s="266">
        <v>0</v>
      </c>
      <c r="K1071" s="262"/>
      <c r="L1071" s="12">
        <v>330.93</v>
      </c>
    </row>
    <row r="1072" spans="1:12" ht="30" x14ac:dyDescent="0.25">
      <c r="A1072" s="259">
        <f>IF(F1072&gt;0,COUNTIF(F$8:F1072,"&gt;0"),0)</f>
        <v>947</v>
      </c>
      <c r="B1072" s="260" t="s">
        <v>186</v>
      </c>
      <c r="C1072" s="261"/>
      <c r="D1072" s="262" t="s">
        <v>265</v>
      </c>
      <c r="E1072" s="263" t="s">
        <v>185</v>
      </c>
      <c r="F1072" s="263">
        <v>2</v>
      </c>
      <c r="G1072" s="264">
        <v>256.2</v>
      </c>
      <c r="H1072" s="265">
        <v>512.4</v>
      </c>
      <c r="I1072" s="266">
        <v>0</v>
      </c>
      <c r="J1072" s="266">
        <v>512.4</v>
      </c>
      <c r="K1072" s="262"/>
      <c r="L1072" s="12">
        <v>256.2</v>
      </c>
    </row>
    <row r="1073" spans="1:12" ht="30" x14ac:dyDescent="0.25">
      <c r="A1073" s="259">
        <f>IF(F1073&gt;0,COUNTIF(F$8:F1073,"&gt;0"),0)</f>
        <v>948</v>
      </c>
      <c r="B1073" s="260" t="s">
        <v>0</v>
      </c>
      <c r="C1073" s="261"/>
      <c r="D1073" s="262" t="s">
        <v>364</v>
      </c>
      <c r="E1073" s="263" t="s">
        <v>185</v>
      </c>
      <c r="F1073" s="263">
        <v>16</v>
      </c>
      <c r="G1073" s="264">
        <v>136.99</v>
      </c>
      <c r="H1073" s="265">
        <v>2191.84</v>
      </c>
      <c r="I1073" s="266">
        <v>2191.84</v>
      </c>
      <c r="J1073" s="266">
        <v>0</v>
      </c>
      <c r="K1073" s="262"/>
      <c r="L1073" s="12">
        <v>136.99</v>
      </c>
    </row>
    <row r="1074" spans="1:12" ht="30" x14ac:dyDescent="0.25">
      <c r="A1074" s="259">
        <f>IF(F1074&gt;0,COUNTIF(F$8:F1074,"&gt;0"),0)</f>
        <v>949</v>
      </c>
      <c r="B1074" s="260" t="s">
        <v>0</v>
      </c>
      <c r="C1074" s="261"/>
      <c r="D1074" s="262" t="s">
        <v>365</v>
      </c>
      <c r="E1074" s="263" t="s">
        <v>185</v>
      </c>
      <c r="F1074" s="263">
        <v>50</v>
      </c>
      <c r="G1074" s="264">
        <v>178.27</v>
      </c>
      <c r="H1074" s="265">
        <v>8913.5</v>
      </c>
      <c r="I1074" s="266">
        <v>8913.5</v>
      </c>
      <c r="J1074" s="266">
        <v>0</v>
      </c>
      <c r="K1074" s="262"/>
      <c r="L1074" s="12">
        <v>178.27</v>
      </c>
    </row>
    <row r="1075" spans="1:12" ht="30" x14ac:dyDescent="0.25">
      <c r="A1075" s="259">
        <f>IF(F1075&gt;0,COUNTIF(F$8:F1075,"&gt;0"),0)</f>
        <v>950</v>
      </c>
      <c r="B1075" s="260" t="s">
        <v>0</v>
      </c>
      <c r="C1075" s="261"/>
      <c r="D1075" s="262" t="s">
        <v>366</v>
      </c>
      <c r="E1075" s="263" t="s">
        <v>185</v>
      </c>
      <c r="F1075" s="263">
        <v>16</v>
      </c>
      <c r="G1075" s="264">
        <v>274</v>
      </c>
      <c r="H1075" s="265">
        <v>4384</v>
      </c>
      <c r="I1075" s="266">
        <v>4384</v>
      </c>
      <c r="J1075" s="266">
        <v>0</v>
      </c>
      <c r="K1075" s="262"/>
      <c r="L1075" s="12">
        <v>274</v>
      </c>
    </row>
    <row r="1076" spans="1:12" x14ac:dyDescent="0.25">
      <c r="A1076" s="259">
        <f>IF(F1076&gt;0,COUNTIF(F$8:F1076,"&gt;0"),0)</f>
        <v>951</v>
      </c>
      <c r="B1076" s="260" t="s">
        <v>0</v>
      </c>
      <c r="C1076" s="261"/>
      <c r="D1076" s="262" t="s">
        <v>367</v>
      </c>
      <c r="E1076" s="263" t="s">
        <v>185</v>
      </c>
      <c r="F1076" s="263">
        <v>82</v>
      </c>
      <c r="G1076" s="264">
        <v>44.84</v>
      </c>
      <c r="H1076" s="265">
        <v>3676.88</v>
      </c>
      <c r="I1076" s="266">
        <v>3676.88</v>
      </c>
      <c r="J1076" s="266">
        <v>0</v>
      </c>
      <c r="K1076" s="262"/>
      <c r="L1076" s="12">
        <v>44.84</v>
      </c>
    </row>
    <row r="1077" spans="1:12" ht="30" x14ac:dyDescent="0.25">
      <c r="A1077" s="259">
        <f>IF(F1077&gt;0,COUNTIF(F$8:F1077,"&gt;0"),0)</f>
        <v>952</v>
      </c>
      <c r="B1077" s="260" t="s">
        <v>186</v>
      </c>
      <c r="C1077" s="261"/>
      <c r="D1077" s="262" t="s">
        <v>368</v>
      </c>
      <c r="E1077" s="263" t="s">
        <v>185</v>
      </c>
      <c r="F1077" s="263">
        <v>82</v>
      </c>
      <c r="G1077" s="264">
        <v>192.15</v>
      </c>
      <c r="H1077" s="265">
        <v>15756.3</v>
      </c>
      <c r="I1077" s="266">
        <v>0</v>
      </c>
      <c r="J1077" s="266">
        <v>15756.3</v>
      </c>
      <c r="K1077" s="262"/>
      <c r="L1077" s="12">
        <v>192.15</v>
      </c>
    </row>
    <row r="1078" spans="1:12" x14ac:dyDescent="0.25">
      <c r="A1078" s="259">
        <f>IF(F1078&gt;0,COUNTIF(F$8:F1078,"&gt;0"),0)</f>
        <v>953</v>
      </c>
      <c r="B1078" s="260" t="s">
        <v>0</v>
      </c>
      <c r="C1078" s="261"/>
      <c r="D1078" s="262" t="s">
        <v>369</v>
      </c>
      <c r="E1078" s="263" t="s">
        <v>185</v>
      </c>
      <c r="F1078" s="263">
        <v>15</v>
      </c>
      <c r="G1078" s="264">
        <v>285.02</v>
      </c>
      <c r="H1078" s="265">
        <v>4275.3</v>
      </c>
      <c r="I1078" s="266">
        <v>4275.3</v>
      </c>
      <c r="J1078" s="266">
        <v>0</v>
      </c>
      <c r="K1078" s="262"/>
      <c r="L1078" s="12">
        <v>285.02</v>
      </c>
    </row>
    <row r="1079" spans="1:12" x14ac:dyDescent="0.25">
      <c r="A1079" s="259">
        <f>IF(F1079&gt;0,COUNTIF(F$8:F1079,"&gt;0"),0)</f>
        <v>954</v>
      </c>
      <c r="B1079" s="260" t="s">
        <v>186</v>
      </c>
      <c r="C1079" s="261"/>
      <c r="D1079" s="262" t="s">
        <v>370</v>
      </c>
      <c r="E1079" s="263" t="s">
        <v>185</v>
      </c>
      <c r="F1079" s="263">
        <v>15</v>
      </c>
      <c r="G1079" s="264">
        <v>343.74</v>
      </c>
      <c r="H1079" s="265">
        <v>5156.1000000000004</v>
      </c>
      <c r="I1079" s="266">
        <v>0</v>
      </c>
      <c r="J1079" s="266">
        <v>5156.1000000000004</v>
      </c>
      <c r="K1079" s="262"/>
      <c r="L1079" s="12">
        <v>343.74</v>
      </c>
    </row>
    <row r="1080" spans="1:12" ht="45" x14ac:dyDescent="0.25">
      <c r="A1080" s="259">
        <f>IF(F1080&gt;0,COUNTIF(F$8:F1080,"&gt;0"),0)</f>
        <v>955</v>
      </c>
      <c r="B1080" s="260" t="s">
        <v>0</v>
      </c>
      <c r="C1080" s="261"/>
      <c r="D1080" s="262" t="s">
        <v>371</v>
      </c>
      <c r="E1080" s="263" t="s">
        <v>185</v>
      </c>
      <c r="F1080" s="263">
        <v>15</v>
      </c>
      <c r="G1080" s="264">
        <v>261.54000000000002</v>
      </c>
      <c r="H1080" s="265">
        <v>3923.1</v>
      </c>
      <c r="I1080" s="266">
        <v>3923.1</v>
      </c>
      <c r="J1080" s="266">
        <v>0</v>
      </c>
      <c r="K1080" s="262"/>
      <c r="L1080" s="12">
        <v>261.54000000000002</v>
      </c>
    </row>
    <row r="1081" spans="1:12" x14ac:dyDescent="0.25">
      <c r="A1081" s="259">
        <f>IF(F1081&gt;0,COUNTIF(F$8:F1081,"&gt;0"),0)</f>
        <v>956</v>
      </c>
      <c r="B1081" s="260" t="s">
        <v>0</v>
      </c>
      <c r="C1081" s="261"/>
      <c r="D1081" s="262" t="s">
        <v>372</v>
      </c>
      <c r="E1081" s="263" t="s">
        <v>185</v>
      </c>
      <c r="F1081" s="263">
        <v>15</v>
      </c>
      <c r="G1081" s="264">
        <v>74.73</v>
      </c>
      <c r="H1081" s="265">
        <v>1120.95</v>
      </c>
      <c r="I1081" s="266">
        <v>1120.95</v>
      </c>
      <c r="J1081" s="266">
        <v>0</v>
      </c>
      <c r="K1081" s="262"/>
      <c r="L1081" s="12">
        <v>74.73</v>
      </c>
    </row>
    <row r="1082" spans="1:12" x14ac:dyDescent="0.25">
      <c r="A1082" s="259">
        <f>IF(F1082&gt;0,COUNTIF(F$8:F1082,"&gt;0"),0)</f>
        <v>957</v>
      </c>
      <c r="B1082" s="260" t="s">
        <v>186</v>
      </c>
      <c r="C1082" s="261"/>
      <c r="D1082" s="262" t="s">
        <v>373</v>
      </c>
      <c r="E1082" s="263" t="s">
        <v>185</v>
      </c>
      <c r="F1082" s="263">
        <v>15</v>
      </c>
      <c r="G1082" s="264">
        <v>160.13</v>
      </c>
      <c r="H1082" s="265">
        <v>2401.9499999999998</v>
      </c>
      <c r="I1082" s="266">
        <v>0</v>
      </c>
      <c r="J1082" s="266">
        <v>2401.9499999999998</v>
      </c>
      <c r="K1082" s="262"/>
      <c r="L1082" s="12">
        <v>160.13</v>
      </c>
    </row>
    <row r="1083" spans="1:12" x14ac:dyDescent="0.25">
      <c r="A1083" s="259">
        <f>IF(F1083&gt;0,COUNTIF(F$8:F1083,"&gt;0"),0)</f>
        <v>958</v>
      </c>
      <c r="B1083" s="260" t="s">
        <v>186</v>
      </c>
      <c r="C1083" s="261"/>
      <c r="D1083" s="262" t="s">
        <v>374</v>
      </c>
      <c r="E1083" s="263" t="s">
        <v>185</v>
      </c>
      <c r="F1083" s="263">
        <v>15</v>
      </c>
      <c r="G1083" s="264">
        <v>160.13</v>
      </c>
      <c r="H1083" s="265">
        <v>2401.9499999999998</v>
      </c>
      <c r="I1083" s="266">
        <v>0</v>
      </c>
      <c r="J1083" s="266">
        <v>2401.9499999999998</v>
      </c>
      <c r="K1083" s="262"/>
      <c r="L1083" s="12">
        <v>160.13</v>
      </c>
    </row>
    <row r="1084" spans="1:12" x14ac:dyDescent="0.25">
      <c r="A1084" s="259">
        <f>IF(F1084&gt;0,COUNTIF(F$8:F1084,"&gt;0"),0)</f>
        <v>0</v>
      </c>
      <c r="B1084" s="260"/>
      <c r="C1084" s="261"/>
      <c r="D1084" s="262" t="s">
        <v>375</v>
      </c>
      <c r="E1084" s="263"/>
      <c r="F1084" s="263"/>
      <c r="G1084" s="264"/>
      <c r="H1084" s="265" t="str">
        <v/>
      </c>
      <c r="I1084" s="266">
        <v>0</v>
      </c>
      <c r="J1084" s="266">
        <v>0</v>
      </c>
      <c r="K1084" s="262"/>
      <c r="L1084" s="12">
        <v>0</v>
      </c>
    </row>
    <row r="1085" spans="1:12" x14ac:dyDescent="0.25">
      <c r="A1085" s="259">
        <f>IF(F1085&gt;0,COUNTIF(F$8:F1085,"&gt;0"),0)</f>
        <v>959</v>
      </c>
      <c r="B1085" s="260" t="s">
        <v>0</v>
      </c>
      <c r="C1085" s="261"/>
      <c r="D1085" s="262" t="s">
        <v>298</v>
      </c>
      <c r="E1085" s="263" t="s">
        <v>185</v>
      </c>
      <c r="F1085" s="263">
        <v>200</v>
      </c>
      <c r="G1085" s="264">
        <v>4.0599999999999996</v>
      </c>
      <c r="H1085" s="265">
        <v>812</v>
      </c>
      <c r="I1085" s="266">
        <v>812</v>
      </c>
      <c r="J1085" s="266">
        <v>0</v>
      </c>
      <c r="K1085" s="262"/>
      <c r="L1085" s="12">
        <v>4.0599999999999996</v>
      </c>
    </row>
    <row r="1086" spans="1:12" x14ac:dyDescent="0.25">
      <c r="A1086" s="259">
        <f>IF(F1086&gt;0,COUNTIF(F$8:F1086,"&gt;0"),0)</f>
        <v>960</v>
      </c>
      <c r="B1086" s="260" t="s">
        <v>0</v>
      </c>
      <c r="C1086" s="261"/>
      <c r="D1086" s="262" t="s">
        <v>299</v>
      </c>
      <c r="E1086" s="263" t="s">
        <v>185</v>
      </c>
      <c r="F1086" s="263">
        <v>1000</v>
      </c>
      <c r="G1086" s="264">
        <v>5.34</v>
      </c>
      <c r="H1086" s="265">
        <v>5340</v>
      </c>
      <c r="I1086" s="266">
        <v>5340</v>
      </c>
      <c r="J1086" s="266">
        <v>0</v>
      </c>
      <c r="K1086" s="262"/>
      <c r="L1086" s="12">
        <v>5.34</v>
      </c>
    </row>
    <row r="1087" spans="1:12" x14ac:dyDescent="0.25">
      <c r="A1087" s="259">
        <f>IF(F1087&gt;0,COUNTIF(F$8:F1087,"&gt;0"),0)</f>
        <v>961</v>
      </c>
      <c r="B1087" s="260" t="s">
        <v>0</v>
      </c>
      <c r="C1087" s="261"/>
      <c r="D1087" s="262" t="s">
        <v>300</v>
      </c>
      <c r="E1087" s="263" t="s">
        <v>185</v>
      </c>
      <c r="F1087" s="263">
        <v>15</v>
      </c>
      <c r="G1087" s="264">
        <v>2.46</v>
      </c>
      <c r="H1087" s="265">
        <v>36.9</v>
      </c>
      <c r="I1087" s="266">
        <v>36.9</v>
      </c>
      <c r="J1087" s="266">
        <v>0</v>
      </c>
      <c r="K1087" s="262"/>
      <c r="L1087" s="12">
        <v>2.46</v>
      </c>
    </row>
    <row r="1088" spans="1:12" x14ac:dyDescent="0.25">
      <c r="A1088" s="259">
        <f>IF(F1088&gt;0,COUNTIF(F$8:F1088,"&gt;0"),0)</f>
        <v>962</v>
      </c>
      <c r="B1088" s="260" t="s">
        <v>0</v>
      </c>
      <c r="C1088" s="261"/>
      <c r="D1088" s="262" t="s">
        <v>376</v>
      </c>
      <c r="E1088" s="263" t="s">
        <v>185</v>
      </c>
      <c r="F1088" s="263">
        <v>30</v>
      </c>
      <c r="G1088" s="264">
        <v>12.81</v>
      </c>
      <c r="H1088" s="265">
        <v>384.3</v>
      </c>
      <c r="I1088" s="266">
        <v>384.3</v>
      </c>
      <c r="J1088" s="266">
        <v>0</v>
      </c>
      <c r="K1088" s="262"/>
      <c r="L1088" s="12">
        <v>12.81</v>
      </c>
    </row>
    <row r="1089" spans="1:12" ht="30" x14ac:dyDescent="0.25">
      <c r="A1089" s="259">
        <f>IF(F1089&gt;0,COUNTIF(F$8:F1089,"&gt;0"),0)</f>
        <v>963</v>
      </c>
      <c r="B1089" s="260" t="s">
        <v>186</v>
      </c>
      <c r="C1089" s="261"/>
      <c r="D1089" s="262" t="s">
        <v>377</v>
      </c>
      <c r="E1089" s="263" t="s">
        <v>185</v>
      </c>
      <c r="F1089" s="263">
        <v>30</v>
      </c>
      <c r="G1089" s="264">
        <v>320.25</v>
      </c>
      <c r="H1089" s="265">
        <v>9607.5</v>
      </c>
      <c r="I1089" s="266">
        <v>0</v>
      </c>
      <c r="J1089" s="266">
        <v>9607.5</v>
      </c>
      <c r="K1089" s="262"/>
      <c r="L1089" s="12">
        <v>320.25</v>
      </c>
    </row>
    <row r="1090" spans="1:12" x14ac:dyDescent="0.25">
      <c r="A1090" s="259">
        <f>IF(F1090&gt;0,COUNTIF(F$8:F1090,"&gt;0"),0)</f>
        <v>964</v>
      </c>
      <c r="B1090" s="260" t="s">
        <v>0</v>
      </c>
      <c r="C1090" s="261"/>
      <c r="D1090" s="262" t="s">
        <v>378</v>
      </c>
      <c r="E1090" s="263" t="s">
        <v>185</v>
      </c>
      <c r="F1090" s="263">
        <v>183</v>
      </c>
      <c r="G1090" s="264">
        <v>58.21</v>
      </c>
      <c r="H1090" s="265">
        <v>10652.43</v>
      </c>
      <c r="I1090" s="266">
        <v>10652.43</v>
      </c>
      <c r="J1090" s="266">
        <v>0</v>
      </c>
      <c r="K1090" s="262"/>
      <c r="L1090" s="12">
        <v>58.21</v>
      </c>
    </row>
    <row r="1091" spans="1:12" x14ac:dyDescent="0.25">
      <c r="A1091" s="259">
        <f>IF(F1091&gt;0,COUNTIF(F$8:F1091,"&gt;0"),0)</f>
        <v>965</v>
      </c>
      <c r="B1091" s="260" t="s">
        <v>186</v>
      </c>
      <c r="C1091" s="261"/>
      <c r="D1091" s="262" t="s">
        <v>379</v>
      </c>
      <c r="E1091" s="263" t="s">
        <v>185</v>
      </c>
      <c r="F1091" s="263">
        <v>183</v>
      </c>
      <c r="G1091" s="264">
        <v>80.06</v>
      </c>
      <c r="H1091" s="265">
        <v>14650.98</v>
      </c>
      <c r="I1091" s="266">
        <v>0</v>
      </c>
      <c r="J1091" s="266">
        <v>14650.98</v>
      </c>
      <c r="K1091" s="262"/>
      <c r="L1091" s="12">
        <v>80.06</v>
      </c>
    </row>
    <row r="1092" spans="1:12" x14ac:dyDescent="0.25">
      <c r="A1092" s="259">
        <f>IF(F1092&gt;0,COUNTIF(F$8:F1092,"&gt;0"),0)</f>
        <v>966</v>
      </c>
      <c r="B1092" s="260" t="s">
        <v>0</v>
      </c>
      <c r="C1092" s="261"/>
      <c r="D1092" s="262" t="s">
        <v>380</v>
      </c>
      <c r="E1092" s="263" t="s">
        <v>185</v>
      </c>
      <c r="F1092" s="263">
        <v>15</v>
      </c>
      <c r="G1092" s="264">
        <v>53.38</v>
      </c>
      <c r="H1092" s="265">
        <v>800.7</v>
      </c>
      <c r="I1092" s="266">
        <v>800.7</v>
      </c>
      <c r="J1092" s="266">
        <v>0</v>
      </c>
      <c r="K1092" s="262"/>
      <c r="L1092" s="12">
        <v>53.38</v>
      </c>
    </row>
    <row r="1093" spans="1:12" x14ac:dyDescent="0.25">
      <c r="A1093" s="259">
        <f>IF(F1093&gt;0,COUNTIF(F$8:F1093,"&gt;0"),0)</f>
        <v>967</v>
      </c>
      <c r="B1093" s="260" t="s">
        <v>0</v>
      </c>
      <c r="C1093" s="261"/>
      <c r="D1093" s="262" t="s">
        <v>381</v>
      </c>
      <c r="E1093" s="263" t="s">
        <v>185</v>
      </c>
      <c r="F1093" s="263">
        <v>15</v>
      </c>
      <c r="G1093" s="264">
        <v>64.05</v>
      </c>
      <c r="H1093" s="265">
        <v>960.75</v>
      </c>
      <c r="I1093" s="266">
        <v>960.75</v>
      </c>
      <c r="J1093" s="266">
        <v>0</v>
      </c>
      <c r="K1093" s="262"/>
      <c r="L1093" s="12">
        <v>64.05</v>
      </c>
    </row>
    <row r="1094" spans="1:12" x14ac:dyDescent="0.25">
      <c r="A1094" s="259">
        <f>IF(F1094&gt;0,COUNTIF(F$8:F1094,"&gt;0"),0)</f>
        <v>968</v>
      </c>
      <c r="B1094" s="260" t="s">
        <v>186</v>
      </c>
      <c r="C1094" s="261"/>
      <c r="D1094" s="262" t="s">
        <v>382</v>
      </c>
      <c r="E1094" s="263" t="s">
        <v>185</v>
      </c>
      <c r="F1094" s="263">
        <v>30</v>
      </c>
      <c r="G1094" s="264">
        <v>80.06</v>
      </c>
      <c r="H1094" s="265">
        <v>2401.8000000000002</v>
      </c>
      <c r="I1094" s="266">
        <v>0</v>
      </c>
      <c r="J1094" s="266">
        <v>2401.8000000000002</v>
      </c>
      <c r="K1094" s="262"/>
      <c r="L1094" s="12">
        <v>80.06</v>
      </c>
    </row>
    <row r="1095" spans="1:12" x14ac:dyDescent="0.25">
      <c r="A1095" s="259">
        <f>IF(F1095&gt;0,COUNTIF(F$8:F1095,"&gt;0"),0)</f>
        <v>0</v>
      </c>
      <c r="B1095" s="260"/>
      <c r="C1095" s="261"/>
      <c r="D1095" s="262" t="s">
        <v>383</v>
      </c>
      <c r="E1095" s="263"/>
      <c r="F1095" s="263"/>
      <c r="G1095" s="264"/>
      <c r="H1095" s="265" t="str">
        <v/>
      </c>
      <c r="I1095" s="266">
        <v>0</v>
      </c>
      <c r="J1095" s="266">
        <v>0</v>
      </c>
      <c r="K1095" s="262"/>
      <c r="L1095" s="12">
        <v>0</v>
      </c>
    </row>
    <row r="1096" spans="1:12" ht="30" x14ac:dyDescent="0.25">
      <c r="A1096" s="259">
        <f>IF(F1096&gt;0,COUNTIF(F$8:F1096,"&gt;0"),0)</f>
        <v>969</v>
      </c>
      <c r="B1096" s="260" t="s">
        <v>0</v>
      </c>
      <c r="C1096" s="261"/>
      <c r="D1096" s="262" t="s">
        <v>317</v>
      </c>
      <c r="E1096" s="263" t="s">
        <v>185</v>
      </c>
      <c r="F1096" s="263">
        <v>8</v>
      </c>
      <c r="G1096" s="264">
        <v>640.5</v>
      </c>
      <c r="H1096" s="265">
        <v>5124</v>
      </c>
      <c r="I1096" s="266">
        <v>5124</v>
      </c>
      <c r="J1096" s="266">
        <v>0</v>
      </c>
      <c r="K1096" s="262"/>
      <c r="L1096" s="12">
        <v>640.5</v>
      </c>
    </row>
    <row r="1097" spans="1:12" x14ac:dyDescent="0.25">
      <c r="A1097" s="259">
        <f>IF(F1097&gt;0,COUNTIF(F$8:F1097,"&gt;0"),0)</f>
        <v>970</v>
      </c>
      <c r="B1097" s="260" t="s">
        <v>0</v>
      </c>
      <c r="C1097" s="261"/>
      <c r="D1097" s="262" t="s">
        <v>318</v>
      </c>
      <c r="E1097" s="263" t="s">
        <v>185</v>
      </c>
      <c r="F1097" s="263">
        <v>1</v>
      </c>
      <c r="G1097" s="264">
        <v>2028.25</v>
      </c>
      <c r="H1097" s="265">
        <v>2028.25</v>
      </c>
      <c r="I1097" s="266">
        <v>2028.25</v>
      </c>
      <c r="J1097" s="266">
        <v>0</v>
      </c>
      <c r="K1097" s="262"/>
      <c r="L1097" s="12">
        <v>2028.25</v>
      </c>
    </row>
    <row r="1098" spans="1:12" x14ac:dyDescent="0.25">
      <c r="A1098" s="259">
        <f>IF(F1098&gt;0,COUNTIF(F$8:F1098,"&gt;0"),0)</f>
        <v>0</v>
      </c>
      <c r="B1098" s="260"/>
      <c r="C1098" s="261"/>
      <c r="D1098" s="262" t="s">
        <v>402</v>
      </c>
      <c r="E1098" s="263"/>
      <c r="F1098" s="263"/>
      <c r="G1098" s="264"/>
      <c r="H1098" s="265" t="str">
        <v/>
      </c>
      <c r="I1098" s="266">
        <v>0</v>
      </c>
      <c r="J1098" s="266">
        <v>0</v>
      </c>
      <c r="K1098" s="262"/>
      <c r="L1098" s="12">
        <v>0</v>
      </c>
    </row>
    <row r="1099" spans="1:12" x14ac:dyDescent="0.25">
      <c r="A1099" s="259">
        <f>IF(F1099&gt;0,COUNTIF(F$8:F1099,"&gt;0"),0)</f>
        <v>0</v>
      </c>
      <c r="B1099" s="260"/>
      <c r="C1099" s="261"/>
      <c r="D1099" s="262" t="s">
        <v>182</v>
      </c>
      <c r="E1099" s="263"/>
      <c r="F1099" s="263"/>
      <c r="G1099" s="264"/>
      <c r="H1099" s="265" t="str">
        <v/>
      </c>
      <c r="I1099" s="266">
        <v>0</v>
      </c>
      <c r="J1099" s="266">
        <v>0</v>
      </c>
      <c r="K1099" s="262"/>
      <c r="L1099" s="12">
        <v>0</v>
      </c>
    </row>
    <row r="1100" spans="1:12" x14ac:dyDescent="0.25">
      <c r="A1100" s="259">
        <f>IF(F1100&gt;0,COUNTIF(F$8:F1100,"&gt;0"),0)</f>
        <v>971</v>
      </c>
      <c r="B1100" s="260" t="s">
        <v>0</v>
      </c>
      <c r="C1100" s="261"/>
      <c r="D1100" s="262" t="s">
        <v>320</v>
      </c>
      <c r="E1100" s="263" t="s">
        <v>185</v>
      </c>
      <c r="F1100" s="263">
        <v>16</v>
      </c>
      <c r="G1100" s="264">
        <v>6351.63</v>
      </c>
      <c r="H1100" s="265">
        <v>101626.08</v>
      </c>
      <c r="I1100" s="266">
        <v>101626.08</v>
      </c>
      <c r="J1100" s="266">
        <v>0</v>
      </c>
      <c r="K1100" s="262"/>
      <c r="L1100" s="12">
        <v>6351.63</v>
      </c>
    </row>
    <row r="1101" spans="1:12" ht="30" x14ac:dyDescent="0.25">
      <c r="A1101" s="259">
        <f>IF(F1101&gt;0,COUNTIF(F$8:F1101,"&gt;0"),0)</f>
        <v>972</v>
      </c>
      <c r="B1101" s="260" t="s">
        <v>0</v>
      </c>
      <c r="C1101" s="261"/>
      <c r="D1101" s="262" t="s">
        <v>385</v>
      </c>
      <c r="E1101" s="263" t="s">
        <v>185</v>
      </c>
      <c r="F1101" s="263">
        <v>16</v>
      </c>
      <c r="G1101" s="264">
        <v>0</v>
      </c>
      <c r="H1101" s="265" t="str">
        <v/>
      </c>
      <c r="I1101" s="266">
        <v>0</v>
      </c>
      <c r="J1101" s="266">
        <v>0</v>
      </c>
      <c r="K1101" s="262"/>
      <c r="L1101" s="12">
        <v>0</v>
      </c>
    </row>
    <row r="1102" spans="1:12" x14ac:dyDescent="0.25">
      <c r="A1102" s="259">
        <f>IF(F1102&gt;0,COUNTIF(F$8:F1102,"&gt;0"),0)</f>
        <v>973</v>
      </c>
      <c r="B1102" s="260" t="s">
        <v>186</v>
      </c>
      <c r="C1102" s="261"/>
      <c r="D1102" s="262" t="s">
        <v>322</v>
      </c>
      <c r="E1102" s="263" t="s">
        <v>185</v>
      </c>
      <c r="F1102" s="263">
        <v>16</v>
      </c>
      <c r="G1102" s="264">
        <v>2668.75</v>
      </c>
      <c r="H1102" s="265">
        <v>42700</v>
      </c>
      <c r="I1102" s="266">
        <v>0</v>
      </c>
      <c r="J1102" s="266">
        <v>42700</v>
      </c>
      <c r="K1102" s="262"/>
      <c r="L1102" s="12">
        <v>2668.75</v>
      </c>
    </row>
    <row r="1103" spans="1:12" x14ac:dyDescent="0.25">
      <c r="A1103" s="259">
        <f>IF(F1103&gt;0,COUNTIF(F$8:F1103,"&gt;0"),0)</f>
        <v>974</v>
      </c>
      <c r="B1103" s="260" t="s">
        <v>0</v>
      </c>
      <c r="C1103" s="261"/>
      <c r="D1103" s="262" t="s">
        <v>323</v>
      </c>
      <c r="E1103" s="263" t="s">
        <v>200</v>
      </c>
      <c r="F1103" s="263">
        <v>16</v>
      </c>
      <c r="G1103" s="264">
        <v>264.60000000000002</v>
      </c>
      <c r="H1103" s="265">
        <v>4233.6000000000004</v>
      </c>
      <c r="I1103" s="266">
        <v>4233.6000000000004</v>
      </c>
      <c r="J1103" s="266">
        <v>0</v>
      </c>
      <c r="K1103" s="262"/>
      <c r="L1103" s="12">
        <v>264.60000000000002</v>
      </c>
    </row>
    <row r="1104" spans="1:12" x14ac:dyDescent="0.25">
      <c r="A1104" s="259">
        <f>IF(F1104&gt;0,COUNTIF(F$8:F1104,"&gt;0"),0)</f>
        <v>975</v>
      </c>
      <c r="B1104" s="260" t="s">
        <v>186</v>
      </c>
      <c r="C1104" s="261"/>
      <c r="D1104" s="262" t="s">
        <v>324</v>
      </c>
      <c r="E1104" s="263" t="s">
        <v>200</v>
      </c>
      <c r="F1104" s="263">
        <v>16</v>
      </c>
      <c r="G1104" s="264">
        <v>330.75</v>
      </c>
      <c r="H1104" s="265">
        <v>5292</v>
      </c>
      <c r="I1104" s="266">
        <v>0</v>
      </c>
      <c r="J1104" s="266">
        <v>5292</v>
      </c>
      <c r="K1104" s="262"/>
      <c r="L1104" s="12">
        <v>330.75</v>
      </c>
    </row>
    <row r="1105" spans="1:12" x14ac:dyDescent="0.25">
      <c r="A1105" s="259">
        <f>IF(F1105&gt;0,COUNTIF(F$8:F1105,"&gt;0"),0)</f>
        <v>976</v>
      </c>
      <c r="B1105" s="260" t="s">
        <v>0</v>
      </c>
      <c r="C1105" s="261"/>
      <c r="D1105" s="262" t="s">
        <v>325</v>
      </c>
      <c r="E1105" s="263" t="s">
        <v>185</v>
      </c>
      <c r="F1105" s="263">
        <v>4</v>
      </c>
      <c r="G1105" s="264">
        <v>8486.6299999999992</v>
      </c>
      <c r="H1105" s="265">
        <v>33946.519999999997</v>
      </c>
      <c r="I1105" s="266">
        <v>33946.519999999997</v>
      </c>
      <c r="J1105" s="266">
        <v>0</v>
      </c>
      <c r="K1105" s="262"/>
      <c r="L1105" s="12">
        <v>8486.6299999999992</v>
      </c>
    </row>
    <row r="1106" spans="1:12" x14ac:dyDescent="0.25">
      <c r="A1106" s="259">
        <f>IF(F1106&gt;0,COUNTIF(F$8:F1106,"&gt;0"),0)</f>
        <v>977</v>
      </c>
      <c r="B1106" s="260" t="s">
        <v>186</v>
      </c>
      <c r="C1106" s="261"/>
      <c r="D1106" s="262" t="s">
        <v>326</v>
      </c>
      <c r="E1106" s="263" t="s">
        <v>185</v>
      </c>
      <c r="F1106" s="263">
        <v>4</v>
      </c>
      <c r="G1106" s="264">
        <v>918.05</v>
      </c>
      <c r="H1106" s="265">
        <v>3672.2</v>
      </c>
      <c r="I1106" s="266">
        <v>0</v>
      </c>
      <c r="J1106" s="266">
        <v>3672.2</v>
      </c>
      <c r="K1106" s="262"/>
      <c r="L1106" s="12">
        <v>918.05</v>
      </c>
    </row>
    <row r="1107" spans="1:12" x14ac:dyDescent="0.25">
      <c r="A1107" s="259">
        <f>IF(F1107&gt;0,COUNTIF(F$8:F1107,"&gt;0"),0)</f>
        <v>978</v>
      </c>
      <c r="B1107" s="260" t="s">
        <v>0</v>
      </c>
      <c r="C1107" s="261"/>
      <c r="D1107" s="262" t="s">
        <v>327</v>
      </c>
      <c r="E1107" s="263" t="s">
        <v>185</v>
      </c>
      <c r="F1107" s="263">
        <v>4</v>
      </c>
      <c r="G1107" s="264">
        <v>1761.38</v>
      </c>
      <c r="H1107" s="265">
        <v>7045.52</v>
      </c>
      <c r="I1107" s="266">
        <v>7045.52</v>
      </c>
      <c r="J1107" s="266">
        <v>0</v>
      </c>
      <c r="K1107" s="262"/>
      <c r="L1107" s="12">
        <v>1761.38</v>
      </c>
    </row>
    <row r="1108" spans="1:12" x14ac:dyDescent="0.25">
      <c r="A1108" s="259">
        <f>IF(F1108&gt;0,COUNTIF(F$8:F1108,"&gt;0"),0)</f>
        <v>979</v>
      </c>
      <c r="B1108" s="260" t="s">
        <v>186</v>
      </c>
      <c r="C1108" s="261"/>
      <c r="D1108" s="262" t="s">
        <v>328</v>
      </c>
      <c r="E1108" s="263" t="s">
        <v>185</v>
      </c>
      <c r="F1108" s="263">
        <v>4</v>
      </c>
      <c r="G1108" s="264">
        <v>560.44000000000005</v>
      </c>
      <c r="H1108" s="265">
        <v>2241.7600000000002</v>
      </c>
      <c r="I1108" s="266">
        <v>0</v>
      </c>
      <c r="J1108" s="266">
        <v>2241.7600000000002</v>
      </c>
      <c r="K1108" s="262"/>
      <c r="L1108" s="12">
        <v>560.44000000000005</v>
      </c>
    </row>
    <row r="1109" spans="1:12" x14ac:dyDescent="0.25">
      <c r="A1109" s="259">
        <f>IF(F1109&gt;0,COUNTIF(F$8:F1109,"&gt;0"),0)</f>
        <v>0</v>
      </c>
      <c r="B1109" s="260"/>
      <c r="C1109" s="261"/>
      <c r="D1109" s="262" t="s">
        <v>387</v>
      </c>
      <c r="E1109" s="263"/>
      <c r="F1109" s="263"/>
      <c r="G1109" s="264"/>
      <c r="H1109" s="265" t="str">
        <v/>
      </c>
      <c r="I1109" s="266">
        <v>0</v>
      </c>
      <c r="J1109" s="266">
        <v>0</v>
      </c>
      <c r="K1109" s="262"/>
      <c r="L1109" s="12">
        <v>0</v>
      </c>
    </row>
    <row r="1110" spans="1:12" ht="30" x14ac:dyDescent="0.25">
      <c r="A1110" s="259">
        <f>IF(F1110&gt;0,COUNTIF(F$8:F1110,"&gt;0"),0)</f>
        <v>980</v>
      </c>
      <c r="B1110" s="260" t="s">
        <v>0</v>
      </c>
      <c r="C1110" s="261"/>
      <c r="D1110" s="262" t="s">
        <v>330</v>
      </c>
      <c r="E1110" s="263" t="s">
        <v>185</v>
      </c>
      <c r="F1110" s="263">
        <v>16</v>
      </c>
      <c r="G1110" s="264">
        <v>461.93</v>
      </c>
      <c r="H1110" s="265">
        <v>7390.88</v>
      </c>
      <c r="I1110" s="266">
        <v>7390.88</v>
      </c>
      <c r="J1110" s="266">
        <v>0</v>
      </c>
      <c r="K1110" s="262"/>
      <c r="L1110" s="12">
        <v>461.93</v>
      </c>
    </row>
    <row r="1111" spans="1:12" ht="30" x14ac:dyDescent="0.25">
      <c r="A1111" s="259">
        <f>IF(F1111&gt;0,COUNTIF(F$8:F1111,"&gt;0"),0)</f>
        <v>981</v>
      </c>
      <c r="B1111" s="260" t="s">
        <v>0</v>
      </c>
      <c r="C1111" s="261"/>
      <c r="D1111" s="262" t="s">
        <v>331</v>
      </c>
      <c r="E1111" s="263" t="s">
        <v>185</v>
      </c>
      <c r="F1111" s="263">
        <v>20</v>
      </c>
      <c r="G1111" s="264">
        <v>98.61</v>
      </c>
      <c r="H1111" s="265">
        <v>1972.2</v>
      </c>
      <c r="I1111" s="266">
        <v>1972.2</v>
      </c>
      <c r="J1111" s="266">
        <v>0</v>
      </c>
      <c r="K1111" s="262"/>
      <c r="L1111" s="12">
        <v>98.61</v>
      </c>
    </row>
    <row r="1112" spans="1:12" ht="30" x14ac:dyDescent="0.25">
      <c r="A1112" s="259">
        <f>IF(F1112&gt;0,COUNTIF(F$8:F1112,"&gt;0"),0)</f>
        <v>982</v>
      </c>
      <c r="B1112" s="260" t="s">
        <v>0</v>
      </c>
      <c r="C1112" s="261"/>
      <c r="D1112" s="262" t="s">
        <v>335</v>
      </c>
      <c r="E1112" s="263" t="s">
        <v>185</v>
      </c>
      <c r="F1112" s="263">
        <v>4</v>
      </c>
      <c r="G1112" s="264">
        <v>288.23</v>
      </c>
      <c r="H1112" s="265">
        <v>1152.92</v>
      </c>
      <c r="I1112" s="266">
        <v>1152.92</v>
      </c>
      <c r="J1112" s="266">
        <v>0</v>
      </c>
      <c r="K1112" s="262"/>
      <c r="L1112" s="12">
        <v>288.23</v>
      </c>
    </row>
    <row r="1113" spans="1:12" x14ac:dyDescent="0.25">
      <c r="A1113" s="259">
        <f>IF(F1113&gt;0,COUNTIF(F$8:F1113,"&gt;0"),0)</f>
        <v>983</v>
      </c>
      <c r="B1113" s="260" t="s">
        <v>186</v>
      </c>
      <c r="C1113" s="261"/>
      <c r="D1113" s="262" t="s">
        <v>332</v>
      </c>
      <c r="E1113" s="263" t="s">
        <v>185</v>
      </c>
      <c r="F1113" s="263">
        <v>4</v>
      </c>
      <c r="G1113" s="264">
        <v>3502.5</v>
      </c>
      <c r="H1113" s="265">
        <v>14010</v>
      </c>
      <c r="I1113" s="266">
        <v>0</v>
      </c>
      <c r="J1113" s="266">
        <v>14010</v>
      </c>
      <c r="K1113" s="262"/>
      <c r="L1113" s="12">
        <v>3502.5</v>
      </c>
    </row>
    <row r="1114" spans="1:12" x14ac:dyDescent="0.25">
      <c r="A1114" s="259">
        <f>IF(F1114&gt;0,COUNTIF(F$8:F1114,"&gt;0"),0)</f>
        <v>0</v>
      </c>
      <c r="B1114" s="260"/>
      <c r="C1114" s="261"/>
      <c r="D1114" s="262" t="s">
        <v>230</v>
      </c>
      <c r="E1114" s="263"/>
      <c r="F1114" s="263"/>
      <c r="G1114" s="264"/>
      <c r="H1114" s="265" t="str">
        <v/>
      </c>
      <c r="I1114" s="266">
        <v>0</v>
      </c>
      <c r="J1114" s="266">
        <v>0</v>
      </c>
      <c r="K1114" s="262"/>
      <c r="L1114" s="12">
        <v>0</v>
      </c>
    </row>
    <row r="1115" spans="1:12" x14ac:dyDescent="0.25">
      <c r="A1115" s="259">
        <f>IF(F1115&gt;0,COUNTIF(F$8:F1115,"&gt;0"),0)</f>
        <v>984</v>
      </c>
      <c r="B1115" s="260" t="s">
        <v>0</v>
      </c>
      <c r="C1115" s="261"/>
      <c r="D1115" s="262" t="s">
        <v>336</v>
      </c>
      <c r="E1115" s="263" t="s">
        <v>185</v>
      </c>
      <c r="F1115" s="263">
        <v>88</v>
      </c>
      <c r="G1115" s="264">
        <v>24.55</v>
      </c>
      <c r="H1115" s="265">
        <v>2160.4</v>
      </c>
      <c r="I1115" s="266">
        <v>2160.4</v>
      </c>
      <c r="J1115" s="266">
        <v>0</v>
      </c>
      <c r="K1115" s="262"/>
      <c r="L1115" s="12">
        <v>24.55</v>
      </c>
    </row>
    <row r="1116" spans="1:12" x14ac:dyDescent="0.25">
      <c r="A1116" s="259">
        <f>IF(F1116&gt;0,COUNTIF(F$8:F1116,"&gt;0"),0)</f>
        <v>985</v>
      </c>
      <c r="B1116" s="260" t="s">
        <v>186</v>
      </c>
      <c r="C1116" s="261"/>
      <c r="D1116" s="262" t="s">
        <v>337</v>
      </c>
      <c r="E1116" s="263" t="s">
        <v>185</v>
      </c>
      <c r="F1116" s="263">
        <v>88</v>
      </c>
      <c r="G1116" s="264">
        <v>213.5</v>
      </c>
      <c r="H1116" s="265">
        <v>18788</v>
      </c>
      <c r="I1116" s="266">
        <v>0</v>
      </c>
      <c r="J1116" s="266">
        <v>18788</v>
      </c>
      <c r="K1116" s="262"/>
      <c r="L1116" s="12">
        <v>213.5</v>
      </c>
    </row>
    <row r="1117" spans="1:12" x14ac:dyDescent="0.25">
      <c r="A1117" s="259">
        <f>IF(F1117&gt;0,COUNTIF(F$8:F1117,"&gt;0"),0)</f>
        <v>986</v>
      </c>
      <c r="B1117" s="260" t="s">
        <v>0</v>
      </c>
      <c r="C1117" s="261"/>
      <c r="D1117" s="262" t="s">
        <v>338</v>
      </c>
      <c r="E1117" s="263" t="s">
        <v>185</v>
      </c>
      <c r="F1117" s="263">
        <v>88</v>
      </c>
      <c r="G1117" s="264">
        <v>96.08</v>
      </c>
      <c r="H1117" s="265">
        <v>8455.0400000000009</v>
      </c>
      <c r="I1117" s="266">
        <v>8455.0400000000009</v>
      </c>
      <c r="J1117" s="266">
        <v>0</v>
      </c>
      <c r="K1117" s="262"/>
      <c r="L1117" s="12">
        <v>96.08</v>
      </c>
    </row>
    <row r="1118" spans="1:12" ht="45" x14ac:dyDescent="0.25">
      <c r="A1118" s="259">
        <f>IF(F1118&gt;0,COUNTIF(F$8:F1118,"&gt;0"),0)</f>
        <v>987</v>
      </c>
      <c r="B1118" s="260" t="s">
        <v>0</v>
      </c>
      <c r="C1118" s="261"/>
      <c r="D1118" s="262" t="s">
        <v>339</v>
      </c>
      <c r="E1118" s="263" t="s">
        <v>185</v>
      </c>
      <c r="F1118" s="263">
        <v>12</v>
      </c>
      <c r="G1118" s="264">
        <v>2500</v>
      </c>
      <c r="H1118" s="265">
        <v>30000</v>
      </c>
      <c r="I1118" s="266">
        <v>30000</v>
      </c>
      <c r="J1118" s="266">
        <v>0</v>
      </c>
      <c r="K1118" s="262"/>
      <c r="L1118" s="12">
        <v>2500</v>
      </c>
    </row>
    <row r="1119" spans="1:12" x14ac:dyDescent="0.25">
      <c r="A1119" s="259">
        <f>IF(F1119&gt;0,COUNTIF(F$8:F1119,"&gt;0"),0)</f>
        <v>988</v>
      </c>
      <c r="B1119" s="260" t="s">
        <v>186</v>
      </c>
      <c r="C1119" s="261"/>
      <c r="D1119" s="262" t="s">
        <v>236</v>
      </c>
      <c r="E1119" s="263" t="s">
        <v>185</v>
      </c>
      <c r="F1119" s="263">
        <v>12</v>
      </c>
      <c r="G1119" s="264">
        <v>384.3</v>
      </c>
      <c r="H1119" s="265">
        <v>4611.6000000000004</v>
      </c>
      <c r="I1119" s="266">
        <v>0</v>
      </c>
      <c r="J1119" s="266">
        <v>4611.6000000000004</v>
      </c>
      <c r="K1119" s="262"/>
      <c r="L1119" s="12">
        <v>384.3</v>
      </c>
    </row>
    <row r="1120" spans="1:12" x14ac:dyDescent="0.25">
      <c r="A1120" s="259">
        <f>IF(F1120&gt;0,COUNTIF(F$8:F1120,"&gt;0"),0)</f>
        <v>989</v>
      </c>
      <c r="B1120" s="260" t="s">
        <v>0</v>
      </c>
      <c r="C1120" s="261"/>
      <c r="D1120" s="262" t="s">
        <v>340</v>
      </c>
      <c r="E1120" s="263" t="s">
        <v>185</v>
      </c>
      <c r="F1120" s="263">
        <v>2</v>
      </c>
      <c r="G1120" s="264">
        <v>6950</v>
      </c>
      <c r="H1120" s="265">
        <v>13900</v>
      </c>
      <c r="I1120" s="266">
        <v>13900</v>
      </c>
      <c r="J1120" s="266">
        <v>0</v>
      </c>
      <c r="K1120" s="262"/>
      <c r="L1120" s="12">
        <v>6950</v>
      </c>
    </row>
    <row r="1121" spans="1:12" x14ac:dyDescent="0.25">
      <c r="A1121" s="259">
        <f>IF(F1121&gt;0,COUNTIF(F$8:F1121,"&gt;0"),0)</f>
        <v>990</v>
      </c>
      <c r="B1121" s="260" t="s">
        <v>186</v>
      </c>
      <c r="C1121" s="261"/>
      <c r="D1121" s="262" t="s">
        <v>341</v>
      </c>
      <c r="E1121" s="263" t="s">
        <v>185</v>
      </c>
      <c r="F1121" s="263">
        <v>2</v>
      </c>
      <c r="G1121" s="264">
        <v>1050</v>
      </c>
      <c r="H1121" s="265">
        <v>2100</v>
      </c>
      <c r="I1121" s="266">
        <v>0</v>
      </c>
      <c r="J1121" s="266">
        <v>2100</v>
      </c>
      <c r="K1121" s="262"/>
      <c r="L1121" s="12">
        <v>1050</v>
      </c>
    </row>
    <row r="1122" spans="1:12" ht="30" x14ac:dyDescent="0.25">
      <c r="A1122" s="259">
        <f>IF(F1122&gt;0,COUNTIF(F$8:F1122,"&gt;0"),0)</f>
        <v>991</v>
      </c>
      <c r="B1122" s="260" t="s">
        <v>0</v>
      </c>
      <c r="C1122" s="261"/>
      <c r="D1122" s="262" t="s">
        <v>342</v>
      </c>
      <c r="E1122" s="263" t="s">
        <v>185</v>
      </c>
      <c r="F1122" s="263">
        <v>31</v>
      </c>
      <c r="G1122" s="264">
        <v>1636.25</v>
      </c>
      <c r="H1122" s="265">
        <v>50723.75</v>
      </c>
      <c r="I1122" s="266">
        <v>50723.75</v>
      </c>
      <c r="J1122" s="266">
        <v>0</v>
      </c>
      <c r="K1122" s="262"/>
      <c r="L1122" s="12">
        <v>1636.25</v>
      </c>
    </row>
    <row r="1123" spans="1:12" x14ac:dyDescent="0.25">
      <c r="A1123" s="259">
        <f>IF(F1123&gt;0,COUNTIF(F$8:F1123,"&gt;0"),0)</f>
        <v>992</v>
      </c>
      <c r="B1123" s="260" t="s">
        <v>186</v>
      </c>
      <c r="C1123" s="261"/>
      <c r="D1123" s="262" t="s">
        <v>343</v>
      </c>
      <c r="E1123" s="263" t="s">
        <v>185</v>
      </c>
      <c r="F1123" s="263">
        <v>31</v>
      </c>
      <c r="G1123" s="264">
        <v>400</v>
      </c>
      <c r="H1123" s="265">
        <v>12400</v>
      </c>
      <c r="I1123" s="266">
        <v>0</v>
      </c>
      <c r="J1123" s="266">
        <v>12400</v>
      </c>
      <c r="K1123" s="262"/>
      <c r="L1123" s="12">
        <v>400</v>
      </c>
    </row>
    <row r="1124" spans="1:12" ht="30" x14ac:dyDescent="0.25">
      <c r="A1124" s="259">
        <f>IF(F1124&gt;0,COUNTIF(F$8:F1124,"&gt;0"),0)</f>
        <v>993</v>
      </c>
      <c r="B1124" s="260" t="s">
        <v>0</v>
      </c>
      <c r="C1124" s="261"/>
      <c r="D1124" s="262" t="s">
        <v>344</v>
      </c>
      <c r="E1124" s="263" t="s">
        <v>185</v>
      </c>
      <c r="F1124" s="263">
        <v>13</v>
      </c>
      <c r="G1124" s="264">
        <v>450</v>
      </c>
      <c r="H1124" s="265">
        <v>5850</v>
      </c>
      <c r="I1124" s="266">
        <v>5850</v>
      </c>
      <c r="J1124" s="266">
        <v>0</v>
      </c>
      <c r="K1124" s="262"/>
      <c r="L1124" s="12">
        <v>450</v>
      </c>
    </row>
    <row r="1125" spans="1:12" x14ac:dyDescent="0.25">
      <c r="A1125" s="259">
        <f>IF(F1125&gt;0,COUNTIF(F$8:F1125,"&gt;0"),0)</f>
        <v>994</v>
      </c>
      <c r="B1125" s="260" t="s">
        <v>186</v>
      </c>
      <c r="C1125" s="261"/>
      <c r="D1125" s="262" t="s">
        <v>345</v>
      </c>
      <c r="E1125" s="263" t="s">
        <v>185</v>
      </c>
      <c r="F1125" s="263">
        <v>13</v>
      </c>
      <c r="G1125" s="264">
        <v>360</v>
      </c>
      <c r="H1125" s="265">
        <v>4680</v>
      </c>
      <c r="I1125" s="266">
        <v>0</v>
      </c>
      <c r="J1125" s="266">
        <v>4680</v>
      </c>
      <c r="K1125" s="262"/>
      <c r="L1125" s="12">
        <v>360</v>
      </c>
    </row>
    <row r="1126" spans="1:12" ht="30" x14ac:dyDescent="0.25">
      <c r="A1126" s="259">
        <f>IF(F1126&gt;0,COUNTIF(F$8:F1126,"&gt;0"),0)</f>
        <v>995</v>
      </c>
      <c r="B1126" s="260" t="s">
        <v>0</v>
      </c>
      <c r="C1126" s="261"/>
      <c r="D1126" s="262" t="s">
        <v>266</v>
      </c>
      <c r="E1126" s="263" t="s">
        <v>185</v>
      </c>
      <c r="F1126" s="263">
        <v>31</v>
      </c>
      <c r="G1126" s="264">
        <v>64.680000000000007</v>
      </c>
      <c r="H1126" s="265">
        <v>2005.08</v>
      </c>
      <c r="I1126" s="266">
        <v>2005.08</v>
      </c>
      <c r="J1126" s="266">
        <v>0</v>
      </c>
      <c r="K1126" s="262"/>
      <c r="L1126" s="12">
        <v>64.680000000000007</v>
      </c>
    </row>
    <row r="1127" spans="1:12" ht="30" x14ac:dyDescent="0.25">
      <c r="A1127" s="259">
        <f>IF(F1127&gt;0,COUNTIF(F$8:F1127,"&gt;0"),0)</f>
        <v>996</v>
      </c>
      <c r="B1127" s="260" t="s">
        <v>186</v>
      </c>
      <c r="C1127" s="261"/>
      <c r="D1127" s="262" t="s">
        <v>267</v>
      </c>
      <c r="E1127" s="263" t="s">
        <v>185</v>
      </c>
      <c r="F1127" s="263">
        <v>31</v>
      </c>
      <c r="G1127" s="264">
        <v>128.1</v>
      </c>
      <c r="H1127" s="265">
        <v>3971.1</v>
      </c>
      <c r="I1127" s="266">
        <v>0</v>
      </c>
      <c r="J1127" s="266">
        <v>3971.1</v>
      </c>
      <c r="K1127" s="262"/>
      <c r="L1127" s="12">
        <v>128.1</v>
      </c>
    </row>
    <row r="1128" spans="1:12" x14ac:dyDescent="0.25">
      <c r="A1128" s="259">
        <f>IF(F1128&gt;0,COUNTIF(F$8:F1128,"&gt;0"),0)</f>
        <v>0</v>
      </c>
      <c r="B1128" s="260"/>
      <c r="C1128" s="261"/>
      <c r="D1128" s="262" t="s">
        <v>346</v>
      </c>
      <c r="E1128" s="263"/>
      <c r="F1128" s="263"/>
      <c r="G1128" s="264"/>
      <c r="H1128" s="265" t="str">
        <v/>
      </c>
      <c r="I1128" s="266">
        <v>0</v>
      </c>
      <c r="J1128" s="266">
        <v>0</v>
      </c>
      <c r="K1128" s="262"/>
      <c r="L1128" s="12">
        <v>0</v>
      </c>
    </row>
    <row r="1129" spans="1:12" ht="30" x14ac:dyDescent="0.25">
      <c r="A1129" s="259">
        <f>IF(F1129&gt;0,COUNTIF(F$8:F1129,"&gt;0"),0)</f>
        <v>997</v>
      </c>
      <c r="B1129" s="260" t="s">
        <v>0</v>
      </c>
      <c r="C1129" s="261"/>
      <c r="D1129" s="262" t="s">
        <v>347</v>
      </c>
      <c r="E1129" s="263" t="s">
        <v>200</v>
      </c>
      <c r="F1129" s="263">
        <v>6</v>
      </c>
      <c r="G1129" s="264">
        <v>850</v>
      </c>
      <c r="H1129" s="265">
        <v>5100</v>
      </c>
      <c r="I1129" s="266">
        <v>5100</v>
      </c>
      <c r="J1129" s="266">
        <v>0</v>
      </c>
      <c r="K1129" s="262"/>
      <c r="L1129" s="12">
        <v>850</v>
      </c>
    </row>
    <row r="1130" spans="1:12" x14ac:dyDescent="0.25">
      <c r="A1130" s="259">
        <f>IF(F1130&gt;0,COUNTIF(F$8:F1130,"&gt;0"),0)</f>
        <v>998</v>
      </c>
      <c r="B1130" s="260" t="s">
        <v>186</v>
      </c>
      <c r="C1130" s="261"/>
      <c r="D1130" s="262" t="s">
        <v>348</v>
      </c>
      <c r="E1130" s="263" t="s">
        <v>200</v>
      </c>
      <c r="F1130" s="263">
        <v>6</v>
      </c>
      <c r="G1130" s="264">
        <v>800</v>
      </c>
      <c r="H1130" s="265">
        <v>4800</v>
      </c>
      <c r="I1130" s="266">
        <v>0</v>
      </c>
      <c r="J1130" s="266">
        <v>4800</v>
      </c>
      <c r="K1130" s="262"/>
      <c r="L1130" s="12">
        <v>800</v>
      </c>
    </row>
    <row r="1131" spans="1:12" ht="30" x14ac:dyDescent="0.25">
      <c r="A1131" s="259">
        <f>IF(F1131&gt;0,COUNTIF(F$8:F1131,"&gt;0"),0)</f>
        <v>999</v>
      </c>
      <c r="B1131" s="260" t="s">
        <v>0</v>
      </c>
      <c r="C1131" s="261"/>
      <c r="D1131" s="262" t="s">
        <v>349</v>
      </c>
      <c r="E1131" s="263" t="s">
        <v>185</v>
      </c>
      <c r="F1131" s="263">
        <v>2</v>
      </c>
      <c r="G1131" s="264">
        <v>3150</v>
      </c>
      <c r="H1131" s="265">
        <v>6300</v>
      </c>
      <c r="I1131" s="266">
        <v>6300</v>
      </c>
      <c r="J1131" s="266">
        <v>0</v>
      </c>
      <c r="K1131" s="262"/>
      <c r="L1131" s="12">
        <v>3150</v>
      </c>
    </row>
    <row r="1132" spans="1:12" x14ac:dyDescent="0.25">
      <c r="A1132" s="259">
        <f>IF(F1132&gt;0,COUNTIF(F$8:F1132,"&gt;0"),0)</f>
        <v>1000</v>
      </c>
      <c r="B1132" s="260" t="s">
        <v>186</v>
      </c>
      <c r="C1132" s="261"/>
      <c r="D1132" s="262" t="s">
        <v>350</v>
      </c>
      <c r="E1132" s="263" t="s">
        <v>200</v>
      </c>
      <c r="F1132" s="263">
        <v>6</v>
      </c>
      <c r="G1132" s="264">
        <v>800</v>
      </c>
      <c r="H1132" s="265">
        <v>4800</v>
      </c>
      <c r="I1132" s="266">
        <v>0</v>
      </c>
      <c r="J1132" s="266">
        <v>4800</v>
      </c>
      <c r="K1132" s="262"/>
      <c r="L1132" s="12">
        <v>800</v>
      </c>
    </row>
    <row r="1133" spans="1:12" ht="30" x14ac:dyDescent="0.25">
      <c r="A1133" s="259">
        <f>IF(F1133&gt;0,COUNTIF(F$8:F1133,"&gt;0"),0)</f>
        <v>1001</v>
      </c>
      <c r="B1133" s="260" t="s">
        <v>0</v>
      </c>
      <c r="C1133" s="261"/>
      <c r="D1133" s="262" t="s">
        <v>351</v>
      </c>
      <c r="E1133" s="263" t="s">
        <v>185</v>
      </c>
      <c r="F1133" s="263">
        <v>1</v>
      </c>
      <c r="G1133" s="264">
        <v>3320</v>
      </c>
      <c r="H1133" s="265">
        <v>3320</v>
      </c>
      <c r="I1133" s="266">
        <v>3320</v>
      </c>
      <c r="J1133" s="266">
        <v>0</v>
      </c>
      <c r="K1133" s="262"/>
      <c r="L1133" s="12">
        <v>3320</v>
      </c>
    </row>
    <row r="1134" spans="1:12" x14ac:dyDescent="0.25">
      <c r="A1134" s="259">
        <f>IF(F1134&gt;0,COUNTIF(F$8:F1134,"&gt;0"),0)</f>
        <v>1002</v>
      </c>
      <c r="B1134" s="260" t="s">
        <v>186</v>
      </c>
      <c r="C1134" s="261"/>
      <c r="D1134" s="262" t="s">
        <v>352</v>
      </c>
      <c r="E1134" s="263" t="s">
        <v>185</v>
      </c>
      <c r="F1134" s="263">
        <v>1</v>
      </c>
      <c r="G1134" s="264">
        <v>500</v>
      </c>
      <c r="H1134" s="265">
        <v>500</v>
      </c>
      <c r="I1134" s="266">
        <v>0</v>
      </c>
      <c r="J1134" s="266">
        <v>500</v>
      </c>
      <c r="K1134" s="262"/>
      <c r="L1134" s="12">
        <v>500</v>
      </c>
    </row>
    <row r="1135" spans="1:12" x14ac:dyDescent="0.25">
      <c r="A1135" s="259">
        <f>IF(F1135&gt;0,COUNTIF(F$8:F1135,"&gt;0"),0)</f>
        <v>0</v>
      </c>
      <c r="B1135" s="260"/>
      <c r="C1135" s="261"/>
      <c r="D1135" s="262" t="s">
        <v>353</v>
      </c>
      <c r="E1135" s="263"/>
      <c r="F1135" s="263"/>
      <c r="G1135" s="264"/>
      <c r="H1135" s="265" t="str">
        <v/>
      </c>
      <c r="I1135" s="266">
        <v>0</v>
      </c>
      <c r="J1135" s="266">
        <v>0</v>
      </c>
      <c r="K1135" s="262"/>
      <c r="L1135" s="12">
        <v>0</v>
      </c>
    </row>
    <row r="1136" spans="1:12" ht="30" x14ac:dyDescent="0.25">
      <c r="A1136" s="259">
        <f>IF(F1136&gt;0,COUNTIF(F$8:F1136,"&gt;0"),0)</f>
        <v>1003</v>
      </c>
      <c r="B1136" s="260" t="s">
        <v>0</v>
      </c>
      <c r="C1136" s="261"/>
      <c r="D1136" s="262" t="s">
        <v>347</v>
      </c>
      <c r="E1136" s="263" t="s">
        <v>200</v>
      </c>
      <c r="F1136" s="263">
        <v>6</v>
      </c>
      <c r="G1136" s="264">
        <v>850</v>
      </c>
      <c r="H1136" s="265">
        <v>5100</v>
      </c>
      <c r="I1136" s="266">
        <v>5100</v>
      </c>
      <c r="J1136" s="266">
        <v>0</v>
      </c>
      <c r="K1136" s="262"/>
      <c r="L1136" s="12">
        <v>850</v>
      </c>
    </row>
    <row r="1137" spans="1:12" x14ac:dyDescent="0.25">
      <c r="A1137" s="259">
        <f>IF(F1137&gt;0,COUNTIF(F$8:F1137,"&gt;0"),0)</f>
        <v>1004</v>
      </c>
      <c r="B1137" s="260" t="s">
        <v>186</v>
      </c>
      <c r="C1137" s="261"/>
      <c r="D1137" s="262" t="s">
        <v>348</v>
      </c>
      <c r="E1137" s="263" t="s">
        <v>200</v>
      </c>
      <c r="F1137" s="263">
        <v>6</v>
      </c>
      <c r="G1137" s="264">
        <v>800</v>
      </c>
      <c r="H1137" s="265">
        <v>4800</v>
      </c>
      <c r="I1137" s="266">
        <v>0</v>
      </c>
      <c r="J1137" s="266">
        <v>4800</v>
      </c>
      <c r="K1137" s="262"/>
      <c r="L1137" s="12">
        <v>800</v>
      </c>
    </row>
    <row r="1138" spans="1:12" ht="30" x14ac:dyDescent="0.25">
      <c r="A1138" s="259">
        <f>IF(F1138&gt;0,COUNTIF(F$8:F1138,"&gt;0"),0)</f>
        <v>1005</v>
      </c>
      <c r="B1138" s="260" t="s">
        <v>0</v>
      </c>
      <c r="C1138" s="261"/>
      <c r="D1138" s="262" t="s">
        <v>349</v>
      </c>
      <c r="E1138" s="263" t="s">
        <v>185</v>
      </c>
      <c r="F1138" s="263">
        <v>2</v>
      </c>
      <c r="G1138" s="264">
        <v>3150</v>
      </c>
      <c r="H1138" s="265">
        <v>6300</v>
      </c>
      <c r="I1138" s="266">
        <v>6300</v>
      </c>
      <c r="J1138" s="266">
        <v>0</v>
      </c>
      <c r="K1138" s="262"/>
      <c r="L1138" s="12">
        <v>3150</v>
      </c>
    </row>
    <row r="1139" spans="1:12" x14ac:dyDescent="0.25">
      <c r="A1139" s="259">
        <f>IF(F1139&gt;0,COUNTIF(F$8:F1139,"&gt;0"),0)</f>
        <v>1006</v>
      </c>
      <c r="B1139" s="260" t="s">
        <v>186</v>
      </c>
      <c r="C1139" s="261"/>
      <c r="D1139" s="262" t="s">
        <v>350</v>
      </c>
      <c r="E1139" s="263" t="s">
        <v>200</v>
      </c>
      <c r="F1139" s="263">
        <v>6</v>
      </c>
      <c r="G1139" s="264">
        <v>800</v>
      </c>
      <c r="H1139" s="265">
        <v>4800</v>
      </c>
      <c r="I1139" s="266">
        <v>0</v>
      </c>
      <c r="J1139" s="266">
        <v>4800</v>
      </c>
      <c r="K1139" s="262"/>
      <c r="L1139" s="12">
        <v>800</v>
      </c>
    </row>
    <row r="1140" spans="1:12" ht="30" x14ac:dyDescent="0.25">
      <c r="A1140" s="259">
        <f>IF(F1140&gt;0,COUNTIF(F$8:F1140,"&gt;0"),0)</f>
        <v>1007</v>
      </c>
      <c r="B1140" s="260" t="s">
        <v>0</v>
      </c>
      <c r="C1140" s="261"/>
      <c r="D1140" s="262" t="s">
        <v>351</v>
      </c>
      <c r="E1140" s="263" t="s">
        <v>185</v>
      </c>
      <c r="F1140" s="263">
        <v>1</v>
      </c>
      <c r="G1140" s="264">
        <v>3320</v>
      </c>
      <c r="H1140" s="265">
        <v>3320</v>
      </c>
      <c r="I1140" s="266">
        <v>3320</v>
      </c>
      <c r="J1140" s="266">
        <v>0</v>
      </c>
      <c r="K1140" s="262"/>
      <c r="L1140" s="12">
        <v>3320</v>
      </c>
    </row>
    <row r="1141" spans="1:12" x14ac:dyDescent="0.25">
      <c r="A1141" s="259">
        <f>IF(F1141&gt;0,COUNTIF(F$8:F1141,"&gt;0"),0)</f>
        <v>1008</v>
      </c>
      <c r="B1141" s="260" t="s">
        <v>186</v>
      </c>
      <c r="C1141" s="261"/>
      <c r="D1141" s="262" t="s">
        <v>352</v>
      </c>
      <c r="E1141" s="263" t="s">
        <v>185</v>
      </c>
      <c r="F1141" s="263">
        <v>1</v>
      </c>
      <c r="G1141" s="264">
        <v>500</v>
      </c>
      <c r="H1141" s="265">
        <v>500</v>
      </c>
      <c r="I1141" s="266">
        <v>0</v>
      </c>
      <c r="J1141" s="266">
        <v>500</v>
      </c>
      <c r="K1141" s="262"/>
      <c r="L1141" s="12">
        <v>500</v>
      </c>
    </row>
    <row r="1142" spans="1:12" x14ac:dyDescent="0.25">
      <c r="A1142" s="259">
        <f>IF(F1142&gt;0,COUNTIF(F$8:F1142,"&gt;0"),0)</f>
        <v>0</v>
      </c>
      <c r="B1142" s="260"/>
      <c r="C1142" s="261"/>
      <c r="D1142" s="262" t="s">
        <v>237</v>
      </c>
      <c r="E1142" s="263"/>
      <c r="F1142" s="263"/>
      <c r="G1142" s="264"/>
      <c r="H1142" s="265" t="str">
        <v/>
      </c>
      <c r="I1142" s="266">
        <v>0</v>
      </c>
      <c r="J1142" s="266">
        <v>0</v>
      </c>
      <c r="K1142" s="262"/>
      <c r="L1142" s="12">
        <v>0</v>
      </c>
    </row>
    <row r="1143" spans="1:12" ht="30" x14ac:dyDescent="0.25">
      <c r="A1143" s="259">
        <f>IF(F1143&gt;0,COUNTIF(F$8:F1143,"&gt;0"),0)</f>
        <v>1009</v>
      </c>
      <c r="B1143" s="260" t="s">
        <v>0</v>
      </c>
      <c r="C1143" s="261"/>
      <c r="D1143" s="262" t="s">
        <v>242</v>
      </c>
      <c r="E1143" s="263" t="s">
        <v>200</v>
      </c>
      <c r="F1143" s="263">
        <v>588</v>
      </c>
      <c r="G1143" s="264">
        <v>59.91</v>
      </c>
      <c r="H1143" s="265">
        <v>35227.08</v>
      </c>
      <c r="I1143" s="266">
        <v>35227.08</v>
      </c>
      <c r="J1143" s="266">
        <v>0</v>
      </c>
      <c r="K1143" s="262"/>
      <c r="L1143" s="12">
        <v>59.91</v>
      </c>
    </row>
    <row r="1144" spans="1:12" ht="30" x14ac:dyDescent="0.25">
      <c r="A1144" s="259">
        <f>IF(F1144&gt;0,COUNTIF(F$8:F1144,"&gt;0"),0)</f>
        <v>1010</v>
      </c>
      <c r="B1144" s="260" t="s">
        <v>0</v>
      </c>
      <c r="C1144" s="261"/>
      <c r="D1144" s="262" t="s">
        <v>243</v>
      </c>
      <c r="E1144" s="263" t="s">
        <v>200</v>
      </c>
      <c r="F1144" s="263">
        <v>1200</v>
      </c>
      <c r="G1144" s="264">
        <v>98.21</v>
      </c>
      <c r="H1144" s="265">
        <v>117852</v>
      </c>
      <c r="I1144" s="266">
        <v>117852</v>
      </c>
      <c r="J1144" s="266">
        <v>0</v>
      </c>
      <c r="K1144" s="262"/>
      <c r="L1144" s="12">
        <v>98.21</v>
      </c>
    </row>
    <row r="1145" spans="1:12" ht="30" x14ac:dyDescent="0.25">
      <c r="A1145" s="259">
        <f>IF(F1145&gt;0,COUNTIF(F$8:F1145,"&gt;0"),0)</f>
        <v>1011</v>
      </c>
      <c r="B1145" s="260" t="s">
        <v>186</v>
      </c>
      <c r="C1145" s="261"/>
      <c r="D1145" s="262" t="s">
        <v>354</v>
      </c>
      <c r="E1145" s="263" t="s">
        <v>200</v>
      </c>
      <c r="F1145" s="263">
        <v>1788</v>
      </c>
      <c r="G1145" s="264">
        <v>88.07</v>
      </c>
      <c r="H1145" s="265">
        <v>157469.16</v>
      </c>
      <c r="I1145" s="266">
        <v>0</v>
      </c>
      <c r="J1145" s="266">
        <v>157469.16</v>
      </c>
      <c r="K1145" s="262"/>
      <c r="L1145" s="12">
        <v>88.07</v>
      </c>
    </row>
    <row r="1146" spans="1:12" x14ac:dyDescent="0.25">
      <c r="A1146" s="259">
        <f>IF(F1146&gt;0,COUNTIF(F$8:F1146,"&gt;0"),0)</f>
        <v>1012</v>
      </c>
      <c r="B1146" s="260" t="s">
        <v>0</v>
      </c>
      <c r="C1146" s="261"/>
      <c r="D1146" s="262" t="s">
        <v>355</v>
      </c>
      <c r="E1146" s="263" t="s">
        <v>200</v>
      </c>
      <c r="F1146" s="263">
        <v>405</v>
      </c>
      <c r="G1146" s="264">
        <v>76.010000000000005</v>
      </c>
      <c r="H1146" s="265">
        <v>30784.05</v>
      </c>
      <c r="I1146" s="266">
        <v>30784.05</v>
      </c>
      <c r="J1146" s="266">
        <v>0</v>
      </c>
      <c r="K1146" s="262"/>
      <c r="L1146" s="12">
        <v>76.010000000000005</v>
      </c>
    </row>
    <row r="1147" spans="1:12" x14ac:dyDescent="0.25">
      <c r="A1147" s="259">
        <f>IF(F1147&gt;0,COUNTIF(F$8:F1147,"&gt;0"),0)</f>
        <v>1013</v>
      </c>
      <c r="B1147" s="260" t="s">
        <v>0</v>
      </c>
      <c r="C1147" s="261"/>
      <c r="D1147" s="262" t="s">
        <v>356</v>
      </c>
      <c r="E1147" s="263" t="s">
        <v>200</v>
      </c>
      <c r="F1147" s="263">
        <v>151</v>
      </c>
      <c r="G1147" s="264">
        <v>52.48</v>
      </c>
      <c r="H1147" s="265">
        <v>7924.48</v>
      </c>
      <c r="I1147" s="266">
        <v>7924.48</v>
      </c>
      <c r="J1147" s="266">
        <v>0</v>
      </c>
      <c r="K1147" s="262"/>
      <c r="L1147" s="12">
        <v>52.48</v>
      </c>
    </row>
    <row r="1148" spans="1:12" x14ac:dyDescent="0.25">
      <c r="A1148" s="259">
        <f>IF(F1148&gt;0,COUNTIF(F$8:F1148,"&gt;0"),0)</f>
        <v>1014</v>
      </c>
      <c r="B1148" s="260" t="s">
        <v>0</v>
      </c>
      <c r="C1148" s="261"/>
      <c r="D1148" s="262" t="s">
        <v>357</v>
      </c>
      <c r="E1148" s="263" t="s">
        <v>200</v>
      </c>
      <c r="F1148" s="263">
        <v>303</v>
      </c>
      <c r="G1148" s="264">
        <v>122.14</v>
      </c>
      <c r="H1148" s="265">
        <v>37008.42</v>
      </c>
      <c r="I1148" s="266">
        <v>37008.42</v>
      </c>
      <c r="J1148" s="266">
        <v>0</v>
      </c>
      <c r="K1148" s="262"/>
      <c r="L1148" s="12">
        <v>122.14</v>
      </c>
    </row>
    <row r="1149" spans="1:12" ht="30" x14ac:dyDescent="0.25">
      <c r="A1149" s="259">
        <f>IF(F1149&gt;0,COUNTIF(F$8:F1149,"&gt;0"),0)</f>
        <v>1015</v>
      </c>
      <c r="B1149" s="260" t="s">
        <v>186</v>
      </c>
      <c r="C1149" s="261"/>
      <c r="D1149" s="262" t="s">
        <v>354</v>
      </c>
      <c r="E1149" s="263" t="s">
        <v>200</v>
      </c>
      <c r="F1149" s="263">
        <v>859</v>
      </c>
      <c r="G1149" s="264">
        <v>88.07</v>
      </c>
      <c r="H1149" s="265">
        <v>75652.13</v>
      </c>
      <c r="I1149" s="266">
        <v>0</v>
      </c>
      <c r="J1149" s="266">
        <v>75652.13</v>
      </c>
      <c r="K1149" s="262"/>
      <c r="L1149" s="12">
        <v>88.07</v>
      </c>
    </row>
    <row r="1150" spans="1:12" x14ac:dyDescent="0.25">
      <c r="A1150" s="259">
        <f>IF(F1150&gt;0,COUNTIF(F$8:F1150,"&gt;0"),0)</f>
        <v>1016</v>
      </c>
      <c r="B1150" s="260" t="s">
        <v>0</v>
      </c>
      <c r="C1150" s="261"/>
      <c r="D1150" s="262" t="s">
        <v>251</v>
      </c>
      <c r="E1150" s="263" t="s">
        <v>200</v>
      </c>
      <c r="F1150" s="263">
        <v>96</v>
      </c>
      <c r="G1150" s="264">
        <v>74.73</v>
      </c>
      <c r="H1150" s="265">
        <v>7174.08</v>
      </c>
      <c r="I1150" s="266">
        <v>7174.08</v>
      </c>
      <c r="J1150" s="266">
        <v>0</v>
      </c>
      <c r="K1150" s="262"/>
      <c r="L1150" s="12">
        <v>74.73</v>
      </c>
    </row>
    <row r="1151" spans="1:12" ht="30" x14ac:dyDescent="0.25">
      <c r="A1151" s="259">
        <f>IF(F1151&gt;0,COUNTIF(F$8:F1151,"&gt;0"),0)</f>
        <v>1017</v>
      </c>
      <c r="B1151" s="260" t="s">
        <v>186</v>
      </c>
      <c r="C1151" s="261"/>
      <c r="D1151" s="262" t="s">
        <v>354</v>
      </c>
      <c r="E1151" s="263" t="s">
        <v>200</v>
      </c>
      <c r="F1151" s="263">
        <v>96</v>
      </c>
      <c r="G1151" s="264">
        <v>88.07</v>
      </c>
      <c r="H1151" s="265">
        <v>8454.7199999999993</v>
      </c>
      <c r="I1151" s="266">
        <v>0</v>
      </c>
      <c r="J1151" s="266">
        <v>8454.7199999999993</v>
      </c>
      <c r="K1151" s="262"/>
      <c r="L1151" s="12">
        <v>88.07</v>
      </c>
    </row>
    <row r="1152" spans="1:12" x14ac:dyDescent="0.25">
      <c r="A1152" s="259">
        <f>IF(F1152&gt;0,COUNTIF(F$8:F1152,"&gt;0"),0)</f>
        <v>0</v>
      </c>
      <c r="B1152" s="260"/>
      <c r="C1152" s="261"/>
      <c r="D1152" s="262" t="s">
        <v>260</v>
      </c>
      <c r="E1152" s="263"/>
      <c r="F1152" s="263"/>
      <c r="G1152" s="264"/>
      <c r="H1152" s="265" t="str">
        <v/>
      </c>
      <c r="I1152" s="266">
        <v>0</v>
      </c>
      <c r="J1152" s="266">
        <v>0</v>
      </c>
      <c r="K1152" s="262"/>
      <c r="L1152" s="12">
        <v>0</v>
      </c>
    </row>
    <row r="1153" spans="1:12" ht="45" x14ac:dyDescent="0.25">
      <c r="A1153" s="259">
        <f>IF(F1153&gt;0,COUNTIF(F$8:F1153,"&gt;0"),0)</f>
        <v>1018</v>
      </c>
      <c r="B1153" s="260" t="s">
        <v>0</v>
      </c>
      <c r="C1153" s="261"/>
      <c r="D1153" s="262" t="s">
        <v>358</v>
      </c>
      <c r="E1153" s="263" t="s">
        <v>185</v>
      </c>
      <c r="F1153" s="263">
        <v>16</v>
      </c>
      <c r="G1153" s="264">
        <v>361</v>
      </c>
      <c r="H1153" s="265">
        <v>5776</v>
      </c>
      <c r="I1153" s="266">
        <v>5776</v>
      </c>
      <c r="J1153" s="266">
        <v>0</v>
      </c>
      <c r="K1153" s="262"/>
      <c r="L1153" s="12">
        <v>361</v>
      </c>
    </row>
    <row r="1154" spans="1:12" ht="30" x14ac:dyDescent="0.25">
      <c r="A1154" s="259">
        <f>IF(F1154&gt;0,COUNTIF(F$8:F1154,"&gt;0"),0)</f>
        <v>1019</v>
      </c>
      <c r="B1154" s="260" t="s">
        <v>0</v>
      </c>
      <c r="C1154" s="261"/>
      <c r="D1154" s="262" t="s">
        <v>359</v>
      </c>
      <c r="E1154" s="263" t="s">
        <v>185</v>
      </c>
      <c r="F1154" s="263">
        <v>177</v>
      </c>
      <c r="G1154" s="264">
        <v>287.70999999999998</v>
      </c>
      <c r="H1154" s="265">
        <v>50924.67</v>
      </c>
      <c r="I1154" s="266">
        <v>50924.67</v>
      </c>
      <c r="J1154" s="266">
        <v>0</v>
      </c>
      <c r="K1154" s="262"/>
      <c r="L1154" s="12">
        <v>287.70999999999998</v>
      </c>
    </row>
    <row r="1155" spans="1:12" ht="30" x14ac:dyDescent="0.25">
      <c r="A1155" s="259">
        <f>IF(F1155&gt;0,COUNTIF(F$8:F1155,"&gt;0"),0)</f>
        <v>1020</v>
      </c>
      <c r="B1155" s="260" t="s">
        <v>186</v>
      </c>
      <c r="C1155" s="261"/>
      <c r="D1155" s="262" t="s">
        <v>360</v>
      </c>
      <c r="E1155" s="263" t="s">
        <v>185</v>
      </c>
      <c r="F1155" s="263">
        <v>193</v>
      </c>
      <c r="G1155" s="264">
        <v>192.15</v>
      </c>
      <c r="H1155" s="265">
        <v>37084.949999999997</v>
      </c>
      <c r="I1155" s="266">
        <v>0</v>
      </c>
      <c r="J1155" s="266">
        <v>37084.949999999997</v>
      </c>
      <c r="K1155" s="262"/>
      <c r="L1155" s="12">
        <v>192.15</v>
      </c>
    </row>
    <row r="1156" spans="1:12" ht="30" x14ac:dyDescent="0.25">
      <c r="A1156" s="259">
        <f>IF(F1156&gt;0,COUNTIF(F$8:F1156,"&gt;0"),0)</f>
        <v>1021</v>
      </c>
      <c r="B1156" s="260" t="s">
        <v>0</v>
      </c>
      <c r="C1156" s="261"/>
      <c r="D1156" s="262" t="s">
        <v>361</v>
      </c>
      <c r="E1156" s="263" t="s">
        <v>185</v>
      </c>
      <c r="F1156" s="263">
        <v>16</v>
      </c>
      <c r="G1156" s="264">
        <v>170.8</v>
      </c>
      <c r="H1156" s="265">
        <v>2732.8</v>
      </c>
      <c r="I1156" s="266">
        <v>2732.8</v>
      </c>
      <c r="J1156" s="266">
        <v>0</v>
      </c>
      <c r="K1156" s="262"/>
      <c r="L1156" s="12">
        <v>170.8</v>
      </c>
    </row>
    <row r="1157" spans="1:12" ht="30" x14ac:dyDescent="0.25">
      <c r="A1157" s="259">
        <f>IF(F1157&gt;0,COUNTIF(F$8:F1157,"&gt;0"),0)</f>
        <v>1022</v>
      </c>
      <c r="B1157" s="260" t="s">
        <v>186</v>
      </c>
      <c r="C1157" s="261"/>
      <c r="D1157" s="262" t="s">
        <v>265</v>
      </c>
      <c r="E1157" s="263" t="s">
        <v>185</v>
      </c>
      <c r="F1157" s="263">
        <v>16</v>
      </c>
      <c r="G1157" s="264">
        <v>256.2</v>
      </c>
      <c r="H1157" s="265">
        <v>4099.2</v>
      </c>
      <c r="I1157" s="266">
        <v>0</v>
      </c>
      <c r="J1157" s="266">
        <v>4099.2</v>
      </c>
      <c r="K1157" s="262"/>
      <c r="L1157" s="12">
        <v>256.2</v>
      </c>
    </row>
    <row r="1158" spans="1:12" ht="30" x14ac:dyDescent="0.25">
      <c r="A1158" s="259">
        <f>IF(F1158&gt;0,COUNTIF(F$8:F1158,"&gt;0"),0)</f>
        <v>1023</v>
      </c>
      <c r="B1158" s="260" t="s">
        <v>0</v>
      </c>
      <c r="C1158" s="261"/>
      <c r="D1158" s="262" t="s">
        <v>362</v>
      </c>
      <c r="E1158" s="263" t="s">
        <v>185</v>
      </c>
      <c r="F1158" s="263">
        <v>16</v>
      </c>
      <c r="G1158" s="264">
        <v>278.79000000000002</v>
      </c>
      <c r="H1158" s="265">
        <v>4460.6400000000003</v>
      </c>
      <c r="I1158" s="266">
        <v>4460.6400000000003</v>
      </c>
      <c r="J1158" s="266">
        <v>0</v>
      </c>
      <c r="K1158" s="262"/>
      <c r="L1158" s="12">
        <v>278.79000000000002</v>
      </c>
    </row>
    <row r="1159" spans="1:12" ht="30" x14ac:dyDescent="0.25">
      <c r="A1159" s="259">
        <f>IF(F1159&gt;0,COUNTIF(F$8:F1159,"&gt;0"),0)</f>
        <v>1024</v>
      </c>
      <c r="B1159" s="260" t="s">
        <v>186</v>
      </c>
      <c r="C1159" s="261"/>
      <c r="D1159" s="262" t="s">
        <v>363</v>
      </c>
      <c r="E1159" s="263" t="s">
        <v>185</v>
      </c>
      <c r="F1159" s="263">
        <v>16</v>
      </c>
      <c r="G1159" s="264">
        <v>344.27</v>
      </c>
      <c r="H1159" s="265">
        <v>5508.32</v>
      </c>
      <c r="I1159" s="266">
        <v>0</v>
      </c>
      <c r="J1159" s="266">
        <v>5508.32</v>
      </c>
      <c r="K1159" s="262"/>
      <c r="L1159" s="12">
        <v>344.27</v>
      </c>
    </row>
    <row r="1160" spans="1:12" ht="30" x14ac:dyDescent="0.25">
      <c r="A1160" s="259">
        <f>IF(F1160&gt;0,COUNTIF(F$8:F1160,"&gt;0"),0)</f>
        <v>1025</v>
      </c>
      <c r="B1160" s="260" t="s">
        <v>0</v>
      </c>
      <c r="C1160" s="261"/>
      <c r="D1160" s="262" t="s">
        <v>264</v>
      </c>
      <c r="E1160" s="263" t="s">
        <v>185</v>
      </c>
      <c r="F1160" s="263">
        <v>2</v>
      </c>
      <c r="G1160" s="264">
        <v>330.93</v>
      </c>
      <c r="H1160" s="265">
        <v>661.86</v>
      </c>
      <c r="I1160" s="266">
        <v>661.86</v>
      </c>
      <c r="J1160" s="266">
        <v>0</v>
      </c>
      <c r="K1160" s="262"/>
      <c r="L1160" s="12">
        <v>330.93</v>
      </c>
    </row>
    <row r="1161" spans="1:12" ht="30" x14ac:dyDescent="0.25">
      <c r="A1161" s="259">
        <f>IF(F1161&gt;0,COUNTIF(F$8:F1161,"&gt;0"),0)</f>
        <v>1026</v>
      </c>
      <c r="B1161" s="260" t="s">
        <v>186</v>
      </c>
      <c r="C1161" s="261"/>
      <c r="D1161" s="262" t="s">
        <v>265</v>
      </c>
      <c r="E1161" s="263" t="s">
        <v>185</v>
      </c>
      <c r="F1161" s="263">
        <v>2</v>
      </c>
      <c r="G1161" s="264">
        <v>256.2</v>
      </c>
      <c r="H1161" s="265">
        <v>512.4</v>
      </c>
      <c r="I1161" s="266">
        <v>0</v>
      </c>
      <c r="J1161" s="266">
        <v>512.4</v>
      </c>
      <c r="K1161" s="262"/>
      <c r="L1161" s="12">
        <v>256.2</v>
      </c>
    </row>
    <row r="1162" spans="1:12" ht="30" x14ac:dyDescent="0.25">
      <c r="A1162" s="259">
        <f>IF(F1162&gt;0,COUNTIF(F$8:F1162,"&gt;0"),0)</f>
        <v>1027</v>
      </c>
      <c r="B1162" s="260" t="s">
        <v>0</v>
      </c>
      <c r="C1162" s="261"/>
      <c r="D1162" s="262" t="s">
        <v>364</v>
      </c>
      <c r="E1162" s="263" t="s">
        <v>185</v>
      </c>
      <c r="F1162" s="263">
        <v>16</v>
      </c>
      <c r="G1162" s="264">
        <v>136.99</v>
      </c>
      <c r="H1162" s="265">
        <v>2191.84</v>
      </c>
      <c r="I1162" s="266">
        <v>2191.84</v>
      </c>
      <c r="J1162" s="266">
        <v>0</v>
      </c>
      <c r="K1162" s="262"/>
      <c r="L1162" s="12">
        <v>136.99</v>
      </c>
    </row>
    <row r="1163" spans="1:12" ht="30" x14ac:dyDescent="0.25">
      <c r="A1163" s="259">
        <f>IF(F1163&gt;0,COUNTIF(F$8:F1163,"&gt;0"),0)</f>
        <v>1028</v>
      </c>
      <c r="B1163" s="260" t="s">
        <v>0</v>
      </c>
      <c r="C1163" s="261"/>
      <c r="D1163" s="262" t="s">
        <v>365</v>
      </c>
      <c r="E1163" s="263" t="s">
        <v>185</v>
      </c>
      <c r="F1163" s="263">
        <v>50</v>
      </c>
      <c r="G1163" s="264">
        <v>178.27</v>
      </c>
      <c r="H1163" s="265">
        <v>8913.5</v>
      </c>
      <c r="I1163" s="266">
        <v>8913.5</v>
      </c>
      <c r="J1163" s="266">
        <v>0</v>
      </c>
      <c r="K1163" s="262"/>
      <c r="L1163" s="12">
        <v>178.27</v>
      </c>
    </row>
    <row r="1164" spans="1:12" ht="30" x14ac:dyDescent="0.25">
      <c r="A1164" s="259">
        <f>IF(F1164&gt;0,COUNTIF(F$8:F1164,"&gt;0"),0)</f>
        <v>1029</v>
      </c>
      <c r="B1164" s="260" t="s">
        <v>0</v>
      </c>
      <c r="C1164" s="261"/>
      <c r="D1164" s="262" t="s">
        <v>366</v>
      </c>
      <c r="E1164" s="263" t="s">
        <v>185</v>
      </c>
      <c r="F1164" s="263">
        <v>16</v>
      </c>
      <c r="G1164" s="264">
        <v>274</v>
      </c>
      <c r="H1164" s="265">
        <v>4384</v>
      </c>
      <c r="I1164" s="266">
        <v>4384</v>
      </c>
      <c r="J1164" s="266">
        <v>0</v>
      </c>
      <c r="K1164" s="262"/>
      <c r="L1164" s="12">
        <v>274</v>
      </c>
    </row>
    <row r="1165" spans="1:12" x14ac:dyDescent="0.25">
      <c r="A1165" s="259">
        <f>IF(F1165&gt;0,COUNTIF(F$8:F1165,"&gt;0"),0)</f>
        <v>1030</v>
      </c>
      <c r="B1165" s="260" t="s">
        <v>0</v>
      </c>
      <c r="C1165" s="261"/>
      <c r="D1165" s="262" t="s">
        <v>367</v>
      </c>
      <c r="E1165" s="263" t="s">
        <v>185</v>
      </c>
      <c r="F1165" s="263">
        <v>82</v>
      </c>
      <c r="G1165" s="264">
        <v>44.84</v>
      </c>
      <c r="H1165" s="265">
        <v>3676.88</v>
      </c>
      <c r="I1165" s="266">
        <v>3676.88</v>
      </c>
      <c r="J1165" s="266">
        <v>0</v>
      </c>
      <c r="K1165" s="262"/>
      <c r="L1165" s="12">
        <v>44.84</v>
      </c>
    </row>
    <row r="1166" spans="1:12" ht="30" x14ac:dyDescent="0.25">
      <c r="A1166" s="259">
        <f>IF(F1166&gt;0,COUNTIF(F$8:F1166,"&gt;0"),0)</f>
        <v>1031</v>
      </c>
      <c r="B1166" s="260" t="s">
        <v>186</v>
      </c>
      <c r="C1166" s="261"/>
      <c r="D1166" s="262" t="s">
        <v>368</v>
      </c>
      <c r="E1166" s="263" t="s">
        <v>185</v>
      </c>
      <c r="F1166" s="263">
        <v>82</v>
      </c>
      <c r="G1166" s="264">
        <v>192.15</v>
      </c>
      <c r="H1166" s="265">
        <v>15756.3</v>
      </c>
      <c r="I1166" s="266">
        <v>0</v>
      </c>
      <c r="J1166" s="266">
        <v>15756.3</v>
      </c>
      <c r="K1166" s="262"/>
      <c r="L1166" s="12">
        <v>192.15</v>
      </c>
    </row>
    <row r="1167" spans="1:12" x14ac:dyDescent="0.25">
      <c r="A1167" s="259">
        <f>IF(F1167&gt;0,COUNTIF(F$8:F1167,"&gt;0"),0)</f>
        <v>1032</v>
      </c>
      <c r="B1167" s="260" t="s">
        <v>0</v>
      </c>
      <c r="C1167" s="261"/>
      <c r="D1167" s="262" t="s">
        <v>369</v>
      </c>
      <c r="E1167" s="263" t="s">
        <v>185</v>
      </c>
      <c r="F1167" s="263">
        <v>16</v>
      </c>
      <c r="G1167" s="264">
        <v>285.02</v>
      </c>
      <c r="H1167" s="265">
        <v>4560.32</v>
      </c>
      <c r="I1167" s="266">
        <v>4560.32</v>
      </c>
      <c r="J1167" s="266">
        <v>0</v>
      </c>
      <c r="K1167" s="262"/>
      <c r="L1167" s="12">
        <v>285.02</v>
      </c>
    </row>
    <row r="1168" spans="1:12" x14ac:dyDescent="0.25">
      <c r="A1168" s="259">
        <f>IF(F1168&gt;0,COUNTIF(F$8:F1168,"&gt;0"),0)</f>
        <v>1033</v>
      </c>
      <c r="B1168" s="260" t="s">
        <v>186</v>
      </c>
      <c r="C1168" s="261"/>
      <c r="D1168" s="262" t="s">
        <v>370</v>
      </c>
      <c r="E1168" s="263" t="s">
        <v>185</v>
      </c>
      <c r="F1168" s="263">
        <v>16</v>
      </c>
      <c r="G1168" s="264">
        <v>343.74</v>
      </c>
      <c r="H1168" s="265">
        <v>5499.84</v>
      </c>
      <c r="I1168" s="266">
        <v>0</v>
      </c>
      <c r="J1168" s="266">
        <v>5499.84</v>
      </c>
      <c r="K1168" s="262"/>
      <c r="L1168" s="12">
        <v>343.74</v>
      </c>
    </row>
    <row r="1169" spans="1:12" ht="45" x14ac:dyDescent="0.25">
      <c r="A1169" s="259">
        <f>IF(F1169&gt;0,COUNTIF(F$8:F1169,"&gt;0"),0)</f>
        <v>1034</v>
      </c>
      <c r="B1169" s="260" t="s">
        <v>0</v>
      </c>
      <c r="C1169" s="261"/>
      <c r="D1169" s="262" t="s">
        <v>371</v>
      </c>
      <c r="E1169" s="263" t="s">
        <v>185</v>
      </c>
      <c r="F1169" s="263">
        <v>16</v>
      </c>
      <c r="G1169" s="264">
        <v>261.54000000000002</v>
      </c>
      <c r="H1169" s="265">
        <v>4184.6400000000003</v>
      </c>
      <c r="I1169" s="266">
        <v>4184.6400000000003</v>
      </c>
      <c r="J1169" s="266">
        <v>0</v>
      </c>
      <c r="K1169" s="262"/>
      <c r="L1169" s="12">
        <v>261.54000000000002</v>
      </c>
    </row>
    <row r="1170" spans="1:12" x14ac:dyDescent="0.25">
      <c r="A1170" s="259">
        <f>IF(F1170&gt;0,COUNTIF(F$8:F1170,"&gt;0"),0)</f>
        <v>1035</v>
      </c>
      <c r="B1170" s="260" t="s">
        <v>0</v>
      </c>
      <c r="C1170" s="261"/>
      <c r="D1170" s="262" t="s">
        <v>372</v>
      </c>
      <c r="E1170" s="263" t="s">
        <v>185</v>
      </c>
      <c r="F1170" s="263">
        <v>16</v>
      </c>
      <c r="G1170" s="264">
        <v>74.73</v>
      </c>
      <c r="H1170" s="265">
        <v>1195.68</v>
      </c>
      <c r="I1170" s="266">
        <v>1195.68</v>
      </c>
      <c r="J1170" s="266">
        <v>0</v>
      </c>
      <c r="K1170" s="262"/>
      <c r="L1170" s="12">
        <v>74.73</v>
      </c>
    </row>
    <row r="1171" spans="1:12" x14ac:dyDescent="0.25">
      <c r="A1171" s="259">
        <f>IF(F1171&gt;0,COUNTIF(F$8:F1171,"&gt;0"),0)</f>
        <v>1036</v>
      </c>
      <c r="B1171" s="260" t="s">
        <v>186</v>
      </c>
      <c r="C1171" s="261"/>
      <c r="D1171" s="262" t="s">
        <v>373</v>
      </c>
      <c r="E1171" s="263" t="s">
        <v>185</v>
      </c>
      <c r="F1171" s="263">
        <v>16</v>
      </c>
      <c r="G1171" s="264">
        <v>160.13</v>
      </c>
      <c r="H1171" s="265">
        <v>2562.08</v>
      </c>
      <c r="I1171" s="266">
        <v>0</v>
      </c>
      <c r="J1171" s="266">
        <v>2562.08</v>
      </c>
      <c r="K1171" s="262"/>
      <c r="L1171" s="12">
        <v>160.13</v>
      </c>
    </row>
    <row r="1172" spans="1:12" x14ac:dyDescent="0.25">
      <c r="A1172" s="259">
        <f>IF(F1172&gt;0,COUNTIF(F$8:F1172,"&gt;0"),0)</f>
        <v>1037</v>
      </c>
      <c r="B1172" s="260" t="s">
        <v>186</v>
      </c>
      <c r="C1172" s="261"/>
      <c r="D1172" s="262" t="s">
        <v>374</v>
      </c>
      <c r="E1172" s="263" t="s">
        <v>185</v>
      </c>
      <c r="F1172" s="263">
        <v>16</v>
      </c>
      <c r="G1172" s="264">
        <v>160.13</v>
      </c>
      <c r="H1172" s="265">
        <v>2562.08</v>
      </c>
      <c r="I1172" s="266">
        <v>0</v>
      </c>
      <c r="J1172" s="266">
        <v>2562.08</v>
      </c>
      <c r="K1172" s="262"/>
      <c r="L1172" s="12">
        <v>160.13</v>
      </c>
    </row>
    <row r="1173" spans="1:12" x14ac:dyDescent="0.25">
      <c r="A1173" s="259">
        <f>IF(F1173&gt;0,COUNTIF(F$8:F1173,"&gt;0"),0)</f>
        <v>0</v>
      </c>
      <c r="B1173" s="260"/>
      <c r="C1173" s="261"/>
      <c r="D1173" s="262" t="s">
        <v>375</v>
      </c>
      <c r="E1173" s="263"/>
      <c r="F1173" s="263"/>
      <c r="G1173" s="264"/>
      <c r="H1173" s="265" t="str">
        <v/>
      </c>
      <c r="I1173" s="266">
        <v>0</v>
      </c>
      <c r="J1173" s="266">
        <v>0</v>
      </c>
      <c r="K1173" s="262"/>
      <c r="L1173" s="12">
        <v>0</v>
      </c>
    </row>
    <row r="1174" spans="1:12" x14ac:dyDescent="0.25">
      <c r="A1174" s="259">
        <f>IF(F1174&gt;0,COUNTIF(F$8:F1174,"&gt;0"),0)</f>
        <v>1038</v>
      </c>
      <c r="B1174" s="260" t="s">
        <v>0</v>
      </c>
      <c r="C1174" s="261"/>
      <c r="D1174" s="262" t="s">
        <v>298</v>
      </c>
      <c r="E1174" s="263" t="s">
        <v>185</v>
      </c>
      <c r="F1174" s="263">
        <v>200</v>
      </c>
      <c r="G1174" s="264">
        <v>4.0599999999999996</v>
      </c>
      <c r="H1174" s="265">
        <v>812</v>
      </c>
      <c r="I1174" s="266">
        <v>812</v>
      </c>
      <c r="J1174" s="266">
        <v>0</v>
      </c>
      <c r="K1174" s="262"/>
      <c r="L1174" s="12">
        <v>4.0599999999999996</v>
      </c>
    </row>
    <row r="1175" spans="1:12" x14ac:dyDescent="0.25">
      <c r="A1175" s="259">
        <f>IF(F1175&gt;0,COUNTIF(F$8:F1175,"&gt;0"),0)</f>
        <v>1039</v>
      </c>
      <c r="B1175" s="260" t="s">
        <v>0</v>
      </c>
      <c r="C1175" s="261"/>
      <c r="D1175" s="262" t="s">
        <v>299</v>
      </c>
      <c r="E1175" s="263" t="s">
        <v>185</v>
      </c>
      <c r="F1175" s="263">
        <v>1000</v>
      </c>
      <c r="G1175" s="264">
        <v>5.34</v>
      </c>
      <c r="H1175" s="265">
        <v>5340</v>
      </c>
      <c r="I1175" s="266">
        <v>5340</v>
      </c>
      <c r="J1175" s="266">
        <v>0</v>
      </c>
      <c r="K1175" s="262"/>
      <c r="L1175" s="12">
        <v>5.34</v>
      </c>
    </row>
    <row r="1176" spans="1:12" x14ac:dyDescent="0.25">
      <c r="A1176" s="259">
        <f>IF(F1176&gt;0,COUNTIF(F$8:F1176,"&gt;0"),0)</f>
        <v>1040</v>
      </c>
      <c r="B1176" s="260" t="s">
        <v>0</v>
      </c>
      <c r="C1176" s="261"/>
      <c r="D1176" s="262" t="s">
        <v>300</v>
      </c>
      <c r="E1176" s="263" t="s">
        <v>185</v>
      </c>
      <c r="F1176" s="263">
        <v>16</v>
      </c>
      <c r="G1176" s="264">
        <v>2.46</v>
      </c>
      <c r="H1176" s="265">
        <v>39.36</v>
      </c>
      <c r="I1176" s="266">
        <v>39.36</v>
      </c>
      <c r="J1176" s="266">
        <v>0</v>
      </c>
      <c r="K1176" s="262"/>
      <c r="L1176" s="12">
        <v>2.46</v>
      </c>
    </row>
    <row r="1177" spans="1:12" x14ac:dyDescent="0.25">
      <c r="A1177" s="259">
        <f>IF(F1177&gt;0,COUNTIF(F$8:F1177,"&gt;0"),0)</f>
        <v>1041</v>
      </c>
      <c r="B1177" s="260" t="s">
        <v>0</v>
      </c>
      <c r="C1177" s="261"/>
      <c r="D1177" s="262" t="s">
        <v>376</v>
      </c>
      <c r="E1177" s="263" t="s">
        <v>185</v>
      </c>
      <c r="F1177" s="263">
        <v>32</v>
      </c>
      <c r="G1177" s="264">
        <v>12.81</v>
      </c>
      <c r="H1177" s="265">
        <v>409.92</v>
      </c>
      <c r="I1177" s="266">
        <v>409.92</v>
      </c>
      <c r="J1177" s="266">
        <v>0</v>
      </c>
      <c r="K1177" s="262"/>
      <c r="L1177" s="12">
        <v>12.81</v>
      </c>
    </row>
    <row r="1178" spans="1:12" ht="30" x14ac:dyDescent="0.25">
      <c r="A1178" s="259">
        <f>IF(F1178&gt;0,COUNTIF(F$8:F1178,"&gt;0"),0)</f>
        <v>1042</v>
      </c>
      <c r="B1178" s="260" t="s">
        <v>186</v>
      </c>
      <c r="C1178" s="261"/>
      <c r="D1178" s="262" t="s">
        <v>377</v>
      </c>
      <c r="E1178" s="263" t="s">
        <v>185</v>
      </c>
      <c r="F1178" s="263">
        <v>32</v>
      </c>
      <c r="G1178" s="264">
        <v>320.25</v>
      </c>
      <c r="H1178" s="265">
        <v>10248</v>
      </c>
      <c r="I1178" s="266">
        <v>0</v>
      </c>
      <c r="J1178" s="266">
        <v>10248</v>
      </c>
      <c r="K1178" s="262"/>
      <c r="L1178" s="12">
        <v>320.25</v>
      </c>
    </row>
    <row r="1179" spans="1:12" x14ac:dyDescent="0.25">
      <c r="A1179" s="259">
        <f>IF(F1179&gt;0,COUNTIF(F$8:F1179,"&gt;0"),0)</f>
        <v>1043</v>
      </c>
      <c r="B1179" s="260" t="s">
        <v>0</v>
      </c>
      <c r="C1179" s="261"/>
      <c r="D1179" s="262" t="s">
        <v>378</v>
      </c>
      <c r="E1179" s="263" t="s">
        <v>185</v>
      </c>
      <c r="F1179" s="263">
        <v>183</v>
      </c>
      <c r="G1179" s="264">
        <v>58.21</v>
      </c>
      <c r="H1179" s="265">
        <v>10652.43</v>
      </c>
      <c r="I1179" s="266">
        <v>10652.43</v>
      </c>
      <c r="J1179" s="266">
        <v>0</v>
      </c>
      <c r="K1179" s="262"/>
      <c r="L1179" s="12">
        <v>58.21</v>
      </c>
    </row>
    <row r="1180" spans="1:12" x14ac:dyDescent="0.25">
      <c r="A1180" s="259">
        <f>IF(F1180&gt;0,COUNTIF(F$8:F1180,"&gt;0"),0)</f>
        <v>1044</v>
      </c>
      <c r="B1180" s="260" t="s">
        <v>186</v>
      </c>
      <c r="C1180" s="261"/>
      <c r="D1180" s="262" t="s">
        <v>379</v>
      </c>
      <c r="E1180" s="263" t="s">
        <v>185</v>
      </c>
      <c r="F1180" s="263">
        <v>183</v>
      </c>
      <c r="G1180" s="264">
        <v>80.06</v>
      </c>
      <c r="H1180" s="265">
        <v>14650.98</v>
      </c>
      <c r="I1180" s="266">
        <v>0</v>
      </c>
      <c r="J1180" s="266">
        <v>14650.98</v>
      </c>
      <c r="K1180" s="262"/>
      <c r="L1180" s="12">
        <v>80.06</v>
      </c>
    </row>
    <row r="1181" spans="1:12" x14ac:dyDescent="0.25">
      <c r="A1181" s="259">
        <f>IF(F1181&gt;0,COUNTIF(F$8:F1181,"&gt;0"),0)</f>
        <v>1045</v>
      </c>
      <c r="B1181" s="260" t="s">
        <v>0</v>
      </c>
      <c r="C1181" s="261"/>
      <c r="D1181" s="262" t="s">
        <v>380</v>
      </c>
      <c r="E1181" s="263" t="s">
        <v>185</v>
      </c>
      <c r="F1181" s="263">
        <v>16</v>
      </c>
      <c r="G1181" s="264">
        <v>53.38</v>
      </c>
      <c r="H1181" s="265">
        <v>854.08</v>
      </c>
      <c r="I1181" s="266">
        <v>854.08</v>
      </c>
      <c r="J1181" s="266">
        <v>0</v>
      </c>
      <c r="K1181" s="262"/>
      <c r="L1181" s="12">
        <v>53.38</v>
      </c>
    </row>
    <row r="1182" spans="1:12" x14ac:dyDescent="0.25">
      <c r="A1182" s="259">
        <f>IF(F1182&gt;0,COUNTIF(F$8:F1182,"&gt;0"),0)</f>
        <v>1046</v>
      </c>
      <c r="B1182" s="260" t="s">
        <v>0</v>
      </c>
      <c r="C1182" s="261"/>
      <c r="D1182" s="262" t="s">
        <v>381</v>
      </c>
      <c r="E1182" s="263" t="s">
        <v>185</v>
      </c>
      <c r="F1182" s="263">
        <v>16</v>
      </c>
      <c r="G1182" s="264">
        <v>64.05</v>
      </c>
      <c r="H1182" s="265">
        <v>1024.8</v>
      </c>
      <c r="I1182" s="266">
        <v>1024.8</v>
      </c>
      <c r="J1182" s="266">
        <v>0</v>
      </c>
      <c r="K1182" s="262"/>
      <c r="L1182" s="12">
        <v>64.05</v>
      </c>
    </row>
    <row r="1183" spans="1:12" x14ac:dyDescent="0.25">
      <c r="A1183" s="259">
        <f>IF(F1183&gt;0,COUNTIF(F$8:F1183,"&gt;0"),0)</f>
        <v>1047</v>
      </c>
      <c r="B1183" s="260" t="s">
        <v>186</v>
      </c>
      <c r="C1183" s="261"/>
      <c r="D1183" s="262" t="s">
        <v>382</v>
      </c>
      <c r="E1183" s="263" t="s">
        <v>185</v>
      </c>
      <c r="F1183" s="263">
        <v>32</v>
      </c>
      <c r="G1183" s="264">
        <v>80.06</v>
      </c>
      <c r="H1183" s="265">
        <v>2561.92</v>
      </c>
      <c r="I1183" s="266">
        <v>0</v>
      </c>
      <c r="J1183" s="266">
        <v>2561.92</v>
      </c>
      <c r="K1183" s="262"/>
      <c r="L1183" s="12">
        <v>80.06</v>
      </c>
    </row>
    <row r="1184" spans="1:12" x14ac:dyDescent="0.25">
      <c r="A1184" s="259">
        <f>IF(F1184&gt;0,COUNTIF(F$8:F1184,"&gt;0"),0)</f>
        <v>0</v>
      </c>
      <c r="B1184" s="260"/>
      <c r="C1184" s="261"/>
      <c r="D1184" s="262" t="s">
        <v>383</v>
      </c>
      <c r="E1184" s="263"/>
      <c r="F1184" s="263"/>
      <c r="G1184" s="264"/>
      <c r="H1184" s="265" t="str">
        <v/>
      </c>
      <c r="I1184" s="266">
        <v>0</v>
      </c>
      <c r="J1184" s="266">
        <v>0</v>
      </c>
      <c r="K1184" s="262"/>
      <c r="L1184" s="12">
        <v>0</v>
      </c>
    </row>
    <row r="1185" spans="1:12" ht="30" x14ac:dyDescent="0.25">
      <c r="A1185" s="259">
        <f>IF(F1185&gt;0,COUNTIF(F$8:F1185,"&gt;0"),0)</f>
        <v>1048</v>
      </c>
      <c r="B1185" s="260" t="s">
        <v>0</v>
      </c>
      <c r="C1185" s="261"/>
      <c r="D1185" s="262" t="s">
        <v>317</v>
      </c>
      <c r="E1185" s="263" t="s">
        <v>185</v>
      </c>
      <c r="F1185" s="263">
        <v>8</v>
      </c>
      <c r="G1185" s="264">
        <v>640.5</v>
      </c>
      <c r="H1185" s="265">
        <v>5124</v>
      </c>
      <c r="I1185" s="266">
        <v>5124</v>
      </c>
      <c r="J1185" s="266">
        <v>0</v>
      </c>
      <c r="K1185" s="262"/>
      <c r="L1185" s="12">
        <v>640.5</v>
      </c>
    </row>
    <row r="1186" spans="1:12" x14ac:dyDescent="0.25">
      <c r="A1186" s="259">
        <f>IF(F1186&gt;0,COUNTIF(F$8:F1186,"&gt;0"),0)</f>
        <v>1049</v>
      </c>
      <c r="B1186" s="260" t="s">
        <v>0</v>
      </c>
      <c r="C1186" s="261"/>
      <c r="D1186" s="262" t="s">
        <v>318</v>
      </c>
      <c r="E1186" s="263" t="s">
        <v>185</v>
      </c>
      <c r="F1186" s="263">
        <v>1</v>
      </c>
      <c r="G1186" s="264">
        <v>2028.25</v>
      </c>
      <c r="H1186" s="265">
        <v>2028.25</v>
      </c>
      <c r="I1186" s="266">
        <v>2028.25</v>
      </c>
      <c r="J1186" s="266">
        <v>0</v>
      </c>
      <c r="K1186" s="262"/>
      <c r="L1186" s="12">
        <v>2028.25</v>
      </c>
    </row>
    <row r="1187" spans="1:12" x14ac:dyDescent="0.25">
      <c r="A1187" s="259">
        <f>IF(F1187&gt;0,COUNTIF(F$8:F1187,"&gt;0"),0)</f>
        <v>0</v>
      </c>
      <c r="B1187" s="260"/>
      <c r="C1187" s="261"/>
      <c r="D1187" s="262"/>
      <c r="E1187" s="263"/>
      <c r="F1187" s="263"/>
      <c r="G1187" s="264"/>
      <c r="H1187" s="265" t="str">
        <v/>
      </c>
      <c r="I1187" s="266">
        <v>0</v>
      </c>
      <c r="J1187" s="266">
        <v>0</v>
      </c>
      <c r="K1187" s="262"/>
      <c r="L1187" s="12">
        <v>0</v>
      </c>
    </row>
    <row r="1188" spans="1:12" x14ac:dyDescent="0.25">
      <c r="A1188" s="259">
        <f>IF(F1188&gt;0,COUNTIF(F$8:F1188,"&gt;0"),0)</f>
        <v>0</v>
      </c>
      <c r="B1188" s="260"/>
      <c r="C1188" s="261"/>
      <c r="D1188" s="262"/>
      <c r="E1188" s="263"/>
      <c r="F1188" s="263"/>
      <c r="G1188" s="264"/>
      <c r="H1188" s="265" t="str">
        <v/>
      </c>
      <c r="I1188" s="266">
        <v>0</v>
      </c>
      <c r="J1188" s="266">
        <v>0</v>
      </c>
      <c r="K1188" s="262"/>
      <c r="L1188" s="12">
        <v>0</v>
      </c>
    </row>
    <row r="1189" spans="1:12" x14ac:dyDescent="0.25">
      <c r="A1189" s="259">
        <f>IF(F1189&gt;0,COUNTIF(F$8:F1189,"&gt;0"),0)</f>
        <v>0</v>
      </c>
      <c r="B1189" s="260"/>
      <c r="C1189" s="261"/>
      <c r="D1189" s="262"/>
      <c r="E1189" s="263"/>
      <c r="F1189" s="263"/>
      <c r="G1189" s="264"/>
      <c r="H1189" s="265" t="str">
        <v/>
      </c>
      <c r="I1189" s="266">
        <v>0</v>
      </c>
      <c r="J1189" s="266">
        <v>0</v>
      </c>
      <c r="K1189" s="262"/>
      <c r="L1189" s="12">
        <v>0</v>
      </c>
    </row>
    <row r="1190" spans="1:12" x14ac:dyDescent="0.25">
      <c r="A1190" s="259">
        <f>IF(F1190&gt;0,COUNTIF(F$8:F1190,"&gt;0"),0)</f>
        <v>0</v>
      </c>
      <c r="B1190" s="260"/>
      <c r="C1190" s="261"/>
      <c r="D1190" s="262"/>
      <c r="E1190" s="263"/>
      <c r="F1190" s="263"/>
      <c r="G1190" s="264"/>
      <c r="H1190" s="265" t="str">
        <v/>
      </c>
      <c r="I1190" s="266">
        <v>0</v>
      </c>
      <c r="J1190" s="266">
        <v>0</v>
      </c>
      <c r="K1190" s="262"/>
      <c r="L1190" s="12">
        <v>0</v>
      </c>
    </row>
    <row r="1191" spans="1:12" x14ac:dyDescent="0.25">
      <c r="A1191" s="259">
        <f>IF(F1191&gt;0,COUNTIF(F$8:F1191,"&gt;0"),0)</f>
        <v>0</v>
      </c>
      <c r="B1191" s="260"/>
      <c r="C1191" s="261"/>
      <c r="D1191" s="262"/>
      <c r="E1191" s="263"/>
      <c r="F1191" s="263"/>
      <c r="G1191" s="264"/>
      <c r="H1191" s="265" t="str">
        <v/>
      </c>
      <c r="I1191" s="266">
        <v>0</v>
      </c>
      <c r="J1191" s="266">
        <v>0</v>
      </c>
      <c r="K1191" s="262"/>
      <c r="L1191" s="12">
        <v>0</v>
      </c>
    </row>
    <row r="1192" spans="1:12" x14ac:dyDescent="0.25">
      <c r="A1192" s="259">
        <f>IF(F1192&gt;0,COUNTIF(F$8:F1192,"&gt;0"),0)</f>
        <v>0</v>
      </c>
      <c r="B1192" s="260"/>
      <c r="C1192" s="261"/>
      <c r="D1192" s="262"/>
      <c r="E1192" s="263"/>
      <c r="F1192" s="263"/>
      <c r="G1192" s="264"/>
      <c r="H1192" s="265" t="str">
        <v/>
      </c>
      <c r="I1192" s="266">
        <v>0</v>
      </c>
      <c r="J1192" s="266">
        <v>0</v>
      </c>
      <c r="K1192" s="262"/>
      <c r="L1192" s="12">
        <v>0</v>
      </c>
    </row>
    <row r="1193" spans="1:12" x14ac:dyDescent="0.25">
      <c r="A1193" s="259">
        <f>IF(F1193&gt;0,COUNTIF(F$8:F1193,"&gt;0"),0)</f>
        <v>0</v>
      </c>
      <c r="B1193" s="260"/>
      <c r="C1193" s="261"/>
      <c r="D1193" s="262"/>
      <c r="E1193" s="263"/>
      <c r="F1193" s="263"/>
      <c r="G1193" s="264"/>
      <c r="H1193" s="265" t="str">
        <v/>
      </c>
      <c r="I1193" s="266">
        <v>0</v>
      </c>
      <c r="J1193" s="266">
        <v>0</v>
      </c>
      <c r="K1193" s="262"/>
      <c r="L1193" s="12">
        <v>0</v>
      </c>
    </row>
    <row r="1194" spans="1:12" x14ac:dyDescent="0.25">
      <c r="A1194" s="259">
        <f>IF(F1194&gt;0,COUNTIF(F$8:F1194,"&gt;0"),0)</f>
        <v>0</v>
      </c>
      <c r="B1194" s="260"/>
      <c r="C1194" s="261"/>
      <c r="D1194" s="262"/>
      <c r="E1194" s="263"/>
      <c r="F1194" s="263"/>
      <c r="G1194" s="264"/>
      <c r="H1194" s="265" t="str">
        <v/>
      </c>
      <c r="I1194" s="266">
        <v>0</v>
      </c>
      <c r="J1194" s="266">
        <v>0</v>
      </c>
      <c r="K1194" s="262"/>
      <c r="L1194" s="12">
        <v>0</v>
      </c>
    </row>
    <row r="1195" spans="1:12" x14ac:dyDescent="0.25">
      <c r="A1195" s="259">
        <f>IF(F1195&gt;0,COUNTIF(F$8:F1195,"&gt;0"),0)</f>
        <v>0</v>
      </c>
      <c r="B1195" s="260"/>
      <c r="C1195" s="261"/>
      <c r="D1195" s="262"/>
      <c r="E1195" s="263"/>
      <c r="F1195" s="263"/>
      <c r="G1195" s="264"/>
      <c r="H1195" s="265" t="str">
        <v/>
      </c>
      <c r="I1195" s="266">
        <v>0</v>
      </c>
      <c r="J1195" s="266">
        <v>0</v>
      </c>
      <c r="K1195" s="262"/>
      <c r="L1195" s="12">
        <v>0</v>
      </c>
    </row>
    <row r="1196" spans="1:12" x14ac:dyDescent="0.25">
      <c r="A1196" s="259">
        <f>IF(F1196&gt;0,COUNTIF(F$8:F1196,"&gt;0"),0)</f>
        <v>0</v>
      </c>
      <c r="B1196" s="260"/>
      <c r="C1196" s="261"/>
      <c r="D1196" s="262"/>
      <c r="E1196" s="263"/>
      <c r="F1196" s="263"/>
      <c r="G1196" s="264"/>
      <c r="H1196" s="265" t="str">
        <v/>
      </c>
      <c r="I1196" s="266">
        <v>0</v>
      </c>
      <c r="J1196" s="266">
        <v>0</v>
      </c>
      <c r="K1196" s="262"/>
      <c r="L1196" s="12">
        <v>0</v>
      </c>
    </row>
    <row r="1197" spans="1:12" x14ac:dyDescent="0.25">
      <c r="A1197" s="259">
        <f>IF(F1197&gt;0,COUNTIF(F$8:F1197,"&gt;0"),0)</f>
        <v>0</v>
      </c>
      <c r="B1197" s="260"/>
      <c r="C1197" s="261"/>
      <c r="D1197" s="262"/>
      <c r="E1197" s="263"/>
      <c r="F1197" s="263"/>
      <c r="G1197" s="264"/>
      <c r="H1197" s="265" t="str">
        <v/>
      </c>
      <c r="I1197" s="266">
        <v>0</v>
      </c>
      <c r="J1197" s="266">
        <v>0</v>
      </c>
      <c r="K1197" s="262"/>
      <c r="L1197" s="12">
        <v>0</v>
      </c>
    </row>
    <row r="1198" spans="1:12" x14ac:dyDescent="0.25">
      <c r="A1198" s="259">
        <f>IF(F1198&gt;0,COUNTIF(F$8:F1198,"&gt;0"),0)</f>
        <v>0</v>
      </c>
      <c r="B1198" s="260"/>
      <c r="C1198" s="261"/>
      <c r="D1198" s="262"/>
      <c r="E1198" s="263"/>
      <c r="F1198" s="263"/>
      <c r="G1198" s="264"/>
      <c r="H1198" s="265" t="str">
        <v/>
      </c>
      <c r="I1198" s="266">
        <v>0</v>
      </c>
      <c r="J1198" s="266">
        <v>0</v>
      </c>
      <c r="K1198" s="262"/>
      <c r="L1198" s="12">
        <v>0</v>
      </c>
    </row>
    <row r="1199" spans="1:12" x14ac:dyDescent="0.25">
      <c r="A1199" s="259">
        <f>IF(F1199&gt;0,COUNTIF(F$8:F1199,"&gt;0"),0)</f>
        <v>0</v>
      </c>
      <c r="B1199" s="260"/>
      <c r="C1199" s="261"/>
      <c r="D1199" s="262"/>
      <c r="E1199" s="263"/>
      <c r="F1199" s="263"/>
      <c r="G1199" s="264"/>
      <c r="H1199" s="265" t="str">
        <v/>
      </c>
      <c r="I1199" s="266">
        <v>0</v>
      </c>
      <c r="J1199" s="266">
        <v>0</v>
      </c>
      <c r="K1199" s="262"/>
      <c r="L1199" s="12">
        <v>0</v>
      </c>
    </row>
    <row r="1200" spans="1:12" x14ac:dyDescent="0.25">
      <c r="A1200" s="259">
        <f>IF(F1200&gt;0,COUNTIF(F$8:F1200,"&gt;0"),0)</f>
        <v>0</v>
      </c>
      <c r="B1200" s="260"/>
      <c r="C1200" s="261"/>
      <c r="D1200" s="262"/>
      <c r="E1200" s="263"/>
      <c r="F1200" s="263"/>
      <c r="G1200" s="264"/>
      <c r="H1200" s="265" t="str">
        <v/>
      </c>
      <c r="I1200" s="266">
        <v>0</v>
      </c>
      <c r="J1200" s="266">
        <v>0</v>
      </c>
      <c r="K1200" s="262"/>
      <c r="L1200" s="12">
        <v>0</v>
      </c>
    </row>
    <row r="1201" spans="1:12" x14ac:dyDescent="0.25">
      <c r="A1201" s="259">
        <f>IF(F1201&gt;0,COUNTIF(F$8:F1201,"&gt;0"),0)</f>
        <v>0</v>
      </c>
      <c r="B1201" s="260"/>
      <c r="C1201" s="261"/>
      <c r="D1201" s="262"/>
      <c r="E1201" s="263"/>
      <c r="F1201" s="263"/>
      <c r="G1201" s="264"/>
      <c r="H1201" s="265" t="str">
        <v/>
      </c>
      <c r="I1201" s="266">
        <v>0</v>
      </c>
      <c r="J1201" s="266">
        <v>0</v>
      </c>
      <c r="K1201" s="262"/>
      <c r="L1201" s="12">
        <v>0</v>
      </c>
    </row>
    <row r="1202" spans="1:12" x14ac:dyDescent="0.25">
      <c r="A1202" s="259">
        <f>IF(F1202&gt;0,COUNTIF(F$8:F1202,"&gt;0"),0)</f>
        <v>0</v>
      </c>
      <c r="B1202" s="260"/>
      <c r="C1202" s="261"/>
      <c r="D1202" s="262"/>
      <c r="E1202" s="263"/>
      <c r="F1202" s="263"/>
      <c r="G1202" s="264"/>
      <c r="H1202" s="265" t="str">
        <v/>
      </c>
      <c r="I1202" s="266">
        <v>0</v>
      </c>
      <c r="J1202" s="266">
        <v>0</v>
      </c>
      <c r="K1202" s="262"/>
      <c r="L1202" s="12">
        <v>0</v>
      </c>
    </row>
    <row r="1203" spans="1:12" x14ac:dyDescent="0.25">
      <c r="A1203" s="259">
        <f>IF(F1203&gt;0,COUNTIF(F$8:F1203,"&gt;0"),0)</f>
        <v>0</v>
      </c>
      <c r="B1203" s="260"/>
      <c r="C1203" s="261"/>
      <c r="D1203" s="262"/>
      <c r="E1203" s="263"/>
      <c r="F1203" s="263"/>
      <c r="G1203" s="264"/>
      <c r="H1203" s="265" t="str">
        <v/>
      </c>
      <c r="I1203" s="266">
        <v>0</v>
      </c>
      <c r="J1203" s="266">
        <v>0</v>
      </c>
      <c r="K1203" s="262"/>
      <c r="L1203" s="12">
        <v>0</v>
      </c>
    </row>
    <row r="1204" spans="1:12" x14ac:dyDescent="0.25">
      <c r="A1204" s="259">
        <f>IF(F1204&gt;0,COUNTIF(F$8:F1204,"&gt;0"),0)</f>
        <v>0</v>
      </c>
      <c r="B1204" s="260"/>
      <c r="C1204" s="261"/>
      <c r="D1204" s="262"/>
      <c r="E1204" s="263"/>
      <c r="F1204" s="263"/>
      <c r="G1204" s="264"/>
      <c r="H1204" s="265" t="str">
        <v/>
      </c>
      <c r="I1204" s="266">
        <v>0</v>
      </c>
      <c r="J1204" s="266">
        <v>0</v>
      </c>
      <c r="K1204" s="262"/>
      <c r="L1204" s="12">
        <v>0</v>
      </c>
    </row>
    <row r="1205" spans="1:12" x14ac:dyDescent="0.25">
      <c r="A1205" s="259">
        <f>IF(F1205&gt;0,COUNTIF(F$8:F1205,"&gt;0"),0)</f>
        <v>0</v>
      </c>
      <c r="B1205" s="260"/>
      <c r="C1205" s="261"/>
      <c r="D1205" s="262"/>
      <c r="E1205" s="263"/>
      <c r="F1205" s="263"/>
      <c r="G1205" s="264"/>
      <c r="H1205" s="265" t="str">
        <v/>
      </c>
      <c r="I1205" s="266">
        <v>0</v>
      </c>
      <c r="J1205" s="266">
        <v>0</v>
      </c>
      <c r="K1205" s="262"/>
      <c r="L1205" s="12">
        <v>0</v>
      </c>
    </row>
    <row r="1206" spans="1:12" x14ac:dyDescent="0.25">
      <c r="A1206" s="259">
        <f>IF(F1206&gt;0,COUNTIF(F$8:F1206,"&gt;0"),0)</f>
        <v>0</v>
      </c>
      <c r="B1206" s="260"/>
      <c r="C1206" s="261"/>
      <c r="D1206" s="262"/>
      <c r="E1206" s="263"/>
      <c r="F1206" s="263"/>
      <c r="G1206" s="264"/>
      <c r="H1206" s="265" t="str">
        <v/>
      </c>
      <c r="I1206" s="266">
        <v>0</v>
      </c>
      <c r="J1206" s="266">
        <v>0</v>
      </c>
      <c r="K1206" s="262"/>
      <c r="L1206" s="12">
        <v>0</v>
      </c>
    </row>
    <row r="1207" spans="1:12" x14ac:dyDescent="0.25">
      <c r="A1207" s="259">
        <f>IF(F1207&gt;0,COUNTIF(F$8:F1207,"&gt;0"),0)</f>
        <v>0</v>
      </c>
      <c r="B1207" s="260"/>
      <c r="C1207" s="261"/>
      <c r="D1207" s="262"/>
      <c r="E1207" s="263"/>
      <c r="F1207" s="263"/>
      <c r="G1207" s="264"/>
      <c r="H1207" s="265" t="str">
        <v/>
      </c>
      <c r="I1207" s="266">
        <v>0</v>
      </c>
      <c r="J1207" s="266">
        <v>0</v>
      </c>
      <c r="K1207" s="262"/>
      <c r="L1207" s="12">
        <v>0</v>
      </c>
    </row>
    <row r="1208" spans="1:12" x14ac:dyDescent="0.25">
      <c r="A1208" s="259">
        <f>IF(F1208&gt;0,COUNTIF(F$8:F1208,"&gt;0"),0)</f>
        <v>0</v>
      </c>
      <c r="B1208" s="260"/>
      <c r="C1208" s="261"/>
      <c r="D1208" s="262"/>
      <c r="E1208" s="263"/>
      <c r="F1208" s="263"/>
      <c r="G1208" s="264"/>
      <c r="H1208" s="265" t="str">
        <v/>
      </c>
      <c r="I1208" s="266">
        <v>0</v>
      </c>
      <c r="J1208" s="266">
        <v>0</v>
      </c>
      <c r="K1208" s="262"/>
      <c r="L1208" s="12">
        <v>0</v>
      </c>
    </row>
    <row r="1209" spans="1:12" x14ac:dyDescent="0.25">
      <c r="A1209" s="259">
        <f>IF(F1209&gt;0,COUNTIF(F$8:F1209,"&gt;0"),0)</f>
        <v>0</v>
      </c>
      <c r="B1209" s="260"/>
      <c r="C1209" s="261"/>
      <c r="D1209" s="262"/>
      <c r="E1209" s="263"/>
      <c r="F1209" s="263"/>
      <c r="G1209" s="264"/>
      <c r="H1209" s="265" t="str">
        <v/>
      </c>
      <c r="I1209" s="266">
        <v>0</v>
      </c>
      <c r="J1209" s="266">
        <v>0</v>
      </c>
      <c r="K1209" s="262"/>
      <c r="L1209" s="12">
        <v>0</v>
      </c>
    </row>
    <row r="1210" spans="1:12" x14ac:dyDescent="0.25">
      <c r="A1210" s="259">
        <f>IF(F1210&gt;0,COUNTIF(F$8:F1210,"&gt;0"),0)</f>
        <v>0</v>
      </c>
      <c r="B1210" s="260"/>
      <c r="C1210" s="261"/>
      <c r="D1210" s="262"/>
      <c r="E1210" s="263"/>
      <c r="F1210" s="263"/>
      <c r="G1210" s="264"/>
      <c r="H1210" s="265" t="str">
        <v/>
      </c>
      <c r="I1210" s="266">
        <v>0</v>
      </c>
      <c r="J1210" s="266">
        <v>0</v>
      </c>
      <c r="K1210" s="262"/>
      <c r="L1210" s="12">
        <v>0</v>
      </c>
    </row>
    <row r="1211" spans="1:12" x14ac:dyDescent="0.25">
      <c r="A1211" s="259">
        <f>IF(F1211&gt;0,COUNTIF(F$8:F1211,"&gt;0"),0)</f>
        <v>0</v>
      </c>
      <c r="B1211" s="260"/>
      <c r="C1211" s="261"/>
      <c r="D1211" s="262"/>
      <c r="E1211" s="263"/>
      <c r="F1211" s="263"/>
      <c r="G1211" s="264"/>
      <c r="H1211" s="265" t="str">
        <v/>
      </c>
      <c r="I1211" s="266">
        <v>0</v>
      </c>
      <c r="J1211" s="266">
        <v>0</v>
      </c>
      <c r="K1211" s="262"/>
      <c r="L1211" s="12">
        <v>0</v>
      </c>
    </row>
    <row r="1212" spans="1:12" x14ac:dyDescent="0.25">
      <c r="A1212" s="259">
        <f>IF(F1212&gt;0,COUNTIF(F$8:F1212,"&gt;0"),0)</f>
        <v>0</v>
      </c>
      <c r="B1212" s="260"/>
      <c r="C1212" s="261"/>
      <c r="D1212" s="262"/>
      <c r="E1212" s="263"/>
      <c r="F1212" s="263"/>
      <c r="G1212" s="264"/>
      <c r="H1212" s="265" t="str">
        <v/>
      </c>
      <c r="I1212" s="266">
        <v>0</v>
      </c>
      <c r="J1212" s="266">
        <v>0</v>
      </c>
      <c r="K1212" s="262"/>
      <c r="L1212" s="12">
        <v>0</v>
      </c>
    </row>
    <row r="1213" spans="1:12" x14ac:dyDescent="0.25">
      <c r="A1213" s="259">
        <f>IF(F1213&gt;0,COUNTIF(F$8:F1213,"&gt;0"),0)</f>
        <v>0</v>
      </c>
      <c r="B1213" s="260"/>
      <c r="C1213" s="261"/>
      <c r="D1213" s="262"/>
      <c r="E1213" s="263"/>
      <c r="F1213" s="263"/>
      <c r="G1213" s="264"/>
      <c r="H1213" s="265" t="str">
        <v/>
      </c>
      <c r="I1213" s="266">
        <v>0</v>
      </c>
      <c r="J1213" s="266">
        <v>0</v>
      </c>
      <c r="K1213" s="262"/>
      <c r="L1213" s="12">
        <v>0</v>
      </c>
    </row>
    <row r="1214" spans="1:12" x14ac:dyDescent="0.25">
      <c r="A1214" s="259">
        <f>IF(F1214&gt;0,COUNTIF(F$8:F1214,"&gt;0"),0)</f>
        <v>0</v>
      </c>
      <c r="B1214" s="260"/>
      <c r="C1214" s="261"/>
      <c r="D1214" s="262"/>
      <c r="E1214" s="263"/>
      <c r="F1214" s="263"/>
      <c r="G1214" s="264"/>
      <c r="H1214" s="265" t="str">
        <v/>
      </c>
      <c r="I1214" s="266">
        <v>0</v>
      </c>
      <c r="J1214" s="266">
        <v>0</v>
      </c>
      <c r="K1214" s="262"/>
      <c r="L1214" s="12">
        <v>0</v>
      </c>
    </row>
    <row r="1215" spans="1:12" x14ac:dyDescent="0.25">
      <c r="A1215" s="259">
        <f>IF(F1215&gt;0,COUNTIF(F$8:F1215,"&gt;0"),0)</f>
        <v>0</v>
      </c>
      <c r="B1215" s="260"/>
      <c r="C1215" s="261"/>
      <c r="D1215" s="262"/>
      <c r="E1215" s="263"/>
      <c r="F1215" s="263"/>
      <c r="G1215" s="264"/>
      <c r="H1215" s="265" t="str">
        <v/>
      </c>
      <c r="I1215" s="266">
        <v>0</v>
      </c>
      <c r="J1215" s="266">
        <v>0</v>
      </c>
      <c r="K1215" s="262"/>
      <c r="L1215" s="12">
        <v>0</v>
      </c>
    </row>
    <row r="1216" spans="1:12" x14ac:dyDescent="0.25">
      <c r="A1216" s="259">
        <f>IF(F1216&gt;0,COUNTIF(F$8:F1216,"&gt;0"),0)</f>
        <v>0</v>
      </c>
      <c r="B1216" s="260"/>
      <c r="C1216" s="261"/>
      <c r="D1216" s="262"/>
      <c r="E1216" s="263"/>
      <c r="F1216" s="263"/>
      <c r="G1216" s="264"/>
      <c r="H1216" s="265" t="str">
        <v/>
      </c>
      <c r="I1216" s="266">
        <v>0</v>
      </c>
      <c r="J1216" s="266">
        <v>0</v>
      </c>
      <c r="K1216" s="262"/>
      <c r="L1216" s="12">
        <v>0</v>
      </c>
    </row>
    <row r="1217" spans="1:12" x14ac:dyDescent="0.25">
      <c r="A1217" s="259">
        <f>IF(F1217&gt;0,COUNTIF(F$8:F1217,"&gt;0"),0)</f>
        <v>0</v>
      </c>
      <c r="B1217" s="260"/>
      <c r="C1217" s="261"/>
      <c r="D1217" s="262"/>
      <c r="E1217" s="263"/>
      <c r="F1217" s="263"/>
      <c r="G1217" s="264"/>
      <c r="H1217" s="265" t="str">
        <v/>
      </c>
      <c r="I1217" s="266">
        <v>0</v>
      </c>
      <c r="J1217" s="266">
        <v>0</v>
      </c>
      <c r="K1217" s="262"/>
      <c r="L1217" s="12">
        <v>0</v>
      </c>
    </row>
    <row r="1218" spans="1:12" x14ac:dyDescent="0.25">
      <c r="A1218" s="259">
        <f>IF(F1218&gt;0,COUNTIF(F$8:F1218,"&gt;0"),0)</f>
        <v>0</v>
      </c>
      <c r="B1218" s="260"/>
      <c r="C1218" s="261"/>
      <c r="D1218" s="262"/>
      <c r="E1218" s="263"/>
      <c r="F1218" s="263"/>
      <c r="G1218" s="264"/>
      <c r="H1218" s="265" t="str">
        <v/>
      </c>
      <c r="I1218" s="266">
        <v>0</v>
      </c>
      <c r="J1218" s="266">
        <v>0</v>
      </c>
      <c r="K1218" s="262"/>
      <c r="L1218" s="12">
        <v>0</v>
      </c>
    </row>
    <row r="1219" spans="1:12" x14ac:dyDescent="0.25">
      <c r="A1219" s="259">
        <f>IF(F1219&gt;0,COUNTIF(F$8:F1219,"&gt;0"),0)</f>
        <v>0</v>
      </c>
      <c r="B1219" s="260"/>
      <c r="C1219" s="261"/>
      <c r="D1219" s="262"/>
      <c r="E1219" s="263"/>
      <c r="F1219" s="263"/>
      <c r="G1219" s="264"/>
      <c r="H1219" s="265" t="str">
        <v/>
      </c>
      <c r="I1219" s="266">
        <v>0</v>
      </c>
      <c r="J1219" s="266">
        <v>0</v>
      </c>
      <c r="K1219" s="262"/>
      <c r="L1219" s="12">
        <v>0</v>
      </c>
    </row>
    <row r="1220" spans="1:12" x14ac:dyDescent="0.25">
      <c r="A1220" s="259">
        <f>IF(F1220&gt;0,COUNTIF(F$8:F1220,"&gt;0"),0)</f>
        <v>0</v>
      </c>
      <c r="B1220" s="260"/>
      <c r="C1220" s="261"/>
      <c r="D1220" s="262"/>
      <c r="E1220" s="263"/>
      <c r="F1220" s="263"/>
      <c r="G1220" s="264"/>
      <c r="H1220" s="265" t="str">
        <v/>
      </c>
      <c r="I1220" s="266">
        <v>0</v>
      </c>
      <c r="J1220" s="266">
        <v>0</v>
      </c>
      <c r="K1220" s="262"/>
      <c r="L1220" s="12">
        <v>0</v>
      </c>
    </row>
    <row r="1221" spans="1:12" x14ac:dyDescent="0.25">
      <c r="A1221" s="259">
        <f>IF(F1221&gt;0,COUNTIF(F$8:F1221,"&gt;0"),0)</f>
        <v>0</v>
      </c>
      <c r="B1221" s="260"/>
      <c r="C1221" s="261"/>
      <c r="D1221" s="262"/>
      <c r="E1221" s="263"/>
      <c r="F1221" s="263"/>
      <c r="G1221" s="264"/>
      <c r="H1221" s="265" t="str">
        <v/>
      </c>
      <c r="I1221" s="266">
        <v>0</v>
      </c>
      <c r="J1221" s="266">
        <v>0</v>
      </c>
      <c r="K1221" s="262"/>
      <c r="L1221" s="12">
        <v>0</v>
      </c>
    </row>
    <row r="1222" spans="1:12" x14ac:dyDescent="0.25">
      <c r="A1222" s="259">
        <f>IF(F1222&gt;0,COUNTIF(F$8:F1222,"&gt;0"),0)</f>
        <v>0</v>
      </c>
      <c r="B1222" s="260"/>
      <c r="C1222" s="261"/>
      <c r="D1222" s="262"/>
      <c r="E1222" s="263"/>
      <c r="F1222" s="263"/>
      <c r="G1222" s="264"/>
      <c r="H1222" s="265" t="str">
        <v/>
      </c>
      <c r="I1222" s="266">
        <v>0</v>
      </c>
      <c r="J1222" s="266">
        <v>0</v>
      </c>
      <c r="K1222" s="262"/>
      <c r="L1222" s="12">
        <v>0</v>
      </c>
    </row>
    <row r="1223" spans="1:12" x14ac:dyDescent="0.25">
      <c r="A1223" s="259">
        <f>IF(F1223&gt;0,COUNTIF(F$8:F1223,"&gt;0"),0)</f>
        <v>0</v>
      </c>
      <c r="B1223" s="260"/>
      <c r="C1223" s="261"/>
      <c r="D1223" s="262"/>
      <c r="E1223" s="263"/>
      <c r="F1223" s="263"/>
      <c r="G1223" s="264"/>
      <c r="H1223" s="265" t="str">
        <v/>
      </c>
      <c r="I1223" s="266">
        <v>0</v>
      </c>
      <c r="J1223" s="266">
        <v>0</v>
      </c>
      <c r="K1223" s="262"/>
      <c r="L1223" s="12">
        <v>0</v>
      </c>
    </row>
    <row r="1224" spans="1:12" x14ac:dyDescent="0.25">
      <c r="A1224" s="259">
        <f>IF(F1224&gt;0,COUNTIF(F$8:F1224,"&gt;0"),0)</f>
        <v>0</v>
      </c>
      <c r="B1224" s="260"/>
      <c r="C1224" s="261"/>
      <c r="D1224" s="262"/>
      <c r="E1224" s="263"/>
      <c r="F1224" s="263"/>
      <c r="G1224" s="264"/>
      <c r="H1224" s="265" t="str">
        <v/>
      </c>
      <c r="I1224" s="266">
        <v>0</v>
      </c>
      <c r="J1224" s="266">
        <v>0</v>
      </c>
      <c r="K1224" s="262"/>
      <c r="L1224" s="12">
        <v>0</v>
      </c>
    </row>
    <row r="1225" spans="1:12" x14ac:dyDescent="0.25">
      <c r="A1225" s="259">
        <f>IF(F1225&gt;0,COUNTIF(F$8:F1225,"&gt;0"),0)</f>
        <v>0</v>
      </c>
      <c r="B1225" s="260"/>
      <c r="C1225" s="261"/>
      <c r="D1225" s="262"/>
      <c r="E1225" s="263"/>
      <c r="F1225" s="263"/>
      <c r="G1225" s="264"/>
      <c r="H1225" s="265" t="str">
        <v/>
      </c>
      <c r="I1225" s="266">
        <v>0</v>
      </c>
      <c r="J1225" s="266">
        <v>0</v>
      </c>
      <c r="K1225" s="262"/>
      <c r="L1225" s="12">
        <v>0</v>
      </c>
    </row>
    <row r="1226" spans="1:12" x14ac:dyDescent="0.25">
      <c r="A1226" s="259">
        <f>IF(F1226&gt;0,COUNTIF(F$8:F1226,"&gt;0"),0)</f>
        <v>0</v>
      </c>
      <c r="B1226" s="260"/>
      <c r="C1226" s="261"/>
      <c r="D1226" s="262"/>
      <c r="E1226" s="263"/>
      <c r="F1226" s="263"/>
      <c r="G1226" s="264"/>
      <c r="H1226" s="265" t="str">
        <v/>
      </c>
      <c r="I1226" s="266">
        <v>0</v>
      </c>
      <c r="J1226" s="266">
        <v>0</v>
      </c>
      <c r="K1226" s="262"/>
      <c r="L1226" s="12">
        <v>0</v>
      </c>
    </row>
    <row r="1227" spans="1:12" x14ac:dyDescent="0.25">
      <c r="A1227" s="259">
        <f>IF(F1227&gt;0,COUNTIF(F$8:F1227,"&gt;0"),0)</f>
        <v>0</v>
      </c>
      <c r="B1227" s="260"/>
      <c r="C1227" s="261"/>
      <c r="D1227" s="262"/>
      <c r="E1227" s="263"/>
      <c r="F1227" s="263"/>
      <c r="G1227" s="264"/>
      <c r="H1227" s="265" t="str">
        <v/>
      </c>
      <c r="I1227" s="266">
        <v>0</v>
      </c>
      <c r="J1227" s="266">
        <v>0</v>
      </c>
      <c r="K1227" s="262"/>
      <c r="L1227" s="12">
        <v>0</v>
      </c>
    </row>
    <row r="1228" spans="1:12" x14ac:dyDescent="0.25">
      <c r="A1228" s="259">
        <f>IF(F1228&gt;0,COUNTIF(F$8:F1228,"&gt;0"),0)</f>
        <v>0</v>
      </c>
      <c r="B1228" s="260"/>
      <c r="C1228" s="261"/>
      <c r="D1228" s="262"/>
      <c r="E1228" s="263"/>
      <c r="F1228" s="263"/>
      <c r="G1228" s="264"/>
      <c r="H1228" s="265" t="str">
        <v/>
      </c>
      <c r="I1228" s="266">
        <v>0</v>
      </c>
      <c r="J1228" s="266">
        <v>0</v>
      </c>
      <c r="K1228" s="262"/>
      <c r="L1228" s="12">
        <v>0</v>
      </c>
    </row>
    <row r="1229" spans="1:12" x14ac:dyDescent="0.25">
      <c r="A1229" s="259">
        <f>IF(F1229&gt;0,COUNTIF(F$8:F1229,"&gt;0"),0)</f>
        <v>0</v>
      </c>
      <c r="B1229" s="260"/>
      <c r="C1229" s="261"/>
      <c r="D1229" s="262"/>
      <c r="E1229" s="263"/>
      <c r="F1229" s="263"/>
      <c r="G1229" s="264"/>
      <c r="H1229" s="265" t="str">
        <v/>
      </c>
      <c r="I1229" s="266">
        <v>0</v>
      </c>
      <c r="J1229" s="266">
        <v>0</v>
      </c>
      <c r="K1229" s="262"/>
      <c r="L1229" s="12">
        <v>0</v>
      </c>
    </row>
    <row r="1230" spans="1:12" x14ac:dyDescent="0.25">
      <c r="A1230" s="259">
        <f>IF(F1230&gt;0,COUNTIF(F$8:F1230,"&gt;0"),0)</f>
        <v>0</v>
      </c>
      <c r="B1230" s="260"/>
      <c r="C1230" s="261"/>
      <c r="D1230" s="262"/>
      <c r="E1230" s="263"/>
      <c r="F1230" s="263"/>
      <c r="G1230" s="264"/>
      <c r="H1230" s="265" t="str">
        <v/>
      </c>
      <c r="I1230" s="266">
        <v>0</v>
      </c>
      <c r="J1230" s="266">
        <v>0</v>
      </c>
      <c r="K1230" s="262"/>
      <c r="L1230" s="12">
        <v>0</v>
      </c>
    </row>
    <row r="1231" spans="1:12" x14ac:dyDescent="0.25">
      <c r="A1231" s="259">
        <f>IF(F1231&gt;0,COUNTIF(F$8:F1231,"&gt;0"),0)</f>
        <v>0</v>
      </c>
      <c r="B1231" s="260"/>
      <c r="C1231" s="261"/>
      <c r="D1231" s="262"/>
      <c r="E1231" s="263"/>
      <c r="F1231" s="263"/>
      <c r="G1231" s="264"/>
      <c r="H1231" s="265" t="str">
        <v/>
      </c>
      <c r="I1231" s="266">
        <v>0</v>
      </c>
      <c r="J1231" s="266">
        <v>0</v>
      </c>
      <c r="K1231" s="262"/>
      <c r="L1231" s="12">
        <v>0</v>
      </c>
    </row>
    <row r="1232" spans="1:12" x14ac:dyDescent="0.25">
      <c r="A1232" s="259">
        <f>IF(F1232&gt;0,COUNTIF(F$8:F1232,"&gt;0"),0)</f>
        <v>0</v>
      </c>
      <c r="B1232" s="260"/>
      <c r="C1232" s="261"/>
      <c r="D1232" s="262"/>
      <c r="E1232" s="263"/>
      <c r="F1232" s="263"/>
      <c r="G1232" s="264"/>
      <c r="H1232" s="265" t="str">
        <v/>
      </c>
      <c r="I1232" s="266">
        <v>0</v>
      </c>
      <c r="J1232" s="266">
        <v>0</v>
      </c>
      <c r="K1232" s="262"/>
      <c r="L1232" s="12">
        <v>0</v>
      </c>
    </row>
    <row r="1233" spans="1:12" x14ac:dyDescent="0.25">
      <c r="A1233" s="259">
        <f>IF(F1233&gt;0,COUNTIF(F$8:F1233,"&gt;0"),0)</f>
        <v>0</v>
      </c>
      <c r="B1233" s="260"/>
      <c r="C1233" s="261"/>
      <c r="D1233" s="262"/>
      <c r="E1233" s="263"/>
      <c r="F1233" s="263"/>
      <c r="G1233" s="264"/>
      <c r="H1233" s="265" t="str">
        <v/>
      </c>
      <c r="I1233" s="266">
        <v>0</v>
      </c>
      <c r="J1233" s="266">
        <v>0</v>
      </c>
      <c r="K1233" s="262"/>
      <c r="L1233" s="12">
        <v>0</v>
      </c>
    </row>
    <row r="1234" spans="1:12" x14ac:dyDescent="0.25">
      <c r="A1234" s="259">
        <f>IF(F1234&gt;0,COUNTIF(F$8:F1234,"&gt;0"),0)</f>
        <v>0</v>
      </c>
      <c r="B1234" s="260"/>
      <c r="C1234" s="261"/>
      <c r="D1234" s="262"/>
      <c r="E1234" s="263"/>
      <c r="F1234" s="263"/>
      <c r="G1234" s="264"/>
      <c r="H1234" s="265" t="str">
        <v/>
      </c>
      <c r="I1234" s="266">
        <v>0</v>
      </c>
      <c r="J1234" s="266">
        <v>0</v>
      </c>
      <c r="K1234" s="262"/>
      <c r="L1234" s="12">
        <v>0</v>
      </c>
    </row>
    <row r="1235" spans="1:12" x14ac:dyDescent="0.25">
      <c r="A1235" s="259">
        <f>IF(F1235&gt;0,COUNTIF(F$8:F1235,"&gt;0"),0)</f>
        <v>0</v>
      </c>
      <c r="B1235" s="260"/>
      <c r="C1235" s="261"/>
      <c r="D1235" s="262"/>
      <c r="E1235" s="263"/>
      <c r="F1235" s="263"/>
      <c r="G1235" s="264"/>
      <c r="H1235" s="265" t="str">
        <v/>
      </c>
      <c r="I1235" s="266">
        <v>0</v>
      </c>
      <c r="J1235" s="266">
        <v>0</v>
      </c>
      <c r="K1235" s="262"/>
      <c r="L1235" s="12">
        <v>0</v>
      </c>
    </row>
    <row r="1236" spans="1:12" x14ac:dyDescent="0.25">
      <c r="A1236" s="259">
        <f>IF(F1236&gt;0,COUNTIF(F$8:F1236,"&gt;0"),0)</f>
        <v>0</v>
      </c>
      <c r="B1236" s="260"/>
      <c r="C1236" s="261"/>
      <c r="D1236" s="262"/>
      <c r="E1236" s="263"/>
      <c r="F1236" s="263"/>
      <c r="G1236" s="264"/>
      <c r="H1236" s="265" t="str">
        <v/>
      </c>
      <c r="I1236" s="266">
        <v>0</v>
      </c>
      <c r="J1236" s="266">
        <v>0</v>
      </c>
      <c r="K1236" s="262"/>
      <c r="L1236" s="12">
        <v>0</v>
      </c>
    </row>
    <row r="1237" spans="1:12" x14ac:dyDescent="0.25">
      <c r="A1237" s="259">
        <f>IF(F1237&gt;0,COUNTIF(F$8:F1237,"&gt;0"),0)</f>
        <v>0</v>
      </c>
      <c r="B1237" s="260"/>
      <c r="C1237" s="261"/>
      <c r="D1237" s="262"/>
      <c r="E1237" s="263"/>
      <c r="F1237" s="263"/>
      <c r="G1237" s="264"/>
      <c r="H1237" s="265" t="str">
        <v/>
      </c>
      <c r="I1237" s="266">
        <v>0</v>
      </c>
      <c r="J1237" s="266">
        <v>0</v>
      </c>
      <c r="K1237" s="262"/>
      <c r="L1237" s="12">
        <v>0</v>
      </c>
    </row>
    <row r="1238" spans="1:12" x14ac:dyDescent="0.25">
      <c r="A1238" s="259">
        <f>IF(F1238&gt;0,COUNTIF(F$8:F1238,"&gt;0"),0)</f>
        <v>0</v>
      </c>
      <c r="B1238" s="260"/>
      <c r="C1238" s="261"/>
      <c r="D1238" s="262"/>
      <c r="E1238" s="263"/>
      <c r="F1238" s="263"/>
      <c r="G1238" s="264"/>
      <c r="H1238" s="265" t="str">
        <v/>
      </c>
      <c r="I1238" s="266">
        <v>0</v>
      </c>
      <c r="J1238" s="266">
        <v>0</v>
      </c>
      <c r="K1238" s="262"/>
      <c r="L1238" s="12">
        <v>0</v>
      </c>
    </row>
    <row r="1239" spans="1:12" x14ac:dyDescent="0.25">
      <c r="A1239" s="259">
        <f>IF(F1239&gt;0,COUNTIF(F$8:F1239,"&gt;0"),0)</f>
        <v>0</v>
      </c>
      <c r="B1239" s="260"/>
      <c r="C1239" s="261"/>
      <c r="D1239" s="262"/>
      <c r="E1239" s="263"/>
      <c r="F1239" s="263"/>
      <c r="G1239" s="264"/>
      <c r="H1239" s="265" t="str">
        <v/>
      </c>
      <c r="I1239" s="266">
        <v>0</v>
      </c>
      <c r="J1239" s="266">
        <v>0</v>
      </c>
      <c r="K1239" s="262"/>
      <c r="L1239" s="12">
        <v>0</v>
      </c>
    </row>
    <row r="1240" spans="1:12" x14ac:dyDescent="0.25">
      <c r="A1240" s="259">
        <f>IF(F1240&gt;0,COUNTIF(F$8:F1240,"&gt;0"),0)</f>
        <v>0</v>
      </c>
      <c r="B1240" s="260"/>
      <c r="C1240" s="261"/>
      <c r="D1240" s="262"/>
      <c r="E1240" s="263"/>
      <c r="F1240" s="263"/>
      <c r="G1240" s="264"/>
      <c r="H1240" s="265" t="str">
        <v/>
      </c>
      <c r="I1240" s="266">
        <v>0</v>
      </c>
      <c r="J1240" s="266">
        <v>0</v>
      </c>
      <c r="K1240" s="262"/>
      <c r="L1240" s="12">
        <v>0</v>
      </c>
    </row>
    <row r="1241" spans="1:12" x14ac:dyDescent="0.25">
      <c r="A1241" s="259">
        <f>IF(F1241&gt;0,COUNTIF(F$8:F1241,"&gt;0"),0)</f>
        <v>0</v>
      </c>
      <c r="B1241" s="260"/>
      <c r="C1241" s="261"/>
      <c r="D1241" s="262"/>
      <c r="E1241" s="263"/>
      <c r="F1241" s="263"/>
      <c r="G1241" s="264"/>
      <c r="H1241" s="265" t="str">
        <v/>
      </c>
      <c r="I1241" s="266">
        <v>0</v>
      </c>
      <c r="J1241" s="266">
        <v>0</v>
      </c>
      <c r="K1241" s="262"/>
      <c r="L1241" s="12">
        <v>0</v>
      </c>
    </row>
    <row r="1242" spans="1:12" x14ac:dyDescent="0.25">
      <c r="A1242" s="259">
        <f>IF(F1242&gt;0,COUNTIF(F$8:F1242,"&gt;0"),0)</f>
        <v>0</v>
      </c>
      <c r="B1242" s="260"/>
      <c r="C1242" s="261"/>
      <c r="D1242" s="262"/>
      <c r="E1242" s="263"/>
      <c r="F1242" s="263"/>
      <c r="G1242" s="264"/>
      <c r="H1242" s="265" t="str">
        <v/>
      </c>
      <c r="I1242" s="266">
        <v>0</v>
      </c>
      <c r="J1242" s="266">
        <v>0</v>
      </c>
      <c r="K1242" s="262"/>
      <c r="L1242" s="12">
        <v>0</v>
      </c>
    </row>
    <row r="1243" spans="1:12" x14ac:dyDescent="0.25">
      <c r="A1243" s="259">
        <f>IF(F1243&gt;0,COUNTIF(F$8:F1243,"&gt;0"),0)</f>
        <v>0</v>
      </c>
      <c r="B1243" s="260"/>
      <c r="C1243" s="261"/>
      <c r="D1243" s="262"/>
      <c r="E1243" s="263"/>
      <c r="F1243" s="263"/>
      <c r="G1243" s="264"/>
      <c r="H1243" s="265" t="str">
        <v/>
      </c>
      <c r="I1243" s="266">
        <v>0</v>
      </c>
      <c r="J1243" s="266">
        <v>0</v>
      </c>
      <c r="K1243" s="262"/>
      <c r="L1243" s="12">
        <v>0</v>
      </c>
    </row>
    <row r="1244" spans="1:12" x14ac:dyDescent="0.25">
      <c r="A1244" s="259">
        <f>IF(F1244&gt;0,COUNTIF(F$8:F1244,"&gt;0"),0)</f>
        <v>0</v>
      </c>
      <c r="B1244" s="260"/>
      <c r="C1244" s="261"/>
      <c r="D1244" s="262"/>
      <c r="E1244" s="263"/>
      <c r="F1244" s="263"/>
      <c r="G1244" s="264"/>
      <c r="H1244" s="265" t="str">
        <v/>
      </c>
      <c r="I1244" s="266">
        <v>0</v>
      </c>
      <c r="J1244" s="266">
        <v>0</v>
      </c>
      <c r="K1244" s="262"/>
      <c r="L1244" s="12">
        <v>0</v>
      </c>
    </row>
    <row r="1245" spans="1:12" x14ac:dyDescent="0.25">
      <c r="A1245" s="259">
        <f>IF(F1245&gt;0,COUNTIF(F$8:F1245,"&gt;0"),0)</f>
        <v>0</v>
      </c>
      <c r="B1245" s="260"/>
      <c r="C1245" s="261"/>
      <c r="D1245" s="262"/>
      <c r="E1245" s="263"/>
      <c r="F1245" s="263"/>
      <c r="G1245" s="264"/>
      <c r="H1245" s="265" t="str">
        <v/>
      </c>
      <c r="I1245" s="266">
        <v>0</v>
      </c>
      <c r="J1245" s="266">
        <v>0</v>
      </c>
      <c r="K1245" s="262"/>
      <c r="L1245" s="12">
        <v>0</v>
      </c>
    </row>
    <row r="1246" spans="1:12" x14ac:dyDescent="0.25">
      <c r="A1246" s="259">
        <f>IF(F1246&gt;0,COUNTIF(F$8:F1246,"&gt;0"),0)</f>
        <v>0</v>
      </c>
      <c r="B1246" s="260"/>
      <c r="C1246" s="261"/>
      <c r="D1246" s="262"/>
      <c r="E1246" s="263"/>
      <c r="F1246" s="263"/>
      <c r="G1246" s="264"/>
      <c r="H1246" s="265" t="str">
        <v/>
      </c>
      <c r="I1246" s="266">
        <v>0</v>
      </c>
      <c r="J1246" s="266">
        <v>0</v>
      </c>
      <c r="K1246" s="262"/>
      <c r="L1246" s="12">
        <v>0</v>
      </c>
    </row>
    <row r="1247" spans="1:12" x14ac:dyDescent="0.25">
      <c r="A1247" s="259">
        <f>IF(F1247&gt;0,COUNTIF(F$8:F1247,"&gt;0"),0)</f>
        <v>0</v>
      </c>
      <c r="B1247" s="260"/>
      <c r="C1247" s="261"/>
      <c r="D1247" s="262"/>
      <c r="E1247" s="263"/>
      <c r="F1247" s="263"/>
      <c r="G1247" s="264"/>
      <c r="H1247" s="265" t="str">
        <v/>
      </c>
      <c r="I1247" s="266">
        <v>0</v>
      </c>
      <c r="J1247" s="266">
        <v>0</v>
      </c>
      <c r="K1247" s="262"/>
      <c r="L1247" s="12">
        <v>0</v>
      </c>
    </row>
    <row r="1248" spans="1:12" x14ac:dyDescent="0.25">
      <c r="A1248" s="259">
        <f>IF(F1248&gt;0,COUNTIF(F$8:F1248,"&gt;0"),0)</f>
        <v>0</v>
      </c>
      <c r="B1248" s="260"/>
      <c r="C1248" s="261"/>
      <c r="D1248" s="262"/>
      <c r="E1248" s="263"/>
      <c r="F1248" s="263"/>
      <c r="G1248" s="264"/>
      <c r="H1248" s="265" t="str">
        <v/>
      </c>
      <c r="I1248" s="266">
        <v>0</v>
      </c>
      <c r="J1248" s="266">
        <v>0</v>
      </c>
      <c r="K1248" s="262"/>
      <c r="L1248" s="12">
        <v>0</v>
      </c>
    </row>
    <row r="1249" spans="1:12" x14ac:dyDescent="0.25">
      <c r="A1249" s="259">
        <f>IF(F1249&gt;0,COUNTIF(F$8:F1249,"&gt;0"),0)</f>
        <v>0</v>
      </c>
      <c r="B1249" s="260"/>
      <c r="C1249" s="261"/>
      <c r="D1249" s="262"/>
      <c r="E1249" s="263"/>
      <c r="F1249" s="263"/>
      <c r="G1249" s="264"/>
      <c r="H1249" s="265" t="str">
        <v/>
      </c>
      <c r="I1249" s="266">
        <v>0</v>
      </c>
      <c r="J1249" s="266">
        <v>0</v>
      </c>
      <c r="K1249" s="262"/>
      <c r="L1249" s="12">
        <v>0</v>
      </c>
    </row>
    <row r="1250" spans="1:12" x14ac:dyDescent="0.25">
      <c r="A1250" s="259">
        <f>IF(F1250&gt;0,COUNTIF(F$8:F1250,"&gt;0"),0)</f>
        <v>0</v>
      </c>
      <c r="B1250" s="260"/>
      <c r="C1250" s="261"/>
      <c r="D1250" s="262"/>
      <c r="E1250" s="263"/>
      <c r="F1250" s="263"/>
      <c r="G1250" s="264"/>
      <c r="H1250" s="265" t="str">
        <v/>
      </c>
      <c r="I1250" s="266">
        <v>0</v>
      </c>
      <c r="J1250" s="266">
        <v>0</v>
      </c>
      <c r="K1250" s="262"/>
      <c r="L1250" s="12">
        <v>0</v>
      </c>
    </row>
    <row r="1251" spans="1:12" x14ac:dyDescent="0.25">
      <c r="A1251" s="259">
        <f>IF(F1251&gt;0,COUNTIF(F$8:F1251,"&gt;0"),0)</f>
        <v>0</v>
      </c>
      <c r="B1251" s="260"/>
      <c r="C1251" s="261"/>
      <c r="D1251" s="262"/>
      <c r="E1251" s="263"/>
      <c r="F1251" s="263"/>
      <c r="G1251" s="264"/>
      <c r="H1251" s="265" t="str">
        <v/>
      </c>
      <c r="I1251" s="266">
        <v>0</v>
      </c>
      <c r="J1251" s="266">
        <v>0</v>
      </c>
      <c r="K1251" s="262"/>
      <c r="L1251" s="12">
        <v>0</v>
      </c>
    </row>
    <row r="1252" spans="1:12" x14ac:dyDescent="0.25">
      <c r="A1252" s="259">
        <f>IF(F1252&gt;0,COUNTIF(F$8:F1252,"&gt;0"),0)</f>
        <v>0</v>
      </c>
      <c r="B1252" s="260"/>
      <c r="C1252" s="261"/>
      <c r="D1252" s="262"/>
      <c r="E1252" s="263"/>
      <c r="F1252" s="263"/>
      <c r="G1252" s="264"/>
      <c r="H1252" s="265" t="str">
        <v/>
      </c>
      <c r="I1252" s="266">
        <v>0</v>
      </c>
      <c r="J1252" s="266">
        <v>0</v>
      </c>
      <c r="K1252" s="262"/>
      <c r="L1252" s="12">
        <v>0</v>
      </c>
    </row>
    <row r="1253" spans="1:12" x14ac:dyDescent="0.25">
      <c r="A1253" s="259">
        <f>IF(F1253&gt;0,COUNTIF(F$8:F1253,"&gt;0"),0)</f>
        <v>0</v>
      </c>
      <c r="B1253" s="260"/>
      <c r="C1253" s="261"/>
      <c r="D1253" s="262"/>
      <c r="E1253" s="263"/>
      <c r="F1253" s="263"/>
      <c r="G1253" s="264"/>
      <c r="H1253" s="265" t="str">
        <v/>
      </c>
      <c r="I1253" s="266">
        <v>0</v>
      </c>
      <c r="J1253" s="266">
        <v>0</v>
      </c>
      <c r="K1253" s="262"/>
      <c r="L1253" s="12">
        <v>0</v>
      </c>
    </row>
    <row r="1254" spans="1:12" x14ac:dyDescent="0.25">
      <c r="A1254" s="259">
        <f>IF(F1254&gt;0,COUNTIF(F$8:F1254,"&gt;0"),0)</f>
        <v>0</v>
      </c>
      <c r="B1254" s="260"/>
      <c r="C1254" s="261"/>
      <c r="D1254" s="262"/>
      <c r="E1254" s="263"/>
      <c r="F1254" s="263"/>
      <c r="G1254" s="264"/>
      <c r="H1254" s="265" t="str">
        <v/>
      </c>
      <c r="I1254" s="266">
        <v>0</v>
      </c>
      <c r="J1254" s="266">
        <v>0</v>
      </c>
      <c r="K1254" s="262"/>
      <c r="L1254" s="12">
        <v>0</v>
      </c>
    </row>
    <row r="1255" spans="1:12" x14ac:dyDescent="0.25">
      <c r="A1255" s="259">
        <f>IF(F1255&gt;0,COUNTIF(F$8:F1255,"&gt;0"),0)</f>
        <v>0</v>
      </c>
      <c r="B1255" s="260"/>
      <c r="C1255" s="261"/>
      <c r="D1255" s="262"/>
      <c r="E1255" s="263"/>
      <c r="F1255" s="263"/>
      <c r="G1255" s="264"/>
      <c r="H1255" s="265" t="str">
        <v/>
      </c>
      <c r="I1255" s="266">
        <v>0</v>
      </c>
      <c r="J1255" s="266">
        <v>0</v>
      </c>
      <c r="K1255" s="262"/>
      <c r="L1255" s="12">
        <v>0</v>
      </c>
    </row>
    <row r="1256" spans="1:12" x14ac:dyDescent="0.25">
      <c r="A1256" s="259">
        <f>IF(F1256&gt;0,COUNTIF(F$8:F1256,"&gt;0"),0)</f>
        <v>0</v>
      </c>
      <c r="B1256" s="260"/>
      <c r="C1256" s="261"/>
      <c r="D1256" s="262"/>
      <c r="E1256" s="263"/>
      <c r="F1256" s="263"/>
      <c r="G1256" s="264"/>
      <c r="H1256" s="265" t="str">
        <v/>
      </c>
      <c r="I1256" s="266">
        <v>0</v>
      </c>
      <c r="J1256" s="266">
        <v>0</v>
      </c>
      <c r="K1256" s="262"/>
      <c r="L1256" s="12">
        <v>0</v>
      </c>
    </row>
    <row r="1257" spans="1:12" x14ac:dyDescent="0.25">
      <c r="A1257" s="259">
        <f>IF(F1257&gt;0,COUNTIF(F$8:F1257,"&gt;0"),0)</f>
        <v>0</v>
      </c>
      <c r="B1257" s="260"/>
      <c r="C1257" s="261"/>
      <c r="D1257" s="262"/>
      <c r="E1257" s="263"/>
      <c r="F1257" s="263"/>
      <c r="G1257" s="264"/>
      <c r="H1257" s="265" t="str">
        <v/>
      </c>
      <c r="I1257" s="266">
        <v>0</v>
      </c>
      <c r="J1257" s="266">
        <v>0</v>
      </c>
      <c r="K1257" s="262"/>
      <c r="L1257" s="12">
        <v>0</v>
      </c>
    </row>
    <row r="1258" spans="1:12" x14ac:dyDescent="0.25">
      <c r="A1258" s="259">
        <f>IF(F1258&gt;0,COUNTIF(F$8:F1258,"&gt;0"),0)</f>
        <v>0</v>
      </c>
      <c r="B1258" s="260"/>
      <c r="C1258" s="261"/>
      <c r="D1258" s="262"/>
      <c r="E1258" s="263"/>
      <c r="F1258" s="263"/>
      <c r="G1258" s="264"/>
      <c r="H1258" s="265" t="str">
        <v/>
      </c>
      <c r="I1258" s="266">
        <v>0</v>
      </c>
      <c r="J1258" s="266">
        <v>0</v>
      </c>
      <c r="K1258" s="262"/>
      <c r="L1258" s="12">
        <v>0</v>
      </c>
    </row>
    <row r="1259" spans="1:12" x14ac:dyDescent="0.25">
      <c r="A1259" s="259">
        <f>IF(F1259&gt;0,COUNTIF(F$8:F1259,"&gt;0"),0)</f>
        <v>0</v>
      </c>
      <c r="B1259" s="260"/>
      <c r="C1259" s="261"/>
      <c r="D1259" s="262"/>
      <c r="E1259" s="263"/>
      <c r="F1259" s="263"/>
      <c r="G1259" s="264"/>
      <c r="H1259" s="265" t="str">
        <v/>
      </c>
      <c r="I1259" s="266">
        <v>0</v>
      </c>
      <c r="J1259" s="266">
        <v>0</v>
      </c>
      <c r="K1259" s="262"/>
      <c r="L1259" s="12">
        <v>0</v>
      </c>
    </row>
    <row r="1260" spans="1:12" x14ac:dyDescent="0.25">
      <c r="A1260" s="259">
        <f>IF(F1260&gt;0,COUNTIF(F$8:F1260,"&gt;0"),0)</f>
        <v>0</v>
      </c>
      <c r="B1260" s="260"/>
      <c r="C1260" s="261"/>
      <c r="D1260" s="262"/>
      <c r="E1260" s="263"/>
      <c r="F1260" s="263"/>
      <c r="G1260" s="264"/>
      <c r="H1260" s="265" t="str">
        <v/>
      </c>
      <c r="I1260" s="266">
        <v>0</v>
      </c>
      <c r="J1260" s="266">
        <v>0</v>
      </c>
      <c r="K1260" s="262"/>
      <c r="L1260" s="12">
        <v>0</v>
      </c>
    </row>
    <row r="1261" spans="1:12" x14ac:dyDescent="0.25">
      <c r="A1261" s="259">
        <f>IF(F1261&gt;0,COUNTIF(F$8:F1261,"&gt;0"),0)</f>
        <v>0</v>
      </c>
      <c r="B1261" s="260"/>
      <c r="C1261" s="261"/>
      <c r="D1261" s="262"/>
      <c r="E1261" s="263"/>
      <c r="F1261" s="263"/>
      <c r="G1261" s="264"/>
      <c r="H1261" s="265" t="str">
        <v/>
      </c>
      <c r="I1261" s="266">
        <v>0</v>
      </c>
      <c r="J1261" s="266">
        <v>0</v>
      </c>
      <c r="K1261" s="262"/>
      <c r="L1261" s="12">
        <v>0</v>
      </c>
    </row>
    <row r="1262" spans="1:12" x14ac:dyDescent="0.25">
      <c r="A1262" s="259">
        <f>IF(F1262&gt;0,COUNTIF(F$8:F1262,"&gt;0"),0)</f>
        <v>0</v>
      </c>
      <c r="B1262" s="260"/>
      <c r="C1262" s="261"/>
      <c r="D1262" s="262"/>
      <c r="E1262" s="263"/>
      <c r="F1262" s="263"/>
      <c r="G1262" s="264"/>
      <c r="H1262" s="265" t="str">
        <v/>
      </c>
      <c r="I1262" s="266">
        <v>0</v>
      </c>
      <c r="J1262" s="266">
        <v>0</v>
      </c>
      <c r="K1262" s="262"/>
      <c r="L1262" s="12">
        <v>0</v>
      </c>
    </row>
    <row r="1263" spans="1:12" x14ac:dyDescent="0.25">
      <c r="A1263" s="259">
        <f>IF(F1263&gt;0,COUNTIF(F$8:F1263,"&gt;0"),0)</f>
        <v>0</v>
      </c>
      <c r="B1263" s="260"/>
      <c r="C1263" s="261"/>
      <c r="D1263" s="262"/>
      <c r="E1263" s="263"/>
      <c r="F1263" s="263"/>
      <c r="G1263" s="264"/>
      <c r="H1263" s="265" t="str">
        <v/>
      </c>
      <c r="I1263" s="266">
        <v>0</v>
      </c>
      <c r="J1263" s="266">
        <v>0</v>
      </c>
      <c r="K1263" s="262"/>
      <c r="L1263" s="12">
        <v>0</v>
      </c>
    </row>
    <row r="1264" spans="1:12" x14ac:dyDescent="0.25">
      <c r="A1264" s="259">
        <f>IF(F1264&gt;0,COUNTIF(F$8:F1264,"&gt;0"),0)</f>
        <v>0</v>
      </c>
      <c r="B1264" s="260"/>
      <c r="C1264" s="261"/>
      <c r="D1264" s="262"/>
      <c r="E1264" s="263"/>
      <c r="F1264" s="263"/>
      <c r="G1264" s="264"/>
      <c r="H1264" s="265" t="str">
        <v/>
      </c>
      <c r="I1264" s="266">
        <v>0</v>
      </c>
      <c r="J1264" s="266">
        <v>0</v>
      </c>
      <c r="K1264" s="262"/>
      <c r="L1264" s="12">
        <v>0</v>
      </c>
    </row>
    <row r="1265" spans="1:12" x14ac:dyDescent="0.25">
      <c r="A1265" s="259">
        <f>IF(F1265&gt;0,COUNTIF(F$8:F1265,"&gt;0"),0)</f>
        <v>0</v>
      </c>
      <c r="B1265" s="260"/>
      <c r="C1265" s="261"/>
      <c r="D1265" s="262"/>
      <c r="E1265" s="263"/>
      <c r="F1265" s="263"/>
      <c r="G1265" s="264"/>
      <c r="H1265" s="265" t="str">
        <v/>
      </c>
      <c r="I1265" s="266">
        <v>0</v>
      </c>
      <c r="J1265" s="266">
        <v>0</v>
      </c>
      <c r="K1265" s="262"/>
      <c r="L1265" s="12">
        <v>0</v>
      </c>
    </row>
    <row r="1266" spans="1:12" x14ac:dyDescent="0.25">
      <c r="A1266" s="259">
        <f>IF(F1266&gt;0,COUNTIF(F$8:F1266,"&gt;0"),0)</f>
        <v>0</v>
      </c>
      <c r="B1266" s="260"/>
      <c r="C1266" s="261"/>
      <c r="D1266" s="262"/>
      <c r="E1266" s="263"/>
      <c r="F1266" s="263"/>
      <c r="G1266" s="264"/>
      <c r="H1266" s="265" t="str">
        <v/>
      </c>
      <c r="I1266" s="266">
        <v>0</v>
      </c>
      <c r="J1266" s="266">
        <v>0</v>
      </c>
      <c r="K1266" s="262"/>
      <c r="L1266" s="12">
        <v>0</v>
      </c>
    </row>
    <row r="1267" spans="1:12" x14ac:dyDescent="0.25">
      <c r="A1267" s="259">
        <f>IF(F1267&gt;0,COUNTIF(F$8:F1267,"&gt;0"),0)</f>
        <v>0</v>
      </c>
      <c r="B1267" s="260"/>
      <c r="C1267" s="261"/>
      <c r="D1267" s="262"/>
      <c r="E1267" s="263"/>
      <c r="F1267" s="263"/>
      <c r="G1267" s="264"/>
      <c r="H1267" s="265" t="str">
        <v/>
      </c>
      <c r="I1267" s="266">
        <v>0</v>
      </c>
      <c r="J1267" s="266">
        <v>0</v>
      </c>
      <c r="K1267" s="262"/>
      <c r="L1267" s="12">
        <v>0</v>
      </c>
    </row>
    <row r="1268" spans="1:12" x14ac:dyDescent="0.25">
      <c r="A1268" s="259">
        <f>IF(F1268&gt;0,COUNTIF(F$8:F1268,"&gt;0"),0)</f>
        <v>0</v>
      </c>
      <c r="B1268" s="260"/>
      <c r="C1268" s="261"/>
      <c r="D1268" s="262"/>
      <c r="E1268" s="263"/>
      <c r="F1268" s="263"/>
      <c r="G1268" s="264"/>
      <c r="H1268" s="265" t="str">
        <v/>
      </c>
      <c r="I1268" s="266">
        <v>0</v>
      </c>
      <c r="J1268" s="266">
        <v>0</v>
      </c>
      <c r="K1268" s="262"/>
      <c r="L1268" s="12">
        <v>0</v>
      </c>
    </row>
    <row r="1269" spans="1:12" x14ac:dyDescent="0.25">
      <c r="A1269" s="259">
        <f>IF(F1269&gt;0,COUNTIF(F$8:F1269,"&gt;0"),0)</f>
        <v>0</v>
      </c>
      <c r="B1269" s="260"/>
      <c r="C1269" s="261"/>
      <c r="D1269" s="262"/>
      <c r="E1269" s="263"/>
      <c r="F1269" s="263"/>
      <c r="G1269" s="264"/>
      <c r="H1269" s="265" t="str">
        <v/>
      </c>
      <c r="I1269" s="266">
        <v>0</v>
      </c>
      <c r="J1269" s="266">
        <v>0</v>
      </c>
      <c r="K1269" s="262"/>
      <c r="L1269" s="12">
        <v>0</v>
      </c>
    </row>
    <row r="1270" spans="1:12" x14ac:dyDescent="0.25">
      <c r="A1270" s="259">
        <f>IF(F1270&gt;0,COUNTIF(F$8:F1270,"&gt;0"),0)</f>
        <v>0</v>
      </c>
      <c r="B1270" s="260"/>
      <c r="C1270" s="261"/>
      <c r="D1270" s="262"/>
      <c r="E1270" s="263"/>
      <c r="F1270" s="263"/>
      <c r="G1270" s="264"/>
      <c r="H1270" s="265" t="str">
        <v/>
      </c>
      <c r="I1270" s="266">
        <v>0</v>
      </c>
      <c r="J1270" s="266">
        <v>0</v>
      </c>
      <c r="K1270" s="262"/>
      <c r="L1270" s="12">
        <v>0</v>
      </c>
    </row>
    <row r="1271" spans="1:12" x14ac:dyDescent="0.25">
      <c r="A1271" s="259">
        <f>IF(F1271&gt;0,COUNTIF(F$8:F1271,"&gt;0"),0)</f>
        <v>0</v>
      </c>
      <c r="B1271" s="260"/>
      <c r="C1271" s="261"/>
      <c r="D1271" s="262"/>
      <c r="E1271" s="263"/>
      <c r="F1271" s="263"/>
      <c r="G1271" s="264"/>
      <c r="H1271" s="265" t="str">
        <v/>
      </c>
      <c r="I1271" s="266">
        <v>0</v>
      </c>
      <c r="J1271" s="266">
        <v>0</v>
      </c>
      <c r="K1271" s="262"/>
      <c r="L1271" s="12">
        <v>0</v>
      </c>
    </row>
    <row r="1272" spans="1:12" x14ac:dyDescent="0.25">
      <c r="A1272" s="259">
        <f>IF(F1272&gt;0,COUNTIF(F$8:F1272,"&gt;0"),0)</f>
        <v>0</v>
      </c>
      <c r="B1272" s="260"/>
      <c r="C1272" s="261"/>
      <c r="D1272" s="262"/>
      <c r="E1272" s="263"/>
      <c r="F1272" s="263"/>
      <c r="G1272" s="264"/>
      <c r="H1272" s="265" t="str">
        <v/>
      </c>
      <c r="I1272" s="266">
        <v>0</v>
      </c>
      <c r="J1272" s="266">
        <v>0</v>
      </c>
      <c r="K1272" s="262"/>
      <c r="L1272" s="12">
        <v>0</v>
      </c>
    </row>
    <row r="1273" spans="1:12" x14ac:dyDescent="0.25">
      <c r="A1273" s="259">
        <f>IF(F1273&gt;0,COUNTIF(F$8:F1273,"&gt;0"),0)</f>
        <v>0</v>
      </c>
      <c r="B1273" s="260"/>
      <c r="C1273" s="261"/>
      <c r="D1273" s="262"/>
      <c r="E1273" s="263"/>
      <c r="F1273" s="263"/>
      <c r="G1273" s="264"/>
      <c r="H1273" s="265" t="str">
        <v/>
      </c>
      <c r="I1273" s="266">
        <v>0</v>
      </c>
      <c r="J1273" s="266">
        <v>0</v>
      </c>
      <c r="K1273" s="262"/>
      <c r="L1273" s="12">
        <v>0</v>
      </c>
    </row>
    <row r="1274" spans="1:12" x14ac:dyDescent="0.25">
      <c r="A1274" s="259">
        <f>IF(F1274&gt;0,COUNTIF(F$8:F1274,"&gt;0"),0)</f>
        <v>0</v>
      </c>
      <c r="B1274" s="260"/>
      <c r="C1274" s="261"/>
      <c r="D1274" s="262"/>
      <c r="E1274" s="263"/>
      <c r="F1274" s="263"/>
      <c r="G1274" s="264"/>
      <c r="H1274" s="265" t="str">
        <v/>
      </c>
      <c r="I1274" s="266">
        <v>0</v>
      </c>
      <c r="J1274" s="266">
        <v>0</v>
      </c>
      <c r="K1274" s="262"/>
      <c r="L1274" s="12">
        <v>0</v>
      </c>
    </row>
    <row r="1275" spans="1:12" x14ac:dyDescent="0.25">
      <c r="A1275" s="259">
        <f>IF(F1275&gt;0,COUNTIF(F$8:F1275,"&gt;0"),0)</f>
        <v>0</v>
      </c>
      <c r="B1275" s="260"/>
      <c r="C1275" s="261"/>
      <c r="D1275" s="262"/>
      <c r="E1275" s="263"/>
      <c r="F1275" s="263"/>
      <c r="G1275" s="264"/>
      <c r="H1275" s="265" t="str">
        <v/>
      </c>
      <c r="I1275" s="266">
        <v>0</v>
      </c>
      <c r="J1275" s="266">
        <v>0</v>
      </c>
      <c r="K1275" s="262"/>
      <c r="L1275" s="12">
        <v>0</v>
      </c>
    </row>
    <row r="1276" spans="1:12" x14ac:dyDescent="0.25">
      <c r="A1276" s="259">
        <f>IF(F1276&gt;0,COUNTIF(F$8:F1276,"&gt;0"),0)</f>
        <v>0</v>
      </c>
      <c r="B1276" s="260"/>
      <c r="C1276" s="261"/>
      <c r="D1276" s="262"/>
      <c r="E1276" s="263"/>
      <c r="F1276" s="263"/>
      <c r="G1276" s="264"/>
      <c r="H1276" s="265" t="str">
        <v/>
      </c>
      <c r="I1276" s="266">
        <v>0</v>
      </c>
      <c r="J1276" s="266">
        <v>0</v>
      </c>
      <c r="K1276" s="262"/>
      <c r="L1276" s="12">
        <v>0</v>
      </c>
    </row>
    <row r="1277" spans="1:12" x14ac:dyDescent="0.25">
      <c r="A1277" s="259">
        <f>IF(F1277&gt;0,COUNTIF(F$8:F1277,"&gt;0"),0)</f>
        <v>0</v>
      </c>
      <c r="B1277" s="260"/>
      <c r="C1277" s="261"/>
      <c r="D1277" s="262"/>
      <c r="E1277" s="263"/>
      <c r="F1277" s="263"/>
      <c r="G1277" s="264"/>
      <c r="H1277" s="265" t="str">
        <v/>
      </c>
      <c r="I1277" s="266">
        <v>0</v>
      </c>
      <c r="J1277" s="266">
        <v>0</v>
      </c>
      <c r="K1277" s="262"/>
      <c r="L1277" s="12">
        <v>0</v>
      </c>
    </row>
    <row r="1278" spans="1:12" x14ac:dyDescent="0.25">
      <c r="A1278" s="259">
        <f>IF(F1278&gt;0,COUNTIF(F$8:F1278,"&gt;0"),0)</f>
        <v>0</v>
      </c>
      <c r="B1278" s="260"/>
      <c r="C1278" s="261"/>
      <c r="D1278" s="262"/>
      <c r="E1278" s="263"/>
      <c r="F1278" s="263"/>
      <c r="G1278" s="264"/>
      <c r="H1278" s="265" t="str">
        <v/>
      </c>
      <c r="I1278" s="266">
        <v>0</v>
      </c>
      <c r="J1278" s="266">
        <v>0</v>
      </c>
      <c r="K1278" s="262"/>
      <c r="L1278" s="12">
        <v>0</v>
      </c>
    </row>
    <row r="1279" spans="1:12" x14ac:dyDescent="0.25">
      <c r="A1279" s="259">
        <f>IF(F1279&gt;0,COUNTIF(F$8:F1279,"&gt;0"),0)</f>
        <v>0</v>
      </c>
      <c r="B1279" s="260"/>
      <c r="C1279" s="261"/>
      <c r="D1279" s="262"/>
      <c r="E1279" s="263"/>
      <c r="F1279" s="263"/>
      <c r="G1279" s="264"/>
      <c r="H1279" s="265" t="str">
        <v/>
      </c>
      <c r="I1279" s="266">
        <v>0</v>
      </c>
      <c r="J1279" s="266">
        <v>0</v>
      </c>
      <c r="K1279" s="262"/>
      <c r="L1279" s="12">
        <v>0</v>
      </c>
    </row>
    <row r="1280" spans="1:12" x14ac:dyDescent="0.25">
      <c r="A1280" s="259">
        <f>IF(F1280&gt;0,COUNTIF(F$8:F1280,"&gt;0"),0)</f>
        <v>0</v>
      </c>
      <c r="B1280" s="260"/>
      <c r="C1280" s="261"/>
      <c r="D1280" s="262"/>
      <c r="E1280" s="263"/>
      <c r="F1280" s="263"/>
      <c r="G1280" s="264"/>
      <c r="H1280" s="265" t="str">
        <v/>
      </c>
      <c r="I1280" s="266">
        <v>0</v>
      </c>
      <c r="J1280" s="266">
        <v>0</v>
      </c>
      <c r="K1280" s="262"/>
      <c r="L1280" s="12">
        <v>0</v>
      </c>
    </row>
    <row r="1281" spans="1:12" x14ac:dyDescent="0.25">
      <c r="A1281" s="259">
        <f>IF(F1281&gt;0,COUNTIF(F$8:F1281,"&gt;0"),0)</f>
        <v>0</v>
      </c>
      <c r="B1281" s="260"/>
      <c r="C1281" s="261"/>
      <c r="D1281" s="262"/>
      <c r="E1281" s="263"/>
      <c r="F1281" s="263"/>
      <c r="G1281" s="264"/>
      <c r="H1281" s="265" t="str">
        <v/>
      </c>
      <c r="I1281" s="266">
        <v>0</v>
      </c>
      <c r="J1281" s="266">
        <v>0</v>
      </c>
      <c r="K1281" s="262"/>
      <c r="L1281" s="12">
        <v>0</v>
      </c>
    </row>
    <row r="1282" spans="1:12" x14ac:dyDescent="0.25">
      <c r="A1282" s="259">
        <f>IF(F1282&gt;0,COUNTIF(F$8:F1282,"&gt;0"),0)</f>
        <v>0</v>
      </c>
      <c r="B1282" s="260"/>
      <c r="C1282" s="261"/>
      <c r="D1282" s="262"/>
      <c r="E1282" s="263"/>
      <c r="F1282" s="263"/>
      <c r="G1282" s="264"/>
      <c r="H1282" s="265" t="str">
        <v/>
      </c>
      <c r="I1282" s="266">
        <v>0</v>
      </c>
      <c r="J1282" s="266">
        <v>0</v>
      </c>
      <c r="K1282" s="262"/>
      <c r="L1282" s="12">
        <v>0</v>
      </c>
    </row>
    <row r="1283" spans="1:12" x14ac:dyDescent="0.25">
      <c r="A1283" s="259">
        <f>IF(F1283&gt;0,COUNTIF(F$8:F1283,"&gt;0"),0)</f>
        <v>0</v>
      </c>
      <c r="B1283" s="260"/>
      <c r="C1283" s="261"/>
      <c r="D1283" s="262"/>
      <c r="E1283" s="263"/>
      <c r="F1283" s="263"/>
      <c r="G1283" s="264"/>
      <c r="H1283" s="265" t="str">
        <v/>
      </c>
      <c r="I1283" s="266">
        <v>0</v>
      </c>
      <c r="J1283" s="266">
        <v>0</v>
      </c>
      <c r="K1283" s="262"/>
      <c r="L1283" s="12">
        <v>0</v>
      </c>
    </row>
    <row r="1284" spans="1:12" x14ac:dyDescent="0.25">
      <c r="A1284" s="259">
        <f>IF(F1284&gt;0,COUNTIF(F$8:F1284,"&gt;0"),0)</f>
        <v>0</v>
      </c>
      <c r="B1284" s="260"/>
      <c r="C1284" s="261"/>
      <c r="D1284" s="262"/>
      <c r="E1284" s="263"/>
      <c r="F1284" s="263"/>
      <c r="G1284" s="264"/>
      <c r="H1284" s="265" t="str">
        <v/>
      </c>
      <c r="I1284" s="266">
        <v>0</v>
      </c>
      <c r="J1284" s="266">
        <v>0</v>
      </c>
      <c r="K1284" s="262"/>
      <c r="L1284" s="12">
        <v>0</v>
      </c>
    </row>
    <row r="1285" spans="1:12" x14ac:dyDescent="0.25">
      <c r="A1285" s="259">
        <f>IF(F1285&gt;0,COUNTIF(F$8:F1285,"&gt;0"),0)</f>
        <v>0</v>
      </c>
      <c r="B1285" s="260"/>
      <c r="C1285" s="261"/>
      <c r="D1285" s="262"/>
      <c r="E1285" s="263"/>
      <c r="F1285" s="263"/>
      <c r="G1285" s="264"/>
      <c r="H1285" s="265" t="str">
        <v/>
      </c>
      <c r="I1285" s="266">
        <v>0</v>
      </c>
      <c r="J1285" s="266">
        <v>0</v>
      </c>
      <c r="K1285" s="262"/>
      <c r="L1285" s="12">
        <v>0</v>
      </c>
    </row>
    <row r="1286" spans="1:12" x14ac:dyDescent="0.25">
      <c r="A1286" s="259">
        <f>IF(F1286&gt;0,COUNTIF(F$8:F1286,"&gt;0"),0)</f>
        <v>0</v>
      </c>
      <c r="B1286" s="260"/>
      <c r="C1286" s="261"/>
      <c r="D1286" s="262"/>
      <c r="E1286" s="263"/>
      <c r="F1286" s="263"/>
      <c r="G1286" s="264"/>
      <c r="H1286" s="265" t="str">
        <v/>
      </c>
      <c r="I1286" s="266">
        <v>0</v>
      </c>
      <c r="J1286" s="266">
        <v>0</v>
      </c>
      <c r="K1286" s="262"/>
      <c r="L1286" s="12">
        <v>0</v>
      </c>
    </row>
    <row r="1287" spans="1:12" x14ac:dyDescent="0.25">
      <c r="A1287" s="259">
        <f>IF(F1287&gt;0,COUNTIF(F$8:F1287,"&gt;0"),0)</f>
        <v>0</v>
      </c>
      <c r="B1287" s="260"/>
      <c r="C1287" s="261"/>
      <c r="D1287" s="262"/>
      <c r="E1287" s="263"/>
      <c r="F1287" s="263"/>
      <c r="G1287" s="264"/>
      <c r="H1287" s="265" t="str">
        <v/>
      </c>
      <c r="I1287" s="266">
        <v>0</v>
      </c>
      <c r="J1287" s="266">
        <v>0</v>
      </c>
      <c r="K1287" s="262"/>
      <c r="L1287" s="12">
        <v>0</v>
      </c>
    </row>
    <row r="1288" spans="1:12" x14ac:dyDescent="0.25">
      <c r="A1288" s="259">
        <f>IF(F1288&gt;0,COUNTIF(F$8:F1288,"&gt;0"),0)</f>
        <v>0</v>
      </c>
      <c r="B1288" s="260"/>
      <c r="C1288" s="261"/>
      <c r="D1288" s="262"/>
      <c r="E1288" s="263"/>
      <c r="F1288" s="263"/>
      <c r="G1288" s="264"/>
      <c r="H1288" s="265" t="str">
        <v/>
      </c>
      <c r="I1288" s="266">
        <v>0</v>
      </c>
      <c r="J1288" s="266">
        <v>0</v>
      </c>
      <c r="K1288" s="262"/>
      <c r="L1288" s="12">
        <v>0</v>
      </c>
    </row>
    <row r="1289" spans="1:12" x14ac:dyDescent="0.25">
      <c r="A1289" s="259">
        <f>IF(F1289&gt;0,COUNTIF(F$8:F1289,"&gt;0"),0)</f>
        <v>0</v>
      </c>
      <c r="B1289" s="260"/>
      <c r="C1289" s="261"/>
      <c r="D1289" s="262"/>
      <c r="E1289" s="263"/>
      <c r="F1289" s="263"/>
      <c r="G1289" s="264"/>
      <c r="H1289" s="265" t="str">
        <v/>
      </c>
      <c r="I1289" s="266">
        <v>0</v>
      </c>
      <c r="J1289" s="266">
        <v>0</v>
      </c>
      <c r="K1289" s="262"/>
      <c r="L1289" s="12">
        <v>0</v>
      </c>
    </row>
    <row r="1290" spans="1:12" x14ac:dyDescent="0.25">
      <c r="A1290" s="259">
        <f>IF(F1290&gt;0,COUNTIF(F$8:F1290,"&gt;0"),0)</f>
        <v>0</v>
      </c>
      <c r="B1290" s="260"/>
      <c r="C1290" s="261"/>
      <c r="D1290" s="262"/>
      <c r="E1290" s="263"/>
      <c r="F1290" s="263"/>
      <c r="G1290" s="264"/>
      <c r="H1290" s="265" t="str">
        <v/>
      </c>
      <c r="I1290" s="266">
        <v>0</v>
      </c>
      <c r="J1290" s="266">
        <v>0</v>
      </c>
      <c r="K1290" s="262"/>
      <c r="L1290" s="12">
        <v>0</v>
      </c>
    </row>
    <row r="1291" spans="1:12" x14ac:dyDescent="0.25">
      <c r="A1291" s="259">
        <f>IF(F1291&gt;0,COUNTIF(F$8:F1291,"&gt;0"),0)</f>
        <v>0</v>
      </c>
      <c r="B1291" s="260"/>
      <c r="C1291" s="261"/>
      <c r="D1291" s="262"/>
      <c r="E1291" s="263"/>
      <c r="F1291" s="263"/>
      <c r="G1291" s="264"/>
      <c r="H1291" s="265" t="str">
        <v/>
      </c>
      <c r="I1291" s="266">
        <v>0</v>
      </c>
      <c r="J1291" s="266">
        <v>0</v>
      </c>
      <c r="K1291" s="262"/>
      <c r="L1291" s="12">
        <v>0</v>
      </c>
    </row>
    <row r="1292" spans="1:12" x14ac:dyDescent="0.25">
      <c r="A1292" s="259">
        <f>IF(F1292&gt;0,COUNTIF(F$8:F1292,"&gt;0"),0)</f>
        <v>0</v>
      </c>
      <c r="B1292" s="260"/>
      <c r="C1292" s="261"/>
      <c r="D1292" s="262"/>
      <c r="E1292" s="263"/>
      <c r="F1292" s="263"/>
      <c r="G1292" s="264"/>
      <c r="H1292" s="265" t="str">
        <v/>
      </c>
      <c r="I1292" s="266">
        <v>0</v>
      </c>
      <c r="J1292" s="266">
        <v>0</v>
      </c>
      <c r="K1292" s="262"/>
      <c r="L1292" s="12">
        <v>0</v>
      </c>
    </row>
    <row r="1293" spans="1:12" x14ac:dyDescent="0.25">
      <c r="A1293" s="259">
        <f>IF(F1293&gt;0,COUNTIF(F$8:F1293,"&gt;0"),0)</f>
        <v>0</v>
      </c>
      <c r="B1293" s="260"/>
      <c r="C1293" s="261"/>
      <c r="D1293" s="262"/>
      <c r="E1293" s="263"/>
      <c r="F1293" s="263"/>
      <c r="G1293" s="264"/>
      <c r="H1293" s="265" t="str">
        <v/>
      </c>
      <c r="I1293" s="266">
        <v>0</v>
      </c>
      <c r="J1293" s="266">
        <v>0</v>
      </c>
      <c r="K1293" s="262"/>
      <c r="L1293" s="12">
        <v>0</v>
      </c>
    </row>
    <row r="1294" spans="1:12" x14ac:dyDescent="0.25">
      <c r="A1294" s="259">
        <f>IF(F1294&gt;0,COUNTIF(F$8:F1294,"&gt;0"),0)</f>
        <v>0</v>
      </c>
      <c r="B1294" s="260"/>
      <c r="C1294" s="261"/>
      <c r="D1294" s="262"/>
      <c r="E1294" s="263"/>
      <c r="F1294" s="263"/>
      <c r="G1294" s="264"/>
      <c r="H1294" s="265" t="str">
        <v/>
      </c>
      <c r="I1294" s="266">
        <v>0</v>
      </c>
      <c r="J1294" s="266">
        <v>0</v>
      </c>
      <c r="K1294" s="262"/>
      <c r="L1294" s="12">
        <v>0</v>
      </c>
    </row>
    <row r="1295" spans="1:12" x14ac:dyDescent="0.25">
      <c r="A1295" s="259">
        <f>IF(F1295&gt;0,COUNTIF(F$8:F1295,"&gt;0"),0)</f>
        <v>0</v>
      </c>
      <c r="B1295" s="260"/>
      <c r="C1295" s="261"/>
      <c r="D1295" s="262"/>
      <c r="E1295" s="263"/>
      <c r="F1295" s="263"/>
      <c r="G1295" s="264"/>
      <c r="H1295" s="265" t="str">
        <v/>
      </c>
      <c r="I1295" s="266">
        <v>0</v>
      </c>
      <c r="J1295" s="266">
        <v>0</v>
      </c>
      <c r="K1295" s="262"/>
      <c r="L1295" s="12">
        <v>0</v>
      </c>
    </row>
    <row r="1296" spans="1:12" x14ac:dyDescent="0.25">
      <c r="A1296" s="259">
        <f>IF(F1296&gt;0,COUNTIF(F$8:F1296,"&gt;0"),0)</f>
        <v>0</v>
      </c>
      <c r="B1296" s="260"/>
      <c r="C1296" s="261"/>
      <c r="D1296" s="262"/>
      <c r="E1296" s="263"/>
      <c r="F1296" s="263"/>
      <c r="G1296" s="264"/>
      <c r="H1296" s="265" t="str">
        <v/>
      </c>
      <c r="I1296" s="266">
        <v>0</v>
      </c>
      <c r="J1296" s="266">
        <v>0</v>
      </c>
      <c r="K1296" s="262"/>
      <c r="L1296" s="12">
        <v>0</v>
      </c>
    </row>
    <row r="1297" spans="1:12" x14ac:dyDescent="0.25">
      <c r="A1297" s="259">
        <f>IF(F1297&gt;0,COUNTIF(F$8:F1297,"&gt;0"),0)</f>
        <v>0</v>
      </c>
      <c r="B1297" s="260"/>
      <c r="C1297" s="261"/>
      <c r="D1297" s="262"/>
      <c r="E1297" s="263"/>
      <c r="F1297" s="263"/>
      <c r="G1297" s="264"/>
      <c r="H1297" s="265" t="str">
        <v/>
      </c>
      <c r="I1297" s="266">
        <v>0</v>
      </c>
      <c r="J1297" s="266">
        <v>0</v>
      </c>
      <c r="K1297" s="262"/>
      <c r="L1297" s="12">
        <v>0</v>
      </c>
    </row>
    <row r="1298" spans="1:12" x14ac:dyDescent="0.25">
      <c r="A1298" s="259">
        <f>IF(F1298&gt;0,COUNTIF(F$8:F1298,"&gt;0"),0)</f>
        <v>0</v>
      </c>
      <c r="B1298" s="260"/>
      <c r="C1298" s="261"/>
      <c r="D1298" s="262"/>
      <c r="E1298" s="263"/>
      <c r="F1298" s="263"/>
      <c r="G1298" s="264"/>
      <c r="H1298" s="265" t="str">
        <v/>
      </c>
      <c r="I1298" s="266">
        <v>0</v>
      </c>
      <c r="J1298" s="266">
        <v>0</v>
      </c>
      <c r="K1298" s="262"/>
      <c r="L1298" s="12">
        <v>0</v>
      </c>
    </row>
    <row r="1299" spans="1:12" x14ac:dyDescent="0.25">
      <c r="A1299" s="259">
        <f>IF(F1299&gt;0,COUNTIF(F$8:F1299,"&gt;0"),0)</f>
        <v>0</v>
      </c>
      <c r="B1299" s="260"/>
      <c r="C1299" s="261"/>
      <c r="D1299" s="262"/>
      <c r="E1299" s="263"/>
      <c r="F1299" s="263"/>
      <c r="G1299" s="264"/>
      <c r="H1299" s="265" t="str">
        <v/>
      </c>
      <c r="I1299" s="266">
        <v>0</v>
      </c>
      <c r="J1299" s="266">
        <v>0</v>
      </c>
      <c r="K1299" s="262"/>
      <c r="L1299" s="12">
        <v>0</v>
      </c>
    </row>
    <row r="1300" spans="1:12" x14ac:dyDescent="0.25">
      <c r="A1300" s="259">
        <f>IF(F1300&gt;0,COUNTIF(F$8:F1300,"&gt;0"),0)</f>
        <v>0</v>
      </c>
      <c r="B1300" s="260"/>
      <c r="C1300" s="261"/>
      <c r="D1300" s="262"/>
      <c r="E1300" s="263"/>
      <c r="F1300" s="263"/>
      <c r="G1300" s="264"/>
      <c r="H1300" s="265" t="str">
        <v/>
      </c>
      <c r="I1300" s="266">
        <v>0</v>
      </c>
      <c r="J1300" s="266">
        <v>0</v>
      </c>
      <c r="K1300" s="262"/>
      <c r="L1300" s="12">
        <v>0</v>
      </c>
    </row>
    <row r="1301" spans="1:12" x14ac:dyDescent="0.25">
      <c r="A1301" s="259">
        <f>IF(F1301&gt;0,COUNTIF(F$8:F1301,"&gt;0"),0)</f>
        <v>0</v>
      </c>
      <c r="B1301" s="260"/>
      <c r="C1301" s="261"/>
      <c r="D1301" s="262"/>
      <c r="E1301" s="263"/>
      <c r="F1301" s="263"/>
      <c r="G1301" s="264"/>
      <c r="H1301" s="265" t="str">
        <v/>
      </c>
      <c r="I1301" s="266">
        <v>0</v>
      </c>
      <c r="J1301" s="266">
        <v>0</v>
      </c>
      <c r="K1301" s="262"/>
      <c r="L1301" s="12">
        <v>0</v>
      </c>
    </row>
    <row r="1302" spans="1:12" x14ac:dyDescent="0.25">
      <c r="A1302" s="259">
        <f>IF(F1302&gt;0,COUNTIF(F$8:F1302,"&gt;0"),0)</f>
        <v>0</v>
      </c>
      <c r="B1302" s="260"/>
      <c r="C1302" s="261"/>
      <c r="D1302" s="262"/>
      <c r="E1302" s="263"/>
      <c r="F1302" s="263"/>
      <c r="G1302" s="264"/>
      <c r="H1302" s="265" t="str">
        <v/>
      </c>
      <c r="I1302" s="266">
        <v>0</v>
      </c>
      <c r="J1302" s="266">
        <v>0</v>
      </c>
      <c r="K1302" s="262"/>
      <c r="L1302" s="12">
        <v>0</v>
      </c>
    </row>
    <row r="1303" spans="1:12" x14ac:dyDescent="0.25">
      <c r="A1303" s="259">
        <f>IF(F1303&gt;0,COUNTIF(F$8:F1303,"&gt;0"),0)</f>
        <v>0</v>
      </c>
      <c r="B1303" s="260"/>
      <c r="C1303" s="261"/>
      <c r="D1303" s="262"/>
      <c r="E1303" s="263"/>
      <c r="F1303" s="263"/>
      <c r="G1303" s="264"/>
      <c r="H1303" s="265" t="str">
        <v/>
      </c>
      <c r="I1303" s="266">
        <v>0</v>
      </c>
      <c r="J1303" s="266">
        <v>0</v>
      </c>
      <c r="K1303" s="262"/>
      <c r="L1303" s="12">
        <v>0</v>
      </c>
    </row>
    <row r="1304" spans="1:12" x14ac:dyDescent="0.25">
      <c r="A1304" s="259">
        <f>IF(F1304&gt;0,COUNTIF(F$8:F1304,"&gt;0"),0)</f>
        <v>0</v>
      </c>
      <c r="B1304" s="260"/>
      <c r="C1304" s="261"/>
      <c r="D1304" s="262"/>
      <c r="E1304" s="263"/>
      <c r="F1304" s="263"/>
      <c r="G1304" s="264"/>
      <c r="H1304" s="265" t="str">
        <v/>
      </c>
      <c r="I1304" s="266">
        <v>0</v>
      </c>
      <c r="J1304" s="266">
        <v>0</v>
      </c>
      <c r="K1304" s="262"/>
      <c r="L1304" s="12">
        <v>0</v>
      </c>
    </row>
    <row r="1305" spans="1:12" x14ac:dyDescent="0.25">
      <c r="A1305" s="259">
        <f>IF(F1305&gt;0,COUNTIF(F$8:F1305,"&gt;0"),0)</f>
        <v>0</v>
      </c>
      <c r="B1305" s="260"/>
      <c r="C1305" s="261"/>
      <c r="D1305" s="262"/>
      <c r="E1305" s="263"/>
      <c r="F1305" s="263"/>
      <c r="G1305" s="264"/>
      <c r="H1305" s="265" t="str">
        <v/>
      </c>
      <c r="I1305" s="266">
        <v>0</v>
      </c>
      <c r="J1305" s="266">
        <v>0</v>
      </c>
      <c r="K1305" s="262"/>
      <c r="L1305" s="12">
        <v>0</v>
      </c>
    </row>
    <row r="1306" spans="1:12" x14ac:dyDescent="0.25">
      <c r="A1306" s="259">
        <f>IF(F1306&gt;0,COUNTIF(F$8:F1306,"&gt;0"),0)</f>
        <v>0</v>
      </c>
      <c r="B1306" s="260"/>
      <c r="C1306" s="261"/>
      <c r="D1306" s="262"/>
      <c r="E1306" s="263"/>
      <c r="F1306" s="263"/>
      <c r="G1306" s="264"/>
      <c r="H1306" s="265" t="str">
        <v/>
      </c>
      <c r="I1306" s="266">
        <v>0</v>
      </c>
      <c r="J1306" s="266">
        <v>0</v>
      </c>
      <c r="K1306" s="262"/>
      <c r="L1306" s="12">
        <v>0</v>
      </c>
    </row>
    <row r="1307" spans="1:12" x14ac:dyDescent="0.25">
      <c r="A1307" s="259">
        <f>IF(F1307&gt;0,COUNTIF(F$8:F1307,"&gt;0"),0)</f>
        <v>0</v>
      </c>
      <c r="B1307" s="260"/>
      <c r="C1307" s="261"/>
      <c r="D1307" s="262"/>
      <c r="E1307" s="263"/>
      <c r="F1307" s="263"/>
      <c r="G1307" s="264"/>
      <c r="H1307" s="265" t="str">
        <v/>
      </c>
      <c r="I1307" s="266">
        <v>0</v>
      </c>
      <c r="J1307" s="266">
        <v>0</v>
      </c>
      <c r="K1307" s="262"/>
      <c r="L1307" s="12">
        <v>0</v>
      </c>
    </row>
    <row r="1308" spans="1:12" x14ac:dyDescent="0.25">
      <c r="A1308" s="259">
        <f>IF(F1308&gt;0,COUNTIF(F$8:F1308,"&gt;0"),0)</f>
        <v>0</v>
      </c>
      <c r="B1308" s="260"/>
      <c r="C1308" s="261"/>
      <c r="D1308" s="262"/>
      <c r="E1308" s="263"/>
      <c r="F1308" s="263"/>
      <c r="G1308" s="264"/>
      <c r="H1308" s="265" t="str">
        <v/>
      </c>
      <c r="I1308" s="266">
        <v>0</v>
      </c>
      <c r="J1308" s="266">
        <v>0</v>
      </c>
      <c r="K1308" s="262"/>
      <c r="L1308" s="12">
        <v>0</v>
      </c>
    </row>
    <row r="1309" spans="1:12" x14ac:dyDescent="0.25">
      <c r="A1309" s="259">
        <f>IF(F1309&gt;0,COUNTIF(F$8:F1309,"&gt;0"),0)</f>
        <v>0</v>
      </c>
      <c r="B1309" s="260"/>
      <c r="C1309" s="261"/>
      <c r="D1309" s="262"/>
      <c r="E1309" s="263"/>
      <c r="F1309" s="263"/>
      <c r="G1309" s="264"/>
      <c r="H1309" s="265" t="str">
        <v/>
      </c>
      <c r="I1309" s="266">
        <v>0</v>
      </c>
      <c r="J1309" s="266">
        <v>0</v>
      </c>
      <c r="K1309" s="262"/>
      <c r="L1309" s="12">
        <v>0</v>
      </c>
    </row>
    <row r="1310" spans="1:12" x14ac:dyDescent="0.25">
      <c r="A1310" s="259">
        <f>IF(F1310&gt;0,COUNTIF(F$8:F1310,"&gt;0"),0)</f>
        <v>0</v>
      </c>
      <c r="B1310" s="260"/>
      <c r="C1310" s="261"/>
      <c r="D1310" s="262"/>
      <c r="E1310" s="263"/>
      <c r="F1310" s="263"/>
      <c r="G1310" s="264"/>
      <c r="H1310" s="265" t="str">
        <v/>
      </c>
      <c r="I1310" s="266">
        <v>0</v>
      </c>
      <c r="J1310" s="266">
        <v>0</v>
      </c>
      <c r="K1310" s="262"/>
      <c r="L1310" s="12">
        <v>0</v>
      </c>
    </row>
    <row r="1311" spans="1:12" x14ac:dyDescent="0.25">
      <c r="A1311" s="259">
        <f>IF(F1311&gt;0,COUNTIF(F$8:F1311,"&gt;0"),0)</f>
        <v>0</v>
      </c>
      <c r="B1311" s="260"/>
      <c r="C1311" s="261"/>
      <c r="D1311" s="262"/>
      <c r="E1311" s="263"/>
      <c r="F1311" s="263"/>
      <c r="G1311" s="264"/>
      <c r="H1311" s="265" t="str">
        <v/>
      </c>
      <c r="I1311" s="266">
        <v>0</v>
      </c>
      <c r="J1311" s="266">
        <v>0</v>
      </c>
      <c r="K1311" s="262"/>
      <c r="L1311" s="12">
        <v>0</v>
      </c>
    </row>
    <row r="1312" spans="1:12" x14ac:dyDescent="0.25">
      <c r="A1312" s="259">
        <f>IF(F1312&gt;0,COUNTIF(F$8:F1312,"&gt;0"),0)</f>
        <v>0</v>
      </c>
      <c r="B1312" s="260"/>
      <c r="C1312" s="261"/>
      <c r="D1312" s="262"/>
      <c r="E1312" s="263"/>
      <c r="F1312" s="263"/>
      <c r="G1312" s="264"/>
      <c r="H1312" s="265" t="str">
        <v/>
      </c>
      <c r="I1312" s="266">
        <v>0</v>
      </c>
      <c r="J1312" s="266">
        <v>0</v>
      </c>
      <c r="K1312" s="262"/>
      <c r="L1312" s="12">
        <v>0</v>
      </c>
    </row>
    <row r="1313" spans="1:12" x14ac:dyDescent="0.25">
      <c r="A1313" s="259">
        <f>IF(F1313&gt;0,COUNTIF(F$8:F1313,"&gt;0"),0)</f>
        <v>0</v>
      </c>
      <c r="B1313" s="260"/>
      <c r="C1313" s="261"/>
      <c r="D1313" s="262"/>
      <c r="E1313" s="263"/>
      <c r="F1313" s="263"/>
      <c r="G1313" s="264"/>
      <c r="H1313" s="265" t="str">
        <v/>
      </c>
      <c r="I1313" s="266">
        <v>0</v>
      </c>
      <c r="J1313" s="266">
        <v>0</v>
      </c>
      <c r="K1313" s="262"/>
      <c r="L1313" s="12">
        <v>0</v>
      </c>
    </row>
    <row r="1314" spans="1:12" x14ac:dyDescent="0.25">
      <c r="A1314" s="259">
        <f>IF(F1314&gt;0,COUNTIF(F$8:F1314,"&gt;0"),0)</f>
        <v>0</v>
      </c>
      <c r="B1314" s="260"/>
      <c r="C1314" s="261"/>
      <c r="D1314" s="262"/>
      <c r="E1314" s="263"/>
      <c r="F1314" s="263"/>
      <c r="G1314" s="264"/>
      <c r="H1314" s="265" t="str">
        <v/>
      </c>
      <c r="I1314" s="266">
        <v>0</v>
      </c>
      <c r="J1314" s="266">
        <v>0</v>
      </c>
      <c r="K1314" s="262"/>
      <c r="L1314" s="12">
        <v>0</v>
      </c>
    </row>
    <row r="1315" spans="1:12" x14ac:dyDescent="0.25">
      <c r="A1315" s="259">
        <f>IF(F1315&gt;0,COUNTIF(F$8:F1315,"&gt;0"),0)</f>
        <v>0</v>
      </c>
      <c r="B1315" s="260"/>
      <c r="C1315" s="261"/>
      <c r="D1315" s="262"/>
      <c r="E1315" s="263"/>
      <c r="F1315" s="263"/>
      <c r="G1315" s="264"/>
      <c r="H1315" s="265" t="str">
        <v/>
      </c>
      <c r="I1315" s="266">
        <v>0</v>
      </c>
      <c r="J1315" s="266">
        <v>0</v>
      </c>
      <c r="K1315" s="262"/>
      <c r="L1315" s="12">
        <v>0</v>
      </c>
    </row>
    <row r="1316" spans="1:12" x14ac:dyDescent="0.25">
      <c r="A1316" s="259">
        <f>IF(F1316&gt;0,COUNTIF(F$8:F1316,"&gt;0"),0)</f>
        <v>0</v>
      </c>
      <c r="B1316" s="260"/>
      <c r="C1316" s="261"/>
      <c r="D1316" s="262"/>
      <c r="E1316" s="263"/>
      <c r="F1316" s="263"/>
      <c r="G1316" s="264"/>
      <c r="H1316" s="265" t="str">
        <v/>
      </c>
      <c r="I1316" s="266">
        <v>0</v>
      </c>
      <c r="J1316" s="266">
        <v>0</v>
      </c>
      <c r="K1316" s="262"/>
      <c r="L1316" s="12">
        <v>0</v>
      </c>
    </row>
    <row r="1317" spans="1:12" x14ac:dyDescent="0.25">
      <c r="A1317" s="259">
        <f>IF(F1317&gt;0,COUNTIF(F$8:F1317,"&gt;0"),0)</f>
        <v>0</v>
      </c>
      <c r="B1317" s="260"/>
      <c r="C1317" s="261"/>
      <c r="D1317" s="262"/>
      <c r="E1317" s="263"/>
      <c r="F1317" s="263"/>
      <c r="G1317" s="264"/>
      <c r="H1317" s="265" t="str">
        <v/>
      </c>
      <c r="I1317" s="266">
        <v>0</v>
      </c>
      <c r="J1317" s="266">
        <v>0</v>
      </c>
      <c r="K1317" s="262"/>
      <c r="L1317" s="12">
        <v>0</v>
      </c>
    </row>
    <row r="1318" spans="1:12" x14ac:dyDescent="0.25">
      <c r="A1318" s="259">
        <f>IF(F1318&gt;0,COUNTIF(F$8:F1318,"&gt;0"),0)</f>
        <v>0</v>
      </c>
      <c r="B1318" s="260"/>
      <c r="C1318" s="261"/>
      <c r="D1318" s="262"/>
      <c r="E1318" s="263"/>
      <c r="F1318" s="263"/>
      <c r="G1318" s="264"/>
      <c r="H1318" s="265" t="str">
        <v/>
      </c>
      <c r="I1318" s="266">
        <v>0</v>
      </c>
      <c r="J1318" s="266">
        <v>0</v>
      </c>
      <c r="K1318" s="262"/>
      <c r="L1318" s="12">
        <v>0</v>
      </c>
    </row>
    <row r="1319" spans="1:12" x14ac:dyDescent="0.25">
      <c r="A1319" s="259">
        <f>IF(F1319&gt;0,COUNTIF(F$8:F1319,"&gt;0"),0)</f>
        <v>0</v>
      </c>
      <c r="B1319" s="260"/>
      <c r="C1319" s="261"/>
      <c r="D1319" s="262"/>
      <c r="E1319" s="263"/>
      <c r="F1319" s="263"/>
      <c r="G1319" s="264"/>
      <c r="H1319" s="265" t="str">
        <v/>
      </c>
      <c r="I1319" s="266">
        <v>0</v>
      </c>
      <c r="J1319" s="266">
        <v>0</v>
      </c>
      <c r="K1319" s="262"/>
      <c r="L1319" s="12">
        <v>0</v>
      </c>
    </row>
    <row r="1320" spans="1:12" x14ac:dyDescent="0.25">
      <c r="A1320" s="259">
        <f>IF(F1320&gt;0,COUNTIF(F$8:F1320,"&gt;0"),0)</f>
        <v>0</v>
      </c>
      <c r="B1320" s="260"/>
      <c r="C1320" s="261"/>
      <c r="D1320" s="262"/>
      <c r="E1320" s="263"/>
      <c r="F1320" s="263"/>
      <c r="G1320" s="264"/>
      <c r="H1320" s="265" t="str">
        <v/>
      </c>
      <c r="I1320" s="266">
        <v>0</v>
      </c>
      <c r="J1320" s="266">
        <v>0</v>
      </c>
      <c r="K1320" s="262"/>
      <c r="L1320" s="12">
        <v>0</v>
      </c>
    </row>
    <row r="1321" spans="1:12" x14ac:dyDescent="0.25">
      <c r="A1321" s="259">
        <f>IF(F1321&gt;0,COUNTIF(F$8:F1321,"&gt;0"),0)</f>
        <v>0</v>
      </c>
      <c r="B1321" s="260"/>
      <c r="C1321" s="261"/>
      <c r="D1321" s="262"/>
      <c r="E1321" s="263"/>
      <c r="F1321" s="263"/>
      <c r="G1321" s="264"/>
      <c r="H1321" s="265" t="str">
        <v/>
      </c>
      <c r="I1321" s="266">
        <v>0</v>
      </c>
      <c r="J1321" s="266">
        <v>0</v>
      </c>
      <c r="K1321" s="262"/>
      <c r="L1321" s="12">
        <v>0</v>
      </c>
    </row>
    <row r="1322" spans="1:12" x14ac:dyDescent="0.25">
      <c r="A1322" s="259">
        <f>IF(F1322&gt;0,COUNTIF(F$8:F1322,"&gt;0"),0)</f>
        <v>0</v>
      </c>
      <c r="B1322" s="260"/>
      <c r="C1322" s="261"/>
      <c r="D1322" s="262"/>
      <c r="E1322" s="263"/>
      <c r="F1322" s="263"/>
      <c r="G1322" s="264"/>
      <c r="H1322" s="265" t="str">
        <v/>
      </c>
      <c r="I1322" s="266">
        <v>0</v>
      </c>
      <c r="J1322" s="266">
        <v>0</v>
      </c>
      <c r="K1322" s="262"/>
      <c r="L1322" s="12">
        <v>0</v>
      </c>
    </row>
    <row r="1323" spans="1:12" x14ac:dyDescent="0.25">
      <c r="A1323" s="259">
        <f>IF(F1323&gt;0,COUNTIF(F$8:F1323,"&gt;0"),0)</f>
        <v>0</v>
      </c>
      <c r="B1323" s="260"/>
      <c r="C1323" s="261"/>
      <c r="D1323" s="262"/>
      <c r="E1323" s="263"/>
      <c r="F1323" s="263"/>
      <c r="G1323" s="264"/>
      <c r="H1323" s="265" t="str">
        <v/>
      </c>
      <c r="I1323" s="266">
        <v>0</v>
      </c>
      <c r="J1323" s="266">
        <v>0</v>
      </c>
      <c r="K1323" s="262"/>
      <c r="L1323" s="12">
        <v>0</v>
      </c>
    </row>
    <row r="1324" spans="1:12" x14ac:dyDescent="0.25">
      <c r="A1324" s="259">
        <f>IF(F1324&gt;0,COUNTIF(F$8:F1324,"&gt;0"),0)</f>
        <v>0</v>
      </c>
      <c r="B1324" s="260"/>
      <c r="C1324" s="261"/>
      <c r="D1324" s="262"/>
      <c r="E1324" s="263"/>
      <c r="F1324" s="263"/>
      <c r="G1324" s="264"/>
      <c r="H1324" s="265" t="str">
        <v/>
      </c>
      <c r="I1324" s="266">
        <v>0</v>
      </c>
      <c r="J1324" s="266">
        <v>0</v>
      </c>
      <c r="K1324" s="262"/>
      <c r="L1324" s="12">
        <v>0</v>
      </c>
    </row>
    <row r="1325" spans="1:12" x14ac:dyDescent="0.25">
      <c r="A1325" s="259">
        <f>IF(F1325&gt;0,COUNTIF(F$8:F1325,"&gt;0"),0)</f>
        <v>0</v>
      </c>
      <c r="B1325" s="260"/>
      <c r="C1325" s="261"/>
      <c r="D1325" s="262"/>
      <c r="E1325" s="263"/>
      <c r="F1325" s="263"/>
      <c r="G1325" s="264"/>
      <c r="H1325" s="265" t="str">
        <v/>
      </c>
      <c r="I1325" s="266">
        <v>0</v>
      </c>
      <c r="J1325" s="266">
        <v>0</v>
      </c>
      <c r="K1325" s="262"/>
      <c r="L1325" s="12">
        <v>0</v>
      </c>
    </row>
    <row r="1326" spans="1:12" x14ac:dyDescent="0.25">
      <c r="A1326" s="259">
        <f>IF(F1326&gt;0,COUNTIF(F$8:F1326,"&gt;0"),0)</f>
        <v>0</v>
      </c>
      <c r="B1326" s="260"/>
      <c r="C1326" s="261"/>
      <c r="D1326" s="262"/>
      <c r="E1326" s="263"/>
      <c r="F1326" s="263"/>
      <c r="G1326" s="264"/>
      <c r="H1326" s="265" t="str">
        <v/>
      </c>
      <c r="I1326" s="266">
        <v>0</v>
      </c>
      <c r="J1326" s="266">
        <v>0</v>
      </c>
      <c r="K1326" s="262"/>
      <c r="L1326" s="12">
        <v>0</v>
      </c>
    </row>
    <row r="1327" spans="1:12" x14ac:dyDescent="0.25">
      <c r="A1327" s="259">
        <f>IF(F1327&gt;0,COUNTIF(F$8:F1327,"&gt;0"),0)</f>
        <v>0</v>
      </c>
      <c r="B1327" s="260"/>
      <c r="C1327" s="261"/>
      <c r="D1327" s="262"/>
      <c r="E1327" s="263"/>
      <c r="F1327" s="263"/>
      <c r="G1327" s="264"/>
      <c r="H1327" s="265" t="str">
        <v/>
      </c>
      <c r="I1327" s="266">
        <v>0</v>
      </c>
      <c r="J1327" s="266">
        <v>0</v>
      </c>
      <c r="K1327" s="262"/>
      <c r="L1327" s="12">
        <v>0</v>
      </c>
    </row>
    <row r="1328" spans="1:12" x14ac:dyDescent="0.25">
      <c r="A1328" s="259">
        <f>IF(F1328&gt;0,COUNTIF(F$8:F1328,"&gt;0"),0)</f>
        <v>0</v>
      </c>
      <c r="B1328" s="260"/>
      <c r="C1328" s="261"/>
      <c r="D1328" s="262"/>
      <c r="E1328" s="263"/>
      <c r="F1328" s="263"/>
      <c r="G1328" s="264"/>
      <c r="H1328" s="265" t="str">
        <v/>
      </c>
      <c r="I1328" s="266">
        <v>0</v>
      </c>
      <c r="J1328" s="266">
        <v>0</v>
      </c>
      <c r="K1328" s="262"/>
      <c r="L1328" s="12">
        <v>0</v>
      </c>
    </row>
    <row r="1329" spans="1:12" x14ac:dyDescent="0.25">
      <c r="A1329" s="259">
        <f>IF(F1329&gt;0,COUNTIF(F$8:F1329,"&gt;0"),0)</f>
        <v>0</v>
      </c>
      <c r="B1329" s="260"/>
      <c r="C1329" s="261"/>
      <c r="D1329" s="262"/>
      <c r="E1329" s="263"/>
      <c r="F1329" s="263"/>
      <c r="G1329" s="264"/>
      <c r="H1329" s="265" t="str">
        <v/>
      </c>
      <c r="I1329" s="266">
        <v>0</v>
      </c>
      <c r="J1329" s="266">
        <v>0</v>
      </c>
      <c r="K1329" s="262"/>
      <c r="L1329" s="12">
        <v>0</v>
      </c>
    </row>
    <row r="1330" spans="1:12" x14ac:dyDescent="0.25">
      <c r="A1330" s="259">
        <f>IF(F1330&gt;0,COUNTIF(F$8:F1330,"&gt;0"),0)</f>
        <v>0</v>
      </c>
      <c r="B1330" s="260"/>
      <c r="C1330" s="261"/>
      <c r="D1330" s="262"/>
      <c r="E1330" s="263"/>
      <c r="F1330" s="263"/>
      <c r="G1330" s="264"/>
      <c r="H1330" s="265" t="str">
        <v/>
      </c>
      <c r="I1330" s="266">
        <v>0</v>
      </c>
      <c r="J1330" s="266">
        <v>0</v>
      </c>
      <c r="K1330" s="262"/>
      <c r="L1330" s="12">
        <v>0</v>
      </c>
    </row>
    <row r="1331" spans="1:12" x14ac:dyDescent="0.25">
      <c r="A1331" s="259">
        <f>IF(F1331&gt;0,COUNTIF(F$8:F1331,"&gt;0"),0)</f>
        <v>0</v>
      </c>
      <c r="B1331" s="260"/>
      <c r="C1331" s="261"/>
      <c r="D1331" s="262"/>
      <c r="E1331" s="263"/>
      <c r="F1331" s="263"/>
      <c r="G1331" s="264"/>
      <c r="H1331" s="265" t="str">
        <v/>
      </c>
      <c r="I1331" s="266">
        <v>0</v>
      </c>
      <c r="J1331" s="266">
        <v>0</v>
      </c>
      <c r="K1331" s="262"/>
      <c r="L1331" s="12">
        <v>0</v>
      </c>
    </row>
    <row r="1332" spans="1:12" x14ac:dyDescent="0.25">
      <c r="A1332" s="259">
        <f>IF(F1332&gt;0,COUNTIF(F$8:F1332,"&gt;0"),0)</f>
        <v>0</v>
      </c>
      <c r="B1332" s="260"/>
      <c r="C1332" s="261"/>
      <c r="D1332" s="262"/>
      <c r="E1332" s="263"/>
      <c r="F1332" s="263"/>
      <c r="G1332" s="264"/>
      <c r="H1332" s="265" t="str">
        <v/>
      </c>
      <c r="I1332" s="266">
        <v>0</v>
      </c>
      <c r="J1332" s="266">
        <v>0</v>
      </c>
      <c r="K1332" s="262"/>
      <c r="L1332" s="12">
        <v>0</v>
      </c>
    </row>
    <row r="1333" spans="1:12" x14ac:dyDescent="0.25">
      <c r="A1333" s="259">
        <f>IF(F1333&gt;0,COUNTIF(F$8:F1333,"&gt;0"),0)</f>
        <v>0</v>
      </c>
      <c r="B1333" s="260"/>
      <c r="C1333" s="261"/>
      <c r="D1333" s="262"/>
      <c r="E1333" s="263"/>
      <c r="F1333" s="263"/>
      <c r="G1333" s="264"/>
      <c r="H1333" s="265" t="str">
        <v/>
      </c>
      <c r="I1333" s="266">
        <v>0</v>
      </c>
      <c r="J1333" s="266">
        <v>0</v>
      </c>
      <c r="K1333" s="262"/>
      <c r="L1333" s="12">
        <v>0</v>
      </c>
    </row>
    <row r="1334" spans="1:12" x14ac:dyDescent="0.25">
      <c r="A1334" s="259">
        <f>IF(F1334&gt;0,COUNTIF(F$8:F1334,"&gt;0"),0)</f>
        <v>0</v>
      </c>
      <c r="B1334" s="260"/>
      <c r="C1334" s="261"/>
      <c r="D1334" s="262"/>
      <c r="E1334" s="263"/>
      <c r="F1334" s="263"/>
      <c r="G1334" s="264"/>
      <c r="H1334" s="265" t="str">
        <v/>
      </c>
      <c r="I1334" s="266">
        <v>0</v>
      </c>
      <c r="J1334" s="266">
        <v>0</v>
      </c>
      <c r="K1334" s="262"/>
      <c r="L1334" s="12">
        <v>0</v>
      </c>
    </row>
    <row r="1335" spans="1:12" x14ac:dyDescent="0.25">
      <c r="A1335" s="259">
        <f>IF(F1335&gt;0,COUNTIF(F$8:F1335,"&gt;0"),0)</f>
        <v>0</v>
      </c>
      <c r="B1335" s="260"/>
      <c r="C1335" s="261"/>
      <c r="D1335" s="262"/>
      <c r="E1335" s="263"/>
      <c r="F1335" s="263"/>
      <c r="G1335" s="264"/>
      <c r="H1335" s="265" t="str">
        <v/>
      </c>
      <c r="I1335" s="266">
        <v>0</v>
      </c>
      <c r="J1335" s="266">
        <v>0</v>
      </c>
      <c r="K1335" s="262"/>
      <c r="L1335" s="12">
        <v>0</v>
      </c>
    </row>
    <row r="1336" spans="1:12" x14ac:dyDescent="0.25">
      <c r="A1336" s="259">
        <f>IF(F1336&gt;0,COUNTIF(F$8:F1336,"&gt;0"),0)</f>
        <v>0</v>
      </c>
      <c r="B1336" s="260"/>
      <c r="C1336" s="261"/>
      <c r="D1336" s="262"/>
      <c r="E1336" s="263"/>
      <c r="F1336" s="263"/>
      <c r="G1336" s="264"/>
      <c r="H1336" s="265" t="str">
        <v/>
      </c>
      <c r="I1336" s="266">
        <v>0</v>
      </c>
      <c r="J1336" s="266">
        <v>0</v>
      </c>
      <c r="K1336" s="262"/>
      <c r="L1336" s="12">
        <v>0</v>
      </c>
    </row>
    <row r="1337" spans="1:12" x14ac:dyDescent="0.25">
      <c r="A1337" s="259">
        <f>IF(F1337&gt;0,COUNTIF(F$8:F1337,"&gt;0"),0)</f>
        <v>0</v>
      </c>
      <c r="B1337" s="260"/>
      <c r="C1337" s="261"/>
      <c r="D1337" s="262"/>
      <c r="E1337" s="263"/>
      <c r="F1337" s="263"/>
      <c r="G1337" s="264"/>
      <c r="H1337" s="265" t="str">
        <v/>
      </c>
      <c r="I1337" s="266">
        <v>0</v>
      </c>
      <c r="J1337" s="266">
        <v>0</v>
      </c>
      <c r="K1337" s="262"/>
      <c r="L1337" s="12">
        <v>0</v>
      </c>
    </row>
    <row r="1338" spans="1:12" x14ac:dyDescent="0.25">
      <c r="A1338" s="259">
        <f>IF(F1338&gt;0,COUNTIF(F$8:F1338,"&gt;0"),0)</f>
        <v>0</v>
      </c>
      <c r="B1338" s="260"/>
      <c r="C1338" s="261"/>
      <c r="D1338" s="262"/>
      <c r="E1338" s="263"/>
      <c r="F1338" s="263"/>
      <c r="G1338" s="264"/>
      <c r="H1338" s="265" t="str">
        <v/>
      </c>
      <c r="I1338" s="266">
        <v>0</v>
      </c>
      <c r="J1338" s="266">
        <v>0</v>
      </c>
      <c r="K1338" s="262"/>
      <c r="L1338" s="12">
        <v>0</v>
      </c>
    </row>
    <row r="1339" spans="1:12" x14ac:dyDescent="0.25">
      <c r="A1339" s="259">
        <f>IF(F1339&gt;0,COUNTIF(F$8:F1339,"&gt;0"),0)</f>
        <v>0</v>
      </c>
      <c r="B1339" s="260"/>
      <c r="C1339" s="261"/>
      <c r="D1339" s="262"/>
      <c r="E1339" s="263"/>
      <c r="F1339" s="263"/>
      <c r="G1339" s="264"/>
      <c r="H1339" s="265" t="str">
        <v/>
      </c>
      <c r="I1339" s="266">
        <v>0</v>
      </c>
      <c r="J1339" s="266">
        <v>0</v>
      </c>
      <c r="K1339" s="262"/>
      <c r="L1339" s="12">
        <v>0</v>
      </c>
    </row>
    <row r="1340" spans="1:12" x14ac:dyDescent="0.25">
      <c r="A1340" s="259">
        <f>IF(F1340&gt;0,COUNTIF(F$8:F1340,"&gt;0"),0)</f>
        <v>0</v>
      </c>
      <c r="B1340" s="260"/>
      <c r="C1340" s="261"/>
      <c r="D1340" s="262"/>
      <c r="E1340" s="263"/>
      <c r="F1340" s="263"/>
      <c r="G1340" s="264"/>
      <c r="H1340" s="265" t="str">
        <v/>
      </c>
      <c r="I1340" s="266">
        <v>0</v>
      </c>
      <c r="J1340" s="266">
        <v>0</v>
      </c>
      <c r="K1340" s="262"/>
      <c r="L1340" s="12">
        <v>0</v>
      </c>
    </row>
    <row r="1341" spans="1:12" x14ac:dyDescent="0.25">
      <c r="A1341" s="259">
        <f>IF(F1341&gt;0,COUNTIF(F$8:F1341,"&gt;0"),0)</f>
        <v>0</v>
      </c>
      <c r="B1341" s="260"/>
      <c r="C1341" s="261"/>
      <c r="D1341" s="262"/>
      <c r="E1341" s="263"/>
      <c r="F1341" s="263"/>
      <c r="G1341" s="264"/>
      <c r="H1341" s="265" t="str">
        <v/>
      </c>
      <c r="I1341" s="266">
        <v>0</v>
      </c>
      <c r="J1341" s="266">
        <v>0</v>
      </c>
      <c r="K1341" s="262"/>
      <c r="L1341" s="12">
        <v>0</v>
      </c>
    </row>
    <row r="1342" spans="1:12" x14ac:dyDescent="0.25">
      <c r="A1342" s="259">
        <f>IF(F1342&gt;0,COUNTIF(F$8:F1342,"&gt;0"),0)</f>
        <v>0</v>
      </c>
      <c r="B1342" s="260"/>
      <c r="C1342" s="261"/>
      <c r="D1342" s="262"/>
      <c r="E1342" s="263"/>
      <c r="F1342" s="263"/>
      <c r="G1342" s="264"/>
      <c r="H1342" s="265" t="str">
        <v/>
      </c>
      <c r="I1342" s="266">
        <v>0</v>
      </c>
      <c r="J1342" s="266">
        <v>0</v>
      </c>
      <c r="K1342" s="262"/>
      <c r="L1342" s="12">
        <v>0</v>
      </c>
    </row>
    <row r="1343" spans="1:12" x14ac:dyDescent="0.25">
      <c r="A1343" s="259">
        <f>IF(F1343&gt;0,COUNTIF(F$8:F1343,"&gt;0"),0)</f>
        <v>0</v>
      </c>
      <c r="B1343" s="260"/>
      <c r="C1343" s="261"/>
      <c r="D1343" s="262"/>
      <c r="E1343" s="263"/>
      <c r="F1343" s="263"/>
      <c r="G1343" s="264"/>
      <c r="H1343" s="265" t="str">
        <v/>
      </c>
      <c r="I1343" s="266">
        <v>0</v>
      </c>
      <c r="J1343" s="266">
        <v>0</v>
      </c>
      <c r="K1343" s="262"/>
      <c r="L1343" s="12">
        <v>0</v>
      </c>
    </row>
    <row r="1344" spans="1:12" x14ac:dyDescent="0.25">
      <c r="A1344" s="259">
        <f>IF(F1344&gt;0,COUNTIF(F$8:F1344,"&gt;0"),0)</f>
        <v>0</v>
      </c>
      <c r="B1344" s="260"/>
      <c r="C1344" s="261"/>
      <c r="D1344" s="262"/>
      <c r="E1344" s="263"/>
      <c r="F1344" s="263"/>
      <c r="G1344" s="264"/>
      <c r="H1344" s="265" t="str">
        <v/>
      </c>
      <c r="I1344" s="266">
        <v>0</v>
      </c>
      <c r="J1344" s="266">
        <v>0</v>
      </c>
      <c r="K1344" s="262"/>
      <c r="L1344" s="12">
        <v>0</v>
      </c>
    </row>
    <row r="1345" spans="1:12" x14ac:dyDescent="0.25">
      <c r="A1345" s="259">
        <f>IF(F1345&gt;0,COUNTIF(F$8:F1345,"&gt;0"),0)</f>
        <v>0</v>
      </c>
      <c r="B1345" s="260"/>
      <c r="C1345" s="261"/>
      <c r="D1345" s="262"/>
      <c r="E1345" s="263"/>
      <c r="F1345" s="263"/>
      <c r="G1345" s="264"/>
      <c r="H1345" s="265" t="str">
        <v/>
      </c>
      <c r="I1345" s="266">
        <v>0</v>
      </c>
      <c r="J1345" s="266">
        <v>0</v>
      </c>
      <c r="K1345" s="262"/>
      <c r="L1345" s="12">
        <v>0</v>
      </c>
    </row>
    <row r="1346" spans="1:12" x14ac:dyDescent="0.25">
      <c r="A1346" s="259">
        <f>IF(F1346&gt;0,COUNTIF(F$8:F1346,"&gt;0"),0)</f>
        <v>0</v>
      </c>
      <c r="B1346" s="260"/>
      <c r="C1346" s="261"/>
      <c r="D1346" s="262"/>
      <c r="E1346" s="263"/>
      <c r="F1346" s="263"/>
      <c r="G1346" s="264"/>
      <c r="H1346" s="265" t="str">
        <v/>
      </c>
      <c r="I1346" s="266">
        <v>0</v>
      </c>
      <c r="J1346" s="266">
        <v>0</v>
      </c>
      <c r="K1346" s="262"/>
      <c r="L1346" s="12">
        <v>0</v>
      </c>
    </row>
    <row r="1347" spans="1:12" x14ac:dyDescent="0.25">
      <c r="A1347" s="259">
        <f>IF(F1347&gt;0,COUNTIF(F$8:F1347,"&gt;0"),0)</f>
        <v>0</v>
      </c>
      <c r="B1347" s="260"/>
      <c r="C1347" s="261"/>
      <c r="D1347" s="262"/>
      <c r="E1347" s="263"/>
      <c r="F1347" s="263"/>
      <c r="G1347" s="264"/>
      <c r="H1347" s="265" t="str">
        <v/>
      </c>
      <c r="I1347" s="266">
        <v>0</v>
      </c>
      <c r="J1347" s="266">
        <v>0</v>
      </c>
      <c r="K1347" s="262"/>
      <c r="L1347" s="12">
        <v>0</v>
      </c>
    </row>
    <row r="1348" spans="1:12" x14ac:dyDescent="0.25">
      <c r="A1348" s="259">
        <f>IF(F1348&gt;0,COUNTIF(F$8:F1348,"&gt;0"),0)</f>
        <v>0</v>
      </c>
      <c r="B1348" s="260"/>
      <c r="C1348" s="261"/>
      <c r="D1348" s="262"/>
      <c r="E1348" s="263"/>
      <c r="F1348" s="263"/>
      <c r="G1348" s="264"/>
      <c r="H1348" s="265" t="str">
        <v/>
      </c>
      <c r="I1348" s="266">
        <v>0</v>
      </c>
      <c r="J1348" s="266">
        <v>0</v>
      </c>
      <c r="K1348" s="262"/>
      <c r="L1348" s="12">
        <v>0</v>
      </c>
    </row>
    <row r="1349" spans="1:12" x14ac:dyDescent="0.25">
      <c r="A1349" s="259">
        <f>IF(F1349&gt;0,COUNTIF(F$8:F1349,"&gt;0"),0)</f>
        <v>0</v>
      </c>
      <c r="B1349" s="260"/>
      <c r="C1349" s="261"/>
      <c r="D1349" s="262"/>
      <c r="E1349" s="263"/>
      <c r="F1349" s="263"/>
      <c r="G1349" s="264"/>
      <c r="H1349" s="265" t="str">
        <v/>
      </c>
      <c r="I1349" s="266">
        <v>0</v>
      </c>
      <c r="J1349" s="266">
        <v>0</v>
      </c>
      <c r="K1349" s="262"/>
      <c r="L1349" s="12">
        <v>0</v>
      </c>
    </row>
    <row r="1350" spans="1:12" x14ac:dyDescent="0.25">
      <c r="A1350" s="259">
        <f>IF(F1350&gt;0,COUNTIF(F$8:F1350,"&gt;0"),0)</f>
        <v>0</v>
      </c>
      <c r="B1350" s="260"/>
      <c r="C1350" s="261"/>
      <c r="D1350" s="262"/>
      <c r="E1350" s="263"/>
      <c r="F1350" s="263"/>
      <c r="G1350" s="264"/>
      <c r="H1350" s="265" t="str">
        <v/>
      </c>
      <c r="I1350" s="266">
        <v>0</v>
      </c>
      <c r="J1350" s="266">
        <v>0</v>
      </c>
      <c r="K1350" s="262"/>
      <c r="L1350" s="12">
        <v>0</v>
      </c>
    </row>
    <row r="1351" spans="1:12" x14ac:dyDescent="0.25">
      <c r="A1351" s="259">
        <f>IF(F1351&gt;0,COUNTIF(F$8:F1351,"&gt;0"),0)</f>
        <v>0</v>
      </c>
      <c r="B1351" s="260"/>
      <c r="C1351" s="261"/>
      <c r="D1351" s="262"/>
      <c r="E1351" s="263"/>
      <c r="F1351" s="263"/>
      <c r="G1351" s="264"/>
      <c r="H1351" s="265" t="str">
        <v/>
      </c>
      <c r="I1351" s="266">
        <v>0</v>
      </c>
      <c r="J1351" s="266">
        <v>0</v>
      </c>
      <c r="K1351" s="262"/>
      <c r="L1351" s="12">
        <v>0</v>
      </c>
    </row>
    <row r="1352" spans="1:12" x14ac:dyDescent="0.25">
      <c r="A1352" s="259">
        <f>IF(F1352&gt;0,COUNTIF(F$8:F1352,"&gt;0"),0)</f>
        <v>0</v>
      </c>
      <c r="B1352" s="260"/>
      <c r="C1352" s="261"/>
      <c r="D1352" s="262"/>
      <c r="E1352" s="263"/>
      <c r="F1352" s="263"/>
      <c r="G1352" s="264"/>
      <c r="H1352" s="265" t="str">
        <v/>
      </c>
      <c r="I1352" s="266">
        <v>0</v>
      </c>
      <c r="J1352" s="266">
        <v>0</v>
      </c>
      <c r="K1352" s="262"/>
      <c r="L1352" s="12">
        <v>0</v>
      </c>
    </row>
    <row r="1353" spans="1:12" x14ac:dyDescent="0.25">
      <c r="A1353" s="259">
        <f>IF(F1353&gt;0,COUNTIF(F$8:F1353,"&gt;0"),0)</f>
        <v>0</v>
      </c>
      <c r="B1353" s="260"/>
      <c r="C1353" s="261"/>
      <c r="D1353" s="262"/>
      <c r="E1353" s="263"/>
      <c r="F1353" s="263"/>
      <c r="G1353" s="264"/>
      <c r="H1353" s="265" t="str">
        <v/>
      </c>
      <c r="I1353" s="266">
        <v>0</v>
      </c>
      <c r="J1353" s="266">
        <v>0</v>
      </c>
      <c r="K1353" s="262"/>
      <c r="L1353" s="12">
        <v>0</v>
      </c>
    </row>
    <row r="1354" spans="1:12" x14ac:dyDescent="0.25">
      <c r="A1354" s="259">
        <f>IF(F1354&gt;0,COUNTIF(F$8:F1354,"&gt;0"),0)</f>
        <v>0</v>
      </c>
      <c r="B1354" s="260"/>
      <c r="C1354" s="261"/>
      <c r="D1354" s="262"/>
      <c r="E1354" s="263"/>
      <c r="F1354" s="263"/>
      <c r="G1354" s="264"/>
      <c r="H1354" s="265" t="str">
        <v/>
      </c>
      <c r="I1354" s="266">
        <v>0</v>
      </c>
      <c r="J1354" s="266">
        <v>0</v>
      </c>
      <c r="K1354" s="262"/>
      <c r="L1354" s="12">
        <v>0</v>
      </c>
    </row>
    <row r="1355" spans="1:12" x14ac:dyDescent="0.25">
      <c r="A1355" s="259">
        <f>IF(F1355&gt;0,COUNTIF(F$8:F1355,"&gt;0"),0)</f>
        <v>0</v>
      </c>
      <c r="B1355" s="260"/>
      <c r="C1355" s="261"/>
      <c r="D1355" s="262"/>
      <c r="E1355" s="263"/>
      <c r="F1355" s="263"/>
      <c r="G1355" s="264"/>
      <c r="H1355" s="265" t="str">
        <v/>
      </c>
      <c r="I1355" s="266">
        <v>0</v>
      </c>
      <c r="J1355" s="266">
        <v>0</v>
      </c>
      <c r="K1355" s="262"/>
      <c r="L1355" s="12">
        <v>0</v>
      </c>
    </row>
    <row r="1356" spans="1:12" x14ac:dyDescent="0.25">
      <c r="A1356" s="259">
        <f>IF(F1356&gt;0,COUNTIF(F$8:F1356,"&gt;0"),0)</f>
        <v>0</v>
      </c>
      <c r="B1356" s="260"/>
      <c r="C1356" s="261"/>
      <c r="D1356" s="262"/>
      <c r="E1356" s="263"/>
      <c r="F1356" s="263"/>
      <c r="G1356" s="264"/>
      <c r="H1356" s="265" t="str">
        <v/>
      </c>
      <c r="I1356" s="266">
        <v>0</v>
      </c>
      <c r="J1356" s="266">
        <v>0</v>
      </c>
      <c r="K1356" s="262"/>
      <c r="L1356" s="12">
        <v>0</v>
      </c>
    </row>
    <row r="1357" spans="1:12" x14ac:dyDescent="0.25">
      <c r="A1357" s="259">
        <f>IF(F1357&gt;0,COUNTIF(F$8:F1357,"&gt;0"),0)</f>
        <v>0</v>
      </c>
      <c r="B1357" s="260"/>
      <c r="C1357" s="261"/>
      <c r="D1357" s="262"/>
      <c r="E1357" s="263"/>
      <c r="F1357" s="263"/>
      <c r="G1357" s="264"/>
      <c r="H1357" s="265" t="str">
        <v/>
      </c>
      <c r="I1357" s="266">
        <v>0</v>
      </c>
      <c r="J1357" s="266">
        <v>0</v>
      </c>
      <c r="K1357" s="262"/>
      <c r="L1357" s="12">
        <v>0</v>
      </c>
    </row>
    <row r="1358" spans="1:12" x14ac:dyDescent="0.25">
      <c r="A1358" s="259">
        <f>IF(F1358&gt;0,COUNTIF(F$8:F1358,"&gt;0"),0)</f>
        <v>0</v>
      </c>
      <c r="B1358" s="260"/>
      <c r="C1358" s="261"/>
      <c r="D1358" s="262"/>
      <c r="E1358" s="263"/>
      <c r="F1358" s="263"/>
      <c r="G1358" s="264"/>
      <c r="H1358" s="265" t="str">
        <v/>
      </c>
      <c r="I1358" s="266">
        <v>0</v>
      </c>
      <c r="J1358" s="266">
        <v>0</v>
      </c>
      <c r="K1358" s="262"/>
      <c r="L1358" s="12">
        <v>0</v>
      </c>
    </row>
    <row r="1359" spans="1:12" x14ac:dyDescent="0.25">
      <c r="A1359" s="259">
        <f>IF(F1359&gt;0,COUNTIF(F$8:F1359,"&gt;0"),0)</f>
        <v>0</v>
      </c>
      <c r="B1359" s="260"/>
      <c r="C1359" s="261"/>
      <c r="D1359" s="262"/>
      <c r="E1359" s="263"/>
      <c r="F1359" s="263"/>
      <c r="G1359" s="264"/>
      <c r="H1359" s="265" t="str">
        <v/>
      </c>
      <c r="I1359" s="266">
        <v>0</v>
      </c>
      <c r="J1359" s="266">
        <v>0</v>
      </c>
      <c r="K1359" s="262"/>
      <c r="L1359" s="12">
        <v>0</v>
      </c>
    </row>
    <row r="1360" spans="1:12" x14ac:dyDescent="0.25">
      <c r="A1360" s="259">
        <f>IF(F1360&gt;0,COUNTIF(F$8:F1360,"&gt;0"),0)</f>
        <v>0</v>
      </c>
      <c r="B1360" s="260"/>
      <c r="C1360" s="261"/>
      <c r="D1360" s="262"/>
      <c r="E1360" s="263"/>
      <c r="F1360" s="263"/>
      <c r="G1360" s="264"/>
      <c r="H1360" s="265" t="str">
        <v/>
      </c>
      <c r="I1360" s="266">
        <v>0</v>
      </c>
      <c r="J1360" s="266">
        <v>0</v>
      </c>
      <c r="K1360" s="262"/>
      <c r="L1360" s="12">
        <v>0</v>
      </c>
    </row>
    <row r="1361" spans="1:12" x14ac:dyDescent="0.25">
      <c r="A1361" s="259">
        <f>IF(F1361&gt;0,COUNTIF(F$8:F1361,"&gt;0"),0)</f>
        <v>0</v>
      </c>
      <c r="B1361" s="260"/>
      <c r="C1361" s="261"/>
      <c r="D1361" s="262"/>
      <c r="E1361" s="263"/>
      <c r="F1361" s="263"/>
      <c r="G1361" s="264"/>
      <c r="H1361" s="265" t="str">
        <v/>
      </c>
      <c r="I1361" s="266">
        <v>0</v>
      </c>
      <c r="J1361" s="266">
        <v>0</v>
      </c>
      <c r="K1361" s="262"/>
      <c r="L1361" s="12">
        <v>0</v>
      </c>
    </row>
    <row r="1362" spans="1:12" x14ac:dyDescent="0.25">
      <c r="A1362" s="259">
        <f>IF(F1362&gt;0,COUNTIF(F$8:F1362,"&gt;0"),0)</f>
        <v>0</v>
      </c>
      <c r="B1362" s="260"/>
      <c r="C1362" s="261"/>
      <c r="D1362" s="262"/>
      <c r="E1362" s="263"/>
      <c r="F1362" s="263"/>
      <c r="G1362" s="264"/>
      <c r="H1362" s="265" t="str">
        <v/>
      </c>
      <c r="I1362" s="266">
        <v>0</v>
      </c>
      <c r="J1362" s="266">
        <v>0</v>
      </c>
      <c r="K1362" s="262"/>
      <c r="L1362" s="12">
        <v>0</v>
      </c>
    </row>
    <row r="1363" spans="1:12" x14ac:dyDescent="0.25">
      <c r="A1363" s="259">
        <f>IF(F1363&gt;0,COUNTIF(F$8:F1363,"&gt;0"),0)</f>
        <v>0</v>
      </c>
      <c r="B1363" s="260"/>
      <c r="C1363" s="261"/>
      <c r="D1363" s="262"/>
      <c r="E1363" s="263"/>
      <c r="F1363" s="263"/>
      <c r="G1363" s="264"/>
      <c r="H1363" s="265" t="str">
        <v/>
      </c>
      <c r="I1363" s="266">
        <v>0</v>
      </c>
      <c r="J1363" s="266">
        <v>0</v>
      </c>
      <c r="K1363" s="262"/>
      <c r="L1363" s="12">
        <v>0</v>
      </c>
    </row>
    <row r="1364" spans="1:12" x14ac:dyDescent="0.25">
      <c r="A1364" s="259">
        <f>IF(F1364&gt;0,COUNTIF(F$8:F1364,"&gt;0"),0)</f>
        <v>0</v>
      </c>
      <c r="B1364" s="260"/>
      <c r="C1364" s="261"/>
      <c r="D1364" s="262"/>
      <c r="E1364" s="263"/>
      <c r="F1364" s="263"/>
      <c r="G1364" s="264"/>
      <c r="H1364" s="265" t="str">
        <v/>
      </c>
      <c r="I1364" s="266">
        <v>0</v>
      </c>
      <c r="J1364" s="266">
        <v>0</v>
      </c>
      <c r="K1364" s="262"/>
      <c r="L1364" s="12">
        <v>0</v>
      </c>
    </row>
    <row r="1365" spans="1:12" x14ac:dyDescent="0.25">
      <c r="A1365" s="259">
        <f>IF(F1365&gt;0,COUNTIF(F$8:F1365,"&gt;0"),0)</f>
        <v>0</v>
      </c>
      <c r="B1365" s="260"/>
      <c r="C1365" s="261"/>
      <c r="D1365" s="262"/>
      <c r="E1365" s="263"/>
      <c r="F1365" s="263"/>
      <c r="G1365" s="264"/>
      <c r="H1365" s="265" t="str">
        <v/>
      </c>
      <c r="I1365" s="266">
        <v>0</v>
      </c>
      <c r="J1365" s="266">
        <v>0</v>
      </c>
      <c r="K1365" s="262"/>
      <c r="L1365" s="12">
        <v>0</v>
      </c>
    </row>
    <row r="1366" spans="1:12" x14ac:dyDescent="0.25">
      <c r="A1366" s="259">
        <f>IF(F1366&gt;0,COUNTIF(F$8:F1366,"&gt;0"),0)</f>
        <v>0</v>
      </c>
      <c r="B1366" s="260"/>
      <c r="C1366" s="261"/>
      <c r="D1366" s="262"/>
      <c r="E1366" s="263"/>
      <c r="F1366" s="263"/>
      <c r="G1366" s="264"/>
      <c r="H1366" s="265" t="str">
        <v/>
      </c>
      <c r="I1366" s="266">
        <v>0</v>
      </c>
      <c r="J1366" s="266">
        <v>0</v>
      </c>
      <c r="K1366" s="262"/>
      <c r="L1366" s="12">
        <v>0</v>
      </c>
    </row>
    <row r="1367" spans="1:12" x14ac:dyDescent="0.25">
      <c r="A1367" s="259">
        <f>IF(F1367&gt;0,COUNTIF(F$8:F1367,"&gt;0"),0)</f>
        <v>0</v>
      </c>
      <c r="B1367" s="260"/>
      <c r="C1367" s="261"/>
      <c r="D1367" s="262"/>
      <c r="E1367" s="263"/>
      <c r="F1367" s="263"/>
      <c r="G1367" s="264"/>
      <c r="H1367" s="265" t="str">
        <v/>
      </c>
      <c r="I1367" s="266">
        <v>0</v>
      </c>
      <c r="J1367" s="266">
        <v>0</v>
      </c>
      <c r="K1367" s="262"/>
      <c r="L1367" s="12">
        <v>0</v>
      </c>
    </row>
    <row r="1368" spans="1:12" x14ac:dyDescent="0.25">
      <c r="A1368" s="259">
        <f>IF(F1368&gt;0,COUNTIF(F$8:F1368,"&gt;0"),0)</f>
        <v>0</v>
      </c>
      <c r="B1368" s="260"/>
      <c r="C1368" s="261"/>
      <c r="D1368" s="262"/>
      <c r="E1368" s="263"/>
      <c r="F1368" s="263"/>
      <c r="G1368" s="264"/>
      <c r="H1368" s="265" t="str">
        <v/>
      </c>
      <c r="I1368" s="266">
        <v>0</v>
      </c>
      <c r="J1368" s="266">
        <v>0</v>
      </c>
      <c r="K1368" s="262"/>
      <c r="L1368" s="12">
        <v>0</v>
      </c>
    </row>
    <row r="1369" spans="1:12" x14ac:dyDescent="0.25">
      <c r="A1369" s="259">
        <f>IF(F1369&gt;0,COUNTIF(F$8:F1369,"&gt;0"),0)</f>
        <v>0</v>
      </c>
      <c r="B1369" s="260"/>
      <c r="C1369" s="261"/>
      <c r="D1369" s="262"/>
      <c r="E1369" s="263"/>
      <c r="F1369" s="263"/>
      <c r="G1369" s="264"/>
      <c r="H1369" s="265" t="str">
        <v/>
      </c>
      <c r="I1369" s="266">
        <v>0</v>
      </c>
      <c r="J1369" s="266">
        <v>0</v>
      </c>
      <c r="K1369" s="262"/>
      <c r="L1369" s="12">
        <v>0</v>
      </c>
    </row>
    <row r="1370" spans="1:12" x14ac:dyDescent="0.25">
      <c r="A1370" s="259">
        <f>IF(F1370&gt;0,COUNTIF(F$8:F1370,"&gt;0"),0)</f>
        <v>0</v>
      </c>
      <c r="B1370" s="260"/>
      <c r="C1370" s="261"/>
      <c r="D1370" s="262"/>
      <c r="E1370" s="263"/>
      <c r="F1370" s="263"/>
      <c r="G1370" s="264"/>
      <c r="H1370" s="265" t="str">
        <v/>
      </c>
      <c r="I1370" s="266">
        <v>0</v>
      </c>
      <c r="J1370" s="266">
        <v>0</v>
      </c>
      <c r="K1370" s="262"/>
      <c r="L1370" s="12">
        <v>0</v>
      </c>
    </row>
    <row r="1371" spans="1:12" x14ac:dyDescent="0.25">
      <c r="A1371" s="259">
        <f>IF(F1371&gt;0,COUNTIF(F$8:F1371,"&gt;0"),0)</f>
        <v>0</v>
      </c>
      <c r="B1371" s="260"/>
      <c r="C1371" s="261"/>
      <c r="D1371" s="262"/>
      <c r="E1371" s="263"/>
      <c r="F1371" s="263"/>
      <c r="G1371" s="264"/>
      <c r="H1371" s="265" t="str">
        <v/>
      </c>
      <c r="I1371" s="266">
        <v>0</v>
      </c>
      <c r="J1371" s="266">
        <v>0</v>
      </c>
      <c r="K1371" s="262"/>
      <c r="L1371" s="12">
        <v>0</v>
      </c>
    </row>
    <row r="1372" spans="1:12" x14ac:dyDescent="0.25">
      <c r="A1372" s="259">
        <f>IF(F1372&gt;0,COUNTIF(F$8:F1372,"&gt;0"),0)</f>
        <v>0</v>
      </c>
      <c r="B1372" s="260"/>
      <c r="C1372" s="261"/>
      <c r="D1372" s="262"/>
      <c r="E1372" s="263"/>
      <c r="F1372" s="263"/>
      <c r="G1372" s="264"/>
      <c r="H1372" s="265" t="str">
        <v/>
      </c>
      <c r="I1372" s="266">
        <v>0</v>
      </c>
      <c r="J1372" s="266">
        <v>0</v>
      </c>
      <c r="K1372" s="262"/>
      <c r="L1372" s="12">
        <v>0</v>
      </c>
    </row>
    <row r="1373" spans="1:12" x14ac:dyDescent="0.25">
      <c r="A1373" s="259">
        <f>IF(F1373&gt;0,COUNTIF(F$8:F1373,"&gt;0"),0)</f>
        <v>0</v>
      </c>
      <c r="B1373" s="260"/>
      <c r="C1373" s="261"/>
      <c r="D1373" s="262"/>
      <c r="E1373" s="263"/>
      <c r="F1373" s="263"/>
      <c r="G1373" s="264"/>
      <c r="H1373" s="265" t="str">
        <v/>
      </c>
      <c r="I1373" s="266">
        <v>0</v>
      </c>
      <c r="J1373" s="266">
        <v>0</v>
      </c>
      <c r="K1373" s="262"/>
      <c r="L1373" s="12">
        <v>0</v>
      </c>
    </row>
    <row r="1374" spans="1:12" x14ac:dyDescent="0.25">
      <c r="A1374" s="259">
        <f>IF(F1374&gt;0,COUNTIF(F$8:F1374,"&gt;0"),0)</f>
        <v>0</v>
      </c>
      <c r="B1374" s="260"/>
      <c r="C1374" s="261"/>
      <c r="D1374" s="262"/>
      <c r="E1374" s="263"/>
      <c r="F1374" s="263"/>
      <c r="G1374" s="264"/>
      <c r="H1374" s="265" t="str">
        <v/>
      </c>
      <c r="I1374" s="266">
        <v>0</v>
      </c>
      <c r="J1374" s="266">
        <v>0</v>
      </c>
      <c r="K1374" s="262"/>
      <c r="L1374" s="12">
        <v>0</v>
      </c>
    </row>
    <row r="1375" spans="1:12" x14ac:dyDescent="0.25">
      <c r="A1375" s="259">
        <f>IF(F1375&gt;0,COUNTIF(F$8:F1375,"&gt;0"),0)</f>
        <v>0</v>
      </c>
      <c r="B1375" s="260"/>
      <c r="C1375" s="261"/>
      <c r="D1375" s="262"/>
      <c r="E1375" s="263"/>
      <c r="F1375" s="263"/>
      <c r="G1375" s="264"/>
      <c r="H1375" s="265" t="str">
        <v/>
      </c>
      <c r="I1375" s="266">
        <v>0</v>
      </c>
      <c r="J1375" s="266">
        <v>0</v>
      </c>
      <c r="K1375" s="262"/>
      <c r="L1375" s="12">
        <v>0</v>
      </c>
    </row>
    <row r="1376" spans="1:12" x14ac:dyDescent="0.25">
      <c r="A1376" s="259">
        <f>IF(F1376&gt;0,COUNTIF(F$8:F1376,"&gt;0"),0)</f>
        <v>0</v>
      </c>
      <c r="B1376" s="260"/>
      <c r="C1376" s="261"/>
      <c r="D1376" s="262"/>
      <c r="E1376" s="263"/>
      <c r="F1376" s="263"/>
      <c r="G1376" s="264"/>
      <c r="H1376" s="265" t="str">
        <v/>
      </c>
      <c r="I1376" s="266">
        <v>0</v>
      </c>
      <c r="J1376" s="266">
        <v>0</v>
      </c>
      <c r="K1376" s="262"/>
      <c r="L1376" s="12">
        <v>0</v>
      </c>
    </row>
    <row r="1377" spans="1:12" x14ac:dyDescent="0.25">
      <c r="A1377" s="259">
        <f>IF(F1377&gt;0,COUNTIF(F$8:F1377,"&gt;0"),0)</f>
        <v>0</v>
      </c>
      <c r="B1377" s="260"/>
      <c r="C1377" s="261"/>
      <c r="D1377" s="262"/>
      <c r="E1377" s="263"/>
      <c r="F1377" s="263"/>
      <c r="G1377" s="264"/>
      <c r="H1377" s="265" t="str">
        <v/>
      </c>
      <c r="I1377" s="266">
        <v>0</v>
      </c>
      <c r="J1377" s="266">
        <v>0</v>
      </c>
      <c r="K1377" s="262"/>
      <c r="L1377" s="12">
        <v>0</v>
      </c>
    </row>
    <row r="1378" spans="1:12" x14ac:dyDescent="0.25">
      <c r="A1378" s="259">
        <f>IF(F1378&gt;0,COUNTIF(F$8:F1378,"&gt;0"),0)</f>
        <v>0</v>
      </c>
      <c r="B1378" s="260"/>
      <c r="C1378" s="261"/>
      <c r="D1378" s="262"/>
      <c r="E1378" s="263"/>
      <c r="F1378" s="263"/>
      <c r="G1378" s="264"/>
      <c r="H1378" s="265" t="str">
        <v/>
      </c>
      <c r="I1378" s="266">
        <v>0</v>
      </c>
      <c r="J1378" s="266">
        <v>0</v>
      </c>
      <c r="K1378" s="262"/>
      <c r="L1378" s="12">
        <v>0</v>
      </c>
    </row>
    <row r="1379" spans="1:12" x14ac:dyDescent="0.25">
      <c r="A1379" s="259">
        <f>IF(F1379&gt;0,COUNTIF(F$8:F1379,"&gt;0"),0)</f>
        <v>0</v>
      </c>
      <c r="B1379" s="260"/>
      <c r="C1379" s="261"/>
      <c r="D1379" s="262"/>
      <c r="E1379" s="263"/>
      <c r="F1379" s="263"/>
      <c r="G1379" s="264"/>
      <c r="H1379" s="265" t="str">
        <v/>
      </c>
      <c r="I1379" s="266">
        <v>0</v>
      </c>
      <c r="J1379" s="266">
        <v>0</v>
      </c>
      <c r="K1379" s="262"/>
      <c r="L1379" s="12">
        <v>0</v>
      </c>
    </row>
    <row r="1380" spans="1:12" x14ac:dyDescent="0.25">
      <c r="A1380" s="259">
        <f>IF(F1380&gt;0,COUNTIF(F$8:F1380,"&gt;0"),0)</f>
        <v>0</v>
      </c>
      <c r="B1380" s="260"/>
      <c r="C1380" s="261"/>
      <c r="D1380" s="262"/>
      <c r="E1380" s="263"/>
      <c r="F1380" s="263"/>
      <c r="G1380" s="264"/>
      <c r="H1380" s="265" t="str">
        <v/>
      </c>
      <c r="I1380" s="266">
        <v>0</v>
      </c>
      <c r="J1380" s="266">
        <v>0</v>
      </c>
      <c r="K1380" s="262"/>
      <c r="L1380" s="12">
        <v>0</v>
      </c>
    </row>
    <row r="1381" spans="1:12" x14ac:dyDescent="0.25">
      <c r="A1381" s="259">
        <f>IF(F1381&gt;0,COUNTIF(F$8:F1381,"&gt;0"),0)</f>
        <v>0</v>
      </c>
      <c r="B1381" s="260"/>
      <c r="C1381" s="261"/>
      <c r="D1381" s="262"/>
      <c r="E1381" s="263"/>
      <c r="F1381" s="263"/>
      <c r="G1381" s="264"/>
      <c r="H1381" s="265" t="str">
        <v/>
      </c>
      <c r="I1381" s="266">
        <v>0</v>
      </c>
      <c r="J1381" s="266">
        <v>0</v>
      </c>
      <c r="K1381" s="262"/>
      <c r="L1381" s="12">
        <v>0</v>
      </c>
    </row>
    <row r="1382" spans="1:12" x14ac:dyDescent="0.25">
      <c r="A1382" s="259">
        <f>IF(F1382&gt;0,COUNTIF(F$8:F1382,"&gt;0"),0)</f>
        <v>0</v>
      </c>
      <c r="B1382" s="260"/>
      <c r="C1382" s="261"/>
      <c r="D1382" s="262"/>
      <c r="E1382" s="263"/>
      <c r="F1382" s="263"/>
      <c r="G1382" s="264"/>
      <c r="H1382" s="265" t="str">
        <v/>
      </c>
      <c r="I1382" s="266">
        <v>0</v>
      </c>
      <c r="J1382" s="266">
        <v>0</v>
      </c>
      <c r="K1382" s="262"/>
      <c r="L1382" s="12">
        <v>0</v>
      </c>
    </row>
    <row r="1383" spans="1:12" x14ac:dyDescent="0.25">
      <c r="A1383" s="259">
        <f>IF(F1383&gt;0,COUNTIF(F$8:F1383,"&gt;0"),0)</f>
        <v>0</v>
      </c>
      <c r="B1383" s="260"/>
      <c r="C1383" s="261"/>
      <c r="D1383" s="262"/>
      <c r="E1383" s="263"/>
      <c r="F1383" s="263"/>
      <c r="G1383" s="264"/>
      <c r="H1383" s="265" t="str">
        <v/>
      </c>
      <c r="I1383" s="266">
        <v>0</v>
      </c>
      <c r="J1383" s="266">
        <v>0</v>
      </c>
      <c r="K1383" s="262"/>
      <c r="L1383" s="12">
        <v>0</v>
      </c>
    </row>
    <row r="1384" spans="1:12" x14ac:dyDescent="0.25">
      <c r="A1384" s="259">
        <f>IF(F1384&gt;0,COUNTIF(F$8:F1384,"&gt;0"),0)</f>
        <v>0</v>
      </c>
      <c r="B1384" s="260"/>
      <c r="C1384" s="261"/>
      <c r="D1384" s="262"/>
      <c r="E1384" s="263"/>
      <c r="F1384" s="263"/>
      <c r="G1384" s="264"/>
      <c r="H1384" s="265" t="str">
        <v/>
      </c>
      <c r="I1384" s="266">
        <v>0</v>
      </c>
      <c r="J1384" s="266">
        <v>0</v>
      </c>
      <c r="K1384" s="262"/>
      <c r="L1384" s="12">
        <v>0</v>
      </c>
    </row>
    <row r="1385" spans="1:12" x14ac:dyDescent="0.25">
      <c r="A1385" s="259">
        <f>IF(F1385&gt;0,COUNTIF(F$8:F1385,"&gt;0"),0)</f>
        <v>0</v>
      </c>
      <c r="B1385" s="260"/>
      <c r="C1385" s="261"/>
      <c r="D1385" s="262"/>
      <c r="E1385" s="263"/>
      <c r="F1385" s="263"/>
      <c r="G1385" s="264"/>
      <c r="H1385" s="265" t="str">
        <v/>
      </c>
      <c r="I1385" s="266">
        <v>0</v>
      </c>
      <c r="J1385" s="266">
        <v>0</v>
      </c>
      <c r="K1385" s="262"/>
      <c r="L1385" s="12">
        <v>0</v>
      </c>
    </row>
    <row r="1386" spans="1:12" x14ac:dyDescent="0.25">
      <c r="A1386" s="259">
        <f>IF(F1386&gt;0,COUNTIF(F$8:F1386,"&gt;0"),0)</f>
        <v>0</v>
      </c>
      <c r="B1386" s="260"/>
      <c r="C1386" s="261"/>
      <c r="D1386" s="262"/>
      <c r="E1386" s="263"/>
      <c r="F1386" s="263"/>
      <c r="G1386" s="264"/>
      <c r="H1386" s="265" t="str">
        <v/>
      </c>
      <c r="I1386" s="266">
        <v>0</v>
      </c>
      <c r="J1386" s="266">
        <v>0</v>
      </c>
      <c r="K1386" s="262"/>
      <c r="L1386" s="12">
        <v>0</v>
      </c>
    </row>
    <row r="1387" spans="1:12" x14ac:dyDescent="0.25">
      <c r="A1387" s="259">
        <f>IF(F1387&gt;0,COUNTIF(F$8:F1387,"&gt;0"),0)</f>
        <v>0</v>
      </c>
      <c r="B1387" s="260"/>
      <c r="C1387" s="261"/>
      <c r="D1387" s="262"/>
      <c r="E1387" s="263"/>
      <c r="F1387" s="263"/>
      <c r="G1387" s="264"/>
      <c r="H1387" s="265" t="str">
        <v/>
      </c>
      <c r="I1387" s="266">
        <v>0</v>
      </c>
      <c r="J1387" s="266">
        <v>0</v>
      </c>
      <c r="K1387" s="262"/>
      <c r="L1387" s="12">
        <v>0</v>
      </c>
    </row>
    <row r="1388" spans="1:12" x14ac:dyDescent="0.25">
      <c r="A1388" s="259">
        <f>IF(F1388&gt;0,COUNTIF(F$8:F1388,"&gt;0"),0)</f>
        <v>0</v>
      </c>
      <c r="B1388" s="260"/>
      <c r="C1388" s="261"/>
      <c r="D1388" s="262"/>
      <c r="E1388" s="263"/>
      <c r="F1388" s="263"/>
      <c r="G1388" s="264"/>
      <c r="H1388" s="265" t="str">
        <v/>
      </c>
      <c r="I1388" s="266">
        <v>0</v>
      </c>
      <c r="J1388" s="266">
        <v>0</v>
      </c>
      <c r="K1388" s="262"/>
      <c r="L1388" s="12">
        <v>0</v>
      </c>
    </row>
    <row r="1389" spans="1:12" x14ac:dyDescent="0.25">
      <c r="A1389" s="259">
        <f>IF(F1389&gt;0,COUNTIF(F$8:F1389,"&gt;0"),0)</f>
        <v>0</v>
      </c>
      <c r="B1389" s="260"/>
      <c r="C1389" s="261"/>
      <c r="D1389" s="262"/>
      <c r="E1389" s="263"/>
      <c r="F1389" s="263"/>
      <c r="G1389" s="264"/>
      <c r="H1389" s="265" t="str">
        <v/>
      </c>
      <c r="I1389" s="266">
        <v>0</v>
      </c>
      <c r="J1389" s="266">
        <v>0</v>
      </c>
      <c r="K1389" s="262"/>
      <c r="L1389" s="12">
        <v>0</v>
      </c>
    </row>
    <row r="1390" spans="1:12" x14ac:dyDescent="0.25">
      <c r="A1390" s="259">
        <f>IF(F1390&gt;0,COUNTIF(F$8:F1390,"&gt;0"),0)</f>
        <v>0</v>
      </c>
      <c r="B1390" s="260"/>
      <c r="C1390" s="261"/>
      <c r="D1390" s="262"/>
      <c r="E1390" s="263"/>
      <c r="F1390" s="263"/>
      <c r="G1390" s="264"/>
      <c r="H1390" s="265" t="str">
        <v/>
      </c>
      <c r="I1390" s="266">
        <v>0</v>
      </c>
      <c r="J1390" s="266">
        <v>0</v>
      </c>
      <c r="K1390" s="262"/>
      <c r="L1390" s="12">
        <v>0</v>
      </c>
    </row>
    <row r="1391" spans="1:12" x14ac:dyDescent="0.25">
      <c r="A1391" s="259">
        <f>IF(F1391&gt;0,COUNTIF(F$8:F1391,"&gt;0"),0)</f>
        <v>0</v>
      </c>
      <c r="B1391" s="260"/>
      <c r="C1391" s="261"/>
      <c r="D1391" s="262"/>
      <c r="E1391" s="263"/>
      <c r="F1391" s="263"/>
      <c r="G1391" s="264"/>
      <c r="H1391" s="265" t="str">
        <v/>
      </c>
      <c r="I1391" s="266">
        <v>0</v>
      </c>
      <c r="J1391" s="266">
        <v>0</v>
      </c>
      <c r="K1391" s="262"/>
      <c r="L1391" s="12">
        <v>0</v>
      </c>
    </row>
    <row r="1392" spans="1:12" x14ac:dyDescent="0.25">
      <c r="A1392" s="259">
        <f>IF(F1392&gt;0,COUNTIF(F$8:F1392,"&gt;0"),0)</f>
        <v>0</v>
      </c>
      <c r="B1392" s="260"/>
      <c r="C1392" s="261"/>
      <c r="D1392" s="262"/>
      <c r="E1392" s="263"/>
      <c r="F1392" s="263"/>
      <c r="G1392" s="264"/>
      <c r="H1392" s="265" t="str">
        <v/>
      </c>
      <c r="I1392" s="266">
        <v>0</v>
      </c>
      <c r="J1392" s="266">
        <v>0</v>
      </c>
      <c r="K1392" s="262"/>
      <c r="L1392" s="12">
        <v>0</v>
      </c>
    </row>
    <row r="1393" spans="1:12" x14ac:dyDescent="0.25">
      <c r="A1393" s="259">
        <f>IF(F1393&gt;0,COUNTIF(F$8:F1393,"&gt;0"),0)</f>
        <v>0</v>
      </c>
      <c r="B1393" s="260"/>
      <c r="C1393" s="261"/>
      <c r="D1393" s="262"/>
      <c r="E1393" s="263"/>
      <c r="F1393" s="263"/>
      <c r="G1393" s="264"/>
      <c r="H1393" s="265" t="str">
        <v/>
      </c>
      <c r="I1393" s="266">
        <v>0</v>
      </c>
      <c r="J1393" s="266">
        <v>0</v>
      </c>
      <c r="K1393" s="262"/>
      <c r="L1393" s="12">
        <v>0</v>
      </c>
    </row>
    <row r="1394" spans="1:12" x14ac:dyDescent="0.25">
      <c r="A1394" s="259">
        <f>IF(F1394&gt;0,COUNTIF(F$8:F1394,"&gt;0"),0)</f>
        <v>0</v>
      </c>
      <c r="B1394" s="260"/>
      <c r="C1394" s="261"/>
      <c r="D1394" s="262"/>
      <c r="E1394" s="263"/>
      <c r="F1394" s="263"/>
      <c r="G1394" s="264"/>
      <c r="H1394" s="265" t="str">
        <v/>
      </c>
      <c r="I1394" s="266">
        <v>0</v>
      </c>
      <c r="J1394" s="266">
        <v>0</v>
      </c>
      <c r="K1394" s="262"/>
      <c r="L1394" s="12">
        <v>0</v>
      </c>
    </row>
    <row r="1395" spans="1:12" x14ac:dyDescent="0.25">
      <c r="A1395" s="259">
        <f>IF(F1395&gt;0,COUNTIF(F$8:F1395,"&gt;0"),0)</f>
        <v>0</v>
      </c>
      <c r="B1395" s="260"/>
      <c r="C1395" s="261"/>
      <c r="D1395" s="262"/>
      <c r="E1395" s="263"/>
      <c r="F1395" s="263"/>
      <c r="G1395" s="264"/>
      <c r="H1395" s="265" t="str">
        <v/>
      </c>
      <c r="I1395" s="266">
        <v>0</v>
      </c>
      <c r="J1395" s="266">
        <v>0</v>
      </c>
      <c r="K1395" s="262"/>
      <c r="L1395" s="12">
        <v>0</v>
      </c>
    </row>
    <row r="1396" spans="1:12" x14ac:dyDescent="0.25">
      <c r="A1396" s="259">
        <f>IF(F1396&gt;0,COUNTIF(F$8:F1396,"&gt;0"),0)</f>
        <v>0</v>
      </c>
      <c r="B1396" s="260"/>
      <c r="C1396" s="261"/>
      <c r="D1396" s="262"/>
      <c r="E1396" s="263"/>
      <c r="F1396" s="263"/>
      <c r="G1396" s="264"/>
      <c r="H1396" s="265" t="str">
        <v/>
      </c>
      <c r="I1396" s="266">
        <v>0</v>
      </c>
      <c r="J1396" s="266">
        <v>0</v>
      </c>
      <c r="K1396" s="262"/>
      <c r="L1396" s="12">
        <v>0</v>
      </c>
    </row>
    <row r="1397" spans="1:12" x14ac:dyDescent="0.25">
      <c r="A1397" s="259">
        <f>IF(F1397&gt;0,COUNTIF(F$8:F1397,"&gt;0"),0)</f>
        <v>0</v>
      </c>
      <c r="B1397" s="260"/>
      <c r="C1397" s="261"/>
      <c r="D1397" s="262"/>
      <c r="E1397" s="263"/>
      <c r="F1397" s="263"/>
      <c r="G1397" s="264"/>
      <c r="H1397" s="265" t="str">
        <v/>
      </c>
      <c r="I1397" s="266">
        <v>0</v>
      </c>
      <c r="J1397" s="266">
        <v>0</v>
      </c>
      <c r="K1397" s="262"/>
      <c r="L1397" s="12">
        <v>0</v>
      </c>
    </row>
    <row r="1398" spans="1:12" x14ac:dyDescent="0.25">
      <c r="A1398" s="259">
        <f>IF(F1398&gt;0,COUNTIF(F$8:F1398,"&gt;0"),0)</f>
        <v>0</v>
      </c>
      <c r="B1398" s="260"/>
      <c r="C1398" s="261"/>
      <c r="D1398" s="262"/>
      <c r="E1398" s="263"/>
      <c r="F1398" s="263"/>
      <c r="G1398" s="264"/>
      <c r="H1398" s="265" t="str">
        <v/>
      </c>
      <c r="I1398" s="266">
        <v>0</v>
      </c>
      <c r="J1398" s="266">
        <v>0</v>
      </c>
      <c r="K1398" s="262"/>
      <c r="L1398" s="12">
        <v>0</v>
      </c>
    </row>
    <row r="1399" spans="1:12" x14ac:dyDescent="0.25">
      <c r="A1399" s="259">
        <f>IF(F1399&gt;0,COUNTIF(F$8:F1399,"&gt;0"),0)</f>
        <v>0</v>
      </c>
      <c r="B1399" s="260"/>
      <c r="C1399" s="261"/>
      <c r="D1399" s="262"/>
      <c r="E1399" s="263"/>
      <c r="F1399" s="263"/>
      <c r="G1399" s="264"/>
      <c r="H1399" s="265" t="str">
        <v/>
      </c>
      <c r="I1399" s="266">
        <v>0</v>
      </c>
      <c r="J1399" s="266">
        <v>0</v>
      </c>
      <c r="K1399" s="262"/>
      <c r="L1399" s="12">
        <v>0</v>
      </c>
    </row>
    <row r="1400" spans="1:12" x14ac:dyDescent="0.25">
      <c r="A1400" s="259">
        <f>IF(F1400&gt;0,COUNTIF(F$8:F1400,"&gt;0"),0)</f>
        <v>0</v>
      </c>
      <c r="B1400" s="260"/>
      <c r="C1400" s="261"/>
      <c r="D1400" s="262"/>
      <c r="E1400" s="263"/>
      <c r="F1400" s="263"/>
      <c r="G1400" s="264"/>
      <c r="H1400" s="265" t="str">
        <v/>
      </c>
      <c r="I1400" s="266">
        <v>0</v>
      </c>
      <c r="J1400" s="266">
        <v>0</v>
      </c>
      <c r="K1400" s="262"/>
      <c r="L1400" s="12">
        <v>0</v>
      </c>
    </row>
    <row r="1401" spans="1:12" x14ac:dyDescent="0.25">
      <c r="A1401" s="259">
        <f>IF(F1401&gt;0,COUNTIF(F$8:F1401,"&gt;0"),0)</f>
        <v>0</v>
      </c>
      <c r="B1401" s="260"/>
      <c r="C1401" s="261"/>
      <c r="D1401" s="262"/>
      <c r="E1401" s="263"/>
      <c r="F1401" s="263"/>
      <c r="G1401" s="264"/>
      <c r="H1401" s="265" t="str">
        <v/>
      </c>
      <c r="I1401" s="266">
        <v>0</v>
      </c>
      <c r="J1401" s="266">
        <v>0</v>
      </c>
      <c r="K1401" s="262"/>
      <c r="L1401" s="12">
        <v>0</v>
      </c>
    </row>
    <row r="1402" spans="1:12" x14ac:dyDescent="0.25">
      <c r="A1402" s="259">
        <f>IF(F1402&gt;0,COUNTIF(F$8:F1402,"&gt;0"),0)</f>
        <v>0</v>
      </c>
      <c r="B1402" s="260"/>
      <c r="C1402" s="261"/>
      <c r="D1402" s="262"/>
      <c r="E1402" s="263"/>
      <c r="F1402" s="263"/>
      <c r="G1402" s="264"/>
      <c r="H1402" s="265" t="str">
        <v/>
      </c>
      <c r="I1402" s="266">
        <v>0</v>
      </c>
      <c r="J1402" s="266">
        <v>0</v>
      </c>
      <c r="K1402" s="262"/>
      <c r="L1402" s="12">
        <v>0</v>
      </c>
    </row>
    <row r="1403" spans="1:12" x14ac:dyDescent="0.25">
      <c r="A1403" s="259">
        <f>IF(F1403&gt;0,COUNTIF(F$8:F1403,"&gt;0"),0)</f>
        <v>0</v>
      </c>
      <c r="B1403" s="260"/>
      <c r="C1403" s="261"/>
      <c r="D1403" s="262"/>
      <c r="E1403" s="263"/>
      <c r="F1403" s="263"/>
      <c r="G1403" s="264"/>
      <c r="H1403" s="265" t="str">
        <v/>
      </c>
      <c r="I1403" s="266">
        <v>0</v>
      </c>
      <c r="J1403" s="266">
        <v>0</v>
      </c>
      <c r="K1403" s="262"/>
      <c r="L1403" s="12">
        <v>0</v>
      </c>
    </row>
    <row r="1404" spans="1:12" x14ac:dyDescent="0.25">
      <c r="A1404" s="259">
        <f>IF(F1404&gt;0,COUNTIF(F$8:F1404,"&gt;0"),0)</f>
        <v>0</v>
      </c>
      <c r="B1404" s="260"/>
      <c r="C1404" s="261"/>
      <c r="D1404" s="262"/>
      <c r="E1404" s="263"/>
      <c r="F1404" s="263"/>
      <c r="G1404" s="264"/>
      <c r="H1404" s="265" t="str">
        <v/>
      </c>
      <c r="I1404" s="266">
        <v>0</v>
      </c>
      <c r="J1404" s="266">
        <v>0</v>
      </c>
      <c r="K1404" s="262"/>
      <c r="L1404" s="12">
        <v>0</v>
      </c>
    </row>
    <row r="1405" spans="1:12" x14ac:dyDescent="0.25">
      <c r="A1405" s="259">
        <f>IF(F1405&gt;0,COUNTIF(F$8:F1405,"&gt;0"),0)</f>
        <v>0</v>
      </c>
      <c r="B1405" s="260"/>
      <c r="C1405" s="261"/>
      <c r="D1405" s="262"/>
      <c r="E1405" s="263"/>
      <c r="F1405" s="263"/>
      <c r="G1405" s="264"/>
      <c r="H1405" s="265" t="str">
        <v/>
      </c>
      <c r="I1405" s="266">
        <v>0</v>
      </c>
      <c r="J1405" s="266">
        <v>0</v>
      </c>
      <c r="K1405" s="262"/>
      <c r="L1405" s="12">
        <v>0</v>
      </c>
    </row>
    <row r="1406" spans="1:12" x14ac:dyDescent="0.25">
      <c r="A1406" s="259">
        <f>IF(F1406&gt;0,COUNTIF(F$8:F1406,"&gt;0"),0)</f>
        <v>0</v>
      </c>
      <c r="B1406" s="260"/>
      <c r="C1406" s="261"/>
      <c r="D1406" s="262"/>
      <c r="E1406" s="263"/>
      <c r="F1406" s="263"/>
      <c r="G1406" s="264"/>
      <c r="H1406" s="265" t="str">
        <v/>
      </c>
      <c r="I1406" s="266">
        <v>0</v>
      </c>
      <c r="J1406" s="266">
        <v>0</v>
      </c>
      <c r="K1406" s="262"/>
      <c r="L1406" s="12">
        <v>0</v>
      </c>
    </row>
    <row r="1407" spans="1:12" x14ac:dyDescent="0.25">
      <c r="A1407" s="259">
        <f>IF(F1407&gt;0,COUNTIF(F$8:F1407,"&gt;0"),0)</f>
        <v>0</v>
      </c>
      <c r="B1407" s="260"/>
      <c r="C1407" s="261"/>
      <c r="D1407" s="262"/>
      <c r="E1407" s="263"/>
      <c r="F1407" s="263"/>
      <c r="G1407" s="264"/>
      <c r="H1407" s="265" t="str">
        <v/>
      </c>
      <c r="I1407" s="266">
        <v>0</v>
      </c>
      <c r="J1407" s="266">
        <v>0</v>
      </c>
      <c r="K1407" s="262"/>
      <c r="L1407" s="12">
        <v>0</v>
      </c>
    </row>
    <row r="1408" spans="1:12" x14ac:dyDescent="0.25">
      <c r="A1408" s="259">
        <f>IF(F1408&gt;0,COUNTIF(F$8:F1408,"&gt;0"),0)</f>
        <v>0</v>
      </c>
      <c r="B1408" s="260"/>
      <c r="C1408" s="261"/>
      <c r="D1408" s="262"/>
      <c r="E1408" s="263"/>
      <c r="F1408" s="263"/>
      <c r="G1408" s="264"/>
      <c r="H1408" s="265" t="str">
        <v/>
      </c>
      <c r="I1408" s="266">
        <v>0</v>
      </c>
      <c r="J1408" s="266">
        <v>0</v>
      </c>
      <c r="K1408" s="262"/>
      <c r="L1408" s="12">
        <v>0</v>
      </c>
    </row>
    <row r="1409" spans="1:12" x14ac:dyDescent="0.25">
      <c r="A1409" s="259">
        <f>IF(F1409&gt;0,COUNTIF(F$8:F1409,"&gt;0"),0)</f>
        <v>0</v>
      </c>
      <c r="B1409" s="260"/>
      <c r="C1409" s="261"/>
      <c r="D1409" s="262"/>
      <c r="E1409" s="263"/>
      <c r="F1409" s="263"/>
      <c r="G1409" s="264"/>
      <c r="H1409" s="265" t="str">
        <v/>
      </c>
      <c r="I1409" s="266">
        <v>0</v>
      </c>
      <c r="J1409" s="266">
        <v>0</v>
      </c>
      <c r="K1409" s="262"/>
      <c r="L1409" s="12">
        <v>0</v>
      </c>
    </row>
    <row r="1410" spans="1:12" x14ac:dyDescent="0.25">
      <c r="A1410" s="259">
        <f>IF(F1410&gt;0,COUNTIF(F$8:F1410,"&gt;0"),0)</f>
        <v>0</v>
      </c>
      <c r="B1410" s="260"/>
      <c r="C1410" s="261"/>
      <c r="D1410" s="262"/>
      <c r="E1410" s="263"/>
      <c r="F1410" s="263"/>
      <c r="G1410" s="264"/>
      <c r="H1410" s="265" t="str">
        <v/>
      </c>
      <c r="I1410" s="266">
        <v>0</v>
      </c>
      <c r="J1410" s="266">
        <v>0</v>
      </c>
      <c r="K1410" s="262"/>
      <c r="L1410" s="12">
        <v>0</v>
      </c>
    </row>
    <row r="1411" spans="1:12" x14ac:dyDescent="0.25">
      <c r="A1411" s="259">
        <f>IF(F1411&gt;0,COUNTIF(F$8:F1411,"&gt;0"),0)</f>
        <v>0</v>
      </c>
      <c r="B1411" s="260"/>
      <c r="C1411" s="261"/>
      <c r="D1411" s="262"/>
      <c r="E1411" s="263"/>
      <c r="F1411" s="263"/>
      <c r="G1411" s="264"/>
      <c r="H1411" s="265" t="str">
        <v/>
      </c>
      <c r="I1411" s="266">
        <v>0</v>
      </c>
      <c r="J1411" s="266">
        <v>0</v>
      </c>
      <c r="K1411" s="262"/>
      <c r="L1411" s="12">
        <v>0</v>
      </c>
    </row>
    <row r="1412" spans="1:12" x14ac:dyDescent="0.25">
      <c r="A1412" s="259">
        <f>IF(F1412&gt;0,COUNTIF(F$8:F1412,"&gt;0"),0)</f>
        <v>0</v>
      </c>
      <c r="B1412" s="260"/>
      <c r="C1412" s="261"/>
      <c r="D1412" s="262"/>
      <c r="E1412" s="263"/>
      <c r="F1412" s="263"/>
      <c r="G1412" s="264"/>
      <c r="H1412" s="265" t="str">
        <v/>
      </c>
      <c r="I1412" s="266">
        <v>0</v>
      </c>
      <c r="J1412" s="266">
        <v>0</v>
      </c>
      <c r="K1412" s="262"/>
      <c r="L1412" s="12">
        <v>0</v>
      </c>
    </row>
    <row r="1413" spans="1:12" x14ac:dyDescent="0.25">
      <c r="A1413" s="259">
        <f>IF(F1413&gt;0,COUNTIF(F$8:F1413,"&gt;0"),0)</f>
        <v>0</v>
      </c>
      <c r="B1413" s="260"/>
      <c r="C1413" s="261"/>
      <c r="D1413" s="262"/>
      <c r="E1413" s="263"/>
      <c r="F1413" s="263"/>
      <c r="G1413" s="264"/>
      <c r="H1413" s="265" t="str">
        <v/>
      </c>
      <c r="I1413" s="266">
        <v>0</v>
      </c>
      <c r="J1413" s="266">
        <v>0</v>
      </c>
      <c r="K1413" s="262"/>
      <c r="L1413" s="12">
        <v>0</v>
      </c>
    </row>
    <row r="1414" spans="1:12" x14ac:dyDescent="0.25">
      <c r="A1414" s="259">
        <f>IF(F1414&gt;0,COUNTIF(F$8:F1414,"&gt;0"),0)</f>
        <v>0</v>
      </c>
      <c r="B1414" s="260"/>
      <c r="C1414" s="261"/>
      <c r="D1414" s="262"/>
      <c r="E1414" s="263"/>
      <c r="F1414" s="263"/>
      <c r="G1414" s="264"/>
      <c r="H1414" s="265" t="str">
        <v/>
      </c>
      <c r="I1414" s="266">
        <v>0</v>
      </c>
      <c r="J1414" s="266">
        <v>0</v>
      </c>
      <c r="K1414" s="262"/>
      <c r="L1414" s="12">
        <v>0</v>
      </c>
    </row>
    <row r="1415" spans="1:12" x14ac:dyDescent="0.25">
      <c r="A1415" s="259">
        <f>IF(F1415&gt;0,COUNTIF(F$8:F1415,"&gt;0"),0)</f>
        <v>0</v>
      </c>
      <c r="B1415" s="260"/>
      <c r="C1415" s="261"/>
      <c r="D1415" s="262"/>
      <c r="E1415" s="263"/>
      <c r="F1415" s="263"/>
      <c r="G1415" s="264"/>
      <c r="H1415" s="265" t="str">
        <v/>
      </c>
      <c r="I1415" s="266">
        <v>0</v>
      </c>
      <c r="J1415" s="266">
        <v>0</v>
      </c>
      <c r="K1415" s="262"/>
      <c r="L1415" s="12">
        <v>0</v>
      </c>
    </row>
    <row r="1416" spans="1:12" x14ac:dyDescent="0.25">
      <c r="A1416" s="259">
        <f>IF(F1416&gt;0,COUNTIF(F$8:F1416,"&gt;0"),0)</f>
        <v>0</v>
      </c>
      <c r="B1416" s="260"/>
      <c r="C1416" s="261"/>
      <c r="D1416" s="262"/>
      <c r="E1416" s="263"/>
      <c r="F1416" s="263"/>
      <c r="G1416" s="264"/>
      <c r="H1416" s="265" t="str">
        <v/>
      </c>
      <c r="I1416" s="266">
        <v>0</v>
      </c>
      <c r="J1416" s="266">
        <v>0</v>
      </c>
      <c r="K1416" s="262"/>
      <c r="L1416" s="12">
        <v>0</v>
      </c>
    </row>
    <row r="1417" spans="1:12" x14ac:dyDescent="0.25">
      <c r="A1417" s="259">
        <f>IF(F1417&gt;0,COUNTIF(F$8:F1417,"&gt;0"),0)</f>
        <v>0</v>
      </c>
      <c r="B1417" s="260"/>
      <c r="C1417" s="261"/>
      <c r="D1417" s="262"/>
      <c r="E1417" s="263"/>
      <c r="F1417" s="263"/>
      <c r="G1417" s="264"/>
      <c r="H1417" s="265" t="str">
        <v/>
      </c>
      <c r="I1417" s="266">
        <v>0</v>
      </c>
      <c r="J1417" s="266">
        <v>0</v>
      </c>
      <c r="K1417" s="262"/>
      <c r="L1417" s="12">
        <v>0</v>
      </c>
    </row>
    <row r="1418" spans="1:12" x14ac:dyDescent="0.25">
      <c r="A1418" s="259">
        <f>IF(F1418&gt;0,COUNTIF(F$8:F1418,"&gt;0"),0)</f>
        <v>0</v>
      </c>
      <c r="B1418" s="260"/>
      <c r="C1418" s="261"/>
      <c r="D1418" s="262"/>
      <c r="E1418" s="263"/>
      <c r="F1418" s="263"/>
      <c r="G1418" s="264"/>
      <c r="H1418" s="265" t="str">
        <v/>
      </c>
      <c r="I1418" s="266">
        <v>0</v>
      </c>
      <c r="J1418" s="266">
        <v>0</v>
      </c>
      <c r="K1418" s="262"/>
      <c r="L1418" s="12">
        <v>0</v>
      </c>
    </row>
    <row r="1419" spans="1:12" x14ac:dyDescent="0.25">
      <c r="A1419" s="259">
        <f>IF(F1419&gt;0,COUNTIF(F$8:F1419,"&gt;0"),0)</f>
        <v>0</v>
      </c>
      <c r="B1419" s="260"/>
      <c r="C1419" s="261"/>
      <c r="D1419" s="262"/>
      <c r="E1419" s="263"/>
      <c r="F1419" s="263"/>
      <c r="G1419" s="264"/>
      <c r="H1419" s="265" t="str">
        <v/>
      </c>
      <c r="I1419" s="266">
        <v>0</v>
      </c>
      <c r="J1419" s="266">
        <v>0</v>
      </c>
      <c r="K1419" s="262"/>
      <c r="L1419" s="12">
        <v>0</v>
      </c>
    </row>
    <row r="1420" spans="1:12" x14ac:dyDescent="0.25">
      <c r="A1420" s="259">
        <f>IF(F1420&gt;0,COUNTIF(F$8:F1420,"&gt;0"),0)</f>
        <v>0</v>
      </c>
      <c r="B1420" s="260"/>
      <c r="C1420" s="261"/>
      <c r="D1420" s="262"/>
      <c r="E1420" s="263"/>
      <c r="F1420" s="263"/>
      <c r="G1420" s="264"/>
      <c r="H1420" s="265" t="str">
        <v/>
      </c>
      <c r="I1420" s="266">
        <v>0</v>
      </c>
      <c r="J1420" s="266">
        <v>0</v>
      </c>
      <c r="K1420" s="262"/>
      <c r="L1420" s="12">
        <v>0</v>
      </c>
    </row>
    <row r="1421" spans="1:12" x14ac:dyDescent="0.25">
      <c r="A1421" s="259">
        <f>IF(F1421&gt;0,COUNTIF(F$8:F1421,"&gt;0"),0)</f>
        <v>0</v>
      </c>
      <c r="B1421" s="260"/>
      <c r="C1421" s="261"/>
      <c r="D1421" s="262"/>
      <c r="E1421" s="263"/>
      <c r="F1421" s="263"/>
      <c r="G1421" s="264"/>
      <c r="H1421" s="265" t="str">
        <v/>
      </c>
      <c r="I1421" s="266">
        <v>0</v>
      </c>
      <c r="J1421" s="266">
        <v>0</v>
      </c>
      <c r="K1421" s="262"/>
      <c r="L1421" s="12">
        <v>0</v>
      </c>
    </row>
    <row r="1422" spans="1:12" x14ac:dyDescent="0.25">
      <c r="A1422" s="259">
        <f>IF(F1422&gt;0,COUNTIF(F$8:F1422,"&gt;0"),0)</f>
        <v>0</v>
      </c>
      <c r="B1422" s="260"/>
      <c r="C1422" s="261"/>
      <c r="D1422" s="262"/>
      <c r="E1422" s="263"/>
      <c r="F1422" s="263"/>
      <c r="G1422" s="264"/>
      <c r="H1422" s="265" t="str">
        <v/>
      </c>
      <c r="I1422" s="266">
        <v>0</v>
      </c>
      <c r="J1422" s="266">
        <v>0</v>
      </c>
      <c r="K1422" s="262"/>
      <c r="L1422" s="12">
        <v>0</v>
      </c>
    </row>
    <row r="1423" spans="1:12" x14ac:dyDescent="0.25">
      <c r="A1423" s="259">
        <f>IF(F1423&gt;0,COUNTIF(F$8:F1423,"&gt;0"),0)</f>
        <v>0</v>
      </c>
      <c r="B1423" s="260"/>
      <c r="C1423" s="261"/>
      <c r="D1423" s="262"/>
      <c r="E1423" s="263"/>
      <c r="F1423" s="263"/>
      <c r="G1423" s="264"/>
      <c r="H1423" s="265" t="str">
        <v/>
      </c>
      <c r="I1423" s="266">
        <v>0</v>
      </c>
      <c r="J1423" s="266">
        <v>0</v>
      </c>
      <c r="K1423" s="262"/>
      <c r="L1423" s="12">
        <v>0</v>
      </c>
    </row>
    <row r="1424" spans="1:12" x14ac:dyDescent="0.25">
      <c r="A1424" s="259">
        <f>IF(F1424&gt;0,COUNTIF(F$8:F1424,"&gt;0"),0)</f>
        <v>0</v>
      </c>
      <c r="B1424" s="260"/>
      <c r="C1424" s="261"/>
      <c r="D1424" s="262"/>
      <c r="E1424" s="263"/>
      <c r="F1424" s="263"/>
      <c r="G1424" s="264"/>
      <c r="H1424" s="265" t="str">
        <v/>
      </c>
      <c r="I1424" s="266">
        <v>0</v>
      </c>
      <c r="J1424" s="266">
        <v>0</v>
      </c>
      <c r="K1424" s="262"/>
      <c r="L1424" s="12">
        <v>0</v>
      </c>
    </row>
    <row r="1425" spans="1:12" x14ac:dyDescent="0.25">
      <c r="A1425" s="259">
        <f>IF(F1425&gt;0,COUNTIF(F$8:F1425,"&gt;0"),0)</f>
        <v>0</v>
      </c>
      <c r="B1425" s="260"/>
      <c r="C1425" s="261"/>
      <c r="D1425" s="262"/>
      <c r="E1425" s="263"/>
      <c r="F1425" s="263"/>
      <c r="G1425" s="264"/>
      <c r="H1425" s="265" t="str">
        <v/>
      </c>
      <c r="I1425" s="266">
        <v>0</v>
      </c>
      <c r="J1425" s="266">
        <v>0</v>
      </c>
      <c r="K1425" s="262"/>
      <c r="L1425" s="12">
        <v>0</v>
      </c>
    </row>
    <row r="1426" spans="1:12" x14ac:dyDescent="0.25">
      <c r="A1426" s="259">
        <f>IF(F1426&gt;0,COUNTIF(F$8:F1426,"&gt;0"),0)</f>
        <v>0</v>
      </c>
      <c r="B1426" s="260"/>
      <c r="C1426" s="261"/>
      <c r="D1426" s="262"/>
      <c r="E1426" s="263"/>
      <c r="F1426" s="263"/>
      <c r="G1426" s="264"/>
      <c r="H1426" s="265" t="str">
        <v/>
      </c>
      <c r="I1426" s="266">
        <v>0</v>
      </c>
      <c r="J1426" s="266">
        <v>0</v>
      </c>
      <c r="K1426" s="262"/>
      <c r="L1426" s="12">
        <v>0</v>
      </c>
    </row>
    <row r="1427" spans="1:12" x14ac:dyDescent="0.25">
      <c r="A1427" s="259">
        <f>IF(F1427&gt;0,COUNTIF(F$8:F1427,"&gt;0"),0)</f>
        <v>0</v>
      </c>
      <c r="B1427" s="260"/>
      <c r="C1427" s="261"/>
      <c r="D1427" s="262"/>
      <c r="E1427" s="263"/>
      <c r="F1427" s="263"/>
      <c r="G1427" s="264"/>
      <c r="H1427" s="265" t="str">
        <v/>
      </c>
      <c r="I1427" s="266">
        <v>0</v>
      </c>
      <c r="J1427" s="266">
        <v>0</v>
      </c>
      <c r="K1427" s="262"/>
      <c r="L1427" s="12">
        <v>0</v>
      </c>
    </row>
    <row r="1428" spans="1:12" x14ac:dyDescent="0.25">
      <c r="A1428" s="259">
        <f>IF(F1428&gt;0,COUNTIF(F$8:F1428,"&gt;0"),0)</f>
        <v>0</v>
      </c>
      <c r="B1428" s="260"/>
      <c r="C1428" s="261"/>
      <c r="D1428" s="262"/>
      <c r="E1428" s="263"/>
      <c r="F1428" s="263"/>
      <c r="G1428" s="264"/>
      <c r="H1428" s="265" t="str">
        <v/>
      </c>
      <c r="I1428" s="266">
        <v>0</v>
      </c>
      <c r="J1428" s="266">
        <v>0</v>
      </c>
      <c r="K1428" s="262"/>
      <c r="L1428" s="12">
        <v>0</v>
      </c>
    </row>
    <row r="1429" spans="1:12" x14ac:dyDescent="0.25">
      <c r="A1429" s="259">
        <f>IF(F1429&gt;0,COUNTIF(F$8:F1429,"&gt;0"),0)</f>
        <v>0</v>
      </c>
      <c r="B1429" s="260"/>
      <c r="C1429" s="261"/>
      <c r="D1429" s="262"/>
      <c r="E1429" s="263"/>
      <c r="F1429" s="263"/>
      <c r="G1429" s="264"/>
      <c r="H1429" s="265" t="str">
        <v/>
      </c>
      <c r="I1429" s="266">
        <v>0</v>
      </c>
      <c r="J1429" s="266">
        <v>0</v>
      </c>
      <c r="K1429" s="262"/>
      <c r="L1429" s="12">
        <v>0</v>
      </c>
    </row>
    <row r="1430" spans="1:12" x14ac:dyDescent="0.25">
      <c r="A1430" s="259">
        <f>IF(F1430&gt;0,COUNTIF(F$8:F1430,"&gt;0"),0)</f>
        <v>0</v>
      </c>
      <c r="B1430" s="260"/>
      <c r="C1430" s="261"/>
      <c r="D1430" s="262"/>
      <c r="E1430" s="263"/>
      <c r="F1430" s="263"/>
      <c r="G1430" s="264"/>
      <c r="H1430" s="265" t="str">
        <v/>
      </c>
      <c r="I1430" s="266">
        <v>0</v>
      </c>
      <c r="J1430" s="266">
        <v>0</v>
      </c>
      <c r="K1430" s="262"/>
      <c r="L1430" s="12">
        <v>0</v>
      </c>
    </row>
    <row r="1431" spans="1:12" x14ac:dyDescent="0.25">
      <c r="A1431" s="259">
        <f>IF(F1431&gt;0,COUNTIF(F$8:F1431,"&gt;0"),0)</f>
        <v>0</v>
      </c>
      <c r="B1431" s="260"/>
      <c r="C1431" s="261"/>
      <c r="D1431" s="262"/>
      <c r="E1431" s="263"/>
      <c r="F1431" s="263"/>
      <c r="G1431" s="264"/>
      <c r="H1431" s="265" t="str">
        <v/>
      </c>
      <c r="I1431" s="266">
        <v>0</v>
      </c>
      <c r="J1431" s="266">
        <v>0</v>
      </c>
      <c r="K1431" s="262"/>
      <c r="L1431" s="12">
        <v>0</v>
      </c>
    </row>
    <row r="1432" spans="1:12" x14ac:dyDescent="0.25">
      <c r="A1432" s="259">
        <f>IF(F1432&gt;0,COUNTIF(F$8:F1432,"&gt;0"),0)</f>
        <v>0</v>
      </c>
      <c r="B1432" s="260"/>
      <c r="C1432" s="261"/>
      <c r="D1432" s="262"/>
      <c r="E1432" s="263"/>
      <c r="F1432" s="263"/>
      <c r="G1432" s="264"/>
      <c r="H1432" s="265" t="str">
        <v/>
      </c>
      <c r="I1432" s="266">
        <v>0</v>
      </c>
      <c r="J1432" s="266">
        <v>0</v>
      </c>
      <c r="K1432" s="262"/>
      <c r="L1432" s="12">
        <v>0</v>
      </c>
    </row>
    <row r="1433" spans="1:12" x14ac:dyDescent="0.25">
      <c r="A1433" s="259">
        <f>IF(F1433&gt;0,COUNTIF(F$8:F1433,"&gt;0"),0)</f>
        <v>0</v>
      </c>
      <c r="B1433" s="260"/>
      <c r="C1433" s="261"/>
      <c r="D1433" s="262"/>
      <c r="E1433" s="263"/>
      <c r="F1433" s="263"/>
      <c r="G1433" s="264"/>
      <c r="H1433" s="265" t="str">
        <v/>
      </c>
      <c r="I1433" s="266">
        <v>0</v>
      </c>
      <c r="J1433" s="266">
        <v>0</v>
      </c>
      <c r="K1433" s="262"/>
      <c r="L1433" s="12">
        <v>0</v>
      </c>
    </row>
    <row r="1434" spans="1:12" x14ac:dyDescent="0.25">
      <c r="A1434" s="259">
        <f>IF(F1434&gt;0,COUNTIF(F$8:F1434,"&gt;0"),0)</f>
        <v>0</v>
      </c>
      <c r="B1434" s="260"/>
      <c r="C1434" s="261"/>
      <c r="D1434" s="262"/>
      <c r="E1434" s="263"/>
      <c r="F1434" s="263"/>
      <c r="G1434" s="264"/>
      <c r="H1434" s="265" t="str">
        <v/>
      </c>
      <c r="I1434" s="266">
        <v>0</v>
      </c>
      <c r="J1434" s="266">
        <v>0</v>
      </c>
      <c r="K1434" s="262"/>
      <c r="L1434" s="12">
        <v>0</v>
      </c>
    </row>
    <row r="1435" spans="1:12" x14ac:dyDescent="0.25">
      <c r="A1435" s="259">
        <f>IF(F1435&gt;0,COUNTIF(F$8:F1435,"&gt;0"),0)</f>
        <v>0</v>
      </c>
      <c r="B1435" s="260"/>
      <c r="C1435" s="261"/>
      <c r="D1435" s="262"/>
      <c r="E1435" s="263"/>
      <c r="F1435" s="263"/>
      <c r="G1435" s="264"/>
      <c r="H1435" s="265" t="str">
        <v/>
      </c>
      <c r="I1435" s="266">
        <v>0</v>
      </c>
      <c r="J1435" s="266">
        <v>0</v>
      </c>
      <c r="K1435" s="262"/>
      <c r="L1435" s="12">
        <v>0</v>
      </c>
    </row>
    <row r="1436" spans="1:12" x14ac:dyDescent="0.25">
      <c r="A1436" s="259">
        <f>IF(F1436&gt;0,COUNTIF(F$8:F1436,"&gt;0"),0)</f>
        <v>0</v>
      </c>
      <c r="B1436" s="260"/>
      <c r="C1436" s="261"/>
      <c r="D1436" s="262"/>
      <c r="E1436" s="263"/>
      <c r="F1436" s="263"/>
      <c r="G1436" s="264"/>
      <c r="H1436" s="265" t="str">
        <v/>
      </c>
      <c r="I1436" s="266">
        <v>0</v>
      </c>
      <c r="J1436" s="266">
        <v>0</v>
      </c>
      <c r="K1436" s="262"/>
      <c r="L1436" s="12">
        <v>0</v>
      </c>
    </row>
    <row r="1437" spans="1:12" x14ac:dyDescent="0.25">
      <c r="A1437" s="259">
        <f>IF(F1437&gt;0,COUNTIF(F$8:F1437,"&gt;0"),0)</f>
        <v>0</v>
      </c>
      <c r="B1437" s="260"/>
      <c r="C1437" s="261"/>
      <c r="D1437" s="262"/>
      <c r="E1437" s="263"/>
      <c r="F1437" s="263"/>
      <c r="G1437" s="264"/>
      <c r="H1437" s="265" t="str">
        <v/>
      </c>
      <c r="I1437" s="266">
        <v>0</v>
      </c>
      <c r="J1437" s="266">
        <v>0</v>
      </c>
      <c r="K1437" s="262"/>
      <c r="L1437" s="12">
        <v>0</v>
      </c>
    </row>
    <row r="1438" spans="1:12" x14ac:dyDescent="0.25">
      <c r="A1438" s="259">
        <f>IF(F1438&gt;0,COUNTIF(F$8:F1438,"&gt;0"),0)</f>
        <v>0</v>
      </c>
      <c r="B1438" s="260"/>
      <c r="C1438" s="261"/>
      <c r="D1438" s="262"/>
      <c r="E1438" s="263"/>
      <c r="F1438" s="263"/>
      <c r="G1438" s="264"/>
      <c r="H1438" s="265" t="str">
        <v/>
      </c>
      <c r="I1438" s="266">
        <v>0</v>
      </c>
      <c r="J1438" s="266">
        <v>0</v>
      </c>
      <c r="K1438" s="262"/>
      <c r="L1438" s="12">
        <v>0</v>
      </c>
    </row>
    <row r="1439" spans="1:12" x14ac:dyDescent="0.25">
      <c r="A1439" s="259">
        <f>IF(F1439&gt;0,COUNTIF(F$8:F1439,"&gt;0"),0)</f>
        <v>0</v>
      </c>
      <c r="B1439" s="260"/>
      <c r="C1439" s="261"/>
      <c r="D1439" s="262"/>
      <c r="E1439" s="263"/>
      <c r="F1439" s="263"/>
      <c r="G1439" s="264"/>
      <c r="H1439" s="265" t="str">
        <v/>
      </c>
      <c r="I1439" s="266">
        <v>0</v>
      </c>
      <c r="J1439" s="266">
        <v>0</v>
      </c>
      <c r="K1439" s="262"/>
      <c r="L1439" s="12">
        <v>0</v>
      </c>
    </row>
    <row r="1440" spans="1:12" x14ac:dyDescent="0.25">
      <c r="A1440" s="259">
        <f>IF(F1440&gt;0,COUNTIF(F$8:F1440,"&gt;0"),0)</f>
        <v>0</v>
      </c>
      <c r="B1440" s="260"/>
      <c r="C1440" s="261"/>
      <c r="D1440" s="262"/>
      <c r="E1440" s="263"/>
      <c r="F1440" s="263"/>
      <c r="G1440" s="264"/>
      <c r="H1440" s="265" t="str">
        <v/>
      </c>
      <c r="I1440" s="266">
        <v>0</v>
      </c>
      <c r="J1440" s="266">
        <v>0</v>
      </c>
      <c r="K1440" s="262"/>
      <c r="L1440" s="12">
        <v>0</v>
      </c>
    </row>
    <row r="1441" spans="1:12" x14ac:dyDescent="0.25">
      <c r="A1441" s="259">
        <f>IF(F1441&gt;0,COUNTIF(F$8:F1441,"&gt;0"),0)</f>
        <v>0</v>
      </c>
      <c r="B1441" s="260"/>
      <c r="C1441" s="261"/>
      <c r="D1441" s="262"/>
      <c r="E1441" s="263"/>
      <c r="F1441" s="263"/>
      <c r="G1441" s="264"/>
      <c r="H1441" s="265" t="str">
        <v/>
      </c>
      <c r="I1441" s="266">
        <v>0</v>
      </c>
      <c r="J1441" s="266">
        <v>0</v>
      </c>
      <c r="K1441" s="262"/>
      <c r="L1441" s="12">
        <v>0</v>
      </c>
    </row>
    <row r="1442" spans="1:12" x14ac:dyDescent="0.25">
      <c r="A1442" s="259">
        <f>IF(F1442&gt;0,COUNTIF(F$8:F1442,"&gt;0"),0)</f>
        <v>0</v>
      </c>
      <c r="B1442" s="260"/>
      <c r="C1442" s="261"/>
      <c r="D1442" s="262"/>
      <c r="E1442" s="263"/>
      <c r="F1442" s="263"/>
      <c r="G1442" s="264"/>
      <c r="H1442" s="265" t="str">
        <v/>
      </c>
      <c r="I1442" s="266">
        <v>0</v>
      </c>
      <c r="J1442" s="266">
        <v>0</v>
      </c>
      <c r="K1442" s="262"/>
      <c r="L1442" s="12">
        <v>0</v>
      </c>
    </row>
    <row r="1443" spans="1:12" x14ac:dyDescent="0.25">
      <c r="A1443" s="259">
        <f>IF(F1443&gt;0,COUNTIF(F$8:F1443,"&gt;0"),0)</f>
        <v>0</v>
      </c>
      <c r="B1443" s="260"/>
      <c r="C1443" s="261"/>
      <c r="D1443" s="262"/>
      <c r="E1443" s="263"/>
      <c r="F1443" s="263"/>
      <c r="G1443" s="264"/>
      <c r="H1443" s="265" t="str">
        <v/>
      </c>
      <c r="I1443" s="266">
        <v>0</v>
      </c>
      <c r="J1443" s="266">
        <v>0</v>
      </c>
      <c r="K1443" s="262"/>
      <c r="L1443" s="12">
        <v>0</v>
      </c>
    </row>
    <row r="1444" spans="1:12" x14ac:dyDescent="0.25">
      <c r="A1444" s="259">
        <f>IF(F1444&gt;0,COUNTIF(F$8:F1444,"&gt;0"),0)</f>
        <v>0</v>
      </c>
      <c r="B1444" s="260"/>
      <c r="C1444" s="261"/>
      <c r="D1444" s="262"/>
      <c r="E1444" s="263"/>
      <c r="F1444" s="263"/>
      <c r="G1444" s="264"/>
      <c r="H1444" s="265" t="str">
        <v/>
      </c>
      <c r="I1444" s="266">
        <v>0</v>
      </c>
      <c r="J1444" s="266">
        <v>0</v>
      </c>
      <c r="K1444" s="262"/>
      <c r="L1444" s="12">
        <v>0</v>
      </c>
    </row>
    <row r="1445" spans="1:12" x14ac:dyDescent="0.25">
      <c r="A1445" s="259">
        <f>IF(F1445&gt;0,COUNTIF(F$8:F1445,"&gt;0"),0)</f>
        <v>0</v>
      </c>
      <c r="B1445" s="260"/>
      <c r="C1445" s="261"/>
      <c r="D1445" s="262"/>
      <c r="E1445" s="263"/>
      <c r="F1445" s="263"/>
      <c r="G1445" s="264"/>
      <c r="H1445" s="265" t="str">
        <v/>
      </c>
      <c r="I1445" s="266">
        <v>0</v>
      </c>
      <c r="J1445" s="266">
        <v>0</v>
      </c>
      <c r="K1445" s="262"/>
      <c r="L1445" s="12">
        <v>0</v>
      </c>
    </row>
    <row r="1446" spans="1:12" x14ac:dyDescent="0.25">
      <c r="A1446" s="259">
        <f>IF(F1446&gt;0,COUNTIF(F$8:F1446,"&gt;0"),0)</f>
        <v>0</v>
      </c>
      <c r="B1446" s="260"/>
      <c r="C1446" s="261"/>
      <c r="D1446" s="262"/>
      <c r="E1446" s="263"/>
      <c r="F1446" s="263"/>
      <c r="G1446" s="264"/>
      <c r="H1446" s="265" t="str">
        <v/>
      </c>
      <c r="I1446" s="266">
        <v>0</v>
      </c>
      <c r="J1446" s="266">
        <v>0</v>
      </c>
      <c r="K1446" s="262"/>
      <c r="L1446" s="12">
        <v>0</v>
      </c>
    </row>
    <row r="1447" spans="1:12" x14ac:dyDescent="0.25">
      <c r="A1447" s="259">
        <f>IF(F1447&gt;0,COUNTIF(F$8:F1447,"&gt;0"),0)</f>
        <v>0</v>
      </c>
      <c r="B1447" s="260"/>
      <c r="C1447" s="261"/>
      <c r="D1447" s="262"/>
      <c r="E1447" s="263"/>
      <c r="F1447" s="263"/>
      <c r="G1447" s="264"/>
      <c r="H1447" s="265" t="str">
        <v/>
      </c>
      <c r="I1447" s="266">
        <v>0</v>
      </c>
      <c r="J1447" s="266">
        <v>0</v>
      </c>
      <c r="K1447" s="262"/>
      <c r="L1447" s="12">
        <v>0</v>
      </c>
    </row>
    <row r="1448" spans="1:12" x14ac:dyDescent="0.25">
      <c r="A1448" s="259">
        <f>IF(F1448&gt;0,COUNTIF(F$8:F1448,"&gt;0"),0)</f>
        <v>0</v>
      </c>
      <c r="B1448" s="260"/>
      <c r="C1448" s="261"/>
      <c r="D1448" s="262"/>
      <c r="E1448" s="263"/>
      <c r="F1448" s="263"/>
      <c r="G1448" s="264"/>
      <c r="H1448" s="265" t="str">
        <v/>
      </c>
      <c r="I1448" s="266">
        <v>0</v>
      </c>
      <c r="J1448" s="266">
        <v>0</v>
      </c>
      <c r="K1448" s="262"/>
      <c r="L1448" s="12">
        <v>0</v>
      </c>
    </row>
    <row r="1449" spans="1:12" x14ac:dyDescent="0.25">
      <c r="A1449" s="259">
        <f>IF(F1449&gt;0,COUNTIF(F$8:F1449,"&gt;0"),0)</f>
        <v>0</v>
      </c>
      <c r="B1449" s="260"/>
      <c r="C1449" s="261"/>
      <c r="D1449" s="262"/>
      <c r="E1449" s="263"/>
      <c r="F1449" s="263"/>
      <c r="G1449" s="264"/>
      <c r="H1449" s="265" t="str">
        <v/>
      </c>
      <c r="I1449" s="266">
        <v>0</v>
      </c>
      <c r="J1449" s="266">
        <v>0</v>
      </c>
      <c r="K1449" s="262"/>
      <c r="L1449" s="12">
        <v>0</v>
      </c>
    </row>
    <row r="1450" spans="1:12" x14ac:dyDescent="0.25">
      <c r="A1450" s="259">
        <f>IF(F1450&gt;0,COUNTIF(F$8:F1450,"&gt;0"),0)</f>
        <v>0</v>
      </c>
      <c r="B1450" s="260"/>
      <c r="C1450" s="261"/>
      <c r="D1450" s="262"/>
      <c r="E1450" s="263"/>
      <c r="F1450" s="263"/>
      <c r="G1450" s="264"/>
      <c r="H1450" s="265" t="str">
        <v/>
      </c>
      <c r="I1450" s="266">
        <v>0</v>
      </c>
      <c r="J1450" s="266">
        <v>0</v>
      </c>
      <c r="K1450" s="262"/>
      <c r="L1450" s="12">
        <v>0</v>
      </c>
    </row>
    <row r="1451" spans="1:12" x14ac:dyDescent="0.25">
      <c r="A1451" s="259">
        <f>IF(F1451&gt;0,COUNTIF(F$8:F1451,"&gt;0"),0)</f>
        <v>0</v>
      </c>
      <c r="B1451" s="260"/>
      <c r="C1451" s="261"/>
      <c r="D1451" s="262"/>
      <c r="E1451" s="263"/>
      <c r="F1451" s="263"/>
      <c r="G1451" s="264"/>
      <c r="H1451" s="265" t="str">
        <v/>
      </c>
      <c r="I1451" s="266">
        <v>0</v>
      </c>
      <c r="J1451" s="266">
        <v>0</v>
      </c>
      <c r="K1451" s="262"/>
      <c r="L1451" s="12">
        <v>0</v>
      </c>
    </row>
    <row r="1452" spans="1:12" x14ac:dyDescent="0.25">
      <c r="A1452" s="259">
        <f>IF(F1452&gt;0,COUNTIF(F$8:F1452,"&gt;0"),0)</f>
        <v>0</v>
      </c>
      <c r="B1452" s="260"/>
      <c r="C1452" s="261"/>
      <c r="D1452" s="262"/>
      <c r="E1452" s="263"/>
      <c r="F1452" s="263"/>
      <c r="G1452" s="264"/>
      <c r="H1452" s="265" t="str">
        <v/>
      </c>
      <c r="I1452" s="266">
        <v>0</v>
      </c>
      <c r="J1452" s="266">
        <v>0</v>
      </c>
      <c r="K1452" s="262"/>
      <c r="L1452" s="12">
        <v>0</v>
      </c>
    </row>
    <row r="1453" spans="1:12" x14ac:dyDescent="0.25">
      <c r="A1453" s="259">
        <f>IF(F1453&gt;0,COUNTIF(F$8:F1453,"&gt;0"),0)</f>
        <v>0</v>
      </c>
      <c r="B1453" s="260"/>
      <c r="C1453" s="261"/>
      <c r="D1453" s="262"/>
      <c r="E1453" s="263"/>
      <c r="F1453" s="263"/>
      <c r="G1453" s="264"/>
      <c r="H1453" s="265" t="str">
        <v/>
      </c>
      <c r="I1453" s="266">
        <v>0</v>
      </c>
      <c r="J1453" s="266">
        <v>0</v>
      </c>
      <c r="K1453" s="262"/>
      <c r="L1453" s="12">
        <v>0</v>
      </c>
    </row>
    <row r="1454" spans="1:12" x14ac:dyDescent="0.25">
      <c r="A1454" s="259">
        <f>IF(F1454&gt;0,COUNTIF(F$8:F1454,"&gt;0"),0)</f>
        <v>0</v>
      </c>
      <c r="B1454" s="260"/>
      <c r="C1454" s="261"/>
      <c r="D1454" s="262"/>
      <c r="E1454" s="263"/>
      <c r="F1454" s="263"/>
      <c r="G1454" s="264"/>
      <c r="H1454" s="265" t="str">
        <v/>
      </c>
      <c r="I1454" s="266">
        <v>0</v>
      </c>
      <c r="J1454" s="266">
        <v>0</v>
      </c>
      <c r="K1454" s="262"/>
      <c r="L1454" s="12">
        <v>0</v>
      </c>
    </row>
    <row r="1455" spans="1:12" x14ac:dyDescent="0.25">
      <c r="A1455" s="259">
        <f>IF(F1455&gt;0,COUNTIF(F$8:F1455,"&gt;0"),0)</f>
        <v>0</v>
      </c>
      <c r="B1455" s="260"/>
      <c r="C1455" s="261"/>
      <c r="D1455" s="262"/>
      <c r="E1455" s="263"/>
      <c r="F1455" s="263"/>
      <c r="G1455" s="264"/>
      <c r="H1455" s="265" t="str">
        <v/>
      </c>
      <c r="I1455" s="266">
        <v>0</v>
      </c>
      <c r="J1455" s="266">
        <v>0</v>
      </c>
      <c r="K1455" s="262"/>
      <c r="L1455" s="12">
        <v>0</v>
      </c>
    </row>
    <row r="1456" spans="1:12" x14ac:dyDescent="0.25">
      <c r="A1456" s="259">
        <f>IF(F1456&gt;0,COUNTIF(F$8:F1456,"&gt;0"),0)</f>
        <v>0</v>
      </c>
      <c r="B1456" s="260"/>
      <c r="C1456" s="261"/>
      <c r="D1456" s="262"/>
      <c r="E1456" s="263"/>
      <c r="F1456" s="263"/>
      <c r="G1456" s="264"/>
      <c r="H1456" s="265" t="str">
        <v/>
      </c>
      <c r="I1456" s="266">
        <v>0</v>
      </c>
      <c r="J1456" s="266">
        <v>0</v>
      </c>
      <c r="K1456" s="262"/>
      <c r="L1456" s="12">
        <v>0</v>
      </c>
    </row>
    <row r="1457" spans="1:12" x14ac:dyDescent="0.25">
      <c r="A1457" s="259">
        <f>IF(F1457&gt;0,COUNTIF(F$8:F1457,"&gt;0"),0)</f>
        <v>0</v>
      </c>
      <c r="B1457" s="260"/>
      <c r="C1457" s="261"/>
      <c r="D1457" s="262"/>
      <c r="E1457" s="263"/>
      <c r="F1457" s="263"/>
      <c r="G1457" s="264"/>
      <c r="H1457" s="265" t="str">
        <v/>
      </c>
      <c r="I1457" s="266">
        <v>0</v>
      </c>
      <c r="J1457" s="266">
        <v>0</v>
      </c>
      <c r="K1457" s="262"/>
      <c r="L1457" s="12">
        <v>0</v>
      </c>
    </row>
    <row r="1458" spans="1:12" x14ac:dyDescent="0.25">
      <c r="A1458" s="259">
        <f>IF(F1458&gt;0,COUNTIF(F$8:F1458,"&gt;0"),0)</f>
        <v>0</v>
      </c>
      <c r="B1458" s="260"/>
      <c r="C1458" s="261"/>
      <c r="D1458" s="262"/>
      <c r="E1458" s="263"/>
      <c r="F1458" s="263"/>
      <c r="G1458" s="264"/>
      <c r="H1458" s="265" t="str">
        <v/>
      </c>
      <c r="I1458" s="266">
        <v>0</v>
      </c>
      <c r="J1458" s="266">
        <v>0</v>
      </c>
      <c r="K1458" s="262"/>
      <c r="L1458" s="12">
        <v>0</v>
      </c>
    </row>
    <row r="1459" spans="1:12" x14ac:dyDescent="0.25">
      <c r="A1459" s="259">
        <f>IF(F1459&gt;0,COUNTIF(F$8:F1459,"&gt;0"),0)</f>
        <v>0</v>
      </c>
      <c r="B1459" s="260"/>
      <c r="C1459" s="261"/>
      <c r="D1459" s="262"/>
      <c r="E1459" s="263"/>
      <c r="F1459" s="263"/>
      <c r="G1459" s="264"/>
      <c r="H1459" s="265" t="str">
        <v/>
      </c>
      <c r="I1459" s="266">
        <v>0</v>
      </c>
      <c r="J1459" s="266">
        <v>0</v>
      </c>
      <c r="K1459" s="262"/>
      <c r="L1459" s="12">
        <v>0</v>
      </c>
    </row>
    <row r="1460" spans="1:12" x14ac:dyDescent="0.25">
      <c r="A1460" s="259">
        <f>IF(F1460&gt;0,COUNTIF(F$8:F1460,"&gt;0"),0)</f>
        <v>0</v>
      </c>
      <c r="B1460" s="260"/>
      <c r="C1460" s="261"/>
      <c r="D1460" s="262"/>
      <c r="E1460" s="263"/>
      <c r="F1460" s="263"/>
      <c r="G1460" s="264"/>
      <c r="H1460" s="265" t="str">
        <v/>
      </c>
      <c r="I1460" s="266">
        <v>0</v>
      </c>
      <c r="J1460" s="266">
        <v>0</v>
      </c>
      <c r="K1460" s="262"/>
      <c r="L1460" s="12">
        <v>0</v>
      </c>
    </row>
    <row r="1461" spans="1:12" x14ac:dyDescent="0.25">
      <c r="A1461" s="259">
        <f>IF(F1461&gt;0,COUNTIF(F$8:F1461,"&gt;0"),0)</f>
        <v>0</v>
      </c>
      <c r="B1461" s="260"/>
      <c r="C1461" s="261"/>
      <c r="D1461" s="262"/>
      <c r="E1461" s="263"/>
      <c r="F1461" s="263"/>
      <c r="G1461" s="264"/>
      <c r="H1461" s="265" t="str">
        <v/>
      </c>
      <c r="I1461" s="266">
        <v>0</v>
      </c>
      <c r="J1461" s="266">
        <v>0</v>
      </c>
      <c r="K1461" s="262"/>
      <c r="L1461" s="12">
        <v>0</v>
      </c>
    </row>
    <row r="1462" spans="1:12" x14ac:dyDescent="0.25">
      <c r="A1462" s="259">
        <f>IF(F1462&gt;0,COUNTIF(F$8:F1462,"&gt;0"),0)</f>
        <v>0</v>
      </c>
      <c r="B1462" s="260"/>
      <c r="C1462" s="261"/>
      <c r="D1462" s="262"/>
      <c r="E1462" s="263"/>
      <c r="F1462" s="263"/>
      <c r="G1462" s="264"/>
      <c r="H1462" s="265" t="str">
        <v/>
      </c>
      <c r="I1462" s="266">
        <v>0</v>
      </c>
      <c r="J1462" s="266">
        <v>0</v>
      </c>
      <c r="K1462" s="262"/>
      <c r="L1462" s="12">
        <v>0</v>
      </c>
    </row>
    <row r="1463" spans="1:12" x14ac:dyDescent="0.25">
      <c r="A1463" s="259">
        <f>IF(F1463&gt;0,COUNTIF(F$8:F1463,"&gt;0"),0)</f>
        <v>0</v>
      </c>
      <c r="B1463" s="260"/>
      <c r="C1463" s="261"/>
      <c r="D1463" s="262"/>
      <c r="E1463" s="263"/>
      <c r="F1463" s="263"/>
      <c r="G1463" s="264"/>
      <c r="H1463" s="265" t="str">
        <v/>
      </c>
      <c r="I1463" s="266">
        <v>0</v>
      </c>
      <c r="J1463" s="266">
        <v>0</v>
      </c>
      <c r="K1463" s="262"/>
      <c r="L1463" s="12">
        <v>0</v>
      </c>
    </row>
    <row r="1464" spans="1:12" x14ac:dyDescent="0.25">
      <c r="A1464" s="259">
        <f>IF(F1464&gt;0,COUNTIF(F$8:F1464,"&gt;0"),0)</f>
        <v>0</v>
      </c>
      <c r="B1464" s="260"/>
      <c r="C1464" s="261"/>
      <c r="D1464" s="262"/>
      <c r="E1464" s="263"/>
      <c r="F1464" s="263"/>
      <c r="G1464" s="264"/>
      <c r="H1464" s="265" t="str">
        <v/>
      </c>
      <c r="I1464" s="266">
        <v>0</v>
      </c>
      <c r="J1464" s="266">
        <v>0</v>
      </c>
      <c r="K1464" s="262"/>
      <c r="L1464" s="12">
        <v>0</v>
      </c>
    </row>
    <row r="1465" spans="1:12" x14ac:dyDescent="0.25">
      <c r="A1465" s="259">
        <f>IF(F1465&gt;0,COUNTIF(F$8:F1465,"&gt;0"),0)</f>
        <v>0</v>
      </c>
      <c r="B1465" s="260"/>
      <c r="C1465" s="261"/>
      <c r="D1465" s="262"/>
      <c r="E1465" s="263"/>
      <c r="F1465" s="263"/>
      <c r="G1465" s="264"/>
      <c r="H1465" s="265" t="str">
        <v/>
      </c>
      <c r="I1465" s="266">
        <v>0</v>
      </c>
      <c r="J1465" s="266">
        <v>0</v>
      </c>
      <c r="K1465" s="262"/>
      <c r="L1465" s="12">
        <v>0</v>
      </c>
    </row>
    <row r="1466" spans="1:12" x14ac:dyDescent="0.25">
      <c r="A1466" s="259">
        <f>IF(F1466&gt;0,COUNTIF(F$8:F1466,"&gt;0"),0)</f>
        <v>0</v>
      </c>
      <c r="B1466" s="260"/>
      <c r="C1466" s="261"/>
      <c r="D1466" s="262"/>
      <c r="E1466" s="263"/>
      <c r="F1466" s="263"/>
      <c r="G1466" s="264"/>
      <c r="H1466" s="265" t="str">
        <v/>
      </c>
      <c r="I1466" s="266">
        <v>0</v>
      </c>
      <c r="J1466" s="266">
        <v>0</v>
      </c>
      <c r="K1466" s="262"/>
      <c r="L1466" s="12">
        <v>0</v>
      </c>
    </row>
    <row r="1467" spans="1:12" x14ac:dyDescent="0.25">
      <c r="A1467" s="259">
        <f>IF(F1467&gt;0,COUNTIF(F$8:F1467,"&gt;0"),0)</f>
        <v>0</v>
      </c>
      <c r="B1467" s="260"/>
      <c r="C1467" s="261"/>
      <c r="D1467" s="262"/>
      <c r="E1467" s="263"/>
      <c r="F1467" s="263"/>
      <c r="G1467" s="264"/>
      <c r="H1467" s="265" t="str">
        <v/>
      </c>
      <c r="I1467" s="266">
        <v>0</v>
      </c>
      <c r="J1467" s="266">
        <v>0</v>
      </c>
      <c r="K1467" s="262"/>
      <c r="L1467" s="12">
        <v>0</v>
      </c>
    </row>
    <row r="1468" spans="1:12" x14ac:dyDescent="0.25">
      <c r="A1468" s="259">
        <f>IF(F1468&gt;0,COUNTIF(F$8:F1468,"&gt;0"),0)</f>
        <v>0</v>
      </c>
      <c r="B1468" s="260"/>
      <c r="C1468" s="261"/>
      <c r="D1468" s="262"/>
      <c r="E1468" s="263"/>
      <c r="F1468" s="263"/>
      <c r="G1468" s="264"/>
      <c r="H1468" s="265" t="str">
        <v/>
      </c>
      <c r="I1468" s="266">
        <v>0</v>
      </c>
      <c r="J1468" s="266">
        <v>0</v>
      </c>
      <c r="K1468" s="262"/>
      <c r="L1468" s="12">
        <v>0</v>
      </c>
    </row>
    <row r="1469" spans="1:12" x14ac:dyDescent="0.25">
      <c r="A1469" s="259">
        <f>IF(F1469&gt;0,COUNTIF(F$8:F1469,"&gt;0"),0)</f>
        <v>0</v>
      </c>
      <c r="B1469" s="260"/>
      <c r="C1469" s="261"/>
      <c r="D1469" s="262"/>
      <c r="E1469" s="263"/>
      <c r="F1469" s="263"/>
      <c r="G1469" s="264"/>
      <c r="H1469" s="265" t="str">
        <v/>
      </c>
      <c r="I1469" s="266">
        <v>0</v>
      </c>
      <c r="J1469" s="266">
        <v>0</v>
      </c>
      <c r="K1469" s="262"/>
      <c r="L1469" s="12">
        <v>0</v>
      </c>
    </row>
    <row r="1470" spans="1:12" x14ac:dyDescent="0.25">
      <c r="A1470" s="259">
        <f>IF(F1470&gt;0,COUNTIF(F$8:F1470,"&gt;0"),0)</f>
        <v>0</v>
      </c>
      <c r="B1470" s="260"/>
      <c r="C1470" s="261"/>
      <c r="D1470" s="262"/>
      <c r="E1470" s="263"/>
      <c r="F1470" s="263"/>
      <c r="G1470" s="264"/>
      <c r="H1470" s="265" t="str">
        <v/>
      </c>
      <c r="I1470" s="266">
        <v>0</v>
      </c>
      <c r="J1470" s="266">
        <v>0</v>
      </c>
      <c r="K1470" s="262"/>
      <c r="L1470" s="12">
        <v>0</v>
      </c>
    </row>
    <row r="1471" spans="1:12" x14ac:dyDescent="0.25">
      <c r="A1471" s="259">
        <f>IF(F1471&gt;0,COUNTIF(F$8:F1471,"&gt;0"),0)</f>
        <v>0</v>
      </c>
      <c r="B1471" s="260"/>
      <c r="C1471" s="261"/>
      <c r="D1471" s="262"/>
      <c r="E1471" s="263"/>
      <c r="F1471" s="263"/>
      <c r="G1471" s="264"/>
      <c r="H1471" s="265" t="str">
        <v/>
      </c>
      <c r="I1471" s="266">
        <v>0</v>
      </c>
      <c r="J1471" s="266">
        <v>0</v>
      </c>
      <c r="K1471" s="262"/>
      <c r="L1471" s="12">
        <v>0</v>
      </c>
    </row>
    <row r="1472" spans="1:12" x14ac:dyDescent="0.25">
      <c r="A1472" s="259">
        <f>IF(F1472&gt;0,COUNTIF(F$8:F1472,"&gt;0"),0)</f>
        <v>0</v>
      </c>
      <c r="B1472" s="260"/>
      <c r="C1472" s="261"/>
      <c r="D1472" s="262"/>
      <c r="E1472" s="263"/>
      <c r="F1472" s="263"/>
      <c r="G1472" s="264"/>
      <c r="H1472" s="265" t="str">
        <v/>
      </c>
      <c r="I1472" s="266">
        <v>0</v>
      </c>
      <c r="J1472" s="266">
        <v>0</v>
      </c>
      <c r="K1472" s="262"/>
      <c r="L1472" s="12">
        <v>0</v>
      </c>
    </row>
    <row r="1473" spans="1:12" x14ac:dyDescent="0.25">
      <c r="A1473" s="259">
        <f>IF(F1473&gt;0,COUNTIF(F$8:F1473,"&gt;0"),0)</f>
        <v>0</v>
      </c>
      <c r="B1473" s="260"/>
      <c r="C1473" s="261"/>
      <c r="D1473" s="262"/>
      <c r="E1473" s="263"/>
      <c r="F1473" s="263"/>
      <c r="G1473" s="264"/>
      <c r="H1473" s="265" t="str">
        <v/>
      </c>
      <c r="I1473" s="266">
        <v>0</v>
      </c>
      <c r="J1473" s="266">
        <v>0</v>
      </c>
      <c r="K1473" s="262"/>
      <c r="L1473" s="12">
        <v>0</v>
      </c>
    </row>
    <row r="1474" spans="1:12" x14ac:dyDescent="0.25">
      <c r="A1474" s="259">
        <f>IF(F1474&gt;0,COUNTIF(F$8:F1474,"&gt;0"),0)</f>
        <v>0</v>
      </c>
      <c r="B1474" s="260"/>
      <c r="C1474" s="261"/>
      <c r="D1474" s="262"/>
      <c r="E1474" s="263"/>
      <c r="F1474" s="263"/>
      <c r="G1474" s="264"/>
      <c r="H1474" s="265" t="str">
        <v/>
      </c>
      <c r="I1474" s="266">
        <v>0</v>
      </c>
      <c r="J1474" s="266">
        <v>0</v>
      </c>
      <c r="K1474" s="262"/>
      <c r="L1474" s="12">
        <v>0</v>
      </c>
    </row>
    <row r="1475" spans="1:12" x14ac:dyDescent="0.25">
      <c r="A1475" s="259">
        <f>IF(F1475&gt;0,COUNTIF(F$8:F1475,"&gt;0"),0)</f>
        <v>0</v>
      </c>
      <c r="B1475" s="260"/>
      <c r="C1475" s="261"/>
      <c r="D1475" s="262"/>
      <c r="E1475" s="263"/>
      <c r="F1475" s="263"/>
      <c r="G1475" s="264"/>
      <c r="H1475" s="265" t="str">
        <v/>
      </c>
      <c r="I1475" s="266">
        <v>0</v>
      </c>
      <c r="J1475" s="266">
        <v>0</v>
      </c>
      <c r="K1475" s="262"/>
      <c r="L1475" s="12">
        <v>0</v>
      </c>
    </row>
    <row r="1476" spans="1:12" x14ac:dyDescent="0.25">
      <c r="A1476" s="259">
        <f>IF(F1476&gt;0,COUNTIF(F$8:F1476,"&gt;0"),0)</f>
        <v>0</v>
      </c>
      <c r="B1476" s="260"/>
      <c r="C1476" s="261"/>
      <c r="D1476" s="262"/>
      <c r="E1476" s="263"/>
      <c r="F1476" s="263"/>
      <c r="G1476" s="264"/>
      <c r="H1476" s="265" t="str">
        <v/>
      </c>
      <c r="I1476" s="266">
        <v>0</v>
      </c>
      <c r="J1476" s="266">
        <v>0</v>
      </c>
      <c r="K1476" s="262"/>
      <c r="L1476" s="12">
        <v>0</v>
      </c>
    </row>
    <row r="1477" spans="1:12" x14ac:dyDescent="0.25">
      <c r="A1477" s="259">
        <f>IF(F1477&gt;0,COUNTIF(F$8:F1477,"&gt;0"),0)</f>
        <v>0</v>
      </c>
      <c r="B1477" s="260"/>
      <c r="C1477" s="261"/>
      <c r="D1477" s="262"/>
      <c r="E1477" s="263"/>
      <c r="F1477" s="263"/>
      <c r="G1477" s="264"/>
      <c r="H1477" s="265" t="str">
        <v/>
      </c>
      <c r="I1477" s="266">
        <v>0</v>
      </c>
      <c r="J1477" s="266">
        <v>0</v>
      </c>
      <c r="K1477" s="262"/>
      <c r="L1477" s="12">
        <v>0</v>
      </c>
    </row>
    <row r="1478" spans="1:12" x14ac:dyDescent="0.25">
      <c r="A1478" s="259">
        <f>IF(F1478&gt;0,COUNTIF(F$8:F1478,"&gt;0"),0)</f>
        <v>0</v>
      </c>
      <c r="B1478" s="260"/>
      <c r="C1478" s="261"/>
      <c r="D1478" s="262"/>
      <c r="E1478" s="263"/>
      <c r="F1478" s="263"/>
      <c r="G1478" s="264"/>
      <c r="H1478" s="265" t="str">
        <v/>
      </c>
      <c r="I1478" s="266">
        <v>0</v>
      </c>
      <c r="J1478" s="266">
        <v>0</v>
      </c>
      <c r="K1478" s="262"/>
      <c r="L1478" s="12">
        <v>0</v>
      </c>
    </row>
    <row r="1479" spans="1:12" x14ac:dyDescent="0.25">
      <c r="A1479" s="259">
        <f>IF(F1479&gt;0,COUNTIF(F$8:F1479,"&gt;0"),0)</f>
        <v>0</v>
      </c>
      <c r="B1479" s="260"/>
      <c r="C1479" s="261"/>
      <c r="D1479" s="262"/>
      <c r="E1479" s="263"/>
      <c r="F1479" s="263"/>
      <c r="G1479" s="264"/>
      <c r="H1479" s="265" t="str">
        <v/>
      </c>
      <c r="I1479" s="266">
        <v>0</v>
      </c>
      <c r="J1479" s="266">
        <v>0</v>
      </c>
      <c r="K1479" s="262"/>
      <c r="L1479" s="12">
        <v>0</v>
      </c>
    </row>
    <row r="1480" spans="1:12" x14ac:dyDescent="0.25">
      <c r="A1480" s="259">
        <f>IF(F1480&gt;0,COUNTIF(F$8:F1480,"&gt;0"),0)</f>
        <v>0</v>
      </c>
      <c r="B1480" s="260"/>
      <c r="C1480" s="261"/>
      <c r="D1480" s="262"/>
      <c r="E1480" s="263"/>
      <c r="F1480" s="263"/>
      <c r="G1480" s="264"/>
      <c r="H1480" s="265" t="str">
        <v/>
      </c>
      <c r="I1480" s="266">
        <v>0</v>
      </c>
      <c r="J1480" s="266">
        <v>0</v>
      </c>
      <c r="K1480" s="262"/>
      <c r="L1480" s="12">
        <v>0</v>
      </c>
    </row>
    <row r="1481" spans="1:12" x14ac:dyDescent="0.25">
      <c r="A1481" s="259">
        <f>IF(F1481&gt;0,COUNTIF(F$8:F1481,"&gt;0"),0)</f>
        <v>0</v>
      </c>
      <c r="B1481" s="260"/>
      <c r="C1481" s="261"/>
      <c r="D1481" s="262"/>
      <c r="E1481" s="263"/>
      <c r="F1481" s="263"/>
      <c r="G1481" s="264"/>
      <c r="H1481" s="265" t="str">
        <v/>
      </c>
      <c r="I1481" s="266">
        <v>0</v>
      </c>
      <c r="J1481" s="266">
        <v>0</v>
      </c>
      <c r="K1481" s="262"/>
      <c r="L1481" s="12">
        <v>0</v>
      </c>
    </row>
    <row r="1482" spans="1:12" x14ac:dyDescent="0.25">
      <c r="A1482" s="259">
        <f>IF(F1482&gt;0,COUNTIF(F$8:F1482,"&gt;0"),0)</f>
        <v>0</v>
      </c>
      <c r="B1482" s="260"/>
      <c r="C1482" s="261"/>
      <c r="D1482" s="262"/>
      <c r="E1482" s="263"/>
      <c r="F1482" s="263"/>
      <c r="G1482" s="264"/>
      <c r="H1482" s="265" t="str">
        <v/>
      </c>
      <c r="I1482" s="266">
        <v>0</v>
      </c>
      <c r="J1482" s="266">
        <v>0</v>
      </c>
      <c r="K1482" s="262"/>
      <c r="L1482" s="12">
        <v>0</v>
      </c>
    </row>
    <row r="1483" spans="1:12" x14ac:dyDescent="0.25">
      <c r="A1483" s="259">
        <f>IF(F1483&gt;0,COUNTIF(F$8:F1483,"&gt;0"),0)</f>
        <v>0</v>
      </c>
      <c r="B1483" s="260"/>
      <c r="C1483" s="261"/>
      <c r="D1483" s="262"/>
      <c r="E1483" s="263"/>
      <c r="F1483" s="263"/>
      <c r="G1483" s="264"/>
      <c r="H1483" s="265" t="str">
        <v/>
      </c>
      <c r="I1483" s="266">
        <v>0</v>
      </c>
      <c r="J1483" s="266">
        <v>0</v>
      </c>
      <c r="K1483" s="262"/>
      <c r="L1483" s="12">
        <v>0</v>
      </c>
    </row>
    <row r="1484" spans="1:12" x14ac:dyDescent="0.25">
      <c r="A1484" s="259">
        <f>IF(F1484&gt;0,COUNTIF(F$8:F1484,"&gt;0"),0)</f>
        <v>0</v>
      </c>
      <c r="B1484" s="260"/>
      <c r="C1484" s="261"/>
      <c r="D1484" s="262"/>
      <c r="E1484" s="263"/>
      <c r="F1484" s="263"/>
      <c r="G1484" s="264"/>
      <c r="H1484" s="265" t="str">
        <v/>
      </c>
      <c r="I1484" s="266">
        <v>0</v>
      </c>
      <c r="J1484" s="266">
        <v>0</v>
      </c>
      <c r="K1484" s="262"/>
      <c r="L1484" s="12">
        <v>0</v>
      </c>
    </row>
    <row r="1485" spans="1:12" x14ac:dyDescent="0.25">
      <c r="A1485" s="259">
        <f>IF(F1485&gt;0,COUNTIF(F$8:F1485,"&gt;0"),0)</f>
        <v>0</v>
      </c>
      <c r="B1485" s="260"/>
      <c r="C1485" s="261"/>
      <c r="D1485" s="262"/>
      <c r="E1485" s="263"/>
      <c r="F1485" s="263"/>
      <c r="G1485" s="264"/>
      <c r="H1485" s="265" t="str">
        <v/>
      </c>
      <c r="I1485" s="266">
        <v>0</v>
      </c>
      <c r="J1485" s="266">
        <v>0</v>
      </c>
      <c r="K1485" s="262"/>
      <c r="L1485" s="12">
        <v>0</v>
      </c>
    </row>
    <row r="1486" spans="1:12" x14ac:dyDescent="0.25">
      <c r="A1486" s="259">
        <f>IF(F1486&gt;0,COUNTIF(F$8:F1486,"&gt;0"),0)</f>
        <v>0</v>
      </c>
      <c r="B1486" s="260"/>
      <c r="C1486" s="261"/>
      <c r="D1486" s="262"/>
      <c r="E1486" s="263"/>
      <c r="F1486" s="263"/>
      <c r="G1486" s="264"/>
      <c r="H1486" s="265" t="str">
        <v/>
      </c>
      <c r="I1486" s="266">
        <v>0</v>
      </c>
      <c r="J1486" s="266">
        <v>0</v>
      </c>
      <c r="K1486" s="262"/>
      <c r="L1486" s="12">
        <v>0</v>
      </c>
    </row>
    <row r="1487" spans="1:12" x14ac:dyDescent="0.25">
      <c r="A1487" s="259">
        <f>IF(F1487&gt;0,COUNTIF(F$8:F1487,"&gt;0"),0)</f>
        <v>0</v>
      </c>
      <c r="B1487" s="260"/>
      <c r="C1487" s="261"/>
      <c r="D1487" s="262"/>
      <c r="E1487" s="263"/>
      <c r="F1487" s="263"/>
      <c r="G1487" s="264"/>
      <c r="H1487" s="265" t="str">
        <v/>
      </c>
      <c r="I1487" s="266">
        <v>0</v>
      </c>
      <c r="J1487" s="266">
        <v>0</v>
      </c>
      <c r="K1487" s="262"/>
      <c r="L1487" s="12">
        <v>0</v>
      </c>
    </row>
    <row r="1488" spans="1:12" x14ac:dyDescent="0.25">
      <c r="A1488" s="259">
        <f>IF(F1488&gt;0,COUNTIF(F$8:F1488,"&gt;0"),0)</f>
        <v>0</v>
      </c>
      <c r="B1488" s="260"/>
      <c r="C1488" s="261"/>
      <c r="D1488" s="262"/>
      <c r="E1488" s="263"/>
      <c r="F1488" s="263"/>
      <c r="G1488" s="264"/>
      <c r="H1488" s="265" t="str">
        <v/>
      </c>
      <c r="I1488" s="266">
        <v>0</v>
      </c>
      <c r="J1488" s="266">
        <v>0</v>
      </c>
      <c r="K1488" s="262"/>
      <c r="L1488" s="12">
        <v>0</v>
      </c>
    </row>
    <row r="1489" spans="1:12" x14ac:dyDescent="0.25">
      <c r="A1489" s="259">
        <f>IF(F1489&gt;0,COUNTIF(F$8:F1489,"&gt;0"),0)</f>
        <v>0</v>
      </c>
      <c r="B1489" s="260"/>
      <c r="C1489" s="261"/>
      <c r="D1489" s="262"/>
      <c r="E1489" s="263"/>
      <c r="F1489" s="263"/>
      <c r="G1489" s="264"/>
      <c r="H1489" s="265" t="str">
        <v/>
      </c>
      <c r="I1489" s="266">
        <v>0</v>
      </c>
      <c r="J1489" s="266">
        <v>0</v>
      </c>
      <c r="K1489" s="262"/>
      <c r="L1489" s="12">
        <v>0</v>
      </c>
    </row>
    <row r="1490" spans="1:12" x14ac:dyDescent="0.25">
      <c r="A1490" s="259">
        <f>IF(F1490&gt;0,COUNTIF(F$8:F1490,"&gt;0"),0)</f>
        <v>0</v>
      </c>
      <c r="B1490" s="260"/>
      <c r="C1490" s="261"/>
      <c r="D1490" s="262"/>
      <c r="E1490" s="263"/>
      <c r="F1490" s="263"/>
      <c r="G1490" s="264"/>
      <c r="H1490" s="265" t="str">
        <v/>
      </c>
      <c r="I1490" s="266">
        <v>0</v>
      </c>
      <c r="J1490" s="266">
        <v>0</v>
      </c>
      <c r="K1490" s="262"/>
      <c r="L1490" s="12">
        <v>0</v>
      </c>
    </row>
    <row r="1491" spans="1:12" x14ac:dyDescent="0.25">
      <c r="A1491" s="259">
        <f>IF(F1491&gt;0,COUNTIF(F$8:F1491,"&gt;0"),0)</f>
        <v>0</v>
      </c>
      <c r="B1491" s="260"/>
      <c r="C1491" s="261"/>
      <c r="D1491" s="262"/>
      <c r="E1491" s="263"/>
      <c r="F1491" s="263"/>
      <c r="G1491" s="264"/>
      <c r="H1491" s="265" t="str">
        <v/>
      </c>
      <c r="I1491" s="266">
        <v>0</v>
      </c>
      <c r="J1491" s="266">
        <v>0</v>
      </c>
      <c r="K1491" s="262"/>
      <c r="L1491" s="12">
        <v>0</v>
      </c>
    </row>
    <row r="1492" spans="1:12" x14ac:dyDescent="0.25">
      <c r="A1492" s="259">
        <f>IF(F1492&gt;0,COUNTIF(F$8:F1492,"&gt;0"),0)</f>
        <v>0</v>
      </c>
      <c r="B1492" s="260"/>
      <c r="C1492" s="261"/>
      <c r="D1492" s="262"/>
      <c r="E1492" s="263"/>
      <c r="F1492" s="263"/>
      <c r="G1492" s="264"/>
      <c r="H1492" s="265" t="str">
        <v/>
      </c>
      <c r="I1492" s="266">
        <v>0</v>
      </c>
      <c r="J1492" s="266">
        <v>0</v>
      </c>
      <c r="K1492" s="262"/>
      <c r="L1492" s="12">
        <v>0</v>
      </c>
    </row>
    <row r="1493" spans="1:12" x14ac:dyDescent="0.25">
      <c r="A1493" s="259">
        <f>IF(F1493&gt;0,COUNTIF(F$8:F1493,"&gt;0"),0)</f>
        <v>0</v>
      </c>
      <c r="B1493" s="260"/>
      <c r="C1493" s="261"/>
      <c r="D1493" s="262"/>
      <c r="E1493" s="263"/>
      <c r="F1493" s="263"/>
      <c r="G1493" s="264"/>
      <c r="H1493" s="265" t="str">
        <v/>
      </c>
      <c r="I1493" s="266">
        <v>0</v>
      </c>
      <c r="J1493" s="266">
        <v>0</v>
      </c>
      <c r="K1493" s="262"/>
      <c r="L1493" s="12">
        <v>0</v>
      </c>
    </row>
    <row r="1494" spans="1:12" x14ac:dyDescent="0.25">
      <c r="A1494" s="259">
        <f>IF(F1494&gt;0,COUNTIF(F$8:F1494,"&gt;0"),0)</f>
        <v>0</v>
      </c>
      <c r="B1494" s="260"/>
      <c r="C1494" s="261"/>
      <c r="D1494" s="262"/>
      <c r="E1494" s="263"/>
      <c r="F1494" s="263"/>
      <c r="G1494" s="264"/>
      <c r="H1494" s="265" t="str">
        <v/>
      </c>
      <c r="I1494" s="266">
        <v>0</v>
      </c>
      <c r="J1494" s="266">
        <v>0</v>
      </c>
      <c r="K1494" s="262"/>
      <c r="L1494" s="12">
        <v>0</v>
      </c>
    </row>
    <row r="1495" spans="1:12" x14ac:dyDescent="0.25">
      <c r="A1495" s="259">
        <f>IF(F1495&gt;0,COUNTIF(F$8:F1495,"&gt;0"),0)</f>
        <v>0</v>
      </c>
      <c r="B1495" s="260"/>
      <c r="C1495" s="261"/>
      <c r="D1495" s="262"/>
      <c r="E1495" s="263"/>
      <c r="F1495" s="263"/>
      <c r="G1495" s="264"/>
      <c r="H1495" s="265" t="str">
        <v/>
      </c>
      <c r="I1495" s="266">
        <v>0</v>
      </c>
      <c r="J1495" s="266">
        <v>0</v>
      </c>
      <c r="K1495" s="262"/>
      <c r="L1495" s="12">
        <v>0</v>
      </c>
    </row>
    <row r="1496" spans="1:12" x14ac:dyDescent="0.25">
      <c r="A1496" s="259">
        <f>IF(F1496&gt;0,COUNTIF(F$8:F1496,"&gt;0"),0)</f>
        <v>0</v>
      </c>
      <c r="B1496" s="260"/>
      <c r="C1496" s="261"/>
      <c r="D1496" s="262"/>
      <c r="E1496" s="263"/>
      <c r="F1496" s="263"/>
      <c r="G1496" s="264"/>
      <c r="H1496" s="265" t="str">
        <v/>
      </c>
      <c r="I1496" s="266">
        <v>0</v>
      </c>
      <c r="J1496" s="266">
        <v>0</v>
      </c>
      <c r="K1496" s="262"/>
      <c r="L1496" s="12">
        <v>0</v>
      </c>
    </row>
    <row r="1497" spans="1:12" x14ac:dyDescent="0.25">
      <c r="A1497" s="259">
        <f>IF(F1497&gt;0,COUNTIF(F$8:F1497,"&gt;0"),0)</f>
        <v>0</v>
      </c>
      <c r="B1497" s="260"/>
      <c r="C1497" s="261"/>
      <c r="D1497" s="262"/>
      <c r="E1497" s="263"/>
      <c r="F1497" s="263"/>
      <c r="G1497" s="264"/>
      <c r="H1497" s="265" t="str">
        <v/>
      </c>
      <c r="I1497" s="266">
        <v>0</v>
      </c>
      <c r="J1497" s="266">
        <v>0</v>
      </c>
      <c r="K1497" s="262"/>
      <c r="L1497" s="12">
        <v>0</v>
      </c>
    </row>
    <row r="1498" spans="1:12" x14ac:dyDescent="0.25">
      <c r="A1498" s="259">
        <f>IF(F1498&gt;0,COUNTIF(F$8:F1498,"&gt;0"),0)</f>
        <v>0</v>
      </c>
      <c r="B1498" s="260"/>
      <c r="C1498" s="261"/>
      <c r="D1498" s="262"/>
      <c r="E1498" s="263"/>
      <c r="F1498" s="263"/>
      <c r="G1498" s="264"/>
      <c r="H1498" s="265" t="str">
        <v/>
      </c>
      <c r="I1498" s="266">
        <v>0</v>
      </c>
      <c r="J1498" s="266">
        <v>0</v>
      </c>
      <c r="K1498" s="262"/>
      <c r="L1498" s="12">
        <v>0</v>
      </c>
    </row>
    <row r="1499" spans="1:12" x14ac:dyDescent="0.25">
      <c r="A1499" s="259">
        <f>IF(F1499&gt;0,COUNTIF(F$8:F1499,"&gt;0"),0)</f>
        <v>0</v>
      </c>
      <c r="B1499" s="260"/>
      <c r="C1499" s="261"/>
      <c r="D1499" s="262"/>
      <c r="E1499" s="263"/>
      <c r="F1499" s="263"/>
      <c r="G1499" s="264"/>
      <c r="H1499" s="265" t="str">
        <v/>
      </c>
      <c r="I1499" s="266">
        <v>0</v>
      </c>
      <c r="J1499" s="266">
        <v>0</v>
      </c>
      <c r="K1499" s="262"/>
      <c r="L1499" s="12">
        <v>0</v>
      </c>
    </row>
    <row r="1500" spans="1:12" x14ac:dyDescent="0.25">
      <c r="A1500" s="259">
        <f>IF(F1500&gt;0,COUNTIF(F$8:F1500,"&gt;0"),0)</f>
        <v>0</v>
      </c>
      <c r="B1500" s="260"/>
      <c r="C1500" s="261"/>
      <c r="D1500" s="262"/>
      <c r="E1500" s="263"/>
      <c r="F1500" s="263"/>
      <c r="G1500" s="264"/>
      <c r="H1500" s="265" t="str">
        <v/>
      </c>
      <c r="I1500" s="266">
        <v>0</v>
      </c>
      <c r="J1500" s="266">
        <v>0</v>
      </c>
      <c r="K1500" s="262"/>
      <c r="L1500" s="12">
        <v>0</v>
      </c>
    </row>
    <row r="1501" spans="1:12" x14ac:dyDescent="0.25">
      <c r="A1501" s="259">
        <f>IF(F1501&gt;0,COUNTIF(F$8:F1501,"&gt;0"),0)</f>
        <v>0</v>
      </c>
      <c r="B1501" s="260"/>
      <c r="C1501" s="261"/>
      <c r="D1501" s="262"/>
      <c r="E1501" s="263"/>
      <c r="F1501" s="263"/>
      <c r="G1501" s="264"/>
      <c r="H1501" s="265" t="str">
        <v/>
      </c>
      <c r="I1501" s="266">
        <v>0</v>
      </c>
      <c r="J1501" s="266">
        <v>0</v>
      </c>
      <c r="K1501" s="262"/>
      <c r="L1501" s="12">
        <v>0</v>
      </c>
    </row>
    <row r="1502" spans="1:12" x14ac:dyDescent="0.25">
      <c r="A1502" s="259">
        <f>IF(F1502&gt;0,COUNTIF(F$8:F1502,"&gt;0"),0)</f>
        <v>0</v>
      </c>
      <c r="B1502" s="260"/>
      <c r="C1502" s="261"/>
      <c r="D1502" s="262"/>
      <c r="E1502" s="263"/>
      <c r="F1502" s="263"/>
      <c r="G1502" s="264"/>
      <c r="H1502" s="265" t="str">
        <v/>
      </c>
      <c r="I1502" s="266">
        <v>0</v>
      </c>
      <c r="J1502" s="266">
        <v>0</v>
      </c>
      <c r="K1502" s="262"/>
      <c r="L1502" s="12">
        <v>0</v>
      </c>
    </row>
    <row r="1503" spans="1:12" x14ac:dyDescent="0.25">
      <c r="A1503" s="259">
        <f>IF(F1503&gt;0,COUNTIF(F$8:F1503,"&gt;0"),0)</f>
        <v>0</v>
      </c>
      <c r="B1503" s="260"/>
      <c r="C1503" s="261"/>
      <c r="D1503" s="262"/>
      <c r="E1503" s="263"/>
      <c r="F1503" s="263"/>
      <c r="G1503" s="264"/>
      <c r="H1503" s="265" t="str">
        <v/>
      </c>
      <c r="I1503" s="266">
        <v>0</v>
      </c>
      <c r="J1503" s="266">
        <v>0</v>
      </c>
      <c r="K1503" s="262"/>
      <c r="L1503" s="12">
        <v>0</v>
      </c>
    </row>
    <row r="1504" spans="1:12" x14ac:dyDescent="0.25">
      <c r="A1504" s="259">
        <f>IF(F1504&gt;0,COUNTIF(F$8:F1504,"&gt;0"),0)</f>
        <v>0</v>
      </c>
      <c r="B1504" s="260"/>
      <c r="C1504" s="261"/>
      <c r="D1504" s="262"/>
      <c r="E1504" s="263"/>
      <c r="F1504" s="263"/>
      <c r="G1504" s="264"/>
      <c r="H1504" s="265" t="str">
        <v/>
      </c>
      <c r="I1504" s="266">
        <v>0</v>
      </c>
      <c r="J1504" s="266">
        <v>0</v>
      </c>
      <c r="K1504" s="262"/>
      <c r="L1504" s="12">
        <v>0</v>
      </c>
    </row>
    <row r="1505" spans="1:12" x14ac:dyDescent="0.25">
      <c r="A1505" s="259">
        <f>IF(F1505&gt;0,COUNTIF(F$8:F1505,"&gt;0"),0)</f>
        <v>0</v>
      </c>
      <c r="B1505" s="260"/>
      <c r="C1505" s="261"/>
      <c r="D1505" s="262"/>
      <c r="E1505" s="263"/>
      <c r="F1505" s="263"/>
      <c r="G1505" s="264"/>
      <c r="H1505" s="265" t="str">
        <v/>
      </c>
      <c r="I1505" s="266">
        <v>0</v>
      </c>
      <c r="J1505" s="266">
        <v>0</v>
      </c>
      <c r="K1505" s="262"/>
      <c r="L1505" s="12">
        <v>0</v>
      </c>
    </row>
    <row r="1506" spans="1:12" x14ac:dyDescent="0.25">
      <c r="A1506" s="259">
        <f>IF(F1506&gt;0,COUNTIF(F$8:F1506,"&gt;0"),0)</f>
        <v>0</v>
      </c>
      <c r="B1506" s="260"/>
      <c r="C1506" s="261"/>
      <c r="D1506" s="262"/>
      <c r="E1506" s="263"/>
      <c r="F1506" s="263"/>
      <c r="G1506" s="264"/>
      <c r="H1506" s="265" t="str">
        <v/>
      </c>
      <c r="I1506" s="266">
        <v>0</v>
      </c>
      <c r="J1506" s="266">
        <v>0</v>
      </c>
      <c r="K1506" s="262"/>
      <c r="L1506" s="12">
        <v>0</v>
      </c>
    </row>
    <row r="1507" spans="1:12" x14ac:dyDescent="0.25">
      <c r="A1507" s="259">
        <f>IF(F1507&gt;0,COUNTIF(F$8:F1507,"&gt;0"),0)</f>
        <v>0</v>
      </c>
      <c r="B1507" s="260"/>
      <c r="C1507" s="261"/>
      <c r="D1507" s="262"/>
      <c r="E1507" s="263"/>
      <c r="F1507" s="263"/>
      <c r="G1507" s="264"/>
      <c r="H1507" s="265" t="str">
        <v/>
      </c>
      <c r="I1507" s="266">
        <v>0</v>
      </c>
      <c r="J1507" s="266">
        <v>0</v>
      </c>
      <c r="K1507" s="262"/>
      <c r="L1507" s="12">
        <v>0</v>
      </c>
    </row>
    <row r="1508" spans="1:12" x14ac:dyDescent="0.25">
      <c r="A1508" s="259">
        <f>IF(F1508&gt;0,COUNTIF(F$8:F1508,"&gt;0"),0)</f>
        <v>0</v>
      </c>
      <c r="B1508" s="260"/>
      <c r="C1508" s="261"/>
      <c r="D1508" s="262"/>
      <c r="E1508" s="263"/>
      <c r="F1508" s="263"/>
      <c r="G1508" s="264"/>
      <c r="H1508" s="265" t="str">
        <v/>
      </c>
      <c r="I1508" s="266">
        <v>0</v>
      </c>
      <c r="J1508" s="266">
        <v>0</v>
      </c>
      <c r="K1508" s="262"/>
      <c r="L1508" s="12">
        <v>0</v>
      </c>
    </row>
    <row r="1509" spans="1:12" x14ac:dyDescent="0.25">
      <c r="A1509" s="259">
        <f>IF(F1509&gt;0,COUNTIF(F$8:F1509,"&gt;0"),0)</f>
        <v>0</v>
      </c>
      <c r="B1509" s="260"/>
      <c r="C1509" s="261"/>
      <c r="D1509" s="262"/>
      <c r="E1509" s="263"/>
      <c r="F1509" s="263"/>
      <c r="G1509" s="264"/>
      <c r="H1509" s="265" t="str">
        <v/>
      </c>
      <c r="I1509" s="266">
        <v>0</v>
      </c>
      <c r="J1509" s="266">
        <v>0</v>
      </c>
      <c r="K1509" s="262"/>
      <c r="L1509" s="12">
        <v>0</v>
      </c>
    </row>
    <row r="1510" spans="1:12" x14ac:dyDescent="0.25">
      <c r="A1510" s="259">
        <f>IF(F1510&gt;0,COUNTIF(F$8:F1510,"&gt;0"),0)</f>
        <v>0</v>
      </c>
      <c r="B1510" s="260"/>
      <c r="C1510" s="261"/>
      <c r="D1510" s="262"/>
      <c r="E1510" s="263"/>
      <c r="F1510" s="263"/>
      <c r="G1510" s="264"/>
      <c r="H1510" s="265" t="str">
        <v/>
      </c>
      <c r="I1510" s="266">
        <v>0</v>
      </c>
      <c r="J1510" s="266">
        <v>0</v>
      </c>
      <c r="K1510" s="262"/>
      <c r="L1510" s="12">
        <v>0</v>
      </c>
    </row>
    <row r="1511" spans="1:12" x14ac:dyDescent="0.25">
      <c r="A1511" s="259">
        <f>IF(F1511&gt;0,COUNTIF(F$8:F1511,"&gt;0"),0)</f>
        <v>0</v>
      </c>
      <c r="B1511" s="260"/>
      <c r="C1511" s="261"/>
      <c r="D1511" s="262"/>
      <c r="E1511" s="263"/>
      <c r="F1511" s="263"/>
      <c r="G1511" s="264"/>
      <c r="H1511" s="265" t="str">
        <v/>
      </c>
      <c r="I1511" s="266">
        <v>0</v>
      </c>
      <c r="J1511" s="266">
        <v>0</v>
      </c>
      <c r="K1511" s="262"/>
      <c r="L1511" s="12">
        <v>0</v>
      </c>
    </row>
    <row r="1512" spans="1:12" x14ac:dyDescent="0.25">
      <c r="A1512" s="259">
        <f>IF(F1512&gt;0,COUNTIF(F$8:F1512,"&gt;0"),0)</f>
        <v>0</v>
      </c>
      <c r="B1512" s="260"/>
      <c r="C1512" s="261"/>
      <c r="D1512" s="262"/>
      <c r="E1512" s="263"/>
      <c r="F1512" s="263"/>
      <c r="G1512" s="264"/>
      <c r="H1512" s="265" t="str">
        <v/>
      </c>
      <c r="I1512" s="266">
        <v>0</v>
      </c>
      <c r="J1512" s="266">
        <v>0</v>
      </c>
      <c r="K1512" s="262"/>
      <c r="L1512" s="12">
        <v>0</v>
      </c>
    </row>
    <row r="1513" spans="1:12" x14ac:dyDescent="0.25">
      <c r="A1513" s="259">
        <f>IF(F1513&gt;0,COUNTIF(F$8:F1513,"&gt;0"),0)</f>
        <v>0</v>
      </c>
      <c r="B1513" s="260"/>
      <c r="C1513" s="261"/>
      <c r="D1513" s="262"/>
      <c r="E1513" s="263"/>
      <c r="F1513" s="263"/>
      <c r="G1513" s="264"/>
      <c r="H1513" s="265" t="str">
        <v/>
      </c>
      <c r="I1513" s="266">
        <v>0</v>
      </c>
      <c r="J1513" s="266">
        <v>0</v>
      </c>
      <c r="K1513" s="262"/>
      <c r="L1513" s="12">
        <v>0</v>
      </c>
    </row>
    <row r="1514" spans="1:12" x14ac:dyDescent="0.25">
      <c r="A1514" s="259">
        <f>IF(F1514&gt;0,COUNTIF(F$8:F1514,"&gt;0"),0)</f>
        <v>0</v>
      </c>
      <c r="B1514" s="260"/>
      <c r="C1514" s="261"/>
      <c r="D1514" s="262"/>
      <c r="E1514" s="263"/>
      <c r="F1514" s="263"/>
      <c r="G1514" s="264"/>
      <c r="H1514" s="265" t="str">
        <v/>
      </c>
      <c r="I1514" s="266">
        <v>0</v>
      </c>
      <c r="J1514" s="266">
        <v>0</v>
      </c>
      <c r="K1514" s="262"/>
      <c r="L1514" s="12">
        <v>0</v>
      </c>
    </row>
    <row r="1515" spans="1:12" x14ac:dyDescent="0.25">
      <c r="A1515" s="259">
        <f>IF(F1515&gt;0,COUNTIF(F$8:F1515,"&gt;0"),0)</f>
        <v>0</v>
      </c>
      <c r="B1515" s="260"/>
      <c r="C1515" s="261"/>
      <c r="D1515" s="262"/>
      <c r="E1515" s="263"/>
      <c r="F1515" s="263"/>
      <c r="G1515" s="264"/>
      <c r="H1515" s="265" t="str">
        <v/>
      </c>
      <c r="I1515" s="266">
        <v>0</v>
      </c>
      <c r="J1515" s="266">
        <v>0</v>
      </c>
      <c r="K1515" s="262"/>
      <c r="L1515" s="12">
        <v>0</v>
      </c>
    </row>
    <row r="1516" spans="1:12" x14ac:dyDescent="0.25">
      <c r="A1516" s="259">
        <f>IF(F1516&gt;0,COUNTIF(F$8:F1516,"&gt;0"),0)</f>
        <v>0</v>
      </c>
      <c r="B1516" s="260"/>
      <c r="C1516" s="261"/>
      <c r="D1516" s="262"/>
      <c r="E1516" s="263"/>
      <c r="F1516" s="263"/>
      <c r="G1516" s="264"/>
      <c r="H1516" s="265" t="str">
        <v/>
      </c>
      <c r="I1516" s="266">
        <v>0</v>
      </c>
      <c r="J1516" s="266">
        <v>0</v>
      </c>
      <c r="K1516" s="262"/>
      <c r="L1516" s="12">
        <v>0</v>
      </c>
    </row>
    <row r="1517" spans="1:12" x14ac:dyDescent="0.25">
      <c r="A1517" s="259">
        <f>IF(F1517&gt;0,COUNTIF(F$8:F1517,"&gt;0"),0)</f>
        <v>0</v>
      </c>
      <c r="B1517" s="260"/>
      <c r="C1517" s="261"/>
      <c r="D1517" s="262"/>
      <c r="E1517" s="263"/>
      <c r="F1517" s="263"/>
      <c r="G1517" s="264"/>
      <c r="H1517" s="265" t="str">
        <v/>
      </c>
      <c r="I1517" s="266">
        <v>0</v>
      </c>
      <c r="J1517" s="266">
        <v>0</v>
      </c>
      <c r="K1517" s="262"/>
      <c r="L1517" s="12">
        <v>0</v>
      </c>
    </row>
    <row r="1518" spans="1:12" x14ac:dyDescent="0.25">
      <c r="A1518" s="259">
        <f>IF(F1518&gt;0,COUNTIF(F$8:F1518,"&gt;0"),0)</f>
        <v>0</v>
      </c>
      <c r="B1518" s="260"/>
      <c r="C1518" s="261"/>
      <c r="D1518" s="262"/>
      <c r="E1518" s="263"/>
      <c r="F1518" s="263"/>
      <c r="G1518" s="264"/>
      <c r="H1518" s="265" t="str">
        <v/>
      </c>
      <c r="I1518" s="266">
        <v>0</v>
      </c>
      <c r="J1518" s="266">
        <v>0</v>
      </c>
      <c r="K1518" s="262"/>
      <c r="L1518" s="12">
        <v>0</v>
      </c>
    </row>
    <row r="1519" spans="1:12" x14ac:dyDescent="0.25">
      <c r="A1519" s="259">
        <f>IF(F1519&gt;0,COUNTIF(F$8:F1519,"&gt;0"),0)</f>
        <v>0</v>
      </c>
      <c r="B1519" s="260"/>
      <c r="C1519" s="261"/>
      <c r="D1519" s="262"/>
      <c r="E1519" s="263"/>
      <c r="F1519" s="263"/>
      <c r="G1519" s="264"/>
      <c r="H1519" s="265" t="str">
        <v/>
      </c>
      <c r="I1519" s="266">
        <v>0</v>
      </c>
      <c r="J1519" s="266">
        <v>0</v>
      </c>
      <c r="K1519" s="262"/>
      <c r="L1519" s="12">
        <v>0</v>
      </c>
    </row>
    <row r="1520" spans="1:12" x14ac:dyDescent="0.25">
      <c r="A1520" s="259">
        <f>IF(F1520&gt;0,COUNTIF(F$8:F1520,"&gt;0"),0)</f>
        <v>0</v>
      </c>
      <c r="B1520" s="260"/>
      <c r="C1520" s="261"/>
      <c r="D1520" s="262"/>
      <c r="E1520" s="263"/>
      <c r="F1520" s="263"/>
      <c r="G1520" s="264"/>
      <c r="H1520" s="265" t="str">
        <v/>
      </c>
      <c r="I1520" s="266">
        <v>0</v>
      </c>
      <c r="J1520" s="266">
        <v>0</v>
      </c>
      <c r="K1520" s="262"/>
      <c r="L1520" s="12">
        <v>0</v>
      </c>
    </row>
    <row r="1521" spans="1:12" x14ac:dyDescent="0.25">
      <c r="A1521" s="259">
        <f>IF(F1521&gt;0,COUNTIF(F$8:F1521,"&gt;0"),0)</f>
        <v>0</v>
      </c>
      <c r="B1521" s="260"/>
      <c r="C1521" s="261"/>
      <c r="D1521" s="262"/>
      <c r="E1521" s="263"/>
      <c r="F1521" s="263"/>
      <c r="G1521" s="264"/>
      <c r="H1521" s="265" t="str">
        <v/>
      </c>
      <c r="I1521" s="266">
        <v>0</v>
      </c>
      <c r="J1521" s="266">
        <v>0</v>
      </c>
      <c r="K1521" s="262"/>
      <c r="L1521" s="12">
        <v>0</v>
      </c>
    </row>
    <row r="1522" spans="1:12" x14ac:dyDescent="0.25">
      <c r="A1522" s="259">
        <f>IF(F1522&gt;0,COUNTIF(F$8:F1522,"&gt;0"),0)</f>
        <v>0</v>
      </c>
      <c r="B1522" s="260"/>
      <c r="C1522" s="261"/>
      <c r="D1522" s="262"/>
      <c r="E1522" s="263"/>
      <c r="F1522" s="263"/>
      <c r="G1522" s="264"/>
      <c r="H1522" s="265" t="str">
        <v/>
      </c>
      <c r="I1522" s="266">
        <v>0</v>
      </c>
      <c r="J1522" s="266">
        <v>0</v>
      </c>
      <c r="K1522" s="262"/>
      <c r="L1522" s="12">
        <v>0</v>
      </c>
    </row>
    <row r="1523" spans="1:12" x14ac:dyDescent="0.25">
      <c r="A1523" s="259">
        <f>IF(F1523&gt;0,COUNTIF(F$8:F1523,"&gt;0"),0)</f>
        <v>0</v>
      </c>
      <c r="B1523" s="260"/>
      <c r="C1523" s="261"/>
      <c r="D1523" s="262"/>
      <c r="E1523" s="263"/>
      <c r="F1523" s="263"/>
      <c r="G1523" s="264"/>
      <c r="H1523" s="265" t="str">
        <v/>
      </c>
      <c r="I1523" s="266">
        <v>0</v>
      </c>
      <c r="J1523" s="266">
        <v>0</v>
      </c>
      <c r="K1523" s="262"/>
      <c r="L1523" s="12">
        <v>0</v>
      </c>
    </row>
    <row r="1524" spans="1:12" x14ac:dyDescent="0.25">
      <c r="A1524" s="259">
        <f>IF(F1524&gt;0,COUNTIF(F$8:F1524,"&gt;0"),0)</f>
        <v>0</v>
      </c>
      <c r="B1524" s="260"/>
      <c r="C1524" s="261"/>
      <c r="D1524" s="262"/>
      <c r="E1524" s="263"/>
      <c r="F1524" s="263"/>
      <c r="G1524" s="264"/>
      <c r="H1524" s="265" t="str">
        <v/>
      </c>
      <c r="I1524" s="266">
        <v>0</v>
      </c>
      <c r="J1524" s="266">
        <v>0</v>
      </c>
      <c r="K1524" s="262"/>
      <c r="L1524" s="12">
        <v>0</v>
      </c>
    </row>
    <row r="1525" spans="1:12" x14ac:dyDescent="0.25">
      <c r="A1525" s="259">
        <f>IF(F1525&gt;0,COUNTIF(F$8:F1525,"&gt;0"),0)</f>
        <v>0</v>
      </c>
      <c r="B1525" s="260"/>
      <c r="C1525" s="261"/>
      <c r="D1525" s="262"/>
      <c r="E1525" s="263"/>
      <c r="F1525" s="263"/>
      <c r="G1525" s="264"/>
      <c r="H1525" s="265" t="str">
        <v/>
      </c>
      <c r="I1525" s="266">
        <v>0</v>
      </c>
      <c r="J1525" s="266">
        <v>0</v>
      </c>
      <c r="K1525" s="262"/>
      <c r="L1525" s="12">
        <v>0</v>
      </c>
    </row>
    <row r="1526" spans="1:12" x14ac:dyDescent="0.25">
      <c r="A1526" s="259">
        <f>IF(F1526&gt;0,COUNTIF(F$8:F1526,"&gt;0"),0)</f>
        <v>0</v>
      </c>
      <c r="B1526" s="260"/>
      <c r="C1526" s="261"/>
      <c r="D1526" s="262"/>
      <c r="E1526" s="263"/>
      <c r="F1526" s="263"/>
      <c r="G1526" s="264"/>
      <c r="H1526" s="265" t="str">
        <v/>
      </c>
      <c r="I1526" s="266">
        <v>0</v>
      </c>
      <c r="J1526" s="266">
        <v>0</v>
      </c>
      <c r="K1526" s="262"/>
      <c r="L1526" s="12">
        <v>0</v>
      </c>
    </row>
    <row r="1527" spans="1:12" x14ac:dyDescent="0.25">
      <c r="A1527" s="259">
        <f>IF(F1527&gt;0,COUNTIF(F$8:F1527,"&gt;0"),0)</f>
        <v>0</v>
      </c>
      <c r="B1527" s="260"/>
      <c r="C1527" s="261"/>
      <c r="D1527" s="262"/>
      <c r="E1527" s="263"/>
      <c r="F1527" s="263"/>
      <c r="G1527" s="264"/>
      <c r="H1527" s="265" t="str">
        <v/>
      </c>
      <c r="I1527" s="266">
        <v>0</v>
      </c>
      <c r="J1527" s="266">
        <v>0</v>
      </c>
      <c r="K1527" s="262"/>
      <c r="L1527" s="12">
        <v>0</v>
      </c>
    </row>
    <row r="1528" spans="1:12" x14ac:dyDescent="0.25">
      <c r="A1528" s="259">
        <f>IF(F1528&gt;0,COUNTIF(F$8:F1528,"&gt;0"),0)</f>
        <v>0</v>
      </c>
      <c r="B1528" s="260"/>
      <c r="C1528" s="261"/>
      <c r="D1528" s="262"/>
      <c r="E1528" s="263"/>
      <c r="F1528" s="263"/>
      <c r="G1528" s="264"/>
      <c r="H1528" s="265" t="str">
        <v/>
      </c>
      <c r="I1528" s="266">
        <v>0</v>
      </c>
      <c r="J1528" s="266">
        <v>0</v>
      </c>
      <c r="K1528" s="262"/>
      <c r="L1528" s="12">
        <v>0</v>
      </c>
    </row>
    <row r="1529" spans="1:12" x14ac:dyDescent="0.25">
      <c r="A1529" s="259">
        <f>IF(F1529&gt;0,COUNTIF(F$8:F1529,"&gt;0"),0)</f>
        <v>0</v>
      </c>
      <c r="B1529" s="260"/>
      <c r="C1529" s="261"/>
      <c r="D1529" s="262"/>
      <c r="E1529" s="263"/>
      <c r="F1529" s="263"/>
      <c r="G1529" s="264"/>
      <c r="H1529" s="265" t="str">
        <v/>
      </c>
      <c r="I1529" s="266">
        <v>0</v>
      </c>
      <c r="J1529" s="266">
        <v>0</v>
      </c>
      <c r="K1529" s="262"/>
      <c r="L1529" s="12">
        <v>0</v>
      </c>
    </row>
    <row r="1530" spans="1:12" x14ac:dyDescent="0.25">
      <c r="A1530" s="259">
        <f>IF(F1530&gt;0,COUNTIF(F$8:F1530,"&gt;0"),0)</f>
        <v>0</v>
      </c>
      <c r="B1530" s="260"/>
      <c r="C1530" s="261"/>
      <c r="D1530" s="262"/>
      <c r="E1530" s="263"/>
      <c r="F1530" s="263"/>
      <c r="G1530" s="264"/>
      <c r="H1530" s="265" t="str">
        <v/>
      </c>
      <c r="I1530" s="266">
        <v>0</v>
      </c>
      <c r="J1530" s="266">
        <v>0</v>
      </c>
      <c r="K1530" s="262"/>
      <c r="L1530" s="12">
        <v>0</v>
      </c>
    </row>
    <row r="1531" spans="1:12" x14ac:dyDescent="0.25">
      <c r="A1531" s="259">
        <f>IF(F1531&gt;0,COUNTIF(F$8:F1531,"&gt;0"),0)</f>
        <v>0</v>
      </c>
      <c r="B1531" s="260"/>
      <c r="C1531" s="261"/>
      <c r="D1531" s="262"/>
      <c r="E1531" s="263"/>
      <c r="F1531" s="263"/>
      <c r="G1531" s="264"/>
      <c r="H1531" s="265" t="str">
        <v/>
      </c>
      <c r="I1531" s="266">
        <v>0</v>
      </c>
      <c r="J1531" s="266">
        <v>0</v>
      </c>
      <c r="K1531" s="262"/>
      <c r="L1531" s="12">
        <v>0</v>
      </c>
    </row>
    <row r="1532" spans="1:12" x14ac:dyDescent="0.25">
      <c r="A1532" s="259">
        <f>IF(F1532&gt;0,COUNTIF(F$8:F1532,"&gt;0"),0)</f>
        <v>0</v>
      </c>
      <c r="B1532" s="260"/>
      <c r="C1532" s="261"/>
      <c r="D1532" s="262"/>
      <c r="E1532" s="263"/>
      <c r="F1532" s="263"/>
      <c r="G1532" s="264"/>
      <c r="H1532" s="265" t="str">
        <v/>
      </c>
      <c r="I1532" s="266">
        <v>0</v>
      </c>
      <c r="J1532" s="266">
        <v>0</v>
      </c>
      <c r="K1532" s="262"/>
      <c r="L1532" s="12">
        <v>0</v>
      </c>
    </row>
    <row r="1533" spans="1:12" x14ac:dyDescent="0.25">
      <c r="A1533" s="259">
        <f>IF(F1533&gt;0,COUNTIF(F$8:F1533,"&gt;0"),0)</f>
        <v>0</v>
      </c>
      <c r="B1533" s="260"/>
      <c r="C1533" s="261"/>
      <c r="D1533" s="262"/>
      <c r="E1533" s="263"/>
      <c r="F1533" s="263"/>
      <c r="G1533" s="264"/>
      <c r="H1533" s="265" t="str">
        <v/>
      </c>
      <c r="I1533" s="266">
        <v>0</v>
      </c>
      <c r="J1533" s="266">
        <v>0</v>
      </c>
      <c r="K1533" s="262"/>
      <c r="L1533" s="12">
        <v>0</v>
      </c>
    </row>
    <row r="1534" spans="1:12" x14ac:dyDescent="0.25">
      <c r="A1534" s="259">
        <f>IF(F1534&gt;0,COUNTIF(F$8:F1534,"&gt;0"),0)</f>
        <v>0</v>
      </c>
      <c r="B1534" s="260"/>
      <c r="C1534" s="261"/>
      <c r="D1534" s="262"/>
      <c r="E1534" s="263"/>
      <c r="F1534" s="263"/>
      <c r="G1534" s="264"/>
      <c r="H1534" s="265" t="str">
        <v/>
      </c>
      <c r="I1534" s="266">
        <v>0</v>
      </c>
      <c r="J1534" s="266">
        <v>0</v>
      </c>
      <c r="K1534" s="262"/>
      <c r="L1534" s="12">
        <v>0</v>
      </c>
    </row>
    <row r="1535" spans="1:12" x14ac:dyDescent="0.25">
      <c r="A1535" s="259">
        <f>IF(F1535&gt;0,COUNTIF(F$8:F1535,"&gt;0"),0)</f>
        <v>0</v>
      </c>
      <c r="B1535" s="260"/>
      <c r="C1535" s="261"/>
      <c r="D1535" s="262"/>
      <c r="E1535" s="263"/>
      <c r="F1535" s="263"/>
      <c r="G1535" s="264"/>
      <c r="H1535" s="265" t="str">
        <v/>
      </c>
      <c r="I1535" s="266">
        <v>0</v>
      </c>
      <c r="J1535" s="266">
        <v>0</v>
      </c>
      <c r="K1535" s="262"/>
      <c r="L1535" s="12">
        <v>0</v>
      </c>
    </row>
    <row r="1536" spans="1:12" x14ac:dyDescent="0.25">
      <c r="A1536" s="259">
        <f>IF(F1536&gt;0,COUNTIF(F$8:F1536,"&gt;0"),0)</f>
        <v>0</v>
      </c>
      <c r="B1536" s="260"/>
      <c r="C1536" s="261"/>
      <c r="D1536" s="262"/>
      <c r="E1536" s="263"/>
      <c r="F1536" s="263"/>
      <c r="G1536" s="264"/>
      <c r="H1536" s="265" t="str">
        <v/>
      </c>
      <c r="I1536" s="266">
        <v>0</v>
      </c>
      <c r="J1536" s="266">
        <v>0</v>
      </c>
      <c r="K1536" s="262"/>
      <c r="L1536" s="12">
        <v>0</v>
      </c>
    </row>
    <row r="1537" spans="1:12" x14ac:dyDescent="0.25">
      <c r="A1537" s="259">
        <f>IF(F1537&gt;0,COUNTIF(F$8:F1537,"&gt;0"),0)</f>
        <v>0</v>
      </c>
      <c r="B1537" s="260"/>
      <c r="C1537" s="261"/>
      <c r="D1537" s="262"/>
      <c r="E1537" s="263"/>
      <c r="F1537" s="263"/>
      <c r="G1537" s="264"/>
      <c r="H1537" s="265" t="str">
        <v/>
      </c>
      <c r="I1537" s="266">
        <v>0</v>
      </c>
      <c r="J1537" s="266">
        <v>0</v>
      </c>
      <c r="K1537" s="262"/>
      <c r="L1537" s="12">
        <v>0</v>
      </c>
    </row>
    <row r="1538" spans="1:12" x14ac:dyDescent="0.25">
      <c r="A1538" s="259">
        <f>IF(F1538&gt;0,COUNTIF(F$8:F1538,"&gt;0"),0)</f>
        <v>0</v>
      </c>
      <c r="B1538" s="260"/>
      <c r="C1538" s="261"/>
      <c r="D1538" s="262"/>
      <c r="E1538" s="263"/>
      <c r="F1538" s="263"/>
      <c r="G1538" s="264"/>
      <c r="H1538" s="265" t="str">
        <v/>
      </c>
      <c r="I1538" s="266">
        <v>0</v>
      </c>
      <c r="J1538" s="266">
        <v>0</v>
      </c>
      <c r="K1538" s="262"/>
      <c r="L1538" s="12">
        <v>0</v>
      </c>
    </row>
    <row r="1539" spans="1:12" x14ac:dyDescent="0.25">
      <c r="A1539" s="259">
        <f>IF(F1539&gt;0,COUNTIF(F$8:F1539,"&gt;0"),0)</f>
        <v>0</v>
      </c>
      <c r="B1539" s="260"/>
      <c r="C1539" s="261"/>
      <c r="D1539" s="262"/>
      <c r="E1539" s="263"/>
      <c r="F1539" s="263"/>
      <c r="G1539" s="264"/>
      <c r="H1539" s="265" t="str">
        <v/>
      </c>
      <c r="I1539" s="266">
        <v>0</v>
      </c>
      <c r="J1539" s="266">
        <v>0</v>
      </c>
      <c r="K1539" s="262"/>
      <c r="L1539" s="12">
        <v>0</v>
      </c>
    </row>
    <row r="1540" spans="1:12" x14ac:dyDescent="0.25">
      <c r="A1540" s="259">
        <f>IF(F1540&gt;0,COUNTIF(F$8:F1540,"&gt;0"),0)</f>
        <v>0</v>
      </c>
      <c r="B1540" s="260"/>
      <c r="C1540" s="261"/>
      <c r="D1540" s="262"/>
      <c r="E1540" s="263"/>
      <c r="F1540" s="263"/>
      <c r="G1540" s="264"/>
      <c r="H1540" s="265" t="str">
        <v/>
      </c>
      <c r="I1540" s="266">
        <v>0</v>
      </c>
      <c r="J1540" s="266">
        <v>0</v>
      </c>
      <c r="K1540" s="262"/>
      <c r="L1540" s="12">
        <v>0</v>
      </c>
    </row>
    <row r="1541" spans="1:12" x14ac:dyDescent="0.25">
      <c r="A1541" s="259">
        <f>IF(F1541&gt;0,COUNTIF(F$8:F1541,"&gt;0"),0)</f>
        <v>0</v>
      </c>
      <c r="B1541" s="260"/>
      <c r="C1541" s="261"/>
      <c r="D1541" s="262"/>
      <c r="E1541" s="263"/>
      <c r="F1541" s="263"/>
      <c r="G1541" s="264"/>
      <c r="H1541" s="265" t="str">
        <v/>
      </c>
      <c r="I1541" s="266">
        <v>0</v>
      </c>
      <c r="J1541" s="266">
        <v>0</v>
      </c>
      <c r="K1541" s="262"/>
      <c r="L1541" s="12">
        <v>0</v>
      </c>
    </row>
    <row r="1542" spans="1:12" x14ac:dyDescent="0.25">
      <c r="A1542" s="259">
        <f>IF(F1542&gt;0,COUNTIF(F$8:F1542,"&gt;0"),0)</f>
        <v>0</v>
      </c>
      <c r="B1542" s="260"/>
      <c r="C1542" s="261"/>
      <c r="D1542" s="262"/>
      <c r="E1542" s="263"/>
      <c r="F1542" s="263"/>
      <c r="G1542" s="264"/>
      <c r="H1542" s="265" t="str">
        <v/>
      </c>
      <c r="I1542" s="266">
        <v>0</v>
      </c>
      <c r="J1542" s="266">
        <v>0</v>
      </c>
      <c r="K1542" s="262"/>
      <c r="L1542" s="12">
        <v>0</v>
      </c>
    </row>
    <row r="1543" spans="1:12" x14ac:dyDescent="0.25">
      <c r="A1543" s="259">
        <f>IF(F1543&gt;0,COUNTIF(F$8:F1543,"&gt;0"),0)</f>
        <v>0</v>
      </c>
      <c r="B1543" s="260"/>
      <c r="C1543" s="261"/>
      <c r="D1543" s="262"/>
      <c r="E1543" s="263"/>
      <c r="F1543" s="263"/>
      <c r="G1543" s="264"/>
      <c r="H1543" s="265" t="str">
        <v/>
      </c>
      <c r="I1543" s="266">
        <v>0</v>
      </c>
      <c r="J1543" s="266">
        <v>0</v>
      </c>
      <c r="K1543" s="262"/>
      <c r="L1543" s="12">
        <v>0</v>
      </c>
    </row>
    <row r="1544" spans="1:12" x14ac:dyDescent="0.25">
      <c r="A1544" s="259">
        <f>IF(F1544&gt;0,COUNTIF(F$8:F1544,"&gt;0"),0)</f>
        <v>0</v>
      </c>
      <c r="B1544" s="260"/>
      <c r="C1544" s="261"/>
      <c r="D1544" s="262"/>
      <c r="E1544" s="263"/>
      <c r="F1544" s="263"/>
      <c r="G1544" s="264"/>
      <c r="H1544" s="265" t="str">
        <v/>
      </c>
      <c r="I1544" s="266">
        <v>0</v>
      </c>
      <c r="J1544" s="266">
        <v>0</v>
      </c>
      <c r="K1544" s="262"/>
      <c r="L1544" s="12">
        <v>0</v>
      </c>
    </row>
    <row r="1545" spans="1:12" x14ac:dyDescent="0.25">
      <c r="A1545" s="259">
        <f>IF(F1545&gt;0,COUNTIF(F$8:F1545,"&gt;0"),0)</f>
        <v>0</v>
      </c>
      <c r="B1545" s="260"/>
      <c r="C1545" s="261"/>
      <c r="D1545" s="262"/>
      <c r="E1545" s="263"/>
      <c r="F1545" s="263"/>
      <c r="G1545" s="264"/>
      <c r="H1545" s="265" t="str">
        <v/>
      </c>
      <c r="I1545" s="266">
        <v>0</v>
      </c>
      <c r="J1545" s="266">
        <v>0</v>
      </c>
      <c r="K1545" s="262"/>
      <c r="L1545" s="12">
        <v>0</v>
      </c>
    </row>
    <row r="1546" spans="1:12" x14ac:dyDescent="0.25">
      <c r="A1546" s="259">
        <f>IF(F1546&gt;0,COUNTIF(F$8:F1546,"&gt;0"),0)</f>
        <v>0</v>
      </c>
      <c r="B1546" s="260"/>
      <c r="C1546" s="261"/>
      <c r="D1546" s="262"/>
      <c r="E1546" s="263"/>
      <c r="F1546" s="263"/>
      <c r="G1546" s="264"/>
      <c r="H1546" s="265" t="str">
        <v/>
      </c>
      <c r="I1546" s="266">
        <v>0</v>
      </c>
      <c r="J1546" s="266">
        <v>0</v>
      </c>
      <c r="K1546" s="262"/>
      <c r="L1546" s="12">
        <v>0</v>
      </c>
    </row>
    <row r="1547" spans="1:12" x14ac:dyDescent="0.25">
      <c r="A1547" s="259">
        <f>IF(F1547&gt;0,COUNTIF(F$8:F1547,"&gt;0"),0)</f>
        <v>0</v>
      </c>
      <c r="B1547" s="260"/>
      <c r="C1547" s="261"/>
      <c r="D1547" s="262"/>
      <c r="E1547" s="263"/>
      <c r="F1547" s="263"/>
      <c r="G1547" s="264"/>
      <c r="H1547" s="265" t="str">
        <v/>
      </c>
      <c r="I1547" s="266">
        <v>0</v>
      </c>
      <c r="J1547" s="266">
        <v>0</v>
      </c>
      <c r="K1547" s="262"/>
      <c r="L1547" s="12">
        <v>0</v>
      </c>
    </row>
    <row r="1548" spans="1:12" x14ac:dyDescent="0.25">
      <c r="A1548" s="259">
        <f>IF(F1548&gt;0,COUNTIF(F$8:F1548,"&gt;0"),0)</f>
        <v>0</v>
      </c>
      <c r="B1548" s="260"/>
      <c r="C1548" s="261"/>
      <c r="D1548" s="262"/>
      <c r="E1548" s="263"/>
      <c r="F1548" s="263"/>
      <c r="G1548" s="264"/>
      <c r="H1548" s="265" t="str">
        <v/>
      </c>
      <c r="I1548" s="266">
        <v>0</v>
      </c>
      <c r="J1548" s="266">
        <v>0</v>
      </c>
      <c r="K1548" s="262"/>
      <c r="L1548" s="12">
        <v>0</v>
      </c>
    </row>
    <row r="1549" spans="1:12" x14ac:dyDescent="0.25">
      <c r="A1549" s="259">
        <f>IF(F1549&gt;0,COUNTIF(F$8:F1549,"&gt;0"),0)</f>
        <v>0</v>
      </c>
      <c r="B1549" s="260"/>
      <c r="C1549" s="261"/>
      <c r="D1549" s="262"/>
      <c r="E1549" s="263"/>
      <c r="F1549" s="263"/>
      <c r="G1549" s="264"/>
      <c r="H1549" s="265" t="str">
        <v/>
      </c>
      <c r="I1549" s="266">
        <v>0</v>
      </c>
      <c r="J1549" s="266">
        <v>0</v>
      </c>
      <c r="K1549" s="262"/>
      <c r="L1549" s="12">
        <v>0</v>
      </c>
    </row>
    <row r="1550" spans="1:12" x14ac:dyDescent="0.25">
      <c r="A1550" s="259">
        <f>IF(F1550&gt;0,COUNTIF(F$8:F1550,"&gt;0"),0)</f>
        <v>0</v>
      </c>
      <c r="B1550" s="260"/>
      <c r="C1550" s="261"/>
      <c r="D1550" s="262"/>
      <c r="E1550" s="263"/>
      <c r="F1550" s="263"/>
      <c r="G1550" s="264"/>
      <c r="H1550" s="265" t="str">
        <v/>
      </c>
      <c r="I1550" s="266">
        <v>0</v>
      </c>
      <c r="J1550" s="266">
        <v>0</v>
      </c>
      <c r="K1550" s="262"/>
      <c r="L1550" s="12">
        <v>0</v>
      </c>
    </row>
    <row r="1551" spans="1:12" x14ac:dyDescent="0.25">
      <c r="A1551" s="259">
        <f>IF(F1551&gt;0,COUNTIF(F$8:F1551,"&gt;0"),0)</f>
        <v>0</v>
      </c>
      <c r="B1551" s="260"/>
      <c r="C1551" s="261"/>
      <c r="D1551" s="262"/>
      <c r="E1551" s="263"/>
      <c r="F1551" s="263"/>
      <c r="G1551" s="264"/>
      <c r="H1551" s="265" t="str">
        <v/>
      </c>
      <c r="I1551" s="266">
        <v>0</v>
      </c>
      <c r="J1551" s="266">
        <v>0</v>
      </c>
      <c r="K1551" s="262"/>
      <c r="L1551" s="12">
        <v>0</v>
      </c>
    </row>
    <row r="1552" spans="1:12" x14ac:dyDescent="0.25">
      <c r="A1552" s="259">
        <f>IF(F1552&gt;0,COUNTIF(F$8:F1552,"&gt;0"),0)</f>
        <v>0</v>
      </c>
      <c r="B1552" s="260"/>
      <c r="C1552" s="261"/>
      <c r="D1552" s="262"/>
      <c r="E1552" s="263"/>
      <c r="F1552" s="263"/>
      <c r="G1552" s="264"/>
      <c r="H1552" s="265" t="str">
        <v/>
      </c>
      <c r="I1552" s="266">
        <v>0</v>
      </c>
      <c r="J1552" s="266">
        <v>0</v>
      </c>
      <c r="K1552" s="262"/>
      <c r="L1552" s="12">
        <v>0</v>
      </c>
    </row>
    <row r="1553" spans="1:12" x14ac:dyDescent="0.25">
      <c r="A1553" s="259">
        <f>IF(F1553&gt;0,COUNTIF(F$8:F1553,"&gt;0"),0)</f>
        <v>0</v>
      </c>
      <c r="B1553" s="260"/>
      <c r="C1553" s="261"/>
      <c r="D1553" s="262"/>
      <c r="E1553" s="263"/>
      <c r="F1553" s="263"/>
      <c r="G1553" s="264"/>
      <c r="H1553" s="265" t="str">
        <v/>
      </c>
      <c r="I1553" s="266">
        <v>0</v>
      </c>
      <c r="J1553" s="266">
        <v>0</v>
      </c>
      <c r="K1553" s="262"/>
      <c r="L1553" s="12">
        <v>0</v>
      </c>
    </row>
    <row r="1554" spans="1:12" x14ac:dyDescent="0.25">
      <c r="A1554" s="259">
        <f>IF(F1554&gt;0,COUNTIF(F$8:F1554,"&gt;0"),0)</f>
        <v>0</v>
      </c>
      <c r="B1554" s="260"/>
      <c r="C1554" s="261"/>
      <c r="D1554" s="262"/>
      <c r="E1554" s="263"/>
      <c r="F1554" s="263"/>
      <c r="G1554" s="264"/>
      <c r="H1554" s="265" t="str">
        <v/>
      </c>
      <c r="I1554" s="266">
        <v>0</v>
      </c>
      <c r="J1554" s="266">
        <v>0</v>
      </c>
      <c r="K1554" s="262"/>
      <c r="L1554" s="12">
        <v>0</v>
      </c>
    </row>
    <row r="1555" spans="1:12" x14ac:dyDescent="0.25">
      <c r="A1555" s="259">
        <f>IF(F1555&gt;0,COUNTIF(F$8:F1555,"&gt;0"),0)</f>
        <v>0</v>
      </c>
      <c r="B1555" s="260"/>
      <c r="C1555" s="261"/>
      <c r="D1555" s="262"/>
      <c r="E1555" s="263"/>
      <c r="F1555" s="263"/>
      <c r="G1555" s="264"/>
      <c r="H1555" s="265" t="str">
        <v/>
      </c>
      <c r="I1555" s="266">
        <v>0</v>
      </c>
      <c r="J1555" s="266">
        <v>0</v>
      </c>
      <c r="K1555" s="262"/>
      <c r="L1555" s="12">
        <v>0</v>
      </c>
    </row>
    <row r="1556" spans="1:12" x14ac:dyDescent="0.25">
      <c r="A1556" s="259">
        <f>IF(F1556&gt;0,COUNTIF(F$8:F1556,"&gt;0"),0)</f>
        <v>0</v>
      </c>
      <c r="B1556" s="260"/>
      <c r="C1556" s="261"/>
      <c r="D1556" s="262"/>
      <c r="E1556" s="263"/>
      <c r="F1556" s="263"/>
      <c r="G1556" s="264"/>
      <c r="H1556" s="265" t="str">
        <v/>
      </c>
      <c r="I1556" s="266">
        <v>0</v>
      </c>
      <c r="J1556" s="266">
        <v>0</v>
      </c>
      <c r="K1556" s="262"/>
      <c r="L1556" s="12">
        <v>0</v>
      </c>
    </row>
    <row r="1557" spans="1:12" x14ac:dyDescent="0.25">
      <c r="A1557" s="259">
        <f>IF(F1557&gt;0,COUNTIF(F$8:F1557,"&gt;0"),0)</f>
        <v>0</v>
      </c>
      <c r="B1557" s="260"/>
      <c r="C1557" s="261"/>
      <c r="D1557" s="262"/>
      <c r="E1557" s="263"/>
      <c r="F1557" s="263"/>
      <c r="G1557" s="264"/>
      <c r="H1557" s="265" t="str">
        <v/>
      </c>
      <c r="I1557" s="266">
        <v>0</v>
      </c>
      <c r="J1557" s="266">
        <v>0</v>
      </c>
      <c r="K1557" s="262"/>
      <c r="L1557" s="12">
        <v>0</v>
      </c>
    </row>
    <row r="1558" spans="1:12" x14ac:dyDescent="0.25">
      <c r="A1558" s="259">
        <f>IF(F1558&gt;0,COUNTIF(F$8:F1558,"&gt;0"),0)</f>
        <v>0</v>
      </c>
      <c r="B1558" s="260"/>
      <c r="C1558" s="261"/>
      <c r="D1558" s="262"/>
      <c r="E1558" s="263"/>
      <c r="F1558" s="263"/>
      <c r="G1558" s="264"/>
      <c r="H1558" s="265" t="str">
        <v/>
      </c>
      <c r="I1558" s="266">
        <v>0</v>
      </c>
      <c r="J1558" s="266">
        <v>0</v>
      </c>
      <c r="K1558" s="262"/>
      <c r="L1558" s="12">
        <v>0</v>
      </c>
    </row>
    <row r="1559" spans="1:12" x14ac:dyDescent="0.25">
      <c r="A1559" s="259">
        <f>IF(F1559&gt;0,COUNTIF(F$8:F1559,"&gt;0"),0)</f>
        <v>0</v>
      </c>
      <c r="B1559" s="260"/>
      <c r="C1559" s="261"/>
      <c r="D1559" s="262"/>
      <c r="E1559" s="263"/>
      <c r="F1559" s="263"/>
      <c r="G1559" s="264"/>
      <c r="H1559" s="265" t="str">
        <v/>
      </c>
      <c r="I1559" s="266">
        <v>0</v>
      </c>
      <c r="J1559" s="266">
        <v>0</v>
      </c>
      <c r="K1559" s="262"/>
      <c r="L1559" s="12">
        <v>0</v>
      </c>
    </row>
    <row r="1560" spans="1:12" x14ac:dyDescent="0.25">
      <c r="A1560" s="259">
        <f>IF(F1560&gt;0,COUNTIF(F$8:F1560,"&gt;0"),0)</f>
        <v>0</v>
      </c>
      <c r="B1560" s="260"/>
      <c r="C1560" s="261"/>
      <c r="D1560" s="262"/>
      <c r="E1560" s="263"/>
      <c r="F1560" s="263"/>
      <c r="G1560" s="264"/>
      <c r="H1560" s="265" t="str">
        <v/>
      </c>
      <c r="I1560" s="266">
        <v>0</v>
      </c>
      <c r="J1560" s="266">
        <v>0</v>
      </c>
      <c r="K1560" s="262"/>
      <c r="L1560" s="12">
        <v>0</v>
      </c>
    </row>
    <row r="1561" spans="1:12" x14ac:dyDescent="0.25">
      <c r="A1561" s="259">
        <f>IF(F1561&gt;0,COUNTIF(F$8:F1561,"&gt;0"),0)</f>
        <v>0</v>
      </c>
      <c r="B1561" s="260"/>
      <c r="C1561" s="261"/>
      <c r="D1561" s="262"/>
      <c r="E1561" s="263"/>
      <c r="F1561" s="263"/>
      <c r="G1561" s="264"/>
      <c r="H1561" s="265" t="str">
        <v/>
      </c>
      <c r="I1561" s="266">
        <v>0</v>
      </c>
      <c r="J1561" s="266">
        <v>0</v>
      </c>
      <c r="K1561" s="262"/>
      <c r="L1561" s="12">
        <v>0</v>
      </c>
    </row>
    <row r="1562" spans="1:12" x14ac:dyDescent="0.25">
      <c r="A1562" s="259">
        <f>IF(F1562&gt;0,COUNTIF(F$8:F1562,"&gt;0"),0)</f>
        <v>0</v>
      </c>
      <c r="B1562" s="260"/>
      <c r="C1562" s="261"/>
      <c r="D1562" s="262"/>
      <c r="E1562" s="263"/>
      <c r="F1562" s="263"/>
      <c r="G1562" s="264"/>
      <c r="H1562" s="265" t="str">
        <v/>
      </c>
      <c r="I1562" s="266">
        <v>0</v>
      </c>
      <c r="J1562" s="266">
        <v>0</v>
      </c>
      <c r="K1562" s="262"/>
      <c r="L1562" s="12">
        <v>0</v>
      </c>
    </row>
    <row r="1563" spans="1:12" x14ac:dyDescent="0.25">
      <c r="A1563" s="259">
        <f>IF(F1563&gt;0,COUNTIF(F$8:F1563,"&gt;0"),0)</f>
        <v>0</v>
      </c>
      <c r="B1563" s="260"/>
      <c r="C1563" s="261"/>
      <c r="D1563" s="262"/>
      <c r="E1563" s="263"/>
      <c r="F1563" s="263"/>
      <c r="G1563" s="264"/>
      <c r="H1563" s="265" t="str">
        <v/>
      </c>
      <c r="I1563" s="266">
        <v>0</v>
      </c>
      <c r="J1563" s="266">
        <v>0</v>
      </c>
      <c r="K1563" s="262"/>
      <c r="L1563" s="12">
        <v>0</v>
      </c>
    </row>
    <row r="1564" spans="1:12" x14ac:dyDescent="0.25">
      <c r="A1564" s="259">
        <f>IF(F1564&gt;0,COUNTIF(F$8:F1564,"&gt;0"),0)</f>
        <v>0</v>
      </c>
      <c r="B1564" s="260"/>
      <c r="C1564" s="261"/>
      <c r="D1564" s="262"/>
      <c r="E1564" s="263"/>
      <c r="F1564" s="263"/>
      <c r="G1564" s="264"/>
      <c r="H1564" s="265" t="str">
        <v/>
      </c>
      <c r="I1564" s="266">
        <v>0</v>
      </c>
      <c r="J1564" s="266">
        <v>0</v>
      </c>
      <c r="K1564" s="262"/>
      <c r="L1564" s="12">
        <v>0</v>
      </c>
    </row>
    <row r="1565" spans="1:12" x14ac:dyDescent="0.25">
      <c r="A1565" s="259">
        <f>IF(F1565&gt;0,COUNTIF(F$8:F1565,"&gt;0"),0)</f>
        <v>0</v>
      </c>
      <c r="B1565" s="260"/>
      <c r="C1565" s="261"/>
      <c r="D1565" s="262"/>
      <c r="E1565" s="263"/>
      <c r="F1565" s="263"/>
      <c r="G1565" s="264"/>
      <c r="H1565" s="265" t="str">
        <v/>
      </c>
      <c r="I1565" s="266">
        <v>0</v>
      </c>
      <c r="J1565" s="266">
        <v>0</v>
      </c>
      <c r="K1565" s="262"/>
      <c r="L1565" s="12">
        <v>0</v>
      </c>
    </row>
    <row r="1566" spans="1:12" x14ac:dyDescent="0.25">
      <c r="A1566" s="259">
        <f>IF(F1566&gt;0,COUNTIF(F$8:F1566,"&gt;0"),0)</f>
        <v>0</v>
      </c>
      <c r="B1566" s="260"/>
      <c r="C1566" s="261"/>
      <c r="D1566" s="262"/>
      <c r="E1566" s="263"/>
      <c r="F1566" s="263"/>
      <c r="G1566" s="264"/>
      <c r="H1566" s="265" t="str">
        <v/>
      </c>
      <c r="I1566" s="266">
        <v>0</v>
      </c>
      <c r="J1566" s="266">
        <v>0</v>
      </c>
      <c r="K1566" s="262"/>
      <c r="L1566" s="12">
        <v>0</v>
      </c>
    </row>
    <row r="1567" spans="1:12" x14ac:dyDescent="0.25">
      <c r="A1567" s="259">
        <f>IF(F1567&gt;0,COUNTIF(F$8:F1567,"&gt;0"),0)</f>
        <v>0</v>
      </c>
      <c r="B1567" s="260"/>
      <c r="C1567" s="261"/>
      <c r="D1567" s="262"/>
      <c r="E1567" s="263"/>
      <c r="F1567" s="263"/>
      <c r="G1567" s="264"/>
      <c r="H1567" s="265" t="str">
        <v/>
      </c>
      <c r="I1567" s="266">
        <v>0</v>
      </c>
      <c r="J1567" s="266">
        <v>0</v>
      </c>
      <c r="K1567" s="262"/>
      <c r="L1567" s="12">
        <v>0</v>
      </c>
    </row>
    <row r="1568" spans="1:12" x14ac:dyDescent="0.25">
      <c r="A1568" s="259">
        <f>IF(F1568&gt;0,COUNTIF(F$8:F1568,"&gt;0"),0)</f>
        <v>0</v>
      </c>
      <c r="B1568" s="260"/>
      <c r="C1568" s="261"/>
      <c r="D1568" s="262"/>
      <c r="E1568" s="263"/>
      <c r="F1568" s="263"/>
      <c r="G1568" s="264"/>
      <c r="H1568" s="265" t="str">
        <v/>
      </c>
      <c r="I1568" s="266">
        <v>0</v>
      </c>
      <c r="J1568" s="266">
        <v>0</v>
      </c>
      <c r="K1568" s="262"/>
      <c r="L1568" s="12">
        <v>0</v>
      </c>
    </row>
    <row r="1569" spans="1:12" x14ac:dyDescent="0.25">
      <c r="A1569" s="259">
        <f>IF(F1569&gt;0,COUNTIF(F$8:F1569,"&gt;0"),0)</f>
        <v>0</v>
      </c>
      <c r="B1569" s="260"/>
      <c r="C1569" s="261"/>
      <c r="D1569" s="262"/>
      <c r="E1569" s="263"/>
      <c r="F1569" s="263"/>
      <c r="G1569" s="264"/>
      <c r="H1569" s="265" t="str">
        <v/>
      </c>
      <c r="I1569" s="266">
        <v>0</v>
      </c>
      <c r="J1569" s="266">
        <v>0</v>
      </c>
      <c r="K1569" s="262"/>
      <c r="L1569" s="12">
        <v>0</v>
      </c>
    </row>
    <row r="1570" spans="1:12" x14ac:dyDescent="0.25">
      <c r="A1570" s="259">
        <f>IF(F1570&gt;0,COUNTIF(F$8:F1570,"&gt;0"),0)</f>
        <v>0</v>
      </c>
      <c r="B1570" s="260"/>
      <c r="C1570" s="261"/>
      <c r="D1570" s="262"/>
      <c r="E1570" s="263"/>
      <c r="F1570" s="263"/>
      <c r="G1570" s="264"/>
      <c r="H1570" s="265" t="str">
        <v/>
      </c>
      <c r="I1570" s="266">
        <v>0</v>
      </c>
      <c r="J1570" s="266">
        <v>0</v>
      </c>
      <c r="K1570" s="262"/>
      <c r="L1570" s="12">
        <v>0</v>
      </c>
    </row>
    <row r="1571" spans="1:12" x14ac:dyDescent="0.25">
      <c r="A1571" s="259">
        <f>IF(F1571&gt;0,COUNTIF(F$8:F1571,"&gt;0"),0)</f>
        <v>0</v>
      </c>
      <c r="B1571" s="260"/>
      <c r="C1571" s="261"/>
      <c r="D1571" s="262"/>
      <c r="E1571" s="263"/>
      <c r="F1571" s="263"/>
      <c r="G1571" s="264"/>
      <c r="H1571" s="265" t="str">
        <v/>
      </c>
      <c r="I1571" s="266">
        <v>0</v>
      </c>
      <c r="J1571" s="266">
        <v>0</v>
      </c>
      <c r="K1571" s="262"/>
      <c r="L1571" s="12">
        <v>0</v>
      </c>
    </row>
    <row r="1572" spans="1:12" x14ac:dyDescent="0.25">
      <c r="A1572" s="259">
        <f>IF(F1572&gt;0,COUNTIF(F$8:F1572,"&gt;0"),0)</f>
        <v>0</v>
      </c>
      <c r="B1572" s="260"/>
      <c r="C1572" s="261"/>
      <c r="D1572" s="262"/>
      <c r="E1572" s="263"/>
      <c r="F1572" s="263"/>
      <c r="G1572" s="264"/>
      <c r="H1572" s="265" t="str">
        <v/>
      </c>
      <c r="I1572" s="266">
        <v>0</v>
      </c>
      <c r="J1572" s="266">
        <v>0</v>
      </c>
      <c r="K1572" s="262"/>
      <c r="L1572" s="12">
        <v>0</v>
      </c>
    </row>
    <row r="1573" spans="1:12" x14ac:dyDescent="0.25">
      <c r="A1573" s="259">
        <f>IF(F1573&gt;0,COUNTIF(F$8:F1573,"&gt;0"),0)</f>
        <v>0</v>
      </c>
      <c r="B1573" s="260"/>
      <c r="C1573" s="261"/>
      <c r="D1573" s="262"/>
      <c r="E1573" s="263"/>
      <c r="F1573" s="263"/>
      <c r="G1573" s="264"/>
      <c r="H1573" s="265" t="str">
        <v/>
      </c>
      <c r="I1573" s="266">
        <v>0</v>
      </c>
      <c r="J1573" s="266">
        <v>0</v>
      </c>
      <c r="K1573" s="262"/>
      <c r="L1573" s="12">
        <v>0</v>
      </c>
    </row>
    <row r="1574" spans="1:12" x14ac:dyDescent="0.25">
      <c r="A1574" s="259">
        <f>IF(F1574&gt;0,COUNTIF(F$8:F1574,"&gt;0"),0)</f>
        <v>0</v>
      </c>
      <c r="B1574" s="260"/>
      <c r="C1574" s="261"/>
      <c r="D1574" s="262"/>
      <c r="E1574" s="263"/>
      <c r="F1574" s="263"/>
      <c r="G1574" s="264"/>
      <c r="H1574" s="265" t="str">
        <v/>
      </c>
      <c r="I1574" s="266">
        <v>0</v>
      </c>
      <c r="J1574" s="266">
        <v>0</v>
      </c>
      <c r="K1574" s="262"/>
      <c r="L1574" s="12">
        <v>0</v>
      </c>
    </row>
    <row r="1575" spans="1:12" x14ac:dyDescent="0.25">
      <c r="A1575" s="259">
        <f>IF(F1575&gt;0,COUNTIF(F$8:F1575,"&gt;0"),0)</f>
        <v>0</v>
      </c>
      <c r="B1575" s="260"/>
      <c r="C1575" s="261"/>
      <c r="D1575" s="262"/>
      <c r="E1575" s="263"/>
      <c r="F1575" s="263"/>
      <c r="G1575" s="264"/>
      <c r="H1575" s="265" t="str">
        <v/>
      </c>
      <c r="I1575" s="266">
        <v>0</v>
      </c>
      <c r="J1575" s="266">
        <v>0</v>
      </c>
      <c r="K1575" s="262"/>
      <c r="L1575" s="12">
        <v>0</v>
      </c>
    </row>
    <row r="1576" spans="1:12" x14ac:dyDescent="0.25">
      <c r="A1576" s="259">
        <f>IF(F1576&gt;0,COUNTIF(F$8:F1576,"&gt;0"),0)</f>
        <v>0</v>
      </c>
      <c r="B1576" s="260"/>
      <c r="C1576" s="261"/>
      <c r="D1576" s="262"/>
      <c r="E1576" s="263"/>
      <c r="F1576" s="263"/>
      <c r="G1576" s="264"/>
      <c r="H1576" s="265" t="str">
        <v/>
      </c>
      <c r="I1576" s="266">
        <v>0</v>
      </c>
      <c r="J1576" s="266">
        <v>0</v>
      </c>
      <c r="K1576" s="262"/>
      <c r="L1576" s="12">
        <v>0</v>
      </c>
    </row>
    <row r="1577" spans="1:12" x14ac:dyDescent="0.25">
      <c r="A1577" s="259">
        <f>IF(F1577&gt;0,COUNTIF(F$8:F1577,"&gt;0"),0)</f>
        <v>0</v>
      </c>
      <c r="B1577" s="260"/>
      <c r="C1577" s="261"/>
      <c r="D1577" s="262"/>
      <c r="E1577" s="263"/>
      <c r="F1577" s="263"/>
      <c r="G1577" s="264"/>
      <c r="H1577" s="265" t="str">
        <v/>
      </c>
      <c r="I1577" s="266">
        <v>0</v>
      </c>
      <c r="J1577" s="266">
        <v>0</v>
      </c>
      <c r="K1577" s="262"/>
      <c r="L1577" s="12">
        <v>0</v>
      </c>
    </row>
    <row r="1578" spans="1:12" x14ac:dyDescent="0.25">
      <c r="A1578" s="259">
        <f>IF(F1578&gt;0,COUNTIF(F$8:F1578,"&gt;0"),0)</f>
        <v>0</v>
      </c>
      <c r="B1578" s="260"/>
      <c r="C1578" s="261"/>
      <c r="D1578" s="262"/>
      <c r="E1578" s="263"/>
      <c r="F1578" s="263"/>
      <c r="G1578" s="264"/>
      <c r="H1578" s="265" t="str">
        <v/>
      </c>
      <c r="I1578" s="266">
        <v>0</v>
      </c>
      <c r="J1578" s="266">
        <v>0</v>
      </c>
      <c r="K1578" s="262"/>
      <c r="L1578" s="12">
        <v>0</v>
      </c>
    </row>
    <row r="1579" spans="1:12" x14ac:dyDescent="0.25">
      <c r="A1579" s="259">
        <f>IF(F1579&gt;0,COUNTIF(F$8:F1579,"&gt;0"),0)</f>
        <v>0</v>
      </c>
      <c r="B1579" s="260"/>
      <c r="C1579" s="261"/>
      <c r="D1579" s="262"/>
      <c r="E1579" s="263"/>
      <c r="F1579" s="263"/>
      <c r="G1579" s="264"/>
      <c r="H1579" s="265" t="str">
        <v/>
      </c>
      <c r="I1579" s="266">
        <v>0</v>
      </c>
      <c r="J1579" s="266">
        <v>0</v>
      </c>
      <c r="K1579" s="262"/>
      <c r="L1579" s="12">
        <v>0</v>
      </c>
    </row>
    <row r="1580" spans="1:12" x14ac:dyDescent="0.25">
      <c r="A1580" s="259">
        <f>IF(F1580&gt;0,COUNTIF(F$8:F1580,"&gt;0"),0)</f>
        <v>0</v>
      </c>
      <c r="B1580" s="260"/>
      <c r="C1580" s="261"/>
      <c r="D1580" s="262"/>
      <c r="E1580" s="263"/>
      <c r="F1580" s="263"/>
      <c r="G1580" s="264"/>
      <c r="H1580" s="265" t="str">
        <v/>
      </c>
      <c r="I1580" s="266">
        <v>0</v>
      </c>
      <c r="J1580" s="266">
        <v>0</v>
      </c>
      <c r="K1580" s="262"/>
      <c r="L1580" s="12">
        <v>0</v>
      </c>
    </row>
    <row r="1581" spans="1:12" x14ac:dyDescent="0.25">
      <c r="A1581" s="259">
        <f>IF(F1581&gt;0,COUNTIF(F$8:F1581,"&gt;0"),0)</f>
        <v>0</v>
      </c>
      <c r="B1581" s="260"/>
      <c r="C1581" s="261"/>
      <c r="D1581" s="262"/>
      <c r="E1581" s="263"/>
      <c r="F1581" s="263"/>
      <c r="G1581" s="264"/>
      <c r="H1581" s="265" t="str">
        <v/>
      </c>
      <c r="I1581" s="266">
        <v>0</v>
      </c>
      <c r="J1581" s="266">
        <v>0</v>
      </c>
      <c r="K1581" s="262"/>
      <c r="L1581" s="12">
        <v>0</v>
      </c>
    </row>
    <row r="1582" spans="1:12" x14ac:dyDescent="0.25">
      <c r="A1582" s="259">
        <f>IF(F1582&gt;0,COUNTIF(F$8:F1582,"&gt;0"),0)</f>
        <v>0</v>
      </c>
      <c r="B1582" s="260"/>
      <c r="C1582" s="261"/>
      <c r="D1582" s="262"/>
      <c r="E1582" s="263"/>
      <c r="F1582" s="263"/>
      <c r="G1582" s="264"/>
      <c r="H1582" s="265" t="str">
        <v/>
      </c>
      <c r="I1582" s="266">
        <v>0</v>
      </c>
      <c r="J1582" s="266">
        <v>0</v>
      </c>
      <c r="K1582" s="262"/>
      <c r="L1582" s="12">
        <v>0</v>
      </c>
    </row>
    <row r="1583" spans="1:12" x14ac:dyDescent="0.25">
      <c r="A1583" s="259">
        <f>IF(F1583&gt;0,COUNTIF(F$8:F1583,"&gt;0"),0)</f>
        <v>0</v>
      </c>
      <c r="B1583" s="260"/>
      <c r="C1583" s="261"/>
      <c r="D1583" s="262"/>
      <c r="E1583" s="263"/>
      <c r="F1583" s="263"/>
      <c r="G1583" s="264"/>
      <c r="H1583" s="265" t="str">
        <v/>
      </c>
      <c r="I1583" s="266">
        <v>0</v>
      </c>
      <c r="J1583" s="266">
        <v>0</v>
      </c>
      <c r="K1583" s="262"/>
      <c r="L1583" s="12">
        <v>0</v>
      </c>
    </row>
    <row r="1584" spans="1:12" x14ac:dyDescent="0.25">
      <c r="A1584" s="259">
        <f>IF(F1584&gt;0,COUNTIF(F$8:F1584,"&gt;0"),0)</f>
        <v>0</v>
      </c>
      <c r="B1584" s="260"/>
      <c r="C1584" s="261"/>
      <c r="D1584" s="262"/>
      <c r="E1584" s="263"/>
      <c r="F1584" s="263"/>
      <c r="G1584" s="264"/>
      <c r="H1584" s="265" t="str">
        <v/>
      </c>
      <c r="I1584" s="266">
        <v>0</v>
      </c>
      <c r="J1584" s="266">
        <v>0</v>
      </c>
      <c r="K1584" s="262"/>
      <c r="L1584" s="12">
        <v>0</v>
      </c>
    </row>
    <row r="1585" spans="1:12" x14ac:dyDescent="0.25">
      <c r="A1585" s="259">
        <f>IF(F1585&gt;0,COUNTIF(F$8:F1585,"&gt;0"),0)</f>
        <v>0</v>
      </c>
      <c r="B1585" s="260"/>
      <c r="C1585" s="261"/>
      <c r="D1585" s="262"/>
      <c r="E1585" s="263"/>
      <c r="F1585" s="263"/>
      <c r="G1585" s="264"/>
      <c r="H1585" s="265" t="str">
        <v/>
      </c>
      <c r="I1585" s="266">
        <v>0</v>
      </c>
      <c r="J1585" s="266">
        <v>0</v>
      </c>
      <c r="K1585" s="262"/>
      <c r="L1585" s="12">
        <v>0</v>
      </c>
    </row>
    <row r="1586" spans="1:12" x14ac:dyDescent="0.25">
      <c r="A1586" s="259">
        <f>IF(F1586&gt;0,COUNTIF(F$8:F1586,"&gt;0"),0)</f>
        <v>0</v>
      </c>
      <c r="B1586" s="260"/>
      <c r="C1586" s="261"/>
      <c r="D1586" s="262"/>
      <c r="E1586" s="263"/>
      <c r="F1586" s="263"/>
      <c r="G1586" s="264"/>
      <c r="H1586" s="265" t="str">
        <v/>
      </c>
      <c r="I1586" s="266">
        <v>0</v>
      </c>
      <c r="J1586" s="266">
        <v>0</v>
      </c>
      <c r="K1586" s="262"/>
      <c r="L1586" s="12">
        <v>0</v>
      </c>
    </row>
    <row r="1587" spans="1:12" x14ac:dyDescent="0.25">
      <c r="A1587" s="259">
        <f>IF(F1587&gt;0,COUNTIF(F$8:F1587,"&gt;0"),0)</f>
        <v>0</v>
      </c>
      <c r="B1587" s="260"/>
      <c r="C1587" s="261"/>
      <c r="D1587" s="262"/>
      <c r="E1587" s="263"/>
      <c r="F1587" s="263"/>
      <c r="G1587" s="264"/>
      <c r="H1587" s="265" t="str">
        <v/>
      </c>
      <c r="I1587" s="266">
        <v>0</v>
      </c>
      <c r="J1587" s="266">
        <v>0</v>
      </c>
      <c r="K1587" s="262"/>
      <c r="L1587" s="12">
        <v>0</v>
      </c>
    </row>
    <row r="1588" spans="1:12" x14ac:dyDescent="0.25">
      <c r="A1588" s="259">
        <f>IF(F1588&gt;0,COUNTIF(F$8:F1588,"&gt;0"),0)</f>
        <v>0</v>
      </c>
      <c r="B1588" s="260"/>
      <c r="C1588" s="261"/>
      <c r="D1588" s="262"/>
      <c r="E1588" s="263"/>
      <c r="F1588" s="263"/>
      <c r="G1588" s="264"/>
      <c r="H1588" s="265" t="str">
        <v/>
      </c>
      <c r="I1588" s="266">
        <v>0</v>
      </c>
      <c r="J1588" s="266">
        <v>0</v>
      </c>
      <c r="K1588" s="262"/>
      <c r="L1588" s="12">
        <v>0</v>
      </c>
    </row>
    <row r="1589" spans="1:12" x14ac:dyDescent="0.25">
      <c r="A1589" s="259">
        <f>IF(F1589&gt;0,COUNTIF(F$8:F1589,"&gt;0"),0)</f>
        <v>0</v>
      </c>
      <c r="B1589" s="260"/>
      <c r="C1589" s="261"/>
      <c r="D1589" s="262"/>
      <c r="E1589" s="263"/>
      <c r="F1589" s="263"/>
      <c r="G1589" s="264"/>
      <c r="H1589" s="265" t="str">
        <v/>
      </c>
      <c r="I1589" s="266">
        <v>0</v>
      </c>
      <c r="J1589" s="266">
        <v>0</v>
      </c>
      <c r="K1589" s="262"/>
      <c r="L1589" s="12">
        <v>0</v>
      </c>
    </row>
    <row r="1590" spans="1:12" x14ac:dyDescent="0.25">
      <c r="A1590" s="259">
        <f>IF(F1590&gt;0,COUNTIF(F$8:F1590,"&gt;0"),0)</f>
        <v>0</v>
      </c>
      <c r="B1590" s="260"/>
      <c r="C1590" s="261"/>
      <c r="D1590" s="262"/>
      <c r="E1590" s="263"/>
      <c r="F1590" s="263"/>
      <c r="G1590" s="264"/>
      <c r="H1590" s="265" t="str">
        <v/>
      </c>
      <c r="I1590" s="266">
        <v>0</v>
      </c>
      <c r="J1590" s="266">
        <v>0</v>
      </c>
      <c r="K1590" s="262"/>
      <c r="L1590" s="12">
        <v>0</v>
      </c>
    </row>
    <row r="1591" spans="1:12" x14ac:dyDescent="0.25">
      <c r="A1591" s="259">
        <f>IF(F1591&gt;0,COUNTIF(F$8:F1591,"&gt;0"),0)</f>
        <v>0</v>
      </c>
      <c r="B1591" s="260"/>
      <c r="C1591" s="261"/>
      <c r="D1591" s="262"/>
      <c r="E1591" s="263"/>
      <c r="F1591" s="263"/>
      <c r="G1591" s="264"/>
      <c r="H1591" s="265" t="str">
        <v/>
      </c>
      <c r="I1591" s="266">
        <v>0</v>
      </c>
      <c r="J1591" s="266">
        <v>0</v>
      </c>
      <c r="K1591" s="262"/>
      <c r="L1591" s="12">
        <v>0</v>
      </c>
    </row>
    <row r="1592" spans="1:12" x14ac:dyDescent="0.25">
      <c r="A1592" s="259">
        <f>IF(F1592&gt;0,COUNTIF(F$8:F1592,"&gt;0"),0)</f>
        <v>0</v>
      </c>
      <c r="B1592" s="260"/>
      <c r="C1592" s="261"/>
      <c r="D1592" s="262"/>
      <c r="E1592" s="263"/>
      <c r="F1592" s="263"/>
      <c r="G1592" s="264"/>
      <c r="H1592" s="265" t="str">
        <v/>
      </c>
      <c r="I1592" s="266">
        <v>0</v>
      </c>
      <c r="J1592" s="266">
        <v>0</v>
      </c>
      <c r="K1592" s="262"/>
      <c r="L1592" s="12">
        <v>0</v>
      </c>
    </row>
    <row r="1593" spans="1:12" x14ac:dyDescent="0.25">
      <c r="A1593" s="259">
        <f>IF(F1593&gt;0,COUNTIF(F$8:F1593,"&gt;0"),0)</f>
        <v>0</v>
      </c>
      <c r="B1593" s="260"/>
      <c r="C1593" s="261"/>
      <c r="D1593" s="262"/>
      <c r="E1593" s="263"/>
      <c r="F1593" s="263"/>
      <c r="G1593" s="264"/>
      <c r="H1593" s="265" t="str">
        <v/>
      </c>
      <c r="I1593" s="266">
        <v>0</v>
      </c>
      <c r="J1593" s="266">
        <v>0</v>
      </c>
      <c r="K1593" s="262"/>
      <c r="L1593" s="12">
        <v>0</v>
      </c>
    </row>
    <row r="1594" spans="1:12" x14ac:dyDescent="0.25">
      <c r="A1594" s="259">
        <f>IF(F1594&gt;0,COUNTIF(F$8:F1594,"&gt;0"),0)</f>
        <v>0</v>
      </c>
      <c r="B1594" s="260"/>
      <c r="C1594" s="261"/>
      <c r="D1594" s="262"/>
      <c r="E1594" s="263"/>
      <c r="F1594" s="263"/>
      <c r="G1594" s="264"/>
      <c r="H1594" s="265" t="str">
        <v/>
      </c>
      <c r="I1594" s="266">
        <v>0</v>
      </c>
      <c r="J1594" s="266">
        <v>0</v>
      </c>
      <c r="K1594" s="262"/>
      <c r="L1594" s="12">
        <v>0</v>
      </c>
    </row>
    <row r="1595" spans="1:12" x14ac:dyDescent="0.25">
      <c r="A1595" s="259">
        <f>IF(F1595&gt;0,COUNTIF(F$8:F1595,"&gt;0"),0)</f>
        <v>0</v>
      </c>
      <c r="B1595" s="260"/>
      <c r="C1595" s="261"/>
      <c r="D1595" s="262"/>
      <c r="E1595" s="263"/>
      <c r="F1595" s="263"/>
      <c r="G1595" s="264"/>
      <c r="H1595" s="265" t="str">
        <v/>
      </c>
      <c r="I1595" s="266">
        <v>0</v>
      </c>
      <c r="J1595" s="266">
        <v>0</v>
      </c>
      <c r="K1595" s="262"/>
      <c r="L1595" s="12">
        <v>0</v>
      </c>
    </row>
    <row r="1596" spans="1:12" x14ac:dyDescent="0.25">
      <c r="A1596" s="259">
        <f>IF(F1596&gt;0,COUNTIF(F$8:F1596,"&gt;0"),0)</f>
        <v>0</v>
      </c>
      <c r="B1596" s="260"/>
      <c r="C1596" s="261"/>
      <c r="D1596" s="262"/>
      <c r="E1596" s="263"/>
      <c r="F1596" s="263"/>
      <c r="G1596" s="264"/>
      <c r="H1596" s="265" t="str">
        <v/>
      </c>
      <c r="I1596" s="266">
        <v>0</v>
      </c>
      <c r="J1596" s="266">
        <v>0</v>
      </c>
      <c r="K1596" s="262"/>
      <c r="L1596" s="12">
        <v>0</v>
      </c>
    </row>
    <row r="1597" spans="1:12" x14ac:dyDescent="0.25">
      <c r="A1597" s="259">
        <f>IF(F1597&gt;0,COUNTIF(F$8:F1597,"&gt;0"),0)</f>
        <v>0</v>
      </c>
      <c r="B1597" s="260"/>
      <c r="C1597" s="261"/>
      <c r="D1597" s="262"/>
      <c r="E1597" s="263"/>
      <c r="F1597" s="263"/>
      <c r="G1597" s="264"/>
      <c r="H1597" s="265" t="str">
        <v/>
      </c>
      <c r="I1597" s="266">
        <v>0</v>
      </c>
      <c r="J1597" s="266">
        <v>0</v>
      </c>
      <c r="K1597" s="262"/>
      <c r="L1597" s="12">
        <v>0</v>
      </c>
    </row>
    <row r="1598" spans="1:12" x14ac:dyDescent="0.25">
      <c r="A1598" s="259">
        <f>IF(F1598&gt;0,COUNTIF(F$8:F1598,"&gt;0"),0)</f>
        <v>0</v>
      </c>
      <c r="B1598" s="260"/>
      <c r="C1598" s="261"/>
      <c r="D1598" s="262"/>
      <c r="E1598" s="263"/>
      <c r="F1598" s="263"/>
      <c r="G1598" s="264"/>
      <c r="H1598" s="265" t="str">
        <v/>
      </c>
      <c r="I1598" s="266">
        <v>0</v>
      </c>
      <c r="J1598" s="266">
        <v>0</v>
      </c>
      <c r="K1598" s="262"/>
      <c r="L1598" s="12">
        <v>0</v>
      </c>
    </row>
    <row r="1599" spans="1:12" x14ac:dyDescent="0.25">
      <c r="A1599" s="259">
        <f>IF(F1599&gt;0,COUNTIF(F$8:F1599,"&gt;0"),0)</f>
        <v>0</v>
      </c>
      <c r="B1599" s="260"/>
      <c r="C1599" s="261"/>
      <c r="D1599" s="262"/>
      <c r="E1599" s="263"/>
      <c r="F1599" s="263"/>
      <c r="G1599" s="264"/>
      <c r="H1599" s="265" t="str">
        <v/>
      </c>
      <c r="I1599" s="266">
        <v>0</v>
      </c>
      <c r="J1599" s="266">
        <v>0</v>
      </c>
      <c r="K1599" s="262"/>
      <c r="L1599" s="12">
        <v>0</v>
      </c>
    </row>
    <row r="1600" spans="1:12" x14ac:dyDescent="0.25">
      <c r="A1600" s="259">
        <f>IF(F1600&gt;0,COUNTIF(F$8:F1600,"&gt;0"),0)</f>
        <v>0</v>
      </c>
      <c r="B1600" s="260"/>
      <c r="C1600" s="261"/>
      <c r="D1600" s="262"/>
      <c r="E1600" s="263"/>
      <c r="F1600" s="263"/>
      <c r="G1600" s="264"/>
      <c r="H1600" s="265" t="str">
        <v/>
      </c>
      <c r="I1600" s="266">
        <v>0</v>
      </c>
      <c r="J1600" s="266">
        <v>0</v>
      </c>
      <c r="K1600" s="262"/>
      <c r="L1600" s="12">
        <v>0</v>
      </c>
    </row>
    <row r="1601" spans="1:12" x14ac:dyDescent="0.25">
      <c r="A1601" s="259">
        <f>IF(F1601&gt;0,COUNTIF(F$8:F1601,"&gt;0"),0)</f>
        <v>0</v>
      </c>
      <c r="B1601" s="260"/>
      <c r="C1601" s="261"/>
      <c r="D1601" s="262"/>
      <c r="E1601" s="263"/>
      <c r="F1601" s="263"/>
      <c r="G1601" s="264"/>
      <c r="H1601" s="265" t="str">
        <v/>
      </c>
      <c r="I1601" s="266">
        <v>0</v>
      </c>
      <c r="J1601" s="266">
        <v>0</v>
      </c>
      <c r="K1601" s="262"/>
      <c r="L1601" s="12">
        <v>0</v>
      </c>
    </row>
    <row r="1602" spans="1:12" x14ac:dyDescent="0.25">
      <c r="A1602" s="259">
        <f>IF(F1602&gt;0,COUNTIF(F$8:F1602,"&gt;0"),0)</f>
        <v>0</v>
      </c>
      <c r="B1602" s="260"/>
      <c r="C1602" s="261"/>
      <c r="D1602" s="262"/>
      <c r="E1602" s="263"/>
      <c r="F1602" s="263"/>
      <c r="G1602" s="264"/>
      <c r="H1602" s="265" t="str">
        <v/>
      </c>
      <c r="I1602" s="266">
        <v>0</v>
      </c>
      <c r="J1602" s="266">
        <v>0</v>
      </c>
      <c r="K1602" s="262"/>
      <c r="L1602" s="12">
        <v>0</v>
      </c>
    </row>
    <row r="1603" spans="1:12" x14ac:dyDescent="0.25">
      <c r="A1603" s="259">
        <f>IF(F1603&gt;0,COUNTIF(F$8:F1603,"&gt;0"),0)</f>
        <v>0</v>
      </c>
      <c r="B1603" s="260"/>
      <c r="C1603" s="261"/>
      <c r="D1603" s="262"/>
      <c r="E1603" s="263"/>
      <c r="F1603" s="263"/>
      <c r="G1603" s="264"/>
      <c r="H1603" s="265" t="str">
        <v/>
      </c>
      <c r="I1603" s="266">
        <v>0</v>
      </c>
      <c r="J1603" s="266">
        <v>0</v>
      </c>
      <c r="K1603" s="262"/>
      <c r="L1603" s="12">
        <v>0</v>
      </c>
    </row>
    <row r="1604" spans="1:12" x14ac:dyDescent="0.25">
      <c r="A1604" s="259">
        <f>IF(F1604&gt;0,COUNTIF(F$8:F1604,"&gt;0"),0)</f>
        <v>0</v>
      </c>
      <c r="B1604" s="260"/>
      <c r="C1604" s="261"/>
      <c r="D1604" s="262"/>
      <c r="E1604" s="263"/>
      <c r="F1604" s="263"/>
      <c r="G1604" s="264"/>
      <c r="H1604" s="265" t="str">
        <v/>
      </c>
      <c r="I1604" s="266">
        <v>0</v>
      </c>
      <c r="J1604" s="266">
        <v>0</v>
      </c>
      <c r="K1604" s="262"/>
      <c r="L1604" s="12">
        <v>0</v>
      </c>
    </row>
    <row r="1605" spans="1:12" x14ac:dyDescent="0.25">
      <c r="A1605" s="259">
        <f>IF(F1605&gt;0,COUNTIF(F$8:F1605,"&gt;0"),0)</f>
        <v>0</v>
      </c>
      <c r="B1605" s="260"/>
      <c r="C1605" s="261"/>
      <c r="D1605" s="262"/>
      <c r="E1605" s="263"/>
      <c r="F1605" s="263"/>
      <c r="G1605" s="264"/>
      <c r="H1605" s="265" t="str">
        <v/>
      </c>
      <c r="I1605" s="266">
        <v>0</v>
      </c>
      <c r="J1605" s="266">
        <v>0</v>
      </c>
      <c r="K1605" s="262"/>
      <c r="L1605" s="12">
        <v>0</v>
      </c>
    </row>
    <row r="1606" spans="1:12" x14ac:dyDescent="0.25">
      <c r="A1606" s="259">
        <f>IF(F1606&gt;0,COUNTIF(F$8:F1606,"&gt;0"),0)</f>
        <v>0</v>
      </c>
      <c r="B1606" s="260"/>
      <c r="C1606" s="261"/>
      <c r="D1606" s="262"/>
      <c r="E1606" s="263"/>
      <c r="F1606" s="263"/>
      <c r="G1606" s="264"/>
      <c r="H1606" s="265" t="str">
        <v/>
      </c>
      <c r="I1606" s="266">
        <v>0</v>
      </c>
      <c r="J1606" s="266">
        <v>0</v>
      </c>
      <c r="K1606" s="262"/>
      <c r="L1606" s="12">
        <v>0</v>
      </c>
    </row>
    <row r="1607" spans="1:12" x14ac:dyDescent="0.25">
      <c r="A1607" s="259">
        <f>IF(F1607&gt;0,COUNTIF(F$8:F1607,"&gt;0"),0)</f>
        <v>0</v>
      </c>
      <c r="B1607" s="260"/>
      <c r="C1607" s="261"/>
      <c r="D1607" s="262"/>
      <c r="E1607" s="263"/>
      <c r="F1607" s="263"/>
      <c r="G1607" s="264"/>
      <c r="H1607" s="265" t="str">
        <v/>
      </c>
      <c r="I1607" s="266">
        <v>0</v>
      </c>
      <c r="J1607" s="266">
        <v>0</v>
      </c>
      <c r="K1607" s="262"/>
      <c r="L1607" s="12">
        <v>0</v>
      </c>
    </row>
    <row r="1608" spans="1:12" x14ac:dyDescent="0.25">
      <c r="A1608" s="259">
        <f>IF(F1608&gt;0,COUNTIF(F$8:F1608,"&gt;0"),0)</f>
        <v>0</v>
      </c>
      <c r="B1608" s="260"/>
      <c r="C1608" s="261"/>
      <c r="D1608" s="262"/>
      <c r="E1608" s="263"/>
      <c r="F1608" s="263"/>
      <c r="G1608" s="264"/>
      <c r="H1608" s="265" t="str">
        <v/>
      </c>
      <c r="I1608" s="266">
        <v>0</v>
      </c>
      <c r="J1608" s="266">
        <v>0</v>
      </c>
      <c r="K1608" s="262"/>
      <c r="L1608" s="12">
        <v>0</v>
      </c>
    </row>
    <row r="1609" spans="1:12" x14ac:dyDescent="0.25">
      <c r="A1609" s="259">
        <f>IF(F1609&gt;0,COUNTIF(F$8:F1609,"&gt;0"),0)</f>
        <v>0</v>
      </c>
      <c r="B1609" s="260"/>
      <c r="C1609" s="261"/>
      <c r="D1609" s="262"/>
      <c r="E1609" s="263"/>
      <c r="F1609" s="263"/>
      <c r="G1609" s="264"/>
      <c r="H1609" s="265" t="str">
        <v/>
      </c>
      <c r="I1609" s="266">
        <v>0</v>
      </c>
      <c r="J1609" s="266">
        <v>0</v>
      </c>
      <c r="K1609" s="262"/>
      <c r="L1609" s="12">
        <v>0</v>
      </c>
    </row>
    <row r="1610" spans="1:12" x14ac:dyDescent="0.25">
      <c r="A1610" s="259">
        <f>IF(F1610&gt;0,COUNTIF(F$8:F1610,"&gt;0"),0)</f>
        <v>0</v>
      </c>
      <c r="B1610" s="260"/>
      <c r="C1610" s="261"/>
      <c r="D1610" s="262"/>
      <c r="E1610" s="263"/>
      <c r="F1610" s="263"/>
      <c r="G1610" s="264"/>
      <c r="H1610" s="265" t="str">
        <v/>
      </c>
      <c r="I1610" s="266">
        <v>0</v>
      </c>
      <c r="J1610" s="266">
        <v>0</v>
      </c>
      <c r="K1610" s="262"/>
      <c r="L1610" s="12">
        <v>0</v>
      </c>
    </row>
    <row r="1611" spans="1:12" x14ac:dyDescent="0.25">
      <c r="A1611" s="259">
        <f>IF(F1611&gt;0,COUNTIF(F$8:F1611,"&gt;0"),0)</f>
        <v>0</v>
      </c>
      <c r="B1611" s="260"/>
      <c r="C1611" s="261"/>
      <c r="D1611" s="262"/>
      <c r="E1611" s="263"/>
      <c r="F1611" s="263"/>
      <c r="G1611" s="264"/>
      <c r="H1611" s="265" t="str">
        <v/>
      </c>
      <c r="I1611" s="266">
        <v>0</v>
      </c>
      <c r="J1611" s="266">
        <v>0</v>
      </c>
      <c r="K1611" s="262"/>
      <c r="L1611" s="12">
        <v>0</v>
      </c>
    </row>
    <row r="1612" spans="1:12" x14ac:dyDescent="0.25">
      <c r="A1612" s="259">
        <f>IF(F1612&gt;0,COUNTIF(F$8:F1612,"&gt;0"),0)</f>
        <v>0</v>
      </c>
      <c r="B1612" s="260"/>
      <c r="C1612" s="261"/>
      <c r="D1612" s="262"/>
      <c r="E1612" s="263"/>
      <c r="F1612" s="263"/>
      <c r="G1612" s="264"/>
      <c r="H1612" s="265" t="str">
        <v/>
      </c>
      <c r="I1612" s="266">
        <v>0</v>
      </c>
      <c r="J1612" s="266">
        <v>0</v>
      </c>
      <c r="K1612" s="262"/>
      <c r="L1612" s="12">
        <v>0</v>
      </c>
    </row>
    <row r="1613" spans="1:12" x14ac:dyDescent="0.25">
      <c r="A1613" s="259">
        <f>IF(F1613&gt;0,COUNTIF(F$8:F1613,"&gt;0"),0)</f>
        <v>0</v>
      </c>
      <c r="B1613" s="260"/>
      <c r="C1613" s="261"/>
      <c r="D1613" s="262"/>
      <c r="E1613" s="263"/>
      <c r="F1613" s="263"/>
      <c r="G1613" s="264"/>
      <c r="H1613" s="265" t="str">
        <v/>
      </c>
      <c r="I1613" s="266">
        <v>0</v>
      </c>
      <c r="J1613" s="266">
        <v>0</v>
      </c>
      <c r="K1613" s="262"/>
      <c r="L1613" s="12">
        <v>0</v>
      </c>
    </row>
    <row r="1614" spans="1:12" x14ac:dyDescent="0.25">
      <c r="A1614" s="259">
        <f>IF(F1614&gt;0,COUNTIF(F$8:F1614,"&gt;0"),0)</f>
        <v>0</v>
      </c>
      <c r="B1614" s="260"/>
      <c r="C1614" s="261"/>
      <c r="D1614" s="262"/>
      <c r="E1614" s="263"/>
      <c r="F1614" s="263"/>
      <c r="G1614" s="264"/>
      <c r="H1614" s="265" t="str">
        <v/>
      </c>
      <c r="I1614" s="266">
        <v>0</v>
      </c>
      <c r="J1614" s="266">
        <v>0</v>
      </c>
      <c r="K1614" s="262"/>
      <c r="L1614" s="12">
        <v>0</v>
      </c>
    </row>
    <row r="1615" spans="1:12" x14ac:dyDescent="0.25">
      <c r="A1615" s="259">
        <f>IF(F1615&gt;0,COUNTIF(F$8:F1615,"&gt;0"),0)</f>
        <v>0</v>
      </c>
      <c r="B1615" s="260"/>
      <c r="C1615" s="261"/>
      <c r="D1615" s="262"/>
      <c r="E1615" s="263"/>
      <c r="F1615" s="263"/>
      <c r="G1615" s="264"/>
      <c r="H1615" s="265" t="str">
        <v/>
      </c>
      <c r="I1615" s="266">
        <v>0</v>
      </c>
      <c r="J1615" s="266">
        <v>0</v>
      </c>
      <c r="K1615" s="262"/>
      <c r="L1615" s="12">
        <v>0</v>
      </c>
    </row>
    <row r="1616" spans="1:12" x14ac:dyDescent="0.25">
      <c r="A1616" s="259">
        <f>IF(F1616&gt;0,COUNTIF(F$8:F1616,"&gt;0"),0)</f>
        <v>0</v>
      </c>
      <c r="B1616" s="260"/>
      <c r="C1616" s="261"/>
      <c r="D1616" s="262"/>
      <c r="E1616" s="263"/>
      <c r="F1616" s="263"/>
      <c r="G1616" s="264"/>
      <c r="H1616" s="265" t="str">
        <v/>
      </c>
      <c r="I1616" s="266">
        <v>0</v>
      </c>
      <c r="J1616" s="266">
        <v>0</v>
      </c>
      <c r="K1616" s="262"/>
      <c r="L1616" s="12">
        <v>0</v>
      </c>
    </row>
    <row r="1617" spans="1:12" x14ac:dyDescent="0.25">
      <c r="A1617" s="259">
        <f>IF(F1617&gt;0,COUNTIF(F$8:F1617,"&gt;0"),0)</f>
        <v>0</v>
      </c>
      <c r="B1617" s="260"/>
      <c r="C1617" s="261"/>
      <c r="D1617" s="262"/>
      <c r="E1617" s="263"/>
      <c r="F1617" s="263"/>
      <c r="G1617" s="264"/>
      <c r="H1617" s="265" t="str">
        <v/>
      </c>
      <c r="I1617" s="266">
        <v>0</v>
      </c>
      <c r="J1617" s="266">
        <v>0</v>
      </c>
      <c r="K1617" s="262"/>
      <c r="L1617" s="12">
        <v>0</v>
      </c>
    </row>
    <row r="1618" spans="1:12" x14ac:dyDescent="0.25">
      <c r="A1618" s="259">
        <f>IF(F1618&gt;0,COUNTIF(F$8:F1618,"&gt;0"),0)</f>
        <v>0</v>
      </c>
      <c r="B1618" s="260"/>
      <c r="C1618" s="261"/>
      <c r="D1618" s="262"/>
      <c r="E1618" s="263"/>
      <c r="F1618" s="263"/>
      <c r="G1618" s="264"/>
      <c r="H1618" s="265" t="str">
        <v/>
      </c>
      <c r="I1618" s="266">
        <v>0</v>
      </c>
      <c r="J1618" s="266">
        <v>0</v>
      </c>
      <c r="K1618" s="262"/>
      <c r="L1618" s="12">
        <v>0</v>
      </c>
    </row>
    <row r="1619" spans="1:12" x14ac:dyDescent="0.25">
      <c r="A1619" s="259">
        <f>IF(F1619&gt;0,COUNTIF(F$8:F1619,"&gt;0"),0)</f>
        <v>0</v>
      </c>
      <c r="B1619" s="260"/>
      <c r="C1619" s="261"/>
      <c r="D1619" s="262"/>
      <c r="E1619" s="263"/>
      <c r="F1619" s="263"/>
      <c r="G1619" s="264"/>
      <c r="H1619" s="265" t="str">
        <v/>
      </c>
      <c r="I1619" s="266">
        <v>0</v>
      </c>
      <c r="J1619" s="266">
        <v>0</v>
      </c>
      <c r="K1619" s="262"/>
      <c r="L1619" s="12">
        <v>0</v>
      </c>
    </row>
    <row r="1620" spans="1:12" x14ac:dyDescent="0.25">
      <c r="A1620" s="259">
        <f>IF(F1620&gt;0,COUNTIF(F$8:F1620,"&gt;0"),0)</f>
        <v>0</v>
      </c>
      <c r="B1620" s="260"/>
      <c r="C1620" s="261"/>
      <c r="D1620" s="262"/>
      <c r="E1620" s="263"/>
      <c r="F1620" s="263"/>
      <c r="G1620" s="264"/>
      <c r="H1620" s="265" t="str">
        <v/>
      </c>
      <c r="I1620" s="266">
        <v>0</v>
      </c>
      <c r="J1620" s="266">
        <v>0</v>
      </c>
      <c r="K1620" s="262"/>
      <c r="L1620" s="12">
        <v>0</v>
      </c>
    </row>
    <row r="1621" spans="1:12" x14ac:dyDescent="0.25">
      <c r="A1621" s="259">
        <f>IF(F1621&gt;0,COUNTIF(F$8:F1621,"&gt;0"),0)</f>
        <v>0</v>
      </c>
      <c r="B1621" s="260"/>
      <c r="C1621" s="261"/>
      <c r="D1621" s="262"/>
      <c r="E1621" s="263"/>
      <c r="F1621" s="263"/>
      <c r="G1621" s="264"/>
      <c r="H1621" s="265" t="str">
        <v/>
      </c>
      <c r="I1621" s="266">
        <v>0</v>
      </c>
      <c r="J1621" s="266">
        <v>0</v>
      </c>
      <c r="K1621" s="262"/>
      <c r="L1621" s="12">
        <v>0</v>
      </c>
    </row>
    <row r="1622" spans="1:12" x14ac:dyDescent="0.25">
      <c r="A1622" s="259">
        <f>IF(F1622&gt;0,COUNTIF(F$8:F1622,"&gt;0"),0)</f>
        <v>0</v>
      </c>
      <c r="B1622" s="260"/>
      <c r="C1622" s="261"/>
      <c r="D1622" s="262"/>
      <c r="E1622" s="263"/>
      <c r="F1622" s="263"/>
      <c r="G1622" s="264"/>
      <c r="H1622" s="265" t="str">
        <v/>
      </c>
      <c r="I1622" s="266">
        <v>0</v>
      </c>
      <c r="J1622" s="266">
        <v>0</v>
      </c>
      <c r="K1622" s="262"/>
      <c r="L1622" s="12">
        <v>0</v>
      </c>
    </row>
    <row r="1623" spans="1:12" x14ac:dyDescent="0.25">
      <c r="A1623" s="259">
        <f>IF(F1623&gt;0,COUNTIF(F$8:F1623,"&gt;0"),0)</f>
        <v>0</v>
      </c>
      <c r="B1623" s="260"/>
      <c r="C1623" s="261"/>
      <c r="D1623" s="262"/>
      <c r="E1623" s="263"/>
      <c r="F1623" s="263"/>
      <c r="G1623" s="264"/>
      <c r="H1623" s="265" t="str">
        <v/>
      </c>
      <c r="I1623" s="266">
        <v>0</v>
      </c>
      <c r="J1623" s="266">
        <v>0</v>
      </c>
      <c r="K1623" s="262"/>
      <c r="L1623" s="12">
        <v>0</v>
      </c>
    </row>
    <row r="1624" spans="1:12" x14ac:dyDescent="0.25">
      <c r="A1624" s="259">
        <f>IF(F1624&gt;0,COUNTIF(F$8:F1624,"&gt;0"),0)</f>
        <v>0</v>
      </c>
      <c r="B1624" s="260"/>
      <c r="C1624" s="261"/>
      <c r="D1624" s="262"/>
      <c r="E1624" s="263"/>
      <c r="F1624" s="263"/>
      <c r="G1624" s="264"/>
      <c r="H1624" s="265" t="str">
        <v/>
      </c>
      <c r="I1624" s="266">
        <v>0</v>
      </c>
      <c r="J1624" s="266">
        <v>0</v>
      </c>
      <c r="K1624" s="262"/>
      <c r="L1624" s="12">
        <v>0</v>
      </c>
    </row>
    <row r="1625" spans="1:12" x14ac:dyDescent="0.25">
      <c r="A1625" s="259">
        <f>IF(F1625&gt;0,COUNTIF(F$8:F1625,"&gt;0"),0)</f>
        <v>0</v>
      </c>
      <c r="B1625" s="260"/>
      <c r="C1625" s="261"/>
      <c r="D1625" s="262"/>
      <c r="E1625" s="263"/>
      <c r="F1625" s="263"/>
      <c r="G1625" s="264"/>
      <c r="H1625" s="265" t="str">
        <v/>
      </c>
      <c r="I1625" s="266">
        <v>0</v>
      </c>
      <c r="J1625" s="266">
        <v>0</v>
      </c>
      <c r="K1625" s="262"/>
      <c r="L1625" s="12">
        <v>0</v>
      </c>
    </row>
    <row r="1626" spans="1:12" x14ac:dyDescent="0.25">
      <c r="A1626" s="259">
        <f>IF(F1626&gt;0,COUNTIF(F$8:F1626,"&gt;0"),0)</f>
        <v>0</v>
      </c>
      <c r="B1626" s="260"/>
      <c r="C1626" s="261"/>
      <c r="D1626" s="262"/>
      <c r="E1626" s="263"/>
      <c r="F1626" s="263"/>
      <c r="G1626" s="264"/>
      <c r="H1626" s="265" t="str">
        <v/>
      </c>
      <c r="I1626" s="266">
        <v>0</v>
      </c>
      <c r="J1626" s="266">
        <v>0</v>
      </c>
      <c r="K1626" s="262"/>
      <c r="L1626" s="12">
        <v>0</v>
      </c>
    </row>
    <row r="1627" spans="1:12" x14ac:dyDescent="0.25">
      <c r="A1627" s="259">
        <f>IF(F1627&gt;0,COUNTIF(F$8:F1627,"&gt;0"),0)</f>
        <v>0</v>
      </c>
      <c r="B1627" s="260"/>
      <c r="C1627" s="261"/>
      <c r="D1627" s="262"/>
      <c r="E1627" s="263"/>
      <c r="F1627" s="263"/>
      <c r="G1627" s="264"/>
      <c r="H1627" s="265" t="str">
        <v/>
      </c>
      <c r="I1627" s="266">
        <v>0</v>
      </c>
      <c r="J1627" s="266">
        <v>0</v>
      </c>
      <c r="K1627" s="262"/>
      <c r="L1627" s="12">
        <v>0</v>
      </c>
    </row>
    <row r="1628" spans="1:12" x14ac:dyDescent="0.25">
      <c r="A1628" s="259">
        <f>IF(F1628&gt;0,COUNTIF(F$8:F1628,"&gt;0"),0)</f>
        <v>0</v>
      </c>
      <c r="B1628" s="260"/>
      <c r="C1628" s="261"/>
      <c r="D1628" s="262"/>
      <c r="E1628" s="263"/>
      <c r="F1628" s="263"/>
      <c r="G1628" s="264"/>
      <c r="H1628" s="265" t="str">
        <v/>
      </c>
      <c r="I1628" s="266">
        <v>0</v>
      </c>
      <c r="J1628" s="266">
        <v>0</v>
      </c>
      <c r="K1628" s="262"/>
      <c r="L1628" s="12">
        <v>0</v>
      </c>
    </row>
    <row r="1629" spans="1:12" x14ac:dyDescent="0.25">
      <c r="A1629" s="259">
        <f>IF(F1629&gt;0,COUNTIF(F$8:F1629,"&gt;0"),0)</f>
        <v>0</v>
      </c>
      <c r="B1629" s="260"/>
      <c r="C1629" s="261"/>
      <c r="D1629" s="262"/>
      <c r="E1629" s="263"/>
      <c r="F1629" s="263"/>
      <c r="G1629" s="264"/>
      <c r="H1629" s="265" t="str">
        <v/>
      </c>
      <c r="I1629" s="266">
        <v>0</v>
      </c>
      <c r="J1629" s="266">
        <v>0</v>
      </c>
      <c r="K1629" s="262"/>
      <c r="L1629" s="12">
        <v>0</v>
      </c>
    </row>
    <row r="1630" spans="1:12" x14ac:dyDescent="0.25">
      <c r="A1630" s="259">
        <f>IF(F1630&gt;0,COUNTIF(F$8:F1630,"&gt;0"),0)</f>
        <v>0</v>
      </c>
      <c r="B1630" s="260"/>
      <c r="C1630" s="261"/>
      <c r="D1630" s="262"/>
      <c r="E1630" s="263"/>
      <c r="F1630" s="263"/>
      <c r="G1630" s="264"/>
      <c r="H1630" s="265" t="str">
        <v/>
      </c>
      <c r="I1630" s="266">
        <v>0</v>
      </c>
      <c r="J1630" s="266">
        <v>0</v>
      </c>
      <c r="K1630" s="262"/>
      <c r="L1630" s="12">
        <v>0</v>
      </c>
    </row>
    <row r="1631" spans="1:12" x14ac:dyDescent="0.25">
      <c r="A1631" s="259">
        <f>IF(F1631&gt;0,COUNTIF(F$8:F1631,"&gt;0"),0)</f>
        <v>0</v>
      </c>
      <c r="B1631" s="260"/>
      <c r="C1631" s="261"/>
      <c r="D1631" s="262"/>
      <c r="E1631" s="263"/>
      <c r="F1631" s="263"/>
      <c r="G1631" s="264"/>
      <c r="H1631" s="265" t="str">
        <v/>
      </c>
      <c r="I1631" s="266">
        <v>0</v>
      </c>
      <c r="J1631" s="266">
        <v>0</v>
      </c>
      <c r="K1631" s="262"/>
      <c r="L1631" s="12">
        <v>0</v>
      </c>
    </row>
    <row r="1632" spans="1:12" x14ac:dyDescent="0.25">
      <c r="A1632" s="259">
        <f>IF(F1632&gt;0,COUNTIF(F$8:F1632,"&gt;0"),0)</f>
        <v>0</v>
      </c>
      <c r="B1632" s="260"/>
      <c r="C1632" s="261"/>
      <c r="D1632" s="262"/>
      <c r="E1632" s="263"/>
      <c r="F1632" s="263"/>
      <c r="G1632" s="264"/>
      <c r="H1632" s="265" t="str">
        <v/>
      </c>
      <c r="I1632" s="266">
        <v>0</v>
      </c>
      <c r="J1632" s="266">
        <v>0</v>
      </c>
      <c r="K1632" s="262"/>
      <c r="L1632" s="12">
        <v>0</v>
      </c>
    </row>
    <row r="1633" spans="1:12" x14ac:dyDescent="0.25">
      <c r="A1633" s="259">
        <f>IF(F1633&gt;0,COUNTIF(F$8:F1633,"&gt;0"),0)</f>
        <v>0</v>
      </c>
      <c r="B1633" s="260"/>
      <c r="C1633" s="261"/>
      <c r="D1633" s="262"/>
      <c r="E1633" s="263"/>
      <c r="F1633" s="263"/>
      <c r="G1633" s="264"/>
      <c r="H1633" s="265" t="str">
        <v/>
      </c>
      <c r="I1633" s="266">
        <v>0</v>
      </c>
      <c r="J1633" s="266">
        <v>0</v>
      </c>
      <c r="K1633" s="262"/>
      <c r="L1633" s="12">
        <v>0</v>
      </c>
    </row>
    <row r="1634" spans="1:12" x14ac:dyDescent="0.25">
      <c r="A1634" s="259">
        <f>IF(F1634&gt;0,COUNTIF(F$8:F1634,"&gt;0"),0)</f>
        <v>0</v>
      </c>
      <c r="B1634" s="260"/>
      <c r="C1634" s="261"/>
      <c r="D1634" s="262"/>
      <c r="E1634" s="263"/>
      <c r="F1634" s="263"/>
      <c r="G1634" s="264"/>
      <c r="H1634" s="265" t="str">
        <v/>
      </c>
      <c r="I1634" s="266">
        <v>0</v>
      </c>
      <c r="J1634" s="266">
        <v>0</v>
      </c>
      <c r="K1634" s="262"/>
      <c r="L1634" s="12">
        <v>0</v>
      </c>
    </row>
    <row r="1635" spans="1:12" x14ac:dyDescent="0.25">
      <c r="A1635" s="259">
        <f>IF(F1635&gt;0,COUNTIF(F$8:F1635,"&gt;0"),0)</f>
        <v>0</v>
      </c>
      <c r="B1635" s="260"/>
      <c r="C1635" s="261"/>
      <c r="D1635" s="262"/>
      <c r="E1635" s="263"/>
      <c r="F1635" s="263"/>
      <c r="G1635" s="264"/>
      <c r="H1635" s="265" t="str">
        <v/>
      </c>
      <c r="I1635" s="266">
        <v>0</v>
      </c>
      <c r="J1635" s="266">
        <v>0</v>
      </c>
      <c r="K1635" s="262"/>
      <c r="L1635" s="12">
        <v>0</v>
      </c>
    </row>
    <row r="1636" spans="1:12" x14ac:dyDescent="0.25">
      <c r="A1636" s="259">
        <f>IF(F1636&gt;0,COUNTIF(F$8:F1636,"&gt;0"),0)</f>
        <v>0</v>
      </c>
      <c r="B1636" s="260"/>
      <c r="C1636" s="261"/>
      <c r="D1636" s="262"/>
      <c r="E1636" s="263"/>
      <c r="F1636" s="263"/>
      <c r="G1636" s="264"/>
      <c r="H1636" s="265" t="str">
        <v/>
      </c>
      <c r="I1636" s="266">
        <v>0</v>
      </c>
      <c r="J1636" s="266">
        <v>0</v>
      </c>
      <c r="K1636" s="262"/>
      <c r="L1636" s="12">
        <v>0</v>
      </c>
    </row>
    <row r="1637" spans="1:12" x14ac:dyDescent="0.25">
      <c r="A1637" s="259">
        <f>IF(F1637&gt;0,COUNTIF(F$8:F1637,"&gt;0"),0)</f>
        <v>0</v>
      </c>
      <c r="B1637" s="260"/>
      <c r="C1637" s="261"/>
      <c r="D1637" s="262"/>
      <c r="E1637" s="263"/>
      <c r="F1637" s="263"/>
      <c r="G1637" s="264"/>
      <c r="H1637" s="265" t="str">
        <v/>
      </c>
      <c r="I1637" s="266">
        <v>0</v>
      </c>
      <c r="J1637" s="266">
        <v>0</v>
      </c>
      <c r="K1637" s="262"/>
      <c r="L1637" s="12">
        <v>0</v>
      </c>
    </row>
    <row r="1638" spans="1:12" x14ac:dyDescent="0.25">
      <c r="A1638" s="259">
        <f>IF(F1638&gt;0,COUNTIF(F$8:F1638,"&gt;0"),0)</f>
        <v>0</v>
      </c>
      <c r="B1638" s="260"/>
      <c r="C1638" s="261"/>
      <c r="D1638" s="262"/>
      <c r="E1638" s="263"/>
      <c r="F1638" s="263"/>
      <c r="G1638" s="264"/>
      <c r="H1638" s="265" t="str">
        <v/>
      </c>
      <c r="I1638" s="266">
        <v>0</v>
      </c>
      <c r="J1638" s="266">
        <v>0</v>
      </c>
      <c r="K1638" s="262"/>
      <c r="L1638" s="12">
        <v>0</v>
      </c>
    </row>
    <row r="1639" spans="1:12" x14ac:dyDescent="0.25">
      <c r="A1639" s="259">
        <f>IF(F1639&gt;0,COUNTIF(F$8:F1639,"&gt;0"),0)</f>
        <v>0</v>
      </c>
      <c r="B1639" s="260"/>
      <c r="C1639" s="261"/>
      <c r="D1639" s="262"/>
      <c r="E1639" s="263"/>
      <c r="F1639" s="263"/>
      <c r="G1639" s="264"/>
      <c r="H1639" s="265" t="str">
        <v/>
      </c>
      <c r="I1639" s="266">
        <v>0</v>
      </c>
      <c r="J1639" s="266">
        <v>0</v>
      </c>
      <c r="K1639" s="262"/>
      <c r="L1639" s="12">
        <v>0</v>
      </c>
    </row>
    <row r="1640" spans="1:12" x14ac:dyDescent="0.25">
      <c r="A1640" s="259">
        <f>IF(F1640&gt;0,COUNTIF(F$8:F1640,"&gt;0"),0)</f>
        <v>0</v>
      </c>
      <c r="B1640" s="260"/>
      <c r="C1640" s="261"/>
      <c r="D1640" s="262"/>
      <c r="E1640" s="263"/>
      <c r="F1640" s="263"/>
      <c r="G1640" s="264"/>
      <c r="H1640" s="265" t="str">
        <v/>
      </c>
      <c r="I1640" s="266">
        <v>0</v>
      </c>
      <c r="J1640" s="266">
        <v>0</v>
      </c>
      <c r="K1640" s="262"/>
      <c r="L1640" s="12">
        <v>0</v>
      </c>
    </row>
    <row r="1641" spans="1:12" x14ac:dyDescent="0.25">
      <c r="A1641" s="259">
        <f>IF(F1641&gt;0,COUNTIF(F$8:F1641,"&gt;0"),0)</f>
        <v>0</v>
      </c>
      <c r="B1641" s="260"/>
      <c r="C1641" s="261"/>
      <c r="D1641" s="262"/>
      <c r="E1641" s="263"/>
      <c r="F1641" s="263"/>
      <c r="G1641" s="264"/>
      <c r="H1641" s="265" t="str">
        <v/>
      </c>
      <c r="I1641" s="266">
        <v>0</v>
      </c>
      <c r="J1641" s="266">
        <v>0</v>
      </c>
      <c r="K1641" s="262"/>
      <c r="L1641" s="12">
        <v>0</v>
      </c>
    </row>
    <row r="1642" spans="1:12" x14ac:dyDescent="0.25">
      <c r="A1642" s="259">
        <f>IF(F1642&gt;0,COUNTIF(F$8:F1642,"&gt;0"),0)</f>
        <v>0</v>
      </c>
      <c r="B1642" s="260"/>
      <c r="C1642" s="261"/>
      <c r="D1642" s="262"/>
      <c r="E1642" s="263"/>
      <c r="F1642" s="263"/>
      <c r="G1642" s="264"/>
      <c r="H1642" s="265" t="str">
        <v/>
      </c>
      <c r="I1642" s="266">
        <v>0</v>
      </c>
      <c r="J1642" s="266">
        <v>0</v>
      </c>
      <c r="K1642" s="262"/>
      <c r="L1642" s="12">
        <v>0</v>
      </c>
    </row>
    <row r="1643" spans="1:12" x14ac:dyDescent="0.25">
      <c r="A1643" s="259">
        <f>IF(F1643&gt;0,COUNTIF(F$8:F1643,"&gt;0"),0)</f>
        <v>0</v>
      </c>
      <c r="B1643" s="260"/>
      <c r="C1643" s="261"/>
      <c r="D1643" s="262"/>
      <c r="E1643" s="263"/>
      <c r="F1643" s="263"/>
      <c r="G1643" s="264"/>
      <c r="H1643" s="265" t="str">
        <v/>
      </c>
      <c r="I1643" s="266">
        <v>0</v>
      </c>
      <c r="J1643" s="266">
        <v>0</v>
      </c>
      <c r="K1643" s="262"/>
      <c r="L1643" s="12">
        <v>0</v>
      </c>
    </row>
    <row r="1644" spans="1:12" x14ac:dyDescent="0.25">
      <c r="A1644" s="259">
        <f>IF(F1644&gt;0,COUNTIF(F$8:F1644,"&gt;0"),0)</f>
        <v>0</v>
      </c>
      <c r="B1644" s="260"/>
      <c r="C1644" s="261"/>
      <c r="D1644" s="262"/>
      <c r="E1644" s="263"/>
      <c r="F1644" s="263"/>
      <c r="G1644" s="264"/>
      <c r="H1644" s="265" t="str">
        <v/>
      </c>
      <c r="I1644" s="266">
        <v>0</v>
      </c>
      <c r="J1644" s="266">
        <v>0</v>
      </c>
      <c r="K1644" s="262"/>
      <c r="L1644" s="12">
        <v>0</v>
      </c>
    </row>
    <row r="1645" spans="1:12" x14ac:dyDescent="0.25">
      <c r="A1645" s="259">
        <f>IF(F1645&gt;0,COUNTIF(F$8:F1645,"&gt;0"),0)</f>
        <v>0</v>
      </c>
      <c r="B1645" s="260"/>
      <c r="C1645" s="261"/>
      <c r="D1645" s="262"/>
      <c r="E1645" s="263"/>
      <c r="F1645" s="263"/>
      <c r="G1645" s="264"/>
      <c r="H1645" s="265" t="str">
        <v/>
      </c>
      <c r="I1645" s="266">
        <v>0</v>
      </c>
      <c r="J1645" s="266">
        <v>0</v>
      </c>
      <c r="K1645" s="262"/>
      <c r="L1645" s="12">
        <v>0</v>
      </c>
    </row>
    <row r="1646" spans="1:12" x14ac:dyDescent="0.25">
      <c r="A1646" s="259">
        <f>IF(F1646&gt;0,COUNTIF(F$8:F1646,"&gt;0"),0)</f>
        <v>0</v>
      </c>
      <c r="B1646" s="260"/>
      <c r="C1646" s="261"/>
      <c r="D1646" s="262"/>
      <c r="E1646" s="263"/>
      <c r="F1646" s="263"/>
      <c r="G1646" s="264"/>
      <c r="H1646" s="265" t="str">
        <v/>
      </c>
      <c r="I1646" s="266">
        <v>0</v>
      </c>
      <c r="J1646" s="266">
        <v>0</v>
      </c>
      <c r="K1646" s="262"/>
      <c r="L1646" s="12">
        <v>0</v>
      </c>
    </row>
    <row r="1647" spans="1:12" x14ac:dyDescent="0.25">
      <c r="A1647" s="259">
        <f>IF(F1647&gt;0,COUNTIF(F$8:F1647,"&gt;0"),0)</f>
        <v>0</v>
      </c>
      <c r="B1647" s="260"/>
      <c r="C1647" s="261"/>
      <c r="D1647" s="262"/>
      <c r="E1647" s="263"/>
      <c r="F1647" s="263"/>
      <c r="G1647" s="264"/>
      <c r="H1647" s="265" t="str">
        <v/>
      </c>
      <c r="I1647" s="266">
        <v>0</v>
      </c>
      <c r="J1647" s="266">
        <v>0</v>
      </c>
      <c r="K1647" s="262"/>
      <c r="L1647" s="12">
        <v>0</v>
      </c>
    </row>
    <row r="1648" spans="1:12" x14ac:dyDescent="0.25">
      <c r="A1648" s="259">
        <f>IF(F1648&gt;0,COUNTIF(F$8:F1648,"&gt;0"),0)</f>
        <v>0</v>
      </c>
      <c r="B1648" s="260"/>
      <c r="C1648" s="261"/>
      <c r="D1648" s="262"/>
      <c r="E1648" s="263"/>
      <c r="F1648" s="263"/>
      <c r="G1648" s="264"/>
      <c r="H1648" s="265" t="str">
        <v/>
      </c>
      <c r="I1648" s="266">
        <v>0</v>
      </c>
      <c r="J1648" s="266">
        <v>0</v>
      </c>
      <c r="K1648" s="262"/>
      <c r="L1648" s="12">
        <v>0</v>
      </c>
    </row>
    <row r="1649" spans="1:12" x14ac:dyDescent="0.25">
      <c r="A1649" s="259">
        <f>IF(F1649&gt;0,COUNTIF(F$8:F1649,"&gt;0"),0)</f>
        <v>0</v>
      </c>
      <c r="B1649" s="260"/>
      <c r="C1649" s="261"/>
      <c r="D1649" s="262"/>
      <c r="E1649" s="263"/>
      <c r="F1649" s="263"/>
      <c r="G1649" s="264"/>
      <c r="H1649" s="265" t="str">
        <v/>
      </c>
      <c r="I1649" s="266">
        <v>0</v>
      </c>
      <c r="J1649" s="266">
        <v>0</v>
      </c>
      <c r="K1649" s="262"/>
      <c r="L1649" s="12">
        <v>0</v>
      </c>
    </row>
    <row r="1650" spans="1:12" x14ac:dyDescent="0.25">
      <c r="A1650" s="259">
        <f>IF(F1650&gt;0,COUNTIF(F$8:F1650,"&gt;0"),0)</f>
        <v>0</v>
      </c>
      <c r="B1650" s="260"/>
      <c r="C1650" s="261"/>
      <c r="D1650" s="262"/>
      <c r="E1650" s="263"/>
      <c r="F1650" s="263"/>
      <c r="G1650" s="264"/>
      <c r="H1650" s="265" t="str">
        <v/>
      </c>
      <c r="I1650" s="266">
        <v>0</v>
      </c>
      <c r="J1650" s="266">
        <v>0</v>
      </c>
      <c r="K1650" s="262"/>
      <c r="L1650" s="12">
        <v>0</v>
      </c>
    </row>
    <row r="1651" spans="1:12" x14ac:dyDescent="0.25">
      <c r="A1651" s="259">
        <f>IF(F1651&gt;0,COUNTIF(F$8:F1651,"&gt;0"),0)</f>
        <v>0</v>
      </c>
      <c r="B1651" s="260"/>
      <c r="C1651" s="261"/>
      <c r="D1651" s="262"/>
      <c r="E1651" s="263"/>
      <c r="F1651" s="263"/>
      <c r="G1651" s="264"/>
      <c r="H1651" s="265" t="str">
        <v/>
      </c>
      <c r="I1651" s="266">
        <v>0</v>
      </c>
      <c r="J1651" s="266">
        <v>0</v>
      </c>
      <c r="K1651" s="262"/>
      <c r="L1651" s="12">
        <v>0</v>
      </c>
    </row>
    <row r="1652" spans="1:12" x14ac:dyDescent="0.25">
      <c r="A1652" s="259">
        <f>IF(F1652&gt;0,COUNTIF(F$8:F1652,"&gt;0"),0)</f>
        <v>0</v>
      </c>
      <c r="B1652" s="260"/>
      <c r="C1652" s="261"/>
      <c r="D1652" s="262"/>
      <c r="E1652" s="263"/>
      <c r="F1652" s="263"/>
      <c r="G1652" s="264"/>
      <c r="H1652" s="265" t="str">
        <v/>
      </c>
      <c r="I1652" s="266">
        <v>0</v>
      </c>
      <c r="J1652" s="266">
        <v>0</v>
      </c>
      <c r="K1652" s="262"/>
      <c r="L1652" s="12">
        <v>0</v>
      </c>
    </row>
    <row r="1653" spans="1:12" x14ac:dyDescent="0.25">
      <c r="A1653" s="259">
        <f>IF(F1653&gt;0,COUNTIF(F$8:F1653,"&gt;0"),0)</f>
        <v>0</v>
      </c>
      <c r="B1653" s="260"/>
      <c r="C1653" s="261"/>
      <c r="D1653" s="262"/>
      <c r="E1653" s="263"/>
      <c r="F1653" s="263"/>
      <c r="G1653" s="264"/>
      <c r="H1653" s="265" t="str">
        <v/>
      </c>
      <c r="I1653" s="266">
        <v>0</v>
      </c>
      <c r="J1653" s="266">
        <v>0</v>
      </c>
      <c r="K1653" s="262"/>
      <c r="L1653" s="12">
        <v>0</v>
      </c>
    </row>
    <row r="1654" spans="1:12" x14ac:dyDescent="0.25">
      <c r="A1654" s="259">
        <f>IF(F1654&gt;0,COUNTIF(F$8:F1654,"&gt;0"),0)</f>
        <v>0</v>
      </c>
      <c r="B1654" s="260"/>
      <c r="C1654" s="261"/>
      <c r="D1654" s="262"/>
      <c r="E1654" s="263"/>
      <c r="F1654" s="263"/>
      <c r="G1654" s="264"/>
      <c r="H1654" s="265" t="str">
        <v/>
      </c>
      <c r="I1654" s="266">
        <v>0</v>
      </c>
      <c r="J1654" s="266">
        <v>0</v>
      </c>
      <c r="K1654" s="262"/>
      <c r="L1654" s="12">
        <v>0</v>
      </c>
    </row>
    <row r="1655" spans="1:12" x14ac:dyDescent="0.25">
      <c r="A1655" s="259">
        <f>IF(F1655&gt;0,COUNTIF(F$8:F1655,"&gt;0"),0)</f>
        <v>0</v>
      </c>
      <c r="B1655" s="260"/>
      <c r="C1655" s="261"/>
      <c r="D1655" s="262"/>
      <c r="E1655" s="263"/>
      <c r="F1655" s="263"/>
      <c r="G1655" s="264"/>
      <c r="H1655" s="265" t="str">
        <v/>
      </c>
      <c r="I1655" s="266">
        <v>0</v>
      </c>
      <c r="J1655" s="266">
        <v>0</v>
      </c>
      <c r="K1655" s="262"/>
      <c r="L1655" s="12">
        <v>0</v>
      </c>
    </row>
    <row r="1656" spans="1:12" x14ac:dyDescent="0.25">
      <c r="A1656" s="259">
        <f>IF(F1656&gt;0,COUNTIF(F$8:F1656,"&gt;0"),0)</f>
        <v>0</v>
      </c>
      <c r="B1656" s="260"/>
      <c r="C1656" s="261"/>
      <c r="D1656" s="262"/>
      <c r="E1656" s="263"/>
      <c r="F1656" s="263"/>
      <c r="G1656" s="264"/>
      <c r="H1656" s="265" t="str">
        <v/>
      </c>
      <c r="I1656" s="266">
        <v>0</v>
      </c>
      <c r="J1656" s="266">
        <v>0</v>
      </c>
      <c r="K1656" s="262"/>
      <c r="L1656" s="12">
        <v>0</v>
      </c>
    </row>
    <row r="1657" spans="1:12" x14ac:dyDescent="0.25">
      <c r="A1657" s="259">
        <f>IF(F1657&gt;0,COUNTIF(F$8:F1657,"&gt;0"),0)</f>
        <v>0</v>
      </c>
      <c r="B1657" s="260"/>
      <c r="C1657" s="261"/>
      <c r="D1657" s="262"/>
      <c r="E1657" s="263"/>
      <c r="F1657" s="263"/>
      <c r="G1657" s="264"/>
      <c r="H1657" s="265" t="str">
        <v/>
      </c>
      <c r="I1657" s="266">
        <v>0</v>
      </c>
      <c r="J1657" s="266">
        <v>0</v>
      </c>
      <c r="K1657" s="262"/>
      <c r="L1657" s="12">
        <v>0</v>
      </c>
    </row>
    <row r="1658" spans="1:12" x14ac:dyDescent="0.25">
      <c r="A1658" s="259">
        <f>IF(F1658&gt;0,COUNTIF(F$8:F1658,"&gt;0"),0)</f>
        <v>0</v>
      </c>
      <c r="B1658" s="260"/>
      <c r="C1658" s="261"/>
      <c r="D1658" s="262"/>
      <c r="E1658" s="263"/>
      <c r="F1658" s="263"/>
      <c r="G1658" s="264"/>
      <c r="H1658" s="265" t="str">
        <v/>
      </c>
      <c r="I1658" s="266">
        <v>0</v>
      </c>
      <c r="J1658" s="266">
        <v>0</v>
      </c>
      <c r="K1658" s="262"/>
      <c r="L1658" s="12">
        <v>0</v>
      </c>
    </row>
    <row r="1659" spans="1:12" x14ac:dyDescent="0.25">
      <c r="A1659" s="259">
        <f>IF(F1659&gt;0,COUNTIF(F$8:F1659,"&gt;0"),0)</f>
        <v>0</v>
      </c>
      <c r="B1659" s="260"/>
      <c r="C1659" s="261"/>
      <c r="D1659" s="262"/>
      <c r="E1659" s="263"/>
      <c r="F1659" s="263"/>
      <c r="G1659" s="264"/>
      <c r="H1659" s="265" t="str">
        <v/>
      </c>
      <c r="I1659" s="266">
        <v>0</v>
      </c>
      <c r="J1659" s="266">
        <v>0</v>
      </c>
      <c r="K1659" s="262"/>
      <c r="L1659" s="12">
        <v>0</v>
      </c>
    </row>
    <row r="1660" spans="1:12" x14ac:dyDescent="0.25">
      <c r="A1660" s="259">
        <f>IF(F1660&gt;0,COUNTIF(F$8:F1660,"&gt;0"),0)</f>
        <v>0</v>
      </c>
      <c r="B1660" s="260"/>
      <c r="C1660" s="261"/>
      <c r="D1660" s="262"/>
      <c r="E1660" s="263"/>
      <c r="F1660" s="263"/>
      <c r="G1660" s="264"/>
      <c r="H1660" s="265" t="str">
        <v/>
      </c>
      <c r="I1660" s="266">
        <v>0</v>
      </c>
      <c r="J1660" s="266">
        <v>0</v>
      </c>
      <c r="K1660" s="262"/>
      <c r="L1660" s="12">
        <v>0</v>
      </c>
    </row>
    <row r="1661" spans="1:12" x14ac:dyDescent="0.25">
      <c r="A1661" s="259">
        <f>IF(F1661&gt;0,COUNTIF(F$8:F1661,"&gt;0"),0)</f>
        <v>0</v>
      </c>
      <c r="B1661" s="260"/>
      <c r="C1661" s="261"/>
      <c r="D1661" s="262"/>
      <c r="E1661" s="263"/>
      <c r="F1661" s="263"/>
      <c r="G1661" s="264"/>
      <c r="H1661" s="265" t="str">
        <v/>
      </c>
      <c r="I1661" s="266">
        <v>0</v>
      </c>
      <c r="J1661" s="266">
        <v>0</v>
      </c>
      <c r="K1661" s="262"/>
      <c r="L1661" s="12">
        <v>0</v>
      </c>
    </row>
    <row r="1662" spans="1:12" x14ac:dyDescent="0.25">
      <c r="A1662" s="259">
        <f>IF(F1662&gt;0,COUNTIF(F$8:F1662,"&gt;0"),0)</f>
        <v>0</v>
      </c>
      <c r="B1662" s="260"/>
      <c r="C1662" s="261"/>
      <c r="D1662" s="262"/>
      <c r="E1662" s="263"/>
      <c r="F1662" s="263"/>
      <c r="G1662" s="264"/>
      <c r="H1662" s="265" t="str">
        <v/>
      </c>
      <c r="I1662" s="266">
        <v>0</v>
      </c>
      <c r="J1662" s="266">
        <v>0</v>
      </c>
      <c r="K1662" s="262"/>
      <c r="L1662" s="12">
        <v>0</v>
      </c>
    </row>
    <row r="1663" spans="1:12" x14ac:dyDescent="0.25">
      <c r="A1663" s="259">
        <f>IF(F1663&gt;0,COUNTIF(F$8:F1663,"&gt;0"),0)</f>
        <v>0</v>
      </c>
      <c r="B1663" s="260"/>
      <c r="C1663" s="261"/>
      <c r="D1663" s="262"/>
      <c r="E1663" s="263"/>
      <c r="F1663" s="263"/>
      <c r="G1663" s="264"/>
      <c r="H1663" s="265" t="str">
        <v/>
      </c>
      <c r="I1663" s="266">
        <v>0</v>
      </c>
      <c r="J1663" s="266">
        <v>0</v>
      </c>
      <c r="K1663" s="262"/>
      <c r="L1663" s="12">
        <v>0</v>
      </c>
    </row>
    <row r="1664" spans="1:12" x14ac:dyDescent="0.25">
      <c r="A1664" s="259">
        <f>IF(F1664&gt;0,COUNTIF(F$8:F1664,"&gt;0"),0)</f>
        <v>0</v>
      </c>
      <c r="B1664" s="260"/>
      <c r="C1664" s="261"/>
      <c r="D1664" s="262"/>
      <c r="E1664" s="263"/>
      <c r="F1664" s="263"/>
      <c r="G1664" s="264"/>
      <c r="H1664" s="265" t="str">
        <v/>
      </c>
      <c r="I1664" s="266">
        <v>0</v>
      </c>
      <c r="J1664" s="266">
        <v>0</v>
      </c>
      <c r="K1664" s="262"/>
      <c r="L1664" s="12">
        <v>0</v>
      </c>
    </row>
    <row r="1665" spans="1:12" x14ac:dyDescent="0.25">
      <c r="A1665" s="259">
        <f>IF(F1665&gt;0,COUNTIF(F$8:F1665,"&gt;0"),0)</f>
        <v>0</v>
      </c>
      <c r="B1665" s="260"/>
      <c r="C1665" s="261"/>
      <c r="D1665" s="262"/>
      <c r="E1665" s="263"/>
      <c r="F1665" s="263"/>
      <c r="G1665" s="264"/>
      <c r="H1665" s="265" t="str">
        <v/>
      </c>
      <c r="I1665" s="266">
        <v>0</v>
      </c>
      <c r="J1665" s="266">
        <v>0</v>
      </c>
      <c r="K1665" s="262"/>
      <c r="L1665" s="12">
        <v>0</v>
      </c>
    </row>
    <row r="1666" spans="1:12" x14ac:dyDescent="0.25">
      <c r="A1666" s="259">
        <f>IF(F1666&gt;0,COUNTIF(F$8:F1666,"&gt;0"),0)</f>
        <v>0</v>
      </c>
      <c r="B1666" s="260"/>
      <c r="C1666" s="261"/>
      <c r="D1666" s="262"/>
      <c r="E1666" s="263"/>
      <c r="F1666" s="263"/>
      <c r="G1666" s="264"/>
      <c r="H1666" s="265" t="str">
        <v/>
      </c>
      <c r="I1666" s="266">
        <v>0</v>
      </c>
      <c r="J1666" s="266">
        <v>0</v>
      </c>
      <c r="K1666" s="262"/>
      <c r="L1666" s="12">
        <v>0</v>
      </c>
    </row>
    <row r="1667" spans="1:12" x14ac:dyDescent="0.25">
      <c r="A1667" s="259">
        <f>IF(F1667&gt;0,COUNTIF(F$8:F1667,"&gt;0"),0)</f>
        <v>0</v>
      </c>
      <c r="B1667" s="260"/>
      <c r="C1667" s="261"/>
      <c r="D1667" s="262"/>
      <c r="E1667" s="263"/>
      <c r="F1667" s="263"/>
      <c r="G1667" s="264"/>
      <c r="H1667" s="265" t="str">
        <v/>
      </c>
      <c r="I1667" s="266">
        <v>0</v>
      </c>
      <c r="J1667" s="266">
        <v>0</v>
      </c>
      <c r="K1667" s="262"/>
      <c r="L1667" s="12">
        <v>0</v>
      </c>
    </row>
    <row r="1668" spans="1:12" x14ac:dyDescent="0.25">
      <c r="A1668" s="259">
        <f>IF(F1668&gt;0,COUNTIF(F$8:F1668,"&gt;0"),0)</f>
        <v>0</v>
      </c>
      <c r="B1668" s="260"/>
      <c r="C1668" s="261"/>
      <c r="D1668" s="262"/>
      <c r="E1668" s="263"/>
      <c r="F1668" s="263"/>
      <c r="G1668" s="264"/>
      <c r="H1668" s="265" t="str">
        <v/>
      </c>
      <c r="I1668" s="266">
        <v>0</v>
      </c>
      <c r="J1668" s="266">
        <v>0</v>
      </c>
      <c r="K1668" s="262"/>
      <c r="L1668" s="12">
        <v>0</v>
      </c>
    </row>
    <row r="1669" spans="1:12" x14ac:dyDescent="0.25">
      <c r="A1669" s="259">
        <f>IF(F1669&gt;0,COUNTIF(F$8:F1669,"&gt;0"),0)</f>
        <v>0</v>
      </c>
      <c r="B1669" s="260"/>
      <c r="C1669" s="261"/>
      <c r="D1669" s="262"/>
      <c r="E1669" s="263"/>
      <c r="F1669" s="263"/>
      <c r="G1669" s="264"/>
      <c r="H1669" s="265" t="str">
        <v/>
      </c>
      <c r="I1669" s="266">
        <v>0</v>
      </c>
      <c r="J1669" s="266">
        <v>0</v>
      </c>
      <c r="K1669" s="262"/>
      <c r="L1669" s="12">
        <v>0</v>
      </c>
    </row>
    <row r="1670" spans="1:12" x14ac:dyDescent="0.25">
      <c r="A1670" s="259">
        <f>IF(F1670&gt;0,COUNTIF(F$8:F1670,"&gt;0"),0)</f>
        <v>0</v>
      </c>
      <c r="B1670" s="260"/>
      <c r="C1670" s="261"/>
      <c r="D1670" s="262"/>
      <c r="E1670" s="263"/>
      <c r="F1670" s="263"/>
      <c r="G1670" s="264"/>
      <c r="H1670" s="265" t="str">
        <v/>
      </c>
      <c r="I1670" s="266">
        <v>0</v>
      </c>
      <c r="J1670" s="266">
        <v>0</v>
      </c>
      <c r="K1670" s="262"/>
      <c r="L1670" s="12">
        <v>0</v>
      </c>
    </row>
    <row r="1671" spans="1:12" x14ac:dyDescent="0.25">
      <c r="A1671" s="259">
        <f>IF(F1671&gt;0,COUNTIF(F$8:F1671,"&gt;0"),0)</f>
        <v>0</v>
      </c>
      <c r="B1671" s="260"/>
      <c r="C1671" s="261"/>
      <c r="D1671" s="262"/>
      <c r="E1671" s="263"/>
      <c r="F1671" s="263"/>
      <c r="G1671" s="264"/>
      <c r="H1671" s="265" t="str">
        <v/>
      </c>
      <c r="I1671" s="266">
        <v>0</v>
      </c>
      <c r="J1671" s="266">
        <v>0</v>
      </c>
      <c r="K1671" s="262"/>
      <c r="L1671" s="12">
        <v>0</v>
      </c>
    </row>
    <row r="1672" spans="1:12" x14ac:dyDescent="0.25">
      <c r="A1672" s="259">
        <f>IF(F1672&gt;0,COUNTIF(F$8:F1672,"&gt;0"),0)</f>
        <v>0</v>
      </c>
      <c r="B1672" s="260"/>
      <c r="C1672" s="261"/>
      <c r="D1672" s="262"/>
      <c r="E1672" s="263"/>
      <c r="F1672" s="263"/>
      <c r="G1672" s="264"/>
      <c r="H1672" s="265" t="str">
        <v/>
      </c>
      <c r="I1672" s="266">
        <v>0</v>
      </c>
      <c r="J1672" s="266">
        <v>0</v>
      </c>
      <c r="K1672" s="262"/>
      <c r="L1672" s="12">
        <v>0</v>
      </c>
    </row>
    <row r="1673" spans="1:12" x14ac:dyDescent="0.25">
      <c r="A1673" s="259">
        <f>IF(F1673&gt;0,COUNTIF(F$8:F1673,"&gt;0"),0)</f>
        <v>0</v>
      </c>
      <c r="B1673" s="260"/>
      <c r="C1673" s="261"/>
      <c r="D1673" s="262"/>
      <c r="E1673" s="263"/>
      <c r="F1673" s="263"/>
      <c r="G1673" s="264"/>
      <c r="H1673" s="265" t="str">
        <v/>
      </c>
      <c r="I1673" s="266">
        <v>0</v>
      </c>
      <c r="J1673" s="266">
        <v>0</v>
      </c>
      <c r="K1673" s="262"/>
      <c r="L1673" s="12">
        <v>0</v>
      </c>
    </row>
    <row r="1674" spans="1:12" x14ac:dyDescent="0.25">
      <c r="A1674" s="259">
        <f>IF(F1674&gt;0,COUNTIF(F$8:F1674,"&gt;0"),0)</f>
        <v>0</v>
      </c>
      <c r="B1674" s="260"/>
      <c r="C1674" s="261"/>
      <c r="D1674" s="262"/>
      <c r="E1674" s="263"/>
      <c r="F1674" s="263"/>
      <c r="G1674" s="264"/>
      <c r="H1674" s="265" t="str">
        <v/>
      </c>
      <c r="I1674" s="266">
        <v>0</v>
      </c>
      <c r="J1674" s="266">
        <v>0</v>
      </c>
      <c r="K1674" s="262"/>
      <c r="L1674" s="12">
        <v>0</v>
      </c>
    </row>
    <row r="1675" spans="1:12" x14ac:dyDescent="0.25">
      <c r="A1675" s="259">
        <f>IF(F1675&gt;0,COUNTIF(F$8:F1675,"&gt;0"),0)</f>
        <v>0</v>
      </c>
      <c r="B1675" s="260"/>
      <c r="C1675" s="261"/>
      <c r="D1675" s="262"/>
      <c r="E1675" s="263"/>
      <c r="F1675" s="263"/>
      <c r="G1675" s="264"/>
      <c r="H1675" s="265" t="str">
        <v/>
      </c>
      <c r="I1675" s="266">
        <v>0</v>
      </c>
      <c r="J1675" s="266">
        <v>0</v>
      </c>
      <c r="K1675" s="262"/>
      <c r="L1675" s="12">
        <v>0</v>
      </c>
    </row>
    <row r="1676" spans="1:12" x14ac:dyDescent="0.25">
      <c r="A1676" s="259">
        <f>IF(F1676&gt;0,COUNTIF(F$8:F1676,"&gt;0"),0)</f>
        <v>0</v>
      </c>
      <c r="B1676" s="260"/>
      <c r="C1676" s="261"/>
      <c r="D1676" s="262"/>
      <c r="E1676" s="263"/>
      <c r="F1676" s="263"/>
      <c r="G1676" s="264"/>
      <c r="H1676" s="265" t="str">
        <v/>
      </c>
      <c r="I1676" s="266">
        <v>0</v>
      </c>
      <c r="J1676" s="266">
        <v>0</v>
      </c>
      <c r="K1676" s="262"/>
      <c r="L1676" s="12">
        <v>0</v>
      </c>
    </row>
    <row r="1677" spans="1:12" x14ac:dyDescent="0.25">
      <c r="A1677" s="259">
        <f>IF(F1677&gt;0,COUNTIF(F$8:F1677,"&gt;0"),0)</f>
        <v>0</v>
      </c>
      <c r="B1677" s="260"/>
      <c r="C1677" s="261"/>
      <c r="D1677" s="262"/>
      <c r="E1677" s="263"/>
      <c r="F1677" s="263"/>
      <c r="G1677" s="264"/>
      <c r="H1677" s="265" t="str">
        <v/>
      </c>
      <c r="I1677" s="266">
        <v>0</v>
      </c>
      <c r="J1677" s="266">
        <v>0</v>
      </c>
      <c r="K1677" s="262"/>
      <c r="L1677" s="12">
        <v>0</v>
      </c>
    </row>
    <row r="1678" spans="1:12" x14ac:dyDescent="0.25">
      <c r="A1678" s="259">
        <f>IF(F1678&gt;0,COUNTIF(F$8:F1678,"&gt;0"),0)</f>
        <v>0</v>
      </c>
      <c r="B1678" s="260"/>
      <c r="C1678" s="261"/>
      <c r="D1678" s="262"/>
      <c r="E1678" s="263"/>
      <c r="F1678" s="263"/>
      <c r="G1678" s="264"/>
      <c r="H1678" s="265" t="str">
        <v/>
      </c>
      <c r="I1678" s="266">
        <v>0</v>
      </c>
      <c r="J1678" s="266">
        <v>0</v>
      </c>
      <c r="K1678" s="262"/>
      <c r="L1678" s="12">
        <v>0</v>
      </c>
    </row>
    <row r="1679" spans="1:12" x14ac:dyDescent="0.25">
      <c r="A1679" s="259">
        <f>IF(F1679&gt;0,COUNTIF(F$8:F1679,"&gt;0"),0)</f>
        <v>0</v>
      </c>
      <c r="B1679" s="260"/>
      <c r="C1679" s="261"/>
      <c r="D1679" s="262"/>
      <c r="E1679" s="263"/>
      <c r="F1679" s="263"/>
      <c r="G1679" s="264"/>
      <c r="H1679" s="265" t="str">
        <v/>
      </c>
      <c r="I1679" s="266">
        <v>0</v>
      </c>
      <c r="J1679" s="266">
        <v>0</v>
      </c>
      <c r="K1679" s="262"/>
      <c r="L1679" s="12">
        <v>0</v>
      </c>
    </row>
    <row r="1680" spans="1:12" x14ac:dyDescent="0.25">
      <c r="A1680" s="259">
        <f>IF(F1680&gt;0,COUNTIF(F$8:F1680,"&gt;0"),0)</f>
        <v>0</v>
      </c>
      <c r="B1680" s="260"/>
      <c r="C1680" s="261"/>
      <c r="D1680" s="262"/>
      <c r="E1680" s="263"/>
      <c r="F1680" s="263"/>
      <c r="G1680" s="264"/>
      <c r="H1680" s="265" t="str">
        <v/>
      </c>
      <c r="I1680" s="266">
        <v>0</v>
      </c>
      <c r="J1680" s="266">
        <v>0</v>
      </c>
      <c r="K1680" s="262"/>
      <c r="L1680" s="12">
        <v>0</v>
      </c>
    </row>
    <row r="1681" spans="1:12" x14ac:dyDescent="0.25">
      <c r="A1681" s="259">
        <f>IF(F1681&gt;0,COUNTIF(F$8:F1681,"&gt;0"),0)</f>
        <v>0</v>
      </c>
      <c r="B1681" s="260"/>
      <c r="C1681" s="261"/>
      <c r="D1681" s="262"/>
      <c r="E1681" s="263"/>
      <c r="F1681" s="263"/>
      <c r="G1681" s="264"/>
      <c r="H1681" s="265" t="str">
        <v/>
      </c>
      <c r="I1681" s="266">
        <v>0</v>
      </c>
      <c r="J1681" s="266">
        <v>0</v>
      </c>
      <c r="K1681" s="262"/>
      <c r="L1681" s="12">
        <v>0</v>
      </c>
    </row>
    <row r="1682" spans="1:12" x14ac:dyDescent="0.25">
      <c r="A1682" s="259">
        <f>IF(F1682&gt;0,COUNTIF(F$8:F1682,"&gt;0"),0)</f>
        <v>0</v>
      </c>
      <c r="B1682" s="260"/>
      <c r="C1682" s="261"/>
      <c r="D1682" s="262"/>
      <c r="E1682" s="263"/>
      <c r="F1682" s="263"/>
      <c r="G1682" s="264"/>
      <c r="H1682" s="265" t="str">
        <v/>
      </c>
      <c r="I1682" s="266">
        <v>0</v>
      </c>
      <c r="J1682" s="266">
        <v>0</v>
      </c>
      <c r="K1682" s="262"/>
      <c r="L1682" s="12">
        <v>0</v>
      </c>
    </row>
    <row r="1683" spans="1:12" x14ac:dyDescent="0.25">
      <c r="A1683" s="259">
        <f>IF(F1683&gt;0,COUNTIF(F$8:F1683,"&gt;0"),0)</f>
        <v>0</v>
      </c>
      <c r="B1683" s="260"/>
      <c r="C1683" s="261"/>
      <c r="D1683" s="262"/>
      <c r="E1683" s="263"/>
      <c r="F1683" s="263"/>
      <c r="G1683" s="264"/>
      <c r="H1683" s="265" t="str">
        <v/>
      </c>
      <c r="I1683" s="266">
        <v>0</v>
      </c>
      <c r="J1683" s="266">
        <v>0</v>
      </c>
      <c r="K1683" s="262"/>
      <c r="L1683" s="12">
        <v>0</v>
      </c>
    </row>
    <row r="1684" spans="1:12" x14ac:dyDescent="0.25">
      <c r="A1684" s="259">
        <f>IF(F1684&gt;0,COUNTIF(F$8:F1684,"&gt;0"),0)</f>
        <v>0</v>
      </c>
      <c r="B1684" s="260"/>
      <c r="C1684" s="261"/>
      <c r="D1684" s="262"/>
      <c r="E1684" s="263"/>
      <c r="F1684" s="263"/>
      <c r="G1684" s="264"/>
      <c r="H1684" s="265" t="str">
        <v/>
      </c>
      <c r="I1684" s="266">
        <v>0</v>
      </c>
      <c r="J1684" s="266">
        <v>0</v>
      </c>
      <c r="K1684" s="262"/>
      <c r="L1684" s="12">
        <v>0</v>
      </c>
    </row>
    <row r="1685" spans="1:12" x14ac:dyDescent="0.25">
      <c r="A1685" s="259">
        <f>IF(F1685&gt;0,COUNTIF(F$8:F1685,"&gt;0"),0)</f>
        <v>0</v>
      </c>
      <c r="B1685" s="260"/>
      <c r="C1685" s="261"/>
      <c r="D1685" s="262"/>
      <c r="E1685" s="263"/>
      <c r="F1685" s="263"/>
      <c r="G1685" s="264"/>
      <c r="H1685" s="265" t="str">
        <v/>
      </c>
      <c r="I1685" s="266">
        <v>0</v>
      </c>
      <c r="J1685" s="266">
        <v>0</v>
      </c>
      <c r="K1685" s="262"/>
      <c r="L1685" s="12">
        <v>0</v>
      </c>
    </row>
    <row r="1686" spans="1:12" x14ac:dyDescent="0.25">
      <c r="A1686" s="259">
        <f>IF(F1686&gt;0,COUNTIF(F$8:F1686,"&gt;0"),0)</f>
        <v>0</v>
      </c>
      <c r="B1686" s="260"/>
      <c r="C1686" s="261"/>
      <c r="D1686" s="262"/>
      <c r="E1686" s="263"/>
      <c r="F1686" s="263"/>
      <c r="G1686" s="264"/>
      <c r="H1686" s="265" t="str">
        <v/>
      </c>
      <c r="I1686" s="266">
        <v>0</v>
      </c>
      <c r="J1686" s="266">
        <v>0</v>
      </c>
      <c r="K1686" s="262"/>
      <c r="L1686" s="12">
        <v>0</v>
      </c>
    </row>
    <row r="1687" spans="1:12" x14ac:dyDescent="0.25">
      <c r="A1687" s="259">
        <f>IF(F1687&gt;0,COUNTIF(F$8:F1687,"&gt;0"),0)</f>
        <v>0</v>
      </c>
      <c r="B1687" s="260"/>
      <c r="C1687" s="261"/>
      <c r="D1687" s="262"/>
      <c r="E1687" s="263"/>
      <c r="F1687" s="263"/>
      <c r="G1687" s="264"/>
      <c r="H1687" s="265" t="str">
        <v/>
      </c>
      <c r="I1687" s="266">
        <v>0</v>
      </c>
      <c r="J1687" s="266">
        <v>0</v>
      </c>
      <c r="K1687" s="262"/>
      <c r="L1687" s="12">
        <v>0</v>
      </c>
    </row>
    <row r="1688" spans="1:12" x14ac:dyDescent="0.25">
      <c r="A1688" s="259">
        <f>IF(F1688&gt;0,COUNTIF(F$8:F1688,"&gt;0"),0)</f>
        <v>0</v>
      </c>
      <c r="B1688" s="260"/>
      <c r="C1688" s="261"/>
      <c r="D1688" s="262"/>
      <c r="E1688" s="263"/>
      <c r="F1688" s="263"/>
      <c r="G1688" s="264"/>
      <c r="H1688" s="265" t="str">
        <v/>
      </c>
      <c r="I1688" s="266">
        <v>0</v>
      </c>
      <c r="J1688" s="266">
        <v>0</v>
      </c>
      <c r="K1688" s="262"/>
      <c r="L1688" s="12">
        <v>0</v>
      </c>
    </row>
    <row r="1689" spans="1:12" x14ac:dyDescent="0.25">
      <c r="A1689" s="259">
        <f>IF(F1689&gt;0,COUNTIF(F$8:F1689,"&gt;0"),0)</f>
        <v>0</v>
      </c>
      <c r="B1689" s="260"/>
      <c r="C1689" s="261"/>
      <c r="D1689" s="262"/>
      <c r="E1689" s="263"/>
      <c r="F1689" s="263"/>
      <c r="G1689" s="264"/>
      <c r="H1689" s="265" t="str">
        <v/>
      </c>
      <c r="I1689" s="266">
        <v>0</v>
      </c>
      <c r="J1689" s="266">
        <v>0</v>
      </c>
      <c r="K1689" s="262"/>
      <c r="L1689" s="12">
        <v>0</v>
      </c>
    </row>
    <row r="1690" spans="1:12" x14ac:dyDescent="0.25">
      <c r="A1690" s="259">
        <f>IF(F1690&gt;0,COUNTIF(F$8:F1690,"&gt;0"),0)</f>
        <v>0</v>
      </c>
      <c r="B1690" s="260"/>
      <c r="C1690" s="261"/>
      <c r="D1690" s="262"/>
      <c r="E1690" s="263"/>
      <c r="F1690" s="263"/>
      <c r="G1690" s="264"/>
      <c r="H1690" s="265" t="str">
        <v/>
      </c>
      <c r="I1690" s="266">
        <v>0</v>
      </c>
      <c r="J1690" s="266">
        <v>0</v>
      </c>
      <c r="K1690" s="262"/>
      <c r="L1690" s="12">
        <v>0</v>
      </c>
    </row>
    <row r="1691" spans="1:12" x14ac:dyDescent="0.25">
      <c r="A1691" s="259">
        <f>IF(F1691&gt;0,COUNTIF(F$8:F1691,"&gt;0"),0)</f>
        <v>0</v>
      </c>
      <c r="B1691" s="260"/>
      <c r="C1691" s="261"/>
      <c r="D1691" s="262"/>
      <c r="E1691" s="263"/>
      <c r="F1691" s="263"/>
      <c r="G1691" s="264"/>
      <c r="H1691" s="265" t="str">
        <v/>
      </c>
      <c r="I1691" s="266">
        <v>0</v>
      </c>
      <c r="J1691" s="266">
        <v>0</v>
      </c>
      <c r="K1691" s="262"/>
      <c r="L1691" s="12">
        <v>0</v>
      </c>
    </row>
    <row r="1692" spans="1:12" x14ac:dyDescent="0.25">
      <c r="A1692" s="259">
        <f>IF(F1692&gt;0,COUNTIF(F$8:F1692,"&gt;0"),0)</f>
        <v>0</v>
      </c>
      <c r="B1692" s="260"/>
      <c r="C1692" s="261"/>
      <c r="D1692" s="262"/>
      <c r="E1692" s="263"/>
      <c r="F1692" s="263"/>
      <c r="G1692" s="264"/>
      <c r="H1692" s="265" t="str">
        <v/>
      </c>
      <c r="I1692" s="266">
        <v>0</v>
      </c>
      <c r="J1692" s="266">
        <v>0</v>
      </c>
      <c r="K1692" s="262"/>
      <c r="L1692" s="12">
        <v>0</v>
      </c>
    </row>
    <row r="1693" spans="1:12" x14ac:dyDescent="0.25">
      <c r="A1693" s="259">
        <f>IF(F1693&gt;0,COUNTIF(F$8:F1693,"&gt;0"),0)</f>
        <v>0</v>
      </c>
      <c r="B1693" s="260"/>
      <c r="C1693" s="261"/>
      <c r="D1693" s="262"/>
      <c r="E1693" s="263"/>
      <c r="F1693" s="263"/>
      <c r="G1693" s="264"/>
      <c r="H1693" s="265" t="str">
        <v/>
      </c>
      <c r="I1693" s="266">
        <v>0</v>
      </c>
      <c r="J1693" s="266">
        <v>0</v>
      </c>
      <c r="K1693" s="262"/>
      <c r="L1693" s="12">
        <v>0</v>
      </c>
    </row>
    <row r="1694" spans="1:12" x14ac:dyDescent="0.25">
      <c r="A1694" s="259">
        <f>IF(F1694&gt;0,COUNTIF(F$8:F1694,"&gt;0"),0)</f>
        <v>0</v>
      </c>
      <c r="B1694" s="260"/>
      <c r="C1694" s="261"/>
      <c r="D1694" s="262"/>
      <c r="E1694" s="263"/>
      <c r="F1694" s="263"/>
      <c r="G1694" s="264"/>
      <c r="H1694" s="265" t="str">
        <v/>
      </c>
      <c r="I1694" s="266">
        <v>0</v>
      </c>
      <c r="J1694" s="266">
        <v>0</v>
      </c>
      <c r="K1694" s="262"/>
      <c r="L1694" s="12">
        <v>0</v>
      </c>
    </row>
    <row r="1695" spans="1:12" x14ac:dyDescent="0.25">
      <c r="A1695" s="259">
        <f>IF(F1695&gt;0,COUNTIF(F$8:F1695,"&gt;0"),0)</f>
        <v>0</v>
      </c>
      <c r="B1695" s="260"/>
      <c r="C1695" s="261"/>
      <c r="D1695" s="262"/>
      <c r="E1695" s="263"/>
      <c r="F1695" s="263"/>
      <c r="G1695" s="264"/>
      <c r="H1695" s="265" t="str">
        <v/>
      </c>
      <c r="I1695" s="266">
        <v>0</v>
      </c>
      <c r="J1695" s="266">
        <v>0</v>
      </c>
      <c r="K1695" s="262"/>
      <c r="L1695" s="12">
        <v>0</v>
      </c>
    </row>
    <row r="1696" spans="1:12" x14ac:dyDescent="0.25">
      <c r="A1696" s="259">
        <f>IF(F1696&gt;0,COUNTIF(F$8:F1696,"&gt;0"),0)</f>
        <v>0</v>
      </c>
      <c r="B1696" s="260"/>
      <c r="C1696" s="261"/>
      <c r="D1696" s="262"/>
      <c r="E1696" s="263"/>
      <c r="F1696" s="263"/>
      <c r="G1696" s="264"/>
      <c r="H1696" s="265" t="str">
        <v/>
      </c>
      <c r="I1696" s="266">
        <v>0</v>
      </c>
      <c r="J1696" s="266">
        <v>0</v>
      </c>
      <c r="K1696" s="262"/>
      <c r="L1696" s="12">
        <v>0</v>
      </c>
    </row>
    <row r="1697" spans="1:12" x14ac:dyDescent="0.25">
      <c r="A1697" s="259">
        <f>IF(F1697&gt;0,COUNTIF(F$8:F1697,"&gt;0"),0)</f>
        <v>0</v>
      </c>
      <c r="B1697" s="260"/>
      <c r="C1697" s="261"/>
      <c r="D1697" s="262"/>
      <c r="E1697" s="263"/>
      <c r="F1697" s="263"/>
      <c r="G1697" s="264"/>
      <c r="H1697" s="265" t="str">
        <v/>
      </c>
      <c r="I1697" s="266">
        <v>0</v>
      </c>
      <c r="J1697" s="266">
        <v>0</v>
      </c>
      <c r="K1697" s="262"/>
      <c r="L1697" s="12">
        <v>0</v>
      </c>
    </row>
    <row r="1698" spans="1:12" x14ac:dyDescent="0.25">
      <c r="A1698" s="259">
        <f>IF(F1698&gt;0,COUNTIF(F$8:F1698,"&gt;0"),0)</f>
        <v>0</v>
      </c>
      <c r="B1698" s="260"/>
      <c r="C1698" s="261"/>
      <c r="D1698" s="262"/>
      <c r="E1698" s="263"/>
      <c r="F1698" s="263"/>
      <c r="G1698" s="264"/>
      <c r="H1698" s="265" t="str">
        <v/>
      </c>
      <c r="I1698" s="266">
        <v>0</v>
      </c>
      <c r="J1698" s="266">
        <v>0</v>
      </c>
      <c r="K1698" s="262"/>
      <c r="L1698" s="12">
        <v>0</v>
      </c>
    </row>
    <row r="1699" spans="1:12" x14ac:dyDescent="0.25">
      <c r="A1699" s="259">
        <f>IF(F1699&gt;0,COUNTIF(F$8:F1699,"&gt;0"),0)</f>
        <v>0</v>
      </c>
      <c r="B1699" s="260"/>
      <c r="C1699" s="261"/>
      <c r="D1699" s="262"/>
      <c r="E1699" s="263"/>
      <c r="F1699" s="263"/>
      <c r="G1699" s="264"/>
      <c r="H1699" s="265" t="str">
        <v/>
      </c>
      <c r="I1699" s="266">
        <v>0</v>
      </c>
      <c r="J1699" s="266">
        <v>0</v>
      </c>
      <c r="K1699" s="262"/>
      <c r="L1699" s="12">
        <v>0</v>
      </c>
    </row>
    <row r="1700" spans="1:12" x14ac:dyDescent="0.25">
      <c r="A1700" s="259">
        <f>IF(F1700&gt;0,COUNTIF(F$8:F1700,"&gt;0"),0)</f>
        <v>0</v>
      </c>
      <c r="B1700" s="260"/>
      <c r="C1700" s="261"/>
      <c r="D1700" s="262"/>
      <c r="E1700" s="263"/>
      <c r="F1700" s="263"/>
      <c r="G1700" s="264"/>
      <c r="H1700" s="265" t="str">
        <v/>
      </c>
      <c r="I1700" s="266">
        <v>0</v>
      </c>
      <c r="J1700" s="266">
        <v>0</v>
      </c>
      <c r="K1700" s="262"/>
      <c r="L1700" s="12">
        <v>0</v>
      </c>
    </row>
    <row r="1701" spans="1:12" x14ac:dyDescent="0.25">
      <c r="A1701" s="259">
        <f>IF(F1701&gt;0,COUNTIF(F$8:F1701,"&gt;0"),0)</f>
        <v>0</v>
      </c>
      <c r="B1701" s="260"/>
      <c r="C1701" s="261"/>
      <c r="D1701" s="262"/>
      <c r="E1701" s="263"/>
      <c r="F1701" s="263"/>
      <c r="G1701" s="264"/>
      <c r="H1701" s="265" t="str">
        <v/>
      </c>
      <c r="I1701" s="266">
        <v>0</v>
      </c>
      <c r="J1701" s="266">
        <v>0</v>
      </c>
      <c r="K1701" s="262"/>
      <c r="L1701" s="12">
        <v>0</v>
      </c>
    </row>
    <row r="1702" spans="1:12" x14ac:dyDescent="0.25">
      <c r="A1702" s="259">
        <f>IF(F1702&gt;0,COUNTIF(F$8:F1702,"&gt;0"),0)</f>
        <v>0</v>
      </c>
      <c r="B1702" s="260"/>
      <c r="C1702" s="261"/>
      <c r="D1702" s="262"/>
      <c r="E1702" s="263"/>
      <c r="F1702" s="263"/>
      <c r="G1702" s="264"/>
      <c r="H1702" s="265" t="str">
        <v/>
      </c>
      <c r="I1702" s="266">
        <v>0</v>
      </c>
      <c r="J1702" s="266">
        <v>0</v>
      </c>
      <c r="K1702" s="262"/>
      <c r="L1702" s="12">
        <v>0</v>
      </c>
    </row>
    <row r="1703" spans="1:12" x14ac:dyDescent="0.25">
      <c r="A1703" s="259">
        <f>IF(F1703&gt;0,COUNTIF(F$8:F1703,"&gt;0"),0)</f>
        <v>0</v>
      </c>
      <c r="B1703" s="260"/>
      <c r="C1703" s="261"/>
      <c r="D1703" s="262"/>
      <c r="E1703" s="263"/>
      <c r="F1703" s="263"/>
      <c r="G1703" s="264"/>
      <c r="H1703" s="265" t="str">
        <v/>
      </c>
      <c r="I1703" s="266">
        <v>0</v>
      </c>
      <c r="J1703" s="266">
        <v>0</v>
      </c>
      <c r="K1703" s="262"/>
      <c r="L1703" s="12">
        <v>0</v>
      </c>
    </row>
    <row r="1704" spans="1:12" x14ac:dyDescent="0.25">
      <c r="A1704" s="259">
        <f>IF(F1704&gt;0,COUNTIF(F$8:F1704,"&gt;0"),0)</f>
        <v>0</v>
      </c>
      <c r="B1704" s="260"/>
      <c r="C1704" s="261"/>
      <c r="D1704" s="262"/>
      <c r="E1704" s="263"/>
      <c r="F1704" s="263"/>
      <c r="G1704" s="264"/>
      <c r="H1704" s="265" t="str">
        <v/>
      </c>
      <c r="I1704" s="266">
        <v>0</v>
      </c>
      <c r="J1704" s="266">
        <v>0</v>
      </c>
      <c r="K1704" s="262"/>
      <c r="L1704" s="12">
        <v>0</v>
      </c>
    </row>
    <row r="1705" spans="1:12" x14ac:dyDescent="0.25">
      <c r="A1705" s="259">
        <f>IF(F1705&gt;0,COUNTIF(F$8:F1705,"&gt;0"),0)</f>
        <v>0</v>
      </c>
      <c r="B1705" s="260"/>
      <c r="C1705" s="261"/>
      <c r="D1705" s="262"/>
      <c r="E1705" s="263"/>
      <c r="F1705" s="263"/>
      <c r="G1705" s="264"/>
      <c r="H1705" s="265" t="str">
        <v/>
      </c>
      <c r="I1705" s="266">
        <v>0</v>
      </c>
      <c r="J1705" s="266">
        <v>0</v>
      </c>
      <c r="K1705" s="262"/>
      <c r="L1705" s="12">
        <v>0</v>
      </c>
    </row>
    <row r="1706" spans="1:12" x14ac:dyDescent="0.25">
      <c r="A1706" s="259">
        <f>IF(F1706&gt;0,COUNTIF(F$8:F1706,"&gt;0"),0)</f>
        <v>0</v>
      </c>
      <c r="B1706" s="260"/>
      <c r="C1706" s="261"/>
      <c r="D1706" s="262"/>
      <c r="E1706" s="263"/>
      <c r="F1706" s="263"/>
      <c r="G1706" s="264"/>
      <c r="H1706" s="265" t="str">
        <v/>
      </c>
      <c r="I1706" s="266">
        <v>0</v>
      </c>
      <c r="J1706" s="266">
        <v>0</v>
      </c>
      <c r="K1706" s="262"/>
      <c r="L1706" s="12">
        <v>0</v>
      </c>
    </row>
    <row r="1707" spans="1:12" x14ac:dyDescent="0.25">
      <c r="A1707" s="259">
        <f>IF(F1707&gt;0,COUNTIF(F$8:F1707,"&gt;0"),0)</f>
        <v>0</v>
      </c>
      <c r="B1707" s="260"/>
      <c r="C1707" s="261"/>
      <c r="D1707" s="262"/>
      <c r="E1707" s="263"/>
      <c r="F1707" s="263"/>
      <c r="G1707" s="264"/>
      <c r="H1707" s="265" t="str">
        <v/>
      </c>
      <c r="I1707" s="266">
        <v>0</v>
      </c>
      <c r="J1707" s="266">
        <v>0</v>
      </c>
      <c r="K1707" s="262"/>
      <c r="L1707" s="12">
        <v>0</v>
      </c>
    </row>
    <row r="1708" spans="1:12" x14ac:dyDescent="0.25">
      <c r="A1708" s="259">
        <f>IF(F1708&gt;0,COUNTIF(F$8:F1708,"&gt;0"),0)</f>
        <v>0</v>
      </c>
      <c r="B1708" s="260"/>
      <c r="C1708" s="261"/>
      <c r="D1708" s="262"/>
      <c r="E1708" s="263"/>
      <c r="F1708" s="263"/>
      <c r="G1708" s="264"/>
      <c r="H1708" s="265" t="str">
        <v/>
      </c>
      <c r="I1708" s="266">
        <v>0</v>
      </c>
      <c r="J1708" s="266">
        <v>0</v>
      </c>
      <c r="K1708" s="262"/>
      <c r="L1708" s="12">
        <v>0</v>
      </c>
    </row>
    <row r="1709" spans="1:12" x14ac:dyDescent="0.25">
      <c r="A1709" s="259">
        <f>IF(F1709&gt;0,COUNTIF(F$8:F1709,"&gt;0"),0)</f>
        <v>0</v>
      </c>
      <c r="B1709" s="260"/>
      <c r="C1709" s="261"/>
      <c r="D1709" s="262"/>
      <c r="E1709" s="263"/>
      <c r="F1709" s="263"/>
      <c r="G1709" s="264"/>
      <c r="H1709" s="265" t="str">
        <v/>
      </c>
      <c r="I1709" s="266">
        <v>0</v>
      </c>
      <c r="J1709" s="266">
        <v>0</v>
      </c>
      <c r="K1709" s="262"/>
      <c r="L1709" s="12">
        <v>0</v>
      </c>
    </row>
    <row r="1710" spans="1:12" x14ac:dyDescent="0.25">
      <c r="A1710" s="259">
        <f>IF(F1710&gt;0,COUNTIF(F$8:F1710,"&gt;0"),0)</f>
        <v>0</v>
      </c>
      <c r="B1710" s="260"/>
      <c r="C1710" s="261"/>
      <c r="D1710" s="262"/>
      <c r="E1710" s="263"/>
      <c r="F1710" s="263"/>
      <c r="G1710" s="264"/>
      <c r="H1710" s="265" t="str">
        <v/>
      </c>
      <c r="I1710" s="266">
        <v>0</v>
      </c>
      <c r="J1710" s="266">
        <v>0</v>
      </c>
      <c r="K1710" s="262"/>
      <c r="L1710" s="12">
        <v>0</v>
      </c>
    </row>
    <row r="1711" spans="1:12" x14ac:dyDescent="0.25">
      <c r="A1711" s="259">
        <f>IF(F1711&gt;0,COUNTIF(F$8:F1711,"&gt;0"),0)</f>
        <v>0</v>
      </c>
      <c r="B1711" s="260"/>
      <c r="C1711" s="261"/>
      <c r="D1711" s="262"/>
      <c r="E1711" s="263"/>
      <c r="F1711" s="263"/>
      <c r="G1711" s="264"/>
      <c r="H1711" s="265" t="str">
        <v/>
      </c>
      <c r="I1711" s="266">
        <v>0</v>
      </c>
      <c r="J1711" s="266">
        <v>0</v>
      </c>
      <c r="K1711" s="262"/>
      <c r="L1711" s="12">
        <v>0</v>
      </c>
    </row>
    <row r="1712" spans="1:12" x14ac:dyDescent="0.25">
      <c r="A1712" s="259">
        <f>IF(F1712&gt;0,COUNTIF(F$8:F1712,"&gt;0"),0)</f>
        <v>0</v>
      </c>
      <c r="B1712" s="260"/>
      <c r="C1712" s="261"/>
      <c r="D1712" s="262"/>
      <c r="E1712" s="263"/>
      <c r="F1712" s="263"/>
      <c r="G1712" s="264"/>
      <c r="H1712" s="265" t="str">
        <v/>
      </c>
      <c r="I1712" s="266">
        <v>0</v>
      </c>
      <c r="J1712" s="266">
        <v>0</v>
      </c>
      <c r="K1712" s="262"/>
      <c r="L1712" s="12">
        <v>0</v>
      </c>
    </row>
    <row r="1713" spans="1:12" x14ac:dyDescent="0.25">
      <c r="A1713" s="259">
        <f>IF(F1713&gt;0,COUNTIF(F$8:F1713,"&gt;0"),0)</f>
        <v>0</v>
      </c>
      <c r="B1713" s="260"/>
      <c r="C1713" s="261"/>
      <c r="D1713" s="262"/>
      <c r="E1713" s="263"/>
      <c r="F1713" s="263"/>
      <c r="G1713" s="264"/>
      <c r="H1713" s="265" t="str">
        <v/>
      </c>
      <c r="I1713" s="266">
        <v>0</v>
      </c>
      <c r="J1713" s="266">
        <v>0</v>
      </c>
      <c r="K1713" s="262"/>
      <c r="L1713" s="12">
        <v>0</v>
      </c>
    </row>
    <row r="1714" spans="1:12" x14ac:dyDescent="0.25">
      <c r="A1714" s="259">
        <f>IF(F1714&gt;0,COUNTIF(F$8:F1714,"&gt;0"),0)</f>
        <v>0</v>
      </c>
      <c r="B1714" s="260"/>
      <c r="C1714" s="261"/>
      <c r="D1714" s="262"/>
      <c r="E1714" s="263"/>
      <c r="F1714" s="263"/>
      <c r="G1714" s="264"/>
      <c r="H1714" s="265" t="str">
        <v/>
      </c>
      <c r="I1714" s="266">
        <v>0</v>
      </c>
      <c r="J1714" s="266">
        <v>0</v>
      </c>
      <c r="K1714" s="262"/>
      <c r="L1714" s="12">
        <v>0</v>
      </c>
    </row>
    <row r="1715" spans="1:12" x14ac:dyDescent="0.25">
      <c r="A1715" s="259">
        <f>IF(F1715&gt;0,COUNTIF(F$8:F1715,"&gt;0"),0)</f>
        <v>0</v>
      </c>
      <c r="B1715" s="260"/>
      <c r="C1715" s="261"/>
      <c r="D1715" s="262"/>
      <c r="E1715" s="263"/>
      <c r="F1715" s="263"/>
      <c r="G1715" s="264"/>
      <c r="H1715" s="265" t="str">
        <v/>
      </c>
      <c r="I1715" s="266">
        <v>0</v>
      </c>
      <c r="J1715" s="266">
        <v>0</v>
      </c>
      <c r="K1715" s="262"/>
      <c r="L1715" s="12">
        <v>0</v>
      </c>
    </row>
    <row r="1716" spans="1:12" x14ac:dyDescent="0.25">
      <c r="A1716" s="259">
        <f>IF(F1716&gt;0,COUNTIF(F$8:F1716,"&gt;0"),0)</f>
        <v>0</v>
      </c>
      <c r="B1716" s="260"/>
      <c r="C1716" s="261"/>
      <c r="D1716" s="262"/>
      <c r="E1716" s="263"/>
      <c r="F1716" s="263"/>
      <c r="G1716" s="264"/>
      <c r="H1716" s="265" t="str">
        <v/>
      </c>
      <c r="I1716" s="266">
        <v>0</v>
      </c>
      <c r="J1716" s="266">
        <v>0</v>
      </c>
      <c r="K1716" s="262"/>
      <c r="L1716" s="12">
        <v>0</v>
      </c>
    </row>
    <row r="1717" spans="1:12" x14ac:dyDescent="0.25">
      <c r="A1717" s="259">
        <f>IF(F1717&gt;0,COUNTIF(F$8:F1717,"&gt;0"),0)</f>
        <v>0</v>
      </c>
      <c r="B1717" s="260"/>
      <c r="C1717" s="261"/>
      <c r="D1717" s="262"/>
      <c r="E1717" s="263"/>
      <c r="F1717" s="263"/>
      <c r="G1717" s="264"/>
      <c r="H1717" s="265" t="str">
        <v/>
      </c>
      <c r="I1717" s="266">
        <v>0</v>
      </c>
      <c r="J1717" s="266">
        <v>0</v>
      </c>
      <c r="K1717" s="262"/>
      <c r="L1717" s="12">
        <v>0</v>
      </c>
    </row>
    <row r="1718" spans="1:12" x14ac:dyDescent="0.25">
      <c r="A1718" s="259">
        <f>IF(F1718&gt;0,COUNTIF(F$8:F1718,"&gt;0"),0)</f>
        <v>0</v>
      </c>
      <c r="B1718" s="260"/>
      <c r="C1718" s="261"/>
      <c r="D1718" s="262"/>
      <c r="E1718" s="263"/>
      <c r="F1718" s="263"/>
      <c r="G1718" s="264"/>
      <c r="H1718" s="265" t="str">
        <v/>
      </c>
      <c r="I1718" s="266">
        <v>0</v>
      </c>
      <c r="J1718" s="266">
        <v>0</v>
      </c>
      <c r="K1718" s="262"/>
      <c r="L1718" s="12">
        <v>0</v>
      </c>
    </row>
    <row r="1719" spans="1:12" x14ac:dyDescent="0.25">
      <c r="A1719" s="259">
        <f>IF(F1719&gt;0,COUNTIF(F$8:F1719,"&gt;0"),0)</f>
        <v>0</v>
      </c>
      <c r="B1719" s="260"/>
      <c r="C1719" s="261"/>
      <c r="D1719" s="262"/>
      <c r="E1719" s="263"/>
      <c r="F1719" s="263"/>
      <c r="G1719" s="264"/>
      <c r="H1719" s="265" t="str">
        <v/>
      </c>
      <c r="I1719" s="266">
        <v>0</v>
      </c>
      <c r="J1719" s="266">
        <v>0</v>
      </c>
      <c r="K1719" s="262"/>
      <c r="L1719" s="12">
        <v>0</v>
      </c>
    </row>
    <row r="1720" spans="1:12" x14ac:dyDescent="0.25">
      <c r="A1720" s="259">
        <f>IF(F1720&gt;0,COUNTIF(F$8:F1720,"&gt;0"),0)</f>
        <v>0</v>
      </c>
      <c r="B1720" s="260"/>
      <c r="C1720" s="261"/>
      <c r="D1720" s="262"/>
      <c r="E1720" s="263"/>
      <c r="F1720" s="263"/>
      <c r="G1720" s="264"/>
      <c r="H1720" s="265" t="str">
        <v/>
      </c>
      <c r="I1720" s="266">
        <v>0</v>
      </c>
      <c r="J1720" s="266">
        <v>0</v>
      </c>
      <c r="K1720" s="262"/>
      <c r="L1720" s="12">
        <v>0</v>
      </c>
    </row>
    <row r="1721" spans="1:12" x14ac:dyDescent="0.25">
      <c r="A1721" s="259">
        <f>IF(F1721&gt;0,COUNTIF(F$8:F1721,"&gt;0"),0)</f>
        <v>0</v>
      </c>
      <c r="B1721" s="260"/>
      <c r="C1721" s="261"/>
      <c r="D1721" s="262"/>
      <c r="E1721" s="263"/>
      <c r="F1721" s="263"/>
      <c r="G1721" s="264"/>
      <c r="H1721" s="265" t="str">
        <v/>
      </c>
      <c r="I1721" s="266">
        <v>0</v>
      </c>
      <c r="J1721" s="266">
        <v>0</v>
      </c>
      <c r="K1721" s="262"/>
      <c r="L1721" s="12">
        <v>0</v>
      </c>
    </row>
    <row r="1722" spans="1:12" x14ac:dyDescent="0.25">
      <c r="A1722" s="259">
        <f>IF(F1722&gt;0,COUNTIF(F$8:F1722,"&gt;0"),0)</f>
        <v>0</v>
      </c>
      <c r="B1722" s="260"/>
      <c r="C1722" s="261"/>
      <c r="D1722" s="262"/>
      <c r="E1722" s="263"/>
      <c r="F1722" s="263"/>
      <c r="G1722" s="264"/>
      <c r="H1722" s="265" t="str">
        <v/>
      </c>
      <c r="I1722" s="266">
        <v>0</v>
      </c>
      <c r="J1722" s="266">
        <v>0</v>
      </c>
      <c r="K1722" s="262"/>
      <c r="L1722" s="12">
        <v>0</v>
      </c>
    </row>
    <row r="1723" spans="1:12" x14ac:dyDescent="0.25">
      <c r="A1723" s="259">
        <f>IF(F1723&gt;0,COUNTIF(F$8:F1723,"&gt;0"),0)</f>
        <v>0</v>
      </c>
      <c r="B1723" s="260"/>
      <c r="C1723" s="261"/>
      <c r="D1723" s="262"/>
      <c r="E1723" s="263"/>
      <c r="F1723" s="263"/>
      <c r="G1723" s="264"/>
      <c r="H1723" s="265" t="str">
        <v/>
      </c>
      <c r="I1723" s="266">
        <v>0</v>
      </c>
      <c r="J1723" s="266">
        <v>0</v>
      </c>
      <c r="K1723" s="262"/>
      <c r="L1723" s="12">
        <v>0</v>
      </c>
    </row>
    <row r="1724" spans="1:12" x14ac:dyDescent="0.25">
      <c r="A1724" s="259">
        <f>IF(F1724&gt;0,COUNTIF(F$8:F1724,"&gt;0"),0)</f>
        <v>0</v>
      </c>
      <c r="B1724" s="260"/>
      <c r="C1724" s="261"/>
      <c r="D1724" s="262"/>
      <c r="E1724" s="263"/>
      <c r="F1724" s="263"/>
      <c r="G1724" s="264"/>
      <c r="H1724" s="265" t="str">
        <v/>
      </c>
      <c r="I1724" s="266">
        <v>0</v>
      </c>
      <c r="J1724" s="266">
        <v>0</v>
      </c>
      <c r="K1724" s="262"/>
      <c r="L1724" s="12">
        <v>0</v>
      </c>
    </row>
    <row r="1725" spans="1:12" x14ac:dyDescent="0.25">
      <c r="A1725" s="259">
        <f>IF(F1725&gt;0,COUNTIF(F$8:F1725,"&gt;0"),0)</f>
        <v>0</v>
      </c>
      <c r="B1725" s="260"/>
      <c r="C1725" s="261"/>
      <c r="D1725" s="262"/>
      <c r="E1725" s="263"/>
      <c r="F1725" s="263"/>
      <c r="G1725" s="264"/>
      <c r="H1725" s="265" t="str">
        <v/>
      </c>
      <c r="I1725" s="266">
        <v>0</v>
      </c>
      <c r="J1725" s="266">
        <v>0</v>
      </c>
      <c r="K1725" s="262"/>
      <c r="L1725" s="12">
        <v>0</v>
      </c>
    </row>
    <row r="1726" spans="1:12" x14ac:dyDescent="0.25">
      <c r="A1726" s="259">
        <f>IF(F1726&gt;0,COUNTIF(F$8:F1726,"&gt;0"),0)</f>
        <v>0</v>
      </c>
      <c r="B1726" s="260"/>
      <c r="C1726" s="261"/>
      <c r="D1726" s="262"/>
      <c r="E1726" s="263"/>
      <c r="F1726" s="263"/>
      <c r="G1726" s="264"/>
      <c r="H1726" s="265" t="str">
        <v/>
      </c>
      <c r="I1726" s="266">
        <v>0</v>
      </c>
      <c r="J1726" s="266">
        <v>0</v>
      </c>
      <c r="K1726" s="262"/>
      <c r="L1726" s="12">
        <v>0</v>
      </c>
    </row>
    <row r="1727" spans="1:12" x14ac:dyDescent="0.25">
      <c r="A1727" s="259">
        <f>IF(F1727&gt;0,COUNTIF(F$8:F1727,"&gt;0"),0)</f>
        <v>0</v>
      </c>
      <c r="B1727" s="260"/>
      <c r="C1727" s="261"/>
      <c r="D1727" s="262"/>
      <c r="E1727" s="263"/>
      <c r="F1727" s="263"/>
      <c r="G1727" s="264"/>
      <c r="H1727" s="265" t="str">
        <v/>
      </c>
      <c r="I1727" s="266">
        <v>0</v>
      </c>
      <c r="J1727" s="266">
        <v>0</v>
      </c>
      <c r="K1727" s="262"/>
      <c r="L1727" s="12">
        <v>0</v>
      </c>
    </row>
    <row r="1728" spans="1:12" x14ac:dyDescent="0.25">
      <c r="A1728" s="259">
        <f>IF(F1728&gt;0,COUNTIF(F$8:F1728,"&gt;0"),0)</f>
        <v>0</v>
      </c>
      <c r="B1728" s="260"/>
      <c r="C1728" s="261"/>
      <c r="D1728" s="262"/>
      <c r="E1728" s="263"/>
      <c r="F1728" s="263"/>
      <c r="G1728" s="264"/>
      <c r="H1728" s="265" t="str">
        <v/>
      </c>
      <c r="I1728" s="266">
        <v>0</v>
      </c>
      <c r="J1728" s="266">
        <v>0</v>
      </c>
      <c r="K1728" s="262"/>
      <c r="L1728" s="12">
        <v>0</v>
      </c>
    </row>
    <row r="1729" spans="1:12" x14ac:dyDescent="0.25">
      <c r="A1729" s="259">
        <f>IF(F1729&gt;0,COUNTIF(F$8:F1729,"&gt;0"),0)</f>
        <v>0</v>
      </c>
      <c r="B1729" s="260"/>
      <c r="C1729" s="261"/>
      <c r="D1729" s="262"/>
      <c r="E1729" s="263"/>
      <c r="F1729" s="263"/>
      <c r="G1729" s="264"/>
      <c r="H1729" s="265" t="str">
        <v/>
      </c>
      <c r="I1729" s="266">
        <v>0</v>
      </c>
      <c r="J1729" s="266">
        <v>0</v>
      </c>
      <c r="K1729" s="262"/>
      <c r="L1729" s="12">
        <v>0</v>
      </c>
    </row>
    <row r="1730" spans="1:12" x14ac:dyDescent="0.25">
      <c r="A1730" s="259">
        <f>IF(F1730&gt;0,COUNTIF(F$8:F1730,"&gt;0"),0)</f>
        <v>0</v>
      </c>
      <c r="B1730" s="260"/>
      <c r="C1730" s="261"/>
      <c r="D1730" s="262"/>
      <c r="E1730" s="263"/>
      <c r="F1730" s="263"/>
      <c r="G1730" s="264"/>
      <c r="H1730" s="265" t="str">
        <v/>
      </c>
      <c r="I1730" s="266">
        <v>0</v>
      </c>
      <c r="J1730" s="266">
        <v>0</v>
      </c>
      <c r="K1730" s="262"/>
      <c r="L1730" s="12">
        <v>0</v>
      </c>
    </row>
    <row r="1731" spans="1:12" x14ac:dyDescent="0.25">
      <c r="A1731" s="259">
        <f>IF(F1731&gt;0,COUNTIF(F$8:F1731,"&gt;0"),0)</f>
        <v>0</v>
      </c>
      <c r="B1731" s="260"/>
      <c r="C1731" s="261"/>
      <c r="D1731" s="262"/>
      <c r="E1731" s="263"/>
      <c r="F1731" s="263"/>
      <c r="G1731" s="264"/>
      <c r="H1731" s="265" t="str">
        <v/>
      </c>
      <c r="I1731" s="266">
        <v>0</v>
      </c>
      <c r="J1731" s="266">
        <v>0</v>
      </c>
      <c r="K1731" s="262"/>
      <c r="L1731" s="12">
        <v>0</v>
      </c>
    </row>
    <row r="1732" spans="1:12" x14ac:dyDescent="0.25">
      <c r="A1732" s="259">
        <f>IF(F1732&gt;0,COUNTIF(F$8:F1732,"&gt;0"),0)</f>
        <v>0</v>
      </c>
      <c r="B1732" s="260"/>
      <c r="C1732" s="261"/>
      <c r="D1732" s="262"/>
      <c r="E1732" s="263"/>
      <c r="F1732" s="263"/>
      <c r="G1732" s="264"/>
      <c r="H1732" s="265" t="str">
        <v/>
      </c>
      <c r="I1732" s="266">
        <v>0</v>
      </c>
      <c r="J1732" s="266">
        <v>0</v>
      </c>
      <c r="K1732" s="262"/>
      <c r="L1732" s="12">
        <v>0</v>
      </c>
    </row>
    <row r="1733" spans="1:12" x14ac:dyDescent="0.25">
      <c r="A1733" s="259">
        <f>IF(F1733&gt;0,COUNTIF(F$8:F1733,"&gt;0"),0)</f>
        <v>0</v>
      </c>
      <c r="B1733" s="260"/>
      <c r="C1733" s="261"/>
      <c r="D1733" s="262"/>
      <c r="E1733" s="263"/>
      <c r="F1733" s="263"/>
      <c r="G1733" s="264"/>
      <c r="H1733" s="265" t="str">
        <v/>
      </c>
      <c r="I1733" s="266">
        <v>0</v>
      </c>
      <c r="J1733" s="266">
        <v>0</v>
      </c>
      <c r="K1733" s="262"/>
      <c r="L1733" s="12">
        <v>0</v>
      </c>
    </row>
    <row r="1734" spans="1:12" x14ac:dyDescent="0.25">
      <c r="A1734" s="259">
        <f>IF(F1734&gt;0,COUNTIF(F$8:F1734,"&gt;0"),0)</f>
        <v>0</v>
      </c>
      <c r="B1734" s="260"/>
      <c r="C1734" s="261"/>
      <c r="D1734" s="262"/>
      <c r="E1734" s="263"/>
      <c r="F1734" s="263"/>
      <c r="G1734" s="264"/>
      <c r="H1734" s="265" t="str">
        <v/>
      </c>
      <c r="I1734" s="266">
        <v>0</v>
      </c>
      <c r="J1734" s="266">
        <v>0</v>
      </c>
      <c r="K1734" s="262"/>
      <c r="L1734" s="12">
        <v>0</v>
      </c>
    </row>
    <row r="1735" spans="1:12" x14ac:dyDescent="0.25">
      <c r="A1735" s="259">
        <f>IF(F1735&gt;0,COUNTIF(F$8:F1735,"&gt;0"),0)</f>
        <v>0</v>
      </c>
      <c r="B1735" s="260"/>
      <c r="C1735" s="261"/>
      <c r="D1735" s="262"/>
      <c r="E1735" s="263"/>
      <c r="F1735" s="263"/>
      <c r="G1735" s="264"/>
      <c r="H1735" s="265" t="str">
        <v/>
      </c>
      <c r="I1735" s="266">
        <v>0</v>
      </c>
      <c r="J1735" s="266">
        <v>0</v>
      </c>
      <c r="K1735" s="262"/>
      <c r="L1735" s="12">
        <v>0</v>
      </c>
    </row>
    <row r="1736" spans="1:12" x14ac:dyDescent="0.25">
      <c r="A1736" s="259">
        <f>IF(F1736&gt;0,COUNTIF(F$8:F1736,"&gt;0"),0)</f>
        <v>0</v>
      </c>
      <c r="B1736" s="260"/>
      <c r="C1736" s="261"/>
      <c r="D1736" s="262"/>
      <c r="E1736" s="263"/>
      <c r="F1736" s="263"/>
      <c r="G1736" s="264"/>
      <c r="H1736" s="265" t="str">
        <v/>
      </c>
      <c r="I1736" s="266">
        <v>0</v>
      </c>
      <c r="J1736" s="266">
        <v>0</v>
      </c>
      <c r="K1736" s="262"/>
      <c r="L1736" s="12">
        <v>0</v>
      </c>
    </row>
    <row r="1737" spans="1:12" x14ac:dyDescent="0.25">
      <c r="A1737" s="259">
        <f>IF(F1737&gt;0,COUNTIF(F$8:F1737,"&gt;0"),0)</f>
        <v>0</v>
      </c>
      <c r="B1737" s="260"/>
      <c r="C1737" s="261"/>
      <c r="D1737" s="262"/>
      <c r="E1737" s="263"/>
      <c r="F1737" s="263"/>
      <c r="G1737" s="264"/>
      <c r="H1737" s="265" t="str">
        <v/>
      </c>
      <c r="I1737" s="266">
        <v>0</v>
      </c>
      <c r="J1737" s="266">
        <v>0</v>
      </c>
      <c r="K1737" s="262"/>
      <c r="L1737" s="12">
        <v>0</v>
      </c>
    </row>
    <row r="1738" spans="1:12" x14ac:dyDescent="0.25">
      <c r="A1738" s="259">
        <f>IF(F1738&gt;0,COUNTIF(F$8:F1738,"&gt;0"),0)</f>
        <v>0</v>
      </c>
      <c r="B1738" s="260"/>
      <c r="C1738" s="261"/>
      <c r="D1738" s="262"/>
      <c r="E1738" s="263"/>
      <c r="F1738" s="263"/>
      <c r="G1738" s="264"/>
      <c r="H1738" s="265" t="str">
        <v/>
      </c>
      <c r="I1738" s="266">
        <v>0</v>
      </c>
      <c r="J1738" s="266">
        <v>0</v>
      </c>
      <c r="K1738" s="262"/>
      <c r="L1738" s="12">
        <v>0</v>
      </c>
    </row>
    <row r="1739" spans="1:12" x14ac:dyDescent="0.25">
      <c r="A1739" s="259">
        <f>IF(F1739&gt;0,COUNTIF(F$8:F1739,"&gt;0"),0)</f>
        <v>0</v>
      </c>
      <c r="B1739" s="260"/>
      <c r="C1739" s="261"/>
      <c r="D1739" s="262"/>
      <c r="E1739" s="263"/>
      <c r="F1739" s="263"/>
      <c r="G1739" s="264"/>
      <c r="H1739" s="265" t="str">
        <v/>
      </c>
      <c r="I1739" s="266">
        <v>0</v>
      </c>
      <c r="J1739" s="266">
        <v>0</v>
      </c>
      <c r="K1739" s="262"/>
      <c r="L1739" s="12">
        <v>0</v>
      </c>
    </row>
    <row r="1740" spans="1:12" x14ac:dyDescent="0.25">
      <c r="A1740" s="259">
        <f>IF(F1740&gt;0,COUNTIF(F$8:F1740,"&gt;0"),0)</f>
        <v>0</v>
      </c>
      <c r="B1740" s="260"/>
      <c r="C1740" s="261"/>
      <c r="D1740" s="262"/>
      <c r="E1740" s="263"/>
      <c r="F1740" s="263"/>
      <c r="G1740" s="264"/>
      <c r="H1740" s="265" t="str">
        <v/>
      </c>
      <c r="I1740" s="266">
        <v>0</v>
      </c>
      <c r="J1740" s="266">
        <v>0</v>
      </c>
      <c r="K1740" s="262"/>
      <c r="L1740" s="12">
        <v>0</v>
      </c>
    </row>
    <row r="1741" spans="1:12" x14ac:dyDescent="0.25">
      <c r="A1741" s="259">
        <f>IF(F1741&gt;0,COUNTIF(F$8:F1741,"&gt;0"),0)</f>
        <v>0</v>
      </c>
      <c r="B1741" s="260"/>
      <c r="C1741" s="261"/>
      <c r="D1741" s="262"/>
      <c r="E1741" s="263"/>
      <c r="F1741" s="263"/>
      <c r="G1741" s="264"/>
      <c r="H1741" s="265" t="str">
        <v/>
      </c>
      <c r="I1741" s="266">
        <v>0</v>
      </c>
      <c r="J1741" s="266">
        <v>0</v>
      </c>
      <c r="K1741" s="262"/>
      <c r="L1741" s="12">
        <v>0</v>
      </c>
    </row>
    <row r="1742" spans="1:12" x14ac:dyDescent="0.25">
      <c r="A1742" s="259">
        <f>IF(F1742&gt;0,COUNTIF(F$8:F1742,"&gt;0"),0)</f>
        <v>0</v>
      </c>
      <c r="B1742" s="260"/>
      <c r="C1742" s="261"/>
      <c r="D1742" s="262"/>
      <c r="E1742" s="263"/>
      <c r="F1742" s="263"/>
      <c r="G1742" s="264"/>
      <c r="H1742" s="265" t="str">
        <v/>
      </c>
      <c r="I1742" s="266">
        <v>0</v>
      </c>
      <c r="J1742" s="266">
        <v>0</v>
      </c>
      <c r="K1742" s="262"/>
      <c r="L1742" s="12">
        <v>0</v>
      </c>
    </row>
    <row r="1743" spans="1:12" x14ac:dyDescent="0.25">
      <c r="A1743" s="259">
        <f>IF(F1743&gt;0,COUNTIF(F$8:F1743,"&gt;0"),0)</f>
        <v>0</v>
      </c>
      <c r="B1743" s="260"/>
      <c r="C1743" s="261"/>
      <c r="D1743" s="262"/>
      <c r="E1743" s="263"/>
      <c r="F1743" s="263"/>
      <c r="G1743" s="264"/>
      <c r="H1743" s="265" t="str">
        <v/>
      </c>
      <c r="I1743" s="266">
        <v>0</v>
      </c>
      <c r="J1743" s="266">
        <v>0</v>
      </c>
      <c r="K1743" s="262"/>
      <c r="L1743" s="12">
        <v>0</v>
      </c>
    </row>
    <row r="1744" spans="1:12" x14ac:dyDescent="0.25">
      <c r="A1744" s="259">
        <f>IF(F1744&gt;0,COUNTIF(F$8:F1744,"&gt;0"),0)</f>
        <v>0</v>
      </c>
      <c r="B1744" s="260"/>
      <c r="C1744" s="261"/>
      <c r="D1744" s="262"/>
      <c r="E1744" s="263"/>
      <c r="F1744" s="263"/>
      <c r="G1744" s="264"/>
      <c r="H1744" s="265" t="str">
        <v/>
      </c>
      <c r="I1744" s="266">
        <v>0</v>
      </c>
      <c r="J1744" s="266">
        <v>0</v>
      </c>
      <c r="K1744" s="262"/>
      <c r="L1744" s="12">
        <v>0</v>
      </c>
    </row>
    <row r="1745" spans="1:12" x14ac:dyDescent="0.25">
      <c r="A1745" s="259">
        <f>IF(F1745&gt;0,COUNTIF(F$8:F1745,"&gt;0"),0)</f>
        <v>0</v>
      </c>
      <c r="B1745" s="260"/>
      <c r="C1745" s="261"/>
      <c r="D1745" s="262"/>
      <c r="E1745" s="263"/>
      <c r="F1745" s="263"/>
      <c r="G1745" s="264"/>
      <c r="H1745" s="265" t="str">
        <v/>
      </c>
      <c r="I1745" s="266">
        <v>0</v>
      </c>
      <c r="J1745" s="266">
        <v>0</v>
      </c>
      <c r="K1745" s="262"/>
      <c r="L1745" s="12">
        <v>0</v>
      </c>
    </row>
    <row r="1746" spans="1:12" x14ac:dyDescent="0.25">
      <c r="A1746" s="259">
        <f>IF(F1746&gt;0,COUNTIF(F$8:F1746,"&gt;0"),0)</f>
        <v>0</v>
      </c>
      <c r="B1746" s="260"/>
      <c r="C1746" s="261"/>
      <c r="D1746" s="262"/>
      <c r="E1746" s="263"/>
      <c r="F1746" s="263"/>
      <c r="G1746" s="264"/>
      <c r="H1746" s="265" t="str">
        <v/>
      </c>
      <c r="I1746" s="266">
        <v>0</v>
      </c>
      <c r="J1746" s="266">
        <v>0</v>
      </c>
      <c r="K1746" s="262"/>
      <c r="L1746" s="12">
        <v>0</v>
      </c>
    </row>
    <row r="1747" spans="1:12" x14ac:dyDescent="0.25">
      <c r="A1747" s="259">
        <f>IF(F1747&gt;0,COUNTIF(F$8:F1747,"&gt;0"),0)</f>
        <v>0</v>
      </c>
      <c r="B1747" s="260"/>
      <c r="C1747" s="261"/>
      <c r="D1747" s="262"/>
      <c r="E1747" s="263"/>
      <c r="F1747" s="263"/>
      <c r="G1747" s="264"/>
      <c r="H1747" s="265" t="str">
        <v/>
      </c>
      <c r="I1747" s="266">
        <v>0</v>
      </c>
      <c r="J1747" s="266">
        <v>0</v>
      </c>
      <c r="K1747" s="262"/>
      <c r="L1747" s="12">
        <v>0</v>
      </c>
    </row>
    <row r="1748" spans="1:12" x14ac:dyDescent="0.25">
      <c r="A1748" s="259">
        <f>IF(F1748&gt;0,COUNTIF(F$8:F1748,"&gt;0"),0)</f>
        <v>0</v>
      </c>
      <c r="B1748" s="260"/>
      <c r="C1748" s="261"/>
      <c r="D1748" s="262"/>
      <c r="E1748" s="263"/>
      <c r="F1748" s="263"/>
      <c r="G1748" s="264"/>
      <c r="H1748" s="265" t="str">
        <v/>
      </c>
      <c r="I1748" s="266">
        <v>0</v>
      </c>
      <c r="J1748" s="266">
        <v>0</v>
      </c>
      <c r="K1748" s="262"/>
      <c r="L1748" s="12">
        <v>0</v>
      </c>
    </row>
    <row r="1749" spans="1:12" x14ac:dyDescent="0.25">
      <c r="A1749" s="259">
        <f>IF(F1749&gt;0,COUNTIF(F$8:F1749,"&gt;0"),0)</f>
        <v>0</v>
      </c>
      <c r="B1749" s="260"/>
      <c r="C1749" s="261"/>
      <c r="D1749" s="262"/>
      <c r="E1749" s="263"/>
      <c r="F1749" s="263"/>
      <c r="G1749" s="264"/>
      <c r="H1749" s="265" t="str">
        <v/>
      </c>
      <c r="I1749" s="266">
        <v>0</v>
      </c>
      <c r="J1749" s="266">
        <v>0</v>
      </c>
      <c r="K1749" s="262"/>
      <c r="L1749" s="12">
        <v>0</v>
      </c>
    </row>
    <row r="1750" spans="1:12" x14ac:dyDescent="0.25">
      <c r="A1750" s="259">
        <f>IF(F1750&gt;0,COUNTIF(F$8:F1750,"&gt;0"),0)</f>
        <v>0</v>
      </c>
      <c r="B1750" s="260"/>
      <c r="C1750" s="261"/>
      <c r="D1750" s="262"/>
      <c r="E1750" s="263"/>
      <c r="F1750" s="263"/>
      <c r="G1750" s="264"/>
      <c r="H1750" s="265" t="str">
        <v/>
      </c>
      <c r="I1750" s="266">
        <v>0</v>
      </c>
      <c r="J1750" s="266">
        <v>0</v>
      </c>
      <c r="K1750" s="262"/>
      <c r="L1750" s="12">
        <v>0</v>
      </c>
    </row>
    <row r="1751" spans="1:12" x14ac:dyDescent="0.25">
      <c r="A1751" s="259">
        <f>IF(F1751&gt;0,COUNTIF(F$8:F1751,"&gt;0"),0)</f>
        <v>0</v>
      </c>
      <c r="B1751" s="260"/>
      <c r="C1751" s="261"/>
      <c r="D1751" s="262"/>
      <c r="E1751" s="263"/>
      <c r="F1751" s="263"/>
      <c r="G1751" s="264"/>
      <c r="H1751" s="265" t="str">
        <v/>
      </c>
      <c r="I1751" s="266">
        <v>0</v>
      </c>
      <c r="J1751" s="266">
        <v>0</v>
      </c>
      <c r="K1751" s="262"/>
      <c r="L1751" s="12">
        <v>0</v>
      </c>
    </row>
    <row r="1752" spans="1:12" x14ac:dyDescent="0.25">
      <c r="A1752" s="259">
        <f>IF(F1752&gt;0,COUNTIF(F$8:F1752,"&gt;0"),0)</f>
        <v>0</v>
      </c>
      <c r="B1752" s="260"/>
      <c r="C1752" s="261"/>
      <c r="D1752" s="262"/>
      <c r="E1752" s="263"/>
      <c r="F1752" s="263"/>
      <c r="G1752" s="264"/>
      <c r="H1752" s="265" t="str">
        <v/>
      </c>
      <c r="I1752" s="266">
        <v>0</v>
      </c>
      <c r="J1752" s="266">
        <v>0</v>
      </c>
      <c r="K1752" s="262"/>
      <c r="L1752" s="12">
        <v>0</v>
      </c>
    </row>
    <row r="1753" spans="1:12" x14ac:dyDescent="0.25">
      <c r="A1753" s="259">
        <f>IF(F1753&gt;0,COUNTIF(F$8:F1753,"&gt;0"),0)</f>
        <v>0</v>
      </c>
      <c r="B1753" s="260"/>
      <c r="C1753" s="261"/>
      <c r="D1753" s="262"/>
      <c r="E1753" s="263"/>
      <c r="F1753" s="263"/>
      <c r="G1753" s="264"/>
      <c r="H1753" s="265" t="str">
        <v/>
      </c>
      <c r="I1753" s="266">
        <v>0</v>
      </c>
      <c r="J1753" s="266">
        <v>0</v>
      </c>
      <c r="K1753" s="262"/>
      <c r="L1753" s="12">
        <v>0</v>
      </c>
    </row>
    <row r="1754" spans="1:12" x14ac:dyDescent="0.25">
      <c r="A1754" s="259">
        <f>IF(F1754&gt;0,COUNTIF(F$8:F1754,"&gt;0"),0)</f>
        <v>0</v>
      </c>
      <c r="B1754" s="260"/>
      <c r="C1754" s="261"/>
      <c r="D1754" s="262"/>
      <c r="E1754" s="263"/>
      <c r="F1754" s="263"/>
      <c r="G1754" s="264"/>
      <c r="H1754" s="265" t="str">
        <v/>
      </c>
      <c r="I1754" s="266">
        <v>0</v>
      </c>
      <c r="J1754" s="266">
        <v>0</v>
      </c>
      <c r="K1754" s="262"/>
      <c r="L1754" s="12">
        <v>0</v>
      </c>
    </row>
    <row r="1755" spans="1:12" x14ac:dyDescent="0.25">
      <c r="A1755" s="259">
        <f>IF(F1755&gt;0,COUNTIF(F$8:F1755,"&gt;0"),0)</f>
        <v>0</v>
      </c>
      <c r="B1755" s="260"/>
      <c r="C1755" s="261"/>
      <c r="D1755" s="262"/>
      <c r="E1755" s="263"/>
      <c r="F1755" s="263"/>
      <c r="G1755" s="264"/>
      <c r="H1755" s="265" t="str">
        <v/>
      </c>
      <c r="I1755" s="266">
        <v>0</v>
      </c>
      <c r="J1755" s="266">
        <v>0</v>
      </c>
      <c r="K1755" s="262"/>
      <c r="L1755" s="12">
        <v>0</v>
      </c>
    </row>
    <row r="1756" spans="1:12" x14ac:dyDescent="0.25">
      <c r="A1756" s="259">
        <f>IF(F1756&gt;0,COUNTIF(F$8:F1756,"&gt;0"),0)</f>
        <v>0</v>
      </c>
      <c r="B1756" s="260"/>
      <c r="C1756" s="261"/>
      <c r="D1756" s="262"/>
      <c r="E1756" s="263"/>
      <c r="F1756" s="263"/>
      <c r="G1756" s="264"/>
      <c r="H1756" s="265" t="str">
        <v/>
      </c>
      <c r="I1756" s="266">
        <v>0</v>
      </c>
      <c r="J1756" s="266">
        <v>0</v>
      </c>
      <c r="K1756" s="262"/>
      <c r="L1756" s="12">
        <v>0</v>
      </c>
    </row>
    <row r="1757" spans="1:12" x14ac:dyDescent="0.25">
      <c r="A1757" s="259">
        <f>IF(F1757&gt;0,COUNTIF(F$8:F1757,"&gt;0"),0)</f>
        <v>0</v>
      </c>
      <c r="B1757" s="260"/>
      <c r="C1757" s="261"/>
      <c r="D1757" s="262"/>
      <c r="E1757" s="263"/>
      <c r="F1757" s="263"/>
      <c r="G1757" s="264"/>
      <c r="H1757" s="265" t="str">
        <v/>
      </c>
      <c r="I1757" s="266">
        <v>0</v>
      </c>
      <c r="J1757" s="266">
        <v>0</v>
      </c>
      <c r="K1757" s="262"/>
      <c r="L1757" s="12">
        <v>0</v>
      </c>
    </row>
    <row r="1758" spans="1:12" x14ac:dyDescent="0.25">
      <c r="A1758" s="259">
        <f>IF(F1758&gt;0,COUNTIF(F$8:F1758,"&gt;0"),0)</f>
        <v>0</v>
      </c>
      <c r="B1758" s="260"/>
      <c r="C1758" s="261"/>
      <c r="D1758" s="262"/>
      <c r="E1758" s="263"/>
      <c r="F1758" s="263"/>
      <c r="G1758" s="264"/>
      <c r="H1758" s="265" t="str">
        <v/>
      </c>
      <c r="I1758" s="266">
        <v>0</v>
      </c>
      <c r="J1758" s="266">
        <v>0</v>
      </c>
      <c r="K1758" s="262"/>
      <c r="L1758" s="12">
        <v>0</v>
      </c>
    </row>
    <row r="1759" spans="1:12" x14ac:dyDescent="0.25">
      <c r="A1759" s="259">
        <f>IF(F1759&gt;0,COUNTIF(F$8:F1759,"&gt;0"),0)</f>
        <v>0</v>
      </c>
      <c r="B1759" s="260"/>
      <c r="C1759" s="261"/>
      <c r="D1759" s="262"/>
      <c r="E1759" s="263"/>
      <c r="F1759" s="263"/>
      <c r="G1759" s="264"/>
      <c r="H1759" s="265" t="str">
        <v/>
      </c>
      <c r="I1759" s="266">
        <v>0</v>
      </c>
      <c r="J1759" s="266">
        <v>0</v>
      </c>
      <c r="K1759" s="262"/>
      <c r="L1759" s="12">
        <v>0</v>
      </c>
    </row>
    <row r="1760" spans="1:12" x14ac:dyDescent="0.25">
      <c r="A1760" s="259">
        <f>IF(F1760&gt;0,COUNTIF(F$8:F1760,"&gt;0"),0)</f>
        <v>0</v>
      </c>
      <c r="B1760" s="260"/>
      <c r="C1760" s="261"/>
      <c r="D1760" s="262"/>
      <c r="E1760" s="263"/>
      <c r="F1760" s="263"/>
      <c r="G1760" s="264"/>
      <c r="H1760" s="265" t="str">
        <v/>
      </c>
      <c r="I1760" s="266">
        <v>0</v>
      </c>
      <c r="J1760" s="266">
        <v>0</v>
      </c>
      <c r="K1760" s="262"/>
      <c r="L1760" s="12">
        <v>0</v>
      </c>
    </row>
    <row r="1761" spans="1:12" x14ac:dyDescent="0.25">
      <c r="A1761" s="259">
        <f>IF(F1761&gt;0,COUNTIF(F$8:F1761,"&gt;0"),0)</f>
        <v>0</v>
      </c>
      <c r="B1761" s="260"/>
      <c r="C1761" s="261"/>
      <c r="D1761" s="262"/>
      <c r="E1761" s="263"/>
      <c r="F1761" s="263"/>
      <c r="G1761" s="264"/>
      <c r="H1761" s="265" t="str">
        <v/>
      </c>
      <c r="I1761" s="266">
        <v>0</v>
      </c>
      <c r="J1761" s="266">
        <v>0</v>
      </c>
      <c r="K1761" s="262"/>
      <c r="L1761" s="12">
        <v>0</v>
      </c>
    </row>
    <row r="1762" spans="1:12" x14ac:dyDescent="0.25">
      <c r="A1762" s="259">
        <f>IF(F1762&gt;0,COUNTIF(F$8:F1762,"&gt;0"),0)</f>
        <v>0</v>
      </c>
      <c r="B1762" s="260"/>
      <c r="C1762" s="261"/>
      <c r="D1762" s="262"/>
      <c r="E1762" s="263"/>
      <c r="F1762" s="263"/>
      <c r="G1762" s="264"/>
      <c r="H1762" s="265" t="str">
        <v/>
      </c>
      <c r="I1762" s="266">
        <v>0</v>
      </c>
      <c r="J1762" s="266">
        <v>0</v>
      </c>
      <c r="K1762" s="262"/>
      <c r="L1762" s="12">
        <v>0</v>
      </c>
    </row>
    <row r="1763" spans="1:12" x14ac:dyDescent="0.25">
      <c r="A1763" s="259">
        <f>IF(F1763&gt;0,COUNTIF(F$8:F1763,"&gt;0"),0)</f>
        <v>0</v>
      </c>
      <c r="B1763" s="260"/>
      <c r="C1763" s="261"/>
      <c r="D1763" s="262"/>
      <c r="E1763" s="263"/>
      <c r="F1763" s="263"/>
      <c r="G1763" s="264"/>
      <c r="H1763" s="265" t="str">
        <v/>
      </c>
      <c r="I1763" s="266">
        <v>0</v>
      </c>
      <c r="J1763" s="266">
        <v>0</v>
      </c>
      <c r="K1763" s="262"/>
      <c r="L1763" s="12">
        <v>0</v>
      </c>
    </row>
    <row r="1764" spans="1:12" x14ac:dyDescent="0.25">
      <c r="A1764" s="259">
        <f>IF(F1764&gt;0,COUNTIF(F$8:F1764,"&gt;0"),0)</f>
        <v>0</v>
      </c>
      <c r="B1764" s="260"/>
      <c r="C1764" s="261"/>
      <c r="D1764" s="262"/>
      <c r="E1764" s="263"/>
      <c r="F1764" s="263"/>
      <c r="G1764" s="264"/>
      <c r="H1764" s="265" t="str">
        <v/>
      </c>
      <c r="I1764" s="266">
        <v>0</v>
      </c>
      <c r="J1764" s="266">
        <v>0</v>
      </c>
      <c r="K1764" s="262"/>
      <c r="L1764" s="12">
        <v>0</v>
      </c>
    </row>
    <row r="1765" spans="1:12" x14ac:dyDescent="0.25">
      <c r="A1765" s="259">
        <f>IF(F1765&gt;0,COUNTIF(F$8:F1765,"&gt;0"),0)</f>
        <v>0</v>
      </c>
      <c r="B1765" s="260"/>
      <c r="C1765" s="261"/>
      <c r="D1765" s="262"/>
      <c r="E1765" s="263"/>
      <c r="F1765" s="263"/>
      <c r="G1765" s="264"/>
      <c r="H1765" s="265" t="str">
        <v/>
      </c>
      <c r="I1765" s="266">
        <v>0</v>
      </c>
      <c r="J1765" s="266">
        <v>0</v>
      </c>
      <c r="K1765" s="262"/>
      <c r="L1765" s="12">
        <v>0</v>
      </c>
    </row>
    <row r="1766" spans="1:12" x14ac:dyDescent="0.25">
      <c r="A1766" s="259">
        <f>IF(F1766&gt;0,COUNTIF(F$8:F1766,"&gt;0"),0)</f>
        <v>0</v>
      </c>
      <c r="B1766" s="260"/>
      <c r="C1766" s="261"/>
      <c r="D1766" s="262"/>
      <c r="E1766" s="263"/>
      <c r="F1766" s="263"/>
      <c r="G1766" s="264"/>
      <c r="H1766" s="265" t="str">
        <v/>
      </c>
      <c r="I1766" s="266">
        <v>0</v>
      </c>
      <c r="J1766" s="266">
        <v>0</v>
      </c>
      <c r="K1766" s="262"/>
      <c r="L1766" s="12">
        <v>0</v>
      </c>
    </row>
    <row r="1767" spans="1:12" x14ac:dyDescent="0.25">
      <c r="A1767" s="259">
        <f>IF(F1767&gt;0,COUNTIF(F$8:F1767,"&gt;0"),0)</f>
        <v>0</v>
      </c>
      <c r="B1767" s="260"/>
      <c r="C1767" s="261"/>
      <c r="D1767" s="262"/>
      <c r="E1767" s="263"/>
      <c r="F1767" s="263"/>
      <c r="G1767" s="264"/>
      <c r="H1767" s="265" t="str">
        <v/>
      </c>
      <c r="I1767" s="266">
        <v>0</v>
      </c>
      <c r="J1767" s="266">
        <v>0</v>
      </c>
      <c r="K1767" s="262"/>
      <c r="L1767" s="12">
        <v>0</v>
      </c>
    </row>
    <row r="1768" spans="1:12" x14ac:dyDescent="0.25">
      <c r="A1768" s="259">
        <f>IF(F1768&gt;0,COUNTIF(F$8:F1768,"&gt;0"),0)</f>
        <v>0</v>
      </c>
      <c r="B1768" s="260"/>
      <c r="C1768" s="261"/>
      <c r="D1768" s="262"/>
      <c r="E1768" s="263"/>
      <c r="F1768" s="263"/>
      <c r="G1768" s="264"/>
      <c r="H1768" s="265" t="str">
        <v/>
      </c>
      <c r="I1768" s="266">
        <v>0</v>
      </c>
      <c r="J1768" s="266">
        <v>0</v>
      </c>
      <c r="K1768" s="262"/>
      <c r="L1768" s="12">
        <v>0</v>
      </c>
    </row>
    <row r="1769" spans="1:12" x14ac:dyDescent="0.25">
      <c r="A1769" s="259">
        <f>IF(F1769&gt;0,COUNTIF(F$8:F1769,"&gt;0"),0)</f>
        <v>0</v>
      </c>
      <c r="B1769" s="260"/>
      <c r="C1769" s="261"/>
      <c r="D1769" s="262"/>
      <c r="E1769" s="263"/>
      <c r="F1769" s="263"/>
      <c r="G1769" s="264"/>
      <c r="H1769" s="265" t="str">
        <v/>
      </c>
      <c r="I1769" s="266">
        <v>0</v>
      </c>
      <c r="J1769" s="266">
        <v>0</v>
      </c>
      <c r="K1769" s="262"/>
      <c r="L1769" s="12">
        <v>0</v>
      </c>
    </row>
    <row r="1770" spans="1:12" x14ac:dyDescent="0.25">
      <c r="A1770" s="259">
        <f>IF(F1770&gt;0,COUNTIF(F$8:F1770,"&gt;0"),0)</f>
        <v>0</v>
      </c>
      <c r="B1770" s="260"/>
      <c r="C1770" s="261"/>
      <c r="D1770" s="262"/>
      <c r="E1770" s="263"/>
      <c r="F1770" s="263"/>
      <c r="G1770" s="264"/>
      <c r="H1770" s="265" t="str">
        <v/>
      </c>
      <c r="I1770" s="266">
        <v>0</v>
      </c>
      <c r="J1770" s="266">
        <v>0</v>
      </c>
      <c r="K1770" s="262"/>
      <c r="L1770" s="12">
        <v>0</v>
      </c>
    </row>
    <row r="1771" spans="1:12" x14ac:dyDescent="0.25">
      <c r="A1771" s="259">
        <f>IF(F1771&gt;0,COUNTIF(F$8:F1771,"&gt;0"),0)</f>
        <v>0</v>
      </c>
      <c r="B1771" s="260"/>
      <c r="C1771" s="261"/>
      <c r="D1771" s="262"/>
      <c r="E1771" s="263"/>
      <c r="F1771" s="263"/>
      <c r="G1771" s="264"/>
      <c r="H1771" s="265" t="str">
        <v/>
      </c>
      <c r="I1771" s="266">
        <v>0</v>
      </c>
      <c r="J1771" s="266">
        <v>0</v>
      </c>
      <c r="K1771" s="262"/>
      <c r="L1771" s="12">
        <v>0</v>
      </c>
    </row>
    <row r="1772" spans="1:12" x14ac:dyDescent="0.25">
      <c r="A1772" s="259">
        <f>IF(F1772&gt;0,COUNTIF(F$8:F1772,"&gt;0"),0)</f>
        <v>0</v>
      </c>
      <c r="B1772" s="260"/>
      <c r="C1772" s="261"/>
      <c r="D1772" s="262"/>
      <c r="E1772" s="263"/>
      <c r="F1772" s="263"/>
      <c r="G1772" s="264"/>
      <c r="H1772" s="265" t="str">
        <v/>
      </c>
      <c r="I1772" s="266">
        <v>0</v>
      </c>
      <c r="J1772" s="266">
        <v>0</v>
      </c>
      <c r="K1772" s="262"/>
      <c r="L1772" s="12">
        <v>0</v>
      </c>
    </row>
    <row r="1773" spans="1:12" x14ac:dyDescent="0.25">
      <c r="A1773" s="259">
        <f>IF(F1773&gt;0,COUNTIF(F$8:F1773,"&gt;0"),0)</f>
        <v>0</v>
      </c>
      <c r="B1773" s="260"/>
      <c r="C1773" s="261"/>
      <c r="D1773" s="262"/>
      <c r="E1773" s="263"/>
      <c r="F1773" s="263"/>
      <c r="G1773" s="264"/>
      <c r="H1773" s="265" t="str">
        <v/>
      </c>
      <c r="I1773" s="266">
        <v>0</v>
      </c>
      <c r="J1773" s="266">
        <v>0</v>
      </c>
      <c r="K1773" s="262"/>
      <c r="L1773" s="12">
        <v>0</v>
      </c>
    </row>
    <row r="1774" spans="1:12" x14ac:dyDescent="0.25">
      <c r="A1774" s="259">
        <f>IF(F1774&gt;0,COUNTIF(F$8:F1774,"&gt;0"),0)</f>
        <v>0</v>
      </c>
      <c r="B1774" s="260"/>
      <c r="C1774" s="261"/>
      <c r="D1774" s="262"/>
      <c r="E1774" s="263"/>
      <c r="F1774" s="263"/>
      <c r="G1774" s="264"/>
      <c r="H1774" s="265" t="str">
        <v/>
      </c>
      <c r="I1774" s="266">
        <v>0</v>
      </c>
      <c r="J1774" s="266">
        <v>0</v>
      </c>
      <c r="K1774" s="262"/>
      <c r="L1774" s="12">
        <v>0</v>
      </c>
    </row>
    <row r="1775" spans="1:12" x14ac:dyDescent="0.25">
      <c r="A1775" s="259">
        <f>IF(F1775&gt;0,COUNTIF(F$8:F1775,"&gt;0"),0)</f>
        <v>0</v>
      </c>
      <c r="B1775" s="260"/>
      <c r="C1775" s="261"/>
      <c r="D1775" s="262"/>
      <c r="E1775" s="263"/>
      <c r="F1775" s="263"/>
      <c r="G1775" s="264"/>
      <c r="H1775" s="265" t="str">
        <v/>
      </c>
      <c r="I1775" s="266">
        <v>0</v>
      </c>
      <c r="J1775" s="266">
        <v>0</v>
      </c>
      <c r="K1775" s="262"/>
      <c r="L1775" s="12">
        <v>0</v>
      </c>
    </row>
    <row r="1776" spans="1:12" x14ac:dyDescent="0.25">
      <c r="A1776" s="259">
        <f>IF(F1776&gt;0,COUNTIF(F$8:F1776,"&gt;0"),0)</f>
        <v>0</v>
      </c>
      <c r="B1776" s="260"/>
      <c r="C1776" s="261"/>
      <c r="D1776" s="262"/>
      <c r="E1776" s="263"/>
      <c r="F1776" s="263"/>
      <c r="G1776" s="264"/>
      <c r="H1776" s="265" t="str">
        <v/>
      </c>
      <c r="I1776" s="266">
        <v>0</v>
      </c>
      <c r="J1776" s="266">
        <v>0</v>
      </c>
      <c r="K1776" s="262"/>
      <c r="L1776" s="12">
        <v>0</v>
      </c>
    </row>
    <row r="1777" spans="1:12" x14ac:dyDescent="0.25">
      <c r="A1777" s="259">
        <f>IF(F1777&gt;0,COUNTIF(F$8:F1777,"&gt;0"),0)</f>
        <v>0</v>
      </c>
      <c r="B1777" s="260"/>
      <c r="C1777" s="261"/>
      <c r="D1777" s="262"/>
      <c r="E1777" s="263"/>
      <c r="F1777" s="263"/>
      <c r="G1777" s="264"/>
      <c r="H1777" s="265" t="str">
        <v/>
      </c>
      <c r="I1777" s="266">
        <v>0</v>
      </c>
      <c r="J1777" s="266">
        <v>0</v>
      </c>
      <c r="K1777" s="262"/>
      <c r="L1777" s="12">
        <v>0</v>
      </c>
    </row>
    <row r="1778" spans="1:12" x14ac:dyDescent="0.25">
      <c r="A1778" s="259">
        <f>IF(F1778&gt;0,COUNTIF(F$8:F1778,"&gt;0"),0)</f>
        <v>0</v>
      </c>
      <c r="B1778" s="260"/>
      <c r="C1778" s="261"/>
      <c r="D1778" s="262"/>
      <c r="E1778" s="263"/>
      <c r="F1778" s="263"/>
      <c r="G1778" s="264"/>
      <c r="H1778" s="265" t="str">
        <v/>
      </c>
      <c r="I1778" s="266">
        <v>0</v>
      </c>
      <c r="J1778" s="266">
        <v>0</v>
      </c>
      <c r="K1778" s="262"/>
      <c r="L1778" s="12">
        <v>0</v>
      </c>
    </row>
    <row r="1779" spans="1:12" x14ac:dyDescent="0.25">
      <c r="A1779" s="259">
        <f>IF(F1779&gt;0,COUNTIF(F$8:F1779,"&gt;0"),0)</f>
        <v>0</v>
      </c>
      <c r="B1779" s="260"/>
      <c r="C1779" s="261"/>
      <c r="D1779" s="262"/>
      <c r="E1779" s="263"/>
      <c r="F1779" s="263"/>
      <c r="G1779" s="264"/>
      <c r="H1779" s="265" t="str">
        <v/>
      </c>
      <c r="I1779" s="266">
        <v>0</v>
      </c>
      <c r="J1779" s="266">
        <v>0</v>
      </c>
      <c r="K1779" s="262"/>
      <c r="L1779" s="12">
        <v>0</v>
      </c>
    </row>
    <row r="1780" spans="1:12" x14ac:dyDescent="0.25">
      <c r="A1780" s="259">
        <f>IF(F1780&gt;0,COUNTIF(F$8:F1780,"&gt;0"),0)</f>
        <v>0</v>
      </c>
      <c r="B1780" s="260"/>
      <c r="C1780" s="261"/>
      <c r="D1780" s="262"/>
      <c r="E1780" s="263"/>
      <c r="F1780" s="263"/>
      <c r="G1780" s="264"/>
      <c r="H1780" s="265" t="str">
        <v/>
      </c>
      <c r="I1780" s="266">
        <v>0</v>
      </c>
      <c r="J1780" s="266">
        <v>0</v>
      </c>
      <c r="K1780" s="262"/>
      <c r="L1780" s="12">
        <v>0</v>
      </c>
    </row>
    <row r="1781" spans="1:12" x14ac:dyDescent="0.25">
      <c r="A1781" s="259">
        <f>IF(F1781&gt;0,COUNTIF(F$8:F1781,"&gt;0"),0)</f>
        <v>0</v>
      </c>
      <c r="B1781" s="260"/>
      <c r="C1781" s="261"/>
      <c r="D1781" s="262"/>
      <c r="E1781" s="263"/>
      <c r="F1781" s="263"/>
      <c r="G1781" s="264"/>
      <c r="H1781" s="265" t="str">
        <v/>
      </c>
      <c r="I1781" s="266">
        <v>0</v>
      </c>
      <c r="J1781" s="266">
        <v>0</v>
      </c>
      <c r="K1781" s="262"/>
      <c r="L1781" s="12">
        <v>0</v>
      </c>
    </row>
    <row r="1782" spans="1:12" x14ac:dyDescent="0.25">
      <c r="A1782" s="259">
        <f>IF(F1782&gt;0,COUNTIF(F$8:F1782,"&gt;0"),0)</f>
        <v>0</v>
      </c>
      <c r="B1782" s="260"/>
      <c r="C1782" s="261"/>
      <c r="D1782" s="262"/>
      <c r="E1782" s="263"/>
      <c r="F1782" s="263"/>
      <c r="G1782" s="264"/>
      <c r="H1782" s="265" t="str">
        <v/>
      </c>
      <c r="I1782" s="266">
        <v>0</v>
      </c>
      <c r="J1782" s="266">
        <v>0</v>
      </c>
      <c r="K1782" s="262"/>
      <c r="L1782" s="12">
        <v>0</v>
      </c>
    </row>
    <row r="1783" spans="1:12" x14ac:dyDescent="0.25">
      <c r="A1783" s="259">
        <f>IF(F1783&gt;0,COUNTIF(F$8:F1783,"&gt;0"),0)</f>
        <v>0</v>
      </c>
      <c r="B1783" s="260"/>
      <c r="C1783" s="261"/>
      <c r="D1783" s="262"/>
      <c r="E1783" s="263"/>
      <c r="F1783" s="263"/>
      <c r="G1783" s="264"/>
      <c r="H1783" s="265" t="str">
        <v/>
      </c>
      <c r="I1783" s="266">
        <v>0</v>
      </c>
      <c r="J1783" s="266">
        <v>0</v>
      </c>
      <c r="K1783" s="262"/>
      <c r="L1783" s="12">
        <v>0</v>
      </c>
    </row>
    <row r="1784" spans="1:12" x14ac:dyDescent="0.25">
      <c r="A1784" s="259">
        <f>IF(F1784&gt;0,COUNTIF(F$8:F1784,"&gt;0"),0)</f>
        <v>0</v>
      </c>
      <c r="B1784" s="260"/>
      <c r="C1784" s="261"/>
      <c r="D1784" s="262"/>
      <c r="E1784" s="263"/>
      <c r="F1784" s="263"/>
      <c r="G1784" s="264"/>
      <c r="H1784" s="265" t="str">
        <v/>
      </c>
      <c r="I1784" s="266">
        <v>0</v>
      </c>
      <c r="J1784" s="266">
        <v>0</v>
      </c>
      <c r="K1784" s="262"/>
      <c r="L1784" s="12">
        <v>0</v>
      </c>
    </row>
    <row r="1785" spans="1:12" x14ac:dyDescent="0.25">
      <c r="A1785" s="259">
        <f>IF(F1785&gt;0,COUNTIF(F$8:F1785,"&gt;0"),0)</f>
        <v>0</v>
      </c>
      <c r="B1785" s="260"/>
      <c r="C1785" s="261"/>
      <c r="D1785" s="262"/>
      <c r="E1785" s="263"/>
      <c r="F1785" s="263"/>
      <c r="G1785" s="264"/>
      <c r="H1785" s="265" t="str">
        <v/>
      </c>
      <c r="I1785" s="266">
        <v>0</v>
      </c>
      <c r="J1785" s="266">
        <v>0</v>
      </c>
      <c r="K1785" s="262"/>
      <c r="L1785" s="12">
        <v>0</v>
      </c>
    </row>
    <row r="1786" spans="1:12" x14ac:dyDescent="0.25">
      <c r="A1786" s="259">
        <f>IF(F1786&gt;0,COUNTIF(F$8:F1786,"&gt;0"),0)</f>
        <v>0</v>
      </c>
      <c r="B1786" s="260"/>
      <c r="C1786" s="261"/>
      <c r="D1786" s="262"/>
      <c r="E1786" s="263"/>
      <c r="F1786" s="263"/>
      <c r="G1786" s="264"/>
      <c r="H1786" s="265" t="str">
        <v/>
      </c>
      <c r="I1786" s="266">
        <v>0</v>
      </c>
      <c r="J1786" s="266">
        <v>0</v>
      </c>
      <c r="K1786" s="262"/>
      <c r="L1786" s="12">
        <v>0</v>
      </c>
    </row>
    <row r="1787" spans="1:12" x14ac:dyDescent="0.25">
      <c r="A1787" s="259">
        <f>IF(F1787&gt;0,COUNTIF(F$8:F1787,"&gt;0"),0)</f>
        <v>0</v>
      </c>
      <c r="B1787" s="260"/>
      <c r="C1787" s="261"/>
      <c r="D1787" s="262"/>
      <c r="E1787" s="263"/>
      <c r="F1787" s="263"/>
      <c r="G1787" s="264"/>
      <c r="H1787" s="265" t="str">
        <v/>
      </c>
      <c r="I1787" s="266">
        <v>0</v>
      </c>
      <c r="J1787" s="266">
        <v>0</v>
      </c>
      <c r="K1787" s="262"/>
      <c r="L1787" s="12">
        <v>0</v>
      </c>
    </row>
    <row r="1788" spans="1:12" x14ac:dyDescent="0.25">
      <c r="A1788" s="259">
        <f>IF(F1788&gt;0,COUNTIF(F$8:F1788,"&gt;0"),0)</f>
        <v>0</v>
      </c>
      <c r="B1788" s="260"/>
      <c r="C1788" s="261"/>
      <c r="D1788" s="262"/>
      <c r="E1788" s="263"/>
      <c r="F1788" s="263"/>
      <c r="G1788" s="264"/>
      <c r="H1788" s="265" t="str">
        <v/>
      </c>
      <c r="I1788" s="266">
        <v>0</v>
      </c>
      <c r="J1788" s="266">
        <v>0</v>
      </c>
      <c r="K1788" s="262"/>
      <c r="L1788" s="12">
        <v>0</v>
      </c>
    </row>
    <row r="1789" spans="1:12" x14ac:dyDescent="0.25">
      <c r="A1789" s="259">
        <f>IF(F1789&gt;0,COUNTIF(F$8:F1789,"&gt;0"),0)</f>
        <v>0</v>
      </c>
      <c r="B1789" s="260"/>
      <c r="C1789" s="261"/>
      <c r="D1789" s="262"/>
      <c r="E1789" s="263"/>
      <c r="F1789" s="263"/>
      <c r="G1789" s="264"/>
      <c r="H1789" s="265" t="str">
        <v/>
      </c>
      <c r="I1789" s="266">
        <v>0</v>
      </c>
      <c r="J1789" s="266">
        <v>0</v>
      </c>
      <c r="K1789" s="262"/>
      <c r="L1789" s="12">
        <v>0</v>
      </c>
    </row>
    <row r="1790" spans="1:12" x14ac:dyDescent="0.25">
      <c r="A1790" s="259">
        <f>IF(F1790&gt;0,COUNTIF(F$8:F1790,"&gt;0"),0)</f>
        <v>0</v>
      </c>
      <c r="B1790" s="260"/>
      <c r="C1790" s="261"/>
      <c r="D1790" s="262"/>
      <c r="E1790" s="263"/>
      <c r="F1790" s="263"/>
      <c r="G1790" s="264"/>
      <c r="H1790" s="265" t="str">
        <v/>
      </c>
      <c r="I1790" s="266">
        <v>0</v>
      </c>
      <c r="J1790" s="266">
        <v>0</v>
      </c>
      <c r="K1790" s="262"/>
      <c r="L1790" s="12">
        <v>0</v>
      </c>
    </row>
    <row r="1791" spans="1:12" x14ac:dyDescent="0.25">
      <c r="A1791" s="259">
        <f>IF(F1791&gt;0,COUNTIF(F$8:F1791,"&gt;0"),0)</f>
        <v>0</v>
      </c>
      <c r="B1791" s="260"/>
      <c r="C1791" s="261"/>
      <c r="D1791" s="262"/>
      <c r="E1791" s="263"/>
      <c r="F1791" s="263"/>
      <c r="G1791" s="264"/>
      <c r="H1791" s="265" t="str">
        <v/>
      </c>
      <c r="I1791" s="266">
        <v>0</v>
      </c>
      <c r="J1791" s="266">
        <v>0</v>
      </c>
      <c r="K1791" s="262"/>
      <c r="L1791" s="12">
        <v>0</v>
      </c>
    </row>
    <row r="1792" spans="1:12" x14ac:dyDescent="0.25">
      <c r="A1792" s="259">
        <f>IF(F1792&gt;0,COUNTIF(F$8:F1792,"&gt;0"),0)</f>
        <v>0</v>
      </c>
      <c r="B1792" s="260"/>
      <c r="C1792" s="261"/>
      <c r="D1792" s="262"/>
      <c r="E1792" s="263"/>
      <c r="F1792" s="263"/>
      <c r="G1792" s="264"/>
      <c r="H1792" s="265" t="str">
        <v/>
      </c>
      <c r="I1792" s="266">
        <v>0</v>
      </c>
      <c r="J1792" s="266">
        <v>0</v>
      </c>
      <c r="K1792" s="262"/>
      <c r="L1792" s="12">
        <v>0</v>
      </c>
    </row>
    <row r="1793" spans="1:12" x14ac:dyDescent="0.25">
      <c r="A1793" s="259">
        <f>IF(F1793&gt;0,COUNTIF(F$8:F1793,"&gt;0"),0)</f>
        <v>0</v>
      </c>
      <c r="B1793" s="260"/>
      <c r="C1793" s="261"/>
      <c r="D1793" s="262"/>
      <c r="E1793" s="263"/>
      <c r="F1793" s="263"/>
      <c r="G1793" s="264"/>
      <c r="H1793" s="265" t="str">
        <v/>
      </c>
      <c r="I1793" s="266">
        <v>0</v>
      </c>
      <c r="J1793" s="266">
        <v>0</v>
      </c>
      <c r="K1793" s="262"/>
      <c r="L1793" s="12">
        <v>0</v>
      </c>
    </row>
    <row r="1794" spans="1:12" x14ac:dyDescent="0.25">
      <c r="A1794" s="259">
        <f>IF(F1794&gt;0,COUNTIF(F$8:F1794,"&gt;0"),0)</f>
        <v>0</v>
      </c>
      <c r="B1794" s="260"/>
      <c r="C1794" s="261"/>
      <c r="D1794" s="262"/>
      <c r="E1794" s="263"/>
      <c r="F1794" s="263"/>
      <c r="G1794" s="264"/>
      <c r="H1794" s="265" t="str">
        <v/>
      </c>
      <c r="I1794" s="266">
        <v>0</v>
      </c>
      <c r="J1794" s="266">
        <v>0</v>
      </c>
      <c r="K1794" s="262"/>
      <c r="L1794" s="12">
        <v>0</v>
      </c>
    </row>
    <row r="1795" spans="1:12" x14ac:dyDescent="0.25">
      <c r="A1795" s="259">
        <f>IF(F1795&gt;0,COUNTIF(F$8:F1795,"&gt;0"),0)</f>
        <v>0</v>
      </c>
      <c r="B1795" s="260"/>
      <c r="C1795" s="261"/>
      <c r="D1795" s="262"/>
      <c r="E1795" s="263"/>
      <c r="F1795" s="263"/>
      <c r="G1795" s="264"/>
      <c r="H1795" s="265" t="str">
        <v/>
      </c>
      <c r="I1795" s="266">
        <v>0</v>
      </c>
      <c r="J1795" s="266">
        <v>0</v>
      </c>
      <c r="K1795" s="262"/>
      <c r="L1795" s="12">
        <v>0</v>
      </c>
    </row>
    <row r="1796" spans="1:12" x14ac:dyDescent="0.25">
      <c r="A1796" s="259">
        <f>IF(F1796&gt;0,COUNTIF(F$8:F1796,"&gt;0"),0)</f>
        <v>0</v>
      </c>
      <c r="B1796" s="260"/>
      <c r="C1796" s="261"/>
      <c r="D1796" s="262"/>
      <c r="E1796" s="263"/>
      <c r="F1796" s="263"/>
      <c r="G1796" s="264"/>
      <c r="H1796" s="265" t="str">
        <v/>
      </c>
      <c r="I1796" s="266">
        <v>0</v>
      </c>
      <c r="J1796" s="266">
        <v>0</v>
      </c>
      <c r="K1796" s="262"/>
      <c r="L1796" s="12">
        <v>0</v>
      </c>
    </row>
    <row r="1797" spans="1:12" x14ac:dyDescent="0.25">
      <c r="A1797" s="259">
        <f>IF(F1797&gt;0,COUNTIF(F$8:F1797,"&gt;0"),0)</f>
        <v>0</v>
      </c>
      <c r="B1797" s="260"/>
      <c r="C1797" s="261"/>
      <c r="D1797" s="262"/>
      <c r="E1797" s="263"/>
      <c r="F1797" s="263"/>
      <c r="G1797" s="264"/>
      <c r="H1797" s="265" t="str">
        <v/>
      </c>
      <c r="I1797" s="266">
        <v>0</v>
      </c>
      <c r="J1797" s="266">
        <v>0</v>
      </c>
      <c r="K1797" s="262"/>
      <c r="L1797" s="12">
        <v>0</v>
      </c>
    </row>
    <row r="1798" spans="1:12" x14ac:dyDescent="0.25">
      <c r="A1798" s="259">
        <f>IF(F1798&gt;0,COUNTIF(F$8:F1798,"&gt;0"),0)</f>
        <v>0</v>
      </c>
      <c r="B1798" s="260"/>
      <c r="C1798" s="261"/>
      <c r="D1798" s="262"/>
      <c r="E1798" s="263"/>
      <c r="F1798" s="263"/>
      <c r="G1798" s="264"/>
      <c r="H1798" s="265" t="str">
        <v/>
      </c>
      <c r="I1798" s="266">
        <v>0</v>
      </c>
      <c r="J1798" s="266">
        <v>0</v>
      </c>
      <c r="K1798" s="262"/>
      <c r="L1798" s="12">
        <v>0</v>
      </c>
    </row>
    <row r="1799" spans="1:12" x14ac:dyDescent="0.25">
      <c r="A1799" s="259">
        <f>IF(F1799&gt;0,COUNTIF(F$8:F1799,"&gt;0"),0)</f>
        <v>0</v>
      </c>
      <c r="B1799" s="260"/>
      <c r="C1799" s="261"/>
      <c r="D1799" s="262"/>
      <c r="E1799" s="263"/>
      <c r="F1799" s="263"/>
      <c r="G1799" s="264"/>
      <c r="H1799" s="265" t="str">
        <v/>
      </c>
      <c r="I1799" s="266">
        <v>0</v>
      </c>
      <c r="J1799" s="266">
        <v>0</v>
      </c>
      <c r="K1799" s="262"/>
      <c r="L1799" s="12">
        <v>0</v>
      </c>
    </row>
    <row r="1800" spans="1:12" x14ac:dyDescent="0.25">
      <c r="A1800" s="259">
        <f>IF(F1800&gt;0,COUNTIF(F$8:F1800,"&gt;0"),0)</f>
        <v>0</v>
      </c>
      <c r="B1800" s="260"/>
      <c r="C1800" s="261"/>
      <c r="D1800" s="262"/>
      <c r="E1800" s="263"/>
      <c r="F1800" s="263"/>
      <c r="G1800" s="264"/>
      <c r="H1800" s="265" t="str">
        <v/>
      </c>
      <c r="I1800" s="266">
        <v>0</v>
      </c>
      <c r="J1800" s="266">
        <v>0</v>
      </c>
      <c r="K1800" s="262"/>
      <c r="L1800" s="12">
        <v>0</v>
      </c>
    </row>
    <row r="1801" spans="1:12" x14ac:dyDescent="0.25">
      <c r="A1801" s="259">
        <f>IF(F1801&gt;0,COUNTIF(F$8:F1801,"&gt;0"),0)</f>
        <v>0</v>
      </c>
      <c r="B1801" s="260"/>
      <c r="C1801" s="261"/>
      <c r="D1801" s="262"/>
      <c r="E1801" s="263"/>
      <c r="F1801" s="263"/>
      <c r="G1801" s="264"/>
      <c r="H1801" s="265" t="str">
        <v/>
      </c>
      <c r="I1801" s="266">
        <v>0</v>
      </c>
      <c r="J1801" s="266">
        <v>0</v>
      </c>
      <c r="K1801" s="262"/>
      <c r="L1801" s="12">
        <v>0</v>
      </c>
    </row>
    <row r="1802" spans="1:12" x14ac:dyDescent="0.25">
      <c r="A1802" s="259">
        <f>IF(F1802&gt;0,COUNTIF(F$8:F1802,"&gt;0"),0)</f>
        <v>0</v>
      </c>
      <c r="B1802" s="260"/>
      <c r="C1802" s="261"/>
      <c r="D1802" s="262"/>
      <c r="E1802" s="263"/>
      <c r="F1802" s="263"/>
      <c r="G1802" s="264"/>
      <c r="H1802" s="265" t="str">
        <v/>
      </c>
      <c r="I1802" s="266">
        <v>0</v>
      </c>
      <c r="J1802" s="266">
        <v>0</v>
      </c>
      <c r="K1802" s="262"/>
      <c r="L1802" s="12">
        <v>0</v>
      </c>
    </row>
    <row r="1803" spans="1:12" x14ac:dyDescent="0.25">
      <c r="A1803" s="259">
        <f>IF(F1803&gt;0,COUNTIF(F$8:F1803,"&gt;0"),0)</f>
        <v>0</v>
      </c>
      <c r="B1803" s="260"/>
      <c r="C1803" s="261"/>
      <c r="D1803" s="262"/>
      <c r="E1803" s="263"/>
      <c r="F1803" s="263"/>
      <c r="G1803" s="264"/>
      <c r="H1803" s="265" t="str">
        <v/>
      </c>
      <c r="I1803" s="266">
        <v>0</v>
      </c>
      <c r="J1803" s="266">
        <v>0</v>
      </c>
      <c r="K1803" s="262"/>
      <c r="L1803" s="12">
        <v>0</v>
      </c>
    </row>
    <row r="1804" spans="1:12" x14ac:dyDescent="0.25">
      <c r="A1804" s="259">
        <f>IF(F1804&gt;0,COUNTIF(F$8:F1804,"&gt;0"),0)</f>
        <v>0</v>
      </c>
      <c r="B1804" s="260"/>
      <c r="C1804" s="261"/>
      <c r="D1804" s="262"/>
      <c r="E1804" s="263"/>
      <c r="F1804" s="263"/>
      <c r="G1804" s="264"/>
      <c r="H1804" s="265" t="str">
        <v/>
      </c>
      <c r="I1804" s="266">
        <v>0</v>
      </c>
      <c r="J1804" s="266">
        <v>0</v>
      </c>
      <c r="K1804" s="262"/>
      <c r="L1804" s="12">
        <v>0</v>
      </c>
    </row>
    <row r="1805" spans="1:12" x14ac:dyDescent="0.25">
      <c r="A1805" s="259">
        <f>IF(F1805&gt;0,COUNTIF(F$8:F1805,"&gt;0"),0)</f>
        <v>0</v>
      </c>
      <c r="B1805" s="260"/>
      <c r="C1805" s="261"/>
      <c r="D1805" s="262"/>
      <c r="E1805" s="263"/>
      <c r="F1805" s="263"/>
      <c r="G1805" s="264"/>
      <c r="H1805" s="265" t="str">
        <v/>
      </c>
      <c r="I1805" s="266">
        <v>0</v>
      </c>
      <c r="J1805" s="266">
        <v>0</v>
      </c>
      <c r="K1805" s="262"/>
      <c r="L1805" s="12">
        <v>0</v>
      </c>
    </row>
    <row r="1806" spans="1:12" x14ac:dyDescent="0.25">
      <c r="A1806" s="259">
        <f>IF(F1806&gt;0,COUNTIF(F$8:F1806,"&gt;0"),0)</f>
        <v>0</v>
      </c>
      <c r="B1806" s="260"/>
      <c r="C1806" s="261"/>
      <c r="D1806" s="262"/>
      <c r="E1806" s="263"/>
      <c r="F1806" s="263"/>
      <c r="G1806" s="264"/>
      <c r="H1806" s="265" t="str">
        <v/>
      </c>
      <c r="I1806" s="266">
        <v>0</v>
      </c>
      <c r="J1806" s="266">
        <v>0</v>
      </c>
      <c r="K1806" s="262"/>
      <c r="L1806" s="12">
        <v>0</v>
      </c>
    </row>
    <row r="1807" spans="1:12" x14ac:dyDescent="0.25">
      <c r="A1807" s="259">
        <f>IF(F1807&gt;0,COUNTIF(F$8:F1807,"&gt;0"),0)</f>
        <v>0</v>
      </c>
      <c r="B1807" s="260"/>
      <c r="C1807" s="261"/>
      <c r="D1807" s="262"/>
      <c r="E1807" s="263"/>
      <c r="F1807" s="263"/>
      <c r="G1807" s="264"/>
      <c r="H1807" s="265" t="str">
        <v/>
      </c>
      <c r="I1807" s="266">
        <v>0</v>
      </c>
      <c r="J1807" s="266">
        <v>0</v>
      </c>
      <c r="K1807" s="262"/>
      <c r="L1807" s="12">
        <v>0</v>
      </c>
    </row>
    <row r="1808" spans="1:12" x14ac:dyDescent="0.25">
      <c r="A1808" s="259">
        <f>IF(F1808&gt;0,COUNTIF(F$8:F1808,"&gt;0"),0)</f>
        <v>0</v>
      </c>
      <c r="B1808" s="260"/>
      <c r="C1808" s="261"/>
      <c r="D1808" s="262"/>
      <c r="E1808" s="263"/>
      <c r="F1808" s="263"/>
      <c r="G1808" s="264"/>
      <c r="H1808" s="265" t="str">
        <v/>
      </c>
      <c r="I1808" s="266">
        <v>0</v>
      </c>
      <c r="J1808" s="266">
        <v>0</v>
      </c>
      <c r="K1808" s="262"/>
      <c r="L1808" s="12">
        <v>0</v>
      </c>
    </row>
    <row r="1809" spans="1:12" x14ac:dyDescent="0.25">
      <c r="A1809" s="259">
        <f>IF(F1809&gt;0,COUNTIF(F$8:F1809,"&gt;0"),0)</f>
        <v>0</v>
      </c>
      <c r="B1809" s="260"/>
      <c r="C1809" s="261"/>
      <c r="D1809" s="262"/>
      <c r="E1809" s="263"/>
      <c r="F1809" s="263"/>
      <c r="G1809" s="264"/>
      <c r="H1809" s="265" t="str">
        <v/>
      </c>
      <c r="I1809" s="266">
        <v>0</v>
      </c>
      <c r="J1809" s="266">
        <v>0</v>
      </c>
      <c r="K1809" s="262"/>
      <c r="L1809" s="12">
        <v>0</v>
      </c>
    </row>
    <row r="1810" spans="1:12" x14ac:dyDescent="0.25">
      <c r="A1810" s="259">
        <f>IF(F1810&gt;0,COUNTIF(F$8:F1810,"&gt;0"),0)</f>
        <v>0</v>
      </c>
      <c r="B1810" s="260"/>
      <c r="C1810" s="261"/>
      <c r="D1810" s="262"/>
      <c r="E1810" s="263"/>
      <c r="F1810" s="263"/>
      <c r="G1810" s="264"/>
      <c r="H1810" s="265" t="str">
        <v/>
      </c>
      <c r="I1810" s="266">
        <v>0</v>
      </c>
      <c r="J1810" s="266">
        <v>0</v>
      </c>
      <c r="K1810" s="262"/>
      <c r="L1810" s="12">
        <v>0</v>
      </c>
    </row>
    <row r="1811" spans="1:12" x14ac:dyDescent="0.25">
      <c r="A1811" s="259">
        <f>IF(F1811&gt;0,COUNTIF(F$8:F1811,"&gt;0"),0)</f>
        <v>0</v>
      </c>
      <c r="B1811" s="260"/>
      <c r="C1811" s="261"/>
      <c r="D1811" s="262"/>
      <c r="E1811" s="263"/>
      <c r="F1811" s="263"/>
      <c r="G1811" s="264"/>
      <c r="H1811" s="265" t="str">
        <v/>
      </c>
      <c r="I1811" s="266">
        <v>0</v>
      </c>
      <c r="J1811" s="266">
        <v>0</v>
      </c>
      <c r="K1811" s="262"/>
      <c r="L1811" s="12">
        <v>0</v>
      </c>
    </row>
    <row r="1812" spans="1:12" x14ac:dyDescent="0.25">
      <c r="A1812" s="259">
        <f>IF(F1812&gt;0,COUNTIF(F$8:F1812,"&gt;0"),0)</f>
        <v>0</v>
      </c>
      <c r="B1812" s="260"/>
      <c r="C1812" s="261"/>
      <c r="D1812" s="262"/>
      <c r="E1812" s="263"/>
      <c r="F1812" s="263"/>
      <c r="G1812" s="264"/>
      <c r="H1812" s="265" t="str">
        <v/>
      </c>
      <c r="I1812" s="266">
        <v>0</v>
      </c>
      <c r="J1812" s="266">
        <v>0</v>
      </c>
      <c r="K1812" s="262"/>
      <c r="L1812" s="12">
        <v>0</v>
      </c>
    </row>
    <row r="1813" spans="1:12" x14ac:dyDescent="0.25">
      <c r="A1813" s="259">
        <f>IF(F1813&gt;0,COUNTIF(F$8:F1813,"&gt;0"),0)</f>
        <v>0</v>
      </c>
      <c r="B1813" s="260"/>
      <c r="C1813" s="261"/>
      <c r="D1813" s="262"/>
      <c r="E1813" s="263"/>
      <c r="F1813" s="263"/>
      <c r="G1813" s="264"/>
      <c r="H1813" s="265" t="str">
        <v/>
      </c>
      <c r="I1813" s="266">
        <v>0</v>
      </c>
      <c r="J1813" s="266">
        <v>0</v>
      </c>
      <c r="K1813" s="262"/>
      <c r="L1813" s="12">
        <v>0</v>
      </c>
    </row>
    <row r="1814" spans="1:12" x14ac:dyDescent="0.25">
      <c r="A1814" s="259">
        <f>IF(F1814&gt;0,COUNTIF(F$8:F1814,"&gt;0"),0)</f>
        <v>0</v>
      </c>
      <c r="B1814" s="260"/>
      <c r="C1814" s="261"/>
      <c r="D1814" s="262"/>
      <c r="E1814" s="263"/>
      <c r="F1814" s="263"/>
      <c r="G1814" s="264"/>
      <c r="H1814" s="265" t="str">
        <v/>
      </c>
      <c r="I1814" s="266">
        <v>0</v>
      </c>
      <c r="J1814" s="266">
        <v>0</v>
      </c>
      <c r="K1814" s="262"/>
      <c r="L1814" s="12">
        <v>0</v>
      </c>
    </row>
    <row r="1815" spans="1:12" x14ac:dyDescent="0.25">
      <c r="A1815" s="259">
        <f>IF(F1815&gt;0,COUNTIF(F$8:F1815,"&gt;0"),0)</f>
        <v>0</v>
      </c>
      <c r="B1815" s="260"/>
      <c r="C1815" s="261"/>
      <c r="D1815" s="262"/>
      <c r="E1815" s="263"/>
      <c r="F1815" s="263"/>
      <c r="G1815" s="264"/>
      <c r="H1815" s="265" t="str">
        <v/>
      </c>
      <c r="I1815" s="266">
        <v>0</v>
      </c>
      <c r="J1815" s="266">
        <v>0</v>
      </c>
      <c r="K1815" s="262"/>
      <c r="L1815" s="12">
        <v>0</v>
      </c>
    </row>
    <row r="1816" spans="1:12" x14ac:dyDescent="0.25">
      <c r="A1816" s="259">
        <f>IF(F1816&gt;0,COUNTIF(F$8:F1816,"&gt;0"),0)</f>
        <v>0</v>
      </c>
      <c r="B1816" s="260"/>
      <c r="C1816" s="261"/>
      <c r="D1816" s="262"/>
      <c r="E1816" s="263"/>
      <c r="F1816" s="263"/>
      <c r="G1816" s="264"/>
      <c r="H1816" s="265" t="str">
        <v/>
      </c>
      <c r="I1816" s="266">
        <v>0</v>
      </c>
      <c r="J1816" s="266">
        <v>0</v>
      </c>
      <c r="K1816" s="262"/>
      <c r="L1816" s="12">
        <v>0</v>
      </c>
    </row>
    <row r="1817" spans="1:12" x14ac:dyDescent="0.25">
      <c r="A1817" s="259">
        <f>IF(F1817&gt;0,COUNTIF(F$8:F1817,"&gt;0"),0)</f>
        <v>0</v>
      </c>
      <c r="B1817" s="260"/>
      <c r="C1817" s="261"/>
      <c r="D1817" s="262"/>
      <c r="E1817" s="263"/>
      <c r="F1817" s="263"/>
      <c r="G1817" s="264"/>
      <c r="H1817" s="265" t="str">
        <v/>
      </c>
      <c r="I1817" s="266">
        <v>0</v>
      </c>
      <c r="J1817" s="266">
        <v>0</v>
      </c>
      <c r="K1817" s="262"/>
      <c r="L1817" s="12">
        <v>0</v>
      </c>
    </row>
    <row r="1818" spans="1:12" x14ac:dyDescent="0.25">
      <c r="A1818" s="259">
        <f>IF(F1818&gt;0,COUNTIF(F$8:F1818,"&gt;0"),0)</f>
        <v>0</v>
      </c>
      <c r="B1818" s="260"/>
      <c r="C1818" s="261"/>
      <c r="D1818" s="262"/>
      <c r="E1818" s="263"/>
      <c r="F1818" s="263"/>
      <c r="G1818" s="264"/>
      <c r="H1818" s="265" t="str">
        <v/>
      </c>
      <c r="I1818" s="266">
        <v>0</v>
      </c>
      <c r="J1818" s="266">
        <v>0</v>
      </c>
      <c r="K1818" s="262"/>
      <c r="L1818" s="12">
        <v>0</v>
      </c>
    </row>
    <row r="1819" spans="1:12" x14ac:dyDescent="0.25">
      <c r="A1819" s="259">
        <f>IF(F1819&gt;0,COUNTIF(F$8:F1819,"&gt;0"),0)</f>
        <v>0</v>
      </c>
      <c r="B1819" s="260"/>
      <c r="C1819" s="261"/>
      <c r="D1819" s="262"/>
      <c r="E1819" s="263"/>
      <c r="F1819" s="263"/>
      <c r="G1819" s="264"/>
      <c r="H1819" s="265" t="str">
        <v/>
      </c>
      <c r="I1819" s="266">
        <v>0</v>
      </c>
      <c r="J1819" s="266">
        <v>0</v>
      </c>
      <c r="K1819" s="262"/>
      <c r="L1819" s="12">
        <v>0</v>
      </c>
    </row>
    <row r="1820" spans="1:12" x14ac:dyDescent="0.25">
      <c r="A1820" s="259">
        <f>IF(F1820&gt;0,COUNTIF(F$8:F1820,"&gt;0"),0)</f>
        <v>0</v>
      </c>
      <c r="B1820" s="260"/>
      <c r="C1820" s="261"/>
      <c r="D1820" s="262"/>
      <c r="E1820" s="263"/>
      <c r="F1820" s="263"/>
      <c r="G1820" s="264"/>
      <c r="H1820" s="265" t="str">
        <v/>
      </c>
      <c r="I1820" s="266">
        <v>0</v>
      </c>
      <c r="J1820" s="266">
        <v>0</v>
      </c>
      <c r="K1820" s="262"/>
      <c r="L1820" s="12">
        <v>0</v>
      </c>
    </row>
    <row r="1821" spans="1:12" x14ac:dyDescent="0.25">
      <c r="A1821" s="259">
        <f>IF(F1821&gt;0,COUNTIF(F$8:F1821,"&gt;0"),0)</f>
        <v>0</v>
      </c>
      <c r="B1821" s="260"/>
      <c r="C1821" s="261"/>
      <c r="D1821" s="262"/>
      <c r="E1821" s="263"/>
      <c r="F1821" s="263"/>
      <c r="G1821" s="264"/>
      <c r="H1821" s="265" t="str">
        <v/>
      </c>
      <c r="I1821" s="266">
        <v>0</v>
      </c>
      <c r="J1821" s="266">
        <v>0</v>
      </c>
      <c r="K1821" s="262"/>
      <c r="L1821" s="12">
        <v>0</v>
      </c>
    </row>
    <row r="1822" spans="1:12" x14ac:dyDescent="0.25">
      <c r="A1822" s="259">
        <f>IF(F1822&gt;0,COUNTIF(F$8:F1822,"&gt;0"),0)</f>
        <v>0</v>
      </c>
      <c r="B1822" s="260"/>
      <c r="C1822" s="261"/>
      <c r="D1822" s="262"/>
      <c r="E1822" s="263"/>
      <c r="F1822" s="263"/>
      <c r="G1822" s="264"/>
      <c r="H1822" s="265" t="str">
        <v/>
      </c>
      <c r="I1822" s="266">
        <v>0</v>
      </c>
      <c r="J1822" s="266">
        <v>0</v>
      </c>
      <c r="K1822" s="262"/>
      <c r="L1822" s="12">
        <v>0</v>
      </c>
    </row>
    <row r="1823" spans="1:12" x14ac:dyDescent="0.25">
      <c r="A1823" s="259">
        <f>IF(F1823&gt;0,COUNTIF(F$8:F1823,"&gt;0"),0)</f>
        <v>0</v>
      </c>
      <c r="B1823" s="260"/>
      <c r="C1823" s="261"/>
      <c r="D1823" s="262"/>
      <c r="E1823" s="263"/>
      <c r="F1823" s="263"/>
      <c r="G1823" s="264"/>
      <c r="H1823" s="265" t="str">
        <v/>
      </c>
      <c r="I1823" s="266">
        <v>0</v>
      </c>
      <c r="J1823" s="266">
        <v>0</v>
      </c>
      <c r="K1823" s="262"/>
      <c r="L1823" s="12">
        <v>0</v>
      </c>
    </row>
    <row r="1824" spans="1:12" x14ac:dyDescent="0.25">
      <c r="A1824" s="259">
        <f>IF(F1824&gt;0,COUNTIF(F$8:F1824,"&gt;0"),0)</f>
        <v>0</v>
      </c>
      <c r="B1824" s="260"/>
      <c r="C1824" s="261"/>
      <c r="D1824" s="262"/>
      <c r="E1824" s="263"/>
      <c r="F1824" s="263"/>
      <c r="G1824" s="264"/>
      <c r="H1824" s="265" t="str">
        <v/>
      </c>
      <c r="I1824" s="266">
        <v>0</v>
      </c>
      <c r="J1824" s="266">
        <v>0</v>
      </c>
      <c r="K1824" s="262"/>
      <c r="L1824" s="12">
        <v>0</v>
      </c>
    </row>
    <row r="1825" spans="1:12" x14ac:dyDescent="0.25">
      <c r="A1825" s="259">
        <f>IF(F1825&gt;0,COUNTIF(F$8:F1825,"&gt;0"),0)</f>
        <v>0</v>
      </c>
      <c r="B1825" s="260"/>
      <c r="C1825" s="261"/>
      <c r="D1825" s="262"/>
      <c r="E1825" s="263"/>
      <c r="F1825" s="263"/>
      <c r="G1825" s="264"/>
      <c r="H1825" s="265" t="str">
        <v/>
      </c>
      <c r="I1825" s="266">
        <v>0</v>
      </c>
      <c r="J1825" s="266">
        <v>0</v>
      </c>
      <c r="K1825" s="262"/>
      <c r="L1825" s="12">
        <v>0</v>
      </c>
    </row>
    <row r="1826" spans="1:12" x14ac:dyDescent="0.25">
      <c r="A1826" s="259">
        <f>IF(F1826&gt;0,COUNTIF(F$8:F1826,"&gt;0"),0)</f>
        <v>0</v>
      </c>
      <c r="B1826" s="260"/>
      <c r="C1826" s="261"/>
      <c r="D1826" s="262"/>
      <c r="E1826" s="263"/>
      <c r="F1826" s="263"/>
      <c r="G1826" s="264"/>
      <c r="H1826" s="265" t="str">
        <v/>
      </c>
      <c r="I1826" s="266">
        <v>0</v>
      </c>
      <c r="J1826" s="266">
        <v>0</v>
      </c>
      <c r="K1826" s="262"/>
      <c r="L1826" s="12">
        <v>0</v>
      </c>
    </row>
    <row r="1827" spans="1:12" x14ac:dyDescent="0.25">
      <c r="A1827" s="259">
        <f>IF(F1827&gt;0,COUNTIF(F$8:F1827,"&gt;0"),0)</f>
        <v>0</v>
      </c>
      <c r="B1827" s="260"/>
      <c r="C1827" s="261"/>
      <c r="D1827" s="262"/>
      <c r="E1827" s="263"/>
      <c r="F1827" s="263"/>
      <c r="G1827" s="264"/>
      <c r="H1827" s="265" t="str">
        <v/>
      </c>
      <c r="I1827" s="266">
        <v>0</v>
      </c>
      <c r="J1827" s="266">
        <v>0</v>
      </c>
      <c r="K1827" s="262"/>
      <c r="L1827" s="12">
        <v>0</v>
      </c>
    </row>
    <row r="1828" spans="1:12" x14ac:dyDescent="0.25">
      <c r="A1828" s="259">
        <f>IF(F1828&gt;0,COUNTIF(F$8:F1828,"&gt;0"),0)</f>
        <v>0</v>
      </c>
      <c r="B1828" s="260"/>
      <c r="C1828" s="261"/>
      <c r="D1828" s="262"/>
      <c r="E1828" s="263"/>
      <c r="F1828" s="263"/>
      <c r="G1828" s="264"/>
      <c r="H1828" s="265" t="str">
        <v/>
      </c>
      <c r="I1828" s="266">
        <v>0</v>
      </c>
      <c r="J1828" s="266">
        <v>0</v>
      </c>
      <c r="K1828" s="262"/>
      <c r="L1828" s="12">
        <v>0</v>
      </c>
    </row>
    <row r="1829" spans="1:12" x14ac:dyDescent="0.25">
      <c r="A1829" s="259">
        <f>IF(F1829&gt;0,COUNTIF(F$8:F1829,"&gt;0"),0)</f>
        <v>0</v>
      </c>
      <c r="B1829" s="260"/>
      <c r="C1829" s="261"/>
      <c r="D1829" s="262"/>
      <c r="E1829" s="263"/>
      <c r="F1829" s="263"/>
      <c r="G1829" s="264"/>
      <c r="H1829" s="265" t="str">
        <v/>
      </c>
      <c r="I1829" s="266">
        <v>0</v>
      </c>
      <c r="J1829" s="266">
        <v>0</v>
      </c>
      <c r="K1829" s="262"/>
      <c r="L1829" s="12">
        <v>0</v>
      </c>
    </row>
    <row r="1830" spans="1:12" x14ac:dyDescent="0.25">
      <c r="A1830" s="259">
        <f>IF(F1830&gt;0,COUNTIF(F$8:F1830,"&gt;0"),0)</f>
        <v>0</v>
      </c>
      <c r="B1830" s="260"/>
      <c r="C1830" s="261"/>
      <c r="D1830" s="262"/>
      <c r="E1830" s="263"/>
      <c r="F1830" s="263"/>
      <c r="G1830" s="264"/>
      <c r="H1830" s="265" t="str">
        <v/>
      </c>
      <c r="I1830" s="266">
        <v>0</v>
      </c>
      <c r="J1830" s="266">
        <v>0</v>
      </c>
      <c r="K1830" s="262"/>
      <c r="L1830" s="12">
        <v>0</v>
      </c>
    </row>
    <row r="1831" spans="1:12" x14ac:dyDescent="0.25">
      <c r="A1831" s="259">
        <f>IF(F1831&gt;0,COUNTIF(F$8:F1831,"&gt;0"),0)</f>
        <v>0</v>
      </c>
      <c r="B1831" s="260"/>
      <c r="C1831" s="261"/>
      <c r="D1831" s="262"/>
      <c r="E1831" s="263"/>
      <c r="F1831" s="263"/>
      <c r="G1831" s="264"/>
      <c r="H1831" s="265" t="str">
        <v/>
      </c>
      <c r="I1831" s="266">
        <v>0</v>
      </c>
      <c r="J1831" s="266">
        <v>0</v>
      </c>
      <c r="K1831" s="262"/>
      <c r="L1831" s="12">
        <v>0</v>
      </c>
    </row>
    <row r="1832" spans="1:12" x14ac:dyDescent="0.25">
      <c r="A1832" s="259">
        <f>IF(F1832&gt;0,COUNTIF(F$8:F1832,"&gt;0"),0)</f>
        <v>0</v>
      </c>
      <c r="B1832" s="260"/>
      <c r="C1832" s="261"/>
      <c r="D1832" s="262"/>
      <c r="E1832" s="263"/>
      <c r="F1832" s="263"/>
      <c r="G1832" s="264"/>
      <c r="H1832" s="265" t="str">
        <v/>
      </c>
      <c r="I1832" s="266">
        <v>0</v>
      </c>
      <c r="J1832" s="266">
        <v>0</v>
      </c>
      <c r="K1832" s="262"/>
      <c r="L1832" s="12">
        <v>0</v>
      </c>
    </row>
    <row r="1833" spans="1:12" x14ac:dyDescent="0.25">
      <c r="A1833" s="259">
        <f>IF(F1833&gt;0,COUNTIF(F$8:F1833,"&gt;0"),0)</f>
        <v>0</v>
      </c>
      <c r="B1833" s="260"/>
      <c r="C1833" s="261"/>
      <c r="D1833" s="262"/>
      <c r="E1833" s="263"/>
      <c r="F1833" s="263"/>
      <c r="G1833" s="264"/>
      <c r="H1833" s="265" t="str">
        <v/>
      </c>
      <c r="I1833" s="266">
        <v>0</v>
      </c>
      <c r="J1833" s="266">
        <v>0</v>
      </c>
      <c r="K1833" s="262"/>
      <c r="L1833" s="12">
        <v>0</v>
      </c>
    </row>
    <row r="1834" spans="1:12" x14ac:dyDescent="0.25">
      <c r="A1834" s="259">
        <f>IF(F1834&gt;0,COUNTIF(F$8:F1834,"&gt;0"),0)</f>
        <v>0</v>
      </c>
      <c r="B1834" s="260"/>
      <c r="C1834" s="261"/>
      <c r="D1834" s="262"/>
      <c r="E1834" s="263"/>
      <c r="F1834" s="263"/>
      <c r="G1834" s="264"/>
      <c r="H1834" s="265" t="str">
        <v/>
      </c>
      <c r="I1834" s="266">
        <v>0</v>
      </c>
      <c r="J1834" s="266">
        <v>0</v>
      </c>
      <c r="K1834" s="262"/>
      <c r="L1834" s="12">
        <v>0</v>
      </c>
    </row>
    <row r="1835" spans="1:12" x14ac:dyDescent="0.25">
      <c r="A1835" s="259">
        <f>IF(F1835&gt;0,COUNTIF(F$8:F1835,"&gt;0"),0)</f>
        <v>0</v>
      </c>
      <c r="B1835" s="260"/>
      <c r="C1835" s="261"/>
      <c r="D1835" s="262"/>
      <c r="E1835" s="263"/>
      <c r="F1835" s="263"/>
      <c r="G1835" s="264"/>
      <c r="H1835" s="265" t="str">
        <v/>
      </c>
      <c r="I1835" s="266">
        <v>0</v>
      </c>
      <c r="J1835" s="266">
        <v>0</v>
      </c>
      <c r="K1835" s="262"/>
      <c r="L1835" s="12">
        <v>0</v>
      </c>
    </row>
    <row r="1836" spans="1:12" x14ac:dyDescent="0.25">
      <c r="A1836" s="259">
        <f>IF(F1836&gt;0,COUNTIF(F$8:F1836,"&gt;0"),0)</f>
        <v>0</v>
      </c>
      <c r="B1836" s="260"/>
      <c r="C1836" s="261"/>
      <c r="D1836" s="262"/>
      <c r="E1836" s="263"/>
      <c r="F1836" s="263"/>
      <c r="G1836" s="264"/>
      <c r="H1836" s="265" t="str">
        <v/>
      </c>
      <c r="I1836" s="266">
        <v>0</v>
      </c>
      <c r="J1836" s="266">
        <v>0</v>
      </c>
      <c r="K1836" s="262"/>
      <c r="L1836" s="12">
        <v>0</v>
      </c>
    </row>
    <row r="1837" spans="1:12" x14ac:dyDescent="0.25">
      <c r="A1837" s="259">
        <f>IF(F1837&gt;0,COUNTIF(F$8:F1837,"&gt;0"),0)</f>
        <v>0</v>
      </c>
      <c r="B1837" s="260"/>
      <c r="C1837" s="261"/>
      <c r="D1837" s="262"/>
      <c r="E1837" s="263"/>
      <c r="F1837" s="263"/>
      <c r="G1837" s="264"/>
      <c r="H1837" s="265" t="str">
        <v/>
      </c>
      <c r="I1837" s="266">
        <v>0</v>
      </c>
      <c r="J1837" s="266">
        <v>0</v>
      </c>
      <c r="K1837" s="262"/>
      <c r="L1837" s="12">
        <v>0</v>
      </c>
    </row>
    <row r="1838" spans="1:12" x14ac:dyDescent="0.25">
      <c r="A1838" s="259">
        <f>IF(F1838&gt;0,COUNTIF(F$8:F1838,"&gt;0"),0)</f>
        <v>0</v>
      </c>
      <c r="B1838" s="260"/>
      <c r="C1838" s="261"/>
      <c r="D1838" s="262"/>
      <c r="E1838" s="263"/>
      <c r="F1838" s="263"/>
      <c r="G1838" s="264"/>
      <c r="H1838" s="265" t="str">
        <v/>
      </c>
      <c r="I1838" s="266">
        <v>0</v>
      </c>
      <c r="J1838" s="266">
        <v>0</v>
      </c>
      <c r="K1838" s="262"/>
      <c r="L1838" s="12">
        <v>0</v>
      </c>
    </row>
    <row r="1839" spans="1:12" x14ac:dyDescent="0.25">
      <c r="A1839" s="259">
        <f>IF(F1839&gt;0,COUNTIF(F$8:F1839,"&gt;0"),0)</f>
        <v>0</v>
      </c>
      <c r="B1839" s="260"/>
      <c r="C1839" s="261"/>
      <c r="D1839" s="262"/>
      <c r="E1839" s="263"/>
      <c r="F1839" s="263"/>
      <c r="G1839" s="264"/>
      <c r="H1839" s="265" t="str">
        <v/>
      </c>
      <c r="I1839" s="266">
        <v>0</v>
      </c>
      <c r="J1839" s="266">
        <v>0</v>
      </c>
      <c r="K1839" s="262"/>
      <c r="L1839" s="12">
        <v>0</v>
      </c>
    </row>
    <row r="1840" spans="1:12" x14ac:dyDescent="0.25">
      <c r="A1840" s="259">
        <f>IF(F1840&gt;0,COUNTIF(F$8:F1840,"&gt;0"),0)</f>
        <v>0</v>
      </c>
      <c r="B1840" s="260"/>
      <c r="C1840" s="261"/>
      <c r="D1840" s="262"/>
      <c r="E1840" s="263"/>
      <c r="F1840" s="263"/>
      <c r="G1840" s="264"/>
      <c r="H1840" s="265" t="str">
        <v/>
      </c>
      <c r="I1840" s="266">
        <v>0</v>
      </c>
      <c r="J1840" s="266">
        <v>0</v>
      </c>
      <c r="K1840" s="262"/>
      <c r="L1840" s="12">
        <v>0</v>
      </c>
    </row>
    <row r="1841" spans="1:12" x14ac:dyDescent="0.25">
      <c r="A1841" s="259">
        <f>IF(F1841&gt;0,COUNTIF(F$8:F1841,"&gt;0"),0)</f>
        <v>0</v>
      </c>
      <c r="B1841" s="260"/>
      <c r="C1841" s="261"/>
      <c r="D1841" s="262"/>
      <c r="E1841" s="263"/>
      <c r="F1841" s="263"/>
      <c r="G1841" s="264"/>
      <c r="H1841" s="265" t="str">
        <v/>
      </c>
      <c r="I1841" s="266">
        <v>0</v>
      </c>
      <c r="J1841" s="266">
        <v>0</v>
      </c>
      <c r="K1841" s="262"/>
      <c r="L1841" s="12">
        <v>0</v>
      </c>
    </row>
    <row r="1842" spans="1:12" x14ac:dyDescent="0.25">
      <c r="A1842" s="259">
        <f>IF(F1842&gt;0,COUNTIF(F$8:F1842,"&gt;0"),0)</f>
        <v>0</v>
      </c>
      <c r="B1842" s="260"/>
      <c r="C1842" s="261"/>
      <c r="D1842" s="262"/>
      <c r="E1842" s="263"/>
      <c r="F1842" s="263"/>
      <c r="G1842" s="264"/>
      <c r="H1842" s="265" t="str">
        <v/>
      </c>
      <c r="I1842" s="266">
        <v>0</v>
      </c>
      <c r="J1842" s="266">
        <v>0</v>
      </c>
      <c r="K1842" s="262"/>
      <c r="L1842" s="12">
        <v>0</v>
      </c>
    </row>
    <row r="1843" spans="1:12" x14ac:dyDescent="0.25">
      <c r="A1843" s="259">
        <f>IF(F1843&gt;0,COUNTIF(F$8:F1843,"&gt;0"),0)</f>
        <v>0</v>
      </c>
      <c r="B1843" s="260"/>
      <c r="C1843" s="261"/>
      <c r="D1843" s="262"/>
      <c r="E1843" s="263"/>
      <c r="F1843" s="263"/>
      <c r="G1843" s="264"/>
      <c r="H1843" s="265" t="str">
        <v/>
      </c>
      <c r="I1843" s="266">
        <v>0</v>
      </c>
      <c r="J1843" s="266">
        <v>0</v>
      </c>
      <c r="K1843" s="262"/>
      <c r="L1843" s="12">
        <v>0</v>
      </c>
    </row>
    <row r="1844" spans="1:12" x14ac:dyDescent="0.25">
      <c r="A1844" s="259">
        <f>IF(F1844&gt;0,COUNTIF(F$8:F1844,"&gt;0"),0)</f>
        <v>0</v>
      </c>
      <c r="B1844" s="260"/>
      <c r="C1844" s="261"/>
      <c r="D1844" s="262"/>
      <c r="E1844" s="263"/>
      <c r="F1844" s="263"/>
      <c r="G1844" s="264"/>
      <c r="H1844" s="265" t="str">
        <v/>
      </c>
      <c r="I1844" s="266">
        <v>0</v>
      </c>
      <c r="J1844" s="266">
        <v>0</v>
      </c>
      <c r="K1844" s="262"/>
      <c r="L1844" s="12">
        <v>0</v>
      </c>
    </row>
    <row r="1845" spans="1:12" x14ac:dyDescent="0.25">
      <c r="A1845" s="259">
        <f>IF(F1845&gt;0,COUNTIF(F$8:F1845,"&gt;0"),0)</f>
        <v>0</v>
      </c>
      <c r="B1845" s="260"/>
      <c r="C1845" s="261"/>
      <c r="D1845" s="262"/>
      <c r="E1845" s="263"/>
      <c r="F1845" s="263"/>
      <c r="G1845" s="264"/>
      <c r="H1845" s="265" t="str">
        <v/>
      </c>
      <c r="I1845" s="266">
        <v>0</v>
      </c>
      <c r="J1845" s="266">
        <v>0</v>
      </c>
      <c r="K1845" s="262"/>
      <c r="L1845" s="12">
        <v>0</v>
      </c>
    </row>
    <row r="1846" spans="1:12" x14ac:dyDescent="0.25">
      <c r="A1846" s="259">
        <f>IF(F1846&gt;0,COUNTIF(F$8:F1846,"&gt;0"),0)</f>
        <v>0</v>
      </c>
      <c r="B1846" s="260"/>
      <c r="C1846" s="261"/>
      <c r="D1846" s="262"/>
      <c r="E1846" s="263"/>
      <c r="F1846" s="263"/>
      <c r="G1846" s="264"/>
      <c r="H1846" s="265" t="str">
        <v/>
      </c>
      <c r="I1846" s="266">
        <v>0</v>
      </c>
      <c r="J1846" s="266">
        <v>0</v>
      </c>
      <c r="K1846" s="262"/>
      <c r="L1846" s="12">
        <v>0</v>
      </c>
    </row>
    <row r="1847" spans="1:12" x14ac:dyDescent="0.25">
      <c r="A1847" s="259">
        <f>IF(F1847&gt;0,COUNTIF(F$8:F1847,"&gt;0"),0)</f>
        <v>0</v>
      </c>
      <c r="B1847" s="260"/>
      <c r="C1847" s="261"/>
      <c r="D1847" s="262"/>
      <c r="E1847" s="263"/>
      <c r="F1847" s="263"/>
      <c r="G1847" s="264"/>
      <c r="H1847" s="265" t="str">
        <v/>
      </c>
      <c r="I1847" s="266">
        <v>0</v>
      </c>
      <c r="J1847" s="266">
        <v>0</v>
      </c>
      <c r="K1847" s="262"/>
      <c r="L1847" s="12">
        <v>0</v>
      </c>
    </row>
    <row r="1848" spans="1:12" x14ac:dyDescent="0.25">
      <c r="A1848" s="259">
        <f>IF(F1848&gt;0,COUNTIF(F$8:F1848,"&gt;0"),0)</f>
        <v>0</v>
      </c>
      <c r="B1848" s="260"/>
      <c r="C1848" s="261"/>
      <c r="D1848" s="262"/>
      <c r="E1848" s="263"/>
      <c r="F1848" s="263"/>
      <c r="G1848" s="264"/>
      <c r="H1848" s="265" t="str">
        <v/>
      </c>
      <c r="I1848" s="266">
        <v>0</v>
      </c>
      <c r="J1848" s="266">
        <v>0</v>
      </c>
      <c r="K1848" s="262"/>
      <c r="L1848" s="12">
        <v>0</v>
      </c>
    </row>
    <row r="1849" spans="1:12" x14ac:dyDescent="0.25">
      <c r="A1849" s="259">
        <f>IF(F1849&gt;0,COUNTIF(F$8:F1849,"&gt;0"),0)</f>
        <v>0</v>
      </c>
      <c r="B1849" s="260"/>
      <c r="C1849" s="261"/>
      <c r="D1849" s="262"/>
      <c r="E1849" s="263"/>
      <c r="F1849" s="263"/>
      <c r="G1849" s="264"/>
      <c r="H1849" s="265" t="str">
        <v/>
      </c>
      <c r="I1849" s="266">
        <v>0</v>
      </c>
      <c r="J1849" s="266">
        <v>0</v>
      </c>
      <c r="K1849" s="262"/>
      <c r="L1849" s="12">
        <v>0</v>
      </c>
    </row>
    <row r="1850" spans="1:12" x14ac:dyDescent="0.25">
      <c r="A1850" s="259">
        <f>IF(F1850&gt;0,COUNTIF(F$8:F1850,"&gt;0"),0)</f>
        <v>0</v>
      </c>
      <c r="B1850" s="260"/>
      <c r="C1850" s="261"/>
      <c r="D1850" s="262"/>
      <c r="E1850" s="263"/>
      <c r="F1850" s="263"/>
      <c r="G1850" s="264"/>
      <c r="H1850" s="265" t="str">
        <v/>
      </c>
      <c r="I1850" s="266">
        <v>0</v>
      </c>
      <c r="J1850" s="266">
        <v>0</v>
      </c>
      <c r="K1850" s="262"/>
      <c r="L1850" s="12">
        <v>0</v>
      </c>
    </row>
    <row r="1851" spans="1:12" x14ac:dyDescent="0.25">
      <c r="A1851" s="259">
        <f>IF(F1851&gt;0,COUNTIF(F$8:F1851,"&gt;0"),0)</f>
        <v>0</v>
      </c>
      <c r="B1851" s="260"/>
      <c r="C1851" s="261"/>
      <c r="D1851" s="262"/>
      <c r="E1851" s="263"/>
      <c r="F1851" s="263"/>
      <c r="G1851" s="264"/>
      <c r="H1851" s="265" t="str">
        <v/>
      </c>
      <c r="I1851" s="266">
        <v>0</v>
      </c>
      <c r="J1851" s="266">
        <v>0</v>
      </c>
      <c r="K1851" s="262"/>
      <c r="L1851" s="12">
        <v>0</v>
      </c>
    </row>
    <row r="1852" spans="1:12" x14ac:dyDescent="0.25">
      <c r="A1852" s="259">
        <f>IF(F1852&gt;0,COUNTIF(F$8:F1852,"&gt;0"),0)</f>
        <v>0</v>
      </c>
      <c r="B1852" s="260"/>
      <c r="C1852" s="261"/>
      <c r="D1852" s="262"/>
      <c r="E1852" s="263"/>
      <c r="F1852" s="263"/>
      <c r="G1852" s="264"/>
      <c r="H1852" s="265" t="str">
        <v/>
      </c>
      <c r="I1852" s="266">
        <v>0</v>
      </c>
      <c r="J1852" s="266">
        <v>0</v>
      </c>
      <c r="K1852" s="262"/>
      <c r="L1852" s="12">
        <v>0</v>
      </c>
    </row>
    <row r="1853" spans="1:12" x14ac:dyDescent="0.25">
      <c r="A1853" s="259">
        <f>IF(F1853&gt;0,COUNTIF(F$8:F1853,"&gt;0"),0)</f>
        <v>0</v>
      </c>
      <c r="B1853" s="260"/>
      <c r="C1853" s="261"/>
      <c r="D1853" s="262"/>
      <c r="E1853" s="263"/>
      <c r="F1853" s="263"/>
      <c r="G1853" s="264"/>
      <c r="H1853" s="265" t="str">
        <v/>
      </c>
      <c r="I1853" s="266">
        <v>0</v>
      </c>
      <c r="J1853" s="266">
        <v>0</v>
      </c>
      <c r="K1853" s="262"/>
      <c r="L1853" s="12">
        <v>0</v>
      </c>
    </row>
    <row r="1854" spans="1:12" x14ac:dyDescent="0.25">
      <c r="A1854" s="259">
        <f>IF(F1854&gt;0,COUNTIF(F$8:F1854,"&gt;0"),0)</f>
        <v>0</v>
      </c>
      <c r="B1854" s="260"/>
      <c r="C1854" s="261"/>
      <c r="D1854" s="262"/>
      <c r="E1854" s="263"/>
      <c r="F1854" s="263"/>
      <c r="G1854" s="264"/>
      <c r="H1854" s="265" t="str">
        <v/>
      </c>
      <c r="I1854" s="266">
        <v>0</v>
      </c>
      <c r="J1854" s="266">
        <v>0</v>
      </c>
      <c r="K1854" s="262"/>
      <c r="L1854" s="12">
        <v>0</v>
      </c>
    </row>
    <row r="1855" spans="1:12" x14ac:dyDescent="0.25">
      <c r="A1855" s="259">
        <f>IF(F1855&gt;0,COUNTIF(F$8:F1855,"&gt;0"),0)</f>
        <v>0</v>
      </c>
      <c r="B1855" s="260"/>
      <c r="C1855" s="261"/>
      <c r="D1855" s="262"/>
      <c r="E1855" s="263"/>
      <c r="F1855" s="263"/>
      <c r="G1855" s="264"/>
      <c r="H1855" s="265" t="str">
        <v/>
      </c>
      <c r="I1855" s="266">
        <v>0</v>
      </c>
      <c r="J1855" s="266">
        <v>0</v>
      </c>
      <c r="K1855" s="262"/>
      <c r="L1855" s="12">
        <v>0</v>
      </c>
    </row>
    <row r="1856" spans="1:12" x14ac:dyDescent="0.25">
      <c r="A1856" s="259">
        <f>IF(F1856&gt;0,COUNTIF(F$8:F1856,"&gt;0"),0)</f>
        <v>0</v>
      </c>
      <c r="B1856" s="260"/>
      <c r="C1856" s="261"/>
      <c r="D1856" s="262"/>
      <c r="E1856" s="263"/>
      <c r="F1856" s="263"/>
      <c r="G1856" s="264"/>
      <c r="H1856" s="265" t="str">
        <v/>
      </c>
      <c r="I1856" s="266">
        <v>0</v>
      </c>
      <c r="J1856" s="266">
        <v>0</v>
      </c>
      <c r="K1856" s="262"/>
      <c r="L1856" s="12">
        <v>0</v>
      </c>
    </row>
    <row r="1857" spans="1:12" x14ac:dyDescent="0.25">
      <c r="A1857" s="259">
        <f>IF(F1857&gt;0,COUNTIF(F$8:F1857,"&gt;0"),0)</f>
        <v>0</v>
      </c>
      <c r="B1857" s="260"/>
      <c r="C1857" s="261"/>
      <c r="D1857" s="262"/>
      <c r="E1857" s="263"/>
      <c r="F1857" s="263"/>
      <c r="G1857" s="264"/>
      <c r="H1857" s="265" t="str">
        <v/>
      </c>
      <c r="I1857" s="266">
        <v>0</v>
      </c>
      <c r="J1857" s="266">
        <v>0</v>
      </c>
      <c r="K1857" s="262"/>
      <c r="L1857" s="12">
        <v>0</v>
      </c>
    </row>
    <row r="1858" spans="1:12" x14ac:dyDescent="0.25">
      <c r="A1858" s="259">
        <f>IF(F1858&gt;0,COUNTIF(F$8:F1858,"&gt;0"),0)</f>
        <v>0</v>
      </c>
      <c r="B1858" s="260"/>
      <c r="C1858" s="261"/>
      <c r="D1858" s="262"/>
      <c r="E1858" s="263"/>
      <c r="F1858" s="263"/>
      <c r="G1858" s="264"/>
      <c r="H1858" s="265" t="str">
        <v/>
      </c>
      <c r="I1858" s="266">
        <v>0</v>
      </c>
      <c r="J1858" s="266">
        <v>0</v>
      </c>
      <c r="K1858" s="262"/>
      <c r="L1858" s="12">
        <v>0</v>
      </c>
    </row>
    <row r="1859" spans="1:12" x14ac:dyDescent="0.25">
      <c r="A1859" s="259">
        <f>IF(F1859&gt;0,COUNTIF(F$8:F1859,"&gt;0"),0)</f>
        <v>0</v>
      </c>
      <c r="B1859" s="260"/>
      <c r="C1859" s="261"/>
      <c r="D1859" s="262"/>
      <c r="E1859" s="263"/>
      <c r="F1859" s="263"/>
      <c r="G1859" s="264"/>
      <c r="H1859" s="265" t="str">
        <v/>
      </c>
      <c r="I1859" s="266">
        <v>0</v>
      </c>
      <c r="J1859" s="266">
        <v>0</v>
      </c>
      <c r="K1859" s="262"/>
      <c r="L1859" s="12">
        <v>0</v>
      </c>
    </row>
    <row r="1860" spans="1:12" x14ac:dyDescent="0.25">
      <c r="A1860" s="259">
        <f>IF(F1860&gt;0,COUNTIF(F$8:F1860,"&gt;0"),0)</f>
        <v>0</v>
      </c>
      <c r="B1860" s="260"/>
      <c r="C1860" s="261"/>
      <c r="D1860" s="262"/>
      <c r="E1860" s="263"/>
      <c r="F1860" s="263"/>
      <c r="G1860" s="264"/>
      <c r="H1860" s="265" t="str">
        <v/>
      </c>
      <c r="I1860" s="266">
        <v>0</v>
      </c>
      <c r="J1860" s="266">
        <v>0</v>
      </c>
      <c r="K1860" s="262"/>
      <c r="L1860" s="12">
        <v>0</v>
      </c>
    </row>
    <row r="1861" spans="1:12" x14ac:dyDescent="0.25">
      <c r="A1861" s="259">
        <f>IF(F1861&gt;0,COUNTIF(F$8:F1861,"&gt;0"),0)</f>
        <v>0</v>
      </c>
      <c r="B1861" s="260"/>
      <c r="C1861" s="261"/>
      <c r="D1861" s="262"/>
      <c r="E1861" s="263"/>
      <c r="F1861" s="263"/>
      <c r="G1861" s="264"/>
      <c r="H1861" s="265" t="str">
        <v/>
      </c>
      <c r="I1861" s="266">
        <v>0</v>
      </c>
      <c r="J1861" s="266">
        <v>0</v>
      </c>
      <c r="K1861" s="262"/>
      <c r="L1861" s="12">
        <v>0</v>
      </c>
    </row>
    <row r="1862" spans="1:12" x14ac:dyDescent="0.25">
      <c r="A1862" s="259">
        <f>IF(F1862&gt;0,COUNTIF(F$8:F1862,"&gt;0"),0)</f>
        <v>0</v>
      </c>
      <c r="B1862" s="260"/>
      <c r="C1862" s="261"/>
      <c r="D1862" s="262"/>
      <c r="E1862" s="263"/>
      <c r="F1862" s="263"/>
      <c r="G1862" s="264"/>
      <c r="H1862" s="265" t="str">
        <v/>
      </c>
      <c r="I1862" s="266">
        <v>0</v>
      </c>
      <c r="J1862" s="266">
        <v>0</v>
      </c>
      <c r="K1862" s="262"/>
      <c r="L1862" s="12">
        <v>0</v>
      </c>
    </row>
    <row r="1863" spans="1:12" x14ac:dyDescent="0.25">
      <c r="A1863" s="259">
        <f>IF(F1863&gt;0,COUNTIF(F$8:F1863,"&gt;0"),0)</f>
        <v>0</v>
      </c>
      <c r="B1863" s="260"/>
      <c r="C1863" s="261"/>
      <c r="D1863" s="262"/>
      <c r="E1863" s="263"/>
      <c r="F1863" s="263"/>
      <c r="G1863" s="264"/>
      <c r="H1863" s="265" t="str">
        <v/>
      </c>
      <c r="I1863" s="266">
        <v>0</v>
      </c>
      <c r="J1863" s="266">
        <v>0</v>
      </c>
      <c r="K1863" s="262"/>
      <c r="L1863" s="12">
        <v>0</v>
      </c>
    </row>
    <row r="1864" spans="1:12" x14ac:dyDescent="0.25">
      <c r="A1864" s="259">
        <f>IF(F1864&gt;0,COUNTIF(F$8:F1864,"&gt;0"),0)</f>
        <v>0</v>
      </c>
      <c r="B1864" s="260"/>
      <c r="C1864" s="261"/>
      <c r="D1864" s="262"/>
      <c r="E1864" s="263"/>
      <c r="F1864" s="263"/>
      <c r="G1864" s="264"/>
      <c r="H1864" s="265" t="str">
        <v/>
      </c>
      <c r="I1864" s="266">
        <v>0</v>
      </c>
      <c r="J1864" s="266">
        <v>0</v>
      </c>
      <c r="K1864" s="262"/>
      <c r="L1864" s="12">
        <v>0</v>
      </c>
    </row>
    <row r="1865" spans="1:12" x14ac:dyDescent="0.25">
      <c r="A1865" s="259">
        <f>IF(F1865&gt;0,COUNTIF(F$8:F1865,"&gt;0"),0)</f>
        <v>0</v>
      </c>
      <c r="B1865" s="260"/>
      <c r="C1865" s="261"/>
      <c r="D1865" s="262"/>
      <c r="E1865" s="263"/>
      <c r="F1865" s="263"/>
      <c r="G1865" s="264"/>
      <c r="H1865" s="265" t="str">
        <v/>
      </c>
      <c r="I1865" s="266">
        <v>0</v>
      </c>
      <c r="J1865" s="266">
        <v>0</v>
      </c>
      <c r="K1865" s="262"/>
      <c r="L1865" s="12">
        <v>0</v>
      </c>
    </row>
    <row r="1866" spans="1:12" x14ac:dyDescent="0.25">
      <c r="A1866" s="259">
        <f>IF(F1866&gt;0,COUNTIF(F$8:F1866,"&gt;0"),0)</f>
        <v>0</v>
      </c>
      <c r="B1866" s="260"/>
      <c r="C1866" s="261"/>
      <c r="D1866" s="262"/>
      <c r="E1866" s="263"/>
      <c r="F1866" s="263"/>
      <c r="G1866" s="264"/>
      <c r="H1866" s="265" t="str">
        <v/>
      </c>
      <c r="I1866" s="266">
        <v>0</v>
      </c>
      <c r="J1866" s="266">
        <v>0</v>
      </c>
      <c r="K1866" s="262"/>
      <c r="L1866" s="12">
        <v>0</v>
      </c>
    </row>
    <row r="1867" spans="1:12" x14ac:dyDescent="0.25">
      <c r="A1867" s="259">
        <f>IF(F1867&gt;0,COUNTIF(F$8:F1867,"&gt;0"),0)</f>
        <v>0</v>
      </c>
      <c r="B1867" s="260"/>
      <c r="C1867" s="261"/>
      <c r="D1867" s="262"/>
      <c r="E1867" s="263"/>
      <c r="F1867" s="263"/>
      <c r="G1867" s="264"/>
      <c r="H1867" s="265" t="str">
        <v/>
      </c>
      <c r="I1867" s="266">
        <v>0</v>
      </c>
      <c r="J1867" s="266">
        <v>0</v>
      </c>
      <c r="K1867" s="262"/>
      <c r="L1867" s="12">
        <v>0</v>
      </c>
    </row>
    <row r="1868" spans="1:12" x14ac:dyDescent="0.25">
      <c r="A1868" s="259">
        <f>IF(F1868&gt;0,COUNTIF(F$8:F1868,"&gt;0"),0)</f>
        <v>0</v>
      </c>
      <c r="B1868" s="260"/>
      <c r="C1868" s="261"/>
      <c r="D1868" s="262"/>
      <c r="E1868" s="263"/>
      <c r="F1868" s="263"/>
      <c r="G1868" s="264"/>
      <c r="H1868" s="265" t="str">
        <v/>
      </c>
      <c r="I1868" s="266">
        <v>0</v>
      </c>
      <c r="J1868" s="266">
        <v>0</v>
      </c>
      <c r="K1868" s="262"/>
      <c r="L1868" s="12">
        <v>0</v>
      </c>
    </row>
    <row r="1869" spans="1:12" x14ac:dyDescent="0.25">
      <c r="A1869" s="259">
        <f>IF(F1869&gt;0,COUNTIF(F$8:F1869,"&gt;0"),0)</f>
        <v>0</v>
      </c>
      <c r="B1869" s="260"/>
      <c r="C1869" s="261"/>
      <c r="D1869" s="262"/>
      <c r="E1869" s="263"/>
      <c r="F1869" s="263"/>
      <c r="G1869" s="264"/>
      <c r="H1869" s="265" t="str">
        <v/>
      </c>
      <c r="I1869" s="266">
        <v>0</v>
      </c>
      <c r="J1869" s="266">
        <v>0</v>
      </c>
      <c r="K1869" s="262"/>
      <c r="L1869" s="12">
        <v>0</v>
      </c>
    </row>
    <row r="1870" spans="1:12" x14ac:dyDescent="0.25">
      <c r="A1870" s="259">
        <f>IF(F1870&gt;0,COUNTIF(F$8:F1870,"&gt;0"),0)</f>
        <v>0</v>
      </c>
      <c r="B1870" s="260"/>
      <c r="C1870" s="261"/>
      <c r="D1870" s="262"/>
      <c r="E1870" s="263"/>
      <c r="F1870" s="263"/>
      <c r="G1870" s="264"/>
      <c r="H1870" s="265" t="str">
        <v/>
      </c>
      <c r="I1870" s="266">
        <v>0</v>
      </c>
      <c r="J1870" s="266">
        <v>0</v>
      </c>
      <c r="K1870" s="262"/>
      <c r="L1870" s="12">
        <v>0</v>
      </c>
    </row>
    <row r="1871" spans="1:12" x14ac:dyDescent="0.25">
      <c r="A1871" s="259">
        <f>IF(F1871&gt;0,COUNTIF(F$8:F1871,"&gt;0"),0)</f>
        <v>0</v>
      </c>
      <c r="B1871" s="260"/>
      <c r="C1871" s="261"/>
      <c r="D1871" s="262"/>
      <c r="E1871" s="263"/>
      <c r="F1871" s="263"/>
      <c r="G1871" s="264"/>
      <c r="H1871" s="265" t="str">
        <v/>
      </c>
      <c r="I1871" s="266">
        <v>0</v>
      </c>
      <c r="J1871" s="266">
        <v>0</v>
      </c>
      <c r="K1871" s="262"/>
      <c r="L1871" s="12">
        <v>0</v>
      </c>
    </row>
    <row r="1872" spans="1:12" x14ac:dyDescent="0.25">
      <c r="A1872" s="259">
        <f>IF(F1872&gt;0,COUNTIF(F$8:F1872,"&gt;0"),0)</f>
        <v>0</v>
      </c>
      <c r="B1872" s="260"/>
      <c r="C1872" s="261"/>
      <c r="D1872" s="262"/>
      <c r="E1872" s="263"/>
      <c r="F1872" s="263"/>
      <c r="G1872" s="264"/>
      <c r="H1872" s="265" t="str">
        <v/>
      </c>
      <c r="I1872" s="266">
        <v>0</v>
      </c>
      <c r="J1872" s="266">
        <v>0</v>
      </c>
      <c r="K1872" s="262"/>
      <c r="L1872" s="12">
        <v>0</v>
      </c>
    </row>
    <row r="1873" spans="1:12" x14ac:dyDescent="0.25">
      <c r="A1873" s="259">
        <f>IF(F1873&gt;0,COUNTIF(F$8:F1873,"&gt;0"),0)</f>
        <v>0</v>
      </c>
      <c r="B1873" s="260"/>
      <c r="C1873" s="261"/>
      <c r="D1873" s="262"/>
      <c r="E1873" s="263"/>
      <c r="F1873" s="263"/>
      <c r="G1873" s="264"/>
      <c r="H1873" s="265" t="str">
        <v/>
      </c>
      <c r="I1873" s="266">
        <v>0</v>
      </c>
      <c r="J1873" s="266">
        <v>0</v>
      </c>
      <c r="K1873" s="262"/>
      <c r="L1873" s="12">
        <v>0</v>
      </c>
    </row>
    <row r="1874" spans="1:12" x14ac:dyDescent="0.25">
      <c r="A1874" s="259">
        <f>IF(F1874&gt;0,COUNTIF(F$8:F1874,"&gt;0"),0)</f>
        <v>0</v>
      </c>
      <c r="B1874" s="260"/>
      <c r="C1874" s="261"/>
      <c r="D1874" s="262"/>
      <c r="E1874" s="263"/>
      <c r="F1874" s="263"/>
      <c r="G1874" s="264"/>
      <c r="H1874" s="265" t="str">
        <v/>
      </c>
      <c r="I1874" s="266">
        <v>0</v>
      </c>
      <c r="J1874" s="266">
        <v>0</v>
      </c>
      <c r="K1874" s="262"/>
      <c r="L1874" s="12">
        <v>0</v>
      </c>
    </row>
    <row r="1875" spans="1:12" x14ac:dyDescent="0.25">
      <c r="A1875" s="259">
        <f>IF(F1875&gt;0,COUNTIF(F$8:F1875,"&gt;0"),0)</f>
        <v>0</v>
      </c>
      <c r="B1875" s="260"/>
      <c r="C1875" s="261"/>
      <c r="D1875" s="262"/>
      <c r="E1875" s="263"/>
      <c r="F1875" s="263"/>
      <c r="G1875" s="264"/>
      <c r="H1875" s="265" t="str">
        <v/>
      </c>
      <c r="I1875" s="266">
        <v>0</v>
      </c>
      <c r="J1875" s="266">
        <v>0</v>
      </c>
      <c r="K1875" s="262"/>
      <c r="L1875" s="12">
        <v>0</v>
      </c>
    </row>
    <row r="1876" spans="1:12" x14ac:dyDescent="0.25">
      <c r="A1876" s="259">
        <f>IF(F1876&gt;0,COUNTIF(F$8:F1876,"&gt;0"),0)</f>
        <v>0</v>
      </c>
      <c r="B1876" s="260"/>
      <c r="C1876" s="261"/>
      <c r="D1876" s="262"/>
      <c r="E1876" s="263"/>
      <c r="F1876" s="263"/>
      <c r="G1876" s="264"/>
      <c r="H1876" s="265" t="str">
        <v/>
      </c>
      <c r="I1876" s="266">
        <v>0</v>
      </c>
      <c r="J1876" s="266">
        <v>0</v>
      </c>
      <c r="K1876" s="262"/>
      <c r="L1876" s="12">
        <v>0</v>
      </c>
    </row>
    <row r="1877" spans="1:12" x14ac:dyDescent="0.25">
      <c r="A1877" s="259">
        <f>IF(F1877&gt;0,COUNTIF(F$8:F1877,"&gt;0"),0)</f>
        <v>0</v>
      </c>
      <c r="B1877" s="260"/>
      <c r="C1877" s="261"/>
      <c r="D1877" s="262"/>
      <c r="E1877" s="263"/>
      <c r="F1877" s="263"/>
      <c r="G1877" s="264"/>
      <c r="H1877" s="265" t="str">
        <v/>
      </c>
      <c r="I1877" s="266">
        <v>0</v>
      </c>
      <c r="J1877" s="266">
        <v>0</v>
      </c>
      <c r="K1877" s="262"/>
      <c r="L1877" s="12">
        <v>0</v>
      </c>
    </row>
    <row r="1878" spans="1:12" x14ac:dyDescent="0.25">
      <c r="A1878" s="259">
        <f>IF(F1878&gt;0,COUNTIF(F$8:F1878,"&gt;0"),0)</f>
        <v>0</v>
      </c>
      <c r="B1878" s="260"/>
      <c r="C1878" s="261"/>
      <c r="D1878" s="262"/>
      <c r="E1878" s="263"/>
      <c r="F1878" s="263"/>
      <c r="G1878" s="264"/>
      <c r="H1878" s="265" t="str">
        <v/>
      </c>
      <c r="I1878" s="266">
        <v>0</v>
      </c>
      <c r="J1878" s="266">
        <v>0</v>
      </c>
      <c r="K1878" s="262"/>
      <c r="L1878" s="12">
        <v>0</v>
      </c>
    </row>
    <row r="1879" spans="1:12" x14ac:dyDescent="0.25">
      <c r="A1879" s="259">
        <f>IF(F1879&gt;0,COUNTIF(F$8:F1879,"&gt;0"),0)</f>
        <v>0</v>
      </c>
      <c r="B1879" s="260"/>
      <c r="C1879" s="261"/>
      <c r="D1879" s="262"/>
      <c r="E1879" s="263"/>
      <c r="F1879" s="263"/>
      <c r="G1879" s="264"/>
      <c r="H1879" s="265" t="str">
        <v/>
      </c>
      <c r="I1879" s="266">
        <v>0</v>
      </c>
      <c r="J1879" s="266">
        <v>0</v>
      </c>
      <c r="K1879" s="262"/>
      <c r="L1879" s="12">
        <v>0</v>
      </c>
    </row>
    <row r="1880" spans="1:12" x14ac:dyDescent="0.25">
      <c r="A1880" s="259">
        <f>IF(F1880&gt;0,COUNTIF(F$8:F1880,"&gt;0"),0)</f>
        <v>0</v>
      </c>
      <c r="B1880" s="260"/>
      <c r="C1880" s="261"/>
      <c r="D1880" s="262"/>
      <c r="E1880" s="263"/>
      <c r="F1880" s="263"/>
      <c r="G1880" s="264"/>
      <c r="H1880" s="265" t="str">
        <v/>
      </c>
      <c r="I1880" s="266">
        <v>0</v>
      </c>
      <c r="J1880" s="266">
        <v>0</v>
      </c>
      <c r="K1880" s="262"/>
      <c r="L1880" s="12">
        <v>0</v>
      </c>
    </row>
    <row r="1881" spans="1:12" x14ac:dyDescent="0.25">
      <c r="A1881" s="259">
        <f>IF(F1881&gt;0,COUNTIF(F$8:F1881,"&gt;0"),0)</f>
        <v>0</v>
      </c>
      <c r="B1881" s="260"/>
      <c r="C1881" s="261"/>
      <c r="D1881" s="262"/>
      <c r="E1881" s="263"/>
      <c r="F1881" s="263"/>
      <c r="G1881" s="264"/>
      <c r="H1881" s="265" t="str">
        <v/>
      </c>
      <c r="I1881" s="266">
        <v>0</v>
      </c>
      <c r="J1881" s="266">
        <v>0</v>
      </c>
      <c r="K1881" s="262"/>
      <c r="L1881" s="12">
        <v>0</v>
      </c>
    </row>
    <row r="1882" spans="1:12" x14ac:dyDescent="0.25">
      <c r="A1882" s="259">
        <f>IF(F1882&gt;0,COUNTIF(F$8:F1882,"&gt;0"),0)</f>
        <v>0</v>
      </c>
      <c r="B1882" s="260"/>
      <c r="C1882" s="261"/>
      <c r="D1882" s="262"/>
      <c r="E1882" s="263"/>
      <c r="F1882" s="263"/>
      <c r="G1882" s="264"/>
      <c r="H1882" s="265" t="str">
        <v/>
      </c>
      <c r="I1882" s="266">
        <v>0</v>
      </c>
      <c r="J1882" s="266">
        <v>0</v>
      </c>
      <c r="K1882" s="262"/>
      <c r="L1882" s="12">
        <v>0</v>
      </c>
    </row>
    <row r="1883" spans="1:12" x14ac:dyDescent="0.25">
      <c r="A1883" s="259">
        <f>IF(F1883&gt;0,COUNTIF(F$8:F1883,"&gt;0"),0)</f>
        <v>0</v>
      </c>
      <c r="B1883" s="260"/>
      <c r="C1883" s="261"/>
      <c r="D1883" s="262"/>
      <c r="E1883" s="263"/>
      <c r="F1883" s="263"/>
      <c r="G1883" s="264"/>
      <c r="H1883" s="265" t="str">
        <v/>
      </c>
      <c r="I1883" s="266">
        <v>0</v>
      </c>
      <c r="J1883" s="266">
        <v>0</v>
      </c>
      <c r="K1883" s="262"/>
      <c r="L1883" s="12">
        <v>0</v>
      </c>
    </row>
    <row r="1884" spans="1:12" x14ac:dyDescent="0.25">
      <c r="A1884" s="259">
        <f>IF(F1884&gt;0,COUNTIF(F$8:F1884,"&gt;0"),0)</f>
        <v>0</v>
      </c>
      <c r="B1884" s="260"/>
      <c r="C1884" s="261"/>
      <c r="D1884" s="262"/>
      <c r="E1884" s="263"/>
      <c r="F1884" s="263"/>
      <c r="G1884" s="264"/>
      <c r="H1884" s="265" t="str">
        <v/>
      </c>
      <c r="I1884" s="266">
        <v>0</v>
      </c>
      <c r="J1884" s="266">
        <v>0</v>
      </c>
      <c r="K1884" s="262"/>
      <c r="L1884" s="12">
        <v>0</v>
      </c>
    </row>
    <row r="1885" spans="1:12" x14ac:dyDescent="0.25">
      <c r="A1885" s="259">
        <f>IF(F1885&gt;0,COUNTIF(F$8:F1885,"&gt;0"),0)</f>
        <v>0</v>
      </c>
      <c r="B1885" s="260"/>
      <c r="C1885" s="261"/>
      <c r="D1885" s="262"/>
      <c r="E1885" s="263"/>
      <c r="F1885" s="263"/>
      <c r="G1885" s="264"/>
      <c r="H1885" s="265" t="str">
        <v/>
      </c>
      <c r="I1885" s="266">
        <v>0</v>
      </c>
      <c r="J1885" s="266">
        <v>0</v>
      </c>
      <c r="K1885" s="262"/>
      <c r="L1885" s="12">
        <v>0</v>
      </c>
    </row>
    <row r="1886" spans="1:12" x14ac:dyDescent="0.25">
      <c r="A1886" s="259">
        <f>IF(F1886&gt;0,COUNTIF(F$8:F1886,"&gt;0"),0)</f>
        <v>0</v>
      </c>
      <c r="B1886" s="260"/>
      <c r="C1886" s="261"/>
      <c r="D1886" s="262"/>
      <c r="E1886" s="263"/>
      <c r="F1886" s="263"/>
      <c r="G1886" s="264"/>
      <c r="H1886" s="265" t="str">
        <v/>
      </c>
      <c r="I1886" s="266">
        <v>0</v>
      </c>
      <c r="J1886" s="266">
        <v>0</v>
      </c>
      <c r="K1886" s="262"/>
      <c r="L1886" s="12">
        <v>0</v>
      </c>
    </row>
    <row r="1887" spans="1:12" x14ac:dyDescent="0.25">
      <c r="A1887" s="259">
        <f>IF(F1887&gt;0,COUNTIF(F$8:F1887,"&gt;0"),0)</f>
        <v>0</v>
      </c>
      <c r="B1887" s="260"/>
      <c r="C1887" s="261"/>
      <c r="D1887" s="262"/>
      <c r="E1887" s="263"/>
      <c r="F1887" s="263"/>
      <c r="G1887" s="264"/>
      <c r="H1887" s="265" t="str">
        <v/>
      </c>
      <c r="I1887" s="266">
        <v>0</v>
      </c>
      <c r="J1887" s="266">
        <v>0</v>
      </c>
      <c r="K1887" s="262"/>
      <c r="L1887" s="12">
        <v>0</v>
      </c>
    </row>
    <row r="1888" spans="1:12" x14ac:dyDescent="0.25">
      <c r="A1888" s="259">
        <f>IF(F1888&gt;0,COUNTIF(F$8:F1888,"&gt;0"),0)</f>
        <v>0</v>
      </c>
      <c r="B1888" s="260"/>
      <c r="C1888" s="261"/>
      <c r="D1888" s="262"/>
      <c r="E1888" s="263"/>
      <c r="F1888" s="263"/>
      <c r="G1888" s="264"/>
      <c r="H1888" s="265" t="str">
        <v/>
      </c>
      <c r="I1888" s="266">
        <v>0</v>
      </c>
      <c r="J1888" s="266">
        <v>0</v>
      </c>
      <c r="K1888" s="262"/>
      <c r="L1888" s="12">
        <v>0</v>
      </c>
    </row>
    <row r="1889" spans="1:12" x14ac:dyDescent="0.25">
      <c r="A1889" s="259">
        <f>IF(F1889&gt;0,COUNTIF(F$8:F1889,"&gt;0"),0)</f>
        <v>0</v>
      </c>
      <c r="B1889" s="260"/>
      <c r="C1889" s="261"/>
      <c r="D1889" s="262"/>
      <c r="E1889" s="263"/>
      <c r="F1889" s="263"/>
      <c r="G1889" s="264"/>
      <c r="H1889" s="265" t="str">
        <v/>
      </c>
      <c r="I1889" s="266">
        <v>0</v>
      </c>
      <c r="J1889" s="266">
        <v>0</v>
      </c>
      <c r="K1889" s="262"/>
      <c r="L1889" s="12">
        <v>0</v>
      </c>
    </row>
    <row r="1890" spans="1:12" x14ac:dyDescent="0.25">
      <c r="A1890" s="259">
        <f>IF(F1890&gt;0,COUNTIF(F$8:F1890,"&gt;0"),0)</f>
        <v>0</v>
      </c>
      <c r="B1890" s="260"/>
      <c r="C1890" s="261"/>
      <c r="D1890" s="262"/>
      <c r="E1890" s="263"/>
      <c r="F1890" s="263"/>
      <c r="G1890" s="264"/>
      <c r="H1890" s="265" t="str">
        <v/>
      </c>
      <c r="I1890" s="266">
        <v>0</v>
      </c>
      <c r="J1890" s="266">
        <v>0</v>
      </c>
      <c r="K1890" s="262"/>
      <c r="L1890" s="12">
        <v>0</v>
      </c>
    </row>
    <row r="1891" spans="1:12" x14ac:dyDescent="0.25">
      <c r="A1891" s="259">
        <f>IF(F1891&gt;0,COUNTIF(F$8:F1891,"&gt;0"),0)</f>
        <v>0</v>
      </c>
      <c r="B1891" s="260"/>
      <c r="C1891" s="261"/>
      <c r="D1891" s="262"/>
      <c r="E1891" s="263"/>
      <c r="F1891" s="263"/>
      <c r="G1891" s="264"/>
      <c r="H1891" s="265" t="str">
        <v/>
      </c>
      <c r="I1891" s="266">
        <v>0</v>
      </c>
      <c r="J1891" s="266">
        <v>0</v>
      </c>
      <c r="K1891" s="262"/>
      <c r="L1891" s="12">
        <v>0</v>
      </c>
    </row>
    <row r="1892" spans="1:12" x14ac:dyDescent="0.25">
      <c r="A1892" s="259">
        <f>IF(F1892&gt;0,COUNTIF(F$8:F1892,"&gt;0"),0)</f>
        <v>0</v>
      </c>
      <c r="B1892" s="260"/>
      <c r="C1892" s="261"/>
      <c r="D1892" s="262"/>
      <c r="E1892" s="263"/>
      <c r="F1892" s="263"/>
      <c r="G1892" s="264"/>
      <c r="H1892" s="265" t="str">
        <v/>
      </c>
      <c r="I1892" s="266">
        <v>0</v>
      </c>
      <c r="J1892" s="266">
        <v>0</v>
      </c>
      <c r="K1892" s="262"/>
      <c r="L1892" s="12">
        <v>0</v>
      </c>
    </row>
    <row r="1893" spans="1:12" x14ac:dyDescent="0.25">
      <c r="A1893" s="259">
        <f>IF(F1893&gt;0,COUNTIF(F$8:F1893,"&gt;0"),0)</f>
        <v>0</v>
      </c>
      <c r="B1893" s="260"/>
      <c r="C1893" s="261"/>
      <c r="D1893" s="262"/>
      <c r="E1893" s="263"/>
      <c r="F1893" s="263"/>
      <c r="G1893" s="264"/>
      <c r="H1893" s="265" t="str">
        <v/>
      </c>
      <c r="I1893" s="266">
        <v>0</v>
      </c>
      <c r="J1893" s="266">
        <v>0</v>
      </c>
      <c r="K1893" s="262"/>
      <c r="L1893" s="12">
        <v>0</v>
      </c>
    </row>
    <row r="1894" spans="1:12" x14ac:dyDescent="0.25">
      <c r="A1894" s="259">
        <f>IF(F1894&gt;0,COUNTIF(F$8:F1894,"&gt;0"),0)</f>
        <v>0</v>
      </c>
      <c r="B1894" s="260"/>
      <c r="C1894" s="261"/>
      <c r="D1894" s="262"/>
      <c r="E1894" s="263"/>
      <c r="F1894" s="263"/>
      <c r="G1894" s="264"/>
      <c r="H1894" s="265" t="str">
        <v/>
      </c>
      <c r="I1894" s="266">
        <v>0</v>
      </c>
      <c r="J1894" s="266">
        <v>0</v>
      </c>
      <c r="K1894" s="262"/>
      <c r="L1894" s="12">
        <v>0</v>
      </c>
    </row>
    <row r="1895" spans="1:12" x14ac:dyDescent="0.25">
      <c r="A1895" s="259">
        <f>IF(F1895&gt;0,COUNTIF(F$8:F1895,"&gt;0"),0)</f>
        <v>0</v>
      </c>
      <c r="B1895" s="260"/>
      <c r="C1895" s="261"/>
      <c r="D1895" s="262"/>
      <c r="E1895" s="263"/>
      <c r="F1895" s="263"/>
      <c r="G1895" s="264"/>
      <c r="H1895" s="265" t="str">
        <v/>
      </c>
      <c r="I1895" s="266">
        <v>0</v>
      </c>
      <c r="J1895" s="266">
        <v>0</v>
      </c>
      <c r="K1895" s="262"/>
      <c r="L1895" s="12">
        <v>0</v>
      </c>
    </row>
    <row r="1896" spans="1:12" x14ac:dyDescent="0.25">
      <c r="A1896" s="259">
        <f>IF(F1896&gt;0,COUNTIF(F$8:F1896,"&gt;0"),0)</f>
        <v>0</v>
      </c>
      <c r="B1896" s="260"/>
      <c r="C1896" s="261"/>
      <c r="D1896" s="262"/>
      <c r="E1896" s="263"/>
      <c r="F1896" s="263"/>
      <c r="G1896" s="264"/>
      <c r="H1896" s="265" t="str">
        <v/>
      </c>
      <c r="I1896" s="266">
        <v>0</v>
      </c>
      <c r="J1896" s="266">
        <v>0</v>
      </c>
      <c r="K1896" s="262"/>
      <c r="L1896" s="12">
        <v>0</v>
      </c>
    </row>
    <row r="1897" spans="1:12" x14ac:dyDescent="0.25">
      <c r="A1897" s="259">
        <f>IF(F1897&gt;0,COUNTIF(F$8:F1897,"&gt;0"),0)</f>
        <v>0</v>
      </c>
      <c r="B1897" s="260"/>
      <c r="C1897" s="261"/>
      <c r="D1897" s="262"/>
      <c r="E1897" s="263"/>
      <c r="F1897" s="263"/>
      <c r="G1897" s="264"/>
      <c r="H1897" s="265" t="str">
        <v/>
      </c>
      <c r="I1897" s="266">
        <v>0</v>
      </c>
      <c r="J1897" s="266">
        <v>0</v>
      </c>
      <c r="K1897" s="262"/>
      <c r="L1897" s="12">
        <v>0</v>
      </c>
    </row>
    <row r="1898" spans="1:12" x14ac:dyDescent="0.25">
      <c r="A1898" s="259">
        <f>IF(F1898&gt;0,COUNTIF(F$8:F1898,"&gt;0"),0)</f>
        <v>0</v>
      </c>
      <c r="B1898" s="260"/>
      <c r="C1898" s="261"/>
      <c r="D1898" s="262"/>
      <c r="E1898" s="263"/>
      <c r="F1898" s="263"/>
      <c r="G1898" s="264"/>
      <c r="H1898" s="265" t="str">
        <v/>
      </c>
      <c r="I1898" s="266">
        <v>0</v>
      </c>
      <c r="J1898" s="266">
        <v>0</v>
      </c>
      <c r="K1898" s="262"/>
      <c r="L1898" s="12">
        <v>0</v>
      </c>
    </row>
    <row r="1899" spans="1:12" x14ac:dyDescent="0.25">
      <c r="A1899" s="259">
        <f>IF(F1899&gt;0,COUNTIF(F$8:F1899,"&gt;0"),0)</f>
        <v>0</v>
      </c>
      <c r="B1899" s="260"/>
      <c r="C1899" s="261"/>
      <c r="D1899" s="262"/>
      <c r="E1899" s="263"/>
      <c r="F1899" s="263"/>
      <c r="G1899" s="264"/>
      <c r="H1899" s="265" t="str">
        <v/>
      </c>
      <c r="I1899" s="266">
        <v>0</v>
      </c>
      <c r="J1899" s="266">
        <v>0</v>
      </c>
      <c r="K1899" s="262"/>
      <c r="L1899" s="12">
        <v>0</v>
      </c>
    </row>
    <row r="1900" spans="1:12" x14ac:dyDescent="0.25">
      <c r="A1900" s="259">
        <f>IF(F1900&gt;0,COUNTIF(F$8:F1900,"&gt;0"),0)</f>
        <v>0</v>
      </c>
      <c r="B1900" s="260"/>
      <c r="C1900" s="261"/>
      <c r="D1900" s="262"/>
      <c r="E1900" s="263"/>
      <c r="F1900" s="263"/>
      <c r="G1900" s="264"/>
      <c r="H1900" s="265" t="str">
        <v/>
      </c>
      <c r="I1900" s="266">
        <v>0</v>
      </c>
      <c r="J1900" s="266">
        <v>0</v>
      </c>
      <c r="K1900" s="262"/>
      <c r="L1900" s="12">
        <v>0</v>
      </c>
    </row>
    <row r="1901" spans="1:12" x14ac:dyDescent="0.25">
      <c r="A1901" s="259">
        <f>IF(F1901&gt;0,COUNTIF(F$8:F1901,"&gt;0"),0)</f>
        <v>0</v>
      </c>
      <c r="B1901" s="260"/>
      <c r="C1901" s="261"/>
      <c r="D1901" s="262"/>
      <c r="E1901" s="263"/>
      <c r="F1901" s="263"/>
      <c r="G1901" s="264"/>
      <c r="H1901" s="265" t="str">
        <v/>
      </c>
      <c r="I1901" s="266">
        <v>0</v>
      </c>
      <c r="J1901" s="266">
        <v>0</v>
      </c>
      <c r="K1901" s="262"/>
      <c r="L1901" s="12">
        <v>0</v>
      </c>
    </row>
    <row r="1902" spans="1:12" x14ac:dyDescent="0.25">
      <c r="A1902" s="259">
        <f>IF(F1902&gt;0,COUNTIF(F$8:F1902,"&gt;0"),0)</f>
        <v>0</v>
      </c>
      <c r="B1902" s="260"/>
      <c r="C1902" s="261"/>
      <c r="D1902" s="262"/>
      <c r="E1902" s="263"/>
      <c r="F1902" s="263"/>
      <c r="G1902" s="264"/>
      <c r="H1902" s="265" t="str">
        <v/>
      </c>
      <c r="I1902" s="266">
        <v>0</v>
      </c>
      <c r="J1902" s="266">
        <v>0</v>
      </c>
      <c r="K1902" s="262"/>
      <c r="L1902" s="12">
        <v>0</v>
      </c>
    </row>
    <row r="1903" spans="1:12" x14ac:dyDescent="0.25">
      <c r="A1903" s="259">
        <f>IF(F1903&gt;0,COUNTIF(F$8:F1903,"&gt;0"),0)</f>
        <v>0</v>
      </c>
      <c r="B1903" s="260"/>
      <c r="C1903" s="261"/>
      <c r="D1903" s="262"/>
      <c r="E1903" s="263"/>
      <c r="F1903" s="263"/>
      <c r="G1903" s="264"/>
      <c r="H1903" s="265" t="str">
        <v/>
      </c>
      <c r="I1903" s="266">
        <v>0</v>
      </c>
      <c r="J1903" s="266">
        <v>0</v>
      </c>
      <c r="K1903" s="262"/>
      <c r="L1903" s="12">
        <v>0</v>
      </c>
    </row>
    <row r="1904" spans="1:12" x14ac:dyDescent="0.25">
      <c r="A1904" s="259">
        <f>IF(F1904&gt;0,COUNTIF(F$8:F1904,"&gt;0"),0)</f>
        <v>0</v>
      </c>
      <c r="B1904" s="260"/>
      <c r="C1904" s="261"/>
      <c r="D1904" s="262"/>
      <c r="E1904" s="263"/>
      <c r="F1904" s="263"/>
      <c r="G1904" s="264"/>
      <c r="H1904" s="265" t="str">
        <v/>
      </c>
      <c r="I1904" s="266">
        <v>0</v>
      </c>
      <c r="J1904" s="266">
        <v>0</v>
      </c>
      <c r="K1904" s="262"/>
      <c r="L1904" s="12">
        <v>0</v>
      </c>
    </row>
    <row r="1905" spans="1:12" x14ac:dyDescent="0.25">
      <c r="A1905" s="259">
        <f>IF(F1905&gt;0,COUNTIF(F$8:F1905,"&gt;0"),0)</f>
        <v>0</v>
      </c>
      <c r="B1905" s="260"/>
      <c r="C1905" s="261"/>
      <c r="D1905" s="262"/>
      <c r="E1905" s="263"/>
      <c r="F1905" s="263"/>
      <c r="G1905" s="264"/>
      <c r="H1905" s="265" t="str">
        <v/>
      </c>
      <c r="I1905" s="266">
        <v>0</v>
      </c>
      <c r="J1905" s="266">
        <v>0</v>
      </c>
      <c r="K1905" s="262"/>
      <c r="L1905" s="12">
        <v>0</v>
      </c>
    </row>
    <row r="1906" spans="1:12" x14ac:dyDescent="0.25">
      <c r="A1906" s="259">
        <f>IF(F1906&gt;0,COUNTIF(F$8:F1906,"&gt;0"),0)</f>
        <v>0</v>
      </c>
      <c r="B1906" s="260"/>
      <c r="C1906" s="261"/>
      <c r="D1906" s="262"/>
      <c r="E1906" s="263"/>
      <c r="F1906" s="263"/>
      <c r="G1906" s="264"/>
      <c r="H1906" s="265" t="str">
        <v/>
      </c>
      <c r="I1906" s="266">
        <v>0</v>
      </c>
      <c r="J1906" s="266">
        <v>0</v>
      </c>
      <c r="K1906" s="262"/>
      <c r="L1906" s="12">
        <v>0</v>
      </c>
    </row>
    <row r="1907" spans="1:12" x14ac:dyDescent="0.25">
      <c r="A1907" s="259">
        <f>IF(F1907&gt;0,COUNTIF(F$8:F1907,"&gt;0"),0)</f>
        <v>0</v>
      </c>
      <c r="B1907" s="260"/>
      <c r="C1907" s="261"/>
      <c r="D1907" s="262"/>
      <c r="E1907" s="263"/>
      <c r="F1907" s="263"/>
      <c r="G1907" s="264"/>
      <c r="H1907" s="265" t="str">
        <v/>
      </c>
      <c r="I1907" s="266">
        <v>0</v>
      </c>
      <c r="J1907" s="266">
        <v>0</v>
      </c>
      <c r="K1907" s="262"/>
      <c r="L1907" s="12">
        <v>0</v>
      </c>
    </row>
    <row r="1908" spans="1:12" x14ac:dyDescent="0.25">
      <c r="A1908" s="259">
        <f>IF(F1908&gt;0,COUNTIF(F$8:F1908,"&gt;0"),0)</f>
        <v>0</v>
      </c>
      <c r="B1908" s="260"/>
      <c r="C1908" s="261"/>
      <c r="D1908" s="262"/>
      <c r="E1908" s="263"/>
      <c r="F1908" s="263"/>
      <c r="G1908" s="264"/>
      <c r="H1908" s="265" t="str">
        <v/>
      </c>
      <c r="I1908" s="266">
        <v>0</v>
      </c>
      <c r="J1908" s="266">
        <v>0</v>
      </c>
      <c r="K1908" s="262"/>
      <c r="L1908" s="12">
        <v>0</v>
      </c>
    </row>
    <row r="1909" spans="1:12" x14ac:dyDescent="0.25">
      <c r="A1909" s="259">
        <f>IF(F1909&gt;0,COUNTIF(F$8:F1909,"&gt;0"),0)</f>
        <v>0</v>
      </c>
      <c r="B1909" s="260"/>
      <c r="C1909" s="261"/>
      <c r="D1909" s="262"/>
      <c r="E1909" s="263"/>
      <c r="F1909" s="263"/>
      <c r="G1909" s="264"/>
      <c r="H1909" s="265" t="str">
        <v/>
      </c>
      <c r="I1909" s="266">
        <v>0</v>
      </c>
      <c r="J1909" s="266">
        <v>0</v>
      </c>
      <c r="K1909" s="262"/>
      <c r="L1909" s="12">
        <v>0</v>
      </c>
    </row>
    <row r="1910" spans="1:12" x14ac:dyDescent="0.25">
      <c r="A1910" s="259">
        <f>IF(F1910&gt;0,COUNTIF(F$8:F1910,"&gt;0"),0)</f>
        <v>0</v>
      </c>
      <c r="B1910" s="260"/>
      <c r="C1910" s="261"/>
      <c r="D1910" s="262"/>
      <c r="E1910" s="263"/>
      <c r="F1910" s="263"/>
      <c r="G1910" s="264"/>
      <c r="H1910" s="265" t="str">
        <v/>
      </c>
      <c r="I1910" s="266">
        <v>0</v>
      </c>
      <c r="J1910" s="266">
        <v>0</v>
      </c>
      <c r="K1910" s="262"/>
      <c r="L1910" s="12">
        <v>0</v>
      </c>
    </row>
    <row r="1911" spans="1:12" x14ac:dyDescent="0.25">
      <c r="A1911" s="259">
        <f>IF(F1911&gt;0,COUNTIF(F$8:F1911,"&gt;0"),0)</f>
        <v>0</v>
      </c>
      <c r="B1911" s="260"/>
      <c r="C1911" s="261"/>
      <c r="D1911" s="262"/>
      <c r="E1911" s="263"/>
      <c r="F1911" s="263"/>
      <c r="G1911" s="264"/>
      <c r="H1911" s="265" t="str">
        <v/>
      </c>
      <c r="I1911" s="266">
        <v>0</v>
      </c>
      <c r="J1911" s="266">
        <v>0</v>
      </c>
      <c r="K1911" s="262"/>
      <c r="L1911" s="12">
        <v>0</v>
      </c>
    </row>
    <row r="1912" spans="1:12" x14ac:dyDescent="0.25">
      <c r="A1912" s="259">
        <f>IF(F1912&gt;0,COUNTIF(F$8:F1912,"&gt;0"),0)</f>
        <v>0</v>
      </c>
      <c r="B1912" s="260"/>
      <c r="C1912" s="261"/>
      <c r="D1912" s="262"/>
      <c r="E1912" s="263"/>
      <c r="F1912" s="263"/>
      <c r="G1912" s="264"/>
      <c r="H1912" s="265" t="str">
        <v/>
      </c>
      <c r="I1912" s="266">
        <v>0</v>
      </c>
      <c r="J1912" s="266">
        <v>0</v>
      </c>
      <c r="K1912" s="262"/>
      <c r="L1912" s="12">
        <v>0</v>
      </c>
    </row>
    <row r="1913" spans="1:12" x14ac:dyDescent="0.25">
      <c r="A1913" s="259">
        <f>IF(F1913&gt;0,COUNTIF(F$8:F1913,"&gt;0"),0)</f>
        <v>0</v>
      </c>
      <c r="B1913" s="260"/>
      <c r="C1913" s="261"/>
      <c r="D1913" s="262"/>
      <c r="E1913" s="263"/>
      <c r="F1913" s="263"/>
      <c r="G1913" s="264"/>
      <c r="H1913" s="265" t="str">
        <v/>
      </c>
      <c r="I1913" s="266">
        <v>0</v>
      </c>
      <c r="J1913" s="266">
        <v>0</v>
      </c>
      <c r="K1913" s="262"/>
      <c r="L1913" s="12">
        <v>0</v>
      </c>
    </row>
    <row r="1914" spans="1:12" x14ac:dyDescent="0.25">
      <c r="A1914" s="259">
        <f>IF(F1914&gt;0,COUNTIF(F$8:F1914,"&gt;0"),0)</f>
        <v>0</v>
      </c>
      <c r="B1914" s="260"/>
      <c r="C1914" s="261"/>
      <c r="D1914" s="262"/>
      <c r="E1914" s="263"/>
      <c r="F1914" s="263"/>
      <c r="G1914" s="264"/>
      <c r="H1914" s="265" t="str">
        <v/>
      </c>
      <c r="I1914" s="266">
        <v>0</v>
      </c>
      <c r="J1914" s="266">
        <v>0</v>
      </c>
      <c r="K1914" s="262"/>
      <c r="L1914" s="12">
        <v>0</v>
      </c>
    </row>
    <row r="1915" spans="1:12" x14ac:dyDescent="0.25">
      <c r="A1915" s="259">
        <f>IF(F1915&gt;0,COUNTIF(F$8:F1915,"&gt;0"),0)</f>
        <v>0</v>
      </c>
      <c r="B1915" s="260"/>
      <c r="C1915" s="261"/>
      <c r="D1915" s="262"/>
      <c r="E1915" s="263"/>
      <c r="F1915" s="263"/>
      <c r="G1915" s="264"/>
      <c r="H1915" s="265" t="str">
        <v/>
      </c>
      <c r="I1915" s="266">
        <v>0</v>
      </c>
      <c r="J1915" s="266">
        <v>0</v>
      </c>
      <c r="K1915" s="262"/>
      <c r="L1915" s="12">
        <v>0</v>
      </c>
    </row>
    <row r="1916" spans="1:12" x14ac:dyDescent="0.25">
      <c r="A1916" s="259">
        <f>IF(F1916&gt;0,COUNTIF(F$8:F1916,"&gt;0"),0)</f>
        <v>0</v>
      </c>
      <c r="B1916" s="260"/>
      <c r="C1916" s="261"/>
      <c r="D1916" s="262"/>
      <c r="E1916" s="263"/>
      <c r="F1916" s="263"/>
      <c r="G1916" s="264"/>
      <c r="H1916" s="265" t="str">
        <v/>
      </c>
      <c r="I1916" s="266">
        <v>0</v>
      </c>
      <c r="J1916" s="266">
        <v>0</v>
      </c>
      <c r="K1916" s="262"/>
      <c r="L1916" s="12">
        <v>0</v>
      </c>
    </row>
    <row r="1917" spans="1:12" x14ac:dyDescent="0.25">
      <c r="A1917" s="259">
        <f>IF(F1917&gt;0,COUNTIF(F$8:F1917,"&gt;0"),0)</f>
        <v>0</v>
      </c>
      <c r="B1917" s="260"/>
      <c r="C1917" s="261"/>
      <c r="D1917" s="262"/>
      <c r="E1917" s="263"/>
      <c r="F1917" s="263"/>
      <c r="G1917" s="264"/>
      <c r="H1917" s="265" t="str">
        <v/>
      </c>
      <c r="I1917" s="266">
        <v>0</v>
      </c>
      <c r="J1917" s="266">
        <v>0</v>
      </c>
      <c r="K1917" s="262"/>
      <c r="L1917" s="12">
        <v>0</v>
      </c>
    </row>
    <row r="1918" spans="1:12" x14ac:dyDescent="0.25">
      <c r="A1918" s="259">
        <f>IF(F1918&gt;0,COUNTIF(F$8:F1918,"&gt;0"),0)</f>
        <v>0</v>
      </c>
      <c r="B1918" s="260"/>
      <c r="C1918" s="261"/>
      <c r="D1918" s="262"/>
      <c r="E1918" s="263"/>
      <c r="F1918" s="263"/>
      <c r="G1918" s="264"/>
      <c r="H1918" s="265" t="str">
        <v/>
      </c>
      <c r="I1918" s="266">
        <v>0</v>
      </c>
      <c r="J1918" s="266">
        <v>0</v>
      </c>
      <c r="K1918" s="262"/>
      <c r="L1918" s="12">
        <v>0</v>
      </c>
    </row>
    <row r="1919" spans="1:12" x14ac:dyDescent="0.25">
      <c r="A1919" s="259">
        <f>IF(F1919&gt;0,COUNTIF(F$8:F1919,"&gt;0"),0)</f>
        <v>0</v>
      </c>
      <c r="B1919" s="260"/>
      <c r="C1919" s="261"/>
      <c r="D1919" s="262"/>
      <c r="E1919" s="263"/>
      <c r="F1919" s="263"/>
      <c r="G1919" s="264"/>
      <c r="H1919" s="265" t="str">
        <v/>
      </c>
      <c r="I1919" s="266">
        <v>0</v>
      </c>
      <c r="J1919" s="266">
        <v>0</v>
      </c>
      <c r="K1919" s="262"/>
      <c r="L1919" s="12">
        <v>0</v>
      </c>
    </row>
    <row r="1920" spans="1:12" x14ac:dyDescent="0.25">
      <c r="A1920" s="259">
        <f>IF(F1920&gt;0,COUNTIF(F$8:F1920,"&gt;0"),0)</f>
        <v>0</v>
      </c>
      <c r="B1920" s="260"/>
      <c r="C1920" s="261"/>
      <c r="D1920" s="262"/>
      <c r="E1920" s="263"/>
      <c r="F1920" s="263"/>
      <c r="G1920" s="264"/>
      <c r="H1920" s="265" t="str">
        <v/>
      </c>
      <c r="I1920" s="266">
        <v>0</v>
      </c>
      <c r="J1920" s="266">
        <v>0</v>
      </c>
      <c r="K1920" s="262"/>
      <c r="L1920" s="12">
        <v>0</v>
      </c>
    </row>
    <row r="1921" spans="1:12" x14ac:dyDescent="0.25">
      <c r="A1921" s="259">
        <f>IF(F1921&gt;0,COUNTIF(F$8:F1921,"&gt;0"),0)</f>
        <v>0</v>
      </c>
      <c r="B1921" s="260"/>
      <c r="C1921" s="261"/>
      <c r="D1921" s="262"/>
      <c r="E1921" s="263"/>
      <c r="F1921" s="263"/>
      <c r="G1921" s="264"/>
      <c r="H1921" s="265" t="str">
        <v/>
      </c>
      <c r="I1921" s="266">
        <v>0</v>
      </c>
      <c r="J1921" s="266">
        <v>0</v>
      </c>
      <c r="K1921" s="262"/>
      <c r="L1921" s="12">
        <v>0</v>
      </c>
    </row>
    <row r="1922" spans="1:12" x14ac:dyDescent="0.25">
      <c r="A1922" s="259">
        <f>IF(F1922&gt;0,COUNTIF(F$8:F1922,"&gt;0"),0)</f>
        <v>0</v>
      </c>
      <c r="B1922" s="260"/>
      <c r="C1922" s="261"/>
      <c r="D1922" s="262"/>
      <c r="E1922" s="263"/>
      <c r="F1922" s="263"/>
      <c r="G1922" s="264"/>
      <c r="H1922" s="265" t="str">
        <v/>
      </c>
      <c r="I1922" s="266">
        <v>0</v>
      </c>
      <c r="J1922" s="266">
        <v>0</v>
      </c>
      <c r="K1922" s="262"/>
      <c r="L1922" s="12">
        <v>0</v>
      </c>
    </row>
    <row r="1923" spans="1:12" x14ac:dyDescent="0.25">
      <c r="A1923" s="259">
        <f>IF(F1923&gt;0,COUNTIF(F$8:F1923,"&gt;0"),0)</f>
        <v>0</v>
      </c>
      <c r="B1923" s="260"/>
      <c r="C1923" s="261"/>
      <c r="D1923" s="262"/>
      <c r="E1923" s="263"/>
      <c r="F1923" s="263"/>
      <c r="G1923" s="264"/>
      <c r="H1923" s="265" t="str">
        <v/>
      </c>
      <c r="I1923" s="266">
        <v>0</v>
      </c>
      <c r="J1923" s="266">
        <v>0</v>
      </c>
      <c r="K1923" s="262"/>
      <c r="L1923" s="12">
        <v>0</v>
      </c>
    </row>
    <row r="1924" spans="1:12" x14ac:dyDescent="0.25">
      <c r="A1924" s="259">
        <f>IF(F1924&gt;0,COUNTIF(F$8:F1924,"&gt;0"),0)</f>
        <v>0</v>
      </c>
      <c r="B1924" s="260"/>
      <c r="C1924" s="261"/>
      <c r="D1924" s="262"/>
      <c r="E1924" s="263"/>
      <c r="F1924" s="263"/>
      <c r="G1924" s="264"/>
      <c r="H1924" s="265" t="str">
        <v/>
      </c>
      <c r="I1924" s="266">
        <v>0</v>
      </c>
      <c r="J1924" s="266">
        <v>0</v>
      </c>
      <c r="K1924" s="262"/>
      <c r="L1924" s="12">
        <v>0</v>
      </c>
    </row>
    <row r="1925" spans="1:12" x14ac:dyDescent="0.25">
      <c r="A1925" s="259">
        <f>IF(F1925&gt;0,COUNTIF(F$8:F1925,"&gt;0"),0)</f>
        <v>0</v>
      </c>
      <c r="B1925" s="260"/>
      <c r="C1925" s="261"/>
      <c r="D1925" s="262"/>
      <c r="E1925" s="263"/>
      <c r="F1925" s="263"/>
      <c r="G1925" s="264"/>
      <c r="H1925" s="265" t="str">
        <v/>
      </c>
      <c r="I1925" s="266">
        <v>0</v>
      </c>
      <c r="J1925" s="266">
        <v>0</v>
      </c>
      <c r="K1925" s="262"/>
      <c r="L1925" s="12">
        <v>0</v>
      </c>
    </row>
    <row r="1926" spans="1:12" x14ac:dyDescent="0.25">
      <c r="A1926" s="259">
        <f>IF(F1926&gt;0,COUNTIF(F$8:F1926,"&gt;0"),0)</f>
        <v>0</v>
      </c>
      <c r="B1926" s="260"/>
      <c r="C1926" s="261"/>
      <c r="D1926" s="262"/>
      <c r="E1926" s="263"/>
      <c r="F1926" s="263"/>
      <c r="G1926" s="264"/>
      <c r="H1926" s="265" t="str">
        <v/>
      </c>
      <c r="I1926" s="266">
        <v>0</v>
      </c>
      <c r="J1926" s="266">
        <v>0</v>
      </c>
      <c r="K1926" s="262"/>
      <c r="L1926" s="12">
        <v>0</v>
      </c>
    </row>
    <row r="1927" spans="1:12" x14ac:dyDescent="0.25">
      <c r="A1927" s="259">
        <f>IF(F1927&gt;0,COUNTIF(F$8:F1927,"&gt;0"),0)</f>
        <v>0</v>
      </c>
      <c r="B1927" s="260"/>
      <c r="C1927" s="261"/>
      <c r="D1927" s="262"/>
      <c r="E1927" s="263"/>
      <c r="F1927" s="263"/>
      <c r="G1927" s="264"/>
      <c r="H1927" s="265" t="str">
        <v/>
      </c>
      <c r="I1927" s="266">
        <v>0</v>
      </c>
      <c r="J1927" s="266">
        <v>0</v>
      </c>
      <c r="K1927" s="262"/>
      <c r="L1927" s="12">
        <v>0</v>
      </c>
    </row>
    <row r="1928" spans="1:12" x14ac:dyDescent="0.25">
      <c r="A1928" s="259">
        <f>IF(F1928&gt;0,COUNTIF(F$8:F1928,"&gt;0"),0)</f>
        <v>0</v>
      </c>
      <c r="B1928" s="260"/>
      <c r="C1928" s="261"/>
      <c r="D1928" s="262"/>
      <c r="E1928" s="263"/>
      <c r="F1928" s="263"/>
      <c r="G1928" s="264"/>
      <c r="H1928" s="265" t="str">
        <v/>
      </c>
      <c r="I1928" s="266">
        <v>0</v>
      </c>
      <c r="J1928" s="266">
        <v>0</v>
      </c>
      <c r="K1928" s="262"/>
      <c r="L1928" s="12">
        <v>0</v>
      </c>
    </row>
    <row r="1929" spans="1:12" x14ac:dyDescent="0.25">
      <c r="A1929" s="259">
        <f>IF(F1929&gt;0,COUNTIF(F$8:F1929,"&gt;0"),0)</f>
        <v>0</v>
      </c>
      <c r="B1929" s="260"/>
      <c r="C1929" s="261"/>
      <c r="D1929" s="262"/>
      <c r="E1929" s="263"/>
      <c r="F1929" s="263"/>
      <c r="G1929" s="264"/>
      <c r="H1929" s="265" t="str">
        <v/>
      </c>
      <c r="I1929" s="266">
        <v>0</v>
      </c>
      <c r="J1929" s="266">
        <v>0</v>
      </c>
      <c r="K1929" s="262"/>
      <c r="L1929" s="12">
        <v>0</v>
      </c>
    </row>
    <row r="1930" spans="1:12" x14ac:dyDescent="0.25">
      <c r="A1930" s="259">
        <f>IF(F1930&gt;0,COUNTIF(F$8:F1930,"&gt;0"),0)</f>
        <v>0</v>
      </c>
      <c r="B1930" s="260"/>
      <c r="C1930" s="261"/>
      <c r="D1930" s="262"/>
      <c r="E1930" s="263"/>
      <c r="F1930" s="263"/>
      <c r="G1930" s="264"/>
      <c r="H1930" s="265" t="str">
        <v/>
      </c>
      <c r="I1930" s="266">
        <v>0</v>
      </c>
      <c r="J1930" s="266">
        <v>0</v>
      </c>
      <c r="K1930" s="262"/>
      <c r="L1930" s="12">
        <v>0</v>
      </c>
    </row>
    <row r="1931" spans="1:12" x14ac:dyDescent="0.25">
      <c r="A1931" s="259">
        <f>IF(F1931&gt;0,COUNTIF(F$8:F1931,"&gt;0"),0)</f>
        <v>0</v>
      </c>
      <c r="B1931" s="260"/>
      <c r="C1931" s="261"/>
      <c r="D1931" s="262"/>
      <c r="E1931" s="263"/>
      <c r="F1931" s="263"/>
      <c r="G1931" s="264"/>
      <c r="H1931" s="265" t="str">
        <v/>
      </c>
      <c r="I1931" s="266">
        <v>0</v>
      </c>
      <c r="J1931" s="266">
        <v>0</v>
      </c>
      <c r="K1931" s="262"/>
      <c r="L1931" s="12">
        <v>0</v>
      </c>
    </row>
    <row r="1932" spans="1:12" x14ac:dyDescent="0.25">
      <c r="A1932" s="259">
        <f>IF(F1932&gt;0,COUNTIF(F$8:F1932,"&gt;0"),0)</f>
        <v>0</v>
      </c>
      <c r="B1932" s="260"/>
      <c r="C1932" s="261"/>
      <c r="D1932" s="262"/>
      <c r="E1932" s="263"/>
      <c r="F1932" s="263"/>
      <c r="G1932" s="264"/>
      <c r="H1932" s="265" t="str">
        <v/>
      </c>
      <c r="I1932" s="266">
        <v>0</v>
      </c>
      <c r="J1932" s="266">
        <v>0</v>
      </c>
      <c r="K1932" s="262"/>
      <c r="L1932" s="12">
        <v>0</v>
      </c>
    </row>
    <row r="1933" spans="1:12" x14ac:dyDescent="0.25">
      <c r="A1933" s="259">
        <f>IF(F1933&gt;0,COUNTIF(F$8:F1933,"&gt;0"),0)</f>
        <v>0</v>
      </c>
      <c r="B1933" s="260"/>
      <c r="C1933" s="261"/>
      <c r="D1933" s="262"/>
      <c r="E1933" s="263"/>
      <c r="F1933" s="263"/>
      <c r="G1933" s="264"/>
      <c r="H1933" s="265" t="str">
        <v/>
      </c>
      <c r="I1933" s="266">
        <v>0</v>
      </c>
      <c r="J1933" s="266">
        <v>0</v>
      </c>
      <c r="K1933" s="262"/>
      <c r="L1933" s="12">
        <v>0</v>
      </c>
    </row>
    <row r="1934" spans="1:12" x14ac:dyDescent="0.25">
      <c r="A1934" s="259">
        <f>IF(F1934&gt;0,COUNTIF(F$8:F1934,"&gt;0"),0)</f>
        <v>0</v>
      </c>
      <c r="B1934" s="260"/>
      <c r="C1934" s="261"/>
      <c r="D1934" s="262"/>
      <c r="E1934" s="263"/>
      <c r="F1934" s="263"/>
      <c r="G1934" s="264"/>
      <c r="H1934" s="265" t="str">
        <v/>
      </c>
      <c r="I1934" s="266">
        <v>0</v>
      </c>
      <c r="J1934" s="266">
        <v>0</v>
      </c>
      <c r="K1934" s="262"/>
      <c r="L1934" s="12">
        <v>0</v>
      </c>
    </row>
    <row r="1935" spans="1:12" x14ac:dyDescent="0.25">
      <c r="A1935" s="259">
        <f>IF(F1935&gt;0,COUNTIF(F$8:F1935,"&gt;0"),0)</f>
        <v>0</v>
      </c>
      <c r="B1935" s="260"/>
      <c r="C1935" s="261"/>
      <c r="D1935" s="262"/>
      <c r="E1935" s="263"/>
      <c r="F1935" s="263"/>
      <c r="G1935" s="264"/>
      <c r="H1935" s="265" t="str">
        <v/>
      </c>
      <c r="I1935" s="266">
        <v>0</v>
      </c>
      <c r="J1935" s="266">
        <v>0</v>
      </c>
      <c r="K1935" s="262"/>
      <c r="L1935" s="12">
        <v>0</v>
      </c>
    </row>
    <row r="1936" spans="1:12" x14ac:dyDescent="0.25">
      <c r="A1936" s="259">
        <f>IF(F1936&gt;0,COUNTIF(F$8:F1936,"&gt;0"),0)</f>
        <v>0</v>
      </c>
      <c r="B1936" s="260"/>
      <c r="C1936" s="261"/>
      <c r="D1936" s="262"/>
      <c r="E1936" s="263"/>
      <c r="F1936" s="263"/>
      <c r="G1936" s="264"/>
      <c r="H1936" s="265" t="str">
        <v/>
      </c>
      <c r="I1936" s="266">
        <v>0</v>
      </c>
      <c r="J1936" s="266">
        <v>0</v>
      </c>
      <c r="K1936" s="262"/>
      <c r="L1936" s="12">
        <v>0</v>
      </c>
    </row>
    <row r="1937" spans="1:12" x14ac:dyDescent="0.25">
      <c r="A1937" s="259">
        <f>IF(F1937&gt;0,COUNTIF(F$8:F1937,"&gt;0"),0)</f>
        <v>0</v>
      </c>
      <c r="B1937" s="260"/>
      <c r="C1937" s="261"/>
      <c r="D1937" s="262"/>
      <c r="E1937" s="263"/>
      <c r="F1937" s="263"/>
      <c r="G1937" s="264"/>
      <c r="H1937" s="265" t="str">
        <v/>
      </c>
      <c r="I1937" s="266">
        <v>0</v>
      </c>
      <c r="J1937" s="266">
        <v>0</v>
      </c>
      <c r="K1937" s="262"/>
      <c r="L1937" s="12">
        <v>0</v>
      </c>
    </row>
    <row r="1938" spans="1:12" x14ac:dyDescent="0.25">
      <c r="A1938" s="259">
        <f>IF(F1938&gt;0,COUNTIF(F$8:F1938,"&gt;0"),0)</f>
        <v>0</v>
      </c>
      <c r="B1938" s="260"/>
      <c r="C1938" s="261"/>
      <c r="D1938" s="262"/>
      <c r="E1938" s="263"/>
      <c r="F1938" s="263"/>
      <c r="G1938" s="264"/>
      <c r="H1938" s="265" t="str">
        <v/>
      </c>
      <c r="I1938" s="266">
        <v>0</v>
      </c>
      <c r="J1938" s="266">
        <v>0</v>
      </c>
      <c r="K1938" s="262"/>
      <c r="L1938" s="12">
        <v>0</v>
      </c>
    </row>
    <row r="1939" spans="1:12" x14ac:dyDescent="0.25">
      <c r="A1939" s="259">
        <f>IF(F1939&gt;0,COUNTIF(F$8:F1939,"&gt;0"),0)</f>
        <v>0</v>
      </c>
      <c r="B1939" s="260"/>
      <c r="C1939" s="261"/>
      <c r="D1939" s="262"/>
      <c r="E1939" s="263"/>
      <c r="F1939" s="263"/>
      <c r="G1939" s="264"/>
      <c r="H1939" s="265" t="str">
        <v/>
      </c>
      <c r="I1939" s="266">
        <v>0</v>
      </c>
      <c r="J1939" s="266">
        <v>0</v>
      </c>
      <c r="K1939" s="262"/>
      <c r="L1939" s="12">
        <v>0</v>
      </c>
    </row>
    <row r="1940" spans="1:12" x14ac:dyDescent="0.25">
      <c r="A1940" s="259">
        <f>IF(F1940&gt;0,COUNTIF(F$8:F1940,"&gt;0"),0)</f>
        <v>0</v>
      </c>
      <c r="B1940" s="260"/>
      <c r="C1940" s="261"/>
      <c r="D1940" s="262"/>
      <c r="E1940" s="263"/>
      <c r="F1940" s="263"/>
      <c r="G1940" s="264"/>
      <c r="H1940" s="265" t="str">
        <v/>
      </c>
      <c r="I1940" s="266">
        <v>0</v>
      </c>
      <c r="J1940" s="266">
        <v>0</v>
      </c>
      <c r="K1940" s="262"/>
      <c r="L1940" s="12">
        <v>0</v>
      </c>
    </row>
    <row r="1941" spans="1:12" x14ac:dyDescent="0.25">
      <c r="A1941" s="259">
        <f>IF(F1941&gt;0,COUNTIF(F$8:F1941,"&gt;0"),0)</f>
        <v>0</v>
      </c>
      <c r="B1941" s="260"/>
      <c r="C1941" s="261"/>
      <c r="D1941" s="262"/>
      <c r="E1941" s="263"/>
      <c r="F1941" s="263"/>
      <c r="G1941" s="264"/>
      <c r="H1941" s="265" t="str">
        <v/>
      </c>
      <c r="I1941" s="266">
        <v>0</v>
      </c>
      <c r="J1941" s="266">
        <v>0</v>
      </c>
      <c r="K1941" s="262"/>
      <c r="L1941" s="12">
        <v>0</v>
      </c>
    </row>
    <row r="1942" spans="1:12" x14ac:dyDescent="0.25">
      <c r="A1942" s="259">
        <f>IF(F1942&gt;0,COUNTIF(F$8:F1942,"&gt;0"),0)</f>
        <v>0</v>
      </c>
      <c r="B1942" s="260"/>
      <c r="C1942" s="261"/>
      <c r="D1942" s="262"/>
      <c r="E1942" s="263"/>
      <c r="F1942" s="263"/>
      <c r="G1942" s="264"/>
      <c r="H1942" s="265" t="str">
        <v/>
      </c>
      <c r="I1942" s="266">
        <v>0</v>
      </c>
      <c r="J1942" s="266">
        <v>0</v>
      </c>
      <c r="K1942" s="262"/>
      <c r="L1942" s="12">
        <v>0</v>
      </c>
    </row>
    <row r="1943" spans="1:12" x14ac:dyDescent="0.25">
      <c r="A1943" s="259">
        <f>IF(F1943&gt;0,COUNTIF(F$8:F1943,"&gt;0"),0)</f>
        <v>0</v>
      </c>
      <c r="B1943" s="260"/>
      <c r="C1943" s="261"/>
      <c r="D1943" s="262"/>
      <c r="E1943" s="263"/>
      <c r="F1943" s="263"/>
      <c r="G1943" s="264"/>
      <c r="H1943" s="265" t="str">
        <v/>
      </c>
      <c r="I1943" s="266">
        <v>0</v>
      </c>
      <c r="J1943" s="266">
        <v>0</v>
      </c>
      <c r="K1943" s="262"/>
      <c r="L1943" s="12">
        <v>0</v>
      </c>
    </row>
    <row r="1944" spans="1:12" x14ac:dyDescent="0.25">
      <c r="A1944" s="259">
        <f>IF(F1944&gt;0,COUNTIF(F$8:F1944,"&gt;0"),0)</f>
        <v>0</v>
      </c>
      <c r="B1944" s="260"/>
      <c r="C1944" s="261"/>
      <c r="D1944" s="262"/>
      <c r="E1944" s="263"/>
      <c r="F1944" s="263"/>
      <c r="G1944" s="264"/>
      <c r="H1944" s="265" t="str">
        <v/>
      </c>
      <c r="I1944" s="266">
        <v>0</v>
      </c>
      <c r="J1944" s="266">
        <v>0</v>
      </c>
      <c r="K1944" s="262"/>
      <c r="L1944" s="12">
        <v>0</v>
      </c>
    </row>
    <row r="1945" spans="1:12" x14ac:dyDescent="0.25">
      <c r="A1945" s="259">
        <f>IF(F1945&gt;0,COUNTIF(F$8:F1945,"&gt;0"),0)</f>
        <v>0</v>
      </c>
      <c r="B1945" s="260"/>
      <c r="C1945" s="261"/>
      <c r="D1945" s="262"/>
      <c r="E1945" s="263"/>
      <c r="F1945" s="263"/>
      <c r="G1945" s="264"/>
      <c r="H1945" s="265" t="str">
        <v/>
      </c>
      <c r="I1945" s="266">
        <v>0</v>
      </c>
      <c r="J1945" s="266">
        <v>0</v>
      </c>
      <c r="K1945" s="262"/>
      <c r="L1945" s="12">
        <v>0</v>
      </c>
    </row>
    <row r="1946" spans="1:12" x14ac:dyDescent="0.25">
      <c r="A1946" s="259">
        <f>IF(F1946&gt;0,COUNTIF(F$8:F1946,"&gt;0"),0)</f>
        <v>0</v>
      </c>
      <c r="B1946" s="260"/>
      <c r="C1946" s="261"/>
      <c r="D1946" s="262"/>
      <c r="E1946" s="263"/>
      <c r="F1946" s="263"/>
      <c r="G1946" s="264"/>
      <c r="H1946" s="265" t="str">
        <v/>
      </c>
      <c r="I1946" s="266">
        <v>0</v>
      </c>
      <c r="J1946" s="266">
        <v>0</v>
      </c>
      <c r="K1946" s="262"/>
      <c r="L1946" s="12">
        <v>0</v>
      </c>
    </row>
    <row r="1947" spans="1:12" x14ac:dyDescent="0.25">
      <c r="A1947" s="259">
        <f>IF(F1947&gt;0,COUNTIF(F$8:F1947,"&gt;0"),0)</f>
        <v>0</v>
      </c>
      <c r="B1947" s="260"/>
      <c r="C1947" s="261"/>
      <c r="D1947" s="262"/>
      <c r="E1947" s="263"/>
      <c r="F1947" s="263"/>
      <c r="G1947" s="264"/>
      <c r="H1947" s="265" t="str">
        <v/>
      </c>
      <c r="I1947" s="266">
        <v>0</v>
      </c>
      <c r="J1947" s="266">
        <v>0</v>
      </c>
      <c r="K1947" s="262"/>
      <c r="L1947" s="12">
        <v>0</v>
      </c>
    </row>
    <row r="1948" spans="1:12" x14ac:dyDescent="0.25">
      <c r="A1948" s="259">
        <f>IF(F1948&gt;0,COUNTIF(F$8:F1948,"&gt;0"),0)</f>
        <v>0</v>
      </c>
      <c r="B1948" s="260"/>
      <c r="C1948" s="261"/>
      <c r="D1948" s="262"/>
      <c r="E1948" s="263"/>
      <c r="F1948" s="263"/>
      <c r="G1948" s="264"/>
      <c r="H1948" s="265" t="str">
        <v/>
      </c>
      <c r="I1948" s="266">
        <v>0</v>
      </c>
      <c r="J1948" s="266">
        <v>0</v>
      </c>
      <c r="K1948" s="262"/>
      <c r="L1948" s="12">
        <v>0</v>
      </c>
    </row>
    <row r="1949" spans="1:12" x14ac:dyDescent="0.25">
      <c r="A1949" s="259">
        <f>IF(F1949&gt;0,COUNTIF(F$8:F1949,"&gt;0"),0)</f>
        <v>0</v>
      </c>
      <c r="B1949" s="260"/>
      <c r="C1949" s="261"/>
      <c r="D1949" s="262"/>
      <c r="E1949" s="263"/>
      <c r="F1949" s="263"/>
      <c r="G1949" s="264"/>
      <c r="H1949" s="265" t="str">
        <v/>
      </c>
      <c r="I1949" s="266">
        <v>0</v>
      </c>
      <c r="J1949" s="266">
        <v>0</v>
      </c>
      <c r="K1949" s="262"/>
      <c r="L1949" s="12">
        <v>0</v>
      </c>
    </row>
    <row r="1950" spans="1:12" x14ac:dyDescent="0.25">
      <c r="A1950" s="259">
        <f>IF(F1950&gt;0,COUNTIF(F$8:F1950,"&gt;0"),0)</f>
        <v>0</v>
      </c>
      <c r="B1950" s="260"/>
      <c r="C1950" s="261"/>
      <c r="D1950" s="262"/>
      <c r="E1950" s="263"/>
      <c r="F1950" s="263"/>
      <c r="G1950" s="264"/>
      <c r="H1950" s="265" t="str">
        <v/>
      </c>
      <c r="I1950" s="266">
        <v>0</v>
      </c>
      <c r="J1950" s="266">
        <v>0</v>
      </c>
      <c r="K1950" s="262"/>
      <c r="L1950" s="12">
        <v>0</v>
      </c>
    </row>
    <row r="1951" spans="1:12" x14ac:dyDescent="0.25">
      <c r="A1951" s="259">
        <f>IF(F1951&gt;0,COUNTIF(F$8:F1951,"&gt;0"),0)</f>
        <v>0</v>
      </c>
      <c r="B1951" s="260"/>
      <c r="C1951" s="261"/>
      <c r="D1951" s="262"/>
      <c r="E1951" s="263"/>
      <c r="F1951" s="263"/>
      <c r="G1951" s="264"/>
      <c r="H1951" s="265" t="str">
        <v/>
      </c>
      <c r="I1951" s="266">
        <v>0</v>
      </c>
      <c r="J1951" s="266">
        <v>0</v>
      </c>
      <c r="K1951" s="262"/>
      <c r="L1951" s="12">
        <v>0</v>
      </c>
    </row>
    <row r="1952" spans="1:12" x14ac:dyDescent="0.25">
      <c r="A1952" s="259">
        <f>IF(F1952&gt;0,COUNTIF(F$8:F1952,"&gt;0"),0)</f>
        <v>0</v>
      </c>
      <c r="B1952" s="260"/>
      <c r="C1952" s="261"/>
      <c r="D1952" s="262"/>
      <c r="E1952" s="263"/>
      <c r="F1952" s="263"/>
      <c r="G1952" s="264"/>
      <c r="H1952" s="265" t="str">
        <v/>
      </c>
      <c r="I1952" s="266">
        <v>0</v>
      </c>
      <c r="J1952" s="266">
        <v>0</v>
      </c>
      <c r="K1952" s="262"/>
      <c r="L1952" s="12">
        <v>0</v>
      </c>
    </row>
    <row r="1953" spans="1:12" x14ac:dyDescent="0.25">
      <c r="A1953" s="259">
        <f>IF(F1953&gt;0,COUNTIF(F$8:F1953,"&gt;0"),0)</f>
        <v>0</v>
      </c>
      <c r="B1953" s="260"/>
      <c r="C1953" s="261"/>
      <c r="D1953" s="262"/>
      <c r="E1953" s="263"/>
      <c r="F1953" s="263"/>
      <c r="G1953" s="264"/>
      <c r="H1953" s="265" t="str">
        <v/>
      </c>
      <c r="I1953" s="266">
        <v>0</v>
      </c>
      <c r="J1953" s="266">
        <v>0</v>
      </c>
      <c r="K1953" s="262"/>
      <c r="L1953" s="12">
        <v>0</v>
      </c>
    </row>
    <row r="1954" spans="1:12" x14ac:dyDescent="0.25">
      <c r="A1954" s="259">
        <f>IF(F1954&gt;0,COUNTIF(F$8:F1954,"&gt;0"),0)</f>
        <v>0</v>
      </c>
      <c r="B1954" s="260"/>
      <c r="C1954" s="261"/>
      <c r="D1954" s="262"/>
      <c r="E1954" s="263"/>
      <c r="F1954" s="263"/>
      <c r="G1954" s="264"/>
      <c r="H1954" s="265" t="str">
        <v/>
      </c>
      <c r="I1954" s="266">
        <v>0</v>
      </c>
      <c r="J1954" s="266">
        <v>0</v>
      </c>
      <c r="K1954" s="262"/>
      <c r="L1954" s="12">
        <v>0</v>
      </c>
    </row>
    <row r="1955" spans="1:12" x14ac:dyDescent="0.25">
      <c r="A1955" s="259">
        <f>IF(F1955&gt;0,COUNTIF(F$8:F1955,"&gt;0"),0)</f>
        <v>0</v>
      </c>
      <c r="B1955" s="260"/>
      <c r="C1955" s="261"/>
      <c r="D1955" s="262"/>
      <c r="E1955" s="263"/>
      <c r="F1955" s="263"/>
      <c r="G1955" s="264"/>
      <c r="H1955" s="265" t="str">
        <v/>
      </c>
      <c r="I1955" s="266">
        <v>0</v>
      </c>
      <c r="J1955" s="266">
        <v>0</v>
      </c>
      <c r="K1955" s="262"/>
      <c r="L1955" s="12">
        <v>0</v>
      </c>
    </row>
    <row r="1956" spans="1:12" x14ac:dyDescent="0.25">
      <c r="A1956" s="259">
        <f>IF(F1956&gt;0,COUNTIF(F$8:F1956,"&gt;0"),0)</f>
        <v>0</v>
      </c>
      <c r="B1956" s="260"/>
      <c r="C1956" s="261"/>
      <c r="D1956" s="262"/>
      <c r="E1956" s="263"/>
      <c r="F1956" s="263"/>
      <c r="G1956" s="264"/>
      <c r="H1956" s="265" t="str">
        <v/>
      </c>
      <c r="I1956" s="266">
        <v>0</v>
      </c>
      <c r="J1956" s="266">
        <v>0</v>
      </c>
      <c r="K1956" s="262"/>
      <c r="L1956" s="12">
        <v>0</v>
      </c>
    </row>
    <row r="1957" spans="1:12" x14ac:dyDescent="0.25">
      <c r="A1957" s="259">
        <f>IF(F1957&gt;0,COUNTIF(F$8:F1957,"&gt;0"),0)</f>
        <v>0</v>
      </c>
      <c r="B1957" s="260"/>
      <c r="C1957" s="261"/>
      <c r="D1957" s="262"/>
      <c r="E1957" s="263"/>
      <c r="F1957" s="263"/>
      <c r="G1957" s="264"/>
      <c r="H1957" s="265" t="str">
        <v/>
      </c>
      <c r="I1957" s="266">
        <v>0</v>
      </c>
      <c r="J1957" s="266">
        <v>0</v>
      </c>
      <c r="K1957" s="262"/>
      <c r="L1957" s="12">
        <v>0</v>
      </c>
    </row>
    <row r="1958" spans="1:12" x14ac:dyDescent="0.25">
      <c r="A1958" s="259">
        <f>IF(F1958&gt;0,COUNTIF(F$8:F1958,"&gt;0"),0)</f>
        <v>0</v>
      </c>
      <c r="B1958" s="260"/>
      <c r="C1958" s="261"/>
      <c r="D1958" s="262"/>
      <c r="E1958" s="263"/>
      <c r="F1958" s="263"/>
      <c r="G1958" s="264"/>
      <c r="H1958" s="265" t="str">
        <v/>
      </c>
      <c r="I1958" s="266">
        <v>0</v>
      </c>
      <c r="J1958" s="266">
        <v>0</v>
      </c>
      <c r="K1958" s="262"/>
      <c r="L1958" s="12">
        <v>0</v>
      </c>
    </row>
    <row r="1959" spans="1:12" x14ac:dyDescent="0.25">
      <c r="A1959" s="259">
        <f>IF(F1959&gt;0,COUNTIF(F$8:F1959,"&gt;0"),0)</f>
        <v>0</v>
      </c>
      <c r="B1959" s="260"/>
      <c r="C1959" s="261"/>
      <c r="D1959" s="262"/>
      <c r="E1959" s="263"/>
      <c r="F1959" s="263"/>
      <c r="G1959" s="264"/>
      <c r="H1959" s="265" t="str">
        <v/>
      </c>
      <c r="I1959" s="266">
        <v>0</v>
      </c>
      <c r="J1959" s="266">
        <v>0</v>
      </c>
      <c r="K1959" s="262"/>
      <c r="L1959" s="12">
        <v>0</v>
      </c>
    </row>
    <row r="1960" spans="1:12" x14ac:dyDescent="0.25">
      <c r="A1960" s="259">
        <f>IF(F1960&gt;0,COUNTIF(F$8:F1960,"&gt;0"),0)</f>
        <v>0</v>
      </c>
      <c r="B1960" s="260"/>
      <c r="C1960" s="261"/>
      <c r="D1960" s="262"/>
      <c r="E1960" s="263"/>
      <c r="F1960" s="263"/>
      <c r="G1960" s="264"/>
      <c r="H1960" s="265" t="str">
        <v/>
      </c>
      <c r="I1960" s="266">
        <v>0</v>
      </c>
      <c r="J1960" s="266">
        <v>0</v>
      </c>
      <c r="K1960" s="262"/>
      <c r="L1960" s="12">
        <v>0</v>
      </c>
    </row>
    <row r="1961" spans="1:12" x14ac:dyDescent="0.25">
      <c r="A1961" s="259">
        <f>IF(F1961&gt;0,COUNTIF(F$8:F1961,"&gt;0"),0)</f>
        <v>0</v>
      </c>
      <c r="B1961" s="260"/>
      <c r="C1961" s="261"/>
      <c r="D1961" s="262"/>
      <c r="E1961" s="263"/>
      <c r="F1961" s="263"/>
      <c r="G1961" s="264"/>
      <c r="H1961" s="265" t="str">
        <v/>
      </c>
      <c r="I1961" s="266">
        <v>0</v>
      </c>
      <c r="J1961" s="266">
        <v>0</v>
      </c>
      <c r="K1961" s="262"/>
      <c r="L1961" s="12">
        <v>0</v>
      </c>
    </row>
    <row r="1962" spans="1:12" x14ac:dyDescent="0.25">
      <c r="A1962" s="259">
        <f>IF(F1962&gt;0,COUNTIF(F$8:F1962,"&gt;0"),0)</f>
        <v>0</v>
      </c>
      <c r="B1962" s="260"/>
      <c r="C1962" s="261"/>
      <c r="D1962" s="262"/>
      <c r="E1962" s="263"/>
      <c r="F1962" s="263"/>
      <c r="G1962" s="264"/>
      <c r="H1962" s="265" t="str">
        <v/>
      </c>
      <c r="I1962" s="266">
        <v>0</v>
      </c>
      <c r="J1962" s="266">
        <v>0</v>
      </c>
      <c r="K1962" s="262"/>
      <c r="L1962" s="12">
        <v>0</v>
      </c>
    </row>
    <row r="1963" spans="1:12" x14ac:dyDescent="0.25">
      <c r="A1963" s="259">
        <f>IF(F1963&gt;0,COUNTIF(F$8:F1963,"&gt;0"),0)</f>
        <v>0</v>
      </c>
      <c r="B1963" s="260"/>
      <c r="C1963" s="261"/>
      <c r="D1963" s="262"/>
      <c r="E1963" s="263"/>
      <c r="F1963" s="263"/>
      <c r="G1963" s="264"/>
      <c r="H1963" s="265" t="str">
        <v/>
      </c>
      <c r="I1963" s="266">
        <v>0</v>
      </c>
      <c r="J1963" s="266">
        <v>0</v>
      </c>
      <c r="K1963" s="262"/>
      <c r="L1963" s="12">
        <v>0</v>
      </c>
    </row>
    <row r="1964" spans="1:12" x14ac:dyDescent="0.25">
      <c r="A1964" s="259">
        <f>IF(F1964&gt;0,COUNTIF(F$8:F1964,"&gt;0"),0)</f>
        <v>0</v>
      </c>
      <c r="B1964" s="260"/>
      <c r="C1964" s="261"/>
      <c r="D1964" s="262"/>
      <c r="E1964" s="263"/>
      <c r="F1964" s="263"/>
      <c r="G1964" s="264"/>
      <c r="H1964" s="265" t="str">
        <v/>
      </c>
      <c r="I1964" s="266">
        <v>0</v>
      </c>
      <c r="J1964" s="266">
        <v>0</v>
      </c>
      <c r="K1964" s="262"/>
      <c r="L1964" s="12">
        <v>0</v>
      </c>
    </row>
    <row r="1965" spans="1:12" x14ac:dyDescent="0.25">
      <c r="A1965" s="259">
        <f>IF(F1965&gt;0,COUNTIF(F$8:F1965,"&gt;0"),0)</f>
        <v>0</v>
      </c>
      <c r="B1965" s="260"/>
      <c r="C1965" s="261"/>
      <c r="D1965" s="262"/>
      <c r="E1965" s="263"/>
      <c r="F1965" s="263"/>
      <c r="G1965" s="264"/>
      <c r="H1965" s="265" t="str">
        <v/>
      </c>
      <c r="I1965" s="266">
        <v>0</v>
      </c>
      <c r="J1965" s="266">
        <v>0</v>
      </c>
      <c r="K1965" s="262"/>
      <c r="L1965" s="12">
        <v>0</v>
      </c>
    </row>
    <row r="1966" spans="1:12" x14ac:dyDescent="0.25">
      <c r="A1966" s="259">
        <f>IF(F1966&gt;0,COUNTIF(F$8:F1966,"&gt;0"),0)</f>
        <v>0</v>
      </c>
      <c r="B1966" s="260"/>
      <c r="C1966" s="261"/>
      <c r="D1966" s="262"/>
      <c r="E1966" s="263"/>
      <c r="F1966" s="263"/>
      <c r="G1966" s="264"/>
      <c r="H1966" s="265" t="str">
        <v/>
      </c>
      <c r="I1966" s="266">
        <v>0</v>
      </c>
      <c r="J1966" s="266">
        <v>0</v>
      </c>
      <c r="K1966" s="262"/>
      <c r="L1966" s="12">
        <v>0</v>
      </c>
    </row>
    <row r="1967" spans="1:12" x14ac:dyDescent="0.25">
      <c r="A1967" s="259">
        <f>IF(F1967&gt;0,COUNTIF(F$8:F1967,"&gt;0"),0)</f>
        <v>0</v>
      </c>
      <c r="B1967" s="260"/>
      <c r="C1967" s="261"/>
      <c r="D1967" s="262"/>
      <c r="E1967" s="263"/>
      <c r="F1967" s="263"/>
      <c r="G1967" s="264"/>
      <c r="H1967" s="265" t="str">
        <v/>
      </c>
      <c r="I1967" s="266">
        <v>0</v>
      </c>
      <c r="J1967" s="266">
        <v>0</v>
      </c>
      <c r="K1967" s="262"/>
      <c r="L1967" s="12">
        <v>0</v>
      </c>
    </row>
    <row r="1968" spans="1:12" x14ac:dyDescent="0.25">
      <c r="A1968" s="259">
        <f>IF(F1968&gt;0,COUNTIF(F$8:F1968,"&gt;0"),0)</f>
        <v>0</v>
      </c>
      <c r="B1968" s="260"/>
      <c r="C1968" s="261"/>
      <c r="D1968" s="262"/>
      <c r="E1968" s="263"/>
      <c r="F1968" s="263"/>
      <c r="G1968" s="264"/>
      <c r="H1968" s="265" t="str">
        <v/>
      </c>
      <c r="I1968" s="266">
        <v>0</v>
      </c>
      <c r="J1968" s="266">
        <v>0</v>
      </c>
      <c r="K1968" s="262"/>
      <c r="L1968" s="12">
        <v>0</v>
      </c>
    </row>
    <row r="1969" spans="1:12" x14ac:dyDescent="0.25">
      <c r="A1969" s="259">
        <f>IF(F1969&gt;0,COUNTIF(F$8:F1969,"&gt;0"),0)</f>
        <v>0</v>
      </c>
      <c r="B1969" s="260"/>
      <c r="C1969" s="261"/>
      <c r="D1969" s="262"/>
      <c r="E1969" s="263"/>
      <c r="F1969" s="263"/>
      <c r="G1969" s="264"/>
      <c r="H1969" s="265" t="str">
        <v/>
      </c>
      <c r="I1969" s="266">
        <v>0</v>
      </c>
      <c r="J1969" s="266">
        <v>0</v>
      </c>
      <c r="K1969" s="262"/>
      <c r="L1969" s="12">
        <v>0</v>
      </c>
    </row>
    <row r="1970" spans="1:12" x14ac:dyDescent="0.25">
      <c r="A1970" s="259">
        <f>IF(F1970&gt;0,COUNTIF(F$8:F1970,"&gt;0"),0)</f>
        <v>0</v>
      </c>
      <c r="B1970" s="260"/>
      <c r="C1970" s="261"/>
      <c r="D1970" s="262"/>
      <c r="E1970" s="263"/>
      <c r="F1970" s="263"/>
      <c r="G1970" s="264"/>
      <c r="H1970" s="265" t="str">
        <v/>
      </c>
      <c r="I1970" s="266">
        <v>0</v>
      </c>
      <c r="J1970" s="266">
        <v>0</v>
      </c>
      <c r="K1970" s="262"/>
      <c r="L1970" s="12">
        <v>0</v>
      </c>
    </row>
    <row r="1971" spans="1:12" x14ac:dyDescent="0.25">
      <c r="A1971" s="259">
        <f>IF(F1971&gt;0,COUNTIF(F$8:F1971,"&gt;0"),0)</f>
        <v>0</v>
      </c>
      <c r="B1971" s="260"/>
      <c r="C1971" s="261"/>
      <c r="D1971" s="262"/>
      <c r="E1971" s="263"/>
      <c r="F1971" s="263"/>
      <c r="G1971" s="264"/>
      <c r="H1971" s="265" t="str">
        <v/>
      </c>
      <c r="I1971" s="266">
        <v>0</v>
      </c>
      <c r="J1971" s="266">
        <v>0</v>
      </c>
      <c r="K1971" s="262"/>
      <c r="L1971" s="12">
        <v>0</v>
      </c>
    </row>
    <row r="1972" spans="1:12" x14ac:dyDescent="0.25">
      <c r="A1972" s="259">
        <f>IF(F1972&gt;0,COUNTIF(F$8:F1972,"&gt;0"),0)</f>
        <v>0</v>
      </c>
      <c r="B1972" s="260"/>
      <c r="C1972" s="261"/>
      <c r="D1972" s="262"/>
      <c r="E1972" s="263"/>
      <c r="F1972" s="263"/>
      <c r="G1972" s="264"/>
      <c r="H1972" s="265" t="str">
        <v/>
      </c>
      <c r="I1972" s="266">
        <v>0</v>
      </c>
      <c r="J1972" s="266">
        <v>0</v>
      </c>
      <c r="K1972" s="262"/>
      <c r="L1972" s="12">
        <v>0</v>
      </c>
    </row>
    <row r="1973" spans="1:12" x14ac:dyDescent="0.25">
      <c r="A1973" s="259">
        <f>IF(F1973&gt;0,COUNTIF(F$8:F1973,"&gt;0"),0)</f>
        <v>0</v>
      </c>
      <c r="B1973" s="260"/>
      <c r="C1973" s="261"/>
      <c r="D1973" s="262"/>
      <c r="E1973" s="263"/>
      <c r="F1973" s="263"/>
      <c r="G1973" s="264"/>
      <c r="H1973" s="265" t="str">
        <v/>
      </c>
      <c r="I1973" s="266">
        <v>0</v>
      </c>
      <c r="J1973" s="266">
        <v>0</v>
      </c>
      <c r="K1973" s="262"/>
      <c r="L1973" s="12">
        <v>0</v>
      </c>
    </row>
    <row r="1974" spans="1:12" x14ac:dyDescent="0.25">
      <c r="A1974" s="259">
        <f>IF(F1974&gt;0,COUNTIF(F$8:F1974,"&gt;0"),0)</f>
        <v>0</v>
      </c>
      <c r="B1974" s="260"/>
      <c r="C1974" s="261"/>
      <c r="D1974" s="262"/>
      <c r="E1974" s="263"/>
      <c r="F1974" s="263"/>
      <c r="G1974" s="264"/>
      <c r="H1974" s="265" t="str">
        <v/>
      </c>
      <c r="I1974" s="266">
        <v>0</v>
      </c>
      <c r="J1974" s="266">
        <v>0</v>
      </c>
      <c r="K1974" s="262"/>
      <c r="L1974" s="12">
        <v>0</v>
      </c>
    </row>
    <row r="1975" spans="1:12" x14ac:dyDescent="0.25">
      <c r="A1975" s="259">
        <f>IF(F1975&gt;0,COUNTIF(F$8:F1975,"&gt;0"),0)</f>
        <v>0</v>
      </c>
      <c r="B1975" s="260"/>
      <c r="C1975" s="261"/>
      <c r="D1975" s="262"/>
      <c r="E1975" s="263"/>
      <c r="F1975" s="263"/>
      <c r="G1975" s="264"/>
      <c r="H1975" s="265" t="str">
        <v/>
      </c>
      <c r="I1975" s="266">
        <v>0</v>
      </c>
      <c r="J1975" s="266">
        <v>0</v>
      </c>
      <c r="K1975" s="262"/>
      <c r="L1975" s="12">
        <v>0</v>
      </c>
    </row>
    <row r="1976" spans="1:12" x14ac:dyDescent="0.25">
      <c r="A1976" s="259">
        <f>IF(F1976&gt;0,COUNTIF(F$8:F1976,"&gt;0"),0)</f>
        <v>0</v>
      </c>
      <c r="B1976" s="260"/>
      <c r="C1976" s="261"/>
      <c r="D1976" s="262"/>
      <c r="E1976" s="263"/>
      <c r="F1976" s="263"/>
      <c r="G1976" s="264"/>
      <c r="H1976" s="265" t="str">
        <v/>
      </c>
      <c r="I1976" s="266">
        <v>0</v>
      </c>
      <c r="J1976" s="266">
        <v>0</v>
      </c>
      <c r="K1976" s="262"/>
      <c r="L1976" s="12">
        <v>0</v>
      </c>
    </row>
    <row r="1977" spans="1:12" x14ac:dyDescent="0.25">
      <c r="A1977" s="259">
        <f>IF(F1977&gt;0,COUNTIF(F$8:F1977,"&gt;0"),0)</f>
        <v>0</v>
      </c>
      <c r="B1977" s="260"/>
      <c r="C1977" s="261"/>
      <c r="D1977" s="262"/>
      <c r="E1977" s="263"/>
      <c r="F1977" s="263"/>
      <c r="G1977" s="264"/>
      <c r="H1977" s="265" t="str">
        <v/>
      </c>
      <c r="I1977" s="266">
        <v>0</v>
      </c>
      <c r="J1977" s="266">
        <v>0</v>
      </c>
      <c r="K1977" s="262"/>
      <c r="L1977" s="12">
        <v>0</v>
      </c>
    </row>
    <row r="1978" spans="1:12" x14ac:dyDescent="0.25">
      <c r="A1978" s="259">
        <f>IF(F1978&gt;0,COUNTIF(F$8:F1978,"&gt;0"),0)</f>
        <v>0</v>
      </c>
      <c r="B1978" s="260"/>
      <c r="C1978" s="261"/>
      <c r="D1978" s="262"/>
      <c r="E1978" s="263"/>
      <c r="F1978" s="263"/>
      <c r="G1978" s="264"/>
      <c r="H1978" s="265" t="str">
        <v/>
      </c>
      <c r="I1978" s="266">
        <v>0</v>
      </c>
      <c r="J1978" s="266">
        <v>0</v>
      </c>
      <c r="K1978" s="262"/>
      <c r="L1978" s="12">
        <v>0</v>
      </c>
    </row>
    <row r="1979" spans="1:12" x14ac:dyDescent="0.25">
      <c r="A1979" s="259">
        <f>IF(F1979&gt;0,COUNTIF(F$8:F1979,"&gt;0"),0)</f>
        <v>0</v>
      </c>
      <c r="B1979" s="260"/>
      <c r="C1979" s="261"/>
      <c r="D1979" s="262"/>
      <c r="E1979" s="263"/>
      <c r="F1979" s="263"/>
      <c r="G1979" s="264"/>
      <c r="H1979" s="265" t="str">
        <v/>
      </c>
      <c r="I1979" s="266">
        <v>0</v>
      </c>
      <c r="J1979" s="266">
        <v>0</v>
      </c>
      <c r="K1979" s="262"/>
      <c r="L1979" s="12">
        <v>0</v>
      </c>
    </row>
    <row r="1980" spans="1:12" x14ac:dyDescent="0.25">
      <c r="A1980" s="259">
        <f>IF(F1980&gt;0,COUNTIF(F$8:F1980,"&gt;0"),0)</f>
        <v>0</v>
      </c>
      <c r="B1980" s="260"/>
      <c r="C1980" s="261"/>
      <c r="D1980" s="262"/>
      <c r="E1980" s="263"/>
      <c r="F1980" s="263"/>
      <c r="G1980" s="264"/>
      <c r="H1980" s="265" t="str">
        <v/>
      </c>
      <c r="I1980" s="266">
        <v>0</v>
      </c>
      <c r="J1980" s="266">
        <v>0</v>
      </c>
      <c r="K1980" s="262"/>
      <c r="L1980" s="12">
        <v>0</v>
      </c>
    </row>
    <row r="1981" spans="1:12" x14ac:dyDescent="0.25">
      <c r="A1981" s="259">
        <f>IF(F1981&gt;0,COUNTIF(F$8:F1981,"&gt;0"),0)</f>
        <v>0</v>
      </c>
      <c r="B1981" s="260"/>
      <c r="C1981" s="261"/>
      <c r="D1981" s="262"/>
      <c r="E1981" s="263"/>
      <c r="F1981" s="263"/>
      <c r="G1981" s="264"/>
      <c r="H1981" s="265" t="str">
        <v/>
      </c>
      <c r="I1981" s="266">
        <v>0</v>
      </c>
      <c r="J1981" s="266">
        <v>0</v>
      </c>
      <c r="K1981" s="262"/>
      <c r="L1981" s="12">
        <v>0</v>
      </c>
    </row>
    <row r="1982" spans="1:12" x14ac:dyDescent="0.25">
      <c r="A1982" s="259">
        <f>IF(F1982&gt;0,COUNTIF(F$8:F1982,"&gt;0"),0)</f>
        <v>0</v>
      </c>
      <c r="B1982" s="260"/>
      <c r="C1982" s="261"/>
      <c r="D1982" s="262"/>
      <c r="E1982" s="263"/>
      <c r="F1982" s="263"/>
      <c r="G1982" s="264"/>
      <c r="H1982" s="265" t="str">
        <v/>
      </c>
      <c r="I1982" s="266">
        <v>0</v>
      </c>
      <c r="J1982" s="266">
        <v>0</v>
      </c>
      <c r="K1982" s="262"/>
      <c r="L1982" s="12">
        <v>0</v>
      </c>
    </row>
    <row r="1983" spans="1:12" x14ac:dyDescent="0.25">
      <c r="A1983" s="259">
        <f>IF(F1983&gt;0,COUNTIF(F$8:F1983,"&gt;0"),0)</f>
        <v>0</v>
      </c>
      <c r="B1983" s="483"/>
      <c r="C1983" s="484"/>
      <c r="D1983" s="485"/>
      <c r="E1983" s="486"/>
      <c r="F1983" s="486"/>
      <c r="G1983" s="487"/>
      <c r="H1983" s="488" t="str">
        <v/>
      </c>
      <c r="I1983" s="489">
        <v>0</v>
      </c>
      <c r="J1983" s="489">
        <v>0</v>
      </c>
      <c r="K1983" s="485"/>
      <c r="L1983" s="498">
        <v>0</v>
      </c>
    </row>
    <row r="1984" spans="1:12" x14ac:dyDescent="0.25">
      <c r="A1984" s="259">
        <f>IF(F1984&gt;0,COUNTIF(F$8:F1984,"&gt;0"),0)</f>
        <v>0</v>
      </c>
      <c r="B1984" s="483"/>
      <c r="C1984" s="484"/>
      <c r="D1984" s="485"/>
      <c r="E1984" s="486"/>
      <c r="F1984" s="486"/>
      <c r="G1984" s="487"/>
      <c r="H1984" s="488" t="str">
        <v/>
      </c>
      <c r="I1984" s="489">
        <v>0</v>
      </c>
      <c r="J1984" s="489">
        <v>0</v>
      </c>
      <c r="K1984" s="485"/>
      <c r="L1984" s="498">
        <v>0</v>
      </c>
    </row>
    <row r="1985" spans="1:12" x14ac:dyDescent="0.25">
      <c r="A1985" s="259">
        <f>IF(F1985&gt;0,COUNTIF(F$8:F1985,"&gt;0"),0)</f>
        <v>0</v>
      </c>
      <c r="B1985" s="483"/>
      <c r="C1985" s="484"/>
      <c r="D1985" s="485"/>
      <c r="E1985" s="486"/>
      <c r="F1985" s="486"/>
      <c r="G1985" s="487"/>
      <c r="H1985" s="488" t="str">
        <v/>
      </c>
      <c r="I1985" s="489">
        <v>0</v>
      </c>
      <c r="J1985" s="489">
        <v>0</v>
      </c>
      <c r="K1985" s="485"/>
      <c r="L1985" s="498">
        <v>0</v>
      </c>
    </row>
    <row r="1986" spans="1:12" x14ac:dyDescent="0.25">
      <c r="A1986" s="259">
        <f>IF(F1986&gt;0,COUNTIF(F$8:F1986,"&gt;0"),0)</f>
        <v>0</v>
      </c>
      <c r="B1986" s="483"/>
      <c r="C1986" s="484"/>
      <c r="D1986" s="485"/>
      <c r="E1986" s="486"/>
      <c r="F1986" s="486"/>
      <c r="G1986" s="487"/>
      <c r="H1986" s="488" t="str">
        <v/>
      </c>
      <c r="I1986" s="489">
        <v>0</v>
      </c>
      <c r="J1986" s="489">
        <v>0</v>
      </c>
      <c r="K1986" s="485"/>
      <c r="L1986" s="12">
        <v>0</v>
      </c>
    </row>
    <row r="1987" spans="1:12" x14ac:dyDescent="0.25">
      <c r="A1987" s="259">
        <f>IF(F1987&gt;0,COUNTIF(F$8:F1987,"&gt;0"),0)</f>
        <v>0</v>
      </c>
      <c r="B1987" s="483"/>
      <c r="C1987" s="484"/>
      <c r="D1987" s="485"/>
      <c r="E1987" s="486"/>
      <c r="F1987" s="486"/>
      <c r="G1987" s="487"/>
      <c r="H1987" s="488" t="str">
        <v/>
      </c>
      <c r="I1987" s="489">
        <v>0</v>
      </c>
      <c r="J1987" s="489">
        <v>0</v>
      </c>
      <c r="K1987" s="485"/>
      <c r="L1987" s="12">
        <v>0</v>
      </c>
    </row>
    <row r="1988" spans="1:12" x14ac:dyDescent="0.25">
      <c r="A1988" s="259">
        <f>IF(F1988&gt;0,COUNTIF(F$8:F1988,"&gt;0"),0)</f>
        <v>0</v>
      </c>
      <c r="B1988" s="483"/>
      <c r="C1988" s="484"/>
      <c r="D1988" s="485"/>
      <c r="E1988" s="486"/>
      <c r="F1988" s="486"/>
      <c r="G1988" s="487"/>
      <c r="H1988" s="488" t="str">
        <v/>
      </c>
      <c r="I1988" s="489">
        <v>0</v>
      </c>
      <c r="J1988" s="489">
        <v>0</v>
      </c>
      <c r="K1988" s="485"/>
      <c r="L1988" s="12">
        <v>0</v>
      </c>
    </row>
    <row r="1989" spans="1:12" x14ac:dyDescent="0.25">
      <c r="A1989" s="259">
        <f>IF(F1989&gt;0,COUNTIF(F$8:F1989,"&gt;0"),0)</f>
        <v>0</v>
      </c>
      <c r="B1989" s="483"/>
      <c r="C1989" s="484"/>
      <c r="D1989" s="485"/>
      <c r="E1989" s="486"/>
      <c r="F1989" s="486"/>
      <c r="G1989" s="487"/>
      <c r="H1989" s="488" t="str">
        <v/>
      </c>
      <c r="I1989" s="489">
        <v>0</v>
      </c>
      <c r="J1989" s="489">
        <v>0</v>
      </c>
      <c r="K1989" s="485"/>
      <c r="L1989" s="12">
        <v>0</v>
      </c>
    </row>
    <row r="1990" spans="1:12" x14ac:dyDescent="0.25">
      <c r="A1990" s="259">
        <f>IF(F1990&gt;0,COUNTIF(F$8:F1990,"&gt;0"),0)</f>
        <v>0</v>
      </c>
      <c r="B1990" s="483"/>
      <c r="C1990" s="484"/>
      <c r="D1990" s="485"/>
      <c r="E1990" s="486"/>
      <c r="F1990" s="486"/>
      <c r="G1990" s="487"/>
      <c r="H1990" s="488" t="str">
        <v/>
      </c>
      <c r="I1990" s="489">
        <v>0</v>
      </c>
      <c r="J1990" s="489">
        <v>0</v>
      </c>
      <c r="K1990" s="485"/>
      <c r="L1990" s="12">
        <v>0</v>
      </c>
    </row>
    <row r="1991" spans="1:12" x14ac:dyDescent="0.25">
      <c r="A1991" s="259">
        <f>IF(F1991&gt;0,COUNTIF(F$8:F1991,"&gt;0"),0)</f>
        <v>0</v>
      </c>
      <c r="B1991" s="483"/>
      <c r="C1991" s="484"/>
      <c r="D1991" s="485"/>
      <c r="E1991" s="486"/>
      <c r="F1991" s="486"/>
      <c r="G1991" s="487"/>
      <c r="H1991" s="488" t="str">
        <v/>
      </c>
      <c r="I1991" s="489">
        <v>0</v>
      </c>
      <c r="J1991" s="489">
        <v>0</v>
      </c>
      <c r="K1991" s="485"/>
      <c r="L1991" s="12">
        <v>0</v>
      </c>
    </row>
    <row r="1992" spans="1:12" x14ac:dyDescent="0.25">
      <c r="A1992" s="259">
        <f>IF(F1992&gt;0,COUNTIF(F$8:F1992,"&gt;0"),0)</f>
        <v>0</v>
      </c>
      <c r="B1992" s="483"/>
      <c r="C1992" s="484"/>
      <c r="D1992" s="485"/>
      <c r="E1992" s="486"/>
      <c r="F1992" s="486"/>
      <c r="G1992" s="487"/>
      <c r="H1992" s="488" t="str">
        <v/>
      </c>
      <c r="I1992" s="489">
        <v>0</v>
      </c>
      <c r="J1992" s="489">
        <v>0</v>
      </c>
      <c r="K1992" s="485"/>
      <c r="L1992" s="12">
        <v>0</v>
      </c>
    </row>
    <row r="1993" spans="1:12" x14ac:dyDescent="0.25">
      <c r="A1993" s="259">
        <f>IF(F1993&gt;0,COUNTIF(F$8:F1993,"&gt;0"),0)</f>
        <v>0</v>
      </c>
      <c r="B1993" s="483"/>
      <c r="C1993" s="484"/>
      <c r="D1993" s="485"/>
      <c r="E1993" s="486"/>
      <c r="F1993" s="486"/>
      <c r="G1993" s="487"/>
      <c r="H1993" s="488" t="str">
        <v/>
      </c>
      <c r="I1993" s="489">
        <v>0</v>
      </c>
      <c r="J1993" s="489">
        <v>0</v>
      </c>
      <c r="K1993" s="485"/>
      <c r="L1993" s="12">
        <v>0</v>
      </c>
    </row>
    <row r="1994" spans="1:12" x14ac:dyDescent="0.25">
      <c r="A1994" s="259">
        <f>IF(F1994&gt;0,COUNTIF(F$8:F1994,"&gt;0"),0)</f>
        <v>0</v>
      </c>
      <c r="B1994" s="483"/>
      <c r="C1994" s="484"/>
      <c r="D1994" s="485"/>
      <c r="E1994" s="486"/>
      <c r="F1994" s="486"/>
      <c r="G1994" s="487"/>
      <c r="H1994" s="488" t="str">
        <v/>
      </c>
      <c r="I1994" s="489">
        <v>0</v>
      </c>
      <c r="J1994" s="489">
        <v>0</v>
      </c>
      <c r="K1994" s="485"/>
      <c r="L1994" s="12">
        <v>0</v>
      </c>
    </row>
    <row r="1995" spans="1:12" x14ac:dyDescent="0.25">
      <c r="A1995" s="259">
        <f>IF(F1995&gt;0,COUNTIF(F$8:F1995,"&gt;0"),0)</f>
        <v>0</v>
      </c>
      <c r="B1995" s="483"/>
      <c r="C1995" s="484"/>
      <c r="D1995" s="485"/>
      <c r="E1995" s="486"/>
      <c r="F1995" s="486"/>
      <c r="G1995" s="487"/>
      <c r="H1995" s="488" t="str">
        <v/>
      </c>
      <c r="I1995" s="489">
        <v>0</v>
      </c>
      <c r="J1995" s="489">
        <v>0</v>
      </c>
      <c r="K1995" s="485"/>
      <c r="L1995" s="12">
        <v>0</v>
      </c>
    </row>
    <row r="1996" spans="1:12" x14ac:dyDescent="0.25">
      <c r="A1996" s="259">
        <f>IF(F1996&gt;0,COUNTIF(F$8:F1996,"&gt;0"),0)</f>
        <v>0</v>
      </c>
      <c r="B1996" s="483"/>
      <c r="C1996" s="484"/>
      <c r="D1996" s="485"/>
      <c r="E1996" s="486"/>
      <c r="F1996" s="486"/>
      <c r="G1996" s="487"/>
      <c r="H1996" s="488" t="str">
        <v/>
      </c>
      <c r="I1996" s="489">
        <v>0</v>
      </c>
      <c r="J1996" s="489">
        <v>0</v>
      </c>
      <c r="K1996" s="485"/>
      <c r="L1996" s="12">
        <v>0</v>
      </c>
    </row>
    <row r="1997" spans="1:12" x14ac:dyDescent="0.25">
      <c r="A1997" s="259">
        <f>IF(F1997&gt;0,COUNTIF(F$8:F1997,"&gt;0"),0)</f>
        <v>0</v>
      </c>
      <c r="B1997" s="483"/>
      <c r="C1997" s="484"/>
      <c r="D1997" s="485"/>
      <c r="E1997" s="486"/>
      <c r="F1997" s="486"/>
      <c r="G1997" s="487"/>
      <c r="H1997" s="488" t="str">
        <v/>
      </c>
      <c r="I1997" s="489">
        <v>0</v>
      </c>
      <c r="J1997" s="489">
        <v>0</v>
      </c>
      <c r="K1997" s="485"/>
      <c r="L1997" s="12">
        <v>0</v>
      </c>
    </row>
    <row r="1998" spans="1:12" x14ac:dyDescent="0.25">
      <c r="A1998" s="259">
        <f>IF(F1998&gt;0,COUNTIF(F$8:F1998,"&gt;0"),0)</f>
        <v>0</v>
      </c>
      <c r="B1998" s="483"/>
      <c r="C1998" s="484"/>
      <c r="D1998" s="485"/>
      <c r="E1998" s="486"/>
      <c r="F1998" s="486"/>
      <c r="G1998" s="487"/>
      <c r="H1998" s="488" t="str">
        <v/>
      </c>
      <c r="I1998" s="489">
        <v>0</v>
      </c>
      <c r="J1998" s="489">
        <v>0</v>
      </c>
      <c r="K1998" s="485"/>
      <c r="L1998" s="12">
        <v>0</v>
      </c>
    </row>
    <row r="1999" spans="1:12" x14ac:dyDescent="0.25">
      <c r="A1999" s="259">
        <f>IF(F1999&gt;0,COUNTIF(F$8:F1999,"&gt;0"),0)</f>
        <v>0</v>
      </c>
      <c r="B1999" s="483"/>
      <c r="C1999" s="484"/>
      <c r="D1999" s="485"/>
      <c r="E1999" s="486"/>
      <c r="F1999" s="486"/>
      <c r="G1999" s="487"/>
      <c r="H1999" s="488" t="str">
        <v/>
      </c>
      <c r="I1999" s="489">
        <v>0</v>
      </c>
      <c r="J1999" s="489">
        <v>0</v>
      </c>
      <c r="K1999" s="485"/>
      <c r="L1999" s="12">
        <v>0</v>
      </c>
    </row>
    <row r="2000" spans="1:12" x14ac:dyDescent="0.25">
      <c r="A2000" s="259">
        <f>IF(F2000&gt;0,COUNTIF(F$8:F2000,"&gt;0"),0)</f>
        <v>0</v>
      </c>
      <c r="B2000" s="483"/>
      <c r="C2000" s="484"/>
      <c r="D2000" s="485"/>
      <c r="E2000" s="486"/>
      <c r="F2000" s="486"/>
      <c r="G2000" s="487"/>
      <c r="H2000" s="488" t="str">
        <v/>
      </c>
      <c r="I2000" s="489">
        <v>0</v>
      </c>
      <c r="J2000" s="489">
        <v>0</v>
      </c>
      <c r="K2000" s="485"/>
      <c r="L2000" s="12">
        <v>0</v>
      </c>
    </row>
    <row r="2001" spans="1:12" x14ac:dyDescent="0.25">
      <c r="A2001" s="259">
        <f>IF(F2001&gt;0,COUNTIF(F$8:F2001,"&gt;0"),0)</f>
        <v>0</v>
      </c>
      <c r="B2001" s="483"/>
      <c r="C2001" s="484"/>
      <c r="D2001" s="485"/>
      <c r="E2001" s="486"/>
      <c r="F2001" s="486"/>
      <c r="G2001" s="487"/>
      <c r="H2001" s="488" t="str">
        <v/>
      </c>
      <c r="I2001" s="489">
        <v>0</v>
      </c>
      <c r="J2001" s="489">
        <v>0</v>
      </c>
      <c r="K2001" s="485"/>
      <c r="L2001" s="12">
        <v>0</v>
      </c>
    </row>
    <row r="2002" spans="1:12" x14ac:dyDescent="0.25">
      <c r="A2002" s="259">
        <f>IF(F2002&gt;0,COUNTIF(F$8:F2002,"&gt;0"),0)</f>
        <v>0</v>
      </c>
      <c r="B2002" s="483"/>
      <c r="C2002" s="484"/>
      <c r="D2002" s="485"/>
      <c r="E2002" s="486"/>
      <c r="F2002" s="486"/>
      <c r="G2002" s="487"/>
      <c r="H2002" s="488" t="str">
        <v/>
      </c>
      <c r="I2002" s="489">
        <v>0</v>
      </c>
      <c r="J2002" s="489">
        <v>0</v>
      </c>
      <c r="K2002" s="485"/>
      <c r="L2002" s="12">
        <v>0</v>
      </c>
    </row>
  </sheetData>
  <sheetProtection selectLockedCells="1"/>
  <mergeCells count="5">
    <mergeCell ref="E1:I1"/>
    <mergeCell ref="D5:G5"/>
    <mergeCell ref="E6:G6"/>
    <mergeCell ref="E2:I2"/>
    <mergeCell ref="E3:I3"/>
  </mergeCells>
  <phoneticPr fontId="64" type="noConversion"/>
  <conditionalFormatting sqref="A8:K1000 A2001:K2002">
    <cfRule type="expression" dxfId="104" priority="10">
      <formula>AND($B8&gt;0,$D8&gt;0,$E8&gt;0,$F8&gt;0,$G8&gt;0)</formula>
    </cfRule>
    <cfRule type="expression" dxfId="103" priority="11">
      <formula>AND($B8=0,$D8&gt;0,$E8=0,$F8=0,$G8=0)</formula>
    </cfRule>
  </conditionalFormatting>
  <conditionalFormatting sqref="A8:A1000 A2001:A2002">
    <cfRule type="cellIs" dxfId="102" priority="8" operator="equal">
      <formula>0</formula>
    </cfRule>
  </conditionalFormatting>
  <conditionalFormatting sqref="I8:J1000 I2001:J2002">
    <cfRule type="cellIs" dxfId="101" priority="7" operator="equal">
      <formula>0</formula>
    </cfRule>
  </conditionalFormatting>
  <conditionalFormatting sqref="I5:J5">
    <cfRule type="cellIs" dxfId="100" priority="5" operator="lessThan">
      <formula>1</formula>
    </cfRule>
    <cfRule type="cellIs" dxfId="99" priority="6" operator="greaterThan">
      <formula>1</formula>
    </cfRule>
  </conditionalFormatting>
  <conditionalFormatting sqref="A1001:K2000">
    <cfRule type="expression" dxfId="98" priority="3">
      <formula>AND($B1001&gt;0,$D1001&gt;0,$E1001&gt;0,$F1001&gt;0,$G1001&gt;0)</formula>
    </cfRule>
    <cfRule type="expression" dxfId="97" priority="4">
      <formula>AND($B1001=0,$D1001&gt;0,$E1001=0,$F1001=0,$G1001=0)</formula>
    </cfRule>
  </conditionalFormatting>
  <conditionalFormatting sqref="A1001:A2000">
    <cfRule type="cellIs" dxfId="96" priority="2" operator="equal">
      <formula>0</formula>
    </cfRule>
  </conditionalFormatting>
  <conditionalFormatting sqref="I1001:J2000">
    <cfRule type="cellIs" dxfId="95" priority="1" operator="equal">
      <formula>0</formula>
    </cfRule>
  </conditionalFormatting>
  <dataValidations count="1">
    <dataValidation type="list" allowBlank="1" showInputMessage="1" showErrorMessage="1" sqref="B8:B2002" xr:uid="{00000000-0002-0000-0000-000000000000}">
      <formula1>"Работа, Материалы"</formula1>
    </dataValidation>
  </dataValidations>
  <pageMargins left="0.7" right="0.7" top="0.75" bottom="0.75" header="0.3" footer="0.3"/>
  <pageSetup paperSize="9"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Контрагенты!$B$3:$B$7</xm:f>
          </x14:formula1>
          <xm:sqref>E2:I2</xm:sqref>
        </x14:dataValidation>
        <x14:dataValidation type="list" allowBlank="1" showInputMessage="1" showErrorMessage="1" xr:uid="{00000000-0002-0000-0000-000002000000}">
          <x14:formula1>
            <xm:f>'КС-2'!$V$9:$V$12</xm:f>
          </x14:formula1>
          <xm:sqref>E3:I3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7" filterMode="1">
    <tabColor rgb="FF00B050"/>
  </sheetPr>
  <dimension ref="B3:K2022"/>
  <sheetViews>
    <sheetView view="pageBreakPreview" topLeftCell="C1" zoomScaleNormal="100" zoomScaleSheetLayoutView="100" workbookViewId="0">
      <selection activeCell="J3" sqref="J3"/>
    </sheetView>
  </sheetViews>
  <sheetFormatPr defaultColWidth="9.140625" defaultRowHeight="15" x14ac:dyDescent="0.25"/>
  <cols>
    <col min="1" max="1" width="3" style="338" customWidth="1"/>
    <col min="2" max="2" width="3" style="338" hidden="1" customWidth="1"/>
    <col min="3" max="3" width="5.7109375" style="338" customWidth="1"/>
    <col min="4" max="4" width="8.42578125" style="335" hidden="1" customWidth="1"/>
    <col min="5" max="5" width="49.140625" style="338" bestFit="1" customWidth="1"/>
    <col min="6" max="6" width="9" style="335" bestFit="1" customWidth="1"/>
    <col min="7" max="7" width="12.140625" style="335" bestFit="1" customWidth="1"/>
    <col min="8" max="8" width="14.42578125" style="351" customWidth="1"/>
    <col min="9" max="10" width="18.5703125" style="351" bestFit="1" customWidth="1"/>
    <col min="11" max="11" width="9.140625" style="407" customWidth="1"/>
    <col min="12" max="16384" width="9.140625" style="338"/>
  </cols>
  <sheetData>
    <row r="3" spans="3:11" x14ac:dyDescent="0.25">
      <c r="J3" s="235" t="s">
        <v>81</v>
      </c>
    </row>
    <row r="4" spans="3:11" s="360" customFormat="1" ht="21" customHeight="1" x14ac:dyDescent="0.25">
      <c r="C4" s="355"/>
      <c r="D4" s="338"/>
      <c r="E4" s="356"/>
      <c r="F4" s="357"/>
      <c r="G4" s="358"/>
      <c r="H4" s="358"/>
      <c r="I4" s="359"/>
      <c r="J4" s="236" t="s">
        <v>82</v>
      </c>
      <c r="K4" s="408"/>
    </row>
    <row r="5" spans="3:11" s="365" customFormat="1" ht="36" customHeight="1" x14ac:dyDescent="0.25">
      <c r="C5" s="361"/>
      <c r="D5" s="362"/>
      <c r="E5" s="363" t="s">
        <v>83</v>
      </c>
      <c r="F5" s="364"/>
      <c r="G5" s="361"/>
      <c r="H5" s="565" t="s">
        <v>84</v>
      </c>
      <c r="I5" s="565"/>
      <c r="J5" s="565"/>
      <c r="K5" s="409"/>
    </row>
    <row r="6" spans="3:11" s="367" customFormat="1" ht="15.75" x14ac:dyDescent="0.25">
      <c r="C6" s="366"/>
      <c r="D6" s="362"/>
      <c r="E6" s="238" t="str">
        <f>CONCATENATE("Подрядчик: ",VLOOKUP(Материалы!E2,Контрагенты!B3:U7,7,0))</f>
        <v>Подрядчик: ООО СК«МЭС»</v>
      </c>
      <c r="F6" s="238"/>
      <c r="G6" s="239"/>
      <c r="H6" s="566" t="s">
        <v>85</v>
      </c>
      <c r="I6" s="566"/>
      <c r="J6" s="566"/>
      <c r="K6" s="409"/>
    </row>
    <row r="7" spans="3:11" s="367" customFormat="1" ht="15.75" x14ac:dyDescent="0.25">
      <c r="C7" s="366"/>
      <c r="D7" s="362"/>
      <c r="E7" s="282" t="str">
        <f>CONCATENATE("Калькуляция на сумму:       ",TEXT(I2017,"# ##0,00")," руб.")</f>
        <v>Калькуляция на сумму:       24 705 451,06 руб.</v>
      </c>
      <c r="F7" s="238"/>
      <c r="G7" s="239"/>
      <c r="H7" s="567" t="str">
        <f>CONCATENATE("Калькуляция на сумму:       ",TEXT(I2017,"# ##0,00")," руб.")</f>
        <v>Калькуляция на сумму:       24 705 451,06 руб.</v>
      </c>
      <c r="I7" s="567"/>
      <c r="J7" s="567"/>
      <c r="K7" s="409"/>
    </row>
    <row r="8" spans="3:11" s="372" customFormat="1" ht="120.75" customHeight="1" x14ac:dyDescent="0.25">
      <c r="C8" s="368"/>
      <c r="D8" s="369"/>
      <c r="E8" s="370" t="str">
        <f>VLOOKUP(Материалы!E2,Контрагенты!B3:Q7,11,0)</f>
        <v xml:space="preserve">
     директор                                                 Старков А.В. </v>
      </c>
      <c r="F8" s="370"/>
      <c r="G8" s="371"/>
      <c r="H8" s="568"/>
      <c r="I8" s="568"/>
      <c r="J8" s="568"/>
      <c r="K8" s="410"/>
    </row>
    <row r="9" spans="3:11" s="372" customFormat="1" ht="15.75" x14ac:dyDescent="0.25">
      <c r="C9" s="569" t="s">
        <v>86</v>
      </c>
      <c r="D9" s="564"/>
      <c r="E9" s="569"/>
      <c r="F9" s="569"/>
      <c r="G9" s="569"/>
      <c r="H9" s="569"/>
      <c r="I9" s="569"/>
      <c r="J9" s="569"/>
      <c r="K9" s="410"/>
    </row>
    <row r="10" spans="3:11" s="372" customFormat="1" ht="15.75" x14ac:dyDescent="0.25">
      <c r="C10" s="563" t="s">
        <v>87</v>
      </c>
      <c r="D10" s="564"/>
      <c r="E10" s="563"/>
      <c r="F10" s="563"/>
      <c r="G10" s="563"/>
      <c r="H10" s="563"/>
      <c r="I10" s="563"/>
      <c r="J10" s="563"/>
      <c r="K10" s="410"/>
    </row>
    <row r="11" spans="3:11" s="373" customFormat="1" ht="15.75" x14ac:dyDescent="0.25">
      <c r="C11" s="554" t="s">
        <v>88</v>
      </c>
      <c r="D11" s="555"/>
      <c r="E11" s="554"/>
      <c r="F11" s="554"/>
      <c r="G11" s="554"/>
      <c r="H11" s="554"/>
      <c r="I11" s="554"/>
      <c r="J11" s="554"/>
      <c r="K11" s="411"/>
    </row>
    <row r="12" spans="3:11" x14ac:dyDescent="0.2">
      <c r="C12" s="336"/>
      <c r="D12" s="337"/>
      <c r="E12" s="556"/>
      <c r="F12" s="556"/>
      <c r="G12" s="556"/>
      <c r="H12" s="556"/>
      <c r="I12" s="556"/>
      <c r="J12" s="556"/>
    </row>
    <row r="13" spans="3:11" ht="15.75" x14ac:dyDescent="0.25">
      <c r="C13" s="557" t="s">
        <v>89</v>
      </c>
      <c r="D13" s="374"/>
      <c r="E13" s="559" t="s">
        <v>90</v>
      </c>
      <c r="F13" s="559" t="s">
        <v>75</v>
      </c>
      <c r="G13" s="559" t="s">
        <v>12</v>
      </c>
      <c r="H13" s="561" t="s">
        <v>91</v>
      </c>
      <c r="I13" s="561" t="s">
        <v>13</v>
      </c>
      <c r="J13" s="561"/>
    </row>
    <row r="14" spans="3:11" s="342" customFormat="1" ht="15.75" x14ac:dyDescent="0.25">
      <c r="C14" s="558"/>
      <c r="D14" s="375"/>
      <c r="E14" s="560"/>
      <c r="F14" s="560"/>
      <c r="G14" s="560"/>
      <c r="H14" s="562"/>
      <c r="I14" s="376" t="s">
        <v>0</v>
      </c>
      <c r="J14" s="376" t="s">
        <v>1</v>
      </c>
      <c r="K14" s="412">
        <v>1</v>
      </c>
    </row>
    <row r="15" spans="3:11" x14ac:dyDescent="0.25">
      <c r="C15" s="377" cm="1">
        <f t="array" ref="C15:C2009">Материалы!A8:A2002</f>
        <v>0</v>
      </c>
      <c r="D15" s="378"/>
      <c r="E15" s="379" t="str" cm="1">
        <f t="array" ref="E15:E2009">Материалы!D8:D2002</f>
        <v>1.Низковольтное оборудование</v>
      </c>
      <c r="F15" s="380" cm="1">
        <f t="array" ref="F15:F2009">Материалы!E8:E2002</f>
        <v>0</v>
      </c>
      <c r="G15" s="380" cm="1">
        <f t="array" ref="G15:G2009">Материалы!F8:F2002</f>
        <v>0</v>
      </c>
      <c r="H15" s="381" cm="1">
        <f t="array" ref="H15:H2009">Материалы!L8:L2002</f>
        <v>0</v>
      </c>
      <c r="I15" s="381" cm="1">
        <f t="array" ref="I15:I2009">Материалы!I8:I2002</f>
        <v>0</v>
      </c>
      <c r="J15" s="381" cm="1">
        <f t="array" ref="J15:J2009">Материалы!J8:J2002</f>
        <v>0</v>
      </c>
      <c r="K15" s="407">
        <f>IF(E15&gt;0,1,0)</f>
        <v>1</v>
      </c>
    </row>
    <row r="16" spans="3:11" x14ac:dyDescent="0.25">
      <c r="C16" s="377">
        <v>0</v>
      </c>
      <c r="D16" s="378"/>
      <c r="E16" s="379" t="str">
        <v>Электрощитовая (секция №1)</v>
      </c>
      <c r="F16" s="380">
        <v>0</v>
      </c>
      <c r="G16" s="380">
        <v>0</v>
      </c>
      <c r="H16" s="381">
        <v>0</v>
      </c>
      <c r="I16" s="381">
        <v>0</v>
      </c>
      <c r="J16" s="381">
        <v>0</v>
      </c>
      <c r="K16" s="407">
        <f t="shared" ref="K16:K79" si="0">IF(E16&gt;0,1,0)</f>
        <v>1</v>
      </c>
    </row>
    <row r="17" spans="3:11" ht="30" x14ac:dyDescent="0.25">
      <c r="C17" s="377">
        <v>1</v>
      </c>
      <c r="D17" s="378"/>
      <c r="E17" s="379" t="str">
        <v>ВРУ1.1 Вводная панель (Электросчетчики поставка Заказчика)</v>
      </c>
      <c r="F17" s="380" t="str">
        <v>шт</v>
      </c>
      <c r="G17" s="380">
        <v>1</v>
      </c>
      <c r="H17" s="381">
        <v>161406</v>
      </c>
      <c r="I17" s="381">
        <v>161406</v>
      </c>
      <c r="J17" s="381">
        <v>0</v>
      </c>
      <c r="K17" s="407">
        <f t="shared" si="0"/>
        <v>1</v>
      </c>
    </row>
    <row r="18" spans="3:11" ht="30" x14ac:dyDescent="0.25">
      <c r="C18" s="377">
        <v>2</v>
      </c>
      <c r="D18" s="378"/>
      <c r="E18" s="379" t="str">
        <v>Монтаж и подключение шкафа ВРУ1.1 Вводная панель</v>
      </c>
      <c r="F18" s="380" t="str">
        <v>шт</v>
      </c>
      <c r="G18" s="380">
        <v>1</v>
      </c>
      <c r="H18" s="381">
        <v>45235.31</v>
      </c>
      <c r="I18" s="381">
        <v>0</v>
      </c>
      <c r="J18" s="381">
        <v>45235.31</v>
      </c>
      <c r="K18" s="407">
        <f t="shared" si="0"/>
        <v>1</v>
      </c>
    </row>
    <row r="19" spans="3:11" x14ac:dyDescent="0.25">
      <c r="C19" s="377">
        <v>3</v>
      </c>
      <c r="D19" s="378"/>
      <c r="E19" s="379" t="str">
        <v>ВРУ1.1 Распределительная панель</v>
      </c>
      <c r="F19" s="380" t="str">
        <v>шт</v>
      </c>
      <c r="G19" s="380">
        <v>1</v>
      </c>
      <c r="H19" s="381">
        <v>163173.78</v>
      </c>
      <c r="I19" s="381">
        <v>163173.78</v>
      </c>
      <c r="J19" s="381">
        <v>0</v>
      </c>
      <c r="K19" s="407">
        <f t="shared" si="0"/>
        <v>1</v>
      </c>
    </row>
    <row r="20" spans="3:11" ht="30" x14ac:dyDescent="0.25">
      <c r="C20" s="377">
        <v>4</v>
      </c>
      <c r="D20" s="378"/>
      <c r="E20" s="379" t="str">
        <v>Монтаж и подключение шкафа ВРУ1.1 Распределительная панель</v>
      </c>
      <c r="F20" s="380" t="str">
        <v>шт</v>
      </c>
      <c r="G20" s="380">
        <v>1</v>
      </c>
      <c r="H20" s="381">
        <v>45235.31</v>
      </c>
      <c r="I20" s="381">
        <v>0</v>
      </c>
      <c r="J20" s="381">
        <v>45235.31</v>
      </c>
      <c r="K20" s="407">
        <f t="shared" si="0"/>
        <v>1</v>
      </c>
    </row>
    <row r="21" spans="3:11" ht="30" x14ac:dyDescent="0.25">
      <c r="C21" s="377">
        <v>5</v>
      </c>
      <c r="D21" s="378"/>
      <c r="E21" s="379" t="str">
        <v>Шкаф ВРУ1.1 АВР1.1 (Электросчетчики поставка Заказчика)</v>
      </c>
      <c r="F21" s="380" t="str">
        <v>шт</v>
      </c>
      <c r="G21" s="380">
        <v>1</v>
      </c>
      <c r="H21" s="381">
        <v>21120</v>
      </c>
      <c r="I21" s="381">
        <v>21120</v>
      </c>
      <c r="J21" s="381">
        <v>0</v>
      </c>
      <c r="K21" s="407">
        <f t="shared" si="0"/>
        <v>1</v>
      </c>
    </row>
    <row r="22" spans="3:11" x14ac:dyDescent="0.25">
      <c r="C22" s="377">
        <v>6</v>
      </c>
      <c r="D22" s="378"/>
      <c r="E22" s="379" t="str">
        <v>Монтаж и подключение шкафа ВРУ1.1 АВР1.1</v>
      </c>
      <c r="F22" s="380" t="str">
        <v>шт</v>
      </c>
      <c r="G22" s="380">
        <v>1</v>
      </c>
      <c r="H22" s="381">
        <v>10675</v>
      </c>
      <c r="I22" s="381">
        <v>0</v>
      </c>
      <c r="J22" s="381">
        <v>10675</v>
      </c>
      <c r="K22" s="407">
        <f t="shared" si="0"/>
        <v>1</v>
      </c>
    </row>
    <row r="23" spans="3:11" ht="30" x14ac:dyDescent="0.25">
      <c r="C23" s="377">
        <v>7</v>
      </c>
      <c r="D23" s="378"/>
      <c r="E23" s="379" t="str">
        <v>Шкаф ВРУ1.1 ПЭСПЗ1.1 (Электросчетчики поставка Заказчика)</v>
      </c>
      <c r="F23" s="380" t="str">
        <v>шт</v>
      </c>
      <c r="G23" s="380">
        <v>1</v>
      </c>
      <c r="H23" s="381">
        <v>27840</v>
      </c>
      <c r="I23" s="381">
        <v>27840</v>
      </c>
      <c r="J23" s="381">
        <v>0</v>
      </c>
      <c r="K23" s="407">
        <f t="shared" si="0"/>
        <v>1</v>
      </c>
    </row>
    <row r="24" spans="3:11" x14ac:dyDescent="0.25">
      <c r="C24" s="377">
        <v>8</v>
      </c>
      <c r="D24" s="378"/>
      <c r="E24" s="379" t="str">
        <v>Монтаж и подключение шкафа ВРУ1.1 ПЭСПЗ1.1</v>
      </c>
      <c r="F24" s="380" t="str">
        <v>шт</v>
      </c>
      <c r="G24" s="380">
        <v>1</v>
      </c>
      <c r="H24" s="381">
        <v>10675</v>
      </c>
      <c r="I24" s="381">
        <v>0</v>
      </c>
      <c r="J24" s="381">
        <v>10675</v>
      </c>
      <c r="K24" s="407">
        <f t="shared" si="0"/>
        <v>1</v>
      </c>
    </row>
    <row r="25" spans="3:11" x14ac:dyDescent="0.25">
      <c r="C25" s="377">
        <v>9</v>
      </c>
      <c r="D25" s="378"/>
      <c r="E25" s="379" t="str">
        <v>Шкаф ВРУ1.1 ЩАП</v>
      </c>
      <c r="F25" s="380" t="str">
        <v>шт</v>
      </c>
      <c r="G25" s="380">
        <v>1</v>
      </c>
      <c r="H25" s="381">
        <v>27720</v>
      </c>
      <c r="I25" s="381">
        <v>27720</v>
      </c>
      <c r="J25" s="381">
        <v>0</v>
      </c>
      <c r="K25" s="407">
        <f t="shared" si="0"/>
        <v>1</v>
      </c>
    </row>
    <row r="26" spans="3:11" x14ac:dyDescent="0.25">
      <c r="C26" s="377">
        <v>10</v>
      </c>
      <c r="D26" s="378"/>
      <c r="E26" s="379" t="str">
        <v>Монтаж и подключение шкафа ВРУ1.1 ЩАП</v>
      </c>
      <c r="F26" s="380" t="str">
        <v>шт</v>
      </c>
      <c r="G26" s="380">
        <v>1</v>
      </c>
      <c r="H26" s="381">
        <v>10675</v>
      </c>
      <c r="I26" s="381">
        <v>0</v>
      </c>
      <c r="J26" s="381">
        <v>10675</v>
      </c>
      <c r="K26" s="407">
        <f t="shared" si="0"/>
        <v>1</v>
      </c>
    </row>
    <row r="27" spans="3:11" x14ac:dyDescent="0.25">
      <c r="C27" s="377">
        <v>11</v>
      </c>
      <c r="D27" s="378"/>
      <c r="E27" s="379" t="str">
        <v>Огнетушитель ОП-4 (з)</v>
      </c>
      <c r="F27" s="380" t="str">
        <v>шт</v>
      </c>
      <c r="G27" s="380">
        <v>1</v>
      </c>
      <c r="H27" s="381">
        <v>795</v>
      </c>
      <c r="I27" s="381">
        <v>795</v>
      </c>
      <c r="J27" s="381">
        <v>0</v>
      </c>
      <c r="K27" s="407">
        <f t="shared" si="0"/>
        <v>1</v>
      </c>
    </row>
    <row r="28" spans="3:11" ht="45" x14ac:dyDescent="0.25">
      <c r="C28" s="377">
        <v>12</v>
      </c>
      <c r="D28" s="378"/>
      <c r="E28" s="379" t="str">
        <v>Подставка "УНИВЕРСАЛЬНАЯ" под огн. до 16кг., цельнометаллическая(190/190/270мм) цвет красный</v>
      </c>
      <c r="F28" s="380" t="str">
        <v>шт</v>
      </c>
      <c r="G28" s="380">
        <v>1</v>
      </c>
      <c r="H28" s="381">
        <v>565</v>
      </c>
      <c r="I28" s="381">
        <v>565</v>
      </c>
      <c r="J28" s="381">
        <v>0</v>
      </c>
      <c r="K28" s="407">
        <f t="shared" si="0"/>
        <v>1</v>
      </c>
    </row>
    <row r="29" spans="3:11" x14ac:dyDescent="0.25">
      <c r="C29" s="377">
        <v>13</v>
      </c>
      <c r="D29" s="378"/>
      <c r="E29" s="379" t="str">
        <v>Ящик для песка V-0,125 м3 (700/400/375мм)</v>
      </c>
      <c r="F29" s="380" t="str">
        <v>шт</v>
      </c>
      <c r="G29" s="380">
        <v>1</v>
      </c>
      <c r="H29" s="381">
        <v>2850</v>
      </c>
      <c r="I29" s="381">
        <v>2850</v>
      </c>
      <c r="J29" s="381">
        <v>0</v>
      </c>
      <c r="K29" s="407">
        <f t="shared" si="0"/>
        <v>1</v>
      </c>
    </row>
    <row r="30" spans="3:11" x14ac:dyDescent="0.25">
      <c r="C30" s="377">
        <v>14</v>
      </c>
      <c r="D30" s="378"/>
      <c r="E30" s="379" t="str">
        <v>Ковер диэлектрический 750х750мм</v>
      </c>
      <c r="F30" s="380" t="str">
        <v>м</v>
      </c>
      <c r="G30" s="380">
        <v>5</v>
      </c>
      <c r="H30" s="381">
        <v>650</v>
      </c>
      <c r="I30" s="381">
        <v>3250</v>
      </c>
      <c r="J30" s="381">
        <v>0</v>
      </c>
      <c r="K30" s="407">
        <f t="shared" si="0"/>
        <v>1</v>
      </c>
    </row>
    <row r="31" spans="3:11" x14ac:dyDescent="0.25">
      <c r="C31" s="377">
        <v>15</v>
      </c>
      <c r="D31" s="378"/>
      <c r="E31" s="379" t="str">
        <v>Перчатки диэлектрические латексные 1кВ</v>
      </c>
      <c r="F31" s="380" t="str">
        <v>м</v>
      </c>
      <c r="G31" s="380">
        <v>1</v>
      </c>
      <c r="H31" s="381">
        <v>800</v>
      </c>
      <c r="I31" s="381">
        <v>800</v>
      </c>
      <c r="J31" s="381">
        <v>0</v>
      </c>
      <c r="K31" s="407">
        <f t="shared" si="0"/>
        <v>1</v>
      </c>
    </row>
    <row r="32" spans="3:11" ht="30" x14ac:dyDescent="0.25">
      <c r="C32" s="377">
        <v>16</v>
      </c>
      <c r="D32" s="378"/>
      <c r="E32" s="379" t="str">
        <v>Знак пластик Не включать! Работают люди S02 (100х200мм) PROxima</v>
      </c>
      <c r="F32" s="380" t="str">
        <v>м</v>
      </c>
      <c r="G32" s="380">
        <v>1</v>
      </c>
      <c r="H32" s="381">
        <v>90</v>
      </c>
      <c r="I32" s="381">
        <v>90</v>
      </c>
      <c r="J32" s="381">
        <v>0</v>
      </c>
      <c r="K32" s="407">
        <f t="shared" si="0"/>
        <v>1</v>
      </c>
    </row>
    <row r="33" spans="3:11" x14ac:dyDescent="0.25">
      <c r="C33" s="377">
        <v>17</v>
      </c>
      <c r="D33" s="378"/>
      <c r="E33" s="379" t="str">
        <v>Знак пластик Заземлено S05 (100х200мм) PROxima</v>
      </c>
      <c r="F33" s="380" t="str">
        <v>м</v>
      </c>
      <c r="G33" s="380">
        <v>1</v>
      </c>
      <c r="H33" s="381">
        <v>90</v>
      </c>
      <c r="I33" s="381">
        <v>90</v>
      </c>
      <c r="J33" s="381">
        <v>0</v>
      </c>
      <c r="K33" s="407">
        <f t="shared" si="0"/>
        <v>1</v>
      </c>
    </row>
    <row r="34" spans="3:11" x14ac:dyDescent="0.25">
      <c r="C34" s="377">
        <v>18</v>
      </c>
      <c r="D34" s="378"/>
      <c r="E34" s="379" t="str">
        <v>Совок</v>
      </c>
      <c r="F34" s="380" t="str">
        <v>шт</v>
      </c>
      <c r="G34" s="380">
        <v>1</v>
      </c>
      <c r="H34" s="381">
        <v>345</v>
      </c>
      <c r="I34" s="381">
        <v>345</v>
      </c>
      <c r="J34" s="381">
        <v>0</v>
      </c>
      <c r="K34" s="407">
        <f t="shared" si="0"/>
        <v>1</v>
      </c>
    </row>
    <row r="35" spans="3:11" x14ac:dyDescent="0.25">
      <c r="C35" s="377">
        <v>19</v>
      </c>
      <c r="D35" s="378"/>
      <c r="E35" s="379" t="str">
        <v>Указатель напряжения ПИН-90Э (ET-UNN101)</v>
      </c>
      <c r="F35" s="380" t="str">
        <v>шт</v>
      </c>
      <c r="G35" s="380">
        <v>1</v>
      </c>
      <c r="H35" s="381">
        <v>330</v>
      </c>
      <c r="I35" s="381">
        <v>330</v>
      </c>
      <c r="J35" s="381">
        <v>0</v>
      </c>
      <c r="K35" s="407">
        <f t="shared" si="0"/>
        <v>1</v>
      </c>
    </row>
    <row r="36" spans="3:11" x14ac:dyDescent="0.25">
      <c r="C36" s="377">
        <v>20</v>
      </c>
      <c r="D36" s="378"/>
      <c r="E36" s="379" t="str">
        <v>Комплектация электрощитовой средсвами защиты</v>
      </c>
      <c r="F36" s="380" t="str">
        <v>шт</v>
      </c>
      <c r="G36" s="380">
        <v>1</v>
      </c>
      <c r="H36" s="381">
        <v>3000</v>
      </c>
      <c r="I36" s="381">
        <v>0</v>
      </c>
      <c r="J36" s="381">
        <v>3000</v>
      </c>
      <c r="K36" s="407">
        <f t="shared" si="0"/>
        <v>1</v>
      </c>
    </row>
    <row r="37" spans="3:11" x14ac:dyDescent="0.25">
      <c r="C37" s="377">
        <v>0</v>
      </c>
      <c r="D37" s="378"/>
      <c r="E37" s="379" t="str">
        <v>Электрощитовая (секция №6)</v>
      </c>
      <c r="F37" s="380">
        <v>0</v>
      </c>
      <c r="G37" s="380">
        <v>0</v>
      </c>
      <c r="H37" s="381">
        <v>0</v>
      </c>
      <c r="I37" s="381">
        <v>0</v>
      </c>
      <c r="J37" s="381">
        <v>0</v>
      </c>
      <c r="K37" s="407">
        <f t="shared" si="0"/>
        <v>1</v>
      </c>
    </row>
    <row r="38" spans="3:11" x14ac:dyDescent="0.25">
      <c r="C38" s="377">
        <v>21</v>
      </c>
      <c r="D38" s="378"/>
      <c r="E38" s="379" t="str">
        <v>Шкаф ВРУ-1К Вводная панель</v>
      </c>
      <c r="F38" s="380" t="str">
        <v>шт</v>
      </c>
      <c r="G38" s="380">
        <v>1</v>
      </c>
      <c r="H38" s="381">
        <v>119520</v>
      </c>
      <c r="I38" s="381">
        <v>119520</v>
      </c>
      <c r="J38" s="381">
        <v>0</v>
      </c>
      <c r="K38" s="407">
        <f t="shared" si="0"/>
        <v>1</v>
      </c>
    </row>
    <row r="39" spans="3:11" ht="30" x14ac:dyDescent="0.25">
      <c r="C39" s="377">
        <v>22</v>
      </c>
      <c r="D39" s="378"/>
      <c r="E39" s="379" t="str">
        <v>Монтаж и подключение шкафа ВРУ-1К Вводная панель (Электросчетчики поставка Заказчика)</v>
      </c>
      <c r="F39" s="380" t="str">
        <v>шт</v>
      </c>
      <c r="G39" s="380">
        <v>1</v>
      </c>
      <c r="H39" s="381">
        <v>45235.31</v>
      </c>
      <c r="I39" s="381">
        <v>0</v>
      </c>
      <c r="J39" s="381">
        <v>45235.31</v>
      </c>
      <c r="K39" s="407">
        <f t="shared" si="0"/>
        <v>1</v>
      </c>
    </row>
    <row r="40" spans="3:11" x14ac:dyDescent="0.25">
      <c r="C40" s="377">
        <v>23</v>
      </c>
      <c r="D40" s="378"/>
      <c r="E40" s="379" t="str">
        <v>Шкаф ВРУ-1К Распределительная панель</v>
      </c>
      <c r="F40" s="380" t="str">
        <v>шт</v>
      </c>
      <c r="G40" s="380">
        <v>1</v>
      </c>
      <c r="H40" s="381">
        <v>59640</v>
      </c>
      <c r="I40" s="381">
        <v>59640</v>
      </c>
      <c r="J40" s="381">
        <v>0</v>
      </c>
      <c r="K40" s="407">
        <f t="shared" si="0"/>
        <v>1</v>
      </c>
    </row>
    <row r="41" spans="3:11" ht="45" x14ac:dyDescent="0.25">
      <c r="C41" s="377">
        <v>24</v>
      </c>
      <c r="D41" s="378"/>
      <c r="E41" s="379" t="str">
        <v>Монтаж и подключение шкафа ВРУ-1К Распределительная панель (Электросчетчики поставка Заказчика)</v>
      </c>
      <c r="F41" s="380" t="str">
        <v>шт</v>
      </c>
      <c r="G41" s="380">
        <v>1</v>
      </c>
      <c r="H41" s="381">
        <v>45235.31</v>
      </c>
      <c r="I41" s="381">
        <v>0</v>
      </c>
      <c r="J41" s="381">
        <v>45235.31</v>
      </c>
      <c r="K41" s="407">
        <f t="shared" si="0"/>
        <v>1</v>
      </c>
    </row>
    <row r="42" spans="3:11" x14ac:dyDescent="0.25">
      <c r="C42" s="377">
        <v>25</v>
      </c>
      <c r="D42" s="378"/>
      <c r="E42" s="379" t="str">
        <v>Огнетушитель ОП-4 (з)</v>
      </c>
      <c r="F42" s="380" t="str">
        <v>шт</v>
      </c>
      <c r="G42" s="380">
        <v>1</v>
      </c>
      <c r="H42" s="381">
        <v>795</v>
      </c>
      <c r="I42" s="381">
        <v>795</v>
      </c>
      <c r="J42" s="381">
        <v>0</v>
      </c>
      <c r="K42" s="407">
        <f t="shared" si="0"/>
        <v>1</v>
      </c>
    </row>
    <row r="43" spans="3:11" ht="45" x14ac:dyDescent="0.25">
      <c r="C43" s="377">
        <v>26</v>
      </c>
      <c r="D43" s="378"/>
      <c r="E43" s="379" t="str">
        <v>Подставка "УНИВЕРСАЛЬНАЯ" под огн. до 16кг., цельнометаллическая(190/190/270мм) цвет красный</v>
      </c>
      <c r="F43" s="380" t="str">
        <v>шт</v>
      </c>
      <c r="G43" s="380">
        <v>1</v>
      </c>
      <c r="H43" s="381">
        <v>565</v>
      </c>
      <c r="I43" s="381">
        <v>565</v>
      </c>
      <c r="J43" s="381">
        <v>0</v>
      </c>
      <c r="K43" s="407">
        <f t="shared" si="0"/>
        <v>1</v>
      </c>
    </row>
    <row r="44" spans="3:11" x14ac:dyDescent="0.25">
      <c r="C44" s="377">
        <v>27</v>
      </c>
      <c r="D44" s="378"/>
      <c r="E44" s="379" t="str">
        <v>Ящик для песка V-0,125 м3 (700/400/375мм)</v>
      </c>
      <c r="F44" s="380" t="str">
        <v>шт</v>
      </c>
      <c r="G44" s="380">
        <v>1</v>
      </c>
      <c r="H44" s="381">
        <v>2850</v>
      </c>
      <c r="I44" s="381">
        <v>2850</v>
      </c>
      <c r="J44" s="381">
        <v>0</v>
      </c>
      <c r="K44" s="407">
        <f t="shared" si="0"/>
        <v>1</v>
      </c>
    </row>
    <row r="45" spans="3:11" x14ac:dyDescent="0.25">
      <c r="C45" s="377">
        <v>28</v>
      </c>
      <c r="D45" s="378"/>
      <c r="E45" s="379" t="str">
        <v>Ковер диэлектрический 750х750мм</v>
      </c>
      <c r="F45" s="380" t="str">
        <v>м</v>
      </c>
      <c r="G45" s="380">
        <v>2</v>
      </c>
      <c r="H45" s="381">
        <v>650</v>
      </c>
      <c r="I45" s="381">
        <v>1300</v>
      </c>
      <c r="J45" s="381">
        <v>0</v>
      </c>
      <c r="K45" s="407">
        <f t="shared" si="0"/>
        <v>1</v>
      </c>
    </row>
    <row r="46" spans="3:11" x14ac:dyDescent="0.25">
      <c r="C46" s="377">
        <v>29</v>
      </c>
      <c r="D46" s="378"/>
      <c r="E46" s="379" t="str">
        <v>Перчатки диэлектрические латексные 1кВ</v>
      </c>
      <c r="F46" s="380" t="str">
        <v>м</v>
      </c>
      <c r="G46" s="380">
        <v>1</v>
      </c>
      <c r="H46" s="381">
        <v>800</v>
      </c>
      <c r="I46" s="381">
        <v>800</v>
      </c>
      <c r="J46" s="381">
        <v>0</v>
      </c>
      <c r="K46" s="407">
        <f t="shared" si="0"/>
        <v>1</v>
      </c>
    </row>
    <row r="47" spans="3:11" ht="30" x14ac:dyDescent="0.25">
      <c r="C47" s="377">
        <v>30</v>
      </c>
      <c r="D47" s="378"/>
      <c r="E47" s="379" t="str">
        <v>Знак пластик Не включать! Работают люди S02 (100х200мм) PROxima</v>
      </c>
      <c r="F47" s="380" t="str">
        <v>м</v>
      </c>
      <c r="G47" s="380">
        <v>1</v>
      </c>
      <c r="H47" s="381">
        <v>90</v>
      </c>
      <c r="I47" s="381">
        <v>90</v>
      </c>
      <c r="J47" s="381">
        <v>0</v>
      </c>
      <c r="K47" s="407">
        <f t="shared" si="0"/>
        <v>1</v>
      </c>
    </row>
    <row r="48" spans="3:11" x14ac:dyDescent="0.25">
      <c r="C48" s="377">
        <v>31</v>
      </c>
      <c r="D48" s="378"/>
      <c r="E48" s="379" t="str">
        <v>Знак пластик Заземлено S05 (100х200мм) PROxima</v>
      </c>
      <c r="F48" s="380" t="str">
        <v>м</v>
      </c>
      <c r="G48" s="380">
        <v>1</v>
      </c>
      <c r="H48" s="381">
        <v>90</v>
      </c>
      <c r="I48" s="381">
        <v>90</v>
      </c>
      <c r="J48" s="381">
        <v>0</v>
      </c>
      <c r="K48" s="407">
        <f t="shared" si="0"/>
        <v>1</v>
      </c>
    </row>
    <row r="49" spans="3:11" x14ac:dyDescent="0.25">
      <c r="C49" s="377">
        <v>32</v>
      </c>
      <c r="D49" s="378"/>
      <c r="E49" s="379" t="str">
        <v>Совок</v>
      </c>
      <c r="F49" s="380" t="str">
        <v>шт</v>
      </c>
      <c r="G49" s="380">
        <v>1</v>
      </c>
      <c r="H49" s="381">
        <v>345</v>
      </c>
      <c r="I49" s="381">
        <v>345</v>
      </c>
      <c r="J49" s="381">
        <v>0</v>
      </c>
      <c r="K49" s="407">
        <f t="shared" si="0"/>
        <v>1</v>
      </c>
    </row>
    <row r="50" spans="3:11" x14ac:dyDescent="0.25">
      <c r="C50" s="377">
        <v>33</v>
      </c>
      <c r="D50" s="378"/>
      <c r="E50" s="379" t="str">
        <v>Указатель напряжения ПИН-90Э (ET-UNN101)</v>
      </c>
      <c r="F50" s="380" t="str">
        <v>шт</v>
      </c>
      <c r="G50" s="380">
        <v>1</v>
      </c>
      <c r="H50" s="381">
        <v>330</v>
      </c>
      <c r="I50" s="381">
        <v>330</v>
      </c>
      <c r="J50" s="381">
        <v>0</v>
      </c>
      <c r="K50" s="407">
        <f t="shared" si="0"/>
        <v>1</v>
      </c>
    </row>
    <row r="51" spans="3:11" x14ac:dyDescent="0.25">
      <c r="C51" s="377">
        <v>34</v>
      </c>
      <c r="D51" s="378"/>
      <c r="E51" s="379" t="str">
        <v>Комплектация электрощитовой средсвами защиты</v>
      </c>
      <c r="F51" s="380" t="str">
        <v>шт</v>
      </c>
      <c r="G51" s="380">
        <v>1</v>
      </c>
      <c r="H51" s="381">
        <v>3000</v>
      </c>
      <c r="I51" s="381">
        <v>0</v>
      </c>
      <c r="J51" s="381">
        <v>3000</v>
      </c>
      <c r="K51" s="407">
        <f t="shared" si="0"/>
        <v>1</v>
      </c>
    </row>
    <row r="52" spans="3:11" x14ac:dyDescent="0.25">
      <c r="C52" s="377">
        <v>0</v>
      </c>
      <c r="D52" s="378"/>
      <c r="E52" s="379" t="str">
        <v>Электрощитовая (секция №8)</v>
      </c>
      <c r="F52" s="380">
        <v>0</v>
      </c>
      <c r="G52" s="380">
        <v>0</v>
      </c>
      <c r="H52" s="381">
        <v>0</v>
      </c>
      <c r="I52" s="381">
        <v>0</v>
      </c>
      <c r="J52" s="381">
        <v>0</v>
      </c>
      <c r="K52" s="407">
        <f t="shared" si="0"/>
        <v>1</v>
      </c>
    </row>
    <row r="53" spans="3:11" ht="30" x14ac:dyDescent="0.25">
      <c r="C53" s="377">
        <v>35</v>
      </c>
      <c r="D53" s="378"/>
      <c r="E53" s="379" t="str">
        <v>ВРУ1.2 Вводная панель (Электросчетчики поставка Заказчика)</v>
      </c>
      <c r="F53" s="380" t="str">
        <v>шт</v>
      </c>
      <c r="G53" s="380">
        <v>1</v>
      </c>
      <c r="H53" s="381">
        <v>161406</v>
      </c>
      <c r="I53" s="381">
        <v>161406</v>
      </c>
      <c r="J53" s="381">
        <v>0</v>
      </c>
      <c r="K53" s="407">
        <f t="shared" si="0"/>
        <v>1</v>
      </c>
    </row>
    <row r="54" spans="3:11" ht="30" x14ac:dyDescent="0.25">
      <c r="C54" s="377">
        <v>36</v>
      </c>
      <c r="D54" s="378"/>
      <c r="E54" s="379" t="str">
        <v>Монтаж и подключение шкафа ВРУ1.2 Вводная панель</v>
      </c>
      <c r="F54" s="380" t="str">
        <v>шт</v>
      </c>
      <c r="G54" s="380">
        <v>1</v>
      </c>
      <c r="H54" s="381">
        <v>45235.31</v>
      </c>
      <c r="I54" s="381">
        <v>0</v>
      </c>
      <c r="J54" s="381">
        <v>45235.31</v>
      </c>
      <c r="K54" s="407">
        <f t="shared" si="0"/>
        <v>1</v>
      </c>
    </row>
    <row r="55" spans="3:11" x14ac:dyDescent="0.25">
      <c r="C55" s="377">
        <v>37</v>
      </c>
      <c r="D55" s="378"/>
      <c r="E55" s="379" t="str">
        <v>ВРУ1.2 Распределительная панель</v>
      </c>
      <c r="F55" s="380" t="str">
        <v>шт</v>
      </c>
      <c r="G55" s="380">
        <v>1</v>
      </c>
      <c r="H55" s="381">
        <v>163173.78</v>
      </c>
      <c r="I55" s="381">
        <v>163173.78</v>
      </c>
      <c r="J55" s="381">
        <v>0</v>
      </c>
      <c r="K55" s="407">
        <f t="shared" si="0"/>
        <v>1</v>
      </c>
    </row>
    <row r="56" spans="3:11" ht="30" x14ac:dyDescent="0.25">
      <c r="C56" s="377">
        <v>38</v>
      </c>
      <c r="D56" s="378"/>
      <c r="E56" s="379" t="str">
        <v>Монтаж и подключение шкафа ВРУ1.2 Вводная панель</v>
      </c>
      <c r="F56" s="380" t="str">
        <v>шт</v>
      </c>
      <c r="G56" s="380">
        <v>1</v>
      </c>
      <c r="H56" s="381">
        <v>45235.31</v>
      </c>
      <c r="I56" s="381">
        <v>0</v>
      </c>
      <c r="J56" s="381">
        <v>45235.31</v>
      </c>
      <c r="K56" s="407">
        <f t="shared" si="0"/>
        <v>1</v>
      </c>
    </row>
    <row r="57" spans="3:11" ht="30" x14ac:dyDescent="0.25">
      <c r="C57" s="377">
        <v>39</v>
      </c>
      <c r="D57" s="378"/>
      <c r="E57" s="379" t="str">
        <v>Шкаф ВРУ1.2 АВР1.2 (Электросчетчики поставка Заказчика)</v>
      </c>
      <c r="F57" s="380" t="str">
        <v>шт</v>
      </c>
      <c r="G57" s="380">
        <v>1</v>
      </c>
      <c r="H57" s="381">
        <v>21120</v>
      </c>
      <c r="I57" s="381">
        <v>21120</v>
      </c>
      <c r="J57" s="381">
        <v>0</v>
      </c>
      <c r="K57" s="407">
        <f t="shared" si="0"/>
        <v>1</v>
      </c>
    </row>
    <row r="58" spans="3:11" x14ac:dyDescent="0.25">
      <c r="C58" s="377">
        <v>40</v>
      </c>
      <c r="D58" s="378"/>
      <c r="E58" s="379" t="str">
        <v>Монтаж и подключение шкафа ВРУ1.2 АВР1.2</v>
      </c>
      <c r="F58" s="380" t="str">
        <v>шт</v>
      </c>
      <c r="G58" s="380">
        <v>1</v>
      </c>
      <c r="H58" s="381">
        <v>10675</v>
      </c>
      <c r="I58" s="381">
        <v>0</v>
      </c>
      <c r="J58" s="381">
        <v>10675</v>
      </c>
      <c r="K58" s="407">
        <f t="shared" si="0"/>
        <v>1</v>
      </c>
    </row>
    <row r="59" spans="3:11" ht="30" x14ac:dyDescent="0.25">
      <c r="C59" s="377">
        <v>41</v>
      </c>
      <c r="D59" s="378"/>
      <c r="E59" s="379" t="str">
        <v>Шкаф ВРУ1.2 ПЭСПЗ1.2 (Электросчетчики поставка Заказчика)</v>
      </c>
      <c r="F59" s="380" t="str">
        <v>шт</v>
      </c>
      <c r="G59" s="380">
        <v>1</v>
      </c>
      <c r="H59" s="381">
        <v>27840</v>
      </c>
      <c r="I59" s="381">
        <v>27840</v>
      </c>
      <c r="J59" s="381">
        <v>0</v>
      </c>
      <c r="K59" s="407">
        <f t="shared" si="0"/>
        <v>1</v>
      </c>
    </row>
    <row r="60" spans="3:11" x14ac:dyDescent="0.25">
      <c r="C60" s="377">
        <v>42</v>
      </c>
      <c r="D60" s="378"/>
      <c r="E60" s="379" t="str">
        <v>Монтаж и подключение шкафа ВРУ1.2 ПЭСПЗ1.2</v>
      </c>
      <c r="F60" s="380" t="str">
        <v>шт</v>
      </c>
      <c r="G60" s="380">
        <v>1</v>
      </c>
      <c r="H60" s="381">
        <v>10675</v>
      </c>
      <c r="I60" s="381">
        <v>0</v>
      </c>
      <c r="J60" s="381">
        <v>10675</v>
      </c>
      <c r="K60" s="407">
        <f t="shared" si="0"/>
        <v>1</v>
      </c>
    </row>
    <row r="61" spans="3:11" x14ac:dyDescent="0.25">
      <c r="C61" s="377">
        <v>43</v>
      </c>
      <c r="D61" s="378"/>
      <c r="E61" s="379" t="str">
        <v>Шкаф ВРУ1.2 ЩАП</v>
      </c>
      <c r="F61" s="380" t="str">
        <v>шт</v>
      </c>
      <c r="G61" s="380">
        <v>1</v>
      </c>
      <c r="H61" s="381">
        <v>27720</v>
      </c>
      <c r="I61" s="381">
        <v>27720</v>
      </c>
      <c r="J61" s="381">
        <v>0</v>
      </c>
      <c r="K61" s="407">
        <f t="shared" si="0"/>
        <v>1</v>
      </c>
    </row>
    <row r="62" spans="3:11" x14ac:dyDescent="0.25">
      <c r="C62" s="377">
        <v>44</v>
      </c>
      <c r="D62" s="378"/>
      <c r="E62" s="379" t="str">
        <v>Монтаж и подключение шкафа ВРУ1.2 ЩАП</v>
      </c>
      <c r="F62" s="380" t="str">
        <v>шт</v>
      </c>
      <c r="G62" s="380">
        <v>1</v>
      </c>
      <c r="H62" s="381">
        <v>10675</v>
      </c>
      <c r="I62" s="381">
        <v>0</v>
      </c>
      <c r="J62" s="381">
        <v>10675</v>
      </c>
      <c r="K62" s="407">
        <f t="shared" si="0"/>
        <v>1</v>
      </c>
    </row>
    <row r="63" spans="3:11" x14ac:dyDescent="0.25">
      <c r="C63" s="377">
        <v>45</v>
      </c>
      <c r="D63" s="378"/>
      <c r="E63" s="379" t="str">
        <v>Огнетушитель ОП-4 (з)</v>
      </c>
      <c r="F63" s="380" t="str">
        <v>шт</v>
      </c>
      <c r="G63" s="380">
        <v>1</v>
      </c>
      <c r="H63" s="381">
        <v>795</v>
      </c>
      <c r="I63" s="381">
        <v>795</v>
      </c>
      <c r="J63" s="381">
        <v>0</v>
      </c>
      <c r="K63" s="407">
        <f t="shared" si="0"/>
        <v>1</v>
      </c>
    </row>
    <row r="64" spans="3:11" ht="45" x14ac:dyDescent="0.25">
      <c r="C64" s="377">
        <v>46</v>
      </c>
      <c r="D64" s="378"/>
      <c r="E64" s="379" t="str">
        <v>Подставка "УНИВЕРСАЛЬНАЯ" под огн. до 16кг., цельнометаллическая(190/190/270мм) цвет красный</v>
      </c>
      <c r="F64" s="380" t="str">
        <v>шт</v>
      </c>
      <c r="G64" s="380">
        <v>1</v>
      </c>
      <c r="H64" s="381">
        <v>565</v>
      </c>
      <c r="I64" s="381">
        <v>565</v>
      </c>
      <c r="J64" s="381">
        <v>0</v>
      </c>
      <c r="K64" s="407">
        <f t="shared" si="0"/>
        <v>1</v>
      </c>
    </row>
    <row r="65" spans="3:11" x14ac:dyDescent="0.25">
      <c r="C65" s="377">
        <v>47</v>
      </c>
      <c r="D65" s="378"/>
      <c r="E65" s="379" t="str">
        <v>Ящик для песка V-0,125 м3 (700/400/375мм)</v>
      </c>
      <c r="F65" s="380" t="str">
        <v>шт</v>
      </c>
      <c r="G65" s="380">
        <v>1</v>
      </c>
      <c r="H65" s="381">
        <v>2850</v>
      </c>
      <c r="I65" s="381">
        <v>2850</v>
      </c>
      <c r="J65" s="381">
        <v>0</v>
      </c>
      <c r="K65" s="407">
        <f t="shared" si="0"/>
        <v>1</v>
      </c>
    </row>
    <row r="66" spans="3:11" x14ac:dyDescent="0.25">
      <c r="C66" s="377">
        <v>48</v>
      </c>
      <c r="D66" s="378"/>
      <c r="E66" s="379" t="str">
        <v>Ковер диэлектрический 750х750мм</v>
      </c>
      <c r="F66" s="380" t="str">
        <v>м</v>
      </c>
      <c r="G66" s="380">
        <v>5</v>
      </c>
      <c r="H66" s="381">
        <v>650</v>
      </c>
      <c r="I66" s="381">
        <v>3250</v>
      </c>
      <c r="J66" s="381">
        <v>0</v>
      </c>
      <c r="K66" s="407">
        <f t="shared" si="0"/>
        <v>1</v>
      </c>
    </row>
    <row r="67" spans="3:11" x14ac:dyDescent="0.25">
      <c r="C67" s="377">
        <v>49</v>
      </c>
      <c r="D67" s="378"/>
      <c r="E67" s="379" t="str">
        <v>Перчатки диэлектрические латексные 1кВ</v>
      </c>
      <c r="F67" s="380" t="str">
        <v>м</v>
      </c>
      <c r="G67" s="380">
        <v>1</v>
      </c>
      <c r="H67" s="381">
        <v>800</v>
      </c>
      <c r="I67" s="381">
        <v>800</v>
      </c>
      <c r="J67" s="381">
        <v>0</v>
      </c>
      <c r="K67" s="407">
        <f t="shared" si="0"/>
        <v>1</v>
      </c>
    </row>
    <row r="68" spans="3:11" ht="30" x14ac:dyDescent="0.25">
      <c r="C68" s="377">
        <v>50</v>
      </c>
      <c r="D68" s="378"/>
      <c r="E68" s="379" t="str">
        <v>Знак пластик Не включать! Работают люди S02 (100х200мм) PROxima</v>
      </c>
      <c r="F68" s="380" t="str">
        <v>м</v>
      </c>
      <c r="G68" s="380">
        <v>1</v>
      </c>
      <c r="H68" s="381">
        <v>90</v>
      </c>
      <c r="I68" s="381">
        <v>90</v>
      </c>
      <c r="J68" s="381">
        <v>0</v>
      </c>
      <c r="K68" s="407">
        <f t="shared" si="0"/>
        <v>1</v>
      </c>
    </row>
    <row r="69" spans="3:11" x14ac:dyDescent="0.25">
      <c r="C69" s="377">
        <v>51</v>
      </c>
      <c r="D69" s="378"/>
      <c r="E69" s="379" t="str">
        <v>Знак пластик Заземлено S05 (100х200мм) PROxima</v>
      </c>
      <c r="F69" s="380" t="str">
        <v>м</v>
      </c>
      <c r="G69" s="380">
        <v>1</v>
      </c>
      <c r="H69" s="381">
        <v>90</v>
      </c>
      <c r="I69" s="381">
        <v>90</v>
      </c>
      <c r="J69" s="381">
        <v>0</v>
      </c>
      <c r="K69" s="407">
        <f t="shared" si="0"/>
        <v>1</v>
      </c>
    </row>
    <row r="70" spans="3:11" x14ac:dyDescent="0.25">
      <c r="C70" s="377">
        <v>52</v>
      </c>
      <c r="D70" s="378"/>
      <c r="E70" s="379" t="str">
        <v>Совок</v>
      </c>
      <c r="F70" s="380" t="str">
        <v>шт</v>
      </c>
      <c r="G70" s="380">
        <v>1</v>
      </c>
      <c r="H70" s="381">
        <v>345</v>
      </c>
      <c r="I70" s="381">
        <v>345</v>
      </c>
      <c r="J70" s="381">
        <v>0</v>
      </c>
      <c r="K70" s="407">
        <f t="shared" si="0"/>
        <v>1</v>
      </c>
    </row>
    <row r="71" spans="3:11" x14ac:dyDescent="0.25">
      <c r="C71" s="377">
        <v>53</v>
      </c>
      <c r="D71" s="378"/>
      <c r="E71" s="379" t="str">
        <v>Указатель напряжения ПИН-90Э (ET-UNN101)</v>
      </c>
      <c r="F71" s="380" t="str">
        <v>шт</v>
      </c>
      <c r="G71" s="380">
        <v>1</v>
      </c>
      <c r="H71" s="381">
        <v>330</v>
      </c>
      <c r="I71" s="381">
        <v>330</v>
      </c>
      <c r="J71" s="381">
        <v>0</v>
      </c>
      <c r="K71" s="407">
        <f t="shared" si="0"/>
        <v>1</v>
      </c>
    </row>
    <row r="72" spans="3:11" x14ac:dyDescent="0.25">
      <c r="C72" s="377">
        <v>54</v>
      </c>
      <c r="D72" s="378"/>
      <c r="E72" s="379" t="str">
        <v>Комплектация электрощитовой средсвами защиты</v>
      </c>
      <c r="F72" s="380" t="str">
        <v>шт</v>
      </c>
      <c r="G72" s="380">
        <v>1</v>
      </c>
      <c r="H72" s="381">
        <v>3000</v>
      </c>
      <c r="I72" s="381">
        <v>0</v>
      </c>
      <c r="J72" s="381">
        <v>3000</v>
      </c>
      <c r="K72" s="407">
        <f t="shared" si="0"/>
        <v>1</v>
      </c>
    </row>
    <row r="73" spans="3:11" x14ac:dyDescent="0.25">
      <c r="C73" s="377">
        <v>55</v>
      </c>
      <c r="D73" s="378"/>
      <c r="E73" s="379" t="str">
        <v>Ящик ГЗШ- 20 - шина медная 40-4</v>
      </c>
      <c r="F73" s="380" t="str">
        <v>шт</v>
      </c>
      <c r="G73" s="380">
        <v>2</v>
      </c>
      <c r="H73" s="381">
        <v>8326.5</v>
      </c>
      <c r="I73" s="381">
        <v>16653</v>
      </c>
      <c r="J73" s="381">
        <v>0</v>
      </c>
      <c r="K73" s="407">
        <f t="shared" si="0"/>
        <v>1</v>
      </c>
    </row>
    <row r="74" spans="3:11" x14ac:dyDescent="0.25">
      <c r="C74" s="377">
        <v>56</v>
      </c>
      <c r="D74" s="378"/>
      <c r="E74" s="379" t="str">
        <v>Монтаж и подключение</v>
      </c>
      <c r="F74" s="380" t="str">
        <v>шт</v>
      </c>
      <c r="G74" s="380">
        <v>2</v>
      </c>
      <c r="H74" s="381">
        <v>2135</v>
      </c>
      <c r="I74" s="381">
        <v>4270</v>
      </c>
      <c r="J74" s="381">
        <v>0</v>
      </c>
      <c r="K74" s="407">
        <f t="shared" si="0"/>
        <v>1</v>
      </c>
    </row>
    <row r="75" spans="3:11" ht="105" x14ac:dyDescent="0.25">
      <c r="C75" s="377">
        <v>57</v>
      </c>
      <c r="D75" s="378"/>
      <c r="E75" s="379" t="str">
        <v>Щит обогрева воронок ЩР1 без автоматики в составе:TITAN 3 Корпус металлический ЩРн-18 (265х440х120) IP31-1шт; Выключатель нагрузки 3п ВН-32 25А-1шт;  Выключатель автоматический дифференциальный АД-14 4п 16А 30мА С-1шт;Шина нулевая на DIN-изолятор ШНИ-6х9-8-Д-С-2шт.</v>
      </c>
      <c r="F75" s="380" t="str">
        <v>шт</v>
      </c>
      <c r="G75" s="380">
        <v>2</v>
      </c>
      <c r="H75" s="381">
        <v>5636.4</v>
      </c>
      <c r="I75" s="381">
        <v>11272.8</v>
      </c>
      <c r="J75" s="381">
        <v>0</v>
      </c>
      <c r="K75" s="407">
        <f t="shared" si="0"/>
        <v>1</v>
      </c>
    </row>
    <row r="76" spans="3:11" x14ac:dyDescent="0.25">
      <c r="C76" s="377">
        <v>58</v>
      </c>
      <c r="D76" s="378"/>
      <c r="E76" s="379" t="str">
        <v>Монтаж и подключение ЩР1</v>
      </c>
      <c r="F76" s="380" t="str">
        <v>шт</v>
      </c>
      <c r="G76" s="380">
        <v>2</v>
      </c>
      <c r="H76" s="381">
        <v>3202.5</v>
      </c>
      <c r="I76" s="381">
        <v>6405</v>
      </c>
      <c r="J76" s="381">
        <v>0</v>
      </c>
      <c r="K76" s="407">
        <f t="shared" si="0"/>
        <v>1</v>
      </c>
    </row>
    <row r="77" spans="3:11" x14ac:dyDescent="0.25">
      <c r="C77" s="377">
        <v>59</v>
      </c>
      <c r="D77" s="378"/>
      <c r="E77" s="379" t="str">
        <v>Щит отопления ЩР-2</v>
      </c>
      <c r="F77" s="380" t="str">
        <v>шт</v>
      </c>
      <c r="G77" s="380">
        <v>2</v>
      </c>
      <c r="H77" s="381">
        <v>5352.45</v>
      </c>
      <c r="I77" s="381">
        <v>10704.9</v>
      </c>
      <c r="J77" s="381">
        <v>0</v>
      </c>
      <c r="K77" s="407">
        <f t="shared" si="0"/>
        <v>1</v>
      </c>
    </row>
    <row r="78" spans="3:11" x14ac:dyDescent="0.25">
      <c r="C78" s="377">
        <v>60</v>
      </c>
      <c r="D78" s="378"/>
      <c r="E78" s="379" t="str">
        <v>Монтаж и подключение ЩР2</v>
      </c>
      <c r="F78" s="380" t="str">
        <v>шт</v>
      </c>
      <c r="G78" s="380">
        <v>2</v>
      </c>
      <c r="H78" s="381">
        <v>3202.5</v>
      </c>
      <c r="I78" s="381">
        <v>6405</v>
      </c>
      <c r="J78" s="381">
        <v>0</v>
      </c>
      <c r="K78" s="407">
        <f t="shared" si="0"/>
        <v>1</v>
      </c>
    </row>
    <row r="79" spans="3:11" ht="30" x14ac:dyDescent="0.25">
      <c r="C79" s="377">
        <v>61</v>
      </c>
      <c r="D79" s="378"/>
      <c r="E79" s="379" t="str">
        <v>Ящик с понижающим трансформатором ЯТП-230/36/0.25 IP30 с автоматами УХЛ4</v>
      </c>
      <c r="F79" s="380" t="str">
        <v>шт</v>
      </c>
      <c r="G79" s="380">
        <v>6</v>
      </c>
      <c r="H79" s="381">
        <v>5754.85</v>
      </c>
      <c r="I79" s="381">
        <v>34529.1</v>
      </c>
      <c r="J79" s="381">
        <v>0</v>
      </c>
      <c r="K79" s="407">
        <f t="shared" si="0"/>
        <v>1</v>
      </c>
    </row>
    <row r="80" spans="3:11" ht="45" x14ac:dyDescent="0.25">
      <c r="C80" s="377">
        <v>62</v>
      </c>
      <c r="D80" s="378"/>
      <c r="E80" s="379" t="str">
        <v>Монтаж и подключение Ящик с понижающим трансформатором ЯТП-220/36/0.25 IP30 с автоматами УХЛ4</v>
      </c>
      <c r="F80" s="380" t="str">
        <v>шт</v>
      </c>
      <c r="G80" s="380">
        <v>6</v>
      </c>
      <c r="H80" s="381">
        <v>1040.81</v>
      </c>
      <c r="I80" s="381">
        <v>6244.86</v>
      </c>
      <c r="J80" s="381">
        <v>0</v>
      </c>
      <c r="K80" s="407">
        <f t="shared" ref="K80:K143" si="1">IF(E80&gt;0,1,0)</f>
        <v>1</v>
      </c>
    </row>
    <row r="81" spans="3:11" x14ac:dyDescent="0.25">
      <c r="C81" s="377">
        <v>0</v>
      </c>
      <c r="D81" s="378"/>
      <c r="E81" s="379" t="str">
        <v>2.Светотехническая продукция</v>
      </c>
      <c r="F81" s="380">
        <v>0</v>
      </c>
      <c r="G81" s="380">
        <v>0</v>
      </c>
      <c r="H81" s="381">
        <v>0</v>
      </c>
      <c r="I81" s="381">
        <v>0</v>
      </c>
      <c r="J81" s="381">
        <v>0</v>
      </c>
      <c r="K81" s="407">
        <f t="shared" si="1"/>
        <v>1</v>
      </c>
    </row>
    <row r="82" spans="3:11" ht="30" x14ac:dyDescent="0.25">
      <c r="C82" s="377">
        <v>63</v>
      </c>
      <c r="D82" s="378"/>
      <c r="E82" s="379" t="str">
        <v>Кронштейн для уличного светильника PSL D40*1.5 (5009516)</v>
      </c>
      <c r="F82" s="380" t="str">
        <v>шт</v>
      </c>
      <c r="G82" s="380">
        <v>30</v>
      </c>
      <c r="H82" s="381">
        <v>516.66999999999996</v>
      </c>
      <c r="I82" s="381">
        <v>15500.1</v>
      </c>
      <c r="J82" s="381">
        <v>0</v>
      </c>
      <c r="K82" s="407">
        <f t="shared" si="1"/>
        <v>1</v>
      </c>
    </row>
    <row r="83" spans="3:11" x14ac:dyDescent="0.25">
      <c r="C83" s="377">
        <v>64</v>
      </c>
      <c r="D83" s="378"/>
      <c r="E83" s="379" t="str">
        <v>Монтаж кронштейна</v>
      </c>
      <c r="F83" s="380" t="str">
        <v>шт</v>
      </c>
      <c r="G83" s="380">
        <v>30</v>
      </c>
      <c r="H83" s="381">
        <v>1281</v>
      </c>
      <c r="I83" s="381">
        <v>0</v>
      </c>
      <c r="J83" s="381">
        <v>38430</v>
      </c>
      <c r="K83" s="407">
        <f t="shared" si="1"/>
        <v>1</v>
      </c>
    </row>
    <row r="84" spans="3:11" ht="30" x14ac:dyDescent="0.25">
      <c r="C84" s="377">
        <v>65</v>
      </c>
      <c r="D84" s="378"/>
      <c r="E84" s="379" t="str">
        <v>Светильник LED консольный уличный ДКУ 1002-30Д 5000К IP65 серый</v>
      </c>
      <c r="F84" s="380" t="str">
        <v>шт</v>
      </c>
      <c r="G84" s="380">
        <v>30</v>
      </c>
      <c r="H84" s="381">
        <v>2775.5</v>
      </c>
      <c r="I84" s="381">
        <v>83265</v>
      </c>
      <c r="J84" s="381">
        <v>0</v>
      </c>
      <c r="K84" s="407">
        <f t="shared" si="1"/>
        <v>1</v>
      </c>
    </row>
    <row r="85" spans="3:11" x14ac:dyDescent="0.25">
      <c r="C85" s="377">
        <v>66</v>
      </c>
      <c r="D85" s="378"/>
      <c r="E85" s="379" t="str">
        <v>Монтаж и подключение уличных светильников</v>
      </c>
      <c r="F85" s="380" t="str">
        <v>шт</v>
      </c>
      <c r="G85" s="380">
        <v>30</v>
      </c>
      <c r="H85" s="381">
        <v>2401.88</v>
      </c>
      <c r="I85" s="381">
        <v>0</v>
      </c>
      <c r="J85" s="381">
        <v>72056.399999999994</v>
      </c>
      <c r="K85" s="407">
        <f t="shared" si="1"/>
        <v>1</v>
      </c>
    </row>
    <row r="86" spans="3:11" ht="30" x14ac:dyDescent="0.25">
      <c r="C86" s="377">
        <v>67</v>
      </c>
      <c r="D86" s="378"/>
      <c r="E86" s="379" t="str">
        <v>Светильник светодиодный ДПО 5030 12Вт 4000K IP65 круг белый IEK</v>
      </c>
      <c r="F86" s="380" t="str">
        <v>шт</v>
      </c>
      <c r="G86" s="380">
        <v>286</v>
      </c>
      <c r="H86" s="381">
        <v>653.30999999999995</v>
      </c>
      <c r="I86" s="381">
        <v>186846.66</v>
      </c>
      <c r="J86" s="381">
        <v>0</v>
      </c>
      <c r="K86" s="407">
        <f t="shared" si="1"/>
        <v>1</v>
      </c>
    </row>
    <row r="87" spans="3:11" x14ac:dyDescent="0.25">
      <c r="C87" s="377">
        <v>68</v>
      </c>
      <c r="D87" s="378"/>
      <c r="E87" s="379" t="str">
        <v>Монтаж и подключение накладного светильника</v>
      </c>
      <c r="F87" s="380" t="str">
        <v>шт</v>
      </c>
      <c r="G87" s="380">
        <v>286</v>
      </c>
      <c r="H87" s="381">
        <v>384.3</v>
      </c>
      <c r="I87" s="381">
        <v>0</v>
      </c>
      <c r="J87" s="381">
        <v>109909.8</v>
      </c>
      <c r="K87" s="407">
        <f t="shared" si="1"/>
        <v>1</v>
      </c>
    </row>
    <row r="88" spans="3:11" x14ac:dyDescent="0.25">
      <c r="C88" s="377">
        <v>0</v>
      </c>
      <c r="D88" s="378"/>
      <c r="E88" s="379" t="str">
        <v>3.Кабельные изделия</v>
      </c>
      <c r="F88" s="380">
        <v>0</v>
      </c>
      <c r="G88" s="380">
        <v>0</v>
      </c>
      <c r="H88" s="381">
        <v>0</v>
      </c>
      <c r="I88" s="381">
        <v>0</v>
      </c>
      <c r="J88" s="381">
        <v>0</v>
      </c>
      <c r="K88" s="407">
        <f t="shared" si="1"/>
        <v>1</v>
      </c>
    </row>
    <row r="89" spans="3:11" x14ac:dyDescent="0.25">
      <c r="C89" s="377">
        <v>69</v>
      </c>
      <c r="D89" s="378"/>
      <c r="E89" s="379" t="str">
        <v>Кабель АВВГ нг(А)LS 5х50.0 0.66кВ МС</v>
      </c>
      <c r="F89" s="380" t="str">
        <v>м</v>
      </c>
      <c r="G89" s="380">
        <v>705</v>
      </c>
      <c r="H89" s="381">
        <v>587.13</v>
      </c>
      <c r="I89" s="381">
        <v>413926.65</v>
      </c>
      <c r="J89" s="381">
        <v>0</v>
      </c>
      <c r="K89" s="407">
        <f t="shared" si="1"/>
        <v>1</v>
      </c>
    </row>
    <row r="90" spans="3:11" ht="30" x14ac:dyDescent="0.25">
      <c r="C90" s="377">
        <v>70</v>
      </c>
      <c r="D90" s="378"/>
      <c r="E90" s="379" t="str">
        <v>Монтаж кабеля по кирпичной кладке и затягивание в трубы до АВВГ 250мм2</v>
      </c>
      <c r="F90" s="380" t="str">
        <v>м</v>
      </c>
      <c r="G90" s="380">
        <v>705</v>
      </c>
      <c r="H90" s="381">
        <v>800.63</v>
      </c>
      <c r="I90" s="381">
        <v>0</v>
      </c>
      <c r="J90" s="381">
        <v>564444.15</v>
      </c>
      <c r="K90" s="407">
        <f t="shared" si="1"/>
        <v>1</v>
      </c>
    </row>
    <row r="91" spans="3:11" x14ac:dyDescent="0.25">
      <c r="C91" s="377">
        <v>71</v>
      </c>
      <c r="D91" s="378"/>
      <c r="E91" s="379" t="str">
        <v>Кабель АВВГнг(А)-LS 5х35.0 ок(N PE)-0.66</v>
      </c>
      <c r="F91" s="380" t="str">
        <v>м</v>
      </c>
      <c r="G91" s="380">
        <v>399</v>
      </c>
      <c r="H91" s="381">
        <v>373.63</v>
      </c>
      <c r="I91" s="381">
        <v>149078.37</v>
      </c>
      <c r="J91" s="381">
        <v>0</v>
      </c>
      <c r="K91" s="407">
        <f t="shared" si="1"/>
        <v>1</v>
      </c>
    </row>
    <row r="92" spans="3:11" ht="30" x14ac:dyDescent="0.25">
      <c r="C92" s="377">
        <v>72</v>
      </c>
      <c r="D92" s="378"/>
      <c r="E92" s="379" t="str">
        <v>Монтаж кабеля по кирпичной кладке и затягивание в трубы до АВВГ 175мм2</v>
      </c>
      <c r="F92" s="380" t="str">
        <v>м</v>
      </c>
      <c r="G92" s="380">
        <v>399</v>
      </c>
      <c r="H92" s="381">
        <v>533.75</v>
      </c>
      <c r="I92" s="381">
        <v>0</v>
      </c>
      <c r="J92" s="381">
        <v>212966.25</v>
      </c>
      <c r="K92" s="407">
        <f t="shared" si="1"/>
        <v>1</v>
      </c>
    </row>
    <row r="93" spans="3:11" ht="30" x14ac:dyDescent="0.25">
      <c r="C93" s="377">
        <v>73</v>
      </c>
      <c r="D93" s="378"/>
      <c r="E93" s="379" t="str">
        <v>Кабель силовой ВВГ-Пнг(А) 3x1,5 ок(N, PE)-0.66 (100м)</v>
      </c>
      <c r="F93" s="380" t="str">
        <v>м</v>
      </c>
      <c r="G93" s="380">
        <v>3720</v>
      </c>
      <c r="H93" s="381">
        <v>59.91</v>
      </c>
      <c r="I93" s="381">
        <v>222865.2</v>
      </c>
      <c r="J93" s="381">
        <v>0</v>
      </c>
      <c r="K93" s="407">
        <f t="shared" si="1"/>
        <v>1</v>
      </c>
    </row>
    <row r="94" spans="3:11" ht="30" x14ac:dyDescent="0.25">
      <c r="C94" s="377">
        <v>74</v>
      </c>
      <c r="D94" s="378"/>
      <c r="E94" s="379" t="str">
        <v>Кабель силовой ВВГ-Пнг(А)-LS 3x2,5 ок(N, PE)-0.66 (100м)</v>
      </c>
      <c r="F94" s="380" t="str">
        <v>м</v>
      </c>
      <c r="G94" s="380">
        <v>1457</v>
      </c>
      <c r="H94" s="381">
        <v>98.21</v>
      </c>
      <c r="I94" s="381">
        <v>143091.97</v>
      </c>
      <c r="J94" s="381">
        <v>0</v>
      </c>
      <c r="K94" s="407">
        <f t="shared" si="1"/>
        <v>1</v>
      </c>
    </row>
    <row r="95" spans="3:11" ht="30" x14ac:dyDescent="0.25">
      <c r="C95" s="377">
        <v>75</v>
      </c>
      <c r="D95" s="378"/>
      <c r="E95" s="379" t="str">
        <v>Кабель силовой ВВГнг(А)-LS 5х2,5ок(N,PE)-0.66 ТРТС</v>
      </c>
      <c r="F95" s="380" t="str">
        <v>м</v>
      </c>
      <c r="G95" s="380">
        <v>24</v>
      </c>
      <c r="H95" s="381">
        <v>190.57</v>
      </c>
      <c r="I95" s="381">
        <v>4573.68</v>
      </c>
      <c r="J95" s="381">
        <v>0</v>
      </c>
      <c r="K95" s="407">
        <f t="shared" si="1"/>
        <v>1</v>
      </c>
    </row>
    <row r="96" spans="3:11" ht="30" x14ac:dyDescent="0.25">
      <c r="C96" s="377">
        <v>76</v>
      </c>
      <c r="D96" s="378"/>
      <c r="E96" s="379" t="str">
        <v>Кабель силовой ВВГнг(А)-LS 5х4-0.660 однопроволочный ТРТС</v>
      </c>
      <c r="F96" s="380" t="str">
        <v>м</v>
      </c>
      <c r="G96" s="380">
        <v>3</v>
      </c>
      <c r="H96" s="381">
        <v>266.88</v>
      </c>
      <c r="I96" s="381">
        <v>800.64</v>
      </c>
      <c r="J96" s="381">
        <v>0</v>
      </c>
      <c r="K96" s="407">
        <f t="shared" si="1"/>
        <v>1</v>
      </c>
    </row>
    <row r="97" spans="3:11" x14ac:dyDescent="0.25">
      <c r="C97" s="377">
        <v>77</v>
      </c>
      <c r="D97" s="378"/>
      <c r="E97" s="379" t="str">
        <v>Кабель силовой ВВГ-нг (А)-LS 4х1.5 ТРТС (100м)</v>
      </c>
      <c r="F97" s="380" t="str">
        <v>м</v>
      </c>
      <c r="G97" s="380">
        <v>610</v>
      </c>
      <c r="H97" s="381">
        <v>93.95</v>
      </c>
      <c r="I97" s="381">
        <v>57309.5</v>
      </c>
      <c r="J97" s="381">
        <v>0</v>
      </c>
      <c r="K97" s="407">
        <f t="shared" si="1"/>
        <v>1</v>
      </c>
    </row>
    <row r="98" spans="3:11" ht="30" x14ac:dyDescent="0.25">
      <c r="C98" s="377">
        <v>78</v>
      </c>
      <c r="D98" s="378"/>
      <c r="E98" s="379" t="str">
        <v>Кабель силовой ВВГнг(А)-LS 5х1.5ок(N,PE)-0.66 100м</v>
      </c>
      <c r="F98" s="380" t="str">
        <v>м</v>
      </c>
      <c r="G98" s="380">
        <v>505</v>
      </c>
      <c r="H98" s="381">
        <v>128.09</v>
      </c>
      <c r="I98" s="381">
        <v>64685.45</v>
      </c>
      <c r="J98" s="381">
        <v>0</v>
      </c>
      <c r="K98" s="407">
        <f t="shared" si="1"/>
        <v>1</v>
      </c>
    </row>
    <row r="99" spans="3:11" ht="30" x14ac:dyDescent="0.25">
      <c r="C99" s="377">
        <v>79</v>
      </c>
      <c r="D99" s="378"/>
      <c r="E99" s="379" t="str">
        <v>Монтаж кабеля по кирпичной кладке и затягивание в трубы до 20мм2</v>
      </c>
      <c r="F99" s="380" t="str">
        <v>м</v>
      </c>
      <c r="G99" s="380">
        <v>6319</v>
      </c>
      <c r="H99" s="381">
        <v>88.07</v>
      </c>
      <c r="I99" s="381">
        <v>0</v>
      </c>
      <c r="J99" s="381">
        <v>556514.32999999996</v>
      </c>
      <c r="K99" s="407">
        <f t="shared" si="1"/>
        <v>1</v>
      </c>
    </row>
    <row r="100" spans="3:11" x14ac:dyDescent="0.25">
      <c r="C100" s="377">
        <v>80</v>
      </c>
      <c r="D100" s="378"/>
      <c r="E100" s="379" t="str">
        <v>Кабель силовой ВВГ нг(А)-LS 5*6 барабан ТРТС</v>
      </c>
      <c r="F100" s="380" t="str">
        <v>м</v>
      </c>
      <c r="G100" s="380">
        <v>174</v>
      </c>
      <c r="H100" s="381">
        <v>411.26</v>
      </c>
      <c r="I100" s="381">
        <v>71559.240000000005</v>
      </c>
      <c r="J100" s="381">
        <v>0</v>
      </c>
      <c r="K100" s="407">
        <f t="shared" si="1"/>
        <v>1</v>
      </c>
    </row>
    <row r="101" spans="3:11" ht="30" x14ac:dyDescent="0.25">
      <c r="C101" s="377">
        <v>81</v>
      </c>
      <c r="D101" s="378"/>
      <c r="E101" s="379" t="str">
        <v>Монтаж кабеля по кирпичной кладке и затягивание в трубы, в лотке до 30мм2</v>
      </c>
      <c r="F101" s="380" t="str">
        <v>м</v>
      </c>
      <c r="G101" s="380">
        <v>174</v>
      </c>
      <c r="H101" s="381">
        <v>165.38</v>
      </c>
      <c r="I101" s="381">
        <v>0</v>
      </c>
      <c r="J101" s="381">
        <v>28776.12</v>
      </c>
      <c r="K101" s="407">
        <f t="shared" si="1"/>
        <v>1</v>
      </c>
    </row>
    <row r="102" spans="3:11" x14ac:dyDescent="0.25">
      <c r="C102" s="377">
        <v>82</v>
      </c>
      <c r="D102" s="378"/>
      <c r="E102" s="379" t="str">
        <v>Кабель ВВГ -П нг(А)FRLS 3х1.5 0.66кВ (бухта)</v>
      </c>
      <c r="F102" s="380" t="str">
        <v>м</v>
      </c>
      <c r="G102" s="380">
        <v>2371</v>
      </c>
      <c r="H102" s="381">
        <v>74.73</v>
      </c>
      <c r="I102" s="381">
        <v>177184.83</v>
      </c>
      <c r="J102" s="381">
        <v>0</v>
      </c>
      <c r="K102" s="407">
        <f t="shared" si="1"/>
        <v>1</v>
      </c>
    </row>
    <row r="103" spans="3:11" x14ac:dyDescent="0.25">
      <c r="C103" s="377">
        <v>83</v>
      </c>
      <c r="D103" s="378"/>
      <c r="E103" s="379" t="str">
        <v>Кабель ВВГ нг(А)FRLS 4х1.5 0.66кВ</v>
      </c>
      <c r="F103" s="380" t="str">
        <v>м</v>
      </c>
      <c r="G103" s="380">
        <v>80</v>
      </c>
      <c r="H103" s="381">
        <v>118.8</v>
      </c>
      <c r="I103" s="381">
        <v>9504</v>
      </c>
      <c r="J103" s="381">
        <v>0</v>
      </c>
      <c r="K103" s="407">
        <f t="shared" si="1"/>
        <v>1</v>
      </c>
    </row>
    <row r="104" spans="3:11" x14ac:dyDescent="0.25">
      <c r="C104" s="377">
        <v>84</v>
      </c>
      <c r="D104" s="378"/>
      <c r="E104" s="379" t="str">
        <v>Кабель ВВГ -П нг(А)FRLS 3х2.5 0.66кВ</v>
      </c>
      <c r="F104" s="380" t="str">
        <v>м</v>
      </c>
      <c r="G104" s="380">
        <v>352</v>
      </c>
      <c r="H104" s="381">
        <v>115.29</v>
      </c>
      <c r="I104" s="381">
        <v>40582.080000000002</v>
      </c>
      <c r="J104" s="381">
        <v>0</v>
      </c>
      <c r="K104" s="407">
        <f t="shared" si="1"/>
        <v>1</v>
      </c>
    </row>
    <row r="105" spans="3:11" ht="30" x14ac:dyDescent="0.25">
      <c r="C105" s="377">
        <v>85</v>
      </c>
      <c r="D105" s="378"/>
      <c r="E105" s="379" t="str">
        <v>Монтаж кабеля по кирпичной кладке и затягивание в трубы до 20мм2</v>
      </c>
      <c r="F105" s="380" t="str">
        <v>м</v>
      </c>
      <c r="G105" s="380">
        <v>2803</v>
      </c>
      <c r="H105" s="381">
        <v>88.07</v>
      </c>
      <c r="I105" s="381">
        <v>0</v>
      </c>
      <c r="J105" s="381">
        <v>246860.21</v>
      </c>
      <c r="K105" s="407">
        <f t="shared" si="1"/>
        <v>1</v>
      </c>
    </row>
    <row r="106" spans="3:11" ht="30" x14ac:dyDescent="0.25">
      <c r="C106" s="377">
        <v>86</v>
      </c>
      <c r="D106" s="378"/>
      <c r="E106" s="379" t="str">
        <v>Кабель силовой ВВГнг(А)-FRLS 5х6,0 ок (N.РЕ)-0,66 ТРТС</v>
      </c>
      <c r="F106" s="380" t="str">
        <v>м</v>
      </c>
      <c r="G106" s="380">
        <v>27</v>
      </c>
      <c r="H106" s="381">
        <v>457.54</v>
      </c>
      <c r="I106" s="381">
        <v>12353.58</v>
      </c>
      <c r="J106" s="381">
        <v>0</v>
      </c>
      <c r="K106" s="407">
        <f t="shared" si="1"/>
        <v>1</v>
      </c>
    </row>
    <row r="107" spans="3:11" ht="30" x14ac:dyDescent="0.25">
      <c r="C107" s="377">
        <v>87</v>
      </c>
      <c r="D107" s="378"/>
      <c r="E107" s="379" t="str">
        <v>Монтаж кабеля по кирпичной кладке и затягивание в трубы, в лотке до 30мм2</v>
      </c>
      <c r="F107" s="380" t="str">
        <v>м</v>
      </c>
      <c r="G107" s="380">
        <v>27</v>
      </c>
      <c r="H107" s="381">
        <v>165.38</v>
      </c>
      <c r="I107" s="381">
        <v>0</v>
      </c>
      <c r="J107" s="381">
        <v>4465.26</v>
      </c>
      <c r="K107" s="407">
        <f t="shared" si="1"/>
        <v>1</v>
      </c>
    </row>
    <row r="108" spans="3:11" ht="30" x14ac:dyDescent="0.25">
      <c r="C108" s="377">
        <v>88</v>
      </c>
      <c r="D108" s="378"/>
      <c r="E108" s="379" t="str">
        <v>Провод ПУВнг(А)-LS 1х6 желто зеленый однопроволочный</v>
      </c>
      <c r="F108" s="380" t="str">
        <v>м</v>
      </c>
      <c r="G108" s="380">
        <v>6</v>
      </c>
      <c r="H108" s="381">
        <v>77.180000000000007</v>
      </c>
      <c r="I108" s="381">
        <v>463.08</v>
      </c>
      <c r="J108" s="381">
        <v>0</v>
      </c>
      <c r="K108" s="407">
        <f t="shared" si="1"/>
        <v>1</v>
      </c>
    </row>
    <row r="109" spans="3:11" ht="30" x14ac:dyDescent="0.25">
      <c r="C109" s="377">
        <v>89</v>
      </c>
      <c r="D109" s="378"/>
      <c r="E109" s="379" t="str">
        <v>Монтаж кабеля по кирпичной кладке и затягивание в трубы до 20мм2</v>
      </c>
      <c r="F109" s="380" t="str">
        <v>м</v>
      </c>
      <c r="G109" s="380">
        <v>6</v>
      </c>
      <c r="H109" s="381">
        <v>90.96</v>
      </c>
      <c r="I109" s="381">
        <v>0</v>
      </c>
      <c r="J109" s="381">
        <v>545.76</v>
      </c>
      <c r="K109" s="407">
        <f t="shared" si="1"/>
        <v>1</v>
      </c>
    </row>
    <row r="110" spans="3:11" x14ac:dyDescent="0.25">
      <c r="C110" s="377">
        <v>90</v>
      </c>
      <c r="D110" s="378"/>
      <c r="E110" s="379" t="str">
        <v>Провод ПуВ 1х50 белый</v>
      </c>
      <c r="F110" s="380" t="str">
        <v>м</v>
      </c>
      <c r="G110" s="380">
        <v>3</v>
      </c>
      <c r="H110" s="381">
        <v>661.85</v>
      </c>
      <c r="I110" s="381">
        <v>1985.55</v>
      </c>
      <c r="J110" s="381">
        <v>0</v>
      </c>
      <c r="K110" s="407">
        <f t="shared" si="1"/>
        <v>1</v>
      </c>
    </row>
    <row r="111" spans="3:11" ht="30" x14ac:dyDescent="0.25">
      <c r="C111" s="377">
        <v>91</v>
      </c>
      <c r="D111" s="378"/>
      <c r="E111" s="379" t="str">
        <v>Монтаж провода по кирпичной кладке и затягивание в трубы до 50мм2</v>
      </c>
      <c r="F111" s="380" t="str">
        <v>м</v>
      </c>
      <c r="G111" s="380">
        <v>3</v>
      </c>
      <c r="H111" s="381">
        <v>160.13</v>
      </c>
      <c r="I111" s="381">
        <v>0</v>
      </c>
      <c r="J111" s="381">
        <v>480.39</v>
      </c>
      <c r="K111" s="407">
        <f t="shared" si="1"/>
        <v>1</v>
      </c>
    </row>
    <row r="112" spans="3:11" x14ac:dyDescent="0.25">
      <c r="C112" s="377">
        <v>92</v>
      </c>
      <c r="D112" s="378"/>
      <c r="E112" s="379" t="str">
        <v>Кабель ВВГ нг(А)FRLS 5х10.0 0.66кВ</v>
      </c>
      <c r="F112" s="380" t="str">
        <v>м</v>
      </c>
      <c r="G112" s="380">
        <v>22</v>
      </c>
      <c r="H112" s="381">
        <v>790</v>
      </c>
      <c r="I112" s="381">
        <v>17380</v>
      </c>
      <c r="J112" s="381">
        <v>0</v>
      </c>
      <c r="K112" s="407">
        <f t="shared" si="1"/>
        <v>1</v>
      </c>
    </row>
    <row r="113" spans="3:11" x14ac:dyDescent="0.25">
      <c r="C113" s="377">
        <v>93</v>
      </c>
      <c r="D113" s="378"/>
      <c r="E113" s="379" t="str">
        <v>Монтаж кабеля в лоток, в трубе до ВВГ 50мм2</v>
      </c>
      <c r="F113" s="380" t="str">
        <v>м</v>
      </c>
      <c r="G113" s="380">
        <v>22</v>
      </c>
      <c r="H113" s="381">
        <v>220</v>
      </c>
      <c r="I113" s="381">
        <v>0</v>
      </c>
      <c r="J113" s="381">
        <v>4840</v>
      </c>
      <c r="K113" s="407">
        <f t="shared" si="1"/>
        <v>1</v>
      </c>
    </row>
    <row r="114" spans="3:11" x14ac:dyDescent="0.25">
      <c r="C114" s="377">
        <v>0</v>
      </c>
      <c r="D114" s="378"/>
      <c r="E114" s="379" t="str">
        <v>4.Электрортехнические изделия</v>
      </c>
      <c r="F114" s="380">
        <v>0</v>
      </c>
      <c r="G114" s="380">
        <v>0</v>
      </c>
      <c r="H114" s="381">
        <v>0</v>
      </c>
      <c r="I114" s="381">
        <v>0</v>
      </c>
      <c r="J114" s="381">
        <v>0</v>
      </c>
      <c r="K114" s="407">
        <f t="shared" si="1"/>
        <v>1</v>
      </c>
    </row>
    <row r="115" spans="3:11" ht="45" x14ac:dyDescent="0.25">
      <c r="C115" s="377">
        <v>94</v>
      </c>
      <c r="D115" s="378"/>
      <c r="E115" s="379" t="str">
        <v>FORS Выключатель 1-клавишный проходной для открытой установки 10А IP54 ВС20-1-0-ФБ белый ФОРС</v>
      </c>
      <c r="F115" s="380" t="str">
        <v>шт</v>
      </c>
      <c r="G115" s="380">
        <v>32</v>
      </c>
      <c r="H115" s="381">
        <v>385.88</v>
      </c>
      <c r="I115" s="381">
        <v>12348.16</v>
      </c>
      <c r="J115" s="381">
        <v>0</v>
      </c>
      <c r="K115" s="407">
        <f t="shared" si="1"/>
        <v>1</v>
      </c>
    </row>
    <row r="116" spans="3:11" ht="60" x14ac:dyDescent="0.25">
      <c r="C116" s="377">
        <v>95</v>
      </c>
      <c r="D116" s="378"/>
      <c r="E116" s="379" t="str">
        <v>Переключатель перекрестный одноклавишный ATLASDESIGN схема 7 10АХ механизм белый + Коробка ATLASDESIGN для наружного монтажа белый</v>
      </c>
      <c r="F116" s="380" t="str">
        <v>шт</v>
      </c>
      <c r="G116" s="380">
        <v>18</v>
      </c>
      <c r="H116" s="381">
        <v>650</v>
      </c>
      <c r="I116" s="381">
        <v>11700</v>
      </c>
      <c r="J116" s="381">
        <v>0</v>
      </c>
      <c r="K116" s="407">
        <f t="shared" si="1"/>
        <v>1</v>
      </c>
    </row>
    <row r="117" spans="3:11" ht="30" x14ac:dyDescent="0.25">
      <c r="C117" s="377">
        <v>96</v>
      </c>
      <c r="D117" s="378"/>
      <c r="E117" s="379" t="str">
        <v>Гермес PLUS Выключатель одноклавишный ВС20-1-0-ГПБ наружный IP54</v>
      </c>
      <c r="F117" s="380" t="str">
        <v>шт</v>
      </c>
      <c r="G117" s="380">
        <v>12</v>
      </c>
      <c r="H117" s="381">
        <v>330.75</v>
      </c>
      <c r="I117" s="381">
        <v>3969</v>
      </c>
      <c r="J117" s="381">
        <v>0</v>
      </c>
      <c r="K117" s="407">
        <f t="shared" si="1"/>
        <v>1</v>
      </c>
    </row>
    <row r="118" spans="3:11" ht="30" x14ac:dyDescent="0.25">
      <c r="C118" s="377">
        <v>97</v>
      </c>
      <c r="D118" s="378"/>
      <c r="E118" s="379" t="str">
        <v>Гермес PLUS Розетка с заземлением наружная с крышкой IP54</v>
      </c>
      <c r="F118" s="380" t="str">
        <v>шт</v>
      </c>
      <c r="G118" s="380">
        <v>10</v>
      </c>
      <c r="H118" s="381">
        <v>320.25</v>
      </c>
      <c r="I118" s="381">
        <v>3202.5</v>
      </c>
      <c r="J118" s="381">
        <v>0</v>
      </c>
      <c r="K118" s="407">
        <f t="shared" si="1"/>
        <v>1</v>
      </c>
    </row>
    <row r="119" spans="3:11" ht="30" x14ac:dyDescent="0.25">
      <c r="C119" s="377">
        <v>98</v>
      </c>
      <c r="D119" s="378"/>
      <c r="E119" s="379" t="str">
        <v>Монтаж и подключение розеток и выключателей открытой установки</v>
      </c>
      <c r="F119" s="380" t="str">
        <v>шт</v>
      </c>
      <c r="G119" s="380">
        <v>72</v>
      </c>
      <c r="H119" s="381">
        <v>256.2</v>
      </c>
      <c r="I119" s="381">
        <v>0</v>
      </c>
      <c r="J119" s="381">
        <v>18446.400000000001</v>
      </c>
      <c r="K119" s="407">
        <f t="shared" si="1"/>
        <v>1</v>
      </c>
    </row>
    <row r="120" spans="3:11" ht="30" x14ac:dyDescent="0.25">
      <c r="C120" s="377">
        <v>99</v>
      </c>
      <c r="D120" s="378"/>
      <c r="E120" s="379" t="str">
        <v>Коробка распределительная 85х85х40мм для наружного монтажа IP55</v>
      </c>
      <c r="F120" s="380" t="str">
        <v>шт</v>
      </c>
      <c r="G120" s="380">
        <v>325</v>
      </c>
      <c r="H120" s="381">
        <v>64.680000000000007</v>
      </c>
      <c r="I120" s="381">
        <v>21021</v>
      </c>
      <c r="J120" s="381">
        <v>0</v>
      </c>
      <c r="K120" s="407">
        <f t="shared" si="1"/>
        <v>1</v>
      </c>
    </row>
    <row r="121" spans="3:11" ht="30" x14ac:dyDescent="0.25">
      <c r="C121" s="377">
        <v>100</v>
      </c>
      <c r="D121" s="378"/>
      <c r="E121" s="379" t="str">
        <v>Монтаж и подключение распределительных коробок</v>
      </c>
      <c r="F121" s="380" t="str">
        <v>шт</v>
      </c>
      <c r="G121" s="380">
        <v>325</v>
      </c>
      <c r="H121" s="381">
        <v>128.1</v>
      </c>
      <c r="I121" s="381">
        <v>0</v>
      </c>
      <c r="J121" s="381">
        <v>41632.5</v>
      </c>
      <c r="K121" s="407">
        <f t="shared" si="1"/>
        <v>1</v>
      </c>
    </row>
    <row r="122" spans="3:11" x14ac:dyDescent="0.25">
      <c r="C122" s="377">
        <v>101</v>
      </c>
      <c r="D122" s="378"/>
      <c r="E122" s="379" t="str">
        <v xml:space="preserve">Полоса 25х4 </v>
      </c>
      <c r="F122" s="380" t="str">
        <v>м</v>
      </c>
      <c r="G122" s="380">
        <v>286</v>
      </c>
      <c r="H122" s="381">
        <v>125.97</v>
      </c>
      <c r="I122" s="381">
        <v>36027.42</v>
      </c>
      <c r="J122" s="381">
        <v>0</v>
      </c>
      <c r="K122" s="407">
        <f t="shared" si="1"/>
        <v>1</v>
      </c>
    </row>
    <row r="123" spans="3:11" ht="30" x14ac:dyDescent="0.25">
      <c r="C123" s="377">
        <v>102</v>
      </c>
      <c r="D123" s="378"/>
      <c r="E123" s="379" t="str">
        <v xml:space="preserve">Заземлитель горизонтальный полосовой сечением до 100мм </v>
      </c>
      <c r="F123" s="380" t="str">
        <v>м</v>
      </c>
      <c r="G123" s="380">
        <v>286</v>
      </c>
      <c r="H123" s="381">
        <v>266.88</v>
      </c>
      <c r="I123" s="381">
        <v>0</v>
      </c>
      <c r="J123" s="381">
        <v>76327.679999999993</v>
      </c>
      <c r="K123" s="407">
        <f t="shared" si="1"/>
        <v>1</v>
      </c>
    </row>
    <row r="124" spans="3:11" x14ac:dyDescent="0.25">
      <c r="C124" s="377">
        <v>103</v>
      </c>
      <c r="D124" s="378"/>
      <c r="E124" s="379" t="str">
        <v>Полоса 4*50</v>
      </c>
      <c r="F124" s="380" t="str">
        <v>м</v>
      </c>
      <c r="G124" s="380">
        <v>683</v>
      </c>
      <c r="H124" s="381">
        <v>249.8</v>
      </c>
      <c r="I124" s="381">
        <v>170613.4</v>
      </c>
      <c r="J124" s="381">
        <v>0</v>
      </c>
      <c r="K124" s="407">
        <f t="shared" si="1"/>
        <v>1</v>
      </c>
    </row>
    <row r="125" spans="3:11" ht="30" x14ac:dyDescent="0.25">
      <c r="C125" s="377">
        <v>104</v>
      </c>
      <c r="D125" s="378"/>
      <c r="E125" s="379" t="str">
        <v xml:space="preserve">Заземлитель горизонтальный полосовой сечением до 200мм </v>
      </c>
      <c r="F125" s="380" t="str">
        <v>м</v>
      </c>
      <c r="G125" s="380">
        <v>60</v>
      </c>
      <c r="H125" s="381">
        <v>427</v>
      </c>
      <c r="I125" s="381">
        <v>0</v>
      </c>
      <c r="J125" s="381">
        <v>25620</v>
      </c>
      <c r="K125" s="407">
        <f t="shared" si="1"/>
        <v>1</v>
      </c>
    </row>
    <row r="126" spans="3:11" ht="30" x14ac:dyDescent="0.25">
      <c r="C126" s="377">
        <v>105</v>
      </c>
      <c r="D126" s="378"/>
      <c r="E126" s="379" t="str">
        <v xml:space="preserve">Заземлитель горизонтальный полосовой сечением до 200мм </v>
      </c>
      <c r="F126" s="380" t="str">
        <v>м</v>
      </c>
      <c r="G126" s="380">
        <v>743</v>
      </c>
      <c r="H126" s="381">
        <v>427</v>
      </c>
      <c r="I126" s="381">
        <v>0</v>
      </c>
      <c r="J126" s="381">
        <v>317261</v>
      </c>
      <c r="K126" s="407">
        <f t="shared" si="1"/>
        <v>1</v>
      </c>
    </row>
    <row r="127" spans="3:11" x14ac:dyDescent="0.25">
      <c r="C127" s="377">
        <v>106</v>
      </c>
      <c r="D127" s="378"/>
      <c r="E127" s="379" t="str">
        <v xml:space="preserve">Полоса 100х4 </v>
      </c>
      <c r="F127" s="380" t="str">
        <v>м</v>
      </c>
      <c r="G127" s="380">
        <v>458</v>
      </c>
      <c r="H127" s="381">
        <v>509.2</v>
      </c>
      <c r="I127" s="381">
        <v>233213.6</v>
      </c>
      <c r="J127" s="381">
        <v>0</v>
      </c>
      <c r="K127" s="407">
        <f t="shared" si="1"/>
        <v>1</v>
      </c>
    </row>
    <row r="128" spans="3:11" ht="30" x14ac:dyDescent="0.25">
      <c r="C128" s="377">
        <v>107</v>
      </c>
      <c r="D128" s="378"/>
      <c r="E128" s="379" t="str">
        <v xml:space="preserve">Заземлитель горизонтальный полосовой сечением до 400мм </v>
      </c>
      <c r="F128" s="380" t="str">
        <v>м</v>
      </c>
      <c r="G128" s="380">
        <v>458</v>
      </c>
      <c r="H128" s="381">
        <v>640.5</v>
      </c>
      <c r="I128" s="381">
        <v>0</v>
      </c>
      <c r="J128" s="381">
        <v>293349</v>
      </c>
      <c r="K128" s="407">
        <f t="shared" si="1"/>
        <v>1</v>
      </c>
    </row>
    <row r="129" spans="3:11" ht="30" x14ac:dyDescent="0.25">
      <c r="C129" s="377">
        <v>108</v>
      </c>
      <c r="D129" s="378"/>
      <c r="E129" s="379" t="str">
        <v>Заземлитель вертикальный уголок 50х50х5 L 3000 мм HZ PROxima</v>
      </c>
      <c r="F129" s="380" t="str">
        <v>шт</v>
      </c>
      <c r="G129" s="380">
        <v>9</v>
      </c>
      <c r="H129" s="381">
        <v>4740.75</v>
      </c>
      <c r="I129" s="381">
        <v>42666.75</v>
      </c>
      <c r="J129" s="381">
        <v>0</v>
      </c>
      <c r="K129" s="407">
        <f t="shared" si="1"/>
        <v>1</v>
      </c>
    </row>
    <row r="130" spans="3:11" x14ac:dyDescent="0.25">
      <c r="C130" s="377">
        <v>109</v>
      </c>
      <c r="D130" s="378"/>
      <c r="E130" s="379" t="str">
        <v>Монтаж заземлителя (контур заземления)</v>
      </c>
      <c r="F130" s="380" t="str">
        <v>м</v>
      </c>
      <c r="G130" s="380">
        <v>9</v>
      </c>
      <c r="H130" s="381">
        <v>1323</v>
      </c>
      <c r="I130" s="381">
        <v>0</v>
      </c>
      <c r="J130" s="381">
        <v>11907</v>
      </c>
      <c r="K130" s="407">
        <f t="shared" si="1"/>
        <v>1</v>
      </c>
    </row>
    <row r="131" spans="3:11" x14ac:dyDescent="0.25">
      <c r="C131" s="377">
        <v>110</v>
      </c>
      <c r="D131" s="378"/>
      <c r="E131" s="379" t="str">
        <v>Хомут на металлические трубы 80-160 мм</v>
      </c>
      <c r="F131" s="380" t="str">
        <v>шт</v>
      </c>
      <c r="G131" s="380">
        <v>4</v>
      </c>
      <c r="H131" s="381">
        <v>757.93</v>
      </c>
      <c r="I131" s="381">
        <v>3031.72</v>
      </c>
      <c r="J131" s="381">
        <v>0</v>
      </c>
      <c r="K131" s="407">
        <f t="shared" si="1"/>
        <v>1</v>
      </c>
    </row>
    <row r="132" spans="3:11" x14ac:dyDescent="0.25">
      <c r="C132" s="377">
        <v>0</v>
      </c>
      <c r="D132" s="378"/>
      <c r="E132" s="379" t="str">
        <v>6.Лотки металлические</v>
      </c>
      <c r="F132" s="380">
        <v>0</v>
      </c>
      <c r="G132" s="380">
        <v>0</v>
      </c>
      <c r="H132" s="381">
        <v>0</v>
      </c>
      <c r="I132" s="381">
        <v>0</v>
      </c>
      <c r="J132" s="381">
        <v>0</v>
      </c>
      <c r="K132" s="407">
        <f t="shared" si="1"/>
        <v>1</v>
      </c>
    </row>
    <row r="133" spans="3:11" x14ac:dyDescent="0.25">
      <c r="C133" s="377">
        <v>111</v>
      </c>
      <c r="D133" s="378"/>
      <c r="E133" s="379" t="str">
        <v>Лоток перфорированный 100х100х3000 (ИЭК)</v>
      </c>
      <c r="F133" s="380" t="str">
        <v>м</v>
      </c>
      <c r="G133" s="380">
        <v>238</v>
      </c>
      <c r="H133" s="381">
        <v>734.45</v>
      </c>
      <c r="I133" s="381">
        <v>174799.1</v>
      </c>
      <c r="J133" s="381">
        <v>0</v>
      </c>
      <c r="K133" s="407">
        <f t="shared" si="1"/>
        <v>1</v>
      </c>
    </row>
    <row r="134" spans="3:11" x14ac:dyDescent="0.25">
      <c r="C134" s="377">
        <v>112</v>
      </c>
      <c r="D134" s="378"/>
      <c r="E134" s="379" t="str">
        <v>Лоток перфорированный 150х100х3000</v>
      </c>
      <c r="F134" s="380" t="str">
        <v>м</v>
      </c>
      <c r="G134" s="380">
        <v>124</v>
      </c>
      <c r="H134" s="381">
        <v>962.66</v>
      </c>
      <c r="I134" s="381">
        <v>119369.84</v>
      </c>
      <c r="J134" s="381">
        <v>0</v>
      </c>
      <c r="K134" s="407">
        <f t="shared" si="1"/>
        <v>1</v>
      </c>
    </row>
    <row r="135" spans="3:11" x14ac:dyDescent="0.25">
      <c r="C135" s="377">
        <v>113</v>
      </c>
      <c r="D135" s="378"/>
      <c r="E135" s="379" t="str">
        <v>Лоток перфорированный 200х100х3000</v>
      </c>
      <c r="F135" s="380" t="str">
        <v>м</v>
      </c>
      <c r="G135" s="380">
        <v>144</v>
      </c>
      <c r="H135" s="381">
        <v>1097.3</v>
      </c>
      <c r="I135" s="381">
        <v>158011.20000000001</v>
      </c>
      <c r="J135" s="381">
        <v>0</v>
      </c>
      <c r="K135" s="407">
        <f t="shared" si="1"/>
        <v>1</v>
      </c>
    </row>
    <row r="136" spans="3:11" x14ac:dyDescent="0.25">
      <c r="C136" s="377">
        <v>114</v>
      </c>
      <c r="D136" s="378"/>
      <c r="E136" s="379" t="str">
        <v>Поворот на 45 градусов 100х100</v>
      </c>
      <c r="F136" s="380" t="str">
        <v>шт</v>
      </c>
      <c r="G136" s="380">
        <v>25</v>
      </c>
      <c r="H136" s="381">
        <v>809.94</v>
      </c>
      <c r="I136" s="381">
        <v>20248.5</v>
      </c>
      <c r="J136" s="381">
        <v>0</v>
      </c>
      <c r="K136" s="407">
        <f t="shared" si="1"/>
        <v>1</v>
      </c>
    </row>
    <row r="137" spans="3:11" x14ac:dyDescent="0.25">
      <c r="C137" s="377">
        <v>115</v>
      </c>
      <c r="D137" s="378"/>
      <c r="E137" s="379" t="str">
        <v>Поворот на 45 гр. 100х150</v>
      </c>
      <c r="F137" s="380" t="str">
        <v>шт</v>
      </c>
      <c r="G137" s="380">
        <v>10</v>
      </c>
      <c r="H137" s="381">
        <v>897.63</v>
      </c>
      <c r="I137" s="381">
        <v>8976.2999999999993</v>
      </c>
      <c r="J137" s="381">
        <v>0</v>
      </c>
      <c r="K137" s="407">
        <f t="shared" si="1"/>
        <v>1</v>
      </c>
    </row>
    <row r="138" spans="3:11" x14ac:dyDescent="0.25">
      <c r="C138" s="377">
        <v>116</v>
      </c>
      <c r="D138" s="378"/>
      <c r="E138" s="379" t="str">
        <v>Поворот на 45 градусов 100х200</v>
      </c>
      <c r="F138" s="380" t="str">
        <v>шт</v>
      </c>
      <c r="G138" s="380">
        <v>14</v>
      </c>
      <c r="H138" s="381">
        <v>1094.2</v>
      </c>
      <c r="I138" s="381">
        <v>15318.8</v>
      </c>
      <c r="J138" s="381">
        <v>0</v>
      </c>
      <c r="K138" s="407">
        <f t="shared" si="1"/>
        <v>1</v>
      </c>
    </row>
    <row r="139" spans="3:11" x14ac:dyDescent="0.25">
      <c r="C139" s="377">
        <v>117</v>
      </c>
      <c r="D139" s="378"/>
      <c r="E139" s="379" t="str">
        <v>Поворот на 90 градусов 100х100 мм</v>
      </c>
      <c r="F139" s="380" t="str">
        <v>шт</v>
      </c>
      <c r="G139" s="380">
        <v>12</v>
      </c>
      <c r="H139" s="381">
        <v>796.63</v>
      </c>
      <c r="I139" s="381">
        <v>9559.56</v>
      </c>
      <c r="J139" s="381">
        <v>0</v>
      </c>
      <c r="K139" s="407">
        <f t="shared" si="1"/>
        <v>1</v>
      </c>
    </row>
    <row r="140" spans="3:11" x14ac:dyDescent="0.25">
      <c r="C140" s="377">
        <v>118</v>
      </c>
      <c r="D140" s="378"/>
      <c r="E140" s="379" t="str">
        <v>Поворот на 90 градусов 100х200</v>
      </c>
      <c r="F140" s="380" t="str">
        <v>шт</v>
      </c>
      <c r="G140" s="380">
        <v>6</v>
      </c>
      <c r="H140" s="381">
        <v>1127.98</v>
      </c>
      <c r="I140" s="381">
        <v>6767.88</v>
      </c>
      <c r="J140" s="381">
        <v>0</v>
      </c>
      <c r="K140" s="407">
        <f t="shared" si="1"/>
        <v>1</v>
      </c>
    </row>
    <row r="141" spans="3:11" x14ac:dyDescent="0.25">
      <c r="C141" s="377">
        <v>119</v>
      </c>
      <c r="D141" s="378"/>
      <c r="E141" s="379" t="str">
        <v>Поворот на 90 градусов 100х150 мм</v>
      </c>
      <c r="F141" s="380" t="str">
        <v>шт</v>
      </c>
      <c r="G141" s="380">
        <v>10</v>
      </c>
      <c r="H141" s="381">
        <v>953.13</v>
      </c>
      <c r="I141" s="381">
        <v>9531.2999999999993</v>
      </c>
      <c r="J141" s="381">
        <v>0</v>
      </c>
      <c r="K141" s="407">
        <f t="shared" si="1"/>
        <v>1</v>
      </c>
    </row>
    <row r="142" spans="3:11" x14ac:dyDescent="0.25">
      <c r="C142" s="377">
        <v>120</v>
      </c>
      <c r="D142" s="378"/>
      <c r="E142" s="379" t="str">
        <v>Монтаж лотковой системы</v>
      </c>
      <c r="F142" s="380" t="str">
        <v>м</v>
      </c>
      <c r="G142" s="380">
        <v>506</v>
      </c>
      <c r="H142" s="381">
        <v>2135</v>
      </c>
      <c r="I142" s="381">
        <v>0</v>
      </c>
      <c r="J142" s="381">
        <v>1080310</v>
      </c>
      <c r="K142" s="407">
        <f t="shared" si="1"/>
        <v>1</v>
      </c>
    </row>
    <row r="143" spans="3:11" x14ac:dyDescent="0.25">
      <c r="C143" s="377">
        <v>0</v>
      </c>
      <c r="D143" s="378"/>
      <c r="E143" s="379" t="str">
        <v>7.Кабеленесущие системы</v>
      </c>
      <c r="F143" s="380">
        <v>0</v>
      </c>
      <c r="G143" s="380">
        <v>0</v>
      </c>
      <c r="H143" s="381">
        <v>0</v>
      </c>
      <c r="I143" s="381">
        <v>0</v>
      </c>
      <c r="J143" s="381">
        <v>0</v>
      </c>
      <c r="K143" s="407">
        <f t="shared" si="1"/>
        <v>1</v>
      </c>
    </row>
    <row r="144" spans="3:11" x14ac:dyDescent="0.25">
      <c r="C144" s="377">
        <v>121</v>
      </c>
      <c r="D144" s="378"/>
      <c r="E144" s="379" t="str">
        <v>Консоль потолочная 159х175</v>
      </c>
      <c r="F144" s="380" t="str">
        <v>шт</v>
      </c>
      <c r="G144" s="380">
        <v>130</v>
      </c>
      <c r="H144" s="381">
        <v>410.38</v>
      </c>
      <c r="I144" s="381">
        <v>53349.4</v>
      </c>
      <c r="J144" s="381">
        <v>0</v>
      </c>
      <c r="K144" s="407">
        <f t="shared" ref="K144:K207" si="2">IF(E144&gt;0,1,0)</f>
        <v>1</v>
      </c>
    </row>
    <row r="145" spans="3:11" x14ac:dyDescent="0.25">
      <c r="C145" s="377">
        <v>122</v>
      </c>
      <c r="D145" s="378"/>
      <c r="E145" s="379" t="str">
        <v>Консоль потолочная VR150</v>
      </c>
      <c r="F145" s="380" t="str">
        <v>шт</v>
      </c>
      <c r="G145" s="380">
        <v>90</v>
      </c>
      <c r="H145" s="381">
        <v>438.54</v>
      </c>
      <c r="I145" s="381">
        <v>39468.6</v>
      </c>
      <c r="J145" s="381">
        <v>0</v>
      </c>
      <c r="K145" s="407">
        <f t="shared" si="2"/>
        <v>1</v>
      </c>
    </row>
    <row r="146" spans="3:11" x14ac:dyDescent="0.25">
      <c r="C146" s="377">
        <v>123</v>
      </c>
      <c r="D146" s="378"/>
      <c r="E146" s="379" t="str">
        <v>Консоль потолочная 259х175 VR200</v>
      </c>
      <c r="F146" s="380" t="str">
        <v>шт</v>
      </c>
      <c r="G146" s="380">
        <v>155</v>
      </c>
      <c r="H146" s="381">
        <v>468.25</v>
      </c>
      <c r="I146" s="381">
        <v>72578.75</v>
      </c>
      <c r="J146" s="381">
        <v>0</v>
      </c>
      <c r="K146" s="407">
        <f t="shared" si="2"/>
        <v>1</v>
      </c>
    </row>
    <row r="147" spans="3:11" ht="30" x14ac:dyDescent="0.25">
      <c r="C147" s="377">
        <v>124</v>
      </c>
      <c r="D147" s="378"/>
      <c r="E147" s="379" t="str">
        <v>Кронштейн потолочный PL 60х70 облегченный для подвеса лотка</v>
      </c>
      <c r="F147" s="380" t="str">
        <v>шт</v>
      </c>
      <c r="G147" s="380">
        <v>375</v>
      </c>
      <c r="H147" s="381">
        <v>374.27</v>
      </c>
      <c r="I147" s="381">
        <v>140351.25</v>
      </c>
      <c r="J147" s="381">
        <v>0</v>
      </c>
      <c r="K147" s="407">
        <f t="shared" si="2"/>
        <v>1</v>
      </c>
    </row>
    <row r="148" spans="3:11" ht="30" x14ac:dyDescent="0.25">
      <c r="C148" s="377">
        <v>125</v>
      </c>
      <c r="D148" s="378"/>
      <c r="E148" s="379" t="str">
        <v>Шпилька DIN 976-1 М8х1000 резьбовая покрытие цинк</v>
      </c>
      <c r="F148" s="380" t="str">
        <v>шт</v>
      </c>
      <c r="G148" s="380">
        <v>65</v>
      </c>
      <c r="H148" s="381">
        <v>53.38</v>
      </c>
      <c r="I148" s="381">
        <v>3469.7</v>
      </c>
      <c r="J148" s="381">
        <v>0</v>
      </c>
      <c r="K148" s="407">
        <f t="shared" si="2"/>
        <v>1</v>
      </c>
    </row>
    <row r="149" spans="3:11" x14ac:dyDescent="0.25">
      <c r="C149" s="377">
        <v>126</v>
      </c>
      <c r="D149" s="378"/>
      <c r="E149" s="379" t="str">
        <v xml:space="preserve">Анкер стандартный со шпилькой М10 </v>
      </c>
      <c r="F149" s="380" t="str">
        <v>шт</v>
      </c>
      <c r="G149" s="380">
        <v>375</v>
      </c>
      <c r="H149" s="381">
        <v>53.38</v>
      </c>
      <c r="I149" s="381">
        <v>20017.5</v>
      </c>
      <c r="J149" s="381">
        <v>0</v>
      </c>
      <c r="K149" s="407">
        <f t="shared" si="2"/>
        <v>1</v>
      </c>
    </row>
    <row r="150" spans="3:11" x14ac:dyDescent="0.25">
      <c r="C150" s="377">
        <v>127</v>
      </c>
      <c r="D150" s="378"/>
      <c r="E150" s="379" t="str">
        <v>гайка с насечкой М10</v>
      </c>
      <c r="F150" s="380" t="str">
        <v>шт</v>
      </c>
      <c r="G150" s="380">
        <v>1560</v>
      </c>
      <c r="H150" s="381">
        <v>8.5399999999999991</v>
      </c>
      <c r="I150" s="381">
        <v>13322.4</v>
      </c>
      <c r="J150" s="381">
        <v>0</v>
      </c>
      <c r="K150" s="407">
        <f t="shared" si="2"/>
        <v>1</v>
      </c>
    </row>
    <row r="151" spans="3:11" ht="30" x14ac:dyDescent="0.25">
      <c r="C151" s="377">
        <v>128</v>
      </c>
      <c r="D151" s="378"/>
      <c r="E151" s="379" t="str">
        <v>Цинк-спрей для металлических поверхностей 400мл</v>
      </c>
      <c r="F151" s="380" t="str">
        <v>шт</v>
      </c>
      <c r="G151" s="380">
        <v>9</v>
      </c>
      <c r="H151" s="381">
        <v>2028.25</v>
      </c>
      <c r="I151" s="381">
        <v>18254.25</v>
      </c>
      <c r="J151" s="381">
        <v>0</v>
      </c>
      <c r="K151" s="407">
        <f t="shared" si="2"/>
        <v>1</v>
      </c>
    </row>
    <row r="152" spans="3:11" x14ac:dyDescent="0.25">
      <c r="C152" s="377">
        <v>0</v>
      </c>
      <c r="D152" s="378"/>
      <c r="E152" s="379" t="str">
        <v>8.Электромонтажные изделия</v>
      </c>
      <c r="F152" s="380">
        <v>0</v>
      </c>
      <c r="G152" s="380">
        <v>0</v>
      </c>
      <c r="H152" s="381">
        <v>0</v>
      </c>
      <c r="I152" s="381">
        <v>0</v>
      </c>
      <c r="J152" s="381">
        <v>0</v>
      </c>
      <c r="K152" s="407">
        <f t="shared" si="2"/>
        <v>1</v>
      </c>
    </row>
    <row r="153" spans="3:11" x14ac:dyDescent="0.25">
      <c r="C153" s="377">
        <v>129</v>
      </c>
      <c r="D153" s="378"/>
      <c r="E153" s="379" t="str">
        <v>Скрутка СИЗ-1 2.5-4.5мм желтая</v>
      </c>
      <c r="F153" s="380" t="str">
        <v>шт</v>
      </c>
      <c r="G153" s="380">
        <v>208</v>
      </c>
      <c r="H153" s="381">
        <v>4.0599999999999996</v>
      </c>
      <c r="I153" s="381">
        <v>844.48</v>
      </c>
      <c r="J153" s="381">
        <v>0</v>
      </c>
      <c r="K153" s="407">
        <f t="shared" si="2"/>
        <v>1</v>
      </c>
    </row>
    <row r="154" spans="3:11" x14ac:dyDescent="0.25">
      <c r="C154" s="377">
        <v>130</v>
      </c>
      <c r="D154" s="378"/>
      <c r="E154" s="379" t="str">
        <v>Скрутка СИЗ-1 4-11мм красная</v>
      </c>
      <c r="F154" s="380" t="str">
        <v>шт</v>
      </c>
      <c r="G154" s="380">
        <v>1683</v>
      </c>
      <c r="H154" s="381">
        <v>5.34</v>
      </c>
      <c r="I154" s="381">
        <v>8987.2199999999993</v>
      </c>
      <c r="J154" s="381">
        <v>0</v>
      </c>
      <c r="K154" s="407">
        <f t="shared" si="2"/>
        <v>1</v>
      </c>
    </row>
    <row r="155" spans="3:11" x14ac:dyDescent="0.25">
      <c r="C155" s="377">
        <v>131</v>
      </c>
      <c r="D155" s="378"/>
      <c r="E155" s="379" t="str">
        <v>Бирка кабельная У-134 квадрат 55х55 мм</v>
      </c>
      <c r="F155" s="380" t="str">
        <v>шт</v>
      </c>
      <c r="G155" s="380">
        <v>500</v>
      </c>
      <c r="H155" s="381">
        <v>2.46</v>
      </c>
      <c r="I155" s="381">
        <v>1230</v>
      </c>
      <c r="J155" s="381">
        <v>0</v>
      </c>
      <c r="K155" s="407">
        <f t="shared" si="2"/>
        <v>1</v>
      </c>
    </row>
    <row r="156" spans="3:11" x14ac:dyDescent="0.25">
      <c r="C156" s="377">
        <v>0</v>
      </c>
      <c r="D156" s="378"/>
      <c r="E156" s="379" t="str">
        <v>9.Трубы</v>
      </c>
      <c r="F156" s="380">
        <v>0</v>
      </c>
      <c r="G156" s="380">
        <v>0</v>
      </c>
      <c r="H156" s="381">
        <v>0</v>
      </c>
      <c r="I156" s="381">
        <v>0</v>
      </c>
      <c r="J156" s="381">
        <v>0</v>
      </c>
      <c r="K156" s="407">
        <f t="shared" si="2"/>
        <v>1</v>
      </c>
    </row>
    <row r="157" spans="3:11" ht="30" x14ac:dyDescent="0.25">
      <c r="C157" s="377">
        <v>132</v>
      </c>
      <c r="D157" s="378"/>
      <c r="E157" s="379" t="str">
        <v>Труба гофрированная ПВХ 20 мм с протяжкой легкая серая (100м)</v>
      </c>
      <c r="F157" s="380" t="str">
        <v>м</v>
      </c>
      <c r="G157" s="380">
        <v>517</v>
      </c>
      <c r="H157" s="381">
        <v>22.29</v>
      </c>
      <c r="I157" s="381">
        <v>11523.93</v>
      </c>
      <c r="J157" s="381">
        <v>0</v>
      </c>
      <c r="K157" s="407">
        <f t="shared" si="2"/>
        <v>1</v>
      </c>
    </row>
    <row r="158" spans="3:11" x14ac:dyDescent="0.25">
      <c r="C158" s="377">
        <v>133</v>
      </c>
      <c r="D158" s="378"/>
      <c r="E158" s="379" t="str">
        <v>Труба гладкая жесткая 20мм серая (3м)</v>
      </c>
      <c r="F158" s="380" t="str">
        <v>м</v>
      </c>
      <c r="G158" s="380">
        <v>775</v>
      </c>
      <c r="H158" s="381">
        <v>40</v>
      </c>
      <c r="I158" s="381">
        <v>31000</v>
      </c>
      <c r="J158" s="381">
        <v>0</v>
      </c>
      <c r="K158" s="407">
        <f t="shared" si="2"/>
        <v>1</v>
      </c>
    </row>
    <row r="159" spans="3:11" ht="30" x14ac:dyDescent="0.25">
      <c r="C159" s="377">
        <v>134</v>
      </c>
      <c r="D159" s="378"/>
      <c r="E159" s="379" t="str">
        <v>Труба гофрированная ПВХ 25 мм с протяжкой легкая серая (50м)</v>
      </c>
      <c r="F159" s="380" t="str">
        <v>м</v>
      </c>
      <c r="G159" s="380">
        <v>291</v>
      </c>
      <c r="H159" s="381">
        <v>35.18</v>
      </c>
      <c r="I159" s="381">
        <v>10237.379999999999</v>
      </c>
      <c r="J159" s="381">
        <v>0</v>
      </c>
      <c r="K159" s="407">
        <f t="shared" si="2"/>
        <v>1</v>
      </c>
    </row>
    <row r="160" spans="3:11" x14ac:dyDescent="0.25">
      <c r="C160" s="377">
        <v>135</v>
      </c>
      <c r="D160" s="378"/>
      <c r="E160" s="379" t="str">
        <v>Труба гладкая жесткая 25мм серая (3м)</v>
      </c>
      <c r="F160" s="380" t="str">
        <v>м</v>
      </c>
      <c r="G160" s="380">
        <v>436</v>
      </c>
      <c r="H160" s="381">
        <v>50</v>
      </c>
      <c r="I160" s="381">
        <v>21800</v>
      </c>
      <c r="J160" s="381">
        <v>0</v>
      </c>
      <c r="K160" s="407">
        <f t="shared" si="2"/>
        <v>1</v>
      </c>
    </row>
    <row r="161" spans="3:11" ht="30" x14ac:dyDescent="0.25">
      <c r="C161" s="377">
        <v>136</v>
      </c>
      <c r="D161" s="378"/>
      <c r="E161" s="379" t="str">
        <v>Труба гофрированная ПВХ 32 мм с протяжкой легкая серая (25м)</v>
      </c>
      <c r="F161" s="380" t="str">
        <v>м</v>
      </c>
      <c r="G161" s="380">
        <v>24</v>
      </c>
      <c r="H161" s="381">
        <v>50.61</v>
      </c>
      <c r="I161" s="381">
        <v>1214.6400000000001</v>
      </c>
      <c r="J161" s="381">
        <v>0</v>
      </c>
      <c r="K161" s="407">
        <f t="shared" si="2"/>
        <v>1</v>
      </c>
    </row>
    <row r="162" spans="3:11" ht="30" x14ac:dyDescent="0.25">
      <c r="C162" s="377">
        <v>137</v>
      </c>
      <c r="D162" s="378"/>
      <c r="E162" s="379" t="str">
        <v>Труба винипластовая по установленным конструкциям до 32мм</v>
      </c>
      <c r="F162" s="380" t="str">
        <v>м</v>
      </c>
      <c r="G162" s="380">
        <v>2043</v>
      </c>
      <c r="H162" s="381">
        <v>64.05</v>
      </c>
      <c r="I162" s="381">
        <v>0</v>
      </c>
      <c r="J162" s="381">
        <v>130854.15</v>
      </c>
      <c r="K162" s="407">
        <f t="shared" si="2"/>
        <v>1</v>
      </c>
    </row>
    <row r="163" spans="3:11" x14ac:dyDescent="0.25">
      <c r="C163" s="377">
        <v>138</v>
      </c>
      <c r="D163" s="378"/>
      <c r="E163" s="379" t="str">
        <v>Труба гладкая жесткая ПВХ 40 мм легкая серая (3м)</v>
      </c>
      <c r="F163" s="380" t="str">
        <v>м</v>
      </c>
      <c r="G163" s="380">
        <v>31</v>
      </c>
      <c r="H163" s="381">
        <v>149.44999999999999</v>
      </c>
      <c r="I163" s="381">
        <v>4632.95</v>
      </c>
      <c r="J163" s="381">
        <v>0</v>
      </c>
      <c r="K163" s="407">
        <f t="shared" si="2"/>
        <v>1</v>
      </c>
    </row>
    <row r="164" spans="3:11" ht="30" x14ac:dyDescent="0.25">
      <c r="C164" s="377">
        <v>139</v>
      </c>
      <c r="D164" s="378"/>
      <c r="E164" s="379" t="str">
        <v>Труба винипластовая по установленным конструкциям до 63мм</v>
      </c>
      <c r="F164" s="380" t="str">
        <v>м</v>
      </c>
      <c r="G164" s="380">
        <v>31</v>
      </c>
      <c r="H164" s="381">
        <v>128.1</v>
      </c>
      <c r="I164" s="381">
        <v>0</v>
      </c>
      <c r="J164" s="381">
        <v>3971.1</v>
      </c>
      <c r="K164" s="407">
        <f t="shared" si="2"/>
        <v>1</v>
      </c>
    </row>
    <row r="165" spans="3:11" x14ac:dyDescent="0.25">
      <c r="C165" s="377">
        <v>140</v>
      </c>
      <c r="D165" s="378"/>
      <c r="E165" s="379" t="str">
        <v>Труба жесткая атмосферостойкая 20мм</v>
      </c>
      <c r="F165" s="380" t="str">
        <v>м</v>
      </c>
      <c r="G165" s="380">
        <v>156</v>
      </c>
      <c r="H165" s="381">
        <v>62.58</v>
      </c>
      <c r="I165" s="381">
        <v>9762.48</v>
      </c>
      <c r="J165" s="381">
        <v>0</v>
      </c>
      <c r="K165" s="407">
        <f t="shared" si="2"/>
        <v>1</v>
      </c>
    </row>
    <row r="166" spans="3:11" x14ac:dyDescent="0.25">
      <c r="C166" s="377">
        <v>141</v>
      </c>
      <c r="D166" s="378"/>
      <c r="E166" s="379" t="str">
        <v>Монтаж трубы для наружного освещения</v>
      </c>
      <c r="F166" s="380" t="str">
        <v>м</v>
      </c>
      <c r="G166" s="380">
        <v>156</v>
      </c>
      <c r="H166" s="381">
        <v>266.88</v>
      </c>
      <c r="I166" s="381">
        <v>0</v>
      </c>
      <c r="J166" s="381">
        <v>41633.279999999999</v>
      </c>
      <c r="K166" s="407">
        <f t="shared" si="2"/>
        <v>1</v>
      </c>
    </row>
    <row r="167" spans="3:11" x14ac:dyDescent="0.25">
      <c r="C167" s="377">
        <v>142</v>
      </c>
      <c r="D167" s="378"/>
      <c r="E167" s="379" t="str">
        <v>Держатель для труб</v>
      </c>
      <c r="F167" s="380" t="str">
        <v>шт</v>
      </c>
      <c r="G167" s="380">
        <v>2000</v>
      </c>
      <c r="H167" s="381">
        <v>12.81</v>
      </c>
      <c r="I167" s="381">
        <v>25620</v>
      </c>
      <c r="J167" s="381">
        <v>0</v>
      </c>
      <c r="K167" s="407">
        <f t="shared" si="2"/>
        <v>1</v>
      </c>
    </row>
    <row r="168" spans="3:11" x14ac:dyDescent="0.25">
      <c r="C168" s="377">
        <v>143</v>
      </c>
      <c r="D168" s="378"/>
      <c r="E168" s="379" t="str">
        <v>Муфта труба-труба с ограничителем 20 мм IP40</v>
      </c>
      <c r="F168" s="380" t="str">
        <v>шт</v>
      </c>
      <c r="G168" s="380">
        <v>400</v>
      </c>
      <c r="H168" s="381">
        <v>11.16</v>
      </c>
      <c r="I168" s="381">
        <v>4464</v>
      </c>
      <c r="J168" s="381">
        <v>0</v>
      </c>
      <c r="K168" s="407">
        <f t="shared" si="2"/>
        <v>1</v>
      </c>
    </row>
    <row r="169" spans="3:11" x14ac:dyDescent="0.25">
      <c r="C169" s="377">
        <v>144</v>
      </c>
      <c r="D169" s="378"/>
      <c r="E169" s="379" t="str">
        <v>Труба ВГП 48х3</v>
      </c>
      <c r="F169" s="380" t="str">
        <v>м</v>
      </c>
      <c r="G169" s="380">
        <v>50</v>
      </c>
      <c r="H169" s="381">
        <v>800.63</v>
      </c>
      <c r="I169" s="381">
        <v>40031.5</v>
      </c>
      <c r="J169" s="381">
        <v>0</v>
      </c>
      <c r="K169" s="407">
        <f t="shared" si="2"/>
        <v>1</v>
      </c>
    </row>
    <row r="170" spans="3:11" x14ac:dyDescent="0.25">
      <c r="C170" s="377">
        <v>145</v>
      </c>
      <c r="D170" s="378"/>
      <c r="E170" s="379" t="str">
        <v>Изготовление гильз</v>
      </c>
      <c r="F170" s="380" t="str">
        <v>шт</v>
      </c>
      <c r="G170" s="380">
        <v>50</v>
      </c>
      <c r="H170" s="381">
        <v>1067.5</v>
      </c>
      <c r="I170" s="381">
        <v>0</v>
      </c>
      <c r="J170" s="381">
        <v>53375</v>
      </c>
      <c r="K170" s="407">
        <f t="shared" si="2"/>
        <v>1</v>
      </c>
    </row>
    <row r="171" spans="3:11" x14ac:dyDescent="0.25">
      <c r="C171" s="377">
        <v>0</v>
      </c>
      <c r="D171" s="378"/>
      <c r="E171" s="379" t="str">
        <v>10. Материалы</v>
      </c>
      <c r="F171" s="380">
        <v>0</v>
      </c>
      <c r="G171" s="380">
        <v>0</v>
      </c>
      <c r="H171" s="381">
        <v>0</v>
      </c>
      <c r="I171" s="381">
        <v>0</v>
      </c>
      <c r="J171" s="381">
        <v>0</v>
      </c>
      <c r="K171" s="407">
        <f t="shared" si="2"/>
        <v>1</v>
      </c>
    </row>
    <row r="172" spans="3:11" ht="30" x14ac:dyDescent="0.25">
      <c r="C172" s="377">
        <v>146</v>
      </c>
      <c r="D172" s="378"/>
      <c r="E172" s="379" t="str">
        <v>Пена монтажная Roof Complect огнеупорная (890гр)</v>
      </c>
      <c r="F172" s="380" t="str">
        <v>шт</v>
      </c>
      <c r="G172" s="380">
        <v>36</v>
      </c>
      <c r="H172" s="381">
        <v>640.5</v>
      </c>
      <c r="I172" s="381">
        <v>23058</v>
      </c>
      <c r="J172" s="381">
        <v>0</v>
      </c>
      <c r="K172" s="407">
        <f t="shared" si="2"/>
        <v>1</v>
      </c>
    </row>
    <row r="173" spans="3:11" x14ac:dyDescent="0.25">
      <c r="C173" s="377">
        <v>147</v>
      </c>
      <c r="D173" s="378"/>
      <c r="E173" s="379" t="str">
        <v>Герметик огнезащитный ведро 10кг</v>
      </c>
      <c r="F173" s="380" t="str">
        <v>шт</v>
      </c>
      <c r="G173" s="380">
        <v>9</v>
      </c>
      <c r="H173" s="381">
        <v>2028.25</v>
      </c>
      <c r="I173" s="381">
        <v>18254.25</v>
      </c>
      <c r="J173" s="381">
        <v>0</v>
      </c>
      <c r="K173" s="407">
        <f t="shared" si="2"/>
        <v>1</v>
      </c>
    </row>
    <row r="174" spans="3:11" x14ac:dyDescent="0.25">
      <c r="C174" s="377">
        <v>0</v>
      </c>
      <c r="D174" s="378"/>
      <c r="E174" s="379" t="str">
        <v>Ось 1-4/Е-Б (4.БС42М секция №1)</v>
      </c>
      <c r="F174" s="380">
        <v>0</v>
      </c>
      <c r="G174" s="380">
        <v>0</v>
      </c>
      <c r="H174" s="381">
        <v>0</v>
      </c>
      <c r="I174" s="381">
        <v>0</v>
      </c>
      <c r="J174" s="381">
        <v>0</v>
      </c>
      <c r="K174" s="407">
        <f t="shared" si="2"/>
        <v>1</v>
      </c>
    </row>
    <row r="175" spans="3:11" x14ac:dyDescent="0.25">
      <c r="C175" s="377">
        <v>148</v>
      </c>
      <c r="D175" s="378"/>
      <c r="E175" s="379" t="str">
        <v>ЩК в комплекте</v>
      </c>
      <c r="F175" s="380" t="str">
        <v>шт</v>
      </c>
      <c r="G175" s="380">
        <v>42</v>
      </c>
      <c r="H175" s="381">
        <v>6351.63</v>
      </c>
      <c r="I175" s="381">
        <v>266768.46000000002</v>
      </c>
      <c r="J175" s="381">
        <v>0</v>
      </c>
      <c r="K175" s="407">
        <f t="shared" si="2"/>
        <v>1</v>
      </c>
    </row>
    <row r="176" spans="3:11" ht="45" x14ac:dyDescent="0.25">
      <c r="C176" s="377">
        <v>149</v>
      </c>
      <c r="D176" s="378"/>
      <c r="E176" s="379" t="str">
        <v>Счетчик электронный, 230В, 5(80)А, 1/2 кл.точности СЕ207 R7 849.2.ОА.QUVLF SPds (поставка Заказчика)</v>
      </c>
      <c r="F176" s="380" t="str">
        <v>шт</v>
      </c>
      <c r="G176" s="380">
        <v>42</v>
      </c>
      <c r="H176" s="381">
        <v>0</v>
      </c>
      <c r="I176" s="381">
        <v>0</v>
      </c>
      <c r="J176" s="381">
        <v>0</v>
      </c>
      <c r="K176" s="407">
        <f t="shared" si="2"/>
        <v>1</v>
      </c>
    </row>
    <row r="177" spans="3:11" x14ac:dyDescent="0.25">
      <c r="C177" s="377">
        <v>150</v>
      </c>
      <c r="D177" s="378"/>
      <c r="E177" s="379" t="str">
        <v>Монтаж и подключение ЩК</v>
      </c>
      <c r="F177" s="380" t="str">
        <v>шт</v>
      </c>
      <c r="G177" s="380">
        <v>42</v>
      </c>
      <c r="H177" s="381">
        <v>2756.25</v>
      </c>
      <c r="I177" s="381">
        <v>0</v>
      </c>
      <c r="J177" s="381">
        <v>115762.5</v>
      </c>
      <c r="K177" s="407">
        <f t="shared" si="2"/>
        <v>1</v>
      </c>
    </row>
    <row r="178" spans="3:11" x14ac:dyDescent="0.25">
      <c r="C178" s="377">
        <v>151</v>
      </c>
      <c r="D178" s="378"/>
      <c r="E178" s="379" t="str">
        <v>Кабель-канал 60х40 ЭЛЕКОР белый (18м) IEK</v>
      </c>
      <c r="F178" s="380" t="str">
        <v>м</v>
      </c>
      <c r="G178" s="380">
        <v>42</v>
      </c>
      <c r="H178" s="381">
        <v>264.60000000000002</v>
      </c>
      <c r="I178" s="381">
        <v>11113.2</v>
      </c>
      <c r="J178" s="381">
        <v>0</v>
      </c>
      <c r="K178" s="407">
        <f t="shared" si="2"/>
        <v>1</v>
      </c>
    </row>
    <row r="179" spans="3:11" x14ac:dyDescent="0.25">
      <c r="C179" s="377">
        <v>152</v>
      </c>
      <c r="D179" s="378"/>
      <c r="E179" s="379" t="str">
        <v>Монтаж кабель-канала</v>
      </c>
      <c r="F179" s="380" t="str">
        <v>м</v>
      </c>
      <c r="G179" s="380">
        <v>42</v>
      </c>
      <c r="H179" s="381">
        <v>330.75</v>
      </c>
      <c r="I179" s="381">
        <v>0</v>
      </c>
      <c r="J179" s="381">
        <v>13891.5</v>
      </c>
      <c r="K179" s="407">
        <f t="shared" si="2"/>
        <v>1</v>
      </c>
    </row>
    <row r="180" spans="3:11" x14ac:dyDescent="0.25">
      <c r="C180" s="377">
        <v>153</v>
      </c>
      <c r="D180" s="378"/>
      <c r="E180" s="379" t="str">
        <v>Корпус щита этажного ЩЭ</v>
      </c>
      <c r="F180" s="380" t="str">
        <v>шт</v>
      </c>
      <c r="G180" s="380">
        <v>12</v>
      </c>
      <c r="H180" s="381">
        <v>8486.6299999999992</v>
      </c>
      <c r="I180" s="381">
        <v>101839.56</v>
      </c>
      <c r="J180" s="381">
        <v>0</v>
      </c>
      <c r="K180" s="407">
        <f t="shared" si="2"/>
        <v>1</v>
      </c>
    </row>
    <row r="181" spans="3:11" x14ac:dyDescent="0.25">
      <c r="C181" s="377">
        <v>154</v>
      </c>
      <c r="D181" s="378"/>
      <c r="E181" s="379" t="str">
        <v>Монтаж Корпуса щита этажного</v>
      </c>
      <c r="F181" s="380" t="str">
        <v>шт</v>
      </c>
      <c r="G181" s="380">
        <v>12</v>
      </c>
      <c r="H181" s="381">
        <v>918.05</v>
      </c>
      <c r="I181" s="381">
        <v>0</v>
      </c>
      <c r="J181" s="381">
        <v>11016.6</v>
      </c>
      <c r="K181" s="407">
        <f t="shared" si="2"/>
        <v>1</v>
      </c>
    </row>
    <row r="182" spans="3:11" x14ac:dyDescent="0.25">
      <c r="C182" s="377">
        <v>155</v>
      </c>
      <c r="D182" s="378"/>
      <c r="E182" s="379" t="str">
        <v>Панель из листовой стали 330х980</v>
      </c>
      <c r="F182" s="380" t="str">
        <v>шт</v>
      </c>
      <c r="G182" s="380">
        <v>12</v>
      </c>
      <c r="H182" s="381">
        <v>1761.38</v>
      </c>
      <c r="I182" s="381">
        <v>21136.560000000001</v>
      </c>
      <c r="J182" s="381">
        <v>0</v>
      </c>
      <c r="K182" s="407">
        <f t="shared" si="2"/>
        <v>1</v>
      </c>
    </row>
    <row r="183" spans="3:11" x14ac:dyDescent="0.25">
      <c r="C183" s="377">
        <v>156</v>
      </c>
      <c r="D183" s="378"/>
      <c r="E183" s="379" t="str">
        <v>Монтаж панели</v>
      </c>
      <c r="F183" s="380" t="str">
        <v>шт</v>
      </c>
      <c r="G183" s="380">
        <v>12</v>
      </c>
      <c r="H183" s="381">
        <v>560.44000000000005</v>
      </c>
      <c r="I183" s="381">
        <v>0</v>
      </c>
      <c r="J183" s="381">
        <v>6725.28</v>
      </c>
      <c r="K183" s="407">
        <f t="shared" si="2"/>
        <v>1</v>
      </c>
    </row>
    <row r="184" spans="3:11" x14ac:dyDescent="0.25">
      <c r="C184" s="377">
        <v>0</v>
      </c>
      <c r="D184" s="378"/>
      <c r="E184" s="379" t="str">
        <v>Щит этажный на 1 квартиру состоит (на 1 ЩЭ):</v>
      </c>
      <c r="F184" s="380">
        <v>0</v>
      </c>
      <c r="G184" s="380">
        <v>0</v>
      </c>
      <c r="H184" s="381">
        <v>0</v>
      </c>
      <c r="I184" s="381">
        <v>0</v>
      </c>
      <c r="J184" s="381">
        <v>0</v>
      </c>
      <c r="K184" s="407">
        <f t="shared" si="2"/>
        <v>1</v>
      </c>
    </row>
    <row r="185" spans="3:11" ht="30" x14ac:dyDescent="0.25">
      <c r="C185" s="377">
        <v>157</v>
      </c>
      <c r="D185" s="378"/>
      <c r="E185" s="379" t="str">
        <v>Выключатель автоматический двухполюсный 50А С ВА47-29 4.5кА (MVA20-2-050-C)</v>
      </c>
      <c r="F185" s="380" t="str">
        <v>шт</v>
      </c>
      <c r="G185" s="380">
        <v>1</v>
      </c>
      <c r="H185" s="381">
        <v>461.93</v>
      </c>
      <c r="I185" s="381">
        <v>461.93</v>
      </c>
      <c r="J185" s="381">
        <v>0</v>
      </c>
      <c r="K185" s="407">
        <f t="shared" si="2"/>
        <v>1</v>
      </c>
    </row>
    <row r="186" spans="3:11" ht="30" x14ac:dyDescent="0.25">
      <c r="C186" s="377">
        <v>158</v>
      </c>
      <c r="D186" s="378"/>
      <c r="E186" s="379" t="str">
        <v>Сжим ответвительный У-859 м50-70/о4-35 (У-859МУ3)</v>
      </c>
      <c r="F186" s="380" t="str">
        <v>шт</v>
      </c>
      <c r="G186" s="380">
        <v>3</v>
      </c>
      <c r="H186" s="381">
        <v>98.61</v>
      </c>
      <c r="I186" s="381">
        <v>295.83</v>
      </c>
      <c r="J186" s="381">
        <v>0</v>
      </c>
      <c r="K186" s="407">
        <f t="shared" si="2"/>
        <v>1</v>
      </c>
    </row>
    <row r="187" spans="3:11" x14ac:dyDescent="0.25">
      <c r="C187" s="377">
        <v>159</v>
      </c>
      <c r="D187" s="378"/>
      <c r="E187" s="379" t="str">
        <v>Расключение щита этажного ЩЭ</v>
      </c>
      <c r="F187" s="380" t="str">
        <v>шт</v>
      </c>
      <c r="G187" s="380">
        <v>1</v>
      </c>
      <c r="H187" s="381">
        <v>1100.6300000000001</v>
      </c>
      <c r="I187" s="381">
        <v>0</v>
      </c>
      <c r="J187" s="381">
        <v>1100.6300000000001</v>
      </c>
      <c r="K187" s="407">
        <f t="shared" si="2"/>
        <v>1</v>
      </c>
    </row>
    <row r="188" spans="3:11" x14ac:dyDescent="0.25">
      <c r="C188" s="377">
        <v>0</v>
      </c>
      <c r="D188" s="378"/>
      <c r="E188" s="379" t="str">
        <v>Щит этажный на 3 квартиры состоит (на 3 ЩЭ):</v>
      </c>
      <c r="F188" s="380">
        <v>0</v>
      </c>
      <c r="G188" s="380">
        <v>0</v>
      </c>
      <c r="H188" s="381">
        <v>0</v>
      </c>
      <c r="I188" s="381">
        <v>0</v>
      </c>
      <c r="J188" s="381">
        <v>0</v>
      </c>
      <c r="K188" s="407">
        <f t="shared" si="2"/>
        <v>1</v>
      </c>
    </row>
    <row r="189" spans="3:11" ht="30" x14ac:dyDescent="0.25">
      <c r="C189" s="377">
        <v>160</v>
      </c>
      <c r="D189" s="378"/>
      <c r="E189" s="379" t="str">
        <v>Выключатель автоматический двухполюсный 50А С ВА47-29 4.5кА (MVA20-2-050-C)</v>
      </c>
      <c r="F189" s="380" t="str">
        <v>шт</v>
      </c>
      <c r="G189" s="380">
        <v>9</v>
      </c>
      <c r="H189" s="381">
        <v>461.93</v>
      </c>
      <c r="I189" s="381">
        <v>4157.37</v>
      </c>
      <c r="J189" s="381">
        <v>0</v>
      </c>
      <c r="K189" s="407">
        <f t="shared" si="2"/>
        <v>1</v>
      </c>
    </row>
    <row r="190" spans="3:11" ht="30" x14ac:dyDescent="0.25">
      <c r="C190" s="377">
        <v>161</v>
      </c>
      <c r="D190" s="378"/>
      <c r="E190" s="379" t="str">
        <v>Сжим ответвительный У-859 м50-70/о4-35 (У-859МУ3)</v>
      </c>
      <c r="F190" s="380" t="str">
        <v>шт</v>
      </c>
      <c r="G190" s="380">
        <v>15</v>
      </c>
      <c r="H190" s="381">
        <v>98.61</v>
      </c>
      <c r="I190" s="381">
        <v>1479.15</v>
      </c>
      <c r="J190" s="381">
        <v>0</v>
      </c>
      <c r="K190" s="407">
        <f t="shared" si="2"/>
        <v>1</v>
      </c>
    </row>
    <row r="191" spans="3:11" x14ac:dyDescent="0.25">
      <c r="C191" s="377">
        <v>162</v>
      </c>
      <c r="D191" s="378"/>
      <c r="E191" s="379" t="str">
        <v>Расключение щита этажного ЩЭ</v>
      </c>
      <c r="F191" s="380" t="str">
        <v>шт</v>
      </c>
      <c r="G191" s="380">
        <v>3</v>
      </c>
      <c r="H191" s="381">
        <v>2701.88</v>
      </c>
      <c r="I191" s="381">
        <v>0</v>
      </c>
      <c r="J191" s="381">
        <v>8105.64</v>
      </c>
      <c r="K191" s="407">
        <f t="shared" si="2"/>
        <v>1</v>
      </c>
    </row>
    <row r="192" spans="3:11" x14ac:dyDescent="0.25">
      <c r="C192" s="377">
        <v>0</v>
      </c>
      <c r="D192" s="378"/>
      <c r="E192" s="379" t="str">
        <v>Щит этажный на 4 квартиры состоит (на 8 ЩЭ):</v>
      </c>
      <c r="F192" s="380">
        <v>0</v>
      </c>
      <c r="G192" s="380">
        <v>0</v>
      </c>
      <c r="H192" s="381">
        <v>0</v>
      </c>
      <c r="I192" s="381">
        <v>0</v>
      </c>
      <c r="J192" s="381">
        <v>0</v>
      </c>
      <c r="K192" s="407">
        <f t="shared" si="2"/>
        <v>1</v>
      </c>
    </row>
    <row r="193" spans="3:11" ht="30" x14ac:dyDescent="0.25">
      <c r="C193" s="377">
        <v>163</v>
      </c>
      <c r="D193" s="378"/>
      <c r="E193" s="379" t="str">
        <v>Выключатель автоматический двухполюсный 50А С ВА47-29 4.5кА (MVA20-2-050-C)</v>
      </c>
      <c r="F193" s="380" t="str">
        <v>шт</v>
      </c>
      <c r="G193" s="380">
        <v>32</v>
      </c>
      <c r="H193" s="381">
        <v>461.93</v>
      </c>
      <c r="I193" s="381">
        <v>14781.76</v>
      </c>
      <c r="J193" s="381">
        <v>0</v>
      </c>
      <c r="K193" s="407">
        <f t="shared" si="2"/>
        <v>1</v>
      </c>
    </row>
    <row r="194" spans="3:11" ht="30" x14ac:dyDescent="0.25">
      <c r="C194" s="377">
        <v>164</v>
      </c>
      <c r="D194" s="378"/>
      <c r="E194" s="379" t="str">
        <v>Сжим ответвительный У-859 м50-70/о4-35 (У-859МУ3)</v>
      </c>
      <c r="F194" s="380" t="str">
        <v>шт</v>
      </c>
      <c r="G194" s="380">
        <v>40</v>
      </c>
      <c r="H194" s="381">
        <v>98.61</v>
      </c>
      <c r="I194" s="381">
        <v>3944.4</v>
      </c>
      <c r="J194" s="381">
        <v>0</v>
      </c>
      <c r="K194" s="407">
        <f t="shared" si="2"/>
        <v>1</v>
      </c>
    </row>
    <row r="195" spans="3:11" ht="30" x14ac:dyDescent="0.25">
      <c r="C195" s="377">
        <v>165</v>
      </c>
      <c r="D195" s="378"/>
      <c r="E195" s="379" t="str">
        <v>Розетка на DIN-рейку с заземлением контактов РАр 10-3-ОП</v>
      </c>
      <c r="F195" s="380" t="str">
        <v>шт</v>
      </c>
      <c r="G195" s="380">
        <v>4</v>
      </c>
      <c r="H195" s="381">
        <v>288.23</v>
      </c>
      <c r="I195" s="381">
        <v>1152.92</v>
      </c>
      <c r="J195" s="381">
        <v>0</v>
      </c>
      <c r="K195" s="407">
        <f t="shared" si="2"/>
        <v>1</v>
      </c>
    </row>
    <row r="196" spans="3:11" x14ac:dyDescent="0.25">
      <c r="C196" s="377">
        <v>166</v>
      </c>
      <c r="D196" s="378"/>
      <c r="E196" s="379" t="str">
        <v>Расключение щита этажного ЩЭ</v>
      </c>
      <c r="F196" s="380" t="str">
        <v>шт</v>
      </c>
      <c r="G196" s="380">
        <v>8</v>
      </c>
      <c r="H196" s="381">
        <v>3502.5</v>
      </c>
      <c r="I196" s="381">
        <v>0</v>
      </c>
      <c r="J196" s="381">
        <v>28020</v>
      </c>
      <c r="K196" s="407">
        <f t="shared" si="2"/>
        <v>1</v>
      </c>
    </row>
    <row r="197" spans="3:11" x14ac:dyDescent="0.25">
      <c r="C197" s="377">
        <v>0</v>
      </c>
      <c r="D197" s="378"/>
      <c r="E197" s="379" t="str">
        <v>2.Светотехническая продукция</v>
      </c>
      <c r="F197" s="380">
        <v>0</v>
      </c>
      <c r="G197" s="380">
        <v>0</v>
      </c>
      <c r="H197" s="381">
        <v>0</v>
      </c>
      <c r="I197" s="381">
        <v>0</v>
      </c>
      <c r="J197" s="381">
        <v>0</v>
      </c>
      <c r="K197" s="407">
        <f t="shared" si="2"/>
        <v>1</v>
      </c>
    </row>
    <row r="198" spans="3:11" x14ac:dyDescent="0.25">
      <c r="C198" s="377">
        <v>167</v>
      </c>
      <c r="D198" s="378"/>
      <c r="E198" s="379" t="str">
        <v>Патрон подвесной Е27 пластик белый</v>
      </c>
      <c r="F198" s="380" t="str">
        <v>шт</v>
      </c>
      <c r="G198" s="380">
        <v>231</v>
      </c>
      <c r="H198" s="381">
        <v>24.55</v>
      </c>
      <c r="I198" s="381">
        <v>5671.05</v>
      </c>
      <c r="J198" s="381">
        <v>0</v>
      </c>
      <c r="K198" s="407">
        <f t="shared" si="2"/>
        <v>1</v>
      </c>
    </row>
    <row r="199" spans="3:11" x14ac:dyDescent="0.25">
      <c r="C199" s="377">
        <v>168</v>
      </c>
      <c r="D199" s="378"/>
      <c r="E199" s="379" t="str">
        <v>Подключение подвесного патрона</v>
      </c>
      <c r="F199" s="380" t="str">
        <v>шт</v>
      </c>
      <c r="G199" s="380">
        <v>231</v>
      </c>
      <c r="H199" s="381">
        <v>213.5</v>
      </c>
      <c r="I199" s="381">
        <v>0</v>
      </c>
      <c r="J199" s="381">
        <v>49318.5</v>
      </c>
      <c r="K199" s="407">
        <f t="shared" si="2"/>
        <v>1</v>
      </c>
    </row>
    <row r="200" spans="3:11" x14ac:dyDescent="0.25">
      <c r="C200" s="377">
        <v>169</v>
      </c>
      <c r="D200" s="378"/>
      <c r="E200" s="379" t="str">
        <v>Лампа светодиодная LED 11вт E27 белый ECO</v>
      </c>
      <c r="F200" s="380" t="str">
        <v>шт</v>
      </c>
      <c r="G200" s="380">
        <v>231</v>
      </c>
      <c r="H200" s="381">
        <v>96.08</v>
      </c>
      <c r="I200" s="381">
        <v>22194.48</v>
      </c>
      <c r="J200" s="381">
        <v>0</v>
      </c>
      <c r="K200" s="407">
        <f t="shared" si="2"/>
        <v>1</v>
      </c>
    </row>
    <row r="201" spans="3:11" ht="45" x14ac:dyDescent="0.25">
      <c r="C201" s="377">
        <v>170</v>
      </c>
      <c r="D201" s="378"/>
      <c r="E201" s="379" t="str">
        <v>358882 STREET NT22 396 черный Светильник ландшафтный светодиодный IP54 LED 4000К 18W 220V OPAL пластиковый корпус</v>
      </c>
      <c r="F201" s="380" t="str">
        <v>шт</v>
      </c>
      <c r="G201" s="380">
        <v>6</v>
      </c>
      <c r="H201" s="381">
        <v>2500</v>
      </c>
      <c r="I201" s="381">
        <v>15000</v>
      </c>
      <c r="J201" s="381">
        <v>0</v>
      </c>
      <c r="K201" s="407">
        <f t="shared" si="2"/>
        <v>1</v>
      </c>
    </row>
    <row r="202" spans="3:11" x14ac:dyDescent="0.25">
      <c r="C202" s="377">
        <v>171</v>
      </c>
      <c r="D202" s="378"/>
      <c r="E202" s="379" t="str">
        <v>Монтаж и подключение накладного светильника</v>
      </c>
      <c r="F202" s="380" t="str">
        <v>шт</v>
      </c>
      <c r="G202" s="380">
        <v>6</v>
      </c>
      <c r="H202" s="381">
        <v>384.3</v>
      </c>
      <c r="I202" s="381">
        <v>0</v>
      </c>
      <c r="J202" s="381">
        <v>2305.8000000000002</v>
      </c>
      <c r="K202" s="407">
        <f t="shared" si="2"/>
        <v>1</v>
      </c>
    </row>
    <row r="203" spans="3:11" x14ac:dyDescent="0.25">
      <c r="C203" s="377">
        <v>172</v>
      </c>
      <c r="D203" s="378"/>
      <c r="E203" s="379" t="str">
        <v>БРА Kink light мелисса 08438-2, 19(21)</v>
      </c>
      <c r="F203" s="380" t="str">
        <v>шт</v>
      </c>
      <c r="G203" s="380">
        <v>4</v>
      </c>
      <c r="H203" s="381">
        <v>6950</v>
      </c>
      <c r="I203" s="381">
        <v>27800</v>
      </c>
      <c r="J203" s="381">
        <v>0</v>
      </c>
      <c r="K203" s="407">
        <f t="shared" si="2"/>
        <v>1</v>
      </c>
    </row>
    <row r="204" spans="3:11" x14ac:dyDescent="0.25">
      <c r="C204" s="377">
        <v>173</v>
      </c>
      <c r="D204" s="378"/>
      <c r="E204" s="379" t="str">
        <v>Бра настенная</v>
      </c>
      <c r="F204" s="380" t="str">
        <v>шт</v>
      </c>
      <c r="G204" s="380">
        <v>4</v>
      </c>
      <c r="H204" s="381">
        <v>1050</v>
      </c>
      <c r="I204" s="381">
        <v>0</v>
      </c>
      <c r="J204" s="381">
        <v>4200</v>
      </c>
      <c r="K204" s="407">
        <f t="shared" si="2"/>
        <v>1</v>
      </c>
    </row>
    <row r="205" spans="3:11" ht="30" x14ac:dyDescent="0.25">
      <c r="C205" s="377">
        <v>174</v>
      </c>
      <c r="D205" s="378"/>
      <c r="E205" s="379" t="str">
        <v>Светильник светодиодный SPO-950-3-40K-018 18Вт 4000К 1890Лм IP40 595х180х40 матовый</v>
      </c>
      <c r="F205" s="380" t="str">
        <v>шт</v>
      </c>
      <c r="G205" s="380">
        <v>100</v>
      </c>
      <c r="H205" s="381">
        <v>1636.25</v>
      </c>
      <c r="I205" s="381">
        <v>163625</v>
      </c>
      <c r="J205" s="381">
        <v>0</v>
      </c>
      <c r="K205" s="407">
        <f t="shared" si="2"/>
        <v>1</v>
      </c>
    </row>
    <row r="206" spans="3:11" x14ac:dyDescent="0.25">
      <c r="C206" s="377">
        <v>175</v>
      </c>
      <c r="D206" s="378"/>
      <c r="E206" s="379" t="str">
        <v>Монтаж и подключение светильника в армстронг</v>
      </c>
      <c r="F206" s="380" t="str">
        <v>шт</v>
      </c>
      <c r="G206" s="380">
        <v>100</v>
      </c>
      <c r="H206" s="381">
        <v>400</v>
      </c>
      <c r="I206" s="381">
        <v>0</v>
      </c>
      <c r="J206" s="381">
        <v>40000</v>
      </c>
      <c r="K206" s="407">
        <f t="shared" si="2"/>
        <v>1</v>
      </c>
    </row>
    <row r="207" spans="3:11" ht="30" x14ac:dyDescent="0.25">
      <c r="C207" s="377">
        <v>176</v>
      </c>
      <c r="D207" s="378"/>
      <c r="E207" s="379" t="str">
        <v>Датчик движения ИК встраиваемый 1200w 360 гр. 6м IP20 белый (SEN86 бел.)</v>
      </c>
      <c r="F207" s="380" t="str">
        <v>шт</v>
      </c>
      <c r="G207" s="380">
        <v>28</v>
      </c>
      <c r="H207" s="381">
        <v>450</v>
      </c>
      <c r="I207" s="381">
        <v>12600</v>
      </c>
      <c r="J207" s="381">
        <v>0</v>
      </c>
      <c r="K207" s="407">
        <f t="shared" si="2"/>
        <v>1</v>
      </c>
    </row>
    <row r="208" spans="3:11" x14ac:dyDescent="0.25">
      <c r="C208" s="377">
        <v>177</v>
      </c>
      <c r="D208" s="378"/>
      <c r="E208" s="379" t="str">
        <v xml:space="preserve">Монтаж и подключение датчика движения </v>
      </c>
      <c r="F208" s="380" t="str">
        <v>шт</v>
      </c>
      <c r="G208" s="380">
        <v>28</v>
      </c>
      <c r="H208" s="381">
        <v>360</v>
      </c>
      <c r="I208" s="381">
        <v>0</v>
      </c>
      <c r="J208" s="381">
        <v>10080</v>
      </c>
      <c r="K208" s="407">
        <f t="shared" ref="K208:K271" si="3">IF(E208&gt;0,1,0)</f>
        <v>1</v>
      </c>
    </row>
    <row r="209" spans="3:11" ht="30" x14ac:dyDescent="0.25">
      <c r="C209" s="377">
        <v>178</v>
      </c>
      <c r="D209" s="378"/>
      <c r="E209" s="379" t="str">
        <v>Коробка распределительная 85х85х40мм для наружного монтажа IP55</v>
      </c>
      <c r="F209" s="380" t="str">
        <v>шт</v>
      </c>
      <c r="G209" s="380">
        <v>128</v>
      </c>
      <c r="H209" s="381">
        <v>64.680000000000007</v>
      </c>
      <c r="I209" s="381">
        <v>8279.0400000000009</v>
      </c>
      <c r="J209" s="381">
        <v>0</v>
      </c>
      <c r="K209" s="407">
        <f t="shared" si="3"/>
        <v>1</v>
      </c>
    </row>
    <row r="210" spans="3:11" ht="30" x14ac:dyDescent="0.25">
      <c r="C210" s="377">
        <v>179</v>
      </c>
      <c r="D210" s="378"/>
      <c r="E210" s="379" t="str">
        <v>Монтаж и подключение распределительных коробок</v>
      </c>
      <c r="F210" s="380" t="str">
        <v>шт</v>
      </c>
      <c r="G210" s="380">
        <v>128</v>
      </c>
      <c r="H210" s="381">
        <v>128.1</v>
      </c>
      <c r="I210" s="381">
        <v>0</v>
      </c>
      <c r="J210" s="381">
        <v>16396.8</v>
      </c>
      <c r="K210" s="407">
        <f t="shared" si="3"/>
        <v>1</v>
      </c>
    </row>
    <row r="211" spans="3:11" x14ac:dyDescent="0.25">
      <c r="C211" s="377">
        <v>0</v>
      </c>
      <c r="D211" s="378"/>
      <c r="E211" s="379" t="str">
        <v>Декоративная подсветка картины</v>
      </c>
      <c r="F211" s="380">
        <v>0</v>
      </c>
      <c r="G211" s="380">
        <v>0</v>
      </c>
      <c r="H211" s="381">
        <v>0</v>
      </c>
      <c r="I211" s="381">
        <v>0</v>
      </c>
      <c r="J211" s="381">
        <v>0</v>
      </c>
      <c r="K211" s="407">
        <f t="shared" si="3"/>
        <v>1</v>
      </c>
    </row>
    <row r="212" spans="3:11" ht="30" x14ac:dyDescent="0.25">
      <c r="C212" s="377">
        <v>180</v>
      </c>
      <c r="D212" s="378"/>
      <c r="E212" s="379" t="str">
        <v>Профиль SL-SLIM-H13M-F25-3000 ANOD ( Алюминий)</v>
      </c>
      <c r="F212" s="380" t="str">
        <v>м</v>
      </c>
      <c r="G212" s="380">
        <v>12</v>
      </c>
      <c r="H212" s="381">
        <v>850</v>
      </c>
      <c r="I212" s="381">
        <v>10200</v>
      </c>
      <c r="J212" s="381">
        <v>0</v>
      </c>
      <c r="K212" s="407">
        <f t="shared" si="3"/>
        <v>1</v>
      </c>
    </row>
    <row r="213" spans="3:11" x14ac:dyDescent="0.25">
      <c r="C213" s="377">
        <v>181</v>
      </c>
      <c r="D213" s="378"/>
      <c r="E213" s="379" t="str">
        <v>Монтаж профиля</v>
      </c>
      <c r="F213" s="380" t="str">
        <v>м</v>
      </c>
      <c r="G213" s="380">
        <v>12</v>
      </c>
      <c r="H213" s="381">
        <v>800</v>
      </c>
      <c r="I213" s="381">
        <v>0</v>
      </c>
      <c r="J213" s="381">
        <v>9600</v>
      </c>
      <c r="K213" s="407">
        <f t="shared" si="3"/>
        <v>1</v>
      </c>
    </row>
    <row r="214" spans="3:11" ht="30" x14ac:dyDescent="0.25">
      <c r="C214" s="377">
        <v>182</v>
      </c>
      <c r="D214" s="378"/>
      <c r="E214" s="379" t="str">
        <v>Лента светодиодная 9,6 Вт/м 12В IP20 4000K 120LED/м RT/RTW-A120-8-11mm SMD 2835 5 м</v>
      </c>
      <c r="F214" s="380" t="str">
        <v>шт</v>
      </c>
      <c r="G214" s="380">
        <v>4</v>
      </c>
      <c r="H214" s="381">
        <v>3150</v>
      </c>
      <c r="I214" s="381">
        <v>12600</v>
      </c>
      <c r="J214" s="381">
        <v>0</v>
      </c>
      <c r="K214" s="407">
        <f t="shared" si="3"/>
        <v>1</v>
      </c>
    </row>
    <row r="215" spans="3:11" x14ac:dyDescent="0.25">
      <c r="C215" s="377">
        <v>183</v>
      </c>
      <c r="D215" s="378"/>
      <c r="E215" s="379" t="str">
        <v>Монтаж и подключение ленты</v>
      </c>
      <c r="F215" s="380" t="str">
        <v>м</v>
      </c>
      <c r="G215" s="380">
        <v>12</v>
      </c>
      <c r="H215" s="381">
        <v>800</v>
      </c>
      <c r="I215" s="381">
        <v>0</v>
      </c>
      <c r="J215" s="381">
        <v>9600</v>
      </c>
      <c r="K215" s="407">
        <f t="shared" si="3"/>
        <v>1</v>
      </c>
    </row>
    <row r="216" spans="3:11" ht="30" x14ac:dyDescent="0.25">
      <c r="C216" s="377">
        <v>184</v>
      </c>
      <c r="D216" s="378"/>
      <c r="E216" s="379" t="str">
        <v>Блок питания ARS-150-12 (12V, 12.5A, 150W) (ARL, IP20 Сетка, 2 года)</v>
      </c>
      <c r="F216" s="380" t="str">
        <v>шт</v>
      </c>
      <c r="G216" s="380">
        <v>2</v>
      </c>
      <c r="H216" s="381">
        <v>3320</v>
      </c>
      <c r="I216" s="381">
        <v>6640</v>
      </c>
      <c r="J216" s="381">
        <v>0</v>
      </c>
      <c r="K216" s="407">
        <f t="shared" si="3"/>
        <v>1</v>
      </c>
    </row>
    <row r="217" spans="3:11" x14ac:dyDescent="0.25">
      <c r="C217" s="377">
        <v>185</v>
      </c>
      <c r="D217" s="378"/>
      <c r="E217" s="379" t="str">
        <v>Монтаж и подключение блоков питания</v>
      </c>
      <c r="F217" s="380" t="str">
        <v>шт</v>
      </c>
      <c r="G217" s="380">
        <v>2</v>
      </c>
      <c r="H217" s="381">
        <v>500</v>
      </c>
      <c r="I217" s="381">
        <v>0</v>
      </c>
      <c r="J217" s="381">
        <v>1000</v>
      </c>
      <c r="K217" s="407">
        <f t="shared" si="3"/>
        <v>1</v>
      </c>
    </row>
    <row r="218" spans="3:11" x14ac:dyDescent="0.25">
      <c r="C218" s="377">
        <v>0</v>
      </c>
      <c r="D218" s="378"/>
      <c r="E218" s="379" t="str">
        <v>Декоративная подсветка зеркала</v>
      </c>
      <c r="F218" s="380">
        <v>0</v>
      </c>
      <c r="G218" s="380">
        <v>0</v>
      </c>
      <c r="H218" s="381">
        <v>0</v>
      </c>
      <c r="I218" s="381">
        <v>0</v>
      </c>
      <c r="J218" s="381">
        <v>0</v>
      </c>
      <c r="K218" s="407">
        <f t="shared" si="3"/>
        <v>1</v>
      </c>
    </row>
    <row r="219" spans="3:11" ht="30" x14ac:dyDescent="0.25">
      <c r="C219" s="377">
        <v>186</v>
      </c>
      <c r="D219" s="378"/>
      <c r="E219" s="379" t="str">
        <v>Профиль SL-SLIM-H13M-F25-3000 ANOD ( Алюминий)</v>
      </c>
      <c r="F219" s="380" t="str">
        <v>м</v>
      </c>
      <c r="G219" s="380">
        <v>12</v>
      </c>
      <c r="H219" s="381">
        <v>850</v>
      </c>
      <c r="I219" s="381">
        <v>10200</v>
      </c>
      <c r="J219" s="381">
        <v>0</v>
      </c>
      <c r="K219" s="407">
        <f t="shared" si="3"/>
        <v>1</v>
      </c>
    </row>
    <row r="220" spans="3:11" x14ac:dyDescent="0.25">
      <c r="C220" s="377">
        <v>187</v>
      </c>
      <c r="D220" s="378"/>
      <c r="E220" s="379" t="str">
        <v>Монтаж профиля</v>
      </c>
      <c r="F220" s="380" t="str">
        <v>м</v>
      </c>
      <c r="G220" s="380">
        <v>12</v>
      </c>
      <c r="H220" s="381">
        <v>800</v>
      </c>
      <c r="I220" s="381">
        <v>0</v>
      </c>
      <c r="J220" s="381">
        <v>9600</v>
      </c>
      <c r="K220" s="407">
        <f t="shared" si="3"/>
        <v>1</v>
      </c>
    </row>
    <row r="221" spans="3:11" ht="30" x14ac:dyDescent="0.25">
      <c r="C221" s="377">
        <v>188</v>
      </c>
      <c r="D221" s="378"/>
      <c r="E221" s="379" t="str">
        <v>Лента светодиодная 9,6 Вт/м 12В IP20 4000K 120LED/м RT/RTW-A120-8-11mm SMD 2835 5 м</v>
      </c>
      <c r="F221" s="380" t="str">
        <v>шт</v>
      </c>
      <c r="G221" s="380">
        <v>4</v>
      </c>
      <c r="H221" s="381">
        <v>3150</v>
      </c>
      <c r="I221" s="381">
        <v>12600</v>
      </c>
      <c r="J221" s="381">
        <v>0</v>
      </c>
      <c r="K221" s="407">
        <f t="shared" si="3"/>
        <v>1</v>
      </c>
    </row>
    <row r="222" spans="3:11" x14ac:dyDescent="0.25">
      <c r="C222" s="377">
        <v>189</v>
      </c>
      <c r="D222" s="378"/>
      <c r="E222" s="379" t="str">
        <v>Монтаж и подключение ленты</v>
      </c>
      <c r="F222" s="380" t="str">
        <v>м</v>
      </c>
      <c r="G222" s="380">
        <v>12</v>
      </c>
      <c r="H222" s="381">
        <v>800</v>
      </c>
      <c r="I222" s="381">
        <v>0</v>
      </c>
      <c r="J222" s="381">
        <v>9600</v>
      </c>
      <c r="K222" s="407">
        <f t="shared" si="3"/>
        <v>1</v>
      </c>
    </row>
    <row r="223" spans="3:11" ht="30" x14ac:dyDescent="0.25">
      <c r="C223" s="377">
        <v>190</v>
      </c>
      <c r="D223" s="378"/>
      <c r="E223" s="379" t="str">
        <v>Блок питания ARS-150-12 (12V, 12.5A, 150W) (ARL, IP20 Сетка, 2 года)</v>
      </c>
      <c r="F223" s="380" t="str">
        <v>шт</v>
      </c>
      <c r="G223" s="380">
        <v>2</v>
      </c>
      <c r="H223" s="381">
        <v>3320</v>
      </c>
      <c r="I223" s="381">
        <v>6640</v>
      </c>
      <c r="J223" s="381">
        <v>0</v>
      </c>
      <c r="K223" s="407">
        <f t="shared" si="3"/>
        <v>1</v>
      </c>
    </row>
    <row r="224" spans="3:11" x14ac:dyDescent="0.25">
      <c r="C224" s="377">
        <v>191</v>
      </c>
      <c r="D224" s="378"/>
      <c r="E224" s="379" t="str">
        <v>Монтаж и подключение блоков питания</v>
      </c>
      <c r="F224" s="380" t="str">
        <v>шт</v>
      </c>
      <c r="G224" s="380">
        <v>2</v>
      </c>
      <c r="H224" s="381">
        <v>500</v>
      </c>
      <c r="I224" s="381">
        <v>0</v>
      </c>
      <c r="J224" s="381">
        <v>1000</v>
      </c>
      <c r="K224" s="407">
        <f t="shared" si="3"/>
        <v>1</v>
      </c>
    </row>
    <row r="225" spans="3:11" x14ac:dyDescent="0.25">
      <c r="C225" s="377">
        <v>0</v>
      </c>
      <c r="D225" s="378"/>
      <c r="E225" s="379" t="str">
        <v>3.Кабельные изделия</v>
      </c>
      <c r="F225" s="380">
        <v>0</v>
      </c>
      <c r="G225" s="380">
        <v>0</v>
      </c>
      <c r="H225" s="381">
        <v>0</v>
      </c>
      <c r="I225" s="381">
        <v>0</v>
      </c>
      <c r="J225" s="381">
        <v>0</v>
      </c>
      <c r="K225" s="407">
        <f t="shared" si="3"/>
        <v>1</v>
      </c>
    </row>
    <row r="226" spans="3:11" ht="30" x14ac:dyDescent="0.25">
      <c r="C226" s="377">
        <v>192</v>
      </c>
      <c r="D226" s="378"/>
      <c r="E226" s="379" t="str">
        <v>Кабель силовой ВВГ-Пнг(А) 3x1,5 ок(N, PE)-0.66 (100м)</v>
      </c>
      <c r="F226" s="380" t="str">
        <v>м</v>
      </c>
      <c r="G226" s="380">
        <v>2097</v>
      </c>
      <c r="H226" s="381">
        <v>59.91</v>
      </c>
      <c r="I226" s="381">
        <v>125631.27</v>
      </c>
      <c r="J226" s="381">
        <v>0</v>
      </c>
      <c r="K226" s="407">
        <f t="shared" si="3"/>
        <v>1</v>
      </c>
    </row>
    <row r="227" spans="3:11" ht="30" x14ac:dyDescent="0.25">
      <c r="C227" s="377">
        <v>193</v>
      </c>
      <c r="D227" s="378"/>
      <c r="E227" s="379" t="str">
        <v>Кабель силовой ВВГ-Пнг(А)-LS 3x2,5 ок(N, PE)-0.66 (100м)</v>
      </c>
      <c r="F227" s="380" t="str">
        <v>м</v>
      </c>
      <c r="G227" s="380">
        <v>3041</v>
      </c>
      <c r="H227" s="381">
        <v>98.21</v>
      </c>
      <c r="I227" s="381">
        <v>298656.61</v>
      </c>
      <c r="J227" s="381">
        <v>0</v>
      </c>
      <c r="K227" s="407">
        <f t="shared" si="3"/>
        <v>1</v>
      </c>
    </row>
    <row r="228" spans="3:11" ht="30" x14ac:dyDescent="0.25">
      <c r="C228" s="377">
        <v>194</v>
      </c>
      <c r="D228" s="378"/>
      <c r="E228" s="379" t="str">
        <v>Монтаж кабеля по кирпичной кладке и затягивание в трубы до 30мм2</v>
      </c>
      <c r="F228" s="380" t="str">
        <v>м</v>
      </c>
      <c r="G228" s="380">
        <v>5138</v>
      </c>
      <c r="H228" s="381">
        <v>88.07</v>
      </c>
      <c r="I228" s="381">
        <v>0</v>
      </c>
      <c r="J228" s="381">
        <v>452503.66</v>
      </c>
      <c r="K228" s="407">
        <f t="shared" si="3"/>
        <v>1</v>
      </c>
    </row>
    <row r="229" spans="3:11" x14ac:dyDescent="0.25">
      <c r="C229" s="377">
        <v>195</v>
      </c>
      <c r="D229" s="378"/>
      <c r="E229" s="379" t="str">
        <v xml:space="preserve">Провод ПуВ нг(А)LS 1х6.0 </v>
      </c>
      <c r="F229" s="380" t="str">
        <v>м</v>
      </c>
      <c r="G229" s="380">
        <v>1380</v>
      </c>
      <c r="H229" s="381">
        <v>76.010000000000005</v>
      </c>
      <c r="I229" s="381">
        <v>104893.8</v>
      </c>
      <c r="J229" s="381">
        <v>0</v>
      </c>
      <c r="K229" s="407">
        <f t="shared" si="3"/>
        <v>1</v>
      </c>
    </row>
    <row r="230" spans="3:11" x14ac:dyDescent="0.25">
      <c r="C230" s="377">
        <v>196</v>
      </c>
      <c r="D230" s="378"/>
      <c r="E230" s="379" t="str">
        <v>Кабель силовой ВВГнг(А)-LS 1х4 ок-0,66</v>
      </c>
      <c r="F230" s="380" t="str">
        <v>м</v>
      </c>
      <c r="G230" s="380">
        <v>414</v>
      </c>
      <c r="H230" s="381">
        <v>52.48</v>
      </c>
      <c r="I230" s="381">
        <v>21726.720000000001</v>
      </c>
      <c r="J230" s="381">
        <v>0</v>
      </c>
      <c r="K230" s="407">
        <f t="shared" si="3"/>
        <v>1</v>
      </c>
    </row>
    <row r="231" spans="3:11" x14ac:dyDescent="0.25">
      <c r="C231" s="377">
        <v>197</v>
      </c>
      <c r="D231" s="378"/>
      <c r="E231" s="379" t="str">
        <v>Провод силовой ПуВнг(А)-LS 10</v>
      </c>
      <c r="F231" s="380" t="str">
        <v>м</v>
      </c>
      <c r="G231" s="380">
        <v>972</v>
      </c>
      <c r="H231" s="381">
        <v>122.14</v>
      </c>
      <c r="I231" s="381">
        <v>118720.08</v>
      </c>
      <c r="J231" s="381">
        <v>0</v>
      </c>
      <c r="K231" s="407">
        <f t="shared" si="3"/>
        <v>1</v>
      </c>
    </row>
    <row r="232" spans="3:11" x14ac:dyDescent="0.25">
      <c r="C232" s="377">
        <v>198</v>
      </c>
      <c r="D232" s="378"/>
      <c r="E232" s="379" t="str">
        <v>Кабель ВВГ -П нг(А)FRLS 3х1.5 0.66кВ (бухта)</v>
      </c>
      <c r="F232" s="380" t="str">
        <v>м</v>
      </c>
      <c r="G232" s="380">
        <v>174</v>
      </c>
      <c r="H232" s="381">
        <v>74.73</v>
      </c>
      <c r="I232" s="381">
        <v>13003.02</v>
      </c>
      <c r="J232" s="381">
        <v>0</v>
      </c>
      <c r="K232" s="407">
        <f t="shared" si="3"/>
        <v>1</v>
      </c>
    </row>
    <row r="233" spans="3:11" ht="30" x14ac:dyDescent="0.25">
      <c r="C233" s="377">
        <v>199</v>
      </c>
      <c r="D233" s="378"/>
      <c r="E233" s="379" t="str">
        <v>Монтаж кабеля по кирпичной кладке и затягивание в трубы до 30мм2</v>
      </c>
      <c r="F233" s="380" t="str">
        <v>м</v>
      </c>
      <c r="G233" s="380">
        <v>2940</v>
      </c>
      <c r="H233" s="381">
        <v>88.07</v>
      </c>
      <c r="I233" s="381">
        <v>0</v>
      </c>
      <c r="J233" s="381">
        <v>258925.8</v>
      </c>
      <c r="K233" s="407">
        <f t="shared" si="3"/>
        <v>1</v>
      </c>
    </row>
    <row r="234" spans="3:11" x14ac:dyDescent="0.25">
      <c r="C234" s="377">
        <v>0</v>
      </c>
      <c r="D234" s="378"/>
      <c r="E234" s="379" t="str">
        <v>4.Электрортехнические изделия</v>
      </c>
      <c r="F234" s="380">
        <v>0</v>
      </c>
      <c r="G234" s="380">
        <v>0</v>
      </c>
      <c r="H234" s="381">
        <v>0</v>
      </c>
      <c r="I234" s="381">
        <v>0</v>
      </c>
      <c r="J234" s="381">
        <v>0</v>
      </c>
      <c r="K234" s="407">
        <f t="shared" si="3"/>
        <v>1</v>
      </c>
    </row>
    <row r="235" spans="3:11" ht="45" x14ac:dyDescent="0.25">
      <c r="C235" s="377">
        <v>200</v>
      </c>
      <c r="D235" s="378"/>
      <c r="E235" s="379" t="str">
        <v>BRITE Розетка двойная с заземлением с защитными шторками и крышкой 16А в сборе IP44 РСбш12-3-44-БрБ белый</v>
      </c>
      <c r="F235" s="380" t="str">
        <v>шт</v>
      </c>
      <c r="G235" s="380">
        <v>42</v>
      </c>
      <c r="H235" s="381">
        <v>361</v>
      </c>
      <c r="I235" s="381">
        <v>15162</v>
      </c>
      <c r="J235" s="381">
        <v>0</v>
      </c>
      <c r="K235" s="407">
        <f t="shared" si="3"/>
        <v>1</v>
      </c>
    </row>
    <row r="236" spans="3:11" ht="30" x14ac:dyDescent="0.25">
      <c r="C236" s="377">
        <v>201</v>
      </c>
      <c r="D236" s="378"/>
      <c r="E236" s="379" t="str">
        <v>Розетка ATLASDESIGN двойная с заземлением со шторками 16А в сборе белый</v>
      </c>
      <c r="F236" s="380" t="str">
        <v>шт</v>
      </c>
      <c r="G236" s="380">
        <v>400</v>
      </c>
      <c r="H236" s="381">
        <v>287.70999999999998</v>
      </c>
      <c r="I236" s="381">
        <v>115084</v>
      </c>
      <c r="J236" s="381">
        <v>0</v>
      </c>
      <c r="K236" s="407">
        <f t="shared" si="3"/>
        <v>1</v>
      </c>
    </row>
    <row r="237" spans="3:11" ht="30" x14ac:dyDescent="0.25">
      <c r="C237" s="377">
        <v>202</v>
      </c>
      <c r="D237" s="378"/>
      <c r="E237" s="379" t="str">
        <v>Монтаж и подключение розеток скрытой установки</v>
      </c>
      <c r="F237" s="380" t="str">
        <v>шт</v>
      </c>
      <c r="G237" s="380">
        <v>442</v>
      </c>
      <c r="H237" s="381">
        <v>192.15</v>
      </c>
      <c r="I237" s="381">
        <v>0</v>
      </c>
      <c r="J237" s="381">
        <v>84930.3</v>
      </c>
      <c r="K237" s="407">
        <f t="shared" si="3"/>
        <v>1</v>
      </c>
    </row>
    <row r="238" spans="3:11" ht="30" x14ac:dyDescent="0.25">
      <c r="C238" s="377">
        <v>203</v>
      </c>
      <c r="D238" s="378"/>
      <c r="E238" s="379" t="str">
        <v>ЭТЮД Розетка наружная с заземлением со шторками белая (на роутер)</v>
      </c>
      <c r="F238" s="380" t="str">
        <v>шт</v>
      </c>
      <c r="G238" s="380">
        <v>42</v>
      </c>
      <c r="H238" s="381">
        <v>170.8</v>
      </c>
      <c r="I238" s="381">
        <v>7173.6</v>
      </c>
      <c r="J238" s="381">
        <v>0</v>
      </c>
      <c r="K238" s="407">
        <f t="shared" si="3"/>
        <v>1</v>
      </c>
    </row>
    <row r="239" spans="3:11" ht="30" x14ac:dyDescent="0.25">
      <c r="C239" s="377">
        <v>204</v>
      </c>
      <c r="D239" s="378"/>
      <c r="E239" s="379" t="str">
        <v>Монтаж и подключение розеток и выключателей открытой установки</v>
      </c>
      <c r="F239" s="380" t="str">
        <v>шт</v>
      </c>
      <c r="G239" s="380">
        <v>42</v>
      </c>
      <c r="H239" s="381">
        <v>256.2</v>
      </c>
      <c r="I239" s="381">
        <v>0</v>
      </c>
      <c r="J239" s="381">
        <v>10760.4</v>
      </c>
      <c r="K239" s="407">
        <f t="shared" si="3"/>
        <v>1</v>
      </c>
    </row>
    <row r="240" spans="3:11" ht="30" x14ac:dyDescent="0.25">
      <c r="C240" s="377">
        <v>205</v>
      </c>
      <c r="D240" s="378"/>
      <c r="E240" s="379" t="str">
        <v>Разъем РШ-ВШ 32А 250В 2P+PE(ОУ) пластиковый белый Simple</v>
      </c>
      <c r="F240" s="380" t="str">
        <v>шт</v>
      </c>
      <c r="G240" s="380">
        <v>42</v>
      </c>
      <c r="H240" s="381">
        <v>278.79000000000002</v>
      </c>
      <c r="I240" s="381">
        <v>11709.18</v>
      </c>
      <c r="J240" s="381">
        <v>0</v>
      </c>
      <c r="K240" s="407">
        <f t="shared" si="3"/>
        <v>1</v>
      </c>
    </row>
    <row r="241" spans="3:11" ht="30" x14ac:dyDescent="0.25">
      <c r="C241" s="377">
        <v>206</v>
      </c>
      <c r="D241" s="378"/>
      <c r="E241" s="379" t="str">
        <v>Монтаж и подключение силовой розетки на электроплиту</v>
      </c>
      <c r="F241" s="380" t="str">
        <v>шт</v>
      </c>
      <c r="G241" s="380">
        <v>42</v>
      </c>
      <c r="H241" s="381">
        <v>344.27</v>
      </c>
      <c r="I241" s="381">
        <v>0</v>
      </c>
      <c r="J241" s="381">
        <v>14459.34</v>
      </c>
      <c r="K241" s="407">
        <f t="shared" si="3"/>
        <v>1</v>
      </c>
    </row>
    <row r="242" spans="3:11" ht="30" x14ac:dyDescent="0.25">
      <c r="C242" s="377">
        <v>207</v>
      </c>
      <c r="D242" s="378"/>
      <c r="E242" s="379" t="str">
        <v>Гермес PLUS Розетка с заземлением наружная с крышкой IP54</v>
      </c>
      <c r="F242" s="380" t="str">
        <v>шт</v>
      </c>
      <c r="G242" s="380">
        <v>4</v>
      </c>
      <c r="H242" s="381">
        <v>330.93</v>
      </c>
      <c r="I242" s="381">
        <v>1323.72</v>
      </c>
      <c r="J242" s="381">
        <v>0</v>
      </c>
      <c r="K242" s="407">
        <f t="shared" si="3"/>
        <v>1</v>
      </c>
    </row>
    <row r="243" spans="3:11" ht="30" x14ac:dyDescent="0.25">
      <c r="C243" s="377">
        <v>208</v>
      </c>
      <c r="D243" s="378"/>
      <c r="E243" s="379" t="str">
        <v>Монтаж и подключение розеток и выключателей открытой установки</v>
      </c>
      <c r="F243" s="380" t="str">
        <v>шт</v>
      </c>
      <c r="G243" s="380">
        <v>4</v>
      </c>
      <c r="H243" s="381">
        <v>256.2</v>
      </c>
      <c r="I243" s="381">
        <v>0</v>
      </c>
      <c r="J243" s="381">
        <v>1024.8</v>
      </c>
      <c r="K243" s="407">
        <f t="shared" si="3"/>
        <v>1</v>
      </c>
    </row>
    <row r="244" spans="3:11" ht="30" x14ac:dyDescent="0.25">
      <c r="C244" s="377">
        <v>209</v>
      </c>
      <c r="D244" s="378"/>
      <c r="E244" s="379" t="str">
        <v>Выключатель одноклавишный ATLASDESIGN схема 1 10АХ механизм белый</v>
      </c>
      <c r="F244" s="380" t="str">
        <v>шт</v>
      </c>
      <c r="G244" s="380">
        <v>117</v>
      </c>
      <c r="H244" s="381">
        <v>136.99</v>
      </c>
      <c r="I244" s="381">
        <v>16027.83</v>
      </c>
      <c r="J244" s="381">
        <v>0</v>
      </c>
      <c r="K244" s="407">
        <f t="shared" si="3"/>
        <v>1</v>
      </c>
    </row>
    <row r="245" spans="3:11" ht="30" x14ac:dyDescent="0.25">
      <c r="C245" s="377">
        <v>210</v>
      </c>
      <c r="D245" s="378"/>
      <c r="E245" s="379" t="str">
        <v>Выключатель двухклавишный ATLASDESIGN схема 5 10АХ механизм белый</v>
      </c>
      <c r="F245" s="380" t="str">
        <v>шт</v>
      </c>
      <c r="G245" s="380">
        <v>78</v>
      </c>
      <c r="H245" s="381">
        <v>178.27</v>
      </c>
      <c r="I245" s="381">
        <v>13905.06</v>
      </c>
      <c r="J245" s="381">
        <v>0</v>
      </c>
      <c r="K245" s="407">
        <f t="shared" si="3"/>
        <v>1</v>
      </c>
    </row>
    <row r="246" spans="3:11" ht="30" x14ac:dyDescent="0.25">
      <c r="C246" s="377">
        <v>211</v>
      </c>
      <c r="D246" s="378"/>
      <c r="E246" s="379" t="str">
        <v>Выключатель трехклавишный ATLASDESIGN схема 1+1+1 10АХ механизм белый</v>
      </c>
      <c r="F246" s="380" t="str">
        <v>шт</v>
      </c>
      <c r="G246" s="380">
        <v>18</v>
      </c>
      <c r="H246" s="381">
        <v>274</v>
      </c>
      <c r="I246" s="381">
        <v>4932</v>
      </c>
      <c r="J246" s="381">
        <v>0</v>
      </c>
      <c r="K246" s="407">
        <f t="shared" si="3"/>
        <v>1</v>
      </c>
    </row>
    <row r="247" spans="3:11" x14ac:dyDescent="0.25">
      <c r="C247" s="377">
        <v>212</v>
      </c>
      <c r="D247" s="378"/>
      <c r="E247" s="379" t="str">
        <v>Рамка однопостовая ATLASDESIGN белый</v>
      </c>
      <c r="F247" s="380" t="str">
        <v>шт</v>
      </c>
      <c r="G247" s="380">
        <v>213</v>
      </c>
      <c r="H247" s="381">
        <v>44.84</v>
      </c>
      <c r="I247" s="381">
        <v>9550.92</v>
      </c>
      <c r="J247" s="381">
        <v>0</v>
      </c>
      <c r="K247" s="407">
        <f t="shared" si="3"/>
        <v>1</v>
      </c>
    </row>
    <row r="248" spans="3:11" ht="30" x14ac:dyDescent="0.25">
      <c r="C248" s="377">
        <v>213</v>
      </c>
      <c r="D248" s="378"/>
      <c r="E248" s="379" t="str">
        <v>Монтаж и подключение выключателей скрытой установки</v>
      </c>
      <c r="F248" s="380" t="str">
        <v>шт</v>
      </c>
      <c r="G248" s="380">
        <v>213</v>
      </c>
      <c r="H248" s="381">
        <v>192.15</v>
      </c>
      <c r="I248" s="381">
        <v>0</v>
      </c>
      <c r="J248" s="381">
        <v>40927.949999999997</v>
      </c>
      <c r="K248" s="407">
        <f t="shared" si="3"/>
        <v>1</v>
      </c>
    </row>
    <row r="249" spans="3:11" x14ac:dyDescent="0.25">
      <c r="C249" s="377">
        <v>214</v>
      </c>
      <c r="D249" s="378"/>
      <c r="E249" s="379" t="str">
        <v>КРЗ-0,4</v>
      </c>
      <c r="F249" s="380" t="str">
        <v>шт</v>
      </c>
      <c r="G249" s="380">
        <v>42</v>
      </c>
      <c r="H249" s="381">
        <v>285.02</v>
      </c>
      <c r="I249" s="381">
        <v>11970.84</v>
      </c>
      <c r="J249" s="381">
        <v>0</v>
      </c>
      <c r="K249" s="407">
        <f t="shared" si="3"/>
        <v>1</v>
      </c>
    </row>
    <row r="250" spans="3:11" x14ac:dyDescent="0.25">
      <c r="C250" s="377">
        <v>215</v>
      </c>
      <c r="D250" s="378"/>
      <c r="E250" s="379" t="str">
        <v>Монтаж и подключение коробки заземления КРЗ</v>
      </c>
      <c r="F250" s="380" t="str">
        <v>шт</v>
      </c>
      <c r="G250" s="380">
        <v>42</v>
      </c>
      <c r="H250" s="381">
        <v>343.74</v>
      </c>
      <c r="I250" s="381">
        <v>0</v>
      </c>
      <c r="J250" s="381">
        <v>14437.08</v>
      </c>
      <c r="K250" s="407">
        <f t="shared" si="3"/>
        <v>1</v>
      </c>
    </row>
    <row r="251" spans="3:11" ht="45" x14ac:dyDescent="0.25">
      <c r="C251" s="377">
        <v>216</v>
      </c>
      <c r="D251" s="378"/>
      <c r="E251" s="379" t="str">
        <v>Звонок Зуммер-1-04 (2ТК) двухтональный без кнопки пластик АБС проводной 220В (Зуммер-1-04 (2ТК))</v>
      </c>
      <c r="F251" s="380" t="str">
        <v>шт</v>
      </c>
      <c r="G251" s="380">
        <v>42</v>
      </c>
      <c r="H251" s="381">
        <v>261.54000000000002</v>
      </c>
      <c r="I251" s="381">
        <v>10984.68</v>
      </c>
      <c r="J251" s="381">
        <v>0</v>
      </c>
      <c r="K251" s="407">
        <f t="shared" si="3"/>
        <v>1</v>
      </c>
    </row>
    <row r="252" spans="3:11" x14ac:dyDescent="0.25">
      <c r="C252" s="377">
        <v>217</v>
      </c>
      <c r="D252" s="378"/>
      <c r="E252" s="379" t="str">
        <v>Беларусь Кнопка для звонков</v>
      </c>
      <c r="F252" s="380" t="str">
        <v>шт</v>
      </c>
      <c r="G252" s="380">
        <v>42</v>
      </c>
      <c r="H252" s="381">
        <v>74.73</v>
      </c>
      <c r="I252" s="381">
        <v>3138.66</v>
      </c>
      <c r="J252" s="381">
        <v>0</v>
      </c>
      <c r="K252" s="407">
        <f t="shared" si="3"/>
        <v>1</v>
      </c>
    </row>
    <row r="253" spans="3:11" x14ac:dyDescent="0.25">
      <c r="C253" s="377">
        <v>218</v>
      </c>
      <c r="D253" s="378"/>
      <c r="E253" s="379" t="str">
        <v>Монтаж и подключение звонка</v>
      </c>
      <c r="F253" s="380" t="str">
        <v>шт</v>
      </c>
      <c r="G253" s="380">
        <v>42</v>
      </c>
      <c r="H253" s="381">
        <v>160.13</v>
      </c>
      <c r="I253" s="381">
        <v>0</v>
      </c>
      <c r="J253" s="381">
        <v>6725.46</v>
      </c>
      <c r="K253" s="407">
        <f t="shared" si="3"/>
        <v>1</v>
      </c>
    </row>
    <row r="254" spans="3:11" x14ac:dyDescent="0.25">
      <c r="C254" s="377">
        <v>219</v>
      </c>
      <c r="D254" s="378"/>
      <c r="E254" s="379" t="str">
        <v>Монтаж и подключение кнопки звонка</v>
      </c>
      <c r="F254" s="380" t="str">
        <v>шт</v>
      </c>
      <c r="G254" s="380">
        <v>42</v>
      </c>
      <c r="H254" s="381">
        <v>160.13</v>
      </c>
      <c r="I254" s="381">
        <v>0</v>
      </c>
      <c r="J254" s="381">
        <v>6725.46</v>
      </c>
      <c r="K254" s="407">
        <f t="shared" si="3"/>
        <v>1</v>
      </c>
    </row>
    <row r="255" spans="3:11" x14ac:dyDescent="0.25">
      <c r="C255" s="377">
        <v>0</v>
      </c>
      <c r="D255" s="378"/>
      <c r="E255" s="379" t="str">
        <v>5.Электромонтажные изделия</v>
      </c>
      <c r="F255" s="380">
        <v>0</v>
      </c>
      <c r="G255" s="380">
        <v>0</v>
      </c>
      <c r="H255" s="381">
        <v>0</v>
      </c>
      <c r="I255" s="381">
        <v>0</v>
      </c>
      <c r="J255" s="381">
        <v>0</v>
      </c>
      <c r="K255" s="407">
        <f t="shared" si="3"/>
        <v>1</v>
      </c>
    </row>
    <row r="256" spans="3:11" x14ac:dyDescent="0.25">
      <c r="C256" s="377">
        <v>220</v>
      </c>
      <c r="D256" s="378"/>
      <c r="E256" s="379" t="str">
        <v>Скрутка СИЗ-1 2.5-4.5мм желтая</v>
      </c>
      <c r="F256" s="380" t="str">
        <v>шт</v>
      </c>
      <c r="G256" s="380">
        <v>450</v>
      </c>
      <c r="H256" s="381">
        <v>4.0599999999999996</v>
      </c>
      <c r="I256" s="381">
        <v>1827</v>
      </c>
      <c r="J256" s="381">
        <v>0</v>
      </c>
      <c r="K256" s="407">
        <f t="shared" si="3"/>
        <v>1</v>
      </c>
    </row>
    <row r="257" spans="3:11" x14ac:dyDescent="0.25">
      <c r="C257" s="377">
        <v>221</v>
      </c>
      <c r="D257" s="378"/>
      <c r="E257" s="379" t="str">
        <v>Скрутка СИЗ-1 4-11мм красная</v>
      </c>
      <c r="F257" s="380" t="str">
        <v>шт</v>
      </c>
      <c r="G257" s="380">
        <v>2500</v>
      </c>
      <c r="H257" s="381">
        <v>5.34</v>
      </c>
      <c r="I257" s="381">
        <v>13350</v>
      </c>
      <c r="J257" s="381">
        <v>0</v>
      </c>
      <c r="K257" s="407">
        <f t="shared" si="3"/>
        <v>1</v>
      </c>
    </row>
    <row r="258" spans="3:11" x14ac:dyDescent="0.25">
      <c r="C258" s="377">
        <v>222</v>
      </c>
      <c r="D258" s="378"/>
      <c r="E258" s="379" t="str">
        <v>Бирка кабельная У-134 квадрат 55х55 мм</v>
      </c>
      <c r="F258" s="380" t="str">
        <v>шт</v>
      </c>
      <c r="G258" s="380">
        <v>42</v>
      </c>
      <c r="H258" s="381">
        <v>2.46</v>
      </c>
      <c r="I258" s="381">
        <v>103.32</v>
      </c>
      <c r="J258" s="381">
        <v>0</v>
      </c>
      <c r="K258" s="407">
        <f t="shared" si="3"/>
        <v>1</v>
      </c>
    </row>
    <row r="259" spans="3:11" x14ac:dyDescent="0.25">
      <c r="C259" s="377">
        <v>223</v>
      </c>
      <c r="D259" s="378"/>
      <c r="E259" s="379" t="str">
        <v>Коробка установочная 68мм (С3М2)</v>
      </c>
      <c r="F259" s="380" t="str">
        <v>шт</v>
      </c>
      <c r="G259" s="380">
        <v>84</v>
      </c>
      <c r="H259" s="381">
        <v>12.81</v>
      </c>
      <c r="I259" s="381">
        <v>1076.04</v>
      </c>
      <c r="J259" s="381">
        <v>0</v>
      </c>
      <c r="K259" s="407">
        <f t="shared" si="3"/>
        <v>1</v>
      </c>
    </row>
    <row r="260" spans="3:11" ht="30" x14ac:dyDescent="0.25">
      <c r="C260" s="377">
        <v>224</v>
      </c>
      <c r="D260" s="378"/>
      <c r="E260" s="379" t="str">
        <v>Высверливание отверстия в кирпиче и вмазывание установочной коробки</v>
      </c>
      <c r="F260" s="380" t="str">
        <v>шт</v>
      </c>
      <c r="G260" s="380">
        <v>84</v>
      </c>
      <c r="H260" s="381">
        <v>320.25</v>
      </c>
      <c r="I260" s="381">
        <v>0</v>
      </c>
      <c r="J260" s="381">
        <v>26901</v>
      </c>
      <c r="K260" s="407">
        <f t="shared" si="3"/>
        <v>1</v>
      </c>
    </row>
    <row r="261" spans="3:11" x14ac:dyDescent="0.25">
      <c r="C261" s="377">
        <v>225</v>
      </c>
      <c r="D261" s="378"/>
      <c r="E261" s="379" t="str">
        <v>Крышка КОН-1М-04</v>
      </c>
      <c r="F261" s="380" t="str">
        <v>шт</v>
      </c>
      <c r="G261" s="380">
        <v>454</v>
      </c>
      <c r="H261" s="381">
        <v>58.21</v>
      </c>
      <c r="I261" s="381">
        <v>26427.34</v>
      </c>
      <c r="J261" s="381">
        <v>0</v>
      </c>
      <c r="K261" s="407">
        <f t="shared" si="3"/>
        <v>1</v>
      </c>
    </row>
    <row r="262" spans="3:11" x14ac:dyDescent="0.25">
      <c r="C262" s="377">
        <v>226</v>
      </c>
      <c r="D262" s="378"/>
      <c r="E262" s="379" t="str">
        <v>Монтаж крышки КОН-1М-04</v>
      </c>
      <c r="F262" s="380" t="str">
        <v>шт</v>
      </c>
      <c r="G262" s="380">
        <v>454</v>
      </c>
      <c r="H262" s="381">
        <v>80.06</v>
      </c>
      <c r="I262" s="381">
        <v>0</v>
      </c>
      <c r="J262" s="381">
        <v>36347.24</v>
      </c>
      <c r="K262" s="407">
        <f t="shared" si="3"/>
        <v>1</v>
      </c>
    </row>
    <row r="263" spans="3:11" x14ac:dyDescent="0.25">
      <c r="C263" s="377">
        <v>227</v>
      </c>
      <c r="D263" s="378"/>
      <c r="E263" s="379" t="str">
        <v>Подрозетник Ф65мм</v>
      </c>
      <c r="F263" s="380" t="str">
        <v>шт</v>
      </c>
      <c r="G263" s="380">
        <v>42</v>
      </c>
      <c r="H263" s="381">
        <v>53.38</v>
      </c>
      <c r="I263" s="381">
        <v>2241.96</v>
      </c>
      <c r="J263" s="381">
        <v>0</v>
      </c>
      <c r="K263" s="407">
        <f t="shared" si="3"/>
        <v>1</v>
      </c>
    </row>
    <row r="264" spans="3:11" x14ac:dyDescent="0.25">
      <c r="C264" s="377">
        <v>228</v>
      </c>
      <c r="D264" s="378"/>
      <c r="E264" s="379" t="str">
        <v>Подрозетник Ф100мм</v>
      </c>
      <c r="F264" s="380" t="str">
        <v>шт</v>
      </c>
      <c r="G264" s="380">
        <v>42</v>
      </c>
      <c r="H264" s="381">
        <v>64.05</v>
      </c>
      <c r="I264" s="381">
        <v>2690.1</v>
      </c>
      <c r="J264" s="381">
        <v>0</v>
      </c>
      <c r="K264" s="407">
        <f t="shared" si="3"/>
        <v>1</v>
      </c>
    </row>
    <row r="265" spans="3:11" x14ac:dyDescent="0.25">
      <c r="C265" s="377">
        <v>229</v>
      </c>
      <c r="D265" s="378"/>
      <c r="E265" s="379" t="str">
        <v>Монтаж подрозетника</v>
      </c>
      <c r="F265" s="380" t="str">
        <v>шт</v>
      </c>
      <c r="G265" s="380">
        <v>84</v>
      </c>
      <c r="H265" s="381">
        <v>80.06</v>
      </c>
      <c r="I265" s="381">
        <v>0</v>
      </c>
      <c r="J265" s="381">
        <v>6725.04</v>
      </c>
      <c r="K265" s="407">
        <f t="shared" si="3"/>
        <v>1</v>
      </c>
    </row>
    <row r="266" spans="3:11" x14ac:dyDescent="0.25">
      <c r="C266" s="377">
        <v>0</v>
      </c>
      <c r="D266" s="378"/>
      <c r="E266" s="379" t="str">
        <v>6. Материалы</v>
      </c>
      <c r="F266" s="380">
        <v>0</v>
      </c>
      <c r="G266" s="380">
        <v>0</v>
      </c>
      <c r="H266" s="381">
        <v>0</v>
      </c>
      <c r="I266" s="381">
        <v>0</v>
      </c>
      <c r="J266" s="381">
        <v>0</v>
      </c>
      <c r="K266" s="407">
        <f t="shared" si="3"/>
        <v>1</v>
      </c>
    </row>
    <row r="267" spans="3:11" ht="30" x14ac:dyDescent="0.25">
      <c r="C267" s="377">
        <v>230</v>
      </c>
      <c r="D267" s="378"/>
      <c r="E267" s="379" t="str">
        <v>Пена монтажная Roof Complect огнеупорная (890гр)</v>
      </c>
      <c r="F267" s="380" t="str">
        <v>шт</v>
      </c>
      <c r="G267" s="380">
        <v>16</v>
      </c>
      <c r="H267" s="381">
        <v>640.5</v>
      </c>
      <c r="I267" s="381">
        <v>10248</v>
      </c>
      <c r="J267" s="381">
        <v>0</v>
      </c>
      <c r="K267" s="407">
        <f t="shared" si="3"/>
        <v>1</v>
      </c>
    </row>
    <row r="268" spans="3:11" x14ac:dyDescent="0.25">
      <c r="C268" s="377">
        <v>231</v>
      </c>
      <c r="D268" s="378"/>
      <c r="E268" s="379" t="str">
        <v>Герметик огнезащитный ведро 10кг</v>
      </c>
      <c r="F268" s="380" t="str">
        <v>шт</v>
      </c>
      <c r="G268" s="380">
        <v>2</v>
      </c>
      <c r="H268" s="381">
        <v>2028.25</v>
      </c>
      <c r="I268" s="381">
        <v>4056.5</v>
      </c>
      <c r="J268" s="381">
        <v>0</v>
      </c>
      <c r="K268" s="407">
        <f t="shared" si="3"/>
        <v>1</v>
      </c>
    </row>
    <row r="269" spans="3:11" x14ac:dyDescent="0.25">
      <c r="C269" s="377">
        <v>0</v>
      </c>
      <c r="D269" s="378"/>
      <c r="E269" s="379" t="str">
        <v>Ось 1-3/Ж-К (4.БСУ2М секция №2)</v>
      </c>
      <c r="F269" s="380">
        <v>0</v>
      </c>
      <c r="G269" s="380">
        <v>0</v>
      </c>
      <c r="H269" s="381">
        <v>0</v>
      </c>
      <c r="I269" s="381">
        <v>0</v>
      </c>
      <c r="J269" s="381">
        <v>0</v>
      </c>
      <c r="K269" s="407">
        <f t="shared" si="3"/>
        <v>1</v>
      </c>
    </row>
    <row r="270" spans="3:11" x14ac:dyDescent="0.25">
      <c r="C270" s="377">
        <v>0</v>
      </c>
      <c r="D270" s="378"/>
      <c r="E270" s="379" t="str">
        <v>1.Низковольтное оборудование</v>
      </c>
      <c r="F270" s="380">
        <v>0</v>
      </c>
      <c r="G270" s="380">
        <v>0</v>
      </c>
      <c r="H270" s="381">
        <v>0</v>
      </c>
      <c r="I270" s="381">
        <v>0</v>
      </c>
      <c r="J270" s="381">
        <v>0</v>
      </c>
      <c r="K270" s="407">
        <f t="shared" si="3"/>
        <v>1</v>
      </c>
    </row>
    <row r="271" spans="3:11" x14ac:dyDescent="0.25">
      <c r="C271" s="377">
        <v>232</v>
      </c>
      <c r="D271" s="378"/>
      <c r="E271" s="379" t="str">
        <v>ЩК в комплекте</v>
      </c>
      <c r="F271" s="380" t="str">
        <v>шт</v>
      </c>
      <c r="G271" s="380">
        <v>20</v>
      </c>
      <c r="H271" s="381">
        <v>6351.63</v>
      </c>
      <c r="I271" s="381">
        <v>127032.6</v>
      </c>
      <c r="J271" s="381">
        <v>0</v>
      </c>
      <c r="K271" s="407">
        <f t="shared" si="3"/>
        <v>1</v>
      </c>
    </row>
    <row r="272" spans="3:11" ht="30" x14ac:dyDescent="0.25">
      <c r="C272" s="377">
        <v>233</v>
      </c>
      <c r="D272" s="378"/>
      <c r="E272" s="379" t="str">
        <v>Счетчик электронный, 230В, 5(80)А, 1/2 кл.точности СЕ207 R7 849.2.ОА.QUVLF SPds</v>
      </c>
      <c r="F272" s="380" t="str">
        <v>шт</v>
      </c>
      <c r="G272" s="380">
        <v>20</v>
      </c>
      <c r="H272" s="381">
        <v>0</v>
      </c>
      <c r="I272" s="381">
        <v>0</v>
      </c>
      <c r="J272" s="381">
        <v>0</v>
      </c>
      <c r="K272" s="407">
        <f t="shared" ref="K272:K335" si="4">IF(E272&gt;0,1,0)</f>
        <v>1</v>
      </c>
    </row>
    <row r="273" spans="3:11" x14ac:dyDescent="0.25">
      <c r="C273" s="377">
        <v>234</v>
      </c>
      <c r="D273" s="378"/>
      <c r="E273" s="379" t="str">
        <v>Монтаж и подключение ЩК</v>
      </c>
      <c r="F273" s="380" t="str">
        <v>шт</v>
      </c>
      <c r="G273" s="380">
        <v>20</v>
      </c>
      <c r="H273" s="381">
        <v>2668.75</v>
      </c>
      <c r="I273" s="381">
        <v>0</v>
      </c>
      <c r="J273" s="381">
        <v>53375</v>
      </c>
      <c r="K273" s="407">
        <f t="shared" si="4"/>
        <v>1</v>
      </c>
    </row>
    <row r="274" spans="3:11" x14ac:dyDescent="0.25">
      <c r="C274" s="377">
        <v>235</v>
      </c>
      <c r="D274" s="378"/>
      <c r="E274" s="379" t="str">
        <v>Кабель-канал 60х40 ЭЛЕКОР белый (18м) IEK</v>
      </c>
      <c r="F274" s="380" t="str">
        <v>м</v>
      </c>
      <c r="G274" s="380">
        <v>20</v>
      </c>
      <c r="H274" s="381">
        <v>264.60000000000002</v>
      </c>
      <c r="I274" s="381">
        <v>5292</v>
      </c>
      <c r="J274" s="381">
        <v>0</v>
      </c>
      <c r="K274" s="407">
        <f t="shared" si="4"/>
        <v>1</v>
      </c>
    </row>
    <row r="275" spans="3:11" x14ac:dyDescent="0.25">
      <c r="C275" s="377">
        <v>236</v>
      </c>
      <c r="D275" s="378"/>
      <c r="E275" s="379" t="str">
        <v>Монтаж кабель-канала</v>
      </c>
      <c r="F275" s="380" t="str">
        <v>м</v>
      </c>
      <c r="G275" s="380">
        <v>20</v>
      </c>
      <c r="H275" s="381">
        <v>330.75</v>
      </c>
      <c r="I275" s="381">
        <v>0</v>
      </c>
      <c r="J275" s="381">
        <v>6615</v>
      </c>
      <c r="K275" s="407">
        <f t="shared" si="4"/>
        <v>1</v>
      </c>
    </row>
    <row r="276" spans="3:11" x14ac:dyDescent="0.25">
      <c r="C276" s="377">
        <v>237</v>
      </c>
      <c r="D276" s="378"/>
      <c r="E276" s="379" t="str">
        <v>Корпус щита этажного ЩЭ</v>
      </c>
      <c r="F276" s="380" t="str">
        <v>шт</v>
      </c>
      <c r="G276" s="380">
        <v>8</v>
      </c>
      <c r="H276" s="381">
        <v>8486.6299999999992</v>
      </c>
      <c r="I276" s="381">
        <v>67893.039999999994</v>
      </c>
      <c r="J276" s="381">
        <v>0</v>
      </c>
      <c r="K276" s="407">
        <f t="shared" si="4"/>
        <v>1</v>
      </c>
    </row>
    <row r="277" spans="3:11" x14ac:dyDescent="0.25">
      <c r="C277" s="377">
        <v>238</v>
      </c>
      <c r="D277" s="378"/>
      <c r="E277" s="379" t="str">
        <v>Монтаж Корпуса щита этажного</v>
      </c>
      <c r="F277" s="380" t="str">
        <v>шт</v>
      </c>
      <c r="G277" s="380">
        <v>8</v>
      </c>
      <c r="H277" s="381">
        <v>918.05</v>
      </c>
      <c r="I277" s="381">
        <v>0</v>
      </c>
      <c r="J277" s="381">
        <v>7344.4</v>
      </c>
      <c r="K277" s="407">
        <f t="shared" si="4"/>
        <v>1</v>
      </c>
    </row>
    <row r="278" spans="3:11" x14ac:dyDescent="0.25">
      <c r="C278" s="377">
        <v>239</v>
      </c>
      <c r="D278" s="378"/>
      <c r="E278" s="379" t="str">
        <v>Панель из листовой стали 330х980</v>
      </c>
      <c r="F278" s="380" t="str">
        <v>шт</v>
      </c>
      <c r="G278" s="380">
        <v>8</v>
      </c>
      <c r="H278" s="381">
        <v>1761.38</v>
      </c>
      <c r="I278" s="381">
        <v>14091.04</v>
      </c>
      <c r="J278" s="381">
        <v>0</v>
      </c>
      <c r="K278" s="407">
        <f t="shared" si="4"/>
        <v>1</v>
      </c>
    </row>
    <row r="279" spans="3:11" x14ac:dyDescent="0.25">
      <c r="C279" s="377">
        <v>240</v>
      </c>
      <c r="D279" s="378"/>
      <c r="E279" s="379" t="str">
        <v>Монтаж панели</v>
      </c>
      <c r="F279" s="380" t="str">
        <v>шт</v>
      </c>
      <c r="G279" s="380">
        <v>8</v>
      </c>
      <c r="H279" s="381">
        <v>560.44000000000005</v>
      </c>
      <c r="I279" s="381">
        <v>0</v>
      </c>
      <c r="J279" s="381">
        <v>4483.5200000000004</v>
      </c>
      <c r="K279" s="407">
        <f t="shared" si="4"/>
        <v>1</v>
      </c>
    </row>
    <row r="280" spans="3:11" x14ac:dyDescent="0.25">
      <c r="C280" s="377">
        <v>0</v>
      </c>
      <c r="D280" s="378"/>
      <c r="E280" s="379" t="str">
        <v>Щит этажный на 1 квартиру состоит (на 4 ЩЭ):</v>
      </c>
      <c r="F280" s="380">
        <v>0</v>
      </c>
      <c r="G280" s="380">
        <v>0</v>
      </c>
      <c r="H280" s="381">
        <v>0</v>
      </c>
      <c r="I280" s="381">
        <v>0</v>
      </c>
      <c r="J280" s="381">
        <v>0</v>
      </c>
      <c r="K280" s="407">
        <f t="shared" si="4"/>
        <v>1</v>
      </c>
    </row>
    <row r="281" spans="3:11" ht="30" x14ac:dyDescent="0.25">
      <c r="C281" s="377">
        <v>241</v>
      </c>
      <c r="D281" s="378"/>
      <c r="E281" s="379" t="str">
        <v>Выключатель автоматический двухполюсный 50А С ВА47-29 4.5кА (MVA20-2-050-C)</v>
      </c>
      <c r="F281" s="380" t="str">
        <v>шт</v>
      </c>
      <c r="G281" s="380">
        <v>4</v>
      </c>
      <c r="H281" s="381">
        <v>461.93</v>
      </c>
      <c r="I281" s="381">
        <v>1847.72</v>
      </c>
      <c r="J281" s="381">
        <v>0</v>
      </c>
      <c r="K281" s="407">
        <f t="shared" si="4"/>
        <v>1</v>
      </c>
    </row>
    <row r="282" spans="3:11" ht="30" x14ac:dyDescent="0.25">
      <c r="C282" s="377">
        <v>242</v>
      </c>
      <c r="D282" s="378"/>
      <c r="E282" s="379" t="str">
        <v>Сжим ответвительный У-859 м50-70/о4-35 (У-859МУ3)</v>
      </c>
      <c r="F282" s="380" t="str">
        <v>шт</v>
      </c>
      <c r="G282" s="380">
        <v>12</v>
      </c>
      <c r="H282" s="381">
        <v>98.61</v>
      </c>
      <c r="I282" s="381">
        <v>1183.32</v>
      </c>
      <c r="J282" s="381">
        <v>0</v>
      </c>
      <c r="K282" s="407">
        <f t="shared" si="4"/>
        <v>1</v>
      </c>
    </row>
    <row r="283" spans="3:11" x14ac:dyDescent="0.25">
      <c r="C283" s="377">
        <v>243</v>
      </c>
      <c r="D283" s="378"/>
      <c r="E283" s="379" t="str">
        <v>Расключение щита этажного ЩЭ</v>
      </c>
      <c r="F283" s="380" t="str">
        <v>шт</v>
      </c>
      <c r="G283" s="380">
        <v>4</v>
      </c>
      <c r="H283" s="381">
        <v>1100.6300000000001</v>
      </c>
      <c r="I283" s="381">
        <v>0</v>
      </c>
      <c r="J283" s="381">
        <v>4402.5200000000004</v>
      </c>
      <c r="K283" s="407">
        <f t="shared" si="4"/>
        <v>1</v>
      </c>
    </row>
    <row r="284" spans="3:11" x14ac:dyDescent="0.25">
      <c r="C284" s="377">
        <v>0</v>
      </c>
      <c r="D284" s="378"/>
      <c r="E284" s="379" t="str">
        <v>Щит этажный на 4 квартиры состоит (на 4 ЩЭ):</v>
      </c>
      <c r="F284" s="380">
        <v>0</v>
      </c>
      <c r="G284" s="380">
        <v>0</v>
      </c>
      <c r="H284" s="381">
        <v>0</v>
      </c>
      <c r="I284" s="381">
        <v>0</v>
      </c>
      <c r="J284" s="381">
        <v>0</v>
      </c>
      <c r="K284" s="407">
        <f t="shared" si="4"/>
        <v>1</v>
      </c>
    </row>
    <row r="285" spans="3:11" ht="30" x14ac:dyDescent="0.25">
      <c r="C285" s="377">
        <v>244</v>
      </c>
      <c r="D285" s="378"/>
      <c r="E285" s="379" t="str">
        <v>Выключатель автоматический двухполюсный 50А С ВА47-29 4.5кА (MVA20-2-050-C)</v>
      </c>
      <c r="F285" s="380" t="str">
        <v>шт</v>
      </c>
      <c r="G285" s="380">
        <v>16</v>
      </c>
      <c r="H285" s="381">
        <v>461.93</v>
      </c>
      <c r="I285" s="381">
        <v>7390.88</v>
      </c>
      <c r="J285" s="381">
        <v>0</v>
      </c>
      <c r="K285" s="407">
        <f t="shared" si="4"/>
        <v>1</v>
      </c>
    </row>
    <row r="286" spans="3:11" ht="30" x14ac:dyDescent="0.25">
      <c r="C286" s="377">
        <v>245</v>
      </c>
      <c r="D286" s="378"/>
      <c r="E286" s="379" t="str">
        <v>Сжим ответвительный У-859 м50-70/о4-35 (У-859МУ3)</v>
      </c>
      <c r="F286" s="380" t="str">
        <v>шт</v>
      </c>
      <c r="G286" s="380">
        <v>20</v>
      </c>
      <c r="H286" s="381">
        <v>98.61</v>
      </c>
      <c r="I286" s="381">
        <v>1972.2</v>
      </c>
      <c r="J286" s="381">
        <v>0</v>
      </c>
      <c r="K286" s="407">
        <f t="shared" si="4"/>
        <v>1</v>
      </c>
    </row>
    <row r="287" spans="3:11" ht="30" x14ac:dyDescent="0.25">
      <c r="C287" s="377">
        <v>246</v>
      </c>
      <c r="D287" s="378"/>
      <c r="E287" s="379" t="str">
        <v>Розетка на DIN-рейку с заземлением контактов РАр 10-3-ОП</v>
      </c>
      <c r="F287" s="380" t="str">
        <v>шт</v>
      </c>
      <c r="G287" s="380">
        <v>4</v>
      </c>
      <c r="H287" s="381">
        <v>288.23</v>
      </c>
      <c r="I287" s="381">
        <v>1152.92</v>
      </c>
      <c r="J287" s="381">
        <v>0</v>
      </c>
      <c r="K287" s="407">
        <f t="shared" si="4"/>
        <v>1</v>
      </c>
    </row>
    <row r="288" spans="3:11" x14ac:dyDescent="0.25">
      <c r="C288" s="377">
        <v>247</v>
      </c>
      <c r="D288" s="378"/>
      <c r="E288" s="379" t="str">
        <v>Расключение щита этажного ЩЭ</v>
      </c>
      <c r="F288" s="380" t="str">
        <v>шт</v>
      </c>
      <c r="G288" s="380">
        <v>4</v>
      </c>
      <c r="H288" s="381">
        <v>3502.5</v>
      </c>
      <c r="I288" s="381">
        <v>0</v>
      </c>
      <c r="J288" s="381">
        <v>14010</v>
      </c>
      <c r="K288" s="407">
        <f t="shared" si="4"/>
        <v>1</v>
      </c>
    </row>
    <row r="289" spans="3:11" x14ac:dyDescent="0.25">
      <c r="C289" s="377">
        <v>0</v>
      </c>
      <c r="D289" s="378"/>
      <c r="E289" s="379" t="str">
        <v>2.Светотехническая продукция</v>
      </c>
      <c r="F289" s="380">
        <v>0</v>
      </c>
      <c r="G289" s="380">
        <v>0</v>
      </c>
      <c r="H289" s="381">
        <v>0</v>
      </c>
      <c r="I289" s="381">
        <v>0</v>
      </c>
      <c r="J289" s="381">
        <v>0</v>
      </c>
      <c r="K289" s="407">
        <f t="shared" si="4"/>
        <v>1</v>
      </c>
    </row>
    <row r="290" spans="3:11" x14ac:dyDescent="0.25">
      <c r="C290" s="377">
        <v>248</v>
      </c>
      <c r="D290" s="378"/>
      <c r="E290" s="379" t="str">
        <v>Патрон подвесной Е27 пластик белый</v>
      </c>
      <c r="F290" s="380" t="str">
        <v>шт</v>
      </c>
      <c r="G290" s="380">
        <v>84</v>
      </c>
      <c r="H290" s="381">
        <v>24.55</v>
      </c>
      <c r="I290" s="381">
        <v>2062.1999999999998</v>
      </c>
      <c r="J290" s="381">
        <v>0</v>
      </c>
      <c r="K290" s="407">
        <f t="shared" si="4"/>
        <v>1</v>
      </c>
    </row>
    <row r="291" spans="3:11" x14ac:dyDescent="0.25">
      <c r="C291" s="377">
        <v>249</v>
      </c>
      <c r="D291" s="378"/>
      <c r="E291" s="379" t="str">
        <v>Подключение подвесного патрона</v>
      </c>
      <c r="F291" s="380" t="str">
        <v>шт</v>
      </c>
      <c r="G291" s="380">
        <v>84</v>
      </c>
      <c r="H291" s="381">
        <v>213.5</v>
      </c>
      <c r="I291" s="381">
        <v>0</v>
      </c>
      <c r="J291" s="381">
        <v>17934</v>
      </c>
      <c r="K291" s="407">
        <f t="shared" si="4"/>
        <v>1</v>
      </c>
    </row>
    <row r="292" spans="3:11" x14ac:dyDescent="0.25">
      <c r="C292" s="377">
        <v>250</v>
      </c>
      <c r="D292" s="378"/>
      <c r="E292" s="379" t="str">
        <v>Лампа светодиодная LED 11вт E27 белый ECO</v>
      </c>
      <c r="F292" s="380" t="str">
        <v>шт</v>
      </c>
      <c r="G292" s="380">
        <v>84</v>
      </c>
      <c r="H292" s="381">
        <v>96.08</v>
      </c>
      <c r="I292" s="381">
        <v>8070.72</v>
      </c>
      <c r="J292" s="381">
        <v>0</v>
      </c>
      <c r="K292" s="407">
        <f t="shared" si="4"/>
        <v>1</v>
      </c>
    </row>
    <row r="293" spans="3:11" ht="45" x14ac:dyDescent="0.25">
      <c r="C293" s="377">
        <v>251</v>
      </c>
      <c r="D293" s="378"/>
      <c r="E293" s="379" t="str">
        <v>358882 STREET NT22 396 черный Светильник ландшафтный светодиодный IP54 LED 4000К 18W 220V OPAL пластиковый корпус</v>
      </c>
      <c r="F293" s="380" t="str">
        <v>шт</v>
      </c>
      <c r="G293" s="380">
        <v>9</v>
      </c>
      <c r="H293" s="381">
        <v>2500</v>
      </c>
      <c r="I293" s="381">
        <v>22500</v>
      </c>
      <c r="J293" s="381">
        <v>0</v>
      </c>
      <c r="K293" s="407">
        <f t="shared" si="4"/>
        <v>1</v>
      </c>
    </row>
    <row r="294" spans="3:11" x14ac:dyDescent="0.25">
      <c r="C294" s="377">
        <v>252</v>
      </c>
      <c r="D294" s="378"/>
      <c r="E294" s="379" t="str">
        <v>Монтаж и подключение накладного светильника</v>
      </c>
      <c r="F294" s="380" t="str">
        <v>шт</v>
      </c>
      <c r="G294" s="380">
        <v>9</v>
      </c>
      <c r="H294" s="381">
        <v>384.3</v>
      </c>
      <c r="I294" s="381">
        <v>0</v>
      </c>
      <c r="J294" s="381">
        <v>3458.7</v>
      </c>
      <c r="K294" s="407">
        <f t="shared" si="4"/>
        <v>1</v>
      </c>
    </row>
    <row r="295" spans="3:11" x14ac:dyDescent="0.25">
      <c r="C295" s="377">
        <v>253</v>
      </c>
      <c r="D295" s="378"/>
      <c r="E295" s="379" t="str">
        <v>БРА Kink light мелисса 08438-2, 19(21)</v>
      </c>
      <c r="F295" s="380" t="str">
        <v>шт</v>
      </c>
      <c r="G295" s="380">
        <v>2</v>
      </c>
      <c r="H295" s="381">
        <v>6950</v>
      </c>
      <c r="I295" s="381">
        <v>13900</v>
      </c>
      <c r="J295" s="381">
        <v>0</v>
      </c>
      <c r="K295" s="407">
        <f t="shared" si="4"/>
        <v>1</v>
      </c>
    </row>
    <row r="296" spans="3:11" x14ac:dyDescent="0.25">
      <c r="C296" s="377">
        <v>254</v>
      </c>
      <c r="D296" s="378"/>
      <c r="E296" s="379" t="str">
        <v>Бра настенная</v>
      </c>
      <c r="F296" s="380" t="str">
        <v>шт</v>
      </c>
      <c r="G296" s="380">
        <v>2</v>
      </c>
      <c r="H296" s="381">
        <v>1050</v>
      </c>
      <c r="I296" s="381">
        <v>0</v>
      </c>
      <c r="J296" s="381">
        <v>2100</v>
      </c>
      <c r="K296" s="407">
        <f t="shared" si="4"/>
        <v>1</v>
      </c>
    </row>
    <row r="297" spans="3:11" ht="30" x14ac:dyDescent="0.25">
      <c r="C297" s="377">
        <v>255</v>
      </c>
      <c r="D297" s="378"/>
      <c r="E297" s="379" t="str">
        <v>Светильник светодиодный SPO-950-3-40K-018 18Вт 4000К 1890Лм IP40 595х180х40 матовый</v>
      </c>
      <c r="F297" s="380" t="str">
        <v>шт</v>
      </c>
      <c r="G297" s="380">
        <v>41</v>
      </c>
      <c r="H297" s="381">
        <v>1636.25</v>
      </c>
      <c r="I297" s="381">
        <v>67086.25</v>
      </c>
      <c r="J297" s="381">
        <v>0</v>
      </c>
      <c r="K297" s="407">
        <f t="shared" si="4"/>
        <v>1</v>
      </c>
    </row>
    <row r="298" spans="3:11" x14ac:dyDescent="0.25">
      <c r="C298" s="377">
        <v>256</v>
      </c>
      <c r="D298" s="378"/>
      <c r="E298" s="379" t="str">
        <v>Монтаж и подключение светильника в армстронг</v>
      </c>
      <c r="F298" s="380" t="str">
        <v>шт</v>
      </c>
      <c r="G298" s="380">
        <v>41</v>
      </c>
      <c r="H298" s="381">
        <v>400</v>
      </c>
      <c r="I298" s="381">
        <v>0</v>
      </c>
      <c r="J298" s="381">
        <v>16400</v>
      </c>
      <c r="K298" s="407">
        <f t="shared" si="4"/>
        <v>1</v>
      </c>
    </row>
    <row r="299" spans="3:11" ht="30" x14ac:dyDescent="0.25">
      <c r="C299" s="377">
        <v>257</v>
      </c>
      <c r="D299" s="378"/>
      <c r="E299" s="379" t="str">
        <v>Датчик движения ИК встраиваемый 1200w 360 гр. 6м IP20 белый (SEN86 бел.)</v>
      </c>
      <c r="F299" s="380" t="str">
        <v>шт</v>
      </c>
      <c r="G299" s="380">
        <v>18</v>
      </c>
      <c r="H299" s="381">
        <v>450</v>
      </c>
      <c r="I299" s="381">
        <v>8100</v>
      </c>
      <c r="J299" s="381">
        <v>0</v>
      </c>
      <c r="K299" s="407">
        <f t="shared" si="4"/>
        <v>1</v>
      </c>
    </row>
    <row r="300" spans="3:11" x14ac:dyDescent="0.25">
      <c r="C300" s="377">
        <v>258</v>
      </c>
      <c r="D300" s="378"/>
      <c r="E300" s="379" t="str">
        <v xml:space="preserve">Монтаж и подключение датчика движения </v>
      </c>
      <c r="F300" s="380" t="str">
        <v>шт</v>
      </c>
      <c r="G300" s="380">
        <v>18</v>
      </c>
      <c r="H300" s="381">
        <v>360</v>
      </c>
      <c r="I300" s="381">
        <v>0</v>
      </c>
      <c r="J300" s="381">
        <v>6480</v>
      </c>
      <c r="K300" s="407">
        <f t="shared" si="4"/>
        <v>1</v>
      </c>
    </row>
    <row r="301" spans="3:11" ht="30" x14ac:dyDescent="0.25">
      <c r="C301" s="377">
        <v>259</v>
      </c>
      <c r="D301" s="378"/>
      <c r="E301" s="379" t="str">
        <v>Коробка распределительная 85х85х40мм для наружного монтажа IP55</v>
      </c>
      <c r="F301" s="380" t="str">
        <v>шт</v>
      </c>
      <c r="G301" s="380">
        <v>54</v>
      </c>
      <c r="H301" s="381">
        <v>64.680000000000007</v>
      </c>
      <c r="I301" s="381">
        <v>3492.72</v>
      </c>
      <c r="J301" s="381">
        <v>0</v>
      </c>
      <c r="K301" s="407">
        <f t="shared" si="4"/>
        <v>1</v>
      </c>
    </row>
    <row r="302" spans="3:11" ht="30" x14ac:dyDescent="0.25">
      <c r="C302" s="377">
        <v>260</v>
      </c>
      <c r="D302" s="378"/>
      <c r="E302" s="379" t="str">
        <v>Монтаж и подключение распределительных коробок</v>
      </c>
      <c r="F302" s="380" t="str">
        <v>шт</v>
      </c>
      <c r="G302" s="380">
        <v>54</v>
      </c>
      <c r="H302" s="381">
        <v>128.1</v>
      </c>
      <c r="I302" s="381">
        <v>0</v>
      </c>
      <c r="J302" s="381">
        <v>6917.4</v>
      </c>
      <c r="K302" s="407">
        <f t="shared" si="4"/>
        <v>1</v>
      </c>
    </row>
    <row r="303" spans="3:11" x14ac:dyDescent="0.25">
      <c r="C303" s="377">
        <v>0</v>
      </c>
      <c r="D303" s="378"/>
      <c r="E303" s="379" t="str">
        <v>Декоративная подсветка картины</v>
      </c>
      <c r="F303" s="380">
        <v>0</v>
      </c>
      <c r="G303" s="380">
        <v>0</v>
      </c>
      <c r="H303" s="381">
        <v>0</v>
      </c>
      <c r="I303" s="381">
        <v>0</v>
      </c>
      <c r="J303" s="381">
        <v>0</v>
      </c>
      <c r="K303" s="407">
        <f t="shared" si="4"/>
        <v>1</v>
      </c>
    </row>
    <row r="304" spans="3:11" ht="30" x14ac:dyDescent="0.25">
      <c r="C304" s="377">
        <v>261</v>
      </c>
      <c r="D304" s="378"/>
      <c r="E304" s="379" t="str">
        <v>Профиль SL-SLIM-H13M-F25-3000 ANOD ( Алюминий)</v>
      </c>
      <c r="F304" s="380" t="str">
        <v>м</v>
      </c>
      <c r="G304" s="380">
        <v>6</v>
      </c>
      <c r="H304" s="381">
        <v>850</v>
      </c>
      <c r="I304" s="381">
        <v>5100</v>
      </c>
      <c r="J304" s="381">
        <v>0</v>
      </c>
      <c r="K304" s="407">
        <f t="shared" si="4"/>
        <v>1</v>
      </c>
    </row>
    <row r="305" spans="3:11" x14ac:dyDescent="0.25">
      <c r="C305" s="377">
        <v>262</v>
      </c>
      <c r="D305" s="378"/>
      <c r="E305" s="379" t="str">
        <v>Монтаж профиля</v>
      </c>
      <c r="F305" s="380" t="str">
        <v>м</v>
      </c>
      <c r="G305" s="380">
        <v>6</v>
      </c>
      <c r="H305" s="381">
        <v>800</v>
      </c>
      <c r="I305" s="381">
        <v>0</v>
      </c>
      <c r="J305" s="381">
        <v>4800</v>
      </c>
      <c r="K305" s="407">
        <f t="shared" si="4"/>
        <v>1</v>
      </c>
    </row>
    <row r="306" spans="3:11" ht="30" x14ac:dyDescent="0.25">
      <c r="C306" s="377">
        <v>263</v>
      </c>
      <c r="D306" s="378"/>
      <c r="E306" s="379" t="str">
        <v>Лента светодиодная 9,6 Вт/м 12В IP20 4000K 120LED/м RT/RTW-A120-8-11mm SMD 2835 5 м</v>
      </c>
      <c r="F306" s="380" t="str">
        <v>шт</v>
      </c>
      <c r="G306" s="380">
        <v>2</v>
      </c>
      <c r="H306" s="381">
        <v>3150</v>
      </c>
      <c r="I306" s="381">
        <v>6300</v>
      </c>
      <c r="J306" s="381">
        <v>0</v>
      </c>
      <c r="K306" s="407">
        <f t="shared" si="4"/>
        <v>1</v>
      </c>
    </row>
    <row r="307" spans="3:11" x14ac:dyDescent="0.25">
      <c r="C307" s="377">
        <v>264</v>
      </c>
      <c r="D307" s="378"/>
      <c r="E307" s="379" t="str">
        <v>Монтаж и подключение ленты</v>
      </c>
      <c r="F307" s="380" t="str">
        <v>м</v>
      </c>
      <c r="G307" s="380">
        <v>6</v>
      </c>
      <c r="H307" s="381">
        <v>800</v>
      </c>
      <c r="I307" s="381">
        <v>0</v>
      </c>
      <c r="J307" s="381">
        <v>4800</v>
      </c>
      <c r="K307" s="407">
        <f t="shared" si="4"/>
        <v>1</v>
      </c>
    </row>
    <row r="308" spans="3:11" ht="30" x14ac:dyDescent="0.25">
      <c r="C308" s="377">
        <v>265</v>
      </c>
      <c r="D308" s="378"/>
      <c r="E308" s="379" t="str">
        <v>Блок питания ARS-150-12 (12V, 12.5A, 150W) (ARL, IP20 Сетка, 2 года)</v>
      </c>
      <c r="F308" s="380" t="str">
        <v>шт</v>
      </c>
      <c r="G308" s="380">
        <v>1</v>
      </c>
      <c r="H308" s="381">
        <v>3320</v>
      </c>
      <c r="I308" s="381">
        <v>3320</v>
      </c>
      <c r="J308" s="381">
        <v>0</v>
      </c>
      <c r="K308" s="407">
        <f t="shared" si="4"/>
        <v>1</v>
      </c>
    </row>
    <row r="309" spans="3:11" x14ac:dyDescent="0.25">
      <c r="C309" s="377">
        <v>266</v>
      </c>
      <c r="D309" s="378"/>
      <c r="E309" s="379" t="str">
        <v>Монтаж и подключение блоков питания</v>
      </c>
      <c r="F309" s="380" t="str">
        <v>шт</v>
      </c>
      <c r="G309" s="380">
        <v>1</v>
      </c>
      <c r="H309" s="381">
        <v>500</v>
      </c>
      <c r="I309" s="381">
        <v>0</v>
      </c>
      <c r="J309" s="381">
        <v>500</v>
      </c>
      <c r="K309" s="407">
        <f t="shared" si="4"/>
        <v>1</v>
      </c>
    </row>
    <row r="310" spans="3:11" x14ac:dyDescent="0.25">
      <c r="C310" s="377">
        <v>0</v>
      </c>
      <c r="D310" s="378"/>
      <c r="E310" s="379" t="str">
        <v>Декоративная подсветка зеркала</v>
      </c>
      <c r="F310" s="380">
        <v>0</v>
      </c>
      <c r="G310" s="380">
        <v>0</v>
      </c>
      <c r="H310" s="381">
        <v>0</v>
      </c>
      <c r="I310" s="381">
        <v>0</v>
      </c>
      <c r="J310" s="381">
        <v>0</v>
      </c>
      <c r="K310" s="407">
        <f t="shared" si="4"/>
        <v>1</v>
      </c>
    </row>
    <row r="311" spans="3:11" ht="30" x14ac:dyDescent="0.25">
      <c r="C311" s="377">
        <v>267</v>
      </c>
      <c r="D311" s="378"/>
      <c r="E311" s="379" t="str">
        <v>Профиль SL-SLIM-H13M-F25-3000 ANOD ( Алюминий)</v>
      </c>
      <c r="F311" s="380" t="str">
        <v>м</v>
      </c>
      <c r="G311" s="380">
        <v>6</v>
      </c>
      <c r="H311" s="381">
        <v>850</v>
      </c>
      <c r="I311" s="381">
        <v>5100</v>
      </c>
      <c r="J311" s="381">
        <v>0</v>
      </c>
      <c r="K311" s="407">
        <f t="shared" si="4"/>
        <v>1</v>
      </c>
    </row>
    <row r="312" spans="3:11" x14ac:dyDescent="0.25">
      <c r="C312" s="377">
        <v>268</v>
      </c>
      <c r="D312" s="378"/>
      <c r="E312" s="379" t="str">
        <v>Монтаж профиля</v>
      </c>
      <c r="F312" s="380" t="str">
        <v>м</v>
      </c>
      <c r="G312" s="380">
        <v>6</v>
      </c>
      <c r="H312" s="381">
        <v>800</v>
      </c>
      <c r="I312" s="381">
        <v>0</v>
      </c>
      <c r="J312" s="381">
        <v>4800</v>
      </c>
      <c r="K312" s="407">
        <f t="shared" si="4"/>
        <v>1</v>
      </c>
    </row>
    <row r="313" spans="3:11" ht="30" x14ac:dyDescent="0.25">
      <c r="C313" s="377">
        <v>269</v>
      </c>
      <c r="D313" s="378"/>
      <c r="E313" s="379" t="str">
        <v>Лента светодиодная 9,6 Вт/м 12В IP20 4000K 120LED/м RT/RTW-A120-8-11mm SMD 2835 5 м</v>
      </c>
      <c r="F313" s="380" t="str">
        <v>шт</v>
      </c>
      <c r="G313" s="380">
        <v>2</v>
      </c>
      <c r="H313" s="381">
        <v>3150</v>
      </c>
      <c r="I313" s="381">
        <v>6300</v>
      </c>
      <c r="J313" s="381">
        <v>0</v>
      </c>
      <c r="K313" s="407">
        <f t="shared" si="4"/>
        <v>1</v>
      </c>
    </row>
    <row r="314" spans="3:11" x14ac:dyDescent="0.25">
      <c r="C314" s="377">
        <v>270</v>
      </c>
      <c r="D314" s="378"/>
      <c r="E314" s="379" t="str">
        <v>Монтаж и подключение ленты</v>
      </c>
      <c r="F314" s="380" t="str">
        <v>м</v>
      </c>
      <c r="G314" s="380">
        <v>6</v>
      </c>
      <c r="H314" s="381">
        <v>800</v>
      </c>
      <c r="I314" s="381">
        <v>0</v>
      </c>
      <c r="J314" s="381">
        <v>4800</v>
      </c>
      <c r="K314" s="407">
        <f t="shared" si="4"/>
        <v>1</v>
      </c>
    </row>
    <row r="315" spans="3:11" ht="30" x14ac:dyDescent="0.25">
      <c r="C315" s="377">
        <v>271</v>
      </c>
      <c r="D315" s="378"/>
      <c r="E315" s="379" t="str">
        <v>Блок питания ARS-150-12 (12V, 12.5A, 150W) (ARL, IP20 Сетка, 2 года)</v>
      </c>
      <c r="F315" s="380" t="str">
        <v>шт</v>
      </c>
      <c r="G315" s="380">
        <v>1</v>
      </c>
      <c r="H315" s="381">
        <v>3320</v>
      </c>
      <c r="I315" s="381">
        <v>3320</v>
      </c>
      <c r="J315" s="381">
        <v>0</v>
      </c>
      <c r="K315" s="407">
        <f t="shared" si="4"/>
        <v>1</v>
      </c>
    </row>
    <row r="316" spans="3:11" x14ac:dyDescent="0.25">
      <c r="C316" s="377">
        <v>272</v>
      </c>
      <c r="D316" s="378"/>
      <c r="E316" s="379" t="str">
        <v>Монтаж и подключение блоков питания</v>
      </c>
      <c r="F316" s="380" t="str">
        <v>шт</v>
      </c>
      <c r="G316" s="380">
        <v>1</v>
      </c>
      <c r="H316" s="381">
        <v>500</v>
      </c>
      <c r="I316" s="381">
        <v>0</v>
      </c>
      <c r="J316" s="381">
        <v>500</v>
      </c>
      <c r="K316" s="407">
        <f t="shared" si="4"/>
        <v>1</v>
      </c>
    </row>
    <row r="317" spans="3:11" x14ac:dyDescent="0.25">
      <c r="C317" s="377">
        <v>0</v>
      </c>
      <c r="D317" s="378"/>
      <c r="E317" s="379" t="str">
        <v>3.Кабельные изделия</v>
      </c>
      <c r="F317" s="380">
        <v>0</v>
      </c>
      <c r="G317" s="380">
        <v>0</v>
      </c>
      <c r="H317" s="381">
        <v>0</v>
      </c>
      <c r="I317" s="381">
        <v>0</v>
      </c>
      <c r="J317" s="381">
        <v>0</v>
      </c>
      <c r="K317" s="407">
        <f t="shared" si="4"/>
        <v>1</v>
      </c>
    </row>
    <row r="318" spans="3:11" ht="30" x14ac:dyDescent="0.25">
      <c r="C318" s="377">
        <v>273</v>
      </c>
      <c r="D318" s="378"/>
      <c r="E318" s="379" t="str">
        <v>Кабель силовой ВВГ-Пнг(А) 3x1,5 ок(N, PE)-0.66 (100м)</v>
      </c>
      <c r="F318" s="380" t="str">
        <v>м</v>
      </c>
      <c r="G318" s="380">
        <v>900</v>
      </c>
      <c r="H318" s="381">
        <v>59.91</v>
      </c>
      <c r="I318" s="381">
        <v>53919</v>
      </c>
      <c r="J318" s="381">
        <v>0</v>
      </c>
      <c r="K318" s="407">
        <f t="shared" si="4"/>
        <v>1</v>
      </c>
    </row>
    <row r="319" spans="3:11" ht="30" x14ac:dyDescent="0.25">
      <c r="C319" s="377">
        <v>274</v>
      </c>
      <c r="D319" s="378"/>
      <c r="E319" s="379" t="str">
        <v>Кабель силовой ВВГ-Пнг(А)-LS 3x2,5 ок(N, PE)-0.66 (100м)</v>
      </c>
      <c r="F319" s="380" t="str">
        <v>м</v>
      </c>
      <c r="G319" s="380">
        <v>1488</v>
      </c>
      <c r="H319" s="381">
        <v>98.21</v>
      </c>
      <c r="I319" s="381">
        <v>146136.48000000001</v>
      </c>
      <c r="J319" s="381">
        <v>0</v>
      </c>
      <c r="K319" s="407">
        <f t="shared" si="4"/>
        <v>1</v>
      </c>
    </row>
    <row r="320" spans="3:11" ht="30" x14ac:dyDescent="0.25">
      <c r="C320" s="377">
        <v>275</v>
      </c>
      <c r="D320" s="378"/>
      <c r="E320" s="379" t="str">
        <v>Монтаж кабеля по кирпичной кладке и затягивание в трубы до 30мм2</v>
      </c>
      <c r="F320" s="380" t="str">
        <v>м</v>
      </c>
      <c r="G320" s="380">
        <v>2388</v>
      </c>
      <c r="H320" s="381">
        <v>88.07</v>
      </c>
      <c r="I320" s="381">
        <v>0</v>
      </c>
      <c r="J320" s="381">
        <v>210311.16</v>
      </c>
      <c r="K320" s="407">
        <f t="shared" si="4"/>
        <v>1</v>
      </c>
    </row>
    <row r="321" spans="3:11" x14ac:dyDescent="0.25">
      <c r="C321" s="377">
        <v>276</v>
      </c>
      <c r="D321" s="378"/>
      <c r="E321" s="379" t="str">
        <v xml:space="preserve">Провод ПуВ нг(А)LS 1х6.0 </v>
      </c>
      <c r="F321" s="380" t="str">
        <v>м</v>
      </c>
      <c r="G321" s="380">
        <v>609</v>
      </c>
      <c r="H321" s="381">
        <v>76.010000000000005</v>
      </c>
      <c r="I321" s="381">
        <v>46290.09</v>
      </c>
      <c r="J321" s="381">
        <v>0</v>
      </c>
      <c r="K321" s="407">
        <f t="shared" si="4"/>
        <v>1</v>
      </c>
    </row>
    <row r="322" spans="3:11" x14ac:dyDescent="0.25">
      <c r="C322" s="377">
        <v>277</v>
      </c>
      <c r="D322" s="378"/>
      <c r="E322" s="379" t="str">
        <v>Кабель силовой ВВГнг(А)-LS 1х4 ок-0,66</v>
      </c>
      <c r="F322" s="380" t="str">
        <v>м</v>
      </c>
      <c r="G322" s="380">
        <v>168</v>
      </c>
      <c r="H322" s="381">
        <v>52.48</v>
      </c>
      <c r="I322" s="381">
        <v>8816.64</v>
      </c>
      <c r="J322" s="381">
        <v>0</v>
      </c>
      <c r="K322" s="407">
        <f t="shared" si="4"/>
        <v>1</v>
      </c>
    </row>
    <row r="323" spans="3:11" x14ac:dyDescent="0.25">
      <c r="C323" s="377">
        <v>278</v>
      </c>
      <c r="D323" s="378"/>
      <c r="E323" s="379" t="str">
        <v>Провод силовой ПуВнг(А)-LS 10</v>
      </c>
      <c r="F323" s="380" t="str">
        <v>м</v>
      </c>
      <c r="G323" s="380">
        <v>372</v>
      </c>
      <c r="H323" s="381">
        <v>122.14</v>
      </c>
      <c r="I323" s="381">
        <v>45436.08</v>
      </c>
      <c r="J323" s="381">
        <v>0</v>
      </c>
      <c r="K323" s="407">
        <f t="shared" si="4"/>
        <v>1</v>
      </c>
    </row>
    <row r="324" spans="3:11" ht="30" x14ac:dyDescent="0.25">
      <c r="C324" s="377">
        <v>279</v>
      </c>
      <c r="D324" s="378"/>
      <c r="E324" s="379" t="str">
        <v>Монтаж кабеля по кирпичной кладке и затягивание в трубы до 30мм2</v>
      </c>
      <c r="F324" s="380" t="str">
        <v>м</v>
      </c>
      <c r="G324" s="380">
        <v>1149</v>
      </c>
      <c r="H324" s="381">
        <v>88.07</v>
      </c>
      <c r="I324" s="381">
        <v>0</v>
      </c>
      <c r="J324" s="381">
        <v>101192.43</v>
      </c>
      <c r="K324" s="407">
        <f t="shared" si="4"/>
        <v>1</v>
      </c>
    </row>
    <row r="325" spans="3:11" x14ac:dyDescent="0.25">
      <c r="C325" s="377">
        <v>280</v>
      </c>
      <c r="D325" s="378"/>
      <c r="E325" s="379" t="str">
        <v>Кабель ВВГ -П нг(А)FRLS 3х1.5 0.66кВ (бухта)</v>
      </c>
      <c r="F325" s="380" t="str">
        <v>м</v>
      </c>
      <c r="G325" s="380">
        <v>78</v>
      </c>
      <c r="H325" s="381">
        <v>74.73</v>
      </c>
      <c r="I325" s="381">
        <v>5828.94</v>
      </c>
      <c r="J325" s="381">
        <v>0</v>
      </c>
      <c r="K325" s="407">
        <f t="shared" si="4"/>
        <v>1</v>
      </c>
    </row>
    <row r="326" spans="3:11" ht="30" x14ac:dyDescent="0.25">
      <c r="C326" s="377">
        <v>281</v>
      </c>
      <c r="D326" s="378"/>
      <c r="E326" s="379" t="str">
        <v>Монтаж кабеля по кирпичной кладке и затягивание в трубы до 30мм2</v>
      </c>
      <c r="F326" s="380" t="str">
        <v>м</v>
      </c>
      <c r="G326" s="380">
        <v>78</v>
      </c>
      <c r="H326" s="381">
        <v>88.07</v>
      </c>
      <c r="I326" s="381">
        <v>0</v>
      </c>
      <c r="J326" s="381">
        <v>6869.46</v>
      </c>
      <c r="K326" s="407">
        <f t="shared" si="4"/>
        <v>1</v>
      </c>
    </row>
    <row r="327" spans="3:11" x14ac:dyDescent="0.25">
      <c r="C327" s="377">
        <v>0</v>
      </c>
      <c r="D327" s="378"/>
      <c r="E327" s="379" t="str">
        <v>4.Электрортехнические изделия</v>
      </c>
      <c r="F327" s="380">
        <v>0</v>
      </c>
      <c r="G327" s="380">
        <v>0</v>
      </c>
      <c r="H327" s="381">
        <v>0</v>
      </c>
      <c r="I327" s="381">
        <v>0</v>
      </c>
      <c r="J327" s="381">
        <v>0</v>
      </c>
      <c r="K327" s="407">
        <f t="shared" si="4"/>
        <v>1</v>
      </c>
    </row>
    <row r="328" spans="3:11" ht="45" x14ac:dyDescent="0.25">
      <c r="C328" s="377">
        <v>282</v>
      </c>
      <c r="D328" s="378"/>
      <c r="E328" s="379" t="str">
        <v>BRITE Розетка двойная с заземлением с защитными шторками и крышкой 16А в сборе IP44 РСбш12-3-44-БрБ белый</v>
      </c>
      <c r="F328" s="380" t="str">
        <v>шт</v>
      </c>
      <c r="G328" s="380">
        <v>20</v>
      </c>
      <c r="H328" s="381">
        <v>361</v>
      </c>
      <c r="I328" s="381">
        <v>7220</v>
      </c>
      <c r="J328" s="381">
        <v>0</v>
      </c>
      <c r="K328" s="407">
        <f t="shared" si="4"/>
        <v>1</v>
      </c>
    </row>
    <row r="329" spans="3:11" ht="30" x14ac:dyDescent="0.25">
      <c r="C329" s="377">
        <v>283</v>
      </c>
      <c r="D329" s="378"/>
      <c r="E329" s="379" t="str">
        <v>Розетка ATLASDESIGN двойная с заземлением со шторками 16А в сборе белый</v>
      </c>
      <c r="F329" s="380" t="str">
        <v>шт</v>
      </c>
      <c r="G329" s="380">
        <v>228</v>
      </c>
      <c r="H329" s="381">
        <v>287.70999999999998</v>
      </c>
      <c r="I329" s="381">
        <v>65597.88</v>
      </c>
      <c r="J329" s="381">
        <v>0</v>
      </c>
      <c r="K329" s="407">
        <f t="shared" si="4"/>
        <v>1</v>
      </c>
    </row>
    <row r="330" spans="3:11" ht="30" x14ac:dyDescent="0.25">
      <c r="C330" s="377">
        <v>284</v>
      </c>
      <c r="D330" s="378"/>
      <c r="E330" s="379" t="str">
        <v>Монтаж и подключение розеток скрытой установки</v>
      </c>
      <c r="F330" s="380" t="str">
        <v>шт</v>
      </c>
      <c r="G330" s="380">
        <v>248</v>
      </c>
      <c r="H330" s="381">
        <v>192.15</v>
      </c>
      <c r="I330" s="381">
        <v>0</v>
      </c>
      <c r="J330" s="381">
        <v>47653.2</v>
      </c>
      <c r="K330" s="407">
        <f t="shared" si="4"/>
        <v>1</v>
      </c>
    </row>
    <row r="331" spans="3:11" ht="30" x14ac:dyDescent="0.25">
      <c r="C331" s="377">
        <v>285</v>
      </c>
      <c r="D331" s="378"/>
      <c r="E331" s="379" t="str">
        <v>ЭТЮД Розетка наружная с заземлением со шторками белая (на роутер)</v>
      </c>
      <c r="F331" s="380" t="str">
        <v>шт</v>
      </c>
      <c r="G331" s="380">
        <v>20</v>
      </c>
      <c r="H331" s="381">
        <v>170.8</v>
      </c>
      <c r="I331" s="381">
        <v>3416</v>
      </c>
      <c r="J331" s="381">
        <v>0</v>
      </c>
      <c r="K331" s="407">
        <f t="shared" si="4"/>
        <v>1</v>
      </c>
    </row>
    <row r="332" spans="3:11" ht="30" x14ac:dyDescent="0.25">
      <c r="C332" s="377">
        <v>286</v>
      </c>
      <c r="D332" s="378"/>
      <c r="E332" s="379" t="str">
        <v>Монтаж и подключение розеток и выключателей открытой установки</v>
      </c>
      <c r="F332" s="380" t="str">
        <v>шт</v>
      </c>
      <c r="G332" s="380">
        <v>20</v>
      </c>
      <c r="H332" s="381">
        <v>256.2</v>
      </c>
      <c r="I332" s="381">
        <v>0</v>
      </c>
      <c r="J332" s="381">
        <v>5124</v>
      </c>
      <c r="K332" s="407">
        <f t="shared" si="4"/>
        <v>1</v>
      </c>
    </row>
    <row r="333" spans="3:11" ht="30" x14ac:dyDescent="0.25">
      <c r="C333" s="377">
        <v>287</v>
      </c>
      <c r="D333" s="378"/>
      <c r="E333" s="379" t="str">
        <v>Разъем РШ-ВШ 32А 250В 2P+PE(ОУ) пластиковый белый Simple</v>
      </c>
      <c r="F333" s="380" t="str">
        <v>шт</v>
      </c>
      <c r="G333" s="380">
        <v>20</v>
      </c>
      <c r="H333" s="381">
        <v>278.79000000000002</v>
      </c>
      <c r="I333" s="381">
        <v>5575.8</v>
      </c>
      <c r="J333" s="381">
        <v>0</v>
      </c>
      <c r="K333" s="407">
        <f t="shared" si="4"/>
        <v>1</v>
      </c>
    </row>
    <row r="334" spans="3:11" ht="30" x14ac:dyDescent="0.25">
      <c r="C334" s="377">
        <v>288</v>
      </c>
      <c r="D334" s="378"/>
      <c r="E334" s="379" t="str">
        <v>Монтаж и подключение силовой розетки на электроплиту</v>
      </c>
      <c r="F334" s="380" t="str">
        <v>шт</v>
      </c>
      <c r="G334" s="380">
        <v>20</v>
      </c>
      <c r="H334" s="381">
        <v>344.27</v>
      </c>
      <c r="I334" s="381">
        <v>0</v>
      </c>
      <c r="J334" s="381">
        <v>6885.4</v>
      </c>
      <c r="K334" s="407">
        <f t="shared" si="4"/>
        <v>1</v>
      </c>
    </row>
    <row r="335" spans="3:11" ht="30" x14ac:dyDescent="0.25">
      <c r="C335" s="377">
        <v>289</v>
      </c>
      <c r="D335" s="378"/>
      <c r="E335" s="379" t="str">
        <v>Гермес PLUS Розетка с заземлением наружная с крышкой IP54</v>
      </c>
      <c r="F335" s="380" t="str">
        <v>шт</v>
      </c>
      <c r="G335" s="380">
        <v>3</v>
      </c>
      <c r="H335" s="381">
        <v>330.93</v>
      </c>
      <c r="I335" s="381">
        <v>992.79</v>
      </c>
      <c r="J335" s="381">
        <v>0</v>
      </c>
      <c r="K335" s="407">
        <f t="shared" si="4"/>
        <v>1</v>
      </c>
    </row>
    <row r="336" spans="3:11" ht="30" x14ac:dyDescent="0.25">
      <c r="C336" s="377">
        <v>290</v>
      </c>
      <c r="D336" s="378"/>
      <c r="E336" s="379" t="str">
        <v>Монтаж и подключение розеток и выключателей открытой установки</v>
      </c>
      <c r="F336" s="380" t="str">
        <v>шт</v>
      </c>
      <c r="G336" s="380">
        <v>3</v>
      </c>
      <c r="H336" s="381">
        <v>256.2</v>
      </c>
      <c r="I336" s="381">
        <v>0</v>
      </c>
      <c r="J336" s="381">
        <v>768.6</v>
      </c>
      <c r="K336" s="407">
        <f t="shared" ref="K336:K399" si="5">IF(E336&gt;0,1,0)</f>
        <v>1</v>
      </c>
    </row>
    <row r="337" spans="3:11" ht="30" x14ac:dyDescent="0.25">
      <c r="C337" s="377">
        <v>291</v>
      </c>
      <c r="D337" s="378"/>
      <c r="E337" s="379" t="str">
        <v>Выключатель одноклавишный ATLASDESIGN схема 1 10АХ механизм белый</v>
      </c>
      <c r="F337" s="380" t="str">
        <v>шт</v>
      </c>
      <c r="G337" s="380">
        <v>38</v>
      </c>
      <c r="H337" s="381">
        <v>136.99</v>
      </c>
      <c r="I337" s="381">
        <v>5205.62</v>
      </c>
      <c r="J337" s="381">
        <v>0</v>
      </c>
      <c r="K337" s="407">
        <f t="shared" si="5"/>
        <v>1</v>
      </c>
    </row>
    <row r="338" spans="3:11" ht="30" x14ac:dyDescent="0.25">
      <c r="C338" s="377">
        <v>292</v>
      </c>
      <c r="D338" s="378"/>
      <c r="E338" s="379" t="str">
        <v>Выключатель двухклавишный ATLASDESIGN схема 5 10АХ механизм белый</v>
      </c>
      <c r="F338" s="380" t="str">
        <v>шт</v>
      </c>
      <c r="G338" s="380">
        <v>76</v>
      </c>
      <c r="H338" s="381">
        <v>178.27</v>
      </c>
      <c r="I338" s="381">
        <v>13548.52</v>
      </c>
      <c r="J338" s="381">
        <v>0</v>
      </c>
      <c r="K338" s="407">
        <f t="shared" si="5"/>
        <v>1</v>
      </c>
    </row>
    <row r="339" spans="3:11" ht="30" x14ac:dyDescent="0.25">
      <c r="C339" s="377">
        <v>293</v>
      </c>
      <c r="D339" s="378"/>
      <c r="E339" s="379" t="str">
        <v>Выключатель трехклавишный ATLASDESIGN схема 1+1+1 10АХ механизм белый</v>
      </c>
      <c r="F339" s="380" t="str">
        <v>шт</v>
      </c>
      <c r="G339" s="380">
        <v>4</v>
      </c>
      <c r="H339" s="381">
        <v>274</v>
      </c>
      <c r="I339" s="381">
        <v>1096</v>
      </c>
      <c r="J339" s="381">
        <v>0</v>
      </c>
      <c r="K339" s="407">
        <f t="shared" si="5"/>
        <v>1</v>
      </c>
    </row>
    <row r="340" spans="3:11" x14ac:dyDescent="0.25">
      <c r="C340" s="377">
        <v>294</v>
      </c>
      <c r="D340" s="378"/>
      <c r="E340" s="379" t="str">
        <v>Рамка однопостовая ATLASDESIGN белый</v>
      </c>
      <c r="F340" s="380" t="str">
        <v>шт</v>
      </c>
      <c r="G340" s="380">
        <v>118</v>
      </c>
      <c r="H340" s="381">
        <v>44.84</v>
      </c>
      <c r="I340" s="381">
        <v>5291.12</v>
      </c>
      <c r="J340" s="381">
        <v>0</v>
      </c>
      <c r="K340" s="407">
        <f t="shared" si="5"/>
        <v>1</v>
      </c>
    </row>
    <row r="341" spans="3:11" ht="30" x14ac:dyDescent="0.25">
      <c r="C341" s="377">
        <v>295</v>
      </c>
      <c r="D341" s="378"/>
      <c r="E341" s="379" t="str">
        <v>Монтаж и подключение выключателей скрытой установки</v>
      </c>
      <c r="F341" s="380" t="str">
        <v>шт</v>
      </c>
      <c r="G341" s="380">
        <v>118</v>
      </c>
      <c r="H341" s="381">
        <v>192.15</v>
      </c>
      <c r="I341" s="381">
        <v>0</v>
      </c>
      <c r="J341" s="381">
        <v>22673.7</v>
      </c>
      <c r="K341" s="407">
        <f t="shared" si="5"/>
        <v>1</v>
      </c>
    </row>
    <row r="342" spans="3:11" x14ac:dyDescent="0.25">
      <c r="C342" s="377">
        <v>296</v>
      </c>
      <c r="D342" s="378"/>
      <c r="E342" s="379" t="str">
        <v>КРЗ-0,4</v>
      </c>
      <c r="F342" s="380" t="str">
        <v>шт</v>
      </c>
      <c r="G342" s="380">
        <v>20</v>
      </c>
      <c r="H342" s="381">
        <v>285.02</v>
      </c>
      <c r="I342" s="381">
        <v>5700.4</v>
      </c>
      <c r="J342" s="381">
        <v>0</v>
      </c>
      <c r="K342" s="407">
        <f t="shared" si="5"/>
        <v>1</v>
      </c>
    </row>
    <row r="343" spans="3:11" x14ac:dyDescent="0.25">
      <c r="C343" s="377">
        <v>297</v>
      </c>
      <c r="D343" s="378"/>
      <c r="E343" s="379" t="str">
        <v>Монтаж и подключение коробки заземления КРЗ</v>
      </c>
      <c r="F343" s="380" t="str">
        <v>шт</v>
      </c>
      <c r="G343" s="380">
        <v>20</v>
      </c>
      <c r="H343" s="381">
        <v>343.74</v>
      </c>
      <c r="I343" s="381">
        <v>0</v>
      </c>
      <c r="J343" s="381">
        <v>6874.8</v>
      </c>
      <c r="K343" s="407">
        <f t="shared" si="5"/>
        <v>1</v>
      </c>
    </row>
    <row r="344" spans="3:11" ht="45" x14ac:dyDescent="0.25">
      <c r="C344" s="377">
        <v>298</v>
      </c>
      <c r="D344" s="378"/>
      <c r="E344" s="379" t="str">
        <v>Звонок Зуммер-1-04 (2ТК) двухтональный без кнопки пластик АБС проводной 220В (Зуммер-1-04 (2ТК))</v>
      </c>
      <c r="F344" s="380" t="str">
        <v>шт</v>
      </c>
      <c r="G344" s="380">
        <v>20</v>
      </c>
      <c r="H344" s="381">
        <v>261.54000000000002</v>
      </c>
      <c r="I344" s="381">
        <v>5230.8</v>
      </c>
      <c r="J344" s="381">
        <v>0</v>
      </c>
      <c r="K344" s="407">
        <f t="shared" si="5"/>
        <v>1</v>
      </c>
    </row>
    <row r="345" spans="3:11" x14ac:dyDescent="0.25">
      <c r="C345" s="377">
        <v>299</v>
      </c>
      <c r="D345" s="378"/>
      <c r="E345" s="379" t="str">
        <v>Беларусь Кнопка для звонков</v>
      </c>
      <c r="F345" s="380" t="str">
        <v>шт</v>
      </c>
      <c r="G345" s="380">
        <v>20</v>
      </c>
      <c r="H345" s="381">
        <v>74.73</v>
      </c>
      <c r="I345" s="381">
        <v>1494.6</v>
      </c>
      <c r="J345" s="381">
        <v>0</v>
      </c>
      <c r="K345" s="407">
        <f t="shared" si="5"/>
        <v>1</v>
      </c>
    </row>
    <row r="346" spans="3:11" x14ac:dyDescent="0.25">
      <c r="C346" s="377">
        <v>300</v>
      </c>
      <c r="D346" s="378"/>
      <c r="E346" s="379" t="str">
        <v>Монтаж и подключение звонка</v>
      </c>
      <c r="F346" s="380" t="str">
        <v>шт</v>
      </c>
      <c r="G346" s="380">
        <v>20</v>
      </c>
      <c r="H346" s="381">
        <v>160.13</v>
      </c>
      <c r="I346" s="381">
        <v>0</v>
      </c>
      <c r="J346" s="381">
        <v>3202.6</v>
      </c>
      <c r="K346" s="407">
        <f t="shared" si="5"/>
        <v>1</v>
      </c>
    </row>
    <row r="347" spans="3:11" x14ac:dyDescent="0.25">
      <c r="C347" s="377">
        <v>301</v>
      </c>
      <c r="D347" s="378"/>
      <c r="E347" s="379" t="str">
        <v>Монтаж и подключение кнопки звонка</v>
      </c>
      <c r="F347" s="380" t="str">
        <v>шт</v>
      </c>
      <c r="G347" s="380">
        <v>20</v>
      </c>
      <c r="H347" s="381">
        <v>160.13</v>
      </c>
      <c r="I347" s="381">
        <v>0</v>
      </c>
      <c r="J347" s="381">
        <v>3202.6</v>
      </c>
      <c r="K347" s="407">
        <f t="shared" si="5"/>
        <v>1</v>
      </c>
    </row>
    <row r="348" spans="3:11" x14ac:dyDescent="0.25">
      <c r="C348" s="377">
        <v>0</v>
      </c>
      <c r="D348" s="378"/>
      <c r="E348" s="379" t="str">
        <v>5.Электромонтажные изделия</v>
      </c>
      <c r="F348" s="380">
        <v>0</v>
      </c>
      <c r="G348" s="380">
        <v>0</v>
      </c>
      <c r="H348" s="381">
        <v>0</v>
      </c>
      <c r="I348" s="381">
        <v>0</v>
      </c>
      <c r="J348" s="381">
        <v>0</v>
      </c>
      <c r="K348" s="407">
        <f t="shared" si="5"/>
        <v>1</v>
      </c>
    </row>
    <row r="349" spans="3:11" x14ac:dyDescent="0.25">
      <c r="C349" s="377">
        <v>302</v>
      </c>
      <c r="D349" s="378"/>
      <c r="E349" s="379" t="str">
        <v>Скрутка СИЗ-1 2.5-4.5мм желтая</v>
      </c>
      <c r="F349" s="380" t="str">
        <v>шт</v>
      </c>
      <c r="G349" s="380">
        <v>105</v>
      </c>
      <c r="H349" s="381">
        <v>4.0599999999999996</v>
      </c>
      <c r="I349" s="381">
        <v>426.3</v>
      </c>
      <c r="J349" s="381">
        <v>0</v>
      </c>
      <c r="K349" s="407">
        <f t="shared" si="5"/>
        <v>1</v>
      </c>
    </row>
    <row r="350" spans="3:11" x14ac:dyDescent="0.25">
      <c r="C350" s="377">
        <v>303</v>
      </c>
      <c r="D350" s="378"/>
      <c r="E350" s="379" t="str">
        <v>Скрутка СИЗ-1 4-11мм красная</v>
      </c>
      <c r="F350" s="380" t="str">
        <v>шт</v>
      </c>
      <c r="G350" s="380">
        <v>308</v>
      </c>
      <c r="H350" s="381">
        <v>5.34</v>
      </c>
      <c r="I350" s="381">
        <v>1644.72</v>
      </c>
      <c r="J350" s="381">
        <v>0</v>
      </c>
      <c r="K350" s="407">
        <f t="shared" si="5"/>
        <v>1</v>
      </c>
    </row>
    <row r="351" spans="3:11" x14ac:dyDescent="0.25">
      <c r="C351" s="377">
        <v>304</v>
      </c>
      <c r="D351" s="378"/>
      <c r="E351" s="379" t="str">
        <v>Бирка кабельная У-134 квадрат 55х55 мм</v>
      </c>
      <c r="F351" s="380" t="str">
        <v>шт</v>
      </c>
      <c r="G351" s="380">
        <v>28</v>
      </c>
      <c r="H351" s="381">
        <v>2.46</v>
      </c>
      <c r="I351" s="381">
        <v>68.88</v>
      </c>
      <c r="J351" s="381">
        <v>0</v>
      </c>
      <c r="K351" s="407">
        <f t="shared" si="5"/>
        <v>1</v>
      </c>
    </row>
    <row r="352" spans="3:11" x14ac:dyDescent="0.25">
      <c r="C352" s="377">
        <v>305</v>
      </c>
      <c r="D352" s="378"/>
      <c r="E352" s="379" t="str">
        <v>Коробка установочная 68мм (С3М2)</v>
      </c>
      <c r="F352" s="380" t="str">
        <v>шт</v>
      </c>
      <c r="G352" s="380">
        <v>56</v>
      </c>
      <c r="H352" s="381">
        <v>12.81</v>
      </c>
      <c r="I352" s="381">
        <v>717.36</v>
      </c>
      <c r="J352" s="381">
        <v>0</v>
      </c>
      <c r="K352" s="407">
        <f t="shared" si="5"/>
        <v>1</v>
      </c>
    </row>
    <row r="353" spans="3:11" ht="30" x14ac:dyDescent="0.25">
      <c r="C353" s="377">
        <v>306</v>
      </c>
      <c r="D353" s="378"/>
      <c r="E353" s="379" t="str">
        <v>Высверливание отверстия в кирпиче и вмазывание установочной коробки</v>
      </c>
      <c r="F353" s="380" t="str">
        <v>шт</v>
      </c>
      <c r="G353" s="380">
        <v>56</v>
      </c>
      <c r="H353" s="381">
        <v>320.25</v>
      </c>
      <c r="I353" s="381">
        <v>0</v>
      </c>
      <c r="J353" s="381">
        <v>17934</v>
      </c>
      <c r="K353" s="407">
        <f t="shared" si="5"/>
        <v>1</v>
      </c>
    </row>
    <row r="354" spans="3:11" x14ac:dyDescent="0.25">
      <c r="C354" s="377">
        <v>307</v>
      </c>
      <c r="D354" s="378"/>
      <c r="E354" s="379" t="str">
        <v>Крышка КОН-1М-04</v>
      </c>
      <c r="F354" s="380" t="str">
        <v>шт</v>
      </c>
      <c r="G354" s="380">
        <v>200</v>
      </c>
      <c r="H354" s="381">
        <v>58.21</v>
      </c>
      <c r="I354" s="381">
        <v>11642</v>
      </c>
      <c r="J354" s="381">
        <v>0</v>
      </c>
      <c r="K354" s="407">
        <f t="shared" si="5"/>
        <v>1</v>
      </c>
    </row>
    <row r="355" spans="3:11" x14ac:dyDescent="0.25">
      <c r="C355" s="377">
        <v>308</v>
      </c>
      <c r="D355" s="378"/>
      <c r="E355" s="379" t="str">
        <v>Монтаж крышки КОН-1М-04</v>
      </c>
      <c r="F355" s="380" t="str">
        <v>шт</v>
      </c>
      <c r="G355" s="380">
        <v>200</v>
      </c>
      <c r="H355" s="381">
        <v>80.06</v>
      </c>
      <c r="I355" s="381">
        <v>0</v>
      </c>
      <c r="J355" s="381">
        <v>16012</v>
      </c>
      <c r="K355" s="407">
        <f t="shared" si="5"/>
        <v>1</v>
      </c>
    </row>
    <row r="356" spans="3:11" x14ac:dyDescent="0.25">
      <c r="C356" s="377">
        <v>309</v>
      </c>
      <c r="D356" s="378"/>
      <c r="E356" s="379" t="str">
        <v>Подрозетник Ф65мм</v>
      </c>
      <c r="F356" s="380" t="str">
        <v>шт</v>
      </c>
      <c r="G356" s="380">
        <v>20</v>
      </c>
      <c r="H356" s="381">
        <v>53.38</v>
      </c>
      <c r="I356" s="381">
        <v>1067.5999999999999</v>
      </c>
      <c r="J356" s="381">
        <v>0</v>
      </c>
      <c r="K356" s="407">
        <f t="shared" si="5"/>
        <v>1</v>
      </c>
    </row>
    <row r="357" spans="3:11" x14ac:dyDescent="0.25">
      <c r="C357" s="377">
        <v>310</v>
      </c>
      <c r="D357" s="378"/>
      <c r="E357" s="379" t="str">
        <v>Подрозетник Ф100мм</v>
      </c>
      <c r="F357" s="380" t="str">
        <v>шт</v>
      </c>
      <c r="G357" s="380">
        <v>20</v>
      </c>
      <c r="H357" s="381">
        <v>64.05</v>
      </c>
      <c r="I357" s="381">
        <v>1281</v>
      </c>
      <c r="J357" s="381">
        <v>0</v>
      </c>
      <c r="K357" s="407">
        <f t="shared" si="5"/>
        <v>1</v>
      </c>
    </row>
    <row r="358" spans="3:11" x14ac:dyDescent="0.25">
      <c r="C358" s="377">
        <v>311</v>
      </c>
      <c r="D358" s="378"/>
      <c r="E358" s="379" t="str">
        <v>Монтаж подрозетника</v>
      </c>
      <c r="F358" s="380" t="str">
        <v>шт</v>
      </c>
      <c r="G358" s="380">
        <v>60</v>
      </c>
      <c r="H358" s="381">
        <v>80.06</v>
      </c>
      <c r="I358" s="381">
        <v>0</v>
      </c>
      <c r="J358" s="381">
        <v>4803.6000000000004</v>
      </c>
      <c r="K358" s="407">
        <f t="shared" si="5"/>
        <v>1</v>
      </c>
    </row>
    <row r="359" spans="3:11" x14ac:dyDescent="0.25">
      <c r="C359" s="377">
        <v>0</v>
      </c>
      <c r="D359" s="378"/>
      <c r="E359" s="379" t="str">
        <v>6. Материалы</v>
      </c>
      <c r="F359" s="380">
        <v>0</v>
      </c>
      <c r="G359" s="380">
        <v>0</v>
      </c>
      <c r="H359" s="381">
        <v>0</v>
      </c>
      <c r="I359" s="381">
        <v>0</v>
      </c>
      <c r="J359" s="381">
        <v>0</v>
      </c>
      <c r="K359" s="407">
        <f t="shared" si="5"/>
        <v>1</v>
      </c>
    </row>
    <row r="360" spans="3:11" ht="30" x14ac:dyDescent="0.25">
      <c r="C360" s="377">
        <v>312</v>
      </c>
      <c r="D360" s="378"/>
      <c r="E360" s="379" t="str">
        <v>Пена монтажная Roof Complect огнеупорная (890гр)</v>
      </c>
      <c r="F360" s="380" t="str">
        <v>шт</v>
      </c>
      <c r="G360" s="380">
        <v>8</v>
      </c>
      <c r="H360" s="381">
        <v>640.5</v>
      </c>
      <c r="I360" s="381">
        <v>5124</v>
      </c>
      <c r="J360" s="381">
        <v>0</v>
      </c>
      <c r="K360" s="407">
        <f t="shared" si="5"/>
        <v>1</v>
      </c>
    </row>
    <row r="361" spans="3:11" x14ac:dyDescent="0.25">
      <c r="C361" s="377">
        <v>313</v>
      </c>
      <c r="D361" s="378"/>
      <c r="E361" s="379" t="str">
        <v>Герметик огнезащитный ведро 10кг</v>
      </c>
      <c r="F361" s="380" t="str">
        <v>шт</v>
      </c>
      <c r="G361" s="380">
        <v>1</v>
      </c>
      <c r="H361" s="381">
        <v>2028.25</v>
      </c>
      <c r="I361" s="381">
        <v>2028.25</v>
      </c>
      <c r="J361" s="381">
        <v>0</v>
      </c>
      <c r="K361" s="407">
        <f t="shared" si="5"/>
        <v>1</v>
      </c>
    </row>
    <row r="362" spans="3:11" x14ac:dyDescent="0.25">
      <c r="C362" s="377">
        <v>0</v>
      </c>
      <c r="D362" s="378"/>
      <c r="E362" s="379" t="str">
        <v>Ось 6-7/И-К (4.БС21М секция №3)</v>
      </c>
      <c r="F362" s="380">
        <v>0</v>
      </c>
      <c r="G362" s="380">
        <v>0</v>
      </c>
      <c r="H362" s="381">
        <v>0</v>
      </c>
      <c r="I362" s="381">
        <v>0</v>
      </c>
      <c r="J362" s="381">
        <v>0</v>
      </c>
      <c r="K362" s="407">
        <f t="shared" si="5"/>
        <v>1</v>
      </c>
    </row>
    <row r="363" spans="3:11" x14ac:dyDescent="0.25">
      <c r="C363" s="377">
        <v>0</v>
      </c>
      <c r="D363" s="378"/>
      <c r="E363" s="379" t="str">
        <v>1.Низковольтное оборудование</v>
      </c>
      <c r="F363" s="380">
        <v>0</v>
      </c>
      <c r="G363" s="380">
        <v>0</v>
      </c>
      <c r="H363" s="381">
        <v>0</v>
      </c>
      <c r="I363" s="381">
        <v>0</v>
      </c>
      <c r="J363" s="381">
        <v>0</v>
      </c>
      <c r="K363" s="407">
        <f t="shared" si="5"/>
        <v>1</v>
      </c>
    </row>
    <row r="364" spans="3:11" x14ac:dyDescent="0.25">
      <c r="C364" s="377">
        <v>314</v>
      </c>
      <c r="D364" s="378"/>
      <c r="E364" s="379" t="str">
        <v>ЩК в комплекте</v>
      </c>
      <c r="F364" s="380" t="str">
        <v>шт</v>
      </c>
      <c r="G364" s="380">
        <v>15</v>
      </c>
      <c r="H364" s="381">
        <v>6351.63</v>
      </c>
      <c r="I364" s="381">
        <v>95274.45</v>
      </c>
      <c r="J364" s="381">
        <v>0</v>
      </c>
      <c r="K364" s="407">
        <f t="shared" si="5"/>
        <v>1</v>
      </c>
    </row>
    <row r="365" spans="3:11" ht="30" x14ac:dyDescent="0.25">
      <c r="C365" s="377">
        <v>315</v>
      </c>
      <c r="D365" s="378"/>
      <c r="E365" s="379" t="str">
        <v>Счетчик электронный, 230В, 5(80)А, 1/2 кл.точности СЕ207 R7 849.2.ОА.QUVLF SPds</v>
      </c>
      <c r="F365" s="380" t="str">
        <v>шт</v>
      </c>
      <c r="G365" s="380">
        <v>15</v>
      </c>
      <c r="H365" s="381">
        <v>0</v>
      </c>
      <c r="I365" s="381">
        <v>0</v>
      </c>
      <c r="J365" s="381">
        <v>0</v>
      </c>
      <c r="K365" s="407">
        <f t="shared" si="5"/>
        <v>1</v>
      </c>
    </row>
    <row r="366" spans="3:11" x14ac:dyDescent="0.25">
      <c r="C366" s="377">
        <v>316</v>
      </c>
      <c r="D366" s="378"/>
      <c r="E366" s="379" t="str">
        <v>Монтаж и подключение ЩК</v>
      </c>
      <c r="F366" s="380" t="str">
        <v>шт</v>
      </c>
      <c r="G366" s="380">
        <v>15</v>
      </c>
      <c r="H366" s="381">
        <v>2668.75</v>
      </c>
      <c r="I366" s="381">
        <v>0</v>
      </c>
      <c r="J366" s="381">
        <v>40031.25</v>
      </c>
      <c r="K366" s="407">
        <f t="shared" si="5"/>
        <v>1</v>
      </c>
    </row>
    <row r="367" spans="3:11" x14ac:dyDescent="0.25">
      <c r="C367" s="377">
        <v>317</v>
      </c>
      <c r="D367" s="378"/>
      <c r="E367" s="379" t="str">
        <v>Кабель-канал 60х40 ЭЛЕКОР белый (18м) IEK</v>
      </c>
      <c r="F367" s="380" t="str">
        <v>м</v>
      </c>
      <c r="G367" s="380">
        <v>15</v>
      </c>
      <c r="H367" s="381">
        <v>264.60000000000002</v>
      </c>
      <c r="I367" s="381">
        <v>3969</v>
      </c>
      <c r="J367" s="381">
        <v>0</v>
      </c>
      <c r="K367" s="407">
        <f t="shared" si="5"/>
        <v>1</v>
      </c>
    </row>
    <row r="368" spans="3:11" x14ac:dyDescent="0.25">
      <c r="C368" s="377">
        <v>318</v>
      </c>
      <c r="D368" s="378"/>
      <c r="E368" s="379" t="str">
        <v>Монтаж кабель-канала</v>
      </c>
      <c r="F368" s="380" t="str">
        <v>м</v>
      </c>
      <c r="G368" s="380">
        <v>15</v>
      </c>
      <c r="H368" s="381">
        <v>330.75</v>
      </c>
      <c r="I368" s="381">
        <v>0</v>
      </c>
      <c r="J368" s="381">
        <v>4961.25</v>
      </c>
      <c r="K368" s="407">
        <f t="shared" si="5"/>
        <v>1</v>
      </c>
    </row>
    <row r="369" spans="3:11" x14ac:dyDescent="0.25">
      <c r="C369" s="377">
        <v>319</v>
      </c>
      <c r="D369" s="378"/>
      <c r="E369" s="379" t="str">
        <v>Корпус щита этажного ЩЭ</v>
      </c>
      <c r="F369" s="380" t="str">
        <v>шт</v>
      </c>
      <c r="G369" s="380">
        <v>4</v>
      </c>
      <c r="H369" s="381">
        <v>8486.6299999999992</v>
      </c>
      <c r="I369" s="381">
        <v>33946.519999999997</v>
      </c>
      <c r="J369" s="381">
        <v>0</v>
      </c>
      <c r="K369" s="407">
        <f t="shared" si="5"/>
        <v>1</v>
      </c>
    </row>
    <row r="370" spans="3:11" x14ac:dyDescent="0.25">
      <c r="C370" s="377">
        <v>320</v>
      </c>
      <c r="D370" s="378"/>
      <c r="E370" s="379" t="str">
        <v>Монтаж Корпуса щита этажного</v>
      </c>
      <c r="F370" s="380" t="str">
        <v>шт</v>
      </c>
      <c r="G370" s="380">
        <v>4</v>
      </c>
      <c r="H370" s="381">
        <v>918.05</v>
      </c>
      <c r="I370" s="381">
        <v>0</v>
      </c>
      <c r="J370" s="381">
        <v>3672.2</v>
      </c>
      <c r="K370" s="407">
        <f t="shared" si="5"/>
        <v>1</v>
      </c>
    </row>
    <row r="371" spans="3:11" x14ac:dyDescent="0.25">
      <c r="C371" s="377">
        <v>321</v>
      </c>
      <c r="D371" s="378"/>
      <c r="E371" s="379" t="str">
        <v>Панель из листовой стали 330х980</v>
      </c>
      <c r="F371" s="380" t="str">
        <v>шт</v>
      </c>
      <c r="G371" s="380">
        <v>4</v>
      </c>
      <c r="H371" s="381">
        <v>1761.38</v>
      </c>
      <c r="I371" s="381">
        <v>7045.52</v>
      </c>
      <c r="J371" s="381">
        <v>0</v>
      </c>
      <c r="K371" s="407">
        <f t="shared" si="5"/>
        <v>1</v>
      </c>
    </row>
    <row r="372" spans="3:11" x14ac:dyDescent="0.25">
      <c r="C372" s="377">
        <v>322</v>
      </c>
      <c r="D372" s="378"/>
      <c r="E372" s="379" t="str">
        <v>Монтаж панели</v>
      </c>
      <c r="F372" s="380" t="str">
        <v>шт</v>
      </c>
      <c r="G372" s="380">
        <v>4</v>
      </c>
      <c r="H372" s="381">
        <v>560.44000000000005</v>
      </c>
      <c r="I372" s="381">
        <v>0</v>
      </c>
      <c r="J372" s="381">
        <v>2241.7600000000002</v>
      </c>
      <c r="K372" s="407">
        <f t="shared" si="5"/>
        <v>1</v>
      </c>
    </row>
    <row r="373" spans="3:11" x14ac:dyDescent="0.25">
      <c r="C373" s="377">
        <v>0</v>
      </c>
      <c r="D373" s="378"/>
      <c r="E373" s="379" t="str">
        <v>Щит этажный на 3 квартиры состоит (на 1 ЩЭ):</v>
      </c>
      <c r="F373" s="380">
        <v>0</v>
      </c>
      <c r="G373" s="380">
        <v>0</v>
      </c>
      <c r="H373" s="381">
        <v>0</v>
      </c>
      <c r="I373" s="381">
        <v>0</v>
      </c>
      <c r="J373" s="381">
        <v>0</v>
      </c>
      <c r="K373" s="407">
        <f t="shared" si="5"/>
        <v>1</v>
      </c>
    </row>
    <row r="374" spans="3:11" ht="30" x14ac:dyDescent="0.25">
      <c r="C374" s="377">
        <v>323</v>
      </c>
      <c r="D374" s="378"/>
      <c r="E374" s="379" t="str">
        <v>Выключатель автоматический двухполюсный 50А С ВА47-29 4.5кА (MVA20-2-050-C)</v>
      </c>
      <c r="F374" s="380" t="str">
        <v>шт</v>
      </c>
      <c r="G374" s="380">
        <v>3</v>
      </c>
      <c r="H374" s="381">
        <v>461.93</v>
      </c>
      <c r="I374" s="381">
        <v>1385.79</v>
      </c>
      <c r="J374" s="381">
        <v>0</v>
      </c>
      <c r="K374" s="407">
        <f t="shared" si="5"/>
        <v>1</v>
      </c>
    </row>
    <row r="375" spans="3:11" ht="30" x14ac:dyDescent="0.25">
      <c r="C375" s="377">
        <v>324</v>
      </c>
      <c r="D375" s="378"/>
      <c r="E375" s="379" t="str">
        <v>Сжим ответвительный У-859 м50-70/о4-35 (У-859МУ3)</v>
      </c>
      <c r="F375" s="380" t="str">
        <v>шт</v>
      </c>
      <c r="G375" s="380">
        <v>5</v>
      </c>
      <c r="H375" s="381">
        <v>98.61</v>
      </c>
      <c r="I375" s="381">
        <v>493.05</v>
      </c>
      <c r="J375" s="381">
        <v>0</v>
      </c>
      <c r="K375" s="407">
        <f t="shared" si="5"/>
        <v>1</v>
      </c>
    </row>
    <row r="376" spans="3:11" x14ac:dyDescent="0.25">
      <c r="C376" s="377">
        <v>325</v>
      </c>
      <c r="D376" s="378"/>
      <c r="E376" s="379" t="str">
        <v>Расключение щита этажного ЩЭ</v>
      </c>
      <c r="F376" s="380" t="str">
        <v>шт</v>
      </c>
      <c r="G376" s="380">
        <v>1</v>
      </c>
      <c r="H376" s="381">
        <v>2701.88</v>
      </c>
      <c r="I376" s="381">
        <v>0</v>
      </c>
      <c r="J376" s="381">
        <v>2701.88</v>
      </c>
      <c r="K376" s="407">
        <f t="shared" si="5"/>
        <v>1</v>
      </c>
    </row>
    <row r="377" spans="3:11" x14ac:dyDescent="0.25">
      <c r="C377" s="377">
        <v>0</v>
      </c>
      <c r="D377" s="378"/>
      <c r="E377" s="379" t="str">
        <v>Щит этажный на 4 квартиры состоит (на 3 ЩЭ):</v>
      </c>
      <c r="F377" s="380">
        <v>0</v>
      </c>
      <c r="G377" s="380">
        <v>0</v>
      </c>
      <c r="H377" s="381">
        <v>0</v>
      </c>
      <c r="I377" s="381">
        <v>0</v>
      </c>
      <c r="J377" s="381">
        <v>0</v>
      </c>
      <c r="K377" s="407">
        <f t="shared" si="5"/>
        <v>1</v>
      </c>
    </row>
    <row r="378" spans="3:11" ht="30" x14ac:dyDescent="0.25">
      <c r="C378" s="377">
        <v>326</v>
      </c>
      <c r="D378" s="378"/>
      <c r="E378" s="379" t="str">
        <v>Выключатель автоматический двухполюсный 50А С ВА47-29 4.5кА (MVA20-2-050-C)</v>
      </c>
      <c r="F378" s="380" t="str">
        <v>шт</v>
      </c>
      <c r="G378" s="380">
        <v>12</v>
      </c>
      <c r="H378" s="381">
        <v>461.93</v>
      </c>
      <c r="I378" s="381">
        <v>5543.16</v>
      </c>
      <c r="J378" s="381">
        <v>0</v>
      </c>
      <c r="K378" s="407">
        <f t="shared" si="5"/>
        <v>1</v>
      </c>
    </row>
    <row r="379" spans="3:11" ht="30" x14ac:dyDescent="0.25">
      <c r="C379" s="377">
        <v>327</v>
      </c>
      <c r="D379" s="378"/>
      <c r="E379" s="379" t="str">
        <v>Сжим ответвительный У-859 м50-70/о4-35 (У-859МУ3)</v>
      </c>
      <c r="F379" s="380" t="str">
        <v>шт</v>
      </c>
      <c r="G379" s="380">
        <v>15</v>
      </c>
      <c r="H379" s="381">
        <v>98.61</v>
      </c>
      <c r="I379" s="381">
        <v>1479.15</v>
      </c>
      <c r="J379" s="381">
        <v>0</v>
      </c>
      <c r="K379" s="407">
        <f t="shared" si="5"/>
        <v>1</v>
      </c>
    </row>
    <row r="380" spans="3:11" ht="30" x14ac:dyDescent="0.25">
      <c r="C380" s="377">
        <v>328</v>
      </c>
      <c r="D380" s="378"/>
      <c r="E380" s="379" t="str">
        <v>Розетка на DIN-рейку с заземлением контактов РАр 10-3-ОП</v>
      </c>
      <c r="F380" s="380" t="str">
        <v>шт</v>
      </c>
      <c r="G380" s="380">
        <v>4</v>
      </c>
      <c r="H380" s="381">
        <v>288.23</v>
      </c>
      <c r="I380" s="381">
        <v>1152.92</v>
      </c>
      <c r="J380" s="381">
        <v>0</v>
      </c>
      <c r="K380" s="407">
        <f t="shared" si="5"/>
        <v>1</v>
      </c>
    </row>
    <row r="381" spans="3:11" x14ac:dyDescent="0.25">
      <c r="C381" s="377">
        <v>329</v>
      </c>
      <c r="D381" s="378"/>
      <c r="E381" s="379" t="str">
        <v>Расключение щита этажного ЩЭ</v>
      </c>
      <c r="F381" s="380" t="str">
        <v>шт</v>
      </c>
      <c r="G381" s="380">
        <v>3</v>
      </c>
      <c r="H381" s="381">
        <v>3502.5</v>
      </c>
      <c r="I381" s="381">
        <v>0</v>
      </c>
      <c r="J381" s="381">
        <v>10507.5</v>
      </c>
      <c r="K381" s="407">
        <f t="shared" si="5"/>
        <v>1</v>
      </c>
    </row>
    <row r="382" spans="3:11" x14ac:dyDescent="0.25">
      <c r="C382" s="377">
        <v>0</v>
      </c>
      <c r="D382" s="378"/>
      <c r="E382" s="379" t="str">
        <v>2.Светотехническая продукция</v>
      </c>
      <c r="F382" s="380">
        <v>0</v>
      </c>
      <c r="G382" s="380">
        <v>0</v>
      </c>
      <c r="H382" s="381">
        <v>0</v>
      </c>
      <c r="I382" s="381">
        <v>0</v>
      </c>
      <c r="J382" s="381">
        <v>0</v>
      </c>
      <c r="K382" s="407">
        <f t="shared" si="5"/>
        <v>1</v>
      </c>
    </row>
    <row r="383" spans="3:11" x14ac:dyDescent="0.25">
      <c r="C383" s="377">
        <v>330</v>
      </c>
      <c r="D383" s="378"/>
      <c r="E383" s="379" t="str">
        <v>Патрон подвесной Е27 пластик белый</v>
      </c>
      <c r="F383" s="380" t="str">
        <v>шт</v>
      </c>
      <c r="G383" s="380">
        <v>88</v>
      </c>
      <c r="H383" s="381">
        <v>24.55</v>
      </c>
      <c r="I383" s="381">
        <v>2160.4</v>
      </c>
      <c r="J383" s="381">
        <v>0</v>
      </c>
      <c r="K383" s="407">
        <f t="shared" si="5"/>
        <v>1</v>
      </c>
    </row>
    <row r="384" spans="3:11" x14ac:dyDescent="0.25">
      <c r="C384" s="377">
        <v>331</v>
      </c>
      <c r="D384" s="378"/>
      <c r="E384" s="379" t="str">
        <v>Подключение подвесного патрона</v>
      </c>
      <c r="F384" s="380" t="str">
        <v>шт</v>
      </c>
      <c r="G384" s="380">
        <v>88</v>
      </c>
      <c r="H384" s="381">
        <v>213.5</v>
      </c>
      <c r="I384" s="381">
        <v>0</v>
      </c>
      <c r="J384" s="381">
        <v>18788</v>
      </c>
      <c r="K384" s="407">
        <f t="shared" si="5"/>
        <v>1</v>
      </c>
    </row>
    <row r="385" spans="3:11" x14ac:dyDescent="0.25">
      <c r="C385" s="377">
        <v>332</v>
      </c>
      <c r="D385" s="378"/>
      <c r="E385" s="379" t="str">
        <v>Лампа светодиодная LED 11вт E27 белый ECO</v>
      </c>
      <c r="F385" s="380" t="str">
        <v>шт</v>
      </c>
      <c r="G385" s="380">
        <v>88</v>
      </c>
      <c r="H385" s="381">
        <v>96.08</v>
      </c>
      <c r="I385" s="381">
        <v>8455.0400000000009</v>
      </c>
      <c r="J385" s="381">
        <v>0</v>
      </c>
      <c r="K385" s="407">
        <f t="shared" si="5"/>
        <v>1</v>
      </c>
    </row>
    <row r="386" spans="3:11" ht="45" x14ac:dyDescent="0.25">
      <c r="C386" s="377">
        <v>333</v>
      </c>
      <c r="D386" s="378"/>
      <c r="E386" s="379" t="str">
        <v>358882 STREET NT22 396 черный Светильник ландшафтный светодиодный IP54 LED 4000К 18W 220V OPAL пластиковый корпус</v>
      </c>
      <c r="F386" s="380" t="str">
        <v>шт</v>
      </c>
      <c r="G386" s="380">
        <v>13</v>
      </c>
      <c r="H386" s="381">
        <v>2500</v>
      </c>
      <c r="I386" s="381">
        <v>32500</v>
      </c>
      <c r="J386" s="381">
        <v>0</v>
      </c>
      <c r="K386" s="407">
        <f t="shared" si="5"/>
        <v>1</v>
      </c>
    </row>
    <row r="387" spans="3:11" x14ac:dyDescent="0.25">
      <c r="C387" s="377">
        <v>334</v>
      </c>
      <c r="D387" s="378"/>
      <c r="E387" s="379" t="str">
        <v>Монтаж и подключение накладного светильника</v>
      </c>
      <c r="F387" s="380" t="str">
        <v>шт</v>
      </c>
      <c r="G387" s="380">
        <v>13</v>
      </c>
      <c r="H387" s="381">
        <v>384.3</v>
      </c>
      <c r="I387" s="381">
        <v>0</v>
      </c>
      <c r="J387" s="381">
        <v>4995.8999999999996</v>
      </c>
      <c r="K387" s="407">
        <f t="shared" si="5"/>
        <v>1</v>
      </c>
    </row>
    <row r="388" spans="3:11" x14ac:dyDescent="0.25">
      <c r="C388" s="377">
        <v>335</v>
      </c>
      <c r="D388" s="378"/>
      <c r="E388" s="379" t="str">
        <v>БРА Kink light мелисса 08438-2, 19(21)</v>
      </c>
      <c r="F388" s="380" t="str">
        <v>шт</v>
      </c>
      <c r="G388" s="380">
        <v>4</v>
      </c>
      <c r="H388" s="381">
        <v>6950</v>
      </c>
      <c r="I388" s="381">
        <v>27800</v>
      </c>
      <c r="J388" s="381">
        <v>0</v>
      </c>
      <c r="K388" s="407">
        <f t="shared" si="5"/>
        <v>1</v>
      </c>
    </row>
    <row r="389" spans="3:11" x14ac:dyDescent="0.25">
      <c r="C389" s="377">
        <v>336</v>
      </c>
      <c r="D389" s="378"/>
      <c r="E389" s="379" t="str">
        <v>Бра настенная</v>
      </c>
      <c r="F389" s="380" t="str">
        <v>шт</v>
      </c>
      <c r="G389" s="380">
        <v>4</v>
      </c>
      <c r="H389" s="381">
        <v>1050</v>
      </c>
      <c r="I389" s="381">
        <v>0</v>
      </c>
      <c r="J389" s="381">
        <v>4200</v>
      </c>
      <c r="K389" s="407">
        <f t="shared" si="5"/>
        <v>1</v>
      </c>
    </row>
    <row r="390" spans="3:11" ht="30" x14ac:dyDescent="0.25">
      <c r="C390" s="377">
        <v>337</v>
      </c>
      <c r="D390" s="378"/>
      <c r="E390" s="379" t="str">
        <v>Светильник светодиодный SPO-950-3-40K-018 18Вт 4000К 1890Лм IP40 595х180х40 матовый</v>
      </c>
      <c r="F390" s="380" t="str">
        <v>шт</v>
      </c>
      <c r="G390" s="380">
        <v>36</v>
      </c>
      <c r="H390" s="381">
        <v>1636.25</v>
      </c>
      <c r="I390" s="381">
        <v>58905</v>
      </c>
      <c r="J390" s="381">
        <v>0</v>
      </c>
      <c r="K390" s="407">
        <f t="shared" si="5"/>
        <v>1</v>
      </c>
    </row>
    <row r="391" spans="3:11" x14ac:dyDescent="0.25">
      <c r="C391" s="377">
        <v>338</v>
      </c>
      <c r="D391" s="378"/>
      <c r="E391" s="379" t="str">
        <v>Монтаж и подключение светильника в армстронг</v>
      </c>
      <c r="F391" s="380" t="str">
        <v>шт</v>
      </c>
      <c r="G391" s="380">
        <v>36</v>
      </c>
      <c r="H391" s="381">
        <v>400</v>
      </c>
      <c r="I391" s="381">
        <v>0</v>
      </c>
      <c r="J391" s="381">
        <v>14400</v>
      </c>
      <c r="K391" s="407">
        <f t="shared" si="5"/>
        <v>1</v>
      </c>
    </row>
    <row r="392" spans="3:11" ht="30" x14ac:dyDescent="0.25">
      <c r="C392" s="377">
        <v>339</v>
      </c>
      <c r="D392" s="378"/>
      <c r="E392" s="379" t="str">
        <v>Датчик движения ИК встраиваемый 1200w 360 гр. 6м IP20 белый (SEN86 бел.)</v>
      </c>
      <c r="F392" s="380" t="str">
        <v>шт</v>
      </c>
      <c r="G392" s="380">
        <v>15</v>
      </c>
      <c r="H392" s="381">
        <v>450</v>
      </c>
      <c r="I392" s="381">
        <v>6750</v>
      </c>
      <c r="J392" s="381">
        <v>0</v>
      </c>
      <c r="K392" s="407">
        <f t="shared" si="5"/>
        <v>1</v>
      </c>
    </row>
    <row r="393" spans="3:11" x14ac:dyDescent="0.25">
      <c r="C393" s="377">
        <v>340</v>
      </c>
      <c r="D393" s="378"/>
      <c r="E393" s="379" t="str">
        <v xml:space="preserve">Монтаж и подключение датчика движения </v>
      </c>
      <c r="F393" s="380" t="str">
        <v>шт</v>
      </c>
      <c r="G393" s="380">
        <v>15</v>
      </c>
      <c r="H393" s="381">
        <v>360</v>
      </c>
      <c r="I393" s="381">
        <v>0</v>
      </c>
      <c r="J393" s="381">
        <v>5400</v>
      </c>
      <c r="K393" s="407">
        <f t="shared" si="5"/>
        <v>1</v>
      </c>
    </row>
    <row r="394" spans="3:11" ht="30" x14ac:dyDescent="0.25">
      <c r="C394" s="377">
        <v>341</v>
      </c>
      <c r="D394" s="378"/>
      <c r="E394" s="379" t="str">
        <v>Коробка распределительная 85х85х40мм для наружного монтажа IP55</v>
      </c>
      <c r="F394" s="380" t="str">
        <v>шт</v>
      </c>
      <c r="G394" s="380">
        <v>31</v>
      </c>
      <c r="H394" s="381">
        <v>64.680000000000007</v>
      </c>
      <c r="I394" s="381">
        <v>2005.08</v>
      </c>
      <c r="J394" s="381">
        <v>0</v>
      </c>
      <c r="K394" s="407">
        <f t="shared" si="5"/>
        <v>1</v>
      </c>
    </row>
    <row r="395" spans="3:11" ht="30" x14ac:dyDescent="0.25">
      <c r="C395" s="377">
        <v>342</v>
      </c>
      <c r="D395" s="378"/>
      <c r="E395" s="379" t="str">
        <v>Монтаж и подключение распределительных коробок</v>
      </c>
      <c r="F395" s="380" t="str">
        <v>шт</v>
      </c>
      <c r="G395" s="380">
        <v>31</v>
      </c>
      <c r="H395" s="381">
        <v>128.1</v>
      </c>
      <c r="I395" s="381">
        <v>0</v>
      </c>
      <c r="J395" s="381">
        <v>3971.1</v>
      </c>
      <c r="K395" s="407">
        <f t="shared" si="5"/>
        <v>1</v>
      </c>
    </row>
    <row r="396" spans="3:11" x14ac:dyDescent="0.25">
      <c r="C396" s="377">
        <v>0</v>
      </c>
      <c r="D396" s="378"/>
      <c r="E396" s="379" t="str">
        <v>Декоративная подсветка картины</v>
      </c>
      <c r="F396" s="380">
        <v>0</v>
      </c>
      <c r="G396" s="380">
        <v>0</v>
      </c>
      <c r="H396" s="381">
        <v>0</v>
      </c>
      <c r="I396" s="381">
        <v>0</v>
      </c>
      <c r="J396" s="381">
        <v>0</v>
      </c>
      <c r="K396" s="407">
        <f t="shared" si="5"/>
        <v>1</v>
      </c>
    </row>
    <row r="397" spans="3:11" ht="30" x14ac:dyDescent="0.25">
      <c r="C397" s="377">
        <v>343</v>
      </c>
      <c r="D397" s="378"/>
      <c r="E397" s="379" t="str">
        <v>Профиль SL-SLIM-H13M-F25-3000 ANOD ( Алюминий)</v>
      </c>
      <c r="F397" s="380" t="str">
        <v>м</v>
      </c>
      <c r="G397" s="380">
        <v>12</v>
      </c>
      <c r="H397" s="381">
        <v>850</v>
      </c>
      <c r="I397" s="381">
        <v>10200</v>
      </c>
      <c r="J397" s="381">
        <v>0</v>
      </c>
      <c r="K397" s="407">
        <f t="shared" si="5"/>
        <v>1</v>
      </c>
    </row>
    <row r="398" spans="3:11" x14ac:dyDescent="0.25">
      <c r="C398" s="377">
        <v>344</v>
      </c>
      <c r="D398" s="378"/>
      <c r="E398" s="379" t="str">
        <v>Монтаж профиля</v>
      </c>
      <c r="F398" s="380" t="str">
        <v>м</v>
      </c>
      <c r="G398" s="380">
        <v>12</v>
      </c>
      <c r="H398" s="381">
        <v>800</v>
      </c>
      <c r="I398" s="381">
        <v>0</v>
      </c>
      <c r="J398" s="381">
        <v>9600</v>
      </c>
      <c r="K398" s="407">
        <f t="shared" si="5"/>
        <v>1</v>
      </c>
    </row>
    <row r="399" spans="3:11" ht="30" x14ac:dyDescent="0.25">
      <c r="C399" s="377">
        <v>345</v>
      </c>
      <c r="D399" s="378"/>
      <c r="E399" s="379" t="str">
        <v>Лента светодиодная 9,6 Вт/м 12В IP20 4000K 120LED/м RT/RTW-A120-8-11mm SMD 2835 5 м</v>
      </c>
      <c r="F399" s="380" t="str">
        <v>шт</v>
      </c>
      <c r="G399" s="380">
        <v>4</v>
      </c>
      <c r="H399" s="381">
        <v>3150</v>
      </c>
      <c r="I399" s="381">
        <v>12600</v>
      </c>
      <c r="J399" s="381">
        <v>0</v>
      </c>
      <c r="K399" s="407">
        <f t="shared" si="5"/>
        <v>1</v>
      </c>
    </row>
    <row r="400" spans="3:11" x14ac:dyDescent="0.25">
      <c r="C400" s="377">
        <v>346</v>
      </c>
      <c r="D400" s="378"/>
      <c r="E400" s="379" t="str">
        <v>Монтаж и подключение ленты</v>
      </c>
      <c r="F400" s="380" t="str">
        <v>м</v>
      </c>
      <c r="G400" s="380">
        <v>12</v>
      </c>
      <c r="H400" s="381">
        <v>800</v>
      </c>
      <c r="I400" s="381">
        <v>0</v>
      </c>
      <c r="J400" s="381">
        <v>9600</v>
      </c>
      <c r="K400" s="407">
        <f t="shared" ref="K400:K463" si="6">IF(E400&gt;0,1,0)</f>
        <v>1</v>
      </c>
    </row>
    <row r="401" spans="3:11" ht="30" x14ac:dyDescent="0.25">
      <c r="C401" s="377">
        <v>347</v>
      </c>
      <c r="D401" s="378"/>
      <c r="E401" s="379" t="str">
        <v>Блок питания ARS-150-12 (12V, 12.5A, 150W) (ARL, IP20 Сетка, 2 года)</v>
      </c>
      <c r="F401" s="380" t="str">
        <v>шт</v>
      </c>
      <c r="G401" s="380">
        <v>2</v>
      </c>
      <c r="H401" s="381">
        <v>3320</v>
      </c>
      <c r="I401" s="381">
        <v>6640</v>
      </c>
      <c r="J401" s="381">
        <v>0</v>
      </c>
      <c r="K401" s="407">
        <f t="shared" si="6"/>
        <v>1</v>
      </c>
    </row>
    <row r="402" spans="3:11" x14ac:dyDescent="0.25">
      <c r="C402" s="377">
        <v>348</v>
      </c>
      <c r="D402" s="378"/>
      <c r="E402" s="379" t="str">
        <v>Монтаж и подключение блоков питания</v>
      </c>
      <c r="F402" s="380" t="str">
        <v>шт</v>
      </c>
      <c r="G402" s="380">
        <v>2</v>
      </c>
      <c r="H402" s="381">
        <v>500</v>
      </c>
      <c r="I402" s="381">
        <v>0</v>
      </c>
      <c r="J402" s="381">
        <v>1000</v>
      </c>
      <c r="K402" s="407">
        <f t="shared" si="6"/>
        <v>1</v>
      </c>
    </row>
    <row r="403" spans="3:11" x14ac:dyDescent="0.25">
      <c r="C403" s="377">
        <v>0</v>
      </c>
      <c r="D403" s="378"/>
      <c r="E403" s="379" t="str">
        <v>Декоративная подсветка зеркала</v>
      </c>
      <c r="F403" s="380">
        <v>0</v>
      </c>
      <c r="G403" s="380">
        <v>0</v>
      </c>
      <c r="H403" s="381">
        <v>0</v>
      </c>
      <c r="I403" s="381">
        <v>0</v>
      </c>
      <c r="J403" s="381">
        <v>0</v>
      </c>
      <c r="K403" s="407">
        <f t="shared" si="6"/>
        <v>1</v>
      </c>
    </row>
    <row r="404" spans="3:11" ht="30" x14ac:dyDescent="0.25">
      <c r="C404" s="377">
        <v>349</v>
      </c>
      <c r="D404" s="378"/>
      <c r="E404" s="379" t="str">
        <v>Профиль SL-SLIM-H13M-F25-3000 ANOD ( Алюминий)</v>
      </c>
      <c r="F404" s="380" t="str">
        <v>м</v>
      </c>
      <c r="G404" s="380">
        <v>12</v>
      </c>
      <c r="H404" s="381">
        <v>850</v>
      </c>
      <c r="I404" s="381">
        <v>10200</v>
      </c>
      <c r="J404" s="381">
        <v>0</v>
      </c>
      <c r="K404" s="407">
        <f t="shared" si="6"/>
        <v>1</v>
      </c>
    </row>
    <row r="405" spans="3:11" x14ac:dyDescent="0.25">
      <c r="C405" s="377">
        <v>350</v>
      </c>
      <c r="D405" s="378"/>
      <c r="E405" s="379" t="str">
        <v>Монтаж профиля</v>
      </c>
      <c r="F405" s="380" t="str">
        <v>м</v>
      </c>
      <c r="G405" s="380">
        <v>12</v>
      </c>
      <c r="H405" s="381">
        <v>800</v>
      </c>
      <c r="I405" s="381">
        <v>0</v>
      </c>
      <c r="J405" s="381">
        <v>9600</v>
      </c>
      <c r="K405" s="407">
        <f t="shared" si="6"/>
        <v>1</v>
      </c>
    </row>
    <row r="406" spans="3:11" ht="30" x14ac:dyDescent="0.25">
      <c r="C406" s="377">
        <v>351</v>
      </c>
      <c r="D406" s="378"/>
      <c r="E406" s="379" t="str">
        <v>Лента светодиодная 9,6 Вт/м 12В IP20 4000K 120LED/м RT/RTW-A120-8-11mm SMD 2835 5 м</v>
      </c>
      <c r="F406" s="380" t="str">
        <v>шт</v>
      </c>
      <c r="G406" s="380">
        <v>4</v>
      </c>
      <c r="H406" s="381">
        <v>3150</v>
      </c>
      <c r="I406" s="381">
        <v>12600</v>
      </c>
      <c r="J406" s="381">
        <v>0</v>
      </c>
      <c r="K406" s="407">
        <f t="shared" si="6"/>
        <v>1</v>
      </c>
    </row>
    <row r="407" spans="3:11" x14ac:dyDescent="0.25">
      <c r="C407" s="377">
        <v>352</v>
      </c>
      <c r="D407" s="378"/>
      <c r="E407" s="379" t="str">
        <v>Монтаж и подключение ленты</v>
      </c>
      <c r="F407" s="380" t="str">
        <v>м</v>
      </c>
      <c r="G407" s="380">
        <v>12</v>
      </c>
      <c r="H407" s="381">
        <v>800</v>
      </c>
      <c r="I407" s="381">
        <v>0</v>
      </c>
      <c r="J407" s="381">
        <v>9600</v>
      </c>
      <c r="K407" s="407">
        <f t="shared" si="6"/>
        <v>1</v>
      </c>
    </row>
    <row r="408" spans="3:11" ht="30" x14ac:dyDescent="0.25">
      <c r="C408" s="377">
        <v>353</v>
      </c>
      <c r="D408" s="378"/>
      <c r="E408" s="379" t="str">
        <v>Блок питания ARS-150-12 (12V, 12.5A, 150W) (ARL, IP20 Сетка, 2 года)</v>
      </c>
      <c r="F408" s="380" t="str">
        <v>шт</v>
      </c>
      <c r="G408" s="380">
        <v>2</v>
      </c>
      <c r="H408" s="381">
        <v>3320</v>
      </c>
      <c r="I408" s="381">
        <v>6640</v>
      </c>
      <c r="J408" s="381">
        <v>0</v>
      </c>
      <c r="K408" s="407">
        <f t="shared" si="6"/>
        <v>1</v>
      </c>
    </row>
    <row r="409" spans="3:11" x14ac:dyDescent="0.25">
      <c r="C409" s="377">
        <v>354</v>
      </c>
      <c r="D409" s="378"/>
      <c r="E409" s="379" t="str">
        <v>Монтаж и подключение блоков питания</v>
      </c>
      <c r="F409" s="380" t="str">
        <v>шт</v>
      </c>
      <c r="G409" s="380">
        <v>2</v>
      </c>
      <c r="H409" s="381">
        <v>500</v>
      </c>
      <c r="I409" s="381">
        <v>0</v>
      </c>
      <c r="J409" s="381">
        <v>1000</v>
      </c>
      <c r="K409" s="407">
        <f t="shared" si="6"/>
        <v>1</v>
      </c>
    </row>
    <row r="410" spans="3:11" x14ac:dyDescent="0.25">
      <c r="C410" s="377">
        <v>0</v>
      </c>
      <c r="D410" s="378"/>
      <c r="E410" s="379" t="str">
        <v>3.Кабельные изделия</v>
      </c>
      <c r="F410" s="380">
        <v>0</v>
      </c>
      <c r="G410" s="380">
        <v>0</v>
      </c>
      <c r="H410" s="381">
        <v>0</v>
      </c>
      <c r="I410" s="381">
        <v>0</v>
      </c>
      <c r="J410" s="381">
        <v>0</v>
      </c>
      <c r="K410" s="407">
        <f t="shared" si="6"/>
        <v>1</v>
      </c>
    </row>
    <row r="411" spans="3:11" ht="30" x14ac:dyDescent="0.25">
      <c r="C411" s="377">
        <v>355</v>
      </c>
      <c r="D411" s="378"/>
      <c r="E411" s="379" t="str">
        <v>Кабель силовой ВВГ-Пнг(А) 3x1,5 ок(N, PE)-0.66 (100м)</v>
      </c>
      <c r="F411" s="380" t="str">
        <v>м</v>
      </c>
      <c r="G411" s="380">
        <v>588</v>
      </c>
      <c r="H411" s="381">
        <v>59.91</v>
      </c>
      <c r="I411" s="381">
        <v>35227.08</v>
      </c>
      <c r="J411" s="381">
        <v>0</v>
      </c>
      <c r="K411" s="407">
        <f t="shared" si="6"/>
        <v>1</v>
      </c>
    </row>
    <row r="412" spans="3:11" ht="30" x14ac:dyDescent="0.25">
      <c r="C412" s="377">
        <v>356</v>
      </c>
      <c r="D412" s="378"/>
      <c r="E412" s="379" t="str">
        <v>Кабель силовой ВВГ-Пнг(А)-LS 3x2,5 ок(N, PE)-0.66 (100м)</v>
      </c>
      <c r="F412" s="380" t="str">
        <v>м</v>
      </c>
      <c r="G412" s="380">
        <v>1212</v>
      </c>
      <c r="H412" s="381">
        <v>98.21</v>
      </c>
      <c r="I412" s="381">
        <v>119030.52</v>
      </c>
      <c r="J412" s="381">
        <v>0</v>
      </c>
      <c r="K412" s="407">
        <f t="shared" si="6"/>
        <v>1</v>
      </c>
    </row>
    <row r="413" spans="3:11" ht="30" x14ac:dyDescent="0.25">
      <c r="C413" s="377">
        <v>357</v>
      </c>
      <c r="D413" s="378"/>
      <c r="E413" s="379" t="str">
        <v>Монтаж кабеля по кирпичной кладке и затягивание в трубы до 30мм2</v>
      </c>
      <c r="F413" s="380" t="str">
        <v>м</v>
      </c>
      <c r="G413" s="380">
        <v>1800</v>
      </c>
      <c r="H413" s="381">
        <v>88.07</v>
      </c>
      <c r="I413" s="381">
        <v>0</v>
      </c>
      <c r="J413" s="381">
        <v>158526</v>
      </c>
      <c r="K413" s="407">
        <f t="shared" si="6"/>
        <v>1</v>
      </c>
    </row>
    <row r="414" spans="3:11" x14ac:dyDescent="0.25">
      <c r="C414" s="377">
        <v>358</v>
      </c>
      <c r="D414" s="378"/>
      <c r="E414" s="379" t="str">
        <v xml:space="preserve">Провод ПуВ нг(А)LS 1х6.0 </v>
      </c>
      <c r="F414" s="380" t="str">
        <v>м</v>
      </c>
      <c r="G414" s="380">
        <v>405</v>
      </c>
      <c r="H414" s="381">
        <v>76.010000000000005</v>
      </c>
      <c r="I414" s="381">
        <v>30784.05</v>
      </c>
      <c r="J414" s="381">
        <v>0</v>
      </c>
      <c r="K414" s="407">
        <f t="shared" si="6"/>
        <v>1</v>
      </c>
    </row>
    <row r="415" spans="3:11" x14ac:dyDescent="0.25">
      <c r="C415" s="377">
        <v>359</v>
      </c>
      <c r="D415" s="378"/>
      <c r="E415" s="379" t="str">
        <v>Кабель силовой ВВГнг(А)-LS 1х4 ок-0,66</v>
      </c>
      <c r="F415" s="380" t="str">
        <v>м</v>
      </c>
      <c r="G415" s="380">
        <v>151</v>
      </c>
      <c r="H415" s="381">
        <v>52.48</v>
      </c>
      <c r="I415" s="381">
        <v>7924.48</v>
      </c>
      <c r="J415" s="381">
        <v>0</v>
      </c>
      <c r="K415" s="407">
        <f t="shared" si="6"/>
        <v>1</v>
      </c>
    </row>
    <row r="416" spans="3:11" x14ac:dyDescent="0.25">
      <c r="C416" s="377">
        <v>360</v>
      </c>
      <c r="D416" s="378"/>
      <c r="E416" s="379" t="str">
        <v>Провод силовой ПуВнг(А)-LS 10</v>
      </c>
      <c r="F416" s="380" t="str">
        <v>м</v>
      </c>
      <c r="G416" s="380">
        <v>303</v>
      </c>
      <c r="H416" s="381">
        <v>122.14</v>
      </c>
      <c r="I416" s="381">
        <v>37008.42</v>
      </c>
      <c r="J416" s="381">
        <v>0</v>
      </c>
      <c r="K416" s="407">
        <f t="shared" si="6"/>
        <v>1</v>
      </c>
    </row>
    <row r="417" spans="3:11" ht="30" x14ac:dyDescent="0.25">
      <c r="C417" s="377">
        <v>361</v>
      </c>
      <c r="D417" s="378"/>
      <c r="E417" s="379" t="str">
        <v>Монтаж кабеля по кирпичной кладке и затягивание в трубы до 30мм2</v>
      </c>
      <c r="F417" s="380" t="str">
        <v>м</v>
      </c>
      <c r="G417" s="380">
        <v>859</v>
      </c>
      <c r="H417" s="381">
        <v>88.07</v>
      </c>
      <c r="I417" s="381">
        <v>0</v>
      </c>
      <c r="J417" s="381">
        <v>75652.13</v>
      </c>
      <c r="K417" s="407">
        <f t="shared" si="6"/>
        <v>1</v>
      </c>
    </row>
    <row r="418" spans="3:11" x14ac:dyDescent="0.25">
      <c r="C418" s="377">
        <v>362</v>
      </c>
      <c r="D418" s="378"/>
      <c r="E418" s="379" t="str">
        <v>Кабель ВВГ -П нг(А)FRLS 3х1.5 0.66кВ (бухта)</v>
      </c>
      <c r="F418" s="380" t="str">
        <v>м</v>
      </c>
      <c r="G418" s="380">
        <v>81</v>
      </c>
      <c r="H418" s="381">
        <v>74.73</v>
      </c>
      <c r="I418" s="381">
        <v>6053.13</v>
      </c>
      <c r="J418" s="381">
        <v>0</v>
      </c>
      <c r="K418" s="407">
        <f t="shared" si="6"/>
        <v>1</v>
      </c>
    </row>
    <row r="419" spans="3:11" ht="30" x14ac:dyDescent="0.25">
      <c r="C419" s="377">
        <v>363</v>
      </c>
      <c r="D419" s="378"/>
      <c r="E419" s="379" t="str">
        <v>Монтаж кабеля по кирпичной кладке и затягивание в трубы до 30мм2</v>
      </c>
      <c r="F419" s="380" t="str">
        <v>м</v>
      </c>
      <c r="G419" s="380">
        <v>81</v>
      </c>
      <c r="H419" s="381">
        <v>88.07</v>
      </c>
      <c r="I419" s="381">
        <v>0</v>
      </c>
      <c r="J419" s="381">
        <v>7133.67</v>
      </c>
      <c r="K419" s="407">
        <f t="shared" si="6"/>
        <v>1</v>
      </c>
    </row>
    <row r="420" spans="3:11" x14ac:dyDescent="0.25">
      <c r="C420" s="377">
        <v>0</v>
      </c>
      <c r="D420" s="378"/>
      <c r="E420" s="379" t="str">
        <v>4.Электрортехнические изделия</v>
      </c>
      <c r="F420" s="380">
        <v>0</v>
      </c>
      <c r="G420" s="380">
        <v>0</v>
      </c>
      <c r="H420" s="381">
        <v>0</v>
      </c>
      <c r="I420" s="381">
        <v>0</v>
      </c>
      <c r="J420" s="381">
        <v>0</v>
      </c>
      <c r="K420" s="407">
        <f t="shared" si="6"/>
        <v>1</v>
      </c>
    </row>
    <row r="421" spans="3:11" ht="45" x14ac:dyDescent="0.25">
      <c r="C421" s="377">
        <v>364</v>
      </c>
      <c r="D421" s="378"/>
      <c r="E421" s="379" t="str">
        <v>BRITE Розетка двойная с заземлением с защитными шторками и крышкой 16А в сборе IP44 РСбш12-3-44-БрБ белый</v>
      </c>
      <c r="F421" s="380" t="str">
        <v>шт</v>
      </c>
      <c r="G421" s="380">
        <v>15</v>
      </c>
      <c r="H421" s="381">
        <v>361</v>
      </c>
      <c r="I421" s="381">
        <v>5415</v>
      </c>
      <c r="J421" s="381">
        <v>0</v>
      </c>
      <c r="K421" s="407">
        <f t="shared" si="6"/>
        <v>1</v>
      </c>
    </row>
    <row r="422" spans="3:11" ht="30" x14ac:dyDescent="0.25">
      <c r="C422" s="377">
        <v>365</v>
      </c>
      <c r="D422" s="378"/>
      <c r="E422" s="379" t="str">
        <v>Розетка ATLASDESIGN двойная с заземлением со шторками 16А в сборе белый</v>
      </c>
      <c r="F422" s="380" t="str">
        <v>шт</v>
      </c>
      <c r="G422" s="380">
        <v>168</v>
      </c>
      <c r="H422" s="381">
        <v>287.70999999999998</v>
      </c>
      <c r="I422" s="381">
        <v>48335.28</v>
      </c>
      <c r="J422" s="381">
        <v>0</v>
      </c>
      <c r="K422" s="407">
        <f t="shared" si="6"/>
        <v>1</v>
      </c>
    </row>
    <row r="423" spans="3:11" ht="30" x14ac:dyDescent="0.25">
      <c r="C423" s="377">
        <v>366</v>
      </c>
      <c r="D423" s="378"/>
      <c r="E423" s="379" t="str">
        <v>Монтаж и подключение розеток скрытой установки</v>
      </c>
      <c r="F423" s="380" t="str">
        <v>шт</v>
      </c>
      <c r="G423" s="380">
        <v>183</v>
      </c>
      <c r="H423" s="381">
        <v>192.15</v>
      </c>
      <c r="I423" s="381">
        <v>0</v>
      </c>
      <c r="J423" s="381">
        <v>35163.449999999997</v>
      </c>
      <c r="K423" s="407">
        <f t="shared" si="6"/>
        <v>1</v>
      </c>
    </row>
    <row r="424" spans="3:11" ht="30" x14ac:dyDescent="0.25">
      <c r="C424" s="377">
        <v>367</v>
      </c>
      <c r="D424" s="378"/>
      <c r="E424" s="379" t="str">
        <v>ЭТЮД Розетка наружная с заземлением со шторками белая (на роутер)</v>
      </c>
      <c r="F424" s="380" t="str">
        <v>шт</v>
      </c>
      <c r="G424" s="380">
        <v>15</v>
      </c>
      <c r="H424" s="381">
        <v>170.8</v>
      </c>
      <c r="I424" s="381">
        <v>2562</v>
      </c>
      <c r="J424" s="381">
        <v>0</v>
      </c>
      <c r="K424" s="407">
        <f t="shared" si="6"/>
        <v>1</v>
      </c>
    </row>
    <row r="425" spans="3:11" ht="30" x14ac:dyDescent="0.25">
      <c r="C425" s="377">
        <v>368</v>
      </c>
      <c r="D425" s="378"/>
      <c r="E425" s="379" t="str">
        <v>Монтаж и подключение розеток и выключателей открытой установки</v>
      </c>
      <c r="F425" s="380" t="str">
        <v>шт</v>
      </c>
      <c r="G425" s="380">
        <v>15</v>
      </c>
      <c r="H425" s="381">
        <v>256.2</v>
      </c>
      <c r="I425" s="381">
        <v>0</v>
      </c>
      <c r="J425" s="381">
        <v>3843</v>
      </c>
      <c r="K425" s="407">
        <f t="shared" si="6"/>
        <v>1</v>
      </c>
    </row>
    <row r="426" spans="3:11" ht="30" x14ac:dyDescent="0.25">
      <c r="C426" s="377">
        <v>369</v>
      </c>
      <c r="D426" s="378"/>
      <c r="E426" s="379" t="str">
        <v>Разъем РШ-ВШ 32А 250В 2P+PE(ОУ) пластиковый белый Simple</v>
      </c>
      <c r="F426" s="380" t="str">
        <v>шт</v>
      </c>
      <c r="G426" s="380">
        <v>15</v>
      </c>
      <c r="H426" s="381">
        <v>278.79000000000002</v>
      </c>
      <c r="I426" s="381">
        <v>4181.8500000000004</v>
      </c>
      <c r="J426" s="381">
        <v>0</v>
      </c>
      <c r="K426" s="407">
        <f t="shared" si="6"/>
        <v>1</v>
      </c>
    </row>
    <row r="427" spans="3:11" ht="30" x14ac:dyDescent="0.25">
      <c r="C427" s="377">
        <v>370</v>
      </c>
      <c r="D427" s="378"/>
      <c r="E427" s="379" t="str">
        <v>Монтаж и подключение силовой розетки на электроплиту</v>
      </c>
      <c r="F427" s="380" t="str">
        <v>шт</v>
      </c>
      <c r="G427" s="380">
        <v>15</v>
      </c>
      <c r="H427" s="381">
        <v>344.27</v>
      </c>
      <c r="I427" s="381">
        <v>0</v>
      </c>
      <c r="J427" s="381">
        <v>5164.05</v>
      </c>
      <c r="K427" s="407">
        <f t="shared" si="6"/>
        <v>1</v>
      </c>
    </row>
    <row r="428" spans="3:11" ht="30" x14ac:dyDescent="0.25">
      <c r="C428" s="377">
        <v>371</v>
      </c>
      <c r="D428" s="378"/>
      <c r="E428" s="379" t="str">
        <v>Гермес PLUS Розетка с заземлением наружная с крышкой IP54</v>
      </c>
      <c r="F428" s="380" t="str">
        <v>шт</v>
      </c>
      <c r="G428" s="380">
        <v>2</v>
      </c>
      <c r="H428" s="381">
        <v>330.93</v>
      </c>
      <c r="I428" s="381">
        <v>661.86</v>
      </c>
      <c r="J428" s="381">
        <v>0</v>
      </c>
      <c r="K428" s="407">
        <f t="shared" si="6"/>
        <v>1</v>
      </c>
    </row>
    <row r="429" spans="3:11" ht="30" x14ac:dyDescent="0.25">
      <c r="C429" s="377">
        <v>372</v>
      </c>
      <c r="D429" s="378"/>
      <c r="E429" s="379" t="str">
        <v>Монтаж и подключение розеток и выключателей открытой установки</v>
      </c>
      <c r="F429" s="380" t="str">
        <v>шт</v>
      </c>
      <c r="G429" s="380">
        <v>2</v>
      </c>
      <c r="H429" s="381">
        <v>256.2</v>
      </c>
      <c r="I429" s="381">
        <v>0</v>
      </c>
      <c r="J429" s="381">
        <v>512.4</v>
      </c>
      <c r="K429" s="407">
        <f t="shared" si="6"/>
        <v>1</v>
      </c>
    </row>
    <row r="430" spans="3:11" ht="30" x14ac:dyDescent="0.25">
      <c r="C430" s="377">
        <v>373</v>
      </c>
      <c r="D430" s="378"/>
      <c r="E430" s="379" t="str">
        <v>Выключатель одноклавишный ATLASDESIGN схема 1 10АХ механизм белый</v>
      </c>
      <c r="F430" s="380" t="str">
        <v>шт</v>
      </c>
      <c r="G430" s="380">
        <v>16</v>
      </c>
      <c r="H430" s="381">
        <v>136.99</v>
      </c>
      <c r="I430" s="381">
        <v>2191.84</v>
      </c>
      <c r="J430" s="381">
        <v>0</v>
      </c>
      <c r="K430" s="407">
        <f t="shared" si="6"/>
        <v>1</v>
      </c>
    </row>
    <row r="431" spans="3:11" ht="30" x14ac:dyDescent="0.25">
      <c r="C431" s="377">
        <v>374</v>
      </c>
      <c r="D431" s="378"/>
      <c r="E431" s="379" t="str">
        <v>Выключатель двухклавишный ATLASDESIGN схема 5 10АХ механизм белый</v>
      </c>
      <c r="F431" s="380" t="str">
        <v>шт</v>
      </c>
      <c r="G431" s="380">
        <v>50</v>
      </c>
      <c r="H431" s="381">
        <v>178.27</v>
      </c>
      <c r="I431" s="381">
        <v>8913.5</v>
      </c>
      <c r="J431" s="381">
        <v>0</v>
      </c>
      <c r="K431" s="407">
        <f t="shared" si="6"/>
        <v>1</v>
      </c>
    </row>
    <row r="432" spans="3:11" ht="30" x14ac:dyDescent="0.25">
      <c r="C432" s="377">
        <v>375</v>
      </c>
      <c r="D432" s="378"/>
      <c r="E432" s="379" t="str">
        <v>Выключатель трехклавишный ATLASDESIGN схема 1+1+1 10АХ механизм белый</v>
      </c>
      <c r="F432" s="380" t="str">
        <v>шт</v>
      </c>
      <c r="G432" s="380">
        <v>16</v>
      </c>
      <c r="H432" s="381">
        <v>274</v>
      </c>
      <c r="I432" s="381">
        <v>4384</v>
      </c>
      <c r="J432" s="381">
        <v>0</v>
      </c>
      <c r="K432" s="407">
        <f t="shared" si="6"/>
        <v>1</v>
      </c>
    </row>
    <row r="433" spans="3:11" x14ac:dyDescent="0.25">
      <c r="C433" s="377">
        <v>376</v>
      </c>
      <c r="D433" s="378"/>
      <c r="E433" s="379" t="str">
        <v>Рамка однопостовая ATLASDESIGN белый</v>
      </c>
      <c r="F433" s="380" t="str">
        <v>шт</v>
      </c>
      <c r="G433" s="380">
        <v>82</v>
      </c>
      <c r="H433" s="381">
        <v>44.84</v>
      </c>
      <c r="I433" s="381">
        <v>3676.88</v>
      </c>
      <c r="J433" s="381">
        <v>0</v>
      </c>
      <c r="K433" s="407">
        <f t="shared" si="6"/>
        <v>1</v>
      </c>
    </row>
    <row r="434" spans="3:11" ht="30" x14ac:dyDescent="0.25">
      <c r="C434" s="377">
        <v>377</v>
      </c>
      <c r="D434" s="378"/>
      <c r="E434" s="379" t="str">
        <v>Монтаж и подключение выключателей скрытой установки</v>
      </c>
      <c r="F434" s="380" t="str">
        <v>шт</v>
      </c>
      <c r="G434" s="380">
        <v>82</v>
      </c>
      <c r="H434" s="381">
        <v>192.15</v>
      </c>
      <c r="I434" s="381">
        <v>0</v>
      </c>
      <c r="J434" s="381">
        <v>15756.3</v>
      </c>
      <c r="K434" s="407">
        <f t="shared" si="6"/>
        <v>1</v>
      </c>
    </row>
    <row r="435" spans="3:11" x14ac:dyDescent="0.25">
      <c r="C435" s="377">
        <v>378</v>
      </c>
      <c r="D435" s="378"/>
      <c r="E435" s="379" t="str">
        <v>КРЗ-0,4</v>
      </c>
      <c r="F435" s="380" t="str">
        <v>шт</v>
      </c>
      <c r="G435" s="380">
        <v>15</v>
      </c>
      <c r="H435" s="381">
        <v>285.02</v>
      </c>
      <c r="I435" s="381">
        <v>4275.3</v>
      </c>
      <c r="J435" s="381">
        <v>0</v>
      </c>
      <c r="K435" s="407">
        <f t="shared" si="6"/>
        <v>1</v>
      </c>
    </row>
    <row r="436" spans="3:11" x14ac:dyDescent="0.25">
      <c r="C436" s="377">
        <v>379</v>
      </c>
      <c r="D436" s="378"/>
      <c r="E436" s="379" t="str">
        <v>Монтаж и подключение коробки заземления КРЗ</v>
      </c>
      <c r="F436" s="380" t="str">
        <v>шт</v>
      </c>
      <c r="G436" s="380">
        <v>15</v>
      </c>
      <c r="H436" s="381">
        <v>343.74</v>
      </c>
      <c r="I436" s="381">
        <v>0</v>
      </c>
      <c r="J436" s="381">
        <v>5156.1000000000004</v>
      </c>
      <c r="K436" s="407">
        <f t="shared" si="6"/>
        <v>1</v>
      </c>
    </row>
    <row r="437" spans="3:11" ht="45" x14ac:dyDescent="0.25">
      <c r="C437" s="377">
        <v>380</v>
      </c>
      <c r="D437" s="378"/>
      <c r="E437" s="379" t="str">
        <v>Звонок Зуммер-1-04 (2ТК) двухтональный без кнопки пластик АБС проводной 220В (Зуммер-1-04 (2ТК))</v>
      </c>
      <c r="F437" s="380" t="str">
        <v>шт</v>
      </c>
      <c r="G437" s="380">
        <v>15</v>
      </c>
      <c r="H437" s="381">
        <v>261.54000000000002</v>
      </c>
      <c r="I437" s="381">
        <v>3923.1</v>
      </c>
      <c r="J437" s="381">
        <v>0</v>
      </c>
      <c r="K437" s="407">
        <f t="shared" si="6"/>
        <v>1</v>
      </c>
    </row>
    <row r="438" spans="3:11" x14ac:dyDescent="0.25">
      <c r="C438" s="377">
        <v>381</v>
      </c>
      <c r="D438" s="378"/>
      <c r="E438" s="379" t="str">
        <v>Беларусь Кнопка для звонков</v>
      </c>
      <c r="F438" s="380" t="str">
        <v>шт</v>
      </c>
      <c r="G438" s="380">
        <v>15</v>
      </c>
      <c r="H438" s="381">
        <v>74.73</v>
      </c>
      <c r="I438" s="381">
        <v>1120.95</v>
      </c>
      <c r="J438" s="381">
        <v>0</v>
      </c>
      <c r="K438" s="407">
        <f t="shared" si="6"/>
        <v>1</v>
      </c>
    </row>
    <row r="439" spans="3:11" x14ac:dyDescent="0.25">
      <c r="C439" s="377">
        <v>382</v>
      </c>
      <c r="D439" s="378"/>
      <c r="E439" s="379" t="str">
        <v>Монтаж и подключение звонка</v>
      </c>
      <c r="F439" s="380" t="str">
        <v>шт</v>
      </c>
      <c r="G439" s="380">
        <v>15</v>
      </c>
      <c r="H439" s="381">
        <v>160.13</v>
      </c>
      <c r="I439" s="381">
        <v>0</v>
      </c>
      <c r="J439" s="381">
        <v>2401.9499999999998</v>
      </c>
      <c r="K439" s="407">
        <f t="shared" si="6"/>
        <v>1</v>
      </c>
    </row>
    <row r="440" spans="3:11" x14ac:dyDescent="0.25">
      <c r="C440" s="377">
        <v>383</v>
      </c>
      <c r="D440" s="378"/>
      <c r="E440" s="379" t="str">
        <v>Монтаж и подключение кнопки звонка</v>
      </c>
      <c r="F440" s="380" t="str">
        <v>шт</v>
      </c>
      <c r="G440" s="380">
        <v>15</v>
      </c>
      <c r="H440" s="381">
        <v>160.13</v>
      </c>
      <c r="I440" s="381">
        <v>0</v>
      </c>
      <c r="J440" s="381">
        <v>2401.9499999999998</v>
      </c>
      <c r="K440" s="407">
        <f t="shared" si="6"/>
        <v>1</v>
      </c>
    </row>
    <row r="441" spans="3:11" x14ac:dyDescent="0.25">
      <c r="C441" s="377">
        <v>0</v>
      </c>
      <c r="D441" s="378"/>
      <c r="E441" s="379" t="str">
        <v>5.Электромонтажные изделия</v>
      </c>
      <c r="F441" s="380">
        <v>0</v>
      </c>
      <c r="G441" s="380">
        <v>0</v>
      </c>
      <c r="H441" s="381">
        <v>0</v>
      </c>
      <c r="I441" s="381">
        <v>0</v>
      </c>
      <c r="J441" s="381">
        <v>0</v>
      </c>
      <c r="K441" s="407">
        <f t="shared" si="6"/>
        <v>1</v>
      </c>
    </row>
    <row r="442" spans="3:11" x14ac:dyDescent="0.25">
      <c r="C442" s="377">
        <v>384</v>
      </c>
      <c r="D442" s="378"/>
      <c r="E442" s="379" t="str">
        <v>Скрутка СИЗ-1 2.5-4.5мм желтая</v>
      </c>
      <c r="F442" s="380" t="str">
        <v>шт</v>
      </c>
      <c r="G442" s="380">
        <v>200</v>
      </c>
      <c r="H442" s="381">
        <v>4.0599999999999996</v>
      </c>
      <c r="I442" s="381">
        <v>812</v>
      </c>
      <c r="J442" s="381">
        <v>0</v>
      </c>
      <c r="K442" s="407">
        <f t="shared" si="6"/>
        <v>1</v>
      </c>
    </row>
    <row r="443" spans="3:11" x14ac:dyDescent="0.25">
      <c r="C443" s="377">
        <v>385</v>
      </c>
      <c r="D443" s="378"/>
      <c r="E443" s="379" t="str">
        <v>Скрутка СИЗ-1 4-11мм красная</v>
      </c>
      <c r="F443" s="380" t="str">
        <v>шт</v>
      </c>
      <c r="G443" s="380">
        <v>1000</v>
      </c>
      <c r="H443" s="381">
        <v>5.34</v>
      </c>
      <c r="I443" s="381">
        <v>5340</v>
      </c>
      <c r="J443" s="381">
        <v>0</v>
      </c>
      <c r="K443" s="407">
        <f t="shared" si="6"/>
        <v>1</v>
      </c>
    </row>
    <row r="444" spans="3:11" x14ac:dyDescent="0.25">
      <c r="C444" s="377">
        <v>386</v>
      </c>
      <c r="D444" s="378"/>
      <c r="E444" s="379" t="str">
        <v>Бирка кабельная У-134 квадрат 55х55 мм</v>
      </c>
      <c r="F444" s="380" t="str">
        <v>шт</v>
      </c>
      <c r="G444" s="380">
        <v>15</v>
      </c>
      <c r="H444" s="381">
        <v>2.46</v>
      </c>
      <c r="I444" s="381">
        <v>36.9</v>
      </c>
      <c r="J444" s="381">
        <v>0</v>
      </c>
      <c r="K444" s="407">
        <f t="shared" si="6"/>
        <v>1</v>
      </c>
    </row>
    <row r="445" spans="3:11" x14ac:dyDescent="0.25">
      <c r="C445" s="377">
        <v>387</v>
      </c>
      <c r="D445" s="378"/>
      <c r="E445" s="379" t="str">
        <v>Коробка установочная 68мм (С3М2)</v>
      </c>
      <c r="F445" s="380" t="str">
        <v>шт</v>
      </c>
      <c r="G445" s="380">
        <v>30</v>
      </c>
      <c r="H445" s="381">
        <v>12.81</v>
      </c>
      <c r="I445" s="381">
        <v>384.3</v>
      </c>
      <c r="J445" s="381">
        <v>0</v>
      </c>
      <c r="K445" s="407">
        <f t="shared" si="6"/>
        <v>1</v>
      </c>
    </row>
    <row r="446" spans="3:11" ht="30" x14ac:dyDescent="0.25">
      <c r="C446" s="377">
        <v>388</v>
      </c>
      <c r="D446" s="378"/>
      <c r="E446" s="379" t="str">
        <v>Высверливание отверстия в кирпиче и вмазывание установочной коробки</v>
      </c>
      <c r="F446" s="380" t="str">
        <v>шт</v>
      </c>
      <c r="G446" s="380">
        <v>30</v>
      </c>
      <c r="H446" s="381">
        <v>320.25</v>
      </c>
      <c r="I446" s="381">
        <v>0</v>
      </c>
      <c r="J446" s="381">
        <v>9607.5</v>
      </c>
      <c r="K446" s="407">
        <f t="shared" si="6"/>
        <v>1</v>
      </c>
    </row>
    <row r="447" spans="3:11" x14ac:dyDescent="0.25">
      <c r="C447" s="377">
        <v>389</v>
      </c>
      <c r="D447" s="378"/>
      <c r="E447" s="379" t="str">
        <v>Крышка КОН-1М-04</v>
      </c>
      <c r="F447" s="380" t="str">
        <v>шт</v>
      </c>
      <c r="G447" s="380">
        <v>183</v>
      </c>
      <c r="H447" s="381">
        <v>58.21</v>
      </c>
      <c r="I447" s="381">
        <v>10652.43</v>
      </c>
      <c r="J447" s="381">
        <v>0</v>
      </c>
      <c r="K447" s="407">
        <f t="shared" si="6"/>
        <v>1</v>
      </c>
    </row>
    <row r="448" spans="3:11" x14ac:dyDescent="0.25">
      <c r="C448" s="377">
        <v>390</v>
      </c>
      <c r="D448" s="378"/>
      <c r="E448" s="379" t="str">
        <v>Монтаж крышки КОН-1М-04</v>
      </c>
      <c r="F448" s="380" t="str">
        <v>шт</v>
      </c>
      <c r="G448" s="380">
        <v>183</v>
      </c>
      <c r="H448" s="381">
        <v>80.06</v>
      </c>
      <c r="I448" s="381">
        <v>0</v>
      </c>
      <c r="J448" s="381">
        <v>14650.98</v>
      </c>
      <c r="K448" s="407">
        <f t="shared" si="6"/>
        <v>1</v>
      </c>
    </row>
    <row r="449" spans="3:11" x14ac:dyDescent="0.25">
      <c r="C449" s="377">
        <v>391</v>
      </c>
      <c r="D449" s="378"/>
      <c r="E449" s="379" t="str">
        <v>Подрозетник Ф65мм</v>
      </c>
      <c r="F449" s="380" t="str">
        <v>шт</v>
      </c>
      <c r="G449" s="380">
        <v>15</v>
      </c>
      <c r="H449" s="381">
        <v>53.38</v>
      </c>
      <c r="I449" s="381">
        <v>800.7</v>
      </c>
      <c r="J449" s="381">
        <v>0</v>
      </c>
      <c r="K449" s="407">
        <f t="shared" si="6"/>
        <v>1</v>
      </c>
    </row>
    <row r="450" spans="3:11" x14ac:dyDescent="0.25">
      <c r="C450" s="377">
        <v>392</v>
      </c>
      <c r="D450" s="378"/>
      <c r="E450" s="379" t="str">
        <v>Подрозетник Ф100мм</v>
      </c>
      <c r="F450" s="380" t="str">
        <v>шт</v>
      </c>
      <c r="G450" s="380">
        <v>15</v>
      </c>
      <c r="H450" s="381">
        <v>64.05</v>
      </c>
      <c r="I450" s="381">
        <v>960.75</v>
      </c>
      <c r="J450" s="381">
        <v>0</v>
      </c>
      <c r="K450" s="407">
        <f t="shared" si="6"/>
        <v>1</v>
      </c>
    </row>
    <row r="451" spans="3:11" x14ac:dyDescent="0.25">
      <c r="C451" s="377">
        <v>393</v>
      </c>
      <c r="D451" s="378"/>
      <c r="E451" s="379" t="str">
        <v>Монтаж подрозетника</v>
      </c>
      <c r="F451" s="380" t="str">
        <v>шт</v>
      </c>
      <c r="G451" s="380">
        <v>30</v>
      </c>
      <c r="H451" s="381">
        <v>80.06</v>
      </c>
      <c r="I451" s="381">
        <v>0</v>
      </c>
      <c r="J451" s="381">
        <v>2401.8000000000002</v>
      </c>
      <c r="K451" s="407">
        <f t="shared" si="6"/>
        <v>1</v>
      </c>
    </row>
    <row r="452" spans="3:11" x14ac:dyDescent="0.25">
      <c r="C452" s="377">
        <v>0</v>
      </c>
      <c r="D452" s="378"/>
      <c r="E452" s="379" t="str">
        <v>6. Материалы</v>
      </c>
      <c r="F452" s="380">
        <v>0</v>
      </c>
      <c r="G452" s="380">
        <v>0</v>
      </c>
      <c r="H452" s="381">
        <v>0</v>
      </c>
      <c r="I452" s="381">
        <v>0</v>
      </c>
      <c r="J452" s="381">
        <v>0</v>
      </c>
      <c r="K452" s="407">
        <f t="shared" si="6"/>
        <v>1</v>
      </c>
    </row>
    <row r="453" spans="3:11" ht="30" x14ac:dyDescent="0.25">
      <c r="C453" s="377">
        <v>394</v>
      </c>
      <c r="D453" s="378"/>
      <c r="E453" s="379" t="str">
        <v>Пена монтажная Roof Complect огнеупорная (890гр)</v>
      </c>
      <c r="F453" s="380" t="str">
        <v>шт</v>
      </c>
      <c r="G453" s="380">
        <v>8</v>
      </c>
      <c r="H453" s="381">
        <v>640.5</v>
      </c>
      <c r="I453" s="381">
        <v>5124</v>
      </c>
      <c r="J453" s="381">
        <v>0</v>
      </c>
      <c r="K453" s="407">
        <f t="shared" si="6"/>
        <v>1</v>
      </c>
    </row>
    <row r="454" spans="3:11" x14ac:dyDescent="0.25">
      <c r="C454" s="377">
        <v>395</v>
      </c>
      <c r="D454" s="378"/>
      <c r="E454" s="379" t="str">
        <v>Герметик огнезащитный ведро 10кг</v>
      </c>
      <c r="F454" s="380" t="str">
        <v>шт</v>
      </c>
      <c r="G454" s="380">
        <v>1</v>
      </c>
      <c r="H454" s="381">
        <v>2028.25</v>
      </c>
      <c r="I454" s="381">
        <v>2028.25</v>
      </c>
      <c r="J454" s="381">
        <v>0</v>
      </c>
      <c r="K454" s="407">
        <f t="shared" si="6"/>
        <v>1</v>
      </c>
    </row>
    <row r="455" spans="3:11" x14ac:dyDescent="0.25">
      <c r="C455" s="377">
        <v>0</v>
      </c>
      <c r="D455" s="378"/>
      <c r="E455" s="379" t="str">
        <v>Ось 8-10/И-К (4.БС21М секция №4)</v>
      </c>
      <c r="F455" s="380">
        <v>0</v>
      </c>
      <c r="G455" s="380">
        <v>0</v>
      </c>
      <c r="H455" s="381">
        <v>0</v>
      </c>
      <c r="I455" s="381">
        <v>0</v>
      </c>
      <c r="J455" s="381">
        <v>0</v>
      </c>
      <c r="K455" s="407">
        <f t="shared" si="6"/>
        <v>1</v>
      </c>
    </row>
    <row r="456" spans="3:11" x14ac:dyDescent="0.25">
      <c r="C456" s="377">
        <v>396</v>
      </c>
      <c r="D456" s="378"/>
      <c r="E456" s="379" t="str">
        <v>ЩК в комплекте</v>
      </c>
      <c r="F456" s="380" t="str">
        <v>шт</v>
      </c>
      <c r="G456" s="380">
        <v>15</v>
      </c>
      <c r="H456" s="381">
        <v>6351.63</v>
      </c>
      <c r="I456" s="381">
        <v>95274.45</v>
      </c>
      <c r="J456" s="381">
        <v>0</v>
      </c>
      <c r="K456" s="407">
        <f t="shared" si="6"/>
        <v>1</v>
      </c>
    </row>
    <row r="457" spans="3:11" ht="30" x14ac:dyDescent="0.25">
      <c r="C457" s="377">
        <v>397</v>
      </c>
      <c r="D457" s="378"/>
      <c r="E457" s="379" t="str">
        <v>Счетчик электронный, 230В, 5(80)А, 1/2 кл.точности СЕ207 R7 849.2.ОА.QUVLF SPds</v>
      </c>
      <c r="F457" s="380" t="str">
        <v>шт</v>
      </c>
      <c r="G457" s="380">
        <v>15</v>
      </c>
      <c r="H457" s="381">
        <v>0</v>
      </c>
      <c r="I457" s="381">
        <v>0</v>
      </c>
      <c r="J457" s="381">
        <v>0</v>
      </c>
      <c r="K457" s="407">
        <f t="shared" si="6"/>
        <v>1</v>
      </c>
    </row>
    <row r="458" spans="3:11" x14ac:dyDescent="0.25">
      <c r="C458" s="377">
        <v>398</v>
      </c>
      <c r="D458" s="378"/>
      <c r="E458" s="379" t="str">
        <v>Монтаж и подключение ЩК</v>
      </c>
      <c r="F458" s="380" t="str">
        <v>шт</v>
      </c>
      <c r="G458" s="380">
        <v>15</v>
      </c>
      <c r="H458" s="381">
        <v>2668.75</v>
      </c>
      <c r="I458" s="381">
        <v>0</v>
      </c>
      <c r="J458" s="381">
        <v>40031.25</v>
      </c>
      <c r="K458" s="407">
        <f t="shared" si="6"/>
        <v>1</v>
      </c>
    </row>
    <row r="459" spans="3:11" x14ac:dyDescent="0.25">
      <c r="C459" s="377">
        <v>399</v>
      </c>
      <c r="D459" s="378"/>
      <c r="E459" s="379" t="str">
        <v>Кабель-канал 60х40 ЭЛЕКОР белый (18м) IEK</v>
      </c>
      <c r="F459" s="380" t="str">
        <v>м</v>
      </c>
      <c r="G459" s="380">
        <v>15</v>
      </c>
      <c r="H459" s="381">
        <v>264.60000000000002</v>
      </c>
      <c r="I459" s="381">
        <v>3969</v>
      </c>
      <c r="J459" s="381">
        <v>0</v>
      </c>
      <c r="K459" s="407">
        <f t="shared" si="6"/>
        <v>1</v>
      </c>
    </row>
    <row r="460" spans="3:11" x14ac:dyDescent="0.25">
      <c r="C460" s="377">
        <v>400</v>
      </c>
      <c r="D460" s="378"/>
      <c r="E460" s="379" t="str">
        <v>Монтаж кабель-канала</v>
      </c>
      <c r="F460" s="380" t="str">
        <v>м</v>
      </c>
      <c r="G460" s="380">
        <v>15</v>
      </c>
      <c r="H460" s="381">
        <v>330.75</v>
      </c>
      <c r="I460" s="381">
        <v>0</v>
      </c>
      <c r="J460" s="381">
        <v>4961.25</v>
      </c>
      <c r="K460" s="407">
        <f t="shared" si="6"/>
        <v>1</v>
      </c>
    </row>
    <row r="461" spans="3:11" x14ac:dyDescent="0.25">
      <c r="C461" s="377">
        <v>401</v>
      </c>
      <c r="D461" s="378"/>
      <c r="E461" s="379" t="str">
        <v>Корпус щита этажного ЩЭ</v>
      </c>
      <c r="F461" s="380" t="str">
        <v>шт</v>
      </c>
      <c r="G461" s="380">
        <v>4</v>
      </c>
      <c r="H461" s="381">
        <v>8486.6299999999992</v>
      </c>
      <c r="I461" s="381">
        <v>33946.519999999997</v>
      </c>
      <c r="J461" s="381">
        <v>0</v>
      </c>
      <c r="K461" s="407">
        <f t="shared" si="6"/>
        <v>1</v>
      </c>
    </row>
    <row r="462" spans="3:11" x14ac:dyDescent="0.25">
      <c r="C462" s="377">
        <v>402</v>
      </c>
      <c r="D462" s="378"/>
      <c r="E462" s="379" t="str">
        <v>Монтаж Корпуса щита этажного</v>
      </c>
      <c r="F462" s="380" t="str">
        <v>шт</v>
      </c>
      <c r="G462" s="380">
        <v>4</v>
      </c>
      <c r="H462" s="381">
        <v>918.05</v>
      </c>
      <c r="I462" s="381">
        <v>0</v>
      </c>
      <c r="J462" s="381">
        <v>3672.2</v>
      </c>
      <c r="K462" s="407">
        <f t="shared" si="6"/>
        <v>1</v>
      </c>
    </row>
    <row r="463" spans="3:11" x14ac:dyDescent="0.25">
      <c r="C463" s="377">
        <v>403</v>
      </c>
      <c r="D463" s="378"/>
      <c r="E463" s="379" t="str">
        <v>Панель из листовой стали 330х980</v>
      </c>
      <c r="F463" s="380" t="str">
        <v>шт</v>
      </c>
      <c r="G463" s="380">
        <v>4</v>
      </c>
      <c r="H463" s="381">
        <v>1761.38</v>
      </c>
      <c r="I463" s="381">
        <v>7045.52</v>
      </c>
      <c r="J463" s="381">
        <v>0</v>
      </c>
      <c r="K463" s="407">
        <f t="shared" si="6"/>
        <v>1</v>
      </c>
    </row>
    <row r="464" spans="3:11" x14ac:dyDescent="0.25">
      <c r="C464" s="377">
        <v>404</v>
      </c>
      <c r="D464" s="378"/>
      <c r="E464" s="379" t="str">
        <v>Монтаж панели</v>
      </c>
      <c r="F464" s="380" t="str">
        <v>шт</v>
      </c>
      <c r="G464" s="380">
        <v>4</v>
      </c>
      <c r="H464" s="381">
        <v>560.44000000000005</v>
      </c>
      <c r="I464" s="381">
        <v>0</v>
      </c>
      <c r="J464" s="381">
        <v>2241.7600000000002</v>
      </c>
      <c r="K464" s="407">
        <f t="shared" ref="K464:K527" si="7">IF(E464&gt;0,1,0)</f>
        <v>1</v>
      </c>
    </row>
    <row r="465" spans="3:11" x14ac:dyDescent="0.25">
      <c r="C465" s="377">
        <v>0</v>
      </c>
      <c r="D465" s="378"/>
      <c r="E465" s="379" t="str">
        <v>Щит этажный на 3 квартиры состоит (на 1 ЩЭ):</v>
      </c>
      <c r="F465" s="380">
        <v>0</v>
      </c>
      <c r="G465" s="380">
        <v>0</v>
      </c>
      <c r="H465" s="381">
        <v>0</v>
      </c>
      <c r="I465" s="381">
        <v>0</v>
      </c>
      <c r="J465" s="381">
        <v>0</v>
      </c>
      <c r="K465" s="407">
        <f t="shared" si="7"/>
        <v>1</v>
      </c>
    </row>
    <row r="466" spans="3:11" ht="30" x14ac:dyDescent="0.25">
      <c r="C466" s="377">
        <v>405</v>
      </c>
      <c r="D466" s="378"/>
      <c r="E466" s="379" t="str">
        <v>Выключатель автоматический двухполюсный 50А С ВА47-29 4.5кА (MVA20-2-050-C)</v>
      </c>
      <c r="F466" s="380" t="str">
        <v>шт</v>
      </c>
      <c r="G466" s="380">
        <v>3</v>
      </c>
      <c r="H466" s="381">
        <v>461.93</v>
      </c>
      <c r="I466" s="381">
        <v>1385.79</v>
      </c>
      <c r="J466" s="381">
        <v>0</v>
      </c>
      <c r="K466" s="407">
        <f t="shared" si="7"/>
        <v>1</v>
      </c>
    </row>
    <row r="467" spans="3:11" ht="30" x14ac:dyDescent="0.25">
      <c r="C467" s="377">
        <v>406</v>
      </c>
      <c r="D467" s="378"/>
      <c r="E467" s="379" t="str">
        <v>Сжим ответвительный У-859 м50-70/о4-35 (У-859МУ3)</v>
      </c>
      <c r="F467" s="380" t="str">
        <v>шт</v>
      </c>
      <c r="G467" s="380">
        <v>5</v>
      </c>
      <c r="H467" s="381">
        <v>98.61</v>
      </c>
      <c r="I467" s="381">
        <v>493.05</v>
      </c>
      <c r="J467" s="381">
        <v>0</v>
      </c>
      <c r="K467" s="407">
        <f t="shared" si="7"/>
        <v>1</v>
      </c>
    </row>
    <row r="468" spans="3:11" x14ac:dyDescent="0.25">
      <c r="C468" s="377">
        <v>407</v>
      </c>
      <c r="D468" s="378"/>
      <c r="E468" s="379" t="str">
        <v>Расключение щита этажного ЩЭ</v>
      </c>
      <c r="F468" s="380" t="str">
        <v>шт</v>
      </c>
      <c r="G468" s="380">
        <v>1</v>
      </c>
      <c r="H468" s="381">
        <v>2701.88</v>
      </c>
      <c r="I468" s="381">
        <v>0</v>
      </c>
      <c r="J468" s="381">
        <v>2701.88</v>
      </c>
      <c r="K468" s="407">
        <f t="shared" si="7"/>
        <v>1</v>
      </c>
    </row>
    <row r="469" spans="3:11" x14ac:dyDescent="0.25">
      <c r="C469" s="377">
        <v>0</v>
      </c>
      <c r="D469" s="378"/>
      <c r="E469" s="379" t="str">
        <v>Щит этажный на 4 квартиры состоит (на 3 ЩЭ):</v>
      </c>
      <c r="F469" s="380">
        <v>0</v>
      </c>
      <c r="G469" s="380">
        <v>0</v>
      </c>
      <c r="H469" s="381">
        <v>0</v>
      </c>
      <c r="I469" s="381">
        <v>0</v>
      </c>
      <c r="J469" s="381">
        <v>0</v>
      </c>
      <c r="K469" s="407">
        <f t="shared" si="7"/>
        <v>1</v>
      </c>
    </row>
    <row r="470" spans="3:11" ht="30" x14ac:dyDescent="0.25">
      <c r="C470" s="377">
        <v>408</v>
      </c>
      <c r="D470" s="378"/>
      <c r="E470" s="379" t="str">
        <v>Выключатель автоматический двухполюсный 50А С ВА47-29 4.5кА (MVA20-2-050-C)</v>
      </c>
      <c r="F470" s="380" t="str">
        <v>шт</v>
      </c>
      <c r="G470" s="380">
        <v>12</v>
      </c>
      <c r="H470" s="381">
        <v>461.93</v>
      </c>
      <c r="I470" s="381">
        <v>5543.16</v>
      </c>
      <c r="J470" s="381">
        <v>0</v>
      </c>
      <c r="K470" s="407">
        <f t="shared" si="7"/>
        <v>1</v>
      </c>
    </row>
    <row r="471" spans="3:11" ht="30" x14ac:dyDescent="0.25">
      <c r="C471" s="377">
        <v>409</v>
      </c>
      <c r="D471" s="378"/>
      <c r="E471" s="379" t="str">
        <v>Сжим ответвительный У-859 м50-70/о4-35 (У-859МУ3)</v>
      </c>
      <c r="F471" s="380" t="str">
        <v>шт</v>
      </c>
      <c r="G471" s="380">
        <v>15</v>
      </c>
      <c r="H471" s="381">
        <v>98.61</v>
      </c>
      <c r="I471" s="381">
        <v>1479.15</v>
      </c>
      <c r="J471" s="381">
        <v>0</v>
      </c>
      <c r="K471" s="407">
        <f t="shared" si="7"/>
        <v>1</v>
      </c>
    </row>
    <row r="472" spans="3:11" ht="30" x14ac:dyDescent="0.25">
      <c r="C472" s="377">
        <v>410</v>
      </c>
      <c r="D472" s="378"/>
      <c r="E472" s="379" t="str">
        <v>Розетка на DIN-рейку с заземлением контактов РАр 10-3-ОП</v>
      </c>
      <c r="F472" s="380" t="str">
        <v>шт</v>
      </c>
      <c r="G472" s="380">
        <v>4</v>
      </c>
      <c r="H472" s="381">
        <v>288.23</v>
      </c>
      <c r="I472" s="381">
        <v>1152.92</v>
      </c>
      <c r="J472" s="381">
        <v>0</v>
      </c>
      <c r="K472" s="407">
        <f t="shared" si="7"/>
        <v>1</v>
      </c>
    </row>
    <row r="473" spans="3:11" x14ac:dyDescent="0.25">
      <c r="C473" s="377">
        <v>411</v>
      </c>
      <c r="D473" s="378"/>
      <c r="E473" s="379" t="str">
        <v>Расключение щита этажного ЩЭ</v>
      </c>
      <c r="F473" s="380" t="str">
        <v>шт</v>
      </c>
      <c r="G473" s="380">
        <v>3</v>
      </c>
      <c r="H473" s="381">
        <v>3502.5</v>
      </c>
      <c r="I473" s="381">
        <v>0</v>
      </c>
      <c r="J473" s="381">
        <v>10507.5</v>
      </c>
      <c r="K473" s="407">
        <f t="shared" si="7"/>
        <v>1</v>
      </c>
    </row>
    <row r="474" spans="3:11" x14ac:dyDescent="0.25">
      <c r="C474" s="377">
        <v>0</v>
      </c>
      <c r="D474" s="378"/>
      <c r="E474" s="379" t="str">
        <v>2.Светотехническая продукция</v>
      </c>
      <c r="F474" s="380">
        <v>0</v>
      </c>
      <c r="G474" s="380">
        <v>0</v>
      </c>
      <c r="H474" s="381">
        <v>0</v>
      </c>
      <c r="I474" s="381">
        <v>0</v>
      </c>
      <c r="J474" s="381">
        <v>0</v>
      </c>
      <c r="K474" s="407">
        <f t="shared" si="7"/>
        <v>1</v>
      </c>
    </row>
    <row r="475" spans="3:11" x14ac:dyDescent="0.25">
      <c r="C475" s="377">
        <v>412</v>
      </c>
      <c r="D475" s="378"/>
      <c r="E475" s="379" t="str">
        <v>Патрон подвесной Е27 пластик белый</v>
      </c>
      <c r="F475" s="380" t="str">
        <v>шт</v>
      </c>
      <c r="G475" s="380">
        <v>87</v>
      </c>
      <c r="H475" s="381">
        <v>24.55</v>
      </c>
      <c r="I475" s="381">
        <v>2135.85</v>
      </c>
      <c r="J475" s="381">
        <v>0</v>
      </c>
      <c r="K475" s="407">
        <f t="shared" si="7"/>
        <v>1</v>
      </c>
    </row>
    <row r="476" spans="3:11" x14ac:dyDescent="0.25">
      <c r="C476" s="377">
        <v>413</v>
      </c>
      <c r="D476" s="378"/>
      <c r="E476" s="379" t="str">
        <v>Подключение подвесного патрона</v>
      </c>
      <c r="F476" s="380" t="str">
        <v>шт</v>
      </c>
      <c r="G476" s="380">
        <v>87</v>
      </c>
      <c r="H476" s="381">
        <v>213.5</v>
      </c>
      <c r="I476" s="381">
        <v>0</v>
      </c>
      <c r="J476" s="381">
        <v>18574.5</v>
      </c>
      <c r="K476" s="407">
        <f t="shared" si="7"/>
        <v>1</v>
      </c>
    </row>
    <row r="477" spans="3:11" x14ac:dyDescent="0.25">
      <c r="C477" s="377">
        <v>414</v>
      </c>
      <c r="D477" s="378"/>
      <c r="E477" s="379" t="str">
        <v>Лампа светодиодная LED 11вт E27 белый ECO</v>
      </c>
      <c r="F477" s="380" t="str">
        <v>шт</v>
      </c>
      <c r="G477" s="380">
        <v>87</v>
      </c>
      <c r="H477" s="381">
        <v>96.08</v>
      </c>
      <c r="I477" s="381">
        <v>8358.9599999999991</v>
      </c>
      <c r="J477" s="381">
        <v>0</v>
      </c>
      <c r="K477" s="407">
        <f t="shared" si="7"/>
        <v>1</v>
      </c>
    </row>
    <row r="478" spans="3:11" hidden="1" x14ac:dyDescent="0.25">
      <c r="C478" s="377">
        <v>0</v>
      </c>
      <c r="D478" s="378"/>
      <c r="E478" s="379">
        <v>0</v>
      </c>
      <c r="F478" s="380">
        <v>0</v>
      </c>
      <c r="G478" s="380">
        <v>0</v>
      </c>
      <c r="H478" s="381">
        <v>0</v>
      </c>
      <c r="I478" s="381">
        <v>0</v>
      </c>
      <c r="J478" s="381">
        <v>0</v>
      </c>
      <c r="K478" s="407">
        <f t="shared" si="7"/>
        <v>0</v>
      </c>
    </row>
    <row r="479" spans="3:11" ht="45" x14ac:dyDescent="0.25">
      <c r="C479" s="377">
        <v>415</v>
      </c>
      <c r="D479" s="378"/>
      <c r="E479" s="379" t="str">
        <v>358882 STREET NT22 396 черный Светильник ландшафтный светодиодный IP54 LED 4000К 18W 220V OPAL пластиковый корпус</v>
      </c>
      <c r="F479" s="380" t="str">
        <v>шт</v>
      </c>
      <c r="G479" s="380">
        <v>12</v>
      </c>
      <c r="H479" s="381">
        <v>2500</v>
      </c>
      <c r="I479" s="381">
        <v>30000</v>
      </c>
      <c r="J479" s="381">
        <v>0</v>
      </c>
      <c r="K479" s="407">
        <f t="shared" si="7"/>
        <v>1</v>
      </c>
    </row>
    <row r="480" spans="3:11" x14ac:dyDescent="0.25">
      <c r="C480" s="377">
        <v>416</v>
      </c>
      <c r="D480" s="378"/>
      <c r="E480" s="379" t="str">
        <v>Монтаж и подключение накладного светильника</v>
      </c>
      <c r="F480" s="380" t="str">
        <v>шт</v>
      </c>
      <c r="G480" s="380">
        <v>13</v>
      </c>
      <c r="H480" s="381">
        <v>384.3</v>
      </c>
      <c r="I480" s="381">
        <v>0</v>
      </c>
      <c r="J480" s="381">
        <v>4995.8999999999996</v>
      </c>
      <c r="K480" s="407">
        <f t="shared" si="7"/>
        <v>1</v>
      </c>
    </row>
    <row r="481" spans="3:11" x14ac:dyDescent="0.25">
      <c r="C481" s="377">
        <v>417</v>
      </c>
      <c r="D481" s="378"/>
      <c r="E481" s="379" t="str">
        <v>БРА Kink light мелисса 08438-2, 19(21)</v>
      </c>
      <c r="F481" s="380" t="str">
        <v>шт</v>
      </c>
      <c r="G481" s="380">
        <v>2</v>
      </c>
      <c r="H481" s="381">
        <v>6950</v>
      </c>
      <c r="I481" s="381">
        <v>13900</v>
      </c>
      <c r="J481" s="381">
        <v>0</v>
      </c>
      <c r="K481" s="407">
        <f t="shared" si="7"/>
        <v>1</v>
      </c>
    </row>
    <row r="482" spans="3:11" x14ac:dyDescent="0.25">
      <c r="C482" s="377">
        <v>418</v>
      </c>
      <c r="D482" s="378"/>
      <c r="E482" s="379" t="str">
        <v>Бра настенная</v>
      </c>
      <c r="F482" s="380" t="str">
        <v>шт</v>
      </c>
      <c r="G482" s="380">
        <v>2</v>
      </c>
      <c r="H482" s="381">
        <v>1050</v>
      </c>
      <c r="I482" s="381">
        <v>0</v>
      </c>
      <c r="J482" s="381">
        <v>2100</v>
      </c>
      <c r="K482" s="407">
        <f t="shared" si="7"/>
        <v>1</v>
      </c>
    </row>
    <row r="483" spans="3:11" ht="30" x14ac:dyDescent="0.25">
      <c r="C483" s="377">
        <v>419</v>
      </c>
      <c r="D483" s="378"/>
      <c r="E483" s="379" t="str">
        <v>Светильник светодиодный SPO-950-3-40K-018 18Вт 4000К 1890Лм IP40 595х180х40 матовый</v>
      </c>
      <c r="F483" s="380" t="str">
        <v>шт</v>
      </c>
      <c r="G483" s="380">
        <v>31</v>
      </c>
      <c r="H483" s="381">
        <v>1636.25</v>
      </c>
      <c r="I483" s="381">
        <v>50723.75</v>
      </c>
      <c r="J483" s="381">
        <v>0</v>
      </c>
      <c r="K483" s="407">
        <f t="shared" si="7"/>
        <v>1</v>
      </c>
    </row>
    <row r="484" spans="3:11" x14ac:dyDescent="0.25">
      <c r="C484" s="377">
        <v>420</v>
      </c>
      <c r="D484" s="378"/>
      <c r="E484" s="379" t="str">
        <v>Монтаж и подключение светильника в армстронг</v>
      </c>
      <c r="F484" s="380" t="str">
        <v>шт</v>
      </c>
      <c r="G484" s="380">
        <v>31</v>
      </c>
      <c r="H484" s="381">
        <v>400</v>
      </c>
      <c r="I484" s="381">
        <v>0</v>
      </c>
      <c r="J484" s="381">
        <v>12400</v>
      </c>
      <c r="K484" s="407">
        <f t="shared" si="7"/>
        <v>1</v>
      </c>
    </row>
    <row r="485" spans="3:11" ht="30" x14ac:dyDescent="0.25">
      <c r="C485" s="377">
        <v>421</v>
      </c>
      <c r="D485" s="378"/>
      <c r="E485" s="379" t="str">
        <v>Датчик движения ИК встраиваемый 1200w 360 гр. 6м IP20 белый (SEN86 бел.)</v>
      </c>
      <c r="F485" s="380" t="str">
        <v>шт</v>
      </c>
      <c r="G485" s="380">
        <v>13</v>
      </c>
      <c r="H485" s="381">
        <v>450</v>
      </c>
      <c r="I485" s="381">
        <v>5850</v>
      </c>
      <c r="J485" s="381">
        <v>0</v>
      </c>
      <c r="K485" s="407">
        <f t="shared" si="7"/>
        <v>1</v>
      </c>
    </row>
    <row r="486" spans="3:11" x14ac:dyDescent="0.25">
      <c r="C486" s="377">
        <v>422</v>
      </c>
      <c r="D486" s="378"/>
      <c r="E486" s="379" t="str">
        <v xml:space="preserve">Монтаж и подключение датчика движения </v>
      </c>
      <c r="F486" s="380" t="str">
        <v>шт</v>
      </c>
      <c r="G486" s="380">
        <v>13</v>
      </c>
      <c r="H486" s="381">
        <v>360</v>
      </c>
      <c r="I486" s="381">
        <v>0</v>
      </c>
      <c r="J486" s="381">
        <v>4680</v>
      </c>
      <c r="K486" s="407">
        <f t="shared" si="7"/>
        <v>1</v>
      </c>
    </row>
    <row r="487" spans="3:11" ht="30" x14ac:dyDescent="0.25">
      <c r="C487" s="377">
        <v>423</v>
      </c>
      <c r="D487" s="378"/>
      <c r="E487" s="379" t="str">
        <v>Коробка распределительная 85х85х40мм для наружного монтажа IP55</v>
      </c>
      <c r="F487" s="380" t="str">
        <v>шт</v>
      </c>
      <c r="G487" s="380">
        <v>31</v>
      </c>
      <c r="H487" s="381">
        <v>64.680000000000007</v>
      </c>
      <c r="I487" s="381">
        <v>2005.08</v>
      </c>
      <c r="J487" s="381">
        <v>0</v>
      </c>
      <c r="K487" s="407">
        <f t="shared" si="7"/>
        <v>1</v>
      </c>
    </row>
    <row r="488" spans="3:11" ht="30" x14ac:dyDescent="0.25">
      <c r="C488" s="377">
        <v>424</v>
      </c>
      <c r="D488" s="378"/>
      <c r="E488" s="379" t="str">
        <v>Монтаж и подключение распределительных коробок</v>
      </c>
      <c r="F488" s="380" t="str">
        <v>шт</v>
      </c>
      <c r="G488" s="380">
        <v>31</v>
      </c>
      <c r="H488" s="381">
        <v>128.1</v>
      </c>
      <c r="I488" s="381">
        <v>0</v>
      </c>
      <c r="J488" s="381">
        <v>3971.1</v>
      </c>
      <c r="K488" s="407">
        <f t="shared" si="7"/>
        <v>1</v>
      </c>
    </row>
    <row r="489" spans="3:11" x14ac:dyDescent="0.25">
      <c r="C489" s="377">
        <v>0</v>
      </c>
      <c r="D489" s="378"/>
      <c r="E489" s="379" t="str">
        <v>Декоративная подсветка картины</v>
      </c>
      <c r="F489" s="380">
        <v>0</v>
      </c>
      <c r="G489" s="380">
        <v>0</v>
      </c>
      <c r="H489" s="381">
        <v>0</v>
      </c>
      <c r="I489" s="381">
        <v>0</v>
      </c>
      <c r="J489" s="381">
        <v>0</v>
      </c>
      <c r="K489" s="407">
        <f t="shared" si="7"/>
        <v>1</v>
      </c>
    </row>
    <row r="490" spans="3:11" ht="30" x14ac:dyDescent="0.25">
      <c r="C490" s="377">
        <v>425</v>
      </c>
      <c r="D490" s="378"/>
      <c r="E490" s="379" t="str">
        <v>Профиль SL-SLIM-H13M-F25-3000 ANOD ( Алюминий)</v>
      </c>
      <c r="F490" s="380" t="str">
        <v>м</v>
      </c>
      <c r="G490" s="380">
        <v>6</v>
      </c>
      <c r="H490" s="381">
        <v>850</v>
      </c>
      <c r="I490" s="381">
        <v>5100</v>
      </c>
      <c r="J490" s="381">
        <v>0</v>
      </c>
      <c r="K490" s="407">
        <f t="shared" si="7"/>
        <v>1</v>
      </c>
    </row>
    <row r="491" spans="3:11" x14ac:dyDescent="0.25">
      <c r="C491" s="377">
        <v>426</v>
      </c>
      <c r="D491" s="378"/>
      <c r="E491" s="379" t="str">
        <v>Монтаж профиля</v>
      </c>
      <c r="F491" s="380" t="str">
        <v>м</v>
      </c>
      <c r="G491" s="380">
        <v>6</v>
      </c>
      <c r="H491" s="381">
        <v>800</v>
      </c>
      <c r="I491" s="381">
        <v>0</v>
      </c>
      <c r="J491" s="381">
        <v>4800</v>
      </c>
      <c r="K491" s="407">
        <f t="shared" si="7"/>
        <v>1</v>
      </c>
    </row>
    <row r="492" spans="3:11" ht="30" x14ac:dyDescent="0.25">
      <c r="C492" s="377">
        <v>427</v>
      </c>
      <c r="D492" s="378"/>
      <c r="E492" s="379" t="str">
        <v>Лента светодиодная 9,6 Вт/м 12В IP20 4000K 120LED/м RT/RTW-A120-8-11mm SMD 2835 5 м</v>
      </c>
      <c r="F492" s="380" t="str">
        <v>шт</v>
      </c>
      <c r="G492" s="380">
        <v>2</v>
      </c>
      <c r="H492" s="381">
        <v>3150</v>
      </c>
      <c r="I492" s="381">
        <v>6300</v>
      </c>
      <c r="J492" s="381">
        <v>0</v>
      </c>
      <c r="K492" s="407">
        <f t="shared" si="7"/>
        <v>1</v>
      </c>
    </row>
    <row r="493" spans="3:11" x14ac:dyDescent="0.25">
      <c r="C493" s="377">
        <v>428</v>
      </c>
      <c r="D493" s="378"/>
      <c r="E493" s="379" t="str">
        <v>Монтаж и подключение ленты</v>
      </c>
      <c r="F493" s="380" t="str">
        <v>м</v>
      </c>
      <c r="G493" s="380">
        <v>6</v>
      </c>
      <c r="H493" s="381">
        <v>800</v>
      </c>
      <c r="I493" s="381">
        <v>0</v>
      </c>
      <c r="J493" s="381">
        <v>4800</v>
      </c>
      <c r="K493" s="407">
        <f t="shared" si="7"/>
        <v>1</v>
      </c>
    </row>
    <row r="494" spans="3:11" ht="30" x14ac:dyDescent="0.25">
      <c r="C494" s="377">
        <v>429</v>
      </c>
      <c r="D494" s="378"/>
      <c r="E494" s="379" t="str">
        <v>Блок питания ARS-150-12 (12V, 12.5A, 150W) (ARL, IP20 Сетка, 2 года)</v>
      </c>
      <c r="F494" s="380" t="str">
        <v>шт</v>
      </c>
      <c r="G494" s="380">
        <v>1</v>
      </c>
      <c r="H494" s="381">
        <v>3320</v>
      </c>
      <c r="I494" s="381">
        <v>3320</v>
      </c>
      <c r="J494" s="381">
        <v>0</v>
      </c>
      <c r="K494" s="407">
        <f t="shared" si="7"/>
        <v>1</v>
      </c>
    </row>
    <row r="495" spans="3:11" x14ac:dyDescent="0.25">
      <c r="C495" s="377">
        <v>430</v>
      </c>
      <c r="D495" s="378"/>
      <c r="E495" s="379" t="str">
        <v>Монтаж и подключение блоков питания</v>
      </c>
      <c r="F495" s="380" t="str">
        <v>шт</v>
      </c>
      <c r="G495" s="380">
        <v>1</v>
      </c>
      <c r="H495" s="381">
        <v>500</v>
      </c>
      <c r="I495" s="381">
        <v>0</v>
      </c>
      <c r="J495" s="381">
        <v>500</v>
      </c>
      <c r="K495" s="407">
        <f t="shared" si="7"/>
        <v>1</v>
      </c>
    </row>
    <row r="496" spans="3:11" x14ac:dyDescent="0.25">
      <c r="C496" s="377">
        <v>0</v>
      </c>
      <c r="D496" s="378"/>
      <c r="E496" s="379" t="str">
        <v>Декоративная подсветка зеркала</v>
      </c>
      <c r="F496" s="380">
        <v>0</v>
      </c>
      <c r="G496" s="380">
        <v>0</v>
      </c>
      <c r="H496" s="381">
        <v>0</v>
      </c>
      <c r="I496" s="381">
        <v>0</v>
      </c>
      <c r="J496" s="381">
        <v>0</v>
      </c>
      <c r="K496" s="407">
        <f t="shared" si="7"/>
        <v>1</v>
      </c>
    </row>
    <row r="497" spans="3:11" ht="30" x14ac:dyDescent="0.25">
      <c r="C497" s="377">
        <v>431</v>
      </c>
      <c r="D497" s="378"/>
      <c r="E497" s="379" t="str">
        <v>Профиль SL-SLIM-H13M-F25-3000 ANOD ( Алюминий)</v>
      </c>
      <c r="F497" s="380" t="str">
        <v>м</v>
      </c>
      <c r="G497" s="380">
        <v>6</v>
      </c>
      <c r="H497" s="381">
        <v>850</v>
      </c>
      <c r="I497" s="381">
        <v>5100</v>
      </c>
      <c r="J497" s="381">
        <v>0</v>
      </c>
      <c r="K497" s="407">
        <f t="shared" si="7"/>
        <v>1</v>
      </c>
    </row>
    <row r="498" spans="3:11" x14ac:dyDescent="0.25">
      <c r="C498" s="377">
        <v>432</v>
      </c>
      <c r="D498" s="378"/>
      <c r="E498" s="379" t="str">
        <v>Монтаж профиля</v>
      </c>
      <c r="F498" s="380" t="str">
        <v>м</v>
      </c>
      <c r="G498" s="380">
        <v>6</v>
      </c>
      <c r="H498" s="381">
        <v>800</v>
      </c>
      <c r="I498" s="381">
        <v>0</v>
      </c>
      <c r="J498" s="381">
        <v>4800</v>
      </c>
      <c r="K498" s="407">
        <f t="shared" si="7"/>
        <v>1</v>
      </c>
    </row>
    <row r="499" spans="3:11" ht="30" x14ac:dyDescent="0.25">
      <c r="C499" s="377">
        <v>433</v>
      </c>
      <c r="D499" s="378"/>
      <c r="E499" s="379" t="str">
        <v>Лента светодиодная 9,6 Вт/м 12В IP20 4000K 120LED/м RT/RTW-A120-8-11mm SMD 2835 5 м</v>
      </c>
      <c r="F499" s="380" t="str">
        <v>шт</v>
      </c>
      <c r="G499" s="380">
        <v>2</v>
      </c>
      <c r="H499" s="381">
        <v>3150</v>
      </c>
      <c r="I499" s="381">
        <v>6300</v>
      </c>
      <c r="J499" s="381">
        <v>0</v>
      </c>
      <c r="K499" s="407">
        <f t="shared" si="7"/>
        <v>1</v>
      </c>
    </row>
    <row r="500" spans="3:11" x14ac:dyDescent="0.25">
      <c r="C500" s="377">
        <v>434</v>
      </c>
      <c r="D500" s="378"/>
      <c r="E500" s="379" t="str">
        <v>Монтаж и подключение ленты</v>
      </c>
      <c r="F500" s="380" t="str">
        <v>м</v>
      </c>
      <c r="G500" s="380">
        <v>6</v>
      </c>
      <c r="H500" s="381">
        <v>800</v>
      </c>
      <c r="I500" s="381">
        <v>0</v>
      </c>
      <c r="J500" s="381">
        <v>4800</v>
      </c>
      <c r="K500" s="407">
        <f t="shared" si="7"/>
        <v>1</v>
      </c>
    </row>
    <row r="501" spans="3:11" ht="30" x14ac:dyDescent="0.25">
      <c r="C501" s="377">
        <v>435</v>
      </c>
      <c r="D501" s="378"/>
      <c r="E501" s="379" t="str">
        <v>Блок питания ARS-150-12 (12V, 12.5A, 150W) (ARL, IP20 Сетка, 2 года)</v>
      </c>
      <c r="F501" s="380" t="str">
        <v>шт</v>
      </c>
      <c r="G501" s="380">
        <v>1</v>
      </c>
      <c r="H501" s="381">
        <v>3320</v>
      </c>
      <c r="I501" s="381">
        <v>3320</v>
      </c>
      <c r="J501" s="381">
        <v>0</v>
      </c>
      <c r="K501" s="407">
        <f t="shared" si="7"/>
        <v>1</v>
      </c>
    </row>
    <row r="502" spans="3:11" x14ac:dyDescent="0.25">
      <c r="C502" s="377">
        <v>436</v>
      </c>
      <c r="D502" s="378"/>
      <c r="E502" s="379" t="str">
        <v>Монтаж и подключение блоков питания</v>
      </c>
      <c r="F502" s="380" t="str">
        <v>шт</v>
      </c>
      <c r="G502" s="380">
        <v>1</v>
      </c>
      <c r="H502" s="381">
        <v>500</v>
      </c>
      <c r="I502" s="381">
        <v>0</v>
      </c>
      <c r="J502" s="381">
        <v>500</v>
      </c>
      <c r="K502" s="407">
        <f t="shared" si="7"/>
        <v>1</v>
      </c>
    </row>
    <row r="503" spans="3:11" x14ac:dyDescent="0.25">
      <c r="C503" s="377">
        <v>0</v>
      </c>
      <c r="D503" s="378"/>
      <c r="E503" s="379" t="str">
        <v>3.Кабельные изделия</v>
      </c>
      <c r="F503" s="380">
        <v>0</v>
      </c>
      <c r="G503" s="380">
        <v>0</v>
      </c>
      <c r="H503" s="381">
        <v>0</v>
      </c>
      <c r="I503" s="381">
        <v>0</v>
      </c>
      <c r="J503" s="381">
        <v>0</v>
      </c>
      <c r="K503" s="407">
        <f t="shared" si="7"/>
        <v>1</v>
      </c>
    </row>
    <row r="504" spans="3:11" ht="30" x14ac:dyDescent="0.25">
      <c r="C504" s="377">
        <v>437</v>
      </c>
      <c r="D504" s="378"/>
      <c r="E504" s="379" t="str">
        <v>Кабель силовой ВВГ-Пнг(А) 3x1,5 ок(N, PE)-0.66 (100м)</v>
      </c>
      <c r="F504" s="380" t="str">
        <v>м</v>
      </c>
      <c r="G504" s="380">
        <v>587</v>
      </c>
      <c r="H504" s="381">
        <v>59.91</v>
      </c>
      <c r="I504" s="381">
        <v>35167.17</v>
      </c>
      <c r="J504" s="381">
        <v>0</v>
      </c>
      <c r="K504" s="407">
        <f t="shared" si="7"/>
        <v>1</v>
      </c>
    </row>
    <row r="505" spans="3:11" ht="30" x14ac:dyDescent="0.25">
      <c r="C505" s="377">
        <v>438</v>
      </c>
      <c r="D505" s="378"/>
      <c r="E505" s="379" t="str">
        <v>Кабель силовой ВВГ-Пнг(А)-LS 3x2,5 ок(N, PE)-0.66 (100м)</v>
      </c>
      <c r="F505" s="380" t="str">
        <v>м</v>
      </c>
      <c r="G505" s="380">
        <v>1189</v>
      </c>
      <c r="H505" s="381">
        <v>98.21</v>
      </c>
      <c r="I505" s="381">
        <v>116771.69</v>
      </c>
      <c r="J505" s="381">
        <v>0</v>
      </c>
      <c r="K505" s="407">
        <f t="shared" si="7"/>
        <v>1</v>
      </c>
    </row>
    <row r="506" spans="3:11" ht="30" x14ac:dyDescent="0.25">
      <c r="C506" s="377">
        <v>439</v>
      </c>
      <c r="D506" s="378"/>
      <c r="E506" s="379" t="str">
        <v>Монтаж кабеля по кирпичной кладке и затягивание в трубы до 30мм2</v>
      </c>
      <c r="F506" s="380" t="str">
        <v>м</v>
      </c>
      <c r="G506" s="380">
        <v>1776</v>
      </c>
      <c r="H506" s="381">
        <v>88.07</v>
      </c>
      <c r="I506" s="381">
        <v>0</v>
      </c>
      <c r="J506" s="381">
        <v>156412.32</v>
      </c>
      <c r="K506" s="407">
        <f t="shared" si="7"/>
        <v>1</v>
      </c>
    </row>
    <row r="507" spans="3:11" x14ac:dyDescent="0.25">
      <c r="C507" s="377">
        <v>440</v>
      </c>
      <c r="D507" s="378"/>
      <c r="E507" s="379" t="str">
        <v xml:space="preserve">Провод ПуВ нг(А)LS 1х6.0 </v>
      </c>
      <c r="F507" s="380" t="str">
        <v>м</v>
      </c>
      <c r="G507" s="380">
        <v>387</v>
      </c>
      <c r="H507" s="381">
        <v>76.010000000000005</v>
      </c>
      <c r="I507" s="381">
        <v>29415.87</v>
      </c>
      <c r="J507" s="381">
        <v>0</v>
      </c>
      <c r="K507" s="407">
        <f t="shared" si="7"/>
        <v>1</v>
      </c>
    </row>
    <row r="508" spans="3:11" x14ac:dyDescent="0.25">
      <c r="C508" s="377">
        <v>441</v>
      </c>
      <c r="D508" s="378"/>
      <c r="E508" s="379" t="str">
        <v>Кабель силовой ВВГнг(А)-LS 1х4 ок-0,66</v>
      </c>
      <c r="F508" s="380" t="str">
        <v>м</v>
      </c>
      <c r="G508" s="380">
        <v>161</v>
      </c>
      <c r="H508" s="381">
        <v>52.48</v>
      </c>
      <c r="I508" s="381">
        <v>8449.2800000000007</v>
      </c>
      <c r="J508" s="381">
        <v>0</v>
      </c>
      <c r="K508" s="407">
        <f t="shared" si="7"/>
        <v>1</v>
      </c>
    </row>
    <row r="509" spans="3:11" x14ac:dyDescent="0.25">
      <c r="C509" s="377">
        <v>442</v>
      </c>
      <c r="D509" s="378"/>
      <c r="E509" s="379" t="str">
        <v>Провод силовой ПуВнг(А)-LS 10</v>
      </c>
      <c r="F509" s="380" t="str">
        <v>м</v>
      </c>
      <c r="G509" s="380">
        <v>276</v>
      </c>
      <c r="H509" s="381">
        <v>122.14</v>
      </c>
      <c r="I509" s="381">
        <v>33710.639999999999</v>
      </c>
      <c r="J509" s="381">
        <v>0</v>
      </c>
      <c r="K509" s="407">
        <f t="shared" si="7"/>
        <v>1</v>
      </c>
    </row>
    <row r="510" spans="3:11" ht="30" x14ac:dyDescent="0.25">
      <c r="C510" s="377">
        <v>443</v>
      </c>
      <c r="D510" s="378"/>
      <c r="E510" s="379" t="str">
        <v>Монтаж кабеля по кирпичной кладке и затягивание в трубы до 30мм2</v>
      </c>
      <c r="F510" s="380" t="str">
        <v>м</v>
      </c>
      <c r="G510" s="380">
        <v>824</v>
      </c>
      <c r="H510" s="381">
        <v>88.07</v>
      </c>
      <c r="I510" s="381">
        <v>0</v>
      </c>
      <c r="J510" s="381">
        <v>72569.679999999993</v>
      </c>
      <c r="K510" s="407">
        <f t="shared" si="7"/>
        <v>1</v>
      </c>
    </row>
    <row r="511" spans="3:11" x14ac:dyDescent="0.25">
      <c r="C511" s="377">
        <v>444</v>
      </c>
      <c r="D511" s="378"/>
      <c r="E511" s="379" t="str">
        <v>Кабель ВВГ -П нг(А)FRLS 3х1.5 0.66кВ (бухта)</v>
      </c>
      <c r="F511" s="380" t="str">
        <v>м</v>
      </c>
      <c r="G511" s="380">
        <v>83</v>
      </c>
      <c r="H511" s="381">
        <v>74.73</v>
      </c>
      <c r="I511" s="381">
        <v>6202.59</v>
      </c>
      <c r="J511" s="381">
        <v>0</v>
      </c>
      <c r="K511" s="407">
        <f t="shared" si="7"/>
        <v>1</v>
      </c>
    </row>
    <row r="512" spans="3:11" ht="30" x14ac:dyDescent="0.25">
      <c r="C512" s="377">
        <v>445</v>
      </c>
      <c r="D512" s="378"/>
      <c r="E512" s="379" t="str">
        <v>Монтаж кабеля по кирпичной кладке и затягивание в трубы до 30мм2</v>
      </c>
      <c r="F512" s="380" t="str">
        <v>м</v>
      </c>
      <c r="G512" s="380">
        <v>83</v>
      </c>
      <c r="H512" s="381">
        <v>88.07</v>
      </c>
      <c r="I512" s="381">
        <v>0</v>
      </c>
      <c r="J512" s="381">
        <v>7309.81</v>
      </c>
      <c r="K512" s="407">
        <f t="shared" si="7"/>
        <v>1</v>
      </c>
    </row>
    <row r="513" spans="3:11" x14ac:dyDescent="0.25">
      <c r="C513" s="377">
        <v>0</v>
      </c>
      <c r="D513" s="378"/>
      <c r="E513" s="379" t="str">
        <v>4.Электрортехнические изделия</v>
      </c>
      <c r="F513" s="380">
        <v>0</v>
      </c>
      <c r="G513" s="380">
        <v>0</v>
      </c>
      <c r="H513" s="381">
        <v>0</v>
      </c>
      <c r="I513" s="381">
        <v>0</v>
      </c>
      <c r="J513" s="381">
        <v>0</v>
      </c>
      <c r="K513" s="407">
        <f t="shared" si="7"/>
        <v>1</v>
      </c>
    </row>
    <row r="514" spans="3:11" ht="45" x14ac:dyDescent="0.25">
      <c r="C514" s="377">
        <v>446</v>
      </c>
      <c r="D514" s="378"/>
      <c r="E514" s="379" t="str">
        <v>BRITE Розетка двойная с заземлением с защитными шторками и крышкой 16А в сборе IP44 РСбш12-3-44-БрБ белый</v>
      </c>
      <c r="F514" s="380" t="str">
        <v>шт</v>
      </c>
      <c r="G514" s="380">
        <v>15</v>
      </c>
      <c r="H514" s="381">
        <v>361</v>
      </c>
      <c r="I514" s="381">
        <v>5415</v>
      </c>
      <c r="J514" s="381">
        <v>0</v>
      </c>
      <c r="K514" s="407">
        <f t="shared" si="7"/>
        <v>1</v>
      </c>
    </row>
    <row r="515" spans="3:11" ht="30" x14ac:dyDescent="0.25">
      <c r="C515" s="377">
        <v>447</v>
      </c>
      <c r="D515" s="378"/>
      <c r="E515" s="379" t="str">
        <v>Розетка ATLASDESIGN двойная с заземлением со шторками 16А в сборе белый</v>
      </c>
      <c r="F515" s="380" t="str">
        <v>шт</v>
      </c>
      <c r="G515" s="380">
        <v>172</v>
      </c>
      <c r="H515" s="381">
        <v>287.70999999999998</v>
      </c>
      <c r="I515" s="381">
        <v>49486.12</v>
      </c>
      <c r="J515" s="381">
        <v>0</v>
      </c>
      <c r="K515" s="407">
        <f t="shared" si="7"/>
        <v>1</v>
      </c>
    </row>
    <row r="516" spans="3:11" ht="30" x14ac:dyDescent="0.25">
      <c r="C516" s="377">
        <v>448</v>
      </c>
      <c r="D516" s="378"/>
      <c r="E516" s="379" t="str">
        <v>Монтаж и подключение розеток скрытой установки</v>
      </c>
      <c r="F516" s="380" t="str">
        <v>шт</v>
      </c>
      <c r="G516" s="380">
        <v>187</v>
      </c>
      <c r="H516" s="381">
        <v>192.15</v>
      </c>
      <c r="I516" s="381">
        <v>0</v>
      </c>
      <c r="J516" s="381">
        <v>35932.050000000003</v>
      </c>
      <c r="K516" s="407">
        <f t="shared" si="7"/>
        <v>1</v>
      </c>
    </row>
    <row r="517" spans="3:11" ht="30" x14ac:dyDescent="0.25">
      <c r="C517" s="377">
        <v>449</v>
      </c>
      <c r="D517" s="378"/>
      <c r="E517" s="379" t="str">
        <v>ЭТЮД Розетка наружная с заземлением со шторками белая (на роутер)</v>
      </c>
      <c r="F517" s="380" t="str">
        <v>шт</v>
      </c>
      <c r="G517" s="380">
        <v>15</v>
      </c>
      <c r="H517" s="381">
        <v>170.8</v>
      </c>
      <c r="I517" s="381">
        <v>2562</v>
      </c>
      <c r="J517" s="381">
        <v>0</v>
      </c>
      <c r="K517" s="407">
        <f t="shared" si="7"/>
        <v>1</v>
      </c>
    </row>
    <row r="518" spans="3:11" ht="30" x14ac:dyDescent="0.25">
      <c r="C518" s="377">
        <v>450</v>
      </c>
      <c r="D518" s="378"/>
      <c r="E518" s="379" t="str">
        <v>Монтаж и подключение розеток и выключателей открытой установки</v>
      </c>
      <c r="F518" s="380" t="str">
        <v>шт</v>
      </c>
      <c r="G518" s="380">
        <v>15</v>
      </c>
      <c r="H518" s="381">
        <v>256.2</v>
      </c>
      <c r="I518" s="381">
        <v>0</v>
      </c>
      <c r="J518" s="381">
        <v>3843</v>
      </c>
      <c r="K518" s="407">
        <f t="shared" si="7"/>
        <v>1</v>
      </c>
    </row>
    <row r="519" spans="3:11" ht="30" x14ac:dyDescent="0.25">
      <c r="C519" s="377">
        <v>451</v>
      </c>
      <c r="D519" s="378"/>
      <c r="E519" s="379" t="str">
        <v>Разъем РШ-ВШ 32А 250В 2P+PE(ОУ) пластиковый белый Simple</v>
      </c>
      <c r="F519" s="380" t="str">
        <v>шт</v>
      </c>
      <c r="G519" s="380">
        <v>15</v>
      </c>
      <c r="H519" s="381">
        <v>278.79000000000002</v>
      </c>
      <c r="I519" s="381">
        <v>4181.8500000000004</v>
      </c>
      <c r="J519" s="381">
        <v>0</v>
      </c>
      <c r="K519" s="407">
        <f t="shared" si="7"/>
        <v>1</v>
      </c>
    </row>
    <row r="520" spans="3:11" ht="30" x14ac:dyDescent="0.25">
      <c r="C520" s="377">
        <v>452</v>
      </c>
      <c r="D520" s="378"/>
      <c r="E520" s="379" t="str">
        <v>Монтаж и подключение силовой розетки на электроплиту</v>
      </c>
      <c r="F520" s="380" t="str">
        <v>шт</v>
      </c>
      <c r="G520" s="380">
        <v>15</v>
      </c>
      <c r="H520" s="381">
        <v>344.27</v>
      </c>
      <c r="I520" s="381">
        <v>0</v>
      </c>
      <c r="J520" s="381">
        <v>5164.05</v>
      </c>
      <c r="K520" s="407">
        <f t="shared" si="7"/>
        <v>1</v>
      </c>
    </row>
    <row r="521" spans="3:11" ht="30" x14ac:dyDescent="0.25">
      <c r="C521" s="377">
        <v>453</v>
      </c>
      <c r="D521" s="378"/>
      <c r="E521" s="379" t="str">
        <v>Гермес PLUS Розетка с заземлением наружная с крышкой IP54</v>
      </c>
      <c r="F521" s="380" t="str">
        <v>шт</v>
      </c>
      <c r="G521" s="380">
        <v>2</v>
      </c>
      <c r="H521" s="381">
        <v>330.93</v>
      </c>
      <c r="I521" s="381">
        <v>661.86</v>
      </c>
      <c r="J521" s="381">
        <v>0</v>
      </c>
      <c r="K521" s="407">
        <f t="shared" si="7"/>
        <v>1</v>
      </c>
    </row>
    <row r="522" spans="3:11" ht="30" x14ac:dyDescent="0.25">
      <c r="C522" s="377">
        <v>454</v>
      </c>
      <c r="D522" s="378"/>
      <c r="E522" s="379" t="str">
        <v>Монтаж и подключение розеток и выключателей открытой установки</v>
      </c>
      <c r="F522" s="380" t="str">
        <v>шт</v>
      </c>
      <c r="G522" s="380">
        <v>2</v>
      </c>
      <c r="H522" s="381">
        <v>256.2</v>
      </c>
      <c r="I522" s="381">
        <v>0</v>
      </c>
      <c r="J522" s="381">
        <v>512.4</v>
      </c>
      <c r="K522" s="407">
        <f t="shared" si="7"/>
        <v>1</v>
      </c>
    </row>
    <row r="523" spans="3:11" ht="30" x14ac:dyDescent="0.25">
      <c r="C523" s="377">
        <v>455</v>
      </c>
      <c r="D523" s="378"/>
      <c r="E523" s="379" t="str">
        <v>Выключатель одноклавишный ATLASDESIGN схема 1 10АХ механизм белый</v>
      </c>
      <c r="F523" s="380" t="str">
        <v>шт</v>
      </c>
      <c r="G523" s="380">
        <v>12</v>
      </c>
      <c r="H523" s="381">
        <v>136.99</v>
      </c>
      <c r="I523" s="381">
        <v>1643.88</v>
      </c>
      <c r="J523" s="381">
        <v>0</v>
      </c>
      <c r="K523" s="407">
        <f t="shared" si="7"/>
        <v>1</v>
      </c>
    </row>
    <row r="524" spans="3:11" ht="30" x14ac:dyDescent="0.25">
      <c r="C524" s="377">
        <v>456</v>
      </c>
      <c r="D524" s="378"/>
      <c r="E524" s="379" t="str">
        <v>Выключатель двухклавишный ATLASDESIGN схема 5 10АХ механизм белый</v>
      </c>
      <c r="F524" s="380" t="str">
        <v>шт</v>
      </c>
      <c r="G524" s="380">
        <v>55</v>
      </c>
      <c r="H524" s="381">
        <v>178.27</v>
      </c>
      <c r="I524" s="381">
        <v>9804.85</v>
      </c>
      <c r="J524" s="381">
        <v>0</v>
      </c>
      <c r="K524" s="407">
        <f t="shared" si="7"/>
        <v>1</v>
      </c>
    </row>
    <row r="525" spans="3:11" ht="30" x14ac:dyDescent="0.25">
      <c r="C525" s="377">
        <v>457</v>
      </c>
      <c r="D525" s="378"/>
      <c r="E525" s="379" t="str">
        <v>Выключатель трехклавишный ATLASDESIGN схема 1+1+1 10АХ механизм белый</v>
      </c>
      <c r="F525" s="380" t="str">
        <v>шт</v>
      </c>
      <c r="G525" s="380">
        <v>15</v>
      </c>
      <c r="H525" s="381">
        <v>274</v>
      </c>
      <c r="I525" s="381">
        <v>4110</v>
      </c>
      <c r="J525" s="381">
        <v>0</v>
      </c>
      <c r="K525" s="407">
        <f t="shared" si="7"/>
        <v>1</v>
      </c>
    </row>
    <row r="526" spans="3:11" x14ac:dyDescent="0.25">
      <c r="C526" s="377">
        <v>458</v>
      </c>
      <c r="D526" s="378"/>
      <c r="E526" s="379" t="str">
        <v>Рамка однопостовая ATLASDESIGN белый</v>
      </c>
      <c r="F526" s="380" t="str">
        <v>шт</v>
      </c>
      <c r="G526" s="380">
        <v>82</v>
      </c>
      <c r="H526" s="381">
        <v>44.84</v>
      </c>
      <c r="I526" s="381">
        <v>3676.88</v>
      </c>
      <c r="J526" s="381">
        <v>0</v>
      </c>
      <c r="K526" s="407">
        <f t="shared" si="7"/>
        <v>1</v>
      </c>
    </row>
    <row r="527" spans="3:11" ht="30" x14ac:dyDescent="0.25">
      <c r="C527" s="377">
        <v>459</v>
      </c>
      <c r="D527" s="378"/>
      <c r="E527" s="379" t="str">
        <v>Монтаж и подключение выключателей скрытой установки</v>
      </c>
      <c r="F527" s="380" t="str">
        <v>шт</v>
      </c>
      <c r="G527" s="380">
        <v>82</v>
      </c>
      <c r="H527" s="381">
        <v>192.15</v>
      </c>
      <c r="I527" s="381">
        <v>0</v>
      </c>
      <c r="J527" s="381">
        <v>15756.3</v>
      </c>
      <c r="K527" s="407">
        <f t="shared" si="7"/>
        <v>1</v>
      </c>
    </row>
    <row r="528" spans="3:11" x14ac:dyDescent="0.25">
      <c r="C528" s="377">
        <v>460</v>
      </c>
      <c r="D528" s="378"/>
      <c r="E528" s="379" t="str">
        <v>КРЗ-0,4</v>
      </c>
      <c r="F528" s="380" t="str">
        <v>шт</v>
      </c>
      <c r="G528" s="380">
        <v>15</v>
      </c>
      <c r="H528" s="381">
        <v>285.02</v>
      </c>
      <c r="I528" s="381">
        <v>4275.3</v>
      </c>
      <c r="J528" s="381">
        <v>0</v>
      </c>
      <c r="K528" s="407">
        <f t="shared" ref="K528:K591" si="8">IF(E528&gt;0,1,0)</f>
        <v>1</v>
      </c>
    </row>
    <row r="529" spans="3:11" x14ac:dyDescent="0.25">
      <c r="C529" s="377">
        <v>461</v>
      </c>
      <c r="D529" s="378"/>
      <c r="E529" s="379" t="str">
        <v>Монтаж и подключение коробки заземления КРЗ</v>
      </c>
      <c r="F529" s="380" t="str">
        <v>шт</v>
      </c>
      <c r="G529" s="380">
        <v>15</v>
      </c>
      <c r="H529" s="381">
        <v>343.74</v>
      </c>
      <c r="I529" s="381">
        <v>0</v>
      </c>
      <c r="J529" s="381">
        <v>5156.1000000000004</v>
      </c>
      <c r="K529" s="407">
        <f t="shared" si="8"/>
        <v>1</v>
      </c>
    </row>
    <row r="530" spans="3:11" ht="45" x14ac:dyDescent="0.25">
      <c r="C530" s="377">
        <v>462</v>
      </c>
      <c r="D530" s="378"/>
      <c r="E530" s="379" t="str">
        <v>Звонок Зуммер-1-04 (2ТК) двухтональный без кнопки пластик АБС проводной 220В (Зуммер-1-04 (2ТК))</v>
      </c>
      <c r="F530" s="380" t="str">
        <v>шт</v>
      </c>
      <c r="G530" s="380">
        <v>15</v>
      </c>
      <c r="H530" s="381">
        <v>261.54000000000002</v>
      </c>
      <c r="I530" s="381">
        <v>3923.1</v>
      </c>
      <c r="J530" s="381">
        <v>0</v>
      </c>
      <c r="K530" s="407">
        <f t="shared" si="8"/>
        <v>1</v>
      </c>
    </row>
    <row r="531" spans="3:11" x14ac:dyDescent="0.25">
      <c r="C531" s="377">
        <v>463</v>
      </c>
      <c r="D531" s="378"/>
      <c r="E531" s="379" t="str">
        <v>Беларусь Кнопка для звонков</v>
      </c>
      <c r="F531" s="380" t="str">
        <v>шт</v>
      </c>
      <c r="G531" s="380">
        <v>15</v>
      </c>
      <c r="H531" s="381">
        <v>74.73</v>
      </c>
      <c r="I531" s="381">
        <v>1120.95</v>
      </c>
      <c r="J531" s="381">
        <v>0</v>
      </c>
      <c r="K531" s="407">
        <f t="shared" si="8"/>
        <v>1</v>
      </c>
    </row>
    <row r="532" spans="3:11" x14ac:dyDescent="0.25">
      <c r="C532" s="377">
        <v>464</v>
      </c>
      <c r="D532" s="378"/>
      <c r="E532" s="379" t="str">
        <v>Монтаж и подключение звонка</v>
      </c>
      <c r="F532" s="380" t="str">
        <v>шт</v>
      </c>
      <c r="G532" s="380">
        <v>15</v>
      </c>
      <c r="H532" s="381">
        <v>160.13</v>
      </c>
      <c r="I532" s="381">
        <v>0</v>
      </c>
      <c r="J532" s="381">
        <v>2401.9499999999998</v>
      </c>
      <c r="K532" s="407">
        <f t="shared" si="8"/>
        <v>1</v>
      </c>
    </row>
    <row r="533" spans="3:11" x14ac:dyDescent="0.25">
      <c r="C533" s="377">
        <v>465</v>
      </c>
      <c r="D533" s="378"/>
      <c r="E533" s="379" t="str">
        <v>Монтаж и подключение кнопки звонка</v>
      </c>
      <c r="F533" s="380" t="str">
        <v>шт</v>
      </c>
      <c r="G533" s="380">
        <v>15</v>
      </c>
      <c r="H533" s="381">
        <v>160.13</v>
      </c>
      <c r="I533" s="381">
        <v>0</v>
      </c>
      <c r="J533" s="381">
        <v>2401.9499999999998</v>
      </c>
      <c r="K533" s="407">
        <f t="shared" si="8"/>
        <v>1</v>
      </c>
    </row>
    <row r="534" spans="3:11" x14ac:dyDescent="0.25">
      <c r="C534" s="377">
        <v>0</v>
      </c>
      <c r="D534" s="378"/>
      <c r="E534" s="379" t="str">
        <v>5.Электромонтажные изделия</v>
      </c>
      <c r="F534" s="380">
        <v>0</v>
      </c>
      <c r="G534" s="380">
        <v>0</v>
      </c>
      <c r="H534" s="381">
        <v>0</v>
      </c>
      <c r="I534" s="381">
        <v>0</v>
      </c>
      <c r="J534" s="381">
        <v>0</v>
      </c>
      <c r="K534" s="407">
        <f t="shared" si="8"/>
        <v>1</v>
      </c>
    </row>
    <row r="535" spans="3:11" x14ac:dyDescent="0.25">
      <c r="C535" s="377">
        <v>466</v>
      </c>
      <c r="D535" s="378"/>
      <c r="E535" s="379" t="str">
        <v>Скрутка СИЗ-1 2.5-4.5мм желтая</v>
      </c>
      <c r="F535" s="380" t="str">
        <v>шт</v>
      </c>
      <c r="G535" s="380">
        <v>200</v>
      </c>
      <c r="H535" s="381">
        <v>4.0599999999999996</v>
      </c>
      <c r="I535" s="381">
        <v>812</v>
      </c>
      <c r="J535" s="381">
        <v>0</v>
      </c>
      <c r="K535" s="407">
        <f t="shared" si="8"/>
        <v>1</v>
      </c>
    </row>
    <row r="536" spans="3:11" x14ac:dyDescent="0.25">
      <c r="C536" s="377">
        <v>467</v>
      </c>
      <c r="D536" s="378"/>
      <c r="E536" s="379" t="str">
        <v>Скрутка СИЗ-1 4-11мм красная</v>
      </c>
      <c r="F536" s="380" t="str">
        <v>шт</v>
      </c>
      <c r="G536" s="380">
        <v>1000</v>
      </c>
      <c r="H536" s="381">
        <v>5.34</v>
      </c>
      <c r="I536" s="381">
        <v>5340</v>
      </c>
      <c r="J536" s="381">
        <v>0</v>
      </c>
      <c r="K536" s="407">
        <f t="shared" si="8"/>
        <v>1</v>
      </c>
    </row>
    <row r="537" spans="3:11" x14ac:dyDescent="0.25">
      <c r="C537" s="377">
        <v>468</v>
      </c>
      <c r="D537" s="378"/>
      <c r="E537" s="379" t="str">
        <v>Бирка кабельная У-134 квадрат 55х55 мм</v>
      </c>
      <c r="F537" s="380" t="str">
        <v>шт</v>
      </c>
      <c r="G537" s="380">
        <v>15</v>
      </c>
      <c r="H537" s="381">
        <v>2.46</v>
      </c>
      <c r="I537" s="381">
        <v>36.9</v>
      </c>
      <c r="J537" s="381">
        <v>0</v>
      </c>
      <c r="K537" s="407">
        <f t="shared" si="8"/>
        <v>1</v>
      </c>
    </row>
    <row r="538" spans="3:11" x14ac:dyDescent="0.25">
      <c r="C538" s="377">
        <v>469</v>
      </c>
      <c r="D538" s="378"/>
      <c r="E538" s="379" t="str">
        <v>Коробка установочная 68мм (С3М2)</v>
      </c>
      <c r="F538" s="380" t="str">
        <v>шт</v>
      </c>
      <c r="G538" s="380">
        <v>32</v>
      </c>
      <c r="H538" s="381">
        <v>12.81</v>
      </c>
      <c r="I538" s="381">
        <v>409.92</v>
      </c>
      <c r="J538" s="381">
        <v>0</v>
      </c>
      <c r="K538" s="407">
        <f t="shared" si="8"/>
        <v>1</v>
      </c>
    </row>
    <row r="539" spans="3:11" ht="30" x14ac:dyDescent="0.25">
      <c r="C539" s="377">
        <v>470</v>
      </c>
      <c r="D539" s="378"/>
      <c r="E539" s="379" t="str">
        <v>Высверливание отверстия в кирпиче и вмазывание установочной коробки</v>
      </c>
      <c r="F539" s="380" t="str">
        <v>шт</v>
      </c>
      <c r="G539" s="380">
        <v>32</v>
      </c>
      <c r="H539" s="381">
        <v>320.25</v>
      </c>
      <c r="I539" s="381">
        <v>0</v>
      </c>
      <c r="J539" s="381">
        <v>10248</v>
      </c>
      <c r="K539" s="407">
        <f t="shared" si="8"/>
        <v>1</v>
      </c>
    </row>
    <row r="540" spans="3:11" x14ac:dyDescent="0.25">
      <c r="C540" s="377">
        <v>471</v>
      </c>
      <c r="D540" s="378"/>
      <c r="E540" s="379" t="str">
        <v>Крышка КОН-1М-04</v>
      </c>
      <c r="F540" s="380" t="str">
        <v>шт</v>
      </c>
      <c r="G540" s="380">
        <v>186</v>
      </c>
      <c r="H540" s="381">
        <v>58.21</v>
      </c>
      <c r="I540" s="381">
        <v>10827.06</v>
      </c>
      <c r="J540" s="381">
        <v>0</v>
      </c>
      <c r="K540" s="407">
        <f t="shared" si="8"/>
        <v>1</v>
      </c>
    </row>
    <row r="541" spans="3:11" x14ac:dyDescent="0.25">
      <c r="C541" s="377">
        <v>472</v>
      </c>
      <c r="D541" s="378"/>
      <c r="E541" s="379" t="str">
        <v>Монтаж крышки КОН-1М-04</v>
      </c>
      <c r="F541" s="380" t="str">
        <v>шт</v>
      </c>
      <c r="G541" s="380">
        <v>186</v>
      </c>
      <c r="H541" s="381">
        <v>80.06</v>
      </c>
      <c r="I541" s="381">
        <v>0</v>
      </c>
      <c r="J541" s="381">
        <v>14891.16</v>
      </c>
      <c r="K541" s="407">
        <f t="shared" si="8"/>
        <v>1</v>
      </c>
    </row>
    <row r="542" spans="3:11" x14ac:dyDescent="0.25">
      <c r="C542" s="377">
        <v>473</v>
      </c>
      <c r="D542" s="378"/>
      <c r="E542" s="379" t="str">
        <v>Подрозетник Ф65мм</v>
      </c>
      <c r="F542" s="380" t="str">
        <v>шт</v>
      </c>
      <c r="G542" s="380">
        <v>15</v>
      </c>
      <c r="H542" s="381">
        <v>53.38</v>
      </c>
      <c r="I542" s="381">
        <v>800.7</v>
      </c>
      <c r="J542" s="381">
        <v>0</v>
      </c>
      <c r="K542" s="407">
        <f t="shared" si="8"/>
        <v>1</v>
      </c>
    </row>
    <row r="543" spans="3:11" x14ac:dyDescent="0.25">
      <c r="C543" s="377">
        <v>474</v>
      </c>
      <c r="D543" s="378"/>
      <c r="E543" s="379" t="str">
        <v>Подрозетник Ф100мм</v>
      </c>
      <c r="F543" s="380" t="str">
        <v>шт</v>
      </c>
      <c r="G543" s="380">
        <v>15</v>
      </c>
      <c r="H543" s="381">
        <v>64.05</v>
      </c>
      <c r="I543" s="381">
        <v>960.75</v>
      </c>
      <c r="J543" s="381">
        <v>0</v>
      </c>
      <c r="K543" s="407">
        <f t="shared" si="8"/>
        <v>1</v>
      </c>
    </row>
    <row r="544" spans="3:11" x14ac:dyDescent="0.25">
      <c r="C544" s="377">
        <v>475</v>
      </c>
      <c r="D544" s="378"/>
      <c r="E544" s="379" t="str">
        <v>Монтаж подрозетника</v>
      </c>
      <c r="F544" s="380" t="str">
        <v>шт</v>
      </c>
      <c r="G544" s="380">
        <v>30</v>
      </c>
      <c r="H544" s="381">
        <v>80.06</v>
      </c>
      <c r="I544" s="381">
        <v>0</v>
      </c>
      <c r="J544" s="381">
        <v>2401.8000000000002</v>
      </c>
      <c r="K544" s="407">
        <f t="shared" si="8"/>
        <v>1</v>
      </c>
    </row>
    <row r="545" spans="3:11" x14ac:dyDescent="0.25">
      <c r="C545" s="377">
        <v>0</v>
      </c>
      <c r="D545" s="378"/>
      <c r="E545" s="379" t="str">
        <v>6. Материалы</v>
      </c>
      <c r="F545" s="380">
        <v>0</v>
      </c>
      <c r="G545" s="380">
        <v>0</v>
      </c>
      <c r="H545" s="381">
        <v>0</v>
      </c>
      <c r="I545" s="381">
        <v>0</v>
      </c>
      <c r="J545" s="381">
        <v>0</v>
      </c>
      <c r="K545" s="407">
        <f t="shared" si="8"/>
        <v>1</v>
      </c>
    </row>
    <row r="546" spans="3:11" ht="30" x14ac:dyDescent="0.25">
      <c r="C546" s="377">
        <v>476</v>
      </c>
      <c r="D546" s="378"/>
      <c r="E546" s="379" t="str">
        <v>Пена монтажная Roof Complect огнеупорная (890гр)</v>
      </c>
      <c r="F546" s="380" t="str">
        <v>шт</v>
      </c>
      <c r="G546" s="380">
        <v>8</v>
      </c>
      <c r="H546" s="381">
        <v>640.5</v>
      </c>
      <c r="I546" s="381">
        <v>5124</v>
      </c>
      <c r="J546" s="381">
        <v>0</v>
      </c>
      <c r="K546" s="407">
        <f t="shared" si="8"/>
        <v>1</v>
      </c>
    </row>
    <row r="547" spans="3:11" x14ac:dyDescent="0.25">
      <c r="C547" s="377">
        <v>477</v>
      </c>
      <c r="D547" s="378"/>
      <c r="E547" s="379" t="str">
        <v>Герметик огнезащитный ведро 10кг</v>
      </c>
      <c r="F547" s="380" t="str">
        <v>шт</v>
      </c>
      <c r="G547" s="380">
        <v>1</v>
      </c>
      <c r="H547" s="381">
        <v>2028.25</v>
      </c>
      <c r="I547" s="381">
        <v>2028.25</v>
      </c>
      <c r="J547" s="381">
        <v>0</v>
      </c>
      <c r="K547" s="407">
        <f t="shared" si="8"/>
        <v>1</v>
      </c>
    </row>
    <row r="548" spans="3:11" x14ac:dyDescent="0.25">
      <c r="C548" s="377">
        <v>0</v>
      </c>
      <c r="D548" s="378"/>
      <c r="E548" s="379" t="str">
        <v>Ось 11-14/И-К (4.БС21М секция №5)</v>
      </c>
      <c r="F548" s="380">
        <v>0</v>
      </c>
      <c r="G548" s="380">
        <v>0</v>
      </c>
      <c r="H548" s="381">
        <v>0</v>
      </c>
      <c r="I548" s="381">
        <v>0</v>
      </c>
      <c r="J548" s="381">
        <v>0</v>
      </c>
      <c r="K548" s="407">
        <f t="shared" si="8"/>
        <v>1</v>
      </c>
    </row>
    <row r="549" spans="3:11" x14ac:dyDescent="0.25">
      <c r="C549" s="377">
        <v>478</v>
      </c>
      <c r="D549" s="378"/>
      <c r="E549" s="379" t="str">
        <v>ЩК в комплекте</v>
      </c>
      <c r="F549" s="380" t="str">
        <v>шт</v>
      </c>
      <c r="G549" s="380">
        <v>15</v>
      </c>
      <c r="H549" s="381">
        <v>6351.63</v>
      </c>
      <c r="I549" s="381">
        <v>95274.45</v>
      </c>
      <c r="J549" s="381">
        <v>0</v>
      </c>
      <c r="K549" s="407">
        <f t="shared" si="8"/>
        <v>1</v>
      </c>
    </row>
    <row r="550" spans="3:11" ht="30" x14ac:dyDescent="0.25">
      <c r="C550" s="377">
        <v>479</v>
      </c>
      <c r="D550" s="378"/>
      <c r="E550" s="379" t="str">
        <v>Счетчик электронный, 230В, 5(80)А, 1/2 кл.точности СЕ207 R7 849.2.ОА.QUVLF SPds</v>
      </c>
      <c r="F550" s="380" t="str">
        <v>шт</v>
      </c>
      <c r="G550" s="380">
        <v>15</v>
      </c>
      <c r="H550" s="381">
        <v>0</v>
      </c>
      <c r="I550" s="381">
        <v>0</v>
      </c>
      <c r="J550" s="381">
        <v>0</v>
      </c>
      <c r="K550" s="407">
        <f t="shared" si="8"/>
        <v>1</v>
      </c>
    </row>
    <row r="551" spans="3:11" x14ac:dyDescent="0.25">
      <c r="C551" s="377">
        <v>480</v>
      </c>
      <c r="D551" s="378"/>
      <c r="E551" s="379" t="str">
        <v>Монтаж и подключение ЩК</v>
      </c>
      <c r="F551" s="380" t="str">
        <v>шт</v>
      </c>
      <c r="G551" s="380">
        <v>15</v>
      </c>
      <c r="H551" s="381">
        <v>2668.75</v>
      </c>
      <c r="I551" s="381">
        <v>0</v>
      </c>
      <c r="J551" s="381">
        <v>40031.25</v>
      </c>
      <c r="K551" s="407">
        <f t="shared" si="8"/>
        <v>1</v>
      </c>
    </row>
    <row r="552" spans="3:11" x14ac:dyDescent="0.25">
      <c r="C552" s="377">
        <v>481</v>
      </c>
      <c r="D552" s="378"/>
      <c r="E552" s="379" t="str">
        <v>Кабель-канал 60х40 ЭЛЕКОР белый (18м) IEK</v>
      </c>
      <c r="F552" s="380" t="str">
        <v>м</v>
      </c>
      <c r="G552" s="380">
        <v>15</v>
      </c>
      <c r="H552" s="381">
        <v>264.60000000000002</v>
      </c>
      <c r="I552" s="381">
        <v>3969</v>
      </c>
      <c r="J552" s="381">
        <v>0</v>
      </c>
      <c r="K552" s="407">
        <f t="shared" si="8"/>
        <v>1</v>
      </c>
    </row>
    <row r="553" spans="3:11" x14ac:dyDescent="0.25">
      <c r="C553" s="377">
        <v>482</v>
      </c>
      <c r="D553" s="378"/>
      <c r="E553" s="379" t="str">
        <v>Монтаж кабель-канала</v>
      </c>
      <c r="F553" s="380" t="str">
        <v>м</v>
      </c>
      <c r="G553" s="380">
        <v>15</v>
      </c>
      <c r="H553" s="381">
        <v>330.75</v>
      </c>
      <c r="I553" s="381">
        <v>0</v>
      </c>
      <c r="J553" s="381">
        <v>4961.25</v>
      </c>
      <c r="K553" s="407">
        <f t="shared" si="8"/>
        <v>1</v>
      </c>
    </row>
    <row r="554" spans="3:11" x14ac:dyDescent="0.25">
      <c r="C554" s="377">
        <v>483</v>
      </c>
      <c r="D554" s="378"/>
      <c r="E554" s="379" t="str">
        <v>Корпус щита этажного ЩЭ</v>
      </c>
      <c r="F554" s="380" t="str">
        <v>шт</v>
      </c>
      <c r="G554" s="380">
        <v>4</v>
      </c>
      <c r="H554" s="381">
        <v>8486.6299999999992</v>
      </c>
      <c r="I554" s="381">
        <v>33946.519999999997</v>
      </c>
      <c r="J554" s="381">
        <v>0</v>
      </c>
      <c r="K554" s="407">
        <f t="shared" si="8"/>
        <v>1</v>
      </c>
    </row>
    <row r="555" spans="3:11" x14ac:dyDescent="0.25">
      <c r="C555" s="377">
        <v>484</v>
      </c>
      <c r="D555" s="378"/>
      <c r="E555" s="379" t="str">
        <v>Монтаж Корпуса щита этажного</v>
      </c>
      <c r="F555" s="380" t="str">
        <v>шт</v>
      </c>
      <c r="G555" s="380">
        <v>4</v>
      </c>
      <c r="H555" s="381">
        <v>918.05</v>
      </c>
      <c r="I555" s="381">
        <v>0</v>
      </c>
      <c r="J555" s="381">
        <v>3672.2</v>
      </c>
      <c r="K555" s="407">
        <f t="shared" si="8"/>
        <v>1</v>
      </c>
    </row>
    <row r="556" spans="3:11" x14ac:dyDescent="0.25">
      <c r="C556" s="377">
        <v>485</v>
      </c>
      <c r="D556" s="378"/>
      <c r="E556" s="379" t="str">
        <v>Панель из листовой стали 330х980</v>
      </c>
      <c r="F556" s="380" t="str">
        <v>шт</v>
      </c>
      <c r="G556" s="380">
        <v>4</v>
      </c>
      <c r="H556" s="381">
        <v>1761.38</v>
      </c>
      <c r="I556" s="381">
        <v>7045.52</v>
      </c>
      <c r="J556" s="381">
        <v>0</v>
      </c>
      <c r="K556" s="407">
        <f t="shared" si="8"/>
        <v>1</v>
      </c>
    </row>
    <row r="557" spans="3:11" x14ac:dyDescent="0.25">
      <c r="C557" s="377">
        <v>486</v>
      </c>
      <c r="D557" s="378"/>
      <c r="E557" s="379" t="str">
        <v>Монтаж панели</v>
      </c>
      <c r="F557" s="380" t="str">
        <v>шт</v>
      </c>
      <c r="G557" s="380">
        <v>4</v>
      </c>
      <c r="H557" s="381">
        <v>560.44000000000005</v>
      </c>
      <c r="I557" s="381">
        <v>0</v>
      </c>
      <c r="J557" s="381">
        <v>2241.7600000000002</v>
      </c>
      <c r="K557" s="407">
        <f t="shared" si="8"/>
        <v>1</v>
      </c>
    </row>
    <row r="558" spans="3:11" x14ac:dyDescent="0.25">
      <c r="C558" s="377">
        <v>0</v>
      </c>
      <c r="D558" s="378"/>
      <c r="E558" s="379" t="str">
        <v>Щит этажный на 3 квартиры состоит (на 1 ЩЭ):</v>
      </c>
      <c r="F558" s="380">
        <v>0</v>
      </c>
      <c r="G558" s="380">
        <v>0</v>
      </c>
      <c r="H558" s="381">
        <v>0</v>
      </c>
      <c r="I558" s="381">
        <v>0</v>
      </c>
      <c r="J558" s="381">
        <v>0</v>
      </c>
      <c r="K558" s="407">
        <f t="shared" si="8"/>
        <v>1</v>
      </c>
    </row>
    <row r="559" spans="3:11" ht="30" x14ac:dyDescent="0.25">
      <c r="C559" s="377">
        <v>487</v>
      </c>
      <c r="D559" s="378"/>
      <c r="E559" s="379" t="str">
        <v>Выключатель автоматический двухполюсный 50А С ВА47-29 4.5кА (MVA20-2-050-C)</v>
      </c>
      <c r="F559" s="380" t="str">
        <v>шт</v>
      </c>
      <c r="G559" s="380">
        <v>3</v>
      </c>
      <c r="H559" s="381">
        <v>461.93</v>
      </c>
      <c r="I559" s="381">
        <v>1385.79</v>
      </c>
      <c r="J559" s="381">
        <v>0</v>
      </c>
      <c r="K559" s="407">
        <f t="shared" si="8"/>
        <v>1</v>
      </c>
    </row>
    <row r="560" spans="3:11" ht="30" x14ac:dyDescent="0.25">
      <c r="C560" s="377">
        <v>488</v>
      </c>
      <c r="D560" s="378"/>
      <c r="E560" s="379" t="str">
        <v>Сжим ответвительный У-859 м50-70/о4-35 (У-859МУ3)</v>
      </c>
      <c r="F560" s="380" t="str">
        <v>шт</v>
      </c>
      <c r="G560" s="380">
        <v>5</v>
      </c>
      <c r="H560" s="381">
        <v>98.61</v>
      </c>
      <c r="I560" s="381">
        <v>493.05</v>
      </c>
      <c r="J560" s="381">
        <v>0</v>
      </c>
      <c r="K560" s="407">
        <f t="shared" si="8"/>
        <v>1</v>
      </c>
    </row>
    <row r="561" spans="3:11" x14ac:dyDescent="0.25">
      <c r="C561" s="377">
        <v>489</v>
      </c>
      <c r="D561" s="378"/>
      <c r="E561" s="379" t="str">
        <v>Расключение щита этажного ЩЭ</v>
      </c>
      <c r="F561" s="380" t="str">
        <v>шт</v>
      </c>
      <c r="G561" s="380">
        <v>1</v>
      </c>
      <c r="H561" s="381">
        <v>2701.88</v>
      </c>
      <c r="I561" s="381">
        <v>0</v>
      </c>
      <c r="J561" s="381">
        <v>2701.88</v>
      </c>
      <c r="K561" s="407">
        <f t="shared" si="8"/>
        <v>1</v>
      </c>
    </row>
    <row r="562" spans="3:11" x14ac:dyDescent="0.25">
      <c r="C562" s="377">
        <v>0</v>
      </c>
      <c r="D562" s="378"/>
      <c r="E562" s="379" t="str">
        <v>Щит этажный на 4 квартиры состоит (на 3 ЩЭ):</v>
      </c>
      <c r="F562" s="380">
        <v>0</v>
      </c>
      <c r="G562" s="380">
        <v>0</v>
      </c>
      <c r="H562" s="381">
        <v>0</v>
      </c>
      <c r="I562" s="381">
        <v>0</v>
      </c>
      <c r="J562" s="381">
        <v>0</v>
      </c>
      <c r="K562" s="407">
        <f t="shared" si="8"/>
        <v>1</v>
      </c>
    </row>
    <row r="563" spans="3:11" ht="30" x14ac:dyDescent="0.25">
      <c r="C563" s="377">
        <v>490</v>
      </c>
      <c r="D563" s="378"/>
      <c r="E563" s="379" t="str">
        <v>Выключатель автоматический двухполюсный 50А С ВА47-29 4.5кА (MVA20-2-050-C)</v>
      </c>
      <c r="F563" s="380" t="str">
        <v>шт</v>
      </c>
      <c r="G563" s="380">
        <v>12</v>
      </c>
      <c r="H563" s="381">
        <v>461.93</v>
      </c>
      <c r="I563" s="381">
        <v>5543.16</v>
      </c>
      <c r="J563" s="381">
        <v>0</v>
      </c>
      <c r="K563" s="407">
        <f t="shared" si="8"/>
        <v>1</v>
      </c>
    </row>
    <row r="564" spans="3:11" ht="30" x14ac:dyDescent="0.25">
      <c r="C564" s="377">
        <v>491</v>
      </c>
      <c r="D564" s="378"/>
      <c r="E564" s="379" t="str">
        <v>Сжим ответвительный У-859 м50-70/о4-35 (У-859МУ3)</v>
      </c>
      <c r="F564" s="380" t="str">
        <v>шт</v>
      </c>
      <c r="G564" s="380">
        <v>15</v>
      </c>
      <c r="H564" s="381">
        <v>98.61</v>
      </c>
      <c r="I564" s="381">
        <v>1479.15</v>
      </c>
      <c r="J564" s="381">
        <v>0</v>
      </c>
      <c r="K564" s="407">
        <f t="shared" si="8"/>
        <v>1</v>
      </c>
    </row>
    <row r="565" spans="3:11" ht="30" x14ac:dyDescent="0.25">
      <c r="C565" s="377">
        <v>492</v>
      </c>
      <c r="D565" s="378"/>
      <c r="E565" s="379" t="str">
        <v>Розетка на DIN-рейку с заземлением контактов РАр 10-3-ОП</v>
      </c>
      <c r="F565" s="380" t="str">
        <v>шт</v>
      </c>
      <c r="G565" s="380">
        <v>4</v>
      </c>
      <c r="H565" s="381">
        <v>288.23</v>
      </c>
      <c r="I565" s="381">
        <v>1152.92</v>
      </c>
      <c r="J565" s="381">
        <v>0</v>
      </c>
      <c r="K565" s="407">
        <f t="shared" si="8"/>
        <v>1</v>
      </c>
    </row>
    <row r="566" spans="3:11" x14ac:dyDescent="0.25">
      <c r="C566" s="377">
        <v>493</v>
      </c>
      <c r="D566" s="378"/>
      <c r="E566" s="379" t="str">
        <v>Расключение щита этажного ЩЭ</v>
      </c>
      <c r="F566" s="380" t="str">
        <v>шт</v>
      </c>
      <c r="G566" s="380">
        <v>3</v>
      </c>
      <c r="H566" s="381">
        <v>3502.5</v>
      </c>
      <c r="I566" s="381">
        <v>0</v>
      </c>
      <c r="J566" s="381">
        <v>10507.5</v>
      </c>
      <c r="K566" s="407">
        <f t="shared" si="8"/>
        <v>1</v>
      </c>
    </row>
    <row r="567" spans="3:11" x14ac:dyDescent="0.25">
      <c r="C567" s="377">
        <v>0</v>
      </c>
      <c r="D567" s="378"/>
      <c r="E567" s="379" t="str">
        <v>2.Светотехническая продукция</v>
      </c>
      <c r="F567" s="380">
        <v>0</v>
      </c>
      <c r="G567" s="380">
        <v>0</v>
      </c>
      <c r="H567" s="381">
        <v>0</v>
      </c>
      <c r="I567" s="381">
        <v>0</v>
      </c>
      <c r="J567" s="381">
        <v>0</v>
      </c>
      <c r="K567" s="407">
        <f t="shared" si="8"/>
        <v>1</v>
      </c>
    </row>
    <row r="568" spans="3:11" x14ac:dyDescent="0.25">
      <c r="C568" s="377">
        <v>494</v>
      </c>
      <c r="D568" s="378"/>
      <c r="E568" s="379" t="str">
        <v>Патрон подвесной Е27 пластик белый</v>
      </c>
      <c r="F568" s="380" t="str">
        <v>шт</v>
      </c>
      <c r="G568" s="380">
        <v>87</v>
      </c>
      <c r="H568" s="381">
        <v>24.55</v>
      </c>
      <c r="I568" s="381">
        <v>2135.85</v>
      </c>
      <c r="J568" s="381">
        <v>0</v>
      </c>
      <c r="K568" s="407">
        <f t="shared" si="8"/>
        <v>1</v>
      </c>
    </row>
    <row r="569" spans="3:11" x14ac:dyDescent="0.25">
      <c r="C569" s="377">
        <v>495</v>
      </c>
      <c r="D569" s="378"/>
      <c r="E569" s="379" t="str">
        <v>Подключение подвесного патрона</v>
      </c>
      <c r="F569" s="380" t="str">
        <v>шт</v>
      </c>
      <c r="G569" s="380">
        <v>87</v>
      </c>
      <c r="H569" s="381">
        <v>213.5</v>
      </c>
      <c r="I569" s="381">
        <v>0</v>
      </c>
      <c r="J569" s="381">
        <v>18574.5</v>
      </c>
      <c r="K569" s="407">
        <f t="shared" si="8"/>
        <v>1</v>
      </c>
    </row>
    <row r="570" spans="3:11" x14ac:dyDescent="0.25">
      <c r="C570" s="377">
        <v>496</v>
      </c>
      <c r="D570" s="378"/>
      <c r="E570" s="379" t="str">
        <v>Лампа светодиодная LED 11вт E27 белый ECO</v>
      </c>
      <c r="F570" s="380" t="str">
        <v>шт</v>
      </c>
      <c r="G570" s="380">
        <v>87</v>
      </c>
      <c r="H570" s="381">
        <v>96.08</v>
      </c>
      <c r="I570" s="381">
        <v>8358.9599999999991</v>
      </c>
      <c r="J570" s="381">
        <v>0</v>
      </c>
      <c r="K570" s="407">
        <f t="shared" si="8"/>
        <v>1</v>
      </c>
    </row>
    <row r="571" spans="3:11" ht="45" x14ac:dyDescent="0.25">
      <c r="C571" s="377">
        <v>497</v>
      </c>
      <c r="D571" s="378"/>
      <c r="E571" s="379" t="str">
        <v>358882 STREET NT22 396 черный Светильник ландшафтный светодиодный IP54 LED 4000К 18W 220V OPAL пластиковый корпус</v>
      </c>
      <c r="F571" s="380" t="str">
        <v>шт</v>
      </c>
      <c r="G571" s="380">
        <v>12</v>
      </c>
      <c r="H571" s="381">
        <v>2500</v>
      </c>
      <c r="I571" s="381">
        <v>30000</v>
      </c>
      <c r="J571" s="381">
        <v>0</v>
      </c>
      <c r="K571" s="407">
        <f t="shared" si="8"/>
        <v>1</v>
      </c>
    </row>
    <row r="572" spans="3:11" x14ac:dyDescent="0.25">
      <c r="C572" s="377">
        <v>498</v>
      </c>
      <c r="D572" s="378"/>
      <c r="E572" s="379" t="str">
        <v>Монтаж и подключение накладного светильника</v>
      </c>
      <c r="F572" s="380" t="str">
        <v>шт</v>
      </c>
      <c r="G572" s="380">
        <v>12</v>
      </c>
      <c r="H572" s="381">
        <v>384.3</v>
      </c>
      <c r="I572" s="381">
        <v>0</v>
      </c>
      <c r="J572" s="381">
        <v>4611.6000000000004</v>
      </c>
      <c r="K572" s="407">
        <f t="shared" si="8"/>
        <v>1</v>
      </c>
    </row>
    <row r="573" spans="3:11" x14ac:dyDescent="0.25">
      <c r="C573" s="377">
        <v>499</v>
      </c>
      <c r="D573" s="378"/>
      <c r="E573" s="379" t="str">
        <v>БРА Kink light мелисса 08438-2, 19(21)</v>
      </c>
      <c r="F573" s="380" t="str">
        <v>шт</v>
      </c>
      <c r="G573" s="380">
        <v>2</v>
      </c>
      <c r="H573" s="381">
        <v>6950</v>
      </c>
      <c r="I573" s="381">
        <v>13900</v>
      </c>
      <c r="J573" s="381">
        <v>0</v>
      </c>
      <c r="K573" s="407">
        <f t="shared" si="8"/>
        <v>1</v>
      </c>
    </row>
    <row r="574" spans="3:11" x14ac:dyDescent="0.25">
      <c r="C574" s="377">
        <v>500</v>
      </c>
      <c r="D574" s="378"/>
      <c r="E574" s="379" t="str">
        <v>Бра настенная</v>
      </c>
      <c r="F574" s="380" t="str">
        <v>шт</v>
      </c>
      <c r="G574" s="380">
        <v>2</v>
      </c>
      <c r="H574" s="381">
        <v>1050</v>
      </c>
      <c r="I574" s="381">
        <v>0</v>
      </c>
      <c r="J574" s="381">
        <v>2100</v>
      </c>
      <c r="K574" s="407">
        <f t="shared" si="8"/>
        <v>1</v>
      </c>
    </row>
    <row r="575" spans="3:11" ht="30" x14ac:dyDescent="0.25">
      <c r="C575" s="377">
        <v>501</v>
      </c>
      <c r="D575" s="378"/>
      <c r="E575" s="379" t="str">
        <v>Светильник светодиодный SPO-950-3-40K-018 18Вт 4000К 1890Лм IP40 595х180х40 матовый</v>
      </c>
      <c r="F575" s="380" t="str">
        <v>шт</v>
      </c>
      <c r="G575" s="380">
        <v>31</v>
      </c>
      <c r="H575" s="381">
        <v>1636.25</v>
      </c>
      <c r="I575" s="381">
        <v>50723.75</v>
      </c>
      <c r="J575" s="381">
        <v>0</v>
      </c>
      <c r="K575" s="407">
        <f t="shared" si="8"/>
        <v>1</v>
      </c>
    </row>
    <row r="576" spans="3:11" x14ac:dyDescent="0.25">
      <c r="C576" s="377">
        <v>502</v>
      </c>
      <c r="D576" s="378"/>
      <c r="E576" s="379" t="str">
        <v>Монтаж и подключение светильника в армстронг</v>
      </c>
      <c r="F576" s="380" t="str">
        <v>шт</v>
      </c>
      <c r="G576" s="380">
        <v>31</v>
      </c>
      <c r="H576" s="381">
        <v>400</v>
      </c>
      <c r="I576" s="381">
        <v>0</v>
      </c>
      <c r="J576" s="381">
        <v>12400</v>
      </c>
      <c r="K576" s="407">
        <f t="shared" si="8"/>
        <v>1</v>
      </c>
    </row>
    <row r="577" spans="3:11" ht="30" x14ac:dyDescent="0.25">
      <c r="C577" s="377">
        <v>503</v>
      </c>
      <c r="D577" s="378"/>
      <c r="E577" s="379" t="str">
        <v>Датчик движения ИК встраиваемый 1200w 360 гр. 6м IP20 белый (SEN86 бел.)</v>
      </c>
      <c r="F577" s="380" t="str">
        <v>шт</v>
      </c>
      <c r="G577" s="380">
        <v>13</v>
      </c>
      <c r="H577" s="381">
        <v>450</v>
      </c>
      <c r="I577" s="381">
        <v>5850</v>
      </c>
      <c r="J577" s="381">
        <v>0</v>
      </c>
      <c r="K577" s="407">
        <f t="shared" si="8"/>
        <v>1</v>
      </c>
    </row>
    <row r="578" spans="3:11" x14ac:dyDescent="0.25">
      <c r="C578" s="377">
        <v>504</v>
      </c>
      <c r="D578" s="378"/>
      <c r="E578" s="379" t="str">
        <v xml:space="preserve">Монтаж и подключение датчика движения </v>
      </c>
      <c r="F578" s="380" t="str">
        <v>шт</v>
      </c>
      <c r="G578" s="380">
        <v>13</v>
      </c>
      <c r="H578" s="381">
        <v>360</v>
      </c>
      <c r="I578" s="381">
        <v>0</v>
      </c>
      <c r="J578" s="381">
        <v>4680</v>
      </c>
      <c r="K578" s="407">
        <f t="shared" si="8"/>
        <v>1</v>
      </c>
    </row>
    <row r="579" spans="3:11" ht="30" x14ac:dyDescent="0.25">
      <c r="C579" s="377">
        <v>505</v>
      </c>
      <c r="D579" s="378"/>
      <c r="E579" s="379" t="str">
        <v>Коробка распределительная 85х85х40мм для наружного монтажа IP55</v>
      </c>
      <c r="F579" s="380" t="str">
        <v>шт</v>
      </c>
      <c r="G579" s="380">
        <v>31</v>
      </c>
      <c r="H579" s="381">
        <v>64.680000000000007</v>
      </c>
      <c r="I579" s="381">
        <v>2005.08</v>
      </c>
      <c r="J579" s="381">
        <v>0</v>
      </c>
      <c r="K579" s="407">
        <f t="shared" si="8"/>
        <v>1</v>
      </c>
    </row>
    <row r="580" spans="3:11" ht="30" x14ac:dyDescent="0.25">
      <c r="C580" s="377">
        <v>506</v>
      </c>
      <c r="D580" s="378"/>
      <c r="E580" s="379" t="str">
        <v>Монтаж и подключение распределительных коробок</v>
      </c>
      <c r="F580" s="380" t="str">
        <v>шт</v>
      </c>
      <c r="G580" s="380">
        <v>31</v>
      </c>
      <c r="H580" s="381">
        <v>128.1</v>
      </c>
      <c r="I580" s="381">
        <v>0</v>
      </c>
      <c r="J580" s="381">
        <v>3971.1</v>
      </c>
      <c r="K580" s="407">
        <f t="shared" si="8"/>
        <v>1</v>
      </c>
    </row>
    <row r="581" spans="3:11" x14ac:dyDescent="0.25">
      <c r="C581" s="377">
        <v>0</v>
      </c>
      <c r="D581" s="378"/>
      <c r="E581" s="379" t="str">
        <v>Декоративная подсветка картины</v>
      </c>
      <c r="F581" s="380">
        <v>0</v>
      </c>
      <c r="G581" s="380">
        <v>0</v>
      </c>
      <c r="H581" s="381">
        <v>0</v>
      </c>
      <c r="I581" s="381">
        <v>0</v>
      </c>
      <c r="J581" s="381">
        <v>0</v>
      </c>
      <c r="K581" s="407">
        <f t="shared" si="8"/>
        <v>1</v>
      </c>
    </row>
    <row r="582" spans="3:11" ht="30" x14ac:dyDescent="0.25">
      <c r="C582" s="377">
        <v>507</v>
      </c>
      <c r="D582" s="378"/>
      <c r="E582" s="379" t="str">
        <v>Профиль SL-SLIM-H13M-F25-3000 ANOD ( Алюминий)</v>
      </c>
      <c r="F582" s="380" t="str">
        <v>м</v>
      </c>
      <c r="G582" s="380">
        <v>6</v>
      </c>
      <c r="H582" s="381">
        <v>850</v>
      </c>
      <c r="I582" s="381">
        <v>5100</v>
      </c>
      <c r="J582" s="381">
        <v>0</v>
      </c>
      <c r="K582" s="407">
        <f t="shared" si="8"/>
        <v>1</v>
      </c>
    </row>
    <row r="583" spans="3:11" x14ac:dyDescent="0.25">
      <c r="C583" s="377">
        <v>508</v>
      </c>
      <c r="D583" s="378"/>
      <c r="E583" s="379" t="str">
        <v>Монтаж профиля</v>
      </c>
      <c r="F583" s="380" t="str">
        <v>м</v>
      </c>
      <c r="G583" s="380">
        <v>6</v>
      </c>
      <c r="H583" s="381">
        <v>800</v>
      </c>
      <c r="I583" s="381">
        <v>0</v>
      </c>
      <c r="J583" s="381">
        <v>4800</v>
      </c>
      <c r="K583" s="407">
        <f t="shared" si="8"/>
        <v>1</v>
      </c>
    </row>
    <row r="584" spans="3:11" ht="30" x14ac:dyDescent="0.25">
      <c r="C584" s="377">
        <v>509</v>
      </c>
      <c r="D584" s="378"/>
      <c r="E584" s="379" t="str">
        <v>Лента светодиодная 9,6 Вт/м 12В IP20 4000K 120LED/м RT/RTW-A120-8-11mm SMD 2835 5 м</v>
      </c>
      <c r="F584" s="380" t="str">
        <v>шт</v>
      </c>
      <c r="G584" s="380">
        <v>2</v>
      </c>
      <c r="H584" s="381">
        <v>3150</v>
      </c>
      <c r="I584" s="381">
        <v>6300</v>
      </c>
      <c r="J584" s="381">
        <v>0</v>
      </c>
      <c r="K584" s="407">
        <f t="shared" si="8"/>
        <v>1</v>
      </c>
    </row>
    <row r="585" spans="3:11" x14ac:dyDescent="0.25">
      <c r="C585" s="377">
        <v>510</v>
      </c>
      <c r="D585" s="378"/>
      <c r="E585" s="379" t="str">
        <v>Монтаж и подключение ленты</v>
      </c>
      <c r="F585" s="380" t="str">
        <v>м</v>
      </c>
      <c r="G585" s="380">
        <v>6</v>
      </c>
      <c r="H585" s="381">
        <v>800</v>
      </c>
      <c r="I585" s="381">
        <v>0</v>
      </c>
      <c r="J585" s="381">
        <v>4800</v>
      </c>
      <c r="K585" s="407">
        <f t="shared" si="8"/>
        <v>1</v>
      </c>
    </row>
    <row r="586" spans="3:11" ht="30" x14ac:dyDescent="0.25">
      <c r="C586" s="377">
        <v>511</v>
      </c>
      <c r="D586" s="378"/>
      <c r="E586" s="379" t="str">
        <v>Блок питания ARS-150-12 (12V, 12.5A, 150W) (ARL, IP20 Сетка, 2 года)</v>
      </c>
      <c r="F586" s="380" t="str">
        <v>шт</v>
      </c>
      <c r="G586" s="380">
        <v>1</v>
      </c>
      <c r="H586" s="381">
        <v>3320</v>
      </c>
      <c r="I586" s="381">
        <v>3320</v>
      </c>
      <c r="J586" s="381">
        <v>0</v>
      </c>
      <c r="K586" s="407">
        <f t="shared" si="8"/>
        <v>1</v>
      </c>
    </row>
    <row r="587" spans="3:11" x14ac:dyDescent="0.25">
      <c r="C587" s="377">
        <v>512</v>
      </c>
      <c r="D587" s="378"/>
      <c r="E587" s="379" t="str">
        <v>Монтаж и подключение блоков питания</v>
      </c>
      <c r="F587" s="380" t="str">
        <v>шт</v>
      </c>
      <c r="G587" s="380">
        <v>1</v>
      </c>
      <c r="H587" s="381">
        <v>500</v>
      </c>
      <c r="I587" s="381">
        <v>0</v>
      </c>
      <c r="J587" s="381">
        <v>500</v>
      </c>
      <c r="K587" s="407">
        <f t="shared" si="8"/>
        <v>1</v>
      </c>
    </row>
    <row r="588" spans="3:11" x14ac:dyDescent="0.25">
      <c r="C588" s="377">
        <v>0</v>
      </c>
      <c r="D588" s="378"/>
      <c r="E588" s="379" t="str">
        <v>Декоративная подсветка зеркала</v>
      </c>
      <c r="F588" s="380">
        <v>0</v>
      </c>
      <c r="G588" s="380">
        <v>0</v>
      </c>
      <c r="H588" s="381">
        <v>0</v>
      </c>
      <c r="I588" s="381">
        <v>0</v>
      </c>
      <c r="J588" s="381">
        <v>0</v>
      </c>
      <c r="K588" s="407">
        <f t="shared" si="8"/>
        <v>1</v>
      </c>
    </row>
    <row r="589" spans="3:11" ht="30" x14ac:dyDescent="0.25">
      <c r="C589" s="377">
        <v>513</v>
      </c>
      <c r="D589" s="378"/>
      <c r="E589" s="379" t="str">
        <v>Профиль SL-SLIM-H13M-F25-3000 ANOD ( Алюминий)</v>
      </c>
      <c r="F589" s="380" t="str">
        <v>м</v>
      </c>
      <c r="G589" s="380">
        <v>6</v>
      </c>
      <c r="H589" s="381">
        <v>850</v>
      </c>
      <c r="I589" s="381">
        <v>5100</v>
      </c>
      <c r="J589" s="381">
        <v>0</v>
      </c>
      <c r="K589" s="407">
        <f t="shared" si="8"/>
        <v>1</v>
      </c>
    </row>
    <row r="590" spans="3:11" x14ac:dyDescent="0.25">
      <c r="C590" s="377">
        <v>514</v>
      </c>
      <c r="D590" s="378"/>
      <c r="E590" s="379" t="str">
        <v>Монтаж профиля</v>
      </c>
      <c r="F590" s="380" t="str">
        <v>м</v>
      </c>
      <c r="G590" s="380">
        <v>6</v>
      </c>
      <c r="H590" s="381">
        <v>800</v>
      </c>
      <c r="I590" s="381">
        <v>0</v>
      </c>
      <c r="J590" s="381">
        <v>4800</v>
      </c>
      <c r="K590" s="407">
        <f t="shared" si="8"/>
        <v>1</v>
      </c>
    </row>
    <row r="591" spans="3:11" ht="30" x14ac:dyDescent="0.25">
      <c r="C591" s="377">
        <v>515</v>
      </c>
      <c r="D591" s="378"/>
      <c r="E591" s="379" t="str">
        <v>Лента светодиодная 9,6 Вт/м 12В IP20 4000K 120LED/м RT/RTW-A120-8-11mm SMD 2835 5 м</v>
      </c>
      <c r="F591" s="380" t="str">
        <v>шт</v>
      </c>
      <c r="G591" s="380">
        <v>2</v>
      </c>
      <c r="H591" s="381">
        <v>3150</v>
      </c>
      <c r="I591" s="381">
        <v>6300</v>
      </c>
      <c r="J591" s="381">
        <v>0</v>
      </c>
      <c r="K591" s="407">
        <f t="shared" si="8"/>
        <v>1</v>
      </c>
    </row>
    <row r="592" spans="3:11" x14ac:dyDescent="0.25">
      <c r="C592" s="377">
        <v>516</v>
      </c>
      <c r="D592" s="378"/>
      <c r="E592" s="379" t="str">
        <v>Монтаж и подключение ленты</v>
      </c>
      <c r="F592" s="380" t="str">
        <v>м</v>
      </c>
      <c r="G592" s="380">
        <v>6</v>
      </c>
      <c r="H592" s="381">
        <v>800</v>
      </c>
      <c r="I592" s="381">
        <v>0</v>
      </c>
      <c r="J592" s="381">
        <v>4800</v>
      </c>
      <c r="K592" s="407">
        <f t="shared" ref="K592:K655" si="9">IF(E592&gt;0,1,0)</f>
        <v>1</v>
      </c>
    </row>
    <row r="593" spans="3:11" ht="30" x14ac:dyDescent="0.25">
      <c r="C593" s="377">
        <v>517</v>
      </c>
      <c r="D593" s="378"/>
      <c r="E593" s="379" t="str">
        <v>Блок питания ARS-150-12 (12V, 12.5A, 150W) (ARL, IP20 Сетка, 2 года)</v>
      </c>
      <c r="F593" s="380" t="str">
        <v>шт</v>
      </c>
      <c r="G593" s="380">
        <v>1</v>
      </c>
      <c r="H593" s="381">
        <v>3320</v>
      </c>
      <c r="I593" s="381">
        <v>3320</v>
      </c>
      <c r="J593" s="381">
        <v>0</v>
      </c>
      <c r="K593" s="407">
        <f t="shared" si="9"/>
        <v>1</v>
      </c>
    </row>
    <row r="594" spans="3:11" x14ac:dyDescent="0.25">
      <c r="C594" s="377">
        <v>518</v>
      </c>
      <c r="D594" s="378"/>
      <c r="E594" s="379" t="str">
        <v>Монтаж и подключение блоков питания</v>
      </c>
      <c r="F594" s="380" t="str">
        <v>шт</v>
      </c>
      <c r="G594" s="380">
        <v>1</v>
      </c>
      <c r="H594" s="381">
        <v>500</v>
      </c>
      <c r="I594" s="381">
        <v>0</v>
      </c>
      <c r="J594" s="381">
        <v>500</v>
      </c>
      <c r="K594" s="407">
        <f t="shared" si="9"/>
        <v>1</v>
      </c>
    </row>
    <row r="595" spans="3:11" x14ac:dyDescent="0.25">
      <c r="C595" s="377">
        <v>0</v>
      </c>
      <c r="D595" s="378"/>
      <c r="E595" s="379" t="str">
        <v>3.Кабельные изделия</v>
      </c>
      <c r="F595" s="380">
        <v>0</v>
      </c>
      <c r="G595" s="380">
        <v>0</v>
      </c>
      <c r="H595" s="381">
        <v>0</v>
      </c>
      <c r="I595" s="381">
        <v>0</v>
      </c>
      <c r="J595" s="381">
        <v>0</v>
      </c>
      <c r="K595" s="407">
        <f t="shared" si="9"/>
        <v>1</v>
      </c>
    </row>
    <row r="596" spans="3:11" ht="30" x14ac:dyDescent="0.25">
      <c r="C596" s="377">
        <v>519</v>
      </c>
      <c r="D596" s="378"/>
      <c r="E596" s="379" t="str">
        <v>Кабель силовой ВВГ-Пнг(А) 3x1,5 ок(N, PE)-0.66 (100м)</v>
      </c>
      <c r="F596" s="380" t="str">
        <v>м</v>
      </c>
      <c r="G596" s="380">
        <v>587</v>
      </c>
      <c r="H596" s="381">
        <v>59.91</v>
      </c>
      <c r="I596" s="381">
        <v>35167.17</v>
      </c>
      <c r="J596" s="381">
        <v>0</v>
      </c>
      <c r="K596" s="407">
        <f t="shared" si="9"/>
        <v>1</v>
      </c>
    </row>
    <row r="597" spans="3:11" ht="30" x14ac:dyDescent="0.25">
      <c r="C597" s="377">
        <v>520</v>
      </c>
      <c r="D597" s="378"/>
      <c r="E597" s="379" t="str">
        <v>Кабель силовой ВВГ-Пнг(А)-LS 3x2,5 ок(N, PE)-0.66 (100м)</v>
      </c>
      <c r="F597" s="380" t="str">
        <v>м</v>
      </c>
      <c r="G597" s="380">
        <v>1189</v>
      </c>
      <c r="H597" s="381">
        <v>98.21</v>
      </c>
      <c r="I597" s="381">
        <v>116771.69</v>
      </c>
      <c r="J597" s="381">
        <v>0</v>
      </c>
      <c r="K597" s="407">
        <f t="shared" si="9"/>
        <v>1</v>
      </c>
    </row>
    <row r="598" spans="3:11" ht="30" x14ac:dyDescent="0.25">
      <c r="C598" s="377">
        <v>521</v>
      </c>
      <c r="D598" s="378"/>
      <c r="E598" s="379" t="str">
        <v>Монтаж кабеля по кирпичной кладке и затягивание в трубы до 30мм2</v>
      </c>
      <c r="F598" s="380" t="str">
        <v>м</v>
      </c>
      <c r="G598" s="380">
        <v>1776</v>
      </c>
      <c r="H598" s="381">
        <v>88.07</v>
      </c>
      <c r="I598" s="381">
        <v>0</v>
      </c>
      <c r="J598" s="381">
        <v>156412.32</v>
      </c>
      <c r="K598" s="407">
        <f t="shared" si="9"/>
        <v>1</v>
      </c>
    </row>
    <row r="599" spans="3:11" x14ac:dyDescent="0.25">
      <c r="C599" s="377">
        <v>522</v>
      </c>
      <c r="D599" s="378"/>
      <c r="E599" s="379" t="str">
        <v xml:space="preserve">Провод ПуВ нг(А)LS 1х6.0 </v>
      </c>
      <c r="F599" s="380" t="str">
        <v>м</v>
      </c>
      <c r="G599" s="380">
        <v>387</v>
      </c>
      <c r="H599" s="381">
        <v>76.010000000000005</v>
      </c>
      <c r="I599" s="381">
        <v>29415.87</v>
      </c>
      <c r="J599" s="381">
        <v>0</v>
      </c>
      <c r="K599" s="407">
        <f t="shared" si="9"/>
        <v>1</v>
      </c>
    </row>
    <row r="600" spans="3:11" x14ac:dyDescent="0.25">
      <c r="C600" s="377">
        <v>523</v>
      </c>
      <c r="D600" s="378"/>
      <c r="E600" s="379" t="str">
        <v>Кабель силовой ВВГнг(А)-LS 1х4 ок-0,66</v>
      </c>
      <c r="F600" s="380" t="str">
        <v>м</v>
      </c>
      <c r="G600" s="380">
        <v>161</v>
      </c>
      <c r="H600" s="381">
        <v>52.48</v>
      </c>
      <c r="I600" s="381">
        <v>8449.2800000000007</v>
      </c>
      <c r="J600" s="381">
        <v>0</v>
      </c>
      <c r="K600" s="407">
        <f t="shared" si="9"/>
        <v>1</v>
      </c>
    </row>
    <row r="601" spans="3:11" x14ac:dyDescent="0.25">
      <c r="C601" s="377">
        <v>524</v>
      </c>
      <c r="D601" s="378"/>
      <c r="E601" s="379" t="str">
        <v>Провод силовой ПуВнг(А)-LS 10</v>
      </c>
      <c r="F601" s="380" t="str">
        <v>м</v>
      </c>
      <c r="G601" s="380">
        <v>276</v>
      </c>
      <c r="H601" s="381">
        <v>122.14</v>
      </c>
      <c r="I601" s="381">
        <v>33710.639999999999</v>
      </c>
      <c r="J601" s="381">
        <v>0</v>
      </c>
      <c r="K601" s="407">
        <f t="shared" si="9"/>
        <v>1</v>
      </c>
    </row>
    <row r="602" spans="3:11" ht="30" x14ac:dyDescent="0.25">
      <c r="C602" s="377">
        <v>525</v>
      </c>
      <c r="D602" s="378"/>
      <c r="E602" s="379" t="str">
        <v>Монтаж кабеля по кирпичной кладке и затягивание в трубы до 30мм2</v>
      </c>
      <c r="F602" s="380" t="str">
        <v>м</v>
      </c>
      <c r="G602" s="380">
        <v>824</v>
      </c>
      <c r="H602" s="381">
        <v>88.07</v>
      </c>
      <c r="I602" s="381">
        <v>0</v>
      </c>
      <c r="J602" s="381">
        <v>72569.679999999993</v>
      </c>
      <c r="K602" s="407">
        <f t="shared" si="9"/>
        <v>1</v>
      </c>
    </row>
    <row r="603" spans="3:11" x14ac:dyDescent="0.25">
      <c r="C603" s="377">
        <v>526</v>
      </c>
      <c r="D603" s="378"/>
      <c r="E603" s="379" t="str">
        <v>Кабель ВВГ -П нг(А)FRLS 3х1.5 0.66кВ (бухта)</v>
      </c>
      <c r="F603" s="380" t="str">
        <v>м</v>
      </c>
      <c r="G603" s="380">
        <v>83</v>
      </c>
      <c r="H603" s="381">
        <v>74.73</v>
      </c>
      <c r="I603" s="381">
        <v>6202.59</v>
      </c>
      <c r="J603" s="381">
        <v>0</v>
      </c>
      <c r="K603" s="407">
        <f t="shared" si="9"/>
        <v>1</v>
      </c>
    </row>
    <row r="604" spans="3:11" ht="30" x14ac:dyDescent="0.25">
      <c r="C604" s="377">
        <v>527</v>
      </c>
      <c r="D604" s="378"/>
      <c r="E604" s="379" t="str">
        <v>Монтаж кабеля по кирпичной кладке и затягивание в трубы до 30мм2</v>
      </c>
      <c r="F604" s="380" t="str">
        <v>м</v>
      </c>
      <c r="G604" s="380">
        <v>83</v>
      </c>
      <c r="H604" s="381">
        <v>88.07</v>
      </c>
      <c r="I604" s="381">
        <v>0</v>
      </c>
      <c r="J604" s="381">
        <v>7309.81</v>
      </c>
      <c r="K604" s="407">
        <f t="shared" si="9"/>
        <v>1</v>
      </c>
    </row>
    <row r="605" spans="3:11" x14ac:dyDescent="0.25">
      <c r="C605" s="377">
        <v>0</v>
      </c>
      <c r="D605" s="378"/>
      <c r="E605" s="379" t="str">
        <v>4.Электрортехнические изделия</v>
      </c>
      <c r="F605" s="380">
        <v>0</v>
      </c>
      <c r="G605" s="380">
        <v>0</v>
      </c>
      <c r="H605" s="381">
        <v>0</v>
      </c>
      <c r="I605" s="381">
        <v>0</v>
      </c>
      <c r="J605" s="381">
        <v>0</v>
      </c>
      <c r="K605" s="407">
        <f t="shared" si="9"/>
        <v>1</v>
      </c>
    </row>
    <row r="606" spans="3:11" ht="45" x14ac:dyDescent="0.25">
      <c r="C606" s="377">
        <v>528</v>
      </c>
      <c r="D606" s="378"/>
      <c r="E606" s="379" t="str">
        <v>BRITE Розетка двойная с заземлением с защитными шторками и крышкой 16А в сборе IP44 РСбш12-3-44-БрБ белый</v>
      </c>
      <c r="F606" s="380" t="str">
        <v>шт</v>
      </c>
      <c r="G606" s="380">
        <v>15</v>
      </c>
      <c r="H606" s="381">
        <v>361</v>
      </c>
      <c r="I606" s="381">
        <v>5415</v>
      </c>
      <c r="J606" s="381">
        <v>0</v>
      </c>
      <c r="K606" s="407">
        <f t="shared" si="9"/>
        <v>1</v>
      </c>
    </row>
    <row r="607" spans="3:11" ht="30" x14ac:dyDescent="0.25">
      <c r="C607" s="377">
        <v>529</v>
      </c>
      <c r="D607" s="378"/>
      <c r="E607" s="379" t="str">
        <v>Розетка ATLASDESIGN двойная с заземлением со шторками 16А в сборе белый</v>
      </c>
      <c r="F607" s="380" t="str">
        <v>шт</v>
      </c>
      <c r="G607" s="380">
        <v>172</v>
      </c>
      <c r="H607" s="381">
        <v>287.70999999999998</v>
      </c>
      <c r="I607" s="381">
        <v>49486.12</v>
      </c>
      <c r="J607" s="381">
        <v>0</v>
      </c>
      <c r="K607" s="407">
        <f t="shared" si="9"/>
        <v>1</v>
      </c>
    </row>
    <row r="608" spans="3:11" ht="30" x14ac:dyDescent="0.25">
      <c r="C608" s="377">
        <v>530</v>
      </c>
      <c r="D608" s="378"/>
      <c r="E608" s="379" t="str">
        <v>Монтаж и подключение розеток скрытой установки</v>
      </c>
      <c r="F608" s="380" t="str">
        <v>шт</v>
      </c>
      <c r="G608" s="380">
        <v>187</v>
      </c>
      <c r="H608" s="381">
        <v>192.15</v>
      </c>
      <c r="I608" s="381">
        <v>0</v>
      </c>
      <c r="J608" s="381">
        <v>35932.050000000003</v>
      </c>
      <c r="K608" s="407">
        <f t="shared" si="9"/>
        <v>1</v>
      </c>
    </row>
    <row r="609" spans="3:11" ht="30" x14ac:dyDescent="0.25">
      <c r="C609" s="377">
        <v>531</v>
      </c>
      <c r="D609" s="378"/>
      <c r="E609" s="379" t="str">
        <v>ЭТЮД Розетка наружная с заземлением со шторками белая (на роутер)</v>
      </c>
      <c r="F609" s="380" t="str">
        <v>шт</v>
      </c>
      <c r="G609" s="380">
        <v>15</v>
      </c>
      <c r="H609" s="381">
        <v>170.8</v>
      </c>
      <c r="I609" s="381">
        <v>2562</v>
      </c>
      <c r="J609" s="381">
        <v>0</v>
      </c>
      <c r="K609" s="407">
        <f t="shared" si="9"/>
        <v>1</v>
      </c>
    </row>
    <row r="610" spans="3:11" ht="30" x14ac:dyDescent="0.25">
      <c r="C610" s="377">
        <v>532</v>
      </c>
      <c r="D610" s="378"/>
      <c r="E610" s="379" t="str">
        <v>Монтаж и подключение розеток и выключателей открытой установки</v>
      </c>
      <c r="F610" s="380" t="str">
        <v>шт</v>
      </c>
      <c r="G610" s="380">
        <v>15</v>
      </c>
      <c r="H610" s="381">
        <v>256.2</v>
      </c>
      <c r="I610" s="381">
        <v>0</v>
      </c>
      <c r="J610" s="381">
        <v>3843</v>
      </c>
      <c r="K610" s="407">
        <f t="shared" si="9"/>
        <v>1</v>
      </c>
    </row>
    <row r="611" spans="3:11" ht="30" x14ac:dyDescent="0.25">
      <c r="C611" s="377">
        <v>533</v>
      </c>
      <c r="D611" s="378"/>
      <c r="E611" s="379" t="str">
        <v>Разъем РШ-ВШ 32А 250В 2P+PE(ОУ) пластиковый белый Simple</v>
      </c>
      <c r="F611" s="380" t="str">
        <v>шт</v>
      </c>
      <c r="G611" s="380">
        <v>15</v>
      </c>
      <c r="H611" s="381">
        <v>278.79000000000002</v>
      </c>
      <c r="I611" s="381">
        <v>4181.8500000000004</v>
      </c>
      <c r="J611" s="381">
        <v>0</v>
      </c>
      <c r="K611" s="407">
        <f t="shared" si="9"/>
        <v>1</v>
      </c>
    </row>
    <row r="612" spans="3:11" ht="30" x14ac:dyDescent="0.25">
      <c r="C612" s="377">
        <v>534</v>
      </c>
      <c r="D612" s="378"/>
      <c r="E612" s="379" t="str">
        <v>Монтаж и подключение силовой розетки на электроплиту</v>
      </c>
      <c r="F612" s="380" t="str">
        <v>шт</v>
      </c>
      <c r="G612" s="380">
        <v>15</v>
      </c>
      <c r="H612" s="381">
        <v>344.27</v>
      </c>
      <c r="I612" s="381">
        <v>0</v>
      </c>
      <c r="J612" s="381">
        <v>5164.05</v>
      </c>
      <c r="K612" s="407">
        <f t="shared" si="9"/>
        <v>1</v>
      </c>
    </row>
    <row r="613" spans="3:11" ht="30" x14ac:dyDescent="0.25">
      <c r="C613" s="377">
        <v>535</v>
      </c>
      <c r="D613" s="378"/>
      <c r="E613" s="379" t="str">
        <v>Гермес PLUS Розетка с заземлением наружная с крышкой IP54</v>
      </c>
      <c r="F613" s="380" t="str">
        <v>шт</v>
      </c>
      <c r="G613" s="380">
        <v>2</v>
      </c>
      <c r="H613" s="381">
        <v>330.93</v>
      </c>
      <c r="I613" s="381">
        <v>661.86</v>
      </c>
      <c r="J613" s="381">
        <v>0</v>
      </c>
      <c r="K613" s="407">
        <f t="shared" si="9"/>
        <v>1</v>
      </c>
    </row>
    <row r="614" spans="3:11" ht="30" x14ac:dyDescent="0.25">
      <c r="C614" s="377">
        <v>536</v>
      </c>
      <c r="D614" s="378"/>
      <c r="E614" s="379" t="str">
        <v>Монтаж и подключение розеток и выключателей открытой установки</v>
      </c>
      <c r="F614" s="380" t="str">
        <v>шт</v>
      </c>
      <c r="G614" s="380">
        <v>2</v>
      </c>
      <c r="H614" s="381">
        <v>256.2</v>
      </c>
      <c r="I614" s="381">
        <v>0</v>
      </c>
      <c r="J614" s="381">
        <v>512.4</v>
      </c>
      <c r="K614" s="407">
        <f t="shared" si="9"/>
        <v>1</v>
      </c>
    </row>
    <row r="615" spans="3:11" ht="30" x14ac:dyDescent="0.25">
      <c r="C615" s="377">
        <v>537</v>
      </c>
      <c r="D615" s="378"/>
      <c r="E615" s="379" t="str">
        <v>Выключатель одноклавишный ATLASDESIGN схема 1 10АХ механизм белый</v>
      </c>
      <c r="F615" s="380" t="str">
        <v>шт</v>
      </c>
      <c r="G615" s="380">
        <v>12</v>
      </c>
      <c r="H615" s="381">
        <v>136.99</v>
      </c>
      <c r="I615" s="381">
        <v>1643.88</v>
      </c>
      <c r="J615" s="381">
        <v>0</v>
      </c>
      <c r="K615" s="407">
        <f t="shared" si="9"/>
        <v>1</v>
      </c>
    </row>
    <row r="616" spans="3:11" ht="30" x14ac:dyDescent="0.25">
      <c r="C616" s="377">
        <v>538</v>
      </c>
      <c r="D616" s="378"/>
      <c r="E616" s="379" t="str">
        <v>Выключатель двухклавишный ATLASDESIGN схема 5 10АХ механизм белый</v>
      </c>
      <c r="F616" s="380" t="str">
        <v>шт</v>
      </c>
      <c r="G616" s="380">
        <v>55</v>
      </c>
      <c r="H616" s="381">
        <v>178.27</v>
      </c>
      <c r="I616" s="381">
        <v>9804.85</v>
      </c>
      <c r="J616" s="381">
        <v>0</v>
      </c>
      <c r="K616" s="407">
        <f t="shared" si="9"/>
        <v>1</v>
      </c>
    </row>
    <row r="617" spans="3:11" ht="30" x14ac:dyDescent="0.25">
      <c r="C617" s="377">
        <v>539</v>
      </c>
      <c r="D617" s="378"/>
      <c r="E617" s="379" t="str">
        <v>Выключатель трехклавишный ATLASDESIGN схема 1+1+1 10АХ механизм белый</v>
      </c>
      <c r="F617" s="380" t="str">
        <v>шт</v>
      </c>
      <c r="G617" s="380">
        <v>15</v>
      </c>
      <c r="H617" s="381">
        <v>274</v>
      </c>
      <c r="I617" s="381">
        <v>4110</v>
      </c>
      <c r="J617" s="381">
        <v>0</v>
      </c>
      <c r="K617" s="407">
        <f t="shared" si="9"/>
        <v>1</v>
      </c>
    </row>
    <row r="618" spans="3:11" x14ac:dyDescent="0.25">
      <c r="C618" s="377">
        <v>540</v>
      </c>
      <c r="D618" s="378"/>
      <c r="E618" s="379" t="str">
        <v>Рамка однопостовая ATLASDESIGN белый</v>
      </c>
      <c r="F618" s="380" t="str">
        <v>шт</v>
      </c>
      <c r="G618" s="380">
        <v>82</v>
      </c>
      <c r="H618" s="381">
        <v>44.84</v>
      </c>
      <c r="I618" s="381">
        <v>3676.88</v>
      </c>
      <c r="J618" s="381">
        <v>0</v>
      </c>
      <c r="K618" s="407">
        <f t="shared" si="9"/>
        <v>1</v>
      </c>
    </row>
    <row r="619" spans="3:11" ht="30" x14ac:dyDescent="0.25">
      <c r="C619" s="377">
        <v>541</v>
      </c>
      <c r="D619" s="378"/>
      <c r="E619" s="379" t="str">
        <v>Монтаж и подключение выключателей скрытой установки</v>
      </c>
      <c r="F619" s="380" t="str">
        <v>шт</v>
      </c>
      <c r="G619" s="380">
        <v>82</v>
      </c>
      <c r="H619" s="381">
        <v>192.15</v>
      </c>
      <c r="I619" s="381">
        <v>0</v>
      </c>
      <c r="J619" s="381">
        <v>15756.3</v>
      </c>
      <c r="K619" s="407">
        <f t="shared" si="9"/>
        <v>1</v>
      </c>
    </row>
    <row r="620" spans="3:11" x14ac:dyDescent="0.25">
      <c r="C620" s="377">
        <v>542</v>
      </c>
      <c r="D620" s="378"/>
      <c r="E620" s="379" t="str">
        <v>КРЗ-0,4</v>
      </c>
      <c r="F620" s="380" t="str">
        <v>шт</v>
      </c>
      <c r="G620" s="380">
        <v>15</v>
      </c>
      <c r="H620" s="381">
        <v>285.02</v>
      </c>
      <c r="I620" s="381">
        <v>4275.3</v>
      </c>
      <c r="J620" s="381">
        <v>0</v>
      </c>
      <c r="K620" s="407">
        <f t="shared" si="9"/>
        <v>1</v>
      </c>
    </row>
    <row r="621" spans="3:11" x14ac:dyDescent="0.25">
      <c r="C621" s="377">
        <v>543</v>
      </c>
      <c r="D621" s="378"/>
      <c r="E621" s="379" t="str">
        <v>Монтаж и подключение коробки заземления КРЗ</v>
      </c>
      <c r="F621" s="380" t="str">
        <v>шт</v>
      </c>
      <c r="G621" s="380">
        <v>15</v>
      </c>
      <c r="H621" s="381">
        <v>343.74</v>
      </c>
      <c r="I621" s="381">
        <v>0</v>
      </c>
      <c r="J621" s="381">
        <v>5156.1000000000004</v>
      </c>
      <c r="K621" s="407">
        <f t="shared" si="9"/>
        <v>1</v>
      </c>
    </row>
    <row r="622" spans="3:11" ht="45" x14ac:dyDescent="0.25">
      <c r="C622" s="377">
        <v>544</v>
      </c>
      <c r="D622" s="378"/>
      <c r="E622" s="379" t="str">
        <v>Звонок Зуммер-1-04 (2ТК) двухтональный без кнопки пластик АБС проводной 220В (Зуммер-1-04 (2ТК))</v>
      </c>
      <c r="F622" s="380" t="str">
        <v>шт</v>
      </c>
      <c r="G622" s="380">
        <v>15</v>
      </c>
      <c r="H622" s="381">
        <v>261.54000000000002</v>
      </c>
      <c r="I622" s="381">
        <v>3923.1</v>
      </c>
      <c r="J622" s="381">
        <v>0</v>
      </c>
      <c r="K622" s="407">
        <f t="shared" si="9"/>
        <v>1</v>
      </c>
    </row>
    <row r="623" spans="3:11" x14ac:dyDescent="0.25">
      <c r="C623" s="377">
        <v>545</v>
      </c>
      <c r="D623" s="378"/>
      <c r="E623" s="379" t="str">
        <v>Беларусь Кнопка для звонков</v>
      </c>
      <c r="F623" s="380" t="str">
        <v>шт</v>
      </c>
      <c r="G623" s="380">
        <v>15</v>
      </c>
      <c r="H623" s="381">
        <v>74.73</v>
      </c>
      <c r="I623" s="381">
        <v>1120.95</v>
      </c>
      <c r="J623" s="381">
        <v>0</v>
      </c>
      <c r="K623" s="407">
        <f t="shared" si="9"/>
        <v>1</v>
      </c>
    </row>
    <row r="624" spans="3:11" x14ac:dyDescent="0.25">
      <c r="C624" s="377">
        <v>546</v>
      </c>
      <c r="D624" s="378"/>
      <c r="E624" s="379" t="str">
        <v>Монтаж и подключение звонка</v>
      </c>
      <c r="F624" s="380" t="str">
        <v>шт</v>
      </c>
      <c r="G624" s="380">
        <v>15</v>
      </c>
      <c r="H624" s="381">
        <v>160.13</v>
      </c>
      <c r="I624" s="381">
        <v>0</v>
      </c>
      <c r="J624" s="381">
        <v>2401.9499999999998</v>
      </c>
      <c r="K624" s="407">
        <f t="shared" si="9"/>
        <v>1</v>
      </c>
    </row>
    <row r="625" spans="3:11" x14ac:dyDescent="0.25">
      <c r="C625" s="377">
        <v>547</v>
      </c>
      <c r="D625" s="378"/>
      <c r="E625" s="379" t="str">
        <v>Монтаж и подключение кнопки звонка</v>
      </c>
      <c r="F625" s="380" t="str">
        <v>шт</v>
      </c>
      <c r="G625" s="380">
        <v>15</v>
      </c>
      <c r="H625" s="381">
        <v>160.13</v>
      </c>
      <c r="I625" s="381">
        <v>0</v>
      </c>
      <c r="J625" s="381">
        <v>2401.9499999999998</v>
      </c>
      <c r="K625" s="407">
        <f t="shared" si="9"/>
        <v>1</v>
      </c>
    </row>
    <row r="626" spans="3:11" x14ac:dyDescent="0.25">
      <c r="C626" s="377">
        <v>0</v>
      </c>
      <c r="D626" s="378"/>
      <c r="E626" s="379" t="str">
        <v>5.Электромонтажные изделия</v>
      </c>
      <c r="F626" s="380">
        <v>0</v>
      </c>
      <c r="G626" s="380">
        <v>0</v>
      </c>
      <c r="H626" s="381">
        <v>0</v>
      </c>
      <c r="I626" s="381">
        <v>0</v>
      </c>
      <c r="J626" s="381">
        <v>0</v>
      </c>
      <c r="K626" s="407">
        <f t="shared" si="9"/>
        <v>1</v>
      </c>
    </row>
    <row r="627" spans="3:11" x14ac:dyDescent="0.25">
      <c r="C627" s="377">
        <v>548</v>
      </c>
      <c r="D627" s="378"/>
      <c r="E627" s="379" t="str">
        <v>Скрутка СИЗ-1 2.5-4.5мм желтая</v>
      </c>
      <c r="F627" s="380" t="str">
        <v>шт</v>
      </c>
      <c r="G627" s="380">
        <v>200</v>
      </c>
      <c r="H627" s="381">
        <v>4.0599999999999996</v>
      </c>
      <c r="I627" s="381">
        <v>812</v>
      </c>
      <c r="J627" s="381">
        <v>0</v>
      </c>
      <c r="K627" s="407">
        <f t="shared" si="9"/>
        <v>1</v>
      </c>
    </row>
    <row r="628" spans="3:11" x14ac:dyDescent="0.25">
      <c r="C628" s="377">
        <v>549</v>
      </c>
      <c r="D628" s="378"/>
      <c r="E628" s="379" t="str">
        <v>Скрутка СИЗ-1 4-11мм красная</v>
      </c>
      <c r="F628" s="380" t="str">
        <v>шт</v>
      </c>
      <c r="G628" s="380">
        <v>1000</v>
      </c>
      <c r="H628" s="381">
        <v>5.34</v>
      </c>
      <c r="I628" s="381">
        <v>5340</v>
      </c>
      <c r="J628" s="381">
        <v>0</v>
      </c>
      <c r="K628" s="407">
        <f t="shared" si="9"/>
        <v>1</v>
      </c>
    </row>
    <row r="629" spans="3:11" x14ac:dyDescent="0.25">
      <c r="C629" s="377">
        <v>550</v>
      </c>
      <c r="D629" s="378"/>
      <c r="E629" s="379" t="str">
        <v>Бирка кабельная У-134 квадрат 55х55 мм</v>
      </c>
      <c r="F629" s="380" t="str">
        <v>шт</v>
      </c>
      <c r="G629" s="380">
        <v>15</v>
      </c>
      <c r="H629" s="381">
        <v>2.46</v>
      </c>
      <c r="I629" s="381">
        <v>36.9</v>
      </c>
      <c r="J629" s="381">
        <v>0</v>
      </c>
      <c r="K629" s="407">
        <f t="shared" si="9"/>
        <v>1</v>
      </c>
    </row>
    <row r="630" spans="3:11" x14ac:dyDescent="0.25">
      <c r="C630" s="377">
        <v>551</v>
      </c>
      <c r="D630" s="378"/>
      <c r="E630" s="379" t="str">
        <v>Коробка установочная 68мм (С3М2)</v>
      </c>
      <c r="F630" s="380" t="str">
        <v>шт</v>
      </c>
      <c r="G630" s="380">
        <v>32</v>
      </c>
      <c r="H630" s="381">
        <v>12.81</v>
      </c>
      <c r="I630" s="381">
        <v>409.92</v>
      </c>
      <c r="J630" s="381">
        <v>0</v>
      </c>
      <c r="K630" s="407">
        <f t="shared" si="9"/>
        <v>1</v>
      </c>
    </row>
    <row r="631" spans="3:11" ht="30" x14ac:dyDescent="0.25">
      <c r="C631" s="377">
        <v>552</v>
      </c>
      <c r="D631" s="378"/>
      <c r="E631" s="379" t="str">
        <v>Высверливание отверстия в кирпиче и вмазывание установочной коробки</v>
      </c>
      <c r="F631" s="380" t="str">
        <v>шт</v>
      </c>
      <c r="G631" s="380">
        <v>32</v>
      </c>
      <c r="H631" s="381">
        <v>320.25</v>
      </c>
      <c r="I631" s="381">
        <v>0</v>
      </c>
      <c r="J631" s="381">
        <v>10248</v>
      </c>
      <c r="K631" s="407">
        <f t="shared" si="9"/>
        <v>1</v>
      </c>
    </row>
    <row r="632" spans="3:11" x14ac:dyDescent="0.25">
      <c r="C632" s="377">
        <v>553</v>
      </c>
      <c r="D632" s="378"/>
      <c r="E632" s="379" t="str">
        <v>Крышка КОН-1М-04</v>
      </c>
      <c r="F632" s="380" t="str">
        <v>шт</v>
      </c>
      <c r="G632" s="380">
        <v>186</v>
      </c>
      <c r="H632" s="381">
        <v>58.21</v>
      </c>
      <c r="I632" s="381">
        <v>10827.06</v>
      </c>
      <c r="J632" s="381">
        <v>0</v>
      </c>
      <c r="K632" s="407">
        <f t="shared" si="9"/>
        <v>1</v>
      </c>
    </row>
    <row r="633" spans="3:11" x14ac:dyDescent="0.25">
      <c r="C633" s="377">
        <v>554</v>
      </c>
      <c r="D633" s="378"/>
      <c r="E633" s="379" t="str">
        <v>Монтаж крышки КОН-1М-04</v>
      </c>
      <c r="F633" s="380" t="str">
        <v>шт</v>
      </c>
      <c r="G633" s="380">
        <v>186</v>
      </c>
      <c r="H633" s="381">
        <v>80.06</v>
      </c>
      <c r="I633" s="381">
        <v>0</v>
      </c>
      <c r="J633" s="381">
        <v>14891.16</v>
      </c>
      <c r="K633" s="407">
        <f t="shared" si="9"/>
        <v>1</v>
      </c>
    </row>
    <row r="634" spans="3:11" x14ac:dyDescent="0.25">
      <c r="C634" s="377">
        <v>555</v>
      </c>
      <c r="D634" s="378"/>
      <c r="E634" s="379" t="str">
        <v>Подрозетник Ф65мм</v>
      </c>
      <c r="F634" s="380" t="str">
        <v>шт</v>
      </c>
      <c r="G634" s="380">
        <v>15</v>
      </c>
      <c r="H634" s="381">
        <v>53.38</v>
      </c>
      <c r="I634" s="381">
        <v>800.7</v>
      </c>
      <c r="J634" s="381">
        <v>0</v>
      </c>
      <c r="K634" s="407">
        <f t="shared" si="9"/>
        <v>1</v>
      </c>
    </row>
    <row r="635" spans="3:11" x14ac:dyDescent="0.25">
      <c r="C635" s="377">
        <v>556</v>
      </c>
      <c r="D635" s="378"/>
      <c r="E635" s="379" t="str">
        <v>Подрозетник Ф100мм</v>
      </c>
      <c r="F635" s="380" t="str">
        <v>шт</v>
      </c>
      <c r="G635" s="380">
        <v>15</v>
      </c>
      <c r="H635" s="381">
        <v>64.05</v>
      </c>
      <c r="I635" s="381">
        <v>960.75</v>
      </c>
      <c r="J635" s="381">
        <v>0</v>
      </c>
      <c r="K635" s="407">
        <f t="shared" si="9"/>
        <v>1</v>
      </c>
    </row>
    <row r="636" spans="3:11" x14ac:dyDescent="0.25">
      <c r="C636" s="377">
        <v>557</v>
      </c>
      <c r="D636" s="378"/>
      <c r="E636" s="379" t="str">
        <v>Монтаж подрозетника</v>
      </c>
      <c r="F636" s="380" t="str">
        <v>шт</v>
      </c>
      <c r="G636" s="380">
        <v>30</v>
      </c>
      <c r="H636" s="381">
        <v>80.06</v>
      </c>
      <c r="I636" s="381">
        <v>0</v>
      </c>
      <c r="J636" s="381">
        <v>2401.8000000000002</v>
      </c>
      <c r="K636" s="407">
        <f t="shared" si="9"/>
        <v>1</v>
      </c>
    </row>
    <row r="637" spans="3:11" x14ac:dyDescent="0.25">
      <c r="C637" s="377">
        <v>0</v>
      </c>
      <c r="D637" s="378"/>
      <c r="E637" s="379" t="str">
        <v>6. Материалы</v>
      </c>
      <c r="F637" s="380">
        <v>0</v>
      </c>
      <c r="G637" s="380">
        <v>0</v>
      </c>
      <c r="H637" s="381">
        <v>0</v>
      </c>
      <c r="I637" s="381">
        <v>0</v>
      </c>
      <c r="J637" s="381">
        <v>0</v>
      </c>
      <c r="K637" s="407">
        <f t="shared" si="9"/>
        <v>1</v>
      </c>
    </row>
    <row r="638" spans="3:11" ht="30" x14ac:dyDescent="0.25">
      <c r="C638" s="377">
        <v>558</v>
      </c>
      <c r="D638" s="378"/>
      <c r="E638" s="379" t="str">
        <v>Пена монтажная Roof Complect огнеупорная (890гр)</v>
      </c>
      <c r="F638" s="380" t="str">
        <v>шт</v>
      </c>
      <c r="G638" s="380">
        <v>8</v>
      </c>
      <c r="H638" s="381">
        <v>640.5</v>
      </c>
      <c r="I638" s="381">
        <v>5124</v>
      </c>
      <c r="J638" s="381">
        <v>0</v>
      </c>
      <c r="K638" s="407">
        <f t="shared" si="9"/>
        <v>1</v>
      </c>
    </row>
    <row r="639" spans="3:11" x14ac:dyDescent="0.25">
      <c r="C639" s="377">
        <v>559</v>
      </c>
      <c r="D639" s="378"/>
      <c r="E639" s="379" t="str">
        <v>Герметик огнезащитный ведро 10кг</v>
      </c>
      <c r="F639" s="380" t="str">
        <v>шт</v>
      </c>
      <c r="G639" s="380">
        <v>1</v>
      </c>
      <c r="H639" s="381">
        <v>2028.25</v>
      </c>
      <c r="I639" s="381">
        <v>2028.25</v>
      </c>
      <c r="J639" s="381">
        <v>0</v>
      </c>
      <c r="K639" s="407">
        <f t="shared" si="9"/>
        <v>1</v>
      </c>
    </row>
    <row r="640" spans="3:11" x14ac:dyDescent="0.25">
      <c r="C640" s="377">
        <v>0</v>
      </c>
      <c r="D640" s="378"/>
      <c r="E640" s="379" t="str">
        <v>Ось 15-18/И-К (4.БС21М секция №6)</v>
      </c>
      <c r="F640" s="380">
        <v>0</v>
      </c>
      <c r="G640" s="380">
        <v>0</v>
      </c>
      <c r="H640" s="381">
        <v>0</v>
      </c>
      <c r="I640" s="381">
        <v>0</v>
      </c>
      <c r="J640" s="381">
        <v>0</v>
      </c>
      <c r="K640" s="407">
        <f t="shared" si="9"/>
        <v>1</v>
      </c>
    </row>
    <row r="641" spans="3:11" x14ac:dyDescent="0.25">
      <c r="C641" s="377">
        <v>0</v>
      </c>
      <c r="D641" s="378"/>
      <c r="E641" s="379" t="str">
        <v>1.Низковольтное оборудование</v>
      </c>
      <c r="F641" s="380">
        <v>0</v>
      </c>
      <c r="G641" s="380">
        <v>0</v>
      </c>
      <c r="H641" s="381">
        <v>0</v>
      </c>
      <c r="I641" s="381">
        <v>0</v>
      </c>
      <c r="J641" s="381">
        <v>0</v>
      </c>
      <c r="K641" s="407">
        <f t="shared" si="9"/>
        <v>1</v>
      </c>
    </row>
    <row r="642" spans="3:11" x14ac:dyDescent="0.25">
      <c r="C642" s="377">
        <v>560</v>
      </c>
      <c r="D642" s="378"/>
      <c r="E642" s="379" t="str">
        <v>ЩК в комплекте</v>
      </c>
      <c r="F642" s="380" t="str">
        <v>шт</v>
      </c>
      <c r="G642" s="380">
        <v>12</v>
      </c>
      <c r="H642" s="381">
        <v>6351.63</v>
      </c>
      <c r="I642" s="381">
        <v>76219.56</v>
      </c>
      <c r="J642" s="381">
        <v>0</v>
      </c>
      <c r="K642" s="407">
        <f t="shared" si="9"/>
        <v>1</v>
      </c>
    </row>
    <row r="643" spans="3:11" ht="30" x14ac:dyDescent="0.25">
      <c r="C643" s="377">
        <v>561</v>
      </c>
      <c r="D643" s="378"/>
      <c r="E643" s="379" t="str">
        <v>Счетчик электронный, 230В, 5(80)А, 1/2 кл.точности СЕ207 R7 849.2.ОА.QUVLF SPds</v>
      </c>
      <c r="F643" s="380" t="str">
        <v>шт</v>
      </c>
      <c r="G643" s="380">
        <v>12</v>
      </c>
      <c r="H643" s="381">
        <v>0</v>
      </c>
      <c r="I643" s="381">
        <v>0</v>
      </c>
      <c r="J643" s="381">
        <v>0</v>
      </c>
      <c r="K643" s="407">
        <f t="shared" si="9"/>
        <v>1</v>
      </c>
    </row>
    <row r="644" spans="3:11" x14ac:dyDescent="0.25">
      <c r="C644" s="377">
        <v>562</v>
      </c>
      <c r="D644" s="378"/>
      <c r="E644" s="379" t="str">
        <v>Монтаж и подключение ЩК</v>
      </c>
      <c r="F644" s="380" t="str">
        <v>шт</v>
      </c>
      <c r="G644" s="380">
        <v>12</v>
      </c>
      <c r="H644" s="381">
        <v>2668.75</v>
      </c>
      <c r="I644" s="381">
        <v>0</v>
      </c>
      <c r="J644" s="381">
        <v>32025</v>
      </c>
      <c r="K644" s="407">
        <f t="shared" si="9"/>
        <v>1</v>
      </c>
    </row>
    <row r="645" spans="3:11" x14ac:dyDescent="0.25">
      <c r="C645" s="377">
        <v>563</v>
      </c>
      <c r="D645" s="378"/>
      <c r="E645" s="379" t="str">
        <v>Кабель-канал 60х40 ЭЛЕКОР белый (18м) IEK</v>
      </c>
      <c r="F645" s="380" t="str">
        <v>м</v>
      </c>
      <c r="G645" s="380">
        <v>12</v>
      </c>
      <c r="H645" s="381">
        <v>264.60000000000002</v>
      </c>
      <c r="I645" s="381">
        <v>3175.2</v>
      </c>
      <c r="J645" s="381">
        <v>0</v>
      </c>
      <c r="K645" s="407">
        <f t="shared" si="9"/>
        <v>1</v>
      </c>
    </row>
    <row r="646" spans="3:11" x14ac:dyDescent="0.25">
      <c r="C646" s="377">
        <v>564</v>
      </c>
      <c r="D646" s="378"/>
      <c r="E646" s="379" t="str">
        <v>Монтаж кабель-канала</v>
      </c>
      <c r="F646" s="380" t="str">
        <v>м</v>
      </c>
      <c r="G646" s="380">
        <v>12</v>
      </c>
      <c r="H646" s="381">
        <v>330.75</v>
      </c>
      <c r="I646" s="381">
        <v>0</v>
      </c>
      <c r="J646" s="381">
        <v>3969</v>
      </c>
      <c r="K646" s="407">
        <f t="shared" si="9"/>
        <v>1</v>
      </c>
    </row>
    <row r="647" spans="3:11" ht="75" x14ac:dyDescent="0.25">
      <c r="C647" s="377">
        <v>565</v>
      </c>
      <c r="D647" s="378"/>
      <c r="E647" s="379" t="str">
        <v>TITAN 3 Корпус металлический ЩРн-24 (395х310х120) IP31 (шкаф ЩВР комплектуется: Выключатель автоматический трехполюсный 25А C ВА47-29 4.5кА-1шт;Шина N ''ноль'' на DIN-изоляторе Ni ШНИ-6х9-10-Д-С-2шт.)</v>
      </c>
      <c r="F647" s="380" t="str">
        <v>шт</v>
      </c>
      <c r="G647" s="380">
        <v>3</v>
      </c>
      <c r="H647" s="381">
        <v>3600</v>
      </c>
      <c r="I647" s="381">
        <v>10800</v>
      </c>
      <c r="J647" s="381">
        <v>0</v>
      </c>
      <c r="K647" s="407">
        <f t="shared" si="9"/>
        <v>1</v>
      </c>
    </row>
    <row r="648" spans="3:11" x14ac:dyDescent="0.25">
      <c r="C648" s="377">
        <v>566</v>
      </c>
      <c r="D648" s="378"/>
      <c r="E648" s="379" t="str">
        <v>Монтаж корпуса щита ЩРВ</v>
      </c>
      <c r="F648" s="380" t="str">
        <v>шт</v>
      </c>
      <c r="G648" s="380">
        <v>3</v>
      </c>
      <c r="H648" s="381">
        <v>1300</v>
      </c>
      <c r="I648" s="381">
        <v>0</v>
      </c>
      <c r="J648" s="381">
        <v>3900</v>
      </c>
      <c r="K648" s="407">
        <f t="shared" si="9"/>
        <v>1</v>
      </c>
    </row>
    <row r="649" spans="3:11" x14ac:dyDescent="0.25">
      <c r="C649" s="377">
        <v>567</v>
      </c>
      <c r="D649" s="378"/>
      <c r="E649" s="379" t="str">
        <v>Корпус щита этажного ЩЭ</v>
      </c>
      <c r="F649" s="380" t="str">
        <v>шт</v>
      </c>
      <c r="G649" s="380">
        <v>4</v>
      </c>
      <c r="H649" s="381">
        <v>8486.6299999999992</v>
      </c>
      <c r="I649" s="381">
        <v>33946.519999999997</v>
      </c>
      <c r="J649" s="381">
        <v>0</v>
      </c>
      <c r="K649" s="407">
        <f t="shared" si="9"/>
        <v>1</v>
      </c>
    </row>
    <row r="650" spans="3:11" x14ac:dyDescent="0.25">
      <c r="C650" s="377">
        <v>568</v>
      </c>
      <c r="D650" s="378"/>
      <c r="E650" s="379" t="str">
        <v>Монтаж Корпуса щита этажного</v>
      </c>
      <c r="F650" s="380" t="str">
        <v>шт</v>
      </c>
      <c r="G650" s="380">
        <v>4</v>
      </c>
      <c r="H650" s="381">
        <v>918.05</v>
      </c>
      <c r="I650" s="381">
        <v>0</v>
      </c>
      <c r="J650" s="381">
        <v>3672.2</v>
      </c>
      <c r="K650" s="407">
        <f t="shared" si="9"/>
        <v>1</v>
      </c>
    </row>
    <row r="651" spans="3:11" x14ac:dyDescent="0.25">
      <c r="C651" s="377">
        <v>569</v>
      </c>
      <c r="D651" s="378"/>
      <c r="E651" s="379" t="str">
        <v>Панель из листовой стали 330х980</v>
      </c>
      <c r="F651" s="380" t="str">
        <v>шт</v>
      </c>
      <c r="G651" s="380">
        <v>4</v>
      </c>
      <c r="H651" s="381">
        <v>1761.38</v>
      </c>
      <c r="I651" s="381">
        <v>7045.52</v>
      </c>
      <c r="J651" s="381">
        <v>0</v>
      </c>
      <c r="K651" s="407">
        <f t="shared" si="9"/>
        <v>1</v>
      </c>
    </row>
    <row r="652" spans="3:11" x14ac:dyDescent="0.25">
      <c r="C652" s="377">
        <v>570</v>
      </c>
      <c r="D652" s="378"/>
      <c r="E652" s="379" t="str">
        <v>Монтаж панели</v>
      </c>
      <c r="F652" s="380" t="str">
        <v>шт</v>
      </c>
      <c r="G652" s="380">
        <v>4</v>
      </c>
      <c r="H652" s="381">
        <v>560.44000000000005</v>
      </c>
      <c r="I652" s="381">
        <v>0</v>
      </c>
      <c r="J652" s="381">
        <v>2241.7600000000002</v>
      </c>
      <c r="K652" s="407">
        <f t="shared" si="9"/>
        <v>1</v>
      </c>
    </row>
    <row r="653" spans="3:11" x14ac:dyDescent="0.25">
      <c r="C653" s="377">
        <v>0</v>
      </c>
      <c r="D653" s="378"/>
      <c r="E653" s="379" t="str">
        <v>Щит этажный на 4 квартиры состоит (на 3 ЩЭ):</v>
      </c>
      <c r="F653" s="380">
        <v>0</v>
      </c>
      <c r="G653" s="380">
        <v>0</v>
      </c>
      <c r="H653" s="381">
        <v>0</v>
      </c>
      <c r="I653" s="381">
        <v>0</v>
      </c>
      <c r="J653" s="381">
        <v>0</v>
      </c>
      <c r="K653" s="407">
        <f t="shared" si="9"/>
        <v>1</v>
      </c>
    </row>
    <row r="654" spans="3:11" ht="30" x14ac:dyDescent="0.25">
      <c r="C654" s="377">
        <v>571</v>
      </c>
      <c r="D654" s="378"/>
      <c r="E654" s="379" t="str">
        <v>Выключатель автоматический двухполюсный 50А С ВА47-29 4.5кА (MVA20-2-050-C)</v>
      </c>
      <c r="F654" s="380" t="str">
        <v>шт</v>
      </c>
      <c r="G654" s="380">
        <v>12</v>
      </c>
      <c r="H654" s="381">
        <v>461.93</v>
      </c>
      <c r="I654" s="381">
        <v>5543.16</v>
      </c>
      <c r="J654" s="381">
        <v>0</v>
      </c>
      <c r="K654" s="407">
        <f t="shared" si="9"/>
        <v>1</v>
      </c>
    </row>
    <row r="655" spans="3:11" ht="30" x14ac:dyDescent="0.25">
      <c r="C655" s="377">
        <v>572</v>
      </c>
      <c r="D655" s="378"/>
      <c r="E655" s="379" t="str">
        <v>Сжим ответвительный У-859 м50-70/о4-35 (У-859МУ3)</v>
      </c>
      <c r="F655" s="380" t="str">
        <v>шт</v>
      </c>
      <c r="G655" s="380">
        <v>15</v>
      </c>
      <c r="H655" s="381">
        <v>98.61</v>
      </c>
      <c r="I655" s="381">
        <v>1479.15</v>
      </c>
      <c r="J655" s="381">
        <v>0</v>
      </c>
      <c r="K655" s="407">
        <f t="shared" si="9"/>
        <v>1</v>
      </c>
    </row>
    <row r="656" spans="3:11" ht="30" x14ac:dyDescent="0.25">
      <c r="C656" s="377">
        <v>573</v>
      </c>
      <c r="D656" s="378"/>
      <c r="E656" s="379" t="str">
        <v>Розетка на DIN-рейку с заземлением контактов РАр 10-3-ОП</v>
      </c>
      <c r="F656" s="380" t="str">
        <v>шт</v>
      </c>
      <c r="G656" s="380">
        <v>4</v>
      </c>
      <c r="H656" s="381">
        <v>288.23</v>
      </c>
      <c r="I656" s="381">
        <v>1152.92</v>
      </c>
      <c r="J656" s="381">
        <v>0</v>
      </c>
      <c r="K656" s="407">
        <f t="shared" ref="K656:K719" si="10">IF(E656&gt;0,1,0)</f>
        <v>1</v>
      </c>
    </row>
    <row r="657" spans="3:11" x14ac:dyDescent="0.25">
      <c r="C657" s="377">
        <v>574</v>
      </c>
      <c r="D657" s="378"/>
      <c r="E657" s="379" t="str">
        <v>Расключение щита этажного ЩЭ</v>
      </c>
      <c r="F657" s="380" t="str">
        <v>шт</v>
      </c>
      <c r="G657" s="380">
        <v>3</v>
      </c>
      <c r="H657" s="381">
        <v>3502.5</v>
      </c>
      <c r="I657" s="381">
        <v>0</v>
      </c>
      <c r="J657" s="381">
        <v>10507.5</v>
      </c>
      <c r="K657" s="407">
        <f t="shared" si="10"/>
        <v>1</v>
      </c>
    </row>
    <row r="658" spans="3:11" x14ac:dyDescent="0.25">
      <c r="C658" s="377">
        <v>0</v>
      </c>
      <c r="D658" s="378"/>
      <c r="E658" s="379" t="str">
        <v>2.Светотехническая продукция</v>
      </c>
      <c r="F658" s="380">
        <v>0</v>
      </c>
      <c r="G658" s="380">
        <v>0</v>
      </c>
      <c r="H658" s="381">
        <v>0</v>
      </c>
      <c r="I658" s="381">
        <v>0</v>
      </c>
      <c r="J658" s="381">
        <v>0</v>
      </c>
      <c r="K658" s="407">
        <f t="shared" si="10"/>
        <v>1</v>
      </c>
    </row>
    <row r="659" spans="3:11" x14ac:dyDescent="0.25">
      <c r="C659" s="377">
        <v>575</v>
      </c>
      <c r="D659" s="378"/>
      <c r="E659" s="379" t="str">
        <v>Патрон подвесной Е27 пластик белый</v>
      </c>
      <c r="F659" s="380" t="str">
        <v>шт</v>
      </c>
      <c r="G659" s="380">
        <v>62</v>
      </c>
      <c r="H659" s="381">
        <v>24.55</v>
      </c>
      <c r="I659" s="381">
        <v>1522.1</v>
      </c>
      <c r="J659" s="381">
        <v>0</v>
      </c>
      <c r="K659" s="407">
        <f t="shared" si="10"/>
        <v>1</v>
      </c>
    </row>
    <row r="660" spans="3:11" x14ac:dyDescent="0.25">
      <c r="C660" s="377">
        <v>576</v>
      </c>
      <c r="D660" s="378"/>
      <c r="E660" s="379" t="str">
        <v>Подключение подвесного патрона</v>
      </c>
      <c r="F660" s="380" t="str">
        <v>шт</v>
      </c>
      <c r="G660" s="380">
        <v>62</v>
      </c>
      <c r="H660" s="381">
        <v>213.5</v>
      </c>
      <c r="I660" s="381">
        <v>0</v>
      </c>
      <c r="J660" s="381">
        <v>13237</v>
      </c>
      <c r="K660" s="407">
        <f t="shared" si="10"/>
        <v>1</v>
      </c>
    </row>
    <row r="661" spans="3:11" x14ac:dyDescent="0.25">
      <c r="C661" s="377">
        <v>577</v>
      </c>
      <c r="D661" s="378"/>
      <c r="E661" s="379" t="str">
        <v>Лампа светодиодная LED 11вт E27 белый ECO</v>
      </c>
      <c r="F661" s="380" t="str">
        <v>шт</v>
      </c>
      <c r="G661" s="380">
        <v>62</v>
      </c>
      <c r="H661" s="381">
        <v>96.08</v>
      </c>
      <c r="I661" s="381">
        <v>5956.96</v>
      </c>
      <c r="J661" s="381">
        <v>0</v>
      </c>
      <c r="K661" s="407">
        <f t="shared" si="10"/>
        <v>1</v>
      </c>
    </row>
    <row r="662" spans="3:11" ht="45" x14ac:dyDescent="0.25">
      <c r="C662" s="377">
        <v>578</v>
      </c>
      <c r="D662" s="378"/>
      <c r="E662" s="379" t="str">
        <v>358882 STREET NT22 396 черный Светильник ландшафтный светодиодный IP54 LED 4000К 18W 220V OPAL пластиковый корпус</v>
      </c>
      <c r="F662" s="380" t="str">
        <v>шт</v>
      </c>
      <c r="G662" s="380">
        <v>12</v>
      </c>
      <c r="H662" s="381">
        <v>2500</v>
      </c>
      <c r="I662" s="381">
        <v>30000</v>
      </c>
      <c r="J662" s="381">
        <v>0</v>
      </c>
      <c r="K662" s="407">
        <f t="shared" si="10"/>
        <v>1</v>
      </c>
    </row>
    <row r="663" spans="3:11" x14ac:dyDescent="0.25">
      <c r="C663" s="377">
        <v>579</v>
      </c>
      <c r="D663" s="378"/>
      <c r="E663" s="379" t="str">
        <v>Монтаж и подключение накладного светильника</v>
      </c>
      <c r="F663" s="380" t="str">
        <v>шт</v>
      </c>
      <c r="G663" s="380">
        <v>12</v>
      </c>
      <c r="H663" s="381">
        <v>384.3</v>
      </c>
      <c r="I663" s="381">
        <v>0</v>
      </c>
      <c r="J663" s="381">
        <v>4611.6000000000004</v>
      </c>
      <c r="K663" s="407">
        <f t="shared" si="10"/>
        <v>1</v>
      </c>
    </row>
    <row r="664" spans="3:11" x14ac:dyDescent="0.25">
      <c r="C664" s="377">
        <v>580</v>
      </c>
      <c r="D664" s="378"/>
      <c r="E664" s="379" t="str">
        <v>БРА Kink light мелисса 08438-2, 19(21)</v>
      </c>
      <c r="F664" s="380" t="str">
        <v>шт</v>
      </c>
      <c r="G664" s="380">
        <v>4</v>
      </c>
      <c r="H664" s="381">
        <v>6950</v>
      </c>
      <c r="I664" s="381">
        <v>27800</v>
      </c>
      <c r="J664" s="381">
        <v>0</v>
      </c>
      <c r="K664" s="407">
        <f t="shared" si="10"/>
        <v>1</v>
      </c>
    </row>
    <row r="665" spans="3:11" x14ac:dyDescent="0.25">
      <c r="C665" s="377">
        <v>581</v>
      </c>
      <c r="D665" s="378"/>
      <c r="E665" s="379" t="str">
        <v>Бра настенная</v>
      </c>
      <c r="F665" s="380" t="str">
        <v>шт</v>
      </c>
      <c r="G665" s="380">
        <v>4</v>
      </c>
      <c r="H665" s="381">
        <v>1050</v>
      </c>
      <c r="I665" s="381">
        <v>0</v>
      </c>
      <c r="J665" s="381">
        <v>4200</v>
      </c>
      <c r="K665" s="407">
        <f t="shared" si="10"/>
        <v>1</v>
      </c>
    </row>
    <row r="666" spans="3:11" ht="30" x14ac:dyDescent="0.25">
      <c r="C666" s="377">
        <v>582</v>
      </c>
      <c r="D666" s="378"/>
      <c r="E666" s="379" t="str">
        <v>Светильник светодиодный SPO-950-3-40K-018 18Вт 4000К 1890Лм IP40 595х180х40 матовый</v>
      </c>
      <c r="F666" s="380" t="str">
        <v>шт</v>
      </c>
      <c r="G666" s="380">
        <v>36</v>
      </c>
      <c r="H666" s="381">
        <v>1636.25</v>
      </c>
      <c r="I666" s="381">
        <v>58905</v>
      </c>
      <c r="J666" s="381">
        <v>0</v>
      </c>
      <c r="K666" s="407">
        <f t="shared" si="10"/>
        <v>1</v>
      </c>
    </row>
    <row r="667" spans="3:11" x14ac:dyDescent="0.25">
      <c r="C667" s="377">
        <v>583</v>
      </c>
      <c r="D667" s="378"/>
      <c r="E667" s="379" t="str">
        <v>Монтаж и подключение светильника в армстронг</v>
      </c>
      <c r="F667" s="380" t="str">
        <v>шт</v>
      </c>
      <c r="G667" s="380">
        <v>36</v>
      </c>
      <c r="H667" s="381">
        <v>400</v>
      </c>
      <c r="I667" s="381">
        <v>0</v>
      </c>
      <c r="J667" s="381">
        <v>14400</v>
      </c>
      <c r="K667" s="407">
        <f t="shared" si="10"/>
        <v>1</v>
      </c>
    </row>
    <row r="668" spans="3:11" ht="30" x14ac:dyDescent="0.25">
      <c r="C668" s="377">
        <v>584</v>
      </c>
      <c r="D668" s="378"/>
      <c r="E668" s="379" t="str">
        <v>Датчик движения ИК встраиваемый 1200w 360 гр. 6м IP20 белый (SEN86 бел.)</v>
      </c>
      <c r="F668" s="380" t="str">
        <v>шт</v>
      </c>
      <c r="G668" s="380">
        <v>14</v>
      </c>
      <c r="H668" s="381">
        <v>450</v>
      </c>
      <c r="I668" s="381">
        <v>6300</v>
      </c>
      <c r="J668" s="381">
        <v>0</v>
      </c>
      <c r="K668" s="407">
        <f t="shared" si="10"/>
        <v>1</v>
      </c>
    </row>
    <row r="669" spans="3:11" x14ac:dyDescent="0.25">
      <c r="C669" s="377">
        <v>585</v>
      </c>
      <c r="D669" s="378"/>
      <c r="E669" s="379" t="str">
        <v xml:space="preserve">Монтаж и подключение датчика движения </v>
      </c>
      <c r="F669" s="380" t="str">
        <v>шт</v>
      </c>
      <c r="G669" s="380">
        <v>14</v>
      </c>
      <c r="H669" s="381">
        <v>360</v>
      </c>
      <c r="I669" s="381">
        <v>0</v>
      </c>
      <c r="J669" s="381">
        <v>5040</v>
      </c>
      <c r="K669" s="407">
        <f t="shared" si="10"/>
        <v>1</v>
      </c>
    </row>
    <row r="670" spans="3:11" ht="30" x14ac:dyDescent="0.25">
      <c r="C670" s="377">
        <v>586</v>
      </c>
      <c r="D670" s="378"/>
      <c r="E670" s="379" t="str">
        <v>Коробка распределительная 85х85х40мм для наружного монтажа IP55</v>
      </c>
      <c r="F670" s="380" t="str">
        <v>шт</v>
      </c>
      <c r="G670" s="380">
        <v>36</v>
      </c>
      <c r="H670" s="381">
        <v>64.680000000000007</v>
      </c>
      <c r="I670" s="381">
        <v>2328.48</v>
      </c>
      <c r="J670" s="381">
        <v>0</v>
      </c>
      <c r="K670" s="407">
        <f t="shared" si="10"/>
        <v>1</v>
      </c>
    </row>
    <row r="671" spans="3:11" ht="30" x14ac:dyDescent="0.25">
      <c r="C671" s="377">
        <v>587</v>
      </c>
      <c r="D671" s="378"/>
      <c r="E671" s="379" t="str">
        <v>Монтаж и подключение распределительных коробок</v>
      </c>
      <c r="F671" s="380" t="str">
        <v>шт</v>
      </c>
      <c r="G671" s="380">
        <v>36</v>
      </c>
      <c r="H671" s="381">
        <v>128.1</v>
      </c>
      <c r="I671" s="381">
        <v>0</v>
      </c>
      <c r="J671" s="381">
        <v>4611.6000000000004</v>
      </c>
      <c r="K671" s="407">
        <f t="shared" si="10"/>
        <v>1</v>
      </c>
    </row>
    <row r="672" spans="3:11" x14ac:dyDescent="0.25">
      <c r="C672" s="377">
        <v>0</v>
      </c>
      <c r="D672" s="378"/>
      <c r="E672" s="379" t="str">
        <v>Декоративная подсветка картины</v>
      </c>
      <c r="F672" s="380">
        <v>0</v>
      </c>
      <c r="G672" s="380">
        <v>0</v>
      </c>
      <c r="H672" s="381">
        <v>0</v>
      </c>
      <c r="I672" s="381">
        <v>0</v>
      </c>
      <c r="J672" s="381">
        <v>0</v>
      </c>
      <c r="K672" s="407">
        <f t="shared" si="10"/>
        <v>1</v>
      </c>
    </row>
    <row r="673" spans="3:11" ht="30" x14ac:dyDescent="0.25">
      <c r="C673" s="377">
        <v>588</v>
      </c>
      <c r="D673" s="378"/>
      <c r="E673" s="379" t="str">
        <v>Профиль SL-SLIM-H13M-F25-3000 ANOD ( Алюминий)</v>
      </c>
      <c r="F673" s="380" t="str">
        <v>м</v>
      </c>
      <c r="G673" s="380">
        <v>12</v>
      </c>
      <c r="H673" s="381">
        <v>850</v>
      </c>
      <c r="I673" s="381">
        <v>10200</v>
      </c>
      <c r="J673" s="381">
        <v>0</v>
      </c>
      <c r="K673" s="407">
        <f t="shared" si="10"/>
        <v>1</v>
      </c>
    </row>
    <row r="674" spans="3:11" x14ac:dyDescent="0.25">
      <c r="C674" s="377">
        <v>589</v>
      </c>
      <c r="D674" s="378"/>
      <c r="E674" s="379" t="str">
        <v>Монтаж профиля</v>
      </c>
      <c r="F674" s="380" t="str">
        <v>м</v>
      </c>
      <c r="G674" s="380">
        <v>12</v>
      </c>
      <c r="H674" s="381">
        <v>800</v>
      </c>
      <c r="I674" s="381">
        <v>0</v>
      </c>
      <c r="J674" s="381">
        <v>9600</v>
      </c>
      <c r="K674" s="407">
        <f t="shared" si="10"/>
        <v>1</v>
      </c>
    </row>
    <row r="675" spans="3:11" ht="30" x14ac:dyDescent="0.25">
      <c r="C675" s="377">
        <v>590</v>
      </c>
      <c r="D675" s="378"/>
      <c r="E675" s="379" t="str">
        <v>Лента светодиодная 9,6 Вт/м 12В IP20 4000K 120LED/м RT/RTW-A120-8-11mm SMD 2835 5 м</v>
      </c>
      <c r="F675" s="380" t="str">
        <v>шт</v>
      </c>
      <c r="G675" s="380">
        <v>4</v>
      </c>
      <c r="H675" s="381">
        <v>3150</v>
      </c>
      <c r="I675" s="381">
        <v>12600</v>
      </c>
      <c r="J675" s="381">
        <v>0</v>
      </c>
      <c r="K675" s="407">
        <f t="shared" si="10"/>
        <v>1</v>
      </c>
    </row>
    <row r="676" spans="3:11" x14ac:dyDescent="0.25">
      <c r="C676" s="377">
        <v>591</v>
      </c>
      <c r="D676" s="378"/>
      <c r="E676" s="379" t="str">
        <v>Монтаж и подключение ленты</v>
      </c>
      <c r="F676" s="380" t="str">
        <v>м</v>
      </c>
      <c r="G676" s="380">
        <v>12</v>
      </c>
      <c r="H676" s="381">
        <v>800</v>
      </c>
      <c r="I676" s="381">
        <v>0</v>
      </c>
      <c r="J676" s="381">
        <v>9600</v>
      </c>
      <c r="K676" s="407">
        <f t="shared" si="10"/>
        <v>1</v>
      </c>
    </row>
    <row r="677" spans="3:11" ht="30" x14ac:dyDescent="0.25">
      <c r="C677" s="377">
        <v>592</v>
      </c>
      <c r="D677" s="378"/>
      <c r="E677" s="379" t="str">
        <v>Блок питания ARS-150-12 (12V, 12.5A, 150W) (ARL, IP20 Сетка, 2 года)</v>
      </c>
      <c r="F677" s="380" t="str">
        <v>шт</v>
      </c>
      <c r="G677" s="380">
        <v>2</v>
      </c>
      <c r="H677" s="381">
        <v>3320</v>
      </c>
      <c r="I677" s="381">
        <v>6640</v>
      </c>
      <c r="J677" s="381">
        <v>0</v>
      </c>
      <c r="K677" s="407">
        <f t="shared" si="10"/>
        <v>1</v>
      </c>
    </row>
    <row r="678" spans="3:11" x14ac:dyDescent="0.25">
      <c r="C678" s="377">
        <v>593</v>
      </c>
      <c r="D678" s="378"/>
      <c r="E678" s="379" t="str">
        <v>Монтаж и подключение блоков питания</v>
      </c>
      <c r="F678" s="380" t="str">
        <v>шт</v>
      </c>
      <c r="G678" s="380">
        <v>2</v>
      </c>
      <c r="H678" s="381">
        <v>500</v>
      </c>
      <c r="I678" s="381">
        <v>0</v>
      </c>
      <c r="J678" s="381">
        <v>1000</v>
      </c>
      <c r="K678" s="407">
        <f t="shared" si="10"/>
        <v>1</v>
      </c>
    </row>
    <row r="679" spans="3:11" x14ac:dyDescent="0.25">
      <c r="C679" s="377">
        <v>0</v>
      </c>
      <c r="D679" s="378"/>
      <c r="E679" s="379" t="str">
        <v>Декоративная подсветка зеркала</v>
      </c>
      <c r="F679" s="380">
        <v>0</v>
      </c>
      <c r="G679" s="380">
        <v>0</v>
      </c>
      <c r="H679" s="381">
        <v>0</v>
      </c>
      <c r="I679" s="381">
        <v>0</v>
      </c>
      <c r="J679" s="381">
        <v>0</v>
      </c>
      <c r="K679" s="407">
        <f t="shared" si="10"/>
        <v>1</v>
      </c>
    </row>
    <row r="680" spans="3:11" ht="30" x14ac:dyDescent="0.25">
      <c r="C680" s="377">
        <v>594</v>
      </c>
      <c r="D680" s="378"/>
      <c r="E680" s="379" t="str">
        <v>Профиль SL-SLIM-H13M-F25-3000 ANOD ( Алюминий)</v>
      </c>
      <c r="F680" s="380" t="str">
        <v>м</v>
      </c>
      <c r="G680" s="380">
        <v>12</v>
      </c>
      <c r="H680" s="381">
        <v>850</v>
      </c>
      <c r="I680" s="381">
        <v>10200</v>
      </c>
      <c r="J680" s="381">
        <v>0</v>
      </c>
      <c r="K680" s="407">
        <f t="shared" si="10"/>
        <v>1</v>
      </c>
    </row>
    <row r="681" spans="3:11" x14ac:dyDescent="0.25">
      <c r="C681" s="377">
        <v>595</v>
      </c>
      <c r="D681" s="378"/>
      <c r="E681" s="379" t="str">
        <v>Монтаж профиля</v>
      </c>
      <c r="F681" s="380" t="str">
        <v>м</v>
      </c>
      <c r="G681" s="380">
        <v>12</v>
      </c>
      <c r="H681" s="381">
        <v>800</v>
      </c>
      <c r="I681" s="381">
        <v>0</v>
      </c>
      <c r="J681" s="381">
        <v>9600</v>
      </c>
      <c r="K681" s="407">
        <f t="shared" si="10"/>
        <v>1</v>
      </c>
    </row>
    <row r="682" spans="3:11" ht="30" x14ac:dyDescent="0.25">
      <c r="C682" s="377">
        <v>596</v>
      </c>
      <c r="D682" s="378"/>
      <c r="E682" s="379" t="str">
        <v>Лента светодиодная 9,6 Вт/м 12В IP20 4000K 120LED/м RT/RTW-A120-8-11mm SMD 2835 5 м</v>
      </c>
      <c r="F682" s="380" t="str">
        <v>шт</v>
      </c>
      <c r="G682" s="380">
        <v>4</v>
      </c>
      <c r="H682" s="381">
        <v>3150</v>
      </c>
      <c r="I682" s="381">
        <v>12600</v>
      </c>
      <c r="J682" s="381">
        <v>0</v>
      </c>
      <c r="K682" s="407">
        <f t="shared" si="10"/>
        <v>1</v>
      </c>
    </row>
    <row r="683" spans="3:11" x14ac:dyDescent="0.25">
      <c r="C683" s="377">
        <v>597</v>
      </c>
      <c r="D683" s="378"/>
      <c r="E683" s="379" t="str">
        <v>Монтаж и подключение ленты</v>
      </c>
      <c r="F683" s="380" t="str">
        <v>м</v>
      </c>
      <c r="G683" s="380">
        <v>12</v>
      </c>
      <c r="H683" s="381">
        <v>800</v>
      </c>
      <c r="I683" s="381">
        <v>0</v>
      </c>
      <c r="J683" s="381">
        <v>9600</v>
      </c>
      <c r="K683" s="407">
        <f t="shared" si="10"/>
        <v>1</v>
      </c>
    </row>
    <row r="684" spans="3:11" ht="30" x14ac:dyDescent="0.25">
      <c r="C684" s="377">
        <v>598</v>
      </c>
      <c r="D684" s="378"/>
      <c r="E684" s="379" t="str">
        <v>Блок питания ARS-150-12 (12V, 12.5A, 150W) (ARL, IP20 Сетка, 2 года)</v>
      </c>
      <c r="F684" s="380" t="str">
        <v>шт</v>
      </c>
      <c r="G684" s="380">
        <v>2</v>
      </c>
      <c r="H684" s="381">
        <v>3320</v>
      </c>
      <c r="I684" s="381">
        <v>6640</v>
      </c>
      <c r="J684" s="381">
        <v>0</v>
      </c>
      <c r="K684" s="407">
        <f t="shared" si="10"/>
        <v>1</v>
      </c>
    </row>
    <row r="685" spans="3:11" x14ac:dyDescent="0.25">
      <c r="C685" s="377">
        <v>599</v>
      </c>
      <c r="D685" s="378"/>
      <c r="E685" s="379" t="str">
        <v>Монтаж и подключение блоков питания</v>
      </c>
      <c r="F685" s="380" t="str">
        <v>шт</v>
      </c>
      <c r="G685" s="380">
        <v>2</v>
      </c>
      <c r="H685" s="381">
        <v>500</v>
      </c>
      <c r="I685" s="381">
        <v>0</v>
      </c>
      <c r="J685" s="381">
        <v>1000</v>
      </c>
      <c r="K685" s="407">
        <f t="shared" si="10"/>
        <v>1</v>
      </c>
    </row>
    <row r="686" spans="3:11" x14ac:dyDescent="0.25">
      <c r="C686" s="377">
        <v>0</v>
      </c>
      <c r="D686" s="378"/>
      <c r="E686" s="379" t="str">
        <v>3.Кабельные изделия</v>
      </c>
      <c r="F686" s="380">
        <v>0</v>
      </c>
      <c r="G686" s="380">
        <v>0</v>
      </c>
      <c r="H686" s="381">
        <v>0</v>
      </c>
      <c r="I686" s="381">
        <v>0</v>
      </c>
      <c r="J686" s="381">
        <v>0</v>
      </c>
      <c r="K686" s="407">
        <f t="shared" si="10"/>
        <v>1</v>
      </c>
    </row>
    <row r="687" spans="3:11" ht="30" x14ac:dyDescent="0.25">
      <c r="C687" s="377">
        <v>600</v>
      </c>
      <c r="D687" s="378"/>
      <c r="E687" s="379" t="str">
        <v>Кабель силовой ВВГ-Пнг(А) 3x1,5 ок(N, PE)-0.66 (100м)</v>
      </c>
      <c r="F687" s="380" t="str">
        <v>м</v>
      </c>
      <c r="G687" s="380">
        <v>502</v>
      </c>
      <c r="H687" s="381">
        <v>59.91</v>
      </c>
      <c r="I687" s="381">
        <v>30074.82</v>
      </c>
      <c r="J687" s="381">
        <v>0</v>
      </c>
      <c r="K687" s="407">
        <f t="shared" si="10"/>
        <v>1</v>
      </c>
    </row>
    <row r="688" spans="3:11" ht="30" x14ac:dyDescent="0.25">
      <c r="C688" s="377">
        <v>601</v>
      </c>
      <c r="D688" s="378"/>
      <c r="E688" s="379" t="str">
        <v>Кабель силовой ВВГ-Пнг(А)-LS 3x2,5 ок(N, PE)-0.66 (100м)</v>
      </c>
      <c r="F688" s="380" t="str">
        <v>м</v>
      </c>
      <c r="G688" s="380">
        <v>949</v>
      </c>
      <c r="H688" s="381">
        <v>98.21</v>
      </c>
      <c r="I688" s="381">
        <v>93201.29</v>
      </c>
      <c r="J688" s="381">
        <v>0</v>
      </c>
      <c r="K688" s="407">
        <f t="shared" si="10"/>
        <v>1</v>
      </c>
    </row>
    <row r="689" spans="3:11" ht="30" x14ac:dyDescent="0.25">
      <c r="C689" s="377">
        <v>602</v>
      </c>
      <c r="D689" s="378"/>
      <c r="E689" s="379" t="str">
        <v>Монтаж кабеля по кирпичной кладке и затягивание в трубы до 30мм2</v>
      </c>
      <c r="F689" s="380" t="str">
        <v>м</v>
      </c>
      <c r="G689" s="380">
        <v>1451</v>
      </c>
      <c r="H689" s="381">
        <v>88.07</v>
      </c>
      <c r="I689" s="381">
        <v>0</v>
      </c>
      <c r="J689" s="381">
        <v>127789.57</v>
      </c>
      <c r="K689" s="407">
        <f t="shared" si="10"/>
        <v>1</v>
      </c>
    </row>
    <row r="690" spans="3:11" x14ac:dyDescent="0.25">
      <c r="C690" s="377">
        <v>603</v>
      </c>
      <c r="D690" s="378"/>
      <c r="E690" s="379" t="str">
        <v xml:space="preserve">Провод ПуВ нг(А)LS 1х6.0 </v>
      </c>
      <c r="F690" s="380" t="str">
        <v>м</v>
      </c>
      <c r="G690" s="380">
        <v>306</v>
      </c>
      <c r="H690" s="381">
        <v>76.010000000000005</v>
      </c>
      <c r="I690" s="381">
        <v>23259.06</v>
      </c>
      <c r="J690" s="381">
        <v>0</v>
      </c>
      <c r="K690" s="407">
        <f t="shared" si="10"/>
        <v>1</v>
      </c>
    </row>
    <row r="691" spans="3:11" x14ac:dyDescent="0.25">
      <c r="C691" s="377">
        <v>604</v>
      </c>
      <c r="D691" s="378"/>
      <c r="E691" s="379" t="str">
        <v>Кабель силовой ВВГнг(А)-LS 1х4 ок-0,66</v>
      </c>
      <c r="F691" s="380" t="str">
        <v>м</v>
      </c>
      <c r="G691" s="380">
        <v>119</v>
      </c>
      <c r="H691" s="381">
        <v>52.48</v>
      </c>
      <c r="I691" s="381">
        <v>6245.12</v>
      </c>
      <c r="J691" s="381">
        <v>0</v>
      </c>
      <c r="K691" s="407">
        <f t="shared" si="10"/>
        <v>1</v>
      </c>
    </row>
    <row r="692" spans="3:11" x14ac:dyDescent="0.25">
      <c r="C692" s="377">
        <v>605</v>
      </c>
      <c r="D692" s="378"/>
      <c r="E692" s="379" t="str">
        <v>Провод силовой ПуВнг(А)-LS 10</v>
      </c>
      <c r="F692" s="380" t="str">
        <v>м</v>
      </c>
      <c r="G692" s="380">
        <v>213</v>
      </c>
      <c r="H692" s="381">
        <v>122.14</v>
      </c>
      <c r="I692" s="381">
        <v>26015.82</v>
      </c>
      <c r="J692" s="381">
        <v>0</v>
      </c>
      <c r="K692" s="407">
        <f t="shared" si="10"/>
        <v>1</v>
      </c>
    </row>
    <row r="693" spans="3:11" ht="30" x14ac:dyDescent="0.25">
      <c r="C693" s="377">
        <v>606</v>
      </c>
      <c r="D693" s="378"/>
      <c r="E693" s="379" t="str">
        <v>Монтаж кабеля по кирпичной кладке и затягивание в трубы до 30мм2</v>
      </c>
      <c r="F693" s="380" t="str">
        <v>м</v>
      </c>
      <c r="G693" s="380">
        <v>638</v>
      </c>
      <c r="H693" s="381">
        <v>88.07</v>
      </c>
      <c r="I693" s="381">
        <v>0</v>
      </c>
      <c r="J693" s="381">
        <v>56188.66</v>
      </c>
      <c r="K693" s="407">
        <f t="shared" si="10"/>
        <v>1</v>
      </c>
    </row>
    <row r="694" spans="3:11" x14ac:dyDescent="0.25">
      <c r="C694" s="377">
        <v>607</v>
      </c>
      <c r="D694" s="378"/>
      <c r="E694" s="379" t="str">
        <v>Кабель ВВГ -П нг(А)FRLS 3х1.5 0.66кВ (бухта)</v>
      </c>
      <c r="F694" s="380" t="str">
        <v>м</v>
      </c>
      <c r="G694" s="380">
        <v>117</v>
      </c>
      <c r="H694" s="381">
        <v>74.73</v>
      </c>
      <c r="I694" s="381">
        <v>8743.41</v>
      </c>
      <c r="J694" s="381">
        <v>0</v>
      </c>
      <c r="K694" s="407">
        <f t="shared" si="10"/>
        <v>1</v>
      </c>
    </row>
    <row r="695" spans="3:11" ht="30" x14ac:dyDescent="0.25">
      <c r="C695" s="377">
        <v>608</v>
      </c>
      <c r="D695" s="378"/>
      <c r="E695" s="379" t="str">
        <v>Монтаж кабеля по кирпичной кладке и затягивание в трубы до 30мм2</v>
      </c>
      <c r="F695" s="380" t="str">
        <v>м</v>
      </c>
      <c r="G695" s="380">
        <v>117</v>
      </c>
      <c r="H695" s="381">
        <v>88.07</v>
      </c>
      <c r="I695" s="381">
        <v>0</v>
      </c>
      <c r="J695" s="381">
        <v>10304.19</v>
      </c>
      <c r="K695" s="407">
        <f t="shared" si="10"/>
        <v>1</v>
      </c>
    </row>
    <row r="696" spans="3:11" x14ac:dyDescent="0.25">
      <c r="C696" s="377">
        <v>0</v>
      </c>
      <c r="D696" s="378"/>
      <c r="E696" s="379" t="str">
        <v>4.Электрортехнические изделия</v>
      </c>
      <c r="F696" s="380">
        <v>0</v>
      </c>
      <c r="G696" s="380">
        <v>0</v>
      </c>
      <c r="H696" s="381">
        <v>0</v>
      </c>
      <c r="I696" s="381">
        <v>0</v>
      </c>
      <c r="J696" s="381">
        <v>0</v>
      </c>
      <c r="K696" s="407">
        <f t="shared" si="10"/>
        <v>1</v>
      </c>
    </row>
    <row r="697" spans="3:11" ht="45" x14ac:dyDescent="0.25">
      <c r="C697" s="377">
        <v>609</v>
      </c>
      <c r="D697" s="378"/>
      <c r="E697" s="379" t="str">
        <v>BRITE Розетка двойная с заземлением с защитными шторками и крышкой 16А в сборе IP44 РСбш12-3-44-БрБ белый</v>
      </c>
      <c r="F697" s="380" t="str">
        <v>шт</v>
      </c>
      <c r="G697" s="380">
        <v>12</v>
      </c>
      <c r="H697" s="381">
        <v>361</v>
      </c>
      <c r="I697" s="381">
        <v>4332</v>
      </c>
      <c r="J697" s="381">
        <v>0</v>
      </c>
      <c r="K697" s="407">
        <f t="shared" si="10"/>
        <v>1</v>
      </c>
    </row>
    <row r="698" spans="3:11" ht="30" x14ac:dyDescent="0.25">
      <c r="C698" s="377">
        <v>610</v>
      </c>
      <c r="D698" s="378"/>
      <c r="E698" s="379" t="str">
        <v>Розетка ATLASDESIGN двойная с заземлением со шторками 16А в сборе белый</v>
      </c>
      <c r="F698" s="380" t="str">
        <v>шт</v>
      </c>
      <c r="G698" s="380">
        <v>132</v>
      </c>
      <c r="H698" s="381">
        <v>287.70999999999998</v>
      </c>
      <c r="I698" s="381">
        <v>37977.72</v>
      </c>
      <c r="J698" s="381">
        <v>0</v>
      </c>
      <c r="K698" s="407">
        <f t="shared" si="10"/>
        <v>1</v>
      </c>
    </row>
    <row r="699" spans="3:11" ht="30" x14ac:dyDescent="0.25">
      <c r="C699" s="377">
        <v>611</v>
      </c>
      <c r="D699" s="378"/>
      <c r="E699" s="379" t="str">
        <v>Монтаж и подключение розеток скрытой установки</v>
      </c>
      <c r="F699" s="380" t="str">
        <v>шт</v>
      </c>
      <c r="G699" s="380">
        <v>144</v>
      </c>
      <c r="H699" s="381">
        <v>192.15</v>
      </c>
      <c r="I699" s="381">
        <v>0</v>
      </c>
      <c r="J699" s="381">
        <v>27669.599999999999</v>
      </c>
      <c r="K699" s="407">
        <f t="shared" si="10"/>
        <v>1</v>
      </c>
    </row>
    <row r="700" spans="3:11" ht="30" x14ac:dyDescent="0.25">
      <c r="C700" s="377">
        <v>612</v>
      </c>
      <c r="D700" s="378"/>
      <c r="E700" s="379" t="str">
        <v>ЭТЮД Розетка наружная с заземлением со шторками белая (на роутер)</v>
      </c>
      <c r="F700" s="380" t="str">
        <v>шт</v>
      </c>
      <c r="G700" s="380">
        <v>12</v>
      </c>
      <c r="H700" s="381">
        <v>170.8</v>
      </c>
      <c r="I700" s="381">
        <v>2049.6</v>
      </c>
      <c r="J700" s="381">
        <v>0</v>
      </c>
      <c r="K700" s="407">
        <f t="shared" si="10"/>
        <v>1</v>
      </c>
    </row>
    <row r="701" spans="3:11" ht="30" x14ac:dyDescent="0.25">
      <c r="C701" s="377">
        <v>613</v>
      </c>
      <c r="D701" s="378"/>
      <c r="E701" s="379" t="str">
        <v>Монтаж и подключение розеток и выключателей открытой установки</v>
      </c>
      <c r="F701" s="380" t="str">
        <v>шт</v>
      </c>
      <c r="G701" s="380">
        <v>12</v>
      </c>
      <c r="H701" s="381">
        <v>256.2</v>
      </c>
      <c r="I701" s="381">
        <v>0</v>
      </c>
      <c r="J701" s="381">
        <v>3074.4</v>
      </c>
      <c r="K701" s="407">
        <f t="shared" si="10"/>
        <v>1</v>
      </c>
    </row>
    <row r="702" spans="3:11" ht="30" x14ac:dyDescent="0.25">
      <c r="C702" s="377">
        <v>614</v>
      </c>
      <c r="D702" s="378"/>
      <c r="E702" s="379" t="str">
        <v>Разъем РШ-ВШ 32А 250В 2P+PE(ОУ) пластиковый белый Simple</v>
      </c>
      <c r="F702" s="380" t="str">
        <v>шт</v>
      </c>
      <c r="G702" s="380">
        <v>12</v>
      </c>
      <c r="H702" s="381">
        <v>278.79000000000002</v>
      </c>
      <c r="I702" s="381">
        <v>3345.48</v>
      </c>
      <c r="J702" s="381">
        <v>0</v>
      </c>
      <c r="K702" s="407">
        <f t="shared" si="10"/>
        <v>1</v>
      </c>
    </row>
    <row r="703" spans="3:11" ht="30" x14ac:dyDescent="0.25">
      <c r="C703" s="377">
        <v>615</v>
      </c>
      <c r="D703" s="378"/>
      <c r="E703" s="379" t="str">
        <v>Монтаж и подключение силовой розетки на электроплиту</v>
      </c>
      <c r="F703" s="380" t="str">
        <v>шт</v>
      </c>
      <c r="G703" s="380">
        <v>12</v>
      </c>
      <c r="H703" s="381">
        <v>344.27</v>
      </c>
      <c r="I703" s="381">
        <v>0</v>
      </c>
      <c r="J703" s="381">
        <v>4131.24</v>
      </c>
      <c r="K703" s="407">
        <f t="shared" si="10"/>
        <v>1</v>
      </c>
    </row>
    <row r="704" spans="3:11" ht="30" x14ac:dyDescent="0.25">
      <c r="C704" s="377">
        <v>616</v>
      </c>
      <c r="D704" s="378"/>
      <c r="E704" s="379" t="str">
        <v>Гермес PLUS Розетка с заземлением наружная с крышкой IP54</v>
      </c>
      <c r="F704" s="380" t="str">
        <v>шт</v>
      </c>
      <c r="G704" s="380">
        <v>2</v>
      </c>
      <c r="H704" s="381">
        <v>330.93</v>
      </c>
      <c r="I704" s="381">
        <v>661.86</v>
      </c>
      <c r="J704" s="381">
        <v>0</v>
      </c>
      <c r="K704" s="407">
        <f t="shared" si="10"/>
        <v>1</v>
      </c>
    </row>
    <row r="705" spans="3:11" ht="30" x14ac:dyDescent="0.25">
      <c r="C705" s="377">
        <v>617</v>
      </c>
      <c r="D705" s="378"/>
      <c r="E705" s="379" t="str">
        <v>Монтаж и подключение розеток и выключателей открытой установки</v>
      </c>
      <c r="F705" s="380" t="str">
        <v>шт</v>
      </c>
      <c r="G705" s="380">
        <v>2</v>
      </c>
      <c r="H705" s="381">
        <v>256.2</v>
      </c>
      <c r="I705" s="381">
        <v>0</v>
      </c>
      <c r="J705" s="381">
        <v>512.4</v>
      </c>
      <c r="K705" s="407">
        <f t="shared" si="10"/>
        <v>1</v>
      </c>
    </row>
    <row r="706" spans="3:11" ht="30" x14ac:dyDescent="0.25">
      <c r="C706" s="377">
        <v>618</v>
      </c>
      <c r="D706" s="378"/>
      <c r="E706" s="379" t="str">
        <v>Выключатель одноклавишный ATLASDESIGN схема 1 10АХ механизм белый</v>
      </c>
      <c r="F706" s="380" t="str">
        <v>шт</v>
      </c>
      <c r="G706" s="380">
        <v>12</v>
      </c>
      <c r="H706" s="381">
        <v>136.99</v>
      </c>
      <c r="I706" s="381">
        <v>1643.88</v>
      </c>
      <c r="J706" s="381">
        <v>0</v>
      </c>
      <c r="K706" s="407">
        <f t="shared" si="10"/>
        <v>1</v>
      </c>
    </row>
    <row r="707" spans="3:11" ht="30" x14ac:dyDescent="0.25">
      <c r="C707" s="377">
        <v>619</v>
      </c>
      <c r="D707" s="378"/>
      <c r="E707" s="379" t="str">
        <v>Выключатель двухклавишный ATLASDESIGN схема 5 10АХ механизм белый</v>
      </c>
      <c r="F707" s="380" t="str">
        <v>шт</v>
      </c>
      <c r="G707" s="380">
        <v>39</v>
      </c>
      <c r="H707" s="381">
        <v>178.27</v>
      </c>
      <c r="I707" s="381">
        <v>6952.53</v>
      </c>
      <c r="J707" s="381">
        <v>0</v>
      </c>
      <c r="K707" s="407">
        <f t="shared" si="10"/>
        <v>1</v>
      </c>
    </row>
    <row r="708" spans="3:11" ht="30" x14ac:dyDescent="0.25">
      <c r="C708" s="377">
        <v>620</v>
      </c>
      <c r="D708" s="378"/>
      <c r="E708" s="379" t="str">
        <v>Выключатель трехклавишный ATLASDESIGN схема 1+1+1 10АХ механизм белый</v>
      </c>
      <c r="F708" s="380" t="str">
        <v>шт</v>
      </c>
      <c r="G708" s="380">
        <v>12</v>
      </c>
      <c r="H708" s="381">
        <v>274</v>
      </c>
      <c r="I708" s="381">
        <v>3288</v>
      </c>
      <c r="J708" s="381">
        <v>0</v>
      </c>
      <c r="K708" s="407">
        <f t="shared" si="10"/>
        <v>1</v>
      </c>
    </row>
    <row r="709" spans="3:11" x14ac:dyDescent="0.25">
      <c r="C709" s="377">
        <v>621</v>
      </c>
      <c r="D709" s="378"/>
      <c r="E709" s="379" t="str">
        <v>Рамка однопостовая ATLASDESIGN белый</v>
      </c>
      <c r="F709" s="380" t="str">
        <v>шт</v>
      </c>
      <c r="G709" s="380">
        <v>63</v>
      </c>
      <c r="H709" s="381">
        <v>44.84</v>
      </c>
      <c r="I709" s="381">
        <v>2824.92</v>
      </c>
      <c r="J709" s="381">
        <v>0</v>
      </c>
      <c r="K709" s="407">
        <f t="shared" si="10"/>
        <v>1</v>
      </c>
    </row>
    <row r="710" spans="3:11" ht="30" x14ac:dyDescent="0.25">
      <c r="C710" s="377">
        <v>622</v>
      </c>
      <c r="D710" s="378"/>
      <c r="E710" s="379" t="str">
        <v>Монтаж и подключение выключателей скрытой установки</v>
      </c>
      <c r="F710" s="380" t="str">
        <v>шт</v>
      </c>
      <c r="G710" s="380">
        <v>63</v>
      </c>
      <c r="H710" s="381">
        <v>192.15</v>
      </c>
      <c r="I710" s="381">
        <v>0</v>
      </c>
      <c r="J710" s="381">
        <v>12105.45</v>
      </c>
      <c r="K710" s="407">
        <f t="shared" si="10"/>
        <v>1</v>
      </c>
    </row>
    <row r="711" spans="3:11" x14ac:dyDescent="0.25">
      <c r="C711" s="377">
        <v>623</v>
      </c>
      <c r="D711" s="378"/>
      <c r="E711" s="379" t="str">
        <v>КРЗ-0,4</v>
      </c>
      <c r="F711" s="380" t="str">
        <v>шт</v>
      </c>
      <c r="G711" s="380">
        <v>12</v>
      </c>
      <c r="H711" s="381">
        <v>285.02</v>
      </c>
      <c r="I711" s="381">
        <v>3420.24</v>
      </c>
      <c r="J711" s="381">
        <v>0</v>
      </c>
      <c r="K711" s="407">
        <f t="shared" si="10"/>
        <v>1</v>
      </c>
    </row>
    <row r="712" spans="3:11" x14ac:dyDescent="0.25">
      <c r="C712" s="377">
        <v>624</v>
      </c>
      <c r="D712" s="378"/>
      <c r="E712" s="379" t="str">
        <v>Монтаж и подключение коробки заземления КРЗ</v>
      </c>
      <c r="F712" s="380" t="str">
        <v>шт</v>
      </c>
      <c r="G712" s="380">
        <v>12</v>
      </c>
      <c r="H712" s="381">
        <v>343.74</v>
      </c>
      <c r="I712" s="381">
        <v>0</v>
      </c>
      <c r="J712" s="381">
        <v>4124.88</v>
      </c>
      <c r="K712" s="407">
        <f t="shared" si="10"/>
        <v>1</v>
      </c>
    </row>
    <row r="713" spans="3:11" ht="45" x14ac:dyDescent="0.25">
      <c r="C713" s="377">
        <v>625</v>
      </c>
      <c r="D713" s="378"/>
      <c r="E713" s="379" t="str">
        <v>Звонок Зуммер-1-04 (2ТК) двухтональный без кнопки пластик АБС проводной 220В (Зуммер-1-04 (2ТК))</v>
      </c>
      <c r="F713" s="380" t="str">
        <v>шт</v>
      </c>
      <c r="G713" s="380">
        <v>12</v>
      </c>
      <c r="H713" s="381">
        <v>261.54000000000002</v>
      </c>
      <c r="I713" s="381">
        <v>3138.48</v>
      </c>
      <c r="J713" s="381">
        <v>0</v>
      </c>
      <c r="K713" s="407">
        <f t="shared" si="10"/>
        <v>1</v>
      </c>
    </row>
    <row r="714" spans="3:11" x14ac:dyDescent="0.25">
      <c r="C714" s="377">
        <v>626</v>
      </c>
      <c r="D714" s="378"/>
      <c r="E714" s="379" t="str">
        <v>Беларусь Кнопка для звонков</v>
      </c>
      <c r="F714" s="380" t="str">
        <v>шт</v>
      </c>
      <c r="G714" s="380">
        <v>12</v>
      </c>
      <c r="H714" s="381">
        <v>74.73</v>
      </c>
      <c r="I714" s="381">
        <v>896.76</v>
      </c>
      <c r="J714" s="381">
        <v>0</v>
      </c>
      <c r="K714" s="407">
        <f t="shared" si="10"/>
        <v>1</v>
      </c>
    </row>
    <row r="715" spans="3:11" x14ac:dyDescent="0.25">
      <c r="C715" s="377">
        <v>627</v>
      </c>
      <c r="D715" s="378"/>
      <c r="E715" s="379" t="str">
        <v>Монтаж и подключение звонка</v>
      </c>
      <c r="F715" s="380" t="str">
        <v>шт</v>
      </c>
      <c r="G715" s="380">
        <v>12</v>
      </c>
      <c r="H715" s="381">
        <v>160.13</v>
      </c>
      <c r="I715" s="381">
        <v>0</v>
      </c>
      <c r="J715" s="381">
        <v>1921.56</v>
      </c>
      <c r="K715" s="407">
        <f t="shared" si="10"/>
        <v>1</v>
      </c>
    </row>
    <row r="716" spans="3:11" x14ac:dyDescent="0.25">
      <c r="C716" s="377">
        <v>628</v>
      </c>
      <c r="D716" s="378"/>
      <c r="E716" s="379" t="str">
        <v>Монтаж и подключение кнопки звонка</v>
      </c>
      <c r="F716" s="380" t="str">
        <v>шт</v>
      </c>
      <c r="G716" s="380">
        <v>12</v>
      </c>
      <c r="H716" s="381">
        <v>160.13</v>
      </c>
      <c r="I716" s="381">
        <v>0</v>
      </c>
      <c r="J716" s="381">
        <v>1921.56</v>
      </c>
      <c r="K716" s="407">
        <f t="shared" si="10"/>
        <v>1</v>
      </c>
    </row>
    <row r="717" spans="3:11" x14ac:dyDescent="0.25">
      <c r="C717" s="377">
        <v>0</v>
      </c>
      <c r="D717" s="378"/>
      <c r="E717" s="379" t="str">
        <v>5.Электромонтажные изделия</v>
      </c>
      <c r="F717" s="380">
        <v>0</v>
      </c>
      <c r="G717" s="380">
        <v>0</v>
      </c>
      <c r="H717" s="381">
        <v>0</v>
      </c>
      <c r="I717" s="381">
        <v>0</v>
      </c>
      <c r="J717" s="381">
        <v>0</v>
      </c>
      <c r="K717" s="407">
        <f t="shared" si="10"/>
        <v>1</v>
      </c>
    </row>
    <row r="718" spans="3:11" x14ac:dyDescent="0.25">
      <c r="C718" s="377">
        <v>629</v>
      </c>
      <c r="D718" s="378"/>
      <c r="E718" s="379" t="str">
        <v>Скрутка СИЗ-1 2.5-4.5мм желтая</v>
      </c>
      <c r="F718" s="380" t="str">
        <v>шт</v>
      </c>
      <c r="G718" s="380">
        <v>105</v>
      </c>
      <c r="H718" s="381">
        <v>4.0599999999999996</v>
      </c>
      <c r="I718" s="381">
        <v>426.3</v>
      </c>
      <c r="J718" s="381">
        <v>0</v>
      </c>
      <c r="K718" s="407">
        <f t="shared" si="10"/>
        <v>1</v>
      </c>
    </row>
    <row r="719" spans="3:11" x14ac:dyDescent="0.25">
      <c r="C719" s="377">
        <v>630</v>
      </c>
      <c r="D719" s="378"/>
      <c r="E719" s="379" t="str">
        <v>Скрутка СИЗ-1 4-11мм красная</v>
      </c>
      <c r="F719" s="380" t="str">
        <v>шт</v>
      </c>
      <c r="G719" s="380">
        <v>308</v>
      </c>
      <c r="H719" s="381">
        <v>5.34</v>
      </c>
      <c r="I719" s="381">
        <v>1644.72</v>
      </c>
      <c r="J719" s="381">
        <v>0</v>
      </c>
      <c r="K719" s="407">
        <f t="shared" si="10"/>
        <v>1</v>
      </c>
    </row>
    <row r="720" spans="3:11" x14ac:dyDescent="0.25">
      <c r="C720" s="377">
        <v>631</v>
      </c>
      <c r="D720" s="378"/>
      <c r="E720" s="379" t="str">
        <v>Бирка кабельная У-134 квадрат 55х55 мм</v>
      </c>
      <c r="F720" s="380" t="str">
        <v>шт</v>
      </c>
      <c r="G720" s="380">
        <v>12</v>
      </c>
      <c r="H720" s="381">
        <v>2.46</v>
      </c>
      <c r="I720" s="381">
        <v>29.52</v>
      </c>
      <c r="J720" s="381">
        <v>0</v>
      </c>
      <c r="K720" s="407">
        <f t="shared" ref="K720:K783" si="11">IF(E720&gt;0,1,0)</f>
        <v>1</v>
      </c>
    </row>
    <row r="721" spans="3:11" x14ac:dyDescent="0.25">
      <c r="C721" s="377">
        <v>632</v>
      </c>
      <c r="D721" s="378"/>
      <c r="E721" s="379" t="str">
        <v>Коробка установочная 68мм (С3М2)</v>
      </c>
      <c r="F721" s="380" t="str">
        <v>шт</v>
      </c>
      <c r="G721" s="380">
        <v>24</v>
      </c>
      <c r="H721" s="381">
        <v>12.81</v>
      </c>
      <c r="I721" s="381">
        <v>307.44</v>
      </c>
      <c r="J721" s="381">
        <v>0</v>
      </c>
      <c r="K721" s="407">
        <f t="shared" si="11"/>
        <v>1</v>
      </c>
    </row>
    <row r="722" spans="3:11" ht="30" x14ac:dyDescent="0.25">
      <c r="C722" s="377">
        <v>633</v>
      </c>
      <c r="D722" s="378"/>
      <c r="E722" s="379" t="str">
        <v>Высверливание отверстия в кирпиче и вмазывание установочной коробки</v>
      </c>
      <c r="F722" s="380" t="str">
        <v>шт</v>
      </c>
      <c r="G722" s="380">
        <v>24</v>
      </c>
      <c r="H722" s="381">
        <v>320.25</v>
      </c>
      <c r="I722" s="381">
        <v>0</v>
      </c>
      <c r="J722" s="381">
        <v>7686</v>
      </c>
      <c r="K722" s="407">
        <f t="shared" si="11"/>
        <v>1</v>
      </c>
    </row>
    <row r="723" spans="3:11" x14ac:dyDescent="0.25">
      <c r="C723" s="377">
        <v>634</v>
      </c>
      <c r="D723" s="378"/>
      <c r="E723" s="379" t="str">
        <v>Крышка КОН-1М-04</v>
      </c>
      <c r="F723" s="380" t="str">
        <v>шт</v>
      </c>
      <c r="G723" s="380">
        <v>153</v>
      </c>
      <c r="H723" s="381">
        <v>58.21</v>
      </c>
      <c r="I723" s="381">
        <v>8906.1299999999992</v>
      </c>
      <c r="J723" s="381">
        <v>0</v>
      </c>
      <c r="K723" s="407">
        <f t="shared" si="11"/>
        <v>1</v>
      </c>
    </row>
    <row r="724" spans="3:11" x14ac:dyDescent="0.25">
      <c r="C724" s="377">
        <v>635</v>
      </c>
      <c r="D724" s="378"/>
      <c r="E724" s="379" t="str">
        <v>Монтаж крышки КОН-1М-04</v>
      </c>
      <c r="F724" s="380" t="str">
        <v>шт</v>
      </c>
      <c r="G724" s="380">
        <v>153</v>
      </c>
      <c r="H724" s="381">
        <v>80.06</v>
      </c>
      <c r="I724" s="381">
        <v>0</v>
      </c>
      <c r="J724" s="381">
        <v>12249.18</v>
      </c>
      <c r="K724" s="407">
        <f t="shared" si="11"/>
        <v>1</v>
      </c>
    </row>
    <row r="725" spans="3:11" x14ac:dyDescent="0.25">
      <c r="C725" s="377">
        <v>636</v>
      </c>
      <c r="D725" s="378"/>
      <c r="E725" s="379" t="str">
        <v>Подрозетник Ф65мм</v>
      </c>
      <c r="F725" s="380" t="str">
        <v>шт</v>
      </c>
      <c r="G725" s="380">
        <v>12</v>
      </c>
      <c r="H725" s="381">
        <v>53.38</v>
      </c>
      <c r="I725" s="381">
        <v>640.55999999999995</v>
      </c>
      <c r="J725" s="381">
        <v>0</v>
      </c>
      <c r="K725" s="407">
        <f t="shared" si="11"/>
        <v>1</v>
      </c>
    </row>
    <row r="726" spans="3:11" x14ac:dyDescent="0.25">
      <c r="C726" s="377">
        <v>637</v>
      </c>
      <c r="D726" s="378"/>
      <c r="E726" s="379" t="str">
        <v>Подрозетник Ф100мм</v>
      </c>
      <c r="F726" s="380" t="str">
        <v>шт</v>
      </c>
      <c r="G726" s="380">
        <v>12</v>
      </c>
      <c r="H726" s="381">
        <v>64.05</v>
      </c>
      <c r="I726" s="381">
        <v>768.6</v>
      </c>
      <c r="J726" s="381">
        <v>0</v>
      </c>
      <c r="K726" s="407">
        <f t="shared" si="11"/>
        <v>1</v>
      </c>
    </row>
    <row r="727" spans="3:11" x14ac:dyDescent="0.25">
      <c r="C727" s="377">
        <v>638</v>
      </c>
      <c r="D727" s="378"/>
      <c r="E727" s="379" t="str">
        <v>Монтаж подрозетника</v>
      </c>
      <c r="F727" s="380" t="str">
        <v>шт</v>
      </c>
      <c r="G727" s="380">
        <v>24</v>
      </c>
      <c r="H727" s="381">
        <v>80.06</v>
      </c>
      <c r="I727" s="381">
        <v>0</v>
      </c>
      <c r="J727" s="381">
        <v>1921.44</v>
      </c>
      <c r="K727" s="407">
        <f t="shared" si="11"/>
        <v>1</v>
      </c>
    </row>
    <row r="728" spans="3:11" x14ac:dyDescent="0.25">
      <c r="C728" s="377">
        <v>0</v>
      </c>
      <c r="D728" s="378"/>
      <c r="E728" s="379" t="str">
        <v>6. Материалы</v>
      </c>
      <c r="F728" s="380">
        <v>0</v>
      </c>
      <c r="G728" s="380">
        <v>0</v>
      </c>
      <c r="H728" s="381">
        <v>0</v>
      </c>
      <c r="I728" s="381">
        <v>0</v>
      </c>
      <c r="J728" s="381">
        <v>0</v>
      </c>
      <c r="K728" s="407">
        <f t="shared" si="11"/>
        <v>1</v>
      </c>
    </row>
    <row r="729" spans="3:11" ht="30" x14ac:dyDescent="0.25">
      <c r="C729" s="377">
        <v>639</v>
      </c>
      <c r="D729" s="378"/>
      <c r="E729" s="379" t="str">
        <v>Пена монтажная Roof Complect огнеупорная (890гр)</v>
      </c>
      <c r="F729" s="380" t="str">
        <v>шт</v>
      </c>
      <c r="G729" s="380">
        <v>8</v>
      </c>
      <c r="H729" s="381">
        <v>640.5</v>
      </c>
      <c r="I729" s="381">
        <v>5124</v>
      </c>
      <c r="J729" s="381">
        <v>0</v>
      </c>
      <c r="K729" s="407">
        <f t="shared" si="11"/>
        <v>1</v>
      </c>
    </row>
    <row r="730" spans="3:11" x14ac:dyDescent="0.25">
      <c r="C730" s="377">
        <v>640</v>
      </c>
      <c r="D730" s="378"/>
      <c r="E730" s="379" t="str">
        <v>Герметик огнезащитный ведро 10кг</v>
      </c>
      <c r="F730" s="380" t="str">
        <v>шт</v>
      </c>
      <c r="G730" s="380">
        <v>1</v>
      </c>
      <c r="H730" s="381">
        <v>2028.25</v>
      </c>
      <c r="I730" s="381">
        <v>2028.25</v>
      </c>
      <c r="J730" s="381">
        <v>0</v>
      </c>
      <c r="K730" s="407">
        <f t="shared" si="11"/>
        <v>1</v>
      </c>
    </row>
    <row r="731" spans="3:11" x14ac:dyDescent="0.25">
      <c r="C731" s="377">
        <v>0</v>
      </c>
      <c r="D731" s="378"/>
      <c r="E731" s="379" t="str">
        <v>Ось 19-21/Ж-К (4.БСУ2М-1 секция №7)</v>
      </c>
      <c r="F731" s="380">
        <v>0</v>
      </c>
      <c r="G731" s="380">
        <v>0</v>
      </c>
      <c r="H731" s="381">
        <v>0</v>
      </c>
      <c r="I731" s="381">
        <v>0</v>
      </c>
      <c r="J731" s="381">
        <v>0</v>
      </c>
      <c r="K731" s="407">
        <f t="shared" si="11"/>
        <v>1</v>
      </c>
    </row>
    <row r="732" spans="3:11" x14ac:dyDescent="0.25">
      <c r="C732" s="377">
        <v>0</v>
      </c>
      <c r="D732" s="378"/>
      <c r="E732" s="379" t="str">
        <v>1.Низковольтное оборудование</v>
      </c>
      <c r="F732" s="380">
        <v>0</v>
      </c>
      <c r="G732" s="380">
        <v>0</v>
      </c>
      <c r="H732" s="381">
        <v>0</v>
      </c>
      <c r="I732" s="381">
        <v>0</v>
      </c>
      <c r="J732" s="381">
        <v>0</v>
      </c>
      <c r="K732" s="407">
        <f t="shared" si="11"/>
        <v>1</v>
      </c>
    </row>
    <row r="733" spans="3:11" x14ac:dyDescent="0.25">
      <c r="C733" s="377">
        <v>641</v>
      </c>
      <c r="D733" s="378"/>
      <c r="E733" s="379" t="str">
        <v>ЩК в комплекте</v>
      </c>
      <c r="F733" s="380" t="str">
        <v>шт</v>
      </c>
      <c r="G733" s="380">
        <v>15</v>
      </c>
      <c r="H733" s="381">
        <v>6351.63</v>
      </c>
      <c r="I733" s="381">
        <v>95274.45</v>
      </c>
      <c r="J733" s="381">
        <v>0</v>
      </c>
      <c r="K733" s="407">
        <f t="shared" si="11"/>
        <v>1</v>
      </c>
    </row>
    <row r="734" spans="3:11" ht="30" x14ac:dyDescent="0.25">
      <c r="C734" s="377">
        <v>642</v>
      </c>
      <c r="D734" s="378"/>
      <c r="E734" s="379" t="str">
        <v>Счетчик электронный, 230В, 5(80)А, 1/2 кл.точности СЕ207 R7 849.2.ОА.QUVLF SPds</v>
      </c>
      <c r="F734" s="380" t="str">
        <v>шт</v>
      </c>
      <c r="G734" s="380">
        <v>15</v>
      </c>
      <c r="H734" s="381">
        <v>0</v>
      </c>
      <c r="I734" s="381">
        <v>0</v>
      </c>
      <c r="J734" s="381">
        <v>0</v>
      </c>
      <c r="K734" s="407">
        <f t="shared" si="11"/>
        <v>1</v>
      </c>
    </row>
    <row r="735" spans="3:11" x14ac:dyDescent="0.25">
      <c r="C735" s="377">
        <v>643</v>
      </c>
      <c r="D735" s="378"/>
      <c r="E735" s="379" t="str">
        <v>Монтаж и подключение ЩК</v>
      </c>
      <c r="F735" s="380" t="str">
        <v>шт</v>
      </c>
      <c r="G735" s="380">
        <v>15</v>
      </c>
      <c r="H735" s="381">
        <v>2668.75</v>
      </c>
      <c r="I735" s="381">
        <v>0</v>
      </c>
      <c r="J735" s="381">
        <v>40031.25</v>
      </c>
      <c r="K735" s="407">
        <f t="shared" si="11"/>
        <v>1</v>
      </c>
    </row>
    <row r="736" spans="3:11" x14ac:dyDescent="0.25">
      <c r="C736" s="377">
        <v>644</v>
      </c>
      <c r="D736" s="378"/>
      <c r="E736" s="379" t="str">
        <v>Кабель-канал 60х40 ЭЛЕКОР белый (18м) IEK</v>
      </c>
      <c r="F736" s="380" t="str">
        <v>м</v>
      </c>
      <c r="G736" s="380">
        <v>15</v>
      </c>
      <c r="H736" s="381">
        <v>264.60000000000002</v>
      </c>
      <c r="I736" s="381">
        <v>3969</v>
      </c>
      <c r="J736" s="381">
        <v>0</v>
      </c>
      <c r="K736" s="407">
        <f t="shared" si="11"/>
        <v>1</v>
      </c>
    </row>
    <row r="737" spans="3:11" x14ac:dyDescent="0.25">
      <c r="C737" s="377">
        <v>645</v>
      </c>
      <c r="D737" s="378"/>
      <c r="E737" s="379" t="str">
        <v>Монтаж кабель-канала</v>
      </c>
      <c r="F737" s="380" t="str">
        <v>м</v>
      </c>
      <c r="G737" s="380">
        <v>15</v>
      </c>
      <c r="H737" s="381">
        <v>330.75</v>
      </c>
      <c r="I737" s="381">
        <v>0</v>
      </c>
      <c r="J737" s="381">
        <v>4961.25</v>
      </c>
      <c r="K737" s="407">
        <f t="shared" si="11"/>
        <v>1</v>
      </c>
    </row>
    <row r="738" spans="3:11" ht="75" x14ac:dyDescent="0.25">
      <c r="C738" s="377">
        <v>646</v>
      </c>
      <c r="D738" s="378"/>
      <c r="E738" s="379" t="str">
        <v>TITAN 3 Корпус металлический ЩРн-24 (395х310х120) IP31 (шкаф ЩВР комплектуется: Выключатель автоматический трехполюсный 25А C ВА47-29 4.5кА-1шт;Шина N ''ноль'' на DIN-изоляторе Ni ШНИ-6х9-10-Д-С-2шт.)</v>
      </c>
      <c r="F738" s="380" t="str">
        <v>шт</v>
      </c>
      <c r="G738" s="380">
        <v>4</v>
      </c>
      <c r="H738" s="381">
        <v>3600</v>
      </c>
      <c r="I738" s="381">
        <v>14400</v>
      </c>
      <c r="J738" s="381">
        <v>0</v>
      </c>
      <c r="K738" s="407">
        <f t="shared" si="11"/>
        <v>1</v>
      </c>
    </row>
    <row r="739" spans="3:11" x14ac:dyDescent="0.25">
      <c r="C739" s="377">
        <v>647</v>
      </c>
      <c r="D739" s="378"/>
      <c r="E739" s="379" t="str">
        <v>Монтаж корпуса щита ЩРВ</v>
      </c>
      <c r="F739" s="380" t="str">
        <v>шт</v>
      </c>
      <c r="G739" s="380">
        <v>4</v>
      </c>
      <c r="H739" s="381">
        <v>1300</v>
      </c>
      <c r="I739" s="381">
        <v>0</v>
      </c>
      <c r="J739" s="381">
        <v>5200</v>
      </c>
      <c r="K739" s="407">
        <f t="shared" si="11"/>
        <v>1</v>
      </c>
    </row>
    <row r="740" spans="3:11" x14ac:dyDescent="0.25">
      <c r="C740" s="377">
        <v>648</v>
      </c>
      <c r="D740" s="378"/>
      <c r="E740" s="379" t="str">
        <v>Корпус щита этажного ЩЭ</v>
      </c>
      <c r="F740" s="380" t="str">
        <v>шт</v>
      </c>
      <c r="G740" s="380">
        <v>8</v>
      </c>
      <c r="H740" s="381">
        <v>8486.6299999999992</v>
      </c>
      <c r="I740" s="381">
        <v>67893.039999999994</v>
      </c>
      <c r="J740" s="381">
        <v>0</v>
      </c>
      <c r="K740" s="407">
        <f t="shared" si="11"/>
        <v>1</v>
      </c>
    </row>
    <row r="741" spans="3:11" x14ac:dyDescent="0.25">
      <c r="C741" s="377">
        <v>649</v>
      </c>
      <c r="D741" s="378"/>
      <c r="E741" s="379" t="str">
        <v>Монтаж Корпуса щита этажного</v>
      </c>
      <c r="F741" s="380" t="str">
        <v>шт</v>
      </c>
      <c r="G741" s="380">
        <v>8</v>
      </c>
      <c r="H741" s="381">
        <v>918.05</v>
      </c>
      <c r="I741" s="381">
        <v>0</v>
      </c>
      <c r="J741" s="381">
        <v>7344.4</v>
      </c>
      <c r="K741" s="407">
        <f t="shared" si="11"/>
        <v>1</v>
      </c>
    </row>
    <row r="742" spans="3:11" x14ac:dyDescent="0.25">
      <c r="C742" s="377">
        <v>650</v>
      </c>
      <c r="D742" s="378"/>
      <c r="E742" s="379" t="str">
        <v>Панель из листовой стали 330х980</v>
      </c>
      <c r="F742" s="380" t="str">
        <v>шт</v>
      </c>
      <c r="G742" s="380">
        <v>8</v>
      </c>
      <c r="H742" s="381">
        <v>1761.38</v>
      </c>
      <c r="I742" s="381">
        <v>14091.04</v>
      </c>
      <c r="J742" s="381">
        <v>0</v>
      </c>
      <c r="K742" s="407">
        <f t="shared" si="11"/>
        <v>1</v>
      </c>
    </row>
    <row r="743" spans="3:11" x14ac:dyDescent="0.25">
      <c r="C743" s="377">
        <v>651</v>
      </c>
      <c r="D743" s="378"/>
      <c r="E743" s="379" t="str">
        <v>Монтаж панели</v>
      </c>
      <c r="F743" s="380" t="str">
        <v>шт</v>
      </c>
      <c r="G743" s="380">
        <v>8</v>
      </c>
      <c r="H743" s="381">
        <v>560.44000000000005</v>
      </c>
      <c r="I743" s="381">
        <v>0</v>
      </c>
      <c r="J743" s="381">
        <v>4483.5200000000004</v>
      </c>
      <c r="K743" s="407">
        <f t="shared" si="11"/>
        <v>1</v>
      </c>
    </row>
    <row r="744" spans="3:11" x14ac:dyDescent="0.25">
      <c r="C744" s="377">
        <v>0</v>
      </c>
      <c r="D744" s="378"/>
      <c r="E744" s="379" t="str">
        <v>Щит этажный на 1 квартиру состоит (на 3 ЩЭ):</v>
      </c>
      <c r="F744" s="380">
        <v>0</v>
      </c>
      <c r="G744" s="380">
        <v>0</v>
      </c>
      <c r="H744" s="381">
        <v>0</v>
      </c>
      <c r="I744" s="381">
        <v>0</v>
      </c>
      <c r="J744" s="381">
        <v>0</v>
      </c>
      <c r="K744" s="407">
        <f t="shared" si="11"/>
        <v>1</v>
      </c>
    </row>
    <row r="745" spans="3:11" ht="30" x14ac:dyDescent="0.25">
      <c r="C745" s="377">
        <v>652</v>
      </c>
      <c r="D745" s="378"/>
      <c r="E745" s="379" t="str">
        <v>Выключатель автоматический двухполюсный 50А С ВА47-29 4.5кА (MVA20-2-050-C)</v>
      </c>
      <c r="F745" s="380" t="str">
        <v>шт</v>
      </c>
      <c r="G745" s="380">
        <v>3</v>
      </c>
      <c r="H745" s="381">
        <v>461.93</v>
      </c>
      <c r="I745" s="381">
        <v>1385.79</v>
      </c>
      <c r="J745" s="381">
        <v>0</v>
      </c>
      <c r="K745" s="407">
        <f t="shared" si="11"/>
        <v>1</v>
      </c>
    </row>
    <row r="746" spans="3:11" ht="30" x14ac:dyDescent="0.25">
      <c r="C746" s="377">
        <v>653</v>
      </c>
      <c r="D746" s="378"/>
      <c r="E746" s="379" t="str">
        <v>Сжим ответвительный У-859 м50-70/о4-35 (У-859МУ3)</v>
      </c>
      <c r="F746" s="380" t="str">
        <v>шт</v>
      </c>
      <c r="G746" s="380">
        <v>9</v>
      </c>
      <c r="H746" s="381">
        <v>98.61</v>
      </c>
      <c r="I746" s="381">
        <v>887.49</v>
      </c>
      <c r="J746" s="381">
        <v>0</v>
      </c>
      <c r="K746" s="407">
        <f t="shared" si="11"/>
        <v>1</v>
      </c>
    </row>
    <row r="747" spans="3:11" x14ac:dyDescent="0.25">
      <c r="C747" s="377">
        <v>654</v>
      </c>
      <c r="D747" s="378"/>
      <c r="E747" s="379" t="str">
        <v>Расключение щита этажного ЩЭ</v>
      </c>
      <c r="F747" s="380" t="str">
        <v>шт</v>
      </c>
      <c r="G747" s="380">
        <v>3</v>
      </c>
      <c r="H747" s="381">
        <v>1100.6300000000001</v>
      </c>
      <c r="I747" s="381">
        <v>0</v>
      </c>
      <c r="J747" s="381">
        <v>3301.89</v>
      </c>
      <c r="K747" s="407">
        <f t="shared" si="11"/>
        <v>1</v>
      </c>
    </row>
    <row r="748" spans="3:11" x14ac:dyDescent="0.25">
      <c r="C748" s="377">
        <v>0</v>
      </c>
      <c r="D748" s="378"/>
      <c r="E748" s="379" t="str">
        <v>Щит этажный на 4 квартиры состоит (на 3 ЩЭ):</v>
      </c>
      <c r="F748" s="380">
        <v>0</v>
      </c>
      <c r="G748" s="380">
        <v>0</v>
      </c>
      <c r="H748" s="381">
        <v>0</v>
      </c>
      <c r="I748" s="381">
        <v>0</v>
      </c>
      <c r="J748" s="381">
        <v>0</v>
      </c>
      <c r="K748" s="407">
        <f t="shared" si="11"/>
        <v>1</v>
      </c>
    </row>
    <row r="749" spans="3:11" ht="30" x14ac:dyDescent="0.25">
      <c r="C749" s="377">
        <v>655</v>
      </c>
      <c r="D749" s="378"/>
      <c r="E749" s="379" t="str">
        <v>Выключатель автоматический двухполюсный 50А С ВА47-29 4.5кА (MVA20-2-050-C)</v>
      </c>
      <c r="F749" s="380" t="str">
        <v>шт</v>
      </c>
      <c r="G749" s="380">
        <v>12</v>
      </c>
      <c r="H749" s="381">
        <v>461.93</v>
      </c>
      <c r="I749" s="381">
        <v>5543.16</v>
      </c>
      <c r="J749" s="381">
        <v>0</v>
      </c>
      <c r="K749" s="407">
        <f t="shared" si="11"/>
        <v>1</v>
      </c>
    </row>
    <row r="750" spans="3:11" ht="30" x14ac:dyDescent="0.25">
      <c r="C750" s="377">
        <v>656</v>
      </c>
      <c r="D750" s="378"/>
      <c r="E750" s="379" t="str">
        <v>Сжим ответвительный У-859 м50-70/о4-35 (У-859МУ3)</v>
      </c>
      <c r="F750" s="380" t="str">
        <v>шт</v>
      </c>
      <c r="G750" s="380">
        <v>15</v>
      </c>
      <c r="H750" s="381">
        <v>98.61</v>
      </c>
      <c r="I750" s="381">
        <v>1479.15</v>
      </c>
      <c r="J750" s="381">
        <v>0</v>
      </c>
      <c r="K750" s="407">
        <f t="shared" si="11"/>
        <v>1</v>
      </c>
    </row>
    <row r="751" spans="3:11" ht="30" x14ac:dyDescent="0.25">
      <c r="C751" s="377">
        <v>657</v>
      </c>
      <c r="D751" s="378"/>
      <c r="E751" s="379" t="str">
        <v>Розетка на DIN-рейку с заземлением контактов РАр 10-3-ОП</v>
      </c>
      <c r="F751" s="380" t="str">
        <v>шт</v>
      </c>
      <c r="G751" s="380">
        <v>4</v>
      </c>
      <c r="H751" s="381">
        <v>288.23</v>
      </c>
      <c r="I751" s="381">
        <v>1152.92</v>
      </c>
      <c r="J751" s="381">
        <v>0</v>
      </c>
      <c r="K751" s="407">
        <f t="shared" si="11"/>
        <v>1</v>
      </c>
    </row>
    <row r="752" spans="3:11" x14ac:dyDescent="0.25">
      <c r="C752" s="377">
        <v>658</v>
      </c>
      <c r="D752" s="378"/>
      <c r="E752" s="379" t="str">
        <v>Расключение щита этажного ЩЭ</v>
      </c>
      <c r="F752" s="380" t="str">
        <v>шт</v>
      </c>
      <c r="G752" s="380">
        <v>3</v>
      </c>
      <c r="H752" s="381">
        <v>3502.5</v>
      </c>
      <c r="I752" s="381">
        <v>0</v>
      </c>
      <c r="J752" s="381">
        <v>10507.5</v>
      </c>
      <c r="K752" s="407">
        <f t="shared" si="11"/>
        <v>1</v>
      </c>
    </row>
    <row r="753" spans="3:11" x14ac:dyDescent="0.25">
      <c r="C753" s="377">
        <v>0</v>
      </c>
      <c r="D753" s="378"/>
      <c r="E753" s="379" t="str">
        <v>2.Светотехническая продукция</v>
      </c>
      <c r="F753" s="380">
        <v>0</v>
      </c>
      <c r="G753" s="380">
        <v>0</v>
      </c>
      <c r="H753" s="381">
        <v>0</v>
      </c>
      <c r="I753" s="381">
        <v>0</v>
      </c>
      <c r="J753" s="381">
        <v>0</v>
      </c>
      <c r="K753" s="407">
        <f t="shared" si="11"/>
        <v>1</v>
      </c>
    </row>
    <row r="754" spans="3:11" x14ac:dyDescent="0.25">
      <c r="C754" s="377">
        <v>659</v>
      </c>
      <c r="D754" s="378"/>
      <c r="E754" s="379" t="str">
        <v>Патрон подвесной Е27 пластик белый</v>
      </c>
      <c r="F754" s="380" t="str">
        <v>шт</v>
      </c>
      <c r="G754" s="380">
        <v>96</v>
      </c>
      <c r="H754" s="381">
        <v>24.55</v>
      </c>
      <c r="I754" s="381">
        <v>2356.8000000000002</v>
      </c>
      <c r="J754" s="381">
        <v>0</v>
      </c>
      <c r="K754" s="407">
        <f t="shared" si="11"/>
        <v>1</v>
      </c>
    </row>
    <row r="755" spans="3:11" x14ac:dyDescent="0.25">
      <c r="C755" s="377">
        <v>660</v>
      </c>
      <c r="D755" s="378"/>
      <c r="E755" s="379" t="str">
        <v>Подключение подвесного патрона</v>
      </c>
      <c r="F755" s="380" t="str">
        <v>шт</v>
      </c>
      <c r="G755" s="380">
        <v>96</v>
      </c>
      <c r="H755" s="381">
        <v>213.5</v>
      </c>
      <c r="I755" s="381">
        <v>0</v>
      </c>
      <c r="J755" s="381">
        <v>20496</v>
      </c>
      <c r="K755" s="407">
        <f t="shared" si="11"/>
        <v>1</v>
      </c>
    </row>
    <row r="756" spans="3:11" x14ac:dyDescent="0.25">
      <c r="C756" s="377">
        <v>661</v>
      </c>
      <c r="D756" s="378"/>
      <c r="E756" s="379" t="str">
        <v>Лампа светодиодная LED 11вт E27 белый ECO</v>
      </c>
      <c r="F756" s="380" t="str">
        <v>шт</v>
      </c>
      <c r="G756" s="380">
        <v>96</v>
      </c>
      <c r="H756" s="381">
        <v>96.08</v>
      </c>
      <c r="I756" s="381">
        <v>9223.68</v>
      </c>
      <c r="J756" s="381">
        <v>0</v>
      </c>
      <c r="K756" s="407">
        <f t="shared" si="11"/>
        <v>1</v>
      </c>
    </row>
    <row r="757" spans="3:11" ht="45" x14ac:dyDescent="0.25">
      <c r="C757" s="377">
        <v>662</v>
      </c>
      <c r="D757" s="378"/>
      <c r="E757" s="379" t="str">
        <v>358882 STREET NT22 396 черный Светильник ландшафтный светодиодный IP54 LED 4000К 18W 220V OPAL пластиковый корпус</v>
      </c>
      <c r="F757" s="380" t="str">
        <v>шт</v>
      </c>
      <c r="G757" s="380">
        <v>8</v>
      </c>
      <c r="H757" s="381">
        <v>2500</v>
      </c>
      <c r="I757" s="381">
        <v>20000</v>
      </c>
      <c r="J757" s="381">
        <v>0</v>
      </c>
      <c r="K757" s="407">
        <f t="shared" si="11"/>
        <v>1</v>
      </c>
    </row>
    <row r="758" spans="3:11" x14ac:dyDescent="0.25">
      <c r="C758" s="377">
        <v>663</v>
      </c>
      <c r="D758" s="378"/>
      <c r="E758" s="379" t="str">
        <v>Монтаж и подключение накладного светильника</v>
      </c>
      <c r="F758" s="380" t="str">
        <v>шт</v>
      </c>
      <c r="G758" s="380">
        <v>8</v>
      </c>
      <c r="H758" s="381">
        <v>384.3</v>
      </c>
      <c r="I758" s="381">
        <v>0</v>
      </c>
      <c r="J758" s="381">
        <v>3074.4</v>
      </c>
      <c r="K758" s="407">
        <f t="shared" si="11"/>
        <v>1</v>
      </c>
    </row>
    <row r="759" spans="3:11" x14ac:dyDescent="0.25">
      <c r="C759" s="377">
        <v>664</v>
      </c>
      <c r="D759" s="378"/>
      <c r="E759" s="379" t="str">
        <v>БРА Kink light мелисса 08438-2, 19(21)</v>
      </c>
      <c r="F759" s="380" t="str">
        <v>шт</v>
      </c>
      <c r="G759" s="380">
        <v>2</v>
      </c>
      <c r="H759" s="381">
        <v>6950</v>
      </c>
      <c r="I759" s="381">
        <v>13900</v>
      </c>
      <c r="J759" s="381">
        <v>0</v>
      </c>
      <c r="K759" s="407">
        <f t="shared" si="11"/>
        <v>1</v>
      </c>
    </row>
    <row r="760" spans="3:11" x14ac:dyDescent="0.25">
      <c r="C760" s="377">
        <v>665</v>
      </c>
      <c r="D760" s="378"/>
      <c r="E760" s="379" t="str">
        <v>Бра настенная</v>
      </c>
      <c r="F760" s="380" t="str">
        <v>шт</v>
      </c>
      <c r="G760" s="380">
        <v>2</v>
      </c>
      <c r="H760" s="381">
        <v>1050</v>
      </c>
      <c r="I760" s="381">
        <v>0</v>
      </c>
      <c r="J760" s="381">
        <v>2100</v>
      </c>
      <c r="K760" s="407">
        <f t="shared" si="11"/>
        <v>1</v>
      </c>
    </row>
    <row r="761" spans="3:11" ht="30" x14ac:dyDescent="0.25">
      <c r="C761" s="377">
        <v>666</v>
      </c>
      <c r="D761" s="378"/>
      <c r="E761" s="379" t="str">
        <v>Светильник светодиодный SPO-950-3-40K-018 18Вт 4000К 1890Лм IP40 595х180х40 матовый</v>
      </c>
      <c r="F761" s="380" t="str">
        <v>шт</v>
      </c>
      <c r="G761" s="380">
        <v>36</v>
      </c>
      <c r="H761" s="381">
        <v>1636.25</v>
      </c>
      <c r="I761" s="381">
        <v>58905</v>
      </c>
      <c r="J761" s="381">
        <v>0</v>
      </c>
      <c r="K761" s="407">
        <f t="shared" si="11"/>
        <v>1</v>
      </c>
    </row>
    <row r="762" spans="3:11" x14ac:dyDescent="0.25">
      <c r="C762" s="377">
        <v>667</v>
      </c>
      <c r="D762" s="378"/>
      <c r="E762" s="379" t="str">
        <v>Монтаж и подключение светильника в армстронг</v>
      </c>
      <c r="F762" s="380" t="str">
        <v>шт</v>
      </c>
      <c r="G762" s="380">
        <v>36</v>
      </c>
      <c r="H762" s="381">
        <v>400</v>
      </c>
      <c r="I762" s="381">
        <v>0</v>
      </c>
      <c r="J762" s="381">
        <v>14400</v>
      </c>
      <c r="K762" s="407">
        <f t="shared" si="11"/>
        <v>1</v>
      </c>
    </row>
    <row r="763" spans="3:11" ht="30" x14ac:dyDescent="0.25">
      <c r="C763" s="377">
        <v>668</v>
      </c>
      <c r="D763" s="378"/>
      <c r="E763" s="379" t="str">
        <v>Датчик движения ИК встраиваемый 1200w 360 гр. 6м IP20 белый (SEN86 бел.)</v>
      </c>
      <c r="F763" s="380" t="str">
        <v>шт</v>
      </c>
      <c r="G763" s="380">
        <v>15</v>
      </c>
      <c r="H763" s="381">
        <v>450</v>
      </c>
      <c r="I763" s="381">
        <v>6750</v>
      </c>
      <c r="J763" s="381">
        <v>0</v>
      </c>
      <c r="K763" s="407">
        <f t="shared" si="11"/>
        <v>1</v>
      </c>
    </row>
    <row r="764" spans="3:11" x14ac:dyDescent="0.25">
      <c r="C764" s="377">
        <v>669</v>
      </c>
      <c r="D764" s="378"/>
      <c r="E764" s="379" t="str">
        <v xml:space="preserve">Монтаж и подключение датчика движения </v>
      </c>
      <c r="F764" s="380" t="str">
        <v>шт</v>
      </c>
      <c r="G764" s="380">
        <v>15</v>
      </c>
      <c r="H764" s="381">
        <v>360</v>
      </c>
      <c r="I764" s="381">
        <v>0</v>
      </c>
      <c r="J764" s="381">
        <v>5400</v>
      </c>
      <c r="K764" s="407">
        <f t="shared" si="11"/>
        <v>1</v>
      </c>
    </row>
    <row r="765" spans="3:11" ht="30" x14ac:dyDescent="0.25">
      <c r="C765" s="377">
        <v>670</v>
      </c>
      <c r="D765" s="378"/>
      <c r="E765" s="379" t="str">
        <v>Коробка распределительная 85х85х40мм для наружного монтажа IP55</v>
      </c>
      <c r="F765" s="380" t="str">
        <v>шт</v>
      </c>
      <c r="G765" s="380">
        <v>45</v>
      </c>
      <c r="H765" s="381">
        <v>64.680000000000007</v>
      </c>
      <c r="I765" s="381">
        <v>2910.6</v>
      </c>
      <c r="J765" s="381">
        <v>0</v>
      </c>
      <c r="K765" s="407">
        <f t="shared" si="11"/>
        <v>1</v>
      </c>
    </row>
    <row r="766" spans="3:11" ht="30" x14ac:dyDescent="0.25">
      <c r="C766" s="377">
        <v>671</v>
      </c>
      <c r="D766" s="378"/>
      <c r="E766" s="379" t="str">
        <v>Монтаж и подключение распределительных коробок</v>
      </c>
      <c r="F766" s="380" t="str">
        <v>шт</v>
      </c>
      <c r="G766" s="380">
        <v>45</v>
      </c>
      <c r="H766" s="381">
        <v>128.1</v>
      </c>
      <c r="I766" s="381">
        <v>0</v>
      </c>
      <c r="J766" s="381">
        <v>5764.5</v>
      </c>
      <c r="K766" s="407">
        <f t="shared" si="11"/>
        <v>1</v>
      </c>
    </row>
    <row r="767" spans="3:11" x14ac:dyDescent="0.25">
      <c r="C767" s="377">
        <v>0</v>
      </c>
      <c r="D767" s="378"/>
      <c r="E767" s="379" t="str">
        <v>Декоративная подсветка картины</v>
      </c>
      <c r="F767" s="380">
        <v>0</v>
      </c>
      <c r="G767" s="380">
        <v>0</v>
      </c>
      <c r="H767" s="381">
        <v>0</v>
      </c>
      <c r="I767" s="381">
        <v>0</v>
      </c>
      <c r="J767" s="381">
        <v>0</v>
      </c>
      <c r="K767" s="407">
        <f t="shared" si="11"/>
        <v>1</v>
      </c>
    </row>
    <row r="768" spans="3:11" ht="30" x14ac:dyDescent="0.25">
      <c r="C768" s="377">
        <v>672</v>
      </c>
      <c r="D768" s="378"/>
      <c r="E768" s="379" t="str">
        <v>Профиль SL-SLIM-H13M-F25-3000 ANOD ( Алюминий)</v>
      </c>
      <c r="F768" s="380" t="str">
        <v>м</v>
      </c>
      <c r="G768" s="380">
        <v>6</v>
      </c>
      <c r="H768" s="381">
        <v>850</v>
      </c>
      <c r="I768" s="381">
        <v>5100</v>
      </c>
      <c r="J768" s="381">
        <v>0</v>
      </c>
      <c r="K768" s="407">
        <f t="shared" si="11"/>
        <v>1</v>
      </c>
    </row>
    <row r="769" spans="3:11" x14ac:dyDescent="0.25">
      <c r="C769" s="377">
        <v>673</v>
      </c>
      <c r="D769" s="378"/>
      <c r="E769" s="379" t="str">
        <v>Монтаж профиля</v>
      </c>
      <c r="F769" s="380" t="str">
        <v>м</v>
      </c>
      <c r="G769" s="380">
        <v>6</v>
      </c>
      <c r="H769" s="381">
        <v>800</v>
      </c>
      <c r="I769" s="381">
        <v>0</v>
      </c>
      <c r="J769" s="381">
        <v>4800</v>
      </c>
      <c r="K769" s="407">
        <f t="shared" si="11"/>
        <v>1</v>
      </c>
    </row>
    <row r="770" spans="3:11" ht="30" x14ac:dyDescent="0.25">
      <c r="C770" s="377">
        <v>674</v>
      </c>
      <c r="D770" s="378"/>
      <c r="E770" s="379" t="str">
        <v>Лента светодиодная 9,6 Вт/м 12В IP20 4000K 120LED/м RT/RTW-A120-8-11mm SMD 2835 5 м</v>
      </c>
      <c r="F770" s="380" t="str">
        <v>шт</v>
      </c>
      <c r="G770" s="380">
        <v>2</v>
      </c>
      <c r="H770" s="381">
        <v>3150</v>
      </c>
      <c r="I770" s="381">
        <v>6300</v>
      </c>
      <c r="J770" s="381">
        <v>0</v>
      </c>
      <c r="K770" s="407">
        <f t="shared" si="11"/>
        <v>1</v>
      </c>
    </row>
    <row r="771" spans="3:11" x14ac:dyDescent="0.25">
      <c r="C771" s="377">
        <v>675</v>
      </c>
      <c r="D771" s="378"/>
      <c r="E771" s="379" t="str">
        <v>Монтаж и подключение ленты</v>
      </c>
      <c r="F771" s="380" t="str">
        <v>м</v>
      </c>
      <c r="G771" s="380">
        <v>6</v>
      </c>
      <c r="H771" s="381">
        <v>800</v>
      </c>
      <c r="I771" s="381">
        <v>0</v>
      </c>
      <c r="J771" s="381">
        <v>4800</v>
      </c>
      <c r="K771" s="407">
        <f t="shared" si="11"/>
        <v>1</v>
      </c>
    </row>
    <row r="772" spans="3:11" ht="30" x14ac:dyDescent="0.25">
      <c r="C772" s="377">
        <v>676</v>
      </c>
      <c r="D772" s="378"/>
      <c r="E772" s="379" t="str">
        <v>Блок питания ARS-150-12 (12V, 12.5A, 150W) (ARL, IP20 Сетка, 2 года)</v>
      </c>
      <c r="F772" s="380" t="str">
        <v>шт</v>
      </c>
      <c r="G772" s="380">
        <v>1</v>
      </c>
      <c r="H772" s="381">
        <v>3320</v>
      </c>
      <c r="I772" s="381">
        <v>3320</v>
      </c>
      <c r="J772" s="381">
        <v>0</v>
      </c>
      <c r="K772" s="407">
        <f t="shared" si="11"/>
        <v>1</v>
      </c>
    </row>
    <row r="773" spans="3:11" x14ac:dyDescent="0.25">
      <c r="C773" s="377">
        <v>677</v>
      </c>
      <c r="D773" s="378"/>
      <c r="E773" s="379" t="str">
        <v>Монтаж и подключение блоков питания</v>
      </c>
      <c r="F773" s="380" t="str">
        <v>шт</v>
      </c>
      <c r="G773" s="380">
        <v>1</v>
      </c>
      <c r="H773" s="381">
        <v>500</v>
      </c>
      <c r="I773" s="381">
        <v>0</v>
      </c>
      <c r="J773" s="381">
        <v>500</v>
      </c>
      <c r="K773" s="407">
        <f t="shared" si="11"/>
        <v>1</v>
      </c>
    </row>
    <row r="774" spans="3:11" x14ac:dyDescent="0.25">
      <c r="C774" s="377">
        <v>0</v>
      </c>
      <c r="D774" s="378"/>
      <c r="E774" s="379" t="str">
        <v>Декоративная подсветка зеркала</v>
      </c>
      <c r="F774" s="380">
        <v>0</v>
      </c>
      <c r="G774" s="380">
        <v>0</v>
      </c>
      <c r="H774" s="381">
        <v>0</v>
      </c>
      <c r="I774" s="381">
        <v>0</v>
      </c>
      <c r="J774" s="381">
        <v>0</v>
      </c>
      <c r="K774" s="407">
        <f t="shared" si="11"/>
        <v>1</v>
      </c>
    </row>
    <row r="775" spans="3:11" ht="30" x14ac:dyDescent="0.25">
      <c r="C775" s="377">
        <v>678</v>
      </c>
      <c r="D775" s="378"/>
      <c r="E775" s="379" t="str">
        <v>Профиль SL-SLIM-H13M-F25-3000 ANOD ( Алюминий)</v>
      </c>
      <c r="F775" s="380" t="str">
        <v>м</v>
      </c>
      <c r="G775" s="380">
        <v>6</v>
      </c>
      <c r="H775" s="381">
        <v>850</v>
      </c>
      <c r="I775" s="381">
        <v>5100</v>
      </c>
      <c r="J775" s="381">
        <v>0</v>
      </c>
      <c r="K775" s="407">
        <f t="shared" si="11"/>
        <v>1</v>
      </c>
    </row>
    <row r="776" spans="3:11" x14ac:dyDescent="0.25">
      <c r="C776" s="377">
        <v>679</v>
      </c>
      <c r="D776" s="378"/>
      <c r="E776" s="379" t="str">
        <v>Монтаж профиля</v>
      </c>
      <c r="F776" s="380" t="str">
        <v>м</v>
      </c>
      <c r="G776" s="380">
        <v>6</v>
      </c>
      <c r="H776" s="381">
        <v>800</v>
      </c>
      <c r="I776" s="381">
        <v>0</v>
      </c>
      <c r="J776" s="381">
        <v>4800</v>
      </c>
      <c r="K776" s="407">
        <f t="shared" si="11"/>
        <v>1</v>
      </c>
    </row>
    <row r="777" spans="3:11" ht="30" x14ac:dyDescent="0.25">
      <c r="C777" s="377">
        <v>680</v>
      </c>
      <c r="D777" s="378"/>
      <c r="E777" s="379" t="str">
        <v>Лента светодиодная 9,6 Вт/м 12В IP20 4000K 120LED/м RT/RTW-A120-8-11mm SMD 2835 5 м</v>
      </c>
      <c r="F777" s="380" t="str">
        <v>шт</v>
      </c>
      <c r="G777" s="380">
        <v>2</v>
      </c>
      <c r="H777" s="381">
        <v>3150</v>
      </c>
      <c r="I777" s="381">
        <v>6300</v>
      </c>
      <c r="J777" s="381">
        <v>0</v>
      </c>
      <c r="K777" s="407">
        <f t="shared" si="11"/>
        <v>1</v>
      </c>
    </row>
    <row r="778" spans="3:11" x14ac:dyDescent="0.25">
      <c r="C778" s="377">
        <v>681</v>
      </c>
      <c r="D778" s="378"/>
      <c r="E778" s="379" t="str">
        <v>Монтаж и подключение ленты</v>
      </c>
      <c r="F778" s="380" t="str">
        <v>м</v>
      </c>
      <c r="G778" s="380">
        <v>6</v>
      </c>
      <c r="H778" s="381">
        <v>800</v>
      </c>
      <c r="I778" s="381">
        <v>0</v>
      </c>
      <c r="J778" s="381">
        <v>4800</v>
      </c>
      <c r="K778" s="407">
        <f t="shared" si="11"/>
        <v>1</v>
      </c>
    </row>
    <row r="779" spans="3:11" ht="30" x14ac:dyDescent="0.25">
      <c r="C779" s="377">
        <v>682</v>
      </c>
      <c r="D779" s="378"/>
      <c r="E779" s="379" t="str">
        <v>Блок питания ARS-150-12 (12V, 12.5A, 150W) (ARL, IP20 Сетка, 2 года)</v>
      </c>
      <c r="F779" s="380" t="str">
        <v>шт</v>
      </c>
      <c r="G779" s="380">
        <v>1</v>
      </c>
      <c r="H779" s="381">
        <v>3320</v>
      </c>
      <c r="I779" s="381">
        <v>3320</v>
      </c>
      <c r="J779" s="381">
        <v>0</v>
      </c>
      <c r="K779" s="407">
        <f t="shared" si="11"/>
        <v>1</v>
      </c>
    </row>
    <row r="780" spans="3:11" x14ac:dyDescent="0.25">
      <c r="C780" s="377">
        <v>683</v>
      </c>
      <c r="D780" s="378"/>
      <c r="E780" s="379" t="str">
        <v>Монтаж и подключение блоков питания</v>
      </c>
      <c r="F780" s="380" t="str">
        <v>шт</v>
      </c>
      <c r="G780" s="380">
        <v>1</v>
      </c>
      <c r="H780" s="381">
        <v>500</v>
      </c>
      <c r="I780" s="381">
        <v>0</v>
      </c>
      <c r="J780" s="381">
        <v>500</v>
      </c>
      <c r="K780" s="407">
        <f t="shared" si="11"/>
        <v>1</v>
      </c>
    </row>
    <row r="781" spans="3:11" x14ac:dyDescent="0.25">
      <c r="C781" s="377">
        <v>0</v>
      </c>
      <c r="D781" s="378"/>
      <c r="E781" s="379" t="str">
        <v>3.Кабельные изделия</v>
      </c>
      <c r="F781" s="380">
        <v>0</v>
      </c>
      <c r="G781" s="380">
        <v>0</v>
      </c>
      <c r="H781" s="381">
        <v>0</v>
      </c>
      <c r="I781" s="381">
        <v>0</v>
      </c>
      <c r="J781" s="381">
        <v>0</v>
      </c>
      <c r="K781" s="407">
        <f t="shared" si="11"/>
        <v>1</v>
      </c>
    </row>
    <row r="782" spans="3:11" ht="30" x14ac:dyDescent="0.25">
      <c r="C782" s="377">
        <v>684</v>
      </c>
      <c r="D782" s="378"/>
      <c r="E782" s="379" t="str">
        <v>Кабель силовой ВВГ-Пнг(А) 3x1,5 ок(N, PE)-0.66 (100м)</v>
      </c>
      <c r="F782" s="380" t="str">
        <v>м</v>
      </c>
      <c r="G782" s="380">
        <v>743</v>
      </c>
      <c r="H782" s="381">
        <v>59.91</v>
      </c>
      <c r="I782" s="381">
        <v>44513.13</v>
      </c>
      <c r="J782" s="381">
        <v>0</v>
      </c>
      <c r="K782" s="407">
        <f t="shared" si="11"/>
        <v>1</v>
      </c>
    </row>
    <row r="783" spans="3:11" ht="30" x14ac:dyDescent="0.25">
      <c r="C783" s="377">
        <v>685</v>
      </c>
      <c r="D783" s="378"/>
      <c r="E783" s="379" t="str">
        <v>Кабель силовой ВВГ-Пнг(А)-LS 3x2,5 ок(N, PE)-0.66 (100м)</v>
      </c>
      <c r="F783" s="380" t="str">
        <v>м</v>
      </c>
      <c r="G783" s="380">
        <v>1275</v>
      </c>
      <c r="H783" s="381">
        <v>98.21</v>
      </c>
      <c r="I783" s="381">
        <v>125217.75</v>
      </c>
      <c r="J783" s="381">
        <v>0</v>
      </c>
      <c r="K783" s="407">
        <f t="shared" si="11"/>
        <v>1</v>
      </c>
    </row>
    <row r="784" spans="3:11" ht="30" x14ac:dyDescent="0.25">
      <c r="C784" s="377">
        <v>686</v>
      </c>
      <c r="D784" s="378"/>
      <c r="E784" s="379" t="str">
        <v>Монтаж кабеля по кирпичной кладке и затягивание в трубы до 30мм2</v>
      </c>
      <c r="F784" s="380" t="str">
        <v>м</v>
      </c>
      <c r="G784" s="380">
        <v>2018</v>
      </c>
      <c r="H784" s="381">
        <v>88.07</v>
      </c>
      <c r="I784" s="381">
        <v>0</v>
      </c>
      <c r="J784" s="381">
        <v>177725.26</v>
      </c>
      <c r="K784" s="407">
        <f t="shared" ref="K784:K847" si="12">IF(E784&gt;0,1,0)</f>
        <v>1</v>
      </c>
    </row>
    <row r="785" spans="3:11" x14ac:dyDescent="0.25">
      <c r="C785" s="377">
        <v>687</v>
      </c>
      <c r="D785" s="378"/>
      <c r="E785" s="379" t="str">
        <v xml:space="preserve">Провод ПуВ нг(А)LS 1х6.0 </v>
      </c>
      <c r="F785" s="380" t="str">
        <v>м</v>
      </c>
      <c r="G785" s="380">
        <v>438</v>
      </c>
      <c r="H785" s="381">
        <v>76.010000000000005</v>
      </c>
      <c r="I785" s="381">
        <v>33292.379999999997</v>
      </c>
      <c r="J785" s="381">
        <v>0</v>
      </c>
      <c r="K785" s="407">
        <f t="shared" si="12"/>
        <v>1</v>
      </c>
    </row>
    <row r="786" spans="3:11" x14ac:dyDescent="0.25">
      <c r="C786" s="377">
        <v>688</v>
      </c>
      <c r="D786" s="378"/>
      <c r="E786" s="379" t="str">
        <v>Кабель силовой ВВГнг(А)-LS 1х4 ок-0,66</v>
      </c>
      <c r="F786" s="380" t="str">
        <v>м</v>
      </c>
      <c r="G786" s="380">
        <v>126</v>
      </c>
      <c r="H786" s="381">
        <v>52.48</v>
      </c>
      <c r="I786" s="381">
        <v>6612.48</v>
      </c>
      <c r="J786" s="381">
        <v>0</v>
      </c>
      <c r="K786" s="407">
        <f t="shared" si="12"/>
        <v>1</v>
      </c>
    </row>
    <row r="787" spans="3:11" x14ac:dyDescent="0.25">
      <c r="C787" s="377">
        <v>689</v>
      </c>
      <c r="D787" s="378"/>
      <c r="E787" s="379" t="str">
        <v>Провод силовой ПуВнг(А)-LS 10</v>
      </c>
      <c r="F787" s="380" t="str">
        <v>м</v>
      </c>
      <c r="G787" s="380">
        <v>321</v>
      </c>
      <c r="H787" s="381">
        <v>122.14</v>
      </c>
      <c r="I787" s="381">
        <v>39206.94</v>
      </c>
      <c r="J787" s="381">
        <v>0</v>
      </c>
      <c r="K787" s="407">
        <f t="shared" si="12"/>
        <v>1</v>
      </c>
    </row>
    <row r="788" spans="3:11" ht="30" x14ac:dyDescent="0.25">
      <c r="C788" s="377">
        <v>690</v>
      </c>
      <c r="D788" s="378"/>
      <c r="E788" s="379" t="str">
        <v>Монтаж кабеля по кирпичной кладке и затягивание в трубы до 30мм2</v>
      </c>
      <c r="F788" s="380" t="str">
        <v>м</v>
      </c>
      <c r="G788" s="380">
        <v>885</v>
      </c>
      <c r="H788" s="381">
        <v>88.07</v>
      </c>
      <c r="I788" s="381">
        <v>0</v>
      </c>
      <c r="J788" s="381">
        <v>77941.95</v>
      </c>
      <c r="K788" s="407">
        <f t="shared" si="12"/>
        <v>1</v>
      </c>
    </row>
    <row r="789" spans="3:11" x14ac:dyDescent="0.25">
      <c r="C789" s="377">
        <v>691</v>
      </c>
      <c r="D789" s="378"/>
      <c r="E789" s="379" t="str">
        <v>Кабель ВВГ -П нг(А)FRLS 3х1.5 0.66кВ (бухта)</v>
      </c>
      <c r="F789" s="380" t="str">
        <v>м</v>
      </c>
      <c r="G789" s="380">
        <v>52</v>
      </c>
      <c r="H789" s="381">
        <v>74.73</v>
      </c>
      <c r="I789" s="381">
        <v>3885.96</v>
      </c>
      <c r="J789" s="381">
        <v>0</v>
      </c>
      <c r="K789" s="407">
        <f t="shared" si="12"/>
        <v>1</v>
      </c>
    </row>
    <row r="790" spans="3:11" ht="30" x14ac:dyDescent="0.25">
      <c r="C790" s="377">
        <v>692</v>
      </c>
      <c r="D790" s="378"/>
      <c r="E790" s="379" t="str">
        <v>Монтаж кабеля по кирпичной кладке и затягивание в трубы до 30мм2</v>
      </c>
      <c r="F790" s="380" t="str">
        <v>м</v>
      </c>
      <c r="G790" s="380">
        <v>52</v>
      </c>
      <c r="H790" s="381">
        <v>88.07</v>
      </c>
      <c r="I790" s="381">
        <v>0</v>
      </c>
      <c r="J790" s="381">
        <v>4579.6400000000003</v>
      </c>
      <c r="K790" s="407">
        <f t="shared" si="12"/>
        <v>1</v>
      </c>
    </row>
    <row r="791" spans="3:11" x14ac:dyDescent="0.25">
      <c r="C791" s="377">
        <v>0</v>
      </c>
      <c r="D791" s="378"/>
      <c r="E791" s="379" t="str">
        <v>4.Электрортехнические изделия</v>
      </c>
      <c r="F791" s="380">
        <v>0</v>
      </c>
      <c r="G791" s="380">
        <v>0</v>
      </c>
      <c r="H791" s="381">
        <v>0</v>
      </c>
      <c r="I791" s="381">
        <v>0</v>
      </c>
      <c r="J791" s="381">
        <v>0</v>
      </c>
      <c r="K791" s="407">
        <f t="shared" si="12"/>
        <v>1</v>
      </c>
    </row>
    <row r="792" spans="3:11" ht="45" x14ac:dyDescent="0.25">
      <c r="C792" s="377">
        <v>693</v>
      </c>
      <c r="D792" s="378"/>
      <c r="E792" s="379" t="str">
        <v>BRITE Розетка двойная с заземлением с защитными шторками и крышкой 16А в сборе IP44 РСбш12-3-44-БрБ белый</v>
      </c>
      <c r="F792" s="380" t="str">
        <v>шт</v>
      </c>
      <c r="G792" s="380">
        <v>15</v>
      </c>
      <c r="H792" s="381">
        <v>361</v>
      </c>
      <c r="I792" s="381">
        <v>5415</v>
      </c>
      <c r="J792" s="381">
        <v>0</v>
      </c>
      <c r="K792" s="407">
        <f t="shared" si="12"/>
        <v>1</v>
      </c>
    </row>
    <row r="793" spans="3:11" ht="30" x14ac:dyDescent="0.25">
      <c r="C793" s="377">
        <v>694</v>
      </c>
      <c r="D793" s="378"/>
      <c r="E793" s="379" t="str">
        <v>Розетка ATLASDESIGN двойная с заземлением со шторками 16А в сборе белый</v>
      </c>
      <c r="F793" s="380" t="str">
        <v>шт</v>
      </c>
      <c r="G793" s="380">
        <v>167</v>
      </c>
      <c r="H793" s="381">
        <v>287.70999999999998</v>
      </c>
      <c r="I793" s="381">
        <v>48047.57</v>
      </c>
      <c r="J793" s="381">
        <v>0</v>
      </c>
      <c r="K793" s="407">
        <f t="shared" si="12"/>
        <v>1</v>
      </c>
    </row>
    <row r="794" spans="3:11" ht="30" x14ac:dyDescent="0.25">
      <c r="C794" s="377">
        <v>695</v>
      </c>
      <c r="D794" s="378"/>
      <c r="E794" s="379" t="str">
        <v>Монтаж и подключение розеток скрытой установки</v>
      </c>
      <c r="F794" s="380" t="str">
        <v>шт</v>
      </c>
      <c r="G794" s="380">
        <v>182</v>
      </c>
      <c r="H794" s="381">
        <v>192.15</v>
      </c>
      <c r="I794" s="381">
        <v>0</v>
      </c>
      <c r="J794" s="381">
        <v>34971.300000000003</v>
      </c>
      <c r="K794" s="407">
        <f t="shared" si="12"/>
        <v>1</v>
      </c>
    </row>
    <row r="795" spans="3:11" ht="30" x14ac:dyDescent="0.25">
      <c r="C795" s="377">
        <v>696</v>
      </c>
      <c r="D795" s="378"/>
      <c r="E795" s="379" t="str">
        <v>ЭТЮД Розетка наружная с заземлением со шторками белая (на роутер)</v>
      </c>
      <c r="F795" s="380" t="str">
        <v>шт</v>
      </c>
      <c r="G795" s="380">
        <v>15</v>
      </c>
      <c r="H795" s="381">
        <v>170.8</v>
      </c>
      <c r="I795" s="381">
        <v>2562</v>
      </c>
      <c r="J795" s="381">
        <v>0</v>
      </c>
      <c r="K795" s="407">
        <f t="shared" si="12"/>
        <v>1</v>
      </c>
    </row>
    <row r="796" spans="3:11" ht="30" x14ac:dyDescent="0.25">
      <c r="C796" s="377">
        <v>697</v>
      </c>
      <c r="D796" s="378"/>
      <c r="E796" s="379" t="str">
        <v>Монтаж и подключение розеток и выключателей открытой установки</v>
      </c>
      <c r="F796" s="380" t="str">
        <v>шт</v>
      </c>
      <c r="G796" s="380">
        <v>15</v>
      </c>
      <c r="H796" s="381">
        <v>256.2</v>
      </c>
      <c r="I796" s="381">
        <v>0</v>
      </c>
      <c r="J796" s="381">
        <v>3843</v>
      </c>
      <c r="K796" s="407">
        <f t="shared" si="12"/>
        <v>1</v>
      </c>
    </row>
    <row r="797" spans="3:11" ht="30" x14ac:dyDescent="0.25">
      <c r="C797" s="377">
        <v>698</v>
      </c>
      <c r="D797" s="378"/>
      <c r="E797" s="379" t="str">
        <v>Разъем РШ-ВШ 32А 250В 2P+PE(ОУ) пластиковый белый Simple</v>
      </c>
      <c r="F797" s="380" t="str">
        <v>шт</v>
      </c>
      <c r="G797" s="380">
        <v>15</v>
      </c>
      <c r="H797" s="381">
        <v>278.79000000000002</v>
      </c>
      <c r="I797" s="381">
        <v>4181.8500000000004</v>
      </c>
      <c r="J797" s="381">
        <v>0</v>
      </c>
      <c r="K797" s="407">
        <f t="shared" si="12"/>
        <v>1</v>
      </c>
    </row>
    <row r="798" spans="3:11" ht="30" x14ac:dyDescent="0.25">
      <c r="C798" s="377">
        <v>699</v>
      </c>
      <c r="D798" s="378"/>
      <c r="E798" s="379" t="str">
        <v>Монтаж и подключение силовой розетки на электроплиту</v>
      </c>
      <c r="F798" s="380" t="str">
        <v>шт</v>
      </c>
      <c r="G798" s="380">
        <v>15</v>
      </c>
      <c r="H798" s="381">
        <v>344.27</v>
      </c>
      <c r="I798" s="381">
        <v>0</v>
      </c>
      <c r="J798" s="381">
        <v>5164.05</v>
      </c>
      <c r="K798" s="407">
        <f t="shared" si="12"/>
        <v>1</v>
      </c>
    </row>
    <row r="799" spans="3:11" ht="30" x14ac:dyDescent="0.25">
      <c r="C799" s="377">
        <v>700</v>
      </c>
      <c r="D799" s="378"/>
      <c r="E799" s="379" t="str">
        <v>Гермес PLUS Розетка с заземлением наружная с крышкой IP54</v>
      </c>
      <c r="F799" s="380" t="str">
        <v>шт</v>
      </c>
      <c r="G799" s="380">
        <v>3</v>
      </c>
      <c r="H799" s="381">
        <v>330.93</v>
      </c>
      <c r="I799" s="381">
        <v>992.79</v>
      </c>
      <c r="J799" s="381">
        <v>0</v>
      </c>
      <c r="K799" s="407">
        <f t="shared" si="12"/>
        <v>1</v>
      </c>
    </row>
    <row r="800" spans="3:11" ht="30" x14ac:dyDescent="0.25">
      <c r="C800" s="377">
        <v>701</v>
      </c>
      <c r="D800" s="378"/>
      <c r="E800" s="379" t="str">
        <v>Монтаж и подключение розеток и выключателей открытой установки</v>
      </c>
      <c r="F800" s="380" t="str">
        <v>шт</v>
      </c>
      <c r="G800" s="380">
        <v>3</v>
      </c>
      <c r="H800" s="381">
        <v>256.2</v>
      </c>
      <c r="I800" s="381">
        <v>0</v>
      </c>
      <c r="J800" s="381">
        <v>768.6</v>
      </c>
      <c r="K800" s="407">
        <f t="shared" si="12"/>
        <v>1</v>
      </c>
    </row>
    <row r="801" spans="3:11" ht="30" x14ac:dyDescent="0.25">
      <c r="C801" s="377">
        <v>702</v>
      </c>
      <c r="D801" s="378"/>
      <c r="E801" s="379" t="str">
        <v>Выключатель одноклавишный ATLASDESIGN схема 1 10АХ механизм белый</v>
      </c>
      <c r="F801" s="380" t="str">
        <v>шт</v>
      </c>
      <c r="G801" s="380">
        <v>48</v>
      </c>
      <c r="H801" s="381">
        <v>136.99</v>
      </c>
      <c r="I801" s="381">
        <v>6575.52</v>
      </c>
      <c r="J801" s="381">
        <v>0</v>
      </c>
      <c r="K801" s="407">
        <f t="shared" si="12"/>
        <v>1</v>
      </c>
    </row>
    <row r="802" spans="3:11" ht="30" x14ac:dyDescent="0.25">
      <c r="C802" s="377">
        <v>703</v>
      </c>
      <c r="D802" s="378"/>
      <c r="E802" s="379" t="str">
        <v>Выключатель двухклавишный ATLASDESIGN схема 5 10АХ механизм белый</v>
      </c>
      <c r="F802" s="380" t="str">
        <v>шт</v>
      </c>
      <c r="G802" s="380">
        <v>43</v>
      </c>
      <c r="H802" s="381">
        <v>178.27</v>
      </c>
      <c r="I802" s="381">
        <v>7665.61</v>
      </c>
      <c r="J802" s="381">
        <v>0</v>
      </c>
      <c r="K802" s="407">
        <f t="shared" si="12"/>
        <v>1</v>
      </c>
    </row>
    <row r="803" spans="3:11" ht="30" x14ac:dyDescent="0.25">
      <c r="C803" s="377">
        <v>704</v>
      </c>
      <c r="D803" s="378"/>
      <c r="E803" s="379" t="str">
        <v>Выключатель трехклавишный ATLASDESIGN схема 1+1+1 10АХ механизм белый</v>
      </c>
      <c r="F803" s="380" t="str">
        <v>шт</v>
      </c>
      <c r="G803" s="380">
        <v>3</v>
      </c>
      <c r="H803" s="381">
        <v>274</v>
      </c>
      <c r="I803" s="381">
        <v>822</v>
      </c>
      <c r="J803" s="381">
        <v>0</v>
      </c>
      <c r="K803" s="407">
        <f t="shared" si="12"/>
        <v>1</v>
      </c>
    </row>
    <row r="804" spans="3:11" x14ac:dyDescent="0.25">
      <c r="C804" s="377">
        <v>705</v>
      </c>
      <c r="D804" s="378"/>
      <c r="E804" s="379" t="str">
        <v>Рамка однопостовая ATLASDESIGN белый</v>
      </c>
      <c r="F804" s="380" t="str">
        <v>шт</v>
      </c>
      <c r="G804" s="380">
        <v>94</v>
      </c>
      <c r="H804" s="381">
        <v>44.84</v>
      </c>
      <c r="I804" s="381">
        <v>4214.96</v>
      </c>
      <c r="J804" s="381">
        <v>0</v>
      </c>
      <c r="K804" s="407">
        <f t="shared" si="12"/>
        <v>1</v>
      </c>
    </row>
    <row r="805" spans="3:11" ht="30" x14ac:dyDescent="0.25">
      <c r="C805" s="377">
        <v>706</v>
      </c>
      <c r="D805" s="378"/>
      <c r="E805" s="379" t="str">
        <v>Монтаж и подключение выключателей скрытой установки</v>
      </c>
      <c r="F805" s="380" t="str">
        <v>шт</v>
      </c>
      <c r="G805" s="380">
        <v>94</v>
      </c>
      <c r="H805" s="381">
        <v>192.15</v>
      </c>
      <c r="I805" s="381">
        <v>0</v>
      </c>
      <c r="J805" s="381">
        <v>18062.099999999999</v>
      </c>
      <c r="K805" s="407">
        <f t="shared" si="12"/>
        <v>1</v>
      </c>
    </row>
    <row r="806" spans="3:11" x14ac:dyDescent="0.25">
      <c r="C806" s="377">
        <v>707</v>
      </c>
      <c r="D806" s="378"/>
      <c r="E806" s="379" t="str">
        <v>КРЗ-0,4</v>
      </c>
      <c r="F806" s="380" t="str">
        <v>шт</v>
      </c>
      <c r="G806" s="380">
        <v>15</v>
      </c>
      <c r="H806" s="381">
        <v>285.02</v>
      </c>
      <c r="I806" s="381">
        <v>4275.3</v>
      </c>
      <c r="J806" s="381">
        <v>0</v>
      </c>
      <c r="K806" s="407">
        <f t="shared" si="12"/>
        <v>1</v>
      </c>
    </row>
    <row r="807" spans="3:11" x14ac:dyDescent="0.25">
      <c r="C807" s="377">
        <v>708</v>
      </c>
      <c r="D807" s="378"/>
      <c r="E807" s="379" t="str">
        <v>Монтаж и подключение коробки заземления КРЗ</v>
      </c>
      <c r="F807" s="380" t="str">
        <v>шт</v>
      </c>
      <c r="G807" s="380">
        <v>15</v>
      </c>
      <c r="H807" s="381">
        <v>343.74</v>
      </c>
      <c r="I807" s="381">
        <v>0</v>
      </c>
      <c r="J807" s="381">
        <v>5156.1000000000004</v>
      </c>
      <c r="K807" s="407">
        <f t="shared" si="12"/>
        <v>1</v>
      </c>
    </row>
    <row r="808" spans="3:11" ht="45" x14ac:dyDescent="0.25">
      <c r="C808" s="377">
        <v>709</v>
      </c>
      <c r="D808" s="378"/>
      <c r="E808" s="379" t="str">
        <v>Звонок Зуммер-1-04 (2ТК) двухтональный без кнопки пластик АБС проводной 220В (Зуммер-1-04 (2ТК))</v>
      </c>
      <c r="F808" s="380" t="str">
        <v>шт</v>
      </c>
      <c r="G808" s="380">
        <v>15</v>
      </c>
      <c r="H808" s="381">
        <v>261.54000000000002</v>
      </c>
      <c r="I808" s="381">
        <v>3923.1</v>
      </c>
      <c r="J808" s="381">
        <v>0</v>
      </c>
      <c r="K808" s="407">
        <f t="shared" si="12"/>
        <v>1</v>
      </c>
    </row>
    <row r="809" spans="3:11" x14ac:dyDescent="0.25">
      <c r="C809" s="377">
        <v>710</v>
      </c>
      <c r="D809" s="378"/>
      <c r="E809" s="379" t="str">
        <v>Беларусь Кнопка для звонков</v>
      </c>
      <c r="F809" s="380" t="str">
        <v>шт</v>
      </c>
      <c r="G809" s="380">
        <v>15</v>
      </c>
      <c r="H809" s="381">
        <v>74.73</v>
      </c>
      <c r="I809" s="381">
        <v>1120.95</v>
      </c>
      <c r="J809" s="381">
        <v>0</v>
      </c>
      <c r="K809" s="407">
        <f t="shared" si="12"/>
        <v>1</v>
      </c>
    </row>
    <row r="810" spans="3:11" x14ac:dyDescent="0.25">
      <c r="C810" s="377">
        <v>711</v>
      </c>
      <c r="D810" s="378"/>
      <c r="E810" s="379" t="str">
        <v>Монтаж и подключение звонка</v>
      </c>
      <c r="F810" s="380" t="str">
        <v>шт</v>
      </c>
      <c r="G810" s="380">
        <v>15</v>
      </c>
      <c r="H810" s="381">
        <v>160.13</v>
      </c>
      <c r="I810" s="381">
        <v>0</v>
      </c>
      <c r="J810" s="381">
        <v>2401.9499999999998</v>
      </c>
      <c r="K810" s="407">
        <f t="shared" si="12"/>
        <v>1</v>
      </c>
    </row>
    <row r="811" spans="3:11" x14ac:dyDescent="0.25">
      <c r="C811" s="377">
        <v>712</v>
      </c>
      <c r="D811" s="378"/>
      <c r="E811" s="379" t="str">
        <v>Монтаж и подключение кнопки звонка</v>
      </c>
      <c r="F811" s="380" t="str">
        <v>шт</v>
      </c>
      <c r="G811" s="380">
        <v>15</v>
      </c>
      <c r="H811" s="381">
        <v>160.13</v>
      </c>
      <c r="I811" s="381">
        <v>0</v>
      </c>
      <c r="J811" s="381">
        <v>2401.9499999999998</v>
      </c>
      <c r="K811" s="407">
        <f t="shared" si="12"/>
        <v>1</v>
      </c>
    </row>
    <row r="812" spans="3:11" x14ac:dyDescent="0.25">
      <c r="C812" s="377">
        <v>0</v>
      </c>
      <c r="D812" s="378"/>
      <c r="E812" s="379" t="str">
        <v>5.Электромонтажные изделия</v>
      </c>
      <c r="F812" s="380">
        <v>0</v>
      </c>
      <c r="G812" s="380">
        <v>0</v>
      </c>
      <c r="H812" s="381">
        <v>0</v>
      </c>
      <c r="I812" s="381">
        <v>0</v>
      </c>
      <c r="J812" s="381">
        <v>0</v>
      </c>
      <c r="K812" s="407">
        <f t="shared" si="12"/>
        <v>1</v>
      </c>
    </row>
    <row r="813" spans="3:11" x14ac:dyDescent="0.25">
      <c r="C813" s="377">
        <v>713</v>
      </c>
      <c r="D813" s="378"/>
      <c r="E813" s="379" t="str">
        <v>Скрутка СИЗ-1 2.5-4.5мм желтая</v>
      </c>
      <c r="F813" s="380" t="str">
        <v>шт</v>
      </c>
      <c r="G813" s="380">
        <v>300</v>
      </c>
      <c r="H813" s="381">
        <v>4.0599999999999996</v>
      </c>
      <c r="I813" s="381">
        <v>1218</v>
      </c>
      <c r="J813" s="381">
        <v>0</v>
      </c>
      <c r="K813" s="407">
        <f t="shared" si="12"/>
        <v>1</v>
      </c>
    </row>
    <row r="814" spans="3:11" x14ac:dyDescent="0.25">
      <c r="C814" s="377">
        <v>714</v>
      </c>
      <c r="D814" s="378"/>
      <c r="E814" s="379" t="str">
        <v>Скрутка СИЗ-1 4-11мм красная</v>
      </c>
      <c r="F814" s="380" t="str">
        <v>шт</v>
      </c>
      <c r="G814" s="380">
        <v>1300</v>
      </c>
      <c r="H814" s="381">
        <v>5.34</v>
      </c>
      <c r="I814" s="381">
        <v>6942</v>
      </c>
      <c r="J814" s="381">
        <v>0</v>
      </c>
      <c r="K814" s="407">
        <f t="shared" si="12"/>
        <v>1</v>
      </c>
    </row>
    <row r="815" spans="3:11" x14ac:dyDescent="0.25">
      <c r="C815" s="377">
        <v>715</v>
      </c>
      <c r="D815" s="378"/>
      <c r="E815" s="379" t="str">
        <v>Бирка кабельная У-134 квадрат 55х55 мм</v>
      </c>
      <c r="F815" s="380" t="str">
        <v>шт</v>
      </c>
      <c r="G815" s="380">
        <v>22</v>
      </c>
      <c r="H815" s="381">
        <v>2.46</v>
      </c>
      <c r="I815" s="381">
        <v>54.12</v>
      </c>
      <c r="J815" s="381">
        <v>0</v>
      </c>
      <c r="K815" s="407">
        <f t="shared" si="12"/>
        <v>1</v>
      </c>
    </row>
    <row r="816" spans="3:11" x14ac:dyDescent="0.25">
      <c r="C816" s="377">
        <v>716</v>
      </c>
      <c r="D816" s="378"/>
      <c r="E816" s="379" t="str">
        <v>Коробка установочная 68мм (С3М2)</v>
      </c>
      <c r="F816" s="380" t="str">
        <v>шт</v>
      </c>
      <c r="G816" s="380">
        <v>36</v>
      </c>
      <c r="H816" s="381">
        <v>12.81</v>
      </c>
      <c r="I816" s="381">
        <v>461.16</v>
      </c>
      <c r="J816" s="381">
        <v>0</v>
      </c>
      <c r="K816" s="407">
        <f t="shared" si="12"/>
        <v>1</v>
      </c>
    </row>
    <row r="817" spans="3:11" ht="30" x14ac:dyDescent="0.25">
      <c r="C817" s="377">
        <v>717</v>
      </c>
      <c r="D817" s="378"/>
      <c r="E817" s="379" t="str">
        <v>Высверливание отверстия в кирпиче и вмазывание установочной коробки</v>
      </c>
      <c r="F817" s="380" t="str">
        <v>шт</v>
      </c>
      <c r="G817" s="380">
        <v>36</v>
      </c>
      <c r="H817" s="381">
        <v>320.25</v>
      </c>
      <c r="I817" s="381">
        <v>0</v>
      </c>
      <c r="J817" s="381">
        <v>11529</v>
      </c>
      <c r="K817" s="407">
        <f t="shared" si="12"/>
        <v>1</v>
      </c>
    </row>
    <row r="818" spans="3:11" x14ac:dyDescent="0.25">
      <c r="C818" s="377">
        <v>718</v>
      </c>
      <c r="D818" s="378"/>
      <c r="E818" s="379" t="str">
        <v>Крышка КОН-1М-04</v>
      </c>
      <c r="F818" s="380" t="str">
        <v>шт</v>
      </c>
      <c r="G818" s="380">
        <v>200</v>
      </c>
      <c r="H818" s="381">
        <v>58.21</v>
      </c>
      <c r="I818" s="381">
        <v>11642</v>
      </c>
      <c r="J818" s="381">
        <v>0</v>
      </c>
      <c r="K818" s="407">
        <f t="shared" si="12"/>
        <v>1</v>
      </c>
    </row>
    <row r="819" spans="3:11" x14ac:dyDescent="0.25">
      <c r="C819" s="377">
        <v>719</v>
      </c>
      <c r="D819" s="378"/>
      <c r="E819" s="379" t="str">
        <v>Монтаж крышки КОН-1М-04</v>
      </c>
      <c r="F819" s="380" t="str">
        <v>шт</v>
      </c>
      <c r="G819" s="380">
        <v>200</v>
      </c>
      <c r="H819" s="381">
        <v>80.06</v>
      </c>
      <c r="I819" s="381">
        <v>0</v>
      </c>
      <c r="J819" s="381">
        <v>16012</v>
      </c>
      <c r="K819" s="407">
        <f t="shared" si="12"/>
        <v>1</v>
      </c>
    </row>
    <row r="820" spans="3:11" x14ac:dyDescent="0.25">
      <c r="C820" s="377">
        <v>720</v>
      </c>
      <c r="D820" s="378"/>
      <c r="E820" s="379" t="str">
        <v>Подрозетник Ф65мм</v>
      </c>
      <c r="F820" s="380" t="str">
        <v>шт</v>
      </c>
      <c r="G820" s="380">
        <v>15</v>
      </c>
      <c r="H820" s="381">
        <v>53.38</v>
      </c>
      <c r="I820" s="381">
        <v>800.7</v>
      </c>
      <c r="J820" s="381">
        <v>0</v>
      </c>
      <c r="K820" s="407">
        <f t="shared" si="12"/>
        <v>1</v>
      </c>
    </row>
    <row r="821" spans="3:11" x14ac:dyDescent="0.25">
      <c r="C821" s="377">
        <v>721</v>
      </c>
      <c r="D821" s="378"/>
      <c r="E821" s="379" t="str">
        <v>Подрозетник Ф100мм</v>
      </c>
      <c r="F821" s="380" t="str">
        <v>шт</v>
      </c>
      <c r="G821" s="380">
        <v>15</v>
      </c>
      <c r="H821" s="381">
        <v>64.05</v>
      </c>
      <c r="I821" s="381">
        <v>960.75</v>
      </c>
      <c r="J821" s="381">
        <v>0</v>
      </c>
      <c r="K821" s="407">
        <f t="shared" si="12"/>
        <v>1</v>
      </c>
    </row>
    <row r="822" spans="3:11" x14ac:dyDescent="0.25">
      <c r="C822" s="377">
        <v>722</v>
      </c>
      <c r="D822" s="378"/>
      <c r="E822" s="379" t="str">
        <v>Монтаж подрозетника</v>
      </c>
      <c r="F822" s="380" t="str">
        <v>шт</v>
      </c>
      <c r="G822" s="380">
        <v>30</v>
      </c>
      <c r="H822" s="381">
        <v>80.06</v>
      </c>
      <c r="I822" s="381">
        <v>0</v>
      </c>
      <c r="J822" s="381">
        <v>2401.8000000000002</v>
      </c>
      <c r="K822" s="407">
        <f t="shared" si="12"/>
        <v>1</v>
      </c>
    </row>
    <row r="823" spans="3:11" x14ac:dyDescent="0.25">
      <c r="C823" s="377">
        <v>0</v>
      </c>
      <c r="D823" s="378"/>
      <c r="E823" s="379" t="str">
        <v>6. Материалы</v>
      </c>
      <c r="F823" s="380">
        <v>0</v>
      </c>
      <c r="G823" s="380">
        <v>0</v>
      </c>
      <c r="H823" s="381">
        <v>0</v>
      </c>
      <c r="I823" s="381">
        <v>0</v>
      </c>
      <c r="J823" s="381">
        <v>0</v>
      </c>
      <c r="K823" s="407">
        <f t="shared" si="12"/>
        <v>1</v>
      </c>
    </row>
    <row r="824" spans="3:11" ht="30" x14ac:dyDescent="0.25">
      <c r="C824" s="377">
        <v>723</v>
      </c>
      <c r="D824" s="378"/>
      <c r="E824" s="379" t="str">
        <v>Пена монтажная Roof Complect огнеупорная (890гр)</v>
      </c>
      <c r="F824" s="380" t="str">
        <v>шт</v>
      </c>
      <c r="G824" s="380">
        <v>8</v>
      </c>
      <c r="H824" s="381">
        <v>640.5</v>
      </c>
      <c r="I824" s="381">
        <v>5124</v>
      </c>
      <c r="J824" s="381">
        <v>0</v>
      </c>
      <c r="K824" s="407">
        <f t="shared" si="12"/>
        <v>1</v>
      </c>
    </row>
    <row r="825" spans="3:11" x14ac:dyDescent="0.25">
      <c r="C825" s="377">
        <v>724</v>
      </c>
      <c r="D825" s="378"/>
      <c r="E825" s="379" t="str">
        <v>Герметик огнезащитный ведро 10кг</v>
      </c>
      <c r="F825" s="380" t="str">
        <v>шт</v>
      </c>
      <c r="G825" s="380">
        <v>1</v>
      </c>
      <c r="H825" s="381">
        <v>2028.25</v>
      </c>
      <c r="I825" s="381">
        <v>2028.25</v>
      </c>
      <c r="J825" s="381">
        <v>0</v>
      </c>
      <c r="K825" s="407">
        <f t="shared" si="12"/>
        <v>1</v>
      </c>
    </row>
    <row r="826" spans="3:11" x14ac:dyDescent="0.25">
      <c r="C826" s="377">
        <v>0</v>
      </c>
      <c r="D826" s="378"/>
      <c r="E826" s="379" t="str">
        <v>Ось 20-21/Д-Е (4.БС33М секция №8)</v>
      </c>
      <c r="F826" s="380">
        <v>0</v>
      </c>
      <c r="G826" s="380">
        <v>0</v>
      </c>
      <c r="H826" s="381">
        <v>0</v>
      </c>
      <c r="I826" s="381">
        <v>0</v>
      </c>
      <c r="J826" s="381">
        <v>0</v>
      </c>
      <c r="K826" s="407">
        <f t="shared" si="12"/>
        <v>1</v>
      </c>
    </row>
    <row r="827" spans="3:11" x14ac:dyDescent="0.25">
      <c r="C827" s="377">
        <v>0</v>
      </c>
      <c r="D827" s="378"/>
      <c r="E827" s="379" t="str">
        <v>1.Низковольтное оборудование</v>
      </c>
      <c r="F827" s="380">
        <v>0</v>
      </c>
      <c r="G827" s="380">
        <v>0</v>
      </c>
      <c r="H827" s="381">
        <v>0</v>
      </c>
      <c r="I827" s="381">
        <v>0</v>
      </c>
      <c r="J827" s="381">
        <v>0</v>
      </c>
      <c r="K827" s="407">
        <f t="shared" si="12"/>
        <v>1</v>
      </c>
    </row>
    <row r="828" spans="3:11" x14ac:dyDescent="0.25">
      <c r="C828" s="377">
        <v>725</v>
      </c>
      <c r="D828" s="378"/>
      <c r="E828" s="379" t="str">
        <v>ЩК в комплекте</v>
      </c>
      <c r="F828" s="380" t="str">
        <v>шт</v>
      </c>
      <c r="G828" s="380">
        <v>28</v>
      </c>
      <c r="H828" s="381">
        <v>6351.63</v>
      </c>
      <c r="I828" s="381">
        <v>177845.64</v>
      </c>
      <c r="J828" s="381">
        <v>0</v>
      </c>
      <c r="K828" s="407">
        <f t="shared" si="12"/>
        <v>1</v>
      </c>
    </row>
    <row r="829" spans="3:11" ht="30" x14ac:dyDescent="0.25">
      <c r="C829" s="377">
        <v>726</v>
      </c>
      <c r="D829" s="378"/>
      <c r="E829" s="379" t="str">
        <v>Счетчик электронный, 230В, 5(80)А, 1/2 кл.точности СЕ207 R7 849.2.ОА.QUVLF SPds</v>
      </c>
      <c r="F829" s="380" t="str">
        <v>шт</v>
      </c>
      <c r="G829" s="380">
        <v>28</v>
      </c>
      <c r="H829" s="381">
        <v>0</v>
      </c>
      <c r="I829" s="381">
        <v>0</v>
      </c>
      <c r="J829" s="381">
        <v>0</v>
      </c>
      <c r="K829" s="407">
        <f t="shared" si="12"/>
        <v>1</v>
      </c>
    </row>
    <row r="830" spans="3:11" x14ac:dyDescent="0.25">
      <c r="C830" s="377">
        <v>727</v>
      </c>
      <c r="D830" s="378"/>
      <c r="E830" s="379" t="str">
        <v>Монтаж и подключение ЩК</v>
      </c>
      <c r="F830" s="380" t="str">
        <v>шт</v>
      </c>
      <c r="G830" s="380">
        <v>28</v>
      </c>
      <c r="H830" s="381">
        <v>2668.75</v>
      </c>
      <c r="I830" s="381">
        <v>0</v>
      </c>
      <c r="J830" s="381">
        <v>74725</v>
      </c>
      <c r="K830" s="407">
        <f t="shared" si="12"/>
        <v>1</v>
      </c>
    </row>
    <row r="831" spans="3:11" x14ac:dyDescent="0.25">
      <c r="C831" s="377">
        <v>728</v>
      </c>
      <c r="D831" s="378"/>
      <c r="E831" s="379" t="str">
        <v>Кабель-канал 60х40 ЭЛЕКОР белый (18м) IEK</v>
      </c>
      <c r="F831" s="380" t="str">
        <v>м</v>
      </c>
      <c r="G831" s="380">
        <v>28</v>
      </c>
      <c r="H831" s="381">
        <v>264.60000000000002</v>
      </c>
      <c r="I831" s="381">
        <v>7408.8</v>
      </c>
      <c r="J831" s="381">
        <v>0</v>
      </c>
      <c r="K831" s="407">
        <f t="shared" si="12"/>
        <v>1</v>
      </c>
    </row>
    <row r="832" spans="3:11" x14ac:dyDescent="0.25">
      <c r="C832" s="377">
        <v>729</v>
      </c>
      <c r="D832" s="378"/>
      <c r="E832" s="379" t="str">
        <v>Монтаж кабель-канала</v>
      </c>
      <c r="F832" s="380" t="str">
        <v>м</v>
      </c>
      <c r="G832" s="380">
        <v>28</v>
      </c>
      <c r="H832" s="381">
        <v>330.75</v>
      </c>
      <c r="I832" s="381">
        <v>0</v>
      </c>
      <c r="J832" s="381">
        <v>9261</v>
      </c>
      <c r="K832" s="407">
        <f t="shared" si="12"/>
        <v>1</v>
      </c>
    </row>
    <row r="833" spans="3:11" x14ac:dyDescent="0.25">
      <c r="C833" s="377">
        <v>730</v>
      </c>
      <c r="D833" s="378"/>
      <c r="E833" s="379" t="str">
        <v>Корпус щита этажного ЩЭ</v>
      </c>
      <c r="F833" s="380" t="str">
        <v>шт</v>
      </c>
      <c r="G833" s="380">
        <v>8</v>
      </c>
      <c r="H833" s="381">
        <v>8486.6299999999992</v>
      </c>
      <c r="I833" s="381">
        <v>67893.039999999994</v>
      </c>
      <c r="J833" s="381">
        <v>0</v>
      </c>
      <c r="K833" s="407">
        <f t="shared" si="12"/>
        <v>1</v>
      </c>
    </row>
    <row r="834" spans="3:11" x14ac:dyDescent="0.25">
      <c r="C834" s="377">
        <v>731</v>
      </c>
      <c r="D834" s="378"/>
      <c r="E834" s="379" t="str">
        <v>Монтаж Корпуса щита этажного</v>
      </c>
      <c r="F834" s="380" t="str">
        <v>шт</v>
      </c>
      <c r="G834" s="380">
        <v>8</v>
      </c>
      <c r="H834" s="381">
        <v>918.05</v>
      </c>
      <c r="I834" s="381">
        <v>0</v>
      </c>
      <c r="J834" s="381">
        <v>7344.4</v>
      </c>
      <c r="K834" s="407">
        <f t="shared" si="12"/>
        <v>1</v>
      </c>
    </row>
    <row r="835" spans="3:11" x14ac:dyDescent="0.25">
      <c r="C835" s="377">
        <v>732</v>
      </c>
      <c r="D835" s="378"/>
      <c r="E835" s="379" t="str">
        <v>Панель из листовой стали 330х980</v>
      </c>
      <c r="F835" s="380" t="str">
        <v>шт</v>
      </c>
      <c r="G835" s="380">
        <v>8</v>
      </c>
      <c r="H835" s="381">
        <v>1761.38</v>
      </c>
      <c r="I835" s="381">
        <v>14091.04</v>
      </c>
      <c r="J835" s="381">
        <v>0</v>
      </c>
      <c r="K835" s="407">
        <f t="shared" si="12"/>
        <v>1</v>
      </c>
    </row>
    <row r="836" spans="3:11" x14ac:dyDescent="0.25">
      <c r="C836" s="377">
        <v>733</v>
      </c>
      <c r="D836" s="378"/>
      <c r="E836" s="379" t="str">
        <v>Монтаж панели</v>
      </c>
      <c r="F836" s="380" t="str">
        <v>шт</v>
      </c>
      <c r="G836" s="380">
        <v>8</v>
      </c>
      <c r="H836" s="381">
        <v>560.44000000000005</v>
      </c>
      <c r="I836" s="381">
        <v>0</v>
      </c>
      <c r="J836" s="381">
        <v>4483.5200000000004</v>
      </c>
      <c r="K836" s="407">
        <f t="shared" si="12"/>
        <v>1</v>
      </c>
    </row>
    <row r="837" spans="3:11" x14ac:dyDescent="0.25">
      <c r="C837" s="377">
        <v>0</v>
      </c>
      <c r="D837" s="378"/>
      <c r="E837" s="379" t="str">
        <v>Щит этажный на 3 квартиры состоит (на 4 ЩЭ):</v>
      </c>
      <c r="F837" s="380">
        <v>0</v>
      </c>
      <c r="G837" s="380">
        <v>0</v>
      </c>
      <c r="H837" s="381">
        <v>0</v>
      </c>
      <c r="I837" s="381">
        <v>0</v>
      </c>
      <c r="J837" s="381">
        <v>0</v>
      </c>
      <c r="K837" s="407">
        <f t="shared" si="12"/>
        <v>1</v>
      </c>
    </row>
    <row r="838" spans="3:11" ht="30" x14ac:dyDescent="0.25">
      <c r="C838" s="377">
        <v>734</v>
      </c>
      <c r="D838" s="378"/>
      <c r="E838" s="379" t="str">
        <v>Выключатель автоматический двухполюсный 50А С ВА47-29 4.5кА (MVA20-2-050-C)</v>
      </c>
      <c r="F838" s="380" t="str">
        <v>шт</v>
      </c>
      <c r="G838" s="380">
        <v>12</v>
      </c>
      <c r="H838" s="381">
        <v>461.93</v>
      </c>
      <c r="I838" s="381">
        <v>5543.16</v>
      </c>
      <c r="J838" s="381">
        <v>0</v>
      </c>
      <c r="K838" s="407">
        <f t="shared" si="12"/>
        <v>1</v>
      </c>
    </row>
    <row r="839" spans="3:11" ht="30" x14ac:dyDescent="0.25">
      <c r="C839" s="377">
        <v>735</v>
      </c>
      <c r="D839" s="378"/>
      <c r="E839" s="379" t="str">
        <v>Сжим ответвительный У-859 м50-70/о4-35 (У-859МУ3)</v>
      </c>
      <c r="F839" s="380" t="str">
        <v>шт</v>
      </c>
      <c r="G839" s="380">
        <v>20</v>
      </c>
      <c r="H839" s="381">
        <v>98.61</v>
      </c>
      <c r="I839" s="381">
        <v>1972.2</v>
      </c>
      <c r="J839" s="381">
        <v>0</v>
      </c>
      <c r="K839" s="407">
        <f t="shared" si="12"/>
        <v>1</v>
      </c>
    </row>
    <row r="840" spans="3:11" x14ac:dyDescent="0.25">
      <c r="C840" s="377">
        <v>736</v>
      </c>
      <c r="D840" s="378"/>
      <c r="E840" s="379" t="str">
        <v>Расключение щита этажного ЩЭ</v>
      </c>
      <c r="F840" s="380" t="str">
        <v>шт</v>
      </c>
      <c r="G840" s="380">
        <v>4</v>
      </c>
      <c r="H840" s="381">
        <v>2701.88</v>
      </c>
      <c r="I840" s="381">
        <v>0</v>
      </c>
      <c r="J840" s="381">
        <v>10807.52</v>
      </c>
      <c r="K840" s="407">
        <f t="shared" si="12"/>
        <v>1</v>
      </c>
    </row>
    <row r="841" spans="3:11" x14ac:dyDescent="0.25">
      <c r="C841" s="377">
        <v>0</v>
      </c>
      <c r="D841" s="378"/>
      <c r="E841" s="379" t="str">
        <v>Щит этажный на 4 квартиры состоит (на 4 ЩЭ):</v>
      </c>
      <c r="F841" s="380">
        <v>0</v>
      </c>
      <c r="G841" s="380">
        <v>0</v>
      </c>
      <c r="H841" s="381">
        <v>0</v>
      </c>
      <c r="I841" s="381">
        <v>0</v>
      </c>
      <c r="J841" s="381">
        <v>0</v>
      </c>
      <c r="K841" s="407">
        <f t="shared" si="12"/>
        <v>1</v>
      </c>
    </row>
    <row r="842" spans="3:11" ht="30" x14ac:dyDescent="0.25">
      <c r="C842" s="377">
        <v>737</v>
      </c>
      <c r="D842" s="378"/>
      <c r="E842" s="379" t="str">
        <v>Выключатель автоматический двухполюсный 50А С ВА47-29 4.5кА (MVA20-2-050-C)</v>
      </c>
      <c r="F842" s="380" t="str">
        <v>шт</v>
      </c>
      <c r="G842" s="380">
        <v>16</v>
      </c>
      <c r="H842" s="381">
        <v>461.93</v>
      </c>
      <c r="I842" s="381">
        <v>7390.88</v>
      </c>
      <c r="J842" s="381">
        <v>0</v>
      </c>
      <c r="K842" s="407">
        <f t="shared" si="12"/>
        <v>1</v>
      </c>
    </row>
    <row r="843" spans="3:11" ht="30" x14ac:dyDescent="0.25">
      <c r="C843" s="377">
        <v>738</v>
      </c>
      <c r="D843" s="378"/>
      <c r="E843" s="379" t="str">
        <v>Сжим ответвительный У-859 м50-70/о4-35 (У-859МУ3)</v>
      </c>
      <c r="F843" s="380" t="str">
        <v>шт</v>
      </c>
      <c r="G843" s="380">
        <v>20</v>
      </c>
      <c r="H843" s="381">
        <v>98.61</v>
      </c>
      <c r="I843" s="381">
        <v>1972.2</v>
      </c>
      <c r="J843" s="381">
        <v>0</v>
      </c>
      <c r="K843" s="407">
        <f t="shared" si="12"/>
        <v>1</v>
      </c>
    </row>
    <row r="844" spans="3:11" ht="30" x14ac:dyDescent="0.25">
      <c r="C844" s="377">
        <v>739</v>
      </c>
      <c r="D844" s="378"/>
      <c r="E844" s="379" t="str">
        <v>Розетка на DIN-рейку с заземлением контактов РАр 10-3-ОП</v>
      </c>
      <c r="F844" s="380" t="str">
        <v>шт</v>
      </c>
      <c r="G844" s="380">
        <v>4</v>
      </c>
      <c r="H844" s="381">
        <v>288.23</v>
      </c>
      <c r="I844" s="381">
        <v>1152.92</v>
      </c>
      <c r="J844" s="381">
        <v>0</v>
      </c>
      <c r="K844" s="407">
        <f t="shared" si="12"/>
        <v>1</v>
      </c>
    </row>
    <row r="845" spans="3:11" x14ac:dyDescent="0.25">
      <c r="C845" s="377">
        <v>740</v>
      </c>
      <c r="D845" s="378"/>
      <c r="E845" s="379" t="str">
        <v>Расключение щита этажного ЩЭ</v>
      </c>
      <c r="F845" s="380" t="str">
        <v>шт</v>
      </c>
      <c r="G845" s="380">
        <v>4</v>
      </c>
      <c r="H845" s="381">
        <v>3502.5</v>
      </c>
      <c r="I845" s="381">
        <v>0</v>
      </c>
      <c r="J845" s="381">
        <v>14010</v>
      </c>
      <c r="K845" s="407">
        <f t="shared" si="12"/>
        <v>1</v>
      </c>
    </row>
    <row r="846" spans="3:11" x14ac:dyDescent="0.25">
      <c r="C846" s="377">
        <v>0</v>
      </c>
      <c r="D846" s="378"/>
      <c r="E846" s="379" t="str">
        <v>2.Светотехническая продукция</v>
      </c>
      <c r="F846" s="380">
        <v>0</v>
      </c>
      <c r="G846" s="380">
        <v>0</v>
      </c>
      <c r="H846" s="381">
        <v>0</v>
      </c>
      <c r="I846" s="381">
        <v>0</v>
      </c>
      <c r="J846" s="381">
        <v>0</v>
      </c>
      <c r="K846" s="407">
        <f t="shared" si="12"/>
        <v>1</v>
      </c>
    </row>
    <row r="847" spans="3:11" x14ac:dyDescent="0.25">
      <c r="C847" s="377">
        <v>741</v>
      </c>
      <c r="D847" s="378"/>
      <c r="E847" s="379" t="str">
        <v>Патрон подвесной Е27 пластик белый</v>
      </c>
      <c r="F847" s="380" t="str">
        <v>шт</v>
      </c>
      <c r="G847" s="380">
        <v>176</v>
      </c>
      <c r="H847" s="381">
        <v>24.55</v>
      </c>
      <c r="I847" s="381">
        <v>4320.8</v>
      </c>
      <c r="J847" s="381">
        <v>0</v>
      </c>
      <c r="K847" s="407">
        <f t="shared" si="12"/>
        <v>1</v>
      </c>
    </row>
    <row r="848" spans="3:11" x14ac:dyDescent="0.25">
      <c r="C848" s="377">
        <v>742</v>
      </c>
      <c r="D848" s="378"/>
      <c r="E848" s="379" t="str">
        <v>Подключение подвесного патрона</v>
      </c>
      <c r="F848" s="380" t="str">
        <v>шт</v>
      </c>
      <c r="G848" s="380">
        <v>176</v>
      </c>
      <c r="H848" s="381">
        <v>213.5</v>
      </c>
      <c r="I848" s="381">
        <v>0</v>
      </c>
      <c r="J848" s="381">
        <v>37576</v>
      </c>
      <c r="K848" s="407">
        <f t="shared" ref="K848:K911" si="13">IF(E848&gt;0,1,0)</f>
        <v>1</v>
      </c>
    </row>
    <row r="849" spans="3:11" x14ac:dyDescent="0.25">
      <c r="C849" s="377">
        <v>743</v>
      </c>
      <c r="D849" s="378"/>
      <c r="E849" s="379" t="str">
        <v>Лампа светодиодная LED 11вт E27 белый ECO</v>
      </c>
      <c r="F849" s="380" t="str">
        <v>шт</v>
      </c>
      <c r="G849" s="380">
        <v>176</v>
      </c>
      <c r="H849" s="381">
        <v>96.08</v>
      </c>
      <c r="I849" s="381">
        <v>16910.080000000002</v>
      </c>
      <c r="J849" s="381">
        <v>0</v>
      </c>
      <c r="K849" s="407">
        <f t="shared" si="13"/>
        <v>1</v>
      </c>
    </row>
    <row r="850" spans="3:11" ht="45" x14ac:dyDescent="0.25">
      <c r="C850" s="377">
        <v>744</v>
      </c>
      <c r="D850" s="378"/>
      <c r="E850" s="379" t="str">
        <v>358882 STREET NT22 396 черный Светильник ландшафтный светодиодный IP54 LED 4000К 18W 220V OPAL пластиковый корпус</v>
      </c>
      <c r="F850" s="380" t="str">
        <v>шт</v>
      </c>
      <c r="G850" s="380">
        <v>6</v>
      </c>
      <c r="H850" s="381">
        <v>2500</v>
      </c>
      <c r="I850" s="381">
        <v>15000</v>
      </c>
      <c r="J850" s="381">
        <v>0</v>
      </c>
      <c r="K850" s="407">
        <f t="shared" si="13"/>
        <v>1</v>
      </c>
    </row>
    <row r="851" spans="3:11" x14ac:dyDescent="0.25">
      <c r="C851" s="377">
        <v>745</v>
      </c>
      <c r="D851" s="378"/>
      <c r="E851" s="379" t="str">
        <v>Монтаж и подключение накладного светильника</v>
      </c>
      <c r="F851" s="380" t="str">
        <v>шт</v>
      </c>
      <c r="G851" s="380">
        <v>6</v>
      </c>
      <c r="H851" s="381">
        <v>384.3</v>
      </c>
      <c r="I851" s="381">
        <v>0</v>
      </c>
      <c r="J851" s="381">
        <v>2305.8000000000002</v>
      </c>
      <c r="K851" s="407">
        <f t="shared" si="13"/>
        <v>1</v>
      </c>
    </row>
    <row r="852" spans="3:11" x14ac:dyDescent="0.25">
      <c r="C852" s="377">
        <v>746</v>
      </c>
      <c r="D852" s="378"/>
      <c r="E852" s="379" t="str">
        <v>БРА Kink light мелисса 08438-2, 19(21)</v>
      </c>
      <c r="F852" s="380" t="str">
        <v>шт</v>
      </c>
      <c r="G852" s="380">
        <v>4</v>
      </c>
      <c r="H852" s="381">
        <v>6950</v>
      </c>
      <c r="I852" s="381">
        <v>27800</v>
      </c>
      <c r="J852" s="381">
        <v>0</v>
      </c>
      <c r="K852" s="407">
        <f t="shared" si="13"/>
        <v>1</v>
      </c>
    </row>
    <row r="853" spans="3:11" x14ac:dyDescent="0.25">
      <c r="C853" s="377">
        <v>747</v>
      </c>
      <c r="D853" s="378"/>
      <c r="E853" s="379" t="str">
        <v>Бра настенная</v>
      </c>
      <c r="F853" s="380" t="str">
        <v>шт</v>
      </c>
      <c r="G853" s="380">
        <v>4</v>
      </c>
      <c r="H853" s="381">
        <v>1050</v>
      </c>
      <c r="I853" s="381">
        <v>0</v>
      </c>
      <c r="J853" s="381">
        <v>4200</v>
      </c>
      <c r="K853" s="407">
        <f t="shared" si="13"/>
        <v>1</v>
      </c>
    </row>
    <row r="854" spans="3:11" ht="30" x14ac:dyDescent="0.25">
      <c r="C854" s="377">
        <v>748</v>
      </c>
      <c r="D854" s="378"/>
      <c r="E854" s="379" t="str">
        <v>Светильник светодиодный SPO-950-3-40K-018 18Вт 4000К 1890Лм IP40 595х180х40 матовый</v>
      </c>
      <c r="F854" s="380" t="str">
        <v>шт</v>
      </c>
      <c r="G854" s="380">
        <v>51</v>
      </c>
      <c r="H854" s="381">
        <v>1636.25</v>
      </c>
      <c r="I854" s="381">
        <v>83448.75</v>
      </c>
      <c r="J854" s="381">
        <v>0</v>
      </c>
      <c r="K854" s="407">
        <f t="shared" si="13"/>
        <v>1</v>
      </c>
    </row>
    <row r="855" spans="3:11" x14ac:dyDescent="0.25">
      <c r="C855" s="377">
        <v>749</v>
      </c>
      <c r="D855" s="378"/>
      <c r="E855" s="379" t="str">
        <v>Монтаж и подключение светильника в армстронг</v>
      </c>
      <c r="F855" s="380" t="str">
        <v>шт</v>
      </c>
      <c r="G855" s="380">
        <v>51</v>
      </c>
      <c r="H855" s="381">
        <v>400</v>
      </c>
      <c r="I855" s="381">
        <v>0</v>
      </c>
      <c r="J855" s="381">
        <v>20400</v>
      </c>
      <c r="K855" s="407">
        <f t="shared" si="13"/>
        <v>1</v>
      </c>
    </row>
    <row r="856" spans="3:11" ht="30" x14ac:dyDescent="0.25">
      <c r="C856" s="377">
        <v>750</v>
      </c>
      <c r="D856" s="378"/>
      <c r="E856" s="379" t="str">
        <v>Датчик движения ИК встраиваемый 1200w 360 гр. 6м IP20 белый (SEN86 бел.)</v>
      </c>
      <c r="F856" s="380" t="str">
        <v>шт</v>
      </c>
      <c r="G856" s="380">
        <v>16</v>
      </c>
      <c r="H856" s="381">
        <v>450</v>
      </c>
      <c r="I856" s="381">
        <v>7200</v>
      </c>
      <c r="J856" s="381">
        <v>0</v>
      </c>
      <c r="K856" s="407">
        <f t="shared" si="13"/>
        <v>1</v>
      </c>
    </row>
    <row r="857" spans="3:11" x14ac:dyDescent="0.25">
      <c r="C857" s="377">
        <v>751</v>
      </c>
      <c r="D857" s="378"/>
      <c r="E857" s="379" t="str">
        <v xml:space="preserve">Монтаж и подключение датчика движения </v>
      </c>
      <c r="F857" s="380" t="str">
        <v>шт</v>
      </c>
      <c r="G857" s="380">
        <v>16</v>
      </c>
      <c r="H857" s="381">
        <v>360</v>
      </c>
      <c r="I857" s="381">
        <v>0</v>
      </c>
      <c r="J857" s="381">
        <v>5760</v>
      </c>
      <c r="K857" s="407">
        <f t="shared" si="13"/>
        <v>1</v>
      </c>
    </row>
    <row r="858" spans="3:11" ht="30" x14ac:dyDescent="0.25">
      <c r="C858" s="377">
        <v>752</v>
      </c>
      <c r="D858" s="378"/>
      <c r="E858" s="379" t="str">
        <v>Коробка распределительная 85х85х40мм для наружного монтажа IP55</v>
      </c>
      <c r="F858" s="380" t="str">
        <v>шт</v>
      </c>
      <c r="G858" s="380">
        <v>77</v>
      </c>
      <c r="H858" s="381">
        <v>64.680000000000007</v>
      </c>
      <c r="I858" s="381">
        <v>4980.3599999999997</v>
      </c>
      <c r="J858" s="381">
        <v>0</v>
      </c>
      <c r="K858" s="407">
        <f t="shared" si="13"/>
        <v>1</v>
      </c>
    </row>
    <row r="859" spans="3:11" ht="30" x14ac:dyDescent="0.25">
      <c r="C859" s="377">
        <v>753</v>
      </c>
      <c r="D859" s="378"/>
      <c r="E859" s="379" t="str">
        <v>Монтаж и подключение распределительных коробок</v>
      </c>
      <c r="F859" s="380" t="str">
        <v>шт</v>
      </c>
      <c r="G859" s="380">
        <v>77</v>
      </c>
      <c r="H859" s="381">
        <v>128.1</v>
      </c>
      <c r="I859" s="381">
        <v>0</v>
      </c>
      <c r="J859" s="381">
        <v>9863.7000000000007</v>
      </c>
      <c r="K859" s="407">
        <f t="shared" si="13"/>
        <v>1</v>
      </c>
    </row>
    <row r="860" spans="3:11" x14ac:dyDescent="0.25">
      <c r="C860" s="377">
        <v>0</v>
      </c>
      <c r="D860" s="378"/>
      <c r="E860" s="379" t="str">
        <v>Декоративная подсветка картины</v>
      </c>
      <c r="F860" s="380">
        <v>0</v>
      </c>
      <c r="G860" s="380">
        <v>0</v>
      </c>
      <c r="H860" s="381">
        <v>0</v>
      </c>
      <c r="I860" s="381">
        <v>0</v>
      </c>
      <c r="J860" s="381">
        <v>0</v>
      </c>
      <c r="K860" s="407">
        <f t="shared" si="13"/>
        <v>1</v>
      </c>
    </row>
    <row r="861" spans="3:11" ht="30" x14ac:dyDescent="0.25">
      <c r="C861" s="377">
        <v>754</v>
      </c>
      <c r="D861" s="378"/>
      <c r="E861" s="379" t="str">
        <v>Профиль SL-SLIM-H13M-F25-3000 ANOD ( Алюминий)</v>
      </c>
      <c r="F861" s="380" t="str">
        <v>м</v>
      </c>
      <c r="G861" s="380">
        <v>12</v>
      </c>
      <c r="H861" s="381">
        <v>850</v>
      </c>
      <c r="I861" s="381">
        <v>10200</v>
      </c>
      <c r="J861" s="381">
        <v>0</v>
      </c>
      <c r="K861" s="407">
        <f t="shared" si="13"/>
        <v>1</v>
      </c>
    </row>
    <row r="862" spans="3:11" x14ac:dyDescent="0.25">
      <c r="C862" s="377">
        <v>755</v>
      </c>
      <c r="D862" s="378"/>
      <c r="E862" s="379" t="str">
        <v>Монтаж профиля</v>
      </c>
      <c r="F862" s="380" t="str">
        <v>м</v>
      </c>
      <c r="G862" s="380">
        <v>12</v>
      </c>
      <c r="H862" s="381">
        <v>800</v>
      </c>
      <c r="I862" s="381">
        <v>0</v>
      </c>
      <c r="J862" s="381">
        <v>9600</v>
      </c>
      <c r="K862" s="407">
        <f t="shared" si="13"/>
        <v>1</v>
      </c>
    </row>
    <row r="863" spans="3:11" ht="30" x14ac:dyDescent="0.25">
      <c r="C863" s="377">
        <v>756</v>
      </c>
      <c r="D863" s="378"/>
      <c r="E863" s="379" t="str">
        <v>Лента светодиодная 9,6 Вт/м 12В IP20 4000K 120LED/м RT/RTW-A120-8-11mm SMD 2835 5 м</v>
      </c>
      <c r="F863" s="380" t="str">
        <v>шт</v>
      </c>
      <c r="G863" s="380">
        <v>4</v>
      </c>
      <c r="H863" s="381">
        <v>3150</v>
      </c>
      <c r="I863" s="381">
        <v>12600</v>
      </c>
      <c r="J863" s="381">
        <v>0</v>
      </c>
      <c r="K863" s="407">
        <f t="shared" si="13"/>
        <v>1</v>
      </c>
    </row>
    <row r="864" spans="3:11" x14ac:dyDescent="0.25">
      <c r="C864" s="377">
        <v>757</v>
      </c>
      <c r="D864" s="378"/>
      <c r="E864" s="379" t="str">
        <v>Монтаж и подключение ленты</v>
      </c>
      <c r="F864" s="380" t="str">
        <v>м</v>
      </c>
      <c r="G864" s="380">
        <v>12</v>
      </c>
      <c r="H864" s="381">
        <v>800</v>
      </c>
      <c r="I864" s="381">
        <v>0</v>
      </c>
      <c r="J864" s="381">
        <v>9600</v>
      </c>
      <c r="K864" s="407">
        <f t="shared" si="13"/>
        <v>1</v>
      </c>
    </row>
    <row r="865" spans="3:11" ht="30" x14ac:dyDescent="0.25">
      <c r="C865" s="377">
        <v>758</v>
      </c>
      <c r="D865" s="378"/>
      <c r="E865" s="379" t="str">
        <v>Блок питания ARS-150-12 (12V, 12.5A, 150W) (ARL, IP20 Сетка, 2 года)</v>
      </c>
      <c r="F865" s="380" t="str">
        <v>шт</v>
      </c>
      <c r="G865" s="380">
        <v>2</v>
      </c>
      <c r="H865" s="381">
        <v>3320</v>
      </c>
      <c r="I865" s="381">
        <v>6640</v>
      </c>
      <c r="J865" s="381">
        <v>0</v>
      </c>
      <c r="K865" s="407">
        <f t="shared" si="13"/>
        <v>1</v>
      </c>
    </row>
    <row r="866" spans="3:11" x14ac:dyDescent="0.25">
      <c r="C866" s="377">
        <v>759</v>
      </c>
      <c r="D866" s="378"/>
      <c r="E866" s="379" t="str">
        <v>Монтаж и подключение блоков питания</v>
      </c>
      <c r="F866" s="380" t="str">
        <v>шт</v>
      </c>
      <c r="G866" s="380">
        <v>2</v>
      </c>
      <c r="H866" s="381">
        <v>500</v>
      </c>
      <c r="I866" s="381">
        <v>0</v>
      </c>
      <c r="J866" s="381">
        <v>1000</v>
      </c>
      <c r="K866" s="407">
        <f t="shared" si="13"/>
        <v>1</v>
      </c>
    </row>
    <row r="867" spans="3:11" x14ac:dyDescent="0.25">
      <c r="C867" s="377">
        <v>0</v>
      </c>
      <c r="D867" s="378"/>
      <c r="E867" s="379" t="str">
        <v>Декоративная подсветка зеркала</v>
      </c>
      <c r="F867" s="380">
        <v>0</v>
      </c>
      <c r="G867" s="380">
        <v>0</v>
      </c>
      <c r="H867" s="381">
        <v>0</v>
      </c>
      <c r="I867" s="381">
        <v>0</v>
      </c>
      <c r="J867" s="381">
        <v>0</v>
      </c>
      <c r="K867" s="407">
        <f t="shared" si="13"/>
        <v>1</v>
      </c>
    </row>
    <row r="868" spans="3:11" ht="30" x14ac:dyDescent="0.25">
      <c r="C868" s="377">
        <v>760</v>
      </c>
      <c r="D868" s="378"/>
      <c r="E868" s="379" t="str">
        <v>Профиль SL-SLIM-H13M-F25-3000 ANOD ( Алюминий)</v>
      </c>
      <c r="F868" s="380" t="str">
        <v>м</v>
      </c>
      <c r="G868" s="380">
        <v>12</v>
      </c>
      <c r="H868" s="381">
        <v>850</v>
      </c>
      <c r="I868" s="381">
        <v>10200</v>
      </c>
      <c r="J868" s="381">
        <v>0</v>
      </c>
      <c r="K868" s="407">
        <f t="shared" si="13"/>
        <v>1</v>
      </c>
    </row>
    <row r="869" spans="3:11" x14ac:dyDescent="0.25">
      <c r="C869" s="377">
        <v>761</v>
      </c>
      <c r="D869" s="378"/>
      <c r="E869" s="379" t="str">
        <v>Монтаж профиля</v>
      </c>
      <c r="F869" s="380" t="str">
        <v>м</v>
      </c>
      <c r="G869" s="380">
        <v>12</v>
      </c>
      <c r="H869" s="381">
        <v>800</v>
      </c>
      <c r="I869" s="381">
        <v>0</v>
      </c>
      <c r="J869" s="381">
        <v>9600</v>
      </c>
      <c r="K869" s="407">
        <f t="shared" si="13"/>
        <v>1</v>
      </c>
    </row>
    <row r="870" spans="3:11" ht="30" x14ac:dyDescent="0.25">
      <c r="C870" s="377">
        <v>762</v>
      </c>
      <c r="D870" s="378"/>
      <c r="E870" s="379" t="str">
        <v>Лента светодиодная 9,6 Вт/м 12В IP20 4000K 120LED/м RT/RTW-A120-8-11mm SMD 2835 5 м</v>
      </c>
      <c r="F870" s="380" t="str">
        <v>шт</v>
      </c>
      <c r="G870" s="380">
        <v>4</v>
      </c>
      <c r="H870" s="381">
        <v>3150</v>
      </c>
      <c r="I870" s="381">
        <v>12600</v>
      </c>
      <c r="J870" s="381">
        <v>0</v>
      </c>
      <c r="K870" s="407">
        <f t="shared" si="13"/>
        <v>1</v>
      </c>
    </row>
    <row r="871" spans="3:11" x14ac:dyDescent="0.25">
      <c r="C871" s="377">
        <v>763</v>
      </c>
      <c r="D871" s="378"/>
      <c r="E871" s="379" t="str">
        <v>Монтаж и подключение ленты</v>
      </c>
      <c r="F871" s="380" t="str">
        <v>м</v>
      </c>
      <c r="G871" s="380">
        <v>12</v>
      </c>
      <c r="H871" s="381">
        <v>800</v>
      </c>
      <c r="I871" s="381">
        <v>0</v>
      </c>
      <c r="J871" s="381">
        <v>9600</v>
      </c>
      <c r="K871" s="407">
        <f t="shared" si="13"/>
        <v>1</v>
      </c>
    </row>
    <row r="872" spans="3:11" ht="30" x14ac:dyDescent="0.25">
      <c r="C872" s="377">
        <v>764</v>
      </c>
      <c r="D872" s="378"/>
      <c r="E872" s="379" t="str">
        <v>Блок питания ARS-150-12 (12V, 12.5A, 150W) (ARL, IP20 Сетка, 2 года)</v>
      </c>
      <c r="F872" s="380" t="str">
        <v>шт</v>
      </c>
      <c r="G872" s="380">
        <v>2</v>
      </c>
      <c r="H872" s="381">
        <v>3320</v>
      </c>
      <c r="I872" s="381">
        <v>6640</v>
      </c>
      <c r="J872" s="381">
        <v>0</v>
      </c>
      <c r="K872" s="407">
        <f t="shared" si="13"/>
        <v>1</v>
      </c>
    </row>
    <row r="873" spans="3:11" x14ac:dyDescent="0.25">
      <c r="C873" s="377">
        <v>765</v>
      </c>
      <c r="D873" s="378"/>
      <c r="E873" s="379" t="str">
        <v>Монтаж и подключение блоков питания</v>
      </c>
      <c r="F873" s="380" t="str">
        <v>шт</v>
      </c>
      <c r="G873" s="380">
        <v>2</v>
      </c>
      <c r="H873" s="381">
        <v>500</v>
      </c>
      <c r="I873" s="381">
        <v>0</v>
      </c>
      <c r="J873" s="381">
        <v>1000</v>
      </c>
      <c r="K873" s="407">
        <f t="shared" si="13"/>
        <v>1</v>
      </c>
    </row>
    <row r="874" spans="3:11" x14ac:dyDescent="0.25">
      <c r="C874" s="377">
        <v>0</v>
      </c>
      <c r="D874" s="378"/>
      <c r="E874" s="379" t="str">
        <v>3.Кабельные изделия</v>
      </c>
      <c r="F874" s="380">
        <v>0</v>
      </c>
      <c r="G874" s="380">
        <v>0</v>
      </c>
      <c r="H874" s="381">
        <v>0</v>
      </c>
      <c r="I874" s="381">
        <v>0</v>
      </c>
      <c r="J874" s="381">
        <v>0</v>
      </c>
      <c r="K874" s="407">
        <f t="shared" si="13"/>
        <v>1</v>
      </c>
    </row>
    <row r="875" spans="3:11" ht="30" x14ac:dyDescent="0.25">
      <c r="C875" s="377">
        <v>766</v>
      </c>
      <c r="D875" s="378"/>
      <c r="E875" s="379" t="str">
        <v>Кабель силовой ВВГ-Пнг(А) 3x1,5 ок(N, PE)-0.66 (100м)</v>
      </c>
      <c r="F875" s="380" t="str">
        <v>м</v>
      </c>
      <c r="G875" s="380">
        <v>1379</v>
      </c>
      <c r="H875" s="381">
        <v>59.91</v>
      </c>
      <c r="I875" s="381">
        <v>82615.89</v>
      </c>
      <c r="J875" s="381">
        <v>0</v>
      </c>
      <c r="K875" s="407">
        <f t="shared" si="13"/>
        <v>1</v>
      </c>
    </row>
    <row r="876" spans="3:11" ht="30" x14ac:dyDescent="0.25">
      <c r="C876" s="377">
        <v>767</v>
      </c>
      <c r="D876" s="378"/>
      <c r="E876" s="379" t="str">
        <v>Кабель силовой ВВГ-Пнг(А)-LS 3x2,5 ок(N, PE)-0.66 (100м)</v>
      </c>
      <c r="F876" s="380" t="str">
        <v>м</v>
      </c>
      <c r="G876" s="380">
        <v>2150</v>
      </c>
      <c r="H876" s="381">
        <v>98.21</v>
      </c>
      <c r="I876" s="381">
        <v>211151.5</v>
      </c>
      <c r="J876" s="381">
        <v>0</v>
      </c>
      <c r="K876" s="407">
        <f t="shared" si="13"/>
        <v>1</v>
      </c>
    </row>
    <row r="877" spans="3:11" ht="30" x14ac:dyDescent="0.25">
      <c r="C877" s="377">
        <v>768</v>
      </c>
      <c r="D877" s="378"/>
      <c r="E877" s="379" t="str">
        <v>Монтаж кабеля по кирпичной кладке и затягивание в трубы до 30мм2</v>
      </c>
      <c r="F877" s="380" t="str">
        <v>м</v>
      </c>
      <c r="G877" s="380">
        <v>3529</v>
      </c>
      <c r="H877" s="381">
        <v>88.07</v>
      </c>
      <c r="I877" s="381">
        <v>0</v>
      </c>
      <c r="J877" s="381">
        <v>310799.03000000003</v>
      </c>
      <c r="K877" s="407">
        <f t="shared" si="13"/>
        <v>1</v>
      </c>
    </row>
    <row r="878" spans="3:11" x14ac:dyDescent="0.25">
      <c r="C878" s="377">
        <v>769</v>
      </c>
      <c r="D878" s="378"/>
      <c r="E878" s="379" t="str">
        <v xml:space="preserve">Провод ПуВ нг(А)LS 1х6.0 </v>
      </c>
      <c r="F878" s="380" t="str">
        <v>м</v>
      </c>
      <c r="G878" s="380">
        <v>984</v>
      </c>
      <c r="H878" s="381">
        <v>76.010000000000005</v>
      </c>
      <c r="I878" s="381">
        <v>74793.84</v>
      </c>
      <c r="J878" s="381">
        <v>0</v>
      </c>
      <c r="K878" s="407">
        <f t="shared" si="13"/>
        <v>1</v>
      </c>
    </row>
    <row r="879" spans="3:11" x14ac:dyDescent="0.25">
      <c r="C879" s="377">
        <v>770</v>
      </c>
      <c r="D879" s="378"/>
      <c r="E879" s="379" t="str">
        <v>Кабель силовой ВВГнг(А)-LS 1х4 ок-0,66</v>
      </c>
      <c r="F879" s="380" t="str">
        <v>м</v>
      </c>
      <c r="G879" s="380">
        <v>270</v>
      </c>
      <c r="H879" s="381">
        <v>52.48</v>
      </c>
      <c r="I879" s="381">
        <v>14169.6</v>
      </c>
      <c r="J879" s="381">
        <v>0</v>
      </c>
      <c r="K879" s="407">
        <f t="shared" si="13"/>
        <v>1</v>
      </c>
    </row>
    <row r="880" spans="3:11" x14ac:dyDescent="0.25">
      <c r="C880" s="377">
        <v>771</v>
      </c>
      <c r="D880" s="378"/>
      <c r="E880" s="379" t="str">
        <v>Провод силовой ПуВнг(А)-LS 10</v>
      </c>
      <c r="F880" s="380" t="str">
        <v>м</v>
      </c>
      <c r="G880" s="380">
        <v>474</v>
      </c>
      <c r="H880" s="381">
        <v>122.14</v>
      </c>
      <c r="I880" s="381">
        <v>57894.36</v>
      </c>
      <c r="J880" s="381">
        <v>0</v>
      </c>
      <c r="K880" s="407">
        <f t="shared" si="13"/>
        <v>1</v>
      </c>
    </row>
    <row r="881" spans="3:11" ht="30" x14ac:dyDescent="0.25">
      <c r="C881" s="377">
        <v>772</v>
      </c>
      <c r="D881" s="378"/>
      <c r="E881" s="379" t="str">
        <v>Монтаж кабеля по кирпичной кладке и затягивание в трубы до 30мм2</v>
      </c>
      <c r="F881" s="380" t="str">
        <v>м</v>
      </c>
      <c r="G881" s="380">
        <v>1728</v>
      </c>
      <c r="H881" s="381">
        <v>88.07</v>
      </c>
      <c r="I881" s="381">
        <v>0</v>
      </c>
      <c r="J881" s="381">
        <v>152184.95999999999</v>
      </c>
      <c r="K881" s="407">
        <f t="shared" si="13"/>
        <v>1</v>
      </c>
    </row>
    <row r="882" spans="3:11" x14ac:dyDescent="0.25">
      <c r="C882" s="377">
        <v>773</v>
      </c>
      <c r="D882" s="378"/>
      <c r="E882" s="379" t="str">
        <v>Кабель ВВГ -П нг(А)FRLS 3х1.5 0.66кВ (бухта)</v>
      </c>
      <c r="F882" s="380" t="str">
        <v>м</v>
      </c>
      <c r="G882" s="380">
        <v>113</v>
      </c>
      <c r="H882" s="381">
        <v>74.73</v>
      </c>
      <c r="I882" s="381">
        <v>8444.49</v>
      </c>
      <c r="J882" s="381">
        <v>0</v>
      </c>
      <c r="K882" s="407">
        <f t="shared" si="13"/>
        <v>1</v>
      </c>
    </row>
    <row r="883" spans="3:11" ht="30" x14ac:dyDescent="0.25">
      <c r="C883" s="377">
        <v>774</v>
      </c>
      <c r="D883" s="378"/>
      <c r="E883" s="379" t="str">
        <v>Монтаж кабеля по кирпичной кладке и затягивание в трубы до 30мм2</v>
      </c>
      <c r="F883" s="380" t="str">
        <v>м</v>
      </c>
      <c r="G883" s="380">
        <v>113</v>
      </c>
      <c r="H883" s="381">
        <v>88.07</v>
      </c>
      <c r="I883" s="381">
        <v>0</v>
      </c>
      <c r="J883" s="381">
        <v>9951.91</v>
      </c>
      <c r="K883" s="407">
        <f t="shared" si="13"/>
        <v>1</v>
      </c>
    </row>
    <row r="884" spans="3:11" x14ac:dyDescent="0.25">
      <c r="C884" s="377">
        <v>0</v>
      </c>
      <c r="D884" s="378"/>
      <c r="E884" s="379" t="str">
        <v>4.Электрортехнические изделия</v>
      </c>
      <c r="F884" s="380">
        <v>0</v>
      </c>
      <c r="G884" s="380">
        <v>0</v>
      </c>
      <c r="H884" s="381">
        <v>0</v>
      </c>
      <c r="I884" s="381">
        <v>0</v>
      </c>
      <c r="J884" s="381">
        <v>0</v>
      </c>
      <c r="K884" s="407">
        <f t="shared" si="13"/>
        <v>1</v>
      </c>
    </row>
    <row r="885" spans="3:11" ht="45" x14ac:dyDescent="0.25">
      <c r="C885" s="377">
        <v>775</v>
      </c>
      <c r="D885" s="378"/>
      <c r="E885" s="379" t="str">
        <v>BRITE Розетка двойная с заземлением с защитными шторками и крышкой 16А в сборе IP44 РСбш12-3-44-БрБ белый</v>
      </c>
      <c r="F885" s="380" t="str">
        <v>шт</v>
      </c>
      <c r="G885" s="380">
        <v>28</v>
      </c>
      <c r="H885" s="381">
        <v>361</v>
      </c>
      <c r="I885" s="381">
        <v>10108</v>
      </c>
      <c r="J885" s="381">
        <v>0</v>
      </c>
      <c r="K885" s="407">
        <f t="shared" si="13"/>
        <v>1</v>
      </c>
    </row>
    <row r="886" spans="3:11" ht="30" x14ac:dyDescent="0.25">
      <c r="C886" s="377">
        <v>776</v>
      </c>
      <c r="D886" s="378"/>
      <c r="E886" s="379" t="str">
        <v>Розетка ATLASDESIGN двойная с заземлением со шторками 16А в сборе белый</v>
      </c>
      <c r="F886" s="380" t="str">
        <v>шт</v>
      </c>
      <c r="G886" s="380">
        <v>297</v>
      </c>
      <c r="H886" s="381">
        <v>287.70999999999998</v>
      </c>
      <c r="I886" s="381">
        <v>85449.87</v>
      </c>
      <c r="J886" s="381">
        <v>0</v>
      </c>
      <c r="K886" s="407">
        <f t="shared" si="13"/>
        <v>1</v>
      </c>
    </row>
    <row r="887" spans="3:11" ht="30" x14ac:dyDescent="0.25">
      <c r="C887" s="377">
        <v>777</v>
      </c>
      <c r="D887" s="378"/>
      <c r="E887" s="379" t="str">
        <v>Монтаж и подключение розеток скрытой установки</v>
      </c>
      <c r="F887" s="380" t="str">
        <v>шт</v>
      </c>
      <c r="G887" s="380">
        <v>325</v>
      </c>
      <c r="H887" s="381">
        <v>192.15</v>
      </c>
      <c r="I887" s="381">
        <v>0</v>
      </c>
      <c r="J887" s="381">
        <v>62448.75</v>
      </c>
      <c r="K887" s="407">
        <f t="shared" si="13"/>
        <v>1</v>
      </c>
    </row>
    <row r="888" spans="3:11" ht="30" x14ac:dyDescent="0.25">
      <c r="C888" s="377">
        <v>778</v>
      </c>
      <c r="D888" s="378"/>
      <c r="E888" s="379" t="str">
        <v>ЭТЮД Розетка наружная с заземлением со шторками белая (на роутер)</v>
      </c>
      <c r="F888" s="380" t="str">
        <v>шт</v>
      </c>
      <c r="G888" s="380">
        <v>28</v>
      </c>
      <c r="H888" s="381">
        <v>170.8</v>
      </c>
      <c r="I888" s="381">
        <v>4782.3999999999996</v>
      </c>
      <c r="J888" s="381">
        <v>0</v>
      </c>
      <c r="K888" s="407">
        <f t="shared" si="13"/>
        <v>1</v>
      </c>
    </row>
    <row r="889" spans="3:11" ht="30" x14ac:dyDescent="0.25">
      <c r="C889" s="377">
        <v>779</v>
      </c>
      <c r="D889" s="378"/>
      <c r="E889" s="379" t="str">
        <v>Монтаж и подключение розеток и выключателей открытой установки</v>
      </c>
      <c r="F889" s="380" t="str">
        <v>шт</v>
      </c>
      <c r="G889" s="380">
        <v>28</v>
      </c>
      <c r="H889" s="381">
        <v>256.2</v>
      </c>
      <c r="I889" s="381">
        <v>0</v>
      </c>
      <c r="J889" s="381">
        <v>7173.6</v>
      </c>
      <c r="K889" s="407">
        <f t="shared" si="13"/>
        <v>1</v>
      </c>
    </row>
    <row r="890" spans="3:11" ht="30" x14ac:dyDescent="0.25">
      <c r="C890" s="377">
        <v>780</v>
      </c>
      <c r="D890" s="378"/>
      <c r="E890" s="379" t="str">
        <v>Разъем РШ-ВШ 32А 250В 2P+PE(ОУ) пластиковый белый Simple</v>
      </c>
      <c r="F890" s="380" t="str">
        <v>шт</v>
      </c>
      <c r="G890" s="380">
        <v>28</v>
      </c>
      <c r="H890" s="381">
        <v>278.79000000000002</v>
      </c>
      <c r="I890" s="381">
        <v>7806.12</v>
      </c>
      <c r="J890" s="381">
        <v>0</v>
      </c>
      <c r="K890" s="407">
        <f t="shared" si="13"/>
        <v>1</v>
      </c>
    </row>
    <row r="891" spans="3:11" ht="30" x14ac:dyDescent="0.25">
      <c r="C891" s="377">
        <v>781</v>
      </c>
      <c r="D891" s="378"/>
      <c r="E891" s="379" t="str">
        <v>Монтаж и подключение силовой розетки на электроплиту</v>
      </c>
      <c r="F891" s="380" t="str">
        <v>шт</v>
      </c>
      <c r="G891" s="380">
        <v>28</v>
      </c>
      <c r="H891" s="381">
        <v>344.27</v>
      </c>
      <c r="I891" s="381">
        <v>0</v>
      </c>
      <c r="J891" s="381">
        <v>9639.56</v>
      </c>
      <c r="K891" s="407">
        <f t="shared" si="13"/>
        <v>1</v>
      </c>
    </row>
    <row r="892" spans="3:11" ht="30" x14ac:dyDescent="0.25">
      <c r="C892" s="377">
        <v>782</v>
      </c>
      <c r="D892" s="378"/>
      <c r="E892" s="379" t="str">
        <v>Гермес PLUS Розетка с заземлением наружная с крышкой IP54</v>
      </c>
      <c r="F892" s="380" t="str">
        <v>шт</v>
      </c>
      <c r="G892" s="380">
        <v>4</v>
      </c>
      <c r="H892" s="381">
        <v>330.93</v>
      </c>
      <c r="I892" s="381">
        <v>1323.72</v>
      </c>
      <c r="J892" s="381">
        <v>0</v>
      </c>
      <c r="K892" s="407">
        <f t="shared" si="13"/>
        <v>1</v>
      </c>
    </row>
    <row r="893" spans="3:11" ht="30" x14ac:dyDescent="0.25">
      <c r="C893" s="377">
        <v>783</v>
      </c>
      <c r="D893" s="378"/>
      <c r="E893" s="379" t="str">
        <v>Монтаж и подключение розеток и выключателей открытой установки</v>
      </c>
      <c r="F893" s="380" t="str">
        <v>шт</v>
      </c>
      <c r="G893" s="380">
        <v>4</v>
      </c>
      <c r="H893" s="381">
        <v>256.2</v>
      </c>
      <c r="I893" s="381">
        <v>0</v>
      </c>
      <c r="J893" s="381">
        <v>1024.8</v>
      </c>
      <c r="K893" s="407">
        <f t="shared" si="13"/>
        <v>1</v>
      </c>
    </row>
    <row r="894" spans="3:11" ht="30" x14ac:dyDescent="0.25">
      <c r="C894" s="377">
        <v>784</v>
      </c>
      <c r="D894" s="378"/>
      <c r="E894" s="379" t="str">
        <v>Выключатель одноклавишный ATLASDESIGN схема 1 10АХ механизм белый</v>
      </c>
      <c r="F894" s="380" t="str">
        <v>шт</v>
      </c>
      <c r="G894" s="380">
        <v>60</v>
      </c>
      <c r="H894" s="381">
        <v>136.99</v>
      </c>
      <c r="I894" s="381">
        <v>8219.4</v>
      </c>
      <c r="J894" s="381">
        <v>0</v>
      </c>
      <c r="K894" s="407">
        <f t="shared" si="13"/>
        <v>1</v>
      </c>
    </row>
    <row r="895" spans="3:11" ht="30" x14ac:dyDescent="0.25">
      <c r="C895" s="377">
        <v>785</v>
      </c>
      <c r="D895" s="378"/>
      <c r="E895" s="379" t="str">
        <v>Выключатель двухклавишный ATLASDESIGN схема 5 10АХ механизм белый</v>
      </c>
      <c r="F895" s="380" t="str">
        <v>шт</v>
      </c>
      <c r="G895" s="380">
        <v>72</v>
      </c>
      <c r="H895" s="381">
        <v>178.27</v>
      </c>
      <c r="I895" s="381">
        <v>12835.44</v>
      </c>
      <c r="J895" s="381">
        <v>0</v>
      </c>
      <c r="K895" s="407">
        <f t="shared" si="13"/>
        <v>1</v>
      </c>
    </row>
    <row r="896" spans="3:11" ht="30" x14ac:dyDescent="0.25">
      <c r="C896" s="377">
        <v>786</v>
      </c>
      <c r="D896" s="378"/>
      <c r="E896" s="379" t="str">
        <v>Выключатель трехклавишный ATLASDESIGN схема 1+1+1 10АХ механизм белый</v>
      </c>
      <c r="F896" s="380" t="str">
        <v>шт</v>
      </c>
      <c r="G896" s="380">
        <v>12</v>
      </c>
      <c r="H896" s="381">
        <v>274</v>
      </c>
      <c r="I896" s="381">
        <v>3288</v>
      </c>
      <c r="J896" s="381">
        <v>0</v>
      </c>
      <c r="K896" s="407">
        <f t="shared" si="13"/>
        <v>1</v>
      </c>
    </row>
    <row r="897" spans="3:11" x14ac:dyDescent="0.25">
      <c r="C897" s="377">
        <v>787</v>
      </c>
      <c r="D897" s="378"/>
      <c r="E897" s="379" t="str">
        <v>Рамка однопостовая ATLASDESIGN белый</v>
      </c>
      <c r="F897" s="380" t="str">
        <v>шт</v>
      </c>
      <c r="G897" s="380">
        <v>144</v>
      </c>
      <c r="H897" s="381">
        <v>44.84</v>
      </c>
      <c r="I897" s="381">
        <v>6456.96</v>
      </c>
      <c r="J897" s="381">
        <v>0</v>
      </c>
      <c r="K897" s="407">
        <f t="shared" si="13"/>
        <v>1</v>
      </c>
    </row>
    <row r="898" spans="3:11" ht="30" x14ac:dyDescent="0.25">
      <c r="C898" s="377">
        <v>788</v>
      </c>
      <c r="D898" s="378"/>
      <c r="E898" s="379" t="str">
        <v>Монтаж и подключение выключателей скрытой установки</v>
      </c>
      <c r="F898" s="380" t="str">
        <v>шт</v>
      </c>
      <c r="G898" s="380">
        <v>144</v>
      </c>
      <c r="H898" s="381">
        <v>192.15</v>
      </c>
      <c r="I898" s="381">
        <v>0</v>
      </c>
      <c r="J898" s="381">
        <v>27669.599999999999</v>
      </c>
      <c r="K898" s="407">
        <f t="shared" si="13"/>
        <v>1</v>
      </c>
    </row>
    <row r="899" spans="3:11" x14ac:dyDescent="0.25">
      <c r="C899" s="377">
        <v>789</v>
      </c>
      <c r="D899" s="378"/>
      <c r="E899" s="379" t="str">
        <v>КРЗ-0,4</v>
      </c>
      <c r="F899" s="380" t="str">
        <v>шт</v>
      </c>
      <c r="G899" s="380">
        <v>28</v>
      </c>
      <c r="H899" s="381">
        <v>285.02</v>
      </c>
      <c r="I899" s="381">
        <v>7980.56</v>
      </c>
      <c r="J899" s="381">
        <v>0</v>
      </c>
      <c r="K899" s="407">
        <f t="shared" si="13"/>
        <v>1</v>
      </c>
    </row>
    <row r="900" spans="3:11" x14ac:dyDescent="0.25">
      <c r="C900" s="377">
        <v>790</v>
      </c>
      <c r="D900" s="378"/>
      <c r="E900" s="379" t="str">
        <v>Монтаж и подключение коробки заземления КРЗ</v>
      </c>
      <c r="F900" s="380" t="str">
        <v>шт</v>
      </c>
      <c r="G900" s="380">
        <v>28</v>
      </c>
      <c r="H900" s="381">
        <v>343.74</v>
      </c>
      <c r="I900" s="381">
        <v>0</v>
      </c>
      <c r="J900" s="381">
        <v>9624.7199999999993</v>
      </c>
      <c r="K900" s="407">
        <f t="shared" si="13"/>
        <v>1</v>
      </c>
    </row>
    <row r="901" spans="3:11" ht="45" x14ac:dyDescent="0.25">
      <c r="C901" s="377">
        <v>791</v>
      </c>
      <c r="D901" s="378"/>
      <c r="E901" s="379" t="str">
        <v>Звонок Зуммер-1-04 (2ТК) двухтональный без кнопки пластик АБС проводной 220В (Зуммер-1-04 (2ТК))</v>
      </c>
      <c r="F901" s="380" t="str">
        <v>шт</v>
      </c>
      <c r="G901" s="380">
        <v>28</v>
      </c>
      <c r="H901" s="381">
        <v>261.54000000000002</v>
      </c>
      <c r="I901" s="381">
        <v>7323.12</v>
      </c>
      <c r="J901" s="381">
        <v>0</v>
      </c>
      <c r="K901" s="407">
        <f t="shared" si="13"/>
        <v>1</v>
      </c>
    </row>
    <row r="902" spans="3:11" x14ac:dyDescent="0.25">
      <c r="C902" s="377">
        <v>792</v>
      </c>
      <c r="D902" s="378"/>
      <c r="E902" s="379" t="str">
        <v>Беларусь Кнопка для звонков</v>
      </c>
      <c r="F902" s="380" t="str">
        <v>шт</v>
      </c>
      <c r="G902" s="380">
        <v>28</v>
      </c>
      <c r="H902" s="381">
        <v>74.73</v>
      </c>
      <c r="I902" s="381">
        <v>2092.44</v>
      </c>
      <c r="J902" s="381">
        <v>0</v>
      </c>
      <c r="K902" s="407">
        <f t="shared" si="13"/>
        <v>1</v>
      </c>
    </row>
    <row r="903" spans="3:11" x14ac:dyDescent="0.25">
      <c r="C903" s="377">
        <v>793</v>
      </c>
      <c r="D903" s="378"/>
      <c r="E903" s="379" t="str">
        <v>Монтаж и подключение звонка</v>
      </c>
      <c r="F903" s="380" t="str">
        <v>шт</v>
      </c>
      <c r="G903" s="380">
        <v>28</v>
      </c>
      <c r="H903" s="381">
        <v>160.13</v>
      </c>
      <c r="I903" s="381">
        <v>0</v>
      </c>
      <c r="J903" s="381">
        <v>4483.6400000000003</v>
      </c>
      <c r="K903" s="407">
        <f t="shared" si="13"/>
        <v>1</v>
      </c>
    </row>
    <row r="904" spans="3:11" x14ac:dyDescent="0.25">
      <c r="C904" s="377">
        <v>794</v>
      </c>
      <c r="D904" s="378"/>
      <c r="E904" s="379" t="str">
        <v>Монтаж и подключение кнопки звонка</v>
      </c>
      <c r="F904" s="380" t="str">
        <v>шт</v>
      </c>
      <c r="G904" s="380">
        <v>28</v>
      </c>
      <c r="H904" s="381">
        <v>160.13</v>
      </c>
      <c r="I904" s="381">
        <v>0</v>
      </c>
      <c r="J904" s="381">
        <v>4483.6400000000003</v>
      </c>
      <c r="K904" s="407">
        <f t="shared" si="13"/>
        <v>1</v>
      </c>
    </row>
    <row r="905" spans="3:11" x14ac:dyDescent="0.25">
      <c r="C905" s="377">
        <v>0</v>
      </c>
      <c r="D905" s="378"/>
      <c r="E905" s="379" t="str">
        <v>5.Электромонтажные изделия</v>
      </c>
      <c r="F905" s="380">
        <v>0</v>
      </c>
      <c r="G905" s="380">
        <v>0</v>
      </c>
      <c r="H905" s="381">
        <v>0</v>
      </c>
      <c r="I905" s="381">
        <v>0</v>
      </c>
      <c r="J905" s="381">
        <v>0</v>
      </c>
      <c r="K905" s="407">
        <f t="shared" si="13"/>
        <v>1</v>
      </c>
    </row>
    <row r="906" spans="3:11" x14ac:dyDescent="0.25">
      <c r="C906" s="377">
        <v>795</v>
      </c>
      <c r="D906" s="378"/>
      <c r="E906" s="379" t="str">
        <v>Скрутка СИЗ-1 2.5-4.5мм желтая</v>
      </c>
      <c r="F906" s="380" t="str">
        <v>шт</v>
      </c>
      <c r="G906" s="380">
        <v>300</v>
      </c>
      <c r="H906" s="381">
        <v>4.0599999999999996</v>
      </c>
      <c r="I906" s="381">
        <v>1218</v>
      </c>
      <c r="J906" s="381">
        <v>0</v>
      </c>
      <c r="K906" s="407">
        <f t="shared" si="13"/>
        <v>1</v>
      </c>
    </row>
    <row r="907" spans="3:11" x14ac:dyDescent="0.25">
      <c r="C907" s="377">
        <v>796</v>
      </c>
      <c r="D907" s="378"/>
      <c r="E907" s="379" t="str">
        <v>Скрутка СИЗ-1 4-11мм красная</v>
      </c>
      <c r="F907" s="380" t="str">
        <v>шт</v>
      </c>
      <c r="G907" s="380">
        <v>1700</v>
      </c>
      <c r="H907" s="381">
        <v>5.34</v>
      </c>
      <c r="I907" s="381">
        <v>9078</v>
      </c>
      <c r="J907" s="381">
        <v>0</v>
      </c>
      <c r="K907" s="407">
        <f t="shared" si="13"/>
        <v>1</v>
      </c>
    </row>
    <row r="908" spans="3:11" x14ac:dyDescent="0.25">
      <c r="C908" s="377">
        <v>797</v>
      </c>
      <c r="D908" s="378"/>
      <c r="E908" s="379" t="str">
        <v>Бирка кабельная У-134 квадрат 55х55 мм</v>
      </c>
      <c r="F908" s="380" t="str">
        <v>шт</v>
      </c>
      <c r="G908" s="380">
        <v>28</v>
      </c>
      <c r="H908" s="381">
        <v>2.46</v>
      </c>
      <c r="I908" s="381">
        <v>68.88</v>
      </c>
      <c r="J908" s="381">
        <v>0</v>
      </c>
      <c r="K908" s="407">
        <f t="shared" si="13"/>
        <v>1</v>
      </c>
    </row>
    <row r="909" spans="3:11" x14ac:dyDescent="0.25">
      <c r="C909" s="377">
        <v>798</v>
      </c>
      <c r="D909" s="378"/>
      <c r="E909" s="379" t="str">
        <v>Коробка установочная 68мм (С3М2)</v>
      </c>
      <c r="F909" s="380" t="str">
        <v>шт</v>
      </c>
      <c r="G909" s="380">
        <v>56</v>
      </c>
      <c r="H909" s="381">
        <v>12.81</v>
      </c>
      <c r="I909" s="381">
        <v>717.36</v>
      </c>
      <c r="J909" s="381">
        <v>0</v>
      </c>
      <c r="K909" s="407">
        <f t="shared" si="13"/>
        <v>1</v>
      </c>
    </row>
    <row r="910" spans="3:11" ht="30" x14ac:dyDescent="0.25">
      <c r="C910" s="377">
        <v>799</v>
      </c>
      <c r="D910" s="378"/>
      <c r="E910" s="379" t="str">
        <v>Высверливание отверстия в кирпиче и вмазывание установочной коробки</v>
      </c>
      <c r="F910" s="380" t="str">
        <v>шт</v>
      </c>
      <c r="G910" s="380">
        <v>56</v>
      </c>
      <c r="H910" s="381">
        <v>320.25</v>
      </c>
      <c r="I910" s="381">
        <v>0</v>
      </c>
      <c r="J910" s="381">
        <v>17934</v>
      </c>
      <c r="K910" s="407">
        <f t="shared" si="13"/>
        <v>1</v>
      </c>
    </row>
    <row r="911" spans="3:11" x14ac:dyDescent="0.25">
      <c r="C911" s="377">
        <v>800</v>
      </c>
      <c r="D911" s="378"/>
      <c r="E911" s="379" t="str">
        <v>Крышка КОН-1М-04</v>
      </c>
      <c r="F911" s="380" t="str">
        <v>шт</v>
      </c>
      <c r="G911" s="380">
        <v>317</v>
      </c>
      <c r="H911" s="381">
        <v>58.21</v>
      </c>
      <c r="I911" s="381">
        <v>18452.57</v>
      </c>
      <c r="J911" s="381">
        <v>0</v>
      </c>
      <c r="K911" s="407">
        <f t="shared" si="13"/>
        <v>1</v>
      </c>
    </row>
    <row r="912" spans="3:11" x14ac:dyDescent="0.25">
      <c r="C912" s="377">
        <v>801</v>
      </c>
      <c r="D912" s="378"/>
      <c r="E912" s="379" t="str">
        <v>Монтаж крышки КОН-1М-04</v>
      </c>
      <c r="F912" s="380" t="str">
        <v>шт</v>
      </c>
      <c r="G912" s="380">
        <v>317</v>
      </c>
      <c r="H912" s="381">
        <v>80.06</v>
      </c>
      <c r="I912" s="381">
        <v>0</v>
      </c>
      <c r="J912" s="381">
        <v>25379.02</v>
      </c>
      <c r="K912" s="407">
        <f t="shared" ref="K912:K975" si="14">IF(E912&gt;0,1,0)</f>
        <v>1</v>
      </c>
    </row>
    <row r="913" spans="3:11" x14ac:dyDescent="0.25">
      <c r="C913" s="377">
        <v>802</v>
      </c>
      <c r="D913" s="378"/>
      <c r="E913" s="379" t="str">
        <v>Подрозетник Ф65мм</v>
      </c>
      <c r="F913" s="380" t="str">
        <v>шт</v>
      </c>
      <c r="G913" s="380">
        <v>28</v>
      </c>
      <c r="H913" s="381">
        <v>53.38</v>
      </c>
      <c r="I913" s="381">
        <v>1494.64</v>
      </c>
      <c r="J913" s="381">
        <v>0</v>
      </c>
      <c r="K913" s="407">
        <f t="shared" si="14"/>
        <v>1</v>
      </c>
    </row>
    <row r="914" spans="3:11" x14ac:dyDescent="0.25">
      <c r="C914" s="377">
        <v>803</v>
      </c>
      <c r="D914" s="378"/>
      <c r="E914" s="379" t="str">
        <v>Подрозетник Ф100мм</v>
      </c>
      <c r="F914" s="380" t="str">
        <v>шт</v>
      </c>
      <c r="G914" s="380">
        <v>28</v>
      </c>
      <c r="H914" s="381">
        <v>64.05</v>
      </c>
      <c r="I914" s="381">
        <v>1793.4</v>
      </c>
      <c r="J914" s="381">
        <v>0</v>
      </c>
      <c r="K914" s="407">
        <f t="shared" si="14"/>
        <v>1</v>
      </c>
    </row>
    <row r="915" spans="3:11" x14ac:dyDescent="0.25">
      <c r="C915" s="377">
        <v>804</v>
      </c>
      <c r="D915" s="378"/>
      <c r="E915" s="379" t="str">
        <v>Монтаж подрозетника</v>
      </c>
      <c r="F915" s="380" t="str">
        <v>шт</v>
      </c>
      <c r="G915" s="380">
        <v>56</v>
      </c>
      <c r="H915" s="381">
        <v>80.06</v>
      </c>
      <c r="I915" s="381">
        <v>0</v>
      </c>
      <c r="J915" s="381">
        <v>4483.3599999999997</v>
      </c>
      <c r="K915" s="407">
        <f t="shared" si="14"/>
        <v>1</v>
      </c>
    </row>
    <row r="916" spans="3:11" x14ac:dyDescent="0.25">
      <c r="C916" s="377">
        <v>0</v>
      </c>
      <c r="D916" s="378"/>
      <c r="E916" s="379" t="str">
        <v>6. Материалы</v>
      </c>
      <c r="F916" s="380">
        <v>0</v>
      </c>
      <c r="G916" s="380">
        <v>0</v>
      </c>
      <c r="H916" s="381">
        <v>0</v>
      </c>
      <c r="I916" s="381">
        <v>0</v>
      </c>
      <c r="J916" s="381">
        <v>0</v>
      </c>
      <c r="K916" s="407">
        <f t="shared" si="14"/>
        <v>1</v>
      </c>
    </row>
    <row r="917" spans="3:11" ht="30" x14ac:dyDescent="0.25">
      <c r="C917" s="377">
        <v>805</v>
      </c>
      <c r="D917" s="378"/>
      <c r="E917" s="379" t="str">
        <v>Пена монтажная Roof Complect огнеупорная (890гр)</v>
      </c>
      <c r="F917" s="380" t="str">
        <v>шт</v>
      </c>
      <c r="G917" s="380">
        <v>8</v>
      </c>
      <c r="H917" s="381">
        <v>640.5</v>
      </c>
      <c r="I917" s="381">
        <v>5124</v>
      </c>
      <c r="J917" s="381">
        <v>0</v>
      </c>
      <c r="K917" s="407">
        <f t="shared" si="14"/>
        <v>1</v>
      </c>
    </row>
    <row r="918" spans="3:11" x14ac:dyDescent="0.25">
      <c r="C918" s="377">
        <v>806</v>
      </c>
      <c r="D918" s="378"/>
      <c r="E918" s="379" t="str">
        <v>Герметик огнезащитный ведро 10кг</v>
      </c>
      <c r="F918" s="380" t="str">
        <v>шт</v>
      </c>
      <c r="G918" s="380">
        <v>1</v>
      </c>
      <c r="H918" s="381">
        <v>2028.25</v>
      </c>
      <c r="I918" s="381">
        <v>2028.25</v>
      </c>
      <c r="J918" s="381">
        <v>0</v>
      </c>
      <c r="K918" s="407">
        <f t="shared" si="14"/>
        <v>1</v>
      </c>
    </row>
    <row r="919" spans="3:11" x14ac:dyDescent="0.25">
      <c r="C919" s="377">
        <v>0</v>
      </c>
      <c r="D919" s="378"/>
      <c r="E919" s="379" t="str">
        <v>Ось 17-21/А-Г (4.БСУ1М секция №9)</v>
      </c>
      <c r="F919" s="380">
        <v>0</v>
      </c>
      <c r="G919" s="380">
        <v>0</v>
      </c>
      <c r="H919" s="381">
        <v>0</v>
      </c>
      <c r="I919" s="381">
        <v>0</v>
      </c>
      <c r="J919" s="381">
        <v>0</v>
      </c>
      <c r="K919" s="407">
        <f t="shared" si="14"/>
        <v>1</v>
      </c>
    </row>
    <row r="920" spans="3:11" x14ac:dyDescent="0.25">
      <c r="C920" s="377">
        <v>0</v>
      </c>
      <c r="D920" s="378"/>
      <c r="E920" s="379" t="str">
        <v>1.Низковольтное оборудование</v>
      </c>
      <c r="F920" s="380">
        <v>0</v>
      </c>
      <c r="G920" s="380">
        <v>0</v>
      </c>
      <c r="H920" s="381">
        <v>0</v>
      </c>
      <c r="I920" s="381">
        <v>0</v>
      </c>
      <c r="J920" s="381">
        <v>0</v>
      </c>
      <c r="K920" s="407">
        <f t="shared" si="14"/>
        <v>1</v>
      </c>
    </row>
    <row r="921" spans="3:11" x14ac:dyDescent="0.25">
      <c r="C921" s="377">
        <v>807</v>
      </c>
      <c r="D921" s="378"/>
      <c r="E921" s="379" t="str">
        <v>ЩК в комплекте</v>
      </c>
      <c r="F921" s="380" t="str">
        <v>шт</v>
      </c>
      <c r="G921" s="380">
        <v>20</v>
      </c>
      <c r="H921" s="381">
        <v>6351.63</v>
      </c>
      <c r="I921" s="381">
        <v>127032.6</v>
      </c>
      <c r="J921" s="381">
        <v>0</v>
      </c>
      <c r="K921" s="407">
        <f t="shared" si="14"/>
        <v>1</v>
      </c>
    </row>
    <row r="922" spans="3:11" ht="30" x14ac:dyDescent="0.25">
      <c r="C922" s="377">
        <v>808</v>
      </c>
      <c r="D922" s="378"/>
      <c r="E922" s="379" t="str">
        <v>Счетчик электронный, 230В, 5(80)А, 1/2 кл.точности СЕ207 R7 849.2.ОА.QUVLF SPds</v>
      </c>
      <c r="F922" s="380" t="str">
        <v>шт</v>
      </c>
      <c r="G922" s="380">
        <v>20</v>
      </c>
      <c r="H922" s="381">
        <v>0</v>
      </c>
      <c r="I922" s="381">
        <v>0</v>
      </c>
      <c r="J922" s="381">
        <v>0</v>
      </c>
      <c r="K922" s="407">
        <f t="shared" si="14"/>
        <v>1</v>
      </c>
    </row>
    <row r="923" spans="3:11" x14ac:dyDescent="0.25">
      <c r="C923" s="377">
        <v>809</v>
      </c>
      <c r="D923" s="378"/>
      <c r="E923" s="379" t="str">
        <v>Монтаж и подключение ЩК</v>
      </c>
      <c r="F923" s="380" t="str">
        <v>шт</v>
      </c>
      <c r="G923" s="380">
        <v>20</v>
      </c>
      <c r="H923" s="381">
        <v>2668.75</v>
      </c>
      <c r="I923" s="381">
        <v>0</v>
      </c>
      <c r="J923" s="381">
        <v>53375</v>
      </c>
      <c r="K923" s="407">
        <f t="shared" si="14"/>
        <v>1</v>
      </c>
    </row>
    <row r="924" spans="3:11" x14ac:dyDescent="0.25">
      <c r="C924" s="377">
        <v>810</v>
      </c>
      <c r="D924" s="378"/>
      <c r="E924" s="379" t="str">
        <v>Кабель-канал 60х40 ЭЛЕКОР белый (18м) IEK</v>
      </c>
      <c r="F924" s="380" t="str">
        <v>м</v>
      </c>
      <c r="G924" s="380">
        <v>20</v>
      </c>
      <c r="H924" s="381">
        <v>264.60000000000002</v>
      </c>
      <c r="I924" s="381">
        <v>5292</v>
      </c>
      <c r="J924" s="381">
        <v>0</v>
      </c>
      <c r="K924" s="407">
        <f t="shared" si="14"/>
        <v>1</v>
      </c>
    </row>
    <row r="925" spans="3:11" x14ac:dyDescent="0.25">
      <c r="C925" s="377">
        <v>811</v>
      </c>
      <c r="D925" s="378"/>
      <c r="E925" s="379" t="str">
        <v>Монтаж кабель-канала</v>
      </c>
      <c r="F925" s="380" t="str">
        <v>м</v>
      </c>
      <c r="G925" s="380">
        <v>20</v>
      </c>
      <c r="H925" s="381">
        <v>330.75</v>
      </c>
      <c r="I925" s="381">
        <v>0</v>
      </c>
      <c r="J925" s="381">
        <v>6615</v>
      </c>
      <c r="K925" s="407">
        <f t="shared" si="14"/>
        <v>1</v>
      </c>
    </row>
    <row r="926" spans="3:11" x14ac:dyDescent="0.25">
      <c r="C926" s="377">
        <v>812</v>
      </c>
      <c r="D926" s="378"/>
      <c r="E926" s="379" t="str">
        <v>Корпус щита этажного ЩЭ</v>
      </c>
      <c r="F926" s="380" t="str">
        <v>шт</v>
      </c>
      <c r="G926" s="380">
        <v>8</v>
      </c>
      <c r="H926" s="381">
        <v>8486.6299999999992</v>
      </c>
      <c r="I926" s="381">
        <v>67893.039999999994</v>
      </c>
      <c r="J926" s="381">
        <v>0</v>
      </c>
      <c r="K926" s="407">
        <f t="shared" si="14"/>
        <v>1</v>
      </c>
    </row>
    <row r="927" spans="3:11" x14ac:dyDescent="0.25">
      <c r="C927" s="377">
        <v>813</v>
      </c>
      <c r="D927" s="378"/>
      <c r="E927" s="379" t="str">
        <v>Монтаж Корпуса щита этажного</v>
      </c>
      <c r="F927" s="380" t="str">
        <v>шт</v>
      </c>
      <c r="G927" s="380">
        <v>8</v>
      </c>
      <c r="H927" s="381">
        <v>918.05</v>
      </c>
      <c r="I927" s="381">
        <v>0</v>
      </c>
      <c r="J927" s="381">
        <v>7344.4</v>
      </c>
      <c r="K927" s="407">
        <f t="shared" si="14"/>
        <v>1</v>
      </c>
    </row>
    <row r="928" spans="3:11" x14ac:dyDescent="0.25">
      <c r="C928" s="377">
        <v>814</v>
      </c>
      <c r="D928" s="378"/>
      <c r="E928" s="379" t="str">
        <v>Панель из листовой стали 330х980</v>
      </c>
      <c r="F928" s="380" t="str">
        <v>шт</v>
      </c>
      <c r="G928" s="380">
        <v>8</v>
      </c>
      <c r="H928" s="381">
        <v>1761.38</v>
      </c>
      <c r="I928" s="381">
        <v>14091.04</v>
      </c>
      <c r="J928" s="381">
        <v>0</v>
      </c>
      <c r="K928" s="407">
        <f t="shared" si="14"/>
        <v>1</v>
      </c>
    </row>
    <row r="929" spans="3:11" x14ac:dyDescent="0.25">
      <c r="C929" s="377">
        <v>815</v>
      </c>
      <c r="D929" s="378"/>
      <c r="E929" s="379" t="str">
        <v>Монтаж панели</v>
      </c>
      <c r="F929" s="380" t="str">
        <v>шт</v>
      </c>
      <c r="G929" s="380">
        <v>8</v>
      </c>
      <c r="H929" s="381">
        <v>560.44000000000005</v>
      </c>
      <c r="I929" s="381">
        <v>0</v>
      </c>
      <c r="J929" s="381">
        <v>4483.5200000000004</v>
      </c>
      <c r="K929" s="407">
        <f t="shared" si="14"/>
        <v>1</v>
      </c>
    </row>
    <row r="930" spans="3:11" x14ac:dyDescent="0.25">
      <c r="C930" s="377">
        <v>0</v>
      </c>
      <c r="D930" s="378"/>
      <c r="E930" s="379" t="str">
        <v>Щит этажный на 1 квартиру состоит (на 4 ЩЭ):</v>
      </c>
      <c r="F930" s="380">
        <v>0</v>
      </c>
      <c r="G930" s="380">
        <v>0</v>
      </c>
      <c r="H930" s="381">
        <v>0</v>
      </c>
      <c r="I930" s="381">
        <v>0</v>
      </c>
      <c r="J930" s="381">
        <v>0</v>
      </c>
      <c r="K930" s="407">
        <f t="shared" si="14"/>
        <v>1</v>
      </c>
    </row>
    <row r="931" spans="3:11" ht="30" x14ac:dyDescent="0.25">
      <c r="C931" s="377">
        <v>816</v>
      </c>
      <c r="D931" s="378"/>
      <c r="E931" s="379" t="str">
        <v>Выключатель автоматический двухполюсный 50А С ВА47-29 4.5кА (MVA20-2-050-C)</v>
      </c>
      <c r="F931" s="380" t="str">
        <v>шт</v>
      </c>
      <c r="G931" s="380">
        <v>4</v>
      </c>
      <c r="H931" s="381">
        <v>461.93</v>
      </c>
      <c r="I931" s="381">
        <v>1847.72</v>
      </c>
      <c r="J931" s="381">
        <v>0</v>
      </c>
      <c r="K931" s="407">
        <f t="shared" si="14"/>
        <v>1</v>
      </c>
    </row>
    <row r="932" spans="3:11" ht="30" x14ac:dyDescent="0.25">
      <c r="C932" s="377">
        <v>817</v>
      </c>
      <c r="D932" s="378"/>
      <c r="E932" s="379" t="str">
        <v>Сжим ответвительный У-859 м50-70/о4-35 (У-859МУ3)</v>
      </c>
      <c r="F932" s="380" t="str">
        <v>шт</v>
      </c>
      <c r="G932" s="380">
        <v>12</v>
      </c>
      <c r="H932" s="381">
        <v>98.61</v>
      </c>
      <c r="I932" s="381">
        <v>1183.32</v>
      </c>
      <c r="J932" s="381">
        <v>0</v>
      </c>
      <c r="K932" s="407">
        <f t="shared" si="14"/>
        <v>1</v>
      </c>
    </row>
    <row r="933" spans="3:11" x14ac:dyDescent="0.25">
      <c r="C933" s="377">
        <v>818</v>
      </c>
      <c r="D933" s="378"/>
      <c r="E933" s="379" t="str">
        <v>Расключение щита этажного ЩЭ</v>
      </c>
      <c r="F933" s="380" t="str">
        <v>шт</v>
      </c>
      <c r="G933" s="380">
        <v>4</v>
      </c>
      <c r="H933" s="381">
        <v>1100.6300000000001</v>
      </c>
      <c r="I933" s="381">
        <v>0</v>
      </c>
      <c r="J933" s="381">
        <v>4402.5200000000004</v>
      </c>
      <c r="K933" s="407">
        <f t="shared" si="14"/>
        <v>1</v>
      </c>
    </row>
    <row r="934" spans="3:11" x14ac:dyDescent="0.25">
      <c r="C934" s="377">
        <v>0</v>
      </c>
      <c r="D934" s="378"/>
      <c r="E934" s="379" t="str">
        <v>Щит этажный на 4 квартиры состоит (на 4 ЩЭ):</v>
      </c>
      <c r="F934" s="380">
        <v>0</v>
      </c>
      <c r="G934" s="380">
        <v>0</v>
      </c>
      <c r="H934" s="381">
        <v>0</v>
      </c>
      <c r="I934" s="381">
        <v>0</v>
      </c>
      <c r="J934" s="381">
        <v>0</v>
      </c>
      <c r="K934" s="407">
        <f t="shared" si="14"/>
        <v>1</v>
      </c>
    </row>
    <row r="935" spans="3:11" ht="30" x14ac:dyDescent="0.25">
      <c r="C935" s="377">
        <v>819</v>
      </c>
      <c r="D935" s="378"/>
      <c r="E935" s="379" t="str">
        <v>Выключатель автоматический двухполюсный 50А С ВА47-29 4.5кА (MVA20-2-050-C)</v>
      </c>
      <c r="F935" s="380" t="str">
        <v>шт</v>
      </c>
      <c r="G935" s="380">
        <v>16</v>
      </c>
      <c r="H935" s="381">
        <v>461.93</v>
      </c>
      <c r="I935" s="381">
        <v>7390.88</v>
      </c>
      <c r="J935" s="381">
        <v>0</v>
      </c>
      <c r="K935" s="407">
        <f t="shared" si="14"/>
        <v>1</v>
      </c>
    </row>
    <row r="936" spans="3:11" ht="30" x14ac:dyDescent="0.25">
      <c r="C936" s="377">
        <v>820</v>
      </c>
      <c r="D936" s="378"/>
      <c r="E936" s="379" t="str">
        <v>Сжим ответвительный У-859 м50-70/о4-35 (У-859МУ3)</v>
      </c>
      <c r="F936" s="380" t="str">
        <v>шт</v>
      </c>
      <c r="G936" s="380">
        <v>20</v>
      </c>
      <c r="H936" s="381">
        <v>98.61</v>
      </c>
      <c r="I936" s="381">
        <v>1972.2</v>
      </c>
      <c r="J936" s="381">
        <v>0</v>
      </c>
      <c r="K936" s="407">
        <f t="shared" si="14"/>
        <v>1</v>
      </c>
    </row>
    <row r="937" spans="3:11" ht="30" x14ac:dyDescent="0.25">
      <c r="C937" s="377">
        <v>821</v>
      </c>
      <c r="D937" s="378"/>
      <c r="E937" s="379" t="str">
        <v>Розетка на DIN-рейку с заземлением контактов РАр 10-3-ОП</v>
      </c>
      <c r="F937" s="380" t="str">
        <v>шт</v>
      </c>
      <c r="G937" s="380">
        <v>4</v>
      </c>
      <c r="H937" s="381">
        <v>288.23</v>
      </c>
      <c r="I937" s="381">
        <v>1152.92</v>
      </c>
      <c r="J937" s="381">
        <v>0</v>
      </c>
      <c r="K937" s="407">
        <f t="shared" si="14"/>
        <v>1</v>
      </c>
    </row>
    <row r="938" spans="3:11" x14ac:dyDescent="0.25">
      <c r="C938" s="377">
        <v>822</v>
      </c>
      <c r="D938" s="378"/>
      <c r="E938" s="379" t="str">
        <v>Расключение щита этажного ЩЭ</v>
      </c>
      <c r="F938" s="380" t="str">
        <v>шт</v>
      </c>
      <c r="G938" s="380">
        <v>4</v>
      </c>
      <c r="H938" s="381">
        <v>3502.5</v>
      </c>
      <c r="I938" s="381">
        <v>0</v>
      </c>
      <c r="J938" s="381">
        <v>14010</v>
      </c>
      <c r="K938" s="407">
        <f t="shared" si="14"/>
        <v>1</v>
      </c>
    </row>
    <row r="939" spans="3:11" x14ac:dyDescent="0.25">
      <c r="C939" s="377">
        <v>0</v>
      </c>
      <c r="D939" s="378"/>
      <c r="E939" s="379" t="str">
        <v>2.Светотехническая продукция</v>
      </c>
      <c r="F939" s="380">
        <v>0</v>
      </c>
      <c r="G939" s="380">
        <v>0</v>
      </c>
      <c r="H939" s="381">
        <v>0</v>
      </c>
      <c r="I939" s="381">
        <v>0</v>
      </c>
      <c r="J939" s="381">
        <v>0</v>
      </c>
      <c r="K939" s="407">
        <f t="shared" si="14"/>
        <v>1</v>
      </c>
    </row>
    <row r="940" spans="3:11" x14ac:dyDescent="0.25">
      <c r="C940" s="377">
        <v>823</v>
      </c>
      <c r="D940" s="378"/>
      <c r="E940" s="379" t="str">
        <v>Патрон подвесной Е27 пластик белый</v>
      </c>
      <c r="F940" s="380" t="str">
        <v>шт</v>
      </c>
      <c r="G940" s="380">
        <v>133</v>
      </c>
      <c r="H940" s="381">
        <v>24.55</v>
      </c>
      <c r="I940" s="381">
        <v>3265.15</v>
      </c>
      <c r="J940" s="381">
        <v>0</v>
      </c>
      <c r="K940" s="407">
        <f t="shared" si="14"/>
        <v>1</v>
      </c>
    </row>
    <row r="941" spans="3:11" x14ac:dyDescent="0.25">
      <c r="C941" s="377">
        <v>824</v>
      </c>
      <c r="D941" s="378"/>
      <c r="E941" s="379" t="str">
        <v>Подключение подвесного патрона</v>
      </c>
      <c r="F941" s="380" t="str">
        <v>шт</v>
      </c>
      <c r="G941" s="380">
        <v>133</v>
      </c>
      <c r="H941" s="381">
        <v>213.5</v>
      </c>
      <c r="I941" s="381">
        <v>0</v>
      </c>
      <c r="J941" s="381">
        <v>28395.5</v>
      </c>
      <c r="K941" s="407">
        <f t="shared" si="14"/>
        <v>1</v>
      </c>
    </row>
    <row r="942" spans="3:11" x14ac:dyDescent="0.25">
      <c r="C942" s="377">
        <v>825</v>
      </c>
      <c r="D942" s="378"/>
      <c r="E942" s="379" t="str">
        <v>Лампа светодиодная LED 11вт E27 белый ECO</v>
      </c>
      <c r="F942" s="380" t="str">
        <v>шт</v>
      </c>
      <c r="G942" s="380">
        <v>133</v>
      </c>
      <c r="H942" s="381">
        <v>96.08</v>
      </c>
      <c r="I942" s="381">
        <v>12778.64</v>
      </c>
      <c r="J942" s="381">
        <v>0</v>
      </c>
      <c r="K942" s="407">
        <f t="shared" si="14"/>
        <v>1</v>
      </c>
    </row>
    <row r="943" spans="3:11" ht="45" x14ac:dyDescent="0.25">
      <c r="C943" s="377">
        <v>826</v>
      </c>
      <c r="D943" s="378"/>
      <c r="E943" s="379" t="str">
        <v>358882 STREET NT22 396 черный Светильник ландшафтный светодиодный IP54 LED 4000К 18W 220V OPAL пластиковый корпус</v>
      </c>
      <c r="F943" s="380" t="str">
        <v>шт</v>
      </c>
      <c r="G943" s="380">
        <v>9</v>
      </c>
      <c r="H943" s="381">
        <v>2500</v>
      </c>
      <c r="I943" s="381">
        <v>22500</v>
      </c>
      <c r="J943" s="381">
        <v>0</v>
      </c>
      <c r="K943" s="407">
        <f t="shared" si="14"/>
        <v>1</v>
      </c>
    </row>
    <row r="944" spans="3:11" x14ac:dyDescent="0.25">
      <c r="C944" s="377">
        <v>827</v>
      </c>
      <c r="D944" s="378"/>
      <c r="E944" s="379" t="str">
        <v>Монтаж и подключение накладного светильника</v>
      </c>
      <c r="F944" s="380" t="str">
        <v>шт</v>
      </c>
      <c r="G944" s="380">
        <v>9</v>
      </c>
      <c r="H944" s="381">
        <v>384.3</v>
      </c>
      <c r="I944" s="381">
        <v>0</v>
      </c>
      <c r="J944" s="381">
        <v>3458.7</v>
      </c>
      <c r="K944" s="407">
        <f t="shared" si="14"/>
        <v>1</v>
      </c>
    </row>
    <row r="945" spans="3:11" x14ac:dyDescent="0.25">
      <c r="C945" s="377">
        <v>828</v>
      </c>
      <c r="D945" s="378"/>
      <c r="E945" s="379" t="str">
        <v>БРА Kink light мелисса 08438-2, 19(21)</v>
      </c>
      <c r="F945" s="380" t="str">
        <v>шт</v>
      </c>
      <c r="G945" s="380">
        <v>2</v>
      </c>
      <c r="H945" s="381">
        <v>6950</v>
      </c>
      <c r="I945" s="381">
        <v>13900</v>
      </c>
      <c r="J945" s="381">
        <v>0</v>
      </c>
      <c r="K945" s="407">
        <f t="shared" si="14"/>
        <v>1</v>
      </c>
    </row>
    <row r="946" spans="3:11" x14ac:dyDescent="0.25">
      <c r="C946" s="377">
        <v>829</v>
      </c>
      <c r="D946" s="378"/>
      <c r="E946" s="379" t="str">
        <v>Бра настенная</v>
      </c>
      <c r="F946" s="380" t="str">
        <v>шт</v>
      </c>
      <c r="G946" s="380">
        <v>2</v>
      </c>
      <c r="H946" s="381">
        <v>1050</v>
      </c>
      <c r="I946" s="381">
        <v>0</v>
      </c>
      <c r="J946" s="381">
        <v>2100</v>
      </c>
      <c r="K946" s="407">
        <f t="shared" si="14"/>
        <v>1</v>
      </c>
    </row>
    <row r="947" spans="3:11" ht="30" x14ac:dyDescent="0.25">
      <c r="C947" s="377">
        <v>830</v>
      </c>
      <c r="D947" s="378"/>
      <c r="E947" s="379" t="str">
        <v>Светильник светодиодный SPO-950-3-40K-018 18Вт 4000К 1890Лм IP40 595х180х40 матовый</v>
      </c>
      <c r="F947" s="380" t="str">
        <v>шт</v>
      </c>
      <c r="G947" s="380">
        <v>41</v>
      </c>
      <c r="H947" s="381">
        <v>1636.25</v>
      </c>
      <c r="I947" s="381">
        <v>67086.25</v>
      </c>
      <c r="J947" s="381">
        <v>0</v>
      </c>
      <c r="K947" s="407">
        <f t="shared" si="14"/>
        <v>1</v>
      </c>
    </row>
    <row r="948" spans="3:11" x14ac:dyDescent="0.25">
      <c r="C948" s="377">
        <v>831</v>
      </c>
      <c r="D948" s="378"/>
      <c r="E948" s="379" t="str">
        <v>Монтаж и подключение светильника в армстронг</v>
      </c>
      <c r="F948" s="380" t="str">
        <v>шт</v>
      </c>
      <c r="G948" s="380">
        <v>41</v>
      </c>
      <c r="H948" s="381">
        <v>400</v>
      </c>
      <c r="I948" s="381">
        <v>0</v>
      </c>
      <c r="J948" s="381">
        <v>16400</v>
      </c>
      <c r="K948" s="407">
        <f t="shared" si="14"/>
        <v>1</v>
      </c>
    </row>
    <row r="949" spans="3:11" ht="30" x14ac:dyDescent="0.25">
      <c r="C949" s="377">
        <v>832</v>
      </c>
      <c r="D949" s="378"/>
      <c r="E949" s="379" t="str">
        <v>Датчик движения ИК встраиваемый 1200w 360 гр. 6м IP20 белый (SEN86 бел.)</v>
      </c>
      <c r="F949" s="380" t="str">
        <v>шт</v>
      </c>
      <c r="G949" s="380">
        <v>18</v>
      </c>
      <c r="H949" s="381">
        <v>450</v>
      </c>
      <c r="I949" s="381">
        <v>8100</v>
      </c>
      <c r="J949" s="381">
        <v>0</v>
      </c>
      <c r="K949" s="407">
        <f t="shared" si="14"/>
        <v>1</v>
      </c>
    </row>
    <row r="950" spans="3:11" x14ac:dyDescent="0.25">
      <c r="C950" s="377">
        <v>833</v>
      </c>
      <c r="D950" s="378"/>
      <c r="E950" s="379" t="str">
        <v xml:space="preserve">Монтаж и подключение датчика движения </v>
      </c>
      <c r="F950" s="380" t="str">
        <v>шт</v>
      </c>
      <c r="G950" s="380">
        <v>18</v>
      </c>
      <c r="H950" s="381">
        <v>360</v>
      </c>
      <c r="I950" s="381">
        <v>0</v>
      </c>
      <c r="J950" s="381">
        <v>6480</v>
      </c>
      <c r="K950" s="407">
        <f t="shared" si="14"/>
        <v>1</v>
      </c>
    </row>
    <row r="951" spans="3:11" ht="30" x14ac:dyDescent="0.25">
      <c r="C951" s="377">
        <v>834</v>
      </c>
      <c r="D951" s="378"/>
      <c r="E951" s="379" t="str">
        <v>Коробка распределительная 85х85х40мм для наружного монтажа IP55</v>
      </c>
      <c r="F951" s="380" t="str">
        <v>шт</v>
      </c>
      <c r="G951" s="380">
        <v>59</v>
      </c>
      <c r="H951" s="381">
        <v>64.680000000000007</v>
      </c>
      <c r="I951" s="381">
        <v>3816.12</v>
      </c>
      <c r="J951" s="381">
        <v>0</v>
      </c>
      <c r="K951" s="407">
        <f t="shared" si="14"/>
        <v>1</v>
      </c>
    </row>
    <row r="952" spans="3:11" ht="30" x14ac:dyDescent="0.25">
      <c r="C952" s="377">
        <v>835</v>
      </c>
      <c r="D952" s="378"/>
      <c r="E952" s="379" t="str">
        <v>Монтаж и подключение распределительных коробок</v>
      </c>
      <c r="F952" s="380" t="str">
        <v>шт</v>
      </c>
      <c r="G952" s="380">
        <v>59</v>
      </c>
      <c r="H952" s="381">
        <v>128.1</v>
      </c>
      <c r="I952" s="381">
        <v>0</v>
      </c>
      <c r="J952" s="381">
        <v>7557.9</v>
      </c>
      <c r="K952" s="407">
        <f t="shared" si="14"/>
        <v>1</v>
      </c>
    </row>
    <row r="953" spans="3:11" x14ac:dyDescent="0.25">
      <c r="C953" s="377">
        <v>0</v>
      </c>
      <c r="D953" s="378"/>
      <c r="E953" s="379" t="str">
        <v>Декоративная подсветка картины</v>
      </c>
      <c r="F953" s="380">
        <v>0</v>
      </c>
      <c r="G953" s="380">
        <v>0</v>
      </c>
      <c r="H953" s="381">
        <v>0</v>
      </c>
      <c r="I953" s="381">
        <v>0</v>
      </c>
      <c r="J953" s="381">
        <v>0</v>
      </c>
      <c r="K953" s="407">
        <f t="shared" si="14"/>
        <v>1</v>
      </c>
    </row>
    <row r="954" spans="3:11" ht="30" x14ac:dyDescent="0.25">
      <c r="C954" s="377">
        <v>836</v>
      </c>
      <c r="D954" s="378"/>
      <c r="E954" s="379" t="str">
        <v>Профиль SL-SLIM-H13M-F25-3000 ANOD ( Алюминий)</v>
      </c>
      <c r="F954" s="380" t="str">
        <v>м</v>
      </c>
      <c r="G954" s="380">
        <v>6</v>
      </c>
      <c r="H954" s="381">
        <v>850</v>
      </c>
      <c r="I954" s="381">
        <v>5100</v>
      </c>
      <c r="J954" s="381">
        <v>0</v>
      </c>
      <c r="K954" s="407">
        <f t="shared" si="14"/>
        <v>1</v>
      </c>
    </row>
    <row r="955" spans="3:11" x14ac:dyDescent="0.25">
      <c r="C955" s="377">
        <v>837</v>
      </c>
      <c r="D955" s="378"/>
      <c r="E955" s="379" t="str">
        <v>Монтаж профиля</v>
      </c>
      <c r="F955" s="380" t="str">
        <v>м</v>
      </c>
      <c r="G955" s="380">
        <v>6</v>
      </c>
      <c r="H955" s="381">
        <v>800</v>
      </c>
      <c r="I955" s="381">
        <v>0</v>
      </c>
      <c r="J955" s="381">
        <v>4800</v>
      </c>
      <c r="K955" s="407">
        <f t="shared" si="14"/>
        <v>1</v>
      </c>
    </row>
    <row r="956" spans="3:11" ht="30" x14ac:dyDescent="0.25">
      <c r="C956" s="377">
        <v>838</v>
      </c>
      <c r="D956" s="378"/>
      <c r="E956" s="379" t="str">
        <v>Лента светодиодная 9,6 Вт/м 12В IP20 4000K 120LED/м RT/RTW-A120-8-11mm SMD 2835 5 м</v>
      </c>
      <c r="F956" s="380" t="str">
        <v>шт</v>
      </c>
      <c r="G956" s="380">
        <v>2</v>
      </c>
      <c r="H956" s="381">
        <v>3150</v>
      </c>
      <c r="I956" s="381">
        <v>6300</v>
      </c>
      <c r="J956" s="381">
        <v>0</v>
      </c>
      <c r="K956" s="407">
        <f t="shared" si="14"/>
        <v>1</v>
      </c>
    </row>
    <row r="957" spans="3:11" x14ac:dyDescent="0.25">
      <c r="C957" s="377">
        <v>839</v>
      </c>
      <c r="D957" s="378"/>
      <c r="E957" s="379" t="str">
        <v>Монтаж и подключение ленты</v>
      </c>
      <c r="F957" s="380" t="str">
        <v>м</v>
      </c>
      <c r="G957" s="380">
        <v>6</v>
      </c>
      <c r="H957" s="381">
        <v>800</v>
      </c>
      <c r="I957" s="381">
        <v>0</v>
      </c>
      <c r="J957" s="381">
        <v>4800</v>
      </c>
      <c r="K957" s="407">
        <f t="shared" si="14"/>
        <v>1</v>
      </c>
    </row>
    <row r="958" spans="3:11" ht="30" x14ac:dyDescent="0.25">
      <c r="C958" s="377">
        <v>840</v>
      </c>
      <c r="D958" s="378"/>
      <c r="E958" s="379" t="str">
        <v>Блок питания ARS-150-12 (12V, 12.5A, 150W) (ARL, IP20 Сетка, 2 года)</v>
      </c>
      <c r="F958" s="380" t="str">
        <v>шт</v>
      </c>
      <c r="G958" s="380">
        <v>1</v>
      </c>
      <c r="H958" s="381">
        <v>3320</v>
      </c>
      <c r="I958" s="381">
        <v>3320</v>
      </c>
      <c r="J958" s="381">
        <v>0</v>
      </c>
      <c r="K958" s="407">
        <f t="shared" si="14"/>
        <v>1</v>
      </c>
    </row>
    <row r="959" spans="3:11" x14ac:dyDescent="0.25">
      <c r="C959" s="377">
        <v>841</v>
      </c>
      <c r="D959" s="378"/>
      <c r="E959" s="379" t="str">
        <v>Монтаж и подключение блоков питания</v>
      </c>
      <c r="F959" s="380" t="str">
        <v>шт</v>
      </c>
      <c r="G959" s="380">
        <v>1</v>
      </c>
      <c r="H959" s="381">
        <v>500</v>
      </c>
      <c r="I959" s="381">
        <v>0</v>
      </c>
      <c r="J959" s="381">
        <v>500</v>
      </c>
      <c r="K959" s="407">
        <f t="shared" si="14"/>
        <v>1</v>
      </c>
    </row>
    <row r="960" spans="3:11" x14ac:dyDescent="0.25">
      <c r="C960" s="377">
        <v>0</v>
      </c>
      <c r="D960" s="378"/>
      <c r="E960" s="379" t="str">
        <v>Декоративная подсветка зеркала</v>
      </c>
      <c r="F960" s="380">
        <v>0</v>
      </c>
      <c r="G960" s="380">
        <v>0</v>
      </c>
      <c r="H960" s="381">
        <v>0</v>
      </c>
      <c r="I960" s="381">
        <v>0</v>
      </c>
      <c r="J960" s="381">
        <v>0</v>
      </c>
      <c r="K960" s="407">
        <f t="shared" si="14"/>
        <v>1</v>
      </c>
    </row>
    <row r="961" spans="3:11" ht="30" x14ac:dyDescent="0.25">
      <c r="C961" s="377">
        <v>842</v>
      </c>
      <c r="D961" s="378"/>
      <c r="E961" s="379" t="str">
        <v>Профиль SL-SLIM-H13M-F25-3000 ANOD ( Алюминий)</v>
      </c>
      <c r="F961" s="380" t="str">
        <v>м</v>
      </c>
      <c r="G961" s="380">
        <v>6</v>
      </c>
      <c r="H961" s="381">
        <v>850</v>
      </c>
      <c r="I961" s="381">
        <v>5100</v>
      </c>
      <c r="J961" s="381">
        <v>0</v>
      </c>
      <c r="K961" s="407">
        <f t="shared" si="14"/>
        <v>1</v>
      </c>
    </row>
    <row r="962" spans="3:11" x14ac:dyDescent="0.25">
      <c r="C962" s="377">
        <v>843</v>
      </c>
      <c r="D962" s="378"/>
      <c r="E962" s="379" t="str">
        <v>Монтаж профиля</v>
      </c>
      <c r="F962" s="380" t="str">
        <v>м</v>
      </c>
      <c r="G962" s="380">
        <v>6</v>
      </c>
      <c r="H962" s="381">
        <v>800</v>
      </c>
      <c r="I962" s="381">
        <v>0</v>
      </c>
      <c r="J962" s="381">
        <v>4800</v>
      </c>
      <c r="K962" s="407">
        <f t="shared" si="14"/>
        <v>1</v>
      </c>
    </row>
    <row r="963" spans="3:11" ht="30" x14ac:dyDescent="0.25">
      <c r="C963" s="377">
        <v>844</v>
      </c>
      <c r="D963" s="378"/>
      <c r="E963" s="379" t="str">
        <v>Лента светодиодная 9,6 Вт/м 12В IP20 4000K 120LED/м RT/RTW-A120-8-11mm SMD 2835 5 м</v>
      </c>
      <c r="F963" s="380" t="str">
        <v>шт</v>
      </c>
      <c r="G963" s="380">
        <v>2</v>
      </c>
      <c r="H963" s="381">
        <v>3150</v>
      </c>
      <c r="I963" s="381">
        <v>6300</v>
      </c>
      <c r="J963" s="381">
        <v>0</v>
      </c>
      <c r="K963" s="407">
        <f t="shared" si="14"/>
        <v>1</v>
      </c>
    </row>
    <row r="964" spans="3:11" x14ac:dyDescent="0.25">
      <c r="C964" s="377">
        <v>845</v>
      </c>
      <c r="D964" s="378"/>
      <c r="E964" s="379" t="str">
        <v>Монтаж и подключение ленты</v>
      </c>
      <c r="F964" s="380" t="str">
        <v>м</v>
      </c>
      <c r="G964" s="380">
        <v>6</v>
      </c>
      <c r="H964" s="381">
        <v>800</v>
      </c>
      <c r="I964" s="381">
        <v>0</v>
      </c>
      <c r="J964" s="381">
        <v>4800</v>
      </c>
      <c r="K964" s="407">
        <f t="shared" si="14"/>
        <v>1</v>
      </c>
    </row>
    <row r="965" spans="3:11" ht="30" x14ac:dyDescent="0.25">
      <c r="C965" s="377">
        <v>846</v>
      </c>
      <c r="D965" s="378"/>
      <c r="E965" s="379" t="str">
        <v>Блок питания ARS-150-12 (12V, 12.5A, 150W) (ARL, IP20 Сетка, 2 года)</v>
      </c>
      <c r="F965" s="380" t="str">
        <v>шт</v>
      </c>
      <c r="G965" s="380">
        <v>1</v>
      </c>
      <c r="H965" s="381">
        <v>3320</v>
      </c>
      <c r="I965" s="381">
        <v>3320</v>
      </c>
      <c r="J965" s="381">
        <v>0</v>
      </c>
      <c r="K965" s="407">
        <f t="shared" si="14"/>
        <v>1</v>
      </c>
    </row>
    <row r="966" spans="3:11" x14ac:dyDescent="0.25">
      <c r="C966" s="377">
        <v>847</v>
      </c>
      <c r="D966" s="378"/>
      <c r="E966" s="379" t="str">
        <v>Монтаж и подключение блоков питания</v>
      </c>
      <c r="F966" s="380" t="str">
        <v>шт</v>
      </c>
      <c r="G966" s="380">
        <v>1</v>
      </c>
      <c r="H966" s="381">
        <v>500</v>
      </c>
      <c r="I966" s="381">
        <v>0</v>
      </c>
      <c r="J966" s="381">
        <v>500</v>
      </c>
      <c r="K966" s="407">
        <f t="shared" si="14"/>
        <v>1</v>
      </c>
    </row>
    <row r="967" spans="3:11" x14ac:dyDescent="0.25">
      <c r="C967" s="377">
        <v>0</v>
      </c>
      <c r="D967" s="378"/>
      <c r="E967" s="379" t="str">
        <v>3.Кабельные изделия</v>
      </c>
      <c r="F967" s="380">
        <v>0</v>
      </c>
      <c r="G967" s="380">
        <v>0</v>
      </c>
      <c r="H967" s="381">
        <v>0</v>
      </c>
      <c r="I967" s="381">
        <v>0</v>
      </c>
      <c r="J967" s="381">
        <v>0</v>
      </c>
      <c r="K967" s="407">
        <f t="shared" si="14"/>
        <v>1</v>
      </c>
    </row>
    <row r="968" spans="3:11" ht="30" x14ac:dyDescent="0.25">
      <c r="C968" s="377">
        <v>848</v>
      </c>
      <c r="D968" s="378"/>
      <c r="E968" s="379" t="str">
        <v>Кабель силовой ВВГ-Пнг(А) 3x1,5 ок(N, PE)-0.66 (100м)</v>
      </c>
      <c r="F968" s="380" t="str">
        <v>м</v>
      </c>
      <c r="G968" s="380">
        <v>1131</v>
      </c>
      <c r="H968" s="381">
        <v>59.91</v>
      </c>
      <c r="I968" s="381">
        <v>67758.210000000006</v>
      </c>
      <c r="J968" s="381">
        <v>0</v>
      </c>
      <c r="K968" s="407">
        <f t="shared" si="14"/>
        <v>1</v>
      </c>
    </row>
    <row r="969" spans="3:11" ht="30" x14ac:dyDescent="0.25">
      <c r="C969" s="377">
        <v>849</v>
      </c>
      <c r="D969" s="378"/>
      <c r="E969" s="379" t="str">
        <v>Кабель силовой ВВГ-Пнг(А)-LS 3x2,5 ок(N, PE)-0.66 (100м)</v>
      </c>
      <c r="F969" s="380" t="str">
        <v>м</v>
      </c>
      <c r="G969" s="380">
        <v>1633</v>
      </c>
      <c r="H969" s="381">
        <v>98.21</v>
      </c>
      <c r="I969" s="381">
        <v>160376.93</v>
      </c>
      <c r="J969" s="381">
        <v>0</v>
      </c>
      <c r="K969" s="407">
        <f t="shared" si="14"/>
        <v>1</v>
      </c>
    </row>
    <row r="970" spans="3:11" ht="30" x14ac:dyDescent="0.25">
      <c r="C970" s="377">
        <v>850</v>
      </c>
      <c r="D970" s="378"/>
      <c r="E970" s="379" t="str">
        <v>Монтаж кабеля по кирпичной кладке и затягивание в трубы до 30мм2</v>
      </c>
      <c r="F970" s="380" t="str">
        <v>м</v>
      </c>
      <c r="G970" s="380">
        <v>2764</v>
      </c>
      <c r="H970" s="381">
        <v>88.07</v>
      </c>
      <c r="I970" s="381">
        <v>0</v>
      </c>
      <c r="J970" s="381">
        <v>243425.48</v>
      </c>
      <c r="K970" s="407">
        <f t="shared" si="14"/>
        <v>1</v>
      </c>
    </row>
    <row r="971" spans="3:11" x14ac:dyDescent="0.25">
      <c r="C971" s="377">
        <v>851</v>
      </c>
      <c r="D971" s="378"/>
      <c r="E971" s="379" t="str">
        <v xml:space="preserve">Провод ПуВ нг(А)LS 1х6.0 </v>
      </c>
      <c r="F971" s="380" t="str">
        <v>м</v>
      </c>
      <c r="G971" s="380">
        <v>618</v>
      </c>
      <c r="H971" s="381">
        <v>76.010000000000005</v>
      </c>
      <c r="I971" s="381">
        <v>46974.18</v>
      </c>
      <c r="J971" s="381">
        <v>0</v>
      </c>
      <c r="K971" s="407">
        <f t="shared" si="14"/>
        <v>1</v>
      </c>
    </row>
    <row r="972" spans="3:11" x14ac:dyDescent="0.25">
      <c r="C972" s="377">
        <v>852</v>
      </c>
      <c r="D972" s="378"/>
      <c r="E972" s="379" t="str">
        <v>Кабель силовой ВВГнг(А)-LS 1х4 ок-0,66</v>
      </c>
      <c r="F972" s="380" t="str">
        <v>м</v>
      </c>
      <c r="G972" s="380">
        <v>154</v>
      </c>
      <c r="H972" s="381">
        <v>52.48</v>
      </c>
      <c r="I972" s="381">
        <v>8081.92</v>
      </c>
      <c r="J972" s="381">
        <v>0</v>
      </c>
      <c r="K972" s="407">
        <f t="shared" si="14"/>
        <v>1</v>
      </c>
    </row>
    <row r="973" spans="3:11" x14ac:dyDescent="0.25">
      <c r="C973" s="377">
        <v>853</v>
      </c>
      <c r="D973" s="378"/>
      <c r="E973" s="379" t="str">
        <v>Провод силовой ПуВнг(А)-LS 10</v>
      </c>
      <c r="F973" s="380" t="str">
        <v>м</v>
      </c>
      <c r="G973" s="380">
        <v>375</v>
      </c>
      <c r="H973" s="381">
        <v>122.14</v>
      </c>
      <c r="I973" s="381">
        <v>45802.5</v>
      </c>
      <c r="J973" s="381">
        <v>0</v>
      </c>
      <c r="K973" s="407">
        <f t="shared" si="14"/>
        <v>1</v>
      </c>
    </row>
    <row r="974" spans="3:11" ht="30" x14ac:dyDescent="0.25">
      <c r="C974" s="377">
        <v>854</v>
      </c>
      <c r="D974" s="378"/>
      <c r="E974" s="379" t="str">
        <v>Монтаж кабеля по кирпичной кладке и затягивание в трубы до 30мм2</v>
      </c>
      <c r="F974" s="380" t="str">
        <v>м</v>
      </c>
      <c r="G974" s="380">
        <v>1147</v>
      </c>
      <c r="H974" s="381">
        <v>88.07</v>
      </c>
      <c r="I974" s="381">
        <v>0</v>
      </c>
      <c r="J974" s="381">
        <v>101016.29</v>
      </c>
      <c r="K974" s="407">
        <f t="shared" si="14"/>
        <v>1</v>
      </c>
    </row>
    <row r="975" spans="3:11" x14ac:dyDescent="0.25">
      <c r="C975" s="377">
        <v>855</v>
      </c>
      <c r="D975" s="378"/>
      <c r="E975" s="379" t="str">
        <v>Кабель ВВГ -П нг(А)FRLS 3х1.5 0.66кВ (бухта)</v>
      </c>
      <c r="F975" s="380" t="str">
        <v>м</v>
      </c>
      <c r="G975" s="380">
        <v>100</v>
      </c>
      <c r="H975" s="381">
        <v>74.73</v>
      </c>
      <c r="I975" s="381">
        <v>7473</v>
      </c>
      <c r="J975" s="381">
        <v>0</v>
      </c>
      <c r="K975" s="407">
        <f t="shared" si="14"/>
        <v>1</v>
      </c>
    </row>
    <row r="976" spans="3:11" ht="30" x14ac:dyDescent="0.25">
      <c r="C976" s="377">
        <v>856</v>
      </c>
      <c r="D976" s="378"/>
      <c r="E976" s="379" t="str">
        <v>Монтаж кабеля по кирпичной кладке и затягивание в трубы до 30мм2</v>
      </c>
      <c r="F976" s="380" t="str">
        <v>м</v>
      </c>
      <c r="G976" s="380">
        <v>100</v>
      </c>
      <c r="H976" s="381">
        <v>88.07</v>
      </c>
      <c r="I976" s="381">
        <v>0</v>
      </c>
      <c r="J976" s="381">
        <v>8807</v>
      </c>
      <c r="K976" s="407">
        <f t="shared" ref="K976:K1039" si="15">IF(E976&gt;0,1,0)</f>
        <v>1</v>
      </c>
    </row>
    <row r="977" spans="3:11" x14ac:dyDescent="0.25">
      <c r="C977" s="377">
        <v>0</v>
      </c>
      <c r="D977" s="378"/>
      <c r="E977" s="379" t="str">
        <v>4.Электрортехнические изделия</v>
      </c>
      <c r="F977" s="380">
        <v>0</v>
      </c>
      <c r="G977" s="380">
        <v>0</v>
      </c>
      <c r="H977" s="381">
        <v>0</v>
      </c>
      <c r="I977" s="381">
        <v>0</v>
      </c>
      <c r="J977" s="381">
        <v>0</v>
      </c>
      <c r="K977" s="407">
        <f t="shared" si="15"/>
        <v>1</v>
      </c>
    </row>
    <row r="978" spans="3:11" ht="45" x14ac:dyDescent="0.25">
      <c r="C978" s="377">
        <v>857</v>
      </c>
      <c r="D978" s="378"/>
      <c r="E978" s="379" t="str">
        <v>BRITE Розетка двойная с заземлением с защитными шторками и крышкой 16А в сборе IP44 РСбш12-3-44-БрБ белый</v>
      </c>
      <c r="F978" s="380" t="str">
        <v>шт</v>
      </c>
      <c r="G978" s="380">
        <v>20</v>
      </c>
      <c r="H978" s="381">
        <v>361</v>
      </c>
      <c r="I978" s="381">
        <v>7220</v>
      </c>
      <c r="J978" s="381">
        <v>0</v>
      </c>
      <c r="K978" s="407">
        <f t="shared" si="15"/>
        <v>1</v>
      </c>
    </row>
    <row r="979" spans="3:11" ht="30" x14ac:dyDescent="0.25">
      <c r="C979" s="377">
        <v>858</v>
      </c>
      <c r="D979" s="378"/>
      <c r="E979" s="379" t="str">
        <v>Розетка ATLASDESIGN двойная с заземлением со шторками 16А в сборе белый</v>
      </c>
      <c r="F979" s="380" t="str">
        <v>шт</v>
      </c>
      <c r="G979" s="380">
        <v>231</v>
      </c>
      <c r="H979" s="381">
        <v>287.70999999999998</v>
      </c>
      <c r="I979" s="381">
        <v>66461.009999999995</v>
      </c>
      <c r="J979" s="381">
        <v>0</v>
      </c>
      <c r="K979" s="407">
        <f t="shared" si="15"/>
        <v>1</v>
      </c>
    </row>
    <row r="980" spans="3:11" ht="30" x14ac:dyDescent="0.25">
      <c r="C980" s="377">
        <v>859</v>
      </c>
      <c r="D980" s="378"/>
      <c r="E980" s="379" t="str">
        <v>Монтаж и подключение розеток скрытой установки</v>
      </c>
      <c r="F980" s="380" t="str">
        <v>шт</v>
      </c>
      <c r="G980" s="380">
        <v>251</v>
      </c>
      <c r="H980" s="381">
        <v>192.15</v>
      </c>
      <c r="I980" s="381">
        <v>0</v>
      </c>
      <c r="J980" s="381">
        <v>48229.65</v>
      </c>
      <c r="K980" s="407">
        <f t="shared" si="15"/>
        <v>1</v>
      </c>
    </row>
    <row r="981" spans="3:11" ht="30" x14ac:dyDescent="0.25">
      <c r="C981" s="377">
        <v>860</v>
      </c>
      <c r="D981" s="378"/>
      <c r="E981" s="379" t="str">
        <v>ЭТЮД Розетка наружная с заземлением со шторками белая (на роутер)</v>
      </c>
      <c r="F981" s="380" t="str">
        <v>шт</v>
      </c>
      <c r="G981" s="380">
        <v>20</v>
      </c>
      <c r="H981" s="381">
        <v>170.8</v>
      </c>
      <c r="I981" s="381">
        <v>3416</v>
      </c>
      <c r="J981" s="381">
        <v>0</v>
      </c>
      <c r="K981" s="407">
        <f t="shared" si="15"/>
        <v>1</v>
      </c>
    </row>
    <row r="982" spans="3:11" ht="30" x14ac:dyDescent="0.25">
      <c r="C982" s="377">
        <v>861</v>
      </c>
      <c r="D982" s="378"/>
      <c r="E982" s="379" t="str">
        <v>Монтаж и подключение розеток и выключателей открытой установки</v>
      </c>
      <c r="F982" s="380" t="str">
        <v>шт</v>
      </c>
      <c r="G982" s="380">
        <v>20</v>
      </c>
      <c r="H982" s="381">
        <v>256.2</v>
      </c>
      <c r="I982" s="381">
        <v>0</v>
      </c>
      <c r="J982" s="381">
        <v>5124</v>
      </c>
      <c r="K982" s="407">
        <f t="shared" si="15"/>
        <v>1</v>
      </c>
    </row>
    <row r="983" spans="3:11" ht="30" x14ac:dyDescent="0.25">
      <c r="C983" s="377">
        <v>862</v>
      </c>
      <c r="D983" s="378"/>
      <c r="E983" s="379" t="str">
        <v>Разъем РШ-ВШ 32А 250В 2P+PE(ОУ) пластиковый белый Simple</v>
      </c>
      <c r="F983" s="380" t="str">
        <v>шт</v>
      </c>
      <c r="G983" s="380">
        <v>20</v>
      </c>
      <c r="H983" s="381">
        <v>278.79000000000002</v>
      </c>
      <c r="I983" s="381">
        <v>5575.8</v>
      </c>
      <c r="J983" s="381">
        <v>0</v>
      </c>
      <c r="K983" s="407">
        <f t="shared" si="15"/>
        <v>1</v>
      </c>
    </row>
    <row r="984" spans="3:11" ht="30" x14ac:dyDescent="0.25">
      <c r="C984" s="377">
        <v>863</v>
      </c>
      <c r="D984" s="378"/>
      <c r="E984" s="379" t="str">
        <v>Монтаж и подключение силовой розетки на электроплиту</v>
      </c>
      <c r="F984" s="380" t="str">
        <v>шт</v>
      </c>
      <c r="G984" s="380">
        <v>20</v>
      </c>
      <c r="H984" s="381">
        <v>344.27</v>
      </c>
      <c r="I984" s="381">
        <v>0</v>
      </c>
      <c r="J984" s="381">
        <v>6885.4</v>
      </c>
      <c r="K984" s="407">
        <f t="shared" si="15"/>
        <v>1</v>
      </c>
    </row>
    <row r="985" spans="3:11" ht="30" x14ac:dyDescent="0.25">
      <c r="C985" s="377">
        <v>864</v>
      </c>
      <c r="D985" s="378"/>
      <c r="E985" s="379" t="str">
        <v>Гермес PLUS Розетка с заземлением наружная с крышкой IP54</v>
      </c>
      <c r="F985" s="380" t="str">
        <v>шт</v>
      </c>
      <c r="G985" s="380">
        <v>4</v>
      </c>
      <c r="H985" s="381">
        <v>330.93</v>
      </c>
      <c r="I985" s="381">
        <v>1323.72</v>
      </c>
      <c r="J985" s="381">
        <v>0</v>
      </c>
      <c r="K985" s="407">
        <f t="shared" si="15"/>
        <v>1</v>
      </c>
    </row>
    <row r="986" spans="3:11" ht="30" x14ac:dyDescent="0.25">
      <c r="C986" s="377">
        <v>865</v>
      </c>
      <c r="D986" s="378"/>
      <c r="E986" s="379" t="str">
        <v>Монтаж и подключение розеток и выключателей открытой установки</v>
      </c>
      <c r="F986" s="380" t="str">
        <v>шт</v>
      </c>
      <c r="G986" s="380">
        <v>4</v>
      </c>
      <c r="H986" s="381">
        <v>256.2</v>
      </c>
      <c r="I986" s="381">
        <v>0</v>
      </c>
      <c r="J986" s="381">
        <v>1024.8</v>
      </c>
      <c r="K986" s="407">
        <f t="shared" si="15"/>
        <v>1</v>
      </c>
    </row>
    <row r="987" spans="3:11" ht="30" x14ac:dyDescent="0.25">
      <c r="C987" s="377">
        <v>866</v>
      </c>
      <c r="D987" s="378"/>
      <c r="E987" s="379" t="str">
        <v>Выключатель одноклавишный ATLASDESIGN схема 1 10АХ механизм белый</v>
      </c>
      <c r="F987" s="380" t="str">
        <v>шт</v>
      </c>
      <c r="G987" s="380">
        <v>49</v>
      </c>
      <c r="H987" s="381">
        <v>136.99</v>
      </c>
      <c r="I987" s="381">
        <v>6712.51</v>
      </c>
      <c r="J987" s="381">
        <v>0</v>
      </c>
      <c r="K987" s="407">
        <f t="shared" si="15"/>
        <v>1</v>
      </c>
    </row>
    <row r="988" spans="3:11" ht="30" x14ac:dyDescent="0.25">
      <c r="C988" s="377">
        <v>867</v>
      </c>
      <c r="D988" s="378"/>
      <c r="E988" s="379" t="str">
        <v>Выключатель двухклавишный ATLASDESIGN схема 5 10АХ механизм белый</v>
      </c>
      <c r="F988" s="380" t="str">
        <v>шт</v>
      </c>
      <c r="G988" s="380">
        <v>68</v>
      </c>
      <c r="H988" s="381">
        <v>178.27</v>
      </c>
      <c r="I988" s="381">
        <v>12122.36</v>
      </c>
      <c r="J988" s="381">
        <v>0</v>
      </c>
      <c r="K988" s="407">
        <f t="shared" si="15"/>
        <v>1</v>
      </c>
    </row>
    <row r="989" spans="3:11" ht="30" x14ac:dyDescent="0.25">
      <c r="C989" s="377">
        <v>868</v>
      </c>
      <c r="D989" s="378"/>
      <c r="E989" s="379" t="str">
        <v>Выключатель трехклавишный ATLASDESIGN схема 1+1+1 10АХ механизм белый</v>
      </c>
      <c r="F989" s="380" t="str">
        <v>шт</v>
      </c>
      <c r="G989" s="380">
        <v>7</v>
      </c>
      <c r="H989" s="381">
        <v>274</v>
      </c>
      <c r="I989" s="381">
        <v>1918</v>
      </c>
      <c r="J989" s="381">
        <v>0</v>
      </c>
      <c r="K989" s="407">
        <f t="shared" si="15"/>
        <v>1</v>
      </c>
    </row>
    <row r="990" spans="3:11" x14ac:dyDescent="0.25">
      <c r="C990" s="377">
        <v>869</v>
      </c>
      <c r="D990" s="378"/>
      <c r="E990" s="379" t="str">
        <v>Рамка однопостовая ATLASDESIGN белый</v>
      </c>
      <c r="F990" s="380" t="str">
        <v>шт</v>
      </c>
      <c r="G990" s="380">
        <v>124</v>
      </c>
      <c r="H990" s="381">
        <v>44.84</v>
      </c>
      <c r="I990" s="381">
        <v>5560.16</v>
      </c>
      <c r="J990" s="381">
        <v>0</v>
      </c>
      <c r="K990" s="407">
        <f t="shared" si="15"/>
        <v>1</v>
      </c>
    </row>
    <row r="991" spans="3:11" ht="30" x14ac:dyDescent="0.25">
      <c r="C991" s="377">
        <v>870</v>
      </c>
      <c r="D991" s="378"/>
      <c r="E991" s="379" t="str">
        <v>Монтаж и подключение выключателей скрытой установки</v>
      </c>
      <c r="F991" s="380" t="str">
        <v>шт</v>
      </c>
      <c r="G991" s="380">
        <v>124</v>
      </c>
      <c r="H991" s="381">
        <v>192.15</v>
      </c>
      <c r="I991" s="381">
        <v>0</v>
      </c>
      <c r="J991" s="381">
        <v>23826.6</v>
      </c>
      <c r="K991" s="407">
        <f t="shared" si="15"/>
        <v>1</v>
      </c>
    </row>
    <row r="992" spans="3:11" x14ac:dyDescent="0.25">
      <c r="C992" s="377">
        <v>871</v>
      </c>
      <c r="D992" s="378"/>
      <c r="E992" s="379" t="str">
        <v>КРЗ-0,4</v>
      </c>
      <c r="F992" s="380" t="str">
        <v>шт</v>
      </c>
      <c r="G992" s="380">
        <v>20</v>
      </c>
      <c r="H992" s="381">
        <v>285.02</v>
      </c>
      <c r="I992" s="381">
        <v>5700.4</v>
      </c>
      <c r="J992" s="381">
        <v>0</v>
      </c>
      <c r="K992" s="407">
        <f t="shared" si="15"/>
        <v>1</v>
      </c>
    </row>
    <row r="993" spans="3:11" x14ac:dyDescent="0.25">
      <c r="C993" s="377">
        <v>872</v>
      </c>
      <c r="D993" s="378"/>
      <c r="E993" s="379" t="str">
        <v>Монтаж и подключение коробки заземления КРЗ</v>
      </c>
      <c r="F993" s="380" t="str">
        <v>шт</v>
      </c>
      <c r="G993" s="380">
        <v>20</v>
      </c>
      <c r="H993" s="381">
        <v>343.74</v>
      </c>
      <c r="I993" s="381">
        <v>0</v>
      </c>
      <c r="J993" s="381">
        <v>6874.8</v>
      </c>
      <c r="K993" s="407">
        <f t="shared" si="15"/>
        <v>1</v>
      </c>
    </row>
    <row r="994" spans="3:11" ht="45" x14ac:dyDescent="0.25">
      <c r="C994" s="377">
        <v>873</v>
      </c>
      <c r="D994" s="378"/>
      <c r="E994" s="379" t="str">
        <v>Звонок Зуммер-1-04 (2ТК) двухтональный без кнопки пластик АБС проводной 220В (Зуммер-1-04 (2ТК))</v>
      </c>
      <c r="F994" s="380" t="str">
        <v>шт</v>
      </c>
      <c r="G994" s="380">
        <v>20</v>
      </c>
      <c r="H994" s="381">
        <v>261.54000000000002</v>
      </c>
      <c r="I994" s="381">
        <v>5230.8</v>
      </c>
      <c r="J994" s="381">
        <v>0</v>
      </c>
      <c r="K994" s="407">
        <f t="shared" si="15"/>
        <v>1</v>
      </c>
    </row>
    <row r="995" spans="3:11" x14ac:dyDescent="0.25">
      <c r="C995" s="377">
        <v>874</v>
      </c>
      <c r="D995" s="378"/>
      <c r="E995" s="379" t="str">
        <v>Беларусь Кнопка для звонков</v>
      </c>
      <c r="F995" s="380" t="str">
        <v>шт</v>
      </c>
      <c r="G995" s="380">
        <v>20</v>
      </c>
      <c r="H995" s="381">
        <v>74.73</v>
      </c>
      <c r="I995" s="381">
        <v>1494.6</v>
      </c>
      <c r="J995" s="381">
        <v>0</v>
      </c>
      <c r="K995" s="407">
        <f t="shared" si="15"/>
        <v>1</v>
      </c>
    </row>
    <row r="996" spans="3:11" x14ac:dyDescent="0.25">
      <c r="C996" s="377">
        <v>875</v>
      </c>
      <c r="D996" s="378"/>
      <c r="E996" s="379" t="str">
        <v>Монтаж и подключение звонка</v>
      </c>
      <c r="F996" s="380" t="str">
        <v>шт</v>
      </c>
      <c r="G996" s="380">
        <v>20</v>
      </c>
      <c r="H996" s="381">
        <v>160.13</v>
      </c>
      <c r="I996" s="381">
        <v>0</v>
      </c>
      <c r="J996" s="381">
        <v>3202.6</v>
      </c>
      <c r="K996" s="407">
        <f t="shared" si="15"/>
        <v>1</v>
      </c>
    </row>
    <row r="997" spans="3:11" x14ac:dyDescent="0.25">
      <c r="C997" s="377">
        <v>876</v>
      </c>
      <c r="D997" s="378"/>
      <c r="E997" s="379" t="str">
        <v>Монтаж и подключение кнопки звонка</v>
      </c>
      <c r="F997" s="380" t="str">
        <v>шт</v>
      </c>
      <c r="G997" s="380">
        <v>20</v>
      </c>
      <c r="H997" s="381">
        <v>160.13</v>
      </c>
      <c r="I997" s="381">
        <v>0</v>
      </c>
      <c r="J997" s="381">
        <v>3202.6</v>
      </c>
      <c r="K997" s="407">
        <f t="shared" si="15"/>
        <v>1</v>
      </c>
    </row>
    <row r="998" spans="3:11" x14ac:dyDescent="0.25">
      <c r="C998" s="377">
        <v>0</v>
      </c>
      <c r="D998" s="378"/>
      <c r="E998" s="379" t="str">
        <v>5.Электромонтажные изделия</v>
      </c>
      <c r="F998" s="380">
        <v>0</v>
      </c>
      <c r="G998" s="380">
        <v>0</v>
      </c>
      <c r="H998" s="381">
        <v>0</v>
      </c>
      <c r="I998" s="381">
        <v>0</v>
      </c>
      <c r="J998" s="381">
        <v>0</v>
      </c>
      <c r="K998" s="407">
        <f t="shared" si="15"/>
        <v>1</v>
      </c>
    </row>
    <row r="999" spans="3:11" x14ac:dyDescent="0.25">
      <c r="C999" s="377">
        <v>877</v>
      </c>
      <c r="D999" s="378"/>
      <c r="E999" s="379" t="str">
        <v>Скрутка СИЗ-1 2.5-4.5мм желтая</v>
      </c>
      <c r="F999" s="380" t="str">
        <v>шт</v>
      </c>
      <c r="G999" s="380">
        <v>300</v>
      </c>
      <c r="H999" s="381">
        <v>4.0599999999999996</v>
      </c>
      <c r="I999" s="381">
        <v>1218</v>
      </c>
      <c r="J999" s="381">
        <v>0</v>
      </c>
      <c r="K999" s="407">
        <f t="shared" si="15"/>
        <v>1</v>
      </c>
    </row>
    <row r="1000" spans="3:11" x14ac:dyDescent="0.25">
      <c r="C1000" s="377">
        <v>878</v>
      </c>
      <c r="D1000" s="378"/>
      <c r="E1000" s="379" t="str">
        <v>Скрутка СИЗ-1 4-11мм красная</v>
      </c>
      <c r="F1000" s="380" t="str">
        <v>шт</v>
      </c>
      <c r="G1000" s="380">
        <v>1300</v>
      </c>
      <c r="H1000" s="381">
        <v>5.34</v>
      </c>
      <c r="I1000" s="381">
        <v>6942</v>
      </c>
      <c r="J1000" s="381">
        <v>0</v>
      </c>
      <c r="K1000" s="407">
        <f t="shared" si="15"/>
        <v>1</v>
      </c>
    </row>
    <row r="1001" spans="3:11" x14ac:dyDescent="0.25">
      <c r="C1001" s="377">
        <v>879</v>
      </c>
      <c r="D1001" s="378"/>
      <c r="E1001" s="379" t="str">
        <v>Бирка кабельная У-134 квадрат 55х55 мм</v>
      </c>
      <c r="F1001" s="380" t="str">
        <v>шт</v>
      </c>
      <c r="G1001" s="380">
        <v>20</v>
      </c>
      <c r="H1001" s="381">
        <v>2.46</v>
      </c>
      <c r="I1001" s="381">
        <v>49.2</v>
      </c>
      <c r="J1001" s="381">
        <v>0</v>
      </c>
      <c r="K1001" s="407">
        <f t="shared" si="15"/>
        <v>1</v>
      </c>
    </row>
    <row r="1002" spans="3:11" x14ac:dyDescent="0.25">
      <c r="C1002" s="377">
        <v>880</v>
      </c>
      <c r="D1002" s="379"/>
      <c r="E1002" s="380" t="str">
        <v>Коробка установочная 68мм (С3М2)</v>
      </c>
      <c r="F1002" s="380" t="str">
        <v>шт</v>
      </c>
      <c r="G1002" s="381">
        <v>100</v>
      </c>
      <c r="H1002" s="381">
        <v>12.81</v>
      </c>
      <c r="I1002" s="381">
        <v>1281</v>
      </c>
      <c r="J1002" s="383">
        <v>0</v>
      </c>
      <c r="K1002" s="407">
        <f t="shared" si="15"/>
        <v>1</v>
      </c>
    </row>
    <row r="1003" spans="3:11" ht="30" x14ac:dyDescent="0.25">
      <c r="C1003" s="377">
        <v>881</v>
      </c>
      <c r="D1003" s="379"/>
      <c r="E1003" s="380" t="str">
        <v>Высверливание отверстия в кирпиче и вмазывание установочной коробки</v>
      </c>
      <c r="F1003" s="380" t="str">
        <v>шт</v>
      </c>
      <c r="G1003" s="381">
        <v>100</v>
      </c>
      <c r="H1003" s="381">
        <v>320.25</v>
      </c>
      <c r="I1003" s="381">
        <v>0</v>
      </c>
      <c r="J1003" s="383">
        <v>32025</v>
      </c>
      <c r="K1003" s="407">
        <f t="shared" si="15"/>
        <v>1</v>
      </c>
    </row>
    <row r="1004" spans="3:11" x14ac:dyDescent="0.25">
      <c r="C1004" s="377">
        <v>882</v>
      </c>
      <c r="D1004" s="379"/>
      <c r="E1004" s="380" t="str">
        <v>Крышка КОН-1М-04</v>
      </c>
      <c r="F1004" s="380" t="str">
        <v>шт</v>
      </c>
      <c r="G1004" s="381">
        <v>273</v>
      </c>
      <c r="H1004" s="381">
        <v>58.21</v>
      </c>
      <c r="I1004" s="381">
        <v>15891.33</v>
      </c>
      <c r="J1004" s="383">
        <v>0</v>
      </c>
      <c r="K1004" s="407">
        <f t="shared" si="15"/>
        <v>1</v>
      </c>
    </row>
    <row r="1005" spans="3:11" x14ac:dyDescent="0.25">
      <c r="C1005" s="377">
        <v>883</v>
      </c>
      <c r="D1005" s="379"/>
      <c r="E1005" s="380" t="str">
        <v>Монтаж крышки КОН-1М-04</v>
      </c>
      <c r="F1005" s="380" t="str">
        <v>шт</v>
      </c>
      <c r="G1005" s="381">
        <v>273</v>
      </c>
      <c r="H1005" s="381">
        <v>80.06</v>
      </c>
      <c r="I1005" s="381">
        <v>0</v>
      </c>
      <c r="J1005" s="383">
        <v>21856.38</v>
      </c>
      <c r="K1005" s="407">
        <f t="shared" si="15"/>
        <v>1</v>
      </c>
    </row>
    <row r="1006" spans="3:11" x14ac:dyDescent="0.25">
      <c r="C1006" s="377">
        <v>884</v>
      </c>
      <c r="D1006" s="379"/>
      <c r="E1006" s="380" t="str">
        <v>Подрозетник Ф65мм</v>
      </c>
      <c r="F1006" s="380" t="str">
        <v>шт</v>
      </c>
      <c r="G1006" s="381">
        <v>20</v>
      </c>
      <c r="H1006" s="381">
        <v>53.38</v>
      </c>
      <c r="I1006" s="381">
        <v>1067.5999999999999</v>
      </c>
      <c r="J1006" s="383">
        <v>0</v>
      </c>
      <c r="K1006" s="407">
        <f t="shared" si="15"/>
        <v>1</v>
      </c>
    </row>
    <row r="1007" spans="3:11" x14ac:dyDescent="0.25">
      <c r="C1007" s="377">
        <v>885</v>
      </c>
      <c r="D1007" s="379"/>
      <c r="E1007" s="380" t="str">
        <v>Подрозетник Ф100мм</v>
      </c>
      <c r="F1007" s="380" t="str">
        <v>шт</v>
      </c>
      <c r="G1007" s="381">
        <v>20</v>
      </c>
      <c r="H1007" s="381">
        <v>64.05</v>
      </c>
      <c r="I1007" s="381">
        <v>1281</v>
      </c>
      <c r="J1007" s="383">
        <v>0</v>
      </c>
      <c r="K1007" s="407">
        <f t="shared" si="15"/>
        <v>1</v>
      </c>
    </row>
    <row r="1008" spans="3:11" x14ac:dyDescent="0.25">
      <c r="C1008" s="377">
        <v>886</v>
      </c>
      <c r="D1008" s="379"/>
      <c r="E1008" s="380" t="str">
        <v>Монтаж подрозетника</v>
      </c>
      <c r="F1008" s="380" t="str">
        <v>шт</v>
      </c>
      <c r="G1008" s="381">
        <v>40</v>
      </c>
      <c r="H1008" s="381">
        <v>80.06</v>
      </c>
      <c r="I1008" s="381">
        <v>0</v>
      </c>
      <c r="J1008" s="383">
        <v>3202.4</v>
      </c>
      <c r="K1008" s="407">
        <f t="shared" si="15"/>
        <v>1</v>
      </c>
    </row>
    <row r="1009" spans="2:11" x14ac:dyDescent="0.25">
      <c r="C1009" s="377">
        <v>0</v>
      </c>
      <c r="D1009" s="379"/>
      <c r="E1009" s="380" t="str">
        <v>6. Материалы</v>
      </c>
      <c r="F1009" s="380">
        <v>0</v>
      </c>
      <c r="G1009" s="381">
        <v>0</v>
      </c>
      <c r="H1009" s="381">
        <v>0</v>
      </c>
      <c r="I1009" s="381">
        <v>0</v>
      </c>
      <c r="J1009" s="383">
        <v>0</v>
      </c>
      <c r="K1009" s="407">
        <f t="shared" si="15"/>
        <v>1</v>
      </c>
    </row>
    <row r="1010" spans="2:11" ht="30" x14ac:dyDescent="0.25">
      <c r="B1010" s="377"/>
      <c r="C1010" s="377">
        <v>887</v>
      </c>
      <c r="D1010" s="379"/>
      <c r="E1010" s="380" t="str">
        <v>Пена монтажная Roof Complect огнеупорная (890гр)</v>
      </c>
      <c r="F1010" s="380" t="str">
        <v>шт</v>
      </c>
      <c r="G1010" s="381">
        <v>8</v>
      </c>
      <c r="H1010" s="381">
        <v>640.5</v>
      </c>
      <c r="I1010" s="381">
        <v>5124</v>
      </c>
      <c r="J1010" s="383">
        <v>0</v>
      </c>
      <c r="K1010" s="407">
        <f t="shared" si="15"/>
        <v>1</v>
      </c>
    </row>
    <row r="1011" spans="2:11" x14ac:dyDescent="0.25">
      <c r="C1011" s="377">
        <v>888</v>
      </c>
      <c r="D1011" s="379"/>
      <c r="E1011" s="380" t="str">
        <v>Герметик огнезащитный ведро 10кг</v>
      </c>
      <c r="F1011" s="380" t="str">
        <v>шт</v>
      </c>
      <c r="G1011" s="381">
        <v>1</v>
      </c>
      <c r="H1011" s="381">
        <v>2028.25</v>
      </c>
      <c r="I1011" s="381">
        <v>2028.25</v>
      </c>
      <c r="J1011" s="383">
        <v>0</v>
      </c>
      <c r="K1011" s="407">
        <f t="shared" si="15"/>
        <v>1</v>
      </c>
    </row>
    <row r="1012" spans="2:11" x14ac:dyDescent="0.25">
      <c r="C1012" s="383">
        <v>0</v>
      </c>
      <c r="D1012" s="385"/>
      <c r="E1012" s="382" t="str">
        <v>Ось 13-16/А-В (4.БС21М секция №10)</v>
      </c>
      <c r="F1012" s="383">
        <v>0</v>
      </c>
      <c r="G1012" s="383">
        <v>0</v>
      </c>
      <c r="H1012" s="384">
        <v>0</v>
      </c>
      <c r="I1012" s="384">
        <v>0</v>
      </c>
      <c r="J1012" s="384">
        <v>0</v>
      </c>
      <c r="K1012" s="407">
        <f t="shared" si="15"/>
        <v>1</v>
      </c>
    </row>
    <row r="1013" spans="2:11" x14ac:dyDescent="0.25">
      <c r="C1013" s="383">
        <v>0</v>
      </c>
      <c r="D1013" s="385"/>
      <c r="E1013" s="382" t="str">
        <v>1.Низковольтное оборудование</v>
      </c>
      <c r="F1013" s="383">
        <v>0</v>
      </c>
      <c r="G1013" s="383">
        <v>0</v>
      </c>
      <c r="H1013" s="384">
        <v>0</v>
      </c>
      <c r="I1013" s="384">
        <v>0</v>
      </c>
      <c r="J1013" s="384">
        <v>0</v>
      </c>
      <c r="K1013" s="407">
        <f t="shared" si="15"/>
        <v>1</v>
      </c>
    </row>
    <row r="1014" spans="2:11" x14ac:dyDescent="0.25">
      <c r="C1014" s="383">
        <v>889</v>
      </c>
      <c r="D1014" s="385"/>
      <c r="E1014" s="382" t="str">
        <v>ЩК в комплекте</v>
      </c>
      <c r="F1014" s="383" t="str">
        <v>шт</v>
      </c>
      <c r="G1014" s="383">
        <v>15</v>
      </c>
      <c r="H1014" s="384">
        <v>6351.63</v>
      </c>
      <c r="I1014" s="384">
        <v>95274.45</v>
      </c>
      <c r="J1014" s="384">
        <v>0</v>
      </c>
      <c r="K1014" s="407">
        <f t="shared" si="15"/>
        <v>1</v>
      </c>
    </row>
    <row r="1015" spans="2:11" ht="30" x14ac:dyDescent="0.25">
      <c r="C1015" s="383">
        <v>890</v>
      </c>
      <c r="D1015" s="385"/>
      <c r="E1015" s="382" t="str">
        <v>Счетчик электронный, 230В, 5(80)А, 1/2 кл.точности СЕ207 R7 849.2.ОА.QUVLF SPds</v>
      </c>
      <c r="F1015" s="383" t="str">
        <v>шт</v>
      </c>
      <c r="G1015" s="383">
        <v>15</v>
      </c>
      <c r="H1015" s="384">
        <v>0</v>
      </c>
      <c r="I1015" s="384">
        <v>0</v>
      </c>
      <c r="J1015" s="384">
        <v>0</v>
      </c>
      <c r="K1015" s="407">
        <f t="shared" si="15"/>
        <v>1</v>
      </c>
    </row>
    <row r="1016" spans="2:11" x14ac:dyDescent="0.25">
      <c r="C1016" s="383">
        <v>891</v>
      </c>
      <c r="D1016" s="385"/>
      <c r="E1016" s="382" t="str">
        <v>Монтаж и подключение ЩК</v>
      </c>
      <c r="F1016" s="383" t="str">
        <v>шт</v>
      </c>
      <c r="G1016" s="383">
        <v>15</v>
      </c>
      <c r="H1016" s="384">
        <v>2668.75</v>
      </c>
      <c r="I1016" s="384">
        <v>0</v>
      </c>
      <c r="J1016" s="384">
        <v>40031.25</v>
      </c>
      <c r="K1016" s="407">
        <f t="shared" si="15"/>
        <v>1</v>
      </c>
    </row>
    <row r="1017" spans="2:11" x14ac:dyDescent="0.25">
      <c r="C1017" s="383">
        <v>892</v>
      </c>
      <c r="D1017" s="385"/>
      <c r="E1017" s="382" t="str">
        <v>Кабель-канал 60х40 ЭЛЕКОР белый (18м) IEK</v>
      </c>
      <c r="F1017" s="383" t="str">
        <v>м</v>
      </c>
      <c r="G1017" s="383">
        <v>15</v>
      </c>
      <c r="H1017" s="384">
        <v>264.60000000000002</v>
      </c>
      <c r="I1017" s="384">
        <v>3969</v>
      </c>
      <c r="J1017" s="384">
        <v>0</v>
      </c>
      <c r="K1017" s="407">
        <f t="shared" si="15"/>
        <v>1</v>
      </c>
    </row>
    <row r="1018" spans="2:11" x14ac:dyDescent="0.25">
      <c r="C1018" s="383">
        <v>893</v>
      </c>
      <c r="D1018" s="385"/>
      <c r="E1018" s="382" t="str">
        <v>Монтаж кабель-канала</v>
      </c>
      <c r="F1018" s="383" t="str">
        <v>м</v>
      </c>
      <c r="G1018" s="383">
        <v>15</v>
      </c>
      <c r="H1018" s="384">
        <v>330.75</v>
      </c>
      <c r="I1018" s="384">
        <v>0</v>
      </c>
      <c r="J1018" s="384">
        <v>4961.25</v>
      </c>
      <c r="K1018" s="407">
        <f t="shared" si="15"/>
        <v>1</v>
      </c>
    </row>
    <row r="1019" spans="2:11" x14ac:dyDescent="0.25">
      <c r="C1019" s="383">
        <v>894</v>
      </c>
      <c r="D1019" s="385"/>
      <c r="E1019" s="382" t="str">
        <v>Корпус щита этажного ЩЭ</v>
      </c>
      <c r="F1019" s="383" t="str">
        <v>шт</v>
      </c>
      <c r="G1019" s="383">
        <v>4</v>
      </c>
      <c r="H1019" s="384">
        <v>8486.6299999999992</v>
      </c>
      <c r="I1019" s="384">
        <v>33946.519999999997</v>
      </c>
      <c r="J1019" s="384">
        <v>0</v>
      </c>
      <c r="K1019" s="407">
        <f t="shared" si="15"/>
        <v>1</v>
      </c>
    </row>
    <row r="1020" spans="2:11" x14ac:dyDescent="0.25">
      <c r="C1020" s="383">
        <v>895</v>
      </c>
      <c r="D1020" s="385"/>
      <c r="E1020" s="382" t="str">
        <v>Монтаж Корпуса щита этажного</v>
      </c>
      <c r="F1020" s="383" t="str">
        <v>шт</v>
      </c>
      <c r="G1020" s="383">
        <v>4</v>
      </c>
      <c r="H1020" s="384">
        <v>918.05</v>
      </c>
      <c r="I1020" s="384">
        <v>0</v>
      </c>
      <c r="J1020" s="384">
        <v>3672.2</v>
      </c>
      <c r="K1020" s="407">
        <f t="shared" si="15"/>
        <v>1</v>
      </c>
    </row>
    <row r="1021" spans="2:11" x14ac:dyDescent="0.25">
      <c r="C1021" s="383">
        <v>896</v>
      </c>
      <c r="D1021" s="385"/>
      <c r="E1021" s="382" t="str">
        <v>Панель из листовой стали 330х980</v>
      </c>
      <c r="F1021" s="383" t="str">
        <v>шт</v>
      </c>
      <c r="G1021" s="383">
        <v>4</v>
      </c>
      <c r="H1021" s="384">
        <v>1761.38</v>
      </c>
      <c r="I1021" s="384">
        <v>7045.52</v>
      </c>
      <c r="J1021" s="384">
        <v>0</v>
      </c>
      <c r="K1021" s="407">
        <f t="shared" si="15"/>
        <v>1</v>
      </c>
    </row>
    <row r="1022" spans="2:11" x14ac:dyDescent="0.25">
      <c r="C1022" s="383">
        <v>897</v>
      </c>
      <c r="D1022" s="385"/>
      <c r="E1022" s="382" t="str">
        <v>Монтаж панели</v>
      </c>
      <c r="F1022" s="383" t="str">
        <v>шт</v>
      </c>
      <c r="G1022" s="383">
        <v>4</v>
      </c>
      <c r="H1022" s="384">
        <v>560.44000000000005</v>
      </c>
      <c r="I1022" s="384">
        <v>0</v>
      </c>
      <c r="J1022" s="384">
        <v>2241.7600000000002</v>
      </c>
      <c r="K1022" s="407">
        <f t="shared" si="15"/>
        <v>1</v>
      </c>
    </row>
    <row r="1023" spans="2:11" x14ac:dyDescent="0.25">
      <c r="C1023" s="383">
        <v>0</v>
      </c>
      <c r="D1023" s="385"/>
      <c r="E1023" s="382" t="str">
        <v>Щит этажный на 3 квартиры состоит (на 1 ЩЭ):</v>
      </c>
      <c r="F1023" s="383">
        <v>0</v>
      </c>
      <c r="G1023" s="383">
        <v>0</v>
      </c>
      <c r="H1023" s="384">
        <v>0</v>
      </c>
      <c r="I1023" s="384">
        <v>0</v>
      </c>
      <c r="J1023" s="384">
        <v>0</v>
      </c>
      <c r="K1023" s="407">
        <f t="shared" si="15"/>
        <v>1</v>
      </c>
    </row>
    <row r="1024" spans="2:11" ht="30" x14ac:dyDescent="0.25">
      <c r="C1024" s="383">
        <v>898</v>
      </c>
      <c r="D1024" s="385"/>
      <c r="E1024" s="382" t="str">
        <v>Выключатель автоматический двухполюсный 50А С ВА47-29 4.5кА (MVA20-2-050-C)</v>
      </c>
      <c r="F1024" s="383" t="str">
        <v>шт</v>
      </c>
      <c r="G1024" s="383">
        <v>3</v>
      </c>
      <c r="H1024" s="384">
        <v>461.93</v>
      </c>
      <c r="I1024" s="384">
        <v>1385.79</v>
      </c>
      <c r="J1024" s="384">
        <v>0</v>
      </c>
      <c r="K1024" s="407">
        <f t="shared" si="15"/>
        <v>1</v>
      </c>
    </row>
    <row r="1025" spans="3:11" ht="30" x14ac:dyDescent="0.25">
      <c r="C1025" s="383">
        <v>899</v>
      </c>
      <c r="D1025" s="385"/>
      <c r="E1025" s="382" t="str">
        <v>Сжим ответвительный У-859 м50-70/о4-35 (У-859МУ3)</v>
      </c>
      <c r="F1025" s="383" t="str">
        <v>шт</v>
      </c>
      <c r="G1025" s="383">
        <v>5</v>
      </c>
      <c r="H1025" s="384">
        <v>98.61</v>
      </c>
      <c r="I1025" s="384">
        <v>493.05</v>
      </c>
      <c r="J1025" s="384">
        <v>0</v>
      </c>
      <c r="K1025" s="407">
        <f t="shared" si="15"/>
        <v>1</v>
      </c>
    </row>
    <row r="1026" spans="3:11" x14ac:dyDescent="0.25">
      <c r="C1026" s="383">
        <v>900</v>
      </c>
      <c r="D1026" s="385"/>
      <c r="E1026" s="382" t="str">
        <v>Расключение щита этажного ЩЭ</v>
      </c>
      <c r="F1026" s="383" t="str">
        <v>шт</v>
      </c>
      <c r="G1026" s="383">
        <v>1</v>
      </c>
      <c r="H1026" s="384">
        <v>2701.88</v>
      </c>
      <c r="I1026" s="384">
        <v>0</v>
      </c>
      <c r="J1026" s="384">
        <v>2701.88</v>
      </c>
      <c r="K1026" s="407">
        <f t="shared" si="15"/>
        <v>1</v>
      </c>
    </row>
    <row r="1027" spans="3:11" x14ac:dyDescent="0.25">
      <c r="C1027" s="383">
        <v>0</v>
      </c>
      <c r="D1027" s="385"/>
      <c r="E1027" s="382" t="str">
        <v>Щит этажный на 4 квартиры состоит (на 3 ЩЭ):</v>
      </c>
      <c r="F1027" s="383">
        <v>0</v>
      </c>
      <c r="G1027" s="383">
        <v>0</v>
      </c>
      <c r="H1027" s="384">
        <v>0</v>
      </c>
      <c r="I1027" s="384">
        <v>0</v>
      </c>
      <c r="J1027" s="384">
        <v>0</v>
      </c>
      <c r="K1027" s="407">
        <f t="shared" si="15"/>
        <v>1</v>
      </c>
    </row>
    <row r="1028" spans="3:11" ht="30" x14ac:dyDescent="0.25">
      <c r="C1028" s="383">
        <v>901</v>
      </c>
      <c r="D1028" s="385"/>
      <c r="E1028" s="382" t="str">
        <v>Выключатель автоматический двухполюсный 50А С ВА47-29 4.5кА (MVA20-2-050-C)</v>
      </c>
      <c r="F1028" s="383" t="str">
        <v>шт</v>
      </c>
      <c r="G1028" s="383">
        <v>12</v>
      </c>
      <c r="H1028" s="384">
        <v>461.93</v>
      </c>
      <c r="I1028" s="384">
        <v>5543.16</v>
      </c>
      <c r="J1028" s="384">
        <v>0</v>
      </c>
      <c r="K1028" s="407">
        <f t="shared" si="15"/>
        <v>1</v>
      </c>
    </row>
    <row r="1029" spans="3:11" ht="30" x14ac:dyDescent="0.25">
      <c r="C1029" s="383">
        <v>902</v>
      </c>
      <c r="D1029" s="385"/>
      <c r="E1029" s="382" t="str">
        <v>Сжим ответвительный У-859 м50-70/о4-35 (У-859МУ3)</v>
      </c>
      <c r="F1029" s="383" t="str">
        <v>шт</v>
      </c>
      <c r="G1029" s="383">
        <v>15</v>
      </c>
      <c r="H1029" s="384">
        <v>98.61</v>
      </c>
      <c r="I1029" s="384">
        <v>1479.15</v>
      </c>
      <c r="J1029" s="384">
        <v>0</v>
      </c>
      <c r="K1029" s="407">
        <f t="shared" si="15"/>
        <v>1</v>
      </c>
    </row>
    <row r="1030" spans="3:11" ht="30" x14ac:dyDescent="0.25">
      <c r="C1030" s="383">
        <v>903</v>
      </c>
      <c r="D1030" s="385"/>
      <c r="E1030" s="382" t="str">
        <v>Розетка на DIN-рейку с заземлением контактов РАр 10-3-ОП</v>
      </c>
      <c r="F1030" s="383" t="str">
        <v>шт</v>
      </c>
      <c r="G1030" s="383">
        <v>4</v>
      </c>
      <c r="H1030" s="384">
        <v>288.23</v>
      </c>
      <c r="I1030" s="384">
        <v>1152.92</v>
      </c>
      <c r="J1030" s="384">
        <v>0</v>
      </c>
      <c r="K1030" s="407">
        <f t="shared" si="15"/>
        <v>1</v>
      </c>
    </row>
    <row r="1031" spans="3:11" x14ac:dyDescent="0.25">
      <c r="C1031" s="383">
        <v>904</v>
      </c>
      <c r="D1031" s="385"/>
      <c r="E1031" s="382" t="str">
        <v>Расключение щита этажного ЩЭ</v>
      </c>
      <c r="F1031" s="383" t="str">
        <v>шт</v>
      </c>
      <c r="G1031" s="383">
        <v>3</v>
      </c>
      <c r="H1031" s="384">
        <v>3502.5</v>
      </c>
      <c r="I1031" s="384">
        <v>0</v>
      </c>
      <c r="J1031" s="384">
        <v>10507.5</v>
      </c>
      <c r="K1031" s="407">
        <f t="shared" si="15"/>
        <v>1</v>
      </c>
    </row>
    <row r="1032" spans="3:11" x14ac:dyDescent="0.25">
      <c r="C1032" s="383">
        <v>0</v>
      </c>
      <c r="D1032" s="385"/>
      <c r="E1032" s="382" t="str">
        <v>2.Светотехническая продукция</v>
      </c>
      <c r="F1032" s="383">
        <v>0</v>
      </c>
      <c r="G1032" s="383">
        <v>0</v>
      </c>
      <c r="H1032" s="384">
        <v>0</v>
      </c>
      <c r="I1032" s="384">
        <v>0</v>
      </c>
      <c r="J1032" s="384">
        <v>0</v>
      </c>
      <c r="K1032" s="407">
        <f t="shared" si="15"/>
        <v>1</v>
      </c>
    </row>
    <row r="1033" spans="3:11" x14ac:dyDescent="0.25">
      <c r="C1033" s="383">
        <v>905</v>
      </c>
      <c r="D1033" s="385"/>
      <c r="E1033" s="382" t="str">
        <v>Патрон подвесной Е27 пластик белый</v>
      </c>
      <c r="F1033" s="383" t="str">
        <v>шт</v>
      </c>
      <c r="G1033" s="383">
        <v>88</v>
      </c>
      <c r="H1033" s="384">
        <v>24.55</v>
      </c>
      <c r="I1033" s="384">
        <v>2160.4</v>
      </c>
      <c r="J1033" s="384">
        <v>0</v>
      </c>
      <c r="K1033" s="407">
        <f t="shared" si="15"/>
        <v>1</v>
      </c>
    </row>
    <row r="1034" spans="3:11" x14ac:dyDescent="0.25">
      <c r="C1034" s="383">
        <v>906</v>
      </c>
      <c r="D1034" s="385"/>
      <c r="E1034" s="382" t="str">
        <v>Подключение подвесного патрона</v>
      </c>
      <c r="F1034" s="383" t="str">
        <v>шт</v>
      </c>
      <c r="G1034" s="383">
        <v>88</v>
      </c>
      <c r="H1034" s="384">
        <v>213.5</v>
      </c>
      <c r="I1034" s="384">
        <v>0</v>
      </c>
      <c r="J1034" s="384">
        <v>18788</v>
      </c>
      <c r="K1034" s="407">
        <f t="shared" si="15"/>
        <v>1</v>
      </c>
    </row>
    <row r="1035" spans="3:11" x14ac:dyDescent="0.25">
      <c r="C1035" s="383">
        <v>907</v>
      </c>
      <c r="D1035" s="385"/>
      <c r="E1035" s="382" t="str">
        <v>Лампа светодиодная LED 11вт E27 белый ECO</v>
      </c>
      <c r="F1035" s="383" t="str">
        <v>шт</v>
      </c>
      <c r="G1035" s="383">
        <v>88</v>
      </c>
      <c r="H1035" s="384">
        <v>96.08</v>
      </c>
      <c r="I1035" s="384">
        <v>8455.0400000000009</v>
      </c>
      <c r="J1035" s="384">
        <v>0</v>
      </c>
      <c r="K1035" s="407">
        <f t="shared" si="15"/>
        <v>1</v>
      </c>
    </row>
    <row r="1036" spans="3:11" ht="45" x14ac:dyDescent="0.25">
      <c r="C1036" s="383">
        <v>908</v>
      </c>
      <c r="D1036" s="385"/>
      <c r="E1036" s="382" t="str">
        <v>358882 STREET NT22 396 черный Светильник ландшафтный светодиодный IP54 LED 4000К 18W 220V OPAL пластиковый корпус</v>
      </c>
      <c r="F1036" s="383" t="str">
        <v>шт</v>
      </c>
      <c r="G1036" s="383">
        <v>13</v>
      </c>
      <c r="H1036" s="384">
        <v>2500</v>
      </c>
      <c r="I1036" s="384">
        <v>32500</v>
      </c>
      <c r="J1036" s="384">
        <v>0</v>
      </c>
      <c r="K1036" s="407">
        <f t="shared" si="15"/>
        <v>1</v>
      </c>
    </row>
    <row r="1037" spans="3:11" x14ac:dyDescent="0.25">
      <c r="C1037" s="383">
        <v>909</v>
      </c>
      <c r="D1037" s="385"/>
      <c r="E1037" s="382" t="str">
        <v>Монтаж и подключение накладного светильника</v>
      </c>
      <c r="F1037" s="383" t="str">
        <v>шт</v>
      </c>
      <c r="G1037" s="383">
        <v>13</v>
      </c>
      <c r="H1037" s="384">
        <v>384.3</v>
      </c>
      <c r="I1037" s="384">
        <v>0</v>
      </c>
      <c r="J1037" s="384">
        <v>4995.8999999999996</v>
      </c>
      <c r="K1037" s="407">
        <f t="shared" si="15"/>
        <v>1</v>
      </c>
    </row>
    <row r="1038" spans="3:11" x14ac:dyDescent="0.25">
      <c r="C1038" s="383">
        <v>910</v>
      </c>
      <c r="D1038" s="385"/>
      <c r="E1038" s="382" t="str">
        <v>БРА Kink light мелисса 08438-2, 19(21)</v>
      </c>
      <c r="F1038" s="383" t="str">
        <v>шт</v>
      </c>
      <c r="G1038" s="383">
        <v>4</v>
      </c>
      <c r="H1038" s="384">
        <v>6950</v>
      </c>
      <c r="I1038" s="384">
        <v>27800</v>
      </c>
      <c r="J1038" s="384">
        <v>0</v>
      </c>
      <c r="K1038" s="407">
        <f t="shared" si="15"/>
        <v>1</v>
      </c>
    </row>
    <row r="1039" spans="3:11" x14ac:dyDescent="0.25">
      <c r="C1039" s="383">
        <v>911</v>
      </c>
      <c r="D1039" s="385"/>
      <c r="E1039" s="382" t="str">
        <v>Бра настенная</v>
      </c>
      <c r="F1039" s="383" t="str">
        <v>шт</v>
      </c>
      <c r="G1039" s="383">
        <v>4</v>
      </c>
      <c r="H1039" s="384">
        <v>1050</v>
      </c>
      <c r="I1039" s="384">
        <v>0</v>
      </c>
      <c r="J1039" s="384">
        <v>4200</v>
      </c>
      <c r="K1039" s="407">
        <f t="shared" si="15"/>
        <v>1</v>
      </c>
    </row>
    <row r="1040" spans="3:11" ht="30" x14ac:dyDescent="0.25">
      <c r="C1040" s="383">
        <v>912</v>
      </c>
      <c r="D1040" s="385"/>
      <c r="E1040" s="382" t="str">
        <v>Светильник светодиодный SPO-950-3-40K-018 18Вт 4000К 1890Лм IP40 595х180х40 матовый</v>
      </c>
      <c r="F1040" s="383" t="str">
        <v>шт</v>
      </c>
      <c r="G1040" s="383">
        <v>37</v>
      </c>
      <c r="H1040" s="384">
        <v>1636.25</v>
      </c>
      <c r="I1040" s="384">
        <v>60541.25</v>
      </c>
      <c r="J1040" s="384">
        <v>0</v>
      </c>
      <c r="K1040" s="407">
        <f t="shared" ref="K1040:K1103" si="16">IF(E1040&gt;0,1,0)</f>
        <v>1</v>
      </c>
    </row>
    <row r="1041" spans="3:11" x14ac:dyDescent="0.25">
      <c r="C1041" s="383">
        <v>913</v>
      </c>
      <c r="D1041" s="385"/>
      <c r="E1041" s="382" t="str">
        <v>Монтаж и подключение светильника в армстронг</v>
      </c>
      <c r="F1041" s="383" t="str">
        <v>шт</v>
      </c>
      <c r="G1041" s="383">
        <v>37</v>
      </c>
      <c r="H1041" s="384">
        <v>400</v>
      </c>
      <c r="I1041" s="384">
        <v>0</v>
      </c>
      <c r="J1041" s="384">
        <v>14800</v>
      </c>
      <c r="K1041" s="407">
        <f t="shared" si="16"/>
        <v>1</v>
      </c>
    </row>
    <row r="1042" spans="3:11" ht="30" x14ac:dyDescent="0.25">
      <c r="C1042" s="383">
        <v>914</v>
      </c>
      <c r="D1042" s="385"/>
      <c r="E1042" s="382" t="str">
        <v>Датчик движения ИК встраиваемый 1200w 360 гр. 6м IP20 белый (SEN86 бел.)</v>
      </c>
      <c r="F1042" s="383" t="str">
        <v>шт</v>
      </c>
      <c r="G1042" s="383">
        <v>15</v>
      </c>
      <c r="H1042" s="384">
        <v>450</v>
      </c>
      <c r="I1042" s="384">
        <v>6750</v>
      </c>
      <c r="J1042" s="384">
        <v>0</v>
      </c>
      <c r="K1042" s="407">
        <f t="shared" si="16"/>
        <v>1</v>
      </c>
    </row>
    <row r="1043" spans="3:11" x14ac:dyDescent="0.25">
      <c r="C1043" s="383">
        <v>915</v>
      </c>
      <c r="D1043" s="385"/>
      <c r="E1043" s="382" t="str">
        <v xml:space="preserve">Монтаж и подключение датчика движения </v>
      </c>
      <c r="F1043" s="383" t="str">
        <v>шт</v>
      </c>
      <c r="G1043" s="383">
        <v>15</v>
      </c>
      <c r="H1043" s="384">
        <v>360</v>
      </c>
      <c r="I1043" s="384">
        <v>0</v>
      </c>
      <c r="J1043" s="384">
        <v>5400</v>
      </c>
      <c r="K1043" s="407">
        <f t="shared" si="16"/>
        <v>1</v>
      </c>
    </row>
    <row r="1044" spans="3:11" ht="30" x14ac:dyDescent="0.25">
      <c r="C1044" s="383">
        <v>916</v>
      </c>
      <c r="D1044" s="385"/>
      <c r="E1044" s="382" t="str">
        <v>Коробка распределительная 85х85х40мм для наружного монтажа IP55</v>
      </c>
      <c r="F1044" s="383" t="str">
        <v>шт</v>
      </c>
      <c r="G1044" s="383">
        <v>31</v>
      </c>
      <c r="H1044" s="384">
        <v>64.680000000000007</v>
      </c>
      <c r="I1044" s="384">
        <v>2005.08</v>
      </c>
      <c r="J1044" s="384">
        <v>0</v>
      </c>
      <c r="K1044" s="407">
        <f t="shared" si="16"/>
        <v>1</v>
      </c>
    </row>
    <row r="1045" spans="3:11" ht="30" x14ac:dyDescent="0.25">
      <c r="C1045" s="383">
        <v>917</v>
      </c>
      <c r="D1045" s="385"/>
      <c r="E1045" s="382" t="str">
        <v>Монтаж и подключение распределительных коробок</v>
      </c>
      <c r="F1045" s="383" t="str">
        <v>шт</v>
      </c>
      <c r="G1045" s="383">
        <v>31</v>
      </c>
      <c r="H1045" s="384">
        <v>128.1</v>
      </c>
      <c r="I1045" s="384">
        <v>0</v>
      </c>
      <c r="J1045" s="384">
        <v>3971.1</v>
      </c>
      <c r="K1045" s="407">
        <f t="shared" si="16"/>
        <v>1</v>
      </c>
    </row>
    <row r="1046" spans="3:11" x14ac:dyDescent="0.25">
      <c r="C1046" s="383">
        <v>0</v>
      </c>
      <c r="D1046" s="385"/>
      <c r="E1046" s="382" t="str">
        <v>Декоративная подсветка картины</v>
      </c>
      <c r="F1046" s="383">
        <v>0</v>
      </c>
      <c r="G1046" s="383">
        <v>0</v>
      </c>
      <c r="H1046" s="384">
        <v>0</v>
      </c>
      <c r="I1046" s="384">
        <v>0</v>
      </c>
      <c r="J1046" s="384">
        <v>0</v>
      </c>
      <c r="K1046" s="407">
        <f t="shared" si="16"/>
        <v>1</v>
      </c>
    </row>
    <row r="1047" spans="3:11" ht="30" x14ac:dyDescent="0.25">
      <c r="C1047" s="383">
        <v>918</v>
      </c>
      <c r="D1047" s="385"/>
      <c r="E1047" s="382" t="str">
        <v>Профиль SL-SLIM-H13M-F25-3000 ANOD ( Алюминий)</v>
      </c>
      <c r="F1047" s="383" t="str">
        <v>м</v>
      </c>
      <c r="G1047" s="383">
        <v>6</v>
      </c>
      <c r="H1047" s="384">
        <v>850</v>
      </c>
      <c r="I1047" s="384">
        <v>5100</v>
      </c>
      <c r="J1047" s="384">
        <v>0</v>
      </c>
      <c r="K1047" s="407">
        <f t="shared" si="16"/>
        <v>1</v>
      </c>
    </row>
    <row r="1048" spans="3:11" x14ac:dyDescent="0.25">
      <c r="C1048" s="383">
        <v>919</v>
      </c>
      <c r="D1048" s="385"/>
      <c r="E1048" s="382" t="str">
        <v>Монтаж профиля</v>
      </c>
      <c r="F1048" s="383" t="str">
        <v>м</v>
      </c>
      <c r="G1048" s="383">
        <v>6</v>
      </c>
      <c r="H1048" s="384">
        <v>800</v>
      </c>
      <c r="I1048" s="384">
        <v>0</v>
      </c>
      <c r="J1048" s="384">
        <v>4800</v>
      </c>
      <c r="K1048" s="407">
        <f t="shared" si="16"/>
        <v>1</v>
      </c>
    </row>
    <row r="1049" spans="3:11" ht="30" x14ac:dyDescent="0.25">
      <c r="C1049" s="383">
        <v>920</v>
      </c>
      <c r="D1049" s="385"/>
      <c r="E1049" s="382" t="str">
        <v>Лента светодиодная 9,6 Вт/м 12В IP20 4000K 120LED/м RT/RTW-A120-8-11mm SMD 2835 5 м</v>
      </c>
      <c r="F1049" s="383" t="str">
        <v>шт</v>
      </c>
      <c r="G1049" s="383">
        <v>2</v>
      </c>
      <c r="H1049" s="384">
        <v>3150</v>
      </c>
      <c r="I1049" s="384">
        <v>6300</v>
      </c>
      <c r="J1049" s="384">
        <v>0</v>
      </c>
      <c r="K1049" s="407">
        <f t="shared" si="16"/>
        <v>1</v>
      </c>
    </row>
    <row r="1050" spans="3:11" x14ac:dyDescent="0.25">
      <c r="C1050" s="383">
        <v>921</v>
      </c>
      <c r="D1050" s="385"/>
      <c r="E1050" s="382" t="str">
        <v>Монтаж и подключение ленты</v>
      </c>
      <c r="F1050" s="383" t="str">
        <v>м</v>
      </c>
      <c r="G1050" s="383">
        <v>6</v>
      </c>
      <c r="H1050" s="384">
        <v>800</v>
      </c>
      <c r="I1050" s="384">
        <v>0</v>
      </c>
      <c r="J1050" s="384">
        <v>4800</v>
      </c>
      <c r="K1050" s="407">
        <f t="shared" si="16"/>
        <v>1</v>
      </c>
    </row>
    <row r="1051" spans="3:11" ht="30" x14ac:dyDescent="0.25">
      <c r="C1051" s="383">
        <v>922</v>
      </c>
      <c r="D1051" s="385"/>
      <c r="E1051" s="382" t="str">
        <v>Блок питания ARS-150-12 (12V, 12.5A, 150W) (ARL, IP20 Сетка, 2 года)</v>
      </c>
      <c r="F1051" s="383" t="str">
        <v>шт</v>
      </c>
      <c r="G1051" s="383">
        <v>1</v>
      </c>
      <c r="H1051" s="384">
        <v>3320</v>
      </c>
      <c r="I1051" s="384">
        <v>3320</v>
      </c>
      <c r="J1051" s="384">
        <v>0</v>
      </c>
      <c r="K1051" s="407">
        <f t="shared" si="16"/>
        <v>1</v>
      </c>
    </row>
    <row r="1052" spans="3:11" x14ac:dyDescent="0.25">
      <c r="C1052" s="383">
        <v>923</v>
      </c>
      <c r="D1052" s="385"/>
      <c r="E1052" s="382" t="str">
        <v>Монтаж и подключение блоков питания</v>
      </c>
      <c r="F1052" s="383" t="str">
        <v>шт</v>
      </c>
      <c r="G1052" s="383">
        <v>1</v>
      </c>
      <c r="H1052" s="384">
        <v>500</v>
      </c>
      <c r="I1052" s="384">
        <v>0</v>
      </c>
      <c r="J1052" s="384">
        <v>500</v>
      </c>
      <c r="K1052" s="407">
        <f t="shared" si="16"/>
        <v>1</v>
      </c>
    </row>
    <row r="1053" spans="3:11" x14ac:dyDescent="0.25">
      <c r="C1053" s="383">
        <v>0</v>
      </c>
      <c r="D1053" s="385"/>
      <c r="E1053" s="382" t="str">
        <v>Декоративная подсветка зеркала</v>
      </c>
      <c r="F1053" s="383">
        <v>0</v>
      </c>
      <c r="G1053" s="383">
        <v>0</v>
      </c>
      <c r="H1053" s="384">
        <v>0</v>
      </c>
      <c r="I1053" s="384">
        <v>0</v>
      </c>
      <c r="J1053" s="384">
        <v>0</v>
      </c>
      <c r="K1053" s="407">
        <f t="shared" si="16"/>
        <v>1</v>
      </c>
    </row>
    <row r="1054" spans="3:11" ht="30" x14ac:dyDescent="0.25">
      <c r="C1054" s="383">
        <v>924</v>
      </c>
      <c r="D1054" s="385"/>
      <c r="E1054" s="382" t="str">
        <v>Профиль SL-SLIM-H13M-F25-3000 ANOD ( Алюминий)</v>
      </c>
      <c r="F1054" s="383" t="str">
        <v>м</v>
      </c>
      <c r="G1054" s="383">
        <v>6</v>
      </c>
      <c r="H1054" s="384">
        <v>850</v>
      </c>
      <c r="I1054" s="384">
        <v>5100</v>
      </c>
      <c r="J1054" s="384">
        <v>0</v>
      </c>
      <c r="K1054" s="407">
        <f t="shared" si="16"/>
        <v>1</v>
      </c>
    </row>
    <row r="1055" spans="3:11" x14ac:dyDescent="0.25">
      <c r="C1055" s="383">
        <v>925</v>
      </c>
      <c r="D1055" s="385"/>
      <c r="E1055" s="382" t="str">
        <v>Монтаж профиля</v>
      </c>
      <c r="F1055" s="383" t="str">
        <v>м</v>
      </c>
      <c r="G1055" s="383">
        <v>6</v>
      </c>
      <c r="H1055" s="384">
        <v>800</v>
      </c>
      <c r="I1055" s="384">
        <v>0</v>
      </c>
      <c r="J1055" s="384">
        <v>4800</v>
      </c>
      <c r="K1055" s="407">
        <f t="shared" si="16"/>
        <v>1</v>
      </c>
    </row>
    <row r="1056" spans="3:11" ht="30" x14ac:dyDescent="0.25">
      <c r="C1056" s="383">
        <v>926</v>
      </c>
      <c r="D1056" s="385"/>
      <c r="E1056" s="382" t="str">
        <v>Лента светодиодная 9,6 Вт/м 12В IP20 4000K 120LED/м RT/RTW-A120-8-11mm SMD 2835 5 м</v>
      </c>
      <c r="F1056" s="383" t="str">
        <v>шт</v>
      </c>
      <c r="G1056" s="383">
        <v>2</v>
      </c>
      <c r="H1056" s="384">
        <v>3150</v>
      </c>
      <c r="I1056" s="384">
        <v>6300</v>
      </c>
      <c r="J1056" s="384">
        <v>0</v>
      </c>
      <c r="K1056" s="407">
        <f t="shared" si="16"/>
        <v>1</v>
      </c>
    </row>
    <row r="1057" spans="3:11" x14ac:dyDescent="0.25">
      <c r="C1057" s="383">
        <v>927</v>
      </c>
      <c r="D1057" s="385"/>
      <c r="E1057" s="382" t="str">
        <v>Монтаж и подключение ленты</v>
      </c>
      <c r="F1057" s="383" t="str">
        <v>м</v>
      </c>
      <c r="G1057" s="383">
        <v>6</v>
      </c>
      <c r="H1057" s="384">
        <v>800</v>
      </c>
      <c r="I1057" s="384">
        <v>0</v>
      </c>
      <c r="J1057" s="384">
        <v>4800</v>
      </c>
      <c r="K1057" s="407">
        <f t="shared" si="16"/>
        <v>1</v>
      </c>
    </row>
    <row r="1058" spans="3:11" ht="30" x14ac:dyDescent="0.25">
      <c r="C1058" s="383">
        <v>928</v>
      </c>
      <c r="D1058" s="385"/>
      <c r="E1058" s="382" t="str">
        <v>Блок питания ARS-150-12 (12V, 12.5A, 150W) (ARL, IP20 Сетка, 2 года)</v>
      </c>
      <c r="F1058" s="383" t="str">
        <v>шт</v>
      </c>
      <c r="G1058" s="383">
        <v>1</v>
      </c>
      <c r="H1058" s="384">
        <v>3320</v>
      </c>
      <c r="I1058" s="384">
        <v>3320</v>
      </c>
      <c r="J1058" s="384">
        <v>0</v>
      </c>
      <c r="K1058" s="407">
        <f t="shared" si="16"/>
        <v>1</v>
      </c>
    </row>
    <row r="1059" spans="3:11" x14ac:dyDescent="0.25">
      <c r="C1059" s="383">
        <v>929</v>
      </c>
      <c r="D1059" s="385"/>
      <c r="E1059" s="382" t="str">
        <v>Монтаж и подключение блоков питания</v>
      </c>
      <c r="F1059" s="383" t="str">
        <v>шт</v>
      </c>
      <c r="G1059" s="383">
        <v>1</v>
      </c>
      <c r="H1059" s="384">
        <v>500</v>
      </c>
      <c r="I1059" s="384">
        <v>0</v>
      </c>
      <c r="J1059" s="384">
        <v>500</v>
      </c>
      <c r="K1059" s="407">
        <f t="shared" si="16"/>
        <v>1</v>
      </c>
    </row>
    <row r="1060" spans="3:11" x14ac:dyDescent="0.25">
      <c r="C1060" s="383">
        <v>0</v>
      </c>
      <c r="D1060" s="385"/>
      <c r="E1060" s="382" t="str">
        <v>3.Кабельные изделия</v>
      </c>
      <c r="F1060" s="383">
        <v>0</v>
      </c>
      <c r="G1060" s="383">
        <v>0</v>
      </c>
      <c r="H1060" s="384">
        <v>0</v>
      </c>
      <c r="I1060" s="384">
        <v>0</v>
      </c>
      <c r="J1060" s="384">
        <v>0</v>
      </c>
      <c r="K1060" s="407">
        <f t="shared" si="16"/>
        <v>1</v>
      </c>
    </row>
    <row r="1061" spans="3:11" ht="30" x14ac:dyDescent="0.25">
      <c r="C1061" s="383">
        <v>930</v>
      </c>
      <c r="D1061" s="385"/>
      <c r="E1061" s="382" t="str">
        <v>Кабель силовой ВВГ-Пнг(А) 3x1,5 ок(N, PE)-0.66 (100м)</v>
      </c>
      <c r="F1061" s="383" t="str">
        <v>м</v>
      </c>
      <c r="G1061" s="383">
        <v>588</v>
      </c>
      <c r="H1061" s="384">
        <v>59.91</v>
      </c>
      <c r="I1061" s="384">
        <v>35227.08</v>
      </c>
      <c r="J1061" s="384">
        <v>0</v>
      </c>
      <c r="K1061" s="407">
        <f t="shared" si="16"/>
        <v>1</v>
      </c>
    </row>
    <row r="1062" spans="3:11" ht="30" x14ac:dyDescent="0.25">
      <c r="C1062" s="383">
        <v>931</v>
      </c>
      <c r="D1062" s="385"/>
      <c r="E1062" s="382" t="str">
        <v>Кабель силовой ВВГ-Пнг(А)-LS 3x2,5 ок(N, PE)-0.66 (100м)</v>
      </c>
      <c r="F1062" s="383" t="str">
        <v>м</v>
      </c>
      <c r="G1062" s="383">
        <v>1200</v>
      </c>
      <c r="H1062" s="384">
        <v>98.21</v>
      </c>
      <c r="I1062" s="384">
        <v>117852</v>
      </c>
      <c r="J1062" s="384">
        <v>0</v>
      </c>
      <c r="K1062" s="407">
        <f t="shared" si="16"/>
        <v>1</v>
      </c>
    </row>
    <row r="1063" spans="3:11" ht="30" x14ac:dyDescent="0.25">
      <c r="C1063" s="383">
        <v>932</v>
      </c>
      <c r="D1063" s="385"/>
      <c r="E1063" s="382" t="str">
        <v>Монтаж кабеля по кирпичной кладке и затягивание в трубы до 30мм2</v>
      </c>
      <c r="F1063" s="383" t="str">
        <v>м</v>
      </c>
      <c r="G1063" s="383">
        <v>1788</v>
      </c>
      <c r="H1063" s="384">
        <v>88.07</v>
      </c>
      <c r="I1063" s="384">
        <v>0</v>
      </c>
      <c r="J1063" s="384">
        <v>157469.16</v>
      </c>
      <c r="K1063" s="407">
        <f t="shared" si="16"/>
        <v>1</v>
      </c>
    </row>
    <row r="1064" spans="3:11" x14ac:dyDescent="0.25">
      <c r="C1064" s="383">
        <v>933</v>
      </c>
      <c r="D1064" s="385"/>
      <c r="E1064" s="382" t="str">
        <v xml:space="preserve">Провод ПуВ нг(А)LS 1х6.0 </v>
      </c>
      <c r="F1064" s="383" t="str">
        <v>м</v>
      </c>
      <c r="G1064" s="383">
        <v>405</v>
      </c>
      <c r="H1064" s="384">
        <v>76.010000000000005</v>
      </c>
      <c r="I1064" s="384">
        <v>30784.05</v>
      </c>
      <c r="J1064" s="384">
        <v>0</v>
      </c>
      <c r="K1064" s="407">
        <f t="shared" si="16"/>
        <v>1</v>
      </c>
    </row>
    <row r="1065" spans="3:11" x14ac:dyDescent="0.25">
      <c r="C1065" s="383">
        <v>934</v>
      </c>
      <c r="D1065" s="385"/>
      <c r="E1065" s="382" t="str">
        <v>Кабель силовой ВВГнг(А)-LS 1х4 ок-0,66</v>
      </c>
      <c r="F1065" s="383" t="str">
        <v>м</v>
      </c>
      <c r="G1065" s="383">
        <v>151</v>
      </c>
      <c r="H1065" s="384">
        <v>52.48</v>
      </c>
      <c r="I1065" s="384">
        <v>7924.48</v>
      </c>
      <c r="J1065" s="384">
        <v>0</v>
      </c>
      <c r="K1065" s="407">
        <f t="shared" si="16"/>
        <v>1</v>
      </c>
    </row>
    <row r="1066" spans="3:11" x14ac:dyDescent="0.25">
      <c r="C1066" s="383">
        <v>935</v>
      </c>
      <c r="D1066" s="385"/>
      <c r="E1066" s="382" t="str">
        <v>Провод силовой ПуВнг(А)-LS 10</v>
      </c>
      <c r="F1066" s="383" t="str">
        <v>м</v>
      </c>
      <c r="G1066" s="383">
        <v>303</v>
      </c>
      <c r="H1066" s="384">
        <v>122.14</v>
      </c>
      <c r="I1066" s="384">
        <v>37008.42</v>
      </c>
      <c r="J1066" s="384">
        <v>0</v>
      </c>
      <c r="K1066" s="407">
        <f t="shared" si="16"/>
        <v>1</v>
      </c>
    </row>
    <row r="1067" spans="3:11" ht="30" x14ac:dyDescent="0.25">
      <c r="C1067" s="383">
        <v>936</v>
      </c>
      <c r="D1067" s="385"/>
      <c r="E1067" s="382" t="str">
        <v>Монтаж кабеля по кирпичной кладке и затягивание в трубы до 30мм2</v>
      </c>
      <c r="F1067" s="383" t="str">
        <v>м</v>
      </c>
      <c r="G1067" s="383">
        <v>859</v>
      </c>
      <c r="H1067" s="384">
        <v>88.07</v>
      </c>
      <c r="I1067" s="384">
        <v>0</v>
      </c>
      <c r="J1067" s="384">
        <v>75652.13</v>
      </c>
      <c r="K1067" s="407">
        <f t="shared" si="16"/>
        <v>1</v>
      </c>
    </row>
    <row r="1068" spans="3:11" x14ac:dyDescent="0.25">
      <c r="C1068" s="383">
        <v>937</v>
      </c>
      <c r="D1068" s="385"/>
      <c r="E1068" s="382" t="str">
        <v>Кабель ВВГ -П нг(А)FRLS 3х1.5 0.66кВ (бухта)</v>
      </c>
      <c r="F1068" s="383" t="str">
        <v>м</v>
      </c>
      <c r="G1068" s="383">
        <v>96</v>
      </c>
      <c r="H1068" s="384">
        <v>74.73</v>
      </c>
      <c r="I1068" s="384">
        <v>7174.08</v>
      </c>
      <c r="J1068" s="384">
        <v>0</v>
      </c>
      <c r="K1068" s="407">
        <f t="shared" si="16"/>
        <v>1</v>
      </c>
    </row>
    <row r="1069" spans="3:11" ht="30" x14ac:dyDescent="0.25">
      <c r="C1069" s="383">
        <v>938</v>
      </c>
      <c r="D1069" s="385"/>
      <c r="E1069" s="382" t="str">
        <v>Монтаж кабеля по кирпичной кладке и затягивание в трубы до 30мм2</v>
      </c>
      <c r="F1069" s="383" t="str">
        <v>м</v>
      </c>
      <c r="G1069" s="383">
        <v>96</v>
      </c>
      <c r="H1069" s="384">
        <v>88.07</v>
      </c>
      <c r="I1069" s="384">
        <v>0</v>
      </c>
      <c r="J1069" s="384">
        <v>8454.7199999999993</v>
      </c>
      <c r="K1069" s="407">
        <f t="shared" si="16"/>
        <v>1</v>
      </c>
    </row>
    <row r="1070" spans="3:11" x14ac:dyDescent="0.25">
      <c r="C1070" s="383">
        <v>0</v>
      </c>
      <c r="D1070" s="385"/>
      <c r="E1070" s="382" t="str">
        <v>4.Электрортехнические изделия</v>
      </c>
      <c r="F1070" s="383">
        <v>0</v>
      </c>
      <c r="G1070" s="383">
        <v>0</v>
      </c>
      <c r="H1070" s="384">
        <v>0</v>
      </c>
      <c r="I1070" s="384">
        <v>0</v>
      </c>
      <c r="J1070" s="384">
        <v>0</v>
      </c>
      <c r="K1070" s="407">
        <f t="shared" si="16"/>
        <v>1</v>
      </c>
    </row>
    <row r="1071" spans="3:11" ht="45" x14ac:dyDescent="0.25">
      <c r="C1071" s="383">
        <v>939</v>
      </c>
      <c r="D1071" s="385"/>
      <c r="E1071" s="382" t="str">
        <v>BRITE Розетка двойная с заземлением с защитными шторками и крышкой 16А в сборе IP44 РСбш12-3-44-БрБ белый</v>
      </c>
      <c r="F1071" s="383" t="str">
        <v>шт</v>
      </c>
      <c r="G1071" s="383">
        <v>15</v>
      </c>
      <c r="H1071" s="384">
        <v>361</v>
      </c>
      <c r="I1071" s="384">
        <v>5415</v>
      </c>
      <c r="J1071" s="384">
        <v>0</v>
      </c>
      <c r="K1071" s="407">
        <f t="shared" si="16"/>
        <v>1</v>
      </c>
    </row>
    <row r="1072" spans="3:11" ht="30" x14ac:dyDescent="0.25">
      <c r="C1072" s="383">
        <v>940</v>
      </c>
      <c r="D1072" s="385"/>
      <c r="E1072" s="382" t="str">
        <v>Розетка ATLASDESIGN двойная с заземлением со шторками 16А в сборе белый</v>
      </c>
      <c r="F1072" s="383" t="str">
        <v>шт</v>
      </c>
      <c r="G1072" s="383">
        <v>177</v>
      </c>
      <c r="H1072" s="384">
        <v>287.70999999999998</v>
      </c>
      <c r="I1072" s="384">
        <v>50924.67</v>
      </c>
      <c r="J1072" s="384">
        <v>0</v>
      </c>
      <c r="K1072" s="407">
        <f t="shared" si="16"/>
        <v>1</v>
      </c>
    </row>
    <row r="1073" spans="3:11" ht="30" x14ac:dyDescent="0.25">
      <c r="C1073" s="383">
        <v>941</v>
      </c>
      <c r="D1073" s="385"/>
      <c r="E1073" s="382" t="str">
        <v>Монтаж и подключение розеток скрытой установки</v>
      </c>
      <c r="F1073" s="383" t="str">
        <v>шт</v>
      </c>
      <c r="G1073" s="383">
        <v>192</v>
      </c>
      <c r="H1073" s="384">
        <v>192.15</v>
      </c>
      <c r="I1073" s="384">
        <v>0</v>
      </c>
      <c r="J1073" s="384">
        <v>36892.800000000003</v>
      </c>
      <c r="K1073" s="407">
        <f t="shared" si="16"/>
        <v>1</v>
      </c>
    </row>
    <row r="1074" spans="3:11" ht="30" x14ac:dyDescent="0.25">
      <c r="C1074" s="383">
        <v>942</v>
      </c>
      <c r="D1074" s="385"/>
      <c r="E1074" s="382" t="str">
        <v>ЭТЮД Розетка наружная с заземлением со шторками белая (на роутер)</v>
      </c>
      <c r="F1074" s="383" t="str">
        <v>шт</v>
      </c>
      <c r="G1074" s="383">
        <v>15</v>
      </c>
      <c r="H1074" s="384">
        <v>170.8</v>
      </c>
      <c r="I1074" s="384">
        <v>2562</v>
      </c>
      <c r="J1074" s="384">
        <v>0</v>
      </c>
      <c r="K1074" s="407">
        <f t="shared" si="16"/>
        <v>1</v>
      </c>
    </row>
    <row r="1075" spans="3:11" ht="30" x14ac:dyDescent="0.25">
      <c r="C1075" s="383">
        <v>943</v>
      </c>
      <c r="D1075" s="385"/>
      <c r="E1075" s="382" t="str">
        <v>Монтаж и подключение розеток и выключателей открытой установки</v>
      </c>
      <c r="F1075" s="383" t="str">
        <v>шт</v>
      </c>
      <c r="G1075" s="383">
        <v>15</v>
      </c>
      <c r="H1075" s="384">
        <v>256.2</v>
      </c>
      <c r="I1075" s="384">
        <v>0</v>
      </c>
      <c r="J1075" s="384">
        <v>3843</v>
      </c>
      <c r="K1075" s="407">
        <f t="shared" si="16"/>
        <v>1</v>
      </c>
    </row>
    <row r="1076" spans="3:11" ht="30" x14ac:dyDescent="0.25">
      <c r="C1076" s="383">
        <v>944</v>
      </c>
      <c r="D1076" s="385"/>
      <c r="E1076" s="382" t="str">
        <v>Разъем РШ-ВШ 32А 250В 2P+PE(ОУ) пластиковый белый Simple</v>
      </c>
      <c r="F1076" s="383" t="str">
        <v>шт</v>
      </c>
      <c r="G1076" s="383">
        <v>15</v>
      </c>
      <c r="H1076" s="384">
        <v>278.79000000000002</v>
      </c>
      <c r="I1076" s="384">
        <v>4181.8500000000004</v>
      </c>
      <c r="J1076" s="384">
        <v>0</v>
      </c>
      <c r="K1076" s="407">
        <f t="shared" si="16"/>
        <v>1</v>
      </c>
    </row>
    <row r="1077" spans="3:11" ht="30" x14ac:dyDescent="0.25">
      <c r="C1077" s="383">
        <v>945</v>
      </c>
      <c r="D1077" s="385"/>
      <c r="E1077" s="382" t="str">
        <v>Монтаж и подключение силовой розетки на электроплиту</v>
      </c>
      <c r="F1077" s="383" t="str">
        <v>шт</v>
      </c>
      <c r="G1077" s="383">
        <v>15</v>
      </c>
      <c r="H1077" s="384">
        <v>344.27</v>
      </c>
      <c r="I1077" s="384">
        <v>0</v>
      </c>
      <c r="J1077" s="384">
        <v>5164.05</v>
      </c>
      <c r="K1077" s="407">
        <f t="shared" si="16"/>
        <v>1</v>
      </c>
    </row>
    <row r="1078" spans="3:11" ht="30" x14ac:dyDescent="0.25">
      <c r="C1078" s="383">
        <v>946</v>
      </c>
      <c r="D1078" s="385"/>
      <c r="E1078" s="382" t="str">
        <v>Гермес PLUS Розетка с заземлением наружная с крышкой IP54</v>
      </c>
      <c r="F1078" s="383" t="str">
        <v>шт</v>
      </c>
      <c r="G1078" s="383">
        <v>2</v>
      </c>
      <c r="H1078" s="384">
        <v>330.93</v>
      </c>
      <c r="I1078" s="384">
        <v>661.86</v>
      </c>
      <c r="J1078" s="384">
        <v>0</v>
      </c>
      <c r="K1078" s="407">
        <f t="shared" si="16"/>
        <v>1</v>
      </c>
    </row>
    <row r="1079" spans="3:11" ht="30" x14ac:dyDescent="0.25">
      <c r="C1079" s="383">
        <v>947</v>
      </c>
      <c r="D1079" s="385"/>
      <c r="E1079" s="382" t="str">
        <v>Монтаж и подключение розеток и выключателей открытой установки</v>
      </c>
      <c r="F1079" s="383" t="str">
        <v>шт</v>
      </c>
      <c r="G1079" s="383">
        <v>2</v>
      </c>
      <c r="H1079" s="384">
        <v>256.2</v>
      </c>
      <c r="I1079" s="384">
        <v>0</v>
      </c>
      <c r="J1079" s="384">
        <v>512.4</v>
      </c>
      <c r="K1079" s="407">
        <f t="shared" si="16"/>
        <v>1</v>
      </c>
    </row>
    <row r="1080" spans="3:11" ht="30" x14ac:dyDescent="0.25">
      <c r="C1080" s="383">
        <v>948</v>
      </c>
      <c r="D1080" s="385"/>
      <c r="E1080" s="382" t="str">
        <v>Выключатель одноклавишный ATLASDESIGN схема 1 10АХ механизм белый</v>
      </c>
      <c r="F1080" s="383" t="str">
        <v>шт</v>
      </c>
      <c r="G1080" s="383">
        <v>16</v>
      </c>
      <c r="H1080" s="384">
        <v>136.99</v>
      </c>
      <c r="I1080" s="384">
        <v>2191.84</v>
      </c>
      <c r="J1080" s="384">
        <v>0</v>
      </c>
      <c r="K1080" s="407">
        <f t="shared" si="16"/>
        <v>1</v>
      </c>
    </row>
    <row r="1081" spans="3:11" ht="30" x14ac:dyDescent="0.25">
      <c r="C1081" s="383">
        <v>949</v>
      </c>
      <c r="D1081" s="385"/>
      <c r="E1081" s="382" t="str">
        <v>Выключатель двухклавишный ATLASDESIGN схема 5 10АХ механизм белый</v>
      </c>
      <c r="F1081" s="383" t="str">
        <v>шт</v>
      </c>
      <c r="G1081" s="383">
        <v>50</v>
      </c>
      <c r="H1081" s="384">
        <v>178.27</v>
      </c>
      <c r="I1081" s="384">
        <v>8913.5</v>
      </c>
      <c r="J1081" s="384">
        <v>0</v>
      </c>
      <c r="K1081" s="407">
        <f t="shared" si="16"/>
        <v>1</v>
      </c>
    </row>
    <row r="1082" spans="3:11" ht="30" x14ac:dyDescent="0.25">
      <c r="C1082" s="383">
        <v>950</v>
      </c>
      <c r="D1082" s="385"/>
      <c r="E1082" s="382" t="str">
        <v>Выключатель трехклавишный ATLASDESIGN схема 1+1+1 10АХ механизм белый</v>
      </c>
      <c r="F1082" s="383" t="str">
        <v>шт</v>
      </c>
      <c r="G1082" s="383">
        <v>16</v>
      </c>
      <c r="H1082" s="384">
        <v>274</v>
      </c>
      <c r="I1082" s="384">
        <v>4384</v>
      </c>
      <c r="J1082" s="384">
        <v>0</v>
      </c>
      <c r="K1082" s="407">
        <f t="shared" si="16"/>
        <v>1</v>
      </c>
    </row>
    <row r="1083" spans="3:11" x14ac:dyDescent="0.25">
      <c r="C1083" s="383">
        <v>951</v>
      </c>
      <c r="D1083" s="385"/>
      <c r="E1083" s="382" t="str">
        <v>Рамка однопостовая ATLASDESIGN белый</v>
      </c>
      <c r="F1083" s="383" t="str">
        <v>шт</v>
      </c>
      <c r="G1083" s="383">
        <v>82</v>
      </c>
      <c r="H1083" s="384">
        <v>44.84</v>
      </c>
      <c r="I1083" s="384">
        <v>3676.88</v>
      </c>
      <c r="J1083" s="384">
        <v>0</v>
      </c>
      <c r="K1083" s="407">
        <f t="shared" si="16"/>
        <v>1</v>
      </c>
    </row>
    <row r="1084" spans="3:11" ht="30" x14ac:dyDescent="0.25">
      <c r="C1084" s="383">
        <v>952</v>
      </c>
      <c r="D1084" s="385"/>
      <c r="E1084" s="382" t="str">
        <v>Монтаж и подключение выключателей скрытой установки</v>
      </c>
      <c r="F1084" s="383" t="str">
        <v>шт</v>
      </c>
      <c r="G1084" s="383">
        <v>82</v>
      </c>
      <c r="H1084" s="384">
        <v>192.15</v>
      </c>
      <c r="I1084" s="384">
        <v>0</v>
      </c>
      <c r="J1084" s="384">
        <v>15756.3</v>
      </c>
      <c r="K1084" s="407">
        <f t="shared" si="16"/>
        <v>1</v>
      </c>
    </row>
    <row r="1085" spans="3:11" x14ac:dyDescent="0.25">
      <c r="C1085" s="383">
        <v>953</v>
      </c>
      <c r="D1085" s="385"/>
      <c r="E1085" s="382" t="str">
        <v>КРЗ-0,4</v>
      </c>
      <c r="F1085" s="383" t="str">
        <v>шт</v>
      </c>
      <c r="G1085" s="383">
        <v>15</v>
      </c>
      <c r="H1085" s="384">
        <v>285.02</v>
      </c>
      <c r="I1085" s="384">
        <v>4275.3</v>
      </c>
      <c r="J1085" s="384">
        <v>0</v>
      </c>
      <c r="K1085" s="407">
        <f t="shared" si="16"/>
        <v>1</v>
      </c>
    </row>
    <row r="1086" spans="3:11" x14ac:dyDescent="0.25">
      <c r="C1086" s="383">
        <v>954</v>
      </c>
      <c r="D1086" s="385"/>
      <c r="E1086" s="382" t="str">
        <v>Монтаж и подключение коробки заземления КРЗ</v>
      </c>
      <c r="F1086" s="383" t="str">
        <v>шт</v>
      </c>
      <c r="G1086" s="383">
        <v>15</v>
      </c>
      <c r="H1086" s="384">
        <v>343.74</v>
      </c>
      <c r="I1086" s="384">
        <v>0</v>
      </c>
      <c r="J1086" s="384">
        <v>5156.1000000000004</v>
      </c>
      <c r="K1086" s="407">
        <f t="shared" si="16"/>
        <v>1</v>
      </c>
    </row>
    <row r="1087" spans="3:11" ht="45" x14ac:dyDescent="0.25">
      <c r="C1087" s="383">
        <v>955</v>
      </c>
      <c r="D1087" s="385"/>
      <c r="E1087" s="382" t="str">
        <v>Звонок Зуммер-1-04 (2ТК) двухтональный без кнопки пластик АБС проводной 220В (Зуммер-1-04 (2ТК))</v>
      </c>
      <c r="F1087" s="383" t="str">
        <v>шт</v>
      </c>
      <c r="G1087" s="383">
        <v>15</v>
      </c>
      <c r="H1087" s="384">
        <v>261.54000000000002</v>
      </c>
      <c r="I1087" s="384">
        <v>3923.1</v>
      </c>
      <c r="J1087" s="384">
        <v>0</v>
      </c>
      <c r="K1087" s="407">
        <f t="shared" si="16"/>
        <v>1</v>
      </c>
    </row>
    <row r="1088" spans="3:11" x14ac:dyDescent="0.25">
      <c r="C1088" s="383">
        <v>956</v>
      </c>
      <c r="D1088" s="385"/>
      <c r="E1088" s="382" t="str">
        <v>Беларусь Кнопка для звонков</v>
      </c>
      <c r="F1088" s="383" t="str">
        <v>шт</v>
      </c>
      <c r="G1088" s="383">
        <v>15</v>
      </c>
      <c r="H1088" s="384">
        <v>74.73</v>
      </c>
      <c r="I1088" s="384">
        <v>1120.95</v>
      </c>
      <c r="J1088" s="384">
        <v>0</v>
      </c>
      <c r="K1088" s="407">
        <f t="shared" si="16"/>
        <v>1</v>
      </c>
    </row>
    <row r="1089" spans="3:11" x14ac:dyDescent="0.25">
      <c r="C1089" s="383">
        <v>957</v>
      </c>
      <c r="D1089" s="385"/>
      <c r="E1089" s="382" t="str">
        <v>Монтаж и подключение звонка</v>
      </c>
      <c r="F1089" s="383" t="str">
        <v>шт</v>
      </c>
      <c r="G1089" s="383">
        <v>15</v>
      </c>
      <c r="H1089" s="384">
        <v>160.13</v>
      </c>
      <c r="I1089" s="384">
        <v>0</v>
      </c>
      <c r="J1089" s="384">
        <v>2401.9499999999998</v>
      </c>
      <c r="K1089" s="407">
        <f t="shared" si="16"/>
        <v>1</v>
      </c>
    </row>
    <row r="1090" spans="3:11" x14ac:dyDescent="0.25">
      <c r="C1090" s="383">
        <v>958</v>
      </c>
      <c r="D1090" s="385"/>
      <c r="E1090" s="382" t="str">
        <v>Монтаж и подключение кнопки звонка</v>
      </c>
      <c r="F1090" s="383" t="str">
        <v>шт</v>
      </c>
      <c r="G1090" s="383">
        <v>15</v>
      </c>
      <c r="H1090" s="384">
        <v>160.13</v>
      </c>
      <c r="I1090" s="384">
        <v>0</v>
      </c>
      <c r="J1090" s="384">
        <v>2401.9499999999998</v>
      </c>
      <c r="K1090" s="407">
        <f t="shared" si="16"/>
        <v>1</v>
      </c>
    </row>
    <row r="1091" spans="3:11" x14ac:dyDescent="0.25">
      <c r="C1091" s="383">
        <v>0</v>
      </c>
      <c r="D1091" s="385"/>
      <c r="E1091" s="382" t="str">
        <v>5.Электромонтажные изделия</v>
      </c>
      <c r="F1091" s="383">
        <v>0</v>
      </c>
      <c r="G1091" s="383">
        <v>0</v>
      </c>
      <c r="H1091" s="384">
        <v>0</v>
      </c>
      <c r="I1091" s="384">
        <v>0</v>
      </c>
      <c r="J1091" s="384">
        <v>0</v>
      </c>
      <c r="K1091" s="407">
        <f t="shared" si="16"/>
        <v>1</v>
      </c>
    </row>
    <row r="1092" spans="3:11" x14ac:dyDescent="0.25">
      <c r="C1092" s="383">
        <v>959</v>
      </c>
      <c r="D1092" s="385"/>
      <c r="E1092" s="382" t="str">
        <v>Скрутка СИЗ-1 2.5-4.5мм желтая</v>
      </c>
      <c r="F1092" s="383" t="str">
        <v>шт</v>
      </c>
      <c r="G1092" s="383">
        <v>200</v>
      </c>
      <c r="H1092" s="384">
        <v>4.0599999999999996</v>
      </c>
      <c r="I1092" s="384">
        <v>812</v>
      </c>
      <c r="J1092" s="384">
        <v>0</v>
      </c>
      <c r="K1092" s="407">
        <f t="shared" si="16"/>
        <v>1</v>
      </c>
    </row>
    <row r="1093" spans="3:11" x14ac:dyDescent="0.25">
      <c r="C1093" s="383">
        <v>960</v>
      </c>
      <c r="D1093" s="385"/>
      <c r="E1093" s="382" t="str">
        <v>Скрутка СИЗ-1 4-11мм красная</v>
      </c>
      <c r="F1093" s="383" t="str">
        <v>шт</v>
      </c>
      <c r="G1093" s="383">
        <v>1000</v>
      </c>
      <c r="H1093" s="384">
        <v>5.34</v>
      </c>
      <c r="I1093" s="384">
        <v>5340</v>
      </c>
      <c r="J1093" s="384">
        <v>0</v>
      </c>
      <c r="K1093" s="407">
        <f t="shared" si="16"/>
        <v>1</v>
      </c>
    </row>
    <row r="1094" spans="3:11" x14ac:dyDescent="0.25">
      <c r="C1094" s="383">
        <v>961</v>
      </c>
      <c r="D1094" s="385"/>
      <c r="E1094" s="382" t="str">
        <v>Бирка кабельная У-134 квадрат 55х55 мм</v>
      </c>
      <c r="F1094" s="383" t="str">
        <v>шт</v>
      </c>
      <c r="G1094" s="383">
        <v>15</v>
      </c>
      <c r="H1094" s="384">
        <v>2.46</v>
      </c>
      <c r="I1094" s="384">
        <v>36.9</v>
      </c>
      <c r="J1094" s="384">
        <v>0</v>
      </c>
      <c r="K1094" s="407">
        <f t="shared" si="16"/>
        <v>1</v>
      </c>
    </row>
    <row r="1095" spans="3:11" x14ac:dyDescent="0.25">
      <c r="C1095" s="383">
        <v>962</v>
      </c>
      <c r="D1095" s="385"/>
      <c r="E1095" s="382" t="str">
        <v>Коробка установочная 68мм (С3М2)</v>
      </c>
      <c r="F1095" s="383" t="str">
        <v>шт</v>
      </c>
      <c r="G1095" s="383">
        <v>30</v>
      </c>
      <c r="H1095" s="384">
        <v>12.81</v>
      </c>
      <c r="I1095" s="384">
        <v>384.3</v>
      </c>
      <c r="J1095" s="384">
        <v>0</v>
      </c>
      <c r="K1095" s="407">
        <f t="shared" si="16"/>
        <v>1</v>
      </c>
    </row>
    <row r="1096" spans="3:11" ht="30" x14ac:dyDescent="0.25">
      <c r="C1096" s="383">
        <v>963</v>
      </c>
      <c r="D1096" s="385"/>
      <c r="E1096" s="382" t="str">
        <v>Высверливание отверстия в кирпиче и вмазывание установочной коробки</v>
      </c>
      <c r="F1096" s="383" t="str">
        <v>шт</v>
      </c>
      <c r="G1096" s="383">
        <v>30</v>
      </c>
      <c r="H1096" s="384">
        <v>320.25</v>
      </c>
      <c r="I1096" s="384">
        <v>0</v>
      </c>
      <c r="J1096" s="384">
        <v>9607.5</v>
      </c>
      <c r="K1096" s="407">
        <f t="shared" si="16"/>
        <v>1</v>
      </c>
    </row>
    <row r="1097" spans="3:11" x14ac:dyDescent="0.25">
      <c r="C1097" s="383">
        <v>964</v>
      </c>
      <c r="D1097" s="385"/>
      <c r="E1097" s="382" t="str">
        <v>Крышка КОН-1М-04</v>
      </c>
      <c r="F1097" s="383" t="str">
        <v>шт</v>
      </c>
      <c r="G1097" s="383">
        <v>183</v>
      </c>
      <c r="H1097" s="384">
        <v>58.21</v>
      </c>
      <c r="I1097" s="384">
        <v>10652.43</v>
      </c>
      <c r="J1097" s="384">
        <v>0</v>
      </c>
      <c r="K1097" s="407">
        <f t="shared" si="16"/>
        <v>1</v>
      </c>
    </row>
    <row r="1098" spans="3:11" x14ac:dyDescent="0.25">
      <c r="C1098" s="383">
        <v>965</v>
      </c>
      <c r="D1098" s="385"/>
      <c r="E1098" s="382" t="str">
        <v>Монтаж крышки КОН-1М-04</v>
      </c>
      <c r="F1098" s="383" t="str">
        <v>шт</v>
      </c>
      <c r="G1098" s="383">
        <v>183</v>
      </c>
      <c r="H1098" s="384">
        <v>80.06</v>
      </c>
      <c r="I1098" s="384">
        <v>0</v>
      </c>
      <c r="J1098" s="384">
        <v>14650.98</v>
      </c>
      <c r="K1098" s="407">
        <f t="shared" si="16"/>
        <v>1</v>
      </c>
    </row>
    <row r="1099" spans="3:11" x14ac:dyDescent="0.25">
      <c r="C1099" s="383">
        <v>966</v>
      </c>
      <c r="D1099" s="385"/>
      <c r="E1099" s="382" t="str">
        <v>Подрозетник Ф65мм</v>
      </c>
      <c r="F1099" s="383" t="str">
        <v>шт</v>
      </c>
      <c r="G1099" s="383">
        <v>15</v>
      </c>
      <c r="H1099" s="384">
        <v>53.38</v>
      </c>
      <c r="I1099" s="384">
        <v>800.7</v>
      </c>
      <c r="J1099" s="384">
        <v>0</v>
      </c>
      <c r="K1099" s="407">
        <f t="shared" si="16"/>
        <v>1</v>
      </c>
    </row>
    <row r="1100" spans="3:11" x14ac:dyDescent="0.25">
      <c r="C1100" s="383">
        <v>967</v>
      </c>
      <c r="D1100" s="385"/>
      <c r="E1100" s="382" t="str">
        <v>Подрозетник Ф100мм</v>
      </c>
      <c r="F1100" s="383" t="str">
        <v>шт</v>
      </c>
      <c r="G1100" s="383">
        <v>15</v>
      </c>
      <c r="H1100" s="384">
        <v>64.05</v>
      </c>
      <c r="I1100" s="384">
        <v>960.75</v>
      </c>
      <c r="J1100" s="384">
        <v>0</v>
      </c>
      <c r="K1100" s="407">
        <f t="shared" si="16"/>
        <v>1</v>
      </c>
    </row>
    <row r="1101" spans="3:11" x14ac:dyDescent="0.25">
      <c r="C1101" s="383">
        <v>968</v>
      </c>
      <c r="D1101" s="385"/>
      <c r="E1101" s="382" t="str">
        <v>Монтаж подрозетника</v>
      </c>
      <c r="F1101" s="383" t="str">
        <v>шт</v>
      </c>
      <c r="G1101" s="383">
        <v>30</v>
      </c>
      <c r="H1101" s="384">
        <v>80.06</v>
      </c>
      <c r="I1101" s="384">
        <v>0</v>
      </c>
      <c r="J1101" s="384">
        <v>2401.8000000000002</v>
      </c>
      <c r="K1101" s="407">
        <f t="shared" si="16"/>
        <v>1</v>
      </c>
    </row>
    <row r="1102" spans="3:11" x14ac:dyDescent="0.25">
      <c r="C1102" s="383">
        <v>0</v>
      </c>
      <c r="D1102" s="385"/>
      <c r="E1102" s="382" t="str">
        <v>6. Материалы</v>
      </c>
      <c r="F1102" s="383">
        <v>0</v>
      </c>
      <c r="G1102" s="383">
        <v>0</v>
      </c>
      <c r="H1102" s="384">
        <v>0</v>
      </c>
      <c r="I1102" s="384">
        <v>0</v>
      </c>
      <c r="J1102" s="384">
        <v>0</v>
      </c>
      <c r="K1102" s="407">
        <f t="shared" si="16"/>
        <v>1</v>
      </c>
    </row>
    <row r="1103" spans="3:11" ht="30" x14ac:dyDescent="0.25">
      <c r="C1103" s="383">
        <v>969</v>
      </c>
      <c r="D1103" s="385"/>
      <c r="E1103" s="382" t="str">
        <v>Пена монтажная Roof Complect огнеупорная (890гр)</v>
      </c>
      <c r="F1103" s="383" t="str">
        <v>шт</v>
      </c>
      <c r="G1103" s="383">
        <v>8</v>
      </c>
      <c r="H1103" s="384">
        <v>640.5</v>
      </c>
      <c r="I1103" s="384">
        <v>5124</v>
      </c>
      <c r="J1103" s="384">
        <v>0</v>
      </c>
      <c r="K1103" s="407">
        <f t="shared" si="16"/>
        <v>1</v>
      </c>
    </row>
    <row r="1104" spans="3:11" x14ac:dyDescent="0.25">
      <c r="C1104" s="383">
        <v>970</v>
      </c>
      <c r="D1104" s="385"/>
      <c r="E1104" s="382" t="str">
        <v>Герметик огнезащитный ведро 10кг</v>
      </c>
      <c r="F1104" s="383" t="str">
        <v>шт</v>
      </c>
      <c r="G1104" s="383">
        <v>1</v>
      </c>
      <c r="H1104" s="384">
        <v>2028.25</v>
      </c>
      <c r="I1104" s="384">
        <v>2028.25</v>
      </c>
      <c r="J1104" s="384">
        <v>0</v>
      </c>
      <c r="K1104" s="407">
        <f t="shared" ref="K1104:K1167" si="17">IF(E1104&gt;0,1,0)</f>
        <v>1</v>
      </c>
    </row>
    <row r="1105" spans="3:11" x14ac:dyDescent="0.25">
      <c r="C1105" s="383">
        <v>0</v>
      </c>
      <c r="D1105" s="385"/>
      <c r="E1105" s="382" t="str">
        <v>Ось 9-12/А-В (4.БС21М секция №11)</v>
      </c>
      <c r="F1105" s="383">
        <v>0</v>
      </c>
      <c r="G1105" s="383">
        <v>0</v>
      </c>
      <c r="H1105" s="384">
        <v>0</v>
      </c>
      <c r="I1105" s="384">
        <v>0</v>
      </c>
      <c r="J1105" s="384">
        <v>0</v>
      </c>
      <c r="K1105" s="407">
        <f t="shared" si="17"/>
        <v>1</v>
      </c>
    </row>
    <row r="1106" spans="3:11" x14ac:dyDescent="0.25">
      <c r="C1106" s="383">
        <v>0</v>
      </c>
      <c r="D1106" s="385"/>
      <c r="E1106" s="382" t="str">
        <v>1.Низковольтное оборудование</v>
      </c>
      <c r="F1106" s="383">
        <v>0</v>
      </c>
      <c r="G1106" s="383">
        <v>0</v>
      </c>
      <c r="H1106" s="384">
        <v>0</v>
      </c>
      <c r="I1106" s="384">
        <v>0</v>
      </c>
      <c r="J1106" s="384">
        <v>0</v>
      </c>
      <c r="K1106" s="407">
        <f t="shared" si="17"/>
        <v>1</v>
      </c>
    </row>
    <row r="1107" spans="3:11" x14ac:dyDescent="0.25">
      <c r="C1107" s="383">
        <v>971</v>
      </c>
      <c r="D1107" s="385"/>
      <c r="E1107" s="382" t="str">
        <v>ЩК в комплекте</v>
      </c>
      <c r="F1107" s="383" t="str">
        <v>шт</v>
      </c>
      <c r="G1107" s="383">
        <v>16</v>
      </c>
      <c r="H1107" s="384">
        <v>6351.63</v>
      </c>
      <c r="I1107" s="384">
        <v>101626.08</v>
      </c>
      <c r="J1107" s="384">
        <v>0</v>
      </c>
      <c r="K1107" s="407">
        <f t="shared" si="17"/>
        <v>1</v>
      </c>
    </row>
    <row r="1108" spans="3:11" ht="30" x14ac:dyDescent="0.25">
      <c r="C1108" s="383">
        <v>972</v>
      </c>
      <c r="D1108" s="385"/>
      <c r="E1108" s="382" t="str">
        <v>Счетчик электронный, 230В, 5(80)А, 1/2 кл.точности СЕ207 R7 849.2.ОА.QUVLF SPds</v>
      </c>
      <c r="F1108" s="383" t="str">
        <v>шт</v>
      </c>
      <c r="G1108" s="383">
        <v>16</v>
      </c>
      <c r="H1108" s="384">
        <v>0</v>
      </c>
      <c r="I1108" s="384">
        <v>0</v>
      </c>
      <c r="J1108" s="384">
        <v>0</v>
      </c>
      <c r="K1108" s="407">
        <f t="shared" si="17"/>
        <v>1</v>
      </c>
    </row>
    <row r="1109" spans="3:11" x14ac:dyDescent="0.25">
      <c r="C1109" s="383">
        <v>973</v>
      </c>
      <c r="D1109" s="385"/>
      <c r="E1109" s="382" t="str">
        <v>Монтаж и подключение ЩК</v>
      </c>
      <c r="F1109" s="383" t="str">
        <v>шт</v>
      </c>
      <c r="G1109" s="383">
        <v>16</v>
      </c>
      <c r="H1109" s="384">
        <v>2668.75</v>
      </c>
      <c r="I1109" s="384">
        <v>0</v>
      </c>
      <c r="J1109" s="384">
        <v>42700</v>
      </c>
      <c r="K1109" s="407">
        <f t="shared" si="17"/>
        <v>1</v>
      </c>
    </row>
    <row r="1110" spans="3:11" x14ac:dyDescent="0.25">
      <c r="C1110" s="383">
        <v>974</v>
      </c>
      <c r="D1110" s="385"/>
      <c r="E1110" s="382" t="str">
        <v>Кабель-канал 60х40 ЭЛЕКОР белый (18м) IEK</v>
      </c>
      <c r="F1110" s="383" t="str">
        <v>м</v>
      </c>
      <c r="G1110" s="383">
        <v>16</v>
      </c>
      <c r="H1110" s="384">
        <v>264.60000000000002</v>
      </c>
      <c r="I1110" s="384">
        <v>4233.6000000000004</v>
      </c>
      <c r="J1110" s="384">
        <v>0</v>
      </c>
      <c r="K1110" s="407">
        <f t="shared" si="17"/>
        <v>1</v>
      </c>
    </row>
    <row r="1111" spans="3:11" x14ac:dyDescent="0.25">
      <c r="C1111" s="383">
        <v>975</v>
      </c>
      <c r="D1111" s="385"/>
      <c r="E1111" s="382" t="str">
        <v>Монтаж кабель-канала</v>
      </c>
      <c r="F1111" s="383" t="str">
        <v>м</v>
      </c>
      <c r="G1111" s="383">
        <v>16</v>
      </c>
      <c r="H1111" s="384">
        <v>330.75</v>
      </c>
      <c r="I1111" s="384">
        <v>0</v>
      </c>
      <c r="J1111" s="384">
        <v>5292</v>
      </c>
      <c r="K1111" s="407">
        <f t="shared" si="17"/>
        <v>1</v>
      </c>
    </row>
    <row r="1112" spans="3:11" x14ac:dyDescent="0.25">
      <c r="C1112" s="383">
        <v>976</v>
      </c>
      <c r="D1112" s="385"/>
      <c r="E1112" s="382" t="str">
        <v>Корпус щита этажного ЩЭ</v>
      </c>
      <c r="F1112" s="383" t="str">
        <v>шт</v>
      </c>
      <c r="G1112" s="383">
        <v>4</v>
      </c>
      <c r="H1112" s="384">
        <v>8486.6299999999992</v>
      </c>
      <c r="I1112" s="384">
        <v>33946.519999999997</v>
      </c>
      <c r="J1112" s="384">
        <v>0</v>
      </c>
      <c r="K1112" s="407">
        <f t="shared" si="17"/>
        <v>1</v>
      </c>
    </row>
    <row r="1113" spans="3:11" x14ac:dyDescent="0.25">
      <c r="C1113" s="383">
        <v>977</v>
      </c>
      <c r="D1113" s="385"/>
      <c r="E1113" s="382" t="str">
        <v>Монтаж Корпуса щита этажного</v>
      </c>
      <c r="F1113" s="383" t="str">
        <v>шт</v>
      </c>
      <c r="G1113" s="383">
        <v>4</v>
      </c>
      <c r="H1113" s="384">
        <v>918.05</v>
      </c>
      <c r="I1113" s="384">
        <v>0</v>
      </c>
      <c r="J1113" s="384">
        <v>3672.2</v>
      </c>
      <c r="K1113" s="407">
        <f t="shared" si="17"/>
        <v>1</v>
      </c>
    </row>
    <row r="1114" spans="3:11" x14ac:dyDescent="0.25">
      <c r="C1114" s="383">
        <v>978</v>
      </c>
      <c r="D1114" s="385"/>
      <c r="E1114" s="382" t="str">
        <v>Панель из листовой стали 330х980</v>
      </c>
      <c r="F1114" s="383" t="str">
        <v>шт</v>
      </c>
      <c r="G1114" s="383">
        <v>4</v>
      </c>
      <c r="H1114" s="384">
        <v>1761.38</v>
      </c>
      <c r="I1114" s="384">
        <v>7045.52</v>
      </c>
      <c r="J1114" s="384">
        <v>0</v>
      </c>
      <c r="K1114" s="407">
        <f t="shared" si="17"/>
        <v>1</v>
      </c>
    </row>
    <row r="1115" spans="3:11" x14ac:dyDescent="0.25">
      <c r="C1115" s="383">
        <v>979</v>
      </c>
      <c r="D1115" s="385"/>
      <c r="E1115" s="382" t="str">
        <v>Монтаж панели</v>
      </c>
      <c r="F1115" s="383" t="str">
        <v>шт</v>
      </c>
      <c r="G1115" s="383">
        <v>4</v>
      </c>
      <c r="H1115" s="384">
        <v>560.44000000000005</v>
      </c>
      <c r="I1115" s="384">
        <v>0</v>
      </c>
      <c r="J1115" s="384">
        <v>2241.7600000000002</v>
      </c>
      <c r="K1115" s="407">
        <f t="shared" si="17"/>
        <v>1</v>
      </c>
    </row>
    <row r="1116" spans="3:11" x14ac:dyDescent="0.25">
      <c r="C1116" s="383">
        <v>0</v>
      </c>
      <c r="D1116" s="385"/>
      <c r="E1116" s="382" t="str">
        <v>Щит этажный на 4 квартиры состоит (на 4 ЩЭ):</v>
      </c>
      <c r="F1116" s="383">
        <v>0</v>
      </c>
      <c r="G1116" s="383">
        <v>0</v>
      </c>
      <c r="H1116" s="384">
        <v>0</v>
      </c>
      <c r="I1116" s="384">
        <v>0</v>
      </c>
      <c r="J1116" s="384">
        <v>0</v>
      </c>
      <c r="K1116" s="407">
        <f t="shared" si="17"/>
        <v>1</v>
      </c>
    </row>
    <row r="1117" spans="3:11" ht="30" x14ac:dyDescent="0.25">
      <c r="C1117" s="383">
        <v>980</v>
      </c>
      <c r="D1117" s="385"/>
      <c r="E1117" s="382" t="str">
        <v>Выключатель автоматический двухполюсный 50А С ВА47-29 4.5кА (MVA20-2-050-C)</v>
      </c>
      <c r="F1117" s="383" t="str">
        <v>шт</v>
      </c>
      <c r="G1117" s="383">
        <v>16</v>
      </c>
      <c r="H1117" s="384">
        <v>461.93</v>
      </c>
      <c r="I1117" s="384">
        <v>7390.88</v>
      </c>
      <c r="J1117" s="384">
        <v>0</v>
      </c>
      <c r="K1117" s="407">
        <f t="shared" si="17"/>
        <v>1</v>
      </c>
    </row>
    <row r="1118" spans="3:11" ht="30" x14ac:dyDescent="0.25">
      <c r="C1118" s="383">
        <v>981</v>
      </c>
      <c r="D1118" s="385"/>
      <c r="E1118" s="382" t="str">
        <v>Сжим ответвительный У-859 м50-70/о4-35 (У-859МУ3)</v>
      </c>
      <c r="F1118" s="383" t="str">
        <v>шт</v>
      </c>
      <c r="G1118" s="383">
        <v>20</v>
      </c>
      <c r="H1118" s="384">
        <v>98.61</v>
      </c>
      <c r="I1118" s="384">
        <v>1972.2</v>
      </c>
      <c r="J1118" s="384">
        <v>0</v>
      </c>
      <c r="K1118" s="407">
        <f t="shared" si="17"/>
        <v>1</v>
      </c>
    </row>
    <row r="1119" spans="3:11" ht="30" x14ac:dyDescent="0.25">
      <c r="C1119" s="383">
        <v>982</v>
      </c>
      <c r="D1119" s="385"/>
      <c r="E1119" s="382" t="str">
        <v>Розетка на DIN-рейку с заземлением контактов РАр 10-3-ОП</v>
      </c>
      <c r="F1119" s="383" t="str">
        <v>шт</v>
      </c>
      <c r="G1119" s="383">
        <v>4</v>
      </c>
      <c r="H1119" s="384">
        <v>288.23</v>
      </c>
      <c r="I1119" s="384">
        <v>1152.92</v>
      </c>
      <c r="J1119" s="384">
        <v>0</v>
      </c>
      <c r="K1119" s="407">
        <f t="shared" si="17"/>
        <v>1</v>
      </c>
    </row>
    <row r="1120" spans="3:11" x14ac:dyDescent="0.25">
      <c r="C1120" s="383">
        <v>983</v>
      </c>
      <c r="D1120" s="385"/>
      <c r="E1120" s="382" t="str">
        <v>Расключение щита этажного ЩЭ</v>
      </c>
      <c r="F1120" s="383" t="str">
        <v>шт</v>
      </c>
      <c r="G1120" s="383">
        <v>4</v>
      </c>
      <c r="H1120" s="384">
        <v>3502.5</v>
      </c>
      <c r="I1120" s="384">
        <v>0</v>
      </c>
      <c r="J1120" s="384">
        <v>14010</v>
      </c>
      <c r="K1120" s="407">
        <f t="shared" si="17"/>
        <v>1</v>
      </c>
    </row>
    <row r="1121" spans="3:11" x14ac:dyDescent="0.25">
      <c r="C1121" s="383">
        <v>0</v>
      </c>
      <c r="D1121" s="385"/>
      <c r="E1121" s="382" t="str">
        <v>2.Светотехническая продукция</v>
      </c>
      <c r="F1121" s="383">
        <v>0</v>
      </c>
      <c r="G1121" s="383">
        <v>0</v>
      </c>
      <c r="H1121" s="384">
        <v>0</v>
      </c>
      <c r="I1121" s="384">
        <v>0</v>
      </c>
      <c r="J1121" s="384">
        <v>0</v>
      </c>
      <c r="K1121" s="407">
        <f t="shared" si="17"/>
        <v>1</v>
      </c>
    </row>
    <row r="1122" spans="3:11" x14ac:dyDescent="0.25">
      <c r="C1122" s="383">
        <v>984</v>
      </c>
      <c r="D1122" s="385"/>
      <c r="E1122" s="382" t="str">
        <v>Патрон подвесной Е27 пластик белый</v>
      </c>
      <c r="F1122" s="383" t="str">
        <v>шт</v>
      </c>
      <c r="G1122" s="383">
        <v>88</v>
      </c>
      <c r="H1122" s="384">
        <v>24.55</v>
      </c>
      <c r="I1122" s="384">
        <v>2160.4</v>
      </c>
      <c r="J1122" s="384">
        <v>0</v>
      </c>
      <c r="K1122" s="407">
        <f t="shared" si="17"/>
        <v>1</v>
      </c>
    </row>
    <row r="1123" spans="3:11" x14ac:dyDescent="0.25">
      <c r="C1123" s="383">
        <v>985</v>
      </c>
      <c r="D1123" s="385"/>
      <c r="E1123" s="382" t="str">
        <v>Подключение подвесного патрона</v>
      </c>
      <c r="F1123" s="383" t="str">
        <v>шт</v>
      </c>
      <c r="G1123" s="383">
        <v>88</v>
      </c>
      <c r="H1123" s="384">
        <v>213.5</v>
      </c>
      <c r="I1123" s="384">
        <v>0</v>
      </c>
      <c r="J1123" s="384">
        <v>18788</v>
      </c>
      <c r="K1123" s="407">
        <f t="shared" si="17"/>
        <v>1</v>
      </c>
    </row>
    <row r="1124" spans="3:11" x14ac:dyDescent="0.25">
      <c r="C1124" s="383">
        <v>986</v>
      </c>
      <c r="D1124" s="385"/>
      <c r="E1124" s="382" t="str">
        <v>Лампа светодиодная LED 11вт E27 белый ECO</v>
      </c>
      <c r="F1124" s="383" t="str">
        <v>шт</v>
      </c>
      <c r="G1124" s="383">
        <v>88</v>
      </c>
      <c r="H1124" s="384">
        <v>96.08</v>
      </c>
      <c r="I1124" s="384">
        <v>8455.0400000000009</v>
      </c>
      <c r="J1124" s="384">
        <v>0</v>
      </c>
      <c r="K1124" s="407">
        <f t="shared" si="17"/>
        <v>1</v>
      </c>
    </row>
    <row r="1125" spans="3:11" ht="45" x14ac:dyDescent="0.25">
      <c r="C1125" s="383">
        <v>987</v>
      </c>
      <c r="D1125" s="385"/>
      <c r="E1125" s="382" t="str">
        <v>358882 STREET NT22 396 черный Светильник ландшафтный светодиодный IP54 LED 4000К 18W 220V OPAL пластиковый корпус</v>
      </c>
      <c r="F1125" s="383" t="str">
        <v>шт</v>
      </c>
      <c r="G1125" s="383">
        <v>12</v>
      </c>
      <c r="H1125" s="384">
        <v>2500</v>
      </c>
      <c r="I1125" s="384">
        <v>30000</v>
      </c>
      <c r="J1125" s="384">
        <v>0</v>
      </c>
      <c r="K1125" s="407">
        <f t="shared" si="17"/>
        <v>1</v>
      </c>
    </row>
    <row r="1126" spans="3:11" x14ac:dyDescent="0.25">
      <c r="C1126" s="383">
        <v>988</v>
      </c>
      <c r="D1126" s="385"/>
      <c r="E1126" s="382" t="str">
        <v>Монтаж и подключение накладного светильника</v>
      </c>
      <c r="F1126" s="383" t="str">
        <v>шт</v>
      </c>
      <c r="G1126" s="383">
        <v>12</v>
      </c>
      <c r="H1126" s="384">
        <v>384.3</v>
      </c>
      <c r="I1126" s="384">
        <v>0</v>
      </c>
      <c r="J1126" s="384">
        <v>4611.6000000000004</v>
      </c>
      <c r="K1126" s="407">
        <f t="shared" si="17"/>
        <v>1</v>
      </c>
    </row>
    <row r="1127" spans="3:11" x14ac:dyDescent="0.25">
      <c r="C1127" s="383">
        <v>989</v>
      </c>
      <c r="D1127" s="385"/>
      <c r="E1127" s="382" t="str">
        <v>БРА Kink light мелисса 08438-2, 19(21)</v>
      </c>
      <c r="F1127" s="383" t="str">
        <v>шт</v>
      </c>
      <c r="G1127" s="383">
        <v>2</v>
      </c>
      <c r="H1127" s="384">
        <v>6950</v>
      </c>
      <c r="I1127" s="384">
        <v>13900</v>
      </c>
      <c r="J1127" s="384">
        <v>0</v>
      </c>
      <c r="K1127" s="407">
        <f t="shared" si="17"/>
        <v>1</v>
      </c>
    </row>
    <row r="1128" spans="3:11" x14ac:dyDescent="0.25">
      <c r="C1128" s="383">
        <v>990</v>
      </c>
      <c r="D1128" s="385"/>
      <c r="E1128" s="382" t="str">
        <v>Бра настенная</v>
      </c>
      <c r="F1128" s="383" t="str">
        <v>шт</v>
      </c>
      <c r="G1128" s="383">
        <v>2</v>
      </c>
      <c r="H1128" s="384">
        <v>1050</v>
      </c>
      <c r="I1128" s="384">
        <v>0</v>
      </c>
      <c r="J1128" s="384">
        <v>2100</v>
      </c>
      <c r="K1128" s="407">
        <f t="shared" si="17"/>
        <v>1</v>
      </c>
    </row>
    <row r="1129" spans="3:11" ht="30" x14ac:dyDescent="0.25">
      <c r="C1129" s="383">
        <v>991</v>
      </c>
      <c r="D1129" s="385"/>
      <c r="E1129" s="382" t="str">
        <v>Светильник светодиодный SPO-950-3-40K-018 18Вт 4000К 1890Лм IP40 595х180х40 матовый</v>
      </c>
      <c r="F1129" s="383" t="str">
        <v>шт</v>
      </c>
      <c r="G1129" s="383">
        <v>31</v>
      </c>
      <c r="H1129" s="384">
        <v>1636.25</v>
      </c>
      <c r="I1129" s="384">
        <v>50723.75</v>
      </c>
      <c r="J1129" s="384">
        <v>0</v>
      </c>
      <c r="K1129" s="407">
        <f t="shared" si="17"/>
        <v>1</v>
      </c>
    </row>
    <row r="1130" spans="3:11" x14ac:dyDescent="0.25">
      <c r="C1130" s="383">
        <v>992</v>
      </c>
      <c r="D1130" s="385"/>
      <c r="E1130" s="382" t="str">
        <v>Монтаж и подключение светильника в армстронг</v>
      </c>
      <c r="F1130" s="383" t="str">
        <v>шт</v>
      </c>
      <c r="G1130" s="383">
        <v>31</v>
      </c>
      <c r="H1130" s="384">
        <v>400</v>
      </c>
      <c r="I1130" s="384">
        <v>0</v>
      </c>
      <c r="J1130" s="384">
        <v>12400</v>
      </c>
      <c r="K1130" s="407">
        <f t="shared" si="17"/>
        <v>1</v>
      </c>
    </row>
    <row r="1131" spans="3:11" ht="30" x14ac:dyDescent="0.25">
      <c r="C1131" s="383">
        <v>993</v>
      </c>
      <c r="D1131" s="385"/>
      <c r="E1131" s="382" t="str">
        <v>Датчик движения ИК встраиваемый 1200w 360 гр. 6м IP20 белый (SEN86 бел.)</v>
      </c>
      <c r="F1131" s="383" t="str">
        <v>шт</v>
      </c>
      <c r="G1131" s="383">
        <v>13</v>
      </c>
      <c r="H1131" s="384">
        <v>450</v>
      </c>
      <c r="I1131" s="384">
        <v>5850</v>
      </c>
      <c r="J1131" s="384">
        <v>0</v>
      </c>
      <c r="K1131" s="407">
        <f t="shared" si="17"/>
        <v>1</v>
      </c>
    </row>
    <row r="1132" spans="3:11" x14ac:dyDescent="0.25">
      <c r="C1132" s="383">
        <v>994</v>
      </c>
      <c r="D1132" s="385"/>
      <c r="E1132" s="382" t="str">
        <v xml:space="preserve">Монтаж и подключение датчика движения </v>
      </c>
      <c r="F1132" s="383" t="str">
        <v>шт</v>
      </c>
      <c r="G1132" s="383">
        <v>13</v>
      </c>
      <c r="H1132" s="384">
        <v>360</v>
      </c>
      <c r="I1132" s="384">
        <v>0</v>
      </c>
      <c r="J1132" s="384">
        <v>4680</v>
      </c>
      <c r="K1132" s="407">
        <f t="shared" si="17"/>
        <v>1</v>
      </c>
    </row>
    <row r="1133" spans="3:11" ht="30" x14ac:dyDescent="0.25">
      <c r="C1133" s="383">
        <v>995</v>
      </c>
      <c r="D1133" s="385"/>
      <c r="E1133" s="382" t="str">
        <v>Коробка распределительная 85х85х40мм для наружного монтажа IP55</v>
      </c>
      <c r="F1133" s="383" t="str">
        <v>шт</v>
      </c>
      <c r="G1133" s="383">
        <v>31</v>
      </c>
      <c r="H1133" s="384">
        <v>64.680000000000007</v>
      </c>
      <c r="I1133" s="384">
        <v>2005.08</v>
      </c>
      <c r="J1133" s="384">
        <v>0</v>
      </c>
      <c r="K1133" s="407">
        <f t="shared" si="17"/>
        <v>1</v>
      </c>
    </row>
    <row r="1134" spans="3:11" ht="30" x14ac:dyDescent="0.25">
      <c r="C1134" s="383">
        <v>996</v>
      </c>
      <c r="D1134" s="385"/>
      <c r="E1134" s="382" t="str">
        <v>Монтаж и подключение распределительных коробок</v>
      </c>
      <c r="F1134" s="383" t="str">
        <v>шт</v>
      </c>
      <c r="G1134" s="383">
        <v>31</v>
      </c>
      <c r="H1134" s="384">
        <v>128.1</v>
      </c>
      <c r="I1134" s="384">
        <v>0</v>
      </c>
      <c r="J1134" s="384">
        <v>3971.1</v>
      </c>
      <c r="K1134" s="407">
        <f t="shared" si="17"/>
        <v>1</v>
      </c>
    </row>
    <row r="1135" spans="3:11" x14ac:dyDescent="0.25">
      <c r="C1135" s="383">
        <v>0</v>
      </c>
      <c r="D1135" s="385"/>
      <c r="E1135" s="382" t="str">
        <v>Декоративная подсветка картины</v>
      </c>
      <c r="F1135" s="383">
        <v>0</v>
      </c>
      <c r="G1135" s="383">
        <v>0</v>
      </c>
      <c r="H1135" s="384">
        <v>0</v>
      </c>
      <c r="I1135" s="384">
        <v>0</v>
      </c>
      <c r="J1135" s="384">
        <v>0</v>
      </c>
      <c r="K1135" s="407">
        <f t="shared" si="17"/>
        <v>1</v>
      </c>
    </row>
    <row r="1136" spans="3:11" ht="30" x14ac:dyDescent="0.25">
      <c r="C1136" s="383">
        <v>997</v>
      </c>
      <c r="D1136" s="385"/>
      <c r="E1136" s="382" t="str">
        <v>Профиль SL-SLIM-H13M-F25-3000 ANOD ( Алюминий)</v>
      </c>
      <c r="F1136" s="383" t="str">
        <v>м</v>
      </c>
      <c r="G1136" s="383">
        <v>6</v>
      </c>
      <c r="H1136" s="384">
        <v>850</v>
      </c>
      <c r="I1136" s="384">
        <v>5100</v>
      </c>
      <c r="J1136" s="384">
        <v>0</v>
      </c>
      <c r="K1136" s="407">
        <f t="shared" si="17"/>
        <v>1</v>
      </c>
    </row>
    <row r="1137" spans="3:11" x14ac:dyDescent="0.25">
      <c r="C1137" s="383">
        <v>998</v>
      </c>
      <c r="D1137" s="385"/>
      <c r="E1137" s="382" t="str">
        <v>Монтаж профиля</v>
      </c>
      <c r="F1137" s="383" t="str">
        <v>м</v>
      </c>
      <c r="G1137" s="383">
        <v>6</v>
      </c>
      <c r="H1137" s="384">
        <v>800</v>
      </c>
      <c r="I1137" s="384">
        <v>0</v>
      </c>
      <c r="J1137" s="384">
        <v>4800</v>
      </c>
      <c r="K1137" s="407">
        <f t="shared" si="17"/>
        <v>1</v>
      </c>
    </row>
    <row r="1138" spans="3:11" ht="30" x14ac:dyDescent="0.25">
      <c r="C1138" s="383">
        <v>999</v>
      </c>
      <c r="D1138" s="385"/>
      <c r="E1138" s="382" t="str">
        <v>Лента светодиодная 9,6 Вт/м 12В IP20 4000K 120LED/м RT/RTW-A120-8-11mm SMD 2835 5 м</v>
      </c>
      <c r="F1138" s="383" t="str">
        <v>шт</v>
      </c>
      <c r="G1138" s="383">
        <v>2</v>
      </c>
      <c r="H1138" s="384">
        <v>3150</v>
      </c>
      <c r="I1138" s="384">
        <v>6300</v>
      </c>
      <c r="J1138" s="384">
        <v>0</v>
      </c>
      <c r="K1138" s="407">
        <f t="shared" si="17"/>
        <v>1</v>
      </c>
    </row>
    <row r="1139" spans="3:11" x14ac:dyDescent="0.25">
      <c r="C1139" s="383">
        <v>1000</v>
      </c>
      <c r="D1139" s="385"/>
      <c r="E1139" s="382" t="str">
        <v>Монтаж и подключение ленты</v>
      </c>
      <c r="F1139" s="383" t="str">
        <v>м</v>
      </c>
      <c r="G1139" s="383">
        <v>6</v>
      </c>
      <c r="H1139" s="384">
        <v>800</v>
      </c>
      <c r="I1139" s="384">
        <v>0</v>
      </c>
      <c r="J1139" s="384">
        <v>4800</v>
      </c>
      <c r="K1139" s="407">
        <f t="shared" si="17"/>
        <v>1</v>
      </c>
    </row>
    <row r="1140" spans="3:11" ht="30" x14ac:dyDescent="0.25">
      <c r="C1140" s="383">
        <v>1001</v>
      </c>
      <c r="D1140" s="385"/>
      <c r="E1140" s="382" t="str">
        <v>Блок питания ARS-150-12 (12V, 12.5A, 150W) (ARL, IP20 Сетка, 2 года)</v>
      </c>
      <c r="F1140" s="383" t="str">
        <v>шт</v>
      </c>
      <c r="G1140" s="383">
        <v>1</v>
      </c>
      <c r="H1140" s="384">
        <v>3320</v>
      </c>
      <c r="I1140" s="384">
        <v>3320</v>
      </c>
      <c r="J1140" s="384">
        <v>0</v>
      </c>
      <c r="K1140" s="407">
        <f t="shared" si="17"/>
        <v>1</v>
      </c>
    </row>
    <row r="1141" spans="3:11" x14ac:dyDescent="0.25">
      <c r="C1141" s="383">
        <v>1002</v>
      </c>
      <c r="D1141" s="385"/>
      <c r="E1141" s="382" t="str">
        <v>Монтаж и подключение блоков питания</v>
      </c>
      <c r="F1141" s="383" t="str">
        <v>шт</v>
      </c>
      <c r="G1141" s="383">
        <v>1</v>
      </c>
      <c r="H1141" s="384">
        <v>500</v>
      </c>
      <c r="I1141" s="384">
        <v>0</v>
      </c>
      <c r="J1141" s="384">
        <v>500</v>
      </c>
      <c r="K1141" s="407">
        <f t="shared" si="17"/>
        <v>1</v>
      </c>
    </row>
    <row r="1142" spans="3:11" x14ac:dyDescent="0.25">
      <c r="C1142" s="383">
        <v>0</v>
      </c>
      <c r="D1142" s="385"/>
      <c r="E1142" s="382" t="str">
        <v>Декоративная подсветка зеркала</v>
      </c>
      <c r="F1142" s="383">
        <v>0</v>
      </c>
      <c r="G1142" s="383">
        <v>0</v>
      </c>
      <c r="H1142" s="384">
        <v>0</v>
      </c>
      <c r="I1142" s="384">
        <v>0</v>
      </c>
      <c r="J1142" s="384">
        <v>0</v>
      </c>
      <c r="K1142" s="407">
        <f t="shared" si="17"/>
        <v>1</v>
      </c>
    </row>
    <row r="1143" spans="3:11" ht="30" x14ac:dyDescent="0.25">
      <c r="C1143" s="383">
        <v>1003</v>
      </c>
      <c r="D1143" s="385"/>
      <c r="E1143" s="382" t="str">
        <v>Профиль SL-SLIM-H13M-F25-3000 ANOD ( Алюминий)</v>
      </c>
      <c r="F1143" s="383" t="str">
        <v>м</v>
      </c>
      <c r="G1143" s="383">
        <v>6</v>
      </c>
      <c r="H1143" s="384">
        <v>850</v>
      </c>
      <c r="I1143" s="384">
        <v>5100</v>
      </c>
      <c r="J1143" s="384">
        <v>0</v>
      </c>
      <c r="K1143" s="407">
        <f t="shared" si="17"/>
        <v>1</v>
      </c>
    </row>
    <row r="1144" spans="3:11" x14ac:dyDescent="0.25">
      <c r="C1144" s="383">
        <v>1004</v>
      </c>
      <c r="D1144" s="385"/>
      <c r="E1144" s="382" t="str">
        <v>Монтаж профиля</v>
      </c>
      <c r="F1144" s="383" t="str">
        <v>м</v>
      </c>
      <c r="G1144" s="383">
        <v>6</v>
      </c>
      <c r="H1144" s="384">
        <v>800</v>
      </c>
      <c r="I1144" s="384">
        <v>0</v>
      </c>
      <c r="J1144" s="384">
        <v>4800</v>
      </c>
      <c r="K1144" s="407">
        <f t="shared" si="17"/>
        <v>1</v>
      </c>
    </row>
    <row r="1145" spans="3:11" ht="30" x14ac:dyDescent="0.25">
      <c r="C1145" s="383">
        <v>1005</v>
      </c>
      <c r="D1145" s="385"/>
      <c r="E1145" s="382" t="str">
        <v>Лента светодиодная 9,6 Вт/м 12В IP20 4000K 120LED/м RT/RTW-A120-8-11mm SMD 2835 5 м</v>
      </c>
      <c r="F1145" s="383" t="str">
        <v>шт</v>
      </c>
      <c r="G1145" s="383">
        <v>2</v>
      </c>
      <c r="H1145" s="384">
        <v>3150</v>
      </c>
      <c r="I1145" s="384">
        <v>6300</v>
      </c>
      <c r="J1145" s="384">
        <v>0</v>
      </c>
      <c r="K1145" s="407">
        <f t="shared" si="17"/>
        <v>1</v>
      </c>
    </row>
    <row r="1146" spans="3:11" x14ac:dyDescent="0.25">
      <c r="C1146" s="383">
        <v>1006</v>
      </c>
      <c r="D1146" s="385"/>
      <c r="E1146" s="382" t="str">
        <v>Монтаж и подключение ленты</v>
      </c>
      <c r="F1146" s="383" t="str">
        <v>м</v>
      </c>
      <c r="G1146" s="383">
        <v>6</v>
      </c>
      <c r="H1146" s="384">
        <v>800</v>
      </c>
      <c r="I1146" s="384">
        <v>0</v>
      </c>
      <c r="J1146" s="384">
        <v>4800</v>
      </c>
      <c r="K1146" s="407">
        <f t="shared" si="17"/>
        <v>1</v>
      </c>
    </row>
    <row r="1147" spans="3:11" ht="30" x14ac:dyDescent="0.25">
      <c r="C1147" s="383">
        <v>1007</v>
      </c>
      <c r="D1147" s="385"/>
      <c r="E1147" s="382" t="str">
        <v>Блок питания ARS-150-12 (12V, 12.5A, 150W) (ARL, IP20 Сетка, 2 года)</v>
      </c>
      <c r="F1147" s="383" t="str">
        <v>шт</v>
      </c>
      <c r="G1147" s="383">
        <v>1</v>
      </c>
      <c r="H1147" s="384">
        <v>3320</v>
      </c>
      <c r="I1147" s="384">
        <v>3320</v>
      </c>
      <c r="J1147" s="384">
        <v>0</v>
      </c>
      <c r="K1147" s="407">
        <f t="shared" si="17"/>
        <v>1</v>
      </c>
    </row>
    <row r="1148" spans="3:11" x14ac:dyDescent="0.25">
      <c r="C1148" s="383">
        <v>1008</v>
      </c>
      <c r="D1148" s="385"/>
      <c r="E1148" s="382" t="str">
        <v>Монтаж и подключение блоков питания</v>
      </c>
      <c r="F1148" s="383" t="str">
        <v>шт</v>
      </c>
      <c r="G1148" s="383">
        <v>1</v>
      </c>
      <c r="H1148" s="384">
        <v>500</v>
      </c>
      <c r="I1148" s="384">
        <v>0</v>
      </c>
      <c r="J1148" s="384">
        <v>500</v>
      </c>
      <c r="K1148" s="407">
        <f t="shared" si="17"/>
        <v>1</v>
      </c>
    </row>
    <row r="1149" spans="3:11" x14ac:dyDescent="0.25">
      <c r="C1149" s="383">
        <v>0</v>
      </c>
      <c r="D1149" s="385"/>
      <c r="E1149" s="382" t="str">
        <v>3.Кабельные изделия</v>
      </c>
      <c r="F1149" s="383">
        <v>0</v>
      </c>
      <c r="G1149" s="383">
        <v>0</v>
      </c>
      <c r="H1149" s="384">
        <v>0</v>
      </c>
      <c r="I1149" s="384">
        <v>0</v>
      </c>
      <c r="J1149" s="384">
        <v>0</v>
      </c>
      <c r="K1149" s="407">
        <f t="shared" si="17"/>
        <v>1</v>
      </c>
    </row>
    <row r="1150" spans="3:11" ht="30" x14ac:dyDescent="0.25">
      <c r="C1150" s="383">
        <v>1009</v>
      </c>
      <c r="D1150" s="385"/>
      <c r="E1150" s="382" t="str">
        <v>Кабель силовой ВВГ-Пнг(А) 3x1,5 ок(N, PE)-0.66 (100м)</v>
      </c>
      <c r="F1150" s="383" t="str">
        <v>м</v>
      </c>
      <c r="G1150" s="383">
        <v>588</v>
      </c>
      <c r="H1150" s="384">
        <v>59.91</v>
      </c>
      <c r="I1150" s="384">
        <v>35227.08</v>
      </c>
      <c r="J1150" s="384">
        <v>0</v>
      </c>
      <c r="K1150" s="407">
        <f t="shared" si="17"/>
        <v>1</v>
      </c>
    </row>
    <row r="1151" spans="3:11" ht="30" x14ac:dyDescent="0.25">
      <c r="C1151" s="383">
        <v>1010</v>
      </c>
      <c r="D1151" s="385"/>
      <c r="E1151" s="382" t="str">
        <v>Кабель силовой ВВГ-Пнг(А)-LS 3x2,5 ок(N, PE)-0.66 (100м)</v>
      </c>
      <c r="F1151" s="383" t="str">
        <v>м</v>
      </c>
      <c r="G1151" s="383">
        <v>1200</v>
      </c>
      <c r="H1151" s="384">
        <v>98.21</v>
      </c>
      <c r="I1151" s="384">
        <v>117852</v>
      </c>
      <c r="J1151" s="384">
        <v>0</v>
      </c>
      <c r="K1151" s="407">
        <f t="shared" si="17"/>
        <v>1</v>
      </c>
    </row>
    <row r="1152" spans="3:11" ht="30" x14ac:dyDescent="0.25">
      <c r="C1152" s="383">
        <v>1011</v>
      </c>
      <c r="D1152" s="385"/>
      <c r="E1152" s="382" t="str">
        <v>Монтаж кабеля по кирпичной кладке и затягивание в трубы до 30мм2</v>
      </c>
      <c r="F1152" s="383" t="str">
        <v>м</v>
      </c>
      <c r="G1152" s="383">
        <v>1788</v>
      </c>
      <c r="H1152" s="384">
        <v>88.07</v>
      </c>
      <c r="I1152" s="384">
        <v>0</v>
      </c>
      <c r="J1152" s="384">
        <v>157469.16</v>
      </c>
      <c r="K1152" s="407">
        <f t="shared" si="17"/>
        <v>1</v>
      </c>
    </row>
    <row r="1153" spans="3:11" x14ac:dyDescent="0.25">
      <c r="C1153" s="383">
        <v>1012</v>
      </c>
      <c r="D1153" s="385"/>
      <c r="E1153" s="382" t="str">
        <v xml:space="preserve">Провод ПуВ нг(А)LS 1х6.0 </v>
      </c>
      <c r="F1153" s="383" t="str">
        <v>м</v>
      </c>
      <c r="G1153" s="383">
        <v>405</v>
      </c>
      <c r="H1153" s="384">
        <v>76.010000000000005</v>
      </c>
      <c r="I1153" s="384">
        <v>30784.05</v>
      </c>
      <c r="J1153" s="384">
        <v>0</v>
      </c>
      <c r="K1153" s="407">
        <f t="shared" si="17"/>
        <v>1</v>
      </c>
    </row>
    <row r="1154" spans="3:11" x14ac:dyDescent="0.25">
      <c r="C1154" s="383">
        <v>1013</v>
      </c>
      <c r="D1154" s="385"/>
      <c r="E1154" s="382" t="str">
        <v>Кабель силовой ВВГнг(А)-LS 1х4 ок-0,66</v>
      </c>
      <c r="F1154" s="383" t="str">
        <v>м</v>
      </c>
      <c r="G1154" s="383">
        <v>151</v>
      </c>
      <c r="H1154" s="384">
        <v>52.48</v>
      </c>
      <c r="I1154" s="384">
        <v>7924.48</v>
      </c>
      <c r="J1154" s="384">
        <v>0</v>
      </c>
      <c r="K1154" s="407">
        <f t="shared" si="17"/>
        <v>1</v>
      </c>
    </row>
    <row r="1155" spans="3:11" x14ac:dyDescent="0.25">
      <c r="C1155" s="383">
        <v>1014</v>
      </c>
      <c r="D1155" s="385"/>
      <c r="E1155" s="382" t="str">
        <v>Провод силовой ПуВнг(А)-LS 10</v>
      </c>
      <c r="F1155" s="383" t="str">
        <v>м</v>
      </c>
      <c r="G1155" s="383">
        <v>303</v>
      </c>
      <c r="H1155" s="384">
        <v>122.14</v>
      </c>
      <c r="I1155" s="384">
        <v>37008.42</v>
      </c>
      <c r="J1155" s="384">
        <v>0</v>
      </c>
      <c r="K1155" s="407">
        <f t="shared" si="17"/>
        <v>1</v>
      </c>
    </row>
    <row r="1156" spans="3:11" ht="30" x14ac:dyDescent="0.25">
      <c r="C1156" s="383">
        <v>1015</v>
      </c>
      <c r="D1156" s="385"/>
      <c r="E1156" s="382" t="str">
        <v>Монтаж кабеля по кирпичной кладке и затягивание в трубы до 30мм2</v>
      </c>
      <c r="F1156" s="383" t="str">
        <v>м</v>
      </c>
      <c r="G1156" s="383">
        <v>859</v>
      </c>
      <c r="H1156" s="384">
        <v>88.07</v>
      </c>
      <c r="I1156" s="384">
        <v>0</v>
      </c>
      <c r="J1156" s="384">
        <v>75652.13</v>
      </c>
      <c r="K1156" s="407">
        <f t="shared" si="17"/>
        <v>1</v>
      </c>
    </row>
    <row r="1157" spans="3:11" x14ac:dyDescent="0.25">
      <c r="C1157" s="383">
        <v>1016</v>
      </c>
      <c r="D1157" s="385"/>
      <c r="E1157" s="382" t="str">
        <v>Кабель ВВГ -П нг(А)FRLS 3х1.5 0.66кВ (бухта)</v>
      </c>
      <c r="F1157" s="383" t="str">
        <v>м</v>
      </c>
      <c r="G1157" s="383">
        <v>96</v>
      </c>
      <c r="H1157" s="384">
        <v>74.73</v>
      </c>
      <c r="I1157" s="384">
        <v>7174.08</v>
      </c>
      <c r="J1157" s="384">
        <v>0</v>
      </c>
      <c r="K1157" s="407">
        <f t="shared" si="17"/>
        <v>1</v>
      </c>
    </row>
    <row r="1158" spans="3:11" ht="30" x14ac:dyDescent="0.25">
      <c r="C1158" s="383">
        <v>1017</v>
      </c>
      <c r="D1158" s="385"/>
      <c r="E1158" s="382" t="str">
        <v>Монтаж кабеля по кирпичной кладке и затягивание в трубы до 30мм2</v>
      </c>
      <c r="F1158" s="383" t="str">
        <v>м</v>
      </c>
      <c r="G1158" s="383">
        <v>96</v>
      </c>
      <c r="H1158" s="384">
        <v>88.07</v>
      </c>
      <c r="I1158" s="384">
        <v>0</v>
      </c>
      <c r="J1158" s="384">
        <v>8454.7199999999993</v>
      </c>
      <c r="K1158" s="407">
        <f t="shared" si="17"/>
        <v>1</v>
      </c>
    </row>
    <row r="1159" spans="3:11" x14ac:dyDescent="0.25">
      <c r="C1159" s="383">
        <v>0</v>
      </c>
      <c r="D1159" s="385"/>
      <c r="E1159" s="382" t="str">
        <v>4.Электрортехнические изделия</v>
      </c>
      <c r="F1159" s="383">
        <v>0</v>
      </c>
      <c r="G1159" s="383">
        <v>0</v>
      </c>
      <c r="H1159" s="384">
        <v>0</v>
      </c>
      <c r="I1159" s="384">
        <v>0</v>
      </c>
      <c r="J1159" s="384">
        <v>0</v>
      </c>
      <c r="K1159" s="407">
        <f t="shared" si="17"/>
        <v>1</v>
      </c>
    </row>
    <row r="1160" spans="3:11" ht="45" x14ac:dyDescent="0.25">
      <c r="C1160" s="383">
        <v>1018</v>
      </c>
      <c r="D1160" s="385"/>
      <c r="E1160" s="382" t="str">
        <v>BRITE Розетка двойная с заземлением с защитными шторками и крышкой 16А в сборе IP44 РСбш12-3-44-БрБ белый</v>
      </c>
      <c r="F1160" s="383" t="str">
        <v>шт</v>
      </c>
      <c r="G1160" s="383">
        <v>16</v>
      </c>
      <c r="H1160" s="384">
        <v>361</v>
      </c>
      <c r="I1160" s="384">
        <v>5776</v>
      </c>
      <c r="J1160" s="384">
        <v>0</v>
      </c>
      <c r="K1160" s="407">
        <f t="shared" si="17"/>
        <v>1</v>
      </c>
    </row>
    <row r="1161" spans="3:11" ht="30" x14ac:dyDescent="0.25">
      <c r="C1161" s="383">
        <v>1019</v>
      </c>
      <c r="D1161" s="385"/>
      <c r="E1161" s="382" t="str">
        <v>Розетка ATLASDESIGN двойная с заземлением со шторками 16А в сборе белый</v>
      </c>
      <c r="F1161" s="383" t="str">
        <v>шт</v>
      </c>
      <c r="G1161" s="383">
        <v>177</v>
      </c>
      <c r="H1161" s="384">
        <v>287.70999999999998</v>
      </c>
      <c r="I1161" s="384">
        <v>50924.67</v>
      </c>
      <c r="J1161" s="384">
        <v>0</v>
      </c>
      <c r="K1161" s="407">
        <f t="shared" si="17"/>
        <v>1</v>
      </c>
    </row>
    <row r="1162" spans="3:11" ht="30" x14ac:dyDescent="0.25">
      <c r="C1162" s="383">
        <v>1020</v>
      </c>
      <c r="D1162" s="385"/>
      <c r="E1162" s="382" t="str">
        <v>Монтаж и подключение розеток скрытой установки</v>
      </c>
      <c r="F1162" s="383" t="str">
        <v>шт</v>
      </c>
      <c r="G1162" s="383">
        <v>193</v>
      </c>
      <c r="H1162" s="384">
        <v>192.15</v>
      </c>
      <c r="I1162" s="384">
        <v>0</v>
      </c>
      <c r="J1162" s="384">
        <v>37084.949999999997</v>
      </c>
      <c r="K1162" s="407">
        <f t="shared" si="17"/>
        <v>1</v>
      </c>
    </row>
    <row r="1163" spans="3:11" ht="30" x14ac:dyDescent="0.25">
      <c r="C1163" s="383">
        <v>1021</v>
      </c>
      <c r="D1163" s="385"/>
      <c r="E1163" s="382" t="str">
        <v>ЭТЮД Розетка наружная с заземлением со шторками белая (на роутер)</v>
      </c>
      <c r="F1163" s="383" t="str">
        <v>шт</v>
      </c>
      <c r="G1163" s="383">
        <v>16</v>
      </c>
      <c r="H1163" s="384">
        <v>170.8</v>
      </c>
      <c r="I1163" s="384">
        <v>2732.8</v>
      </c>
      <c r="J1163" s="384">
        <v>0</v>
      </c>
      <c r="K1163" s="407">
        <f t="shared" si="17"/>
        <v>1</v>
      </c>
    </row>
    <row r="1164" spans="3:11" ht="30" x14ac:dyDescent="0.25">
      <c r="C1164" s="383">
        <v>1022</v>
      </c>
      <c r="D1164" s="385"/>
      <c r="E1164" s="382" t="str">
        <v>Монтаж и подключение розеток и выключателей открытой установки</v>
      </c>
      <c r="F1164" s="383" t="str">
        <v>шт</v>
      </c>
      <c r="G1164" s="383">
        <v>16</v>
      </c>
      <c r="H1164" s="384">
        <v>256.2</v>
      </c>
      <c r="I1164" s="384">
        <v>0</v>
      </c>
      <c r="J1164" s="384">
        <v>4099.2</v>
      </c>
      <c r="K1164" s="407">
        <f t="shared" si="17"/>
        <v>1</v>
      </c>
    </row>
    <row r="1165" spans="3:11" ht="30" x14ac:dyDescent="0.25">
      <c r="C1165" s="383">
        <v>1023</v>
      </c>
      <c r="D1165" s="385"/>
      <c r="E1165" s="382" t="str">
        <v>Разъем РШ-ВШ 32А 250В 2P+PE(ОУ) пластиковый белый Simple</v>
      </c>
      <c r="F1165" s="383" t="str">
        <v>шт</v>
      </c>
      <c r="G1165" s="383">
        <v>16</v>
      </c>
      <c r="H1165" s="384">
        <v>278.79000000000002</v>
      </c>
      <c r="I1165" s="384">
        <v>4460.6400000000003</v>
      </c>
      <c r="J1165" s="384">
        <v>0</v>
      </c>
      <c r="K1165" s="407">
        <f t="shared" si="17"/>
        <v>1</v>
      </c>
    </row>
    <row r="1166" spans="3:11" ht="30" x14ac:dyDescent="0.25">
      <c r="C1166" s="383">
        <v>1024</v>
      </c>
      <c r="D1166" s="385"/>
      <c r="E1166" s="382" t="str">
        <v>Монтаж и подключение силовой розетки на электроплиту</v>
      </c>
      <c r="F1166" s="383" t="str">
        <v>шт</v>
      </c>
      <c r="G1166" s="383">
        <v>16</v>
      </c>
      <c r="H1166" s="384">
        <v>344.27</v>
      </c>
      <c r="I1166" s="384">
        <v>0</v>
      </c>
      <c r="J1166" s="384">
        <v>5508.32</v>
      </c>
      <c r="K1166" s="407">
        <f t="shared" si="17"/>
        <v>1</v>
      </c>
    </row>
    <row r="1167" spans="3:11" ht="30" x14ac:dyDescent="0.25">
      <c r="C1167" s="383">
        <v>1025</v>
      </c>
      <c r="D1167" s="385"/>
      <c r="E1167" s="382" t="str">
        <v>Гермес PLUS Розетка с заземлением наружная с крышкой IP54</v>
      </c>
      <c r="F1167" s="383" t="str">
        <v>шт</v>
      </c>
      <c r="G1167" s="383">
        <v>2</v>
      </c>
      <c r="H1167" s="384">
        <v>330.93</v>
      </c>
      <c r="I1167" s="384">
        <v>661.86</v>
      </c>
      <c r="J1167" s="384">
        <v>0</v>
      </c>
      <c r="K1167" s="407">
        <f t="shared" si="17"/>
        <v>1</v>
      </c>
    </row>
    <row r="1168" spans="3:11" ht="30" x14ac:dyDescent="0.25">
      <c r="C1168" s="383">
        <v>1026</v>
      </c>
      <c r="D1168" s="385"/>
      <c r="E1168" s="382" t="str">
        <v>Монтаж и подключение розеток и выключателей открытой установки</v>
      </c>
      <c r="F1168" s="383" t="str">
        <v>шт</v>
      </c>
      <c r="G1168" s="383">
        <v>2</v>
      </c>
      <c r="H1168" s="384">
        <v>256.2</v>
      </c>
      <c r="I1168" s="384">
        <v>0</v>
      </c>
      <c r="J1168" s="384">
        <v>512.4</v>
      </c>
      <c r="K1168" s="407">
        <f t="shared" ref="K1168:K1231" si="18">IF(E1168&gt;0,1,0)</f>
        <v>1</v>
      </c>
    </row>
    <row r="1169" spans="3:11" ht="30" x14ac:dyDescent="0.25">
      <c r="C1169" s="383">
        <v>1027</v>
      </c>
      <c r="D1169" s="385"/>
      <c r="E1169" s="382" t="str">
        <v>Выключатель одноклавишный ATLASDESIGN схема 1 10АХ механизм белый</v>
      </c>
      <c r="F1169" s="383" t="str">
        <v>шт</v>
      </c>
      <c r="G1169" s="383">
        <v>16</v>
      </c>
      <c r="H1169" s="384">
        <v>136.99</v>
      </c>
      <c r="I1169" s="384">
        <v>2191.84</v>
      </c>
      <c r="J1169" s="384">
        <v>0</v>
      </c>
      <c r="K1169" s="407">
        <f t="shared" si="18"/>
        <v>1</v>
      </c>
    </row>
    <row r="1170" spans="3:11" ht="30" x14ac:dyDescent="0.25">
      <c r="C1170" s="383">
        <v>1028</v>
      </c>
      <c r="D1170" s="385"/>
      <c r="E1170" s="382" t="str">
        <v>Выключатель двухклавишный ATLASDESIGN схема 5 10АХ механизм белый</v>
      </c>
      <c r="F1170" s="383" t="str">
        <v>шт</v>
      </c>
      <c r="G1170" s="383">
        <v>50</v>
      </c>
      <c r="H1170" s="384">
        <v>178.27</v>
      </c>
      <c r="I1170" s="384">
        <v>8913.5</v>
      </c>
      <c r="J1170" s="384">
        <v>0</v>
      </c>
      <c r="K1170" s="407">
        <f t="shared" si="18"/>
        <v>1</v>
      </c>
    </row>
    <row r="1171" spans="3:11" ht="30" x14ac:dyDescent="0.25">
      <c r="C1171" s="383">
        <v>1029</v>
      </c>
      <c r="D1171" s="385"/>
      <c r="E1171" s="382" t="str">
        <v>Выключатель трехклавишный ATLASDESIGN схема 1+1+1 10АХ механизм белый</v>
      </c>
      <c r="F1171" s="383" t="str">
        <v>шт</v>
      </c>
      <c r="G1171" s="383">
        <v>16</v>
      </c>
      <c r="H1171" s="384">
        <v>274</v>
      </c>
      <c r="I1171" s="384">
        <v>4384</v>
      </c>
      <c r="J1171" s="384">
        <v>0</v>
      </c>
      <c r="K1171" s="407">
        <f t="shared" si="18"/>
        <v>1</v>
      </c>
    </row>
    <row r="1172" spans="3:11" x14ac:dyDescent="0.25">
      <c r="C1172" s="383">
        <v>1030</v>
      </c>
      <c r="D1172" s="385"/>
      <c r="E1172" s="382" t="str">
        <v>Рамка однопостовая ATLASDESIGN белый</v>
      </c>
      <c r="F1172" s="383" t="str">
        <v>шт</v>
      </c>
      <c r="G1172" s="383">
        <v>82</v>
      </c>
      <c r="H1172" s="384">
        <v>44.84</v>
      </c>
      <c r="I1172" s="384">
        <v>3676.88</v>
      </c>
      <c r="J1172" s="384">
        <v>0</v>
      </c>
      <c r="K1172" s="407">
        <f t="shared" si="18"/>
        <v>1</v>
      </c>
    </row>
    <row r="1173" spans="3:11" ht="30" x14ac:dyDescent="0.25">
      <c r="C1173" s="383">
        <v>1031</v>
      </c>
      <c r="D1173" s="385"/>
      <c r="E1173" s="382" t="str">
        <v>Монтаж и подключение выключателей скрытой установки</v>
      </c>
      <c r="F1173" s="383" t="str">
        <v>шт</v>
      </c>
      <c r="G1173" s="383">
        <v>82</v>
      </c>
      <c r="H1173" s="384">
        <v>192.15</v>
      </c>
      <c r="I1173" s="384">
        <v>0</v>
      </c>
      <c r="J1173" s="384">
        <v>15756.3</v>
      </c>
      <c r="K1173" s="407">
        <f t="shared" si="18"/>
        <v>1</v>
      </c>
    </row>
    <row r="1174" spans="3:11" x14ac:dyDescent="0.25">
      <c r="C1174" s="383">
        <v>1032</v>
      </c>
      <c r="D1174" s="385"/>
      <c r="E1174" s="382" t="str">
        <v>КРЗ-0,4</v>
      </c>
      <c r="F1174" s="383" t="str">
        <v>шт</v>
      </c>
      <c r="G1174" s="383">
        <v>16</v>
      </c>
      <c r="H1174" s="384">
        <v>285.02</v>
      </c>
      <c r="I1174" s="384">
        <v>4560.32</v>
      </c>
      <c r="J1174" s="384">
        <v>0</v>
      </c>
      <c r="K1174" s="407">
        <f t="shared" si="18"/>
        <v>1</v>
      </c>
    </row>
    <row r="1175" spans="3:11" x14ac:dyDescent="0.25">
      <c r="C1175" s="383">
        <v>1033</v>
      </c>
      <c r="D1175" s="385"/>
      <c r="E1175" s="382" t="str">
        <v>Монтаж и подключение коробки заземления КРЗ</v>
      </c>
      <c r="F1175" s="383" t="str">
        <v>шт</v>
      </c>
      <c r="G1175" s="383">
        <v>16</v>
      </c>
      <c r="H1175" s="384">
        <v>343.74</v>
      </c>
      <c r="I1175" s="384">
        <v>0</v>
      </c>
      <c r="J1175" s="384">
        <v>5499.84</v>
      </c>
      <c r="K1175" s="407">
        <f t="shared" si="18"/>
        <v>1</v>
      </c>
    </row>
    <row r="1176" spans="3:11" ht="45" x14ac:dyDescent="0.25">
      <c r="C1176" s="383">
        <v>1034</v>
      </c>
      <c r="D1176" s="385"/>
      <c r="E1176" s="382" t="str">
        <v>Звонок Зуммер-1-04 (2ТК) двухтональный без кнопки пластик АБС проводной 220В (Зуммер-1-04 (2ТК))</v>
      </c>
      <c r="F1176" s="383" t="str">
        <v>шт</v>
      </c>
      <c r="G1176" s="383">
        <v>16</v>
      </c>
      <c r="H1176" s="384">
        <v>261.54000000000002</v>
      </c>
      <c r="I1176" s="384">
        <v>4184.6400000000003</v>
      </c>
      <c r="J1176" s="384">
        <v>0</v>
      </c>
      <c r="K1176" s="407">
        <f t="shared" si="18"/>
        <v>1</v>
      </c>
    </row>
    <row r="1177" spans="3:11" x14ac:dyDescent="0.25">
      <c r="C1177" s="383">
        <v>1035</v>
      </c>
      <c r="D1177" s="385"/>
      <c r="E1177" s="382" t="str">
        <v>Беларусь Кнопка для звонков</v>
      </c>
      <c r="F1177" s="383" t="str">
        <v>шт</v>
      </c>
      <c r="G1177" s="383">
        <v>16</v>
      </c>
      <c r="H1177" s="384">
        <v>74.73</v>
      </c>
      <c r="I1177" s="384">
        <v>1195.68</v>
      </c>
      <c r="J1177" s="384">
        <v>0</v>
      </c>
      <c r="K1177" s="407">
        <f t="shared" si="18"/>
        <v>1</v>
      </c>
    </row>
    <row r="1178" spans="3:11" x14ac:dyDescent="0.25">
      <c r="C1178" s="383">
        <v>1036</v>
      </c>
      <c r="D1178" s="385"/>
      <c r="E1178" s="382" t="str">
        <v>Монтаж и подключение звонка</v>
      </c>
      <c r="F1178" s="383" t="str">
        <v>шт</v>
      </c>
      <c r="G1178" s="383">
        <v>16</v>
      </c>
      <c r="H1178" s="384">
        <v>160.13</v>
      </c>
      <c r="I1178" s="384">
        <v>0</v>
      </c>
      <c r="J1178" s="384">
        <v>2562.08</v>
      </c>
      <c r="K1178" s="407">
        <f t="shared" si="18"/>
        <v>1</v>
      </c>
    </row>
    <row r="1179" spans="3:11" x14ac:dyDescent="0.25">
      <c r="C1179" s="383">
        <v>1037</v>
      </c>
      <c r="D1179" s="385"/>
      <c r="E1179" s="382" t="str">
        <v>Монтаж и подключение кнопки звонка</v>
      </c>
      <c r="F1179" s="383" t="str">
        <v>шт</v>
      </c>
      <c r="G1179" s="383">
        <v>16</v>
      </c>
      <c r="H1179" s="384">
        <v>160.13</v>
      </c>
      <c r="I1179" s="384">
        <v>0</v>
      </c>
      <c r="J1179" s="384">
        <v>2562.08</v>
      </c>
      <c r="K1179" s="407">
        <f t="shared" si="18"/>
        <v>1</v>
      </c>
    </row>
    <row r="1180" spans="3:11" x14ac:dyDescent="0.25">
      <c r="C1180" s="383">
        <v>0</v>
      </c>
      <c r="D1180" s="385"/>
      <c r="E1180" s="382" t="str">
        <v>5.Электромонтажные изделия</v>
      </c>
      <c r="F1180" s="383">
        <v>0</v>
      </c>
      <c r="G1180" s="383">
        <v>0</v>
      </c>
      <c r="H1180" s="384">
        <v>0</v>
      </c>
      <c r="I1180" s="384">
        <v>0</v>
      </c>
      <c r="J1180" s="384">
        <v>0</v>
      </c>
      <c r="K1180" s="407">
        <f t="shared" si="18"/>
        <v>1</v>
      </c>
    </row>
    <row r="1181" spans="3:11" x14ac:dyDescent="0.25">
      <c r="C1181" s="383">
        <v>1038</v>
      </c>
      <c r="D1181" s="385"/>
      <c r="E1181" s="382" t="str">
        <v>Скрутка СИЗ-1 2.5-4.5мм желтая</v>
      </c>
      <c r="F1181" s="383" t="str">
        <v>шт</v>
      </c>
      <c r="G1181" s="383">
        <v>200</v>
      </c>
      <c r="H1181" s="384">
        <v>4.0599999999999996</v>
      </c>
      <c r="I1181" s="384">
        <v>812</v>
      </c>
      <c r="J1181" s="384">
        <v>0</v>
      </c>
      <c r="K1181" s="407">
        <f t="shared" si="18"/>
        <v>1</v>
      </c>
    </row>
    <row r="1182" spans="3:11" x14ac:dyDescent="0.25">
      <c r="C1182" s="383">
        <v>1039</v>
      </c>
      <c r="D1182" s="385"/>
      <c r="E1182" s="382" t="str">
        <v>Скрутка СИЗ-1 4-11мм красная</v>
      </c>
      <c r="F1182" s="383" t="str">
        <v>шт</v>
      </c>
      <c r="G1182" s="383">
        <v>1000</v>
      </c>
      <c r="H1182" s="384">
        <v>5.34</v>
      </c>
      <c r="I1182" s="384">
        <v>5340</v>
      </c>
      <c r="J1182" s="384">
        <v>0</v>
      </c>
      <c r="K1182" s="407">
        <f t="shared" si="18"/>
        <v>1</v>
      </c>
    </row>
    <row r="1183" spans="3:11" x14ac:dyDescent="0.25">
      <c r="C1183" s="383">
        <v>1040</v>
      </c>
      <c r="D1183" s="385"/>
      <c r="E1183" s="382" t="str">
        <v>Бирка кабельная У-134 квадрат 55х55 мм</v>
      </c>
      <c r="F1183" s="383" t="str">
        <v>шт</v>
      </c>
      <c r="G1183" s="383">
        <v>16</v>
      </c>
      <c r="H1183" s="384">
        <v>2.46</v>
      </c>
      <c r="I1183" s="384">
        <v>39.36</v>
      </c>
      <c r="J1183" s="384">
        <v>0</v>
      </c>
      <c r="K1183" s="407">
        <f t="shared" si="18"/>
        <v>1</v>
      </c>
    </row>
    <row r="1184" spans="3:11" x14ac:dyDescent="0.25">
      <c r="C1184" s="383">
        <v>1041</v>
      </c>
      <c r="D1184" s="385"/>
      <c r="E1184" s="382" t="str">
        <v>Коробка установочная 68мм (С3М2)</v>
      </c>
      <c r="F1184" s="383" t="str">
        <v>шт</v>
      </c>
      <c r="G1184" s="383">
        <v>32</v>
      </c>
      <c r="H1184" s="384">
        <v>12.81</v>
      </c>
      <c r="I1184" s="384">
        <v>409.92</v>
      </c>
      <c r="J1184" s="384">
        <v>0</v>
      </c>
      <c r="K1184" s="407">
        <f t="shared" si="18"/>
        <v>1</v>
      </c>
    </row>
    <row r="1185" spans="3:11" ht="30" x14ac:dyDescent="0.25">
      <c r="C1185" s="383">
        <v>1042</v>
      </c>
      <c r="D1185" s="385"/>
      <c r="E1185" s="382" t="str">
        <v>Высверливание отверстия в кирпиче и вмазывание установочной коробки</v>
      </c>
      <c r="F1185" s="383" t="str">
        <v>шт</v>
      </c>
      <c r="G1185" s="383">
        <v>32</v>
      </c>
      <c r="H1185" s="384">
        <v>320.25</v>
      </c>
      <c r="I1185" s="384">
        <v>0</v>
      </c>
      <c r="J1185" s="384">
        <v>10248</v>
      </c>
      <c r="K1185" s="407">
        <f t="shared" si="18"/>
        <v>1</v>
      </c>
    </row>
    <row r="1186" spans="3:11" x14ac:dyDescent="0.25">
      <c r="C1186" s="383">
        <v>1043</v>
      </c>
      <c r="D1186" s="385"/>
      <c r="E1186" s="382" t="str">
        <v>Крышка КОН-1М-04</v>
      </c>
      <c r="F1186" s="383" t="str">
        <v>шт</v>
      </c>
      <c r="G1186" s="383">
        <v>183</v>
      </c>
      <c r="H1186" s="384">
        <v>58.21</v>
      </c>
      <c r="I1186" s="384">
        <v>10652.43</v>
      </c>
      <c r="J1186" s="384">
        <v>0</v>
      </c>
      <c r="K1186" s="407">
        <f t="shared" si="18"/>
        <v>1</v>
      </c>
    </row>
    <row r="1187" spans="3:11" x14ac:dyDescent="0.25">
      <c r="C1187" s="383">
        <v>1044</v>
      </c>
      <c r="D1187" s="385"/>
      <c r="E1187" s="382" t="str">
        <v>Монтаж крышки КОН-1М-04</v>
      </c>
      <c r="F1187" s="383" t="str">
        <v>шт</v>
      </c>
      <c r="G1187" s="383">
        <v>183</v>
      </c>
      <c r="H1187" s="384">
        <v>80.06</v>
      </c>
      <c r="I1187" s="384">
        <v>0</v>
      </c>
      <c r="J1187" s="384">
        <v>14650.98</v>
      </c>
      <c r="K1187" s="407">
        <f t="shared" si="18"/>
        <v>1</v>
      </c>
    </row>
    <row r="1188" spans="3:11" x14ac:dyDescent="0.25">
      <c r="C1188" s="383">
        <v>1045</v>
      </c>
      <c r="D1188" s="385"/>
      <c r="E1188" s="382" t="str">
        <v>Подрозетник Ф65мм</v>
      </c>
      <c r="F1188" s="383" t="str">
        <v>шт</v>
      </c>
      <c r="G1188" s="383">
        <v>16</v>
      </c>
      <c r="H1188" s="384">
        <v>53.38</v>
      </c>
      <c r="I1188" s="384">
        <v>854.08</v>
      </c>
      <c r="J1188" s="384">
        <v>0</v>
      </c>
      <c r="K1188" s="407">
        <f t="shared" si="18"/>
        <v>1</v>
      </c>
    </row>
    <row r="1189" spans="3:11" x14ac:dyDescent="0.25">
      <c r="C1189" s="383">
        <v>1046</v>
      </c>
      <c r="D1189" s="385"/>
      <c r="E1189" s="382" t="str">
        <v>Подрозетник Ф100мм</v>
      </c>
      <c r="F1189" s="383" t="str">
        <v>шт</v>
      </c>
      <c r="G1189" s="383">
        <v>16</v>
      </c>
      <c r="H1189" s="384">
        <v>64.05</v>
      </c>
      <c r="I1189" s="384">
        <v>1024.8</v>
      </c>
      <c r="J1189" s="384">
        <v>0</v>
      </c>
      <c r="K1189" s="407">
        <f t="shared" si="18"/>
        <v>1</v>
      </c>
    </row>
    <row r="1190" spans="3:11" x14ac:dyDescent="0.25">
      <c r="C1190" s="383">
        <v>1047</v>
      </c>
      <c r="D1190" s="385"/>
      <c r="E1190" s="382" t="str">
        <v>Монтаж подрозетника</v>
      </c>
      <c r="F1190" s="383" t="str">
        <v>шт</v>
      </c>
      <c r="G1190" s="383">
        <v>32</v>
      </c>
      <c r="H1190" s="384">
        <v>80.06</v>
      </c>
      <c r="I1190" s="384">
        <v>0</v>
      </c>
      <c r="J1190" s="384">
        <v>2561.92</v>
      </c>
      <c r="K1190" s="407">
        <f t="shared" si="18"/>
        <v>1</v>
      </c>
    </row>
    <row r="1191" spans="3:11" x14ac:dyDescent="0.25">
      <c r="C1191" s="383">
        <v>0</v>
      </c>
      <c r="D1191" s="385"/>
      <c r="E1191" s="382" t="str">
        <v>6. Материалы</v>
      </c>
      <c r="F1191" s="383">
        <v>0</v>
      </c>
      <c r="G1191" s="383">
        <v>0</v>
      </c>
      <c r="H1191" s="384">
        <v>0</v>
      </c>
      <c r="I1191" s="384">
        <v>0</v>
      </c>
      <c r="J1191" s="384">
        <v>0</v>
      </c>
      <c r="K1191" s="407">
        <f t="shared" si="18"/>
        <v>1</v>
      </c>
    </row>
    <row r="1192" spans="3:11" ht="30" x14ac:dyDescent="0.25">
      <c r="C1192" s="383">
        <v>1048</v>
      </c>
      <c r="D1192" s="385"/>
      <c r="E1192" s="382" t="str">
        <v>Пена монтажная Roof Complect огнеупорная (890гр)</v>
      </c>
      <c r="F1192" s="383" t="str">
        <v>шт</v>
      </c>
      <c r="G1192" s="383">
        <v>8</v>
      </c>
      <c r="H1192" s="384">
        <v>640.5</v>
      </c>
      <c r="I1192" s="384">
        <v>5124</v>
      </c>
      <c r="J1192" s="384">
        <v>0</v>
      </c>
      <c r="K1192" s="407">
        <f t="shared" si="18"/>
        <v>1</v>
      </c>
    </row>
    <row r="1193" spans="3:11" x14ac:dyDescent="0.25">
      <c r="C1193" s="383">
        <v>1049</v>
      </c>
      <c r="D1193" s="385"/>
      <c r="E1193" s="382" t="str">
        <v>Герметик огнезащитный ведро 10кг</v>
      </c>
      <c r="F1193" s="383" t="str">
        <v>шт</v>
      </c>
      <c r="G1193" s="383">
        <v>1</v>
      </c>
      <c r="H1193" s="384">
        <v>2028.25</v>
      </c>
      <c r="I1193" s="384">
        <v>2028.25</v>
      </c>
      <c r="J1193" s="384">
        <v>0</v>
      </c>
      <c r="K1193" s="407">
        <f t="shared" si="18"/>
        <v>1</v>
      </c>
    </row>
    <row r="1194" spans="3:11" hidden="1" x14ac:dyDescent="0.25">
      <c r="C1194" s="383">
        <v>0</v>
      </c>
      <c r="D1194" s="385"/>
      <c r="E1194" s="382">
        <v>0</v>
      </c>
      <c r="F1194" s="383">
        <v>0</v>
      </c>
      <c r="G1194" s="383">
        <v>0</v>
      </c>
      <c r="H1194" s="384">
        <v>0</v>
      </c>
      <c r="I1194" s="384">
        <v>0</v>
      </c>
      <c r="J1194" s="384">
        <v>0</v>
      </c>
      <c r="K1194" s="407">
        <f t="shared" si="18"/>
        <v>0</v>
      </c>
    </row>
    <row r="1195" spans="3:11" hidden="1" x14ac:dyDescent="0.25">
      <c r="C1195" s="383">
        <v>0</v>
      </c>
      <c r="D1195" s="385"/>
      <c r="E1195" s="382">
        <v>0</v>
      </c>
      <c r="F1195" s="383">
        <v>0</v>
      </c>
      <c r="G1195" s="383">
        <v>0</v>
      </c>
      <c r="H1195" s="384">
        <v>0</v>
      </c>
      <c r="I1195" s="384">
        <v>0</v>
      </c>
      <c r="J1195" s="384">
        <v>0</v>
      </c>
      <c r="K1195" s="407">
        <f t="shared" si="18"/>
        <v>0</v>
      </c>
    </row>
    <row r="1196" spans="3:11" hidden="1" x14ac:dyDescent="0.25">
      <c r="C1196" s="383">
        <v>0</v>
      </c>
      <c r="D1196" s="385"/>
      <c r="E1196" s="382">
        <v>0</v>
      </c>
      <c r="F1196" s="383">
        <v>0</v>
      </c>
      <c r="G1196" s="383">
        <v>0</v>
      </c>
      <c r="H1196" s="384">
        <v>0</v>
      </c>
      <c r="I1196" s="384">
        <v>0</v>
      </c>
      <c r="J1196" s="384">
        <v>0</v>
      </c>
      <c r="K1196" s="407">
        <f t="shared" si="18"/>
        <v>0</v>
      </c>
    </row>
    <row r="1197" spans="3:11" hidden="1" x14ac:dyDescent="0.25">
      <c r="C1197" s="383">
        <v>0</v>
      </c>
      <c r="D1197" s="385"/>
      <c r="E1197" s="382">
        <v>0</v>
      </c>
      <c r="F1197" s="383">
        <v>0</v>
      </c>
      <c r="G1197" s="383">
        <v>0</v>
      </c>
      <c r="H1197" s="384">
        <v>0</v>
      </c>
      <c r="I1197" s="384">
        <v>0</v>
      </c>
      <c r="J1197" s="384">
        <v>0</v>
      </c>
      <c r="K1197" s="407">
        <f t="shared" si="18"/>
        <v>0</v>
      </c>
    </row>
    <row r="1198" spans="3:11" hidden="1" x14ac:dyDescent="0.25">
      <c r="C1198" s="383">
        <v>0</v>
      </c>
      <c r="D1198" s="385"/>
      <c r="E1198" s="382">
        <v>0</v>
      </c>
      <c r="F1198" s="383">
        <v>0</v>
      </c>
      <c r="G1198" s="383">
        <v>0</v>
      </c>
      <c r="H1198" s="384">
        <v>0</v>
      </c>
      <c r="I1198" s="384">
        <v>0</v>
      </c>
      <c r="J1198" s="384">
        <v>0</v>
      </c>
      <c r="K1198" s="407">
        <f t="shared" si="18"/>
        <v>0</v>
      </c>
    </row>
    <row r="1199" spans="3:11" hidden="1" x14ac:dyDescent="0.25">
      <c r="C1199" s="383">
        <v>0</v>
      </c>
      <c r="D1199" s="385"/>
      <c r="E1199" s="382">
        <v>0</v>
      </c>
      <c r="F1199" s="383">
        <v>0</v>
      </c>
      <c r="G1199" s="383">
        <v>0</v>
      </c>
      <c r="H1199" s="384">
        <v>0</v>
      </c>
      <c r="I1199" s="384">
        <v>0</v>
      </c>
      <c r="J1199" s="384">
        <v>0</v>
      </c>
      <c r="K1199" s="407">
        <f t="shared" si="18"/>
        <v>0</v>
      </c>
    </row>
    <row r="1200" spans="3:11" hidden="1" x14ac:dyDescent="0.25">
      <c r="C1200" s="383">
        <v>0</v>
      </c>
      <c r="D1200" s="385"/>
      <c r="E1200" s="382">
        <v>0</v>
      </c>
      <c r="F1200" s="383">
        <v>0</v>
      </c>
      <c r="G1200" s="383">
        <v>0</v>
      </c>
      <c r="H1200" s="384">
        <v>0</v>
      </c>
      <c r="I1200" s="384">
        <v>0</v>
      </c>
      <c r="J1200" s="384">
        <v>0</v>
      </c>
      <c r="K1200" s="407">
        <f t="shared" si="18"/>
        <v>0</v>
      </c>
    </row>
    <row r="1201" spans="3:11" hidden="1" x14ac:dyDescent="0.25">
      <c r="C1201" s="383">
        <v>0</v>
      </c>
      <c r="D1201" s="385"/>
      <c r="E1201" s="382">
        <v>0</v>
      </c>
      <c r="F1201" s="383">
        <v>0</v>
      </c>
      <c r="G1201" s="383">
        <v>0</v>
      </c>
      <c r="H1201" s="384">
        <v>0</v>
      </c>
      <c r="I1201" s="384">
        <v>0</v>
      </c>
      <c r="J1201" s="384">
        <v>0</v>
      </c>
      <c r="K1201" s="407">
        <f t="shared" si="18"/>
        <v>0</v>
      </c>
    </row>
    <row r="1202" spans="3:11" hidden="1" x14ac:dyDescent="0.25">
      <c r="C1202" s="383">
        <v>0</v>
      </c>
      <c r="D1202" s="385"/>
      <c r="E1202" s="382">
        <v>0</v>
      </c>
      <c r="F1202" s="383">
        <v>0</v>
      </c>
      <c r="G1202" s="383">
        <v>0</v>
      </c>
      <c r="H1202" s="384">
        <v>0</v>
      </c>
      <c r="I1202" s="384">
        <v>0</v>
      </c>
      <c r="J1202" s="384">
        <v>0</v>
      </c>
      <c r="K1202" s="407">
        <f t="shared" si="18"/>
        <v>0</v>
      </c>
    </row>
    <row r="1203" spans="3:11" hidden="1" x14ac:dyDescent="0.25">
      <c r="C1203" s="383">
        <v>0</v>
      </c>
      <c r="D1203" s="385"/>
      <c r="E1203" s="382">
        <v>0</v>
      </c>
      <c r="F1203" s="383">
        <v>0</v>
      </c>
      <c r="G1203" s="383">
        <v>0</v>
      </c>
      <c r="H1203" s="384">
        <v>0</v>
      </c>
      <c r="I1203" s="384">
        <v>0</v>
      </c>
      <c r="J1203" s="384">
        <v>0</v>
      </c>
      <c r="K1203" s="407">
        <f t="shared" si="18"/>
        <v>0</v>
      </c>
    </row>
    <row r="1204" spans="3:11" hidden="1" x14ac:dyDescent="0.25">
      <c r="C1204" s="383">
        <v>0</v>
      </c>
      <c r="D1204" s="385"/>
      <c r="E1204" s="382">
        <v>0</v>
      </c>
      <c r="F1204" s="383">
        <v>0</v>
      </c>
      <c r="G1204" s="383">
        <v>0</v>
      </c>
      <c r="H1204" s="384">
        <v>0</v>
      </c>
      <c r="I1204" s="384">
        <v>0</v>
      </c>
      <c r="J1204" s="384">
        <v>0</v>
      </c>
      <c r="K1204" s="407">
        <f t="shared" si="18"/>
        <v>0</v>
      </c>
    </row>
    <row r="1205" spans="3:11" hidden="1" x14ac:dyDescent="0.25">
      <c r="C1205" s="383">
        <v>0</v>
      </c>
      <c r="D1205" s="385"/>
      <c r="E1205" s="382">
        <v>0</v>
      </c>
      <c r="F1205" s="383">
        <v>0</v>
      </c>
      <c r="G1205" s="383">
        <v>0</v>
      </c>
      <c r="H1205" s="384">
        <v>0</v>
      </c>
      <c r="I1205" s="384">
        <v>0</v>
      </c>
      <c r="J1205" s="384">
        <v>0</v>
      </c>
      <c r="K1205" s="407">
        <f t="shared" si="18"/>
        <v>0</v>
      </c>
    </row>
    <row r="1206" spans="3:11" hidden="1" x14ac:dyDescent="0.25">
      <c r="C1206" s="383">
        <v>0</v>
      </c>
      <c r="D1206" s="385"/>
      <c r="E1206" s="382">
        <v>0</v>
      </c>
      <c r="F1206" s="383">
        <v>0</v>
      </c>
      <c r="G1206" s="383">
        <v>0</v>
      </c>
      <c r="H1206" s="384">
        <v>0</v>
      </c>
      <c r="I1206" s="384">
        <v>0</v>
      </c>
      <c r="J1206" s="384">
        <v>0</v>
      </c>
      <c r="K1206" s="407">
        <f t="shared" si="18"/>
        <v>0</v>
      </c>
    </row>
    <row r="1207" spans="3:11" hidden="1" x14ac:dyDescent="0.25">
      <c r="C1207" s="383">
        <v>0</v>
      </c>
      <c r="D1207" s="385"/>
      <c r="E1207" s="382">
        <v>0</v>
      </c>
      <c r="F1207" s="383">
        <v>0</v>
      </c>
      <c r="G1207" s="383">
        <v>0</v>
      </c>
      <c r="H1207" s="384">
        <v>0</v>
      </c>
      <c r="I1207" s="384">
        <v>0</v>
      </c>
      <c r="J1207" s="384">
        <v>0</v>
      </c>
      <c r="K1207" s="407">
        <f t="shared" si="18"/>
        <v>0</v>
      </c>
    </row>
    <row r="1208" spans="3:11" hidden="1" x14ac:dyDescent="0.25">
      <c r="C1208" s="383">
        <v>0</v>
      </c>
      <c r="D1208" s="385"/>
      <c r="E1208" s="382">
        <v>0</v>
      </c>
      <c r="F1208" s="383">
        <v>0</v>
      </c>
      <c r="G1208" s="383">
        <v>0</v>
      </c>
      <c r="H1208" s="384">
        <v>0</v>
      </c>
      <c r="I1208" s="384">
        <v>0</v>
      </c>
      <c r="J1208" s="384">
        <v>0</v>
      </c>
      <c r="K1208" s="407">
        <f t="shared" si="18"/>
        <v>0</v>
      </c>
    </row>
    <row r="1209" spans="3:11" hidden="1" x14ac:dyDescent="0.25">
      <c r="C1209" s="383">
        <v>0</v>
      </c>
      <c r="D1209" s="385"/>
      <c r="E1209" s="382">
        <v>0</v>
      </c>
      <c r="F1209" s="383">
        <v>0</v>
      </c>
      <c r="G1209" s="383">
        <v>0</v>
      </c>
      <c r="H1209" s="384">
        <v>0</v>
      </c>
      <c r="I1209" s="384">
        <v>0</v>
      </c>
      <c r="J1209" s="384">
        <v>0</v>
      </c>
      <c r="K1209" s="407">
        <f t="shared" si="18"/>
        <v>0</v>
      </c>
    </row>
    <row r="1210" spans="3:11" hidden="1" x14ac:dyDescent="0.25">
      <c r="C1210" s="383">
        <v>0</v>
      </c>
      <c r="D1210" s="385"/>
      <c r="E1210" s="382">
        <v>0</v>
      </c>
      <c r="F1210" s="383">
        <v>0</v>
      </c>
      <c r="G1210" s="383">
        <v>0</v>
      </c>
      <c r="H1210" s="384">
        <v>0</v>
      </c>
      <c r="I1210" s="384">
        <v>0</v>
      </c>
      <c r="J1210" s="384">
        <v>0</v>
      </c>
      <c r="K1210" s="407">
        <f t="shared" si="18"/>
        <v>0</v>
      </c>
    </row>
    <row r="1211" spans="3:11" hidden="1" x14ac:dyDescent="0.25">
      <c r="C1211" s="383">
        <v>0</v>
      </c>
      <c r="D1211" s="385"/>
      <c r="E1211" s="382">
        <v>0</v>
      </c>
      <c r="F1211" s="383">
        <v>0</v>
      </c>
      <c r="G1211" s="383">
        <v>0</v>
      </c>
      <c r="H1211" s="384">
        <v>0</v>
      </c>
      <c r="I1211" s="384">
        <v>0</v>
      </c>
      <c r="J1211" s="384">
        <v>0</v>
      </c>
      <c r="K1211" s="407">
        <f t="shared" si="18"/>
        <v>0</v>
      </c>
    </row>
    <row r="1212" spans="3:11" hidden="1" x14ac:dyDescent="0.25">
      <c r="C1212" s="383">
        <v>0</v>
      </c>
      <c r="D1212" s="385"/>
      <c r="E1212" s="382">
        <v>0</v>
      </c>
      <c r="F1212" s="383">
        <v>0</v>
      </c>
      <c r="G1212" s="383">
        <v>0</v>
      </c>
      <c r="H1212" s="384">
        <v>0</v>
      </c>
      <c r="I1212" s="384">
        <v>0</v>
      </c>
      <c r="J1212" s="384">
        <v>0</v>
      </c>
      <c r="K1212" s="407">
        <f t="shared" si="18"/>
        <v>0</v>
      </c>
    </row>
    <row r="1213" spans="3:11" hidden="1" x14ac:dyDescent="0.25">
      <c r="C1213" s="383">
        <v>0</v>
      </c>
      <c r="D1213" s="385"/>
      <c r="E1213" s="382">
        <v>0</v>
      </c>
      <c r="F1213" s="383">
        <v>0</v>
      </c>
      <c r="G1213" s="383">
        <v>0</v>
      </c>
      <c r="H1213" s="384">
        <v>0</v>
      </c>
      <c r="I1213" s="384">
        <v>0</v>
      </c>
      <c r="J1213" s="384">
        <v>0</v>
      </c>
      <c r="K1213" s="407">
        <f t="shared" si="18"/>
        <v>0</v>
      </c>
    </row>
    <row r="1214" spans="3:11" hidden="1" x14ac:dyDescent="0.25">
      <c r="C1214" s="383">
        <v>0</v>
      </c>
      <c r="D1214" s="385"/>
      <c r="E1214" s="382">
        <v>0</v>
      </c>
      <c r="F1214" s="383">
        <v>0</v>
      </c>
      <c r="G1214" s="383">
        <v>0</v>
      </c>
      <c r="H1214" s="384">
        <v>0</v>
      </c>
      <c r="I1214" s="384">
        <v>0</v>
      </c>
      <c r="J1214" s="384">
        <v>0</v>
      </c>
      <c r="K1214" s="407">
        <f t="shared" si="18"/>
        <v>0</v>
      </c>
    </row>
    <row r="1215" spans="3:11" hidden="1" x14ac:dyDescent="0.25">
      <c r="C1215" s="383">
        <v>0</v>
      </c>
      <c r="D1215" s="385"/>
      <c r="E1215" s="382">
        <v>0</v>
      </c>
      <c r="F1215" s="383">
        <v>0</v>
      </c>
      <c r="G1215" s="383">
        <v>0</v>
      </c>
      <c r="H1215" s="384">
        <v>0</v>
      </c>
      <c r="I1215" s="384">
        <v>0</v>
      </c>
      <c r="J1215" s="384">
        <v>0</v>
      </c>
      <c r="K1215" s="407">
        <f t="shared" si="18"/>
        <v>0</v>
      </c>
    </row>
    <row r="1216" spans="3:11" hidden="1" x14ac:dyDescent="0.25">
      <c r="C1216" s="383">
        <v>0</v>
      </c>
      <c r="D1216" s="385"/>
      <c r="E1216" s="382">
        <v>0</v>
      </c>
      <c r="F1216" s="383">
        <v>0</v>
      </c>
      <c r="G1216" s="383">
        <v>0</v>
      </c>
      <c r="H1216" s="384">
        <v>0</v>
      </c>
      <c r="I1216" s="384">
        <v>0</v>
      </c>
      <c r="J1216" s="384">
        <v>0</v>
      </c>
      <c r="K1216" s="407">
        <f t="shared" si="18"/>
        <v>0</v>
      </c>
    </row>
    <row r="1217" spans="3:11" hidden="1" x14ac:dyDescent="0.25">
      <c r="C1217" s="383">
        <v>0</v>
      </c>
      <c r="D1217" s="385"/>
      <c r="E1217" s="382">
        <v>0</v>
      </c>
      <c r="F1217" s="383">
        <v>0</v>
      </c>
      <c r="G1217" s="383">
        <v>0</v>
      </c>
      <c r="H1217" s="384">
        <v>0</v>
      </c>
      <c r="I1217" s="384">
        <v>0</v>
      </c>
      <c r="J1217" s="384">
        <v>0</v>
      </c>
      <c r="K1217" s="407">
        <f t="shared" si="18"/>
        <v>0</v>
      </c>
    </row>
    <row r="1218" spans="3:11" hidden="1" x14ac:dyDescent="0.25">
      <c r="C1218" s="383">
        <v>0</v>
      </c>
      <c r="D1218" s="385"/>
      <c r="E1218" s="382">
        <v>0</v>
      </c>
      <c r="F1218" s="383">
        <v>0</v>
      </c>
      <c r="G1218" s="383">
        <v>0</v>
      </c>
      <c r="H1218" s="384">
        <v>0</v>
      </c>
      <c r="I1218" s="384">
        <v>0</v>
      </c>
      <c r="J1218" s="384">
        <v>0</v>
      </c>
      <c r="K1218" s="407">
        <f t="shared" si="18"/>
        <v>0</v>
      </c>
    </row>
    <row r="1219" spans="3:11" hidden="1" x14ac:dyDescent="0.25">
      <c r="C1219" s="383">
        <v>0</v>
      </c>
      <c r="D1219" s="385"/>
      <c r="E1219" s="382">
        <v>0</v>
      </c>
      <c r="F1219" s="383">
        <v>0</v>
      </c>
      <c r="G1219" s="383">
        <v>0</v>
      </c>
      <c r="H1219" s="384">
        <v>0</v>
      </c>
      <c r="I1219" s="384">
        <v>0</v>
      </c>
      <c r="J1219" s="384">
        <v>0</v>
      </c>
      <c r="K1219" s="407">
        <f t="shared" si="18"/>
        <v>0</v>
      </c>
    </row>
    <row r="1220" spans="3:11" hidden="1" x14ac:dyDescent="0.25">
      <c r="C1220" s="383">
        <v>0</v>
      </c>
      <c r="D1220" s="385"/>
      <c r="E1220" s="382">
        <v>0</v>
      </c>
      <c r="F1220" s="383">
        <v>0</v>
      </c>
      <c r="G1220" s="383">
        <v>0</v>
      </c>
      <c r="H1220" s="384">
        <v>0</v>
      </c>
      <c r="I1220" s="384">
        <v>0</v>
      </c>
      <c r="J1220" s="384">
        <v>0</v>
      </c>
      <c r="K1220" s="407">
        <f t="shared" si="18"/>
        <v>0</v>
      </c>
    </row>
    <row r="1221" spans="3:11" hidden="1" x14ac:dyDescent="0.25">
      <c r="C1221" s="383">
        <v>0</v>
      </c>
      <c r="D1221" s="385"/>
      <c r="E1221" s="382">
        <v>0</v>
      </c>
      <c r="F1221" s="383">
        <v>0</v>
      </c>
      <c r="G1221" s="383">
        <v>0</v>
      </c>
      <c r="H1221" s="384">
        <v>0</v>
      </c>
      <c r="I1221" s="384">
        <v>0</v>
      </c>
      <c r="J1221" s="384">
        <v>0</v>
      </c>
      <c r="K1221" s="407">
        <f t="shared" si="18"/>
        <v>0</v>
      </c>
    </row>
    <row r="1222" spans="3:11" hidden="1" x14ac:dyDescent="0.25">
      <c r="C1222" s="383">
        <v>0</v>
      </c>
      <c r="D1222" s="385"/>
      <c r="E1222" s="382">
        <v>0</v>
      </c>
      <c r="F1222" s="383">
        <v>0</v>
      </c>
      <c r="G1222" s="383">
        <v>0</v>
      </c>
      <c r="H1222" s="384">
        <v>0</v>
      </c>
      <c r="I1222" s="384">
        <v>0</v>
      </c>
      <c r="J1222" s="384">
        <v>0</v>
      </c>
      <c r="K1222" s="407">
        <f t="shared" si="18"/>
        <v>0</v>
      </c>
    </row>
    <row r="1223" spans="3:11" hidden="1" x14ac:dyDescent="0.25">
      <c r="C1223" s="383">
        <v>0</v>
      </c>
      <c r="D1223" s="385"/>
      <c r="E1223" s="382">
        <v>0</v>
      </c>
      <c r="F1223" s="383">
        <v>0</v>
      </c>
      <c r="G1223" s="383">
        <v>0</v>
      </c>
      <c r="H1223" s="384">
        <v>0</v>
      </c>
      <c r="I1223" s="384">
        <v>0</v>
      </c>
      <c r="J1223" s="384">
        <v>0</v>
      </c>
      <c r="K1223" s="407">
        <f t="shared" si="18"/>
        <v>0</v>
      </c>
    </row>
    <row r="1224" spans="3:11" hidden="1" x14ac:dyDescent="0.25">
      <c r="C1224" s="383">
        <v>0</v>
      </c>
      <c r="D1224" s="385"/>
      <c r="E1224" s="382">
        <v>0</v>
      </c>
      <c r="F1224" s="383">
        <v>0</v>
      </c>
      <c r="G1224" s="383">
        <v>0</v>
      </c>
      <c r="H1224" s="384">
        <v>0</v>
      </c>
      <c r="I1224" s="384">
        <v>0</v>
      </c>
      <c r="J1224" s="384">
        <v>0</v>
      </c>
      <c r="K1224" s="407">
        <f t="shared" si="18"/>
        <v>0</v>
      </c>
    </row>
    <row r="1225" spans="3:11" hidden="1" x14ac:dyDescent="0.25">
      <c r="C1225" s="383">
        <v>0</v>
      </c>
      <c r="D1225" s="385"/>
      <c r="E1225" s="382">
        <v>0</v>
      </c>
      <c r="F1225" s="383">
        <v>0</v>
      </c>
      <c r="G1225" s="383">
        <v>0</v>
      </c>
      <c r="H1225" s="384">
        <v>0</v>
      </c>
      <c r="I1225" s="384">
        <v>0</v>
      </c>
      <c r="J1225" s="384">
        <v>0</v>
      </c>
      <c r="K1225" s="407">
        <f t="shared" si="18"/>
        <v>0</v>
      </c>
    </row>
    <row r="1226" spans="3:11" hidden="1" x14ac:dyDescent="0.25">
      <c r="C1226" s="383">
        <v>0</v>
      </c>
      <c r="D1226" s="385"/>
      <c r="E1226" s="382">
        <v>0</v>
      </c>
      <c r="F1226" s="383">
        <v>0</v>
      </c>
      <c r="G1226" s="383">
        <v>0</v>
      </c>
      <c r="H1226" s="384">
        <v>0</v>
      </c>
      <c r="I1226" s="384">
        <v>0</v>
      </c>
      <c r="J1226" s="384">
        <v>0</v>
      </c>
      <c r="K1226" s="407">
        <f t="shared" si="18"/>
        <v>0</v>
      </c>
    </row>
    <row r="1227" spans="3:11" hidden="1" x14ac:dyDescent="0.25">
      <c r="C1227" s="383">
        <v>0</v>
      </c>
      <c r="D1227" s="385"/>
      <c r="E1227" s="382">
        <v>0</v>
      </c>
      <c r="F1227" s="383">
        <v>0</v>
      </c>
      <c r="G1227" s="383">
        <v>0</v>
      </c>
      <c r="H1227" s="384">
        <v>0</v>
      </c>
      <c r="I1227" s="384">
        <v>0</v>
      </c>
      <c r="J1227" s="384">
        <v>0</v>
      </c>
      <c r="K1227" s="407">
        <f t="shared" si="18"/>
        <v>0</v>
      </c>
    </row>
    <row r="1228" spans="3:11" hidden="1" x14ac:dyDescent="0.25">
      <c r="C1228" s="383">
        <v>0</v>
      </c>
      <c r="D1228" s="385"/>
      <c r="E1228" s="382">
        <v>0</v>
      </c>
      <c r="F1228" s="383">
        <v>0</v>
      </c>
      <c r="G1228" s="383">
        <v>0</v>
      </c>
      <c r="H1228" s="384">
        <v>0</v>
      </c>
      <c r="I1228" s="384">
        <v>0</v>
      </c>
      <c r="J1228" s="384">
        <v>0</v>
      </c>
      <c r="K1228" s="407">
        <f t="shared" si="18"/>
        <v>0</v>
      </c>
    </row>
    <row r="1229" spans="3:11" hidden="1" x14ac:dyDescent="0.25">
      <c r="C1229" s="383">
        <v>0</v>
      </c>
      <c r="D1229" s="385"/>
      <c r="E1229" s="382">
        <v>0</v>
      </c>
      <c r="F1229" s="383">
        <v>0</v>
      </c>
      <c r="G1229" s="383">
        <v>0</v>
      </c>
      <c r="H1229" s="384">
        <v>0</v>
      </c>
      <c r="I1229" s="384">
        <v>0</v>
      </c>
      <c r="J1229" s="384">
        <v>0</v>
      </c>
      <c r="K1229" s="407">
        <f t="shared" si="18"/>
        <v>0</v>
      </c>
    </row>
    <row r="1230" spans="3:11" hidden="1" x14ac:dyDescent="0.25">
      <c r="C1230" s="383">
        <v>0</v>
      </c>
      <c r="D1230" s="385"/>
      <c r="E1230" s="382">
        <v>0</v>
      </c>
      <c r="F1230" s="383">
        <v>0</v>
      </c>
      <c r="G1230" s="383">
        <v>0</v>
      </c>
      <c r="H1230" s="384">
        <v>0</v>
      </c>
      <c r="I1230" s="384">
        <v>0</v>
      </c>
      <c r="J1230" s="384">
        <v>0</v>
      </c>
      <c r="K1230" s="407">
        <f t="shared" si="18"/>
        <v>0</v>
      </c>
    </row>
    <row r="1231" spans="3:11" hidden="1" x14ac:dyDescent="0.25">
      <c r="C1231" s="383">
        <v>0</v>
      </c>
      <c r="D1231" s="385"/>
      <c r="E1231" s="382">
        <v>0</v>
      </c>
      <c r="F1231" s="383">
        <v>0</v>
      </c>
      <c r="G1231" s="383">
        <v>0</v>
      </c>
      <c r="H1231" s="384">
        <v>0</v>
      </c>
      <c r="I1231" s="384">
        <v>0</v>
      </c>
      <c r="J1231" s="384">
        <v>0</v>
      </c>
      <c r="K1231" s="407">
        <f t="shared" si="18"/>
        <v>0</v>
      </c>
    </row>
    <row r="1232" spans="3:11" hidden="1" x14ac:dyDescent="0.25">
      <c r="C1232" s="383">
        <v>0</v>
      </c>
      <c r="D1232" s="385"/>
      <c r="E1232" s="382">
        <v>0</v>
      </c>
      <c r="F1232" s="383">
        <v>0</v>
      </c>
      <c r="G1232" s="383">
        <v>0</v>
      </c>
      <c r="H1232" s="384">
        <v>0</v>
      </c>
      <c r="I1232" s="384">
        <v>0</v>
      </c>
      <c r="J1232" s="384">
        <v>0</v>
      </c>
      <c r="K1232" s="407">
        <f t="shared" ref="K1232:K1295" si="19">IF(E1232&gt;0,1,0)</f>
        <v>0</v>
      </c>
    </row>
    <row r="1233" spans="3:11" hidden="1" x14ac:dyDescent="0.25">
      <c r="C1233" s="383">
        <v>0</v>
      </c>
      <c r="D1233" s="385"/>
      <c r="E1233" s="382">
        <v>0</v>
      </c>
      <c r="F1233" s="383">
        <v>0</v>
      </c>
      <c r="G1233" s="383">
        <v>0</v>
      </c>
      <c r="H1233" s="384">
        <v>0</v>
      </c>
      <c r="I1233" s="384">
        <v>0</v>
      </c>
      <c r="J1233" s="384">
        <v>0</v>
      </c>
      <c r="K1233" s="407">
        <f t="shared" si="19"/>
        <v>0</v>
      </c>
    </row>
    <row r="1234" spans="3:11" hidden="1" x14ac:dyDescent="0.25">
      <c r="C1234" s="383">
        <v>0</v>
      </c>
      <c r="D1234" s="385"/>
      <c r="E1234" s="382">
        <v>0</v>
      </c>
      <c r="F1234" s="383">
        <v>0</v>
      </c>
      <c r="G1234" s="383">
        <v>0</v>
      </c>
      <c r="H1234" s="384">
        <v>0</v>
      </c>
      <c r="I1234" s="384">
        <v>0</v>
      </c>
      <c r="J1234" s="384">
        <v>0</v>
      </c>
      <c r="K1234" s="407">
        <f t="shared" si="19"/>
        <v>0</v>
      </c>
    </row>
    <row r="1235" spans="3:11" hidden="1" x14ac:dyDescent="0.25">
      <c r="C1235" s="383">
        <v>0</v>
      </c>
      <c r="D1235" s="385"/>
      <c r="E1235" s="382">
        <v>0</v>
      </c>
      <c r="F1235" s="383">
        <v>0</v>
      </c>
      <c r="G1235" s="383">
        <v>0</v>
      </c>
      <c r="H1235" s="384">
        <v>0</v>
      </c>
      <c r="I1235" s="384">
        <v>0</v>
      </c>
      <c r="J1235" s="384">
        <v>0</v>
      </c>
      <c r="K1235" s="407">
        <f t="shared" si="19"/>
        <v>0</v>
      </c>
    </row>
    <row r="1236" spans="3:11" hidden="1" x14ac:dyDescent="0.25">
      <c r="C1236" s="383">
        <v>0</v>
      </c>
      <c r="D1236" s="385"/>
      <c r="E1236" s="382">
        <v>0</v>
      </c>
      <c r="F1236" s="383">
        <v>0</v>
      </c>
      <c r="G1236" s="383">
        <v>0</v>
      </c>
      <c r="H1236" s="384">
        <v>0</v>
      </c>
      <c r="I1236" s="384">
        <v>0</v>
      </c>
      <c r="J1236" s="384">
        <v>0</v>
      </c>
      <c r="K1236" s="407">
        <f t="shared" si="19"/>
        <v>0</v>
      </c>
    </row>
    <row r="1237" spans="3:11" hidden="1" x14ac:dyDescent="0.25">
      <c r="C1237" s="383">
        <v>0</v>
      </c>
      <c r="D1237" s="385"/>
      <c r="E1237" s="382">
        <v>0</v>
      </c>
      <c r="F1237" s="383">
        <v>0</v>
      </c>
      <c r="G1237" s="383">
        <v>0</v>
      </c>
      <c r="H1237" s="384">
        <v>0</v>
      </c>
      <c r="I1237" s="384">
        <v>0</v>
      </c>
      <c r="J1237" s="384">
        <v>0</v>
      </c>
      <c r="K1237" s="407">
        <f t="shared" si="19"/>
        <v>0</v>
      </c>
    </row>
    <row r="1238" spans="3:11" hidden="1" x14ac:dyDescent="0.25">
      <c r="C1238" s="383">
        <v>0</v>
      </c>
      <c r="D1238" s="385"/>
      <c r="E1238" s="382">
        <v>0</v>
      </c>
      <c r="F1238" s="383">
        <v>0</v>
      </c>
      <c r="G1238" s="383">
        <v>0</v>
      </c>
      <c r="H1238" s="384">
        <v>0</v>
      </c>
      <c r="I1238" s="384">
        <v>0</v>
      </c>
      <c r="J1238" s="384">
        <v>0</v>
      </c>
      <c r="K1238" s="407">
        <f t="shared" si="19"/>
        <v>0</v>
      </c>
    </row>
    <row r="1239" spans="3:11" hidden="1" x14ac:dyDescent="0.25">
      <c r="C1239" s="383">
        <v>0</v>
      </c>
      <c r="D1239" s="385"/>
      <c r="E1239" s="382">
        <v>0</v>
      </c>
      <c r="F1239" s="383">
        <v>0</v>
      </c>
      <c r="G1239" s="383">
        <v>0</v>
      </c>
      <c r="H1239" s="384">
        <v>0</v>
      </c>
      <c r="I1239" s="384">
        <v>0</v>
      </c>
      <c r="J1239" s="384">
        <v>0</v>
      </c>
      <c r="K1239" s="407">
        <f t="shared" si="19"/>
        <v>0</v>
      </c>
    </row>
    <row r="1240" spans="3:11" hidden="1" x14ac:dyDescent="0.25">
      <c r="C1240" s="383">
        <v>0</v>
      </c>
      <c r="D1240" s="385"/>
      <c r="E1240" s="382">
        <v>0</v>
      </c>
      <c r="F1240" s="383">
        <v>0</v>
      </c>
      <c r="G1240" s="383">
        <v>0</v>
      </c>
      <c r="H1240" s="384">
        <v>0</v>
      </c>
      <c r="I1240" s="384">
        <v>0</v>
      </c>
      <c r="J1240" s="384">
        <v>0</v>
      </c>
      <c r="K1240" s="407">
        <f t="shared" si="19"/>
        <v>0</v>
      </c>
    </row>
    <row r="1241" spans="3:11" hidden="1" x14ac:dyDescent="0.25">
      <c r="C1241" s="383">
        <v>0</v>
      </c>
      <c r="D1241" s="385"/>
      <c r="E1241" s="382">
        <v>0</v>
      </c>
      <c r="F1241" s="383">
        <v>0</v>
      </c>
      <c r="G1241" s="383">
        <v>0</v>
      </c>
      <c r="H1241" s="384">
        <v>0</v>
      </c>
      <c r="I1241" s="384">
        <v>0</v>
      </c>
      <c r="J1241" s="384">
        <v>0</v>
      </c>
      <c r="K1241" s="407">
        <f t="shared" si="19"/>
        <v>0</v>
      </c>
    </row>
    <row r="1242" spans="3:11" hidden="1" x14ac:dyDescent="0.25">
      <c r="C1242" s="383">
        <v>0</v>
      </c>
      <c r="D1242" s="385"/>
      <c r="E1242" s="382">
        <v>0</v>
      </c>
      <c r="F1242" s="383">
        <v>0</v>
      </c>
      <c r="G1242" s="383">
        <v>0</v>
      </c>
      <c r="H1242" s="384">
        <v>0</v>
      </c>
      <c r="I1242" s="384">
        <v>0</v>
      </c>
      <c r="J1242" s="384">
        <v>0</v>
      </c>
      <c r="K1242" s="407">
        <f t="shared" si="19"/>
        <v>0</v>
      </c>
    </row>
    <row r="1243" spans="3:11" hidden="1" x14ac:dyDescent="0.25">
      <c r="C1243" s="383">
        <v>0</v>
      </c>
      <c r="D1243" s="385"/>
      <c r="E1243" s="382">
        <v>0</v>
      </c>
      <c r="F1243" s="383">
        <v>0</v>
      </c>
      <c r="G1243" s="383">
        <v>0</v>
      </c>
      <c r="H1243" s="384">
        <v>0</v>
      </c>
      <c r="I1243" s="384">
        <v>0</v>
      </c>
      <c r="J1243" s="384">
        <v>0</v>
      </c>
      <c r="K1243" s="407">
        <f t="shared" si="19"/>
        <v>0</v>
      </c>
    </row>
    <row r="1244" spans="3:11" hidden="1" x14ac:dyDescent="0.25">
      <c r="C1244" s="383">
        <v>0</v>
      </c>
      <c r="D1244" s="385"/>
      <c r="E1244" s="382">
        <v>0</v>
      </c>
      <c r="F1244" s="383">
        <v>0</v>
      </c>
      <c r="G1244" s="383">
        <v>0</v>
      </c>
      <c r="H1244" s="384">
        <v>0</v>
      </c>
      <c r="I1244" s="384">
        <v>0</v>
      </c>
      <c r="J1244" s="384">
        <v>0</v>
      </c>
      <c r="K1244" s="407">
        <f t="shared" si="19"/>
        <v>0</v>
      </c>
    </row>
    <row r="1245" spans="3:11" hidden="1" x14ac:dyDescent="0.25">
      <c r="C1245" s="383">
        <v>0</v>
      </c>
      <c r="D1245" s="385"/>
      <c r="E1245" s="382">
        <v>0</v>
      </c>
      <c r="F1245" s="383">
        <v>0</v>
      </c>
      <c r="G1245" s="383">
        <v>0</v>
      </c>
      <c r="H1245" s="384">
        <v>0</v>
      </c>
      <c r="I1245" s="384">
        <v>0</v>
      </c>
      <c r="J1245" s="384">
        <v>0</v>
      </c>
      <c r="K1245" s="407">
        <f t="shared" si="19"/>
        <v>0</v>
      </c>
    </row>
    <row r="1246" spans="3:11" hidden="1" x14ac:dyDescent="0.25">
      <c r="C1246" s="383">
        <v>0</v>
      </c>
      <c r="D1246" s="385"/>
      <c r="E1246" s="382">
        <v>0</v>
      </c>
      <c r="F1246" s="383">
        <v>0</v>
      </c>
      <c r="G1246" s="383">
        <v>0</v>
      </c>
      <c r="H1246" s="384">
        <v>0</v>
      </c>
      <c r="I1246" s="384">
        <v>0</v>
      </c>
      <c r="J1246" s="384">
        <v>0</v>
      </c>
      <c r="K1246" s="407">
        <f t="shared" si="19"/>
        <v>0</v>
      </c>
    </row>
    <row r="1247" spans="3:11" hidden="1" x14ac:dyDescent="0.25">
      <c r="C1247" s="383">
        <v>0</v>
      </c>
      <c r="D1247" s="385"/>
      <c r="E1247" s="382">
        <v>0</v>
      </c>
      <c r="F1247" s="383">
        <v>0</v>
      </c>
      <c r="G1247" s="383">
        <v>0</v>
      </c>
      <c r="H1247" s="384">
        <v>0</v>
      </c>
      <c r="I1247" s="384">
        <v>0</v>
      </c>
      <c r="J1247" s="384">
        <v>0</v>
      </c>
      <c r="K1247" s="407">
        <f t="shared" si="19"/>
        <v>0</v>
      </c>
    </row>
    <row r="1248" spans="3:11" hidden="1" x14ac:dyDescent="0.25">
      <c r="C1248" s="383">
        <v>0</v>
      </c>
      <c r="D1248" s="385"/>
      <c r="E1248" s="382">
        <v>0</v>
      </c>
      <c r="F1248" s="383">
        <v>0</v>
      </c>
      <c r="G1248" s="383">
        <v>0</v>
      </c>
      <c r="H1248" s="384">
        <v>0</v>
      </c>
      <c r="I1248" s="384">
        <v>0</v>
      </c>
      <c r="J1248" s="384">
        <v>0</v>
      </c>
      <c r="K1248" s="407">
        <f t="shared" si="19"/>
        <v>0</v>
      </c>
    </row>
    <row r="1249" spans="3:11" hidden="1" x14ac:dyDescent="0.25">
      <c r="C1249" s="383">
        <v>0</v>
      </c>
      <c r="D1249" s="385"/>
      <c r="E1249" s="382">
        <v>0</v>
      </c>
      <c r="F1249" s="383">
        <v>0</v>
      </c>
      <c r="G1249" s="383">
        <v>0</v>
      </c>
      <c r="H1249" s="384">
        <v>0</v>
      </c>
      <c r="I1249" s="384">
        <v>0</v>
      </c>
      <c r="J1249" s="384">
        <v>0</v>
      </c>
      <c r="K1249" s="407">
        <f t="shared" si="19"/>
        <v>0</v>
      </c>
    </row>
    <row r="1250" spans="3:11" hidden="1" x14ac:dyDescent="0.25">
      <c r="C1250" s="383">
        <v>0</v>
      </c>
      <c r="D1250" s="385"/>
      <c r="E1250" s="382">
        <v>0</v>
      </c>
      <c r="F1250" s="383">
        <v>0</v>
      </c>
      <c r="G1250" s="383">
        <v>0</v>
      </c>
      <c r="H1250" s="384">
        <v>0</v>
      </c>
      <c r="I1250" s="384">
        <v>0</v>
      </c>
      <c r="J1250" s="384">
        <v>0</v>
      </c>
      <c r="K1250" s="407">
        <f t="shared" si="19"/>
        <v>0</v>
      </c>
    </row>
    <row r="1251" spans="3:11" hidden="1" x14ac:dyDescent="0.25">
      <c r="C1251" s="383">
        <v>0</v>
      </c>
      <c r="D1251" s="385"/>
      <c r="E1251" s="382">
        <v>0</v>
      </c>
      <c r="F1251" s="383">
        <v>0</v>
      </c>
      <c r="G1251" s="383">
        <v>0</v>
      </c>
      <c r="H1251" s="384">
        <v>0</v>
      </c>
      <c r="I1251" s="384">
        <v>0</v>
      </c>
      <c r="J1251" s="384">
        <v>0</v>
      </c>
      <c r="K1251" s="407">
        <f t="shared" si="19"/>
        <v>0</v>
      </c>
    </row>
    <row r="1252" spans="3:11" hidden="1" x14ac:dyDescent="0.25">
      <c r="C1252" s="383">
        <v>0</v>
      </c>
      <c r="D1252" s="385"/>
      <c r="E1252" s="382">
        <v>0</v>
      </c>
      <c r="F1252" s="383">
        <v>0</v>
      </c>
      <c r="G1252" s="383">
        <v>0</v>
      </c>
      <c r="H1252" s="384">
        <v>0</v>
      </c>
      <c r="I1252" s="384">
        <v>0</v>
      </c>
      <c r="J1252" s="384">
        <v>0</v>
      </c>
      <c r="K1252" s="407">
        <f t="shared" si="19"/>
        <v>0</v>
      </c>
    </row>
    <row r="1253" spans="3:11" hidden="1" x14ac:dyDescent="0.25">
      <c r="C1253" s="383">
        <v>0</v>
      </c>
      <c r="D1253" s="385"/>
      <c r="E1253" s="382">
        <v>0</v>
      </c>
      <c r="F1253" s="383">
        <v>0</v>
      </c>
      <c r="G1253" s="383">
        <v>0</v>
      </c>
      <c r="H1253" s="384">
        <v>0</v>
      </c>
      <c r="I1253" s="384">
        <v>0</v>
      </c>
      <c r="J1253" s="384">
        <v>0</v>
      </c>
      <c r="K1253" s="407">
        <f t="shared" si="19"/>
        <v>0</v>
      </c>
    </row>
    <row r="1254" spans="3:11" hidden="1" x14ac:dyDescent="0.25">
      <c r="C1254" s="383">
        <v>0</v>
      </c>
      <c r="D1254" s="385"/>
      <c r="E1254" s="382">
        <v>0</v>
      </c>
      <c r="F1254" s="383">
        <v>0</v>
      </c>
      <c r="G1254" s="383">
        <v>0</v>
      </c>
      <c r="H1254" s="384">
        <v>0</v>
      </c>
      <c r="I1254" s="384">
        <v>0</v>
      </c>
      <c r="J1254" s="384">
        <v>0</v>
      </c>
      <c r="K1254" s="407">
        <f t="shared" si="19"/>
        <v>0</v>
      </c>
    </row>
    <row r="1255" spans="3:11" hidden="1" x14ac:dyDescent="0.25">
      <c r="C1255" s="383">
        <v>0</v>
      </c>
      <c r="D1255" s="385"/>
      <c r="E1255" s="382">
        <v>0</v>
      </c>
      <c r="F1255" s="383">
        <v>0</v>
      </c>
      <c r="G1255" s="383">
        <v>0</v>
      </c>
      <c r="H1255" s="384">
        <v>0</v>
      </c>
      <c r="I1255" s="384">
        <v>0</v>
      </c>
      <c r="J1255" s="384">
        <v>0</v>
      </c>
      <c r="K1255" s="407">
        <f t="shared" si="19"/>
        <v>0</v>
      </c>
    </row>
    <row r="1256" spans="3:11" hidden="1" x14ac:dyDescent="0.25">
      <c r="C1256" s="383">
        <v>0</v>
      </c>
      <c r="D1256" s="385"/>
      <c r="E1256" s="382">
        <v>0</v>
      </c>
      <c r="F1256" s="383">
        <v>0</v>
      </c>
      <c r="G1256" s="383">
        <v>0</v>
      </c>
      <c r="H1256" s="384">
        <v>0</v>
      </c>
      <c r="I1256" s="384">
        <v>0</v>
      </c>
      <c r="J1256" s="384">
        <v>0</v>
      </c>
      <c r="K1256" s="407">
        <f t="shared" si="19"/>
        <v>0</v>
      </c>
    </row>
    <row r="1257" spans="3:11" hidden="1" x14ac:dyDescent="0.25">
      <c r="C1257" s="383">
        <v>0</v>
      </c>
      <c r="D1257" s="385"/>
      <c r="E1257" s="382">
        <v>0</v>
      </c>
      <c r="F1257" s="383">
        <v>0</v>
      </c>
      <c r="G1257" s="383">
        <v>0</v>
      </c>
      <c r="H1257" s="384">
        <v>0</v>
      </c>
      <c r="I1257" s="384">
        <v>0</v>
      </c>
      <c r="J1257" s="384">
        <v>0</v>
      </c>
      <c r="K1257" s="407">
        <f t="shared" si="19"/>
        <v>0</v>
      </c>
    </row>
    <row r="1258" spans="3:11" hidden="1" x14ac:dyDescent="0.25">
      <c r="C1258" s="383">
        <v>0</v>
      </c>
      <c r="D1258" s="385"/>
      <c r="E1258" s="382">
        <v>0</v>
      </c>
      <c r="F1258" s="383">
        <v>0</v>
      </c>
      <c r="G1258" s="383">
        <v>0</v>
      </c>
      <c r="H1258" s="384">
        <v>0</v>
      </c>
      <c r="I1258" s="384">
        <v>0</v>
      </c>
      <c r="J1258" s="384">
        <v>0</v>
      </c>
      <c r="K1258" s="407">
        <f t="shared" si="19"/>
        <v>0</v>
      </c>
    </row>
    <row r="1259" spans="3:11" hidden="1" x14ac:dyDescent="0.25">
      <c r="C1259" s="383">
        <v>0</v>
      </c>
      <c r="D1259" s="385"/>
      <c r="E1259" s="382">
        <v>0</v>
      </c>
      <c r="F1259" s="383">
        <v>0</v>
      </c>
      <c r="G1259" s="383">
        <v>0</v>
      </c>
      <c r="H1259" s="384">
        <v>0</v>
      </c>
      <c r="I1259" s="384">
        <v>0</v>
      </c>
      <c r="J1259" s="384">
        <v>0</v>
      </c>
      <c r="K1259" s="407">
        <f t="shared" si="19"/>
        <v>0</v>
      </c>
    </row>
    <row r="1260" spans="3:11" hidden="1" x14ac:dyDescent="0.25">
      <c r="C1260" s="383">
        <v>0</v>
      </c>
      <c r="D1260" s="385"/>
      <c r="E1260" s="382">
        <v>0</v>
      </c>
      <c r="F1260" s="383">
        <v>0</v>
      </c>
      <c r="G1260" s="383">
        <v>0</v>
      </c>
      <c r="H1260" s="384">
        <v>0</v>
      </c>
      <c r="I1260" s="384">
        <v>0</v>
      </c>
      <c r="J1260" s="384">
        <v>0</v>
      </c>
      <c r="K1260" s="407">
        <f t="shared" si="19"/>
        <v>0</v>
      </c>
    </row>
    <row r="1261" spans="3:11" hidden="1" x14ac:dyDescent="0.25">
      <c r="C1261" s="383">
        <v>0</v>
      </c>
      <c r="D1261" s="385"/>
      <c r="E1261" s="382">
        <v>0</v>
      </c>
      <c r="F1261" s="383">
        <v>0</v>
      </c>
      <c r="G1261" s="383">
        <v>0</v>
      </c>
      <c r="H1261" s="384">
        <v>0</v>
      </c>
      <c r="I1261" s="384">
        <v>0</v>
      </c>
      <c r="J1261" s="384">
        <v>0</v>
      </c>
      <c r="K1261" s="407">
        <f t="shared" si="19"/>
        <v>0</v>
      </c>
    </row>
    <row r="1262" spans="3:11" hidden="1" x14ac:dyDescent="0.25">
      <c r="C1262" s="383">
        <v>0</v>
      </c>
      <c r="D1262" s="385"/>
      <c r="E1262" s="382">
        <v>0</v>
      </c>
      <c r="F1262" s="383">
        <v>0</v>
      </c>
      <c r="G1262" s="383">
        <v>0</v>
      </c>
      <c r="H1262" s="384">
        <v>0</v>
      </c>
      <c r="I1262" s="384">
        <v>0</v>
      </c>
      <c r="J1262" s="384">
        <v>0</v>
      </c>
      <c r="K1262" s="407">
        <f t="shared" si="19"/>
        <v>0</v>
      </c>
    </row>
    <row r="1263" spans="3:11" hidden="1" x14ac:dyDescent="0.25">
      <c r="C1263" s="383">
        <v>0</v>
      </c>
      <c r="D1263" s="385"/>
      <c r="E1263" s="382">
        <v>0</v>
      </c>
      <c r="F1263" s="383">
        <v>0</v>
      </c>
      <c r="G1263" s="383">
        <v>0</v>
      </c>
      <c r="H1263" s="384">
        <v>0</v>
      </c>
      <c r="I1263" s="384">
        <v>0</v>
      </c>
      <c r="J1263" s="384">
        <v>0</v>
      </c>
      <c r="K1263" s="407">
        <f t="shared" si="19"/>
        <v>0</v>
      </c>
    </row>
    <row r="1264" spans="3:11" hidden="1" x14ac:dyDescent="0.25">
      <c r="C1264" s="383">
        <v>0</v>
      </c>
      <c r="D1264" s="385"/>
      <c r="E1264" s="382">
        <v>0</v>
      </c>
      <c r="F1264" s="383">
        <v>0</v>
      </c>
      <c r="G1264" s="383">
        <v>0</v>
      </c>
      <c r="H1264" s="384">
        <v>0</v>
      </c>
      <c r="I1264" s="384">
        <v>0</v>
      </c>
      <c r="J1264" s="384">
        <v>0</v>
      </c>
      <c r="K1264" s="407">
        <f t="shared" si="19"/>
        <v>0</v>
      </c>
    </row>
    <row r="1265" spans="3:11" hidden="1" x14ac:dyDescent="0.25">
      <c r="C1265" s="383">
        <v>0</v>
      </c>
      <c r="D1265" s="385"/>
      <c r="E1265" s="382">
        <v>0</v>
      </c>
      <c r="F1265" s="383">
        <v>0</v>
      </c>
      <c r="G1265" s="383">
        <v>0</v>
      </c>
      <c r="H1265" s="384">
        <v>0</v>
      </c>
      <c r="I1265" s="384">
        <v>0</v>
      </c>
      <c r="J1265" s="384">
        <v>0</v>
      </c>
      <c r="K1265" s="407">
        <f t="shared" si="19"/>
        <v>0</v>
      </c>
    </row>
    <row r="1266" spans="3:11" hidden="1" x14ac:dyDescent="0.25">
      <c r="C1266" s="383">
        <v>0</v>
      </c>
      <c r="D1266" s="385"/>
      <c r="E1266" s="382">
        <v>0</v>
      </c>
      <c r="F1266" s="383">
        <v>0</v>
      </c>
      <c r="G1266" s="383">
        <v>0</v>
      </c>
      <c r="H1266" s="384">
        <v>0</v>
      </c>
      <c r="I1266" s="384">
        <v>0</v>
      </c>
      <c r="J1266" s="384">
        <v>0</v>
      </c>
      <c r="K1266" s="407">
        <f t="shared" si="19"/>
        <v>0</v>
      </c>
    </row>
    <row r="1267" spans="3:11" hidden="1" x14ac:dyDescent="0.25">
      <c r="C1267" s="383">
        <v>0</v>
      </c>
      <c r="D1267" s="385"/>
      <c r="E1267" s="382">
        <v>0</v>
      </c>
      <c r="F1267" s="383">
        <v>0</v>
      </c>
      <c r="G1267" s="383">
        <v>0</v>
      </c>
      <c r="H1267" s="384">
        <v>0</v>
      </c>
      <c r="I1267" s="384">
        <v>0</v>
      </c>
      <c r="J1267" s="384">
        <v>0</v>
      </c>
      <c r="K1267" s="407">
        <f t="shared" si="19"/>
        <v>0</v>
      </c>
    </row>
    <row r="1268" spans="3:11" hidden="1" x14ac:dyDescent="0.25">
      <c r="C1268" s="383">
        <v>0</v>
      </c>
      <c r="D1268" s="385"/>
      <c r="E1268" s="382">
        <v>0</v>
      </c>
      <c r="F1268" s="383">
        <v>0</v>
      </c>
      <c r="G1268" s="383">
        <v>0</v>
      </c>
      <c r="H1268" s="384">
        <v>0</v>
      </c>
      <c r="I1268" s="384">
        <v>0</v>
      </c>
      <c r="J1268" s="384">
        <v>0</v>
      </c>
      <c r="K1268" s="407">
        <f t="shared" si="19"/>
        <v>0</v>
      </c>
    </row>
    <row r="1269" spans="3:11" hidden="1" x14ac:dyDescent="0.25">
      <c r="C1269" s="383">
        <v>0</v>
      </c>
      <c r="D1269" s="385"/>
      <c r="E1269" s="382">
        <v>0</v>
      </c>
      <c r="F1269" s="383">
        <v>0</v>
      </c>
      <c r="G1269" s="383">
        <v>0</v>
      </c>
      <c r="H1269" s="384">
        <v>0</v>
      </c>
      <c r="I1269" s="384">
        <v>0</v>
      </c>
      <c r="J1269" s="384">
        <v>0</v>
      </c>
      <c r="K1269" s="407">
        <f t="shared" si="19"/>
        <v>0</v>
      </c>
    </row>
    <row r="1270" spans="3:11" hidden="1" x14ac:dyDescent="0.25">
      <c r="C1270" s="383">
        <v>0</v>
      </c>
      <c r="D1270" s="385"/>
      <c r="E1270" s="382">
        <v>0</v>
      </c>
      <c r="F1270" s="383">
        <v>0</v>
      </c>
      <c r="G1270" s="383">
        <v>0</v>
      </c>
      <c r="H1270" s="384">
        <v>0</v>
      </c>
      <c r="I1270" s="384">
        <v>0</v>
      </c>
      <c r="J1270" s="384">
        <v>0</v>
      </c>
      <c r="K1270" s="407">
        <f t="shared" si="19"/>
        <v>0</v>
      </c>
    </row>
    <row r="1271" spans="3:11" hidden="1" x14ac:dyDescent="0.25">
      <c r="C1271" s="383">
        <v>0</v>
      </c>
      <c r="D1271" s="385"/>
      <c r="E1271" s="382">
        <v>0</v>
      </c>
      <c r="F1271" s="383">
        <v>0</v>
      </c>
      <c r="G1271" s="383">
        <v>0</v>
      </c>
      <c r="H1271" s="384">
        <v>0</v>
      </c>
      <c r="I1271" s="384">
        <v>0</v>
      </c>
      <c r="J1271" s="384">
        <v>0</v>
      </c>
      <c r="K1271" s="407">
        <f t="shared" si="19"/>
        <v>0</v>
      </c>
    </row>
    <row r="1272" spans="3:11" hidden="1" x14ac:dyDescent="0.25">
      <c r="C1272" s="383">
        <v>0</v>
      </c>
      <c r="D1272" s="385"/>
      <c r="E1272" s="382">
        <v>0</v>
      </c>
      <c r="F1272" s="383">
        <v>0</v>
      </c>
      <c r="G1272" s="383">
        <v>0</v>
      </c>
      <c r="H1272" s="384">
        <v>0</v>
      </c>
      <c r="I1272" s="384">
        <v>0</v>
      </c>
      <c r="J1272" s="384">
        <v>0</v>
      </c>
      <c r="K1272" s="407">
        <f t="shared" si="19"/>
        <v>0</v>
      </c>
    </row>
    <row r="1273" spans="3:11" hidden="1" x14ac:dyDescent="0.25">
      <c r="C1273" s="383">
        <v>0</v>
      </c>
      <c r="D1273" s="385"/>
      <c r="E1273" s="382">
        <v>0</v>
      </c>
      <c r="F1273" s="383">
        <v>0</v>
      </c>
      <c r="G1273" s="383">
        <v>0</v>
      </c>
      <c r="H1273" s="384">
        <v>0</v>
      </c>
      <c r="I1273" s="384">
        <v>0</v>
      </c>
      <c r="J1273" s="384">
        <v>0</v>
      </c>
      <c r="K1273" s="407">
        <f t="shared" si="19"/>
        <v>0</v>
      </c>
    </row>
    <row r="1274" spans="3:11" hidden="1" x14ac:dyDescent="0.25">
      <c r="C1274" s="383">
        <v>0</v>
      </c>
      <c r="D1274" s="385"/>
      <c r="E1274" s="382">
        <v>0</v>
      </c>
      <c r="F1274" s="383">
        <v>0</v>
      </c>
      <c r="G1274" s="383">
        <v>0</v>
      </c>
      <c r="H1274" s="384">
        <v>0</v>
      </c>
      <c r="I1274" s="384">
        <v>0</v>
      </c>
      <c r="J1274" s="384">
        <v>0</v>
      </c>
      <c r="K1274" s="407">
        <f t="shared" si="19"/>
        <v>0</v>
      </c>
    </row>
    <row r="1275" spans="3:11" hidden="1" x14ac:dyDescent="0.25">
      <c r="C1275" s="383">
        <v>0</v>
      </c>
      <c r="D1275" s="385"/>
      <c r="E1275" s="382">
        <v>0</v>
      </c>
      <c r="F1275" s="383">
        <v>0</v>
      </c>
      <c r="G1275" s="383">
        <v>0</v>
      </c>
      <c r="H1275" s="384">
        <v>0</v>
      </c>
      <c r="I1275" s="384">
        <v>0</v>
      </c>
      <c r="J1275" s="384">
        <v>0</v>
      </c>
      <c r="K1275" s="407">
        <f t="shared" si="19"/>
        <v>0</v>
      </c>
    </row>
    <row r="1276" spans="3:11" hidden="1" x14ac:dyDescent="0.25">
      <c r="C1276" s="383">
        <v>0</v>
      </c>
      <c r="D1276" s="385"/>
      <c r="E1276" s="382">
        <v>0</v>
      </c>
      <c r="F1276" s="383">
        <v>0</v>
      </c>
      <c r="G1276" s="383">
        <v>0</v>
      </c>
      <c r="H1276" s="384">
        <v>0</v>
      </c>
      <c r="I1276" s="384">
        <v>0</v>
      </c>
      <c r="J1276" s="384">
        <v>0</v>
      </c>
      <c r="K1276" s="407">
        <f t="shared" si="19"/>
        <v>0</v>
      </c>
    </row>
    <row r="1277" spans="3:11" hidden="1" x14ac:dyDescent="0.25">
      <c r="C1277" s="383">
        <v>0</v>
      </c>
      <c r="D1277" s="385"/>
      <c r="E1277" s="382">
        <v>0</v>
      </c>
      <c r="F1277" s="383">
        <v>0</v>
      </c>
      <c r="G1277" s="383">
        <v>0</v>
      </c>
      <c r="H1277" s="384">
        <v>0</v>
      </c>
      <c r="I1277" s="384">
        <v>0</v>
      </c>
      <c r="J1277" s="384">
        <v>0</v>
      </c>
      <c r="K1277" s="407">
        <f t="shared" si="19"/>
        <v>0</v>
      </c>
    </row>
    <row r="1278" spans="3:11" hidden="1" x14ac:dyDescent="0.25">
      <c r="C1278" s="383">
        <v>0</v>
      </c>
      <c r="D1278" s="385"/>
      <c r="E1278" s="382">
        <v>0</v>
      </c>
      <c r="F1278" s="383">
        <v>0</v>
      </c>
      <c r="G1278" s="383">
        <v>0</v>
      </c>
      <c r="H1278" s="384">
        <v>0</v>
      </c>
      <c r="I1278" s="384">
        <v>0</v>
      </c>
      <c r="J1278" s="384">
        <v>0</v>
      </c>
      <c r="K1278" s="407">
        <f t="shared" si="19"/>
        <v>0</v>
      </c>
    </row>
    <row r="1279" spans="3:11" hidden="1" x14ac:dyDescent="0.25">
      <c r="C1279" s="383">
        <v>0</v>
      </c>
      <c r="D1279" s="385"/>
      <c r="E1279" s="382">
        <v>0</v>
      </c>
      <c r="F1279" s="383">
        <v>0</v>
      </c>
      <c r="G1279" s="383">
        <v>0</v>
      </c>
      <c r="H1279" s="384">
        <v>0</v>
      </c>
      <c r="I1279" s="384">
        <v>0</v>
      </c>
      <c r="J1279" s="384">
        <v>0</v>
      </c>
      <c r="K1279" s="407">
        <f t="shared" si="19"/>
        <v>0</v>
      </c>
    </row>
    <row r="1280" spans="3:11" hidden="1" x14ac:dyDescent="0.25">
      <c r="C1280" s="383">
        <v>0</v>
      </c>
      <c r="D1280" s="385"/>
      <c r="E1280" s="382">
        <v>0</v>
      </c>
      <c r="F1280" s="383">
        <v>0</v>
      </c>
      <c r="G1280" s="383">
        <v>0</v>
      </c>
      <c r="H1280" s="384">
        <v>0</v>
      </c>
      <c r="I1280" s="384">
        <v>0</v>
      </c>
      <c r="J1280" s="384">
        <v>0</v>
      </c>
      <c r="K1280" s="407">
        <f t="shared" si="19"/>
        <v>0</v>
      </c>
    </row>
    <row r="1281" spans="3:11" hidden="1" x14ac:dyDescent="0.25">
      <c r="C1281" s="383">
        <v>0</v>
      </c>
      <c r="D1281" s="385"/>
      <c r="E1281" s="382">
        <v>0</v>
      </c>
      <c r="F1281" s="383">
        <v>0</v>
      </c>
      <c r="G1281" s="383">
        <v>0</v>
      </c>
      <c r="H1281" s="384">
        <v>0</v>
      </c>
      <c r="I1281" s="384">
        <v>0</v>
      </c>
      <c r="J1281" s="384">
        <v>0</v>
      </c>
      <c r="K1281" s="407">
        <f t="shared" si="19"/>
        <v>0</v>
      </c>
    </row>
    <row r="1282" spans="3:11" hidden="1" x14ac:dyDescent="0.25">
      <c r="C1282" s="383">
        <v>0</v>
      </c>
      <c r="D1282" s="385"/>
      <c r="E1282" s="382">
        <v>0</v>
      </c>
      <c r="F1282" s="383">
        <v>0</v>
      </c>
      <c r="G1282" s="383">
        <v>0</v>
      </c>
      <c r="H1282" s="384">
        <v>0</v>
      </c>
      <c r="I1282" s="384">
        <v>0</v>
      </c>
      <c r="J1282" s="384">
        <v>0</v>
      </c>
      <c r="K1282" s="407">
        <f t="shared" si="19"/>
        <v>0</v>
      </c>
    </row>
    <row r="1283" spans="3:11" hidden="1" x14ac:dyDescent="0.25">
      <c r="C1283" s="383">
        <v>0</v>
      </c>
      <c r="D1283" s="385"/>
      <c r="E1283" s="382">
        <v>0</v>
      </c>
      <c r="F1283" s="383">
        <v>0</v>
      </c>
      <c r="G1283" s="383">
        <v>0</v>
      </c>
      <c r="H1283" s="384">
        <v>0</v>
      </c>
      <c r="I1283" s="384">
        <v>0</v>
      </c>
      <c r="J1283" s="384">
        <v>0</v>
      </c>
      <c r="K1283" s="407">
        <f t="shared" si="19"/>
        <v>0</v>
      </c>
    </row>
    <row r="1284" spans="3:11" hidden="1" x14ac:dyDescent="0.25">
      <c r="C1284" s="383">
        <v>0</v>
      </c>
      <c r="D1284" s="385"/>
      <c r="E1284" s="382">
        <v>0</v>
      </c>
      <c r="F1284" s="383">
        <v>0</v>
      </c>
      <c r="G1284" s="383">
        <v>0</v>
      </c>
      <c r="H1284" s="384">
        <v>0</v>
      </c>
      <c r="I1284" s="384">
        <v>0</v>
      </c>
      <c r="J1284" s="384">
        <v>0</v>
      </c>
      <c r="K1284" s="407">
        <f t="shared" si="19"/>
        <v>0</v>
      </c>
    </row>
    <row r="1285" spans="3:11" hidden="1" x14ac:dyDescent="0.25">
      <c r="C1285" s="383">
        <v>0</v>
      </c>
      <c r="D1285" s="385"/>
      <c r="E1285" s="382">
        <v>0</v>
      </c>
      <c r="F1285" s="383">
        <v>0</v>
      </c>
      <c r="G1285" s="383">
        <v>0</v>
      </c>
      <c r="H1285" s="384">
        <v>0</v>
      </c>
      <c r="I1285" s="384">
        <v>0</v>
      </c>
      <c r="J1285" s="384">
        <v>0</v>
      </c>
      <c r="K1285" s="407">
        <f t="shared" si="19"/>
        <v>0</v>
      </c>
    </row>
    <row r="1286" spans="3:11" hidden="1" x14ac:dyDescent="0.25">
      <c r="C1286" s="383">
        <v>0</v>
      </c>
      <c r="D1286" s="385"/>
      <c r="E1286" s="382">
        <v>0</v>
      </c>
      <c r="F1286" s="383">
        <v>0</v>
      </c>
      <c r="G1286" s="383">
        <v>0</v>
      </c>
      <c r="H1286" s="384">
        <v>0</v>
      </c>
      <c r="I1286" s="384">
        <v>0</v>
      </c>
      <c r="J1286" s="384">
        <v>0</v>
      </c>
      <c r="K1286" s="407">
        <f t="shared" si="19"/>
        <v>0</v>
      </c>
    </row>
    <row r="1287" spans="3:11" hidden="1" x14ac:dyDescent="0.25">
      <c r="C1287" s="383">
        <v>0</v>
      </c>
      <c r="D1287" s="385"/>
      <c r="E1287" s="382">
        <v>0</v>
      </c>
      <c r="F1287" s="383">
        <v>0</v>
      </c>
      <c r="G1287" s="383">
        <v>0</v>
      </c>
      <c r="H1287" s="384">
        <v>0</v>
      </c>
      <c r="I1287" s="384">
        <v>0</v>
      </c>
      <c r="J1287" s="384">
        <v>0</v>
      </c>
      <c r="K1287" s="407">
        <f t="shared" si="19"/>
        <v>0</v>
      </c>
    </row>
    <row r="1288" spans="3:11" hidden="1" x14ac:dyDescent="0.25">
      <c r="C1288" s="383">
        <v>0</v>
      </c>
      <c r="D1288" s="385"/>
      <c r="E1288" s="382">
        <v>0</v>
      </c>
      <c r="F1288" s="383">
        <v>0</v>
      </c>
      <c r="G1288" s="383">
        <v>0</v>
      </c>
      <c r="H1288" s="384">
        <v>0</v>
      </c>
      <c r="I1288" s="384">
        <v>0</v>
      </c>
      <c r="J1288" s="384">
        <v>0</v>
      </c>
      <c r="K1288" s="407">
        <f t="shared" si="19"/>
        <v>0</v>
      </c>
    </row>
    <row r="1289" spans="3:11" hidden="1" x14ac:dyDescent="0.25">
      <c r="C1289" s="383">
        <v>0</v>
      </c>
      <c r="D1289" s="385"/>
      <c r="E1289" s="382">
        <v>0</v>
      </c>
      <c r="F1289" s="383">
        <v>0</v>
      </c>
      <c r="G1289" s="383">
        <v>0</v>
      </c>
      <c r="H1289" s="384">
        <v>0</v>
      </c>
      <c r="I1289" s="384">
        <v>0</v>
      </c>
      <c r="J1289" s="384">
        <v>0</v>
      </c>
      <c r="K1289" s="407">
        <f t="shared" si="19"/>
        <v>0</v>
      </c>
    </row>
    <row r="1290" spans="3:11" hidden="1" x14ac:dyDescent="0.25">
      <c r="C1290" s="383">
        <v>0</v>
      </c>
      <c r="D1290" s="385"/>
      <c r="E1290" s="382">
        <v>0</v>
      </c>
      <c r="F1290" s="383">
        <v>0</v>
      </c>
      <c r="G1290" s="383">
        <v>0</v>
      </c>
      <c r="H1290" s="384">
        <v>0</v>
      </c>
      <c r="I1290" s="384">
        <v>0</v>
      </c>
      <c r="J1290" s="384">
        <v>0</v>
      </c>
      <c r="K1290" s="407">
        <f t="shared" si="19"/>
        <v>0</v>
      </c>
    </row>
    <row r="1291" spans="3:11" hidden="1" x14ac:dyDescent="0.25">
      <c r="C1291" s="383">
        <v>0</v>
      </c>
      <c r="D1291" s="385"/>
      <c r="E1291" s="382">
        <v>0</v>
      </c>
      <c r="F1291" s="383">
        <v>0</v>
      </c>
      <c r="G1291" s="383">
        <v>0</v>
      </c>
      <c r="H1291" s="384">
        <v>0</v>
      </c>
      <c r="I1291" s="384">
        <v>0</v>
      </c>
      <c r="J1291" s="384">
        <v>0</v>
      </c>
      <c r="K1291" s="407">
        <f t="shared" si="19"/>
        <v>0</v>
      </c>
    </row>
    <row r="1292" spans="3:11" hidden="1" x14ac:dyDescent="0.25">
      <c r="C1292" s="383">
        <v>0</v>
      </c>
      <c r="D1292" s="385"/>
      <c r="E1292" s="382">
        <v>0</v>
      </c>
      <c r="F1292" s="383">
        <v>0</v>
      </c>
      <c r="G1292" s="383">
        <v>0</v>
      </c>
      <c r="H1292" s="384">
        <v>0</v>
      </c>
      <c r="I1292" s="384">
        <v>0</v>
      </c>
      <c r="J1292" s="384">
        <v>0</v>
      </c>
      <c r="K1292" s="407">
        <f t="shared" si="19"/>
        <v>0</v>
      </c>
    </row>
    <row r="1293" spans="3:11" hidden="1" x14ac:dyDescent="0.25">
      <c r="C1293" s="383">
        <v>0</v>
      </c>
      <c r="D1293" s="385"/>
      <c r="E1293" s="382">
        <v>0</v>
      </c>
      <c r="F1293" s="383">
        <v>0</v>
      </c>
      <c r="G1293" s="383">
        <v>0</v>
      </c>
      <c r="H1293" s="384">
        <v>0</v>
      </c>
      <c r="I1293" s="384">
        <v>0</v>
      </c>
      <c r="J1293" s="384">
        <v>0</v>
      </c>
      <c r="K1293" s="407">
        <f t="shared" si="19"/>
        <v>0</v>
      </c>
    </row>
    <row r="1294" spans="3:11" hidden="1" x14ac:dyDescent="0.25">
      <c r="C1294" s="383">
        <v>0</v>
      </c>
      <c r="D1294" s="385"/>
      <c r="E1294" s="382">
        <v>0</v>
      </c>
      <c r="F1294" s="383">
        <v>0</v>
      </c>
      <c r="G1294" s="383">
        <v>0</v>
      </c>
      <c r="H1294" s="384">
        <v>0</v>
      </c>
      <c r="I1294" s="384">
        <v>0</v>
      </c>
      <c r="J1294" s="384">
        <v>0</v>
      </c>
      <c r="K1294" s="407">
        <f t="shared" si="19"/>
        <v>0</v>
      </c>
    </row>
    <row r="1295" spans="3:11" hidden="1" x14ac:dyDescent="0.25">
      <c r="C1295" s="383">
        <v>0</v>
      </c>
      <c r="D1295" s="385"/>
      <c r="E1295" s="382">
        <v>0</v>
      </c>
      <c r="F1295" s="383">
        <v>0</v>
      </c>
      <c r="G1295" s="383">
        <v>0</v>
      </c>
      <c r="H1295" s="384">
        <v>0</v>
      </c>
      <c r="I1295" s="384">
        <v>0</v>
      </c>
      <c r="J1295" s="384">
        <v>0</v>
      </c>
      <c r="K1295" s="407">
        <f t="shared" si="19"/>
        <v>0</v>
      </c>
    </row>
    <row r="1296" spans="3:11" hidden="1" x14ac:dyDescent="0.25">
      <c r="C1296" s="383">
        <v>0</v>
      </c>
      <c r="D1296" s="385"/>
      <c r="E1296" s="382">
        <v>0</v>
      </c>
      <c r="F1296" s="383">
        <v>0</v>
      </c>
      <c r="G1296" s="383">
        <v>0</v>
      </c>
      <c r="H1296" s="384">
        <v>0</v>
      </c>
      <c r="I1296" s="384">
        <v>0</v>
      </c>
      <c r="J1296" s="384">
        <v>0</v>
      </c>
      <c r="K1296" s="407">
        <f t="shared" ref="K1296:K1359" si="20">IF(E1296&gt;0,1,0)</f>
        <v>0</v>
      </c>
    </row>
    <row r="1297" spans="3:11" hidden="1" x14ac:dyDescent="0.25">
      <c r="C1297" s="383">
        <v>0</v>
      </c>
      <c r="D1297" s="385"/>
      <c r="E1297" s="382">
        <v>0</v>
      </c>
      <c r="F1297" s="383">
        <v>0</v>
      </c>
      <c r="G1297" s="383">
        <v>0</v>
      </c>
      <c r="H1297" s="384">
        <v>0</v>
      </c>
      <c r="I1297" s="384">
        <v>0</v>
      </c>
      <c r="J1297" s="384">
        <v>0</v>
      </c>
      <c r="K1297" s="407">
        <f t="shared" si="20"/>
        <v>0</v>
      </c>
    </row>
    <row r="1298" spans="3:11" hidden="1" x14ac:dyDescent="0.25">
      <c r="C1298" s="383">
        <v>0</v>
      </c>
      <c r="D1298" s="385"/>
      <c r="E1298" s="382">
        <v>0</v>
      </c>
      <c r="F1298" s="383">
        <v>0</v>
      </c>
      <c r="G1298" s="383">
        <v>0</v>
      </c>
      <c r="H1298" s="384">
        <v>0</v>
      </c>
      <c r="I1298" s="384">
        <v>0</v>
      </c>
      <c r="J1298" s="384">
        <v>0</v>
      </c>
      <c r="K1298" s="407">
        <f t="shared" si="20"/>
        <v>0</v>
      </c>
    </row>
    <row r="1299" spans="3:11" hidden="1" x14ac:dyDescent="0.25">
      <c r="C1299" s="383">
        <v>0</v>
      </c>
      <c r="D1299" s="385"/>
      <c r="E1299" s="382">
        <v>0</v>
      </c>
      <c r="F1299" s="383">
        <v>0</v>
      </c>
      <c r="G1299" s="383">
        <v>0</v>
      </c>
      <c r="H1299" s="384">
        <v>0</v>
      </c>
      <c r="I1299" s="384">
        <v>0</v>
      </c>
      <c r="J1299" s="384">
        <v>0</v>
      </c>
      <c r="K1299" s="407">
        <f t="shared" si="20"/>
        <v>0</v>
      </c>
    </row>
    <row r="1300" spans="3:11" hidden="1" x14ac:dyDescent="0.25">
      <c r="C1300" s="383">
        <v>0</v>
      </c>
      <c r="D1300" s="385"/>
      <c r="E1300" s="382">
        <v>0</v>
      </c>
      <c r="F1300" s="383">
        <v>0</v>
      </c>
      <c r="G1300" s="383">
        <v>0</v>
      </c>
      <c r="H1300" s="384">
        <v>0</v>
      </c>
      <c r="I1300" s="384">
        <v>0</v>
      </c>
      <c r="J1300" s="384">
        <v>0</v>
      </c>
      <c r="K1300" s="407">
        <f t="shared" si="20"/>
        <v>0</v>
      </c>
    </row>
    <row r="1301" spans="3:11" hidden="1" x14ac:dyDescent="0.25">
      <c r="C1301" s="383">
        <v>0</v>
      </c>
      <c r="D1301" s="385"/>
      <c r="E1301" s="382">
        <v>0</v>
      </c>
      <c r="F1301" s="383">
        <v>0</v>
      </c>
      <c r="G1301" s="383">
        <v>0</v>
      </c>
      <c r="H1301" s="384">
        <v>0</v>
      </c>
      <c r="I1301" s="384">
        <v>0</v>
      </c>
      <c r="J1301" s="384">
        <v>0</v>
      </c>
      <c r="K1301" s="407">
        <f t="shared" si="20"/>
        <v>0</v>
      </c>
    </row>
    <row r="1302" spans="3:11" hidden="1" x14ac:dyDescent="0.25">
      <c r="C1302" s="383">
        <v>0</v>
      </c>
      <c r="D1302" s="385"/>
      <c r="E1302" s="382">
        <v>0</v>
      </c>
      <c r="F1302" s="383">
        <v>0</v>
      </c>
      <c r="G1302" s="383">
        <v>0</v>
      </c>
      <c r="H1302" s="384">
        <v>0</v>
      </c>
      <c r="I1302" s="384">
        <v>0</v>
      </c>
      <c r="J1302" s="384">
        <v>0</v>
      </c>
      <c r="K1302" s="407">
        <f t="shared" si="20"/>
        <v>0</v>
      </c>
    </row>
    <row r="1303" spans="3:11" hidden="1" x14ac:dyDescent="0.25">
      <c r="C1303" s="383">
        <v>0</v>
      </c>
      <c r="D1303" s="385"/>
      <c r="E1303" s="382">
        <v>0</v>
      </c>
      <c r="F1303" s="383">
        <v>0</v>
      </c>
      <c r="G1303" s="383">
        <v>0</v>
      </c>
      <c r="H1303" s="384">
        <v>0</v>
      </c>
      <c r="I1303" s="384">
        <v>0</v>
      </c>
      <c r="J1303" s="384">
        <v>0</v>
      </c>
      <c r="K1303" s="407">
        <f t="shared" si="20"/>
        <v>0</v>
      </c>
    </row>
    <row r="1304" spans="3:11" hidden="1" x14ac:dyDescent="0.25">
      <c r="C1304" s="383">
        <v>0</v>
      </c>
      <c r="D1304" s="385"/>
      <c r="E1304" s="382">
        <v>0</v>
      </c>
      <c r="F1304" s="383">
        <v>0</v>
      </c>
      <c r="G1304" s="383">
        <v>0</v>
      </c>
      <c r="H1304" s="384">
        <v>0</v>
      </c>
      <c r="I1304" s="384">
        <v>0</v>
      </c>
      <c r="J1304" s="384">
        <v>0</v>
      </c>
      <c r="K1304" s="407">
        <f t="shared" si="20"/>
        <v>0</v>
      </c>
    </row>
    <row r="1305" spans="3:11" hidden="1" x14ac:dyDescent="0.25">
      <c r="C1305" s="383">
        <v>0</v>
      </c>
      <c r="D1305" s="385"/>
      <c r="E1305" s="382">
        <v>0</v>
      </c>
      <c r="F1305" s="383">
        <v>0</v>
      </c>
      <c r="G1305" s="383">
        <v>0</v>
      </c>
      <c r="H1305" s="384">
        <v>0</v>
      </c>
      <c r="I1305" s="384">
        <v>0</v>
      </c>
      <c r="J1305" s="384">
        <v>0</v>
      </c>
      <c r="K1305" s="407">
        <f t="shared" si="20"/>
        <v>0</v>
      </c>
    </row>
    <row r="1306" spans="3:11" hidden="1" x14ac:dyDescent="0.25">
      <c r="C1306" s="383">
        <v>0</v>
      </c>
      <c r="D1306" s="385"/>
      <c r="E1306" s="382">
        <v>0</v>
      </c>
      <c r="F1306" s="383">
        <v>0</v>
      </c>
      <c r="G1306" s="383">
        <v>0</v>
      </c>
      <c r="H1306" s="384">
        <v>0</v>
      </c>
      <c r="I1306" s="384">
        <v>0</v>
      </c>
      <c r="J1306" s="384">
        <v>0</v>
      </c>
      <c r="K1306" s="407">
        <f t="shared" si="20"/>
        <v>0</v>
      </c>
    </row>
    <row r="1307" spans="3:11" hidden="1" x14ac:dyDescent="0.25">
      <c r="C1307" s="383">
        <v>0</v>
      </c>
      <c r="D1307" s="385"/>
      <c r="E1307" s="382">
        <v>0</v>
      </c>
      <c r="F1307" s="383">
        <v>0</v>
      </c>
      <c r="G1307" s="383">
        <v>0</v>
      </c>
      <c r="H1307" s="384">
        <v>0</v>
      </c>
      <c r="I1307" s="384">
        <v>0</v>
      </c>
      <c r="J1307" s="384">
        <v>0</v>
      </c>
      <c r="K1307" s="407">
        <f t="shared" si="20"/>
        <v>0</v>
      </c>
    </row>
    <row r="1308" spans="3:11" hidden="1" x14ac:dyDescent="0.25">
      <c r="C1308" s="383">
        <v>0</v>
      </c>
      <c r="D1308" s="385"/>
      <c r="E1308" s="382">
        <v>0</v>
      </c>
      <c r="F1308" s="383">
        <v>0</v>
      </c>
      <c r="G1308" s="383">
        <v>0</v>
      </c>
      <c r="H1308" s="384">
        <v>0</v>
      </c>
      <c r="I1308" s="384">
        <v>0</v>
      </c>
      <c r="J1308" s="384">
        <v>0</v>
      </c>
      <c r="K1308" s="407">
        <f t="shared" si="20"/>
        <v>0</v>
      </c>
    </row>
    <row r="1309" spans="3:11" hidden="1" x14ac:dyDescent="0.25">
      <c r="C1309" s="383">
        <v>0</v>
      </c>
      <c r="D1309" s="385"/>
      <c r="E1309" s="382">
        <v>0</v>
      </c>
      <c r="F1309" s="383">
        <v>0</v>
      </c>
      <c r="G1309" s="383">
        <v>0</v>
      </c>
      <c r="H1309" s="384">
        <v>0</v>
      </c>
      <c r="I1309" s="384">
        <v>0</v>
      </c>
      <c r="J1309" s="384">
        <v>0</v>
      </c>
      <c r="K1309" s="407">
        <f t="shared" si="20"/>
        <v>0</v>
      </c>
    </row>
    <row r="1310" spans="3:11" hidden="1" x14ac:dyDescent="0.25">
      <c r="C1310" s="383">
        <v>0</v>
      </c>
      <c r="D1310" s="385"/>
      <c r="E1310" s="382">
        <v>0</v>
      </c>
      <c r="F1310" s="383">
        <v>0</v>
      </c>
      <c r="G1310" s="383">
        <v>0</v>
      </c>
      <c r="H1310" s="384">
        <v>0</v>
      </c>
      <c r="I1310" s="384">
        <v>0</v>
      </c>
      <c r="J1310" s="384">
        <v>0</v>
      </c>
      <c r="K1310" s="407">
        <f t="shared" si="20"/>
        <v>0</v>
      </c>
    </row>
    <row r="1311" spans="3:11" hidden="1" x14ac:dyDescent="0.25">
      <c r="C1311" s="383">
        <v>0</v>
      </c>
      <c r="D1311" s="385"/>
      <c r="E1311" s="382">
        <v>0</v>
      </c>
      <c r="F1311" s="383">
        <v>0</v>
      </c>
      <c r="G1311" s="383">
        <v>0</v>
      </c>
      <c r="H1311" s="384">
        <v>0</v>
      </c>
      <c r="I1311" s="384">
        <v>0</v>
      </c>
      <c r="J1311" s="384">
        <v>0</v>
      </c>
      <c r="K1311" s="407">
        <f t="shared" si="20"/>
        <v>0</v>
      </c>
    </row>
    <row r="1312" spans="3:11" hidden="1" x14ac:dyDescent="0.25">
      <c r="C1312" s="383">
        <v>0</v>
      </c>
      <c r="D1312" s="385"/>
      <c r="E1312" s="382">
        <v>0</v>
      </c>
      <c r="F1312" s="383">
        <v>0</v>
      </c>
      <c r="G1312" s="383">
        <v>0</v>
      </c>
      <c r="H1312" s="384">
        <v>0</v>
      </c>
      <c r="I1312" s="384">
        <v>0</v>
      </c>
      <c r="J1312" s="384">
        <v>0</v>
      </c>
      <c r="K1312" s="407">
        <f t="shared" si="20"/>
        <v>0</v>
      </c>
    </row>
    <row r="1313" spans="3:11" hidden="1" x14ac:dyDescent="0.25">
      <c r="C1313" s="383">
        <v>0</v>
      </c>
      <c r="D1313" s="385"/>
      <c r="E1313" s="382">
        <v>0</v>
      </c>
      <c r="F1313" s="383">
        <v>0</v>
      </c>
      <c r="G1313" s="383">
        <v>0</v>
      </c>
      <c r="H1313" s="384">
        <v>0</v>
      </c>
      <c r="I1313" s="384">
        <v>0</v>
      </c>
      <c r="J1313" s="384">
        <v>0</v>
      </c>
      <c r="K1313" s="407">
        <f t="shared" si="20"/>
        <v>0</v>
      </c>
    </row>
    <row r="1314" spans="3:11" hidden="1" x14ac:dyDescent="0.25">
      <c r="C1314" s="383">
        <v>0</v>
      </c>
      <c r="D1314" s="385"/>
      <c r="E1314" s="382">
        <v>0</v>
      </c>
      <c r="F1314" s="383">
        <v>0</v>
      </c>
      <c r="G1314" s="383">
        <v>0</v>
      </c>
      <c r="H1314" s="384">
        <v>0</v>
      </c>
      <c r="I1314" s="384">
        <v>0</v>
      </c>
      <c r="J1314" s="384">
        <v>0</v>
      </c>
      <c r="K1314" s="407">
        <f t="shared" si="20"/>
        <v>0</v>
      </c>
    </row>
    <row r="1315" spans="3:11" hidden="1" x14ac:dyDescent="0.25">
      <c r="C1315" s="383">
        <v>0</v>
      </c>
      <c r="D1315" s="385"/>
      <c r="E1315" s="382">
        <v>0</v>
      </c>
      <c r="F1315" s="383">
        <v>0</v>
      </c>
      <c r="G1315" s="383">
        <v>0</v>
      </c>
      <c r="H1315" s="384">
        <v>0</v>
      </c>
      <c r="I1315" s="384">
        <v>0</v>
      </c>
      <c r="J1315" s="384">
        <v>0</v>
      </c>
      <c r="K1315" s="407">
        <f t="shared" si="20"/>
        <v>0</v>
      </c>
    </row>
    <row r="1316" spans="3:11" hidden="1" x14ac:dyDescent="0.25">
      <c r="C1316" s="383">
        <v>0</v>
      </c>
      <c r="D1316" s="385"/>
      <c r="E1316" s="382">
        <v>0</v>
      </c>
      <c r="F1316" s="383">
        <v>0</v>
      </c>
      <c r="G1316" s="383">
        <v>0</v>
      </c>
      <c r="H1316" s="384">
        <v>0</v>
      </c>
      <c r="I1316" s="384">
        <v>0</v>
      </c>
      <c r="J1316" s="384">
        <v>0</v>
      </c>
      <c r="K1316" s="407">
        <f t="shared" si="20"/>
        <v>0</v>
      </c>
    </row>
    <row r="1317" spans="3:11" hidden="1" x14ac:dyDescent="0.25">
      <c r="C1317" s="383">
        <v>0</v>
      </c>
      <c r="D1317" s="385"/>
      <c r="E1317" s="382">
        <v>0</v>
      </c>
      <c r="F1317" s="383">
        <v>0</v>
      </c>
      <c r="G1317" s="383">
        <v>0</v>
      </c>
      <c r="H1317" s="384">
        <v>0</v>
      </c>
      <c r="I1317" s="384">
        <v>0</v>
      </c>
      <c r="J1317" s="384">
        <v>0</v>
      </c>
      <c r="K1317" s="407">
        <f t="shared" si="20"/>
        <v>0</v>
      </c>
    </row>
    <row r="1318" spans="3:11" hidden="1" x14ac:dyDescent="0.25">
      <c r="C1318" s="383">
        <v>0</v>
      </c>
      <c r="D1318" s="385"/>
      <c r="E1318" s="382">
        <v>0</v>
      </c>
      <c r="F1318" s="383">
        <v>0</v>
      </c>
      <c r="G1318" s="383">
        <v>0</v>
      </c>
      <c r="H1318" s="384">
        <v>0</v>
      </c>
      <c r="I1318" s="384">
        <v>0</v>
      </c>
      <c r="J1318" s="384">
        <v>0</v>
      </c>
      <c r="K1318" s="407">
        <f t="shared" si="20"/>
        <v>0</v>
      </c>
    </row>
    <row r="1319" spans="3:11" hidden="1" x14ac:dyDescent="0.25">
      <c r="C1319" s="383">
        <v>0</v>
      </c>
      <c r="D1319" s="385"/>
      <c r="E1319" s="382">
        <v>0</v>
      </c>
      <c r="F1319" s="383">
        <v>0</v>
      </c>
      <c r="G1319" s="383">
        <v>0</v>
      </c>
      <c r="H1319" s="384">
        <v>0</v>
      </c>
      <c r="I1319" s="384">
        <v>0</v>
      </c>
      <c r="J1319" s="384">
        <v>0</v>
      </c>
      <c r="K1319" s="407">
        <f t="shared" si="20"/>
        <v>0</v>
      </c>
    </row>
    <row r="1320" spans="3:11" hidden="1" x14ac:dyDescent="0.25">
      <c r="C1320" s="383">
        <v>0</v>
      </c>
      <c r="D1320" s="385"/>
      <c r="E1320" s="382">
        <v>0</v>
      </c>
      <c r="F1320" s="383">
        <v>0</v>
      </c>
      <c r="G1320" s="383">
        <v>0</v>
      </c>
      <c r="H1320" s="384">
        <v>0</v>
      </c>
      <c r="I1320" s="384">
        <v>0</v>
      </c>
      <c r="J1320" s="384">
        <v>0</v>
      </c>
      <c r="K1320" s="407">
        <f t="shared" si="20"/>
        <v>0</v>
      </c>
    </row>
    <row r="1321" spans="3:11" hidden="1" x14ac:dyDescent="0.25">
      <c r="C1321" s="383">
        <v>0</v>
      </c>
      <c r="D1321" s="385"/>
      <c r="E1321" s="382">
        <v>0</v>
      </c>
      <c r="F1321" s="383">
        <v>0</v>
      </c>
      <c r="G1321" s="383">
        <v>0</v>
      </c>
      <c r="H1321" s="384">
        <v>0</v>
      </c>
      <c r="I1321" s="384">
        <v>0</v>
      </c>
      <c r="J1321" s="384">
        <v>0</v>
      </c>
      <c r="K1321" s="407">
        <f t="shared" si="20"/>
        <v>0</v>
      </c>
    </row>
    <row r="1322" spans="3:11" hidden="1" x14ac:dyDescent="0.25">
      <c r="C1322" s="383">
        <v>0</v>
      </c>
      <c r="D1322" s="385"/>
      <c r="E1322" s="382">
        <v>0</v>
      </c>
      <c r="F1322" s="383">
        <v>0</v>
      </c>
      <c r="G1322" s="383">
        <v>0</v>
      </c>
      <c r="H1322" s="384">
        <v>0</v>
      </c>
      <c r="I1322" s="384">
        <v>0</v>
      </c>
      <c r="J1322" s="384">
        <v>0</v>
      </c>
      <c r="K1322" s="407">
        <f t="shared" si="20"/>
        <v>0</v>
      </c>
    </row>
    <row r="1323" spans="3:11" hidden="1" x14ac:dyDescent="0.25">
      <c r="C1323" s="383">
        <v>0</v>
      </c>
      <c r="D1323" s="385"/>
      <c r="E1323" s="382">
        <v>0</v>
      </c>
      <c r="F1323" s="383">
        <v>0</v>
      </c>
      <c r="G1323" s="383">
        <v>0</v>
      </c>
      <c r="H1323" s="384">
        <v>0</v>
      </c>
      <c r="I1323" s="384">
        <v>0</v>
      </c>
      <c r="J1323" s="384">
        <v>0</v>
      </c>
      <c r="K1323" s="407">
        <f t="shared" si="20"/>
        <v>0</v>
      </c>
    </row>
    <row r="1324" spans="3:11" hidden="1" x14ac:dyDescent="0.25">
      <c r="C1324" s="383">
        <v>0</v>
      </c>
      <c r="D1324" s="385"/>
      <c r="E1324" s="382">
        <v>0</v>
      </c>
      <c r="F1324" s="383">
        <v>0</v>
      </c>
      <c r="G1324" s="383">
        <v>0</v>
      </c>
      <c r="H1324" s="384">
        <v>0</v>
      </c>
      <c r="I1324" s="384">
        <v>0</v>
      </c>
      <c r="J1324" s="384">
        <v>0</v>
      </c>
      <c r="K1324" s="407">
        <f t="shared" si="20"/>
        <v>0</v>
      </c>
    </row>
    <row r="1325" spans="3:11" hidden="1" x14ac:dyDescent="0.25">
      <c r="C1325" s="383">
        <v>0</v>
      </c>
      <c r="D1325" s="385"/>
      <c r="E1325" s="382">
        <v>0</v>
      </c>
      <c r="F1325" s="383">
        <v>0</v>
      </c>
      <c r="G1325" s="383">
        <v>0</v>
      </c>
      <c r="H1325" s="384">
        <v>0</v>
      </c>
      <c r="I1325" s="384">
        <v>0</v>
      </c>
      <c r="J1325" s="384">
        <v>0</v>
      </c>
      <c r="K1325" s="407">
        <f t="shared" si="20"/>
        <v>0</v>
      </c>
    </row>
    <row r="1326" spans="3:11" hidden="1" x14ac:dyDescent="0.25">
      <c r="C1326" s="383">
        <v>0</v>
      </c>
      <c r="D1326" s="385"/>
      <c r="E1326" s="382">
        <v>0</v>
      </c>
      <c r="F1326" s="383">
        <v>0</v>
      </c>
      <c r="G1326" s="383">
        <v>0</v>
      </c>
      <c r="H1326" s="384">
        <v>0</v>
      </c>
      <c r="I1326" s="384">
        <v>0</v>
      </c>
      <c r="J1326" s="384">
        <v>0</v>
      </c>
      <c r="K1326" s="407">
        <f t="shared" si="20"/>
        <v>0</v>
      </c>
    </row>
    <row r="1327" spans="3:11" hidden="1" x14ac:dyDescent="0.25">
      <c r="C1327" s="383">
        <v>0</v>
      </c>
      <c r="D1327" s="385"/>
      <c r="E1327" s="382">
        <v>0</v>
      </c>
      <c r="F1327" s="383">
        <v>0</v>
      </c>
      <c r="G1327" s="383">
        <v>0</v>
      </c>
      <c r="H1327" s="384">
        <v>0</v>
      </c>
      <c r="I1327" s="384">
        <v>0</v>
      </c>
      <c r="J1327" s="384">
        <v>0</v>
      </c>
      <c r="K1327" s="407">
        <f t="shared" si="20"/>
        <v>0</v>
      </c>
    </row>
    <row r="1328" spans="3:11" hidden="1" x14ac:dyDescent="0.25">
      <c r="C1328" s="383">
        <v>0</v>
      </c>
      <c r="D1328" s="385"/>
      <c r="E1328" s="382">
        <v>0</v>
      </c>
      <c r="F1328" s="383">
        <v>0</v>
      </c>
      <c r="G1328" s="383">
        <v>0</v>
      </c>
      <c r="H1328" s="384">
        <v>0</v>
      </c>
      <c r="I1328" s="384">
        <v>0</v>
      </c>
      <c r="J1328" s="384">
        <v>0</v>
      </c>
      <c r="K1328" s="407">
        <f t="shared" si="20"/>
        <v>0</v>
      </c>
    </row>
    <row r="1329" spans="3:11" hidden="1" x14ac:dyDescent="0.25">
      <c r="C1329" s="383">
        <v>0</v>
      </c>
      <c r="D1329" s="385"/>
      <c r="E1329" s="382">
        <v>0</v>
      </c>
      <c r="F1329" s="383">
        <v>0</v>
      </c>
      <c r="G1329" s="383">
        <v>0</v>
      </c>
      <c r="H1329" s="384">
        <v>0</v>
      </c>
      <c r="I1329" s="384">
        <v>0</v>
      </c>
      <c r="J1329" s="384">
        <v>0</v>
      </c>
      <c r="K1329" s="407">
        <f t="shared" si="20"/>
        <v>0</v>
      </c>
    </row>
    <row r="1330" spans="3:11" hidden="1" x14ac:dyDescent="0.25">
      <c r="C1330" s="383">
        <v>0</v>
      </c>
      <c r="D1330" s="385"/>
      <c r="E1330" s="382">
        <v>0</v>
      </c>
      <c r="F1330" s="383">
        <v>0</v>
      </c>
      <c r="G1330" s="383">
        <v>0</v>
      </c>
      <c r="H1330" s="384">
        <v>0</v>
      </c>
      <c r="I1330" s="384">
        <v>0</v>
      </c>
      <c r="J1330" s="384">
        <v>0</v>
      </c>
      <c r="K1330" s="407">
        <f t="shared" si="20"/>
        <v>0</v>
      </c>
    </row>
    <row r="1331" spans="3:11" hidden="1" x14ac:dyDescent="0.25">
      <c r="C1331" s="383">
        <v>0</v>
      </c>
      <c r="D1331" s="385"/>
      <c r="E1331" s="382">
        <v>0</v>
      </c>
      <c r="F1331" s="383">
        <v>0</v>
      </c>
      <c r="G1331" s="383">
        <v>0</v>
      </c>
      <c r="H1331" s="384">
        <v>0</v>
      </c>
      <c r="I1331" s="384">
        <v>0</v>
      </c>
      <c r="J1331" s="384">
        <v>0</v>
      </c>
      <c r="K1331" s="407">
        <f t="shared" si="20"/>
        <v>0</v>
      </c>
    </row>
    <row r="1332" spans="3:11" hidden="1" x14ac:dyDescent="0.25">
      <c r="C1332" s="383">
        <v>0</v>
      </c>
      <c r="D1332" s="385"/>
      <c r="E1332" s="382">
        <v>0</v>
      </c>
      <c r="F1332" s="383">
        <v>0</v>
      </c>
      <c r="G1332" s="383">
        <v>0</v>
      </c>
      <c r="H1332" s="384">
        <v>0</v>
      </c>
      <c r="I1332" s="384">
        <v>0</v>
      </c>
      <c r="J1332" s="384">
        <v>0</v>
      </c>
      <c r="K1332" s="407">
        <f t="shared" si="20"/>
        <v>0</v>
      </c>
    </row>
    <row r="1333" spans="3:11" hidden="1" x14ac:dyDescent="0.25">
      <c r="C1333" s="383">
        <v>0</v>
      </c>
      <c r="D1333" s="385"/>
      <c r="E1333" s="382">
        <v>0</v>
      </c>
      <c r="F1333" s="383">
        <v>0</v>
      </c>
      <c r="G1333" s="383">
        <v>0</v>
      </c>
      <c r="H1333" s="384">
        <v>0</v>
      </c>
      <c r="I1333" s="384">
        <v>0</v>
      </c>
      <c r="J1333" s="384">
        <v>0</v>
      </c>
      <c r="K1333" s="407">
        <f t="shared" si="20"/>
        <v>0</v>
      </c>
    </row>
    <row r="1334" spans="3:11" hidden="1" x14ac:dyDescent="0.25">
      <c r="C1334" s="383">
        <v>0</v>
      </c>
      <c r="D1334" s="385"/>
      <c r="E1334" s="382">
        <v>0</v>
      </c>
      <c r="F1334" s="383">
        <v>0</v>
      </c>
      <c r="G1334" s="383">
        <v>0</v>
      </c>
      <c r="H1334" s="384">
        <v>0</v>
      </c>
      <c r="I1334" s="384">
        <v>0</v>
      </c>
      <c r="J1334" s="384">
        <v>0</v>
      </c>
      <c r="K1334" s="407">
        <f t="shared" si="20"/>
        <v>0</v>
      </c>
    </row>
    <row r="1335" spans="3:11" hidden="1" x14ac:dyDescent="0.25">
      <c r="C1335" s="383">
        <v>0</v>
      </c>
      <c r="D1335" s="385"/>
      <c r="E1335" s="382">
        <v>0</v>
      </c>
      <c r="F1335" s="383">
        <v>0</v>
      </c>
      <c r="G1335" s="383">
        <v>0</v>
      </c>
      <c r="H1335" s="384">
        <v>0</v>
      </c>
      <c r="I1335" s="384">
        <v>0</v>
      </c>
      <c r="J1335" s="384">
        <v>0</v>
      </c>
      <c r="K1335" s="407">
        <f t="shared" si="20"/>
        <v>0</v>
      </c>
    </row>
    <row r="1336" spans="3:11" hidden="1" x14ac:dyDescent="0.25">
      <c r="C1336" s="383">
        <v>0</v>
      </c>
      <c r="D1336" s="385"/>
      <c r="E1336" s="382">
        <v>0</v>
      </c>
      <c r="F1336" s="383">
        <v>0</v>
      </c>
      <c r="G1336" s="383">
        <v>0</v>
      </c>
      <c r="H1336" s="384">
        <v>0</v>
      </c>
      <c r="I1336" s="384">
        <v>0</v>
      </c>
      <c r="J1336" s="384">
        <v>0</v>
      </c>
      <c r="K1336" s="407">
        <f t="shared" si="20"/>
        <v>0</v>
      </c>
    </row>
    <row r="1337" spans="3:11" hidden="1" x14ac:dyDescent="0.25">
      <c r="C1337" s="383">
        <v>0</v>
      </c>
      <c r="D1337" s="385"/>
      <c r="E1337" s="382">
        <v>0</v>
      </c>
      <c r="F1337" s="383">
        <v>0</v>
      </c>
      <c r="G1337" s="383">
        <v>0</v>
      </c>
      <c r="H1337" s="384">
        <v>0</v>
      </c>
      <c r="I1337" s="384">
        <v>0</v>
      </c>
      <c r="J1337" s="384">
        <v>0</v>
      </c>
      <c r="K1337" s="407">
        <f t="shared" si="20"/>
        <v>0</v>
      </c>
    </row>
    <row r="1338" spans="3:11" hidden="1" x14ac:dyDescent="0.25">
      <c r="C1338" s="383">
        <v>0</v>
      </c>
      <c r="D1338" s="385"/>
      <c r="E1338" s="382">
        <v>0</v>
      </c>
      <c r="F1338" s="383">
        <v>0</v>
      </c>
      <c r="G1338" s="383">
        <v>0</v>
      </c>
      <c r="H1338" s="384">
        <v>0</v>
      </c>
      <c r="I1338" s="384">
        <v>0</v>
      </c>
      <c r="J1338" s="384">
        <v>0</v>
      </c>
      <c r="K1338" s="407">
        <f t="shared" si="20"/>
        <v>0</v>
      </c>
    </row>
    <row r="1339" spans="3:11" hidden="1" x14ac:dyDescent="0.25">
      <c r="C1339" s="383">
        <v>0</v>
      </c>
      <c r="D1339" s="385"/>
      <c r="E1339" s="382">
        <v>0</v>
      </c>
      <c r="F1339" s="383">
        <v>0</v>
      </c>
      <c r="G1339" s="383">
        <v>0</v>
      </c>
      <c r="H1339" s="384">
        <v>0</v>
      </c>
      <c r="I1339" s="384">
        <v>0</v>
      </c>
      <c r="J1339" s="384">
        <v>0</v>
      </c>
      <c r="K1339" s="407">
        <f t="shared" si="20"/>
        <v>0</v>
      </c>
    </row>
    <row r="1340" spans="3:11" hidden="1" x14ac:dyDescent="0.25">
      <c r="C1340" s="383">
        <v>0</v>
      </c>
      <c r="D1340" s="385"/>
      <c r="E1340" s="382">
        <v>0</v>
      </c>
      <c r="F1340" s="383">
        <v>0</v>
      </c>
      <c r="G1340" s="383">
        <v>0</v>
      </c>
      <c r="H1340" s="384">
        <v>0</v>
      </c>
      <c r="I1340" s="384">
        <v>0</v>
      </c>
      <c r="J1340" s="384">
        <v>0</v>
      </c>
      <c r="K1340" s="407">
        <f t="shared" si="20"/>
        <v>0</v>
      </c>
    </row>
    <row r="1341" spans="3:11" hidden="1" x14ac:dyDescent="0.25">
      <c r="C1341" s="383">
        <v>0</v>
      </c>
      <c r="D1341" s="385"/>
      <c r="E1341" s="382">
        <v>0</v>
      </c>
      <c r="F1341" s="383">
        <v>0</v>
      </c>
      <c r="G1341" s="383">
        <v>0</v>
      </c>
      <c r="H1341" s="384">
        <v>0</v>
      </c>
      <c r="I1341" s="384">
        <v>0</v>
      </c>
      <c r="J1341" s="384">
        <v>0</v>
      </c>
      <c r="K1341" s="407">
        <f t="shared" si="20"/>
        <v>0</v>
      </c>
    </row>
    <row r="1342" spans="3:11" hidden="1" x14ac:dyDescent="0.25">
      <c r="C1342" s="383">
        <v>0</v>
      </c>
      <c r="D1342" s="385"/>
      <c r="E1342" s="382">
        <v>0</v>
      </c>
      <c r="F1342" s="383">
        <v>0</v>
      </c>
      <c r="G1342" s="383">
        <v>0</v>
      </c>
      <c r="H1342" s="384">
        <v>0</v>
      </c>
      <c r="I1342" s="384">
        <v>0</v>
      </c>
      <c r="J1342" s="384">
        <v>0</v>
      </c>
      <c r="K1342" s="407">
        <f t="shared" si="20"/>
        <v>0</v>
      </c>
    </row>
    <row r="1343" spans="3:11" hidden="1" x14ac:dyDescent="0.25">
      <c r="C1343" s="383">
        <v>0</v>
      </c>
      <c r="D1343" s="385"/>
      <c r="E1343" s="382">
        <v>0</v>
      </c>
      <c r="F1343" s="383">
        <v>0</v>
      </c>
      <c r="G1343" s="383">
        <v>0</v>
      </c>
      <c r="H1343" s="384">
        <v>0</v>
      </c>
      <c r="I1343" s="384">
        <v>0</v>
      </c>
      <c r="J1343" s="384">
        <v>0</v>
      </c>
      <c r="K1343" s="407">
        <f t="shared" si="20"/>
        <v>0</v>
      </c>
    </row>
    <row r="1344" spans="3:11" hidden="1" x14ac:dyDescent="0.25">
      <c r="C1344" s="383">
        <v>0</v>
      </c>
      <c r="D1344" s="385"/>
      <c r="E1344" s="382">
        <v>0</v>
      </c>
      <c r="F1344" s="383">
        <v>0</v>
      </c>
      <c r="G1344" s="383">
        <v>0</v>
      </c>
      <c r="H1344" s="384">
        <v>0</v>
      </c>
      <c r="I1344" s="384">
        <v>0</v>
      </c>
      <c r="J1344" s="384">
        <v>0</v>
      </c>
      <c r="K1344" s="407">
        <f t="shared" si="20"/>
        <v>0</v>
      </c>
    </row>
    <row r="1345" spans="3:11" hidden="1" x14ac:dyDescent="0.25">
      <c r="C1345" s="383">
        <v>0</v>
      </c>
      <c r="D1345" s="385"/>
      <c r="E1345" s="382">
        <v>0</v>
      </c>
      <c r="F1345" s="383">
        <v>0</v>
      </c>
      <c r="G1345" s="383">
        <v>0</v>
      </c>
      <c r="H1345" s="384">
        <v>0</v>
      </c>
      <c r="I1345" s="384">
        <v>0</v>
      </c>
      <c r="J1345" s="384">
        <v>0</v>
      </c>
      <c r="K1345" s="407">
        <f t="shared" si="20"/>
        <v>0</v>
      </c>
    </row>
    <row r="1346" spans="3:11" hidden="1" x14ac:dyDescent="0.25">
      <c r="C1346" s="383">
        <v>0</v>
      </c>
      <c r="D1346" s="385"/>
      <c r="E1346" s="382">
        <v>0</v>
      </c>
      <c r="F1346" s="383">
        <v>0</v>
      </c>
      <c r="G1346" s="383">
        <v>0</v>
      </c>
      <c r="H1346" s="384">
        <v>0</v>
      </c>
      <c r="I1346" s="384">
        <v>0</v>
      </c>
      <c r="J1346" s="384">
        <v>0</v>
      </c>
      <c r="K1346" s="407">
        <f t="shared" si="20"/>
        <v>0</v>
      </c>
    </row>
    <row r="1347" spans="3:11" hidden="1" x14ac:dyDescent="0.25">
      <c r="C1347" s="383">
        <v>0</v>
      </c>
      <c r="D1347" s="385"/>
      <c r="E1347" s="382">
        <v>0</v>
      </c>
      <c r="F1347" s="383">
        <v>0</v>
      </c>
      <c r="G1347" s="383">
        <v>0</v>
      </c>
      <c r="H1347" s="384">
        <v>0</v>
      </c>
      <c r="I1347" s="384">
        <v>0</v>
      </c>
      <c r="J1347" s="384">
        <v>0</v>
      </c>
      <c r="K1347" s="407">
        <f t="shared" si="20"/>
        <v>0</v>
      </c>
    </row>
    <row r="1348" spans="3:11" hidden="1" x14ac:dyDescent="0.25">
      <c r="C1348" s="383">
        <v>0</v>
      </c>
      <c r="D1348" s="385"/>
      <c r="E1348" s="382">
        <v>0</v>
      </c>
      <c r="F1348" s="383">
        <v>0</v>
      </c>
      <c r="G1348" s="383">
        <v>0</v>
      </c>
      <c r="H1348" s="384">
        <v>0</v>
      </c>
      <c r="I1348" s="384">
        <v>0</v>
      </c>
      <c r="J1348" s="384">
        <v>0</v>
      </c>
      <c r="K1348" s="407">
        <f t="shared" si="20"/>
        <v>0</v>
      </c>
    </row>
    <row r="1349" spans="3:11" hidden="1" x14ac:dyDescent="0.25">
      <c r="C1349" s="383">
        <v>0</v>
      </c>
      <c r="D1349" s="385"/>
      <c r="E1349" s="382">
        <v>0</v>
      </c>
      <c r="F1349" s="383">
        <v>0</v>
      </c>
      <c r="G1349" s="383">
        <v>0</v>
      </c>
      <c r="H1349" s="384">
        <v>0</v>
      </c>
      <c r="I1349" s="384">
        <v>0</v>
      </c>
      <c r="J1349" s="384">
        <v>0</v>
      </c>
      <c r="K1349" s="407">
        <f t="shared" si="20"/>
        <v>0</v>
      </c>
    </row>
    <row r="1350" spans="3:11" hidden="1" x14ac:dyDescent="0.25">
      <c r="C1350" s="383">
        <v>0</v>
      </c>
      <c r="D1350" s="385"/>
      <c r="E1350" s="382">
        <v>0</v>
      </c>
      <c r="F1350" s="383">
        <v>0</v>
      </c>
      <c r="G1350" s="383">
        <v>0</v>
      </c>
      <c r="H1350" s="384">
        <v>0</v>
      </c>
      <c r="I1350" s="384">
        <v>0</v>
      </c>
      <c r="J1350" s="384">
        <v>0</v>
      </c>
      <c r="K1350" s="407">
        <f t="shared" si="20"/>
        <v>0</v>
      </c>
    </row>
    <row r="1351" spans="3:11" hidden="1" x14ac:dyDescent="0.25">
      <c r="C1351" s="383">
        <v>0</v>
      </c>
      <c r="D1351" s="385"/>
      <c r="E1351" s="382">
        <v>0</v>
      </c>
      <c r="F1351" s="383">
        <v>0</v>
      </c>
      <c r="G1351" s="383">
        <v>0</v>
      </c>
      <c r="H1351" s="384">
        <v>0</v>
      </c>
      <c r="I1351" s="384">
        <v>0</v>
      </c>
      <c r="J1351" s="384">
        <v>0</v>
      </c>
      <c r="K1351" s="407">
        <f t="shared" si="20"/>
        <v>0</v>
      </c>
    </row>
    <row r="1352" spans="3:11" hidden="1" x14ac:dyDescent="0.25">
      <c r="C1352" s="383">
        <v>0</v>
      </c>
      <c r="D1352" s="385"/>
      <c r="E1352" s="382">
        <v>0</v>
      </c>
      <c r="F1352" s="383">
        <v>0</v>
      </c>
      <c r="G1352" s="383">
        <v>0</v>
      </c>
      <c r="H1352" s="384">
        <v>0</v>
      </c>
      <c r="I1352" s="384">
        <v>0</v>
      </c>
      <c r="J1352" s="384">
        <v>0</v>
      </c>
      <c r="K1352" s="407">
        <f t="shared" si="20"/>
        <v>0</v>
      </c>
    </row>
    <row r="1353" spans="3:11" hidden="1" x14ac:dyDescent="0.25">
      <c r="C1353" s="383">
        <v>0</v>
      </c>
      <c r="D1353" s="385"/>
      <c r="E1353" s="382">
        <v>0</v>
      </c>
      <c r="F1353" s="383">
        <v>0</v>
      </c>
      <c r="G1353" s="383">
        <v>0</v>
      </c>
      <c r="H1353" s="384">
        <v>0</v>
      </c>
      <c r="I1353" s="384">
        <v>0</v>
      </c>
      <c r="J1353" s="384">
        <v>0</v>
      </c>
      <c r="K1353" s="407">
        <f t="shared" si="20"/>
        <v>0</v>
      </c>
    </row>
    <row r="1354" spans="3:11" hidden="1" x14ac:dyDescent="0.25">
      <c r="C1354" s="383">
        <v>0</v>
      </c>
      <c r="D1354" s="385"/>
      <c r="E1354" s="382">
        <v>0</v>
      </c>
      <c r="F1354" s="383">
        <v>0</v>
      </c>
      <c r="G1354" s="383">
        <v>0</v>
      </c>
      <c r="H1354" s="384">
        <v>0</v>
      </c>
      <c r="I1354" s="384">
        <v>0</v>
      </c>
      <c r="J1354" s="384">
        <v>0</v>
      </c>
      <c r="K1354" s="407">
        <f t="shared" si="20"/>
        <v>0</v>
      </c>
    </row>
    <row r="1355" spans="3:11" hidden="1" x14ac:dyDescent="0.25">
      <c r="C1355" s="383">
        <v>0</v>
      </c>
      <c r="D1355" s="385"/>
      <c r="E1355" s="382">
        <v>0</v>
      </c>
      <c r="F1355" s="383">
        <v>0</v>
      </c>
      <c r="G1355" s="383">
        <v>0</v>
      </c>
      <c r="H1355" s="384">
        <v>0</v>
      </c>
      <c r="I1355" s="384">
        <v>0</v>
      </c>
      <c r="J1355" s="384">
        <v>0</v>
      </c>
      <c r="K1355" s="407">
        <f t="shared" si="20"/>
        <v>0</v>
      </c>
    </row>
    <row r="1356" spans="3:11" hidden="1" x14ac:dyDescent="0.25">
      <c r="C1356" s="383">
        <v>0</v>
      </c>
      <c r="D1356" s="385"/>
      <c r="E1356" s="382">
        <v>0</v>
      </c>
      <c r="F1356" s="383">
        <v>0</v>
      </c>
      <c r="G1356" s="383">
        <v>0</v>
      </c>
      <c r="H1356" s="384">
        <v>0</v>
      </c>
      <c r="I1356" s="384">
        <v>0</v>
      </c>
      <c r="J1356" s="384">
        <v>0</v>
      </c>
      <c r="K1356" s="407">
        <f t="shared" si="20"/>
        <v>0</v>
      </c>
    </row>
    <row r="1357" spans="3:11" hidden="1" x14ac:dyDescent="0.25">
      <c r="C1357" s="383">
        <v>0</v>
      </c>
      <c r="D1357" s="385"/>
      <c r="E1357" s="382">
        <v>0</v>
      </c>
      <c r="F1357" s="383">
        <v>0</v>
      </c>
      <c r="G1357" s="383">
        <v>0</v>
      </c>
      <c r="H1357" s="384">
        <v>0</v>
      </c>
      <c r="I1357" s="384">
        <v>0</v>
      </c>
      <c r="J1357" s="384">
        <v>0</v>
      </c>
      <c r="K1357" s="407">
        <f t="shared" si="20"/>
        <v>0</v>
      </c>
    </row>
    <row r="1358" spans="3:11" hidden="1" x14ac:dyDescent="0.25">
      <c r="C1358" s="383">
        <v>0</v>
      </c>
      <c r="D1358" s="385"/>
      <c r="E1358" s="382">
        <v>0</v>
      </c>
      <c r="F1358" s="383">
        <v>0</v>
      </c>
      <c r="G1358" s="383">
        <v>0</v>
      </c>
      <c r="H1358" s="384">
        <v>0</v>
      </c>
      <c r="I1358" s="384">
        <v>0</v>
      </c>
      <c r="J1358" s="384">
        <v>0</v>
      </c>
      <c r="K1358" s="407">
        <f t="shared" si="20"/>
        <v>0</v>
      </c>
    </row>
    <row r="1359" spans="3:11" hidden="1" x14ac:dyDescent="0.25">
      <c r="C1359" s="383">
        <v>0</v>
      </c>
      <c r="D1359" s="385"/>
      <c r="E1359" s="382">
        <v>0</v>
      </c>
      <c r="F1359" s="383">
        <v>0</v>
      </c>
      <c r="G1359" s="383">
        <v>0</v>
      </c>
      <c r="H1359" s="384">
        <v>0</v>
      </c>
      <c r="I1359" s="384">
        <v>0</v>
      </c>
      <c r="J1359" s="384">
        <v>0</v>
      </c>
      <c r="K1359" s="407">
        <f t="shared" si="20"/>
        <v>0</v>
      </c>
    </row>
    <row r="1360" spans="3:11" hidden="1" x14ac:dyDescent="0.25">
      <c r="C1360" s="383">
        <v>0</v>
      </c>
      <c r="D1360" s="385"/>
      <c r="E1360" s="382">
        <v>0</v>
      </c>
      <c r="F1360" s="383">
        <v>0</v>
      </c>
      <c r="G1360" s="383">
        <v>0</v>
      </c>
      <c r="H1360" s="384">
        <v>0</v>
      </c>
      <c r="I1360" s="384">
        <v>0</v>
      </c>
      <c r="J1360" s="384">
        <v>0</v>
      </c>
      <c r="K1360" s="407">
        <f t="shared" ref="K1360:K1423" si="21">IF(E1360&gt;0,1,0)</f>
        <v>0</v>
      </c>
    </row>
    <row r="1361" spans="3:11" hidden="1" x14ac:dyDescent="0.25">
      <c r="C1361" s="383">
        <v>0</v>
      </c>
      <c r="D1361" s="385"/>
      <c r="E1361" s="382">
        <v>0</v>
      </c>
      <c r="F1361" s="383">
        <v>0</v>
      </c>
      <c r="G1361" s="383">
        <v>0</v>
      </c>
      <c r="H1361" s="384">
        <v>0</v>
      </c>
      <c r="I1361" s="384">
        <v>0</v>
      </c>
      <c r="J1361" s="384">
        <v>0</v>
      </c>
      <c r="K1361" s="407">
        <f t="shared" si="21"/>
        <v>0</v>
      </c>
    </row>
    <row r="1362" spans="3:11" hidden="1" x14ac:dyDescent="0.25">
      <c r="C1362" s="383">
        <v>0</v>
      </c>
      <c r="D1362" s="385"/>
      <c r="E1362" s="382">
        <v>0</v>
      </c>
      <c r="F1362" s="383">
        <v>0</v>
      </c>
      <c r="G1362" s="383">
        <v>0</v>
      </c>
      <c r="H1362" s="384">
        <v>0</v>
      </c>
      <c r="I1362" s="384">
        <v>0</v>
      </c>
      <c r="J1362" s="384">
        <v>0</v>
      </c>
      <c r="K1362" s="407">
        <f t="shared" si="21"/>
        <v>0</v>
      </c>
    </row>
    <row r="1363" spans="3:11" hidden="1" x14ac:dyDescent="0.25">
      <c r="C1363" s="383">
        <v>0</v>
      </c>
      <c r="D1363" s="385"/>
      <c r="E1363" s="382">
        <v>0</v>
      </c>
      <c r="F1363" s="383">
        <v>0</v>
      </c>
      <c r="G1363" s="383">
        <v>0</v>
      </c>
      <c r="H1363" s="384">
        <v>0</v>
      </c>
      <c r="I1363" s="384">
        <v>0</v>
      </c>
      <c r="J1363" s="384">
        <v>0</v>
      </c>
      <c r="K1363" s="407">
        <f t="shared" si="21"/>
        <v>0</v>
      </c>
    </row>
    <row r="1364" spans="3:11" hidden="1" x14ac:dyDescent="0.25">
      <c r="C1364" s="383">
        <v>0</v>
      </c>
      <c r="D1364" s="385"/>
      <c r="E1364" s="382">
        <v>0</v>
      </c>
      <c r="F1364" s="383">
        <v>0</v>
      </c>
      <c r="G1364" s="383">
        <v>0</v>
      </c>
      <c r="H1364" s="384">
        <v>0</v>
      </c>
      <c r="I1364" s="384">
        <v>0</v>
      </c>
      <c r="J1364" s="384">
        <v>0</v>
      </c>
      <c r="K1364" s="407">
        <f t="shared" si="21"/>
        <v>0</v>
      </c>
    </row>
    <row r="1365" spans="3:11" hidden="1" x14ac:dyDescent="0.25">
      <c r="C1365" s="383">
        <v>0</v>
      </c>
      <c r="D1365" s="385"/>
      <c r="E1365" s="382">
        <v>0</v>
      </c>
      <c r="F1365" s="383">
        <v>0</v>
      </c>
      <c r="G1365" s="383">
        <v>0</v>
      </c>
      <c r="H1365" s="384">
        <v>0</v>
      </c>
      <c r="I1365" s="384">
        <v>0</v>
      </c>
      <c r="J1365" s="384">
        <v>0</v>
      </c>
      <c r="K1365" s="407">
        <f t="shared" si="21"/>
        <v>0</v>
      </c>
    </row>
    <row r="1366" spans="3:11" hidden="1" x14ac:dyDescent="0.25">
      <c r="C1366" s="383">
        <v>0</v>
      </c>
      <c r="D1366" s="385"/>
      <c r="E1366" s="382">
        <v>0</v>
      </c>
      <c r="F1366" s="383">
        <v>0</v>
      </c>
      <c r="G1366" s="383">
        <v>0</v>
      </c>
      <c r="H1366" s="384">
        <v>0</v>
      </c>
      <c r="I1366" s="384">
        <v>0</v>
      </c>
      <c r="J1366" s="384">
        <v>0</v>
      </c>
      <c r="K1366" s="407">
        <f t="shared" si="21"/>
        <v>0</v>
      </c>
    </row>
    <row r="1367" spans="3:11" hidden="1" x14ac:dyDescent="0.25">
      <c r="C1367" s="383">
        <v>0</v>
      </c>
      <c r="D1367" s="385"/>
      <c r="E1367" s="382">
        <v>0</v>
      </c>
      <c r="F1367" s="383">
        <v>0</v>
      </c>
      <c r="G1367" s="383">
        <v>0</v>
      </c>
      <c r="H1367" s="384">
        <v>0</v>
      </c>
      <c r="I1367" s="384">
        <v>0</v>
      </c>
      <c r="J1367" s="384">
        <v>0</v>
      </c>
      <c r="K1367" s="407">
        <f t="shared" si="21"/>
        <v>0</v>
      </c>
    </row>
    <row r="1368" spans="3:11" hidden="1" x14ac:dyDescent="0.25">
      <c r="C1368" s="383">
        <v>0</v>
      </c>
      <c r="D1368" s="385"/>
      <c r="E1368" s="382">
        <v>0</v>
      </c>
      <c r="F1368" s="383">
        <v>0</v>
      </c>
      <c r="G1368" s="383">
        <v>0</v>
      </c>
      <c r="H1368" s="384">
        <v>0</v>
      </c>
      <c r="I1368" s="384">
        <v>0</v>
      </c>
      <c r="J1368" s="384">
        <v>0</v>
      </c>
      <c r="K1368" s="407">
        <f t="shared" si="21"/>
        <v>0</v>
      </c>
    </row>
    <row r="1369" spans="3:11" hidden="1" x14ac:dyDescent="0.25">
      <c r="C1369" s="383">
        <v>0</v>
      </c>
      <c r="D1369" s="385"/>
      <c r="E1369" s="382">
        <v>0</v>
      </c>
      <c r="F1369" s="383">
        <v>0</v>
      </c>
      <c r="G1369" s="383">
        <v>0</v>
      </c>
      <c r="H1369" s="384">
        <v>0</v>
      </c>
      <c r="I1369" s="384">
        <v>0</v>
      </c>
      <c r="J1369" s="384">
        <v>0</v>
      </c>
      <c r="K1369" s="407">
        <f t="shared" si="21"/>
        <v>0</v>
      </c>
    </row>
    <row r="1370" spans="3:11" hidden="1" x14ac:dyDescent="0.25">
      <c r="C1370" s="383">
        <v>0</v>
      </c>
      <c r="D1370" s="385"/>
      <c r="E1370" s="382">
        <v>0</v>
      </c>
      <c r="F1370" s="383">
        <v>0</v>
      </c>
      <c r="G1370" s="383">
        <v>0</v>
      </c>
      <c r="H1370" s="384">
        <v>0</v>
      </c>
      <c r="I1370" s="384">
        <v>0</v>
      </c>
      <c r="J1370" s="384">
        <v>0</v>
      </c>
      <c r="K1370" s="407">
        <f t="shared" si="21"/>
        <v>0</v>
      </c>
    </row>
    <row r="1371" spans="3:11" hidden="1" x14ac:dyDescent="0.25">
      <c r="C1371" s="383">
        <v>0</v>
      </c>
      <c r="D1371" s="385"/>
      <c r="E1371" s="382">
        <v>0</v>
      </c>
      <c r="F1371" s="383">
        <v>0</v>
      </c>
      <c r="G1371" s="383">
        <v>0</v>
      </c>
      <c r="H1371" s="384">
        <v>0</v>
      </c>
      <c r="I1371" s="384">
        <v>0</v>
      </c>
      <c r="J1371" s="384">
        <v>0</v>
      </c>
      <c r="K1371" s="407">
        <f t="shared" si="21"/>
        <v>0</v>
      </c>
    </row>
    <row r="1372" spans="3:11" hidden="1" x14ac:dyDescent="0.25">
      <c r="C1372" s="383">
        <v>0</v>
      </c>
      <c r="D1372" s="385"/>
      <c r="E1372" s="382">
        <v>0</v>
      </c>
      <c r="F1372" s="383">
        <v>0</v>
      </c>
      <c r="G1372" s="383">
        <v>0</v>
      </c>
      <c r="H1372" s="384">
        <v>0</v>
      </c>
      <c r="I1372" s="384">
        <v>0</v>
      </c>
      <c r="J1372" s="384">
        <v>0</v>
      </c>
      <c r="K1372" s="407">
        <f t="shared" si="21"/>
        <v>0</v>
      </c>
    </row>
    <row r="1373" spans="3:11" hidden="1" x14ac:dyDescent="0.25">
      <c r="C1373" s="383">
        <v>0</v>
      </c>
      <c r="D1373" s="385"/>
      <c r="E1373" s="382">
        <v>0</v>
      </c>
      <c r="F1373" s="383">
        <v>0</v>
      </c>
      <c r="G1373" s="383">
        <v>0</v>
      </c>
      <c r="H1373" s="384">
        <v>0</v>
      </c>
      <c r="I1373" s="384">
        <v>0</v>
      </c>
      <c r="J1373" s="384">
        <v>0</v>
      </c>
      <c r="K1373" s="407">
        <f t="shared" si="21"/>
        <v>0</v>
      </c>
    </row>
    <row r="1374" spans="3:11" hidden="1" x14ac:dyDescent="0.25">
      <c r="C1374" s="383">
        <v>0</v>
      </c>
      <c r="D1374" s="385"/>
      <c r="E1374" s="382">
        <v>0</v>
      </c>
      <c r="F1374" s="383">
        <v>0</v>
      </c>
      <c r="G1374" s="383">
        <v>0</v>
      </c>
      <c r="H1374" s="384">
        <v>0</v>
      </c>
      <c r="I1374" s="384">
        <v>0</v>
      </c>
      <c r="J1374" s="384">
        <v>0</v>
      </c>
      <c r="K1374" s="407">
        <f t="shared" si="21"/>
        <v>0</v>
      </c>
    </row>
    <row r="1375" spans="3:11" hidden="1" x14ac:dyDescent="0.25">
      <c r="C1375" s="383">
        <v>0</v>
      </c>
      <c r="D1375" s="385"/>
      <c r="E1375" s="382">
        <v>0</v>
      </c>
      <c r="F1375" s="383">
        <v>0</v>
      </c>
      <c r="G1375" s="383">
        <v>0</v>
      </c>
      <c r="H1375" s="384">
        <v>0</v>
      </c>
      <c r="I1375" s="384">
        <v>0</v>
      </c>
      <c r="J1375" s="384">
        <v>0</v>
      </c>
      <c r="K1375" s="407">
        <f t="shared" si="21"/>
        <v>0</v>
      </c>
    </row>
    <row r="1376" spans="3:11" hidden="1" x14ac:dyDescent="0.25">
      <c r="C1376" s="383">
        <v>0</v>
      </c>
      <c r="D1376" s="385"/>
      <c r="E1376" s="382">
        <v>0</v>
      </c>
      <c r="F1376" s="383">
        <v>0</v>
      </c>
      <c r="G1376" s="383">
        <v>0</v>
      </c>
      <c r="H1376" s="384">
        <v>0</v>
      </c>
      <c r="I1376" s="384">
        <v>0</v>
      </c>
      <c r="J1376" s="384">
        <v>0</v>
      </c>
      <c r="K1376" s="407">
        <f t="shared" si="21"/>
        <v>0</v>
      </c>
    </row>
    <row r="1377" spans="3:11" hidden="1" x14ac:dyDescent="0.25">
      <c r="C1377" s="383">
        <v>0</v>
      </c>
      <c r="D1377" s="385"/>
      <c r="E1377" s="382">
        <v>0</v>
      </c>
      <c r="F1377" s="383">
        <v>0</v>
      </c>
      <c r="G1377" s="383">
        <v>0</v>
      </c>
      <c r="H1377" s="384">
        <v>0</v>
      </c>
      <c r="I1377" s="384">
        <v>0</v>
      </c>
      <c r="J1377" s="384">
        <v>0</v>
      </c>
      <c r="K1377" s="407">
        <f t="shared" si="21"/>
        <v>0</v>
      </c>
    </row>
    <row r="1378" spans="3:11" hidden="1" x14ac:dyDescent="0.25">
      <c r="C1378" s="383">
        <v>0</v>
      </c>
      <c r="D1378" s="385"/>
      <c r="E1378" s="382">
        <v>0</v>
      </c>
      <c r="F1378" s="383">
        <v>0</v>
      </c>
      <c r="G1378" s="383">
        <v>0</v>
      </c>
      <c r="H1378" s="384">
        <v>0</v>
      </c>
      <c r="I1378" s="384">
        <v>0</v>
      </c>
      <c r="J1378" s="384">
        <v>0</v>
      </c>
      <c r="K1378" s="407">
        <f t="shared" si="21"/>
        <v>0</v>
      </c>
    </row>
    <row r="1379" spans="3:11" hidden="1" x14ac:dyDescent="0.25">
      <c r="C1379" s="383">
        <v>0</v>
      </c>
      <c r="D1379" s="385"/>
      <c r="E1379" s="382">
        <v>0</v>
      </c>
      <c r="F1379" s="383">
        <v>0</v>
      </c>
      <c r="G1379" s="383">
        <v>0</v>
      </c>
      <c r="H1379" s="384">
        <v>0</v>
      </c>
      <c r="I1379" s="384">
        <v>0</v>
      </c>
      <c r="J1379" s="384">
        <v>0</v>
      </c>
      <c r="K1379" s="407">
        <f t="shared" si="21"/>
        <v>0</v>
      </c>
    </row>
    <row r="1380" spans="3:11" hidden="1" x14ac:dyDescent="0.25">
      <c r="C1380" s="383">
        <v>0</v>
      </c>
      <c r="D1380" s="385"/>
      <c r="E1380" s="382">
        <v>0</v>
      </c>
      <c r="F1380" s="383">
        <v>0</v>
      </c>
      <c r="G1380" s="383">
        <v>0</v>
      </c>
      <c r="H1380" s="384">
        <v>0</v>
      </c>
      <c r="I1380" s="384">
        <v>0</v>
      </c>
      <c r="J1380" s="384">
        <v>0</v>
      </c>
      <c r="K1380" s="407">
        <f t="shared" si="21"/>
        <v>0</v>
      </c>
    </row>
    <row r="1381" spans="3:11" hidden="1" x14ac:dyDescent="0.25">
      <c r="C1381" s="383">
        <v>0</v>
      </c>
      <c r="D1381" s="385"/>
      <c r="E1381" s="382">
        <v>0</v>
      </c>
      <c r="F1381" s="383">
        <v>0</v>
      </c>
      <c r="G1381" s="383">
        <v>0</v>
      </c>
      <c r="H1381" s="384">
        <v>0</v>
      </c>
      <c r="I1381" s="384">
        <v>0</v>
      </c>
      <c r="J1381" s="384">
        <v>0</v>
      </c>
      <c r="K1381" s="407">
        <f t="shared" si="21"/>
        <v>0</v>
      </c>
    </row>
    <row r="1382" spans="3:11" hidden="1" x14ac:dyDescent="0.25">
      <c r="C1382" s="383">
        <v>0</v>
      </c>
      <c r="D1382" s="385"/>
      <c r="E1382" s="382">
        <v>0</v>
      </c>
      <c r="F1382" s="383">
        <v>0</v>
      </c>
      <c r="G1382" s="383">
        <v>0</v>
      </c>
      <c r="H1382" s="384">
        <v>0</v>
      </c>
      <c r="I1382" s="384">
        <v>0</v>
      </c>
      <c r="J1382" s="384">
        <v>0</v>
      </c>
      <c r="K1382" s="407">
        <f t="shared" si="21"/>
        <v>0</v>
      </c>
    </row>
    <row r="1383" spans="3:11" hidden="1" x14ac:dyDescent="0.25">
      <c r="C1383" s="383">
        <v>0</v>
      </c>
      <c r="D1383" s="385"/>
      <c r="E1383" s="382">
        <v>0</v>
      </c>
      <c r="F1383" s="383">
        <v>0</v>
      </c>
      <c r="G1383" s="383">
        <v>0</v>
      </c>
      <c r="H1383" s="384">
        <v>0</v>
      </c>
      <c r="I1383" s="384">
        <v>0</v>
      </c>
      <c r="J1383" s="384">
        <v>0</v>
      </c>
      <c r="K1383" s="407">
        <f t="shared" si="21"/>
        <v>0</v>
      </c>
    </row>
    <row r="1384" spans="3:11" hidden="1" x14ac:dyDescent="0.25">
      <c r="C1384" s="383">
        <v>0</v>
      </c>
      <c r="D1384" s="385"/>
      <c r="E1384" s="382">
        <v>0</v>
      </c>
      <c r="F1384" s="383">
        <v>0</v>
      </c>
      <c r="G1384" s="383">
        <v>0</v>
      </c>
      <c r="H1384" s="384">
        <v>0</v>
      </c>
      <c r="I1384" s="384">
        <v>0</v>
      </c>
      <c r="J1384" s="384">
        <v>0</v>
      </c>
      <c r="K1384" s="407">
        <f t="shared" si="21"/>
        <v>0</v>
      </c>
    </row>
    <row r="1385" spans="3:11" hidden="1" x14ac:dyDescent="0.25">
      <c r="C1385" s="383">
        <v>0</v>
      </c>
      <c r="D1385" s="385"/>
      <c r="E1385" s="382">
        <v>0</v>
      </c>
      <c r="F1385" s="383">
        <v>0</v>
      </c>
      <c r="G1385" s="383">
        <v>0</v>
      </c>
      <c r="H1385" s="384">
        <v>0</v>
      </c>
      <c r="I1385" s="384">
        <v>0</v>
      </c>
      <c r="J1385" s="384">
        <v>0</v>
      </c>
      <c r="K1385" s="407">
        <f t="shared" si="21"/>
        <v>0</v>
      </c>
    </row>
    <row r="1386" spans="3:11" hidden="1" x14ac:dyDescent="0.25">
      <c r="C1386" s="383">
        <v>0</v>
      </c>
      <c r="D1386" s="385"/>
      <c r="E1386" s="382">
        <v>0</v>
      </c>
      <c r="F1386" s="383">
        <v>0</v>
      </c>
      <c r="G1386" s="383">
        <v>0</v>
      </c>
      <c r="H1386" s="384">
        <v>0</v>
      </c>
      <c r="I1386" s="384">
        <v>0</v>
      </c>
      <c r="J1386" s="384">
        <v>0</v>
      </c>
      <c r="K1386" s="407">
        <f t="shared" si="21"/>
        <v>0</v>
      </c>
    </row>
    <row r="1387" spans="3:11" hidden="1" x14ac:dyDescent="0.25">
      <c r="C1387" s="383">
        <v>0</v>
      </c>
      <c r="D1387" s="385"/>
      <c r="E1387" s="382">
        <v>0</v>
      </c>
      <c r="F1387" s="383">
        <v>0</v>
      </c>
      <c r="G1387" s="383">
        <v>0</v>
      </c>
      <c r="H1387" s="384">
        <v>0</v>
      </c>
      <c r="I1387" s="384">
        <v>0</v>
      </c>
      <c r="J1387" s="384">
        <v>0</v>
      </c>
      <c r="K1387" s="407">
        <f t="shared" si="21"/>
        <v>0</v>
      </c>
    </row>
    <row r="1388" spans="3:11" hidden="1" x14ac:dyDescent="0.25">
      <c r="C1388" s="383">
        <v>0</v>
      </c>
      <c r="D1388" s="385"/>
      <c r="E1388" s="382">
        <v>0</v>
      </c>
      <c r="F1388" s="383">
        <v>0</v>
      </c>
      <c r="G1388" s="383">
        <v>0</v>
      </c>
      <c r="H1388" s="384">
        <v>0</v>
      </c>
      <c r="I1388" s="384">
        <v>0</v>
      </c>
      <c r="J1388" s="384">
        <v>0</v>
      </c>
      <c r="K1388" s="407">
        <f t="shared" si="21"/>
        <v>0</v>
      </c>
    </row>
    <row r="1389" spans="3:11" hidden="1" x14ac:dyDescent="0.25">
      <c r="C1389" s="383">
        <v>0</v>
      </c>
      <c r="D1389" s="385"/>
      <c r="E1389" s="382">
        <v>0</v>
      </c>
      <c r="F1389" s="383">
        <v>0</v>
      </c>
      <c r="G1389" s="383">
        <v>0</v>
      </c>
      <c r="H1389" s="384">
        <v>0</v>
      </c>
      <c r="I1389" s="384">
        <v>0</v>
      </c>
      <c r="J1389" s="384">
        <v>0</v>
      </c>
      <c r="K1389" s="407">
        <f t="shared" si="21"/>
        <v>0</v>
      </c>
    </row>
    <row r="1390" spans="3:11" hidden="1" x14ac:dyDescent="0.25">
      <c r="C1390" s="383">
        <v>0</v>
      </c>
      <c r="D1390" s="385"/>
      <c r="E1390" s="382">
        <v>0</v>
      </c>
      <c r="F1390" s="383">
        <v>0</v>
      </c>
      <c r="G1390" s="383">
        <v>0</v>
      </c>
      <c r="H1390" s="384">
        <v>0</v>
      </c>
      <c r="I1390" s="384">
        <v>0</v>
      </c>
      <c r="J1390" s="384">
        <v>0</v>
      </c>
      <c r="K1390" s="407">
        <f t="shared" si="21"/>
        <v>0</v>
      </c>
    </row>
    <row r="1391" spans="3:11" hidden="1" x14ac:dyDescent="0.25">
      <c r="C1391" s="383">
        <v>0</v>
      </c>
      <c r="D1391" s="385"/>
      <c r="E1391" s="382">
        <v>0</v>
      </c>
      <c r="F1391" s="383">
        <v>0</v>
      </c>
      <c r="G1391" s="383">
        <v>0</v>
      </c>
      <c r="H1391" s="384">
        <v>0</v>
      </c>
      <c r="I1391" s="384">
        <v>0</v>
      </c>
      <c r="J1391" s="384">
        <v>0</v>
      </c>
      <c r="K1391" s="407">
        <f t="shared" si="21"/>
        <v>0</v>
      </c>
    </row>
    <row r="1392" spans="3:11" hidden="1" x14ac:dyDescent="0.25">
      <c r="C1392" s="383">
        <v>0</v>
      </c>
      <c r="D1392" s="385"/>
      <c r="E1392" s="382">
        <v>0</v>
      </c>
      <c r="F1392" s="383">
        <v>0</v>
      </c>
      <c r="G1392" s="383">
        <v>0</v>
      </c>
      <c r="H1392" s="384">
        <v>0</v>
      </c>
      <c r="I1392" s="384">
        <v>0</v>
      </c>
      <c r="J1392" s="384">
        <v>0</v>
      </c>
      <c r="K1392" s="407">
        <f t="shared" si="21"/>
        <v>0</v>
      </c>
    </row>
    <row r="1393" spans="3:11" hidden="1" x14ac:dyDescent="0.25">
      <c r="C1393" s="383">
        <v>0</v>
      </c>
      <c r="D1393" s="385"/>
      <c r="E1393" s="382">
        <v>0</v>
      </c>
      <c r="F1393" s="383">
        <v>0</v>
      </c>
      <c r="G1393" s="383">
        <v>0</v>
      </c>
      <c r="H1393" s="384">
        <v>0</v>
      </c>
      <c r="I1393" s="384">
        <v>0</v>
      </c>
      <c r="J1393" s="384">
        <v>0</v>
      </c>
      <c r="K1393" s="407">
        <f t="shared" si="21"/>
        <v>0</v>
      </c>
    </row>
    <row r="1394" spans="3:11" hidden="1" x14ac:dyDescent="0.25">
      <c r="C1394" s="383">
        <v>0</v>
      </c>
      <c r="D1394" s="385"/>
      <c r="E1394" s="382">
        <v>0</v>
      </c>
      <c r="F1394" s="383">
        <v>0</v>
      </c>
      <c r="G1394" s="383">
        <v>0</v>
      </c>
      <c r="H1394" s="384">
        <v>0</v>
      </c>
      <c r="I1394" s="384">
        <v>0</v>
      </c>
      <c r="J1394" s="384">
        <v>0</v>
      </c>
      <c r="K1394" s="407">
        <f t="shared" si="21"/>
        <v>0</v>
      </c>
    </row>
    <row r="1395" spans="3:11" hidden="1" x14ac:dyDescent="0.25">
      <c r="C1395" s="383">
        <v>0</v>
      </c>
      <c r="D1395" s="385"/>
      <c r="E1395" s="382">
        <v>0</v>
      </c>
      <c r="F1395" s="383">
        <v>0</v>
      </c>
      <c r="G1395" s="383">
        <v>0</v>
      </c>
      <c r="H1395" s="384">
        <v>0</v>
      </c>
      <c r="I1395" s="384">
        <v>0</v>
      </c>
      <c r="J1395" s="384">
        <v>0</v>
      </c>
      <c r="K1395" s="407">
        <f t="shared" si="21"/>
        <v>0</v>
      </c>
    </row>
    <row r="1396" spans="3:11" hidden="1" x14ac:dyDescent="0.25">
      <c r="C1396" s="383">
        <v>0</v>
      </c>
      <c r="D1396" s="385"/>
      <c r="E1396" s="382">
        <v>0</v>
      </c>
      <c r="F1396" s="383">
        <v>0</v>
      </c>
      <c r="G1396" s="383">
        <v>0</v>
      </c>
      <c r="H1396" s="384">
        <v>0</v>
      </c>
      <c r="I1396" s="384">
        <v>0</v>
      </c>
      <c r="J1396" s="384">
        <v>0</v>
      </c>
      <c r="K1396" s="407">
        <f t="shared" si="21"/>
        <v>0</v>
      </c>
    </row>
    <row r="1397" spans="3:11" hidden="1" x14ac:dyDescent="0.25">
      <c r="C1397" s="383">
        <v>0</v>
      </c>
      <c r="D1397" s="385"/>
      <c r="E1397" s="382">
        <v>0</v>
      </c>
      <c r="F1397" s="383">
        <v>0</v>
      </c>
      <c r="G1397" s="383">
        <v>0</v>
      </c>
      <c r="H1397" s="384">
        <v>0</v>
      </c>
      <c r="I1397" s="384">
        <v>0</v>
      </c>
      <c r="J1397" s="384">
        <v>0</v>
      </c>
      <c r="K1397" s="407">
        <f t="shared" si="21"/>
        <v>0</v>
      </c>
    </row>
    <row r="1398" spans="3:11" hidden="1" x14ac:dyDescent="0.25">
      <c r="C1398" s="383">
        <v>0</v>
      </c>
      <c r="D1398" s="385"/>
      <c r="E1398" s="382">
        <v>0</v>
      </c>
      <c r="F1398" s="383">
        <v>0</v>
      </c>
      <c r="G1398" s="383">
        <v>0</v>
      </c>
      <c r="H1398" s="384">
        <v>0</v>
      </c>
      <c r="I1398" s="384">
        <v>0</v>
      </c>
      <c r="J1398" s="384">
        <v>0</v>
      </c>
      <c r="K1398" s="407">
        <f t="shared" si="21"/>
        <v>0</v>
      </c>
    </row>
    <row r="1399" spans="3:11" hidden="1" x14ac:dyDescent="0.25">
      <c r="C1399" s="383">
        <v>0</v>
      </c>
      <c r="D1399" s="385"/>
      <c r="E1399" s="382">
        <v>0</v>
      </c>
      <c r="F1399" s="383">
        <v>0</v>
      </c>
      <c r="G1399" s="383">
        <v>0</v>
      </c>
      <c r="H1399" s="384">
        <v>0</v>
      </c>
      <c r="I1399" s="384">
        <v>0</v>
      </c>
      <c r="J1399" s="384">
        <v>0</v>
      </c>
      <c r="K1399" s="407">
        <f t="shared" si="21"/>
        <v>0</v>
      </c>
    </row>
    <row r="1400" spans="3:11" hidden="1" x14ac:dyDescent="0.25">
      <c r="C1400" s="383">
        <v>0</v>
      </c>
      <c r="D1400" s="385"/>
      <c r="E1400" s="382">
        <v>0</v>
      </c>
      <c r="F1400" s="383">
        <v>0</v>
      </c>
      <c r="G1400" s="383">
        <v>0</v>
      </c>
      <c r="H1400" s="384">
        <v>0</v>
      </c>
      <c r="I1400" s="384">
        <v>0</v>
      </c>
      <c r="J1400" s="384">
        <v>0</v>
      </c>
      <c r="K1400" s="407">
        <f t="shared" si="21"/>
        <v>0</v>
      </c>
    </row>
    <row r="1401" spans="3:11" hidden="1" x14ac:dyDescent="0.25">
      <c r="C1401" s="383">
        <v>0</v>
      </c>
      <c r="D1401" s="385"/>
      <c r="E1401" s="382">
        <v>0</v>
      </c>
      <c r="F1401" s="383">
        <v>0</v>
      </c>
      <c r="G1401" s="383">
        <v>0</v>
      </c>
      <c r="H1401" s="384">
        <v>0</v>
      </c>
      <c r="I1401" s="384">
        <v>0</v>
      </c>
      <c r="J1401" s="384">
        <v>0</v>
      </c>
      <c r="K1401" s="407">
        <f t="shared" si="21"/>
        <v>0</v>
      </c>
    </row>
    <row r="1402" spans="3:11" hidden="1" x14ac:dyDescent="0.25">
      <c r="C1402" s="383">
        <v>0</v>
      </c>
      <c r="D1402" s="385"/>
      <c r="E1402" s="382">
        <v>0</v>
      </c>
      <c r="F1402" s="383">
        <v>0</v>
      </c>
      <c r="G1402" s="383">
        <v>0</v>
      </c>
      <c r="H1402" s="384">
        <v>0</v>
      </c>
      <c r="I1402" s="384">
        <v>0</v>
      </c>
      <c r="J1402" s="384">
        <v>0</v>
      </c>
      <c r="K1402" s="407">
        <f t="shared" si="21"/>
        <v>0</v>
      </c>
    </row>
    <row r="1403" spans="3:11" hidden="1" x14ac:dyDescent="0.25">
      <c r="C1403" s="383">
        <v>0</v>
      </c>
      <c r="D1403" s="385"/>
      <c r="E1403" s="382">
        <v>0</v>
      </c>
      <c r="F1403" s="383">
        <v>0</v>
      </c>
      <c r="G1403" s="383">
        <v>0</v>
      </c>
      <c r="H1403" s="384">
        <v>0</v>
      </c>
      <c r="I1403" s="384">
        <v>0</v>
      </c>
      <c r="J1403" s="384">
        <v>0</v>
      </c>
      <c r="K1403" s="407">
        <f t="shared" si="21"/>
        <v>0</v>
      </c>
    </row>
    <row r="1404" spans="3:11" hidden="1" x14ac:dyDescent="0.25">
      <c r="C1404" s="383">
        <v>0</v>
      </c>
      <c r="D1404" s="385"/>
      <c r="E1404" s="382">
        <v>0</v>
      </c>
      <c r="F1404" s="383">
        <v>0</v>
      </c>
      <c r="G1404" s="383">
        <v>0</v>
      </c>
      <c r="H1404" s="384">
        <v>0</v>
      </c>
      <c r="I1404" s="384">
        <v>0</v>
      </c>
      <c r="J1404" s="384">
        <v>0</v>
      </c>
      <c r="K1404" s="407">
        <f t="shared" si="21"/>
        <v>0</v>
      </c>
    </row>
    <row r="1405" spans="3:11" hidden="1" x14ac:dyDescent="0.25">
      <c r="C1405" s="383">
        <v>0</v>
      </c>
      <c r="D1405" s="385"/>
      <c r="E1405" s="382">
        <v>0</v>
      </c>
      <c r="F1405" s="383">
        <v>0</v>
      </c>
      <c r="G1405" s="383">
        <v>0</v>
      </c>
      <c r="H1405" s="384">
        <v>0</v>
      </c>
      <c r="I1405" s="384">
        <v>0</v>
      </c>
      <c r="J1405" s="384">
        <v>0</v>
      </c>
      <c r="K1405" s="407">
        <f t="shared" si="21"/>
        <v>0</v>
      </c>
    </row>
    <row r="1406" spans="3:11" hidden="1" x14ac:dyDescent="0.25">
      <c r="C1406" s="383">
        <v>0</v>
      </c>
      <c r="D1406" s="385"/>
      <c r="E1406" s="382">
        <v>0</v>
      </c>
      <c r="F1406" s="383">
        <v>0</v>
      </c>
      <c r="G1406" s="383">
        <v>0</v>
      </c>
      <c r="H1406" s="384">
        <v>0</v>
      </c>
      <c r="I1406" s="384">
        <v>0</v>
      </c>
      <c r="J1406" s="384">
        <v>0</v>
      </c>
      <c r="K1406" s="407">
        <f t="shared" si="21"/>
        <v>0</v>
      </c>
    </row>
    <row r="1407" spans="3:11" hidden="1" x14ac:dyDescent="0.25">
      <c r="C1407" s="383">
        <v>0</v>
      </c>
      <c r="D1407" s="385"/>
      <c r="E1407" s="382">
        <v>0</v>
      </c>
      <c r="F1407" s="383">
        <v>0</v>
      </c>
      <c r="G1407" s="383">
        <v>0</v>
      </c>
      <c r="H1407" s="384">
        <v>0</v>
      </c>
      <c r="I1407" s="384">
        <v>0</v>
      </c>
      <c r="J1407" s="384">
        <v>0</v>
      </c>
      <c r="K1407" s="407">
        <f t="shared" si="21"/>
        <v>0</v>
      </c>
    </row>
    <row r="1408" spans="3:11" hidden="1" x14ac:dyDescent="0.25">
      <c r="C1408" s="383">
        <v>0</v>
      </c>
      <c r="D1408" s="385"/>
      <c r="E1408" s="382">
        <v>0</v>
      </c>
      <c r="F1408" s="383">
        <v>0</v>
      </c>
      <c r="G1408" s="383">
        <v>0</v>
      </c>
      <c r="H1408" s="384">
        <v>0</v>
      </c>
      <c r="I1408" s="384">
        <v>0</v>
      </c>
      <c r="J1408" s="384">
        <v>0</v>
      </c>
      <c r="K1408" s="407">
        <f t="shared" si="21"/>
        <v>0</v>
      </c>
    </row>
    <row r="1409" spans="3:11" hidden="1" x14ac:dyDescent="0.25">
      <c r="C1409" s="383">
        <v>0</v>
      </c>
      <c r="D1409" s="385"/>
      <c r="E1409" s="382">
        <v>0</v>
      </c>
      <c r="F1409" s="383">
        <v>0</v>
      </c>
      <c r="G1409" s="383">
        <v>0</v>
      </c>
      <c r="H1409" s="384">
        <v>0</v>
      </c>
      <c r="I1409" s="384">
        <v>0</v>
      </c>
      <c r="J1409" s="384">
        <v>0</v>
      </c>
      <c r="K1409" s="407">
        <f t="shared" si="21"/>
        <v>0</v>
      </c>
    </row>
    <row r="1410" spans="3:11" hidden="1" x14ac:dyDescent="0.25">
      <c r="C1410" s="383">
        <v>0</v>
      </c>
      <c r="D1410" s="385"/>
      <c r="E1410" s="382">
        <v>0</v>
      </c>
      <c r="F1410" s="383">
        <v>0</v>
      </c>
      <c r="G1410" s="383">
        <v>0</v>
      </c>
      <c r="H1410" s="384">
        <v>0</v>
      </c>
      <c r="I1410" s="384">
        <v>0</v>
      </c>
      <c r="J1410" s="384">
        <v>0</v>
      </c>
      <c r="K1410" s="407">
        <f t="shared" si="21"/>
        <v>0</v>
      </c>
    </row>
    <row r="1411" spans="3:11" hidden="1" x14ac:dyDescent="0.25">
      <c r="C1411" s="383">
        <v>0</v>
      </c>
      <c r="D1411" s="385"/>
      <c r="E1411" s="382">
        <v>0</v>
      </c>
      <c r="F1411" s="383">
        <v>0</v>
      </c>
      <c r="G1411" s="383">
        <v>0</v>
      </c>
      <c r="H1411" s="384">
        <v>0</v>
      </c>
      <c r="I1411" s="384">
        <v>0</v>
      </c>
      <c r="J1411" s="384">
        <v>0</v>
      </c>
      <c r="K1411" s="407">
        <f t="shared" si="21"/>
        <v>0</v>
      </c>
    </row>
    <row r="1412" spans="3:11" hidden="1" x14ac:dyDescent="0.25">
      <c r="C1412" s="383">
        <v>0</v>
      </c>
      <c r="D1412" s="385"/>
      <c r="E1412" s="382">
        <v>0</v>
      </c>
      <c r="F1412" s="383">
        <v>0</v>
      </c>
      <c r="G1412" s="383">
        <v>0</v>
      </c>
      <c r="H1412" s="384">
        <v>0</v>
      </c>
      <c r="I1412" s="384">
        <v>0</v>
      </c>
      <c r="J1412" s="384">
        <v>0</v>
      </c>
      <c r="K1412" s="407">
        <f t="shared" si="21"/>
        <v>0</v>
      </c>
    </row>
    <row r="1413" spans="3:11" hidden="1" x14ac:dyDescent="0.25">
      <c r="C1413" s="383">
        <v>0</v>
      </c>
      <c r="D1413" s="385"/>
      <c r="E1413" s="382">
        <v>0</v>
      </c>
      <c r="F1413" s="383">
        <v>0</v>
      </c>
      <c r="G1413" s="383">
        <v>0</v>
      </c>
      <c r="H1413" s="384">
        <v>0</v>
      </c>
      <c r="I1413" s="384">
        <v>0</v>
      </c>
      <c r="J1413" s="384">
        <v>0</v>
      </c>
      <c r="K1413" s="407">
        <f t="shared" si="21"/>
        <v>0</v>
      </c>
    </row>
    <row r="1414" spans="3:11" hidden="1" x14ac:dyDescent="0.25">
      <c r="C1414" s="383">
        <v>0</v>
      </c>
      <c r="D1414" s="385"/>
      <c r="E1414" s="382">
        <v>0</v>
      </c>
      <c r="F1414" s="383">
        <v>0</v>
      </c>
      <c r="G1414" s="383">
        <v>0</v>
      </c>
      <c r="H1414" s="384">
        <v>0</v>
      </c>
      <c r="I1414" s="384">
        <v>0</v>
      </c>
      <c r="J1414" s="384">
        <v>0</v>
      </c>
      <c r="K1414" s="407">
        <f t="shared" si="21"/>
        <v>0</v>
      </c>
    </row>
    <row r="1415" spans="3:11" hidden="1" x14ac:dyDescent="0.25">
      <c r="C1415" s="383">
        <v>0</v>
      </c>
      <c r="D1415" s="385"/>
      <c r="E1415" s="382">
        <v>0</v>
      </c>
      <c r="F1415" s="383">
        <v>0</v>
      </c>
      <c r="G1415" s="383">
        <v>0</v>
      </c>
      <c r="H1415" s="384">
        <v>0</v>
      </c>
      <c r="I1415" s="384">
        <v>0</v>
      </c>
      <c r="J1415" s="384">
        <v>0</v>
      </c>
      <c r="K1415" s="407">
        <f t="shared" si="21"/>
        <v>0</v>
      </c>
    </row>
    <row r="1416" spans="3:11" hidden="1" x14ac:dyDescent="0.25">
      <c r="C1416" s="383">
        <v>0</v>
      </c>
      <c r="D1416" s="385"/>
      <c r="E1416" s="382">
        <v>0</v>
      </c>
      <c r="F1416" s="383">
        <v>0</v>
      </c>
      <c r="G1416" s="383">
        <v>0</v>
      </c>
      <c r="H1416" s="384">
        <v>0</v>
      </c>
      <c r="I1416" s="384">
        <v>0</v>
      </c>
      <c r="J1416" s="384">
        <v>0</v>
      </c>
      <c r="K1416" s="407">
        <f t="shared" si="21"/>
        <v>0</v>
      </c>
    </row>
    <row r="1417" spans="3:11" hidden="1" x14ac:dyDescent="0.25">
      <c r="C1417" s="383">
        <v>0</v>
      </c>
      <c r="D1417" s="385"/>
      <c r="E1417" s="382">
        <v>0</v>
      </c>
      <c r="F1417" s="383">
        <v>0</v>
      </c>
      <c r="G1417" s="383">
        <v>0</v>
      </c>
      <c r="H1417" s="384">
        <v>0</v>
      </c>
      <c r="I1417" s="384">
        <v>0</v>
      </c>
      <c r="J1417" s="384">
        <v>0</v>
      </c>
      <c r="K1417" s="407">
        <f t="shared" si="21"/>
        <v>0</v>
      </c>
    </row>
    <row r="1418" spans="3:11" hidden="1" x14ac:dyDescent="0.25">
      <c r="C1418" s="383">
        <v>0</v>
      </c>
      <c r="D1418" s="385"/>
      <c r="E1418" s="382">
        <v>0</v>
      </c>
      <c r="F1418" s="383">
        <v>0</v>
      </c>
      <c r="G1418" s="383">
        <v>0</v>
      </c>
      <c r="H1418" s="384">
        <v>0</v>
      </c>
      <c r="I1418" s="384">
        <v>0</v>
      </c>
      <c r="J1418" s="384">
        <v>0</v>
      </c>
      <c r="K1418" s="407">
        <f t="shared" si="21"/>
        <v>0</v>
      </c>
    </row>
    <row r="1419" spans="3:11" hidden="1" x14ac:dyDescent="0.25">
      <c r="C1419" s="383">
        <v>0</v>
      </c>
      <c r="D1419" s="385"/>
      <c r="E1419" s="382">
        <v>0</v>
      </c>
      <c r="F1419" s="383">
        <v>0</v>
      </c>
      <c r="G1419" s="383">
        <v>0</v>
      </c>
      <c r="H1419" s="384">
        <v>0</v>
      </c>
      <c r="I1419" s="384">
        <v>0</v>
      </c>
      <c r="J1419" s="384">
        <v>0</v>
      </c>
      <c r="K1419" s="407">
        <f t="shared" si="21"/>
        <v>0</v>
      </c>
    </row>
    <row r="1420" spans="3:11" hidden="1" x14ac:dyDescent="0.25">
      <c r="C1420" s="383">
        <v>0</v>
      </c>
      <c r="D1420" s="385"/>
      <c r="E1420" s="382">
        <v>0</v>
      </c>
      <c r="F1420" s="383">
        <v>0</v>
      </c>
      <c r="G1420" s="383">
        <v>0</v>
      </c>
      <c r="H1420" s="384">
        <v>0</v>
      </c>
      <c r="I1420" s="384">
        <v>0</v>
      </c>
      <c r="J1420" s="384">
        <v>0</v>
      </c>
      <c r="K1420" s="407">
        <f t="shared" si="21"/>
        <v>0</v>
      </c>
    </row>
    <row r="1421" spans="3:11" hidden="1" x14ac:dyDescent="0.25">
      <c r="C1421" s="383">
        <v>0</v>
      </c>
      <c r="D1421" s="385"/>
      <c r="E1421" s="382">
        <v>0</v>
      </c>
      <c r="F1421" s="383">
        <v>0</v>
      </c>
      <c r="G1421" s="383">
        <v>0</v>
      </c>
      <c r="H1421" s="384">
        <v>0</v>
      </c>
      <c r="I1421" s="384">
        <v>0</v>
      </c>
      <c r="J1421" s="384">
        <v>0</v>
      </c>
      <c r="K1421" s="407">
        <f t="shared" si="21"/>
        <v>0</v>
      </c>
    </row>
    <row r="1422" spans="3:11" hidden="1" x14ac:dyDescent="0.25">
      <c r="C1422" s="383">
        <v>0</v>
      </c>
      <c r="D1422" s="385"/>
      <c r="E1422" s="382">
        <v>0</v>
      </c>
      <c r="F1422" s="383">
        <v>0</v>
      </c>
      <c r="G1422" s="383">
        <v>0</v>
      </c>
      <c r="H1422" s="384">
        <v>0</v>
      </c>
      <c r="I1422" s="384">
        <v>0</v>
      </c>
      <c r="J1422" s="384">
        <v>0</v>
      </c>
      <c r="K1422" s="407">
        <f t="shared" si="21"/>
        <v>0</v>
      </c>
    </row>
    <row r="1423" spans="3:11" hidden="1" x14ac:dyDescent="0.25">
      <c r="C1423" s="383">
        <v>0</v>
      </c>
      <c r="D1423" s="385"/>
      <c r="E1423" s="382">
        <v>0</v>
      </c>
      <c r="F1423" s="383">
        <v>0</v>
      </c>
      <c r="G1423" s="383">
        <v>0</v>
      </c>
      <c r="H1423" s="384">
        <v>0</v>
      </c>
      <c r="I1423" s="384">
        <v>0</v>
      </c>
      <c r="J1423" s="384">
        <v>0</v>
      </c>
      <c r="K1423" s="407">
        <f t="shared" si="21"/>
        <v>0</v>
      </c>
    </row>
    <row r="1424" spans="3:11" hidden="1" x14ac:dyDescent="0.25">
      <c r="C1424" s="383">
        <v>0</v>
      </c>
      <c r="D1424" s="385"/>
      <c r="E1424" s="382">
        <v>0</v>
      </c>
      <c r="F1424" s="383">
        <v>0</v>
      </c>
      <c r="G1424" s="383">
        <v>0</v>
      </c>
      <c r="H1424" s="384">
        <v>0</v>
      </c>
      <c r="I1424" s="384">
        <v>0</v>
      </c>
      <c r="J1424" s="384">
        <v>0</v>
      </c>
      <c r="K1424" s="407">
        <f t="shared" ref="K1424:K1487" si="22">IF(E1424&gt;0,1,0)</f>
        <v>0</v>
      </c>
    </row>
    <row r="1425" spans="3:11" hidden="1" x14ac:dyDescent="0.25">
      <c r="C1425" s="383">
        <v>0</v>
      </c>
      <c r="D1425" s="385"/>
      <c r="E1425" s="382">
        <v>0</v>
      </c>
      <c r="F1425" s="383">
        <v>0</v>
      </c>
      <c r="G1425" s="383">
        <v>0</v>
      </c>
      <c r="H1425" s="384">
        <v>0</v>
      </c>
      <c r="I1425" s="384">
        <v>0</v>
      </c>
      <c r="J1425" s="384">
        <v>0</v>
      </c>
      <c r="K1425" s="407">
        <f t="shared" si="22"/>
        <v>0</v>
      </c>
    </row>
    <row r="1426" spans="3:11" hidden="1" x14ac:dyDescent="0.25">
      <c r="C1426" s="383">
        <v>0</v>
      </c>
      <c r="D1426" s="385"/>
      <c r="E1426" s="382">
        <v>0</v>
      </c>
      <c r="F1426" s="383">
        <v>0</v>
      </c>
      <c r="G1426" s="383">
        <v>0</v>
      </c>
      <c r="H1426" s="384">
        <v>0</v>
      </c>
      <c r="I1426" s="384">
        <v>0</v>
      </c>
      <c r="J1426" s="384">
        <v>0</v>
      </c>
      <c r="K1426" s="407">
        <f t="shared" si="22"/>
        <v>0</v>
      </c>
    </row>
    <row r="1427" spans="3:11" hidden="1" x14ac:dyDescent="0.25">
      <c r="C1427" s="383">
        <v>0</v>
      </c>
      <c r="D1427" s="385"/>
      <c r="E1427" s="382">
        <v>0</v>
      </c>
      <c r="F1427" s="383">
        <v>0</v>
      </c>
      <c r="G1427" s="383">
        <v>0</v>
      </c>
      <c r="H1427" s="384">
        <v>0</v>
      </c>
      <c r="I1427" s="384">
        <v>0</v>
      </c>
      <c r="J1427" s="384">
        <v>0</v>
      </c>
      <c r="K1427" s="407">
        <f t="shared" si="22"/>
        <v>0</v>
      </c>
    </row>
    <row r="1428" spans="3:11" hidden="1" x14ac:dyDescent="0.25">
      <c r="C1428" s="383">
        <v>0</v>
      </c>
      <c r="D1428" s="385"/>
      <c r="E1428" s="382">
        <v>0</v>
      </c>
      <c r="F1428" s="383">
        <v>0</v>
      </c>
      <c r="G1428" s="383">
        <v>0</v>
      </c>
      <c r="H1428" s="384">
        <v>0</v>
      </c>
      <c r="I1428" s="384">
        <v>0</v>
      </c>
      <c r="J1428" s="384">
        <v>0</v>
      </c>
      <c r="K1428" s="407">
        <f t="shared" si="22"/>
        <v>0</v>
      </c>
    </row>
    <row r="1429" spans="3:11" hidden="1" x14ac:dyDescent="0.25">
      <c r="C1429" s="383">
        <v>0</v>
      </c>
      <c r="D1429" s="385"/>
      <c r="E1429" s="382">
        <v>0</v>
      </c>
      <c r="F1429" s="383">
        <v>0</v>
      </c>
      <c r="G1429" s="383">
        <v>0</v>
      </c>
      <c r="H1429" s="384">
        <v>0</v>
      </c>
      <c r="I1429" s="384">
        <v>0</v>
      </c>
      <c r="J1429" s="384">
        <v>0</v>
      </c>
      <c r="K1429" s="407">
        <f t="shared" si="22"/>
        <v>0</v>
      </c>
    </row>
    <row r="1430" spans="3:11" hidden="1" x14ac:dyDescent="0.25">
      <c r="C1430" s="383">
        <v>0</v>
      </c>
      <c r="D1430" s="385"/>
      <c r="E1430" s="382">
        <v>0</v>
      </c>
      <c r="F1430" s="383">
        <v>0</v>
      </c>
      <c r="G1430" s="383">
        <v>0</v>
      </c>
      <c r="H1430" s="384">
        <v>0</v>
      </c>
      <c r="I1430" s="384">
        <v>0</v>
      </c>
      <c r="J1430" s="384">
        <v>0</v>
      </c>
      <c r="K1430" s="407">
        <f t="shared" si="22"/>
        <v>0</v>
      </c>
    </row>
    <row r="1431" spans="3:11" hidden="1" x14ac:dyDescent="0.25">
      <c r="C1431" s="383">
        <v>0</v>
      </c>
      <c r="D1431" s="385"/>
      <c r="E1431" s="382">
        <v>0</v>
      </c>
      <c r="F1431" s="383">
        <v>0</v>
      </c>
      <c r="G1431" s="383">
        <v>0</v>
      </c>
      <c r="H1431" s="384">
        <v>0</v>
      </c>
      <c r="I1431" s="384">
        <v>0</v>
      </c>
      <c r="J1431" s="384">
        <v>0</v>
      </c>
      <c r="K1431" s="407">
        <f t="shared" si="22"/>
        <v>0</v>
      </c>
    </row>
    <row r="1432" spans="3:11" hidden="1" x14ac:dyDescent="0.25">
      <c r="C1432" s="383">
        <v>0</v>
      </c>
      <c r="D1432" s="385"/>
      <c r="E1432" s="382">
        <v>0</v>
      </c>
      <c r="F1432" s="383">
        <v>0</v>
      </c>
      <c r="G1432" s="383">
        <v>0</v>
      </c>
      <c r="H1432" s="384">
        <v>0</v>
      </c>
      <c r="I1432" s="384">
        <v>0</v>
      </c>
      <c r="J1432" s="384">
        <v>0</v>
      </c>
      <c r="K1432" s="407">
        <f t="shared" si="22"/>
        <v>0</v>
      </c>
    </row>
    <row r="1433" spans="3:11" hidden="1" x14ac:dyDescent="0.25">
      <c r="C1433" s="383">
        <v>0</v>
      </c>
      <c r="D1433" s="385"/>
      <c r="E1433" s="382">
        <v>0</v>
      </c>
      <c r="F1433" s="383">
        <v>0</v>
      </c>
      <c r="G1433" s="383">
        <v>0</v>
      </c>
      <c r="H1433" s="384">
        <v>0</v>
      </c>
      <c r="I1433" s="384">
        <v>0</v>
      </c>
      <c r="J1433" s="384">
        <v>0</v>
      </c>
      <c r="K1433" s="407">
        <f t="shared" si="22"/>
        <v>0</v>
      </c>
    </row>
    <row r="1434" spans="3:11" hidden="1" x14ac:dyDescent="0.25">
      <c r="C1434" s="383">
        <v>0</v>
      </c>
      <c r="D1434" s="385"/>
      <c r="E1434" s="382">
        <v>0</v>
      </c>
      <c r="F1434" s="383">
        <v>0</v>
      </c>
      <c r="G1434" s="383">
        <v>0</v>
      </c>
      <c r="H1434" s="384">
        <v>0</v>
      </c>
      <c r="I1434" s="384">
        <v>0</v>
      </c>
      <c r="J1434" s="384">
        <v>0</v>
      </c>
      <c r="K1434" s="407">
        <f t="shared" si="22"/>
        <v>0</v>
      </c>
    </row>
    <row r="1435" spans="3:11" hidden="1" x14ac:dyDescent="0.25">
      <c r="C1435" s="383">
        <v>0</v>
      </c>
      <c r="D1435" s="385"/>
      <c r="E1435" s="382">
        <v>0</v>
      </c>
      <c r="F1435" s="383">
        <v>0</v>
      </c>
      <c r="G1435" s="383">
        <v>0</v>
      </c>
      <c r="H1435" s="384">
        <v>0</v>
      </c>
      <c r="I1435" s="384">
        <v>0</v>
      </c>
      <c r="J1435" s="384">
        <v>0</v>
      </c>
      <c r="K1435" s="407">
        <f t="shared" si="22"/>
        <v>0</v>
      </c>
    </row>
    <row r="1436" spans="3:11" hidden="1" x14ac:dyDescent="0.25">
      <c r="C1436" s="383">
        <v>0</v>
      </c>
      <c r="D1436" s="385"/>
      <c r="E1436" s="382">
        <v>0</v>
      </c>
      <c r="F1436" s="383">
        <v>0</v>
      </c>
      <c r="G1436" s="383">
        <v>0</v>
      </c>
      <c r="H1436" s="384">
        <v>0</v>
      </c>
      <c r="I1436" s="384">
        <v>0</v>
      </c>
      <c r="J1436" s="384">
        <v>0</v>
      </c>
      <c r="K1436" s="407">
        <f t="shared" si="22"/>
        <v>0</v>
      </c>
    </row>
    <row r="1437" spans="3:11" hidden="1" x14ac:dyDescent="0.25">
      <c r="C1437" s="383">
        <v>0</v>
      </c>
      <c r="D1437" s="385"/>
      <c r="E1437" s="382">
        <v>0</v>
      </c>
      <c r="F1437" s="383">
        <v>0</v>
      </c>
      <c r="G1437" s="383">
        <v>0</v>
      </c>
      <c r="H1437" s="384">
        <v>0</v>
      </c>
      <c r="I1437" s="384">
        <v>0</v>
      </c>
      <c r="J1437" s="384">
        <v>0</v>
      </c>
      <c r="K1437" s="407">
        <f t="shared" si="22"/>
        <v>0</v>
      </c>
    </row>
    <row r="1438" spans="3:11" hidden="1" x14ac:dyDescent="0.25">
      <c r="C1438" s="383">
        <v>0</v>
      </c>
      <c r="D1438" s="385"/>
      <c r="E1438" s="382">
        <v>0</v>
      </c>
      <c r="F1438" s="383">
        <v>0</v>
      </c>
      <c r="G1438" s="383">
        <v>0</v>
      </c>
      <c r="H1438" s="384">
        <v>0</v>
      </c>
      <c r="I1438" s="384">
        <v>0</v>
      </c>
      <c r="J1438" s="384">
        <v>0</v>
      </c>
      <c r="K1438" s="407">
        <f t="shared" si="22"/>
        <v>0</v>
      </c>
    </row>
    <row r="1439" spans="3:11" hidden="1" x14ac:dyDescent="0.25">
      <c r="C1439" s="383">
        <v>0</v>
      </c>
      <c r="D1439" s="385"/>
      <c r="E1439" s="382">
        <v>0</v>
      </c>
      <c r="F1439" s="383">
        <v>0</v>
      </c>
      <c r="G1439" s="383">
        <v>0</v>
      </c>
      <c r="H1439" s="384">
        <v>0</v>
      </c>
      <c r="I1439" s="384">
        <v>0</v>
      </c>
      <c r="J1439" s="384">
        <v>0</v>
      </c>
      <c r="K1439" s="407">
        <f t="shared" si="22"/>
        <v>0</v>
      </c>
    </row>
    <row r="1440" spans="3:11" hidden="1" x14ac:dyDescent="0.25">
      <c r="C1440" s="383">
        <v>0</v>
      </c>
      <c r="D1440" s="385"/>
      <c r="E1440" s="382">
        <v>0</v>
      </c>
      <c r="F1440" s="383">
        <v>0</v>
      </c>
      <c r="G1440" s="383">
        <v>0</v>
      </c>
      <c r="H1440" s="384">
        <v>0</v>
      </c>
      <c r="I1440" s="384">
        <v>0</v>
      </c>
      <c r="J1440" s="384">
        <v>0</v>
      </c>
      <c r="K1440" s="407">
        <f t="shared" si="22"/>
        <v>0</v>
      </c>
    </row>
    <row r="1441" spans="3:11" hidden="1" x14ac:dyDescent="0.25">
      <c r="C1441" s="383">
        <v>0</v>
      </c>
      <c r="D1441" s="385"/>
      <c r="E1441" s="382">
        <v>0</v>
      </c>
      <c r="F1441" s="383">
        <v>0</v>
      </c>
      <c r="G1441" s="383">
        <v>0</v>
      </c>
      <c r="H1441" s="384">
        <v>0</v>
      </c>
      <c r="I1441" s="384">
        <v>0</v>
      </c>
      <c r="J1441" s="384">
        <v>0</v>
      </c>
      <c r="K1441" s="407">
        <f t="shared" si="22"/>
        <v>0</v>
      </c>
    </row>
    <row r="1442" spans="3:11" hidden="1" x14ac:dyDescent="0.25">
      <c r="C1442" s="383">
        <v>0</v>
      </c>
      <c r="D1442" s="385"/>
      <c r="E1442" s="382">
        <v>0</v>
      </c>
      <c r="F1442" s="383">
        <v>0</v>
      </c>
      <c r="G1442" s="383">
        <v>0</v>
      </c>
      <c r="H1442" s="384">
        <v>0</v>
      </c>
      <c r="I1442" s="384">
        <v>0</v>
      </c>
      <c r="J1442" s="384">
        <v>0</v>
      </c>
      <c r="K1442" s="407">
        <f t="shared" si="22"/>
        <v>0</v>
      </c>
    </row>
    <row r="1443" spans="3:11" hidden="1" x14ac:dyDescent="0.25">
      <c r="C1443" s="383">
        <v>0</v>
      </c>
      <c r="D1443" s="385"/>
      <c r="E1443" s="382">
        <v>0</v>
      </c>
      <c r="F1443" s="383">
        <v>0</v>
      </c>
      <c r="G1443" s="383">
        <v>0</v>
      </c>
      <c r="H1443" s="384">
        <v>0</v>
      </c>
      <c r="I1443" s="384">
        <v>0</v>
      </c>
      <c r="J1443" s="384">
        <v>0</v>
      </c>
      <c r="K1443" s="407">
        <f t="shared" si="22"/>
        <v>0</v>
      </c>
    </row>
    <row r="1444" spans="3:11" hidden="1" x14ac:dyDescent="0.25">
      <c r="C1444" s="383">
        <v>0</v>
      </c>
      <c r="D1444" s="385"/>
      <c r="E1444" s="382">
        <v>0</v>
      </c>
      <c r="F1444" s="383">
        <v>0</v>
      </c>
      <c r="G1444" s="383">
        <v>0</v>
      </c>
      <c r="H1444" s="384">
        <v>0</v>
      </c>
      <c r="I1444" s="384">
        <v>0</v>
      </c>
      <c r="J1444" s="384">
        <v>0</v>
      </c>
      <c r="K1444" s="407">
        <f t="shared" si="22"/>
        <v>0</v>
      </c>
    </row>
    <row r="1445" spans="3:11" hidden="1" x14ac:dyDescent="0.25">
      <c r="C1445" s="383">
        <v>0</v>
      </c>
      <c r="D1445" s="385"/>
      <c r="E1445" s="382">
        <v>0</v>
      </c>
      <c r="F1445" s="383">
        <v>0</v>
      </c>
      <c r="G1445" s="383">
        <v>0</v>
      </c>
      <c r="H1445" s="384">
        <v>0</v>
      </c>
      <c r="I1445" s="384">
        <v>0</v>
      </c>
      <c r="J1445" s="384">
        <v>0</v>
      </c>
      <c r="K1445" s="407">
        <f t="shared" si="22"/>
        <v>0</v>
      </c>
    </row>
    <row r="1446" spans="3:11" hidden="1" x14ac:dyDescent="0.25">
      <c r="C1446" s="383">
        <v>0</v>
      </c>
      <c r="D1446" s="385"/>
      <c r="E1446" s="382">
        <v>0</v>
      </c>
      <c r="F1446" s="383">
        <v>0</v>
      </c>
      <c r="G1446" s="383">
        <v>0</v>
      </c>
      <c r="H1446" s="384">
        <v>0</v>
      </c>
      <c r="I1446" s="384">
        <v>0</v>
      </c>
      <c r="J1446" s="384">
        <v>0</v>
      </c>
      <c r="K1446" s="407">
        <f t="shared" si="22"/>
        <v>0</v>
      </c>
    </row>
    <row r="1447" spans="3:11" hidden="1" x14ac:dyDescent="0.25">
      <c r="C1447" s="383">
        <v>0</v>
      </c>
      <c r="D1447" s="385"/>
      <c r="E1447" s="382">
        <v>0</v>
      </c>
      <c r="F1447" s="383">
        <v>0</v>
      </c>
      <c r="G1447" s="383">
        <v>0</v>
      </c>
      <c r="H1447" s="384">
        <v>0</v>
      </c>
      <c r="I1447" s="384">
        <v>0</v>
      </c>
      <c r="J1447" s="384">
        <v>0</v>
      </c>
      <c r="K1447" s="407">
        <f t="shared" si="22"/>
        <v>0</v>
      </c>
    </row>
    <row r="1448" spans="3:11" hidden="1" x14ac:dyDescent="0.25">
      <c r="C1448" s="383">
        <v>0</v>
      </c>
      <c r="D1448" s="385"/>
      <c r="E1448" s="382">
        <v>0</v>
      </c>
      <c r="F1448" s="383">
        <v>0</v>
      </c>
      <c r="G1448" s="383">
        <v>0</v>
      </c>
      <c r="H1448" s="384">
        <v>0</v>
      </c>
      <c r="I1448" s="384">
        <v>0</v>
      </c>
      <c r="J1448" s="384">
        <v>0</v>
      </c>
      <c r="K1448" s="407">
        <f t="shared" si="22"/>
        <v>0</v>
      </c>
    </row>
    <row r="1449" spans="3:11" hidden="1" x14ac:dyDescent="0.25">
      <c r="C1449" s="383">
        <v>0</v>
      </c>
      <c r="D1449" s="385"/>
      <c r="E1449" s="382">
        <v>0</v>
      </c>
      <c r="F1449" s="383">
        <v>0</v>
      </c>
      <c r="G1449" s="383">
        <v>0</v>
      </c>
      <c r="H1449" s="384">
        <v>0</v>
      </c>
      <c r="I1449" s="384">
        <v>0</v>
      </c>
      <c r="J1449" s="384">
        <v>0</v>
      </c>
      <c r="K1449" s="407">
        <f t="shared" si="22"/>
        <v>0</v>
      </c>
    </row>
    <row r="1450" spans="3:11" hidden="1" x14ac:dyDescent="0.25">
      <c r="C1450" s="383">
        <v>0</v>
      </c>
      <c r="D1450" s="385"/>
      <c r="E1450" s="382">
        <v>0</v>
      </c>
      <c r="F1450" s="383">
        <v>0</v>
      </c>
      <c r="G1450" s="383">
        <v>0</v>
      </c>
      <c r="H1450" s="384">
        <v>0</v>
      </c>
      <c r="I1450" s="384">
        <v>0</v>
      </c>
      <c r="J1450" s="384">
        <v>0</v>
      </c>
      <c r="K1450" s="407">
        <f t="shared" si="22"/>
        <v>0</v>
      </c>
    </row>
    <row r="1451" spans="3:11" hidden="1" x14ac:dyDescent="0.25">
      <c r="C1451" s="383">
        <v>0</v>
      </c>
      <c r="D1451" s="385"/>
      <c r="E1451" s="382">
        <v>0</v>
      </c>
      <c r="F1451" s="383">
        <v>0</v>
      </c>
      <c r="G1451" s="383">
        <v>0</v>
      </c>
      <c r="H1451" s="384">
        <v>0</v>
      </c>
      <c r="I1451" s="384">
        <v>0</v>
      </c>
      <c r="J1451" s="384">
        <v>0</v>
      </c>
      <c r="K1451" s="407">
        <f t="shared" si="22"/>
        <v>0</v>
      </c>
    </row>
    <row r="1452" spans="3:11" hidden="1" x14ac:dyDescent="0.25">
      <c r="C1452" s="383">
        <v>0</v>
      </c>
      <c r="D1452" s="385"/>
      <c r="E1452" s="382">
        <v>0</v>
      </c>
      <c r="F1452" s="383">
        <v>0</v>
      </c>
      <c r="G1452" s="383">
        <v>0</v>
      </c>
      <c r="H1452" s="384">
        <v>0</v>
      </c>
      <c r="I1452" s="384">
        <v>0</v>
      </c>
      <c r="J1452" s="384">
        <v>0</v>
      </c>
      <c r="K1452" s="407">
        <f t="shared" si="22"/>
        <v>0</v>
      </c>
    </row>
    <row r="1453" spans="3:11" hidden="1" x14ac:dyDescent="0.25">
      <c r="C1453" s="383">
        <v>0</v>
      </c>
      <c r="D1453" s="385"/>
      <c r="E1453" s="382">
        <v>0</v>
      </c>
      <c r="F1453" s="383">
        <v>0</v>
      </c>
      <c r="G1453" s="383">
        <v>0</v>
      </c>
      <c r="H1453" s="384">
        <v>0</v>
      </c>
      <c r="I1453" s="384">
        <v>0</v>
      </c>
      <c r="J1453" s="384">
        <v>0</v>
      </c>
      <c r="K1453" s="407">
        <f t="shared" si="22"/>
        <v>0</v>
      </c>
    </row>
    <row r="1454" spans="3:11" hidden="1" x14ac:dyDescent="0.25">
      <c r="C1454" s="383">
        <v>0</v>
      </c>
      <c r="D1454" s="385"/>
      <c r="E1454" s="382">
        <v>0</v>
      </c>
      <c r="F1454" s="383">
        <v>0</v>
      </c>
      <c r="G1454" s="383">
        <v>0</v>
      </c>
      <c r="H1454" s="384">
        <v>0</v>
      </c>
      <c r="I1454" s="384">
        <v>0</v>
      </c>
      <c r="J1454" s="384">
        <v>0</v>
      </c>
      <c r="K1454" s="407">
        <f t="shared" si="22"/>
        <v>0</v>
      </c>
    </row>
    <row r="1455" spans="3:11" hidden="1" x14ac:dyDescent="0.25">
      <c r="C1455" s="383">
        <v>0</v>
      </c>
      <c r="D1455" s="385"/>
      <c r="E1455" s="382">
        <v>0</v>
      </c>
      <c r="F1455" s="383">
        <v>0</v>
      </c>
      <c r="G1455" s="383">
        <v>0</v>
      </c>
      <c r="H1455" s="384">
        <v>0</v>
      </c>
      <c r="I1455" s="384">
        <v>0</v>
      </c>
      <c r="J1455" s="384">
        <v>0</v>
      </c>
      <c r="K1455" s="407">
        <f t="shared" si="22"/>
        <v>0</v>
      </c>
    </row>
    <row r="1456" spans="3:11" hidden="1" x14ac:dyDescent="0.25">
      <c r="C1456" s="383">
        <v>0</v>
      </c>
      <c r="D1456" s="385"/>
      <c r="E1456" s="382">
        <v>0</v>
      </c>
      <c r="F1456" s="383">
        <v>0</v>
      </c>
      <c r="G1456" s="383">
        <v>0</v>
      </c>
      <c r="H1456" s="384">
        <v>0</v>
      </c>
      <c r="I1456" s="384">
        <v>0</v>
      </c>
      <c r="J1456" s="384">
        <v>0</v>
      </c>
      <c r="K1456" s="407">
        <f t="shared" si="22"/>
        <v>0</v>
      </c>
    </row>
    <row r="1457" spans="3:11" hidden="1" x14ac:dyDescent="0.25">
      <c r="C1457" s="383">
        <v>0</v>
      </c>
      <c r="D1457" s="385"/>
      <c r="E1457" s="382">
        <v>0</v>
      </c>
      <c r="F1457" s="383">
        <v>0</v>
      </c>
      <c r="G1457" s="383">
        <v>0</v>
      </c>
      <c r="H1457" s="384">
        <v>0</v>
      </c>
      <c r="I1457" s="384">
        <v>0</v>
      </c>
      <c r="J1457" s="384">
        <v>0</v>
      </c>
      <c r="K1457" s="407">
        <f t="shared" si="22"/>
        <v>0</v>
      </c>
    </row>
    <row r="1458" spans="3:11" hidden="1" x14ac:dyDescent="0.25">
      <c r="C1458" s="383">
        <v>0</v>
      </c>
      <c r="D1458" s="385"/>
      <c r="E1458" s="382">
        <v>0</v>
      </c>
      <c r="F1458" s="383">
        <v>0</v>
      </c>
      <c r="G1458" s="383">
        <v>0</v>
      </c>
      <c r="H1458" s="384">
        <v>0</v>
      </c>
      <c r="I1458" s="384">
        <v>0</v>
      </c>
      <c r="J1458" s="384">
        <v>0</v>
      </c>
      <c r="K1458" s="407">
        <f t="shared" si="22"/>
        <v>0</v>
      </c>
    </row>
    <row r="1459" spans="3:11" hidden="1" x14ac:dyDescent="0.25">
      <c r="C1459" s="383">
        <v>0</v>
      </c>
      <c r="D1459" s="385"/>
      <c r="E1459" s="382">
        <v>0</v>
      </c>
      <c r="F1459" s="383">
        <v>0</v>
      </c>
      <c r="G1459" s="383">
        <v>0</v>
      </c>
      <c r="H1459" s="384">
        <v>0</v>
      </c>
      <c r="I1459" s="384">
        <v>0</v>
      </c>
      <c r="J1459" s="384">
        <v>0</v>
      </c>
      <c r="K1459" s="407">
        <f t="shared" si="22"/>
        <v>0</v>
      </c>
    </row>
    <row r="1460" spans="3:11" hidden="1" x14ac:dyDescent="0.25">
      <c r="C1460" s="383">
        <v>0</v>
      </c>
      <c r="D1460" s="385"/>
      <c r="E1460" s="382">
        <v>0</v>
      </c>
      <c r="F1460" s="383">
        <v>0</v>
      </c>
      <c r="G1460" s="383">
        <v>0</v>
      </c>
      <c r="H1460" s="384">
        <v>0</v>
      </c>
      <c r="I1460" s="384">
        <v>0</v>
      </c>
      <c r="J1460" s="384">
        <v>0</v>
      </c>
      <c r="K1460" s="407">
        <f t="shared" si="22"/>
        <v>0</v>
      </c>
    </row>
    <row r="1461" spans="3:11" hidden="1" x14ac:dyDescent="0.25">
      <c r="C1461" s="383">
        <v>0</v>
      </c>
      <c r="D1461" s="385"/>
      <c r="E1461" s="382">
        <v>0</v>
      </c>
      <c r="F1461" s="383">
        <v>0</v>
      </c>
      <c r="G1461" s="383">
        <v>0</v>
      </c>
      <c r="H1461" s="384">
        <v>0</v>
      </c>
      <c r="I1461" s="384">
        <v>0</v>
      </c>
      <c r="J1461" s="384">
        <v>0</v>
      </c>
      <c r="K1461" s="407">
        <f t="shared" si="22"/>
        <v>0</v>
      </c>
    </row>
    <row r="1462" spans="3:11" hidden="1" x14ac:dyDescent="0.25">
      <c r="C1462" s="383">
        <v>0</v>
      </c>
      <c r="D1462" s="385"/>
      <c r="E1462" s="382">
        <v>0</v>
      </c>
      <c r="F1462" s="383">
        <v>0</v>
      </c>
      <c r="G1462" s="383">
        <v>0</v>
      </c>
      <c r="H1462" s="384">
        <v>0</v>
      </c>
      <c r="I1462" s="384">
        <v>0</v>
      </c>
      <c r="J1462" s="384">
        <v>0</v>
      </c>
      <c r="K1462" s="407">
        <f t="shared" si="22"/>
        <v>0</v>
      </c>
    </row>
    <row r="1463" spans="3:11" hidden="1" x14ac:dyDescent="0.25">
      <c r="C1463" s="383">
        <v>0</v>
      </c>
      <c r="D1463" s="385"/>
      <c r="E1463" s="382">
        <v>0</v>
      </c>
      <c r="F1463" s="383">
        <v>0</v>
      </c>
      <c r="G1463" s="383">
        <v>0</v>
      </c>
      <c r="H1463" s="384">
        <v>0</v>
      </c>
      <c r="I1463" s="384">
        <v>0</v>
      </c>
      <c r="J1463" s="384">
        <v>0</v>
      </c>
      <c r="K1463" s="407">
        <f t="shared" si="22"/>
        <v>0</v>
      </c>
    </row>
    <row r="1464" spans="3:11" hidden="1" x14ac:dyDescent="0.25">
      <c r="C1464" s="383">
        <v>0</v>
      </c>
      <c r="D1464" s="385"/>
      <c r="E1464" s="382">
        <v>0</v>
      </c>
      <c r="F1464" s="383">
        <v>0</v>
      </c>
      <c r="G1464" s="383">
        <v>0</v>
      </c>
      <c r="H1464" s="384">
        <v>0</v>
      </c>
      <c r="I1464" s="384">
        <v>0</v>
      </c>
      <c r="J1464" s="384">
        <v>0</v>
      </c>
      <c r="K1464" s="407">
        <f t="shared" si="22"/>
        <v>0</v>
      </c>
    </row>
    <row r="1465" spans="3:11" hidden="1" x14ac:dyDescent="0.25">
      <c r="C1465" s="383">
        <v>0</v>
      </c>
      <c r="D1465" s="385"/>
      <c r="E1465" s="382">
        <v>0</v>
      </c>
      <c r="F1465" s="383">
        <v>0</v>
      </c>
      <c r="G1465" s="383">
        <v>0</v>
      </c>
      <c r="H1465" s="384">
        <v>0</v>
      </c>
      <c r="I1465" s="384">
        <v>0</v>
      </c>
      <c r="J1465" s="384">
        <v>0</v>
      </c>
      <c r="K1465" s="407">
        <f t="shared" si="22"/>
        <v>0</v>
      </c>
    </row>
    <row r="1466" spans="3:11" hidden="1" x14ac:dyDescent="0.25">
      <c r="C1466" s="383">
        <v>0</v>
      </c>
      <c r="D1466" s="385"/>
      <c r="E1466" s="382">
        <v>0</v>
      </c>
      <c r="F1466" s="383">
        <v>0</v>
      </c>
      <c r="G1466" s="383">
        <v>0</v>
      </c>
      <c r="H1466" s="384">
        <v>0</v>
      </c>
      <c r="I1466" s="384">
        <v>0</v>
      </c>
      <c r="J1466" s="384">
        <v>0</v>
      </c>
      <c r="K1466" s="407">
        <f t="shared" si="22"/>
        <v>0</v>
      </c>
    </row>
    <row r="1467" spans="3:11" hidden="1" x14ac:dyDescent="0.25">
      <c r="C1467" s="383">
        <v>0</v>
      </c>
      <c r="D1467" s="385"/>
      <c r="E1467" s="382">
        <v>0</v>
      </c>
      <c r="F1467" s="383">
        <v>0</v>
      </c>
      <c r="G1467" s="383">
        <v>0</v>
      </c>
      <c r="H1467" s="384">
        <v>0</v>
      </c>
      <c r="I1467" s="384">
        <v>0</v>
      </c>
      <c r="J1467" s="384">
        <v>0</v>
      </c>
      <c r="K1467" s="407">
        <f t="shared" si="22"/>
        <v>0</v>
      </c>
    </row>
    <row r="1468" spans="3:11" hidden="1" x14ac:dyDescent="0.25">
      <c r="C1468" s="383">
        <v>0</v>
      </c>
      <c r="D1468" s="385"/>
      <c r="E1468" s="382">
        <v>0</v>
      </c>
      <c r="F1468" s="383">
        <v>0</v>
      </c>
      <c r="G1468" s="383">
        <v>0</v>
      </c>
      <c r="H1468" s="384">
        <v>0</v>
      </c>
      <c r="I1468" s="384">
        <v>0</v>
      </c>
      <c r="J1468" s="384">
        <v>0</v>
      </c>
      <c r="K1468" s="407">
        <f t="shared" si="22"/>
        <v>0</v>
      </c>
    </row>
    <row r="1469" spans="3:11" hidden="1" x14ac:dyDescent="0.25">
      <c r="C1469" s="383">
        <v>0</v>
      </c>
      <c r="D1469" s="385"/>
      <c r="E1469" s="382">
        <v>0</v>
      </c>
      <c r="F1469" s="383">
        <v>0</v>
      </c>
      <c r="G1469" s="383">
        <v>0</v>
      </c>
      <c r="H1469" s="384">
        <v>0</v>
      </c>
      <c r="I1469" s="384">
        <v>0</v>
      </c>
      <c r="J1469" s="384">
        <v>0</v>
      </c>
      <c r="K1469" s="407">
        <f t="shared" si="22"/>
        <v>0</v>
      </c>
    </row>
    <row r="1470" spans="3:11" hidden="1" x14ac:dyDescent="0.25">
      <c r="C1470" s="383">
        <v>0</v>
      </c>
      <c r="D1470" s="385"/>
      <c r="E1470" s="382">
        <v>0</v>
      </c>
      <c r="F1470" s="383">
        <v>0</v>
      </c>
      <c r="G1470" s="383">
        <v>0</v>
      </c>
      <c r="H1470" s="384">
        <v>0</v>
      </c>
      <c r="I1470" s="384">
        <v>0</v>
      </c>
      <c r="J1470" s="384">
        <v>0</v>
      </c>
      <c r="K1470" s="407">
        <f t="shared" si="22"/>
        <v>0</v>
      </c>
    </row>
    <row r="1471" spans="3:11" hidden="1" x14ac:dyDescent="0.25">
      <c r="C1471" s="383">
        <v>0</v>
      </c>
      <c r="D1471" s="385"/>
      <c r="E1471" s="382">
        <v>0</v>
      </c>
      <c r="F1471" s="383">
        <v>0</v>
      </c>
      <c r="G1471" s="383">
        <v>0</v>
      </c>
      <c r="H1471" s="384">
        <v>0</v>
      </c>
      <c r="I1471" s="384">
        <v>0</v>
      </c>
      <c r="J1471" s="384">
        <v>0</v>
      </c>
      <c r="K1471" s="407">
        <f t="shared" si="22"/>
        <v>0</v>
      </c>
    </row>
    <row r="1472" spans="3:11" hidden="1" x14ac:dyDescent="0.25">
      <c r="C1472" s="383">
        <v>0</v>
      </c>
      <c r="D1472" s="385"/>
      <c r="E1472" s="382">
        <v>0</v>
      </c>
      <c r="F1472" s="383">
        <v>0</v>
      </c>
      <c r="G1472" s="383">
        <v>0</v>
      </c>
      <c r="H1472" s="384">
        <v>0</v>
      </c>
      <c r="I1472" s="384">
        <v>0</v>
      </c>
      <c r="J1472" s="384">
        <v>0</v>
      </c>
      <c r="K1472" s="407">
        <f t="shared" si="22"/>
        <v>0</v>
      </c>
    </row>
    <row r="1473" spans="3:11" hidden="1" x14ac:dyDescent="0.25">
      <c r="C1473" s="383">
        <v>0</v>
      </c>
      <c r="D1473" s="385"/>
      <c r="E1473" s="382">
        <v>0</v>
      </c>
      <c r="F1473" s="383">
        <v>0</v>
      </c>
      <c r="G1473" s="383">
        <v>0</v>
      </c>
      <c r="H1473" s="384">
        <v>0</v>
      </c>
      <c r="I1473" s="384">
        <v>0</v>
      </c>
      <c r="J1473" s="384">
        <v>0</v>
      </c>
      <c r="K1473" s="407">
        <f t="shared" si="22"/>
        <v>0</v>
      </c>
    </row>
    <row r="1474" spans="3:11" hidden="1" x14ac:dyDescent="0.25">
      <c r="C1474" s="383">
        <v>0</v>
      </c>
      <c r="D1474" s="385"/>
      <c r="E1474" s="382">
        <v>0</v>
      </c>
      <c r="F1474" s="383">
        <v>0</v>
      </c>
      <c r="G1474" s="383">
        <v>0</v>
      </c>
      <c r="H1474" s="384">
        <v>0</v>
      </c>
      <c r="I1474" s="384">
        <v>0</v>
      </c>
      <c r="J1474" s="384">
        <v>0</v>
      </c>
      <c r="K1474" s="407">
        <f t="shared" si="22"/>
        <v>0</v>
      </c>
    </row>
    <row r="1475" spans="3:11" hidden="1" x14ac:dyDescent="0.25">
      <c r="C1475" s="383">
        <v>0</v>
      </c>
      <c r="D1475" s="385"/>
      <c r="E1475" s="382">
        <v>0</v>
      </c>
      <c r="F1475" s="383">
        <v>0</v>
      </c>
      <c r="G1475" s="383">
        <v>0</v>
      </c>
      <c r="H1475" s="384">
        <v>0</v>
      </c>
      <c r="I1475" s="384">
        <v>0</v>
      </c>
      <c r="J1475" s="384">
        <v>0</v>
      </c>
      <c r="K1475" s="407">
        <f t="shared" si="22"/>
        <v>0</v>
      </c>
    </row>
    <row r="1476" spans="3:11" hidden="1" x14ac:dyDescent="0.25">
      <c r="C1476" s="383">
        <v>0</v>
      </c>
      <c r="D1476" s="385"/>
      <c r="E1476" s="382">
        <v>0</v>
      </c>
      <c r="F1476" s="383">
        <v>0</v>
      </c>
      <c r="G1476" s="383">
        <v>0</v>
      </c>
      <c r="H1476" s="384">
        <v>0</v>
      </c>
      <c r="I1476" s="384">
        <v>0</v>
      </c>
      <c r="J1476" s="384">
        <v>0</v>
      </c>
      <c r="K1476" s="407">
        <f t="shared" si="22"/>
        <v>0</v>
      </c>
    </row>
    <row r="1477" spans="3:11" hidden="1" x14ac:dyDescent="0.25">
      <c r="C1477" s="383">
        <v>0</v>
      </c>
      <c r="D1477" s="385"/>
      <c r="E1477" s="382">
        <v>0</v>
      </c>
      <c r="F1477" s="383">
        <v>0</v>
      </c>
      <c r="G1477" s="383">
        <v>0</v>
      </c>
      <c r="H1477" s="384">
        <v>0</v>
      </c>
      <c r="I1477" s="384">
        <v>0</v>
      </c>
      <c r="J1477" s="384">
        <v>0</v>
      </c>
      <c r="K1477" s="407">
        <f t="shared" si="22"/>
        <v>0</v>
      </c>
    </row>
    <row r="1478" spans="3:11" hidden="1" x14ac:dyDescent="0.25">
      <c r="C1478" s="383">
        <v>0</v>
      </c>
      <c r="D1478" s="385"/>
      <c r="E1478" s="382">
        <v>0</v>
      </c>
      <c r="F1478" s="383">
        <v>0</v>
      </c>
      <c r="G1478" s="383">
        <v>0</v>
      </c>
      <c r="H1478" s="384">
        <v>0</v>
      </c>
      <c r="I1478" s="384">
        <v>0</v>
      </c>
      <c r="J1478" s="384">
        <v>0</v>
      </c>
      <c r="K1478" s="407">
        <f t="shared" si="22"/>
        <v>0</v>
      </c>
    </row>
    <row r="1479" spans="3:11" hidden="1" x14ac:dyDescent="0.25">
      <c r="C1479" s="383">
        <v>0</v>
      </c>
      <c r="D1479" s="385"/>
      <c r="E1479" s="382">
        <v>0</v>
      </c>
      <c r="F1479" s="383">
        <v>0</v>
      </c>
      <c r="G1479" s="383">
        <v>0</v>
      </c>
      <c r="H1479" s="384">
        <v>0</v>
      </c>
      <c r="I1479" s="384">
        <v>0</v>
      </c>
      <c r="J1479" s="384">
        <v>0</v>
      </c>
      <c r="K1479" s="407">
        <f t="shared" si="22"/>
        <v>0</v>
      </c>
    </row>
    <row r="1480" spans="3:11" hidden="1" x14ac:dyDescent="0.25">
      <c r="C1480" s="383">
        <v>0</v>
      </c>
      <c r="D1480" s="385"/>
      <c r="E1480" s="382">
        <v>0</v>
      </c>
      <c r="F1480" s="383">
        <v>0</v>
      </c>
      <c r="G1480" s="383">
        <v>0</v>
      </c>
      <c r="H1480" s="384">
        <v>0</v>
      </c>
      <c r="I1480" s="384">
        <v>0</v>
      </c>
      <c r="J1480" s="384">
        <v>0</v>
      </c>
      <c r="K1480" s="407">
        <f t="shared" si="22"/>
        <v>0</v>
      </c>
    </row>
    <row r="1481" spans="3:11" hidden="1" x14ac:dyDescent="0.25">
      <c r="C1481" s="383">
        <v>0</v>
      </c>
      <c r="D1481" s="385"/>
      <c r="E1481" s="382">
        <v>0</v>
      </c>
      <c r="F1481" s="383">
        <v>0</v>
      </c>
      <c r="G1481" s="383">
        <v>0</v>
      </c>
      <c r="H1481" s="384">
        <v>0</v>
      </c>
      <c r="I1481" s="384">
        <v>0</v>
      </c>
      <c r="J1481" s="384">
        <v>0</v>
      </c>
      <c r="K1481" s="407">
        <f t="shared" si="22"/>
        <v>0</v>
      </c>
    </row>
    <row r="1482" spans="3:11" hidden="1" x14ac:dyDescent="0.25">
      <c r="C1482" s="383">
        <v>0</v>
      </c>
      <c r="D1482" s="385"/>
      <c r="E1482" s="382">
        <v>0</v>
      </c>
      <c r="F1482" s="383">
        <v>0</v>
      </c>
      <c r="G1482" s="383">
        <v>0</v>
      </c>
      <c r="H1482" s="384">
        <v>0</v>
      </c>
      <c r="I1482" s="384">
        <v>0</v>
      </c>
      <c r="J1482" s="384">
        <v>0</v>
      </c>
      <c r="K1482" s="407">
        <f t="shared" si="22"/>
        <v>0</v>
      </c>
    </row>
    <row r="1483" spans="3:11" hidden="1" x14ac:dyDescent="0.25">
      <c r="C1483" s="383">
        <v>0</v>
      </c>
      <c r="D1483" s="385"/>
      <c r="E1483" s="382">
        <v>0</v>
      </c>
      <c r="F1483" s="383">
        <v>0</v>
      </c>
      <c r="G1483" s="383">
        <v>0</v>
      </c>
      <c r="H1483" s="384">
        <v>0</v>
      </c>
      <c r="I1483" s="384">
        <v>0</v>
      </c>
      <c r="J1483" s="384">
        <v>0</v>
      </c>
      <c r="K1483" s="407">
        <f t="shared" si="22"/>
        <v>0</v>
      </c>
    </row>
    <row r="1484" spans="3:11" hidden="1" x14ac:dyDescent="0.25">
      <c r="C1484" s="383">
        <v>0</v>
      </c>
      <c r="D1484" s="385"/>
      <c r="E1484" s="382">
        <v>0</v>
      </c>
      <c r="F1484" s="383">
        <v>0</v>
      </c>
      <c r="G1484" s="383">
        <v>0</v>
      </c>
      <c r="H1484" s="384">
        <v>0</v>
      </c>
      <c r="I1484" s="384">
        <v>0</v>
      </c>
      <c r="J1484" s="384">
        <v>0</v>
      </c>
      <c r="K1484" s="407">
        <f t="shared" si="22"/>
        <v>0</v>
      </c>
    </row>
    <row r="1485" spans="3:11" hidden="1" x14ac:dyDescent="0.25">
      <c r="C1485" s="383">
        <v>0</v>
      </c>
      <c r="D1485" s="385"/>
      <c r="E1485" s="382">
        <v>0</v>
      </c>
      <c r="F1485" s="383">
        <v>0</v>
      </c>
      <c r="G1485" s="383">
        <v>0</v>
      </c>
      <c r="H1485" s="384">
        <v>0</v>
      </c>
      <c r="I1485" s="384">
        <v>0</v>
      </c>
      <c r="J1485" s="384">
        <v>0</v>
      </c>
      <c r="K1485" s="407">
        <f t="shared" si="22"/>
        <v>0</v>
      </c>
    </row>
    <row r="1486" spans="3:11" hidden="1" x14ac:dyDescent="0.25">
      <c r="C1486" s="383">
        <v>0</v>
      </c>
      <c r="D1486" s="385"/>
      <c r="E1486" s="382">
        <v>0</v>
      </c>
      <c r="F1486" s="383">
        <v>0</v>
      </c>
      <c r="G1486" s="383">
        <v>0</v>
      </c>
      <c r="H1486" s="384">
        <v>0</v>
      </c>
      <c r="I1486" s="384">
        <v>0</v>
      </c>
      <c r="J1486" s="384">
        <v>0</v>
      </c>
      <c r="K1486" s="407">
        <f t="shared" si="22"/>
        <v>0</v>
      </c>
    </row>
    <row r="1487" spans="3:11" hidden="1" x14ac:dyDescent="0.25">
      <c r="C1487" s="383">
        <v>0</v>
      </c>
      <c r="D1487" s="385"/>
      <c r="E1487" s="382">
        <v>0</v>
      </c>
      <c r="F1487" s="383">
        <v>0</v>
      </c>
      <c r="G1487" s="383">
        <v>0</v>
      </c>
      <c r="H1487" s="384">
        <v>0</v>
      </c>
      <c r="I1487" s="384">
        <v>0</v>
      </c>
      <c r="J1487" s="384">
        <v>0</v>
      </c>
      <c r="K1487" s="407">
        <f t="shared" si="22"/>
        <v>0</v>
      </c>
    </row>
    <row r="1488" spans="3:11" hidden="1" x14ac:dyDescent="0.25">
      <c r="C1488" s="383">
        <v>0</v>
      </c>
      <c r="D1488" s="385"/>
      <c r="E1488" s="382">
        <v>0</v>
      </c>
      <c r="F1488" s="383">
        <v>0</v>
      </c>
      <c r="G1488" s="383">
        <v>0</v>
      </c>
      <c r="H1488" s="384">
        <v>0</v>
      </c>
      <c r="I1488" s="384">
        <v>0</v>
      </c>
      <c r="J1488" s="384">
        <v>0</v>
      </c>
      <c r="K1488" s="407">
        <f t="shared" ref="K1488:K1551" si="23">IF(E1488&gt;0,1,0)</f>
        <v>0</v>
      </c>
    </row>
    <row r="1489" spans="3:11" hidden="1" x14ac:dyDescent="0.25">
      <c r="C1489" s="383">
        <v>0</v>
      </c>
      <c r="D1489" s="385"/>
      <c r="E1489" s="382">
        <v>0</v>
      </c>
      <c r="F1489" s="383">
        <v>0</v>
      </c>
      <c r="G1489" s="383">
        <v>0</v>
      </c>
      <c r="H1489" s="384">
        <v>0</v>
      </c>
      <c r="I1489" s="384">
        <v>0</v>
      </c>
      <c r="J1489" s="384">
        <v>0</v>
      </c>
      <c r="K1489" s="407">
        <f t="shared" si="23"/>
        <v>0</v>
      </c>
    </row>
    <row r="1490" spans="3:11" hidden="1" x14ac:dyDescent="0.25">
      <c r="C1490" s="383">
        <v>0</v>
      </c>
      <c r="D1490" s="385"/>
      <c r="E1490" s="382">
        <v>0</v>
      </c>
      <c r="F1490" s="383">
        <v>0</v>
      </c>
      <c r="G1490" s="383">
        <v>0</v>
      </c>
      <c r="H1490" s="384">
        <v>0</v>
      </c>
      <c r="I1490" s="384">
        <v>0</v>
      </c>
      <c r="J1490" s="384">
        <v>0</v>
      </c>
      <c r="K1490" s="407">
        <f t="shared" si="23"/>
        <v>0</v>
      </c>
    </row>
    <row r="1491" spans="3:11" hidden="1" x14ac:dyDescent="0.25">
      <c r="C1491" s="383">
        <v>0</v>
      </c>
      <c r="D1491" s="385"/>
      <c r="E1491" s="382">
        <v>0</v>
      </c>
      <c r="F1491" s="383">
        <v>0</v>
      </c>
      <c r="G1491" s="383">
        <v>0</v>
      </c>
      <c r="H1491" s="384">
        <v>0</v>
      </c>
      <c r="I1491" s="384">
        <v>0</v>
      </c>
      <c r="J1491" s="384">
        <v>0</v>
      </c>
      <c r="K1491" s="407">
        <f t="shared" si="23"/>
        <v>0</v>
      </c>
    </row>
    <row r="1492" spans="3:11" hidden="1" x14ac:dyDescent="0.25">
      <c r="C1492" s="383">
        <v>0</v>
      </c>
      <c r="D1492" s="385"/>
      <c r="E1492" s="382">
        <v>0</v>
      </c>
      <c r="F1492" s="383">
        <v>0</v>
      </c>
      <c r="G1492" s="383">
        <v>0</v>
      </c>
      <c r="H1492" s="384">
        <v>0</v>
      </c>
      <c r="I1492" s="384">
        <v>0</v>
      </c>
      <c r="J1492" s="384">
        <v>0</v>
      </c>
      <c r="K1492" s="407">
        <f t="shared" si="23"/>
        <v>0</v>
      </c>
    </row>
    <row r="1493" spans="3:11" hidden="1" x14ac:dyDescent="0.25">
      <c r="C1493" s="383">
        <v>0</v>
      </c>
      <c r="D1493" s="385"/>
      <c r="E1493" s="382">
        <v>0</v>
      </c>
      <c r="F1493" s="383">
        <v>0</v>
      </c>
      <c r="G1493" s="383">
        <v>0</v>
      </c>
      <c r="H1493" s="384">
        <v>0</v>
      </c>
      <c r="I1493" s="384">
        <v>0</v>
      </c>
      <c r="J1493" s="384">
        <v>0</v>
      </c>
      <c r="K1493" s="407">
        <f t="shared" si="23"/>
        <v>0</v>
      </c>
    </row>
    <row r="1494" spans="3:11" hidden="1" x14ac:dyDescent="0.25">
      <c r="C1494" s="383">
        <v>0</v>
      </c>
      <c r="D1494" s="385"/>
      <c r="E1494" s="382">
        <v>0</v>
      </c>
      <c r="F1494" s="383">
        <v>0</v>
      </c>
      <c r="G1494" s="383">
        <v>0</v>
      </c>
      <c r="H1494" s="384">
        <v>0</v>
      </c>
      <c r="I1494" s="384">
        <v>0</v>
      </c>
      <c r="J1494" s="384">
        <v>0</v>
      </c>
      <c r="K1494" s="407">
        <f t="shared" si="23"/>
        <v>0</v>
      </c>
    </row>
    <row r="1495" spans="3:11" hidden="1" x14ac:dyDescent="0.25">
      <c r="C1495" s="383">
        <v>0</v>
      </c>
      <c r="D1495" s="385"/>
      <c r="E1495" s="382">
        <v>0</v>
      </c>
      <c r="F1495" s="383">
        <v>0</v>
      </c>
      <c r="G1495" s="383">
        <v>0</v>
      </c>
      <c r="H1495" s="384">
        <v>0</v>
      </c>
      <c r="I1495" s="384">
        <v>0</v>
      </c>
      <c r="J1495" s="384">
        <v>0</v>
      </c>
      <c r="K1495" s="407">
        <f t="shared" si="23"/>
        <v>0</v>
      </c>
    </row>
    <row r="1496" spans="3:11" hidden="1" x14ac:dyDescent="0.25">
      <c r="C1496" s="383">
        <v>0</v>
      </c>
      <c r="D1496" s="385"/>
      <c r="E1496" s="382">
        <v>0</v>
      </c>
      <c r="F1496" s="383">
        <v>0</v>
      </c>
      <c r="G1496" s="383">
        <v>0</v>
      </c>
      <c r="H1496" s="384">
        <v>0</v>
      </c>
      <c r="I1496" s="384">
        <v>0</v>
      </c>
      <c r="J1496" s="384">
        <v>0</v>
      </c>
      <c r="K1496" s="407">
        <f t="shared" si="23"/>
        <v>0</v>
      </c>
    </row>
    <row r="1497" spans="3:11" hidden="1" x14ac:dyDescent="0.25">
      <c r="C1497" s="383">
        <v>0</v>
      </c>
      <c r="D1497" s="385"/>
      <c r="E1497" s="382">
        <v>0</v>
      </c>
      <c r="F1497" s="383">
        <v>0</v>
      </c>
      <c r="G1497" s="383">
        <v>0</v>
      </c>
      <c r="H1497" s="384">
        <v>0</v>
      </c>
      <c r="I1497" s="384">
        <v>0</v>
      </c>
      <c r="J1497" s="384">
        <v>0</v>
      </c>
      <c r="K1497" s="407">
        <f t="shared" si="23"/>
        <v>0</v>
      </c>
    </row>
    <row r="1498" spans="3:11" hidden="1" x14ac:dyDescent="0.25">
      <c r="C1498" s="383">
        <v>0</v>
      </c>
      <c r="D1498" s="385"/>
      <c r="E1498" s="382">
        <v>0</v>
      </c>
      <c r="F1498" s="383">
        <v>0</v>
      </c>
      <c r="G1498" s="383">
        <v>0</v>
      </c>
      <c r="H1498" s="384">
        <v>0</v>
      </c>
      <c r="I1498" s="384">
        <v>0</v>
      </c>
      <c r="J1498" s="384">
        <v>0</v>
      </c>
      <c r="K1498" s="407">
        <f t="shared" si="23"/>
        <v>0</v>
      </c>
    </row>
    <row r="1499" spans="3:11" hidden="1" x14ac:dyDescent="0.25">
      <c r="C1499" s="383">
        <v>0</v>
      </c>
      <c r="D1499" s="385"/>
      <c r="E1499" s="382">
        <v>0</v>
      </c>
      <c r="F1499" s="383">
        <v>0</v>
      </c>
      <c r="G1499" s="383">
        <v>0</v>
      </c>
      <c r="H1499" s="384">
        <v>0</v>
      </c>
      <c r="I1499" s="384">
        <v>0</v>
      </c>
      <c r="J1499" s="384">
        <v>0</v>
      </c>
      <c r="K1499" s="407">
        <f t="shared" si="23"/>
        <v>0</v>
      </c>
    </row>
    <row r="1500" spans="3:11" hidden="1" x14ac:dyDescent="0.25">
      <c r="C1500" s="383">
        <v>0</v>
      </c>
      <c r="D1500" s="385"/>
      <c r="E1500" s="382">
        <v>0</v>
      </c>
      <c r="F1500" s="383">
        <v>0</v>
      </c>
      <c r="G1500" s="383">
        <v>0</v>
      </c>
      <c r="H1500" s="384">
        <v>0</v>
      </c>
      <c r="I1500" s="384">
        <v>0</v>
      </c>
      <c r="J1500" s="384">
        <v>0</v>
      </c>
      <c r="K1500" s="407">
        <f t="shared" si="23"/>
        <v>0</v>
      </c>
    </row>
    <row r="1501" spans="3:11" hidden="1" x14ac:dyDescent="0.25">
      <c r="C1501" s="383">
        <v>0</v>
      </c>
      <c r="D1501" s="385"/>
      <c r="E1501" s="382">
        <v>0</v>
      </c>
      <c r="F1501" s="383">
        <v>0</v>
      </c>
      <c r="G1501" s="383">
        <v>0</v>
      </c>
      <c r="H1501" s="384">
        <v>0</v>
      </c>
      <c r="I1501" s="384">
        <v>0</v>
      </c>
      <c r="J1501" s="384">
        <v>0</v>
      </c>
      <c r="K1501" s="407">
        <f t="shared" si="23"/>
        <v>0</v>
      </c>
    </row>
    <row r="1502" spans="3:11" hidden="1" x14ac:dyDescent="0.25">
      <c r="C1502" s="383">
        <v>0</v>
      </c>
      <c r="D1502" s="385"/>
      <c r="E1502" s="382">
        <v>0</v>
      </c>
      <c r="F1502" s="383">
        <v>0</v>
      </c>
      <c r="G1502" s="383">
        <v>0</v>
      </c>
      <c r="H1502" s="384">
        <v>0</v>
      </c>
      <c r="I1502" s="384">
        <v>0</v>
      </c>
      <c r="J1502" s="384">
        <v>0</v>
      </c>
      <c r="K1502" s="407">
        <f t="shared" si="23"/>
        <v>0</v>
      </c>
    </row>
    <row r="1503" spans="3:11" hidden="1" x14ac:dyDescent="0.25">
      <c r="C1503" s="383">
        <v>0</v>
      </c>
      <c r="D1503" s="385"/>
      <c r="E1503" s="382">
        <v>0</v>
      </c>
      <c r="F1503" s="383">
        <v>0</v>
      </c>
      <c r="G1503" s="383">
        <v>0</v>
      </c>
      <c r="H1503" s="384">
        <v>0</v>
      </c>
      <c r="I1503" s="384">
        <v>0</v>
      </c>
      <c r="J1503" s="384">
        <v>0</v>
      </c>
      <c r="K1503" s="407">
        <f t="shared" si="23"/>
        <v>0</v>
      </c>
    </row>
    <row r="1504" spans="3:11" hidden="1" x14ac:dyDescent="0.25">
      <c r="C1504" s="383">
        <v>0</v>
      </c>
      <c r="D1504" s="385"/>
      <c r="E1504" s="382">
        <v>0</v>
      </c>
      <c r="F1504" s="383">
        <v>0</v>
      </c>
      <c r="G1504" s="383">
        <v>0</v>
      </c>
      <c r="H1504" s="384">
        <v>0</v>
      </c>
      <c r="I1504" s="384">
        <v>0</v>
      </c>
      <c r="J1504" s="384">
        <v>0</v>
      </c>
      <c r="K1504" s="407">
        <f t="shared" si="23"/>
        <v>0</v>
      </c>
    </row>
    <row r="1505" spans="3:11" hidden="1" x14ac:dyDescent="0.25">
      <c r="C1505" s="383">
        <v>0</v>
      </c>
      <c r="D1505" s="385"/>
      <c r="E1505" s="382">
        <v>0</v>
      </c>
      <c r="F1505" s="383">
        <v>0</v>
      </c>
      <c r="G1505" s="383">
        <v>0</v>
      </c>
      <c r="H1505" s="384">
        <v>0</v>
      </c>
      <c r="I1505" s="384">
        <v>0</v>
      </c>
      <c r="J1505" s="384">
        <v>0</v>
      </c>
      <c r="K1505" s="407">
        <f t="shared" si="23"/>
        <v>0</v>
      </c>
    </row>
    <row r="1506" spans="3:11" hidden="1" x14ac:dyDescent="0.25">
      <c r="C1506" s="383">
        <v>0</v>
      </c>
      <c r="D1506" s="385"/>
      <c r="E1506" s="382">
        <v>0</v>
      </c>
      <c r="F1506" s="383">
        <v>0</v>
      </c>
      <c r="G1506" s="383">
        <v>0</v>
      </c>
      <c r="H1506" s="384">
        <v>0</v>
      </c>
      <c r="I1506" s="384">
        <v>0</v>
      </c>
      <c r="J1506" s="384">
        <v>0</v>
      </c>
      <c r="K1506" s="407">
        <f t="shared" si="23"/>
        <v>0</v>
      </c>
    </row>
    <row r="1507" spans="3:11" hidden="1" x14ac:dyDescent="0.25">
      <c r="C1507" s="383">
        <v>0</v>
      </c>
      <c r="D1507" s="385"/>
      <c r="E1507" s="382">
        <v>0</v>
      </c>
      <c r="F1507" s="383">
        <v>0</v>
      </c>
      <c r="G1507" s="383">
        <v>0</v>
      </c>
      <c r="H1507" s="384">
        <v>0</v>
      </c>
      <c r="I1507" s="384">
        <v>0</v>
      </c>
      <c r="J1507" s="384">
        <v>0</v>
      </c>
      <c r="K1507" s="407">
        <f t="shared" si="23"/>
        <v>0</v>
      </c>
    </row>
    <row r="1508" spans="3:11" hidden="1" x14ac:dyDescent="0.25">
      <c r="C1508" s="383">
        <v>0</v>
      </c>
      <c r="D1508" s="385"/>
      <c r="E1508" s="382">
        <v>0</v>
      </c>
      <c r="F1508" s="383">
        <v>0</v>
      </c>
      <c r="G1508" s="383">
        <v>0</v>
      </c>
      <c r="H1508" s="384">
        <v>0</v>
      </c>
      <c r="I1508" s="384">
        <v>0</v>
      </c>
      <c r="J1508" s="384">
        <v>0</v>
      </c>
      <c r="K1508" s="407">
        <f t="shared" si="23"/>
        <v>0</v>
      </c>
    </row>
    <row r="1509" spans="3:11" hidden="1" x14ac:dyDescent="0.25">
      <c r="C1509" s="383">
        <v>0</v>
      </c>
      <c r="D1509" s="385"/>
      <c r="E1509" s="382">
        <v>0</v>
      </c>
      <c r="F1509" s="383">
        <v>0</v>
      </c>
      <c r="G1509" s="383">
        <v>0</v>
      </c>
      <c r="H1509" s="384">
        <v>0</v>
      </c>
      <c r="I1509" s="384">
        <v>0</v>
      </c>
      <c r="J1509" s="384">
        <v>0</v>
      </c>
      <c r="K1509" s="407">
        <f t="shared" si="23"/>
        <v>0</v>
      </c>
    </row>
    <row r="1510" spans="3:11" hidden="1" x14ac:dyDescent="0.25">
      <c r="C1510" s="383">
        <v>0</v>
      </c>
      <c r="D1510" s="385"/>
      <c r="E1510" s="382">
        <v>0</v>
      </c>
      <c r="F1510" s="383">
        <v>0</v>
      </c>
      <c r="G1510" s="383">
        <v>0</v>
      </c>
      <c r="H1510" s="384">
        <v>0</v>
      </c>
      <c r="I1510" s="384">
        <v>0</v>
      </c>
      <c r="J1510" s="384">
        <v>0</v>
      </c>
      <c r="K1510" s="407">
        <f t="shared" si="23"/>
        <v>0</v>
      </c>
    </row>
    <row r="1511" spans="3:11" hidden="1" x14ac:dyDescent="0.25">
      <c r="C1511" s="383">
        <v>0</v>
      </c>
      <c r="D1511" s="385"/>
      <c r="E1511" s="382">
        <v>0</v>
      </c>
      <c r="F1511" s="383">
        <v>0</v>
      </c>
      <c r="G1511" s="383">
        <v>0</v>
      </c>
      <c r="H1511" s="384">
        <v>0</v>
      </c>
      <c r="I1511" s="384">
        <v>0</v>
      </c>
      <c r="J1511" s="384">
        <v>0</v>
      </c>
      <c r="K1511" s="407">
        <f t="shared" si="23"/>
        <v>0</v>
      </c>
    </row>
    <row r="1512" spans="3:11" hidden="1" x14ac:dyDescent="0.25">
      <c r="C1512" s="383">
        <v>0</v>
      </c>
      <c r="D1512" s="385"/>
      <c r="E1512" s="382">
        <v>0</v>
      </c>
      <c r="F1512" s="383">
        <v>0</v>
      </c>
      <c r="G1512" s="383">
        <v>0</v>
      </c>
      <c r="H1512" s="384">
        <v>0</v>
      </c>
      <c r="I1512" s="384">
        <v>0</v>
      </c>
      <c r="J1512" s="384">
        <v>0</v>
      </c>
      <c r="K1512" s="407">
        <f t="shared" si="23"/>
        <v>0</v>
      </c>
    </row>
    <row r="1513" spans="3:11" hidden="1" x14ac:dyDescent="0.25">
      <c r="C1513" s="383">
        <v>0</v>
      </c>
      <c r="D1513" s="385"/>
      <c r="E1513" s="382">
        <v>0</v>
      </c>
      <c r="F1513" s="383">
        <v>0</v>
      </c>
      <c r="G1513" s="383">
        <v>0</v>
      </c>
      <c r="H1513" s="384">
        <v>0</v>
      </c>
      <c r="I1513" s="384">
        <v>0</v>
      </c>
      <c r="J1513" s="384">
        <v>0</v>
      </c>
      <c r="K1513" s="407">
        <f t="shared" si="23"/>
        <v>0</v>
      </c>
    </row>
    <row r="1514" spans="3:11" hidden="1" x14ac:dyDescent="0.25">
      <c r="C1514" s="383">
        <v>0</v>
      </c>
      <c r="D1514" s="385"/>
      <c r="E1514" s="382">
        <v>0</v>
      </c>
      <c r="F1514" s="383">
        <v>0</v>
      </c>
      <c r="G1514" s="383">
        <v>0</v>
      </c>
      <c r="H1514" s="384">
        <v>0</v>
      </c>
      <c r="I1514" s="384">
        <v>0</v>
      </c>
      <c r="J1514" s="384">
        <v>0</v>
      </c>
      <c r="K1514" s="407">
        <f t="shared" si="23"/>
        <v>0</v>
      </c>
    </row>
    <row r="1515" spans="3:11" hidden="1" x14ac:dyDescent="0.25">
      <c r="C1515" s="383">
        <v>0</v>
      </c>
      <c r="D1515" s="385"/>
      <c r="E1515" s="382">
        <v>0</v>
      </c>
      <c r="F1515" s="383">
        <v>0</v>
      </c>
      <c r="G1515" s="383">
        <v>0</v>
      </c>
      <c r="H1515" s="384">
        <v>0</v>
      </c>
      <c r="I1515" s="384">
        <v>0</v>
      </c>
      <c r="J1515" s="384">
        <v>0</v>
      </c>
      <c r="K1515" s="407">
        <f t="shared" si="23"/>
        <v>0</v>
      </c>
    </row>
    <row r="1516" spans="3:11" hidden="1" x14ac:dyDescent="0.25">
      <c r="C1516" s="383">
        <v>0</v>
      </c>
      <c r="D1516" s="385"/>
      <c r="E1516" s="382">
        <v>0</v>
      </c>
      <c r="F1516" s="383">
        <v>0</v>
      </c>
      <c r="G1516" s="383">
        <v>0</v>
      </c>
      <c r="H1516" s="384">
        <v>0</v>
      </c>
      <c r="I1516" s="384">
        <v>0</v>
      </c>
      <c r="J1516" s="384">
        <v>0</v>
      </c>
      <c r="K1516" s="407">
        <f t="shared" si="23"/>
        <v>0</v>
      </c>
    </row>
    <row r="1517" spans="3:11" hidden="1" x14ac:dyDescent="0.25">
      <c r="C1517" s="383">
        <v>0</v>
      </c>
      <c r="D1517" s="385"/>
      <c r="E1517" s="382">
        <v>0</v>
      </c>
      <c r="F1517" s="383">
        <v>0</v>
      </c>
      <c r="G1517" s="383">
        <v>0</v>
      </c>
      <c r="H1517" s="384">
        <v>0</v>
      </c>
      <c r="I1517" s="384">
        <v>0</v>
      </c>
      <c r="J1517" s="384">
        <v>0</v>
      </c>
      <c r="K1517" s="407">
        <f t="shared" si="23"/>
        <v>0</v>
      </c>
    </row>
    <row r="1518" spans="3:11" hidden="1" x14ac:dyDescent="0.25">
      <c r="C1518" s="383">
        <v>0</v>
      </c>
      <c r="D1518" s="385"/>
      <c r="E1518" s="382">
        <v>0</v>
      </c>
      <c r="F1518" s="383">
        <v>0</v>
      </c>
      <c r="G1518" s="383">
        <v>0</v>
      </c>
      <c r="H1518" s="384">
        <v>0</v>
      </c>
      <c r="I1518" s="384">
        <v>0</v>
      </c>
      <c r="J1518" s="384">
        <v>0</v>
      </c>
      <c r="K1518" s="407">
        <f t="shared" si="23"/>
        <v>0</v>
      </c>
    </row>
    <row r="1519" spans="3:11" hidden="1" x14ac:dyDescent="0.25">
      <c r="C1519" s="383">
        <v>0</v>
      </c>
      <c r="D1519" s="385"/>
      <c r="E1519" s="382">
        <v>0</v>
      </c>
      <c r="F1519" s="383">
        <v>0</v>
      </c>
      <c r="G1519" s="383">
        <v>0</v>
      </c>
      <c r="H1519" s="384">
        <v>0</v>
      </c>
      <c r="I1519" s="384">
        <v>0</v>
      </c>
      <c r="J1519" s="384">
        <v>0</v>
      </c>
      <c r="K1519" s="407">
        <f t="shared" si="23"/>
        <v>0</v>
      </c>
    </row>
    <row r="1520" spans="3:11" hidden="1" x14ac:dyDescent="0.25">
      <c r="C1520" s="383">
        <v>0</v>
      </c>
      <c r="D1520" s="385"/>
      <c r="E1520" s="382">
        <v>0</v>
      </c>
      <c r="F1520" s="383">
        <v>0</v>
      </c>
      <c r="G1520" s="383">
        <v>0</v>
      </c>
      <c r="H1520" s="384">
        <v>0</v>
      </c>
      <c r="I1520" s="384">
        <v>0</v>
      </c>
      <c r="J1520" s="384">
        <v>0</v>
      </c>
      <c r="K1520" s="407">
        <f t="shared" si="23"/>
        <v>0</v>
      </c>
    </row>
    <row r="1521" spans="3:11" hidden="1" x14ac:dyDescent="0.25">
      <c r="C1521" s="383">
        <v>0</v>
      </c>
      <c r="D1521" s="385"/>
      <c r="E1521" s="382">
        <v>0</v>
      </c>
      <c r="F1521" s="383">
        <v>0</v>
      </c>
      <c r="G1521" s="383">
        <v>0</v>
      </c>
      <c r="H1521" s="384">
        <v>0</v>
      </c>
      <c r="I1521" s="384">
        <v>0</v>
      </c>
      <c r="J1521" s="384">
        <v>0</v>
      </c>
      <c r="K1521" s="407">
        <f t="shared" si="23"/>
        <v>0</v>
      </c>
    </row>
    <row r="1522" spans="3:11" hidden="1" x14ac:dyDescent="0.25">
      <c r="C1522" s="383">
        <v>0</v>
      </c>
      <c r="D1522" s="385"/>
      <c r="E1522" s="382">
        <v>0</v>
      </c>
      <c r="F1522" s="383">
        <v>0</v>
      </c>
      <c r="G1522" s="383">
        <v>0</v>
      </c>
      <c r="H1522" s="384">
        <v>0</v>
      </c>
      <c r="I1522" s="384">
        <v>0</v>
      </c>
      <c r="J1522" s="384">
        <v>0</v>
      </c>
      <c r="K1522" s="407">
        <f t="shared" si="23"/>
        <v>0</v>
      </c>
    </row>
    <row r="1523" spans="3:11" hidden="1" x14ac:dyDescent="0.25">
      <c r="C1523" s="383">
        <v>0</v>
      </c>
      <c r="D1523" s="385"/>
      <c r="E1523" s="382">
        <v>0</v>
      </c>
      <c r="F1523" s="383">
        <v>0</v>
      </c>
      <c r="G1523" s="383">
        <v>0</v>
      </c>
      <c r="H1523" s="384">
        <v>0</v>
      </c>
      <c r="I1523" s="384">
        <v>0</v>
      </c>
      <c r="J1523" s="384">
        <v>0</v>
      </c>
      <c r="K1523" s="407">
        <f t="shared" si="23"/>
        <v>0</v>
      </c>
    </row>
    <row r="1524" spans="3:11" hidden="1" x14ac:dyDescent="0.25">
      <c r="C1524" s="383">
        <v>0</v>
      </c>
      <c r="D1524" s="385"/>
      <c r="E1524" s="382">
        <v>0</v>
      </c>
      <c r="F1524" s="383">
        <v>0</v>
      </c>
      <c r="G1524" s="383">
        <v>0</v>
      </c>
      <c r="H1524" s="384">
        <v>0</v>
      </c>
      <c r="I1524" s="384">
        <v>0</v>
      </c>
      <c r="J1524" s="384">
        <v>0</v>
      </c>
      <c r="K1524" s="407">
        <f t="shared" si="23"/>
        <v>0</v>
      </c>
    </row>
    <row r="1525" spans="3:11" hidden="1" x14ac:dyDescent="0.25">
      <c r="C1525" s="383">
        <v>0</v>
      </c>
      <c r="D1525" s="385"/>
      <c r="E1525" s="382">
        <v>0</v>
      </c>
      <c r="F1525" s="383">
        <v>0</v>
      </c>
      <c r="G1525" s="383">
        <v>0</v>
      </c>
      <c r="H1525" s="384">
        <v>0</v>
      </c>
      <c r="I1525" s="384">
        <v>0</v>
      </c>
      <c r="J1525" s="384">
        <v>0</v>
      </c>
      <c r="K1525" s="407">
        <f t="shared" si="23"/>
        <v>0</v>
      </c>
    </row>
    <row r="1526" spans="3:11" hidden="1" x14ac:dyDescent="0.25">
      <c r="C1526" s="383">
        <v>0</v>
      </c>
      <c r="D1526" s="385"/>
      <c r="E1526" s="382">
        <v>0</v>
      </c>
      <c r="F1526" s="383">
        <v>0</v>
      </c>
      <c r="G1526" s="383">
        <v>0</v>
      </c>
      <c r="H1526" s="384">
        <v>0</v>
      </c>
      <c r="I1526" s="384">
        <v>0</v>
      </c>
      <c r="J1526" s="384">
        <v>0</v>
      </c>
      <c r="K1526" s="407">
        <f t="shared" si="23"/>
        <v>0</v>
      </c>
    </row>
    <row r="1527" spans="3:11" hidden="1" x14ac:dyDescent="0.25">
      <c r="C1527" s="383">
        <v>0</v>
      </c>
      <c r="D1527" s="385"/>
      <c r="E1527" s="382">
        <v>0</v>
      </c>
      <c r="F1527" s="383">
        <v>0</v>
      </c>
      <c r="G1527" s="383">
        <v>0</v>
      </c>
      <c r="H1527" s="384">
        <v>0</v>
      </c>
      <c r="I1527" s="384">
        <v>0</v>
      </c>
      <c r="J1527" s="384">
        <v>0</v>
      </c>
      <c r="K1527" s="407">
        <f t="shared" si="23"/>
        <v>0</v>
      </c>
    </row>
    <row r="1528" spans="3:11" hidden="1" x14ac:dyDescent="0.25">
      <c r="C1528" s="383">
        <v>0</v>
      </c>
      <c r="D1528" s="385"/>
      <c r="E1528" s="382">
        <v>0</v>
      </c>
      <c r="F1528" s="383">
        <v>0</v>
      </c>
      <c r="G1528" s="383">
        <v>0</v>
      </c>
      <c r="H1528" s="384">
        <v>0</v>
      </c>
      <c r="I1528" s="384">
        <v>0</v>
      </c>
      <c r="J1528" s="384">
        <v>0</v>
      </c>
      <c r="K1528" s="407">
        <f t="shared" si="23"/>
        <v>0</v>
      </c>
    </row>
    <row r="1529" spans="3:11" hidden="1" x14ac:dyDescent="0.25">
      <c r="C1529" s="383">
        <v>0</v>
      </c>
      <c r="D1529" s="385"/>
      <c r="E1529" s="382">
        <v>0</v>
      </c>
      <c r="F1529" s="383">
        <v>0</v>
      </c>
      <c r="G1529" s="383">
        <v>0</v>
      </c>
      <c r="H1529" s="384">
        <v>0</v>
      </c>
      <c r="I1529" s="384">
        <v>0</v>
      </c>
      <c r="J1529" s="384">
        <v>0</v>
      </c>
      <c r="K1529" s="407">
        <f t="shared" si="23"/>
        <v>0</v>
      </c>
    </row>
    <row r="1530" spans="3:11" hidden="1" x14ac:dyDescent="0.25">
      <c r="C1530" s="383">
        <v>0</v>
      </c>
      <c r="D1530" s="385"/>
      <c r="E1530" s="382">
        <v>0</v>
      </c>
      <c r="F1530" s="383">
        <v>0</v>
      </c>
      <c r="G1530" s="383">
        <v>0</v>
      </c>
      <c r="H1530" s="384">
        <v>0</v>
      </c>
      <c r="I1530" s="384">
        <v>0</v>
      </c>
      <c r="J1530" s="384">
        <v>0</v>
      </c>
      <c r="K1530" s="407">
        <f t="shared" si="23"/>
        <v>0</v>
      </c>
    </row>
    <row r="1531" spans="3:11" hidden="1" x14ac:dyDescent="0.25">
      <c r="C1531" s="383">
        <v>0</v>
      </c>
      <c r="D1531" s="385"/>
      <c r="E1531" s="382">
        <v>0</v>
      </c>
      <c r="F1531" s="383">
        <v>0</v>
      </c>
      <c r="G1531" s="383">
        <v>0</v>
      </c>
      <c r="H1531" s="384">
        <v>0</v>
      </c>
      <c r="I1531" s="384">
        <v>0</v>
      </c>
      <c r="J1531" s="384">
        <v>0</v>
      </c>
      <c r="K1531" s="407">
        <f t="shared" si="23"/>
        <v>0</v>
      </c>
    </row>
    <row r="1532" spans="3:11" hidden="1" x14ac:dyDescent="0.25">
      <c r="C1532" s="383">
        <v>0</v>
      </c>
      <c r="D1532" s="385"/>
      <c r="E1532" s="382">
        <v>0</v>
      </c>
      <c r="F1532" s="383">
        <v>0</v>
      </c>
      <c r="G1532" s="383">
        <v>0</v>
      </c>
      <c r="H1532" s="384">
        <v>0</v>
      </c>
      <c r="I1532" s="384">
        <v>0</v>
      </c>
      <c r="J1532" s="384">
        <v>0</v>
      </c>
      <c r="K1532" s="407">
        <f t="shared" si="23"/>
        <v>0</v>
      </c>
    </row>
    <row r="1533" spans="3:11" hidden="1" x14ac:dyDescent="0.25">
      <c r="C1533" s="383">
        <v>0</v>
      </c>
      <c r="D1533" s="385"/>
      <c r="E1533" s="382">
        <v>0</v>
      </c>
      <c r="F1533" s="383">
        <v>0</v>
      </c>
      <c r="G1533" s="383">
        <v>0</v>
      </c>
      <c r="H1533" s="384">
        <v>0</v>
      </c>
      <c r="I1533" s="384">
        <v>0</v>
      </c>
      <c r="J1533" s="384">
        <v>0</v>
      </c>
      <c r="K1533" s="407">
        <f t="shared" si="23"/>
        <v>0</v>
      </c>
    </row>
    <row r="1534" spans="3:11" hidden="1" x14ac:dyDescent="0.25">
      <c r="C1534" s="383">
        <v>0</v>
      </c>
      <c r="D1534" s="385"/>
      <c r="E1534" s="382">
        <v>0</v>
      </c>
      <c r="F1534" s="383">
        <v>0</v>
      </c>
      <c r="G1534" s="383">
        <v>0</v>
      </c>
      <c r="H1534" s="384">
        <v>0</v>
      </c>
      <c r="I1534" s="384">
        <v>0</v>
      </c>
      <c r="J1534" s="384">
        <v>0</v>
      </c>
      <c r="K1534" s="407">
        <f t="shared" si="23"/>
        <v>0</v>
      </c>
    </row>
    <row r="1535" spans="3:11" hidden="1" x14ac:dyDescent="0.25">
      <c r="C1535" s="383">
        <v>0</v>
      </c>
      <c r="D1535" s="385"/>
      <c r="E1535" s="382">
        <v>0</v>
      </c>
      <c r="F1535" s="383">
        <v>0</v>
      </c>
      <c r="G1535" s="383">
        <v>0</v>
      </c>
      <c r="H1535" s="384">
        <v>0</v>
      </c>
      <c r="I1535" s="384">
        <v>0</v>
      </c>
      <c r="J1535" s="384">
        <v>0</v>
      </c>
      <c r="K1535" s="407">
        <f t="shared" si="23"/>
        <v>0</v>
      </c>
    </row>
    <row r="1536" spans="3:11" hidden="1" x14ac:dyDescent="0.25">
      <c r="C1536" s="383">
        <v>0</v>
      </c>
      <c r="D1536" s="385"/>
      <c r="E1536" s="382">
        <v>0</v>
      </c>
      <c r="F1536" s="383">
        <v>0</v>
      </c>
      <c r="G1536" s="383">
        <v>0</v>
      </c>
      <c r="H1536" s="384">
        <v>0</v>
      </c>
      <c r="I1536" s="384">
        <v>0</v>
      </c>
      <c r="J1536" s="384">
        <v>0</v>
      </c>
      <c r="K1536" s="407">
        <f t="shared" si="23"/>
        <v>0</v>
      </c>
    </row>
    <row r="1537" spans="3:11" hidden="1" x14ac:dyDescent="0.25">
      <c r="C1537" s="383">
        <v>0</v>
      </c>
      <c r="D1537" s="385"/>
      <c r="E1537" s="382">
        <v>0</v>
      </c>
      <c r="F1537" s="383">
        <v>0</v>
      </c>
      <c r="G1537" s="383">
        <v>0</v>
      </c>
      <c r="H1537" s="384">
        <v>0</v>
      </c>
      <c r="I1537" s="384">
        <v>0</v>
      </c>
      <c r="J1537" s="384">
        <v>0</v>
      </c>
      <c r="K1537" s="407">
        <f t="shared" si="23"/>
        <v>0</v>
      </c>
    </row>
    <row r="1538" spans="3:11" hidden="1" x14ac:dyDescent="0.25">
      <c r="C1538" s="383">
        <v>0</v>
      </c>
      <c r="D1538" s="385"/>
      <c r="E1538" s="382">
        <v>0</v>
      </c>
      <c r="F1538" s="383">
        <v>0</v>
      </c>
      <c r="G1538" s="383">
        <v>0</v>
      </c>
      <c r="H1538" s="384">
        <v>0</v>
      </c>
      <c r="I1538" s="384">
        <v>0</v>
      </c>
      <c r="J1538" s="384">
        <v>0</v>
      </c>
      <c r="K1538" s="407">
        <f t="shared" si="23"/>
        <v>0</v>
      </c>
    </row>
    <row r="1539" spans="3:11" hidden="1" x14ac:dyDescent="0.25">
      <c r="C1539" s="383">
        <v>0</v>
      </c>
      <c r="D1539" s="385"/>
      <c r="E1539" s="382">
        <v>0</v>
      </c>
      <c r="F1539" s="383">
        <v>0</v>
      </c>
      <c r="G1539" s="383">
        <v>0</v>
      </c>
      <c r="H1539" s="384">
        <v>0</v>
      </c>
      <c r="I1539" s="384">
        <v>0</v>
      </c>
      <c r="J1539" s="384">
        <v>0</v>
      </c>
      <c r="K1539" s="407">
        <f t="shared" si="23"/>
        <v>0</v>
      </c>
    </row>
    <row r="1540" spans="3:11" hidden="1" x14ac:dyDescent="0.25">
      <c r="C1540" s="383">
        <v>0</v>
      </c>
      <c r="D1540" s="385"/>
      <c r="E1540" s="382">
        <v>0</v>
      </c>
      <c r="F1540" s="383">
        <v>0</v>
      </c>
      <c r="G1540" s="383">
        <v>0</v>
      </c>
      <c r="H1540" s="384">
        <v>0</v>
      </c>
      <c r="I1540" s="384">
        <v>0</v>
      </c>
      <c r="J1540" s="384">
        <v>0</v>
      </c>
      <c r="K1540" s="407">
        <f t="shared" si="23"/>
        <v>0</v>
      </c>
    </row>
    <row r="1541" spans="3:11" hidden="1" x14ac:dyDescent="0.25">
      <c r="C1541" s="383">
        <v>0</v>
      </c>
      <c r="D1541" s="385"/>
      <c r="E1541" s="382">
        <v>0</v>
      </c>
      <c r="F1541" s="383">
        <v>0</v>
      </c>
      <c r="G1541" s="383">
        <v>0</v>
      </c>
      <c r="H1541" s="384">
        <v>0</v>
      </c>
      <c r="I1541" s="384">
        <v>0</v>
      </c>
      <c r="J1541" s="384">
        <v>0</v>
      </c>
      <c r="K1541" s="407">
        <f t="shared" si="23"/>
        <v>0</v>
      </c>
    </row>
    <row r="1542" spans="3:11" hidden="1" x14ac:dyDescent="0.25">
      <c r="C1542" s="383">
        <v>0</v>
      </c>
      <c r="D1542" s="385"/>
      <c r="E1542" s="382">
        <v>0</v>
      </c>
      <c r="F1542" s="383">
        <v>0</v>
      </c>
      <c r="G1542" s="383">
        <v>0</v>
      </c>
      <c r="H1542" s="384">
        <v>0</v>
      </c>
      <c r="I1542" s="384">
        <v>0</v>
      </c>
      <c r="J1542" s="384">
        <v>0</v>
      </c>
      <c r="K1542" s="407">
        <f t="shared" si="23"/>
        <v>0</v>
      </c>
    </row>
    <row r="1543" spans="3:11" hidden="1" x14ac:dyDescent="0.25">
      <c r="C1543" s="383">
        <v>0</v>
      </c>
      <c r="D1543" s="385"/>
      <c r="E1543" s="382">
        <v>0</v>
      </c>
      <c r="F1543" s="383">
        <v>0</v>
      </c>
      <c r="G1543" s="383">
        <v>0</v>
      </c>
      <c r="H1543" s="384">
        <v>0</v>
      </c>
      <c r="I1543" s="384">
        <v>0</v>
      </c>
      <c r="J1543" s="384">
        <v>0</v>
      </c>
      <c r="K1543" s="407">
        <f t="shared" si="23"/>
        <v>0</v>
      </c>
    </row>
    <row r="1544" spans="3:11" hidden="1" x14ac:dyDescent="0.25">
      <c r="C1544" s="383">
        <v>0</v>
      </c>
      <c r="D1544" s="385"/>
      <c r="E1544" s="382">
        <v>0</v>
      </c>
      <c r="F1544" s="383">
        <v>0</v>
      </c>
      <c r="G1544" s="383">
        <v>0</v>
      </c>
      <c r="H1544" s="384">
        <v>0</v>
      </c>
      <c r="I1544" s="384">
        <v>0</v>
      </c>
      <c r="J1544" s="384">
        <v>0</v>
      </c>
      <c r="K1544" s="407">
        <f t="shared" si="23"/>
        <v>0</v>
      </c>
    </row>
    <row r="1545" spans="3:11" hidden="1" x14ac:dyDescent="0.25">
      <c r="C1545" s="383">
        <v>0</v>
      </c>
      <c r="D1545" s="385"/>
      <c r="E1545" s="382">
        <v>0</v>
      </c>
      <c r="F1545" s="383">
        <v>0</v>
      </c>
      <c r="G1545" s="383">
        <v>0</v>
      </c>
      <c r="H1545" s="384">
        <v>0</v>
      </c>
      <c r="I1545" s="384">
        <v>0</v>
      </c>
      <c r="J1545" s="384">
        <v>0</v>
      </c>
      <c r="K1545" s="407">
        <f t="shared" si="23"/>
        <v>0</v>
      </c>
    </row>
    <row r="1546" spans="3:11" hidden="1" x14ac:dyDescent="0.25">
      <c r="C1546" s="383">
        <v>0</v>
      </c>
      <c r="D1546" s="385"/>
      <c r="E1546" s="382">
        <v>0</v>
      </c>
      <c r="F1546" s="383">
        <v>0</v>
      </c>
      <c r="G1546" s="383">
        <v>0</v>
      </c>
      <c r="H1546" s="384">
        <v>0</v>
      </c>
      <c r="I1546" s="384">
        <v>0</v>
      </c>
      <c r="J1546" s="384">
        <v>0</v>
      </c>
      <c r="K1546" s="407">
        <f t="shared" si="23"/>
        <v>0</v>
      </c>
    </row>
    <row r="1547" spans="3:11" hidden="1" x14ac:dyDescent="0.25">
      <c r="C1547" s="383">
        <v>0</v>
      </c>
      <c r="D1547" s="385"/>
      <c r="E1547" s="382">
        <v>0</v>
      </c>
      <c r="F1547" s="383">
        <v>0</v>
      </c>
      <c r="G1547" s="383">
        <v>0</v>
      </c>
      <c r="H1547" s="384">
        <v>0</v>
      </c>
      <c r="I1547" s="384">
        <v>0</v>
      </c>
      <c r="J1547" s="384">
        <v>0</v>
      </c>
      <c r="K1547" s="407">
        <f t="shared" si="23"/>
        <v>0</v>
      </c>
    </row>
    <row r="1548" spans="3:11" hidden="1" x14ac:dyDescent="0.25">
      <c r="C1548" s="383">
        <v>0</v>
      </c>
      <c r="D1548" s="385"/>
      <c r="E1548" s="382">
        <v>0</v>
      </c>
      <c r="F1548" s="383">
        <v>0</v>
      </c>
      <c r="G1548" s="383">
        <v>0</v>
      </c>
      <c r="H1548" s="384">
        <v>0</v>
      </c>
      <c r="I1548" s="384">
        <v>0</v>
      </c>
      <c r="J1548" s="384">
        <v>0</v>
      </c>
      <c r="K1548" s="407">
        <f t="shared" si="23"/>
        <v>0</v>
      </c>
    </row>
    <row r="1549" spans="3:11" hidden="1" x14ac:dyDescent="0.25">
      <c r="C1549" s="383">
        <v>0</v>
      </c>
      <c r="D1549" s="385"/>
      <c r="E1549" s="382">
        <v>0</v>
      </c>
      <c r="F1549" s="383">
        <v>0</v>
      </c>
      <c r="G1549" s="383">
        <v>0</v>
      </c>
      <c r="H1549" s="384">
        <v>0</v>
      </c>
      <c r="I1549" s="384">
        <v>0</v>
      </c>
      <c r="J1549" s="384">
        <v>0</v>
      </c>
      <c r="K1549" s="407">
        <f t="shared" si="23"/>
        <v>0</v>
      </c>
    </row>
    <row r="1550" spans="3:11" hidden="1" x14ac:dyDescent="0.25">
      <c r="C1550" s="383">
        <v>0</v>
      </c>
      <c r="D1550" s="385"/>
      <c r="E1550" s="382">
        <v>0</v>
      </c>
      <c r="F1550" s="383">
        <v>0</v>
      </c>
      <c r="G1550" s="383">
        <v>0</v>
      </c>
      <c r="H1550" s="384">
        <v>0</v>
      </c>
      <c r="I1550" s="384">
        <v>0</v>
      </c>
      <c r="J1550" s="384">
        <v>0</v>
      </c>
      <c r="K1550" s="407">
        <f t="shared" si="23"/>
        <v>0</v>
      </c>
    </row>
    <row r="1551" spans="3:11" hidden="1" x14ac:dyDescent="0.25">
      <c r="C1551" s="383">
        <v>0</v>
      </c>
      <c r="D1551" s="385"/>
      <c r="E1551" s="382">
        <v>0</v>
      </c>
      <c r="F1551" s="383">
        <v>0</v>
      </c>
      <c r="G1551" s="383">
        <v>0</v>
      </c>
      <c r="H1551" s="384">
        <v>0</v>
      </c>
      <c r="I1551" s="384">
        <v>0</v>
      </c>
      <c r="J1551" s="384">
        <v>0</v>
      </c>
      <c r="K1551" s="407">
        <f t="shared" si="23"/>
        <v>0</v>
      </c>
    </row>
    <row r="1552" spans="3:11" hidden="1" x14ac:dyDescent="0.25">
      <c r="C1552" s="383">
        <v>0</v>
      </c>
      <c r="D1552" s="385"/>
      <c r="E1552" s="382">
        <v>0</v>
      </c>
      <c r="F1552" s="383">
        <v>0</v>
      </c>
      <c r="G1552" s="383">
        <v>0</v>
      </c>
      <c r="H1552" s="384">
        <v>0</v>
      </c>
      <c r="I1552" s="384">
        <v>0</v>
      </c>
      <c r="J1552" s="384">
        <v>0</v>
      </c>
      <c r="K1552" s="407">
        <f t="shared" ref="K1552:K1615" si="24">IF(E1552&gt;0,1,0)</f>
        <v>0</v>
      </c>
    </row>
    <row r="1553" spans="3:11" hidden="1" x14ac:dyDescent="0.25">
      <c r="C1553" s="383">
        <v>0</v>
      </c>
      <c r="D1553" s="385"/>
      <c r="E1553" s="382">
        <v>0</v>
      </c>
      <c r="F1553" s="383">
        <v>0</v>
      </c>
      <c r="G1553" s="383">
        <v>0</v>
      </c>
      <c r="H1553" s="384">
        <v>0</v>
      </c>
      <c r="I1553" s="384">
        <v>0</v>
      </c>
      <c r="J1553" s="384">
        <v>0</v>
      </c>
      <c r="K1553" s="407">
        <f t="shared" si="24"/>
        <v>0</v>
      </c>
    </row>
    <row r="1554" spans="3:11" hidden="1" x14ac:dyDescent="0.25">
      <c r="C1554" s="383">
        <v>0</v>
      </c>
      <c r="D1554" s="385"/>
      <c r="E1554" s="382">
        <v>0</v>
      </c>
      <c r="F1554" s="383">
        <v>0</v>
      </c>
      <c r="G1554" s="383">
        <v>0</v>
      </c>
      <c r="H1554" s="384">
        <v>0</v>
      </c>
      <c r="I1554" s="384">
        <v>0</v>
      </c>
      <c r="J1554" s="384">
        <v>0</v>
      </c>
      <c r="K1554" s="407">
        <f t="shared" si="24"/>
        <v>0</v>
      </c>
    </row>
    <row r="1555" spans="3:11" hidden="1" x14ac:dyDescent="0.25">
      <c r="C1555" s="383">
        <v>0</v>
      </c>
      <c r="D1555" s="385"/>
      <c r="E1555" s="382">
        <v>0</v>
      </c>
      <c r="F1555" s="383">
        <v>0</v>
      </c>
      <c r="G1555" s="383">
        <v>0</v>
      </c>
      <c r="H1555" s="384">
        <v>0</v>
      </c>
      <c r="I1555" s="384">
        <v>0</v>
      </c>
      <c r="J1555" s="384">
        <v>0</v>
      </c>
      <c r="K1555" s="407">
        <f t="shared" si="24"/>
        <v>0</v>
      </c>
    </row>
    <row r="1556" spans="3:11" hidden="1" x14ac:dyDescent="0.25">
      <c r="C1556" s="383">
        <v>0</v>
      </c>
      <c r="D1556" s="385"/>
      <c r="E1556" s="382">
        <v>0</v>
      </c>
      <c r="F1556" s="383">
        <v>0</v>
      </c>
      <c r="G1556" s="383">
        <v>0</v>
      </c>
      <c r="H1556" s="384">
        <v>0</v>
      </c>
      <c r="I1556" s="384">
        <v>0</v>
      </c>
      <c r="J1556" s="384">
        <v>0</v>
      </c>
      <c r="K1556" s="407">
        <f t="shared" si="24"/>
        <v>0</v>
      </c>
    </row>
    <row r="1557" spans="3:11" hidden="1" x14ac:dyDescent="0.25">
      <c r="C1557" s="383">
        <v>0</v>
      </c>
      <c r="D1557" s="385"/>
      <c r="E1557" s="382">
        <v>0</v>
      </c>
      <c r="F1557" s="383">
        <v>0</v>
      </c>
      <c r="G1557" s="383">
        <v>0</v>
      </c>
      <c r="H1557" s="384">
        <v>0</v>
      </c>
      <c r="I1557" s="384">
        <v>0</v>
      </c>
      <c r="J1557" s="384">
        <v>0</v>
      </c>
      <c r="K1557" s="407">
        <f t="shared" si="24"/>
        <v>0</v>
      </c>
    </row>
    <row r="1558" spans="3:11" hidden="1" x14ac:dyDescent="0.25">
      <c r="C1558" s="383">
        <v>0</v>
      </c>
      <c r="D1558" s="385"/>
      <c r="E1558" s="382">
        <v>0</v>
      </c>
      <c r="F1558" s="383">
        <v>0</v>
      </c>
      <c r="G1558" s="383">
        <v>0</v>
      </c>
      <c r="H1558" s="384">
        <v>0</v>
      </c>
      <c r="I1558" s="384">
        <v>0</v>
      </c>
      <c r="J1558" s="384">
        <v>0</v>
      </c>
      <c r="K1558" s="407">
        <f t="shared" si="24"/>
        <v>0</v>
      </c>
    </row>
    <row r="1559" spans="3:11" hidden="1" x14ac:dyDescent="0.25">
      <c r="C1559" s="383">
        <v>0</v>
      </c>
      <c r="D1559" s="385"/>
      <c r="E1559" s="382">
        <v>0</v>
      </c>
      <c r="F1559" s="383">
        <v>0</v>
      </c>
      <c r="G1559" s="383">
        <v>0</v>
      </c>
      <c r="H1559" s="384">
        <v>0</v>
      </c>
      <c r="I1559" s="384">
        <v>0</v>
      </c>
      <c r="J1559" s="384">
        <v>0</v>
      </c>
      <c r="K1559" s="407">
        <f t="shared" si="24"/>
        <v>0</v>
      </c>
    </row>
    <row r="1560" spans="3:11" hidden="1" x14ac:dyDescent="0.25">
      <c r="C1560" s="383">
        <v>0</v>
      </c>
      <c r="D1560" s="385"/>
      <c r="E1560" s="382">
        <v>0</v>
      </c>
      <c r="F1560" s="383">
        <v>0</v>
      </c>
      <c r="G1560" s="383">
        <v>0</v>
      </c>
      <c r="H1560" s="384">
        <v>0</v>
      </c>
      <c r="I1560" s="384">
        <v>0</v>
      </c>
      <c r="J1560" s="384">
        <v>0</v>
      </c>
      <c r="K1560" s="407">
        <f t="shared" si="24"/>
        <v>0</v>
      </c>
    </row>
    <row r="1561" spans="3:11" hidden="1" x14ac:dyDescent="0.25">
      <c r="C1561" s="383">
        <v>0</v>
      </c>
      <c r="D1561" s="385"/>
      <c r="E1561" s="382">
        <v>0</v>
      </c>
      <c r="F1561" s="383">
        <v>0</v>
      </c>
      <c r="G1561" s="383">
        <v>0</v>
      </c>
      <c r="H1561" s="384">
        <v>0</v>
      </c>
      <c r="I1561" s="384">
        <v>0</v>
      </c>
      <c r="J1561" s="384">
        <v>0</v>
      </c>
      <c r="K1561" s="407">
        <f t="shared" si="24"/>
        <v>0</v>
      </c>
    </row>
    <row r="1562" spans="3:11" hidden="1" x14ac:dyDescent="0.25">
      <c r="C1562" s="383">
        <v>0</v>
      </c>
      <c r="D1562" s="385"/>
      <c r="E1562" s="382">
        <v>0</v>
      </c>
      <c r="F1562" s="383">
        <v>0</v>
      </c>
      <c r="G1562" s="383">
        <v>0</v>
      </c>
      <c r="H1562" s="384">
        <v>0</v>
      </c>
      <c r="I1562" s="384">
        <v>0</v>
      </c>
      <c r="J1562" s="384">
        <v>0</v>
      </c>
      <c r="K1562" s="407">
        <f t="shared" si="24"/>
        <v>0</v>
      </c>
    </row>
    <row r="1563" spans="3:11" hidden="1" x14ac:dyDescent="0.25">
      <c r="C1563" s="383">
        <v>0</v>
      </c>
      <c r="D1563" s="385"/>
      <c r="E1563" s="382">
        <v>0</v>
      </c>
      <c r="F1563" s="383">
        <v>0</v>
      </c>
      <c r="G1563" s="383">
        <v>0</v>
      </c>
      <c r="H1563" s="384">
        <v>0</v>
      </c>
      <c r="I1563" s="384">
        <v>0</v>
      </c>
      <c r="J1563" s="384">
        <v>0</v>
      </c>
      <c r="K1563" s="407">
        <f t="shared" si="24"/>
        <v>0</v>
      </c>
    </row>
    <row r="1564" spans="3:11" hidden="1" x14ac:dyDescent="0.25">
      <c r="C1564" s="383">
        <v>0</v>
      </c>
      <c r="D1564" s="385"/>
      <c r="E1564" s="382">
        <v>0</v>
      </c>
      <c r="F1564" s="383">
        <v>0</v>
      </c>
      <c r="G1564" s="383">
        <v>0</v>
      </c>
      <c r="H1564" s="384">
        <v>0</v>
      </c>
      <c r="I1564" s="384">
        <v>0</v>
      </c>
      <c r="J1564" s="384">
        <v>0</v>
      </c>
      <c r="K1564" s="407">
        <f t="shared" si="24"/>
        <v>0</v>
      </c>
    </row>
    <row r="1565" spans="3:11" hidden="1" x14ac:dyDescent="0.25">
      <c r="C1565" s="383">
        <v>0</v>
      </c>
      <c r="D1565" s="385"/>
      <c r="E1565" s="382">
        <v>0</v>
      </c>
      <c r="F1565" s="383">
        <v>0</v>
      </c>
      <c r="G1565" s="383">
        <v>0</v>
      </c>
      <c r="H1565" s="384">
        <v>0</v>
      </c>
      <c r="I1565" s="384">
        <v>0</v>
      </c>
      <c r="J1565" s="384">
        <v>0</v>
      </c>
      <c r="K1565" s="407">
        <f t="shared" si="24"/>
        <v>0</v>
      </c>
    </row>
    <row r="1566" spans="3:11" hidden="1" x14ac:dyDescent="0.25">
      <c r="C1566" s="383">
        <v>0</v>
      </c>
      <c r="D1566" s="385"/>
      <c r="E1566" s="382">
        <v>0</v>
      </c>
      <c r="F1566" s="383">
        <v>0</v>
      </c>
      <c r="G1566" s="383">
        <v>0</v>
      </c>
      <c r="H1566" s="384">
        <v>0</v>
      </c>
      <c r="I1566" s="384">
        <v>0</v>
      </c>
      <c r="J1566" s="384">
        <v>0</v>
      </c>
      <c r="K1566" s="407">
        <f t="shared" si="24"/>
        <v>0</v>
      </c>
    </row>
    <row r="1567" spans="3:11" hidden="1" x14ac:dyDescent="0.25">
      <c r="C1567" s="383">
        <v>0</v>
      </c>
      <c r="D1567" s="385"/>
      <c r="E1567" s="382">
        <v>0</v>
      </c>
      <c r="F1567" s="383">
        <v>0</v>
      </c>
      <c r="G1567" s="383">
        <v>0</v>
      </c>
      <c r="H1567" s="384">
        <v>0</v>
      </c>
      <c r="I1567" s="384">
        <v>0</v>
      </c>
      <c r="J1567" s="384">
        <v>0</v>
      </c>
      <c r="K1567" s="407">
        <f t="shared" si="24"/>
        <v>0</v>
      </c>
    </row>
    <row r="1568" spans="3:11" hidden="1" x14ac:dyDescent="0.25">
      <c r="C1568" s="383">
        <v>0</v>
      </c>
      <c r="D1568" s="385"/>
      <c r="E1568" s="382">
        <v>0</v>
      </c>
      <c r="F1568" s="383">
        <v>0</v>
      </c>
      <c r="G1568" s="383">
        <v>0</v>
      </c>
      <c r="H1568" s="384">
        <v>0</v>
      </c>
      <c r="I1568" s="384">
        <v>0</v>
      </c>
      <c r="J1568" s="384">
        <v>0</v>
      </c>
      <c r="K1568" s="407">
        <f t="shared" si="24"/>
        <v>0</v>
      </c>
    </row>
    <row r="1569" spans="3:11" hidden="1" x14ac:dyDescent="0.25">
      <c r="C1569" s="383">
        <v>0</v>
      </c>
      <c r="D1569" s="385"/>
      <c r="E1569" s="382">
        <v>0</v>
      </c>
      <c r="F1569" s="383">
        <v>0</v>
      </c>
      <c r="G1569" s="383">
        <v>0</v>
      </c>
      <c r="H1569" s="384">
        <v>0</v>
      </c>
      <c r="I1569" s="384">
        <v>0</v>
      </c>
      <c r="J1569" s="384">
        <v>0</v>
      </c>
      <c r="K1569" s="407">
        <f t="shared" si="24"/>
        <v>0</v>
      </c>
    </row>
    <row r="1570" spans="3:11" hidden="1" x14ac:dyDescent="0.25">
      <c r="C1570" s="383">
        <v>0</v>
      </c>
      <c r="D1570" s="385"/>
      <c r="E1570" s="382">
        <v>0</v>
      </c>
      <c r="F1570" s="383">
        <v>0</v>
      </c>
      <c r="G1570" s="383">
        <v>0</v>
      </c>
      <c r="H1570" s="384">
        <v>0</v>
      </c>
      <c r="I1570" s="384">
        <v>0</v>
      </c>
      <c r="J1570" s="384">
        <v>0</v>
      </c>
      <c r="K1570" s="407">
        <f t="shared" si="24"/>
        <v>0</v>
      </c>
    </row>
    <row r="1571" spans="3:11" hidden="1" x14ac:dyDescent="0.25">
      <c r="C1571" s="383">
        <v>0</v>
      </c>
      <c r="D1571" s="385"/>
      <c r="E1571" s="382">
        <v>0</v>
      </c>
      <c r="F1571" s="383">
        <v>0</v>
      </c>
      <c r="G1571" s="383">
        <v>0</v>
      </c>
      <c r="H1571" s="384">
        <v>0</v>
      </c>
      <c r="I1571" s="384">
        <v>0</v>
      </c>
      <c r="J1571" s="384">
        <v>0</v>
      </c>
      <c r="K1571" s="407">
        <f t="shared" si="24"/>
        <v>0</v>
      </c>
    </row>
    <row r="1572" spans="3:11" hidden="1" x14ac:dyDescent="0.25">
      <c r="C1572" s="383">
        <v>0</v>
      </c>
      <c r="D1572" s="385"/>
      <c r="E1572" s="382">
        <v>0</v>
      </c>
      <c r="F1572" s="383">
        <v>0</v>
      </c>
      <c r="G1572" s="383">
        <v>0</v>
      </c>
      <c r="H1572" s="384">
        <v>0</v>
      </c>
      <c r="I1572" s="384">
        <v>0</v>
      </c>
      <c r="J1572" s="384">
        <v>0</v>
      </c>
      <c r="K1572" s="407">
        <f t="shared" si="24"/>
        <v>0</v>
      </c>
    </row>
    <row r="1573" spans="3:11" hidden="1" x14ac:dyDescent="0.25">
      <c r="C1573" s="383">
        <v>0</v>
      </c>
      <c r="D1573" s="385"/>
      <c r="E1573" s="382">
        <v>0</v>
      </c>
      <c r="F1573" s="383">
        <v>0</v>
      </c>
      <c r="G1573" s="383">
        <v>0</v>
      </c>
      <c r="H1573" s="384">
        <v>0</v>
      </c>
      <c r="I1573" s="384">
        <v>0</v>
      </c>
      <c r="J1573" s="384">
        <v>0</v>
      </c>
      <c r="K1573" s="407">
        <f t="shared" si="24"/>
        <v>0</v>
      </c>
    </row>
    <row r="1574" spans="3:11" hidden="1" x14ac:dyDescent="0.25">
      <c r="C1574" s="383">
        <v>0</v>
      </c>
      <c r="D1574" s="385"/>
      <c r="E1574" s="382">
        <v>0</v>
      </c>
      <c r="F1574" s="383">
        <v>0</v>
      </c>
      <c r="G1574" s="383">
        <v>0</v>
      </c>
      <c r="H1574" s="384">
        <v>0</v>
      </c>
      <c r="I1574" s="384">
        <v>0</v>
      </c>
      <c r="J1574" s="384">
        <v>0</v>
      </c>
      <c r="K1574" s="407">
        <f t="shared" si="24"/>
        <v>0</v>
      </c>
    </row>
    <row r="1575" spans="3:11" hidden="1" x14ac:dyDescent="0.25">
      <c r="C1575" s="383">
        <v>0</v>
      </c>
      <c r="D1575" s="385"/>
      <c r="E1575" s="382">
        <v>0</v>
      </c>
      <c r="F1575" s="383">
        <v>0</v>
      </c>
      <c r="G1575" s="383">
        <v>0</v>
      </c>
      <c r="H1575" s="384">
        <v>0</v>
      </c>
      <c r="I1575" s="384">
        <v>0</v>
      </c>
      <c r="J1575" s="384">
        <v>0</v>
      </c>
      <c r="K1575" s="407">
        <f t="shared" si="24"/>
        <v>0</v>
      </c>
    </row>
    <row r="1576" spans="3:11" hidden="1" x14ac:dyDescent="0.25">
      <c r="C1576" s="383">
        <v>0</v>
      </c>
      <c r="D1576" s="385"/>
      <c r="E1576" s="382">
        <v>0</v>
      </c>
      <c r="F1576" s="383">
        <v>0</v>
      </c>
      <c r="G1576" s="383">
        <v>0</v>
      </c>
      <c r="H1576" s="384">
        <v>0</v>
      </c>
      <c r="I1576" s="384">
        <v>0</v>
      </c>
      <c r="J1576" s="384">
        <v>0</v>
      </c>
      <c r="K1576" s="407">
        <f t="shared" si="24"/>
        <v>0</v>
      </c>
    </row>
    <row r="1577" spans="3:11" hidden="1" x14ac:dyDescent="0.25">
      <c r="C1577" s="383">
        <v>0</v>
      </c>
      <c r="D1577" s="385"/>
      <c r="E1577" s="382">
        <v>0</v>
      </c>
      <c r="F1577" s="383">
        <v>0</v>
      </c>
      <c r="G1577" s="383">
        <v>0</v>
      </c>
      <c r="H1577" s="384">
        <v>0</v>
      </c>
      <c r="I1577" s="384">
        <v>0</v>
      </c>
      <c r="J1577" s="384">
        <v>0</v>
      </c>
      <c r="K1577" s="407">
        <f t="shared" si="24"/>
        <v>0</v>
      </c>
    </row>
    <row r="1578" spans="3:11" hidden="1" x14ac:dyDescent="0.25">
      <c r="C1578" s="383">
        <v>0</v>
      </c>
      <c r="D1578" s="385"/>
      <c r="E1578" s="382">
        <v>0</v>
      </c>
      <c r="F1578" s="383">
        <v>0</v>
      </c>
      <c r="G1578" s="383">
        <v>0</v>
      </c>
      <c r="H1578" s="384">
        <v>0</v>
      </c>
      <c r="I1578" s="384">
        <v>0</v>
      </c>
      <c r="J1578" s="384">
        <v>0</v>
      </c>
      <c r="K1578" s="407">
        <f t="shared" si="24"/>
        <v>0</v>
      </c>
    </row>
    <row r="1579" spans="3:11" hidden="1" x14ac:dyDescent="0.25">
      <c r="C1579" s="383">
        <v>0</v>
      </c>
      <c r="D1579" s="385"/>
      <c r="E1579" s="382">
        <v>0</v>
      </c>
      <c r="F1579" s="383">
        <v>0</v>
      </c>
      <c r="G1579" s="383">
        <v>0</v>
      </c>
      <c r="H1579" s="384">
        <v>0</v>
      </c>
      <c r="I1579" s="384">
        <v>0</v>
      </c>
      <c r="J1579" s="384">
        <v>0</v>
      </c>
      <c r="K1579" s="407">
        <f t="shared" si="24"/>
        <v>0</v>
      </c>
    </row>
    <row r="1580" spans="3:11" hidden="1" x14ac:dyDescent="0.25">
      <c r="C1580" s="383">
        <v>0</v>
      </c>
      <c r="D1580" s="385"/>
      <c r="E1580" s="382">
        <v>0</v>
      </c>
      <c r="F1580" s="383">
        <v>0</v>
      </c>
      <c r="G1580" s="383">
        <v>0</v>
      </c>
      <c r="H1580" s="384">
        <v>0</v>
      </c>
      <c r="I1580" s="384">
        <v>0</v>
      </c>
      <c r="J1580" s="384">
        <v>0</v>
      </c>
      <c r="K1580" s="407">
        <f t="shared" si="24"/>
        <v>0</v>
      </c>
    </row>
    <row r="1581" spans="3:11" hidden="1" x14ac:dyDescent="0.25">
      <c r="C1581" s="383">
        <v>0</v>
      </c>
      <c r="D1581" s="385"/>
      <c r="E1581" s="382">
        <v>0</v>
      </c>
      <c r="F1581" s="383">
        <v>0</v>
      </c>
      <c r="G1581" s="383">
        <v>0</v>
      </c>
      <c r="H1581" s="384">
        <v>0</v>
      </c>
      <c r="I1581" s="384">
        <v>0</v>
      </c>
      <c r="J1581" s="384">
        <v>0</v>
      </c>
      <c r="K1581" s="407">
        <f t="shared" si="24"/>
        <v>0</v>
      </c>
    </row>
    <row r="1582" spans="3:11" hidden="1" x14ac:dyDescent="0.25">
      <c r="C1582" s="383">
        <v>0</v>
      </c>
      <c r="D1582" s="385"/>
      <c r="E1582" s="382">
        <v>0</v>
      </c>
      <c r="F1582" s="383">
        <v>0</v>
      </c>
      <c r="G1582" s="383">
        <v>0</v>
      </c>
      <c r="H1582" s="384">
        <v>0</v>
      </c>
      <c r="I1582" s="384">
        <v>0</v>
      </c>
      <c r="J1582" s="384">
        <v>0</v>
      </c>
      <c r="K1582" s="407">
        <f t="shared" si="24"/>
        <v>0</v>
      </c>
    </row>
    <row r="1583" spans="3:11" hidden="1" x14ac:dyDescent="0.25">
      <c r="C1583" s="383">
        <v>0</v>
      </c>
      <c r="D1583" s="385"/>
      <c r="E1583" s="382">
        <v>0</v>
      </c>
      <c r="F1583" s="383">
        <v>0</v>
      </c>
      <c r="G1583" s="383">
        <v>0</v>
      </c>
      <c r="H1583" s="384">
        <v>0</v>
      </c>
      <c r="I1583" s="384">
        <v>0</v>
      </c>
      <c r="J1583" s="384">
        <v>0</v>
      </c>
      <c r="K1583" s="407">
        <f t="shared" si="24"/>
        <v>0</v>
      </c>
    </row>
    <row r="1584" spans="3:11" hidden="1" x14ac:dyDescent="0.25">
      <c r="C1584" s="383">
        <v>0</v>
      </c>
      <c r="D1584" s="385"/>
      <c r="E1584" s="382">
        <v>0</v>
      </c>
      <c r="F1584" s="383">
        <v>0</v>
      </c>
      <c r="G1584" s="383">
        <v>0</v>
      </c>
      <c r="H1584" s="384">
        <v>0</v>
      </c>
      <c r="I1584" s="384">
        <v>0</v>
      </c>
      <c r="J1584" s="384">
        <v>0</v>
      </c>
      <c r="K1584" s="407">
        <f t="shared" si="24"/>
        <v>0</v>
      </c>
    </row>
    <row r="1585" spans="3:11" hidden="1" x14ac:dyDescent="0.25">
      <c r="C1585" s="383">
        <v>0</v>
      </c>
      <c r="D1585" s="385"/>
      <c r="E1585" s="382">
        <v>0</v>
      </c>
      <c r="F1585" s="383">
        <v>0</v>
      </c>
      <c r="G1585" s="383">
        <v>0</v>
      </c>
      <c r="H1585" s="384">
        <v>0</v>
      </c>
      <c r="I1585" s="384">
        <v>0</v>
      </c>
      <c r="J1585" s="384">
        <v>0</v>
      </c>
      <c r="K1585" s="407">
        <f t="shared" si="24"/>
        <v>0</v>
      </c>
    </row>
    <row r="1586" spans="3:11" hidden="1" x14ac:dyDescent="0.25">
      <c r="C1586" s="383">
        <v>0</v>
      </c>
      <c r="D1586" s="385"/>
      <c r="E1586" s="382">
        <v>0</v>
      </c>
      <c r="F1586" s="383">
        <v>0</v>
      </c>
      <c r="G1586" s="383">
        <v>0</v>
      </c>
      <c r="H1586" s="384">
        <v>0</v>
      </c>
      <c r="I1586" s="384">
        <v>0</v>
      </c>
      <c r="J1586" s="384">
        <v>0</v>
      </c>
      <c r="K1586" s="407">
        <f t="shared" si="24"/>
        <v>0</v>
      </c>
    </row>
    <row r="1587" spans="3:11" hidden="1" x14ac:dyDescent="0.25">
      <c r="C1587" s="383">
        <v>0</v>
      </c>
      <c r="D1587" s="385"/>
      <c r="E1587" s="382">
        <v>0</v>
      </c>
      <c r="F1587" s="383">
        <v>0</v>
      </c>
      <c r="G1587" s="383">
        <v>0</v>
      </c>
      <c r="H1587" s="384">
        <v>0</v>
      </c>
      <c r="I1587" s="384">
        <v>0</v>
      </c>
      <c r="J1587" s="384">
        <v>0</v>
      </c>
      <c r="K1587" s="407">
        <f t="shared" si="24"/>
        <v>0</v>
      </c>
    </row>
    <row r="1588" spans="3:11" hidden="1" x14ac:dyDescent="0.25">
      <c r="C1588" s="383">
        <v>0</v>
      </c>
      <c r="D1588" s="385"/>
      <c r="E1588" s="382">
        <v>0</v>
      </c>
      <c r="F1588" s="383">
        <v>0</v>
      </c>
      <c r="G1588" s="383">
        <v>0</v>
      </c>
      <c r="H1588" s="384">
        <v>0</v>
      </c>
      <c r="I1588" s="384">
        <v>0</v>
      </c>
      <c r="J1588" s="384">
        <v>0</v>
      </c>
      <c r="K1588" s="407">
        <f t="shared" si="24"/>
        <v>0</v>
      </c>
    </row>
    <row r="1589" spans="3:11" hidden="1" x14ac:dyDescent="0.25">
      <c r="C1589" s="383">
        <v>0</v>
      </c>
      <c r="D1589" s="385"/>
      <c r="E1589" s="382">
        <v>0</v>
      </c>
      <c r="F1589" s="383">
        <v>0</v>
      </c>
      <c r="G1589" s="383">
        <v>0</v>
      </c>
      <c r="H1589" s="384">
        <v>0</v>
      </c>
      <c r="I1589" s="384">
        <v>0</v>
      </c>
      <c r="J1589" s="384">
        <v>0</v>
      </c>
      <c r="K1589" s="407">
        <f t="shared" si="24"/>
        <v>0</v>
      </c>
    </row>
    <row r="1590" spans="3:11" hidden="1" x14ac:dyDescent="0.25">
      <c r="C1590" s="383">
        <v>0</v>
      </c>
      <c r="D1590" s="385"/>
      <c r="E1590" s="382">
        <v>0</v>
      </c>
      <c r="F1590" s="383">
        <v>0</v>
      </c>
      <c r="G1590" s="383">
        <v>0</v>
      </c>
      <c r="H1590" s="384">
        <v>0</v>
      </c>
      <c r="I1590" s="384">
        <v>0</v>
      </c>
      <c r="J1590" s="384">
        <v>0</v>
      </c>
      <c r="K1590" s="407">
        <f t="shared" si="24"/>
        <v>0</v>
      </c>
    </row>
    <row r="1591" spans="3:11" hidden="1" x14ac:dyDescent="0.25">
      <c r="C1591" s="383">
        <v>0</v>
      </c>
      <c r="D1591" s="385"/>
      <c r="E1591" s="382">
        <v>0</v>
      </c>
      <c r="F1591" s="383">
        <v>0</v>
      </c>
      <c r="G1591" s="383">
        <v>0</v>
      </c>
      <c r="H1591" s="384">
        <v>0</v>
      </c>
      <c r="I1591" s="384">
        <v>0</v>
      </c>
      <c r="J1591" s="384">
        <v>0</v>
      </c>
      <c r="K1591" s="407">
        <f t="shared" si="24"/>
        <v>0</v>
      </c>
    </row>
    <row r="1592" spans="3:11" hidden="1" x14ac:dyDescent="0.25">
      <c r="C1592" s="383">
        <v>0</v>
      </c>
      <c r="D1592" s="385"/>
      <c r="E1592" s="382">
        <v>0</v>
      </c>
      <c r="F1592" s="383">
        <v>0</v>
      </c>
      <c r="G1592" s="383">
        <v>0</v>
      </c>
      <c r="H1592" s="384">
        <v>0</v>
      </c>
      <c r="I1592" s="384">
        <v>0</v>
      </c>
      <c r="J1592" s="384">
        <v>0</v>
      </c>
      <c r="K1592" s="407">
        <f t="shared" si="24"/>
        <v>0</v>
      </c>
    </row>
    <row r="1593" spans="3:11" hidden="1" x14ac:dyDescent="0.25">
      <c r="C1593" s="383">
        <v>0</v>
      </c>
      <c r="D1593" s="385"/>
      <c r="E1593" s="382">
        <v>0</v>
      </c>
      <c r="F1593" s="383">
        <v>0</v>
      </c>
      <c r="G1593" s="383">
        <v>0</v>
      </c>
      <c r="H1593" s="384">
        <v>0</v>
      </c>
      <c r="I1593" s="384">
        <v>0</v>
      </c>
      <c r="J1593" s="384">
        <v>0</v>
      </c>
      <c r="K1593" s="407">
        <f t="shared" si="24"/>
        <v>0</v>
      </c>
    </row>
    <row r="1594" spans="3:11" hidden="1" x14ac:dyDescent="0.25">
      <c r="C1594" s="383">
        <v>0</v>
      </c>
      <c r="D1594" s="385"/>
      <c r="E1594" s="382">
        <v>0</v>
      </c>
      <c r="F1594" s="383">
        <v>0</v>
      </c>
      <c r="G1594" s="383">
        <v>0</v>
      </c>
      <c r="H1594" s="384">
        <v>0</v>
      </c>
      <c r="I1594" s="384">
        <v>0</v>
      </c>
      <c r="J1594" s="384">
        <v>0</v>
      </c>
      <c r="K1594" s="407">
        <f t="shared" si="24"/>
        <v>0</v>
      </c>
    </row>
    <row r="1595" spans="3:11" hidden="1" x14ac:dyDescent="0.25">
      <c r="C1595" s="383">
        <v>0</v>
      </c>
      <c r="D1595" s="385"/>
      <c r="E1595" s="382">
        <v>0</v>
      </c>
      <c r="F1595" s="383">
        <v>0</v>
      </c>
      <c r="G1595" s="383">
        <v>0</v>
      </c>
      <c r="H1595" s="384">
        <v>0</v>
      </c>
      <c r="I1595" s="384">
        <v>0</v>
      </c>
      <c r="J1595" s="384">
        <v>0</v>
      </c>
      <c r="K1595" s="407">
        <f t="shared" si="24"/>
        <v>0</v>
      </c>
    </row>
    <row r="1596" spans="3:11" hidden="1" x14ac:dyDescent="0.25">
      <c r="C1596" s="383">
        <v>0</v>
      </c>
      <c r="D1596" s="385"/>
      <c r="E1596" s="382">
        <v>0</v>
      </c>
      <c r="F1596" s="383">
        <v>0</v>
      </c>
      <c r="G1596" s="383">
        <v>0</v>
      </c>
      <c r="H1596" s="384">
        <v>0</v>
      </c>
      <c r="I1596" s="384">
        <v>0</v>
      </c>
      <c r="J1596" s="384">
        <v>0</v>
      </c>
      <c r="K1596" s="407">
        <f t="shared" si="24"/>
        <v>0</v>
      </c>
    </row>
    <row r="1597" spans="3:11" hidden="1" x14ac:dyDescent="0.25">
      <c r="C1597" s="383">
        <v>0</v>
      </c>
      <c r="D1597" s="385"/>
      <c r="E1597" s="382">
        <v>0</v>
      </c>
      <c r="F1597" s="383">
        <v>0</v>
      </c>
      <c r="G1597" s="383">
        <v>0</v>
      </c>
      <c r="H1597" s="384">
        <v>0</v>
      </c>
      <c r="I1597" s="384">
        <v>0</v>
      </c>
      <c r="J1597" s="384">
        <v>0</v>
      </c>
      <c r="K1597" s="407">
        <f t="shared" si="24"/>
        <v>0</v>
      </c>
    </row>
    <row r="1598" spans="3:11" hidden="1" x14ac:dyDescent="0.25">
      <c r="C1598" s="383">
        <v>0</v>
      </c>
      <c r="D1598" s="385"/>
      <c r="E1598" s="382">
        <v>0</v>
      </c>
      <c r="F1598" s="383">
        <v>0</v>
      </c>
      <c r="G1598" s="383">
        <v>0</v>
      </c>
      <c r="H1598" s="384">
        <v>0</v>
      </c>
      <c r="I1598" s="384">
        <v>0</v>
      </c>
      <c r="J1598" s="384">
        <v>0</v>
      </c>
      <c r="K1598" s="407">
        <f t="shared" si="24"/>
        <v>0</v>
      </c>
    </row>
    <row r="1599" spans="3:11" hidden="1" x14ac:dyDescent="0.25">
      <c r="C1599" s="383">
        <v>0</v>
      </c>
      <c r="D1599" s="385"/>
      <c r="E1599" s="382">
        <v>0</v>
      </c>
      <c r="F1599" s="383">
        <v>0</v>
      </c>
      <c r="G1599" s="383">
        <v>0</v>
      </c>
      <c r="H1599" s="384">
        <v>0</v>
      </c>
      <c r="I1599" s="384">
        <v>0</v>
      </c>
      <c r="J1599" s="384">
        <v>0</v>
      </c>
      <c r="K1599" s="407">
        <f t="shared" si="24"/>
        <v>0</v>
      </c>
    </row>
    <row r="1600" spans="3:11" hidden="1" x14ac:dyDescent="0.25">
      <c r="C1600" s="383">
        <v>0</v>
      </c>
      <c r="D1600" s="385"/>
      <c r="E1600" s="382">
        <v>0</v>
      </c>
      <c r="F1600" s="383">
        <v>0</v>
      </c>
      <c r="G1600" s="383">
        <v>0</v>
      </c>
      <c r="H1600" s="384">
        <v>0</v>
      </c>
      <c r="I1600" s="384">
        <v>0</v>
      </c>
      <c r="J1600" s="384">
        <v>0</v>
      </c>
      <c r="K1600" s="407">
        <f t="shared" si="24"/>
        <v>0</v>
      </c>
    </row>
    <row r="1601" spans="3:11" hidden="1" x14ac:dyDescent="0.25">
      <c r="C1601" s="383">
        <v>0</v>
      </c>
      <c r="D1601" s="385"/>
      <c r="E1601" s="382">
        <v>0</v>
      </c>
      <c r="F1601" s="383">
        <v>0</v>
      </c>
      <c r="G1601" s="383">
        <v>0</v>
      </c>
      <c r="H1601" s="384">
        <v>0</v>
      </c>
      <c r="I1601" s="384">
        <v>0</v>
      </c>
      <c r="J1601" s="384">
        <v>0</v>
      </c>
      <c r="K1601" s="407">
        <f t="shared" si="24"/>
        <v>0</v>
      </c>
    </row>
    <row r="1602" spans="3:11" hidden="1" x14ac:dyDescent="0.25">
      <c r="C1602" s="383">
        <v>0</v>
      </c>
      <c r="D1602" s="385"/>
      <c r="E1602" s="382">
        <v>0</v>
      </c>
      <c r="F1602" s="383">
        <v>0</v>
      </c>
      <c r="G1602" s="383">
        <v>0</v>
      </c>
      <c r="H1602" s="384">
        <v>0</v>
      </c>
      <c r="I1602" s="384">
        <v>0</v>
      </c>
      <c r="J1602" s="384">
        <v>0</v>
      </c>
      <c r="K1602" s="407">
        <f t="shared" si="24"/>
        <v>0</v>
      </c>
    </row>
    <row r="1603" spans="3:11" hidden="1" x14ac:dyDescent="0.25">
      <c r="C1603" s="383">
        <v>0</v>
      </c>
      <c r="D1603" s="385"/>
      <c r="E1603" s="382">
        <v>0</v>
      </c>
      <c r="F1603" s="383">
        <v>0</v>
      </c>
      <c r="G1603" s="383">
        <v>0</v>
      </c>
      <c r="H1603" s="384">
        <v>0</v>
      </c>
      <c r="I1603" s="384">
        <v>0</v>
      </c>
      <c r="J1603" s="384">
        <v>0</v>
      </c>
      <c r="K1603" s="407">
        <f t="shared" si="24"/>
        <v>0</v>
      </c>
    </row>
    <row r="1604" spans="3:11" hidden="1" x14ac:dyDescent="0.25">
      <c r="C1604" s="383">
        <v>0</v>
      </c>
      <c r="D1604" s="385"/>
      <c r="E1604" s="382">
        <v>0</v>
      </c>
      <c r="F1604" s="383">
        <v>0</v>
      </c>
      <c r="G1604" s="383">
        <v>0</v>
      </c>
      <c r="H1604" s="384">
        <v>0</v>
      </c>
      <c r="I1604" s="384">
        <v>0</v>
      </c>
      <c r="J1604" s="384">
        <v>0</v>
      </c>
      <c r="K1604" s="407">
        <f t="shared" si="24"/>
        <v>0</v>
      </c>
    </row>
    <row r="1605" spans="3:11" hidden="1" x14ac:dyDescent="0.25">
      <c r="C1605" s="383">
        <v>0</v>
      </c>
      <c r="D1605" s="385"/>
      <c r="E1605" s="382">
        <v>0</v>
      </c>
      <c r="F1605" s="383">
        <v>0</v>
      </c>
      <c r="G1605" s="383">
        <v>0</v>
      </c>
      <c r="H1605" s="384">
        <v>0</v>
      </c>
      <c r="I1605" s="384">
        <v>0</v>
      </c>
      <c r="J1605" s="384">
        <v>0</v>
      </c>
      <c r="K1605" s="407">
        <f t="shared" si="24"/>
        <v>0</v>
      </c>
    </row>
    <row r="1606" spans="3:11" hidden="1" x14ac:dyDescent="0.25">
      <c r="C1606" s="383">
        <v>0</v>
      </c>
      <c r="D1606" s="385"/>
      <c r="E1606" s="382">
        <v>0</v>
      </c>
      <c r="F1606" s="383">
        <v>0</v>
      </c>
      <c r="G1606" s="383">
        <v>0</v>
      </c>
      <c r="H1606" s="384">
        <v>0</v>
      </c>
      <c r="I1606" s="384">
        <v>0</v>
      </c>
      <c r="J1606" s="384">
        <v>0</v>
      </c>
      <c r="K1606" s="407">
        <f t="shared" si="24"/>
        <v>0</v>
      </c>
    </row>
    <row r="1607" spans="3:11" hidden="1" x14ac:dyDescent="0.25">
      <c r="C1607" s="383">
        <v>0</v>
      </c>
      <c r="D1607" s="385"/>
      <c r="E1607" s="382">
        <v>0</v>
      </c>
      <c r="F1607" s="383">
        <v>0</v>
      </c>
      <c r="G1607" s="383">
        <v>0</v>
      </c>
      <c r="H1607" s="384">
        <v>0</v>
      </c>
      <c r="I1607" s="384">
        <v>0</v>
      </c>
      <c r="J1607" s="384">
        <v>0</v>
      </c>
      <c r="K1607" s="407">
        <f t="shared" si="24"/>
        <v>0</v>
      </c>
    </row>
    <row r="1608" spans="3:11" hidden="1" x14ac:dyDescent="0.25">
      <c r="C1608" s="383">
        <v>0</v>
      </c>
      <c r="D1608" s="385"/>
      <c r="E1608" s="382">
        <v>0</v>
      </c>
      <c r="F1608" s="383">
        <v>0</v>
      </c>
      <c r="G1608" s="383">
        <v>0</v>
      </c>
      <c r="H1608" s="384">
        <v>0</v>
      </c>
      <c r="I1608" s="384">
        <v>0</v>
      </c>
      <c r="J1608" s="384">
        <v>0</v>
      </c>
      <c r="K1608" s="407">
        <f t="shared" si="24"/>
        <v>0</v>
      </c>
    </row>
    <row r="1609" spans="3:11" hidden="1" x14ac:dyDescent="0.25">
      <c r="C1609" s="383">
        <v>0</v>
      </c>
      <c r="D1609" s="385"/>
      <c r="E1609" s="382">
        <v>0</v>
      </c>
      <c r="F1609" s="383">
        <v>0</v>
      </c>
      <c r="G1609" s="383">
        <v>0</v>
      </c>
      <c r="H1609" s="384">
        <v>0</v>
      </c>
      <c r="I1609" s="384">
        <v>0</v>
      </c>
      <c r="J1609" s="384">
        <v>0</v>
      </c>
      <c r="K1609" s="407">
        <f t="shared" si="24"/>
        <v>0</v>
      </c>
    </row>
    <row r="1610" spans="3:11" hidden="1" x14ac:dyDescent="0.25">
      <c r="C1610" s="383">
        <v>0</v>
      </c>
      <c r="D1610" s="385"/>
      <c r="E1610" s="382">
        <v>0</v>
      </c>
      <c r="F1610" s="383">
        <v>0</v>
      </c>
      <c r="G1610" s="383">
        <v>0</v>
      </c>
      <c r="H1610" s="384">
        <v>0</v>
      </c>
      <c r="I1610" s="384">
        <v>0</v>
      </c>
      <c r="J1610" s="384">
        <v>0</v>
      </c>
      <c r="K1610" s="407">
        <f t="shared" si="24"/>
        <v>0</v>
      </c>
    </row>
    <row r="1611" spans="3:11" hidden="1" x14ac:dyDescent="0.25">
      <c r="C1611" s="383">
        <v>0</v>
      </c>
      <c r="D1611" s="385"/>
      <c r="E1611" s="382">
        <v>0</v>
      </c>
      <c r="F1611" s="383">
        <v>0</v>
      </c>
      <c r="G1611" s="383">
        <v>0</v>
      </c>
      <c r="H1611" s="384">
        <v>0</v>
      </c>
      <c r="I1611" s="384">
        <v>0</v>
      </c>
      <c r="J1611" s="384">
        <v>0</v>
      </c>
      <c r="K1611" s="407">
        <f t="shared" si="24"/>
        <v>0</v>
      </c>
    </row>
    <row r="1612" spans="3:11" hidden="1" x14ac:dyDescent="0.25">
      <c r="C1612" s="383">
        <v>0</v>
      </c>
      <c r="D1612" s="385"/>
      <c r="E1612" s="382">
        <v>0</v>
      </c>
      <c r="F1612" s="383">
        <v>0</v>
      </c>
      <c r="G1612" s="383">
        <v>0</v>
      </c>
      <c r="H1612" s="384">
        <v>0</v>
      </c>
      <c r="I1612" s="384">
        <v>0</v>
      </c>
      <c r="J1612" s="384">
        <v>0</v>
      </c>
      <c r="K1612" s="407">
        <f t="shared" si="24"/>
        <v>0</v>
      </c>
    </row>
    <row r="1613" spans="3:11" hidden="1" x14ac:dyDescent="0.25">
      <c r="C1613" s="383">
        <v>0</v>
      </c>
      <c r="D1613" s="385"/>
      <c r="E1613" s="382">
        <v>0</v>
      </c>
      <c r="F1613" s="383">
        <v>0</v>
      </c>
      <c r="G1613" s="383">
        <v>0</v>
      </c>
      <c r="H1613" s="384">
        <v>0</v>
      </c>
      <c r="I1613" s="384">
        <v>0</v>
      </c>
      <c r="J1613" s="384">
        <v>0</v>
      </c>
      <c r="K1613" s="407">
        <f t="shared" si="24"/>
        <v>0</v>
      </c>
    </row>
    <row r="1614" spans="3:11" hidden="1" x14ac:dyDescent="0.25">
      <c r="C1614" s="383">
        <v>0</v>
      </c>
      <c r="D1614" s="385"/>
      <c r="E1614" s="382">
        <v>0</v>
      </c>
      <c r="F1614" s="383">
        <v>0</v>
      </c>
      <c r="G1614" s="383">
        <v>0</v>
      </c>
      <c r="H1614" s="384">
        <v>0</v>
      </c>
      <c r="I1614" s="384">
        <v>0</v>
      </c>
      <c r="J1614" s="384">
        <v>0</v>
      </c>
      <c r="K1614" s="407">
        <f t="shared" si="24"/>
        <v>0</v>
      </c>
    </row>
    <row r="1615" spans="3:11" hidden="1" x14ac:dyDescent="0.25">
      <c r="C1615" s="383">
        <v>0</v>
      </c>
      <c r="D1615" s="385"/>
      <c r="E1615" s="382">
        <v>0</v>
      </c>
      <c r="F1615" s="383">
        <v>0</v>
      </c>
      <c r="G1615" s="383">
        <v>0</v>
      </c>
      <c r="H1615" s="384">
        <v>0</v>
      </c>
      <c r="I1615" s="384">
        <v>0</v>
      </c>
      <c r="J1615" s="384">
        <v>0</v>
      </c>
      <c r="K1615" s="407">
        <f t="shared" si="24"/>
        <v>0</v>
      </c>
    </row>
    <row r="1616" spans="3:11" hidden="1" x14ac:dyDescent="0.25">
      <c r="C1616" s="383">
        <v>0</v>
      </c>
      <c r="D1616" s="385"/>
      <c r="E1616" s="382">
        <v>0</v>
      </c>
      <c r="F1616" s="383">
        <v>0</v>
      </c>
      <c r="G1616" s="383">
        <v>0</v>
      </c>
      <c r="H1616" s="384">
        <v>0</v>
      </c>
      <c r="I1616" s="384">
        <v>0</v>
      </c>
      <c r="J1616" s="384">
        <v>0</v>
      </c>
      <c r="K1616" s="407">
        <f t="shared" ref="K1616:K1679" si="25">IF(E1616&gt;0,1,0)</f>
        <v>0</v>
      </c>
    </row>
    <row r="1617" spans="3:11" hidden="1" x14ac:dyDescent="0.25">
      <c r="C1617" s="383">
        <v>0</v>
      </c>
      <c r="D1617" s="385"/>
      <c r="E1617" s="382">
        <v>0</v>
      </c>
      <c r="F1617" s="383">
        <v>0</v>
      </c>
      <c r="G1617" s="383">
        <v>0</v>
      </c>
      <c r="H1617" s="384">
        <v>0</v>
      </c>
      <c r="I1617" s="384">
        <v>0</v>
      </c>
      <c r="J1617" s="384">
        <v>0</v>
      </c>
      <c r="K1617" s="407">
        <f t="shared" si="25"/>
        <v>0</v>
      </c>
    </row>
    <row r="1618" spans="3:11" hidden="1" x14ac:dyDescent="0.25">
      <c r="C1618" s="383">
        <v>0</v>
      </c>
      <c r="D1618" s="385"/>
      <c r="E1618" s="382">
        <v>0</v>
      </c>
      <c r="F1618" s="383">
        <v>0</v>
      </c>
      <c r="G1618" s="383">
        <v>0</v>
      </c>
      <c r="H1618" s="384">
        <v>0</v>
      </c>
      <c r="I1618" s="384">
        <v>0</v>
      </c>
      <c r="J1618" s="384">
        <v>0</v>
      </c>
      <c r="K1618" s="407">
        <f t="shared" si="25"/>
        <v>0</v>
      </c>
    </row>
    <row r="1619" spans="3:11" hidden="1" x14ac:dyDescent="0.25">
      <c r="C1619" s="383">
        <v>0</v>
      </c>
      <c r="D1619" s="385"/>
      <c r="E1619" s="382">
        <v>0</v>
      </c>
      <c r="F1619" s="383">
        <v>0</v>
      </c>
      <c r="G1619" s="383">
        <v>0</v>
      </c>
      <c r="H1619" s="384">
        <v>0</v>
      </c>
      <c r="I1619" s="384">
        <v>0</v>
      </c>
      <c r="J1619" s="384">
        <v>0</v>
      </c>
      <c r="K1619" s="407">
        <f t="shared" si="25"/>
        <v>0</v>
      </c>
    </row>
    <row r="1620" spans="3:11" hidden="1" x14ac:dyDescent="0.25">
      <c r="C1620" s="383">
        <v>0</v>
      </c>
      <c r="D1620" s="385"/>
      <c r="E1620" s="382">
        <v>0</v>
      </c>
      <c r="F1620" s="383">
        <v>0</v>
      </c>
      <c r="G1620" s="383">
        <v>0</v>
      </c>
      <c r="H1620" s="384">
        <v>0</v>
      </c>
      <c r="I1620" s="384">
        <v>0</v>
      </c>
      <c r="J1620" s="384">
        <v>0</v>
      </c>
      <c r="K1620" s="407">
        <f t="shared" si="25"/>
        <v>0</v>
      </c>
    </row>
    <row r="1621" spans="3:11" hidden="1" x14ac:dyDescent="0.25">
      <c r="C1621" s="383">
        <v>0</v>
      </c>
      <c r="D1621" s="385"/>
      <c r="E1621" s="382">
        <v>0</v>
      </c>
      <c r="F1621" s="383">
        <v>0</v>
      </c>
      <c r="G1621" s="383">
        <v>0</v>
      </c>
      <c r="H1621" s="384">
        <v>0</v>
      </c>
      <c r="I1621" s="384">
        <v>0</v>
      </c>
      <c r="J1621" s="384">
        <v>0</v>
      </c>
      <c r="K1621" s="407">
        <f t="shared" si="25"/>
        <v>0</v>
      </c>
    </row>
    <row r="1622" spans="3:11" hidden="1" x14ac:dyDescent="0.25">
      <c r="C1622" s="383">
        <v>0</v>
      </c>
      <c r="D1622" s="385"/>
      <c r="E1622" s="382">
        <v>0</v>
      </c>
      <c r="F1622" s="383">
        <v>0</v>
      </c>
      <c r="G1622" s="383">
        <v>0</v>
      </c>
      <c r="H1622" s="384">
        <v>0</v>
      </c>
      <c r="I1622" s="384">
        <v>0</v>
      </c>
      <c r="J1622" s="384">
        <v>0</v>
      </c>
      <c r="K1622" s="407">
        <f t="shared" si="25"/>
        <v>0</v>
      </c>
    </row>
    <row r="1623" spans="3:11" hidden="1" x14ac:dyDescent="0.25">
      <c r="C1623" s="383">
        <v>0</v>
      </c>
      <c r="D1623" s="385"/>
      <c r="E1623" s="382">
        <v>0</v>
      </c>
      <c r="F1623" s="383">
        <v>0</v>
      </c>
      <c r="G1623" s="383">
        <v>0</v>
      </c>
      <c r="H1623" s="384">
        <v>0</v>
      </c>
      <c r="I1623" s="384">
        <v>0</v>
      </c>
      <c r="J1623" s="384">
        <v>0</v>
      </c>
      <c r="K1623" s="407">
        <f t="shared" si="25"/>
        <v>0</v>
      </c>
    </row>
    <row r="1624" spans="3:11" hidden="1" x14ac:dyDescent="0.25">
      <c r="C1624" s="383">
        <v>0</v>
      </c>
      <c r="D1624" s="385"/>
      <c r="E1624" s="382">
        <v>0</v>
      </c>
      <c r="F1624" s="383">
        <v>0</v>
      </c>
      <c r="G1624" s="383">
        <v>0</v>
      </c>
      <c r="H1624" s="384">
        <v>0</v>
      </c>
      <c r="I1624" s="384">
        <v>0</v>
      </c>
      <c r="J1624" s="384">
        <v>0</v>
      </c>
      <c r="K1624" s="407">
        <f t="shared" si="25"/>
        <v>0</v>
      </c>
    </row>
    <row r="1625" spans="3:11" hidden="1" x14ac:dyDescent="0.25">
      <c r="C1625" s="383">
        <v>0</v>
      </c>
      <c r="D1625" s="385"/>
      <c r="E1625" s="382">
        <v>0</v>
      </c>
      <c r="F1625" s="383">
        <v>0</v>
      </c>
      <c r="G1625" s="383">
        <v>0</v>
      </c>
      <c r="H1625" s="384">
        <v>0</v>
      </c>
      <c r="I1625" s="384">
        <v>0</v>
      </c>
      <c r="J1625" s="384">
        <v>0</v>
      </c>
      <c r="K1625" s="407">
        <f t="shared" si="25"/>
        <v>0</v>
      </c>
    </row>
    <row r="1626" spans="3:11" hidden="1" x14ac:dyDescent="0.25">
      <c r="C1626" s="383">
        <v>0</v>
      </c>
      <c r="D1626" s="385"/>
      <c r="E1626" s="382">
        <v>0</v>
      </c>
      <c r="F1626" s="383">
        <v>0</v>
      </c>
      <c r="G1626" s="383">
        <v>0</v>
      </c>
      <c r="H1626" s="384">
        <v>0</v>
      </c>
      <c r="I1626" s="384">
        <v>0</v>
      </c>
      <c r="J1626" s="384">
        <v>0</v>
      </c>
      <c r="K1626" s="407">
        <f t="shared" si="25"/>
        <v>0</v>
      </c>
    </row>
    <row r="1627" spans="3:11" hidden="1" x14ac:dyDescent="0.25">
      <c r="C1627" s="383">
        <v>0</v>
      </c>
      <c r="D1627" s="385"/>
      <c r="E1627" s="382">
        <v>0</v>
      </c>
      <c r="F1627" s="383">
        <v>0</v>
      </c>
      <c r="G1627" s="383">
        <v>0</v>
      </c>
      <c r="H1627" s="384">
        <v>0</v>
      </c>
      <c r="I1627" s="384">
        <v>0</v>
      </c>
      <c r="J1627" s="384">
        <v>0</v>
      </c>
      <c r="K1627" s="407">
        <f t="shared" si="25"/>
        <v>0</v>
      </c>
    </row>
    <row r="1628" spans="3:11" hidden="1" x14ac:dyDescent="0.25">
      <c r="C1628" s="383">
        <v>0</v>
      </c>
      <c r="D1628" s="385"/>
      <c r="E1628" s="382">
        <v>0</v>
      </c>
      <c r="F1628" s="383">
        <v>0</v>
      </c>
      <c r="G1628" s="383">
        <v>0</v>
      </c>
      <c r="H1628" s="384">
        <v>0</v>
      </c>
      <c r="I1628" s="384">
        <v>0</v>
      </c>
      <c r="J1628" s="384">
        <v>0</v>
      </c>
      <c r="K1628" s="407">
        <f t="shared" si="25"/>
        <v>0</v>
      </c>
    </row>
    <row r="1629" spans="3:11" hidden="1" x14ac:dyDescent="0.25">
      <c r="C1629" s="383">
        <v>0</v>
      </c>
      <c r="D1629" s="385"/>
      <c r="E1629" s="382">
        <v>0</v>
      </c>
      <c r="F1629" s="383">
        <v>0</v>
      </c>
      <c r="G1629" s="383">
        <v>0</v>
      </c>
      <c r="H1629" s="384">
        <v>0</v>
      </c>
      <c r="I1629" s="384">
        <v>0</v>
      </c>
      <c r="J1629" s="384">
        <v>0</v>
      </c>
      <c r="K1629" s="407">
        <f t="shared" si="25"/>
        <v>0</v>
      </c>
    </row>
    <row r="1630" spans="3:11" hidden="1" x14ac:dyDescent="0.25">
      <c r="C1630" s="383">
        <v>0</v>
      </c>
      <c r="D1630" s="385"/>
      <c r="E1630" s="382">
        <v>0</v>
      </c>
      <c r="F1630" s="383">
        <v>0</v>
      </c>
      <c r="G1630" s="383">
        <v>0</v>
      </c>
      <c r="H1630" s="384">
        <v>0</v>
      </c>
      <c r="I1630" s="384">
        <v>0</v>
      </c>
      <c r="J1630" s="384">
        <v>0</v>
      </c>
      <c r="K1630" s="407">
        <f t="shared" si="25"/>
        <v>0</v>
      </c>
    </row>
    <row r="1631" spans="3:11" hidden="1" x14ac:dyDescent="0.25">
      <c r="C1631" s="383">
        <v>0</v>
      </c>
      <c r="D1631" s="385"/>
      <c r="E1631" s="382">
        <v>0</v>
      </c>
      <c r="F1631" s="383">
        <v>0</v>
      </c>
      <c r="G1631" s="383">
        <v>0</v>
      </c>
      <c r="H1631" s="384">
        <v>0</v>
      </c>
      <c r="I1631" s="384">
        <v>0</v>
      </c>
      <c r="J1631" s="384">
        <v>0</v>
      </c>
      <c r="K1631" s="407">
        <f t="shared" si="25"/>
        <v>0</v>
      </c>
    </row>
    <row r="1632" spans="3:11" hidden="1" x14ac:dyDescent="0.25">
      <c r="C1632" s="383">
        <v>0</v>
      </c>
      <c r="D1632" s="385"/>
      <c r="E1632" s="382">
        <v>0</v>
      </c>
      <c r="F1632" s="383">
        <v>0</v>
      </c>
      <c r="G1632" s="383">
        <v>0</v>
      </c>
      <c r="H1632" s="384">
        <v>0</v>
      </c>
      <c r="I1632" s="384">
        <v>0</v>
      </c>
      <c r="J1632" s="384">
        <v>0</v>
      </c>
      <c r="K1632" s="407">
        <f t="shared" si="25"/>
        <v>0</v>
      </c>
    </row>
    <row r="1633" spans="3:11" hidden="1" x14ac:dyDescent="0.25">
      <c r="C1633" s="383">
        <v>0</v>
      </c>
      <c r="D1633" s="385"/>
      <c r="E1633" s="382">
        <v>0</v>
      </c>
      <c r="F1633" s="383">
        <v>0</v>
      </c>
      <c r="G1633" s="383">
        <v>0</v>
      </c>
      <c r="H1633" s="384">
        <v>0</v>
      </c>
      <c r="I1633" s="384">
        <v>0</v>
      </c>
      <c r="J1633" s="384">
        <v>0</v>
      </c>
      <c r="K1633" s="407">
        <f t="shared" si="25"/>
        <v>0</v>
      </c>
    </row>
    <row r="1634" spans="3:11" hidden="1" x14ac:dyDescent="0.25">
      <c r="C1634" s="383">
        <v>0</v>
      </c>
      <c r="D1634" s="385"/>
      <c r="E1634" s="382">
        <v>0</v>
      </c>
      <c r="F1634" s="383">
        <v>0</v>
      </c>
      <c r="G1634" s="383">
        <v>0</v>
      </c>
      <c r="H1634" s="384">
        <v>0</v>
      </c>
      <c r="I1634" s="384">
        <v>0</v>
      </c>
      <c r="J1634" s="384">
        <v>0</v>
      </c>
      <c r="K1634" s="407">
        <f t="shared" si="25"/>
        <v>0</v>
      </c>
    </row>
    <row r="1635" spans="3:11" hidden="1" x14ac:dyDescent="0.25">
      <c r="C1635" s="383">
        <v>0</v>
      </c>
      <c r="D1635" s="385"/>
      <c r="E1635" s="382">
        <v>0</v>
      </c>
      <c r="F1635" s="383">
        <v>0</v>
      </c>
      <c r="G1635" s="383">
        <v>0</v>
      </c>
      <c r="H1635" s="384">
        <v>0</v>
      </c>
      <c r="I1635" s="384">
        <v>0</v>
      </c>
      <c r="J1635" s="384">
        <v>0</v>
      </c>
      <c r="K1635" s="407">
        <f t="shared" si="25"/>
        <v>0</v>
      </c>
    </row>
    <row r="1636" spans="3:11" hidden="1" x14ac:dyDescent="0.25">
      <c r="C1636" s="383">
        <v>0</v>
      </c>
      <c r="D1636" s="385"/>
      <c r="E1636" s="382">
        <v>0</v>
      </c>
      <c r="F1636" s="383">
        <v>0</v>
      </c>
      <c r="G1636" s="383">
        <v>0</v>
      </c>
      <c r="H1636" s="384">
        <v>0</v>
      </c>
      <c r="I1636" s="384">
        <v>0</v>
      </c>
      <c r="J1636" s="384">
        <v>0</v>
      </c>
      <c r="K1636" s="407">
        <f t="shared" si="25"/>
        <v>0</v>
      </c>
    </row>
    <row r="1637" spans="3:11" hidden="1" x14ac:dyDescent="0.25">
      <c r="C1637" s="383">
        <v>0</v>
      </c>
      <c r="D1637" s="385"/>
      <c r="E1637" s="382">
        <v>0</v>
      </c>
      <c r="F1637" s="383">
        <v>0</v>
      </c>
      <c r="G1637" s="383">
        <v>0</v>
      </c>
      <c r="H1637" s="384">
        <v>0</v>
      </c>
      <c r="I1637" s="384">
        <v>0</v>
      </c>
      <c r="J1637" s="384">
        <v>0</v>
      </c>
      <c r="K1637" s="407">
        <f t="shared" si="25"/>
        <v>0</v>
      </c>
    </row>
    <row r="1638" spans="3:11" hidden="1" x14ac:dyDescent="0.25">
      <c r="C1638" s="383">
        <v>0</v>
      </c>
      <c r="D1638" s="385"/>
      <c r="E1638" s="382">
        <v>0</v>
      </c>
      <c r="F1638" s="383">
        <v>0</v>
      </c>
      <c r="G1638" s="383">
        <v>0</v>
      </c>
      <c r="H1638" s="384">
        <v>0</v>
      </c>
      <c r="I1638" s="384">
        <v>0</v>
      </c>
      <c r="J1638" s="384">
        <v>0</v>
      </c>
      <c r="K1638" s="407">
        <f t="shared" si="25"/>
        <v>0</v>
      </c>
    </row>
    <row r="1639" spans="3:11" hidden="1" x14ac:dyDescent="0.25">
      <c r="C1639" s="383">
        <v>0</v>
      </c>
      <c r="D1639" s="385"/>
      <c r="E1639" s="382">
        <v>0</v>
      </c>
      <c r="F1639" s="383">
        <v>0</v>
      </c>
      <c r="G1639" s="383">
        <v>0</v>
      </c>
      <c r="H1639" s="384">
        <v>0</v>
      </c>
      <c r="I1639" s="384">
        <v>0</v>
      </c>
      <c r="J1639" s="384">
        <v>0</v>
      </c>
      <c r="K1639" s="407">
        <f t="shared" si="25"/>
        <v>0</v>
      </c>
    </row>
    <row r="1640" spans="3:11" hidden="1" x14ac:dyDescent="0.25">
      <c r="C1640" s="383">
        <v>0</v>
      </c>
      <c r="D1640" s="385"/>
      <c r="E1640" s="382">
        <v>0</v>
      </c>
      <c r="F1640" s="383">
        <v>0</v>
      </c>
      <c r="G1640" s="383">
        <v>0</v>
      </c>
      <c r="H1640" s="384">
        <v>0</v>
      </c>
      <c r="I1640" s="384">
        <v>0</v>
      </c>
      <c r="J1640" s="384">
        <v>0</v>
      </c>
      <c r="K1640" s="407">
        <f t="shared" si="25"/>
        <v>0</v>
      </c>
    </row>
    <row r="1641" spans="3:11" hidden="1" x14ac:dyDescent="0.25">
      <c r="C1641" s="383">
        <v>0</v>
      </c>
      <c r="D1641" s="385"/>
      <c r="E1641" s="382">
        <v>0</v>
      </c>
      <c r="F1641" s="383">
        <v>0</v>
      </c>
      <c r="G1641" s="383">
        <v>0</v>
      </c>
      <c r="H1641" s="384">
        <v>0</v>
      </c>
      <c r="I1641" s="384">
        <v>0</v>
      </c>
      <c r="J1641" s="384">
        <v>0</v>
      </c>
      <c r="K1641" s="407">
        <f t="shared" si="25"/>
        <v>0</v>
      </c>
    </row>
    <row r="1642" spans="3:11" hidden="1" x14ac:dyDescent="0.25">
      <c r="C1642" s="383">
        <v>0</v>
      </c>
      <c r="D1642" s="385"/>
      <c r="E1642" s="382">
        <v>0</v>
      </c>
      <c r="F1642" s="383">
        <v>0</v>
      </c>
      <c r="G1642" s="383">
        <v>0</v>
      </c>
      <c r="H1642" s="384">
        <v>0</v>
      </c>
      <c r="I1642" s="384">
        <v>0</v>
      </c>
      <c r="J1642" s="384">
        <v>0</v>
      </c>
      <c r="K1642" s="407">
        <f t="shared" si="25"/>
        <v>0</v>
      </c>
    </row>
    <row r="1643" spans="3:11" hidden="1" x14ac:dyDescent="0.25">
      <c r="C1643" s="383">
        <v>0</v>
      </c>
      <c r="D1643" s="385"/>
      <c r="E1643" s="382">
        <v>0</v>
      </c>
      <c r="F1643" s="383">
        <v>0</v>
      </c>
      <c r="G1643" s="383">
        <v>0</v>
      </c>
      <c r="H1643" s="384">
        <v>0</v>
      </c>
      <c r="I1643" s="384">
        <v>0</v>
      </c>
      <c r="J1643" s="384">
        <v>0</v>
      </c>
      <c r="K1643" s="407">
        <f t="shared" si="25"/>
        <v>0</v>
      </c>
    </row>
    <row r="1644" spans="3:11" hidden="1" x14ac:dyDescent="0.25">
      <c r="C1644" s="383">
        <v>0</v>
      </c>
      <c r="D1644" s="385"/>
      <c r="E1644" s="382">
        <v>0</v>
      </c>
      <c r="F1644" s="383">
        <v>0</v>
      </c>
      <c r="G1644" s="383">
        <v>0</v>
      </c>
      <c r="H1644" s="384">
        <v>0</v>
      </c>
      <c r="I1644" s="384">
        <v>0</v>
      </c>
      <c r="J1644" s="384">
        <v>0</v>
      </c>
      <c r="K1644" s="407">
        <f t="shared" si="25"/>
        <v>0</v>
      </c>
    </row>
    <row r="1645" spans="3:11" hidden="1" x14ac:dyDescent="0.25">
      <c r="C1645" s="383">
        <v>0</v>
      </c>
      <c r="D1645" s="385"/>
      <c r="E1645" s="382">
        <v>0</v>
      </c>
      <c r="F1645" s="383">
        <v>0</v>
      </c>
      <c r="G1645" s="383">
        <v>0</v>
      </c>
      <c r="H1645" s="384">
        <v>0</v>
      </c>
      <c r="I1645" s="384">
        <v>0</v>
      </c>
      <c r="J1645" s="384">
        <v>0</v>
      </c>
      <c r="K1645" s="407">
        <f t="shared" si="25"/>
        <v>0</v>
      </c>
    </row>
    <row r="1646" spans="3:11" hidden="1" x14ac:dyDescent="0.25">
      <c r="C1646" s="383">
        <v>0</v>
      </c>
      <c r="D1646" s="385"/>
      <c r="E1646" s="382">
        <v>0</v>
      </c>
      <c r="F1646" s="383">
        <v>0</v>
      </c>
      <c r="G1646" s="383">
        <v>0</v>
      </c>
      <c r="H1646" s="384">
        <v>0</v>
      </c>
      <c r="I1646" s="384">
        <v>0</v>
      </c>
      <c r="J1646" s="384">
        <v>0</v>
      </c>
      <c r="K1646" s="407">
        <f t="shared" si="25"/>
        <v>0</v>
      </c>
    </row>
    <row r="1647" spans="3:11" hidden="1" x14ac:dyDescent="0.25">
      <c r="C1647" s="383">
        <v>0</v>
      </c>
      <c r="D1647" s="385"/>
      <c r="E1647" s="382">
        <v>0</v>
      </c>
      <c r="F1647" s="383">
        <v>0</v>
      </c>
      <c r="G1647" s="383">
        <v>0</v>
      </c>
      <c r="H1647" s="384">
        <v>0</v>
      </c>
      <c r="I1647" s="384">
        <v>0</v>
      </c>
      <c r="J1647" s="384">
        <v>0</v>
      </c>
      <c r="K1647" s="407">
        <f t="shared" si="25"/>
        <v>0</v>
      </c>
    </row>
    <row r="1648" spans="3:11" hidden="1" x14ac:dyDescent="0.25">
      <c r="C1648" s="383">
        <v>0</v>
      </c>
      <c r="D1648" s="385"/>
      <c r="E1648" s="382">
        <v>0</v>
      </c>
      <c r="F1648" s="383">
        <v>0</v>
      </c>
      <c r="G1648" s="383">
        <v>0</v>
      </c>
      <c r="H1648" s="384">
        <v>0</v>
      </c>
      <c r="I1648" s="384">
        <v>0</v>
      </c>
      <c r="J1648" s="384">
        <v>0</v>
      </c>
      <c r="K1648" s="407">
        <f t="shared" si="25"/>
        <v>0</v>
      </c>
    </row>
    <row r="1649" spans="3:11" hidden="1" x14ac:dyDescent="0.25">
      <c r="C1649" s="383">
        <v>0</v>
      </c>
      <c r="D1649" s="385"/>
      <c r="E1649" s="382">
        <v>0</v>
      </c>
      <c r="F1649" s="383">
        <v>0</v>
      </c>
      <c r="G1649" s="383">
        <v>0</v>
      </c>
      <c r="H1649" s="384">
        <v>0</v>
      </c>
      <c r="I1649" s="384">
        <v>0</v>
      </c>
      <c r="J1649" s="384">
        <v>0</v>
      </c>
      <c r="K1649" s="407">
        <f t="shared" si="25"/>
        <v>0</v>
      </c>
    </row>
    <row r="1650" spans="3:11" hidden="1" x14ac:dyDescent="0.25">
      <c r="C1650" s="383">
        <v>0</v>
      </c>
      <c r="D1650" s="385"/>
      <c r="E1650" s="382">
        <v>0</v>
      </c>
      <c r="F1650" s="383">
        <v>0</v>
      </c>
      <c r="G1650" s="383">
        <v>0</v>
      </c>
      <c r="H1650" s="384">
        <v>0</v>
      </c>
      <c r="I1650" s="384">
        <v>0</v>
      </c>
      <c r="J1650" s="384">
        <v>0</v>
      </c>
      <c r="K1650" s="407">
        <f t="shared" si="25"/>
        <v>0</v>
      </c>
    </row>
    <row r="1651" spans="3:11" hidden="1" x14ac:dyDescent="0.25">
      <c r="C1651" s="383">
        <v>0</v>
      </c>
      <c r="D1651" s="385"/>
      <c r="E1651" s="382">
        <v>0</v>
      </c>
      <c r="F1651" s="383">
        <v>0</v>
      </c>
      <c r="G1651" s="383">
        <v>0</v>
      </c>
      <c r="H1651" s="384">
        <v>0</v>
      </c>
      <c r="I1651" s="384">
        <v>0</v>
      </c>
      <c r="J1651" s="384">
        <v>0</v>
      </c>
      <c r="K1651" s="407">
        <f t="shared" si="25"/>
        <v>0</v>
      </c>
    </row>
    <row r="1652" spans="3:11" hidden="1" x14ac:dyDescent="0.25">
      <c r="C1652" s="383">
        <v>0</v>
      </c>
      <c r="D1652" s="385"/>
      <c r="E1652" s="382">
        <v>0</v>
      </c>
      <c r="F1652" s="383">
        <v>0</v>
      </c>
      <c r="G1652" s="383">
        <v>0</v>
      </c>
      <c r="H1652" s="384">
        <v>0</v>
      </c>
      <c r="I1652" s="384">
        <v>0</v>
      </c>
      <c r="J1652" s="384">
        <v>0</v>
      </c>
      <c r="K1652" s="407">
        <f t="shared" si="25"/>
        <v>0</v>
      </c>
    </row>
    <row r="1653" spans="3:11" hidden="1" x14ac:dyDescent="0.25">
      <c r="C1653" s="383">
        <v>0</v>
      </c>
      <c r="D1653" s="385"/>
      <c r="E1653" s="382">
        <v>0</v>
      </c>
      <c r="F1653" s="383">
        <v>0</v>
      </c>
      <c r="G1653" s="383">
        <v>0</v>
      </c>
      <c r="H1653" s="384">
        <v>0</v>
      </c>
      <c r="I1653" s="384">
        <v>0</v>
      </c>
      <c r="J1653" s="384">
        <v>0</v>
      </c>
      <c r="K1653" s="407">
        <f t="shared" si="25"/>
        <v>0</v>
      </c>
    </row>
    <row r="1654" spans="3:11" hidden="1" x14ac:dyDescent="0.25">
      <c r="C1654" s="383">
        <v>0</v>
      </c>
      <c r="D1654" s="385"/>
      <c r="E1654" s="382">
        <v>0</v>
      </c>
      <c r="F1654" s="383">
        <v>0</v>
      </c>
      <c r="G1654" s="383">
        <v>0</v>
      </c>
      <c r="H1654" s="384">
        <v>0</v>
      </c>
      <c r="I1654" s="384">
        <v>0</v>
      </c>
      <c r="J1654" s="384">
        <v>0</v>
      </c>
      <c r="K1654" s="407">
        <f t="shared" si="25"/>
        <v>0</v>
      </c>
    </row>
    <row r="1655" spans="3:11" hidden="1" x14ac:dyDescent="0.25">
      <c r="C1655" s="383">
        <v>0</v>
      </c>
      <c r="D1655" s="385"/>
      <c r="E1655" s="382">
        <v>0</v>
      </c>
      <c r="F1655" s="383">
        <v>0</v>
      </c>
      <c r="G1655" s="383">
        <v>0</v>
      </c>
      <c r="H1655" s="384">
        <v>0</v>
      </c>
      <c r="I1655" s="384">
        <v>0</v>
      </c>
      <c r="J1655" s="384">
        <v>0</v>
      </c>
      <c r="K1655" s="407">
        <f t="shared" si="25"/>
        <v>0</v>
      </c>
    </row>
    <row r="1656" spans="3:11" hidden="1" x14ac:dyDescent="0.25">
      <c r="C1656" s="383">
        <v>0</v>
      </c>
      <c r="D1656" s="385"/>
      <c r="E1656" s="382">
        <v>0</v>
      </c>
      <c r="F1656" s="383">
        <v>0</v>
      </c>
      <c r="G1656" s="383">
        <v>0</v>
      </c>
      <c r="H1656" s="384">
        <v>0</v>
      </c>
      <c r="I1656" s="384">
        <v>0</v>
      </c>
      <c r="J1656" s="384">
        <v>0</v>
      </c>
      <c r="K1656" s="407">
        <f t="shared" si="25"/>
        <v>0</v>
      </c>
    </row>
    <row r="1657" spans="3:11" hidden="1" x14ac:dyDescent="0.25">
      <c r="C1657" s="383">
        <v>0</v>
      </c>
      <c r="D1657" s="385"/>
      <c r="E1657" s="382">
        <v>0</v>
      </c>
      <c r="F1657" s="383">
        <v>0</v>
      </c>
      <c r="G1657" s="383">
        <v>0</v>
      </c>
      <c r="H1657" s="384">
        <v>0</v>
      </c>
      <c r="I1657" s="384">
        <v>0</v>
      </c>
      <c r="J1657" s="384">
        <v>0</v>
      </c>
      <c r="K1657" s="407">
        <f t="shared" si="25"/>
        <v>0</v>
      </c>
    </row>
    <row r="1658" spans="3:11" hidden="1" x14ac:dyDescent="0.25">
      <c r="C1658" s="383">
        <v>0</v>
      </c>
      <c r="D1658" s="385"/>
      <c r="E1658" s="382">
        <v>0</v>
      </c>
      <c r="F1658" s="383">
        <v>0</v>
      </c>
      <c r="G1658" s="383">
        <v>0</v>
      </c>
      <c r="H1658" s="384">
        <v>0</v>
      </c>
      <c r="I1658" s="384">
        <v>0</v>
      </c>
      <c r="J1658" s="384">
        <v>0</v>
      </c>
      <c r="K1658" s="407">
        <f t="shared" si="25"/>
        <v>0</v>
      </c>
    </row>
    <row r="1659" spans="3:11" hidden="1" x14ac:dyDescent="0.25">
      <c r="C1659" s="383">
        <v>0</v>
      </c>
      <c r="D1659" s="385"/>
      <c r="E1659" s="382">
        <v>0</v>
      </c>
      <c r="F1659" s="383">
        <v>0</v>
      </c>
      <c r="G1659" s="383">
        <v>0</v>
      </c>
      <c r="H1659" s="384">
        <v>0</v>
      </c>
      <c r="I1659" s="384">
        <v>0</v>
      </c>
      <c r="J1659" s="384">
        <v>0</v>
      </c>
      <c r="K1659" s="407">
        <f t="shared" si="25"/>
        <v>0</v>
      </c>
    </row>
    <row r="1660" spans="3:11" hidden="1" x14ac:dyDescent="0.25">
      <c r="C1660" s="383">
        <v>0</v>
      </c>
      <c r="D1660" s="385"/>
      <c r="E1660" s="382">
        <v>0</v>
      </c>
      <c r="F1660" s="383">
        <v>0</v>
      </c>
      <c r="G1660" s="383">
        <v>0</v>
      </c>
      <c r="H1660" s="384">
        <v>0</v>
      </c>
      <c r="I1660" s="384">
        <v>0</v>
      </c>
      <c r="J1660" s="384">
        <v>0</v>
      </c>
      <c r="K1660" s="407">
        <f t="shared" si="25"/>
        <v>0</v>
      </c>
    </row>
    <row r="1661" spans="3:11" hidden="1" x14ac:dyDescent="0.25">
      <c r="C1661" s="383">
        <v>0</v>
      </c>
      <c r="D1661" s="385"/>
      <c r="E1661" s="382">
        <v>0</v>
      </c>
      <c r="F1661" s="383">
        <v>0</v>
      </c>
      <c r="G1661" s="383">
        <v>0</v>
      </c>
      <c r="H1661" s="384">
        <v>0</v>
      </c>
      <c r="I1661" s="384">
        <v>0</v>
      </c>
      <c r="J1661" s="384">
        <v>0</v>
      </c>
      <c r="K1661" s="407">
        <f t="shared" si="25"/>
        <v>0</v>
      </c>
    </row>
    <row r="1662" spans="3:11" hidden="1" x14ac:dyDescent="0.25">
      <c r="C1662" s="383">
        <v>0</v>
      </c>
      <c r="D1662" s="385"/>
      <c r="E1662" s="382">
        <v>0</v>
      </c>
      <c r="F1662" s="383">
        <v>0</v>
      </c>
      <c r="G1662" s="383">
        <v>0</v>
      </c>
      <c r="H1662" s="384">
        <v>0</v>
      </c>
      <c r="I1662" s="384">
        <v>0</v>
      </c>
      <c r="J1662" s="384">
        <v>0</v>
      </c>
      <c r="K1662" s="407">
        <f t="shared" si="25"/>
        <v>0</v>
      </c>
    </row>
    <row r="1663" spans="3:11" hidden="1" x14ac:dyDescent="0.25">
      <c r="C1663" s="383">
        <v>0</v>
      </c>
      <c r="D1663" s="385"/>
      <c r="E1663" s="382">
        <v>0</v>
      </c>
      <c r="F1663" s="383">
        <v>0</v>
      </c>
      <c r="G1663" s="383">
        <v>0</v>
      </c>
      <c r="H1663" s="384">
        <v>0</v>
      </c>
      <c r="I1663" s="384">
        <v>0</v>
      </c>
      <c r="J1663" s="384">
        <v>0</v>
      </c>
      <c r="K1663" s="407">
        <f t="shared" si="25"/>
        <v>0</v>
      </c>
    </row>
    <row r="1664" spans="3:11" hidden="1" x14ac:dyDescent="0.25">
      <c r="C1664" s="383">
        <v>0</v>
      </c>
      <c r="D1664" s="385"/>
      <c r="E1664" s="382">
        <v>0</v>
      </c>
      <c r="F1664" s="383">
        <v>0</v>
      </c>
      <c r="G1664" s="383">
        <v>0</v>
      </c>
      <c r="H1664" s="384">
        <v>0</v>
      </c>
      <c r="I1664" s="384">
        <v>0</v>
      </c>
      <c r="J1664" s="384">
        <v>0</v>
      </c>
      <c r="K1664" s="407">
        <f t="shared" si="25"/>
        <v>0</v>
      </c>
    </row>
    <row r="1665" spans="3:11" hidden="1" x14ac:dyDescent="0.25">
      <c r="C1665" s="383">
        <v>0</v>
      </c>
      <c r="D1665" s="385"/>
      <c r="E1665" s="382">
        <v>0</v>
      </c>
      <c r="F1665" s="383">
        <v>0</v>
      </c>
      <c r="G1665" s="383">
        <v>0</v>
      </c>
      <c r="H1665" s="384">
        <v>0</v>
      </c>
      <c r="I1665" s="384">
        <v>0</v>
      </c>
      <c r="J1665" s="384">
        <v>0</v>
      </c>
      <c r="K1665" s="407">
        <f t="shared" si="25"/>
        <v>0</v>
      </c>
    </row>
    <row r="1666" spans="3:11" hidden="1" x14ac:dyDescent="0.25">
      <c r="C1666" s="383">
        <v>0</v>
      </c>
      <c r="D1666" s="385"/>
      <c r="E1666" s="382">
        <v>0</v>
      </c>
      <c r="F1666" s="383">
        <v>0</v>
      </c>
      <c r="G1666" s="383">
        <v>0</v>
      </c>
      <c r="H1666" s="384">
        <v>0</v>
      </c>
      <c r="I1666" s="384">
        <v>0</v>
      </c>
      <c r="J1666" s="384">
        <v>0</v>
      </c>
      <c r="K1666" s="407">
        <f t="shared" si="25"/>
        <v>0</v>
      </c>
    </row>
    <row r="1667" spans="3:11" hidden="1" x14ac:dyDescent="0.25">
      <c r="C1667" s="383">
        <v>0</v>
      </c>
      <c r="D1667" s="385"/>
      <c r="E1667" s="382">
        <v>0</v>
      </c>
      <c r="F1667" s="383">
        <v>0</v>
      </c>
      <c r="G1667" s="383">
        <v>0</v>
      </c>
      <c r="H1667" s="384">
        <v>0</v>
      </c>
      <c r="I1667" s="384">
        <v>0</v>
      </c>
      <c r="J1667" s="384">
        <v>0</v>
      </c>
      <c r="K1667" s="407">
        <f t="shared" si="25"/>
        <v>0</v>
      </c>
    </row>
    <row r="1668" spans="3:11" hidden="1" x14ac:dyDescent="0.25">
      <c r="C1668" s="383">
        <v>0</v>
      </c>
      <c r="D1668" s="385"/>
      <c r="E1668" s="382">
        <v>0</v>
      </c>
      <c r="F1668" s="383">
        <v>0</v>
      </c>
      <c r="G1668" s="383">
        <v>0</v>
      </c>
      <c r="H1668" s="384">
        <v>0</v>
      </c>
      <c r="I1668" s="384">
        <v>0</v>
      </c>
      <c r="J1668" s="384">
        <v>0</v>
      </c>
      <c r="K1668" s="407">
        <f t="shared" si="25"/>
        <v>0</v>
      </c>
    </row>
    <row r="1669" spans="3:11" hidden="1" x14ac:dyDescent="0.25">
      <c r="C1669" s="383">
        <v>0</v>
      </c>
      <c r="D1669" s="385"/>
      <c r="E1669" s="382">
        <v>0</v>
      </c>
      <c r="F1669" s="383">
        <v>0</v>
      </c>
      <c r="G1669" s="383">
        <v>0</v>
      </c>
      <c r="H1669" s="384">
        <v>0</v>
      </c>
      <c r="I1669" s="384">
        <v>0</v>
      </c>
      <c r="J1669" s="384">
        <v>0</v>
      </c>
      <c r="K1669" s="407">
        <f t="shared" si="25"/>
        <v>0</v>
      </c>
    </row>
    <row r="1670" spans="3:11" hidden="1" x14ac:dyDescent="0.25">
      <c r="C1670" s="383">
        <v>0</v>
      </c>
      <c r="D1670" s="385"/>
      <c r="E1670" s="382">
        <v>0</v>
      </c>
      <c r="F1670" s="383">
        <v>0</v>
      </c>
      <c r="G1670" s="383">
        <v>0</v>
      </c>
      <c r="H1670" s="384">
        <v>0</v>
      </c>
      <c r="I1670" s="384">
        <v>0</v>
      </c>
      <c r="J1670" s="384">
        <v>0</v>
      </c>
      <c r="K1670" s="407">
        <f t="shared" si="25"/>
        <v>0</v>
      </c>
    </row>
    <row r="1671" spans="3:11" hidden="1" x14ac:dyDescent="0.25">
      <c r="C1671" s="383">
        <v>0</v>
      </c>
      <c r="D1671" s="385"/>
      <c r="E1671" s="382">
        <v>0</v>
      </c>
      <c r="F1671" s="383">
        <v>0</v>
      </c>
      <c r="G1671" s="383">
        <v>0</v>
      </c>
      <c r="H1671" s="384">
        <v>0</v>
      </c>
      <c r="I1671" s="384">
        <v>0</v>
      </c>
      <c r="J1671" s="384">
        <v>0</v>
      </c>
      <c r="K1671" s="407">
        <f t="shared" si="25"/>
        <v>0</v>
      </c>
    </row>
    <row r="1672" spans="3:11" hidden="1" x14ac:dyDescent="0.25">
      <c r="C1672" s="383">
        <v>0</v>
      </c>
      <c r="D1672" s="385"/>
      <c r="E1672" s="382">
        <v>0</v>
      </c>
      <c r="F1672" s="383">
        <v>0</v>
      </c>
      <c r="G1672" s="383">
        <v>0</v>
      </c>
      <c r="H1672" s="384">
        <v>0</v>
      </c>
      <c r="I1672" s="384">
        <v>0</v>
      </c>
      <c r="J1672" s="384">
        <v>0</v>
      </c>
      <c r="K1672" s="407">
        <f t="shared" si="25"/>
        <v>0</v>
      </c>
    </row>
    <row r="1673" spans="3:11" hidden="1" x14ac:dyDescent="0.25">
      <c r="C1673" s="383">
        <v>0</v>
      </c>
      <c r="D1673" s="385"/>
      <c r="E1673" s="382">
        <v>0</v>
      </c>
      <c r="F1673" s="383">
        <v>0</v>
      </c>
      <c r="G1673" s="383">
        <v>0</v>
      </c>
      <c r="H1673" s="384">
        <v>0</v>
      </c>
      <c r="I1673" s="384">
        <v>0</v>
      </c>
      <c r="J1673" s="384">
        <v>0</v>
      </c>
      <c r="K1673" s="407">
        <f t="shared" si="25"/>
        <v>0</v>
      </c>
    </row>
    <row r="1674" spans="3:11" hidden="1" x14ac:dyDescent="0.25">
      <c r="C1674" s="383">
        <v>0</v>
      </c>
      <c r="D1674" s="385"/>
      <c r="E1674" s="382">
        <v>0</v>
      </c>
      <c r="F1674" s="383">
        <v>0</v>
      </c>
      <c r="G1674" s="383">
        <v>0</v>
      </c>
      <c r="H1674" s="384">
        <v>0</v>
      </c>
      <c r="I1674" s="384">
        <v>0</v>
      </c>
      <c r="J1674" s="384">
        <v>0</v>
      </c>
      <c r="K1674" s="407">
        <f t="shared" si="25"/>
        <v>0</v>
      </c>
    </row>
    <row r="1675" spans="3:11" hidden="1" x14ac:dyDescent="0.25">
      <c r="C1675" s="383">
        <v>0</v>
      </c>
      <c r="D1675" s="385"/>
      <c r="E1675" s="382">
        <v>0</v>
      </c>
      <c r="F1675" s="383">
        <v>0</v>
      </c>
      <c r="G1675" s="383">
        <v>0</v>
      </c>
      <c r="H1675" s="384">
        <v>0</v>
      </c>
      <c r="I1675" s="384">
        <v>0</v>
      </c>
      <c r="J1675" s="384">
        <v>0</v>
      </c>
      <c r="K1675" s="407">
        <f t="shared" si="25"/>
        <v>0</v>
      </c>
    </row>
    <row r="1676" spans="3:11" hidden="1" x14ac:dyDescent="0.25">
      <c r="C1676" s="383">
        <v>0</v>
      </c>
      <c r="D1676" s="385"/>
      <c r="E1676" s="382">
        <v>0</v>
      </c>
      <c r="F1676" s="383">
        <v>0</v>
      </c>
      <c r="G1676" s="383">
        <v>0</v>
      </c>
      <c r="H1676" s="384">
        <v>0</v>
      </c>
      <c r="I1676" s="384">
        <v>0</v>
      </c>
      <c r="J1676" s="384">
        <v>0</v>
      </c>
      <c r="K1676" s="407">
        <f t="shared" si="25"/>
        <v>0</v>
      </c>
    </row>
    <row r="1677" spans="3:11" hidden="1" x14ac:dyDescent="0.25">
      <c r="C1677" s="383">
        <v>0</v>
      </c>
      <c r="D1677" s="385"/>
      <c r="E1677" s="382">
        <v>0</v>
      </c>
      <c r="F1677" s="383">
        <v>0</v>
      </c>
      <c r="G1677" s="383">
        <v>0</v>
      </c>
      <c r="H1677" s="384">
        <v>0</v>
      </c>
      <c r="I1677" s="384">
        <v>0</v>
      </c>
      <c r="J1677" s="384">
        <v>0</v>
      </c>
      <c r="K1677" s="407">
        <f t="shared" si="25"/>
        <v>0</v>
      </c>
    </row>
    <row r="1678" spans="3:11" hidden="1" x14ac:dyDescent="0.25">
      <c r="C1678" s="383">
        <v>0</v>
      </c>
      <c r="D1678" s="385"/>
      <c r="E1678" s="382">
        <v>0</v>
      </c>
      <c r="F1678" s="383">
        <v>0</v>
      </c>
      <c r="G1678" s="383">
        <v>0</v>
      </c>
      <c r="H1678" s="384">
        <v>0</v>
      </c>
      <c r="I1678" s="384">
        <v>0</v>
      </c>
      <c r="J1678" s="384">
        <v>0</v>
      </c>
      <c r="K1678" s="407">
        <f t="shared" si="25"/>
        <v>0</v>
      </c>
    </row>
    <row r="1679" spans="3:11" hidden="1" x14ac:dyDescent="0.25">
      <c r="C1679" s="383">
        <v>0</v>
      </c>
      <c r="D1679" s="385"/>
      <c r="E1679" s="382">
        <v>0</v>
      </c>
      <c r="F1679" s="383">
        <v>0</v>
      </c>
      <c r="G1679" s="383">
        <v>0</v>
      </c>
      <c r="H1679" s="384">
        <v>0</v>
      </c>
      <c r="I1679" s="384">
        <v>0</v>
      </c>
      <c r="J1679" s="384">
        <v>0</v>
      </c>
      <c r="K1679" s="407">
        <f t="shared" si="25"/>
        <v>0</v>
      </c>
    </row>
    <row r="1680" spans="3:11" hidden="1" x14ac:dyDescent="0.25">
      <c r="C1680" s="383">
        <v>0</v>
      </c>
      <c r="D1680" s="385"/>
      <c r="E1680" s="382">
        <v>0</v>
      </c>
      <c r="F1680" s="383">
        <v>0</v>
      </c>
      <c r="G1680" s="383">
        <v>0</v>
      </c>
      <c r="H1680" s="384">
        <v>0</v>
      </c>
      <c r="I1680" s="384">
        <v>0</v>
      </c>
      <c r="J1680" s="384">
        <v>0</v>
      </c>
      <c r="K1680" s="407">
        <f t="shared" ref="K1680:K1743" si="26">IF(E1680&gt;0,1,0)</f>
        <v>0</v>
      </c>
    </row>
    <row r="1681" spans="3:11" hidden="1" x14ac:dyDescent="0.25">
      <c r="C1681" s="383">
        <v>0</v>
      </c>
      <c r="D1681" s="385"/>
      <c r="E1681" s="382">
        <v>0</v>
      </c>
      <c r="F1681" s="383">
        <v>0</v>
      </c>
      <c r="G1681" s="383">
        <v>0</v>
      </c>
      <c r="H1681" s="384">
        <v>0</v>
      </c>
      <c r="I1681" s="384">
        <v>0</v>
      </c>
      <c r="J1681" s="384">
        <v>0</v>
      </c>
      <c r="K1681" s="407">
        <f t="shared" si="26"/>
        <v>0</v>
      </c>
    </row>
    <row r="1682" spans="3:11" hidden="1" x14ac:dyDescent="0.25">
      <c r="C1682" s="383">
        <v>0</v>
      </c>
      <c r="D1682" s="385"/>
      <c r="E1682" s="382">
        <v>0</v>
      </c>
      <c r="F1682" s="383">
        <v>0</v>
      </c>
      <c r="G1682" s="383">
        <v>0</v>
      </c>
      <c r="H1682" s="384">
        <v>0</v>
      </c>
      <c r="I1682" s="384">
        <v>0</v>
      </c>
      <c r="J1682" s="384">
        <v>0</v>
      </c>
      <c r="K1682" s="407">
        <f t="shared" si="26"/>
        <v>0</v>
      </c>
    </row>
    <row r="1683" spans="3:11" hidden="1" x14ac:dyDescent="0.25">
      <c r="C1683" s="383">
        <v>0</v>
      </c>
      <c r="D1683" s="385"/>
      <c r="E1683" s="382">
        <v>0</v>
      </c>
      <c r="F1683" s="383">
        <v>0</v>
      </c>
      <c r="G1683" s="383">
        <v>0</v>
      </c>
      <c r="H1683" s="384">
        <v>0</v>
      </c>
      <c r="I1683" s="384">
        <v>0</v>
      </c>
      <c r="J1683" s="384">
        <v>0</v>
      </c>
      <c r="K1683" s="407">
        <f t="shared" si="26"/>
        <v>0</v>
      </c>
    </row>
    <row r="1684" spans="3:11" hidden="1" x14ac:dyDescent="0.25">
      <c r="C1684" s="383">
        <v>0</v>
      </c>
      <c r="D1684" s="385"/>
      <c r="E1684" s="382">
        <v>0</v>
      </c>
      <c r="F1684" s="383">
        <v>0</v>
      </c>
      <c r="G1684" s="383">
        <v>0</v>
      </c>
      <c r="H1684" s="384">
        <v>0</v>
      </c>
      <c r="I1684" s="384">
        <v>0</v>
      </c>
      <c r="J1684" s="384">
        <v>0</v>
      </c>
      <c r="K1684" s="407">
        <f t="shared" si="26"/>
        <v>0</v>
      </c>
    </row>
    <row r="1685" spans="3:11" hidden="1" x14ac:dyDescent="0.25">
      <c r="C1685" s="383">
        <v>0</v>
      </c>
      <c r="D1685" s="385"/>
      <c r="E1685" s="382">
        <v>0</v>
      </c>
      <c r="F1685" s="383">
        <v>0</v>
      </c>
      <c r="G1685" s="383">
        <v>0</v>
      </c>
      <c r="H1685" s="384">
        <v>0</v>
      </c>
      <c r="I1685" s="384">
        <v>0</v>
      </c>
      <c r="J1685" s="384">
        <v>0</v>
      </c>
      <c r="K1685" s="407">
        <f t="shared" si="26"/>
        <v>0</v>
      </c>
    </row>
    <row r="1686" spans="3:11" hidden="1" x14ac:dyDescent="0.25">
      <c r="C1686" s="383">
        <v>0</v>
      </c>
      <c r="D1686" s="385"/>
      <c r="E1686" s="382">
        <v>0</v>
      </c>
      <c r="F1686" s="383">
        <v>0</v>
      </c>
      <c r="G1686" s="383">
        <v>0</v>
      </c>
      <c r="H1686" s="384">
        <v>0</v>
      </c>
      <c r="I1686" s="384">
        <v>0</v>
      </c>
      <c r="J1686" s="384">
        <v>0</v>
      </c>
      <c r="K1686" s="407">
        <f t="shared" si="26"/>
        <v>0</v>
      </c>
    </row>
    <row r="1687" spans="3:11" hidden="1" x14ac:dyDescent="0.25">
      <c r="C1687" s="383">
        <v>0</v>
      </c>
      <c r="D1687" s="385"/>
      <c r="E1687" s="382">
        <v>0</v>
      </c>
      <c r="F1687" s="383">
        <v>0</v>
      </c>
      <c r="G1687" s="383">
        <v>0</v>
      </c>
      <c r="H1687" s="384">
        <v>0</v>
      </c>
      <c r="I1687" s="384">
        <v>0</v>
      </c>
      <c r="J1687" s="384">
        <v>0</v>
      </c>
      <c r="K1687" s="407">
        <f t="shared" si="26"/>
        <v>0</v>
      </c>
    </row>
    <row r="1688" spans="3:11" hidden="1" x14ac:dyDescent="0.25">
      <c r="C1688" s="383">
        <v>0</v>
      </c>
      <c r="D1688" s="385"/>
      <c r="E1688" s="382">
        <v>0</v>
      </c>
      <c r="F1688" s="383">
        <v>0</v>
      </c>
      <c r="G1688" s="383">
        <v>0</v>
      </c>
      <c r="H1688" s="384">
        <v>0</v>
      </c>
      <c r="I1688" s="384">
        <v>0</v>
      </c>
      <c r="J1688" s="384">
        <v>0</v>
      </c>
      <c r="K1688" s="407">
        <f t="shared" si="26"/>
        <v>0</v>
      </c>
    </row>
    <row r="1689" spans="3:11" hidden="1" x14ac:dyDescent="0.25">
      <c r="C1689" s="383">
        <v>0</v>
      </c>
      <c r="D1689" s="385"/>
      <c r="E1689" s="382">
        <v>0</v>
      </c>
      <c r="F1689" s="383">
        <v>0</v>
      </c>
      <c r="G1689" s="383">
        <v>0</v>
      </c>
      <c r="H1689" s="384">
        <v>0</v>
      </c>
      <c r="I1689" s="384">
        <v>0</v>
      </c>
      <c r="J1689" s="384">
        <v>0</v>
      </c>
      <c r="K1689" s="407">
        <f t="shared" si="26"/>
        <v>0</v>
      </c>
    </row>
    <row r="1690" spans="3:11" hidden="1" x14ac:dyDescent="0.25">
      <c r="C1690" s="383">
        <v>0</v>
      </c>
      <c r="D1690" s="385"/>
      <c r="E1690" s="382">
        <v>0</v>
      </c>
      <c r="F1690" s="383">
        <v>0</v>
      </c>
      <c r="G1690" s="383">
        <v>0</v>
      </c>
      <c r="H1690" s="384">
        <v>0</v>
      </c>
      <c r="I1690" s="384">
        <v>0</v>
      </c>
      <c r="J1690" s="384">
        <v>0</v>
      </c>
      <c r="K1690" s="407">
        <f t="shared" si="26"/>
        <v>0</v>
      </c>
    </row>
    <row r="1691" spans="3:11" hidden="1" x14ac:dyDescent="0.25">
      <c r="C1691" s="383">
        <v>0</v>
      </c>
      <c r="D1691" s="385"/>
      <c r="E1691" s="382">
        <v>0</v>
      </c>
      <c r="F1691" s="383">
        <v>0</v>
      </c>
      <c r="G1691" s="383">
        <v>0</v>
      </c>
      <c r="H1691" s="384">
        <v>0</v>
      </c>
      <c r="I1691" s="384">
        <v>0</v>
      </c>
      <c r="J1691" s="384">
        <v>0</v>
      </c>
      <c r="K1691" s="407">
        <f t="shared" si="26"/>
        <v>0</v>
      </c>
    </row>
    <row r="1692" spans="3:11" hidden="1" x14ac:dyDescent="0.25">
      <c r="C1692" s="383">
        <v>0</v>
      </c>
      <c r="D1692" s="385"/>
      <c r="E1692" s="382">
        <v>0</v>
      </c>
      <c r="F1692" s="383">
        <v>0</v>
      </c>
      <c r="G1692" s="383">
        <v>0</v>
      </c>
      <c r="H1692" s="384">
        <v>0</v>
      </c>
      <c r="I1692" s="384">
        <v>0</v>
      </c>
      <c r="J1692" s="384">
        <v>0</v>
      </c>
      <c r="K1692" s="407">
        <f t="shared" si="26"/>
        <v>0</v>
      </c>
    </row>
    <row r="1693" spans="3:11" hidden="1" x14ac:dyDescent="0.25">
      <c r="C1693" s="383">
        <v>0</v>
      </c>
      <c r="D1693" s="385"/>
      <c r="E1693" s="382">
        <v>0</v>
      </c>
      <c r="F1693" s="383">
        <v>0</v>
      </c>
      <c r="G1693" s="383">
        <v>0</v>
      </c>
      <c r="H1693" s="384">
        <v>0</v>
      </c>
      <c r="I1693" s="384">
        <v>0</v>
      </c>
      <c r="J1693" s="384">
        <v>0</v>
      </c>
      <c r="K1693" s="407">
        <f t="shared" si="26"/>
        <v>0</v>
      </c>
    </row>
    <row r="1694" spans="3:11" hidden="1" x14ac:dyDescent="0.25">
      <c r="C1694" s="383">
        <v>0</v>
      </c>
      <c r="D1694" s="385"/>
      <c r="E1694" s="382">
        <v>0</v>
      </c>
      <c r="F1694" s="383">
        <v>0</v>
      </c>
      <c r="G1694" s="383">
        <v>0</v>
      </c>
      <c r="H1694" s="384">
        <v>0</v>
      </c>
      <c r="I1694" s="384">
        <v>0</v>
      </c>
      <c r="J1694" s="384">
        <v>0</v>
      </c>
      <c r="K1694" s="407">
        <f t="shared" si="26"/>
        <v>0</v>
      </c>
    </row>
    <row r="1695" spans="3:11" hidden="1" x14ac:dyDescent="0.25">
      <c r="C1695" s="383">
        <v>0</v>
      </c>
      <c r="D1695" s="385"/>
      <c r="E1695" s="382">
        <v>0</v>
      </c>
      <c r="F1695" s="383">
        <v>0</v>
      </c>
      <c r="G1695" s="383">
        <v>0</v>
      </c>
      <c r="H1695" s="384">
        <v>0</v>
      </c>
      <c r="I1695" s="384">
        <v>0</v>
      </c>
      <c r="J1695" s="384">
        <v>0</v>
      </c>
      <c r="K1695" s="407">
        <f t="shared" si="26"/>
        <v>0</v>
      </c>
    </row>
    <row r="1696" spans="3:11" hidden="1" x14ac:dyDescent="0.25">
      <c r="C1696" s="383">
        <v>0</v>
      </c>
      <c r="D1696" s="385"/>
      <c r="E1696" s="382">
        <v>0</v>
      </c>
      <c r="F1696" s="383">
        <v>0</v>
      </c>
      <c r="G1696" s="383">
        <v>0</v>
      </c>
      <c r="H1696" s="384">
        <v>0</v>
      </c>
      <c r="I1696" s="384">
        <v>0</v>
      </c>
      <c r="J1696" s="384">
        <v>0</v>
      </c>
      <c r="K1696" s="407">
        <f t="shared" si="26"/>
        <v>0</v>
      </c>
    </row>
    <row r="1697" spans="3:11" hidden="1" x14ac:dyDescent="0.25">
      <c r="C1697" s="383">
        <v>0</v>
      </c>
      <c r="D1697" s="385"/>
      <c r="E1697" s="382">
        <v>0</v>
      </c>
      <c r="F1697" s="383">
        <v>0</v>
      </c>
      <c r="G1697" s="383">
        <v>0</v>
      </c>
      <c r="H1697" s="384">
        <v>0</v>
      </c>
      <c r="I1697" s="384">
        <v>0</v>
      </c>
      <c r="J1697" s="384">
        <v>0</v>
      </c>
      <c r="K1697" s="407">
        <f t="shared" si="26"/>
        <v>0</v>
      </c>
    </row>
    <row r="1698" spans="3:11" hidden="1" x14ac:dyDescent="0.25">
      <c r="C1698" s="383">
        <v>0</v>
      </c>
      <c r="D1698" s="385"/>
      <c r="E1698" s="382">
        <v>0</v>
      </c>
      <c r="F1698" s="383">
        <v>0</v>
      </c>
      <c r="G1698" s="383">
        <v>0</v>
      </c>
      <c r="H1698" s="384">
        <v>0</v>
      </c>
      <c r="I1698" s="384">
        <v>0</v>
      </c>
      <c r="J1698" s="384">
        <v>0</v>
      </c>
      <c r="K1698" s="407">
        <f t="shared" si="26"/>
        <v>0</v>
      </c>
    </row>
    <row r="1699" spans="3:11" hidden="1" x14ac:dyDescent="0.25">
      <c r="C1699" s="383">
        <v>0</v>
      </c>
      <c r="D1699" s="385"/>
      <c r="E1699" s="382">
        <v>0</v>
      </c>
      <c r="F1699" s="383">
        <v>0</v>
      </c>
      <c r="G1699" s="383">
        <v>0</v>
      </c>
      <c r="H1699" s="384">
        <v>0</v>
      </c>
      <c r="I1699" s="384">
        <v>0</v>
      </c>
      <c r="J1699" s="384">
        <v>0</v>
      </c>
      <c r="K1699" s="407">
        <f t="shared" si="26"/>
        <v>0</v>
      </c>
    </row>
    <row r="1700" spans="3:11" hidden="1" x14ac:dyDescent="0.25">
      <c r="C1700" s="383">
        <v>0</v>
      </c>
      <c r="D1700" s="385"/>
      <c r="E1700" s="382">
        <v>0</v>
      </c>
      <c r="F1700" s="383">
        <v>0</v>
      </c>
      <c r="G1700" s="383">
        <v>0</v>
      </c>
      <c r="H1700" s="384">
        <v>0</v>
      </c>
      <c r="I1700" s="384">
        <v>0</v>
      </c>
      <c r="J1700" s="384">
        <v>0</v>
      </c>
      <c r="K1700" s="407">
        <f t="shared" si="26"/>
        <v>0</v>
      </c>
    </row>
    <row r="1701" spans="3:11" hidden="1" x14ac:dyDescent="0.25">
      <c r="C1701" s="383">
        <v>0</v>
      </c>
      <c r="D1701" s="385"/>
      <c r="E1701" s="382">
        <v>0</v>
      </c>
      <c r="F1701" s="383">
        <v>0</v>
      </c>
      <c r="G1701" s="383">
        <v>0</v>
      </c>
      <c r="H1701" s="384">
        <v>0</v>
      </c>
      <c r="I1701" s="384">
        <v>0</v>
      </c>
      <c r="J1701" s="384">
        <v>0</v>
      </c>
      <c r="K1701" s="407">
        <f t="shared" si="26"/>
        <v>0</v>
      </c>
    </row>
    <row r="1702" spans="3:11" hidden="1" x14ac:dyDescent="0.25">
      <c r="C1702" s="383">
        <v>0</v>
      </c>
      <c r="D1702" s="385"/>
      <c r="E1702" s="382">
        <v>0</v>
      </c>
      <c r="F1702" s="383">
        <v>0</v>
      </c>
      <c r="G1702" s="383">
        <v>0</v>
      </c>
      <c r="H1702" s="384">
        <v>0</v>
      </c>
      <c r="I1702" s="384">
        <v>0</v>
      </c>
      <c r="J1702" s="384">
        <v>0</v>
      </c>
      <c r="K1702" s="407">
        <f t="shared" si="26"/>
        <v>0</v>
      </c>
    </row>
    <row r="1703" spans="3:11" hidden="1" x14ac:dyDescent="0.25">
      <c r="C1703" s="383">
        <v>0</v>
      </c>
      <c r="D1703" s="385"/>
      <c r="E1703" s="382">
        <v>0</v>
      </c>
      <c r="F1703" s="383">
        <v>0</v>
      </c>
      <c r="G1703" s="383">
        <v>0</v>
      </c>
      <c r="H1703" s="384">
        <v>0</v>
      </c>
      <c r="I1703" s="384">
        <v>0</v>
      </c>
      <c r="J1703" s="384">
        <v>0</v>
      </c>
      <c r="K1703" s="407">
        <f t="shared" si="26"/>
        <v>0</v>
      </c>
    </row>
    <row r="1704" spans="3:11" hidden="1" x14ac:dyDescent="0.25">
      <c r="C1704" s="383">
        <v>0</v>
      </c>
      <c r="D1704" s="385"/>
      <c r="E1704" s="382">
        <v>0</v>
      </c>
      <c r="F1704" s="383">
        <v>0</v>
      </c>
      <c r="G1704" s="383">
        <v>0</v>
      </c>
      <c r="H1704" s="384">
        <v>0</v>
      </c>
      <c r="I1704" s="384">
        <v>0</v>
      </c>
      <c r="J1704" s="384">
        <v>0</v>
      </c>
      <c r="K1704" s="407">
        <f t="shared" si="26"/>
        <v>0</v>
      </c>
    </row>
    <row r="1705" spans="3:11" hidden="1" x14ac:dyDescent="0.25">
      <c r="C1705" s="383">
        <v>0</v>
      </c>
      <c r="D1705" s="385"/>
      <c r="E1705" s="382">
        <v>0</v>
      </c>
      <c r="F1705" s="383">
        <v>0</v>
      </c>
      <c r="G1705" s="383">
        <v>0</v>
      </c>
      <c r="H1705" s="384">
        <v>0</v>
      </c>
      <c r="I1705" s="384">
        <v>0</v>
      </c>
      <c r="J1705" s="384">
        <v>0</v>
      </c>
      <c r="K1705" s="407">
        <f t="shared" si="26"/>
        <v>0</v>
      </c>
    </row>
    <row r="1706" spans="3:11" hidden="1" x14ac:dyDescent="0.25">
      <c r="C1706" s="383">
        <v>0</v>
      </c>
      <c r="D1706" s="385"/>
      <c r="E1706" s="382">
        <v>0</v>
      </c>
      <c r="F1706" s="383">
        <v>0</v>
      </c>
      <c r="G1706" s="383">
        <v>0</v>
      </c>
      <c r="H1706" s="384">
        <v>0</v>
      </c>
      <c r="I1706" s="384">
        <v>0</v>
      </c>
      <c r="J1706" s="384">
        <v>0</v>
      </c>
      <c r="K1706" s="407">
        <f t="shared" si="26"/>
        <v>0</v>
      </c>
    </row>
    <row r="1707" spans="3:11" hidden="1" x14ac:dyDescent="0.25">
      <c r="C1707" s="383">
        <v>0</v>
      </c>
      <c r="D1707" s="385"/>
      <c r="E1707" s="382">
        <v>0</v>
      </c>
      <c r="F1707" s="383">
        <v>0</v>
      </c>
      <c r="G1707" s="383">
        <v>0</v>
      </c>
      <c r="H1707" s="384">
        <v>0</v>
      </c>
      <c r="I1707" s="384">
        <v>0</v>
      </c>
      <c r="J1707" s="384">
        <v>0</v>
      </c>
      <c r="K1707" s="407">
        <f t="shared" si="26"/>
        <v>0</v>
      </c>
    </row>
    <row r="1708" spans="3:11" hidden="1" x14ac:dyDescent="0.25">
      <c r="C1708" s="383">
        <v>0</v>
      </c>
      <c r="D1708" s="385"/>
      <c r="E1708" s="382">
        <v>0</v>
      </c>
      <c r="F1708" s="383">
        <v>0</v>
      </c>
      <c r="G1708" s="383">
        <v>0</v>
      </c>
      <c r="H1708" s="384">
        <v>0</v>
      </c>
      <c r="I1708" s="384">
        <v>0</v>
      </c>
      <c r="J1708" s="384">
        <v>0</v>
      </c>
      <c r="K1708" s="407">
        <f t="shared" si="26"/>
        <v>0</v>
      </c>
    </row>
    <row r="1709" spans="3:11" hidden="1" x14ac:dyDescent="0.25">
      <c r="C1709" s="383">
        <v>0</v>
      </c>
      <c r="D1709" s="385"/>
      <c r="E1709" s="382">
        <v>0</v>
      </c>
      <c r="F1709" s="383">
        <v>0</v>
      </c>
      <c r="G1709" s="383">
        <v>0</v>
      </c>
      <c r="H1709" s="384">
        <v>0</v>
      </c>
      <c r="I1709" s="384">
        <v>0</v>
      </c>
      <c r="J1709" s="384">
        <v>0</v>
      </c>
      <c r="K1709" s="407">
        <f t="shared" si="26"/>
        <v>0</v>
      </c>
    </row>
    <row r="1710" spans="3:11" hidden="1" x14ac:dyDescent="0.25">
      <c r="C1710" s="383">
        <v>0</v>
      </c>
      <c r="D1710" s="385"/>
      <c r="E1710" s="382">
        <v>0</v>
      </c>
      <c r="F1710" s="383">
        <v>0</v>
      </c>
      <c r="G1710" s="383">
        <v>0</v>
      </c>
      <c r="H1710" s="384">
        <v>0</v>
      </c>
      <c r="I1710" s="384">
        <v>0</v>
      </c>
      <c r="J1710" s="384">
        <v>0</v>
      </c>
      <c r="K1710" s="407">
        <f t="shared" si="26"/>
        <v>0</v>
      </c>
    </row>
    <row r="1711" spans="3:11" hidden="1" x14ac:dyDescent="0.25">
      <c r="C1711" s="383">
        <v>0</v>
      </c>
      <c r="D1711" s="385"/>
      <c r="E1711" s="382">
        <v>0</v>
      </c>
      <c r="F1711" s="383">
        <v>0</v>
      </c>
      <c r="G1711" s="383">
        <v>0</v>
      </c>
      <c r="H1711" s="384">
        <v>0</v>
      </c>
      <c r="I1711" s="384">
        <v>0</v>
      </c>
      <c r="J1711" s="384">
        <v>0</v>
      </c>
      <c r="K1711" s="407">
        <f t="shared" si="26"/>
        <v>0</v>
      </c>
    </row>
    <row r="1712" spans="3:11" hidden="1" x14ac:dyDescent="0.25">
      <c r="C1712" s="383">
        <v>0</v>
      </c>
      <c r="D1712" s="385"/>
      <c r="E1712" s="382">
        <v>0</v>
      </c>
      <c r="F1712" s="383">
        <v>0</v>
      </c>
      <c r="G1712" s="383">
        <v>0</v>
      </c>
      <c r="H1712" s="384">
        <v>0</v>
      </c>
      <c r="I1712" s="384">
        <v>0</v>
      </c>
      <c r="J1712" s="384">
        <v>0</v>
      </c>
      <c r="K1712" s="407">
        <f t="shared" si="26"/>
        <v>0</v>
      </c>
    </row>
    <row r="1713" spans="3:11" hidden="1" x14ac:dyDescent="0.25">
      <c r="C1713" s="383">
        <v>0</v>
      </c>
      <c r="D1713" s="385"/>
      <c r="E1713" s="382">
        <v>0</v>
      </c>
      <c r="F1713" s="383">
        <v>0</v>
      </c>
      <c r="G1713" s="383">
        <v>0</v>
      </c>
      <c r="H1713" s="384">
        <v>0</v>
      </c>
      <c r="I1713" s="384">
        <v>0</v>
      </c>
      <c r="J1713" s="384">
        <v>0</v>
      </c>
      <c r="K1713" s="407">
        <f t="shared" si="26"/>
        <v>0</v>
      </c>
    </row>
    <row r="1714" spans="3:11" hidden="1" x14ac:dyDescent="0.25">
      <c r="C1714" s="383">
        <v>0</v>
      </c>
      <c r="D1714" s="385"/>
      <c r="E1714" s="382">
        <v>0</v>
      </c>
      <c r="F1714" s="383">
        <v>0</v>
      </c>
      <c r="G1714" s="383">
        <v>0</v>
      </c>
      <c r="H1714" s="384">
        <v>0</v>
      </c>
      <c r="I1714" s="384">
        <v>0</v>
      </c>
      <c r="J1714" s="384">
        <v>0</v>
      </c>
      <c r="K1714" s="407">
        <f t="shared" si="26"/>
        <v>0</v>
      </c>
    </row>
    <row r="1715" spans="3:11" hidden="1" x14ac:dyDescent="0.25">
      <c r="C1715" s="383">
        <v>0</v>
      </c>
      <c r="D1715" s="385"/>
      <c r="E1715" s="382">
        <v>0</v>
      </c>
      <c r="F1715" s="383">
        <v>0</v>
      </c>
      <c r="G1715" s="383">
        <v>0</v>
      </c>
      <c r="H1715" s="384">
        <v>0</v>
      </c>
      <c r="I1715" s="384">
        <v>0</v>
      </c>
      <c r="J1715" s="384">
        <v>0</v>
      </c>
      <c r="K1715" s="407">
        <f t="shared" si="26"/>
        <v>0</v>
      </c>
    </row>
    <row r="1716" spans="3:11" hidden="1" x14ac:dyDescent="0.25">
      <c r="C1716" s="383">
        <v>0</v>
      </c>
      <c r="D1716" s="385"/>
      <c r="E1716" s="382">
        <v>0</v>
      </c>
      <c r="F1716" s="383">
        <v>0</v>
      </c>
      <c r="G1716" s="383">
        <v>0</v>
      </c>
      <c r="H1716" s="384">
        <v>0</v>
      </c>
      <c r="I1716" s="384">
        <v>0</v>
      </c>
      <c r="J1716" s="384">
        <v>0</v>
      </c>
      <c r="K1716" s="407">
        <f t="shared" si="26"/>
        <v>0</v>
      </c>
    </row>
    <row r="1717" spans="3:11" hidden="1" x14ac:dyDescent="0.25">
      <c r="C1717" s="383">
        <v>0</v>
      </c>
      <c r="D1717" s="385"/>
      <c r="E1717" s="382">
        <v>0</v>
      </c>
      <c r="F1717" s="383">
        <v>0</v>
      </c>
      <c r="G1717" s="383">
        <v>0</v>
      </c>
      <c r="H1717" s="384">
        <v>0</v>
      </c>
      <c r="I1717" s="384">
        <v>0</v>
      </c>
      <c r="J1717" s="384">
        <v>0</v>
      </c>
      <c r="K1717" s="407">
        <f t="shared" si="26"/>
        <v>0</v>
      </c>
    </row>
    <row r="1718" spans="3:11" hidden="1" x14ac:dyDescent="0.25">
      <c r="C1718" s="383">
        <v>0</v>
      </c>
      <c r="D1718" s="385"/>
      <c r="E1718" s="382">
        <v>0</v>
      </c>
      <c r="F1718" s="383">
        <v>0</v>
      </c>
      <c r="G1718" s="383">
        <v>0</v>
      </c>
      <c r="H1718" s="384">
        <v>0</v>
      </c>
      <c r="I1718" s="384">
        <v>0</v>
      </c>
      <c r="J1718" s="384">
        <v>0</v>
      </c>
      <c r="K1718" s="407">
        <f t="shared" si="26"/>
        <v>0</v>
      </c>
    </row>
    <row r="1719" spans="3:11" hidden="1" x14ac:dyDescent="0.25">
      <c r="C1719" s="383">
        <v>0</v>
      </c>
      <c r="D1719" s="385"/>
      <c r="E1719" s="382">
        <v>0</v>
      </c>
      <c r="F1719" s="383">
        <v>0</v>
      </c>
      <c r="G1719" s="383">
        <v>0</v>
      </c>
      <c r="H1719" s="384">
        <v>0</v>
      </c>
      <c r="I1719" s="384">
        <v>0</v>
      </c>
      <c r="J1719" s="384">
        <v>0</v>
      </c>
      <c r="K1719" s="407">
        <f t="shared" si="26"/>
        <v>0</v>
      </c>
    </row>
    <row r="1720" spans="3:11" hidden="1" x14ac:dyDescent="0.25">
      <c r="C1720" s="383">
        <v>0</v>
      </c>
      <c r="D1720" s="385"/>
      <c r="E1720" s="382">
        <v>0</v>
      </c>
      <c r="F1720" s="383">
        <v>0</v>
      </c>
      <c r="G1720" s="383">
        <v>0</v>
      </c>
      <c r="H1720" s="384">
        <v>0</v>
      </c>
      <c r="I1720" s="384">
        <v>0</v>
      </c>
      <c r="J1720" s="384">
        <v>0</v>
      </c>
      <c r="K1720" s="407">
        <f t="shared" si="26"/>
        <v>0</v>
      </c>
    </row>
    <row r="1721" spans="3:11" hidden="1" x14ac:dyDescent="0.25">
      <c r="C1721" s="383">
        <v>0</v>
      </c>
      <c r="D1721" s="385"/>
      <c r="E1721" s="382">
        <v>0</v>
      </c>
      <c r="F1721" s="383">
        <v>0</v>
      </c>
      <c r="G1721" s="383">
        <v>0</v>
      </c>
      <c r="H1721" s="384">
        <v>0</v>
      </c>
      <c r="I1721" s="384">
        <v>0</v>
      </c>
      <c r="J1721" s="384">
        <v>0</v>
      </c>
      <c r="K1721" s="407">
        <f t="shared" si="26"/>
        <v>0</v>
      </c>
    </row>
    <row r="1722" spans="3:11" hidden="1" x14ac:dyDescent="0.25">
      <c r="C1722" s="383">
        <v>0</v>
      </c>
      <c r="D1722" s="385"/>
      <c r="E1722" s="382">
        <v>0</v>
      </c>
      <c r="F1722" s="383">
        <v>0</v>
      </c>
      <c r="G1722" s="383">
        <v>0</v>
      </c>
      <c r="H1722" s="384">
        <v>0</v>
      </c>
      <c r="I1722" s="384">
        <v>0</v>
      </c>
      <c r="J1722" s="384">
        <v>0</v>
      </c>
      <c r="K1722" s="407">
        <f t="shared" si="26"/>
        <v>0</v>
      </c>
    </row>
    <row r="1723" spans="3:11" hidden="1" x14ac:dyDescent="0.25">
      <c r="C1723" s="383">
        <v>0</v>
      </c>
      <c r="D1723" s="385"/>
      <c r="E1723" s="382">
        <v>0</v>
      </c>
      <c r="F1723" s="383">
        <v>0</v>
      </c>
      <c r="G1723" s="383">
        <v>0</v>
      </c>
      <c r="H1723" s="384">
        <v>0</v>
      </c>
      <c r="I1723" s="384">
        <v>0</v>
      </c>
      <c r="J1723" s="384">
        <v>0</v>
      </c>
      <c r="K1723" s="407">
        <f t="shared" si="26"/>
        <v>0</v>
      </c>
    </row>
    <row r="1724" spans="3:11" hidden="1" x14ac:dyDescent="0.25">
      <c r="C1724" s="383">
        <v>0</v>
      </c>
      <c r="D1724" s="385"/>
      <c r="E1724" s="382">
        <v>0</v>
      </c>
      <c r="F1724" s="383">
        <v>0</v>
      </c>
      <c r="G1724" s="383">
        <v>0</v>
      </c>
      <c r="H1724" s="384">
        <v>0</v>
      </c>
      <c r="I1724" s="384">
        <v>0</v>
      </c>
      <c r="J1724" s="384">
        <v>0</v>
      </c>
      <c r="K1724" s="407">
        <f t="shared" si="26"/>
        <v>0</v>
      </c>
    </row>
    <row r="1725" spans="3:11" hidden="1" x14ac:dyDescent="0.25">
      <c r="C1725" s="383">
        <v>0</v>
      </c>
      <c r="D1725" s="385"/>
      <c r="E1725" s="382">
        <v>0</v>
      </c>
      <c r="F1725" s="383">
        <v>0</v>
      </c>
      <c r="G1725" s="383">
        <v>0</v>
      </c>
      <c r="H1725" s="384">
        <v>0</v>
      </c>
      <c r="I1725" s="384">
        <v>0</v>
      </c>
      <c r="J1725" s="384">
        <v>0</v>
      </c>
      <c r="K1725" s="407">
        <f t="shared" si="26"/>
        <v>0</v>
      </c>
    </row>
    <row r="1726" spans="3:11" hidden="1" x14ac:dyDescent="0.25">
      <c r="C1726" s="383">
        <v>0</v>
      </c>
      <c r="D1726" s="385"/>
      <c r="E1726" s="382">
        <v>0</v>
      </c>
      <c r="F1726" s="383">
        <v>0</v>
      </c>
      <c r="G1726" s="383">
        <v>0</v>
      </c>
      <c r="H1726" s="384">
        <v>0</v>
      </c>
      <c r="I1726" s="384">
        <v>0</v>
      </c>
      <c r="J1726" s="384">
        <v>0</v>
      </c>
      <c r="K1726" s="407">
        <f t="shared" si="26"/>
        <v>0</v>
      </c>
    </row>
    <row r="1727" spans="3:11" hidden="1" x14ac:dyDescent="0.25">
      <c r="C1727" s="383">
        <v>0</v>
      </c>
      <c r="D1727" s="385"/>
      <c r="E1727" s="382">
        <v>0</v>
      </c>
      <c r="F1727" s="383">
        <v>0</v>
      </c>
      <c r="G1727" s="383">
        <v>0</v>
      </c>
      <c r="H1727" s="384">
        <v>0</v>
      </c>
      <c r="I1727" s="384">
        <v>0</v>
      </c>
      <c r="J1727" s="384">
        <v>0</v>
      </c>
      <c r="K1727" s="407">
        <f t="shared" si="26"/>
        <v>0</v>
      </c>
    </row>
    <row r="1728" spans="3:11" hidden="1" x14ac:dyDescent="0.25">
      <c r="C1728" s="383">
        <v>0</v>
      </c>
      <c r="D1728" s="385"/>
      <c r="E1728" s="382">
        <v>0</v>
      </c>
      <c r="F1728" s="383">
        <v>0</v>
      </c>
      <c r="G1728" s="383">
        <v>0</v>
      </c>
      <c r="H1728" s="384">
        <v>0</v>
      </c>
      <c r="I1728" s="384">
        <v>0</v>
      </c>
      <c r="J1728" s="384">
        <v>0</v>
      </c>
      <c r="K1728" s="407">
        <f t="shared" si="26"/>
        <v>0</v>
      </c>
    </row>
    <row r="1729" spans="3:11" hidden="1" x14ac:dyDescent="0.25">
      <c r="C1729" s="383">
        <v>0</v>
      </c>
      <c r="D1729" s="385"/>
      <c r="E1729" s="382">
        <v>0</v>
      </c>
      <c r="F1729" s="383">
        <v>0</v>
      </c>
      <c r="G1729" s="383">
        <v>0</v>
      </c>
      <c r="H1729" s="384">
        <v>0</v>
      </c>
      <c r="I1729" s="384">
        <v>0</v>
      </c>
      <c r="J1729" s="384">
        <v>0</v>
      </c>
      <c r="K1729" s="407">
        <f t="shared" si="26"/>
        <v>0</v>
      </c>
    </row>
    <row r="1730" spans="3:11" hidden="1" x14ac:dyDescent="0.25">
      <c r="C1730" s="383">
        <v>0</v>
      </c>
      <c r="D1730" s="385"/>
      <c r="E1730" s="382">
        <v>0</v>
      </c>
      <c r="F1730" s="383">
        <v>0</v>
      </c>
      <c r="G1730" s="383">
        <v>0</v>
      </c>
      <c r="H1730" s="384">
        <v>0</v>
      </c>
      <c r="I1730" s="384">
        <v>0</v>
      </c>
      <c r="J1730" s="384">
        <v>0</v>
      </c>
      <c r="K1730" s="407">
        <f t="shared" si="26"/>
        <v>0</v>
      </c>
    </row>
    <row r="1731" spans="3:11" hidden="1" x14ac:dyDescent="0.25">
      <c r="C1731" s="383">
        <v>0</v>
      </c>
      <c r="D1731" s="385"/>
      <c r="E1731" s="382">
        <v>0</v>
      </c>
      <c r="F1731" s="383">
        <v>0</v>
      </c>
      <c r="G1731" s="383">
        <v>0</v>
      </c>
      <c r="H1731" s="384">
        <v>0</v>
      </c>
      <c r="I1731" s="384">
        <v>0</v>
      </c>
      <c r="J1731" s="384">
        <v>0</v>
      </c>
      <c r="K1731" s="407">
        <f t="shared" si="26"/>
        <v>0</v>
      </c>
    </row>
    <row r="1732" spans="3:11" hidden="1" x14ac:dyDescent="0.25">
      <c r="C1732" s="383">
        <v>0</v>
      </c>
      <c r="D1732" s="385"/>
      <c r="E1732" s="382">
        <v>0</v>
      </c>
      <c r="F1732" s="383">
        <v>0</v>
      </c>
      <c r="G1732" s="383">
        <v>0</v>
      </c>
      <c r="H1732" s="384">
        <v>0</v>
      </c>
      <c r="I1732" s="384">
        <v>0</v>
      </c>
      <c r="J1732" s="384">
        <v>0</v>
      </c>
      <c r="K1732" s="407">
        <f t="shared" si="26"/>
        <v>0</v>
      </c>
    </row>
    <row r="1733" spans="3:11" hidden="1" x14ac:dyDescent="0.25">
      <c r="C1733" s="383">
        <v>0</v>
      </c>
      <c r="D1733" s="385"/>
      <c r="E1733" s="382">
        <v>0</v>
      </c>
      <c r="F1733" s="383">
        <v>0</v>
      </c>
      <c r="G1733" s="383">
        <v>0</v>
      </c>
      <c r="H1733" s="384">
        <v>0</v>
      </c>
      <c r="I1733" s="384">
        <v>0</v>
      </c>
      <c r="J1733" s="384">
        <v>0</v>
      </c>
      <c r="K1733" s="407">
        <f t="shared" si="26"/>
        <v>0</v>
      </c>
    </row>
    <row r="1734" spans="3:11" hidden="1" x14ac:dyDescent="0.25">
      <c r="C1734" s="383">
        <v>0</v>
      </c>
      <c r="D1734" s="385"/>
      <c r="E1734" s="382">
        <v>0</v>
      </c>
      <c r="F1734" s="383">
        <v>0</v>
      </c>
      <c r="G1734" s="383">
        <v>0</v>
      </c>
      <c r="H1734" s="384">
        <v>0</v>
      </c>
      <c r="I1734" s="384">
        <v>0</v>
      </c>
      <c r="J1734" s="384">
        <v>0</v>
      </c>
      <c r="K1734" s="407">
        <f t="shared" si="26"/>
        <v>0</v>
      </c>
    </row>
    <row r="1735" spans="3:11" hidden="1" x14ac:dyDescent="0.25">
      <c r="C1735" s="383">
        <v>0</v>
      </c>
      <c r="D1735" s="385"/>
      <c r="E1735" s="382">
        <v>0</v>
      </c>
      <c r="F1735" s="383">
        <v>0</v>
      </c>
      <c r="G1735" s="383">
        <v>0</v>
      </c>
      <c r="H1735" s="384">
        <v>0</v>
      </c>
      <c r="I1735" s="384">
        <v>0</v>
      </c>
      <c r="J1735" s="384">
        <v>0</v>
      </c>
      <c r="K1735" s="407">
        <f t="shared" si="26"/>
        <v>0</v>
      </c>
    </row>
    <row r="1736" spans="3:11" hidden="1" x14ac:dyDescent="0.25">
      <c r="C1736" s="383">
        <v>0</v>
      </c>
      <c r="D1736" s="385"/>
      <c r="E1736" s="382">
        <v>0</v>
      </c>
      <c r="F1736" s="383">
        <v>0</v>
      </c>
      <c r="G1736" s="383">
        <v>0</v>
      </c>
      <c r="H1736" s="384">
        <v>0</v>
      </c>
      <c r="I1736" s="384">
        <v>0</v>
      </c>
      <c r="J1736" s="384">
        <v>0</v>
      </c>
      <c r="K1736" s="407">
        <f t="shared" si="26"/>
        <v>0</v>
      </c>
    </row>
    <row r="1737" spans="3:11" hidden="1" x14ac:dyDescent="0.25">
      <c r="C1737" s="383">
        <v>0</v>
      </c>
      <c r="D1737" s="385"/>
      <c r="E1737" s="382">
        <v>0</v>
      </c>
      <c r="F1737" s="383">
        <v>0</v>
      </c>
      <c r="G1737" s="383">
        <v>0</v>
      </c>
      <c r="H1737" s="384">
        <v>0</v>
      </c>
      <c r="I1737" s="384">
        <v>0</v>
      </c>
      <c r="J1737" s="384">
        <v>0</v>
      </c>
      <c r="K1737" s="407">
        <f t="shared" si="26"/>
        <v>0</v>
      </c>
    </row>
    <row r="1738" spans="3:11" hidden="1" x14ac:dyDescent="0.25">
      <c r="C1738" s="383">
        <v>0</v>
      </c>
      <c r="D1738" s="385"/>
      <c r="E1738" s="382">
        <v>0</v>
      </c>
      <c r="F1738" s="383">
        <v>0</v>
      </c>
      <c r="G1738" s="383">
        <v>0</v>
      </c>
      <c r="H1738" s="384">
        <v>0</v>
      </c>
      <c r="I1738" s="384">
        <v>0</v>
      </c>
      <c r="J1738" s="384">
        <v>0</v>
      </c>
      <c r="K1738" s="407">
        <f t="shared" si="26"/>
        <v>0</v>
      </c>
    </row>
    <row r="1739" spans="3:11" hidden="1" x14ac:dyDescent="0.25">
      <c r="C1739" s="383">
        <v>0</v>
      </c>
      <c r="D1739" s="385"/>
      <c r="E1739" s="382">
        <v>0</v>
      </c>
      <c r="F1739" s="383">
        <v>0</v>
      </c>
      <c r="G1739" s="383">
        <v>0</v>
      </c>
      <c r="H1739" s="384">
        <v>0</v>
      </c>
      <c r="I1739" s="384">
        <v>0</v>
      </c>
      <c r="J1739" s="384">
        <v>0</v>
      </c>
      <c r="K1739" s="407">
        <f t="shared" si="26"/>
        <v>0</v>
      </c>
    </row>
    <row r="1740" spans="3:11" hidden="1" x14ac:dyDescent="0.25">
      <c r="C1740" s="383">
        <v>0</v>
      </c>
      <c r="D1740" s="385"/>
      <c r="E1740" s="382">
        <v>0</v>
      </c>
      <c r="F1740" s="383">
        <v>0</v>
      </c>
      <c r="G1740" s="383">
        <v>0</v>
      </c>
      <c r="H1740" s="384">
        <v>0</v>
      </c>
      <c r="I1740" s="384">
        <v>0</v>
      </c>
      <c r="J1740" s="384">
        <v>0</v>
      </c>
      <c r="K1740" s="407">
        <f t="shared" si="26"/>
        <v>0</v>
      </c>
    </row>
    <row r="1741" spans="3:11" hidden="1" x14ac:dyDescent="0.25">
      <c r="C1741" s="383">
        <v>0</v>
      </c>
      <c r="D1741" s="385"/>
      <c r="E1741" s="382">
        <v>0</v>
      </c>
      <c r="F1741" s="383">
        <v>0</v>
      </c>
      <c r="G1741" s="383">
        <v>0</v>
      </c>
      <c r="H1741" s="384">
        <v>0</v>
      </c>
      <c r="I1741" s="384">
        <v>0</v>
      </c>
      <c r="J1741" s="384">
        <v>0</v>
      </c>
      <c r="K1741" s="407">
        <f t="shared" si="26"/>
        <v>0</v>
      </c>
    </row>
    <row r="1742" spans="3:11" hidden="1" x14ac:dyDescent="0.25">
      <c r="C1742" s="383">
        <v>0</v>
      </c>
      <c r="D1742" s="385"/>
      <c r="E1742" s="382">
        <v>0</v>
      </c>
      <c r="F1742" s="383">
        <v>0</v>
      </c>
      <c r="G1742" s="383">
        <v>0</v>
      </c>
      <c r="H1742" s="384">
        <v>0</v>
      </c>
      <c r="I1742" s="384">
        <v>0</v>
      </c>
      <c r="J1742" s="384">
        <v>0</v>
      </c>
      <c r="K1742" s="407">
        <f t="shared" si="26"/>
        <v>0</v>
      </c>
    </row>
    <row r="1743" spans="3:11" hidden="1" x14ac:dyDescent="0.25">
      <c r="C1743" s="383">
        <v>0</v>
      </c>
      <c r="D1743" s="385"/>
      <c r="E1743" s="382">
        <v>0</v>
      </c>
      <c r="F1743" s="383">
        <v>0</v>
      </c>
      <c r="G1743" s="383">
        <v>0</v>
      </c>
      <c r="H1743" s="384">
        <v>0</v>
      </c>
      <c r="I1743" s="384">
        <v>0</v>
      </c>
      <c r="J1743" s="384">
        <v>0</v>
      </c>
      <c r="K1743" s="407">
        <f t="shared" si="26"/>
        <v>0</v>
      </c>
    </row>
    <row r="1744" spans="3:11" hidden="1" x14ac:dyDescent="0.25">
      <c r="C1744" s="383">
        <v>0</v>
      </c>
      <c r="D1744" s="385"/>
      <c r="E1744" s="382">
        <v>0</v>
      </c>
      <c r="F1744" s="383">
        <v>0</v>
      </c>
      <c r="G1744" s="383">
        <v>0</v>
      </c>
      <c r="H1744" s="384">
        <v>0</v>
      </c>
      <c r="I1744" s="384">
        <v>0</v>
      </c>
      <c r="J1744" s="384">
        <v>0</v>
      </c>
      <c r="K1744" s="407">
        <f t="shared" ref="K1744:K1807" si="27">IF(E1744&gt;0,1,0)</f>
        <v>0</v>
      </c>
    </row>
    <row r="1745" spans="3:11" hidden="1" x14ac:dyDescent="0.25">
      <c r="C1745" s="383">
        <v>0</v>
      </c>
      <c r="D1745" s="385"/>
      <c r="E1745" s="382">
        <v>0</v>
      </c>
      <c r="F1745" s="383">
        <v>0</v>
      </c>
      <c r="G1745" s="383">
        <v>0</v>
      </c>
      <c r="H1745" s="384">
        <v>0</v>
      </c>
      <c r="I1745" s="384">
        <v>0</v>
      </c>
      <c r="J1745" s="384">
        <v>0</v>
      </c>
      <c r="K1745" s="407">
        <f t="shared" si="27"/>
        <v>0</v>
      </c>
    </row>
    <row r="1746" spans="3:11" hidden="1" x14ac:dyDescent="0.25">
      <c r="C1746" s="383">
        <v>0</v>
      </c>
      <c r="D1746" s="385"/>
      <c r="E1746" s="382">
        <v>0</v>
      </c>
      <c r="F1746" s="383">
        <v>0</v>
      </c>
      <c r="G1746" s="383">
        <v>0</v>
      </c>
      <c r="H1746" s="384">
        <v>0</v>
      </c>
      <c r="I1746" s="384">
        <v>0</v>
      </c>
      <c r="J1746" s="384">
        <v>0</v>
      </c>
      <c r="K1746" s="407">
        <f t="shared" si="27"/>
        <v>0</v>
      </c>
    </row>
    <row r="1747" spans="3:11" hidden="1" x14ac:dyDescent="0.25">
      <c r="C1747" s="383">
        <v>0</v>
      </c>
      <c r="D1747" s="385"/>
      <c r="E1747" s="382">
        <v>0</v>
      </c>
      <c r="F1747" s="383">
        <v>0</v>
      </c>
      <c r="G1747" s="383">
        <v>0</v>
      </c>
      <c r="H1747" s="384">
        <v>0</v>
      </c>
      <c r="I1747" s="384">
        <v>0</v>
      </c>
      <c r="J1747" s="384">
        <v>0</v>
      </c>
      <c r="K1747" s="407">
        <f t="shared" si="27"/>
        <v>0</v>
      </c>
    </row>
    <row r="1748" spans="3:11" hidden="1" x14ac:dyDescent="0.25">
      <c r="C1748" s="383">
        <v>0</v>
      </c>
      <c r="D1748" s="385"/>
      <c r="E1748" s="382">
        <v>0</v>
      </c>
      <c r="F1748" s="383">
        <v>0</v>
      </c>
      <c r="G1748" s="383">
        <v>0</v>
      </c>
      <c r="H1748" s="384">
        <v>0</v>
      </c>
      <c r="I1748" s="384">
        <v>0</v>
      </c>
      <c r="J1748" s="384">
        <v>0</v>
      </c>
      <c r="K1748" s="407">
        <f t="shared" si="27"/>
        <v>0</v>
      </c>
    </row>
    <row r="1749" spans="3:11" hidden="1" x14ac:dyDescent="0.25">
      <c r="C1749" s="383">
        <v>0</v>
      </c>
      <c r="D1749" s="385"/>
      <c r="E1749" s="382">
        <v>0</v>
      </c>
      <c r="F1749" s="383">
        <v>0</v>
      </c>
      <c r="G1749" s="383">
        <v>0</v>
      </c>
      <c r="H1749" s="384">
        <v>0</v>
      </c>
      <c r="I1749" s="384">
        <v>0</v>
      </c>
      <c r="J1749" s="384">
        <v>0</v>
      </c>
      <c r="K1749" s="407">
        <f t="shared" si="27"/>
        <v>0</v>
      </c>
    </row>
    <row r="1750" spans="3:11" hidden="1" x14ac:dyDescent="0.25">
      <c r="C1750" s="383">
        <v>0</v>
      </c>
      <c r="D1750" s="385"/>
      <c r="E1750" s="382">
        <v>0</v>
      </c>
      <c r="F1750" s="383">
        <v>0</v>
      </c>
      <c r="G1750" s="383">
        <v>0</v>
      </c>
      <c r="H1750" s="384">
        <v>0</v>
      </c>
      <c r="I1750" s="384">
        <v>0</v>
      </c>
      <c r="J1750" s="384">
        <v>0</v>
      </c>
      <c r="K1750" s="407">
        <f t="shared" si="27"/>
        <v>0</v>
      </c>
    </row>
    <row r="1751" spans="3:11" hidden="1" x14ac:dyDescent="0.25">
      <c r="C1751" s="383">
        <v>0</v>
      </c>
      <c r="D1751" s="385"/>
      <c r="E1751" s="382">
        <v>0</v>
      </c>
      <c r="F1751" s="383">
        <v>0</v>
      </c>
      <c r="G1751" s="383">
        <v>0</v>
      </c>
      <c r="H1751" s="384">
        <v>0</v>
      </c>
      <c r="I1751" s="384">
        <v>0</v>
      </c>
      <c r="J1751" s="384">
        <v>0</v>
      </c>
      <c r="K1751" s="407">
        <f t="shared" si="27"/>
        <v>0</v>
      </c>
    </row>
    <row r="1752" spans="3:11" hidden="1" x14ac:dyDescent="0.25">
      <c r="C1752" s="383">
        <v>0</v>
      </c>
      <c r="D1752" s="385"/>
      <c r="E1752" s="382">
        <v>0</v>
      </c>
      <c r="F1752" s="383">
        <v>0</v>
      </c>
      <c r="G1752" s="383">
        <v>0</v>
      </c>
      <c r="H1752" s="384">
        <v>0</v>
      </c>
      <c r="I1752" s="384">
        <v>0</v>
      </c>
      <c r="J1752" s="384">
        <v>0</v>
      </c>
      <c r="K1752" s="407">
        <f t="shared" si="27"/>
        <v>0</v>
      </c>
    </row>
    <row r="1753" spans="3:11" hidden="1" x14ac:dyDescent="0.25">
      <c r="C1753" s="383">
        <v>0</v>
      </c>
      <c r="D1753" s="385"/>
      <c r="E1753" s="382">
        <v>0</v>
      </c>
      <c r="F1753" s="383">
        <v>0</v>
      </c>
      <c r="G1753" s="383">
        <v>0</v>
      </c>
      <c r="H1753" s="384">
        <v>0</v>
      </c>
      <c r="I1753" s="384">
        <v>0</v>
      </c>
      <c r="J1753" s="384">
        <v>0</v>
      </c>
      <c r="K1753" s="407">
        <f t="shared" si="27"/>
        <v>0</v>
      </c>
    </row>
    <row r="1754" spans="3:11" hidden="1" x14ac:dyDescent="0.25">
      <c r="C1754" s="383">
        <v>0</v>
      </c>
      <c r="D1754" s="385"/>
      <c r="E1754" s="382">
        <v>0</v>
      </c>
      <c r="F1754" s="383">
        <v>0</v>
      </c>
      <c r="G1754" s="383">
        <v>0</v>
      </c>
      <c r="H1754" s="384">
        <v>0</v>
      </c>
      <c r="I1754" s="384">
        <v>0</v>
      </c>
      <c r="J1754" s="384">
        <v>0</v>
      </c>
      <c r="K1754" s="407">
        <f t="shared" si="27"/>
        <v>0</v>
      </c>
    </row>
    <row r="1755" spans="3:11" hidden="1" x14ac:dyDescent="0.25">
      <c r="C1755" s="383">
        <v>0</v>
      </c>
      <c r="D1755" s="385"/>
      <c r="E1755" s="382">
        <v>0</v>
      </c>
      <c r="F1755" s="383">
        <v>0</v>
      </c>
      <c r="G1755" s="383">
        <v>0</v>
      </c>
      <c r="H1755" s="384">
        <v>0</v>
      </c>
      <c r="I1755" s="384">
        <v>0</v>
      </c>
      <c r="J1755" s="384">
        <v>0</v>
      </c>
      <c r="K1755" s="407">
        <f t="shared" si="27"/>
        <v>0</v>
      </c>
    </row>
    <row r="1756" spans="3:11" hidden="1" x14ac:dyDescent="0.25">
      <c r="C1756" s="383">
        <v>0</v>
      </c>
      <c r="D1756" s="385"/>
      <c r="E1756" s="382">
        <v>0</v>
      </c>
      <c r="F1756" s="383">
        <v>0</v>
      </c>
      <c r="G1756" s="383">
        <v>0</v>
      </c>
      <c r="H1756" s="384">
        <v>0</v>
      </c>
      <c r="I1756" s="384">
        <v>0</v>
      </c>
      <c r="J1756" s="384">
        <v>0</v>
      </c>
      <c r="K1756" s="407">
        <f t="shared" si="27"/>
        <v>0</v>
      </c>
    </row>
    <row r="1757" spans="3:11" hidden="1" x14ac:dyDescent="0.25">
      <c r="C1757" s="383">
        <v>0</v>
      </c>
      <c r="D1757" s="385"/>
      <c r="E1757" s="382">
        <v>0</v>
      </c>
      <c r="F1757" s="383">
        <v>0</v>
      </c>
      <c r="G1757" s="383">
        <v>0</v>
      </c>
      <c r="H1757" s="384">
        <v>0</v>
      </c>
      <c r="I1757" s="384">
        <v>0</v>
      </c>
      <c r="J1757" s="384">
        <v>0</v>
      </c>
      <c r="K1757" s="407">
        <f t="shared" si="27"/>
        <v>0</v>
      </c>
    </row>
    <row r="1758" spans="3:11" hidden="1" x14ac:dyDescent="0.25">
      <c r="C1758" s="383">
        <v>0</v>
      </c>
      <c r="D1758" s="385"/>
      <c r="E1758" s="382">
        <v>0</v>
      </c>
      <c r="F1758" s="383">
        <v>0</v>
      </c>
      <c r="G1758" s="383">
        <v>0</v>
      </c>
      <c r="H1758" s="384">
        <v>0</v>
      </c>
      <c r="I1758" s="384">
        <v>0</v>
      </c>
      <c r="J1758" s="384">
        <v>0</v>
      </c>
      <c r="K1758" s="407">
        <f t="shared" si="27"/>
        <v>0</v>
      </c>
    </row>
    <row r="1759" spans="3:11" hidden="1" x14ac:dyDescent="0.25">
      <c r="C1759" s="383">
        <v>0</v>
      </c>
      <c r="D1759" s="385"/>
      <c r="E1759" s="382">
        <v>0</v>
      </c>
      <c r="F1759" s="383">
        <v>0</v>
      </c>
      <c r="G1759" s="383">
        <v>0</v>
      </c>
      <c r="H1759" s="384">
        <v>0</v>
      </c>
      <c r="I1759" s="384">
        <v>0</v>
      </c>
      <c r="J1759" s="384">
        <v>0</v>
      </c>
      <c r="K1759" s="407">
        <f t="shared" si="27"/>
        <v>0</v>
      </c>
    </row>
    <row r="1760" spans="3:11" hidden="1" x14ac:dyDescent="0.25">
      <c r="C1760" s="383">
        <v>0</v>
      </c>
      <c r="D1760" s="385"/>
      <c r="E1760" s="382">
        <v>0</v>
      </c>
      <c r="F1760" s="383">
        <v>0</v>
      </c>
      <c r="G1760" s="383">
        <v>0</v>
      </c>
      <c r="H1760" s="384">
        <v>0</v>
      </c>
      <c r="I1760" s="384">
        <v>0</v>
      </c>
      <c r="J1760" s="384">
        <v>0</v>
      </c>
      <c r="K1760" s="407">
        <f t="shared" si="27"/>
        <v>0</v>
      </c>
    </row>
    <row r="1761" spans="3:11" hidden="1" x14ac:dyDescent="0.25">
      <c r="C1761" s="383">
        <v>0</v>
      </c>
      <c r="D1761" s="385"/>
      <c r="E1761" s="382">
        <v>0</v>
      </c>
      <c r="F1761" s="383">
        <v>0</v>
      </c>
      <c r="G1761" s="383">
        <v>0</v>
      </c>
      <c r="H1761" s="384">
        <v>0</v>
      </c>
      <c r="I1761" s="384">
        <v>0</v>
      </c>
      <c r="J1761" s="384">
        <v>0</v>
      </c>
      <c r="K1761" s="407">
        <f t="shared" si="27"/>
        <v>0</v>
      </c>
    </row>
    <row r="1762" spans="3:11" hidden="1" x14ac:dyDescent="0.25">
      <c r="C1762" s="383">
        <v>0</v>
      </c>
      <c r="D1762" s="385"/>
      <c r="E1762" s="382">
        <v>0</v>
      </c>
      <c r="F1762" s="383">
        <v>0</v>
      </c>
      <c r="G1762" s="383">
        <v>0</v>
      </c>
      <c r="H1762" s="384">
        <v>0</v>
      </c>
      <c r="I1762" s="384">
        <v>0</v>
      </c>
      <c r="J1762" s="384">
        <v>0</v>
      </c>
      <c r="K1762" s="407">
        <f t="shared" si="27"/>
        <v>0</v>
      </c>
    </row>
    <row r="1763" spans="3:11" hidden="1" x14ac:dyDescent="0.25">
      <c r="C1763" s="383">
        <v>0</v>
      </c>
      <c r="D1763" s="385"/>
      <c r="E1763" s="382">
        <v>0</v>
      </c>
      <c r="F1763" s="383">
        <v>0</v>
      </c>
      <c r="G1763" s="383">
        <v>0</v>
      </c>
      <c r="H1763" s="384">
        <v>0</v>
      </c>
      <c r="I1763" s="384">
        <v>0</v>
      </c>
      <c r="J1763" s="384">
        <v>0</v>
      </c>
      <c r="K1763" s="407">
        <f t="shared" si="27"/>
        <v>0</v>
      </c>
    </row>
    <row r="1764" spans="3:11" hidden="1" x14ac:dyDescent="0.25">
      <c r="C1764" s="383">
        <v>0</v>
      </c>
      <c r="D1764" s="385"/>
      <c r="E1764" s="382">
        <v>0</v>
      </c>
      <c r="F1764" s="383">
        <v>0</v>
      </c>
      <c r="G1764" s="383">
        <v>0</v>
      </c>
      <c r="H1764" s="384">
        <v>0</v>
      </c>
      <c r="I1764" s="384">
        <v>0</v>
      </c>
      <c r="J1764" s="384">
        <v>0</v>
      </c>
      <c r="K1764" s="407">
        <f t="shared" si="27"/>
        <v>0</v>
      </c>
    </row>
    <row r="1765" spans="3:11" hidden="1" x14ac:dyDescent="0.25">
      <c r="C1765" s="383">
        <v>0</v>
      </c>
      <c r="D1765" s="385"/>
      <c r="E1765" s="382">
        <v>0</v>
      </c>
      <c r="F1765" s="383">
        <v>0</v>
      </c>
      <c r="G1765" s="383">
        <v>0</v>
      </c>
      <c r="H1765" s="384">
        <v>0</v>
      </c>
      <c r="I1765" s="384">
        <v>0</v>
      </c>
      <c r="J1765" s="384">
        <v>0</v>
      </c>
      <c r="K1765" s="407">
        <f t="shared" si="27"/>
        <v>0</v>
      </c>
    </row>
    <row r="1766" spans="3:11" hidden="1" x14ac:dyDescent="0.25">
      <c r="C1766" s="383">
        <v>0</v>
      </c>
      <c r="D1766" s="385"/>
      <c r="E1766" s="382">
        <v>0</v>
      </c>
      <c r="F1766" s="383">
        <v>0</v>
      </c>
      <c r="G1766" s="383">
        <v>0</v>
      </c>
      <c r="H1766" s="384">
        <v>0</v>
      </c>
      <c r="I1766" s="384">
        <v>0</v>
      </c>
      <c r="J1766" s="384">
        <v>0</v>
      </c>
      <c r="K1766" s="407">
        <f t="shared" si="27"/>
        <v>0</v>
      </c>
    </row>
    <row r="1767" spans="3:11" hidden="1" x14ac:dyDescent="0.25">
      <c r="C1767" s="383">
        <v>0</v>
      </c>
      <c r="D1767" s="385"/>
      <c r="E1767" s="382">
        <v>0</v>
      </c>
      <c r="F1767" s="383">
        <v>0</v>
      </c>
      <c r="G1767" s="383">
        <v>0</v>
      </c>
      <c r="H1767" s="384">
        <v>0</v>
      </c>
      <c r="I1767" s="384">
        <v>0</v>
      </c>
      <c r="J1767" s="384">
        <v>0</v>
      </c>
      <c r="K1767" s="407">
        <f t="shared" si="27"/>
        <v>0</v>
      </c>
    </row>
    <row r="1768" spans="3:11" hidden="1" x14ac:dyDescent="0.25">
      <c r="C1768" s="383">
        <v>0</v>
      </c>
      <c r="D1768" s="385"/>
      <c r="E1768" s="382">
        <v>0</v>
      </c>
      <c r="F1768" s="383">
        <v>0</v>
      </c>
      <c r="G1768" s="383">
        <v>0</v>
      </c>
      <c r="H1768" s="384">
        <v>0</v>
      </c>
      <c r="I1768" s="384">
        <v>0</v>
      </c>
      <c r="J1768" s="384">
        <v>0</v>
      </c>
      <c r="K1768" s="407">
        <f t="shared" si="27"/>
        <v>0</v>
      </c>
    </row>
    <row r="1769" spans="3:11" hidden="1" x14ac:dyDescent="0.25">
      <c r="C1769" s="383">
        <v>0</v>
      </c>
      <c r="D1769" s="385"/>
      <c r="E1769" s="382">
        <v>0</v>
      </c>
      <c r="F1769" s="383">
        <v>0</v>
      </c>
      <c r="G1769" s="383">
        <v>0</v>
      </c>
      <c r="H1769" s="384">
        <v>0</v>
      </c>
      <c r="I1769" s="384">
        <v>0</v>
      </c>
      <c r="J1769" s="384">
        <v>0</v>
      </c>
      <c r="K1769" s="407">
        <f t="shared" si="27"/>
        <v>0</v>
      </c>
    </row>
    <row r="1770" spans="3:11" hidden="1" x14ac:dyDescent="0.25">
      <c r="C1770" s="383">
        <v>0</v>
      </c>
      <c r="D1770" s="385"/>
      <c r="E1770" s="382">
        <v>0</v>
      </c>
      <c r="F1770" s="383">
        <v>0</v>
      </c>
      <c r="G1770" s="383">
        <v>0</v>
      </c>
      <c r="H1770" s="384">
        <v>0</v>
      </c>
      <c r="I1770" s="384">
        <v>0</v>
      </c>
      <c r="J1770" s="384">
        <v>0</v>
      </c>
      <c r="K1770" s="407">
        <f t="shared" si="27"/>
        <v>0</v>
      </c>
    </row>
    <row r="1771" spans="3:11" hidden="1" x14ac:dyDescent="0.25">
      <c r="C1771" s="383">
        <v>0</v>
      </c>
      <c r="D1771" s="385"/>
      <c r="E1771" s="382">
        <v>0</v>
      </c>
      <c r="F1771" s="383">
        <v>0</v>
      </c>
      <c r="G1771" s="383">
        <v>0</v>
      </c>
      <c r="H1771" s="384">
        <v>0</v>
      </c>
      <c r="I1771" s="384">
        <v>0</v>
      </c>
      <c r="J1771" s="384">
        <v>0</v>
      </c>
      <c r="K1771" s="407">
        <f t="shared" si="27"/>
        <v>0</v>
      </c>
    </row>
    <row r="1772" spans="3:11" hidden="1" x14ac:dyDescent="0.25">
      <c r="C1772" s="383">
        <v>0</v>
      </c>
      <c r="D1772" s="385"/>
      <c r="E1772" s="382">
        <v>0</v>
      </c>
      <c r="F1772" s="383">
        <v>0</v>
      </c>
      <c r="G1772" s="383">
        <v>0</v>
      </c>
      <c r="H1772" s="384">
        <v>0</v>
      </c>
      <c r="I1772" s="384">
        <v>0</v>
      </c>
      <c r="J1772" s="384">
        <v>0</v>
      </c>
      <c r="K1772" s="407">
        <f t="shared" si="27"/>
        <v>0</v>
      </c>
    </row>
    <row r="1773" spans="3:11" hidden="1" x14ac:dyDescent="0.25">
      <c r="C1773" s="383">
        <v>0</v>
      </c>
      <c r="D1773" s="385"/>
      <c r="E1773" s="382">
        <v>0</v>
      </c>
      <c r="F1773" s="383">
        <v>0</v>
      </c>
      <c r="G1773" s="383">
        <v>0</v>
      </c>
      <c r="H1773" s="384">
        <v>0</v>
      </c>
      <c r="I1773" s="384">
        <v>0</v>
      </c>
      <c r="J1773" s="384">
        <v>0</v>
      </c>
      <c r="K1773" s="407">
        <f t="shared" si="27"/>
        <v>0</v>
      </c>
    </row>
    <row r="1774" spans="3:11" hidden="1" x14ac:dyDescent="0.25">
      <c r="C1774" s="383">
        <v>0</v>
      </c>
      <c r="D1774" s="385"/>
      <c r="E1774" s="382">
        <v>0</v>
      </c>
      <c r="F1774" s="383">
        <v>0</v>
      </c>
      <c r="G1774" s="383">
        <v>0</v>
      </c>
      <c r="H1774" s="384">
        <v>0</v>
      </c>
      <c r="I1774" s="384">
        <v>0</v>
      </c>
      <c r="J1774" s="384">
        <v>0</v>
      </c>
      <c r="K1774" s="407">
        <f t="shared" si="27"/>
        <v>0</v>
      </c>
    </row>
    <row r="1775" spans="3:11" hidden="1" x14ac:dyDescent="0.25">
      <c r="C1775" s="383">
        <v>0</v>
      </c>
      <c r="D1775" s="385"/>
      <c r="E1775" s="382">
        <v>0</v>
      </c>
      <c r="F1775" s="383">
        <v>0</v>
      </c>
      <c r="G1775" s="383">
        <v>0</v>
      </c>
      <c r="H1775" s="384">
        <v>0</v>
      </c>
      <c r="I1775" s="384">
        <v>0</v>
      </c>
      <c r="J1775" s="384">
        <v>0</v>
      </c>
      <c r="K1775" s="407">
        <f t="shared" si="27"/>
        <v>0</v>
      </c>
    </row>
    <row r="1776" spans="3:11" hidden="1" x14ac:dyDescent="0.25">
      <c r="C1776" s="383">
        <v>0</v>
      </c>
      <c r="D1776" s="385"/>
      <c r="E1776" s="382">
        <v>0</v>
      </c>
      <c r="F1776" s="383">
        <v>0</v>
      </c>
      <c r="G1776" s="383">
        <v>0</v>
      </c>
      <c r="H1776" s="384">
        <v>0</v>
      </c>
      <c r="I1776" s="384">
        <v>0</v>
      </c>
      <c r="J1776" s="384">
        <v>0</v>
      </c>
      <c r="K1776" s="407">
        <f t="shared" si="27"/>
        <v>0</v>
      </c>
    </row>
    <row r="1777" spans="3:11" hidden="1" x14ac:dyDescent="0.25">
      <c r="C1777" s="383">
        <v>0</v>
      </c>
      <c r="D1777" s="385"/>
      <c r="E1777" s="382">
        <v>0</v>
      </c>
      <c r="F1777" s="383">
        <v>0</v>
      </c>
      <c r="G1777" s="383">
        <v>0</v>
      </c>
      <c r="H1777" s="384">
        <v>0</v>
      </c>
      <c r="I1777" s="384">
        <v>0</v>
      </c>
      <c r="J1777" s="384">
        <v>0</v>
      </c>
      <c r="K1777" s="407">
        <f t="shared" si="27"/>
        <v>0</v>
      </c>
    </row>
    <row r="1778" spans="3:11" hidden="1" x14ac:dyDescent="0.25">
      <c r="C1778" s="383">
        <v>0</v>
      </c>
      <c r="D1778" s="385"/>
      <c r="E1778" s="382">
        <v>0</v>
      </c>
      <c r="F1778" s="383">
        <v>0</v>
      </c>
      <c r="G1778" s="383">
        <v>0</v>
      </c>
      <c r="H1778" s="384">
        <v>0</v>
      </c>
      <c r="I1778" s="384">
        <v>0</v>
      </c>
      <c r="J1778" s="384">
        <v>0</v>
      </c>
      <c r="K1778" s="407">
        <f t="shared" si="27"/>
        <v>0</v>
      </c>
    </row>
    <row r="1779" spans="3:11" hidden="1" x14ac:dyDescent="0.25">
      <c r="C1779" s="383">
        <v>0</v>
      </c>
      <c r="D1779" s="385"/>
      <c r="E1779" s="382">
        <v>0</v>
      </c>
      <c r="F1779" s="383">
        <v>0</v>
      </c>
      <c r="G1779" s="383">
        <v>0</v>
      </c>
      <c r="H1779" s="384">
        <v>0</v>
      </c>
      <c r="I1779" s="384">
        <v>0</v>
      </c>
      <c r="J1779" s="384">
        <v>0</v>
      </c>
      <c r="K1779" s="407">
        <f t="shared" si="27"/>
        <v>0</v>
      </c>
    </row>
    <row r="1780" spans="3:11" hidden="1" x14ac:dyDescent="0.25">
      <c r="C1780" s="383">
        <v>0</v>
      </c>
      <c r="D1780" s="385"/>
      <c r="E1780" s="382">
        <v>0</v>
      </c>
      <c r="F1780" s="383">
        <v>0</v>
      </c>
      <c r="G1780" s="383">
        <v>0</v>
      </c>
      <c r="H1780" s="384">
        <v>0</v>
      </c>
      <c r="I1780" s="384">
        <v>0</v>
      </c>
      <c r="J1780" s="384">
        <v>0</v>
      </c>
      <c r="K1780" s="407">
        <f t="shared" si="27"/>
        <v>0</v>
      </c>
    </row>
    <row r="1781" spans="3:11" hidden="1" x14ac:dyDescent="0.25">
      <c r="C1781" s="383">
        <v>0</v>
      </c>
      <c r="D1781" s="385"/>
      <c r="E1781" s="382">
        <v>0</v>
      </c>
      <c r="F1781" s="383">
        <v>0</v>
      </c>
      <c r="G1781" s="383">
        <v>0</v>
      </c>
      <c r="H1781" s="384">
        <v>0</v>
      </c>
      <c r="I1781" s="384">
        <v>0</v>
      </c>
      <c r="J1781" s="384">
        <v>0</v>
      </c>
      <c r="K1781" s="407">
        <f t="shared" si="27"/>
        <v>0</v>
      </c>
    </row>
    <row r="1782" spans="3:11" hidden="1" x14ac:dyDescent="0.25">
      <c r="C1782" s="383">
        <v>0</v>
      </c>
      <c r="D1782" s="385"/>
      <c r="E1782" s="382">
        <v>0</v>
      </c>
      <c r="F1782" s="383">
        <v>0</v>
      </c>
      <c r="G1782" s="383">
        <v>0</v>
      </c>
      <c r="H1782" s="384">
        <v>0</v>
      </c>
      <c r="I1782" s="384">
        <v>0</v>
      </c>
      <c r="J1782" s="384">
        <v>0</v>
      </c>
      <c r="K1782" s="407">
        <f t="shared" si="27"/>
        <v>0</v>
      </c>
    </row>
    <row r="1783" spans="3:11" hidden="1" x14ac:dyDescent="0.25">
      <c r="C1783" s="383">
        <v>0</v>
      </c>
      <c r="D1783" s="385"/>
      <c r="E1783" s="382">
        <v>0</v>
      </c>
      <c r="F1783" s="383">
        <v>0</v>
      </c>
      <c r="G1783" s="383">
        <v>0</v>
      </c>
      <c r="H1783" s="384">
        <v>0</v>
      </c>
      <c r="I1783" s="384">
        <v>0</v>
      </c>
      <c r="J1783" s="384">
        <v>0</v>
      </c>
      <c r="K1783" s="407">
        <f t="shared" si="27"/>
        <v>0</v>
      </c>
    </row>
    <row r="1784" spans="3:11" hidden="1" x14ac:dyDescent="0.25">
      <c r="C1784" s="383">
        <v>0</v>
      </c>
      <c r="D1784" s="385"/>
      <c r="E1784" s="382">
        <v>0</v>
      </c>
      <c r="F1784" s="383">
        <v>0</v>
      </c>
      <c r="G1784" s="383">
        <v>0</v>
      </c>
      <c r="H1784" s="384">
        <v>0</v>
      </c>
      <c r="I1784" s="384">
        <v>0</v>
      </c>
      <c r="J1784" s="384">
        <v>0</v>
      </c>
      <c r="K1784" s="407">
        <f t="shared" si="27"/>
        <v>0</v>
      </c>
    </row>
    <row r="1785" spans="3:11" hidden="1" x14ac:dyDescent="0.25">
      <c r="C1785" s="383">
        <v>0</v>
      </c>
      <c r="D1785" s="385"/>
      <c r="E1785" s="382">
        <v>0</v>
      </c>
      <c r="F1785" s="383">
        <v>0</v>
      </c>
      <c r="G1785" s="383">
        <v>0</v>
      </c>
      <c r="H1785" s="384">
        <v>0</v>
      </c>
      <c r="I1785" s="384">
        <v>0</v>
      </c>
      <c r="J1785" s="384">
        <v>0</v>
      </c>
      <c r="K1785" s="407">
        <f t="shared" si="27"/>
        <v>0</v>
      </c>
    </row>
    <row r="1786" spans="3:11" hidden="1" x14ac:dyDescent="0.25">
      <c r="C1786" s="383">
        <v>0</v>
      </c>
      <c r="D1786" s="385"/>
      <c r="E1786" s="382">
        <v>0</v>
      </c>
      <c r="F1786" s="383">
        <v>0</v>
      </c>
      <c r="G1786" s="383">
        <v>0</v>
      </c>
      <c r="H1786" s="384">
        <v>0</v>
      </c>
      <c r="I1786" s="384">
        <v>0</v>
      </c>
      <c r="J1786" s="384">
        <v>0</v>
      </c>
      <c r="K1786" s="407">
        <f t="shared" si="27"/>
        <v>0</v>
      </c>
    </row>
    <row r="1787" spans="3:11" hidden="1" x14ac:dyDescent="0.25">
      <c r="C1787" s="383">
        <v>0</v>
      </c>
      <c r="D1787" s="385"/>
      <c r="E1787" s="382">
        <v>0</v>
      </c>
      <c r="F1787" s="383">
        <v>0</v>
      </c>
      <c r="G1787" s="383">
        <v>0</v>
      </c>
      <c r="H1787" s="384">
        <v>0</v>
      </c>
      <c r="I1787" s="384">
        <v>0</v>
      </c>
      <c r="J1787" s="384">
        <v>0</v>
      </c>
      <c r="K1787" s="407">
        <f t="shared" si="27"/>
        <v>0</v>
      </c>
    </row>
    <row r="1788" spans="3:11" hidden="1" x14ac:dyDescent="0.25">
      <c r="C1788" s="383">
        <v>0</v>
      </c>
      <c r="D1788" s="385"/>
      <c r="E1788" s="382">
        <v>0</v>
      </c>
      <c r="F1788" s="383">
        <v>0</v>
      </c>
      <c r="G1788" s="383">
        <v>0</v>
      </c>
      <c r="H1788" s="384">
        <v>0</v>
      </c>
      <c r="I1788" s="384">
        <v>0</v>
      </c>
      <c r="J1788" s="384">
        <v>0</v>
      </c>
      <c r="K1788" s="407">
        <f t="shared" si="27"/>
        <v>0</v>
      </c>
    </row>
    <row r="1789" spans="3:11" hidden="1" x14ac:dyDescent="0.25">
      <c r="C1789" s="383">
        <v>0</v>
      </c>
      <c r="D1789" s="385"/>
      <c r="E1789" s="382">
        <v>0</v>
      </c>
      <c r="F1789" s="383">
        <v>0</v>
      </c>
      <c r="G1789" s="383">
        <v>0</v>
      </c>
      <c r="H1789" s="384">
        <v>0</v>
      </c>
      <c r="I1789" s="384">
        <v>0</v>
      </c>
      <c r="J1789" s="384">
        <v>0</v>
      </c>
      <c r="K1789" s="407">
        <f t="shared" si="27"/>
        <v>0</v>
      </c>
    </row>
    <row r="1790" spans="3:11" hidden="1" x14ac:dyDescent="0.25">
      <c r="C1790" s="383">
        <v>0</v>
      </c>
      <c r="D1790" s="385"/>
      <c r="E1790" s="382">
        <v>0</v>
      </c>
      <c r="F1790" s="383">
        <v>0</v>
      </c>
      <c r="G1790" s="383">
        <v>0</v>
      </c>
      <c r="H1790" s="384">
        <v>0</v>
      </c>
      <c r="I1790" s="384">
        <v>0</v>
      </c>
      <c r="J1790" s="384">
        <v>0</v>
      </c>
      <c r="K1790" s="407">
        <f t="shared" si="27"/>
        <v>0</v>
      </c>
    </row>
    <row r="1791" spans="3:11" hidden="1" x14ac:dyDescent="0.25">
      <c r="C1791" s="383">
        <v>0</v>
      </c>
      <c r="D1791" s="385"/>
      <c r="E1791" s="382">
        <v>0</v>
      </c>
      <c r="F1791" s="383">
        <v>0</v>
      </c>
      <c r="G1791" s="383">
        <v>0</v>
      </c>
      <c r="H1791" s="384">
        <v>0</v>
      </c>
      <c r="I1791" s="384">
        <v>0</v>
      </c>
      <c r="J1791" s="384">
        <v>0</v>
      </c>
      <c r="K1791" s="407">
        <f t="shared" si="27"/>
        <v>0</v>
      </c>
    </row>
    <row r="1792" spans="3:11" hidden="1" x14ac:dyDescent="0.25">
      <c r="C1792" s="383">
        <v>0</v>
      </c>
      <c r="D1792" s="385"/>
      <c r="E1792" s="382">
        <v>0</v>
      </c>
      <c r="F1792" s="383">
        <v>0</v>
      </c>
      <c r="G1792" s="383">
        <v>0</v>
      </c>
      <c r="H1792" s="384">
        <v>0</v>
      </c>
      <c r="I1792" s="384">
        <v>0</v>
      </c>
      <c r="J1792" s="384">
        <v>0</v>
      </c>
      <c r="K1792" s="407">
        <f t="shared" si="27"/>
        <v>0</v>
      </c>
    </row>
    <row r="1793" spans="3:11" hidden="1" x14ac:dyDescent="0.25">
      <c r="C1793" s="383">
        <v>0</v>
      </c>
      <c r="D1793" s="385"/>
      <c r="E1793" s="382">
        <v>0</v>
      </c>
      <c r="F1793" s="383">
        <v>0</v>
      </c>
      <c r="G1793" s="383">
        <v>0</v>
      </c>
      <c r="H1793" s="384">
        <v>0</v>
      </c>
      <c r="I1793" s="384">
        <v>0</v>
      </c>
      <c r="J1793" s="384">
        <v>0</v>
      </c>
      <c r="K1793" s="407">
        <f t="shared" si="27"/>
        <v>0</v>
      </c>
    </row>
    <row r="1794" spans="3:11" hidden="1" x14ac:dyDescent="0.25">
      <c r="C1794" s="383">
        <v>0</v>
      </c>
      <c r="D1794" s="385"/>
      <c r="E1794" s="382">
        <v>0</v>
      </c>
      <c r="F1794" s="383">
        <v>0</v>
      </c>
      <c r="G1794" s="383">
        <v>0</v>
      </c>
      <c r="H1794" s="384">
        <v>0</v>
      </c>
      <c r="I1794" s="384">
        <v>0</v>
      </c>
      <c r="J1794" s="384">
        <v>0</v>
      </c>
      <c r="K1794" s="407">
        <f t="shared" si="27"/>
        <v>0</v>
      </c>
    </row>
    <row r="1795" spans="3:11" hidden="1" x14ac:dyDescent="0.25">
      <c r="C1795" s="383">
        <v>0</v>
      </c>
      <c r="D1795" s="385"/>
      <c r="E1795" s="382">
        <v>0</v>
      </c>
      <c r="F1795" s="383">
        <v>0</v>
      </c>
      <c r="G1795" s="383">
        <v>0</v>
      </c>
      <c r="H1795" s="384">
        <v>0</v>
      </c>
      <c r="I1795" s="384">
        <v>0</v>
      </c>
      <c r="J1795" s="384">
        <v>0</v>
      </c>
      <c r="K1795" s="407">
        <f t="shared" si="27"/>
        <v>0</v>
      </c>
    </row>
    <row r="1796" spans="3:11" hidden="1" x14ac:dyDescent="0.25">
      <c r="C1796" s="383">
        <v>0</v>
      </c>
      <c r="D1796" s="385"/>
      <c r="E1796" s="382">
        <v>0</v>
      </c>
      <c r="F1796" s="383">
        <v>0</v>
      </c>
      <c r="G1796" s="383">
        <v>0</v>
      </c>
      <c r="H1796" s="384">
        <v>0</v>
      </c>
      <c r="I1796" s="384">
        <v>0</v>
      </c>
      <c r="J1796" s="384">
        <v>0</v>
      </c>
      <c r="K1796" s="407">
        <f t="shared" si="27"/>
        <v>0</v>
      </c>
    </row>
    <row r="1797" spans="3:11" hidden="1" x14ac:dyDescent="0.25">
      <c r="C1797" s="383">
        <v>0</v>
      </c>
      <c r="D1797" s="385"/>
      <c r="E1797" s="382">
        <v>0</v>
      </c>
      <c r="F1797" s="383">
        <v>0</v>
      </c>
      <c r="G1797" s="383">
        <v>0</v>
      </c>
      <c r="H1797" s="384">
        <v>0</v>
      </c>
      <c r="I1797" s="384">
        <v>0</v>
      </c>
      <c r="J1797" s="384">
        <v>0</v>
      </c>
      <c r="K1797" s="407">
        <f t="shared" si="27"/>
        <v>0</v>
      </c>
    </row>
    <row r="1798" spans="3:11" hidden="1" x14ac:dyDescent="0.25">
      <c r="C1798" s="383">
        <v>0</v>
      </c>
      <c r="D1798" s="385"/>
      <c r="E1798" s="382">
        <v>0</v>
      </c>
      <c r="F1798" s="383">
        <v>0</v>
      </c>
      <c r="G1798" s="383">
        <v>0</v>
      </c>
      <c r="H1798" s="384">
        <v>0</v>
      </c>
      <c r="I1798" s="384">
        <v>0</v>
      </c>
      <c r="J1798" s="384">
        <v>0</v>
      </c>
      <c r="K1798" s="407">
        <f t="shared" si="27"/>
        <v>0</v>
      </c>
    </row>
    <row r="1799" spans="3:11" hidden="1" x14ac:dyDescent="0.25">
      <c r="C1799" s="383">
        <v>0</v>
      </c>
      <c r="D1799" s="385"/>
      <c r="E1799" s="382">
        <v>0</v>
      </c>
      <c r="F1799" s="383">
        <v>0</v>
      </c>
      <c r="G1799" s="383">
        <v>0</v>
      </c>
      <c r="H1799" s="384">
        <v>0</v>
      </c>
      <c r="I1799" s="384">
        <v>0</v>
      </c>
      <c r="J1799" s="384">
        <v>0</v>
      </c>
      <c r="K1799" s="407">
        <f t="shared" si="27"/>
        <v>0</v>
      </c>
    </row>
    <row r="1800" spans="3:11" hidden="1" x14ac:dyDescent="0.25">
      <c r="C1800" s="383">
        <v>0</v>
      </c>
      <c r="D1800" s="385"/>
      <c r="E1800" s="382">
        <v>0</v>
      </c>
      <c r="F1800" s="383">
        <v>0</v>
      </c>
      <c r="G1800" s="383">
        <v>0</v>
      </c>
      <c r="H1800" s="384">
        <v>0</v>
      </c>
      <c r="I1800" s="384">
        <v>0</v>
      </c>
      <c r="J1800" s="384">
        <v>0</v>
      </c>
      <c r="K1800" s="407">
        <f t="shared" si="27"/>
        <v>0</v>
      </c>
    </row>
    <row r="1801" spans="3:11" hidden="1" x14ac:dyDescent="0.25">
      <c r="C1801" s="383">
        <v>0</v>
      </c>
      <c r="D1801" s="385"/>
      <c r="E1801" s="382">
        <v>0</v>
      </c>
      <c r="F1801" s="383">
        <v>0</v>
      </c>
      <c r="G1801" s="383">
        <v>0</v>
      </c>
      <c r="H1801" s="384">
        <v>0</v>
      </c>
      <c r="I1801" s="384">
        <v>0</v>
      </c>
      <c r="J1801" s="384">
        <v>0</v>
      </c>
      <c r="K1801" s="407">
        <f t="shared" si="27"/>
        <v>0</v>
      </c>
    </row>
    <row r="1802" spans="3:11" hidden="1" x14ac:dyDescent="0.25">
      <c r="C1802" s="383">
        <v>0</v>
      </c>
      <c r="D1802" s="385"/>
      <c r="E1802" s="382">
        <v>0</v>
      </c>
      <c r="F1802" s="383">
        <v>0</v>
      </c>
      <c r="G1802" s="383">
        <v>0</v>
      </c>
      <c r="H1802" s="384">
        <v>0</v>
      </c>
      <c r="I1802" s="384">
        <v>0</v>
      </c>
      <c r="J1802" s="384">
        <v>0</v>
      </c>
      <c r="K1802" s="407">
        <f t="shared" si="27"/>
        <v>0</v>
      </c>
    </row>
    <row r="1803" spans="3:11" hidden="1" x14ac:dyDescent="0.25">
      <c r="C1803" s="383">
        <v>0</v>
      </c>
      <c r="D1803" s="385"/>
      <c r="E1803" s="382">
        <v>0</v>
      </c>
      <c r="F1803" s="383">
        <v>0</v>
      </c>
      <c r="G1803" s="383">
        <v>0</v>
      </c>
      <c r="H1803" s="384">
        <v>0</v>
      </c>
      <c r="I1803" s="384">
        <v>0</v>
      </c>
      <c r="J1803" s="384">
        <v>0</v>
      </c>
      <c r="K1803" s="407">
        <f t="shared" si="27"/>
        <v>0</v>
      </c>
    </row>
    <row r="1804" spans="3:11" hidden="1" x14ac:dyDescent="0.25">
      <c r="C1804" s="383">
        <v>0</v>
      </c>
      <c r="D1804" s="385"/>
      <c r="E1804" s="382">
        <v>0</v>
      </c>
      <c r="F1804" s="383">
        <v>0</v>
      </c>
      <c r="G1804" s="383">
        <v>0</v>
      </c>
      <c r="H1804" s="384">
        <v>0</v>
      </c>
      <c r="I1804" s="384">
        <v>0</v>
      </c>
      <c r="J1804" s="384">
        <v>0</v>
      </c>
      <c r="K1804" s="407">
        <f t="shared" si="27"/>
        <v>0</v>
      </c>
    </row>
    <row r="1805" spans="3:11" hidden="1" x14ac:dyDescent="0.25">
      <c r="C1805" s="383">
        <v>0</v>
      </c>
      <c r="D1805" s="385"/>
      <c r="E1805" s="382">
        <v>0</v>
      </c>
      <c r="F1805" s="383">
        <v>0</v>
      </c>
      <c r="G1805" s="383">
        <v>0</v>
      </c>
      <c r="H1805" s="384">
        <v>0</v>
      </c>
      <c r="I1805" s="384">
        <v>0</v>
      </c>
      <c r="J1805" s="384">
        <v>0</v>
      </c>
      <c r="K1805" s="407">
        <f t="shared" si="27"/>
        <v>0</v>
      </c>
    </row>
    <row r="1806" spans="3:11" hidden="1" x14ac:dyDescent="0.25">
      <c r="C1806" s="383">
        <v>0</v>
      </c>
      <c r="D1806" s="385"/>
      <c r="E1806" s="382">
        <v>0</v>
      </c>
      <c r="F1806" s="383">
        <v>0</v>
      </c>
      <c r="G1806" s="383">
        <v>0</v>
      </c>
      <c r="H1806" s="384">
        <v>0</v>
      </c>
      <c r="I1806" s="384">
        <v>0</v>
      </c>
      <c r="J1806" s="384">
        <v>0</v>
      </c>
      <c r="K1806" s="407">
        <f t="shared" si="27"/>
        <v>0</v>
      </c>
    </row>
    <row r="1807" spans="3:11" hidden="1" x14ac:dyDescent="0.25">
      <c r="C1807" s="383">
        <v>0</v>
      </c>
      <c r="D1807" s="385"/>
      <c r="E1807" s="382">
        <v>0</v>
      </c>
      <c r="F1807" s="383">
        <v>0</v>
      </c>
      <c r="G1807" s="383">
        <v>0</v>
      </c>
      <c r="H1807" s="384">
        <v>0</v>
      </c>
      <c r="I1807" s="384">
        <v>0</v>
      </c>
      <c r="J1807" s="384">
        <v>0</v>
      </c>
      <c r="K1807" s="407">
        <f t="shared" si="27"/>
        <v>0</v>
      </c>
    </row>
    <row r="1808" spans="3:11" hidden="1" x14ac:dyDescent="0.25">
      <c r="C1808" s="383">
        <v>0</v>
      </c>
      <c r="D1808" s="385"/>
      <c r="E1808" s="382">
        <v>0</v>
      </c>
      <c r="F1808" s="383">
        <v>0</v>
      </c>
      <c r="G1808" s="383">
        <v>0</v>
      </c>
      <c r="H1808" s="384">
        <v>0</v>
      </c>
      <c r="I1808" s="384">
        <v>0</v>
      </c>
      <c r="J1808" s="384">
        <v>0</v>
      </c>
      <c r="K1808" s="407">
        <f t="shared" ref="K1808:K1871" si="28">IF(E1808&gt;0,1,0)</f>
        <v>0</v>
      </c>
    </row>
    <row r="1809" spans="3:11" hidden="1" x14ac:dyDescent="0.25">
      <c r="C1809" s="383">
        <v>0</v>
      </c>
      <c r="D1809" s="385"/>
      <c r="E1809" s="382">
        <v>0</v>
      </c>
      <c r="F1809" s="383">
        <v>0</v>
      </c>
      <c r="G1809" s="383">
        <v>0</v>
      </c>
      <c r="H1809" s="384">
        <v>0</v>
      </c>
      <c r="I1809" s="384">
        <v>0</v>
      </c>
      <c r="J1809" s="384">
        <v>0</v>
      </c>
      <c r="K1809" s="407">
        <f t="shared" si="28"/>
        <v>0</v>
      </c>
    </row>
    <row r="1810" spans="3:11" hidden="1" x14ac:dyDescent="0.25">
      <c r="C1810" s="383">
        <v>0</v>
      </c>
      <c r="D1810" s="385"/>
      <c r="E1810" s="382">
        <v>0</v>
      </c>
      <c r="F1810" s="383">
        <v>0</v>
      </c>
      <c r="G1810" s="383">
        <v>0</v>
      </c>
      <c r="H1810" s="384">
        <v>0</v>
      </c>
      <c r="I1810" s="384">
        <v>0</v>
      </c>
      <c r="J1810" s="384">
        <v>0</v>
      </c>
      <c r="K1810" s="407">
        <f t="shared" si="28"/>
        <v>0</v>
      </c>
    </row>
    <row r="1811" spans="3:11" hidden="1" x14ac:dyDescent="0.25">
      <c r="C1811" s="383">
        <v>0</v>
      </c>
      <c r="D1811" s="385"/>
      <c r="E1811" s="382">
        <v>0</v>
      </c>
      <c r="F1811" s="383">
        <v>0</v>
      </c>
      <c r="G1811" s="383">
        <v>0</v>
      </c>
      <c r="H1811" s="384">
        <v>0</v>
      </c>
      <c r="I1811" s="384">
        <v>0</v>
      </c>
      <c r="J1811" s="384">
        <v>0</v>
      </c>
      <c r="K1811" s="407">
        <f t="shared" si="28"/>
        <v>0</v>
      </c>
    </row>
    <row r="1812" spans="3:11" hidden="1" x14ac:dyDescent="0.25">
      <c r="C1812" s="383">
        <v>0</v>
      </c>
      <c r="D1812" s="385"/>
      <c r="E1812" s="382">
        <v>0</v>
      </c>
      <c r="F1812" s="383">
        <v>0</v>
      </c>
      <c r="G1812" s="383">
        <v>0</v>
      </c>
      <c r="H1812" s="384">
        <v>0</v>
      </c>
      <c r="I1812" s="384">
        <v>0</v>
      </c>
      <c r="J1812" s="384">
        <v>0</v>
      </c>
      <c r="K1812" s="407">
        <f t="shared" si="28"/>
        <v>0</v>
      </c>
    </row>
    <row r="1813" spans="3:11" hidden="1" x14ac:dyDescent="0.25">
      <c r="C1813" s="383">
        <v>0</v>
      </c>
      <c r="D1813" s="385"/>
      <c r="E1813" s="382">
        <v>0</v>
      </c>
      <c r="F1813" s="383">
        <v>0</v>
      </c>
      <c r="G1813" s="383">
        <v>0</v>
      </c>
      <c r="H1813" s="384">
        <v>0</v>
      </c>
      <c r="I1813" s="384">
        <v>0</v>
      </c>
      <c r="J1813" s="384">
        <v>0</v>
      </c>
      <c r="K1813" s="407">
        <f t="shared" si="28"/>
        <v>0</v>
      </c>
    </row>
    <row r="1814" spans="3:11" hidden="1" x14ac:dyDescent="0.25">
      <c r="C1814" s="383">
        <v>0</v>
      </c>
      <c r="D1814" s="385"/>
      <c r="E1814" s="382">
        <v>0</v>
      </c>
      <c r="F1814" s="383">
        <v>0</v>
      </c>
      <c r="G1814" s="383">
        <v>0</v>
      </c>
      <c r="H1814" s="384">
        <v>0</v>
      </c>
      <c r="I1814" s="384">
        <v>0</v>
      </c>
      <c r="J1814" s="384">
        <v>0</v>
      </c>
      <c r="K1814" s="407">
        <f t="shared" si="28"/>
        <v>0</v>
      </c>
    </row>
    <row r="1815" spans="3:11" hidden="1" x14ac:dyDescent="0.25">
      <c r="C1815" s="383">
        <v>0</v>
      </c>
      <c r="D1815" s="385"/>
      <c r="E1815" s="382">
        <v>0</v>
      </c>
      <c r="F1815" s="383">
        <v>0</v>
      </c>
      <c r="G1815" s="383">
        <v>0</v>
      </c>
      <c r="H1815" s="384">
        <v>0</v>
      </c>
      <c r="I1815" s="384">
        <v>0</v>
      </c>
      <c r="J1815" s="384">
        <v>0</v>
      </c>
      <c r="K1815" s="407">
        <f t="shared" si="28"/>
        <v>0</v>
      </c>
    </row>
    <row r="1816" spans="3:11" hidden="1" x14ac:dyDescent="0.25">
      <c r="C1816" s="383">
        <v>0</v>
      </c>
      <c r="D1816" s="385"/>
      <c r="E1816" s="382">
        <v>0</v>
      </c>
      <c r="F1816" s="383">
        <v>0</v>
      </c>
      <c r="G1816" s="383">
        <v>0</v>
      </c>
      <c r="H1816" s="384">
        <v>0</v>
      </c>
      <c r="I1816" s="384">
        <v>0</v>
      </c>
      <c r="J1816" s="384">
        <v>0</v>
      </c>
      <c r="K1816" s="407">
        <f t="shared" si="28"/>
        <v>0</v>
      </c>
    </row>
    <row r="1817" spans="3:11" hidden="1" x14ac:dyDescent="0.25">
      <c r="C1817" s="383">
        <v>0</v>
      </c>
      <c r="D1817" s="385"/>
      <c r="E1817" s="382">
        <v>0</v>
      </c>
      <c r="F1817" s="383">
        <v>0</v>
      </c>
      <c r="G1817" s="383">
        <v>0</v>
      </c>
      <c r="H1817" s="384">
        <v>0</v>
      </c>
      <c r="I1817" s="384">
        <v>0</v>
      </c>
      <c r="J1817" s="384">
        <v>0</v>
      </c>
      <c r="K1817" s="407">
        <f t="shared" si="28"/>
        <v>0</v>
      </c>
    </row>
    <row r="1818" spans="3:11" hidden="1" x14ac:dyDescent="0.25">
      <c r="C1818" s="383">
        <v>0</v>
      </c>
      <c r="D1818" s="385"/>
      <c r="E1818" s="382">
        <v>0</v>
      </c>
      <c r="F1818" s="383">
        <v>0</v>
      </c>
      <c r="G1818" s="383">
        <v>0</v>
      </c>
      <c r="H1818" s="384">
        <v>0</v>
      </c>
      <c r="I1818" s="384">
        <v>0</v>
      </c>
      <c r="J1818" s="384">
        <v>0</v>
      </c>
      <c r="K1818" s="407">
        <f t="shared" si="28"/>
        <v>0</v>
      </c>
    </row>
    <row r="1819" spans="3:11" hidden="1" x14ac:dyDescent="0.25">
      <c r="C1819" s="383">
        <v>0</v>
      </c>
      <c r="D1819" s="385"/>
      <c r="E1819" s="382">
        <v>0</v>
      </c>
      <c r="F1819" s="383">
        <v>0</v>
      </c>
      <c r="G1819" s="383">
        <v>0</v>
      </c>
      <c r="H1819" s="384">
        <v>0</v>
      </c>
      <c r="I1819" s="384">
        <v>0</v>
      </c>
      <c r="J1819" s="384">
        <v>0</v>
      </c>
      <c r="K1819" s="407">
        <f t="shared" si="28"/>
        <v>0</v>
      </c>
    </row>
    <row r="1820" spans="3:11" hidden="1" x14ac:dyDescent="0.25">
      <c r="C1820" s="383">
        <v>0</v>
      </c>
      <c r="D1820" s="385"/>
      <c r="E1820" s="382">
        <v>0</v>
      </c>
      <c r="F1820" s="383">
        <v>0</v>
      </c>
      <c r="G1820" s="383">
        <v>0</v>
      </c>
      <c r="H1820" s="384">
        <v>0</v>
      </c>
      <c r="I1820" s="384">
        <v>0</v>
      </c>
      <c r="J1820" s="384">
        <v>0</v>
      </c>
      <c r="K1820" s="407">
        <f t="shared" si="28"/>
        <v>0</v>
      </c>
    </row>
    <row r="1821" spans="3:11" hidden="1" x14ac:dyDescent="0.25">
      <c r="C1821" s="383">
        <v>0</v>
      </c>
      <c r="D1821" s="385"/>
      <c r="E1821" s="382">
        <v>0</v>
      </c>
      <c r="F1821" s="383">
        <v>0</v>
      </c>
      <c r="G1821" s="383">
        <v>0</v>
      </c>
      <c r="H1821" s="384">
        <v>0</v>
      </c>
      <c r="I1821" s="384">
        <v>0</v>
      </c>
      <c r="J1821" s="384">
        <v>0</v>
      </c>
      <c r="K1821" s="407">
        <f t="shared" si="28"/>
        <v>0</v>
      </c>
    </row>
    <row r="1822" spans="3:11" hidden="1" x14ac:dyDescent="0.25">
      <c r="C1822" s="383">
        <v>0</v>
      </c>
      <c r="D1822" s="385"/>
      <c r="E1822" s="382">
        <v>0</v>
      </c>
      <c r="F1822" s="383">
        <v>0</v>
      </c>
      <c r="G1822" s="383">
        <v>0</v>
      </c>
      <c r="H1822" s="384">
        <v>0</v>
      </c>
      <c r="I1822" s="384">
        <v>0</v>
      </c>
      <c r="J1822" s="384">
        <v>0</v>
      </c>
      <c r="K1822" s="407">
        <f t="shared" si="28"/>
        <v>0</v>
      </c>
    </row>
    <row r="1823" spans="3:11" hidden="1" x14ac:dyDescent="0.25">
      <c r="C1823" s="383">
        <v>0</v>
      </c>
      <c r="D1823" s="385"/>
      <c r="E1823" s="382">
        <v>0</v>
      </c>
      <c r="F1823" s="383">
        <v>0</v>
      </c>
      <c r="G1823" s="383">
        <v>0</v>
      </c>
      <c r="H1823" s="384">
        <v>0</v>
      </c>
      <c r="I1823" s="384">
        <v>0</v>
      </c>
      <c r="J1823" s="384">
        <v>0</v>
      </c>
      <c r="K1823" s="407">
        <f t="shared" si="28"/>
        <v>0</v>
      </c>
    </row>
    <row r="1824" spans="3:11" hidden="1" x14ac:dyDescent="0.25">
      <c r="C1824" s="383">
        <v>0</v>
      </c>
      <c r="D1824" s="385"/>
      <c r="E1824" s="382">
        <v>0</v>
      </c>
      <c r="F1824" s="383">
        <v>0</v>
      </c>
      <c r="G1824" s="383">
        <v>0</v>
      </c>
      <c r="H1824" s="384">
        <v>0</v>
      </c>
      <c r="I1824" s="384">
        <v>0</v>
      </c>
      <c r="J1824" s="384">
        <v>0</v>
      </c>
      <c r="K1824" s="407">
        <f t="shared" si="28"/>
        <v>0</v>
      </c>
    </row>
    <row r="1825" spans="3:11" hidden="1" x14ac:dyDescent="0.25">
      <c r="C1825" s="383">
        <v>0</v>
      </c>
      <c r="D1825" s="385"/>
      <c r="E1825" s="382">
        <v>0</v>
      </c>
      <c r="F1825" s="383">
        <v>0</v>
      </c>
      <c r="G1825" s="383">
        <v>0</v>
      </c>
      <c r="H1825" s="384">
        <v>0</v>
      </c>
      <c r="I1825" s="384">
        <v>0</v>
      </c>
      <c r="J1825" s="384">
        <v>0</v>
      </c>
      <c r="K1825" s="407">
        <f t="shared" si="28"/>
        <v>0</v>
      </c>
    </row>
    <row r="1826" spans="3:11" hidden="1" x14ac:dyDescent="0.25">
      <c r="C1826" s="383">
        <v>0</v>
      </c>
      <c r="D1826" s="385"/>
      <c r="E1826" s="382">
        <v>0</v>
      </c>
      <c r="F1826" s="383">
        <v>0</v>
      </c>
      <c r="G1826" s="383">
        <v>0</v>
      </c>
      <c r="H1826" s="384">
        <v>0</v>
      </c>
      <c r="I1826" s="384">
        <v>0</v>
      </c>
      <c r="J1826" s="384">
        <v>0</v>
      </c>
      <c r="K1826" s="407">
        <f t="shared" si="28"/>
        <v>0</v>
      </c>
    </row>
    <row r="1827" spans="3:11" hidden="1" x14ac:dyDescent="0.25">
      <c r="C1827" s="383">
        <v>0</v>
      </c>
      <c r="D1827" s="385"/>
      <c r="E1827" s="382">
        <v>0</v>
      </c>
      <c r="F1827" s="383">
        <v>0</v>
      </c>
      <c r="G1827" s="383">
        <v>0</v>
      </c>
      <c r="H1827" s="384">
        <v>0</v>
      </c>
      <c r="I1827" s="384">
        <v>0</v>
      </c>
      <c r="J1827" s="384">
        <v>0</v>
      </c>
      <c r="K1827" s="407">
        <f t="shared" si="28"/>
        <v>0</v>
      </c>
    </row>
    <row r="1828" spans="3:11" hidden="1" x14ac:dyDescent="0.25">
      <c r="C1828" s="383">
        <v>0</v>
      </c>
      <c r="D1828" s="385"/>
      <c r="E1828" s="382">
        <v>0</v>
      </c>
      <c r="F1828" s="383">
        <v>0</v>
      </c>
      <c r="G1828" s="383">
        <v>0</v>
      </c>
      <c r="H1828" s="384">
        <v>0</v>
      </c>
      <c r="I1828" s="384">
        <v>0</v>
      </c>
      <c r="J1828" s="384">
        <v>0</v>
      </c>
      <c r="K1828" s="407">
        <f t="shared" si="28"/>
        <v>0</v>
      </c>
    </row>
    <row r="1829" spans="3:11" hidden="1" x14ac:dyDescent="0.25">
      <c r="C1829" s="383">
        <v>0</v>
      </c>
      <c r="D1829" s="385"/>
      <c r="E1829" s="382">
        <v>0</v>
      </c>
      <c r="F1829" s="383">
        <v>0</v>
      </c>
      <c r="G1829" s="383">
        <v>0</v>
      </c>
      <c r="H1829" s="384">
        <v>0</v>
      </c>
      <c r="I1829" s="384">
        <v>0</v>
      </c>
      <c r="J1829" s="384">
        <v>0</v>
      </c>
      <c r="K1829" s="407">
        <f t="shared" si="28"/>
        <v>0</v>
      </c>
    </row>
    <row r="1830" spans="3:11" hidden="1" x14ac:dyDescent="0.25">
      <c r="C1830" s="383">
        <v>0</v>
      </c>
      <c r="D1830" s="385"/>
      <c r="E1830" s="382">
        <v>0</v>
      </c>
      <c r="F1830" s="383">
        <v>0</v>
      </c>
      <c r="G1830" s="383">
        <v>0</v>
      </c>
      <c r="H1830" s="384">
        <v>0</v>
      </c>
      <c r="I1830" s="384">
        <v>0</v>
      </c>
      <c r="J1830" s="384">
        <v>0</v>
      </c>
      <c r="K1830" s="407">
        <f t="shared" si="28"/>
        <v>0</v>
      </c>
    </row>
    <row r="1831" spans="3:11" hidden="1" x14ac:dyDescent="0.25">
      <c r="C1831" s="383">
        <v>0</v>
      </c>
      <c r="D1831" s="385"/>
      <c r="E1831" s="382">
        <v>0</v>
      </c>
      <c r="F1831" s="383">
        <v>0</v>
      </c>
      <c r="G1831" s="383">
        <v>0</v>
      </c>
      <c r="H1831" s="384">
        <v>0</v>
      </c>
      <c r="I1831" s="384">
        <v>0</v>
      </c>
      <c r="J1831" s="384">
        <v>0</v>
      </c>
      <c r="K1831" s="407">
        <f t="shared" si="28"/>
        <v>0</v>
      </c>
    </row>
    <row r="1832" spans="3:11" hidden="1" x14ac:dyDescent="0.25">
      <c r="C1832" s="383">
        <v>0</v>
      </c>
      <c r="D1832" s="385"/>
      <c r="E1832" s="382">
        <v>0</v>
      </c>
      <c r="F1832" s="383">
        <v>0</v>
      </c>
      <c r="G1832" s="383">
        <v>0</v>
      </c>
      <c r="H1832" s="384">
        <v>0</v>
      </c>
      <c r="I1832" s="384">
        <v>0</v>
      </c>
      <c r="J1832" s="384">
        <v>0</v>
      </c>
      <c r="K1832" s="407">
        <f t="shared" si="28"/>
        <v>0</v>
      </c>
    </row>
    <row r="1833" spans="3:11" hidden="1" x14ac:dyDescent="0.25">
      <c r="C1833" s="383">
        <v>0</v>
      </c>
      <c r="D1833" s="385"/>
      <c r="E1833" s="382">
        <v>0</v>
      </c>
      <c r="F1833" s="383">
        <v>0</v>
      </c>
      <c r="G1833" s="383">
        <v>0</v>
      </c>
      <c r="H1833" s="384">
        <v>0</v>
      </c>
      <c r="I1833" s="384">
        <v>0</v>
      </c>
      <c r="J1833" s="384">
        <v>0</v>
      </c>
      <c r="K1833" s="407">
        <f t="shared" si="28"/>
        <v>0</v>
      </c>
    </row>
    <row r="1834" spans="3:11" hidden="1" x14ac:dyDescent="0.25">
      <c r="C1834" s="383">
        <v>0</v>
      </c>
      <c r="D1834" s="385"/>
      <c r="E1834" s="382">
        <v>0</v>
      </c>
      <c r="F1834" s="383">
        <v>0</v>
      </c>
      <c r="G1834" s="383">
        <v>0</v>
      </c>
      <c r="H1834" s="384">
        <v>0</v>
      </c>
      <c r="I1834" s="384">
        <v>0</v>
      </c>
      <c r="J1834" s="384">
        <v>0</v>
      </c>
      <c r="K1834" s="407">
        <f t="shared" si="28"/>
        <v>0</v>
      </c>
    </row>
    <row r="1835" spans="3:11" hidden="1" x14ac:dyDescent="0.25">
      <c r="C1835" s="383">
        <v>0</v>
      </c>
      <c r="D1835" s="385"/>
      <c r="E1835" s="382">
        <v>0</v>
      </c>
      <c r="F1835" s="383">
        <v>0</v>
      </c>
      <c r="G1835" s="383">
        <v>0</v>
      </c>
      <c r="H1835" s="384">
        <v>0</v>
      </c>
      <c r="I1835" s="384">
        <v>0</v>
      </c>
      <c r="J1835" s="384">
        <v>0</v>
      </c>
      <c r="K1835" s="407">
        <f t="shared" si="28"/>
        <v>0</v>
      </c>
    </row>
    <row r="1836" spans="3:11" hidden="1" x14ac:dyDescent="0.25">
      <c r="C1836" s="383">
        <v>0</v>
      </c>
      <c r="D1836" s="385"/>
      <c r="E1836" s="382">
        <v>0</v>
      </c>
      <c r="F1836" s="383">
        <v>0</v>
      </c>
      <c r="G1836" s="383">
        <v>0</v>
      </c>
      <c r="H1836" s="384">
        <v>0</v>
      </c>
      <c r="I1836" s="384">
        <v>0</v>
      </c>
      <c r="J1836" s="384">
        <v>0</v>
      </c>
      <c r="K1836" s="407">
        <f t="shared" si="28"/>
        <v>0</v>
      </c>
    </row>
    <row r="1837" spans="3:11" hidden="1" x14ac:dyDescent="0.25">
      <c r="C1837" s="383">
        <v>0</v>
      </c>
      <c r="D1837" s="385"/>
      <c r="E1837" s="382">
        <v>0</v>
      </c>
      <c r="F1837" s="383">
        <v>0</v>
      </c>
      <c r="G1837" s="383">
        <v>0</v>
      </c>
      <c r="H1837" s="384">
        <v>0</v>
      </c>
      <c r="I1837" s="384">
        <v>0</v>
      </c>
      <c r="J1837" s="384">
        <v>0</v>
      </c>
      <c r="K1837" s="407">
        <f t="shared" si="28"/>
        <v>0</v>
      </c>
    </row>
    <row r="1838" spans="3:11" hidden="1" x14ac:dyDescent="0.25">
      <c r="C1838" s="383">
        <v>0</v>
      </c>
      <c r="D1838" s="385"/>
      <c r="E1838" s="382">
        <v>0</v>
      </c>
      <c r="F1838" s="383">
        <v>0</v>
      </c>
      <c r="G1838" s="383">
        <v>0</v>
      </c>
      <c r="H1838" s="384">
        <v>0</v>
      </c>
      <c r="I1838" s="384">
        <v>0</v>
      </c>
      <c r="J1838" s="384">
        <v>0</v>
      </c>
      <c r="K1838" s="407">
        <f t="shared" si="28"/>
        <v>0</v>
      </c>
    </row>
    <row r="1839" spans="3:11" hidden="1" x14ac:dyDescent="0.25">
      <c r="C1839" s="383">
        <v>0</v>
      </c>
      <c r="D1839" s="385"/>
      <c r="E1839" s="382">
        <v>0</v>
      </c>
      <c r="F1839" s="383">
        <v>0</v>
      </c>
      <c r="G1839" s="383">
        <v>0</v>
      </c>
      <c r="H1839" s="384">
        <v>0</v>
      </c>
      <c r="I1839" s="384">
        <v>0</v>
      </c>
      <c r="J1839" s="384">
        <v>0</v>
      </c>
      <c r="K1839" s="407">
        <f t="shared" si="28"/>
        <v>0</v>
      </c>
    </row>
    <row r="1840" spans="3:11" hidden="1" x14ac:dyDescent="0.25">
      <c r="C1840" s="383">
        <v>0</v>
      </c>
      <c r="D1840" s="385"/>
      <c r="E1840" s="382">
        <v>0</v>
      </c>
      <c r="F1840" s="383">
        <v>0</v>
      </c>
      <c r="G1840" s="383">
        <v>0</v>
      </c>
      <c r="H1840" s="384">
        <v>0</v>
      </c>
      <c r="I1840" s="384">
        <v>0</v>
      </c>
      <c r="J1840" s="384">
        <v>0</v>
      </c>
      <c r="K1840" s="407">
        <f t="shared" si="28"/>
        <v>0</v>
      </c>
    </row>
    <row r="1841" spans="3:11" hidden="1" x14ac:dyDescent="0.25">
      <c r="C1841" s="383">
        <v>0</v>
      </c>
      <c r="D1841" s="385"/>
      <c r="E1841" s="382">
        <v>0</v>
      </c>
      <c r="F1841" s="383">
        <v>0</v>
      </c>
      <c r="G1841" s="383">
        <v>0</v>
      </c>
      <c r="H1841" s="384">
        <v>0</v>
      </c>
      <c r="I1841" s="384">
        <v>0</v>
      </c>
      <c r="J1841" s="384">
        <v>0</v>
      </c>
      <c r="K1841" s="407">
        <f t="shared" si="28"/>
        <v>0</v>
      </c>
    </row>
    <row r="1842" spans="3:11" hidden="1" x14ac:dyDescent="0.25">
      <c r="C1842" s="383">
        <v>0</v>
      </c>
      <c r="D1842" s="385"/>
      <c r="E1842" s="382">
        <v>0</v>
      </c>
      <c r="F1842" s="383">
        <v>0</v>
      </c>
      <c r="G1842" s="383">
        <v>0</v>
      </c>
      <c r="H1842" s="384">
        <v>0</v>
      </c>
      <c r="I1842" s="384">
        <v>0</v>
      </c>
      <c r="J1842" s="384">
        <v>0</v>
      </c>
      <c r="K1842" s="407">
        <f t="shared" si="28"/>
        <v>0</v>
      </c>
    </row>
    <row r="1843" spans="3:11" hidden="1" x14ac:dyDescent="0.25">
      <c r="C1843" s="383">
        <v>0</v>
      </c>
      <c r="D1843" s="385"/>
      <c r="E1843" s="382">
        <v>0</v>
      </c>
      <c r="F1843" s="383">
        <v>0</v>
      </c>
      <c r="G1843" s="383">
        <v>0</v>
      </c>
      <c r="H1843" s="384">
        <v>0</v>
      </c>
      <c r="I1843" s="384">
        <v>0</v>
      </c>
      <c r="J1843" s="384">
        <v>0</v>
      </c>
      <c r="K1843" s="407">
        <f t="shared" si="28"/>
        <v>0</v>
      </c>
    </row>
    <row r="1844" spans="3:11" hidden="1" x14ac:dyDescent="0.25">
      <c r="C1844" s="383">
        <v>0</v>
      </c>
      <c r="D1844" s="385"/>
      <c r="E1844" s="382">
        <v>0</v>
      </c>
      <c r="F1844" s="383">
        <v>0</v>
      </c>
      <c r="G1844" s="383">
        <v>0</v>
      </c>
      <c r="H1844" s="384">
        <v>0</v>
      </c>
      <c r="I1844" s="384">
        <v>0</v>
      </c>
      <c r="J1844" s="384">
        <v>0</v>
      </c>
      <c r="K1844" s="407">
        <f t="shared" si="28"/>
        <v>0</v>
      </c>
    </row>
    <row r="1845" spans="3:11" hidden="1" x14ac:dyDescent="0.25">
      <c r="C1845" s="383">
        <v>0</v>
      </c>
      <c r="D1845" s="385"/>
      <c r="E1845" s="382">
        <v>0</v>
      </c>
      <c r="F1845" s="383">
        <v>0</v>
      </c>
      <c r="G1845" s="383">
        <v>0</v>
      </c>
      <c r="H1845" s="384">
        <v>0</v>
      </c>
      <c r="I1845" s="384">
        <v>0</v>
      </c>
      <c r="J1845" s="384">
        <v>0</v>
      </c>
      <c r="K1845" s="407">
        <f t="shared" si="28"/>
        <v>0</v>
      </c>
    </row>
    <row r="1846" spans="3:11" hidden="1" x14ac:dyDescent="0.25">
      <c r="C1846" s="383">
        <v>0</v>
      </c>
      <c r="D1846" s="385"/>
      <c r="E1846" s="382">
        <v>0</v>
      </c>
      <c r="F1846" s="383">
        <v>0</v>
      </c>
      <c r="G1846" s="383">
        <v>0</v>
      </c>
      <c r="H1846" s="384">
        <v>0</v>
      </c>
      <c r="I1846" s="384">
        <v>0</v>
      </c>
      <c r="J1846" s="384">
        <v>0</v>
      </c>
      <c r="K1846" s="407">
        <f t="shared" si="28"/>
        <v>0</v>
      </c>
    </row>
    <row r="1847" spans="3:11" hidden="1" x14ac:dyDescent="0.25">
      <c r="C1847" s="383">
        <v>0</v>
      </c>
      <c r="D1847" s="385"/>
      <c r="E1847" s="382">
        <v>0</v>
      </c>
      <c r="F1847" s="383">
        <v>0</v>
      </c>
      <c r="G1847" s="383">
        <v>0</v>
      </c>
      <c r="H1847" s="384">
        <v>0</v>
      </c>
      <c r="I1847" s="384">
        <v>0</v>
      </c>
      <c r="J1847" s="384">
        <v>0</v>
      </c>
      <c r="K1847" s="407">
        <f t="shared" si="28"/>
        <v>0</v>
      </c>
    </row>
    <row r="1848" spans="3:11" hidden="1" x14ac:dyDescent="0.25">
      <c r="C1848" s="383">
        <v>0</v>
      </c>
      <c r="D1848" s="385"/>
      <c r="E1848" s="382">
        <v>0</v>
      </c>
      <c r="F1848" s="383">
        <v>0</v>
      </c>
      <c r="G1848" s="383">
        <v>0</v>
      </c>
      <c r="H1848" s="384">
        <v>0</v>
      </c>
      <c r="I1848" s="384">
        <v>0</v>
      </c>
      <c r="J1848" s="384">
        <v>0</v>
      </c>
      <c r="K1848" s="407">
        <f t="shared" si="28"/>
        <v>0</v>
      </c>
    </row>
    <row r="1849" spans="3:11" hidden="1" x14ac:dyDescent="0.25">
      <c r="C1849" s="383">
        <v>0</v>
      </c>
      <c r="D1849" s="385"/>
      <c r="E1849" s="382">
        <v>0</v>
      </c>
      <c r="F1849" s="383">
        <v>0</v>
      </c>
      <c r="G1849" s="383">
        <v>0</v>
      </c>
      <c r="H1849" s="384">
        <v>0</v>
      </c>
      <c r="I1849" s="384">
        <v>0</v>
      </c>
      <c r="J1849" s="384">
        <v>0</v>
      </c>
      <c r="K1849" s="407">
        <f t="shared" si="28"/>
        <v>0</v>
      </c>
    </row>
    <row r="1850" spans="3:11" hidden="1" x14ac:dyDescent="0.25">
      <c r="C1850" s="383">
        <v>0</v>
      </c>
      <c r="D1850" s="385"/>
      <c r="E1850" s="382">
        <v>0</v>
      </c>
      <c r="F1850" s="383">
        <v>0</v>
      </c>
      <c r="G1850" s="383">
        <v>0</v>
      </c>
      <c r="H1850" s="384">
        <v>0</v>
      </c>
      <c r="I1850" s="384">
        <v>0</v>
      </c>
      <c r="J1850" s="384">
        <v>0</v>
      </c>
      <c r="K1850" s="407">
        <f t="shared" si="28"/>
        <v>0</v>
      </c>
    </row>
    <row r="1851" spans="3:11" hidden="1" x14ac:dyDescent="0.25">
      <c r="C1851" s="383">
        <v>0</v>
      </c>
      <c r="D1851" s="385"/>
      <c r="E1851" s="382">
        <v>0</v>
      </c>
      <c r="F1851" s="383">
        <v>0</v>
      </c>
      <c r="G1851" s="383">
        <v>0</v>
      </c>
      <c r="H1851" s="384">
        <v>0</v>
      </c>
      <c r="I1851" s="384">
        <v>0</v>
      </c>
      <c r="J1851" s="384">
        <v>0</v>
      </c>
      <c r="K1851" s="407">
        <f t="shared" si="28"/>
        <v>0</v>
      </c>
    </row>
    <row r="1852" spans="3:11" hidden="1" x14ac:dyDescent="0.25">
      <c r="C1852" s="383">
        <v>0</v>
      </c>
      <c r="D1852" s="385"/>
      <c r="E1852" s="382">
        <v>0</v>
      </c>
      <c r="F1852" s="383">
        <v>0</v>
      </c>
      <c r="G1852" s="383">
        <v>0</v>
      </c>
      <c r="H1852" s="384">
        <v>0</v>
      </c>
      <c r="I1852" s="384">
        <v>0</v>
      </c>
      <c r="J1852" s="384">
        <v>0</v>
      </c>
      <c r="K1852" s="407">
        <f t="shared" si="28"/>
        <v>0</v>
      </c>
    </row>
    <row r="1853" spans="3:11" hidden="1" x14ac:dyDescent="0.25">
      <c r="C1853" s="383">
        <v>0</v>
      </c>
      <c r="D1853" s="385"/>
      <c r="E1853" s="382">
        <v>0</v>
      </c>
      <c r="F1853" s="383">
        <v>0</v>
      </c>
      <c r="G1853" s="383">
        <v>0</v>
      </c>
      <c r="H1853" s="384">
        <v>0</v>
      </c>
      <c r="I1853" s="384">
        <v>0</v>
      </c>
      <c r="J1853" s="384">
        <v>0</v>
      </c>
      <c r="K1853" s="407">
        <f t="shared" si="28"/>
        <v>0</v>
      </c>
    </row>
    <row r="1854" spans="3:11" hidden="1" x14ac:dyDescent="0.25">
      <c r="C1854" s="383">
        <v>0</v>
      </c>
      <c r="D1854" s="385"/>
      <c r="E1854" s="382">
        <v>0</v>
      </c>
      <c r="F1854" s="383">
        <v>0</v>
      </c>
      <c r="G1854" s="383">
        <v>0</v>
      </c>
      <c r="H1854" s="384">
        <v>0</v>
      </c>
      <c r="I1854" s="384">
        <v>0</v>
      </c>
      <c r="J1854" s="384">
        <v>0</v>
      </c>
      <c r="K1854" s="407">
        <f t="shared" si="28"/>
        <v>0</v>
      </c>
    </row>
    <row r="1855" spans="3:11" hidden="1" x14ac:dyDescent="0.25">
      <c r="C1855" s="383">
        <v>0</v>
      </c>
      <c r="D1855" s="385"/>
      <c r="E1855" s="382">
        <v>0</v>
      </c>
      <c r="F1855" s="383">
        <v>0</v>
      </c>
      <c r="G1855" s="383">
        <v>0</v>
      </c>
      <c r="H1855" s="384">
        <v>0</v>
      </c>
      <c r="I1855" s="384">
        <v>0</v>
      </c>
      <c r="J1855" s="384">
        <v>0</v>
      </c>
      <c r="K1855" s="407">
        <f t="shared" si="28"/>
        <v>0</v>
      </c>
    </row>
    <row r="1856" spans="3:11" hidden="1" x14ac:dyDescent="0.25">
      <c r="C1856" s="383">
        <v>0</v>
      </c>
      <c r="D1856" s="385"/>
      <c r="E1856" s="382">
        <v>0</v>
      </c>
      <c r="F1856" s="383">
        <v>0</v>
      </c>
      <c r="G1856" s="383">
        <v>0</v>
      </c>
      <c r="H1856" s="384">
        <v>0</v>
      </c>
      <c r="I1856" s="384">
        <v>0</v>
      </c>
      <c r="J1856" s="384">
        <v>0</v>
      </c>
      <c r="K1856" s="407">
        <f t="shared" si="28"/>
        <v>0</v>
      </c>
    </row>
    <row r="1857" spans="3:11" hidden="1" x14ac:dyDescent="0.25">
      <c r="C1857" s="383">
        <v>0</v>
      </c>
      <c r="D1857" s="385"/>
      <c r="E1857" s="382">
        <v>0</v>
      </c>
      <c r="F1857" s="383">
        <v>0</v>
      </c>
      <c r="G1857" s="383">
        <v>0</v>
      </c>
      <c r="H1857" s="384">
        <v>0</v>
      </c>
      <c r="I1857" s="384">
        <v>0</v>
      </c>
      <c r="J1857" s="384">
        <v>0</v>
      </c>
      <c r="K1857" s="407">
        <f t="shared" si="28"/>
        <v>0</v>
      </c>
    </row>
    <row r="1858" spans="3:11" hidden="1" x14ac:dyDescent="0.25">
      <c r="C1858" s="383">
        <v>0</v>
      </c>
      <c r="D1858" s="385"/>
      <c r="E1858" s="382">
        <v>0</v>
      </c>
      <c r="F1858" s="383">
        <v>0</v>
      </c>
      <c r="G1858" s="383">
        <v>0</v>
      </c>
      <c r="H1858" s="384">
        <v>0</v>
      </c>
      <c r="I1858" s="384">
        <v>0</v>
      </c>
      <c r="J1858" s="384">
        <v>0</v>
      </c>
      <c r="K1858" s="407">
        <f t="shared" si="28"/>
        <v>0</v>
      </c>
    </row>
    <row r="1859" spans="3:11" hidden="1" x14ac:dyDescent="0.25">
      <c r="C1859" s="383">
        <v>0</v>
      </c>
      <c r="D1859" s="385"/>
      <c r="E1859" s="382">
        <v>0</v>
      </c>
      <c r="F1859" s="383">
        <v>0</v>
      </c>
      <c r="G1859" s="383">
        <v>0</v>
      </c>
      <c r="H1859" s="384">
        <v>0</v>
      </c>
      <c r="I1859" s="384">
        <v>0</v>
      </c>
      <c r="J1859" s="384">
        <v>0</v>
      </c>
      <c r="K1859" s="407">
        <f t="shared" si="28"/>
        <v>0</v>
      </c>
    </row>
    <row r="1860" spans="3:11" hidden="1" x14ac:dyDescent="0.25">
      <c r="C1860" s="383">
        <v>0</v>
      </c>
      <c r="D1860" s="385"/>
      <c r="E1860" s="382">
        <v>0</v>
      </c>
      <c r="F1860" s="383">
        <v>0</v>
      </c>
      <c r="G1860" s="383">
        <v>0</v>
      </c>
      <c r="H1860" s="384">
        <v>0</v>
      </c>
      <c r="I1860" s="384">
        <v>0</v>
      </c>
      <c r="J1860" s="384">
        <v>0</v>
      </c>
      <c r="K1860" s="407">
        <f t="shared" si="28"/>
        <v>0</v>
      </c>
    </row>
    <row r="1861" spans="3:11" hidden="1" x14ac:dyDescent="0.25">
      <c r="C1861" s="383">
        <v>0</v>
      </c>
      <c r="D1861" s="385"/>
      <c r="E1861" s="382">
        <v>0</v>
      </c>
      <c r="F1861" s="383">
        <v>0</v>
      </c>
      <c r="G1861" s="383">
        <v>0</v>
      </c>
      <c r="H1861" s="384">
        <v>0</v>
      </c>
      <c r="I1861" s="384">
        <v>0</v>
      </c>
      <c r="J1861" s="384">
        <v>0</v>
      </c>
      <c r="K1861" s="407">
        <f t="shared" si="28"/>
        <v>0</v>
      </c>
    </row>
    <row r="1862" spans="3:11" hidden="1" x14ac:dyDescent="0.25">
      <c r="C1862" s="383">
        <v>0</v>
      </c>
      <c r="D1862" s="385"/>
      <c r="E1862" s="382">
        <v>0</v>
      </c>
      <c r="F1862" s="383">
        <v>0</v>
      </c>
      <c r="G1862" s="383">
        <v>0</v>
      </c>
      <c r="H1862" s="384">
        <v>0</v>
      </c>
      <c r="I1862" s="384">
        <v>0</v>
      </c>
      <c r="J1862" s="384">
        <v>0</v>
      </c>
      <c r="K1862" s="407">
        <f t="shared" si="28"/>
        <v>0</v>
      </c>
    </row>
    <row r="1863" spans="3:11" hidden="1" x14ac:dyDescent="0.25">
      <c r="C1863" s="383">
        <v>0</v>
      </c>
      <c r="D1863" s="385"/>
      <c r="E1863" s="382">
        <v>0</v>
      </c>
      <c r="F1863" s="383">
        <v>0</v>
      </c>
      <c r="G1863" s="383">
        <v>0</v>
      </c>
      <c r="H1863" s="384">
        <v>0</v>
      </c>
      <c r="I1863" s="384">
        <v>0</v>
      </c>
      <c r="J1863" s="384">
        <v>0</v>
      </c>
      <c r="K1863" s="407">
        <f t="shared" si="28"/>
        <v>0</v>
      </c>
    </row>
    <row r="1864" spans="3:11" hidden="1" x14ac:dyDescent="0.25">
      <c r="C1864" s="383">
        <v>0</v>
      </c>
      <c r="D1864" s="385"/>
      <c r="E1864" s="382">
        <v>0</v>
      </c>
      <c r="F1864" s="383">
        <v>0</v>
      </c>
      <c r="G1864" s="383">
        <v>0</v>
      </c>
      <c r="H1864" s="384">
        <v>0</v>
      </c>
      <c r="I1864" s="384">
        <v>0</v>
      </c>
      <c r="J1864" s="384">
        <v>0</v>
      </c>
      <c r="K1864" s="407">
        <f t="shared" si="28"/>
        <v>0</v>
      </c>
    </row>
    <row r="1865" spans="3:11" hidden="1" x14ac:dyDescent="0.25">
      <c r="C1865" s="383">
        <v>0</v>
      </c>
      <c r="D1865" s="385"/>
      <c r="E1865" s="382">
        <v>0</v>
      </c>
      <c r="F1865" s="383">
        <v>0</v>
      </c>
      <c r="G1865" s="383">
        <v>0</v>
      </c>
      <c r="H1865" s="384">
        <v>0</v>
      </c>
      <c r="I1865" s="384">
        <v>0</v>
      </c>
      <c r="J1865" s="384">
        <v>0</v>
      </c>
      <c r="K1865" s="407">
        <f t="shared" si="28"/>
        <v>0</v>
      </c>
    </row>
    <row r="1866" spans="3:11" hidden="1" x14ac:dyDescent="0.25">
      <c r="C1866" s="383">
        <v>0</v>
      </c>
      <c r="D1866" s="385"/>
      <c r="E1866" s="382">
        <v>0</v>
      </c>
      <c r="F1866" s="383">
        <v>0</v>
      </c>
      <c r="G1866" s="383">
        <v>0</v>
      </c>
      <c r="H1866" s="384">
        <v>0</v>
      </c>
      <c r="I1866" s="384">
        <v>0</v>
      </c>
      <c r="J1866" s="384">
        <v>0</v>
      </c>
      <c r="K1866" s="407">
        <f t="shared" si="28"/>
        <v>0</v>
      </c>
    </row>
    <row r="1867" spans="3:11" hidden="1" x14ac:dyDescent="0.25">
      <c r="C1867" s="383">
        <v>0</v>
      </c>
      <c r="D1867" s="385"/>
      <c r="E1867" s="382">
        <v>0</v>
      </c>
      <c r="F1867" s="383">
        <v>0</v>
      </c>
      <c r="G1867" s="383">
        <v>0</v>
      </c>
      <c r="H1867" s="384">
        <v>0</v>
      </c>
      <c r="I1867" s="384">
        <v>0</v>
      </c>
      <c r="J1867" s="384">
        <v>0</v>
      </c>
      <c r="K1867" s="407">
        <f t="shared" si="28"/>
        <v>0</v>
      </c>
    </row>
    <row r="1868" spans="3:11" hidden="1" x14ac:dyDescent="0.25">
      <c r="C1868" s="383">
        <v>0</v>
      </c>
      <c r="D1868" s="385"/>
      <c r="E1868" s="382">
        <v>0</v>
      </c>
      <c r="F1868" s="383">
        <v>0</v>
      </c>
      <c r="G1868" s="383">
        <v>0</v>
      </c>
      <c r="H1868" s="384">
        <v>0</v>
      </c>
      <c r="I1868" s="384">
        <v>0</v>
      </c>
      <c r="J1868" s="384">
        <v>0</v>
      </c>
      <c r="K1868" s="407">
        <f t="shared" si="28"/>
        <v>0</v>
      </c>
    </row>
    <row r="1869" spans="3:11" hidden="1" x14ac:dyDescent="0.25">
      <c r="C1869" s="383">
        <v>0</v>
      </c>
      <c r="D1869" s="385"/>
      <c r="E1869" s="382">
        <v>0</v>
      </c>
      <c r="F1869" s="383">
        <v>0</v>
      </c>
      <c r="G1869" s="383">
        <v>0</v>
      </c>
      <c r="H1869" s="384">
        <v>0</v>
      </c>
      <c r="I1869" s="384">
        <v>0</v>
      </c>
      <c r="J1869" s="384">
        <v>0</v>
      </c>
      <c r="K1869" s="407">
        <f t="shared" si="28"/>
        <v>0</v>
      </c>
    </row>
    <row r="1870" spans="3:11" hidden="1" x14ac:dyDescent="0.25">
      <c r="C1870" s="383">
        <v>0</v>
      </c>
      <c r="D1870" s="385"/>
      <c r="E1870" s="382">
        <v>0</v>
      </c>
      <c r="F1870" s="383">
        <v>0</v>
      </c>
      <c r="G1870" s="383">
        <v>0</v>
      </c>
      <c r="H1870" s="384">
        <v>0</v>
      </c>
      <c r="I1870" s="384">
        <v>0</v>
      </c>
      <c r="J1870" s="384">
        <v>0</v>
      </c>
      <c r="K1870" s="407">
        <f t="shared" si="28"/>
        <v>0</v>
      </c>
    </row>
    <row r="1871" spans="3:11" hidden="1" x14ac:dyDescent="0.25">
      <c r="C1871" s="383">
        <v>0</v>
      </c>
      <c r="D1871" s="385"/>
      <c r="E1871" s="382">
        <v>0</v>
      </c>
      <c r="F1871" s="383">
        <v>0</v>
      </c>
      <c r="G1871" s="383">
        <v>0</v>
      </c>
      <c r="H1871" s="384">
        <v>0</v>
      </c>
      <c r="I1871" s="384">
        <v>0</v>
      </c>
      <c r="J1871" s="384">
        <v>0</v>
      </c>
      <c r="K1871" s="407">
        <f t="shared" si="28"/>
        <v>0</v>
      </c>
    </row>
    <row r="1872" spans="3:11" hidden="1" x14ac:dyDescent="0.25">
      <c r="C1872" s="383">
        <v>0</v>
      </c>
      <c r="D1872" s="385"/>
      <c r="E1872" s="382">
        <v>0</v>
      </c>
      <c r="F1872" s="383">
        <v>0</v>
      </c>
      <c r="G1872" s="383">
        <v>0</v>
      </c>
      <c r="H1872" s="384">
        <v>0</v>
      </c>
      <c r="I1872" s="384">
        <v>0</v>
      </c>
      <c r="J1872" s="384">
        <v>0</v>
      </c>
      <c r="K1872" s="407">
        <f t="shared" ref="K1872:K1935" si="29">IF(E1872&gt;0,1,0)</f>
        <v>0</v>
      </c>
    </row>
    <row r="1873" spans="3:11" hidden="1" x14ac:dyDescent="0.25">
      <c r="C1873" s="383">
        <v>0</v>
      </c>
      <c r="D1873" s="385"/>
      <c r="E1873" s="382">
        <v>0</v>
      </c>
      <c r="F1873" s="383">
        <v>0</v>
      </c>
      <c r="G1873" s="383">
        <v>0</v>
      </c>
      <c r="H1873" s="384">
        <v>0</v>
      </c>
      <c r="I1873" s="384">
        <v>0</v>
      </c>
      <c r="J1873" s="384">
        <v>0</v>
      </c>
      <c r="K1873" s="407">
        <f t="shared" si="29"/>
        <v>0</v>
      </c>
    </row>
    <row r="1874" spans="3:11" hidden="1" x14ac:dyDescent="0.25">
      <c r="C1874" s="383">
        <v>0</v>
      </c>
      <c r="D1874" s="385"/>
      <c r="E1874" s="382">
        <v>0</v>
      </c>
      <c r="F1874" s="383">
        <v>0</v>
      </c>
      <c r="G1874" s="383">
        <v>0</v>
      </c>
      <c r="H1874" s="384">
        <v>0</v>
      </c>
      <c r="I1874" s="384">
        <v>0</v>
      </c>
      <c r="J1874" s="384">
        <v>0</v>
      </c>
      <c r="K1874" s="407">
        <f t="shared" si="29"/>
        <v>0</v>
      </c>
    </row>
    <row r="1875" spans="3:11" hidden="1" x14ac:dyDescent="0.25">
      <c r="C1875" s="383">
        <v>0</v>
      </c>
      <c r="D1875" s="385"/>
      <c r="E1875" s="382">
        <v>0</v>
      </c>
      <c r="F1875" s="383">
        <v>0</v>
      </c>
      <c r="G1875" s="383">
        <v>0</v>
      </c>
      <c r="H1875" s="384">
        <v>0</v>
      </c>
      <c r="I1875" s="384">
        <v>0</v>
      </c>
      <c r="J1875" s="384">
        <v>0</v>
      </c>
      <c r="K1875" s="407">
        <f t="shared" si="29"/>
        <v>0</v>
      </c>
    </row>
    <row r="1876" spans="3:11" hidden="1" x14ac:dyDescent="0.25">
      <c r="C1876" s="383">
        <v>0</v>
      </c>
      <c r="D1876" s="385"/>
      <c r="E1876" s="382">
        <v>0</v>
      </c>
      <c r="F1876" s="383">
        <v>0</v>
      </c>
      <c r="G1876" s="383">
        <v>0</v>
      </c>
      <c r="H1876" s="384">
        <v>0</v>
      </c>
      <c r="I1876" s="384">
        <v>0</v>
      </c>
      <c r="J1876" s="384">
        <v>0</v>
      </c>
      <c r="K1876" s="407">
        <f t="shared" si="29"/>
        <v>0</v>
      </c>
    </row>
    <row r="1877" spans="3:11" hidden="1" x14ac:dyDescent="0.25">
      <c r="C1877" s="383">
        <v>0</v>
      </c>
      <c r="D1877" s="385"/>
      <c r="E1877" s="382">
        <v>0</v>
      </c>
      <c r="F1877" s="383">
        <v>0</v>
      </c>
      <c r="G1877" s="383">
        <v>0</v>
      </c>
      <c r="H1877" s="384">
        <v>0</v>
      </c>
      <c r="I1877" s="384">
        <v>0</v>
      </c>
      <c r="J1877" s="384">
        <v>0</v>
      </c>
      <c r="K1877" s="407">
        <f t="shared" si="29"/>
        <v>0</v>
      </c>
    </row>
    <row r="1878" spans="3:11" hidden="1" x14ac:dyDescent="0.25">
      <c r="C1878" s="383">
        <v>0</v>
      </c>
      <c r="D1878" s="385"/>
      <c r="E1878" s="382">
        <v>0</v>
      </c>
      <c r="F1878" s="383">
        <v>0</v>
      </c>
      <c r="G1878" s="383">
        <v>0</v>
      </c>
      <c r="H1878" s="384">
        <v>0</v>
      </c>
      <c r="I1878" s="384">
        <v>0</v>
      </c>
      <c r="J1878" s="384">
        <v>0</v>
      </c>
      <c r="K1878" s="407">
        <f t="shared" si="29"/>
        <v>0</v>
      </c>
    </row>
    <row r="1879" spans="3:11" hidden="1" x14ac:dyDescent="0.25">
      <c r="C1879" s="383">
        <v>0</v>
      </c>
      <c r="D1879" s="385"/>
      <c r="E1879" s="382">
        <v>0</v>
      </c>
      <c r="F1879" s="383">
        <v>0</v>
      </c>
      <c r="G1879" s="383">
        <v>0</v>
      </c>
      <c r="H1879" s="384">
        <v>0</v>
      </c>
      <c r="I1879" s="384">
        <v>0</v>
      </c>
      <c r="J1879" s="384">
        <v>0</v>
      </c>
      <c r="K1879" s="407">
        <f t="shared" si="29"/>
        <v>0</v>
      </c>
    </row>
    <row r="1880" spans="3:11" hidden="1" x14ac:dyDescent="0.25">
      <c r="C1880" s="383">
        <v>0</v>
      </c>
      <c r="D1880" s="385"/>
      <c r="E1880" s="382">
        <v>0</v>
      </c>
      <c r="F1880" s="383">
        <v>0</v>
      </c>
      <c r="G1880" s="383">
        <v>0</v>
      </c>
      <c r="H1880" s="384">
        <v>0</v>
      </c>
      <c r="I1880" s="384">
        <v>0</v>
      </c>
      <c r="J1880" s="384">
        <v>0</v>
      </c>
      <c r="K1880" s="407">
        <f t="shared" si="29"/>
        <v>0</v>
      </c>
    </row>
    <row r="1881" spans="3:11" hidden="1" x14ac:dyDescent="0.25">
      <c r="C1881" s="383">
        <v>0</v>
      </c>
      <c r="D1881" s="385"/>
      <c r="E1881" s="382">
        <v>0</v>
      </c>
      <c r="F1881" s="383">
        <v>0</v>
      </c>
      <c r="G1881" s="383">
        <v>0</v>
      </c>
      <c r="H1881" s="384">
        <v>0</v>
      </c>
      <c r="I1881" s="384">
        <v>0</v>
      </c>
      <c r="J1881" s="384">
        <v>0</v>
      </c>
      <c r="K1881" s="407">
        <f t="shared" si="29"/>
        <v>0</v>
      </c>
    </row>
    <row r="1882" spans="3:11" hidden="1" x14ac:dyDescent="0.25">
      <c r="C1882" s="383">
        <v>0</v>
      </c>
      <c r="D1882" s="385"/>
      <c r="E1882" s="382">
        <v>0</v>
      </c>
      <c r="F1882" s="383">
        <v>0</v>
      </c>
      <c r="G1882" s="383">
        <v>0</v>
      </c>
      <c r="H1882" s="384">
        <v>0</v>
      </c>
      <c r="I1882" s="384">
        <v>0</v>
      </c>
      <c r="J1882" s="384">
        <v>0</v>
      </c>
      <c r="K1882" s="407">
        <f t="shared" si="29"/>
        <v>0</v>
      </c>
    </row>
    <row r="1883" spans="3:11" hidden="1" x14ac:dyDescent="0.25">
      <c r="C1883" s="383">
        <v>0</v>
      </c>
      <c r="D1883" s="385"/>
      <c r="E1883" s="382">
        <v>0</v>
      </c>
      <c r="F1883" s="383">
        <v>0</v>
      </c>
      <c r="G1883" s="383">
        <v>0</v>
      </c>
      <c r="H1883" s="384">
        <v>0</v>
      </c>
      <c r="I1883" s="384">
        <v>0</v>
      </c>
      <c r="J1883" s="384">
        <v>0</v>
      </c>
      <c r="K1883" s="407">
        <f t="shared" si="29"/>
        <v>0</v>
      </c>
    </row>
    <row r="1884" spans="3:11" hidden="1" x14ac:dyDescent="0.25">
      <c r="C1884" s="383">
        <v>0</v>
      </c>
      <c r="D1884" s="385"/>
      <c r="E1884" s="382">
        <v>0</v>
      </c>
      <c r="F1884" s="383">
        <v>0</v>
      </c>
      <c r="G1884" s="383">
        <v>0</v>
      </c>
      <c r="H1884" s="384">
        <v>0</v>
      </c>
      <c r="I1884" s="384">
        <v>0</v>
      </c>
      <c r="J1884" s="384">
        <v>0</v>
      </c>
      <c r="K1884" s="407">
        <f t="shared" si="29"/>
        <v>0</v>
      </c>
    </row>
    <row r="1885" spans="3:11" hidden="1" x14ac:dyDescent="0.25">
      <c r="C1885" s="383">
        <v>0</v>
      </c>
      <c r="D1885" s="385"/>
      <c r="E1885" s="382">
        <v>0</v>
      </c>
      <c r="F1885" s="383">
        <v>0</v>
      </c>
      <c r="G1885" s="383">
        <v>0</v>
      </c>
      <c r="H1885" s="384">
        <v>0</v>
      </c>
      <c r="I1885" s="384">
        <v>0</v>
      </c>
      <c r="J1885" s="384">
        <v>0</v>
      </c>
      <c r="K1885" s="407">
        <f t="shared" si="29"/>
        <v>0</v>
      </c>
    </row>
    <row r="1886" spans="3:11" hidden="1" x14ac:dyDescent="0.25">
      <c r="C1886" s="383">
        <v>0</v>
      </c>
      <c r="D1886" s="385"/>
      <c r="E1886" s="382">
        <v>0</v>
      </c>
      <c r="F1886" s="383">
        <v>0</v>
      </c>
      <c r="G1886" s="383">
        <v>0</v>
      </c>
      <c r="H1886" s="384">
        <v>0</v>
      </c>
      <c r="I1886" s="384">
        <v>0</v>
      </c>
      <c r="J1886" s="384">
        <v>0</v>
      </c>
      <c r="K1886" s="407">
        <f t="shared" si="29"/>
        <v>0</v>
      </c>
    </row>
    <row r="1887" spans="3:11" hidden="1" x14ac:dyDescent="0.25">
      <c r="C1887" s="383">
        <v>0</v>
      </c>
      <c r="D1887" s="385"/>
      <c r="E1887" s="382">
        <v>0</v>
      </c>
      <c r="F1887" s="383">
        <v>0</v>
      </c>
      <c r="G1887" s="383">
        <v>0</v>
      </c>
      <c r="H1887" s="384">
        <v>0</v>
      </c>
      <c r="I1887" s="384">
        <v>0</v>
      </c>
      <c r="J1887" s="384">
        <v>0</v>
      </c>
      <c r="K1887" s="407">
        <f t="shared" si="29"/>
        <v>0</v>
      </c>
    </row>
    <row r="1888" spans="3:11" hidden="1" x14ac:dyDescent="0.25">
      <c r="C1888" s="383">
        <v>0</v>
      </c>
      <c r="D1888" s="385"/>
      <c r="E1888" s="382">
        <v>0</v>
      </c>
      <c r="F1888" s="383">
        <v>0</v>
      </c>
      <c r="G1888" s="383">
        <v>0</v>
      </c>
      <c r="H1888" s="384">
        <v>0</v>
      </c>
      <c r="I1888" s="384">
        <v>0</v>
      </c>
      <c r="J1888" s="384">
        <v>0</v>
      </c>
      <c r="K1888" s="407">
        <f t="shared" si="29"/>
        <v>0</v>
      </c>
    </row>
    <row r="1889" spans="3:11" hidden="1" x14ac:dyDescent="0.25">
      <c r="C1889" s="383">
        <v>0</v>
      </c>
      <c r="D1889" s="385"/>
      <c r="E1889" s="382">
        <v>0</v>
      </c>
      <c r="F1889" s="383">
        <v>0</v>
      </c>
      <c r="G1889" s="383">
        <v>0</v>
      </c>
      <c r="H1889" s="384">
        <v>0</v>
      </c>
      <c r="I1889" s="384">
        <v>0</v>
      </c>
      <c r="J1889" s="384">
        <v>0</v>
      </c>
      <c r="K1889" s="407">
        <f t="shared" si="29"/>
        <v>0</v>
      </c>
    </row>
    <row r="1890" spans="3:11" hidden="1" x14ac:dyDescent="0.25">
      <c r="C1890" s="383">
        <v>0</v>
      </c>
      <c r="D1890" s="385"/>
      <c r="E1890" s="382">
        <v>0</v>
      </c>
      <c r="F1890" s="383">
        <v>0</v>
      </c>
      <c r="G1890" s="383">
        <v>0</v>
      </c>
      <c r="H1890" s="384">
        <v>0</v>
      </c>
      <c r="I1890" s="384">
        <v>0</v>
      </c>
      <c r="J1890" s="384">
        <v>0</v>
      </c>
      <c r="K1890" s="407">
        <f t="shared" si="29"/>
        <v>0</v>
      </c>
    </row>
    <row r="1891" spans="3:11" hidden="1" x14ac:dyDescent="0.25">
      <c r="C1891" s="383">
        <v>0</v>
      </c>
      <c r="D1891" s="385"/>
      <c r="E1891" s="382">
        <v>0</v>
      </c>
      <c r="F1891" s="383">
        <v>0</v>
      </c>
      <c r="G1891" s="383">
        <v>0</v>
      </c>
      <c r="H1891" s="384">
        <v>0</v>
      </c>
      <c r="I1891" s="384">
        <v>0</v>
      </c>
      <c r="J1891" s="384">
        <v>0</v>
      </c>
      <c r="K1891" s="407">
        <f t="shared" si="29"/>
        <v>0</v>
      </c>
    </row>
    <row r="1892" spans="3:11" hidden="1" x14ac:dyDescent="0.25">
      <c r="C1892" s="383">
        <v>0</v>
      </c>
      <c r="D1892" s="385"/>
      <c r="E1892" s="382">
        <v>0</v>
      </c>
      <c r="F1892" s="383">
        <v>0</v>
      </c>
      <c r="G1892" s="383">
        <v>0</v>
      </c>
      <c r="H1892" s="384">
        <v>0</v>
      </c>
      <c r="I1892" s="384">
        <v>0</v>
      </c>
      <c r="J1892" s="384">
        <v>0</v>
      </c>
      <c r="K1892" s="407">
        <f t="shared" si="29"/>
        <v>0</v>
      </c>
    </row>
    <row r="1893" spans="3:11" hidden="1" x14ac:dyDescent="0.25">
      <c r="C1893" s="383">
        <v>0</v>
      </c>
      <c r="D1893" s="385"/>
      <c r="E1893" s="382">
        <v>0</v>
      </c>
      <c r="F1893" s="383">
        <v>0</v>
      </c>
      <c r="G1893" s="383">
        <v>0</v>
      </c>
      <c r="H1893" s="384">
        <v>0</v>
      </c>
      <c r="I1893" s="384">
        <v>0</v>
      </c>
      <c r="J1893" s="384">
        <v>0</v>
      </c>
      <c r="K1893" s="407">
        <f t="shared" si="29"/>
        <v>0</v>
      </c>
    </row>
    <row r="1894" spans="3:11" hidden="1" x14ac:dyDescent="0.25">
      <c r="C1894" s="383">
        <v>0</v>
      </c>
      <c r="D1894" s="385"/>
      <c r="E1894" s="382">
        <v>0</v>
      </c>
      <c r="F1894" s="383">
        <v>0</v>
      </c>
      <c r="G1894" s="383">
        <v>0</v>
      </c>
      <c r="H1894" s="384">
        <v>0</v>
      </c>
      <c r="I1894" s="384">
        <v>0</v>
      </c>
      <c r="J1894" s="384">
        <v>0</v>
      </c>
      <c r="K1894" s="407">
        <f t="shared" si="29"/>
        <v>0</v>
      </c>
    </row>
    <row r="1895" spans="3:11" hidden="1" x14ac:dyDescent="0.25">
      <c r="C1895" s="383">
        <v>0</v>
      </c>
      <c r="D1895" s="385"/>
      <c r="E1895" s="382">
        <v>0</v>
      </c>
      <c r="F1895" s="383">
        <v>0</v>
      </c>
      <c r="G1895" s="383">
        <v>0</v>
      </c>
      <c r="H1895" s="384">
        <v>0</v>
      </c>
      <c r="I1895" s="384">
        <v>0</v>
      </c>
      <c r="J1895" s="384">
        <v>0</v>
      </c>
      <c r="K1895" s="407">
        <f t="shared" si="29"/>
        <v>0</v>
      </c>
    </row>
    <row r="1896" spans="3:11" hidden="1" x14ac:dyDescent="0.25">
      <c r="C1896" s="383">
        <v>0</v>
      </c>
      <c r="D1896" s="385"/>
      <c r="E1896" s="382">
        <v>0</v>
      </c>
      <c r="F1896" s="383">
        <v>0</v>
      </c>
      <c r="G1896" s="383">
        <v>0</v>
      </c>
      <c r="H1896" s="384">
        <v>0</v>
      </c>
      <c r="I1896" s="384">
        <v>0</v>
      </c>
      <c r="J1896" s="384">
        <v>0</v>
      </c>
      <c r="K1896" s="407">
        <f t="shared" si="29"/>
        <v>0</v>
      </c>
    </row>
    <row r="1897" spans="3:11" hidden="1" x14ac:dyDescent="0.25">
      <c r="C1897" s="383">
        <v>0</v>
      </c>
      <c r="D1897" s="385"/>
      <c r="E1897" s="382">
        <v>0</v>
      </c>
      <c r="F1897" s="383">
        <v>0</v>
      </c>
      <c r="G1897" s="383">
        <v>0</v>
      </c>
      <c r="H1897" s="384">
        <v>0</v>
      </c>
      <c r="I1897" s="384">
        <v>0</v>
      </c>
      <c r="J1897" s="384">
        <v>0</v>
      </c>
      <c r="K1897" s="407">
        <f t="shared" si="29"/>
        <v>0</v>
      </c>
    </row>
    <row r="1898" spans="3:11" hidden="1" x14ac:dyDescent="0.25">
      <c r="C1898" s="383">
        <v>0</v>
      </c>
      <c r="D1898" s="385"/>
      <c r="E1898" s="382">
        <v>0</v>
      </c>
      <c r="F1898" s="383">
        <v>0</v>
      </c>
      <c r="G1898" s="383">
        <v>0</v>
      </c>
      <c r="H1898" s="384">
        <v>0</v>
      </c>
      <c r="I1898" s="384">
        <v>0</v>
      </c>
      <c r="J1898" s="384">
        <v>0</v>
      </c>
      <c r="K1898" s="407">
        <f t="shared" si="29"/>
        <v>0</v>
      </c>
    </row>
    <row r="1899" spans="3:11" hidden="1" x14ac:dyDescent="0.25">
      <c r="C1899" s="383">
        <v>0</v>
      </c>
      <c r="D1899" s="385"/>
      <c r="E1899" s="382">
        <v>0</v>
      </c>
      <c r="F1899" s="383">
        <v>0</v>
      </c>
      <c r="G1899" s="383">
        <v>0</v>
      </c>
      <c r="H1899" s="384">
        <v>0</v>
      </c>
      <c r="I1899" s="384">
        <v>0</v>
      </c>
      <c r="J1899" s="384">
        <v>0</v>
      </c>
      <c r="K1899" s="407">
        <f t="shared" si="29"/>
        <v>0</v>
      </c>
    </row>
    <row r="1900" spans="3:11" hidden="1" x14ac:dyDescent="0.25">
      <c r="C1900" s="383">
        <v>0</v>
      </c>
      <c r="D1900" s="385"/>
      <c r="E1900" s="382">
        <v>0</v>
      </c>
      <c r="F1900" s="383">
        <v>0</v>
      </c>
      <c r="G1900" s="383">
        <v>0</v>
      </c>
      <c r="H1900" s="384">
        <v>0</v>
      </c>
      <c r="I1900" s="384">
        <v>0</v>
      </c>
      <c r="J1900" s="384">
        <v>0</v>
      </c>
      <c r="K1900" s="407">
        <f t="shared" si="29"/>
        <v>0</v>
      </c>
    </row>
    <row r="1901" spans="3:11" hidden="1" x14ac:dyDescent="0.25">
      <c r="C1901" s="383">
        <v>0</v>
      </c>
      <c r="D1901" s="385"/>
      <c r="E1901" s="382">
        <v>0</v>
      </c>
      <c r="F1901" s="383">
        <v>0</v>
      </c>
      <c r="G1901" s="383">
        <v>0</v>
      </c>
      <c r="H1901" s="384">
        <v>0</v>
      </c>
      <c r="I1901" s="384">
        <v>0</v>
      </c>
      <c r="J1901" s="384">
        <v>0</v>
      </c>
      <c r="K1901" s="407">
        <f t="shared" si="29"/>
        <v>0</v>
      </c>
    </row>
    <row r="1902" spans="3:11" hidden="1" x14ac:dyDescent="0.25">
      <c r="C1902" s="383">
        <v>0</v>
      </c>
      <c r="D1902" s="385"/>
      <c r="E1902" s="382">
        <v>0</v>
      </c>
      <c r="F1902" s="383">
        <v>0</v>
      </c>
      <c r="G1902" s="383">
        <v>0</v>
      </c>
      <c r="H1902" s="384">
        <v>0</v>
      </c>
      <c r="I1902" s="384">
        <v>0</v>
      </c>
      <c r="J1902" s="384">
        <v>0</v>
      </c>
      <c r="K1902" s="407">
        <f t="shared" si="29"/>
        <v>0</v>
      </c>
    </row>
    <row r="1903" spans="3:11" hidden="1" x14ac:dyDescent="0.25">
      <c r="C1903" s="383">
        <v>0</v>
      </c>
      <c r="D1903" s="385"/>
      <c r="E1903" s="382">
        <v>0</v>
      </c>
      <c r="F1903" s="383">
        <v>0</v>
      </c>
      <c r="G1903" s="383">
        <v>0</v>
      </c>
      <c r="H1903" s="384">
        <v>0</v>
      </c>
      <c r="I1903" s="384">
        <v>0</v>
      </c>
      <c r="J1903" s="384">
        <v>0</v>
      </c>
      <c r="K1903" s="407">
        <f t="shared" si="29"/>
        <v>0</v>
      </c>
    </row>
    <row r="1904" spans="3:11" hidden="1" x14ac:dyDescent="0.25">
      <c r="C1904" s="383">
        <v>0</v>
      </c>
      <c r="D1904" s="385"/>
      <c r="E1904" s="382">
        <v>0</v>
      </c>
      <c r="F1904" s="383">
        <v>0</v>
      </c>
      <c r="G1904" s="383">
        <v>0</v>
      </c>
      <c r="H1904" s="384">
        <v>0</v>
      </c>
      <c r="I1904" s="384">
        <v>0</v>
      </c>
      <c r="J1904" s="384">
        <v>0</v>
      </c>
      <c r="K1904" s="407">
        <f t="shared" si="29"/>
        <v>0</v>
      </c>
    </row>
    <row r="1905" spans="3:11" hidden="1" x14ac:dyDescent="0.25">
      <c r="C1905" s="383">
        <v>0</v>
      </c>
      <c r="D1905" s="385"/>
      <c r="E1905" s="382">
        <v>0</v>
      </c>
      <c r="F1905" s="383">
        <v>0</v>
      </c>
      <c r="G1905" s="383">
        <v>0</v>
      </c>
      <c r="H1905" s="384">
        <v>0</v>
      </c>
      <c r="I1905" s="384">
        <v>0</v>
      </c>
      <c r="J1905" s="384">
        <v>0</v>
      </c>
      <c r="K1905" s="407">
        <f t="shared" si="29"/>
        <v>0</v>
      </c>
    </row>
    <row r="1906" spans="3:11" hidden="1" x14ac:dyDescent="0.25">
      <c r="C1906" s="383">
        <v>0</v>
      </c>
      <c r="D1906" s="385"/>
      <c r="E1906" s="382">
        <v>0</v>
      </c>
      <c r="F1906" s="383">
        <v>0</v>
      </c>
      <c r="G1906" s="383">
        <v>0</v>
      </c>
      <c r="H1906" s="384">
        <v>0</v>
      </c>
      <c r="I1906" s="384">
        <v>0</v>
      </c>
      <c r="J1906" s="384">
        <v>0</v>
      </c>
      <c r="K1906" s="407">
        <f t="shared" si="29"/>
        <v>0</v>
      </c>
    </row>
    <row r="1907" spans="3:11" hidden="1" x14ac:dyDescent="0.25">
      <c r="C1907" s="383">
        <v>0</v>
      </c>
      <c r="D1907" s="385"/>
      <c r="E1907" s="382">
        <v>0</v>
      </c>
      <c r="F1907" s="383">
        <v>0</v>
      </c>
      <c r="G1907" s="383">
        <v>0</v>
      </c>
      <c r="H1907" s="384">
        <v>0</v>
      </c>
      <c r="I1907" s="384">
        <v>0</v>
      </c>
      <c r="J1907" s="384">
        <v>0</v>
      </c>
      <c r="K1907" s="407">
        <f t="shared" si="29"/>
        <v>0</v>
      </c>
    </row>
    <row r="1908" spans="3:11" hidden="1" x14ac:dyDescent="0.25">
      <c r="C1908" s="383">
        <v>0</v>
      </c>
      <c r="D1908" s="385"/>
      <c r="E1908" s="382">
        <v>0</v>
      </c>
      <c r="F1908" s="383">
        <v>0</v>
      </c>
      <c r="G1908" s="383">
        <v>0</v>
      </c>
      <c r="H1908" s="384">
        <v>0</v>
      </c>
      <c r="I1908" s="384">
        <v>0</v>
      </c>
      <c r="J1908" s="384">
        <v>0</v>
      </c>
      <c r="K1908" s="407">
        <f t="shared" si="29"/>
        <v>0</v>
      </c>
    </row>
    <row r="1909" spans="3:11" hidden="1" x14ac:dyDescent="0.25">
      <c r="C1909" s="383">
        <v>0</v>
      </c>
      <c r="D1909" s="385"/>
      <c r="E1909" s="382">
        <v>0</v>
      </c>
      <c r="F1909" s="383">
        <v>0</v>
      </c>
      <c r="G1909" s="383">
        <v>0</v>
      </c>
      <c r="H1909" s="384">
        <v>0</v>
      </c>
      <c r="I1909" s="384">
        <v>0</v>
      </c>
      <c r="J1909" s="384">
        <v>0</v>
      </c>
      <c r="K1909" s="407">
        <f t="shared" si="29"/>
        <v>0</v>
      </c>
    </row>
    <row r="1910" spans="3:11" hidden="1" x14ac:dyDescent="0.25">
      <c r="C1910" s="383">
        <v>0</v>
      </c>
      <c r="D1910" s="385"/>
      <c r="E1910" s="382">
        <v>0</v>
      </c>
      <c r="F1910" s="383">
        <v>0</v>
      </c>
      <c r="G1910" s="383">
        <v>0</v>
      </c>
      <c r="H1910" s="384">
        <v>0</v>
      </c>
      <c r="I1910" s="384">
        <v>0</v>
      </c>
      <c r="J1910" s="384">
        <v>0</v>
      </c>
      <c r="K1910" s="407">
        <f t="shared" si="29"/>
        <v>0</v>
      </c>
    </row>
    <row r="1911" spans="3:11" hidden="1" x14ac:dyDescent="0.25">
      <c r="C1911" s="383">
        <v>0</v>
      </c>
      <c r="D1911" s="385"/>
      <c r="E1911" s="382">
        <v>0</v>
      </c>
      <c r="F1911" s="383">
        <v>0</v>
      </c>
      <c r="G1911" s="383">
        <v>0</v>
      </c>
      <c r="H1911" s="384">
        <v>0</v>
      </c>
      <c r="I1911" s="384">
        <v>0</v>
      </c>
      <c r="J1911" s="384">
        <v>0</v>
      </c>
      <c r="K1911" s="407">
        <f t="shared" si="29"/>
        <v>0</v>
      </c>
    </row>
    <row r="1912" spans="3:11" hidden="1" x14ac:dyDescent="0.25">
      <c r="C1912" s="383">
        <v>0</v>
      </c>
      <c r="D1912" s="385"/>
      <c r="E1912" s="382">
        <v>0</v>
      </c>
      <c r="F1912" s="383">
        <v>0</v>
      </c>
      <c r="G1912" s="383">
        <v>0</v>
      </c>
      <c r="H1912" s="384">
        <v>0</v>
      </c>
      <c r="I1912" s="384">
        <v>0</v>
      </c>
      <c r="J1912" s="384">
        <v>0</v>
      </c>
      <c r="K1912" s="407">
        <f t="shared" si="29"/>
        <v>0</v>
      </c>
    </row>
    <row r="1913" spans="3:11" hidden="1" x14ac:dyDescent="0.25">
      <c r="C1913" s="383">
        <v>0</v>
      </c>
      <c r="D1913" s="385"/>
      <c r="E1913" s="382">
        <v>0</v>
      </c>
      <c r="F1913" s="383">
        <v>0</v>
      </c>
      <c r="G1913" s="383">
        <v>0</v>
      </c>
      <c r="H1913" s="384">
        <v>0</v>
      </c>
      <c r="I1913" s="384">
        <v>0</v>
      </c>
      <c r="J1913" s="384">
        <v>0</v>
      </c>
      <c r="K1913" s="407">
        <f t="shared" si="29"/>
        <v>0</v>
      </c>
    </row>
    <row r="1914" spans="3:11" hidden="1" x14ac:dyDescent="0.25">
      <c r="C1914" s="383">
        <v>0</v>
      </c>
      <c r="D1914" s="385"/>
      <c r="E1914" s="382">
        <v>0</v>
      </c>
      <c r="F1914" s="383">
        <v>0</v>
      </c>
      <c r="G1914" s="383">
        <v>0</v>
      </c>
      <c r="H1914" s="384">
        <v>0</v>
      </c>
      <c r="I1914" s="384">
        <v>0</v>
      </c>
      <c r="J1914" s="384">
        <v>0</v>
      </c>
      <c r="K1914" s="407">
        <f t="shared" si="29"/>
        <v>0</v>
      </c>
    </row>
    <row r="1915" spans="3:11" hidden="1" x14ac:dyDescent="0.25">
      <c r="C1915" s="383">
        <v>0</v>
      </c>
      <c r="D1915" s="385"/>
      <c r="E1915" s="382">
        <v>0</v>
      </c>
      <c r="F1915" s="383">
        <v>0</v>
      </c>
      <c r="G1915" s="383">
        <v>0</v>
      </c>
      <c r="H1915" s="384">
        <v>0</v>
      </c>
      <c r="I1915" s="384">
        <v>0</v>
      </c>
      <c r="J1915" s="384">
        <v>0</v>
      </c>
      <c r="K1915" s="407">
        <f t="shared" si="29"/>
        <v>0</v>
      </c>
    </row>
    <row r="1916" spans="3:11" hidden="1" x14ac:dyDescent="0.25">
      <c r="C1916" s="383">
        <v>0</v>
      </c>
      <c r="D1916" s="385"/>
      <c r="E1916" s="382">
        <v>0</v>
      </c>
      <c r="F1916" s="383">
        <v>0</v>
      </c>
      <c r="G1916" s="383">
        <v>0</v>
      </c>
      <c r="H1916" s="384">
        <v>0</v>
      </c>
      <c r="I1916" s="384">
        <v>0</v>
      </c>
      <c r="J1916" s="384">
        <v>0</v>
      </c>
      <c r="K1916" s="407">
        <f t="shared" si="29"/>
        <v>0</v>
      </c>
    </row>
    <row r="1917" spans="3:11" hidden="1" x14ac:dyDescent="0.25">
      <c r="C1917" s="383">
        <v>0</v>
      </c>
      <c r="D1917" s="385"/>
      <c r="E1917" s="382">
        <v>0</v>
      </c>
      <c r="F1917" s="383">
        <v>0</v>
      </c>
      <c r="G1917" s="383">
        <v>0</v>
      </c>
      <c r="H1917" s="384">
        <v>0</v>
      </c>
      <c r="I1917" s="384">
        <v>0</v>
      </c>
      <c r="J1917" s="384">
        <v>0</v>
      </c>
      <c r="K1917" s="407">
        <f t="shared" si="29"/>
        <v>0</v>
      </c>
    </row>
    <row r="1918" spans="3:11" hidden="1" x14ac:dyDescent="0.25">
      <c r="C1918" s="383">
        <v>0</v>
      </c>
      <c r="D1918" s="385"/>
      <c r="E1918" s="382">
        <v>0</v>
      </c>
      <c r="F1918" s="383">
        <v>0</v>
      </c>
      <c r="G1918" s="383">
        <v>0</v>
      </c>
      <c r="H1918" s="384">
        <v>0</v>
      </c>
      <c r="I1918" s="384">
        <v>0</v>
      </c>
      <c r="J1918" s="384">
        <v>0</v>
      </c>
      <c r="K1918" s="407">
        <f t="shared" si="29"/>
        <v>0</v>
      </c>
    </row>
    <row r="1919" spans="3:11" hidden="1" x14ac:dyDescent="0.25">
      <c r="C1919" s="383">
        <v>0</v>
      </c>
      <c r="D1919" s="385"/>
      <c r="E1919" s="382">
        <v>0</v>
      </c>
      <c r="F1919" s="383">
        <v>0</v>
      </c>
      <c r="G1919" s="383">
        <v>0</v>
      </c>
      <c r="H1919" s="384">
        <v>0</v>
      </c>
      <c r="I1919" s="384">
        <v>0</v>
      </c>
      <c r="J1919" s="384">
        <v>0</v>
      </c>
      <c r="K1919" s="407">
        <f t="shared" si="29"/>
        <v>0</v>
      </c>
    </row>
    <row r="1920" spans="3:11" hidden="1" x14ac:dyDescent="0.25">
      <c r="C1920" s="383">
        <v>0</v>
      </c>
      <c r="D1920" s="385"/>
      <c r="E1920" s="382">
        <v>0</v>
      </c>
      <c r="F1920" s="383">
        <v>0</v>
      </c>
      <c r="G1920" s="383">
        <v>0</v>
      </c>
      <c r="H1920" s="384">
        <v>0</v>
      </c>
      <c r="I1920" s="384">
        <v>0</v>
      </c>
      <c r="J1920" s="384">
        <v>0</v>
      </c>
      <c r="K1920" s="407">
        <f t="shared" si="29"/>
        <v>0</v>
      </c>
    </row>
    <row r="1921" spans="3:11" hidden="1" x14ac:dyDescent="0.25">
      <c r="C1921" s="383">
        <v>0</v>
      </c>
      <c r="D1921" s="385"/>
      <c r="E1921" s="382">
        <v>0</v>
      </c>
      <c r="F1921" s="383">
        <v>0</v>
      </c>
      <c r="G1921" s="383">
        <v>0</v>
      </c>
      <c r="H1921" s="384">
        <v>0</v>
      </c>
      <c r="I1921" s="384">
        <v>0</v>
      </c>
      <c r="J1921" s="384">
        <v>0</v>
      </c>
      <c r="K1921" s="407">
        <f t="shared" si="29"/>
        <v>0</v>
      </c>
    </row>
    <row r="1922" spans="3:11" hidden="1" x14ac:dyDescent="0.25">
      <c r="C1922" s="383">
        <v>0</v>
      </c>
      <c r="D1922" s="385"/>
      <c r="E1922" s="382">
        <v>0</v>
      </c>
      <c r="F1922" s="383">
        <v>0</v>
      </c>
      <c r="G1922" s="383">
        <v>0</v>
      </c>
      <c r="H1922" s="384">
        <v>0</v>
      </c>
      <c r="I1922" s="384">
        <v>0</v>
      </c>
      <c r="J1922" s="384">
        <v>0</v>
      </c>
      <c r="K1922" s="407">
        <f t="shared" si="29"/>
        <v>0</v>
      </c>
    </row>
    <row r="1923" spans="3:11" hidden="1" x14ac:dyDescent="0.25">
      <c r="C1923" s="383">
        <v>0</v>
      </c>
      <c r="D1923" s="385"/>
      <c r="E1923" s="382">
        <v>0</v>
      </c>
      <c r="F1923" s="383">
        <v>0</v>
      </c>
      <c r="G1923" s="383">
        <v>0</v>
      </c>
      <c r="H1923" s="384">
        <v>0</v>
      </c>
      <c r="I1923" s="384">
        <v>0</v>
      </c>
      <c r="J1923" s="384">
        <v>0</v>
      </c>
      <c r="K1923" s="407">
        <f t="shared" si="29"/>
        <v>0</v>
      </c>
    </row>
    <row r="1924" spans="3:11" hidden="1" x14ac:dyDescent="0.25">
      <c r="C1924" s="383">
        <v>0</v>
      </c>
      <c r="D1924" s="385"/>
      <c r="E1924" s="382">
        <v>0</v>
      </c>
      <c r="F1924" s="383">
        <v>0</v>
      </c>
      <c r="G1924" s="383">
        <v>0</v>
      </c>
      <c r="H1924" s="384">
        <v>0</v>
      </c>
      <c r="I1924" s="384">
        <v>0</v>
      </c>
      <c r="J1924" s="384">
        <v>0</v>
      </c>
      <c r="K1924" s="407">
        <f t="shared" si="29"/>
        <v>0</v>
      </c>
    </row>
    <row r="1925" spans="3:11" hidden="1" x14ac:dyDescent="0.25">
      <c r="C1925" s="383">
        <v>0</v>
      </c>
      <c r="D1925" s="385"/>
      <c r="E1925" s="382">
        <v>0</v>
      </c>
      <c r="F1925" s="383">
        <v>0</v>
      </c>
      <c r="G1925" s="383">
        <v>0</v>
      </c>
      <c r="H1925" s="384">
        <v>0</v>
      </c>
      <c r="I1925" s="384">
        <v>0</v>
      </c>
      <c r="J1925" s="384">
        <v>0</v>
      </c>
      <c r="K1925" s="407">
        <f t="shared" si="29"/>
        <v>0</v>
      </c>
    </row>
    <row r="1926" spans="3:11" hidden="1" x14ac:dyDescent="0.25">
      <c r="C1926" s="383">
        <v>0</v>
      </c>
      <c r="D1926" s="385"/>
      <c r="E1926" s="382">
        <v>0</v>
      </c>
      <c r="F1926" s="383">
        <v>0</v>
      </c>
      <c r="G1926" s="383">
        <v>0</v>
      </c>
      <c r="H1926" s="384">
        <v>0</v>
      </c>
      <c r="I1926" s="384">
        <v>0</v>
      </c>
      <c r="J1926" s="384">
        <v>0</v>
      </c>
      <c r="K1926" s="407">
        <f t="shared" si="29"/>
        <v>0</v>
      </c>
    </row>
    <row r="1927" spans="3:11" hidden="1" x14ac:dyDescent="0.25">
      <c r="C1927" s="383">
        <v>0</v>
      </c>
      <c r="D1927" s="385"/>
      <c r="E1927" s="382">
        <v>0</v>
      </c>
      <c r="F1927" s="383">
        <v>0</v>
      </c>
      <c r="G1927" s="383">
        <v>0</v>
      </c>
      <c r="H1927" s="384">
        <v>0</v>
      </c>
      <c r="I1927" s="384">
        <v>0</v>
      </c>
      <c r="J1927" s="384">
        <v>0</v>
      </c>
      <c r="K1927" s="407">
        <f t="shared" si="29"/>
        <v>0</v>
      </c>
    </row>
    <row r="1928" spans="3:11" hidden="1" x14ac:dyDescent="0.25">
      <c r="C1928" s="383">
        <v>0</v>
      </c>
      <c r="D1928" s="385"/>
      <c r="E1928" s="382">
        <v>0</v>
      </c>
      <c r="F1928" s="383">
        <v>0</v>
      </c>
      <c r="G1928" s="383">
        <v>0</v>
      </c>
      <c r="H1928" s="384">
        <v>0</v>
      </c>
      <c r="I1928" s="384">
        <v>0</v>
      </c>
      <c r="J1928" s="384">
        <v>0</v>
      </c>
      <c r="K1928" s="407">
        <f t="shared" si="29"/>
        <v>0</v>
      </c>
    </row>
    <row r="1929" spans="3:11" hidden="1" x14ac:dyDescent="0.25">
      <c r="C1929" s="383">
        <v>0</v>
      </c>
      <c r="D1929" s="385"/>
      <c r="E1929" s="382">
        <v>0</v>
      </c>
      <c r="F1929" s="383">
        <v>0</v>
      </c>
      <c r="G1929" s="383">
        <v>0</v>
      </c>
      <c r="H1929" s="384">
        <v>0</v>
      </c>
      <c r="I1929" s="384">
        <v>0</v>
      </c>
      <c r="J1929" s="384">
        <v>0</v>
      </c>
      <c r="K1929" s="407">
        <f t="shared" si="29"/>
        <v>0</v>
      </c>
    </row>
    <row r="1930" spans="3:11" hidden="1" x14ac:dyDescent="0.25">
      <c r="C1930" s="383">
        <v>0</v>
      </c>
      <c r="D1930" s="385"/>
      <c r="E1930" s="382">
        <v>0</v>
      </c>
      <c r="F1930" s="383">
        <v>0</v>
      </c>
      <c r="G1930" s="383">
        <v>0</v>
      </c>
      <c r="H1930" s="384">
        <v>0</v>
      </c>
      <c r="I1930" s="384">
        <v>0</v>
      </c>
      <c r="J1930" s="384">
        <v>0</v>
      </c>
      <c r="K1930" s="407">
        <f t="shared" si="29"/>
        <v>0</v>
      </c>
    </row>
    <row r="1931" spans="3:11" hidden="1" x14ac:dyDescent="0.25">
      <c r="C1931" s="383">
        <v>0</v>
      </c>
      <c r="D1931" s="385"/>
      <c r="E1931" s="382">
        <v>0</v>
      </c>
      <c r="F1931" s="383">
        <v>0</v>
      </c>
      <c r="G1931" s="383">
        <v>0</v>
      </c>
      <c r="H1931" s="384">
        <v>0</v>
      </c>
      <c r="I1931" s="384">
        <v>0</v>
      </c>
      <c r="J1931" s="384">
        <v>0</v>
      </c>
      <c r="K1931" s="407">
        <f t="shared" si="29"/>
        <v>0</v>
      </c>
    </row>
    <row r="1932" spans="3:11" hidden="1" x14ac:dyDescent="0.25">
      <c r="C1932" s="383">
        <v>0</v>
      </c>
      <c r="D1932" s="385"/>
      <c r="E1932" s="382">
        <v>0</v>
      </c>
      <c r="F1932" s="383">
        <v>0</v>
      </c>
      <c r="G1932" s="383">
        <v>0</v>
      </c>
      <c r="H1932" s="384">
        <v>0</v>
      </c>
      <c r="I1932" s="384">
        <v>0</v>
      </c>
      <c r="J1932" s="384">
        <v>0</v>
      </c>
      <c r="K1932" s="407">
        <f t="shared" si="29"/>
        <v>0</v>
      </c>
    </row>
    <row r="1933" spans="3:11" hidden="1" x14ac:dyDescent="0.25">
      <c r="C1933" s="383">
        <v>0</v>
      </c>
      <c r="D1933" s="385"/>
      <c r="E1933" s="382">
        <v>0</v>
      </c>
      <c r="F1933" s="383">
        <v>0</v>
      </c>
      <c r="G1933" s="383">
        <v>0</v>
      </c>
      <c r="H1933" s="384">
        <v>0</v>
      </c>
      <c r="I1933" s="384">
        <v>0</v>
      </c>
      <c r="J1933" s="384">
        <v>0</v>
      </c>
      <c r="K1933" s="407">
        <f t="shared" si="29"/>
        <v>0</v>
      </c>
    </row>
    <row r="1934" spans="3:11" hidden="1" x14ac:dyDescent="0.25">
      <c r="C1934" s="383">
        <v>0</v>
      </c>
      <c r="D1934" s="385"/>
      <c r="E1934" s="382">
        <v>0</v>
      </c>
      <c r="F1934" s="383">
        <v>0</v>
      </c>
      <c r="G1934" s="383">
        <v>0</v>
      </c>
      <c r="H1934" s="384">
        <v>0</v>
      </c>
      <c r="I1934" s="384">
        <v>0</v>
      </c>
      <c r="J1934" s="384">
        <v>0</v>
      </c>
      <c r="K1934" s="407">
        <f t="shared" si="29"/>
        <v>0</v>
      </c>
    </row>
    <row r="1935" spans="3:11" hidden="1" x14ac:dyDescent="0.25">
      <c r="C1935" s="383">
        <v>0</v>
      </c>
      <c r="D1935" s="385"/>
      <c r="E1935" s="382">
        <v>0</v>
      </c>
      <c r="F1935" s="383">
        <v>0</v>
      </c>
      <c r="G1935" s="383">
        <v>0</v>
      </c>
      <c r="H1935" s="384">
        <v>0</v>
      </c>
      <c r="I1935" s="384">
        <v>0</v>
      </c>
      <c r="J1935" s="384">
        <v>0</v>
      </c>
      <c r="K1935" s="407">
        <f t="shared" si="29"/>
        <v>0</v>
      </c>
    </row>
    <row r="1936" spans="3:11" hidden="1" x14ac:dyDescent="0.25">
      <c r="C1936" s="383">
        <v>0</v>
      </c>
      <c r="D1936" s="385"/>
      <c r="E1936" s="382">
        <v>0</v>
      </c>
      <c r="F1936" s="383">
        <v>0</v>
      </c>
      <c r="G1936" s="383">
        <v>0</v>
      </c>
      <c r="H1936" s="384">
        <v>0</v>
      </c>
      <c r="I1936" s="384">
        <v>0</v>
      </c>
      <c r="J1936" s="384">
        <v>0</v>
      </c>
      <c r="K1936" s="407">
        <f t="shared" ref="K1936:K1999" si="30">IF(E1936&gt;0,1,0)</f>
        <v>0</v>
      </c>
    </row>
    <row r="1937" spans="3:11" hidden="1" x14ac:dyDescent="0.25">
      <c r="C1937" s="383">
        <v>0</v>
      </c>
      <c r="D1937" s="385"/>
      <c r="E1937" s="382">
        <v>0</v>
      </c>
      <c r="F1937" s="383">
        <v>0</v>
      </c>
      <c r="G1937" s="383">
        <v>0</v>
      </c>
      <c r="H1937" s="384">
        <v>0</v>
      </c>
      <c r="I1937" s="384">
        <v>0</v>
      </c>
      <c r="J1937" s="384">
        <v>0</v>
      </c>
      <c r="K1937" s="407">
        <f t="shared" si="30"/>
        <v>0</v>
      </c>
    </row>
    <row r="1938" spans="3:11" hidden="1" x14ac:dyDescent="0.25">
      <c r="C1938" s="383">
        <v>0</v>
      </c>
      <c r="D1938" s="385"/>
      <c r="E1938" s="382">
        <v>0</v>
      </c>
      <c r="F1938" s="383">
        <v>0</v>
      </c>
      <c r="G1938" s="383">
        <v>0</v>
      </c>
      <c r="H1938" s="384">
        <v>0</v>
      </c>
      <c r="I1938" s="384">
        <v>0</v>
      </c>
      <c r="J1938" s="384">
        <v>0</v>
      </c>
      <c r="K1938" s="407">
        <f t="shared" si="30"/>
        <v>0</v>
      </c>
    </row>
    <row r="1939" spans="3:11" hidden="1" x14ac:dyDescent="0.25">
      <c r="C1939" s="383">
        <v>0</v>
      </c>
      <c r="D1939" s="385"/>
      <c r="E1939" s="382">
        <v>0</v>
      </c>
      <c r="F1939" s="383">
        <v>0</v>
      </c>
      <c r="G1939" s="383">
        <v>0</v>
      </c>
      <c r="H1939" s="384">
        <v>0</v>
      </c>
      <c r="I1939" s="384">
        <v>0</v>
      </c>
      <c r="J1939" s="384">
        <v>0</v>
      </c>
      <c r="K1939" s="407">
        <f t="shared" si="30"/>
        <v>0</v>
      </c>
    </row>
    <row r="1940" spans="3:11" hidden="1" x14ac:dyDescent="0.25">
      <c r="C1940" s="383">
        <v>0</v>
      </c>
      <c r="D1940" s="385"/>
      <c r="E1940" s="382">
        <v>0</v>
      </c>
      <c r="F1940" s="383">
        <v>0</v>
      </c>
      <c r="G1940" s="383">
        <v>0</v>
      </c>
      <c r="H1940" s="384">
        <v>0</v>
      </c>
      <c r="I1940" s="384">
        <v>0</v>
      </c>
      <c r="J1940" s="384">
        <v>0</v>
      </c>
      <c r="K1940" s="407">
        <f t="shared" si="30"/>
        <v>0</v>
      </c>
    </row>
    <row r="1941" spans="3:11" hidden="1" x14ac:dyDescent="0.25">
      <c r="C1941" s="383">
        <v>0</v>
      </c>
      <c r="D1941" s="385"/>
      <c r="E1941" s="382">
        <v>0</v>
      </c>
      <c r="F1941" s="383">
        <v>0</v>
      </c>
      <c r="G1941" s="383">
        <v>0</v>
      </c>
      <c r="H1941" s="384">
        <v>0</v>
      </c>
      <c r="I1941" s="384">
        <v>0</v>
      </c>
      <c r="J1941" s="384">
        <v>0</v>
      </c>
      <c r="K1941" s="407">
        <f t="shared" si="30"/>
        <v>0</v>
      </c>
    </row>
    <row r="1942" spans="3:11" hidden="1" x14ac:dyDescent="0.25">
      <c r="C1942" s="383">
        <v>0</v>
      </c>
      <c r="D1942" s="385"/>
      <c r="E1942" s="382">
        <v>0</v>
      </c>
      <c r="F1942" s="383">
        <v>0</v>
      </c>
      <c r="G1942" s="383">
        <v>0</v>
      </c>
      <c r="H1942" s="384">
        <v>0</v>
      </c>
      <c r="I1942" s="384">
        <v>0</v>
      </c>
      <c r="J1942" s="384">
        <v>0</v>
      </c>
      <c r="K1942" s="407">
        <f t="shared" si="30"/>
        <v>0</v>
      </c>
    </row>
    <row r="1943" spans="3:11" hidden="1" x14ac:dyDescent="0.25">
      <c r="C1943" s="383">
        <v>0</v>
      </c>
      <c r="D1943" s="385"/>
      <c r="E1943" s="382">
        <v>0</v>
      </c>
      <c r="F1943" s="383">
        <v>0</v>
      </c>
      <c r="G1943" s="383">
        <v>0</v>
      </c>
      <c r="H1943" s="384">
        <v>0</v>
      </c>
      <c r="I1943" s="384">
        <v>0</v>
      </c>
      <c r="J1943" s="384">
        <v>0</v>
      </c>
      <c r="K1943" s="407">
        <f t="shared" si="30"/>
        <v>0</v>
      </c>
    </row>
    <row r="1944" spans="3:11" hidden="1" x14ac:dyDescent="0.25">
      <c r="C1944" s="383">
        <v>0</v>
      </c>
      <c r="D1944" s="385"/>
      <c r="E1944" s="382">
        <v>0</v>
      </c>
      <c r="F1944" s="383">
        <v>0</v>
      </c>
      <c r="G1944" s="383">
        <v>0</v>
      </c>
      <c r="H1944" s="384">
        <v>0</v>
      </c>
      <c r="I1944" s="384">
        <v>0</v>
      </c>
      <c r="J1944" s="384">
        <v>0</v>
      </c>
      <c r="K1944" s="407">
        <f t="shared" si="30"/>
        <v>0</v>
      </c>
    </row>
    <row r="1945" spans="3:11" hidden="1" x14ac:dyDescent="0.25">
      <c r="C1945" s="383">
        <v>0</v>
      </c>
      <c r="D1945" s="385"/>
      <c r="E1945" s="382">
        <v>0</v>
      </c>
      <c r="F1945" s="383">
        <v>0</v>
      </c>
      <c r="G1945" s="383">
        <v>0</v>
      </c>
      <c r="H1945" s="384">
        <v>0</v>
      </c>
      <c r="I1945" s="384">
        <v>0</v>
      </c>
      <c r="J1945" s="384">
        <v>0</v>
      </c>
      <c r="K1945" s="407">
        <f t="shared" si="30"/>
        <v>0</v>
      </c>
    </row>
    <row r="1946" spans="3:11" hidden="1" x14ac:dyDescent="0.25">
      <c r="C1946" s="383">
        <v>0</v>
      </c>
      <c r="D1946" s="385"/>
      <c r="E1946" s="382">
        <v>0</v>
      </c>
      <c r="F1946" s="383">
        <v>0</v>
      </c>
      <c r="G1946" s="383">
        <v>0</v>
      </c>
      <c r="H1946" s="384">
        <v>0</v>
      </c>
      <c r="I1946" s="384">
        <v>0</v>
      </c>
      <c r="J1946" s="384">
        <v>0</v>
      </c>
      <c r="K1946" s="407">
        <f t="shared" si="30"/>
        <v>0</v>
      </c>
    </row>
    <row r="1947" spans="3:11" hidden="1" x14ac:dyDescent="0.25">
      <c r="C1947" s="383">
        <v>0</v>
      </c>
      <c r="D1947" s="385"/>
      <c r="E1947" s="382">
        <v>0</v>
      </c>
      <c r="F1947" s="383">
        <v>0</v>
      </c>
      <c r="G1947" s="383">
        <v>0</v>
      </c>
      <c r="H1947" s="384">
        <v>0</v>
      </c>
      <c r="I1947" s="384">
        <v>0</v>
      </c>
      <c r="J1947" s="384">
        <v>0</v>
      </c>
      <c r="K1947" s="407">
        <f t="shared" si="30"/>
        <v>0</v>
      </c>
    </row>
    <row r="1948" spans="3:11" hidden="1" x14ac:dyDescent="0.25">
      <c r="C1948" s="383">
        <v>0</v>
      </c>
      <c r="D1948" s="385"/>
      <c r="E1948" s="382">
        <v>0</v>
      </c>
      <c r="F1948" s="383">
        <v>0</v>
      </c>
      <c r="G1948" s="383">
        <v>0</v>
      </c>
      <c r="H1948" s="384">
        <v>0</v>
      </c>
      <c r="I1948" s="384">
        <v>0</v>
      </c>
      <c r="J1948" s="384">
        <v>0</v>
      </c>
      <c r="K1948" s="407">
        <f t="shared" si="30"/>
        <v>0</v>
      </c>
    </row>
    <row r="1949" spans="3:11" hidden="1" x14ac:dyDescent="0.25">
      <c r="C1949" s="383">
        <v>0</v>
      </c>
      <c r="D1949" s="385"/>
      <c r="E1949" s="382">
        <v>0</v>
      </c>
      <c r="F1949" s="383">
        <v>0</v>
      </c>
      <c r="G1949" s="383">
        <v>0</v>
      </c>
      <c r="H1949" s="384">
        <v>0</v>
      </c>
      <c r="I1949" s="384">
        <v>0</v>
      </c>
      <c r="J1949" s="384">
        <v>0</v>
      </c>
      <c r="K1949" s="407">
        <f t="shared" si="30"/>
        <v>0</v>
      </c>
    </row>
    <row r="1950" spans="3:11" hidden="1" x14ac:dyDescent="0.25">
      <c r="C1950" s="383">
        <v>0</v>
      </c>
      <c r="D1950" s="385"/>
      <c r="E1950" s="382">
        <v>0</v>
      </c>
      <c r="F1950" s="383">
        <v>0</v>
      </c>
      <c r="G1950" s="383">
        <v>0</v>
      </c>
      <c r="H1950" s="384">
        <v>0</v>
      </c>
      <c r="I1950" s="384">
        <v>0</v>
      </c>
      <c r="J1950" s="384">
        <v>0</v>
      </c>
      <c r="K1950" s="407">
        <f t="shared" si="30"/>
        <v>0</v>
      </c>
    </row>
    <row r="1951" spans="3:11" hidden="1" x14ac:dyDescent="0.25">
      <c r="C1951" s="383">
        <v>0</v>
      </c>
      <c r="D1951" s="385"/>
      <c r="E1951" s="382">
        <v>0</v>
      </c>
      <c r="F1951" s="383">
        <v>0</v>
      </c>
      <c r="G1951" s="383">
        <v>0</v>
      </c>
      <c r="H1951" s="384">
        <v>0</v>
      </c>
      <c r="I1951" s="384">
        <v>0</v>
      </c>
      <c r="J1951" s="384">
        <v>0</v>
      </c>
      <c r="K1951" s="407">
        <f t="shared" si="30"/>
        <v>0</v>
      </c>
    </row>
    <row r="1952" spans="3:11" hidden="1" x14ac:dyDescent="0.25">
      <c r="C1952" s="383">
        <v>0</v>
      </c>
      <c r="D1952" s="385"/>
      <c r="E1952" s="382">
        <v>0</v>
      </c>
      <c r="F1952" s="383">
        <v>0</v>
      </c>
      <c r="G1952" s="383">
        <v>0</v>
      </c>
      <c r="H1952" s="384">
        <v>0</v>
      </c>
      <c r="I1952" s="384">
        <v>0</v>
      </c>
      <c r="J1952" s="384">
        <v>0</v>
      </c>
      <c r="K1952" s="407">
        <f t="shared" si="30"/>
        <v>0</v>
      </c>
    </row>
    <row r="1953" spans="3:11" hidden="1" x14ac:dyDescent="0.25">
      <c r="C1953" s="383">
        <v>0</v>
      </c>
      <c r="D1953" s="385"/>
      <c r="E1953" s="382">
        <v>0</v>
      </c>
      <c r="F1953" s="383">
        <v>0</v>
      </c>
      <c r="G1953" s="383">
        <v>0</v>
      </c>
      <c r="H1953" s="384">
        <v>0</v>
      </c>
      <c r="I1953" s="384">
        <v>0</v>
      </c>
      <c r="J1953" s="384">
        <v>0</v>
      </c>
      <c r="K1953" s="407">
        <f t="shared" si="30"/>
        <v>0</v>
      </c>
    </row>
    <row r="1954" spans="3:11" hidden="1" x14ac:dyDescent="0.25">
      <c r="C1954" s="383">
        <v>0</v>
      </c>
      <c r="D1954" s="385"/>
      <c r="E1954" s="382">
        <v>0</v>
      </c>
      <c r="F1954" s="383">
        <v>0</v>
      </c>
      <c r="G1954" s="383">
        <v>0</v>
      </c>
      <c r="H1954" s="384">
        <v>0</v>
      </c>
      <c r="I1954" s="384">
        <v>0</v>
      </c>
      <c r="J1954" s="384">
        <v>0</v>
      </c>
      <c r="K1954" s="407">
        <f t="shared" si="30"/>
        <v>0</v>
      </c>
    </row>
    <row r="1955" spans="3:11" hidden="1" x14ac:dyDescent="0.25">
      <c r="C1955" s="383">
        <v>0</v>
      </c>
      <c r="D1955" s="385"/>
      <c r="E1955" s="382">
        <v>0</v>
      </c>
      <c r="F1955" s="383">
        <v>0</v>
      </c>
      <c r="G1955" s="383">
        <v>0</v>
      </c>
      <c r="H1955" s="384">
        <v>0</v>
      </c>
      <c r="I1955" s="384">
        <v>0</v>
      </c>
      <c r="J1955" s="384">
        <v>0</v>
      </c>
      <c r="K1955" s="407">
        <f t="shared" si="30"/>
        <v>0</v>
      </c>
    </row>
    <row r="1956" spans="3:11" hidden="1" x14ac:dyDescent="0.25">
      <c r="C1956" s="383">
        <v>0</v>
      </c>
      <c r="D1956" s="385"/>
      <c r="E1956" s="382">
        <v>0</v>
      </c>
      <c r="F1956" s="383">
        <v>0</v>
      </c>
      <c r="G1956" s="383">
        <v>0</v>
      </c>
      <c r="H1956" s="384">
        <v>0</v>
      </c>
      <c r="I1956" s="384">
        <v>0</v>
      </c>
      <c r="J1956" s="384">
        <v>0</v>
      </c>
      <c r="K1956" s="407">
        <f t="shared" si="30"/>
        <v>0</v>
      </c>
    </row>
    <row r="1957" spans="3:11" hidden="1" x14ac:dyDescent="0.25">
      <c r="C1957" s="383">
        <v>0</v>
      </c>
      <c r="D1957" s="385"/>
      <c r="E1957" s="382">
        <v>0</v>
      </c>
      <c r="F1957" s="383">
        <v>0</v>
      </c>
      <c r="G1957" s="383">
        <v>0</v>
      </c>
      <c r="H1957" s="384">
        <v>0</v>
      </c>
      <c r="I1957" s="384">
        <v>0</v>
      </c>
      <c r="J1957" s="384">
        <v>0</v>
      </c>
      <c r="K1957" s="407">
        <f t="shared" si="30"/>
        <v>0</v>
      </c>
    </row>
    <row r="1958" spans="3:11" hidden="1" x14ac:dyDescent="0.25">
      <c r="C1958" s="383">
        <v>0</v>
      </c>
      <c r="D1958" s="385"/>
      <c r="E1958" s="382">
        <v>0</v>
      </c>
      <c r="F1958" s="383">
        <v>0</v>
      </c>
      <c r="G1958" s="383">
        <v>0</v>
      </c>
      <c r="H1958" s="384">
        <v>0</v>
      </c>
      <c r="I1958" s="384">
        <v>0</v>
      </c>
      <c r="J1958" s="384">
        <v>0</v>
      </c>
      <c r="K1958" s="407">
        <f t="shared" si="30"/>
        <v>0</v>
      </c>
    </row>
    <row r="1959" spans="3:11" hidden="1" x14ac:dyDescent="0.25">
      <c r="C1959" s="383">
        <v>0</v>
      </c>
      <c r="D1959" s="385"/>
      <c r="E1959" s="382">
        <v>0</v>
      </c>
      <c r="F1959" s="383">
        <v>0</v>
      </c>
      <c r="G1959" s="383">
        <v>0</v>
      </c>
      <c r="H1959" s="384">
        <v>0</v>
      </c>
      <c r="I1959" s="384">
        <v>0</v>
      </c>
      <c r="J1959" s="384">
        <v>0</v>
      </c>
      <c r="K1959" s="407">
        <f t="shared" si="30"/>
        <v>0</v>
      </c>
    </row>
    <row r="1960" spans="3:11" hidden="1" x14ac:dyDescent="0.25">
      <c r="C1960" s="383">
        <v>0</v>
      </c>
      <c r="D1960" s="385"/>
      <c r="E1960" s="382">
        <v>0</v>
      </c>
      <c r="F1960" s="383">
        <v>0</v>
      </c>
      <c r="G1960" s="383">
        <v>0</v>
      </c>
      <c r="H1960" s="384">
        <v>0</v>
      </c>
      <c r="I1960" s="384">
        <v>0</v>
      </c>
      <c r="J1960" s="384">
        <v>0</v>
      </c>
      <c r="K1960" s="407">
        <f t="shared" si="30"/>
        <v>0</v>
      </c>
    </row>
    <row r="1961" spans="3:11" hidden="1" x14ac:dyDescent="0.25">
      <c r="C1961" s="383">
        <v>0</v>
      </c>
      <c r="D1961" s="385"/>
      <c r="E1961" s="382">
        <v>0</v>
      </c>
      <c r="F1961" s="383">
        <v>0</v>
      </c>
      <c r="G1961" s="383">
        <v>0</v>
      </c>
      <c r="H1961" s="384">
        <v>0</v>
      </c>
      <c r="I1961" s="384">
        <v>0</v>
      </c>
      <c r="J1961" s="384">
        <v>0</v>
      </c>
      <c r="K1961" s="407">
        <f t="shared" si="30"/>
        <v>0</v>
      </c>
    </row>
    <row r="1962" spans="3:11" hidden="1" x14ac:dyDescent="0.25">
      <c r="C1962" s="383">
        <v>0</v>
      </c>
      <c r="D1962" s="385"/>
      <c r="E1962" s="382">
        <v>0</v>
      </c>
      <c r="F1962" s="383">
        <v>0</v>
      </c>
      <c r="G1962" s="383">
        <v>0</v>
      </c>
      <c r="H1962" s="384">
        <v>0</v>
      </c>
      <c r="I1962" s="384">
        <v>0</v>
      </c>
      <c r="J1962" s="384">
        <v>0</v>
      </c>
      <c r="K1962" s="407">
        <f t="shared" si="30"/>
        <v>0</v>
      </c>
    </row>
    <row r="1963" spans="3:11" hidden="1" x14ac:dyDescent="0.25">
      <c r="C1963" s="383">
        <v>0</v>
      </c>
      <c r="D1963" s="385"/>
      <c r="E1963" s="382">
        <v>0</v>
      </c>
      <c r="F1963" s="383">
        <v>0</v>
      </c>
      <c r="G1963" s="383">
        <v>0</v>
      </c>
      <c r="H1963" s="384">
        <v>0</v>
      </c>
      <c r="I1963" s="384">
        <v>0</v>
      </c>
      <c r="J1963" s="384">
        <v>0</v>
      </c>
      <c r="K1963" s="407">
        <f t="shared" si="30"/>
        <v>0</v>
      </c>
    </row>
    <row r="1964" spans="3:11" hidden="1" x14ac:dyDescent="0.25">
      <c r="C1964" s="383">
        <v>0</v>
      </c>
      <c r="D1964" s="385"/>
      <c r="E1964" s="382">
        <v>0</v>
      </c>
      <c r="F1964" s="383">
        <v>0</v>
      </c>
      <c r="G1964" s="383">
        <v>0</v>
      </c>
      <c r="H1964" s="384">
        <v>0</v>
      </c>
      <c r="I1964" s="384">
        <v>0</v>
      </c>
      <c r="J1964" s="384">
        <v>0</v>
      </c>
      <c r="K1964" s="407">
        <f t="shared" si="30"/>
        <v>0</v>
      </c>
    </row>
    <row r="1965" spans="3:11" hidden="1" x14ac:dyDescent="0.25">
      <c r="C1965" s="383">
        <v>0</v>
      </c>
      <c r="D1965" s="385"/>
      <c r="E1965" s="382">
        <v>0</v>
      </c>
      <c r="F1965" s="383">
        <v>0</v>
      </c>
      <c r="G1965" s="383">
        <v>0</v>
      </c>
      <c r="H1965" s="384">
        <v>0</v>
      </c>
      <c r="I1965" s="384">
        <v>0</v>
      </c>
      <c r="J1965" s="384">
        <v>0</v>
      </c>
      <c r="K1965" s="407">
        <f t="shared" si="30"/>
        <v>0</v>
      </c>
    </row>
    <row r="1966" spans="3:11" hidden="1" x14ac:dyDescent="0.25">
      <c r="C1966" s="383">
        <v>0</v>
      </c>
      <c r="D1966" s="385"/>
      <c r="E1966" s="382">
        <v>0</v>
      </c>
      <c r="F1966" s="383">
        <v>0</v>
      </c>
      <c r="G1966" s="383">
        <v>0</v>
      </c>
      <c r="H1966" s="384">
        <v>0</v>
      </c>
      <c r="I1966" s="384">
        <v>0</v>
      </c>
      <c r="J1966" s="384">
        <v>0</v>
      </c>
      <c r="K1966" s="407">
        <f t="shared" si="30"/>
        <v>0</v>
      </c>
    </row>
    <row r="1967" spans="3:11" hidden="1" x14ac:dyDescent="0.25">
      <c r="C1967" s="383">
        <v>0</v>
      </c>
      <c r="D1967" s="385"/>
      <c r="E1967" s="382">
        <v>0</v>
      </c>
      <c r="F1967" s="383">
        <v>0</v>
      </c>
      <c r="G1967" s="383">
        <v>0</v>
      </c>
      <c r="H1967" s="384">
        <v>0</v>
      </c>
      <c r="I1967" s="384">
        <v>0</v>
      </c>
      <c r="J1967" s="384">
        <v>0</v>
      </c>
      <c r="K1967" s="407">
        <f t="shared" si="30"/>
        <v>0</v>
      </c>
    </row>
    <row r="1968" spans="3:11" hidden="1" x14ac:dyDescent="0.25">
      <c r="C1968" s="383">
        <v>0</v>
      </c>
      <c r="D1968" s="385"/>
      <c r="E1968" s="382">
        <v>0</v>
      </c>
      <c r="F1968" s="383">
        <v>0</v>
      </c>
      <c r="G1968" s="383">
        <v>0</v>
      </c>
      <c r="H1968" s="384">
        <v>0</v>
      </c>
      <c r="I1968" s="384">
        <v>0</v>
      </c>
      <c r="J1968" s="384">
        <v>0</v>
      </c>
      <c r="K1968" s="407">
        <f t="shared" si="30"/>
        <v>0</v>
      </c>
    </row>
    <row r="1969" spans="3:11" hidden="1" x14ac:dyDescent="0.25">
      <c r="C1969" s="383">
        <v>0</v>
      </c>
      <c r="D1969" s="385"/>
      <c r="E1969" s="382">
        <v>0</v>
      </c>
      <c r="F1969" s="383">
        <v>0</v>
      </c>
      <c r="G1969" s="383">
        <v>0</v>
      </c>
      <c r="H1969" s="384">
        <v>0</v>
      </c>
      <c r="I1969" s="384">
        <v>0</v>
      </c>
      <c r="J1969" s="384">
        <v>0</v>
      </c>
      <c r="K1969" s="407">
        <f t="shared" si="30"/>
        <v>0</v>
      </c>
    </row>
    <row r="1970" spans="3:11" hidden="1" x14ac:dyDescent="0.25">
      <c r="C1970" s="383">
        <v>0</v>
      </c>
      <c r="D1970" s="385"/>
      <c r="E1970" s="382">
        <v>0</v>
      </c>
      <c r="F1970" s="383">
        <v>0</v>
      </c>
      <c r="G1970" s="383">
        <v>0</v>
      </c>
      <c r="H1970" s="384">
        <v>0</v>
      </c>
      <c r="I1970" s="384">
        <v>0</v>
      </c>
      <c r="J1970" s="384">
        <v>0</v>
      </c>
      <c r="K1970" s="407">
        <f t="shared" si="30"/>
        <v>0</v>
      </c>
    </row>
    <row r="1971" spans="3:11" hidden="1" x14ac:dyDescent="0.25">
      <c r="C1971" s="383">
        <v>0</v>
      </c>
      <c r="D1971" s="385"/>
      <c r="E1971" s="382">
        <v>0</v>
      </c>
      <c r="F1971" s="383">
        <v>0</v>
      </c>
      <c r="G1971" s="383">
        <v>0</v>
      </c>
      <c r="H1971" s="384">
        <v>0</v>
      </c>
      <c r="I1971" s="384">
        <v>0</v>
      </c>
      <c r="J1971" s="384">
        <v>0</v>
      </c>
      <c r="K1971" s="407">
        <f t="shared" si="30"/>
        <v>0</v>
      </c>
    </row>
    <row r="1972" spans="3:11" hidden="1" x14ac:dyDescent="0.25">
      <c r="C1972" s="383">
        <v>0</v>
      </c>
      <c r="D1972" s="385"/>
      <c r="E1972" s="382">
        <v>0</v>
      </c>
      <c r="F1972" s="383">
        <v>0</v>
      </c>
      <c r="G1972" s="383">
        <v>0</v>
      </c>
      <c r="H1972" s="384">
        <v>0</v>
      </c>
      <c r="I1972" s="384">
        <v>0</v>
      </c>
      <c r="J1972" s="384">
        <v>0</v>
      </c>
      <c r="K1972" s="407">
        <f t="shared" si="30"/>
        <v>0</v>
      </c>
    </row>
    <row r="1973" spans="3:11" hidden="1" x14ac:dyDescent="0.25">
      <c r="C1973" s="383">
        <v>0</v>
      </c>
      <c r="D1973" s="385"/>
      <c r="E1973" s="382">
        <v>0</v>
      </c>
      <c r="F1973" s="383">
        <v>0</v>
      </c>
      <c r="G1973" s="383">
        <v>0</v>
      </c>
      <c r="H1973" s="384">
        <v>0</v>
      </c>
      <c r="I1973" s="384">
        <v>0</v>
      </c>
      <c r="J1973" s="384">
        <v>0</v>
      </c>
      <c r="K1973" s="407">
        <f t="shared" si="30"/>
        <v>0</v>
      </c>
    </row>
    <row r="1974" spans="3:11" hidden="1" x14ac:dyDescent="0.25">
      <c r="C1974" s="383">
        <v>0</v>
      </c>
      <c r="D1974" s="385"/>
      <c r="E1974" s="382">
        <v>0</v>
      </c>
      <c r="F1974" s="383">
        <v>0</v>
      </c>
      <c r="G1974" s="383">
        <v>0</v>
      </c>
      <c r="H1974" s="384">
        <v>0</v>
      </c>
      <c r="I1974" s="384">
        <v>0</v>
      </c>
      <c r="J1974" s="384">
        <v>0</v>
      </c>
      <c r="K1974" s="407">
        <f t="shared" si="30"/>
        <v>0</v>
      </c>
    </row>
    <row r="1975" spans="3:11" hidden="1" x14ac:dyDescent="0.25">
      <c r="C1975" s="383">
        <v>0</v>
      </c>
      <c r="D1975" s="385"/>
      <c r="E1975" s="382">
        <v>0</v>
      </c>
      <c r="F1975" s="383">
        <v>0</v>
      </c>
      <c r="G1975" s="383">
        <v>0</v>
      </c>
      <c r="H1975" s="384">
        <v>0</v>
      </c>
      <c r="I1975" s="384">
        <v>0</v>
      </c>
      <c r="J1975" s="384">
        <v>0</v>
      </c>
      <c r="K1975" s="407">
        <f t="shared" si="30"/>
        <v>0</v>
      </c>
    </row>
    <row r="1976" spans="3:11" hidden="1" x14ac:dyDescent="0.25">
      <c r="C1976" s="383">
        <v>0</v>
      </c>
      <c r="D1976" s="385"/>
      <c r="E1976" s="382">
        <v>0</v>
      </c>
      <c r="F1976" s="383">
        <v>0</v>
      </c>
      <c r="G1976" s="383">
        <v>0</v>
      </c>
      <c r="H1976" s="384">
        <v>0</v>
      </c>
      <c r="I1976" s="384">
        <v>0</v>
      </c>
      <c r="J1976" s="384">
        <v>0</v>
      </c>
      <c r="K1976" s="407">
        <f t="shared" si="30"/>
        <v>0</v>
      </c>
    </row>
    <row r="1977" spans="3:11" hidden="1" x14ac:dyDescent="0.25">
      <c r="C1977" s="383">
        <v>0</v>
      </c>
      <c r="D1977" s="385"/>
      <c r="E1977" s="382">
        <v>0</v>
      </c>
      <c r="F1977" s="383">
        <v>0</v>
      </c>
      <c r="G1977" s="383">
        <v>0</v>
      </c>
      <c r="H1977" s="384">
        <v>0</v>
      </c>
      <c r="I1977" s="384">
        <v>0</v>
      </c>
      <c r="J1977" s="384">
        <v>0</v>
      </c>
      <c r="K1977" s="407">
        <f t="shared" si="30"/>
        <v>0</v>
      </c>
    </row>
    <row r="1978" spans="3:11" hidden="1" x14ac:dyDescent="0.25">
      <c r="C1978" s="383">
        <v>0</v>
      </c>
      <c r="D1978" s="385"/>
      <c r="E1978" s="382">
        <v>0</v>
      </c>
      <c r="F1978" s="383">
        <v>0</v>
      </c>
      <c r="G1978" s="383">
        <v>0</v>
      </c>
      <c r="H1978" s="384">
        <v>0</v>
      </c>
      <c r="I1978" s="384">
        <v>0</v>
      </c>
      <c r="J1978" s="384">
        <v>0</v>
      </c>
      <c r="K1978" s="407">
        <f t="shared" si="30"/>
        <v>0</v>
      </c>
    </row>
    <row r="1979" spans="3:11" hidden="1" x14ac:dyDescent="0.25">
      <c r="C1979" s="383">
        <v>0</v>
      </c>
      <c r="D1979" s="385"/>
      <c r="E1979" s="382">
        <v>0</v>
      </c>
      <c r="F1979" s="383">
        <v>0</v>
      </c>
      <c r="G1979" s="383">
        <v>0</v>
      </c>
      <c r="H1979" s="384">
        <v>0</v>
      </c>
      <c r="I1979" s="384">
        <v>0</v>
      </c>
      <c r="J1979" s="384">
        <v>0</v>
      </c>
      <c r="K1979" s="407">
        <f t="shared" si="30"/>
        <v>0</v>
      </c>
    </row>
    <row r="1980" spans="3:11" hidden="1" x14ac:dyDescent="0.25">
      <c r="C1980" s="383">
        <v>0</v>
      </c>
      <c r="D1980" s="385"/>
      <c r="E1980" s="382">
        <v>0</v>
      </c>
      <c r="F1980" s="383">
        <v>0</v>
      </c>
      <c r="G1980" s="383">
        <v>0</v>
      </c>
      <c r="H1980" s="384">
        <v>0</v>
      </c>
      <c r="I1980" s="384">
        <v>0</v>
      </c>
      <c r="J1980" s="384">
        <v>0</v>
      </c>
      <c r="K1980" s="407">
        <f t="shared" si="30"/>
        <v>0</v>
      </c>
    </row>
    <row r="1981" spans="3:11" hidden="1" x14ac:dyDescent="0.25">
      <c r="C1981" s="383">
        <v>0</v>
      </c>
      <c r="D1981" s="385"/>
      <c r="E1981" s="382">
        <v>0</v>
      </c>
      <c r="F1981" s="383">
        <v>0</v>
      </c>
      <c r="G1981" s="383">
        <v>0</v>
      </c>
      <c r="H1981" s="384">
        <v>0</v>
      </c>
      <c r="I1981" s="384">
        <v>0</v>
      </c>
      <c r="J1981" s="384">
        <v>0</v>
      </c>
      <c r="K1981" s="407">
        <f t="shared" si="30"/>
        <v>0</v>
      </c>
    </row>
    <row r="1982" spans="3:11" hidden="1" x14ac:dyDescent="0.25">
      <c r="C1982" s="383">
        <v>0</v>
      </c>
      <c r="D1982" s="385"/>
      <c r="E1982" s="382">
        <v>0</v>
      </c>
      <c r="F1982" s="383">
        <v>0</v>
      </c>
      <c r="G1982" s="383">
        <v>0</v>
      </c>
      <c r="H1982" s="384">
        <v>0</v>
      </c>
      <c r="I1982" s="384">
        <v>0</v>
      </c>
      <c r="J1982" s="384">
        <v>0</v>
      </c>
      <c r="K1982" s="407">
        <f t="shared" si="30"/>
        <v>0</v>
      </c>
    </row>
    <row r="1983" spans="3:11" hidden="1" x14ac:dyDescent="0.25">
      <c r="C1983" s="383">
        <v>0</v>
      </c>
      <c r="D1983" s="385"/>
      <c r="E1983" s="382">
        <v>0</v>
      </c>
      <c r="F1983" s="383">
        <v>0</v>
      </c>
      <c r="G1983" s="383">
        <v>0</v>
      </c>
      <c r="H1983" s="384">
        <v>0</v>
      </c>
      <c r="I1983" s="384">
        <v>0</v>
      </c>
      <c r="J1983" s="384">
        <v>0</v>
      </c>
      <c r="K1983" s="407">
        <f t="shared" si="30"/>
        <v>0</v>
      </c>
    </row>
    <row r="1984" spans="3:11" hidden="1" x14ac:dyDescent="0.25">
      <c r="C1984" s="383">
        <v>0</v>
      </c>
      <c r="D1984" s="385"/>
      <c r="E1984" s="382">
        <v>0</v>
      </c>
      <c r="F1984" s="383">
        <v>0</v>
      </c>
      <c r="G1984" s="383">
        <v>0</v>
      </c>
      <c r="H1984" s="384">
        <v>0</v>
      </c>
      <c r="I1984" s="384">
        <v>0</v>
      </c>
      <c r="J1984" s="384">
        <v>0</v>
      </c>
      <c r="K1984" s="407">
        <f t="shared" si="30"/>
        <v>0</v>
      </c>
    </row>
    <row r="1985" spans="3:11" hidden="1" x14ac:dyDescent="0.25">
      <c r="C1985" s="383">
        <v>0</v>
      </c>
      <c r="D1985" s="385"/>
      <c r="E1985" s="382">
        <v>0</v>
      </c>
      <c r="F1985" s="383">
        <v>0</v>
      </c>
      <c r="G1985" s="383">
        <v>0</v>
      </c>
      <c r="H1985" s="384">
        <v>0</v>
      </c>
      <c r="I1985" s="384">
        <v>0</v>
      </c>
      <c r="J1985" s="384">
        <v>0</v>
      </c>
      <c r="K1985" s="407">
        <f t="shared" si="30"/>
        <v>0</v>
      </c>
    </row>
    <row r="1986" spans="3:11" hidden="1" x14ac:dyDescent="0.25">
      <c r="C1986" s="383">
        <v>0</v>
      </c>
      <c r="D1986" s="385"/>
      <c r="E1986" s="382">
        <v>0</v>
      </c>
      <c r="F1986" s="383">
        <v>0</v>
      </c>
      <c r="G1986" s="383">
        <v>0</v>
      </c>
      <c r="H1986" s="384">
        <v>0</v>
      </c>
      <c r="I1986" s="384">
        <v>0</v>
      </c>
      <c r="J1986" s="384">
        <v>0</v>
      </c>
      <c r="K1986" s="407">
        <f t="shared" si="30"/>
        <v>0</v>
      </c>
    </row>
    <row r="1987" spans="3:11" hidden="1" x14ac:dyDescent="0.25">
      <c r="C1987" s="383">
        <v>0</v>
      </c>
      <c r="D1987" s="385"/>
      <c r="E1987" s="382">
        <v>0</v>
      </c>
      <c r="F1987" s="383">
        <v>0</v>
      </c>
      <c r="G1987" s="383">
        <v>0</v>
      </c>
      <c r="H1987" s="384">
        <v>0</v>
      </c>
      <c r="I1987" s="384">
        <v>0</v>
      </c>
      <c r="J1987" s="384">
        <v>0</v>
      </c>
      <c r="K1987" s="407">
        <f t="shared" si="30"/>
        <v>0</v>
      </c>
    </row>
    <row r="1988" spans="3:11" hidden="1" x14ac:dyDescent="0.25">
      <c r="C1988" s="383">
        <v>0</v>
      </c>
      <c r="D1988" s="385"/>
      <c r="E1988" s="382">
        <v>0</v>
      </c>
      <c r="F1988" s="383">
        <v>0</v>
      </c>
      <c r="G1988" s="383">
        <v>0</v>
      </c>
      <c r="H1988" s="384">
        <v>0</v>
      </c>
      <c r="I1988" s="384">
        <v>0</v>
      </c>
      <c r="J1988" s="384">
        <v>0</v>
      </c>
      <c r="K1988" s="407">
        <f t="shared" si="30"/>
        <v>0</v>
      </c>
    </row>
    <row r="1989" spans="3:11" hidden="1" x14ac:dyDescent="0.25">
      <c r="C1989" s="383">
        <v>0</v>
      </c>
      <c r="D1989" s="385"/>
      <c r="E1989" s="382">
        <v>0</v>
      </c>
      <c r="F1989" s="383">
        <v>0</v>
      </c>
      <c r="G1989" s="383">
        <v>0</v>
      </c>
      <c r="H1989" s="384">
        <v>0</v>
      </c>
      <c r="I1989" s="384">
        <v>0</v>
      </c>
      <c r="J1989" s="384">
        <v>0</v>
      </c>
      <c r="K1989" s="407">
        <f t="shared" si="30"/>
        <v>0</v>
      </c>
    </row>
    <row r="1990" spans="3:11" hidden="1" x14ac:dyDescent="0.25">
      <c r="C1990" s="383">
        <v>0</v>
      </c>
      <c r="D1990" s="385"/>
      <c r="E1990" s="382">
        <v>0</v>
      </c>
      <c r="F1990" s="383">
        <v>0</v>
      </c>
      <c r="G1990" s="383">
        <v>0</v>
      </c>
      <c r="H1990" s="384">
        <v>0</v>
      </c>
      <c r="I1990" s="384">
        <v>0</v>
      </c>
      <c r="J1990" s="384">
        <v>0</v>
      </c>
      <c r="K1990" s="407">
        <f t="shared" si="30"/>
        <v>0</v>
      </c>
    </row>
    <row r="1991" spans="3:11" hidden="1" x14ac:dyDescent="0.25">
      <c r="C1991" s="383">
        <v>0</v>
      </c>
      <c r="D1991" s="385"/>
      <c r="E1991" s="382">
        <v>0</v>
      </c>
      <c r="F1991" s="383">
        <v>0</v>
      </c>
      <c r="G1991" s="383">
        <v>0</v>
      </c>
      <c r="H1991" s="384">
        <v>0</v>
      </c>
      <c r="I1991" s="384">
        <v>0</v>
      </c>
      <c r="J1991" s="384">
        <v>0</v>
      </c>
      <c r="K1991" s="407">
        <f t="shared" si="30"/>
        <v>0</v>
      </c>
    </row>
    <row r="1992" spans="3:11" hidden="1" x14ac:dyDescent="0.25">
      <c r="C1992" s="383">
        <v>0</v>
      </c>
      <c r="D1992" s="385"/>
      <c r="E1992" s="382">
        <v>0</v>
      </c>
      <c r="F1992" s="383">
        <v>0</v>
      </c>
      <c r="G1992" s="383">
        <v>0</v>
      </c>
      <c r="H1992" s="384">
        <v>0</v>
      </c>
      <c r="I1992" s="384">
        <v>0</v>
      </c>
      <c r="J1992" s="384">
        <v>0</v>
      </c>
      <c r="K1992" s="407">
        <f t="shared" si="30"/>
        <v>0</v>
      </c>
    </row>
    <row r="1993" spans="3:11" hidden="1" x14ac:dyDescent="0.25">
      <c r="C1993" s="383">
        <v>0</v>
      </c>
      <c r="D1993" s="385"/>
      <c r="E1993" s="382">
        <v>0</v>
      </c>
      <c r="F1993" s="383">
        <v>0</v>
      </c>
      <c r="G1993" s="383">
        <v>0</v>
      </c>
      <c r="H1993" s="384">
        <v>0</v>
      </c>
      <c r="I1993" s="384">
        <v>0</v>
      </c>
      <c r="J1993" s="384">
        <v>0</v>
      </c>
      <c r="K1993" s="407">
        <f t="shared" si="30"/>
        <v>0</v>
      </c>
    </row>
    <row r="1994" spans="3:11" hidden="1" x14ac:dyDescent="0.25">
      <c r="C1994" s="383">
        <v>0</v>
      </c>
      <c r="D1994" s="385"/>
      <c r="E1994" s="382">
        <v>0</v>
      </c>
      <c r="F1994" s="383">
        <v>0</v>
      </c>
      <c r="G1994" s="383">
        <v>0</v>
      </c>
      <c r="H1994" s="384">
        <v>0</v>
      </c>
      <c r="I1994" s="384">
        <v>0</v>
      </c>
      <c r="J1994" s="384">
        <v>0</v>
      </c>
      <c r="K1994" s="407">
        <f t="shared" si="30"/>
        <v>0</v>
      </c>
    </row>
    <row r="1995" spans="3:11" hidden="1" x14ac:dyDescent="0.25">
      <c r="C1995" s="383">
        <v>0</v>
      </c>
      <c r="D1995" s="385"/>
      <c r="E1995" s="382">
        <v>0</v>
      </c>
      <c r="F1995" s="383">
        <v>0</v>
      </c>
      <c r="G1995" s="383">
        <v>0</v>
      </c>
      <c r="H1995" s="384">
        <v>0</v>
      </c>
      <c r="I1995" s="384">
        <v>0</v>
      </c>
      <c r="J1995" s="384">
        <v>0</v>
      </c>
      <c r="K1995" s="407">
        <f t="shared" si="30"/>
        <v>0</v>
      </c>
    </row>
    <row r="1996" spans="3:11" hidden="1" x14ac:dyDescent="0.25">
      <c r="C1996" s="383">
        <v>0</v>
      </c>
      <c r="D1996" s="385"/>
      <c r="E1996" s="382">
        <v>0</v>
      </c>
      <c r="F1996" s="383">
        <v>0</v>
      </c>
      <c r="G1996" s="383">
        <v>0</v>
      </c>
      <c r="H1996" s="384">
        <v>0</v>
      </c>
      <c r="I1996" s="384">
        <v>0</v>
      </c>
      <c r="J1996" s="384">
        <v>0</v>
      </c>
      <c r="K1996" s="407">
        <f t="shared" si="30"/>
        <v>0</v>
      </c>
    </row>
    <row r="1997" spans="3:11" hidden="1" x14ac:dyDescent="0.25">
      <c r="C1997" s="383">
        <v>0</v>
      </c>
      <c r="D1997" s="385"/>
      <c r="E1997" s="382">
        <v>0</v>
      </c>
      <c r="F1997" s="383">
        <v>0</v>
      </c>
      <c r="G1997" s="383">
        <v>0</v>
      </c>
      <c r="H1997" s="384">
        <v>0</v>
      </c>
      <c r="I1997" s="384">
        <v>0</v>
      </c>
      <c r="J1997" s="384">
        <v>0</v>
      </c>
      <c r="K1997" s="407">
        <f t="shared" si="30"/>
        <v>0</v>
      </c>
    </row>
    <row r="1998" spans="3:11" hidden="1" x14ac:dyDescent="0.25">
      <c r="C1998" s="383">
        <v>0</v>
      </c>
      <c r="D1998" s="385"/>
      <c r="E1998" s="382">
        <v>0</v>
      </c>
      <c r="F1998" s="383">
        <v>0</v>
      </c>
      <c r="G1998" s="383">
        <v>0</v>
      </c>
      <c r="H1998" s="384">
        <v>0</v>
      </c>
      <c r="I1998" s="384">
        <v>0</v>
      </c>
      <c r="J1998" s="384">
        <v>0</v>
      </c>
      <c r="K1998" s="407">
        <f t="shared" si="30"/>
        <v>0</v>
      </c>
    </row>
    <row r="1999" spans="3:11" hidden="1" x14ac:dyDescent="0.25">
      <c r="C1999" s="383">
        <v>0</v>
      </c>
      <c r="D1999" s="385"/>
      <c r="E1999" s="382">
        <v>0</v>
      </c>
      <c r="F1999" s="383">
        <v>0</v>
      </c>
      <c r="G1999" s="383">
        <v>0</v>
      </c>
      <c r="H1999" s="384">
        <v>0</v>
      </c>
      <c r="I1999" s="384">
        <v>0</v>
      </c>
      <c r="J1999" s="384">
        <v>0</v>
      </c>
      <c r="K1999" s="407">
        <f t="shared" si="30"/>
        <v>0</v>
      </c>
    </row>
    <row r="2000" spans="3:11" hidden="1" x14ac:dyDescent="0.25">
      <c r="C2000" s="383">
        <v>0</v>
      </c>
      <c r="D2000" s="385"/>
      <c r="E2000" s="382">
        <v>0</v>
      </c>
      <c r="F2000" s="383">
        <v>0</v>
      </c>
      <c r="G2000" s="383">
        <v>0</v>
      </c>
      <c r="H2000" s="384">
        <v>0</v>
      </c>
      <c r="I2000" s="384">
        <v>0</v>
      </c>
      <c r="J2000" s="384">
        <v>0</v>
      </c>
      <c r="K2000" s="407">
        <f t="shared" ref="K2000:K2010" si="31">IF(E2000&gt;0,1,0)</f>
        <v>0</v>
      </c>
    </row>
    <row r="2001" spans="3:11" hidden="1" x14ac:dyDescent="0.25">
      <c r="C2001" s="383">
        <v>0</v>
      </c>
      <c r="D2001" s="385"/>
      <c r="E2001" s="382">
        <v>0</v>
      </c>
      <c r="F2001" s="383">
        <v>0</v>
      </c>
      <c r="G2001" s="383">
        <v>0</v>
      </c>
      <c r="H2001" s="384">
        <v>0</v>
      </c>
      <c r="I2001" s="384">
        <v>0</v>
      </c>
      <c r="J2001" s="384">
        <v>0</v>
      </c>
      <c r="K2001" s="407">
        <f t="shared" si="31"/>
        <v>0</v>
      </c>
    </row>
    <row r="2002" spans="3:11" hidden="1" x14ac:dyDescent="0.25">
      <c r="C2002" s="383">
        <v>0</v>
      </c>
      <c r="D2002" s="385"/>
      <c r="E2002" s="382">
        <v>0</v>
      </c>
      <c r="F2002" s="383">
        <v>0</v>
      </c>
      <c r="G2002" s="383">
        <v>0</v>
      </c>
      <c r="H2002" s="384">
        <v>0</v>
      </c>
      <c r="I2002" s="384">
        <v>0</v>
      </c>
      <c r="J2002" s="384">
        <v>0</v>
      </c>
      <c r="K2002" s="407">
        <f t="shared" si="31"/>
        <v>0</v>
      </c>
    </row>
    <row r="2003" spans="3:11" hidden="1" x14ac:dyDescent="0.25">
      <c r="C2003" s="383">
        <v>0</v>
      </c>
      <c r="D2003" s="385"/>
      <c r="E2003" s="382">
        <v>0</v>
      </c>
      <c r="F2003" s="383">
        <v>0</v>
      </c>
      <c r="G2003" s="383">
        <v>0</v>
      </c>
      <c r="H2003" s="384">
        <v>0</v>
      </c>
      <c r="I2003" s="384">
        <v>0</v>
      </c>
      <c r="J2003" s="384">
        <v>0</v>
      </c>
      <c r="K2003" s="407">
        <f t="shared" si="31"/>
        <v>0</v>
      </c>
    </row>
    <row r="2004" spans="3:11" hidden="1" x14ac:dyDescent="0.25">
      <c r="C2004" s="383">
        <v>0</v>
      </c>
      <c r="D2004" s="385"/>
      <c r="E2004" s="382">
        <v>0</v>
      </c>
      <c r="F2004" s="383">
        <v>0</v>
      </c>
      <c r="G2004" s="383">
        <v>0</v>
      </c>
      <c r="H2004" s="384">
        <v>0</v>
      </c>
      <c r="I2004" s="384">
        <v>0</v>
      </c>
      <c r="J2004" s="384">
        <v>0</v>
      </c>
      <c r="K2004" s="407">
        <f t="shared" si="31"/>
        <v>0</v>
      </c>
    </row>
    <row r="2005" spans="3:11" hidden="1" x14ac:dyDescent="0.25">
      <c r="C2005" s="383">
        <v>0</v>
      </c>
      <c r="D2005" s="385"/>
      <c r="E2005" s="382">
        <v>0</v>
      </c>
      <c r="F2005" s="383">
        <v>0</v>
      </c>
      <c r="G2005" s="383">
        <v>0</v>
      </c>
      <c r="H2005" s="384">
        <v>0</v>
      </c>
      <c r="I2005" s="384">
        <v>0</v>
      </c>
      <c r="J2005" s="384">
        <v>0</v>
      </c>
      <c r="K2005" s="407">
        <f t="shared" si="31"/>
        <v>0</v>
      </c>
    </row>
    <row r="2006" spans="3:11" hidden="1" x14ac:dyDescent="0.25">
      <c r="C2006" s="383">
        <v>0</v>
      </c>
      <c r="D2006" s="385"/>
      <c r="E2006" s="382">
        <v>0</v>
      </c>
      <c r="F2006" s="383">
        <v>0</v>
      </c>
      <c r="G2006" s="383">
        <v>0</v>
      </c>
      <c r="H2006" s="384">
        <v>0</v>
      </c>
      <c r="I2006" s="384">
        <v>0</v>
      </c>
      <c r="J2006" s="384">
        <v>0</v>
      </c>
      <c r="K2006" s="407">
        <f t="shared" si="31"/>
        <v>0</v>
      </c>
    </row>
    <row r="2007" spans="3:11" hidden="1" x14ac:dyDescent="0.25">
      <c r="C2007" s="383">
        <v>0</v>
      </c>
      <c r="D2007" s="385"/>
      <c r="E2007" s="382">
        <v>0</v>
      </c>
      <c r="F2007" s="383">
        <v>0</v>
      </c>
      <c r="G2007" s="383">
        <v>0</v>
      </c>
      <c r="H2007" s="384">
        <v>0</v>
      </c>
      <c r="I2007" s="384">
        <v>0</v>
      </c>
      <c r="J2007" s="384">
        <v>0</v>
      </c>
      <c r="K2007" s="407">
        <f t="shared" si="31"/>
        <v>0</v>
      </c>
    </row>
    <row r="2008" spans="3:11" hidden="1" x14ac:dyDescent="0.25">
      <c r="C2008" s="383">
        <v>0</v>
      </c>
      <c r="D2008" s="385"/>
      <c r="E2008" s="382">
        <v>0</v>
      </c>
      <c r="F2008" s="383">
        <v>0</v>
      </c>
      <c r="G2008" s="383">
        <v>0</v>
      </c>
      <c r="H2008" s="384">
        <v>0</v>
      </c>
      <c r="I2008" s="384">
        <v>0</v>
      </c>
      <c r="J2008" s="384">
        <v>0</v>
      </c>
      <c r="K2008" s="407">
        <f t="shared" si="31"/>
        <v>0</v>
      </c>
    </row>
    <row r="2009" spans="3:11" hidden="1" x14ac:dyDescent="0.25">
      <c r="C2009" s="383">
        <v>0</v>
      </c>
      <c r="D2009" s="385"/>
      <c r="E2009" s="382">
        <v>0</v>
      </c>
      <c r="F2009" s="383">
        <v>0</v>
      </c>
      <c r="G2009" s="383">
        <v>0</v>
      </c>
      <c r="H2009" s="384">
        <v>0</v>
      </c>
      <c r="I2009" s="384">
        <v>0</v>
      </c>
      <c r="J2009" s="384">
        <v>0</v>
      </c>
      <c r="K2009" s="407">
        <f t="shared" si="31"/>
        <v>0</v>
      </c>
    </row>
    <row r="2010" spans="3:11" hidden="1" x14ac:dyDescent="0.25">
      <c r="D2010" s="385"/>
      <c r="E2010" s="385"/>
      <c r="F2010" s="386"/>
      <c r="G2010" s="386"/>
      <c r="H2010" s="387"/>
      <c r="I2010" s="387"/>
      <c r="J2010" s="387"/>
      <c r="K2010" s="407">
        <f t="shared" si="31"/>
        <v>0</v>
      </c>
    </row>
    <row r="2011" spans="3:11" ht="15.75" x14ac:dyDescent="0.25">
      <c r="E2011" s="388">
        <v>1</v>
      </c>
      <c r="F2011" s="389"/>
      <c r="G2011" s="389"/>
      <c r="H2011" s="390" t="s">
        <v>92</v>
      </c>
      <c r="I2011" s="391">
        <f>SUM(I15:I2009)</f>
        <v>13623028.219999991</v>
      </c>
      <c r="J2011" s="391">
        <f>SUM(J15:J2009)</f>
        <v>11082422.840000002</v>
      </c>
      <c r="K2011" s="407">
        <v>1</v>
      </c>
    </row>
    <row r="2012" spans="3:11" x14ac:dyDescent="0.25">
      <c r="E2012" s="392">
        <v>1</v>
      </c>
      <c r="I2012" s="393"/>
      <c r="J2012" s="394"/>
      <c r="K2012" s="407">
        <v>1</v>
      </c>
    </row>
    <row r="2013" spans="3:11" ht="15.75" x14ac:dyDescent="0.25">
      <c r="C2013" s="341"/>
      <c r="D2013" s="374" t="s">
        <v>1</v>
      </c>
      <c r="E2013" s="374"/>
      <c r="F2013" s="395"/>
      <c r="G2013" s="395"/>
      <c r="H2013" s="374"/>
      <c r="I2013" s="396"/>
      <c r="J2013" s="397"/>
      <c r="K2013" s="407">
        <v>1</v>
      </c>
    </row>
    <row r="2014" spans="3:11" x14ac:dyDescent="0.25">
      <c r="C2014" s="398"/>
      <c r="D2014" s="389"/>
      <c r="E2014" s="398"/>
      <c r="F2014" s="389"/>
      <c r="H2014" s="399" t="str">
        <f>CONCATENATE("Всего материалы.  ",'КС-2'!B2007,":")</f>
        <v>Всего материалы.  В т.ч. НДС 22%:</v>
      </c>
      <c r="I2014" s="400">
        <f>I2011</f>
        <v>13623028.219999991</v>
      </c>
      <c r="J2014" s="401"/>
      <c r="K2014" s="407">
        <v>1</v>
      </c>
    </row>
    <row r="2015" spans="3:11" x14ac:dyDescent="0.25">
      <c r="H2015" s="402" t="str">
        <f>CONCATENATE("Всего работы. ",'КС-2'!B2007,":")</f>
        <v>Всего работы. В т.ч. НДС 22%:</v>
      </c>
      <c r="I2015" s="400">
        <f>J2011</f>
        <v>11082422.840000002</v>
      </c>
      <c r="J2015" s="403"/>
      <c r="K2015" s="407">
        <v>1</v>
      </c>
    </row>
    <row r="2016" spans="3:11" x14ac:dyDescent="0.25">
      <c r="G2016" s="342"/>
      <c r="H2016" s="552"/>
      <c r="I2016" s="552"/>
      <c r="J2016" s="338"/>
      <c r="K2016" s="407">
        <v>1</v>
      </c>
    </row>
    <row r="2017" spans="5:11" ht="15.75" x14ac:dyDescent="0.25">
      <c r="H2017" s="404" t="str">
        <f>CONCATENATE("Всего по калькуляции. ",'КС-2'!B2007,":")</f>
        <v>Всего по калькуляции. В т.ч. НДС 22%:</v>
      </c>
      <c r="I2017" s="405">
        <f>SUBTOTAL(9,I2014:I2015)</f>
        <v>24705451.059999995</v>
      </c>
      <c r="J2017" s="406"/>
      <c r="K2017" s="407">
        <v>1</v>
      </c>
    </row>
    <row r="2018" spans="5:11" x14ac:dyDescent="0.25">
      <c r="K2018" s="407">
        <v>1</v>
      </c>
    </row>
    <row r="2019" spans="5:11" x14ac:dyDescent="0.25">
      <c r="E2019" s="347" t="s">
        <v>93</v>
      </c>
      <c r="F2019" s="348"/>
      <c r="G2019" s="348"/>
      <c r="H2019" s="349"/>
      <c r="I2019" s="349"/>
      <c r="J2019" s="349"/>
      <c r="K2019" s="407">
        <v>1</v>
      </c>
    </row>
    <row r="2020" spans="5:11" x14ac:dyDescent="0.25">
      <c r="F2020" s="553" t="s">
        <v>94</v>
      </c>
      <c r="G2020" s="553"/>
      <c r="H2020" s="553"/>
      <c r="I2020" s="553"/>
      <c r="J2020" s="553"/>
      <c r="K2020" s="407">
        <v>1</v>
      </c>
    </row>
    <row r="2021" spans="5:11" x14ac:dyDescent="0.25">
      <c r="E2021" s="347" t="s">
        <v>95</v>
      </c>
      <c r="F2021" s="348"/>
      <c r="G2021" s="348"/>
      <c r="H2021" s="349"/>
      <c r="I2021" s="349"/>
      <c r="J2021" s="349"/>
      <c r="K2021" s="407">
        <v>1</v>
      </c>
    </row>
    <row r="2022" spans="5:11" x14ac:dyDescent="0.25">
      <c r="F2022" s="553" t="s">
        <v>94</v>
      </c>
      <c r="G2022" s="553"/>
      <c r="H2022" s="553"/>
      <c r="I2022" s="553"/>
      <c r="J2022" s="553"/>
      <c r="K2022" s="407">
        <v>1</v>
      </c>
    </row>
  </sheetData>
  <sheetProtection sheet="1" objects="1" scenarios="1" selectLockedCells="1"/>
  <autoFilter ref="C13:K2022" xr:uid="{00000000-0001-0000-0100-000000000000}">
    <filterColumn colId="6" showButton="0"/>
    <filterColumn colId="8">
      <filters>
        <filter val="1"/>
      </filters>
    </filterColumn>
  </autoFilter>
  <mergeCells count="17">
    <mergeCell ref="C10:J10"/>
    <mergeCell ref="H5:J5"/>
    <mergeCell ref="H6:J6"/>
    <mergeCell ref="H7:J7"/>
    <mergeCell ref="H8:J8"/>
    <mergeCell ref="C9:J9"/>
    <mergeCell ref="H2016:I2016"/>
    <mergeCell ref="F2020:J2020"/>
    <mergeCell ref="F2022:J2022"/>
    <mergeCell ref="C11:J11"/>
    <mergeCell ref="E12:J12"/>
    <mergeCell ref="C13:C14"/>
    <mergeCell ref="E13:E14"/>
    <mergeCell ref="F13:F14"/>
    <mergeCell ref="G13:G14"/>
    <mergeCell ref="H13:H14"/>
    <mergeCell ref="I13:J13"/>
  </mergeCells>
  <conditionalFormatting sqref="E15:J1001 E1012:J2010">
    <cfRule type="cellIs" dxfId="94" priority="11" operator="equal">
      <formula>0</formula>
    </cfRule>
  </conditionalFormatting>
  <conditionalFormatting sqref="E15:E1001 E1012:E2010">
    <cfRule type="expression" dxfId="93" priority="9">
      <formula>AND($E15&gt;0,$G15=0)</formula>
    </cfRule>
  </conditionalFormatting>
  <conditionalFormatting sqref="C15:C1009 C1011:C2009">
    <cfRule type="cellIs" dxfId="92" priority="7" operator="equal">
      <formula>0</formula>
    </cfRule>
  </conditionalFormatting>
  <conditionalFormatting sqref="B1010">
    <cfRule type="cellIs" dxfId="91" priority="6" operator="equal">
      <formula>0</formula>
    </cfRule>
  </conditionalFormatting>
  <conditionalFormatting sqref="D1002:I1011">
    <cfRule type="cellIs" dxfId="90" priority="3" operator="equal">
      <formula>0</formula>
    </cfRule>
  </conditionalFormatting>
  <conditionalFormatting sqref="D1002:D1011">
    <cfRule type="expression" dxfId="89" priority="2">
      <formula>AND($E1002&gt;0,$F1002=0)</formula>
    </cfRule>
  </conditionalFormatting>
  <conditionalFormatting sqref="C1010 J1002:J1011">
    <cfRule type="cellIs" dxfId="88" priority="1" operator="equal">
      <formula>0</formula>
    </cfRule>
  </conditionalFormatting>
  <pageMargins left="0.98425196850393704" right="0.59055118110236227" top="0.39370078740157483" bottom="0.59055118110236227" header="0.31496062992125984" footer="0.31496062992125984"/>
  <pageSetup paperSize="9" scale="66" orientation="portrait" r:id="rId1"/>
  <headerFooter>
    <oddFooter>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rgb="FF00B050"/>
  </sheetPr>
  <dimension ref="A1:BB2033"/>
  <sheetViews>
    <sheetView view="pageBreakPreview" topLeftCell="A13" zoomScaleNormal="100" zoomScaleSheetLayoutView="100" workbookViewId="0">
      <selection activeCell="F30" sqref="F30:N30"/>
    </sheetView>
  </sheetViews>
  <sheetFormatPr defaultColWidth="9.140625" defaultRowHeight="15" outlineLevelRow="1" x14ac:dyDescent="0.25"/>
  <cols>
    <col min="1" max="1" width="6.140625" style="338" customWidth="1"/>
    <col min="2" max="2" width="5.140625" style="335" customWidth="1"/>
    <col min="3" max="3" width="47.7109375" style="338" customWidth="1"/>
    <col min="4" max="4" width="9" style="335" customWidth="1"/>
    <col min="5" max="5" width="12.140625" style="335" customWidth="1"/>
    <col min="6" max="6" width="11.140625" style="351" customWidth="1"/>
    <col min="7" max="7" width="11.140625" style="352" customWidth="1"/>
    <col min="8" max="8" width="11.140625" style="351" customWidth="1"/>
    <col min="9" max="10" width="11.140625" style="338" customWidth="1"/>
    <col min="11" max="11" width="11.140625" style="339" customWidth="1"/>
    <col min="12" max="14" width="11.140625" style="338" customWidth="1"/>
    <col min="15" max="15" width="2.42578125" style="338" customWidth="1"/>
    <col min="16" max="16" width="31.7109375" style="338" customWidth="1"/>
    <col min="17" max="17" width="13.28515625" style="339" customWidth="1"/>
    <col min="18" max="18" width="2" style="339" customWidth="1"/>
    <col min="19" max="54" width="5.7109375" style="389" customWidth="1"/>
    <col min="55" max="16384" width="9.140625" style="338"/>
  </cols>
  <sheetData>
    <row r="1" spans="1:54" s="291" customFormat="1" ht="12.75" x14ac:dyDescent="0.2">
      <c r="A1" s="283"/>
      <c r="B1" s="284"/>
      <c r="C1" s="285"/>
      <c r="D1" s="286"/>
      <c r="E1" s="287"/>
      <c r="F1" s="288"/>
      <c r="G1" s="289"/>
      <c r="H1" s="288"/>
      <c r="I1" s="288"/>
      <c r="J1" s="290"/>
      <c r="K1" s="290"/>
      <c r="L1" s="288"/>
      <c r="M1" s="570" t="s">
        <v>18</v>
      </c>
      <c r="N1" s="571"/>
      <c r="S1" s="425"/>
      <c r="T1" s="425"/>
      <c r="U1" s="425"/>
      <c r="V1" s="425"/>
      <c r="W1" s="425"/>
      <c r="X1" s="425"/>
      <c r="Y1" s="425"/>
      <c r="Z1" s="425"/>
      <c r="AA1" s="425"/>
      <c r="AB1" s="425"/>
      <c r="AC1" s="425"/>
      <c r="AD1" s="425"/>
      <c r="AE1" s="425"/>
      <c r="AF1" s="425"/>
      <c r="AG1" s="425"/>
      <c r="AH1" s="425"/>
      <c r="AI1" s="425"/>
      <c r="AJ1" s="425"/>
      <c r="AK1" s="425"/>
      <c r="AL1" s="425"/>
      <c r="AM1" s="425"/>
      <c r="AN1" s="425"/>
      <c r="AO1" s="425"/>
      <c r="AP1" s="425"/>
      <c r="AQ1" s="425"/>
      <c r="AR1" s="425"/>
      <c r="AS1" s="425"/>
      <c r="AT1" s="425"/>
      <c r="AU1" s="425"/>
      <c r="AV1" s="425"/>
      <c r="AW1" s="425"/>
      <c r="AX1" s="425"/>
      <c r="AY1" s="425"/>
      <c r="AZ1" s="425"/>
      <c r="BA1" s="425"/>
      <c r="BB1" s="425"/>
    </row>
    <row r="2" spans="1:54" s="291" customFormat="1" ht="13.5" thickBot="1" x14ac:dyDescent="0.25">
      <c r="A2" s="283"/>
      <c r="B2" s="284"/>
      <c r="C2" s="285"/>
      <c r="D2" s="286"/>
      <c r="E2" s="287"/>
      <c r="F2" s="288"/>
      <c r="G2" s="289"/>
      <c r="H2" s="288"/>
      <c r="I2" s="292"/>
      <c r="J2" s="288"/>
      <c r="K2" s="288"/>
      <c r="L2" s="293" t="s">
        <v>19</v>
      </c>
      <c r="M2" s="570">
        <v>322006</v>
      </c>
      <c r="N2" s="571"/>
      <c r="P2" s="427" t="s">
        <v>140</v>
      </c>
      <c r="S2" s="425"/>
      <c r="T2" s="425"/>
      <c r="U2" s="425"/>
      <c r="V2" s="425"/>
      <c r="W2" s="425"/>
      <c r="X2" s="425"/>
      <c r="Y2" s="425"/>
      <c r="Z2" s="425"/>
      <c r="AA2" s="427" t="s">
        <v>169</v>
      </c>
      <c r="AB2" s="425"/>
      <c r="AC2" s="425"/>
      <c r="AD2" s="425"/>
      <c r="AE2" s="425"/>
      <c r="AF2" s="425"/>
      <c r="AG2" s="425"/>
      <c r="AH2" s="425"/>
      <c r="AI2" s="425"/>
      <c r="AJ2" s="425"/>
      <c r="AK2" s="425"/>
      <c r="AL2" s="425"/>
      <c r="AM2" s="425"/>
      <c r="AN2" s="425"/>
      <c r="AO2" s="425"/>
      <c r="AP2" s="425"/>
      <c r="AQ2" s="425"/>
      <c r="AR2" s="425"/>
      <c r="AS2" s="425"/>
      <c r="AT2" s="425"/>
      <c r="AU2" s="425"/>
      <c r="AV2" s="425"/>
      <c r="AW2" s="425"/>
      <c r="AX2" s="425"/>
      <c r="AY2" s="425"/>
      <c r="AZ2" s="425"/>
      <c r="BA2" s="425"/>
      <c r="BB2" s="425"/>
    </row>
    <row r="3" spans="1:54" s="291" customFormat="1" ht="15" customHeight="1" thickBot="1" x14ac:dyDescent="0.25">
      <c r="A3" s="585" t="s">
        <v>123</v>
      </c>
      <c r="B3" s="585"/>
      <c r="C3" s="587" t="str">
        <f>VLOOKUP(P3,Контрагенты!B10:T78,13,0)</f>
        <v xml:space="preserve">ООО "Специализированный Застройщик "Привилегия Партнерс-4", ИНН 7453354667, КПП 745301001, 454091, Челябинская область, г Челябинск, ул Кирова, д. 159 </v>
      </c>
      <c r="D3" s="587"/>
      <c r="E3" s="587"/>
      <c r="F3" s="587"/>
      <c r="G3" s="587"/>
      <c r="H3" s="587"/>
      <c r="I3" s="587"/>
      <c r="J3" s="587"/>
      <c r="K3" s="587"/>
      <c r="L3" s="293" t="s">
        <v>22</v>
      </c>
      <c r="M3" s="572" t="str">
        <f>VLOOKUP(P3,Контрагенты!B10:T78,5,0)</f>
        <v>56933212</v>
      </c>
      <c r="N3" s="573"/>
      <c r="P3" s="414" t="s">
        <v>403</v>
      </c>
      <c r="S3" s="425"/>
      <c r="T3" s="425"/>
      <c r="U3" s="425"/>
      <c r="V3" s="425"/>
      <c r="W3" s="425"/>
      <c r="X3" s="425"/>
      <c r="Y3" s="425"/>
      <c r="Z3" s="425"/>
      <c r="AA3" s="450" t="s">
        <v>145</v>
      </c>
      <c r="AB3" s="425"/>
      <c r="AC3" s="425"/>
      <c r="AD3" s="425"/>
      <c r="AE3" s="425"/>
      <c r="AF3" s="425"/>
      <c r="AG3" s="425"/>
      <c r="AH3" s="425"/>
      <c r="AI3" s="425"/>
      <c r="AJ3" s="425"/>
      <c r="AK3" s="425"/>
      <c r="AL3" s="425"/>
      <c r="AM3" s="425"/>
      <c r="AN3" s="425"/>
      <c r="AO3" s="425"/>
      <c r="AP3" s="425"/>
      <c r="AQ3" s="425"/>
      <c r="AR3" s="425"/>
      <c r="AS3" s="425"/>
      <c r="AT3" s="425"/>
      <c r="AU3" s="425"/>
      <c r="AV3" s="425"/>
      <c r="AW3" s="425"/>
      <c r="AX3" s="425"/>
      <c r="AY3" s="425"/>
      <c r="AZ3" s="425"/>
      <c r="BA3" s="425"/>
      <c r="BB3" s="425"/>
    </row>
    <row r="4" spans="1:54" s="291" customFormat="1" ht="12.75" x14ac:dyDescent="0.2">
      <c r="A4" s="294"/>
      <c r="B4" s="286"/>
      <c r="C4" s="295"/>
      <c r="D4" s="296"/>
      <c r="E4" s="297"/>
      <c r="F4" s="298" t="s">
        <v>105</v>
      </c>
      <c r="G4" s="299"/>
      <c r="H4" s="300"/>
      <c r="I4" s="301"/>
      <c r="J4" s="300"/>
      <c r="K4" s="300"/>
      <c r="L4" s="294"/>
      <c r="M4" s="574"/>
      <c r="N4" s="575"/>
      <c r="S4" s="425"/>
      <c r="T4" s="425"/>
      <c r="U4" s="425"/>
      <c r="V4" s="425"/>
      <c r="W4" s="425"/>
      <c r="X4" s="425"/>
      <c r="Y4" s="425"/>
      <c r="Z4" s="425"/>
      <c r="AA4" s="451" t="s">
        <v>146</v>
      </c>
      <c r="AB4" s="425"/>
      <c r="AC4" s="425"/>
      <c r="AD4" s="425"/>
      <c r="AE4" s="425"/>
      <c r="AF4" s="425"/>
      <c r="AG4" s="425"/>
      <c r="AH4" s="425"/>
      <c r="AI4" s="425"/>
      <c r="AJ4" s="425"/>
      <c r="AK4" s="425"/>
      <c r="AL4" s="425"/>
      <c r="AM4" s="425"/>
      <c r="AN4" s="425"/>
      <c r="AO4" s="425"/>
      <c r="AP4" s="425"/>
      <c r="AQ4" s="425"/>
      <c r="AR4" s="425"/>
      <c r="AS4" s="425"/>
      <c r="AT4" s="425"/>
      <c r="AU4" s="425"/>
      <c r="AV4" s="425"/>
      <c r="AW4" s="425"/>
      <c r="AX4" s="425"/>
      <c r="AY4" s="425"/>
      <c r="AZ4" s="425"/>
      <c r="BA4" s="425"/>
      <c r="BB4" s="425"/>
    </row>
    <row r="5" spans="1:54" s="291" customFormat="1" ht="15" customHeight="1" x14ac:dyDescent="0.2">
      <c r="A5" s="585" t="s">
        <v>124</v>
      </c>
      <c r="B5" s="585"/>
      <c r="C5" s="587" t="str">
        <f>IF(Материалы!E2=Контрагенты!B3,Контрагенты!N3,IF(Материалы!E2=Контрагенты!B4,Контрагенты!N4,IF(Материалы!E2=Контрагенты!B5,Контрагенты!N5,IF(Материалы!E2=Контрагенты!B6,Контрагенты!N6,IF(Материалы!E2=Контрагенты!B7,Контрагенты!N7,111)))))</f>
        <v xml:space="preserve"> ООО СК«МЭС», ИНН 7447264133, КПП 744701001, 454021, г.Челябинск, ул.Молодогвардейцев, д.45а, офис 37.</v>
      </c>
      <c r="D5" s="587"/>
      <c r="E5" s="587"/>
      <c r="F5" s="587"/>
      <c r="G5" s="587"/>
      <c r="H5" s="587"/>
      <c r="I5" s="587"/>
      <c r="J5" s="587"/>
      <c r="K5" s="587"/>
      <c r="L5" s="293" t="s">
        <v>22</v>
      </c>
      <c r="M5" s="572" t="str">
        <f>VLOOKUP(Материалы!E2,Контрагенты!B3:AB7,5,0)</f>
        <v>03847889</v>
      </c>
      <c r="N5" s="573"/>
      <c r="S5" s="425"/>
      <c r="T5" s="425"/>
      <c r="U5" s="425"/>
      <c r="V5" s="425"/>
      <c r="W5" s="425"/>
      <c r="X5" s="425"/>
      <c r="Y5" s="425"/>
      <c r="Z5" s="425"/>
      <c r="AA5" s="425"/>
      <c r="AB5" s="425"/>
      <c r="AC5" s="425"/>
      <c r="AD5" s="425"/>
      <c r="AE5" s="425"/>
      <c r="AF5" s="425"/>
      <c r="AG5" s="425"/>
      <c r="AH5" s="425"/>
      <c r="AI5" s="425"/>
      <c r="AJ5" s="425"/>
      <c r="AK5" s="425"/>
      <c r="AL5" s="425"/>
      <c r="AM5" s="425"/>
      <c r="AN5" s="425"/>
      <c r="AO5" s="425"/>
      <c r="AP5" s="425"/>
      <c r="AQ5" s="425"/>
      <c r="AR5" s="425"/>
      <c r="AS5" s="425"/>
      <c r="AT5" s="425"/>
      <c r="AU5" s="425"/>
      <c r="AV5" s="425"/>
      <c r="AW5" s="425"/>
      <c r="AX5" s="425"/>
      <c r="AY5" s="425"/>
      <c r="AZ5" s="425"/>
      <c r="BA5" s="425"/>
      <c r="BB5" s="425"/>
    </row>
    <row r="6" spans="1:54" s="291" customFormat="1" ht="12.75" x14ac:dyDescent="0.2">
      <c r="A6" s="294"/>
      <c r="B6" s="286"/>
      <c r="C6" s="295"/>
      <c r="D6" s="296"/>
      <c r="E6" s="297"/>
      <c r="F6" s="298" t="s">
        <v>105</v>
      </c>
      <c r="G6" s="299"/>
      <c r="H6" s="300"/>
      <c r="I6" s="301"/>
      <c r="J6" s="300"/>
      <c r="K6" s="300"/>
      <c r="L6" s="290"/>
      <c r="M6" s="574"/>
      <c r="N6" s="575"/>
      <c r="S6" s="425"/>
      <c r="T6" s="425"/>
      <c r="U6" s="425"/>
      <c r="V6" s="425"/>
      <c r="W6" s="425"/>
      <c r="X6" s="425"/>
      <c r="Y6" s="425"/>
      <c r="Z6" s="425"/>
      <c r="AA6" s="425"/>
      <c r="AB6" s="425"/>
      <c r="AC6" s="425"/>
      <c r="AD6" s="425"/>
      <c r="AE6" s="425"/>
      <c r="AF6" s="425"/>
      <c r="AG6" s="425"/>
      <c r="AH6" s="425"/>
      <c r="AI6" s="425"/>
      <c r="AJ6" s="425"/>
      <c r="AK6" s="425"/>
      <c r="AL6" s="425"/>
      <c r="AM6" s="425"/>
      <c r="AN6" s="425"/>
      <c r="AO6" s="425"/>
      <c r="AP6" s="425"/>
      <c r="AQ6" s="425"/>
      <c r="AR6" s="425"/>
      <c r="AS6" s="425"/>
      <c r="AT6" s="425"/>
      <c r="AU6" s="425"/>
      <c r="AV6" s="425"/>
      <c r="AW6" s="425"/>
      <c r="AX6" s="425"/>
      <c r="AY6" s="425"/>
      <c r="AZ6" s="425"/>
      <c r="BA6" s="425"/>
      <c r="BB6" s="425"/>
    </row>
    <row r="7" spans="1:54" s="291" customFormat="1" x14ac:dyDescent="0.2">
      <c r="A7" s="585" t="s">
        <v>125</v>
      </c>
      <c r="B7" s="585"/>
      <c r="C7" s="588" t="s">
        <v>404</v>
      </c>
      <c r="D7" s="588"/>
      <c r="E7" s="588"/>
      <c r="F7" s="588"/>
      <c r="G7" s="588"/>
      <c r="H7" s="588"/>
      <c r="I7" s="588"/>
      <c r="J7" s="588"/>
      <c r="K7" s="588"/>
      <c r="L7" s="290" t="s">
        <v>23</v>
      </c>
      <c r="M7" s="576"/>
      <c r="N7" s="577"/>
      <c r="S7" s="425"/>
      <c r="T7" s="425"/>
      <c r="U7" s="425"/>
      <c r="V7" s="425"/>
      <c r="W7" s="425"/>
      <c r="X7" s="425"/>
      <c r="Y7" s="425"/>
      <c r="Z7" s="425"/>
      <c r="AA7" s="425"/>
      <c r="AB7" s="425"/>
      <c r="AC7" s="425"/>
      <c r="AD7" s="425"/>
      <c r="AE7" s="425"/>
      <c r="AF7" s="425"/>
      <c r="AG7" s="425"/>
      <c r="AH7" s="425"/>
      <c r="AI7" s="425"/>
      <c r="AJ7" s="425"/>
      <c r="AK7" s="425"/>
      <c r="AL7" s="425"/>
      <c r="AM7" s="425"/>
      <c r="AN7" s="425"/>
      <c r="AO7" s="425"/>
      <c r="AP7" s="425"/>
      <c r="AQ7" s="425"/>
      <c r="AR7" s="425"/>
      <c r="AS7" s="425"/>
      <c r="AT7" s="425"/>
      <c r="AU7" s="425"/>
      <c r="AV7" s="425"/>
      <c r="AW7" s="425"/>
      <c r="AX7" s="425"/>
      <c r="AY7" s="425"/>
      <c r="AZ7" s="425"/>
      <c r="BA7" s="425"/>
      <c r="BB7" s="425"/>
    </row>
    <row r="8" spans="1:54" s="291" customFormat="1" ht="12.75" x14ac:dyDescent="0.2">
      <c r="A8" s="294"/>
      <c r="B8" s="286"/>
      <c r="C8" s="295"/>
      <c r="D8" s="296"/>
      <c r="E8" s="297"/>
      <c r="F8" s="298" t="s">
        <v>106</v>
      </c>
      <c r="G8" s="299"/>
      <c r="H8" s="300"/>
      <c r="I8" s="301"/>
      <c r="J8" s="300"/>
      <c r="K8" s="300"/>
      <c r="L8" s="290"/>
      <c r="M8" s="578"/>
      <c r="N8" s="579"/>
      <c r="S8" s="425"/>
      <c r="T8" s="425"/>
      <c r="U8" s="425"/>
      <c r="V8" s="425"/>
      <c r="W8" s="425"/>
      <c r="X8" s="425"/>
      <c r="Y8" s="425"/>
      <c r="Z8" s="425"/>
      <c r="AA8" s="425"/>
      <c r="AB8" s="425"/>
      <c r="AC8" s="425"/>
      <c r="AD8" s="425"/>
      <c r="AE8" s="425"/>
      <c r="AF8" s="425"/>
      <c r="AG8" s="425"/>
      <c r="AH8" s="425"/>
      <c r="AI8" s="425"/>
      <c r="AJ8" s="425"/>
      <c r="AK8" s="425"/>
      <c r="AL8" s="425"/>
      <c r="AM8" s="425"/>
      <c r="AN8" s="425"/>
      <c r="AO8" s="425"/>
      <c r="AP8" s="425"/>
      <c r="AQ8" s="425"/>
      <c r="AR8" s="425"/>
      <c r="AS8" s="425"/>
      <c r="AT8" s="425"/>
      <c r="AU8" s="425"/>
      <c r="AV8" s="425"/>
      <c r="AW8" s="425"/>
      <c r="AX8" s="425"/>
      <c r="AY8" s="425"/>
      <c r="AZ8" s="425"/>
      <c r="BA8" s="425"/>
      <c r="BB8" s="425"/>
    </row>
    <row r="9" spans="1:54" s="291" customFormat="1" ht="30" customHeight="1" x14ac:dyDescent="0.2">
      <c r="A9" s="586" t="s">
        <v>126</v>
      </c>
      <c r="B9" s="586"/>
      <c r="C9" s="588" t="s">
        <v>405</v>
      </c>
      <c r="D9" s="588"/>
      <c r="E9" s="588"/>
      <c r="F9" s="588"/>
      <c r="G9" s="588"/>
      <c r="H9" s="588"/>
      <c r="I9" s="588"/>
      <c r="J9" s="588"/>
      <c r="K9" s="588"/>
      <c r="L9" s="290" t="s">
        <v>23</v>
      </c>
      <c r="M9" s="576"/>
      <c r="N9" s="577"/>
      <c r="S9" s="425"/>
      <c r="T9" s="425"/>
      <c r="U9" s="425"/>
      <c r="V9" s="425"/>
      <c r="W9" s="425"/>
      <c r="X9" s="425"/>
      <c r="Y9" s="425"/>
      <c r="Z9" s="425"/>
      <c r="AA9" s="425"/>
      <c r="AB9" s="425"/>
      <c r="AC9" s="425"/>
      <c r="AD9" s="425"/>
      <c r="AE9" s="425"/>
      <c r="AF9" s="425"/>
      <c r="AG9" s="425"/>
      <c r="AH9" s="425"/>
      <c r="AI9" s="425"/>
      <c r="AJ9" s="425"/>
      <c r="AK9" s="425"/>
      <c r="AL9" s="425"/>
      <c r="AM9" s="425"/>
      <c r="AN9" s="425"/>
      <c r="AO9" s="425"/>
      <c r="AP9" s="425"/>
      <c r="AQ9" s="425"/>
      <c r="AR9" s="425"/>
      <c r="AS9" s="425"/>
      <c r="AT9" s="425"/>
      <c r="AU9" s="425"/>
      <c r="AV9" s="425"/>
      <c r="AW9" s="425"/>
      <c r="AX9" s="425"/>
      <c r="AY9" s="425"/>
      <c r="AZ9" s="425"/>
      <c r="BA9" s="425"/>
      <c r="BB9" s="425"/>
    </row>
    <row r="10" spans="1:54" s="291" customFormat="1" ht="12.75" x14ac:dyDescent="0.2">
      <c r="A10" s="283"/>
      <c r="B10" s="302"/>
      <c r="C10" s="295"/>
      <c r="D10" s="296"/>
      <c r="E10" s="297"/>
      <c r="F10" s="298" t="s">
        <v>107</v>
      </c>
      <c r="G10" s="299"/>
      <c r="H10" s="300"/>
      <c r="I10" s="301"/>
      <c r="J10" s="300"/>
      <c r="K10" s="300"/>
      <c r="L10" s="294"/>
      <c r="M10" s="578"/>
      <c r="N10" s="579"/>
      <c r="S10" s="425"/>
      <c r="T10" s="425"/>
      <c r="U10" s="425"/>
      <c r="V10" s="425"/>
      <c r="W10" s="425"/>
      <c r="X10" s="425"/>
      <c r="Y10" s="425"/>
      <c r="Z10" s="425"/>
      <c r="AA10" s="425"/>
      <c r="AB10" s="425"/>
      <c r="AC10" s="425"/>
      <c r="AD10" s="425"/>
      <c r="AE10" s="425"/>
      <c r="AF10" s="425"/>
      <c r="AG10" s="425"/>
      <c r="AH10" s="425"/>
      <c r="AI10" s="425"/>
      <c r="AJ10" s="425"/>
      <c r="AK10" s="425"/>
      <c r="AL10" s="425"/>
      <c r="AM10" s="425"/>
      <c r="AN10" s="425"/>
      <c r="AO10" s="425"/>
      <c r="AP10" s="425"/>
      <c r="AQ10" s="425"/>
      <c r="AR10" s="425"/>
      <c r="AS10" s="425"/>
      <c r="AT10" s="425"/>
      <c r="AU10" s="425"/>
      <c r="AV10" s="425"/>
      <c r="AW10" s="425"/>
      <c r="AX10" s="425"/>
      <c r="AY10" s="425"/>
      <c r="AZ10" s="425"/>
      <c r="BA10" s="425"/>
      <c r="BB10" s="425"/>
    </row>
    <row r="11" spans="1:54" s="291" customFormat="1" ht="23.25" customHeight="1" x14ac:dyDescent="0.2">
      <c r="A11" s="283"/>
      <c r="B11" s="302"/>
      <c r="C11" s="290"/>
      <c r="D11" s="286"/>
      <c r="E11" s="287"/>
      <c r="F11" s="283"/>
      <c r="G11" s="289"/>
      <c r="H11" s="288"/>
      <c r="I11" s="283"/>
      <c r="J11" s="290"/>
      <c r="K11" s="290"/>
      <c r="L11" s="293" t="s">
        <v>24</v>
      </c>
      <c r="M11" s="570"/>
      <c r="N11" s="571"/>
      <c r="S11" s="425"/>
      <c r="T11" s="425"/>
      <c r="U11" s="425"/>
      <c r="V11" s="425"/>
      <c r="W11" s="425"/>
      <c r="X11" s="425"/>
      <c r="Y11" s="425"/>
      <c r="Z11" s="425"/>
      <c r="AA11" s="425"/>
      <c r="AB11" s="425"/>
      <c r="AC11" s="425"/>
      <c r="AD11" s="425"/>
      <c r="AE11" s="425"/>
      <c r="AF11" s="425"/>
      <c r="AG11" s="425"/>
      <c r="AH11" s="425"/>
      <c r="AI11" s="425"/>
      <c r="AJ11" s="425"/>
      <c r="AK11" s="425"/>
      <c r="AL11" s="425"/>
      <c r="AM11" s="425"/>
      <c r="AN11" s="425"/>
      <c r="AO11" s="425"/>
      <c r="AP11" s="425"/>
      <c r="AQ11" s="425"/>
      <c r="AR11" s="425"/>
      <c r="AS11" s="425"/>
      <c r="AT11" s="425"/>
      <c r="AU11" s="425"/>
      <c r="AV11" s="425"/>
      <c r="AW11" s="425"/>
      <c r="AX11" s="425"/>
      <c r="AY11" s="425"/>
      <c r="AZ11" s="425"/>
      <c r="BA11" s="425"/>
      <c r="BB11" s="425"/>
    </row>
    <row r="12" spans="1:54" s="291" customFormat="1" ht="22.5" customHeight="1" x14ac:dyDescent="0.2">
      <c r="A12" s="283"/>
      <c r="B12" s="302"/>
      <c r="C12" s="290"/>
      <c r="D12" s="286"/>
      <c r="E12" s="287"/>
      <c r="F12" s="283"/>
      <c r="G12" s="289"/>
      <c r="H12" s="288"/>
      <c r="I12" s="283"/>
      <c r="J12" s="290"/>
      <c r="K12" s="290"/>
      <c r="L12" s="294"/>
      <c r="M12" s="570"/>
      <c r="N12" s="571"/>
      <c r="S12" s="425"/>
      <c r="T12" s="425"/>
      <c r="U12" s="425"/>
      <c r="V12" s="425"/>
      <c r="W12" s="425"/>
      <c r="X12" s="425"/>
      <c r="Y12" s="425"/>
      <c r="Z12" s="425"/>
      <c r="AA12" s="425"/>
      <c r="AB12" s="425"/>
      <c r="AC12" s="425"/>
      <c r="AD12" s="425"/>
      <c r="AE12" s="425"/>
      <c r="AF12" s="425"/>
      <c r="AG12" s="425"/>
      <c r="AH12" s="425"/>
      <c r="AI12" s="425"/>
      <c r="AJ12" s="425"/>
      <c r="AK12" s="425"/>
      <c r="AL12" s="425"/>
      <c r="AM12" s="425"/>
      <c r="AN12" s="425"/>
      <c r="AO12" s="425"/>
      <c r="AP12" s="425"/>
      <c r="AQ12" s="425"/>
      <c r="AR12" s="425"/>
      <c r="AS12" s="425"/>
      <c r="AT12" s="425"/>
      <c r="AU12" s="425"/>
      <c r="AV12" s="425"/>
      <c r="AW12" s="425"/>
      <c r="AX12" s="425"/>
      <c r="AY12" s="425"/>
      <c r="AZ12" s="425"/>
      <c r="BA12" s="425"/>
      <c r="BB12" s="425"/>
    </row>
    <row r="13" spans="1:54" s="291" customFormat="1" ht="26.25" customHeight="1" x14ac:dyDescent="0.2">
      <c r="A13" s="283"/>
      <c r="B13" s="302"/>
      <c r="C13" s="290"/>
      <c r="D13" s="302"/>
      <c r="E13" s="288"/>
      <c r="F13" s="288"/>
      <c r="G13" s="289"/>
      <c r="H13" s="294"/>
      <c r="I13" s="292"/>
      <c r="J13" s="293" t="s">
        <v>25</v>
      </c>
      <c r="K13" s="580" t="s">
        <v>26</v>
      </c>
      <c r="L13" s="580"/>
      <c r="M13" s="582" t="s">
        <v>406</v>
      </c>
      <c r="N13" s="583"/>
      <c r="S13" s="425"/>
      <c r="T13" s="425"/>
      <c r="U13" s="425"/>
      <c r="V13" s="310"/>
      <c r="W13" s="425"/>
      <c r="X13" s="425"/>
      <c r="Y13" s="425"/>
      <c r="Z13" s="310"/>
      <c r="AA13" s="425"/>
      <c r="AB13" s="425"/>
      <c r="AC13" s="425"/>
      <c r="AD13" s="310"/>
      <c r="AE13" s="425"/>
      <c r="AF13" s="425"/>
      <c r="AG13" s="425"/>
      <c r="AH13" s="310"/>
      <c r="AI13" s="425"/>
      <c r="AJ13" s="425"/>
      <c r="AK13" s="425"/>
      <c r="AL13" s="310"/>
      <c r="AM13" s="425"/>
      <c r="AN13" s="425"/>
      <c r="AO13" s="425"/>
      <c r="AP13" s="310"/>
      <c r="AQ13" s="425"/>
      <c r="AR13" s="425"/>
      <c r="AS13" s="425"/>
      <c r="AT13" s="310"/>
      <c r="AU13" s="425"/>
      <c r="AV13" s="425"/>
      <c r="AW13" s="425"/>
      <c r="AX13" s="310"/>
      <c r="AY13" s="425"/>
      <c r="AZ13" s="425"/>
      <c r="BA13" s="425"/>
      <c r="BB13" s="310"/>
    </row>
    <row r="14" spans="1:54" s="306" customFormat="1" ht="12.75" x14ac:dyDescent="0.25">
      <c r="A14" s="290"/>
      <c r="B14" s="302"/>
      <c r="C14" s="290"/>
      <c r="D14" s="304"/>
      <c r="E14" s="290"/>
      <c r="F14" s="290"/>
      <c r="G14" s="305"/>
      <c r="H14" s="290"/>
      <c r="I14" s="292"/>
      <c r="J14" s="294"/>
      <c r="K14" s="580" t="s">
        <v>27</v>
      </c>
      <c r="L14" s="580"/>
      <c r="M14" s="592">
        <v>45981</v>
      </c>
      <c r="N14" s="593"/>
      <c r="S14" s="310"/>
      <c r="T14" s="310"/>
      <c r="U14" s="310"/>
      <c r="V14" s="310"/>
      <c r="W14" s="310"/>
      <c r="X14" s="310"/>
      <c r="Y14" s="310"/>
      <c r="Z14" s="310"/>
      <c r="AA14" s="310"/>
      <c r="AB14" s="310"/>
      <c r="AC14" s="310"/>
      <c r="AD14" s="310"/>
      <c r="AE14" s="310"/>
      <c r="AF14" s="310"/>
      <c r="AG14" s="310"/>
      <c r="AH14" s="310"/>
      <c r="AI14" s="310"/>
      <c r="AJ14" s="310"/>
      <c r="AK14" s="310"/>
      <c r="AL14" s="310"/>
      <c r="AM14" s="310"/>
      <c r="AN14" s="310"/>
      <c r="AO14" s="310"/>
      <c r="AP14" s="310"/>
      <c r="AQ14" s="310"/>
      <c r="AR14" s="310"/>
      <c r="AS14" s="310"/>
      <c r="AT14" s="310"/>
      <c r="AU14" s="310"/>
      <c r="AV14" s="310"/>
      <c r="AW14" s="310"/>
      <c r="AX14" s="310"/>
      <c r="AY14" s="310"/>
      <c r="AZ14" s="310"/>
      <c r="BA14" s="310"/>
      <c r="BB14" s="310"/>
    </row>
    <row r="15" spans="1:54" s="306" customFormat="1" ht="12.75" x14ac:dyDescent="0.25">
      <c r="A15" s="290"/>
      <c r="B15" s="302"/>
      <c r="C15" s="290"/>
      <c r="D15" s="304"/>
      <c r="E15" s="290"/>
      <c r="F15" s="290"/>
      <c r="G15" s="305"/>
      <c r="H15" s="290"/>
      <c r="I15" s="292"/>
      <c r="J15" s="288"/>
      <c r="K15" s="580" t="s">
        <v>28</v>
      </c>
      <c r="L15" s="580"/>
      <c r="M15" s="570"/>
      <c r="N15" s="571"/>
      <c r="S15" s="310"/>
      <c r="T15" s="310"/>
      <c r="U15" s="310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G15" s="310"/>
      <c r="AH15" s="310"/>
      <c r="AI15" s="310"/>
      <c r="AJ15" s="310"/>
      <c r="AK15" s="310"/>
      <c r="AL15" s="310"/>
      <c r="AM15" s="310"/>
      <c r="AN15" s="310"/>
      <c r="AO15" s="310"/>
      <c r="AP15" s="310"/>
      <c r="AQ15" s="310"/>
      <c r="AR15" s="310"/>
      <c r="AS15" s="310"/>
      <c r="AT15" s="310"/>
      <c r="AU15" s="310"/>
      <c r="AV15" s="310"/>
      <c r="AW15" s="310"/>
      <c r="AX15" s="310"/>
      <c r="AY15" s="310"/>
      <c r="AZ15" s="310"/>
      <c r="BA15" s="310"/>
      <c r="BB15" s="310"/>
    </row>
    <row r="16" spans="1:54" s="306" customFormat="1" ht="12.75" x14ac:dyDescent="0.25">
      <c r="A16" s="307"/>
      <c r="B16" s="302"/>
      <c r="D16" s="308"/>
      <c r="E16" s="290"/>
      <c r="G16" s="305"/>
      <c r="I16" s="292"/>
      <c r="J16" s="288"/>
      <c r="K16" s="309"/>
      <c r="L16" s="309"/>
      <c r="M16" s="310"/>
      <c r="N16" s="310"/>
      <c r="S16" s="310"/>
      <c r="T16" s="310"/>
      <c r="U16" s="310"/>
      <c r="V16" s="310"/>
      <c r="W16" s="310"/>
      <c r="X16" s="310"/>
      <c r="Y16" s="310"/>
      <c r="Z16" s="310"/>
      <c r="AA16" s="310"/>
      <c r="AB16" s="310"/>
      <c r="AC16" s="310"/>
      <c r="AD16" s="310"/>
      <c r="AE16" s="310"/>
      <c r="AF16" s="310"/>
      <c r="AG16" s="310"/>
      <c r="AH16" s="310"/>
      <c r="AI16" s="310"/>
      <c r="AJ16" s="310"/>
      <c r="AK16" s="310"/>
      <c r="AL16" s="310"/>
      <c r="AM16" s="310"/>
      <c r="AN16" s="310"/>
      <c r="AO16" s="310"/>
      <c r="AP16" s="310"/>
      <c r="AQ16" s="310"/>
      <c r="AR16" s="310"/>
      <c r="AS16" s="310"/>
      <c r="AT16" s="310"/>
      <c r="AU16" s="310"/>
      <c r="AV16" s="310"/>
      <c r="AW16" s="310"/>
      <c r="AX16" s="310"/>
      <c r="AY16" s="310"/>
      <c r="AZ16" s="310"/>
      <c r="BA16" s="310"/>
      <c r="BB16" s="310"/>
    </row>
    <row r="17" spans="1:54" s="306" customFormat="1" ht="12.75" x14ac:dyDescent="0.25">
      <c r="A17" s="307"/>
      <c r="B17" s="302"/>
      <c r="D17" s="308"/>
      <c r="E17" s="290"/>
      <c r="F17" s="311"/>
      <c r="G17" s="305"/>
      <c r="I17" s="292"/>
      <c r="J17" s="288"/>
      <c r="K17" s="288"/>
      <c r="L17" s="288"/>
      <c r="M17" s="312"/>
      <c r="N17" s="312"/>
      <c r="S17" s="310"/>
      <c r="T17" s="310"/>
      <c r="U17" s="310"/>
      <c r="V17" s="310"/>
      <c r="W17" s="310"/>
      <c r="X17" s="310"/>
      <c r="Y17" s="310"/>
      <c r="Z17" s="310"/>
      <c r="AA17" s="310"/>
      <c r="AB17" s="310"/>
      <c r="AC17" s="310"/>
      <c r="AD17" s="310"/>
      <c r="AE17" s="310"/>
      <c r="AF17" s="310"/>
      <c r="AG17" s="310"/>
      <c r="AH17" s="310"/>
      <c r="AI17" s="310"/>
      <c r="AJ17" s="310"/>
      <c r="AK17" s="310"/>
      <c r="AL17" s="310"/>
      <c r="AM17" s="310"/>
      <c r="AN17" s="310"/>
      <c r="AO17" s="310"/>
      <c r="AP17" s="310"/>
      <c r="AQ17" s="310"/>
      <c r="AR17" s="310"/>
      <c r="AS17" s="310"/>
      <c r="AT17" s="310"/>
      <c r="AU17" s="310"/>
      <c r="AV17" s="310"/>
      <c r="AW17" s="310"/>
      <c r="AX17" s="310"/>
      <c r="AY17" s="310"/>
      <c r="AZ17" s="310"/>
      <c r="BA17" s="310"/>
      <c r="BB17" s="310"/>
    </row>
    <row r="18" spans="1:54" s="306" customFormat="1" ht="12.75" x14ac:dyDescent="0.25">
      <c r="A18" s="307"/>
      <c r="B18" s="302"/>
      <c r="D18" s="308"/>
      <c r="E18" s="290"/>
      <c r="G18" s="313"/>
      <c r="H18" s="314" t="s">
        <v>108</v>
      </c>
      <c r="I18" s="292"/>
      <c r="J18" s="288"/>
      <c r="K18" s="288"/>
      <c r="L18" s="288"/>
      <c r="M18" s="312"/>
      <c r="N18" s="312"/>
      <c r="S18" s="310"/>
      <c r="T18" s="310"/>
      <c r="U18" s="310"/>
      <c r="V18" s="310"/>
      <c r="W18" s="310"/>
      <c r="X18" s="310"/>
      <c r="Y18" s="310"/>
      <c r="Z18" s="310"/>
      <c r="AA18" s="310"/>
      <c r="AB18" s="310"/>
      <c r="AC18" s="310"/>
      <c r="AD18" s="310"/>
      <c r="AE18" s="310"/>
      <c r="AF18" s="310"/>
      <c r="AG18" s="310"/>
      <c r="AH18" s="310"/>
      <c r="AI18" s="310"/>
      <c r="AJ18" s="310"/>
      <c r="AK18" s="310"/>
      <c r="AL18" s="310"/>
      <c r="AM18" s="310"/>
      <c r="AN18" s="310"/>
      <c r="AO18" s="310"/>
      <c r="AP18" s="310"/>
      <c r="AQ18" s="310"/>
      <c r="AR18" s="310"/>
      <c r="AS18" s="310"/>
      <c r="AT18" s="310"/>
      <c r="AU18" s="310"/>
      <c r="AV18" s="310"/>
      <c r="AW18" s="310"/>
      <c r="AX18" s="310"/>
      <c r="AY18" s="310"/>
      <c r="AZ18" s="310"/>
      <c r="BA18" s="310"/>
      <c r="BB18" s="310"/>
    </row>
    <row r="19" spans="1:54" s="306" customFormat="1" ht="12.75" x14ac:dyDescent="0.25">
      <c r="A19" s="307"/>
      <c r="B19" s="302"/>
      <c r="D19" s="308"/>
      <c r="E19" s="290"/>
      <c r="G19" s="313"/>
      <c r="H19" s="283" t="s">
        <v>109</v>
      </c>
      <c r="I19" s="292"/>
      <c r="J19" s="288"/>
      <c r="K19" s="288"/>
      <c r="L19" s="288"/>
      <c r="M19" s="312"/>
      <c r="N19" s="312"/>
      <c r="S19" s="310"/>
      <c r="T19" s="310"/>
      <c r="U19" s="310"/>
      <c r="V19" s="310"/>
      <c r="W19" s="310"/>
      <c r="X19" s="310"/>
      <c r="Y19" s="310"/>
      <c r="Z19" s="310"/>
      <c r="AA19" s="310"/>
      <c r="AB19" s="310"/>
      <c r="AC19" s="310"/>
      <c r="AD19" s="310"/>
      <c r="AE19" s="310"/>
      <c r="AF19" s="310"/>
      <c r="AG19" s="310"/>
      <c r="AH19" s="310"/>
      <c r="AI19" s="310"/>
      <c r="AJ19" s="310"/>
      <c r="AK19" s="310"/>
      <c r="AL19" s="310"/>
      <c r="AM19" s="310"/>
      <c r="AN19" s="310"/>
      <c r="AO19" s="310"/>
      <c r="AP19" s="310"/>
      <c r="AQ19" s="310"/>
      <c r="AR19" s="310"/>
      <c r="AS19" s="310"/>
      <c r="AT19" s="310"/>
      <c r="AU19" s="310"/>
      <c r="AV19" s="310"/>
      <c r="AW19" s="310"/>
      <c r="AX19" s="310"/>
      <c r="AY19" s="310"/>
      <c r="AZ19" s="310"/>
      <c r="BA19" s="310"/>
      <c r="BB19" s="310"/>
    </row>
    <row r="20" spans="1:54" s="306" customFormat="1" ht="12.75" x14ac:dyDescent="0.25">
      <c r="A20" s="307"/>
      <c r="B20" s="302"/>
      <c r="D20" s="308"/>
      <c r="E20" s="290"/>
      <c r="F20" s="311"/>
      <c r="G20" s="305"/>
      <c r="H20" s="303"/>
      <c r="I20" s="292"/>
      <c r="J20" s="288"/>
      <c r="K20" s="288"/>
      <c r="L20" s="288"/>
      <c r="M20" s="312"/>
      <c r="N20" s="312"/>
      <c r="S20" s="310"/>
      <c r="T20" s="310"/>
      <c r="U20" s="310"/>
      <c r="V20" s="310"/>
      <c r="W20" s="310"/>
      <c r="X20" s="310"/>
      <c r="Y20" s="310"/>
      <c r="Z20" s="310"/>
      <c r="AA20" s="310"/>
      <c r="AB20" s="310"/>
      <c r="AC20" s="310"/>
      <c r="AD20" s="310"/>
      <c r="AE20" s="310"/>
      <c r="AF20" s="310"/>
      <c r="AG20" s="310"/>
      <c r="AH20" s="310"/>
      <c r="AI20" s="310"/>
      <c r="AJ20" s="310"/>
      <c r="AK20" s="310"/>
      <c r="AL20" s="310"/>
      <c r="AM20" s="310"/>
      <c r="AN20" s="310"/>
      <c r="AO20" s="310"/>
      <c r="AP20" s="310"/>
      <c r="AQ20" s="310"/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0"/>
    </row>
    <row r="21" spans="1:54" s="306" customFormat="1" ht="41.25" customHeight="1" outlineLevel="1" x14ac:dyDescent="0.25">
      <c r="A21" s="307"/>
      <c r="B21" s="302"/>
      <c r="D21" s="292" t="s">
        <v>110</v>
      </c>
      <c r="E21" s="584" t="s">
        <v>407</v>
      </c>
      <c r="F21" s="584"/>
      <c r="G21" s="584"/>
      <c r="H21" s="584"/>
      <c r="I21" s="584"/>
      <c r="J21" s="584"/>
      <c r="K21" s="584"/>
      <c r="L21" s="584"/>
      <c r="M21" s="584"/>
      <c r="N21" s="584"/>
      <c r="S21" s="310"/>
      <c r="T21" s="310"/>
      <c r="U21" s="310"/>
      <c r="V21" s="310"/>
      <c r="W21" s="310"/>
      <c r="X21" s="310"/>
      <c r="Y21" s="310"/>
      <c r="Z21" s="310"/>
      <c r="AA21" s="310"/>
      <c r="AB21" s="310"/>
      <c r="AC21" s="310"/>
      <c r="AD21" s="310"/>
      <c r="AE21" s="310"/>
      <c r="AF21" s="310"/>
      <c r="AG21" s="310"/>
      <c r="AH21" s="310"/>
      <c r="AI21" s="310"/>
      <c r="AJ21" s="310"/>
      <c r="AK21" s="310"/>
      <c r="AL21" s="310"/>
      <c r="AM21" s="310"/>
      <c r="AN21" s="310"/>
      <c r="AO21" s="310"/>
      <c r="AP21" s="310"/>
      <c r="AQ21" s="310"/>
      <c r="AR21" s="310"/>
      <c r="AS21" s="310"/>
      <c r="AT21" s="310"/>
      <c r="AU21" s="310"/>
      <c r="AV21" s="310"/>
      <c r="AW21" s="310"/>
      <c r="AX21" s="310"/>
      <c r="AY21" s="310"/>
      <c r="AZ21" s="310"/>
      <c r="BA21" s="310"/>
      <c r="BB21" s="310"/>
    </row>
    <row r="22" spans="1:54" s="306" customFormat="1" ht="12.75" outlineLevel="1" x14ac:dyDescent="0.2">
      <c r="A22" s="307"/>
      <c r="B22" s="302"/>
      <c r="D22" s="308"/>
      <c r="E22" s="287"/>
      <c r="F22" s="538"/>
      <c r="G22" s="539"/>
      <c r="H22" s="293"/>
      <c r="I22" s="540" t="s">
        <v>111</v>
      </c>
      <c r="J22" s="540"/>
      <c r="K22" s="293"/>
      <c r="L22" s="293"/>
      <c r="M22" s="288"/>
      <c r="N22" s="312"/>
      <c r="S22" s="310"/>
      <c r="T22" s="310"/>
      <c r="U22" s="310"/>
      <c r="V22" s="425"/>
      <c r="W22" s="310"/>
      <c r="X22" s="310"/>
      <c r="Y22" s="310"/>
      <c r="Z22" s="425"/>
      <c r="AA22" s="310"/>
      <c r="AB22" s="310"/>
      <c r="AC22" s="310"/>
      <c r="AD22" s="425"/>
      <c r="AE22" s="310"/>
      <c r="AF22" s="310"/>
      <c r="AG22" s="310"/>
      <c r="AH22" s="425"/>
      <c r="AI22" s="310"/>
      <c r="AJ22" s="310"/>
      <c r="AK22" s="310"/>
      <c r="AL22" s="425"/>
      <c r="AM22" s="310"/>
      <c r="AN22" s="310"/>
      <c r="AO22" s="310"/>
      <c r="AP22" s="425"/>
      <c r="AQ22" s="310"/>
      <c r="AR22" s="310"/>
      <c r="AS22" s="310"/>
      <c r="AT22" s="425"/>
      <c r="AU22" s="310"/>
      <c r="AV22" s="310"/>
      <c r="AW22" s="310"/>
      <c r="AX22" s="425"/>
      <c r="AY22" s="310"/>
      <c r="AZ22" s="310"/>
      <c r="BA22" s="310"/>
      <c r="BB22" s="425"/>
    </row>
    <row r="23" spans="1:54" s="318" customFormat="1" ht="12.75" customHeight="1" x14ac:dyDescent="0.2">
      <c r="A23" s="316"/>
      <c r="B23" s="302"/>
      <c r="C23" s="316"/>
      <c r="D23" s="317"/>
      <c r="E23" s="294"/>
      <c r="G23" s="319"/>
      <c r="H23" s="294"/>
      <c r="I23" s="292"/>
      <c r="J23" s="288"/>
      <c r="K23" s="288"/>
      <c r="L23" s="288"/>
      <c r="M23" s="312"/>
      <c r="N23" s="312"/>
      <c r="S23" s="425"/>
      <c r="T23" s="425"/>
      <c r="U23" s="425"/>
      <c r="V23" s="425"/>
      <c r="W23" s="425"/>
      <c r="X23" s="425"/>
      <c r="Y23" s="425"/>
      <c r="Z23" s="425"/>
      <c r="AA23" s="425"/>
      <c r="AB23" s="425"/>
      <c r="AC23" s="425"/>
      <c r="AD23" s="425"/>
      <c r="AE23" s="425"/>
      <c r="AF23" s="425"/>
      <c r="AG23" s="425"/>
      <c r="AH23" s="425"/>
      <c r="AI23" s="425"/>
      <c r="AJ23" s="425"/>
      <c r="AK23" s="425"/>
      <c r="AL23" s="425"/>
      <c r="AM23" s="425"/>
      <c r="AN23" s="425"/>
      <c r="AO23" s="425"/>
      <c r="AP23" s="425"/>
      <c r="AQ23" s="425"/>
      <c r="AR23" s="425"/>
      <c r="AS23" s="425"/>
      <c r="AT23" s="425"/>
      <c r="AU23" s="425"/>
      <c r="AV23" s="425"/>
      <c r="AW23" s="425"/>
      <c r="AX23" s="425"/>
      <c r="AY23" s="425"/>
      <c r="AZ23" s="425"/>
      <c r="BA23" s="425"/>
      <c r="BB23" s="425"/>
    </row>
    <row r="24" spans="1:54" s="291" customFormat="1" ht="12.75" x14ac:dyDescent="0.2">
      <c r="A24" s="320"/>
      <c r="B24" s="321"/>
      <c r="C24" s="307"/>
      <c r="D24" s="322"/>
      <c r="E24" s="323" t="s">
        <v>112</v>
      </c>
      <c r="F24" s="288"/>
      <c r="G24" s="289"/>
      <c r="H24" s="294"/>
      <c r="I24" s="288"/>
      <c r="J24" s="288"/>
      <c r="K24" s="288"/>
      <c r="L24" s="288"/>
      <c r="M24" s="293"/>
      <c r="N24" s="293"/>
      <c r="S24" s="425"/>
      <c r="T24" s="425"/>
      <c r="U24" s="425"/>
      <c r="V24" s="310"/>
      <c r="W24" s="425"/>
      <c r="X24" s="425"/>
      <c r="Y24" s="425"/>
      <c r="Z24" s="310"/>
      <c r="AA24" s="425"/>
      <c r="AB24" s="425"/>
      <c r="AC24" s="425"/>
      <c r="AD24" s="310"/>
      <c r="AE24" s="425"/>
      <c r="AF24" s="425"/>
      <c r="AG24" s="425"/>
      <c r="AH24" s="310"/>
      <c r="AI24" s="425"/>
      <c r="AJ24" s="425"/>
      <c r="AK24" s="425"/>
      <c r="AL24" s="310"/>
      <c r="AM24" s="425"/>
      <c r="AN24" s="425"/>
      <c r="AO24" s="425"/>
      <c r="AP24" s="310"/>
      <c r="AQ24" s="425"/>
      <c r="AR24" s="425"/>
      <c r="AS24" s="425"/>
      <c r="AT24" s="310"/>
      <c r="AU24" s="425"/>
      <c r="AV24" s="425"/>
      <c r="AW24" s="425"/>
      <c r="AX24" s="310"/>
      <c r="AY24" s="425"/>
      <c r="AZ24" s="425"/>
      <c r="BA24" s="425"/>
      <c r="BB24" s="310"/>
    </row>
    <row r="25" spans="1:54" s="323" customFormat="1" ht="12.75" x14ac:dyDescent="0.2">
      <c r="A25" s="303"/>
      <c r="B25" s="324"/>
      <c r="C25" s="312"/>
      <c r="D25" s="325"/>
      <c r="E25" s="290" t="s">
        <v>113</v>
      </c>
      <c r="F25" s="326"/>
      <c r="G25" s="327"/>
      <c r="H25" s="328">
        <f>Смета!G3/1000</f>
        <v>24705.451059999989</v>
      </c>
      <c r="I25" s="328" t="s">
        <v>114</v>
      </c>
      <c r="J25" s="290"/>
      <c r="K25" s="291"/>
      <c r="L25" s="291"/>
      <c r="M25" s="291"/>
      <c r="N25" s="291"/>
      <c r="S25" s="310"/>
      <c r="T25" s="310"/>
      <c r="U25" s="310"/>
      <c r="V25" s="310"/>
      <c r="W25" s="310"/>
      <c r="X25" s="310"/>
      <c r="Y25" s="310"/>
      <c r="Z25" s="310"/>
      <c r="AA25" s="310"/>
      <c r="AB25" s="310"/>
      <c r="AC25" s="310"/>
      <c r="AD25" s="310"/>
      <c r="AE25" s="310"/>
      <c r="AF25" s="310"/>
      <c r="AG25" s="310"/>
      <c r="AH25" s="310"/>
      <c r="AI25" s="310"/>
      <c r="AJ25" s="310"/>
      <c r="AK25" s="310"/>
      <c r="AL25" s="310"/>
      <c r="AM25" s="310"/>
      <c r="AN25" s="310"/>
      <c r="AO25" s="310"/>
      <c r="AP25" s="310"/>
      <c r="AQ25" s="310"/>
      <c r="AR25" s="310"/>
      <c r="AS25" s="310"/>
      <c r="AT25" s="310"/>
      <c r="AU25" s="310"/>
      <c r="AV25" s="310"/>
      <c r="AW25" s="310"/>
      <c r="AX25" s="310"/>
      <c r="AY25" s="310"/>
      <c r="AZ25" s="310"/>
      <c r="BA25" s="310"/>
      <c r="BB25" s="310"/>
    </row>
    <row r="26" spans="1:54" s="323" customFormat="1" ht="25.5" customHeight="1" x14ac:dyDescent="0.2">
      <c r="A26" s="306"/>
      <c r="B26" s="324"/>
      <c r="C26" s="306"/>
      <c r="D26" s="325"/>
      <c r="E26" s="315" t="s">
        <v>115</v>
      </c>
      <c r="F26" s="329"/>
      <c r="G26" s="330"/>
      <c r="H26" s="329"/>
      <c r="I26" s="329"/>
      <c r="J26" s="329"/>
      <c r="K26" s="306"/>
      <c r="L26" s="306"/>
      <c r="M26" s="306"/>
      <c r="N26" s="306"/>
      <c r="S26" s="310"/>
      <c r="T26" s="310"/>
      <c r="U26" s="310"/>
      <c r="V26" s="310"/>
      <c r="W26" s="310"/>
      <c r="X26" s="310"/>
      <c r="Y26" s="310"/>
      <c r="Z26" s="310"/>
      <c r="AA26" s="310"/>
      <c r="AB26" s="310"/>
      <c r="AC26" s="310"/>
      <c r="AD26" s="310"/>
      <c r="AE26" s="310"/>
      <c r="AF26" s="310"/>
      <c r="AG26" s="310"/>
      <c r="AH26" s="310"/>
      <c r="AI26" s="310"/>
      <c r="AJ26" s="310"/>
      <c r="AK26" s="310"/>
      <c r="AL26" s="310"/>
      <c r="AM26" s="310"/>
      <c r="AN26" s="310"/>
      <c r="AO26" s="310"/>
      <c r="AP26" s="310"/>
      <c r="AQ26" s="310"/>
      <c r="AR26" s="310"/>
      <c r="AS26" s="310"/>
      <c r="AT26" s="310"/>
      <c r="AU26" s="310"/>
      <c r="AV26" s="310"/>
      <c r="AW26" s="310"/>
      <c r="AX26" s="310"/>
      <c r="AY26" s="310"/>
      <c r="AZ26" s="310"/>
      <c r="BA26" s="310"/>
      <c r="BB26" s="310"/>
    </row>
    <row r="27" spans="1:54" s="323" customFormat="1" ht="12.75" x14ac:dyDescent="0.2">
      <c r="A27" s="306"/>
      <c r="B27" s="324"/>
      <c r="C27" s="306"/>
      <c r="D27" s="325"/>
      <c r="F27" s="581" t="s">
        <v>116</v>
      </c>
      <c r="G27" s="581"/>
      <c r="H27" s="283" t="s">
        <v>117</v>
      </c>
      <c r="I27" s="331" t="s">
        <v>118</v>
      </c>
      <c r="J27" s="331"/>
      <c r="K27" s="318"/>
      <c r="L27" s="318"/>
      <c r="M27" s="318"/>
      <c r="N27" s="318"/>
      <c r="S27" s="310"/>
      <c r="T27" s="310"/>
      <c r="U27" s="310"/>
      <c r="V27" s="310"/>
      <c r="W27" s="310"/>
      <c r="X27" s="310"/>
      <c r="Y27" s="310"/>
      <c r="Z27" s="310"/>
      <c r="AA27" s="310"/>
      <c r="AB27" s="310"/>
      <c r="AC27" s="310"/>
      <c r="AD27" s="310"/>
      <c r="AE27" s="310"/>
      <c r="AF27" s="310"/>
      <c r="AG27" s="310"/>
      <c r="AH27" s="310"/>
      <c r="AI27" s="310"/>
      <c r="AJ27" s="310"/>
      <c r="AK27" s="310"/>
      <c r="AL27" s="310"/>
      <c r="AM27" s="310"/>
      <c r="AN27" s="310"/>
      <c r="AO27" s="310"/>
      <c r="AP27" s="310"/>
      <c r="AQ27" s="310"/>
      <c r="AR27" s="310"/>
      <c r="AS27" s="310"/>
      <c r="AT27" s="310"/>
      <c r="AU27" s="310"/>
      <c r="AV27" s="310"/>
      <c r="AW27" s="310"/>
      <c r="AX27" s="310"/>
      <c r="AY27" s="310"/>
      <c r="AZ27" s="310"/>
      <c r="BA27" s="310"/>
      <c r="BB27" s="310"/>
    </row>
    <row r="28" spans="1:54" s="323" customFormat="1" ht="12.75" x14ac:dyDescent="0.2">
      <c r="A28" s="306"/>
      <c r="B28" s="324"/>
      <c r="C28" s="306"/>
      <c r="D28" s="325"/>
      <c r="E28" s="290" t="s">
        <v>119</v>
      </c>
      <c r="F28" s="332"/>
      <c r="G28" s="333"/>
      <c r="H28" s="332"/>
      <c r="I28" s="332"/>
      <c r="J28" s="334"/>
      <c r="K28" s="291"/>
      <c r="L28" s="291"/>
      <c r="M28" s="291"/>
      <c r="N28" s="291"/>
      <c r="S28" s="310"/>
      <c r="T28" s="310"/>
      <c r="U28" s="310"/>
      <c r="V28" s="310"/>
      <c r="W28" s="310"/>
      <c r="X28" s="310"/>
      <c r="Y28" s="310"/>
      <c r="Z28" s="310"/>
      <c r="AA28" s="310"/>
      <c r="AB28" s="310"/>
      <c r="AC28" s="310"/>
      <c r="AD28" s="310"/>
      <c r="AE28" s="310"/>
      <c r="AF28" s="310"/>
      <c r="AG28" s="310"/>
      <c r="AH28" s="310"/>
      <c r="AI28" s="310"/>
      <c r="AJ28" s="310"/>
      <c r="AK28" s="310"/>
      <c r="AL28" s="310"/>
      <c r="AM28" s="310"/>
      <c r="AN28" s="310"/>
      <c r="AO28" s="310"/>
      <c r="AP28" s="310"/>
      <c r="AQ28" s="310"/>
      <c r="AR28" s="310"/>
      <c r="AS28" s="310"/>
      <c r="AT28" s="310"/>
      <c r="AU28" s="310"/>
      <c r="AV28" s="310"/>
      <c r="AW28" s="310"/>
      <c r="AX28" s="310"/>
      <c r="AY28" s="310"/>
      <c r="AZ28" s="310"/>
      <c r="BA28" s="310"/>
      <c r="BB28" s="310"/>
    </row>
    <row r="29" spans="1:54" s="323" customFormat="1" x14ac:dyDescent="0.25">
      <c r="A29" s="306"/>
      <c r="B29" s="302"/>
      <c r="C29" s="306"/>
      <c r="D29" s="324"/>
      <c r="E29" s="288"/>
      <c r="F29" s="581" t="s">
        <v>116</v>
      </c>
      <c r="G29" s="581"/>
      <c r="H29" s="283" t="s">
        <v>117</v>
      </c>
      <c r="I29" s="331" t="s">
        <v>118</v>
      </c>
      <c r="J29" s="331"/>
      <c r="S29" s="310"/>
      <c r="T29" s="310"/>
      <c r="U29" s="310"/>
      <c r="V29" s="389"/>
      <c r="W29" s="310"/>
      <c r="X29" s="310"/>
      <c r="Y29" s="310"/>
      <c r="Z29" s="389"/>
      <c r="AA29" s="310"/>
      <c r="AB29" s="310"/>
      <c r="AC29" s="310"/>
      <c r="AD29" s="389"/>
      <c r="AE29" s="310"/>
      <c r="AF29" s="310"/>
      <c r="AG29" s="310"/>
      <c r="AH29" s="389"/>
      <c r="AI29" s="310"/>
      <c r="AJ29" s="310"/>
      <c r="AK29" s="310"/>
      <c r="AL29" s="389"/>
      <c r="AM29" s="310"/>
      <c r="AN29" s="310"/>
      <c r="AO29" s="310"/>
      <c r="AP29" s="389"/>
      <c r="AQ29" s="310"/>
      <c r="AR29" s="310"/>
      <c r="AS29" s="310"/>
      <c r="AT29" s="389"/>
      <c r="AU29" s="310"/>
      <c r="AV29" s="310"/>
      <c r="AW29" s="310"/>
      <c r="AX29" s="389"/>
      <c r="AY29" s="310"/>
      <c r="AZ29" s="310"/>
      <c r="BA29" s="310"/>
      <c r="BB29" s="389"/>
    </row>
    <row r="30" spans="1:54" x14ac:dyDescent="0.25">
      <c r="A30" s="336"/>
      <c r="B30" s="337"/>
      <c r="C30" s="449"/>
      <c r="D30" s="449"/>
      <c r="E30" s="449"/>
      <c r="F30" s="454" t="s">
        <v>146</v>
      </c>
      <c r="G30" s="454" t="s">
        <v>146</v>
      </c>
      <c r="H30" s="454" t="s">
        <v>145</v>
      </c>
      <c r="I30" s="454" t="s">
        <v>146</v>
      </c>
      <c r="J30" s="454" t="s">
        <v>146</v>
      </c>
      <c r="K30" s="454" t="s">
        <v>146</v>
      </c>
      <c r="L30" s="454" t="s">
        <v>146</v>
      </c>
      <c r="M30" s="454" t="s">
        <v>146</v>
      </c>
      <c r="N30" s="454" t="s">
        <v>146</v>
      </c>
      <c r="O30" s="338" t="s">
        <v>120</v>
      </c>
      <c r="P30" s="452"/>
      <c r="Q30" s="340" t="s">
        <v>132</v>
      </c>
    </row>
    <row r="31" spans="1:54" ht="15.75" customHeight="1" x14ac:dyDescent="0.25">
      <c r="A31" s="456"/>
      <c r="B31" s="589" t="s">
        <v>121</v>
      </c>
      <c r="C31" s="590" t="s">
        <v>90</v>
      </c>
      <c r="D31" s="590" t="s">
        <v>75</v>
      </c>
      <c r="E31" s="590" t="s">
        <v>12</v>
      </c>
      <c r="F31" s="591" t="s">
        <v>122</v>
      </c>
      <c r="G31" s="591"/>
      <c r="H31" s="591"/>
      <c r="I31" s="591"/>
      <c r="J31" s="591"/>
      <c r="K31" s="591"/>
      <c r="L31" s="591"/>
      <c r="M31" s="591"/>
      <c r="N31" s="591"/>
    </row>
    <row r="32" spans="1:54" ht="15.75" customHeight="1" x14ac:dyDescent="0.25">
      <c r="A32" s="456"/>
      <c r="B32" s="589"/>
      <c r="C32" s="590"/>
      <c r="D32" s="590"/>
      <c r="E32" s="590"/>
      <c r="F32" s="433">
        <v>46235</v>
      </c>
      <c r="G32" s="433">
        <f>F32+31</f>
        <v>46266</v>
      </c>
      <c r="H32" s="433">
        <f t="shared" ref="H32:N32" si="0">G32+31</f>
        <v>46297</v>
      </c>
      <c r="I32" s="433">
        <f t="shared" si="0"/>
        <v>46328</v>
      </c>
      <c r="J32" s="433">
        <f t="shared" si="0"/>
        <v>46359</v>
      </c>
      <c r="K32" s="433">
        <f t="shared" si="0"/>
        <v>46390</v>
      </c>
      <c r="L32" s="433">
        <f t="shared" si="0"/>
        <v>46421</v>
      </c>
      <c r="M32" s="433">
        <f t="shared" si="0"/>
        <v>46452</v>
      </c>
      <c r="N32" s="433">
        <f t="shared" si="0"/>
        <v>46483</v>
      </c>
      <c r="S32" s="594"/>
      <c r="T32" s="594"/>
      <c r="U32" s="594"/>
      <c r="V32" s="594"/>
      <c r="W32" s="594"/>
      <c r="X32" s="594"/>
      <c r="Y32" s="594"/>
      <c r="Z32" s="594"/>
      <c r="AA32" s="594"/>
      <c r="AB32" s="594"/>
      <c r="AC32" s="594"/>
      <c r="AD32" s="594"/>
      <c r="AE32" s="594"/>
      <c r="AF32" s="594"/>
      <c r="AG32" s="594"/>
      <c r="AH32" s="594"/>
      <c r="AI32" s="594"/>
      <c r="AJ32" s="594"/>
      <c r="AK32" s="594"/>
      <c r="AL32" s="594"/>
      <c r="AM32" s="594"/>
      <c r="AN32" s="594"/>
      <c r="AO32" s="594"/>
      <c r="AP32" s="594"/>
      <c r="AQ32" s="594"/>
      <c r="AR32" s="594"/>
      <c r="AS32" s="594"/>
      <c r="AT32" s="594"/>
      <c r="AU32" s="594"/>
      <c r="AV32" s="594"/>
      <c r="AW32" s="594"/>
      <c r="AX32" s="594"/>
      <c r="AY32" s="594"/>
      <c r="AZ32" s="594"/>
      <c r="BA32" s="594"/>
      <c r="BB32" s="594"/>
    </row>
    <row r="33" spans="1:54" s="342" customFormat="1" ht="15.75" x14ac:dyDescent="0.25">
      <c r="A33" s="457"/>
      <c r="B33" s="589"/>
      <c r="C33" s="590"/>
      <c r="D33" s="590"/>
      <c r="E33" s="590"/>
      <c r="F33" s="434">
        <f>F32</f>
        <v>46235</v>
      </c>
      <c r="G33" s="434">
        <f t="shared" ref="G33:N33" si="1">G32</f>
        <v>46266</v>
      </c>
      <c r="H33" s="434">
        <f t="shared" si="1"/>
        <v>46297</v>
      </c>
      <c r="I33" s="434">
        <f t="shared" si="1"/>
        <v>46328</v>
      </c>
      <c r="J33" s="434">
        <f t="shared" si="1"/>
        <v>46359</v>
      </c>
      <c r="K33" s="434">
        <f t="shared" si="1"/>
        <v>46390</v>
      </c>
      <c r="L33" s="434">
        <f t="shared" si="1"/>
        <v>46421</v>
      </c>
      <c r="M33" s="434">
        <f t="shared" si="1"/>
        <v>46452</v>
      </c>
      <c r="N33" s="434">
        <f t="shared" si="1"/>
        <v>46483</v>
      </c>
      <c r="Q33" s="343"/>
      <c r="R33" s="343"/>
      <c r="S33" s="426"/>
      <c r="T33" s="426"/>
      <c r="U33" s="426"/>
      <c r="V33" s="426"/>
      <c r="W33" s="426"/>
      <c r="X33" s="426"/>
      <c r="Y33" s="426"/>
      <c r="Z33" s="426"/>
      <c r="AA33" s="426"/>
      <c r="AB33" s="426"/>
      <c r="AC33" s="426"/>
      <c r="AD33" s="426"/>
      <c r="AE33" s="426"/>
      <c r="AF33" s="426"/>
      <c r="AG33" s="426"/>
      <c r="AH33" s="426"/>
      <c r="AI33" s="426"/>
      <c r="AJ33" s="426"/>
      <c r="AK33" s="426"/>
      <c r="AL33" s="426"/>
      <c r="AM33" s="426"/>
      <c r="AN33" s="426"/>
      <c r="AO33" s="426"/>
      <c r="AP33" s="426"/>
      <c r="AQ33" s="426"/>
      <c r="AR33" s="426"/>
      <c r="AS33" s="426"/>
      <c r="AT33" s="426"/>
      <c r="AU33" s="426"/>
      <c r="AV33" s="426"/>
      <c r="AW33" s="426"/>
      <c r="AX33" s="426"/>
      <c r="AY33" s="426"/>
      <c r="AZ33" s="426"/>
      <c r="BA33" s="426"/>
      <c r="BB33" s="426"/>
    </row>
    <row r="34" spans="1:54" s="344" customFormat="1" x14ac:dyDescent="0.25">
      <c r="A34" s="458"/>
      <c r="B34" s="435" cm="1">
        <f t="array" ref="B34:B1211">_xlfn._xlws.FILTER(_xlfn.ANCHORARRAY(Смета!B8),_xlfn.ANCHORARRAY( Смета!C8)&lt;&gt;0, "")</f>
        <v>0</v>
      </c>
      <c r="C34" s="436" t="str" cm="1">
        <f t="array" ref="C34:C1211">_xlfn._xlws.FILTER(_xlfn.ANCHORARRAY(Смета!C8),_xlfn.ANCHORARRAY( Смета!C8)&lt;&gt;0, "")</f>
        <v>1.Низковольтное оборудование</v>
      </c>
      <c r="D34" s="435" cm="1">
        <f t="array" ref="D34:D1211">_xlfn._xlws.FILTER(_xlfn.ANCHORARRAY(Смета!D8),_xlfn.ANCHORARRAY( Смета!C8)&lt;&gt;0, "")</f>
        <v>0</v>
      </c>
      <c r="E34" s="435" cm="1">
        <f t="array" ref="E34:E1211">_xlfn._xlws.FILTER(_xlfn.ANCHORARRAY(Смета!F8),_xlfn.ANCHORARRAY( Смета!C8)&lt;&gt;0, "")</f>
        <v>0</v>
      </c>
      <c r="F34" s="453"/>
      <c r="G34" s="453"/>
      <c r="H34" s="541"/>
      <c r="I34" s="455"/>
      <c r="J34" s="455"/>
      <c r="K34" s="455"/>
      <c r="L34" s="455"/>
      <c r="M34" s="455"/>
      <c r="N34" s="455"/>
      <c r="Q34" s="345">
        <f>IFERROR(IF(SUM(F34:N34)&gt;E34,"Превышение",E34-SUM(F34:N34)),"-")</f>
        <v>0</v>
      </c>
      <c r="R34" s="345"/>
      <c r="S34" s="389"/>
      <c r="T34" s="389"/>
      <c r="U34" s="346"/>
      <c r="V34" s="346"/>
      <c r="W34" s="389"/>
      <c r="X34" s="389"/>
      <c r="Y34" s="346"/>
      <c r="Z34" s="346"/>
      <c r="AA34" s="389"/>
      <c r="AB34" s="389"/>
      <c r="AC34" s="346"/>
      <c r="AD34" s="346"/>
      <c r="AE34" s="389"/>
      <c r="AF34" s="389"/>
      <c r="AG34" s="346"/>
      <c r="AH34" s="346"/>
      <c r="AI34" s="389"/>
      <c r="AJ34" s="389"/>
      <c r="AK34" s="346"/>
      <c r="AL34" s="346"/>
      <c r="AM34" s="389"/>
      <c r="AN34" s="389"/>
      <c r="AO34" s="346"/>
      <c r="AP34" s="346"/>
      <c r="AQ34" s="389"/>
      <c r="AR34" s="389"/>
      <c r="AS34" s="346"/>
      <c r="AT34" s="346"/>
      <c r="AU34" s="389"/>
      <c r="AV34" s="389"/>
      <c r="AW34" s="346"/>
      <c r="AX34" s="346"/>
      <c r="AY34" s="389"/>
      <c r="AZ34" s="389"/>
      <c r="BA34" s="346"/>
      <c r="BB34" s="346"/>
    </row>
    <row r="35" spans="1:54" s="344" customFormat="1" x14ac:dyDescent="0.25">
      <c r="A35" s="458"/>
      <c r="B35" s="435">
        <v>0</v>
      </c>
      <c r="C35" s="436" t="str">
        <v>Электрощитовая (секция №1)</v>
      </c>
      <c r="D35" s="435">
        <v>0</v>
      </c>
      <c r="E35" s="435">
        <v>0</v>
      </c>
      <c r="F35" s="453"/>
      <c r="G35" s="453"/>
      <c r="H35" s="541"/>
      <c r="I35" s="455"/>
      <c r="J35" s="455"/>
      <c r="K35" s="455"/>
      <c r="L35" s="455"/>
      <c r="M35" s="455"/>
      <c r="N35" s="455"/>
      <c r="Q35" s="345">
        <f t="shared" ref="Q35:Q98" si="2">IFERROR(IF(SUM(F35:N35)&gt;E35,"Превышение",E35-SUM(F35:N35)),"-")</f>
        <v>0</v>
      </c>
      <c r="R35" s="345"/>
      <c r="S35" s="389"/>
      <c r="T35" s="389"/>
      <c r="U35" s="346"/>
      <c r="V35" s="346"/>
      <c r="W35" s="389"/>
      <c r="X35" s="389"/>
      <c r="Y35" s="346"/>
      <c r="Z35" s="346"/>
      <c r="AA35" s="389"/>
      <c r="AB35" s="389"/>
      <c r="AC35" s="346"/>
      <c r="AD35" s="346"/>
      <c r="AE35" s="389"/>
      <c r="AF35" s="389"/>
      <c r="AG35" s="346"/>
      <c r="AH35" s="346"/>
      <c r="AI35" s="389"/>
      <c r="AJ35" s="389"/>
      <c r="AK35" s="346"/>
      <c r="AL35" s="346"/>
      <c r="AM35" s="389"/>
      <c r="AN35" s="389"/>
      <c r="AO35" s="346"/>
      <c r="AP35" s="346"/>
      <c r="AQ35" s="389"/>
      <c r="AR35" s="389"/>
      <c r="AS35" s="346"/>
      <c r="AT35" s="346"/>
      <c r="AU35" s="389"/>
      <c r="AV35" s="389"/>
      <c r="AW35" s="346"/>
      <c r="AX35" s="346"/>
      <c r="AY35" s="389"/>
      <c r="AZ35" s="389"/>
      <c r="BA35" s="346"/>
      <c r="BB35" s="346"/>
    </row>
    <row r="36" spans="1:54" s="344" customFormat="1" ht="30" x14ac:dyDescent="0.25">
      <c r="A36" s="458"/>
      <c r="B36" s="435">
        <v>1</v>
      </c>
      <c r="C36" s="436" t="str">
        <v>ВРУ1.1 Вводная панель (Электросчетчики поставка Заказчика)</v>
      </c>
      <c r="D36" s="435" t="str">
        <v>шт</v>
      </c>
      <c r="E36" s="435">
        <v>1</v>
      </c>
      <c r="F36" s="453"/>
      <c r="G36" s="453"/>
      <c r="H36" s="541"/>
      <c r="I36" s="455"/>
      <c r="J36" s="455"/>
      <c r="K36" s="455"/>
      <c r="L36" s="455"/>
      <c r="M36" s="455"/>
      <c r="N36" s="455"/>
      <c r="Q36" s="345">
        <f t="shared" si="2"/>
        <v>1</v>
      </c>
      <c r="R36" s="345"/>
      <c r="S36" s="389"/>
      <c r="T36" s="389"/>
      <c r="U36" s="346"/>
      <c r="V36" s="346"/>
      <c r="W36" s="389"/>
      <c r="X36" s="389"/>
      <c r="Y36" s="346"/>
      <c r="Z36" s="346"/>
      <c r="AA36" s="389"/>
      <c r="AB36" s="389"/>
      <c r="AC36" s="346"/>
      <c r="AD36" s="346"/>
      <c r="AE36" s="389"/>
      <c r="AF36" s="389"/>
      <c r="AG36" s="346"/>
      <c r="AH36" s="346"/>
      <c r="AI36" s="389"/>
      <c r="AJ36" s="389"/>
      <c r="AK36" s="346"/>
      <c r="AL36" s="346"/>
      <c r="AM36" s="389"/>
      <c r="AN36" s="389"/>
      <c r="AO36" s="346"/>
      <c r="AP36" s="346"/>
      <c r="AQ36" s="389"/>
      <c r="AR36" s="389"/>
      <c r="AS36" s="346"/>
      <c r="AT36" s="346"/>
      <c r="AU36" s="389"/>
      <c r="AV36" s="389"/>
      <c r="AW36" s="346"/>
      <c r="AX36" s="346"/>
      <c r="AY36" s="389"/>
      <c r="AZ36" s="389"/>
      <c r="BA36" s="346"/>
      <c r="BB36" s="346"/>
    </row>
    <row r="37" spans="1:54" ht="30" x14ac:dyDescent="0.25">
      <c r="A37" s="458"/>
      <c r="B37" s="435">
        <v>2</v>
      </c>
      <c r="C37" s="436" t="str">
        <v>Монтаж и подключение шкафа ВРУ1.1 Вводная панель</v>
      </c>
      <c r="D37" s="435" t="str">
        <v>шт</v>
      </c>
      <c r="E37" s="435">
        <v>1</v>
      </c>
      <c r="F37" s="453"/>
      <c r="G37" s="453"/>
      <c r="H37" s="541"/>
      <c r="I37" s="455"/>
      <c r="J37" s="455"/>
      <c r="K37" s="455"/>
      <c r="L37" s="455"/>
      <c r="M37" s="455"/>
      <c r="N37" s="455"/>
      <c r="Q37" s="345">
        <f t="shared" si="2"/>
        <v>1</v>
      </c>
      <c r="U37" s="346"/>
      <c r="V37" s="346"/>
      <c r="Y37" s="346"/>
      <c r="Z37" s="346"/>
      <c r="AC37" s="346"/>
      <c r="AD37" s="346"/>
      <c r="AG37" s="346"/>
      <c r="AH37" s="346"/>
      <c r="AK37" s="346"/>
      <c r="AL37" s="346"/>
      <c r="AO37" s="346"/>
      <c r="AP37" s="346"/>
      <c r="AS37" s="346"/>
      <c r="AT37" s="346"/>
      <c r="AW37" s="346"/>
      <c r="AX37" s="346"/>
      <c r="BA37" s="346"/>
      <c r="BB37" s="346"/>
    </row>
    <row r="38" spans="1:54" x14ac:dyDescent="0.25">
      <c r="A38" s="458"/>
      <c r="B38" s="435">
        <v>3</v>
      </c>
      <c r="C38" s="436" t="str">
        <v>ВРУ1.1 Распределительная панель</v>
      </c>
      <c r="D38" s="435" t="str">
        <v>шт</v>
      </c>
      <c r="E38" s="435">
        <v>1</v>
      </c>
      <c r="F38" s="453"/>
      <c r="G38" s="453"/>
      <c r="H38" s="541"/>
      <c r="I38" s="455"/>
      <c r="J38" s="455"/>
      <c r="K38" s="455"/>
      <c r="L38" s="455"/>
      <c r="M38" s="455"/>
      <c r="N38" s="455"/>
      <c r="Q38" s="345">
        <f t="shared" si="2"/>
        <v>1</v>
      </c>
      <c r="U38" s="346"/>
      <c r="V38" s="346"/>
      <c r="Y38" s="346"/>
      <c r="Z38" s="346"/>
      <c r="AC38" s="346"/>
      <c r="AD38" s="346"/>
      <c r="AG38" s="346"/>
      <c r="AH38" s="346"/>
      <c r="AK38" s="346"/>
      <c r="AL38" s="346"/>
      <c r="AO38" s="346"/>
      <c r="AP38" s="346"/>
      <c r="AS38" s="346"/>
      <c r="AT38" s="346"/>
      <c r="AW38" s="346"/>
      <c r="AX38" s="346"/>
      <c r="BA38" s="346"/>
      <c r="BB38" s="346"/>
    </row>
    <row r="39" spans="1:54" ht="30" x14ac:dyDescent="0.25">
      <c r="A39" s="458"/>
      <c r="B39" s="435">
        <v>4</v>
      </c>
      <c r="C39" s="436" t="str">
        <v>Монтаж и подключение шкафа ВРУ1.1 Распределительная панель</v>
      </c>
      <c r="D39" s="435" t="str">
        <v>шт</v>
      </c>
      <c r="E39" s="435">
        <v>1</v>
      </c>
      <c r="F39" s="453"/>
      <c r="G39" s="453"/>
      <c r="H39" s="541"/>
      <c r="I39" s="455"/>
      <c r="J39" s="455"/>
      <c r="K39" s="455"/>
      <c r="L39" s="455"/>
      <c r="M39" s="455"/>
      <c r="N39" s="455"/>
      <c r="Q39" s="345">
        <f t="shared" si="2"/>
        <v>1</v>
      </c>
      <c r="U39" s="346"/>
      <c r="V39" s="346"/>
      <c r="Y39" s="346"/>
      <c r="Z39" s="346"/>
      <c r="AC39" s="346"/>
      <c r="AD39" s="346"/>
      <c r="AG39" s="346"/>
      <c r="AH39" s="346"/>
      <c r="AK39" s="346"/>
      <c r="AL39" s="346"/>
      <c r="AO39" s="346"/>
      <c r="AP39" s="346"/>
      <c r="AS39" s="346"/>
      <c r="AT39" s="346"/>
      <c r="AW39" s="346"/>
      <c r="AX39" s="346"/>
      <c r="BA39" s="346"/>
      <c r="BB39" s="346"/>
    </row>
    <row r="40" spans="1:54" ht="30" x14ac:dyDescent="0.25">
      <c r="A40" s="458"/>
      <c r="B40" s="435">
        <v>5</v>
      </c>
      <c r="C40" s="436" t="str">
        <v>Шкаф ВРУ1.1 АВР1.1 (Электросчетчики поставка Заказчика)</v>
      </c>
      <c r="D40" s="435" t="str">
        <v>шт</v>
      </c>
      <c r="E40" s="435">
        <v>1</v>
      </c>
      <c r="F40" s="453"/>
      <c r="G40" s="453"/>
      <c r="H40" s="541"/>
      <c r="I40" s="455"/>
      <c r="J40" s="455"/>
      <c r="K40" s="455"/>
      <c r="L40" s="455"/>
      <c r="M40" s="455"/>
      <c r="N40" s="455"/>
      <c r="Q40" s="345">
        <f t="shared" si="2"/>
        <v>1</v>
      </c>
      <c r="U40" s="346"/>
      <c r="V40" s="346"/>
      <c r="Y40" s="346"/>
      <c r="Z40" s="346"/>
      <c r="AC40" s="346"/>
      <c r="AD40" s="346"/>
      <c r="AG40" s="346"/>
      <c r="AH40" s="346"/>
      <c r="AK40" s="346"/>
      <c r="AL40" s="346"/>
      <c r="AO40" s="346"/>
      <c r="AP40" s="346"/>
      <c r="AS40" s="346"/>
      <c r="AT40" s="346"/>
      <c r="AW40" s="346"/>
      <c r="AX40" s="346"/>
      <c r="BA40" s="346"/>
      <c r="BB40" s="346"/>
    </row>
    <row r="41" spans="1:54" x14ac:dyDescent="0.25">
      <c r="A41" s="458"/>
      <c r="B41" s="435">
        <v>6</v>
      </c>
      <c r="C41" s="436" t="str">
        <v>Монтаж и подключение шкафа ВРУ1.1 АВР1.1</v>
      </c>
      <c r="D41" s="435" t="str">
        <v>шт</v>
      </c>
      <c r="E41" s="435">
        <v>1</v>
      </c>
      <c r="F41" s="453"/>
      <c r="G41" s="453"/>
      <c r="H41" s="541"/>
      <c r="I41" s="455"/>
      <c r="J41" s="455"/>
      <c r="K41" s="455"/>
      <c r="L41" s="455"/>
      <c r="M41" s="455"/>
      <c r="N41" s="455"/>
      <c r="Q41" s="345">
        <f t="shared" si="2"/>
        <v>1</v>
      </c>
      <c r="U41" s="346"/>
      <c r="V41" s="346"/>
      <c r="Y41" s="346"/>
      <c r="Z41" s="346"/>
      <c r="AC41" s="346"/>
      <c r="AD41" s="346"/>
      <c r="AG41" s="346"/>
      <c r="AH41" s="346"/>
      <c r="AK41" s="346"/>
      <c r="AL41" s="346"/>
      <c r="AO41" s="346"/>
      <c r="AP41" s="346"/>
      <c r="AS41" s="346"/>
      <c r="AT41" s="346"/>
      <c r="AW41" s="346"/>
      <c r="AX41" s="346"/>
      <c r="BA41" s="346"/>
      <c r="BB41" s="346"/>
    </row>
    <row r="42" spans="1:54" s="344" customFormat="1" ht="30" x14ac:dyDescent="0.25">
      <c r="A42" s="458"/>
      <c r="B42" s="435">
        <v>7</v>
      </c>
      <c r="C42" s="436" t="str">
        <v>Шкаф ВРУ1.1 ПЭСПЗ1.1 (Электросчетчики поставка Заказчика)</v>
      </c>
      <c r="D42" s="435" t="str">
        <v>шт</v>
      </c>
      <c r="E42" s="435">
        <v>1</v>
      </c>
      <c r="F42" s="453"/>
      <c r="G42" s="453"/>
      <c r="H42" s="541"/>
      <c r="I42" s="455"/>
      <c r="J42" s="455"/>
      <c r="K42" s="455"/>
      <c r="L42" s="455"/>
      <c r="M42" s="455"/>
      <c r="N42" s="455"/>
      <c r="Q42" s="345">
        <f t="shared" si="2"/>
        <v>1</v>
      </c>
      <c r="R42" s="345"/>
      <c r="S42" s="389"/>
      <c r="T42" s="389"/>
      <c r="U42" s="346"/>
      <c r="V42" s="346"/>
      <c r="W42" s="389"/>
      <c r="X42" s="389"/>
      <c r="Y42" s="346"/>
      <c r="Z42" s="346"/>
      <c r="AA42" s="389"/>
      <c r="AB42" s="389"/>
      <c r="AC42" s="346"/>
      <c r="AD42" s="346"/>
      <c r="AE42" s="389"/>
      <c r="AF42" s="389"/>
      <c r="AG42" s="346"/>
      <c r="AH42" s="346"/>
      <c r="AI42" s="389"/>
      <c r="AJ42" s="389"/>
      <c r="AK42" s="346"/>
      <c r="AL42" s="346"/>
      <c r="AM42" s="389"/>
      <c r="AN42" s="389"/>
      <c r="AO42" s="346"/>
      <c r="AP42" s="346"/>
      <c r="AQ42" s="389"/>
      <c r="AR42" s="389"/>
      <c r="AS42" s="346"/>
      <c r="AT42" s="346"/>
      <c r="AU42" s="389"/>
      <c r="AV42" s="389"/>
      <c r="AW42" s="346"/>
      <c r="AX42" s="346"/>
      <c r="AY42" s="389"/>
      <c r="AZ42" s="389"/>
      <c r="BA42" s="346"/>
      <c r="BB42" s="346"/>
    </row>
    <row r="43" spans="1:54" x14ac:dyDescent="0.25">
      <c r="A43" s="458"/>
      <c r="B43" s="435">
        <v>8</v>
      </c>
      <c r="C43" s="436" t="str">
        <v>Монтаж и подключение шкафа ВРУ1.1 ПЭСПЗ1.1</v>
      </c>
      <c r="D43" s="435" t="str">
        <v>шт</v>
      </c>
      <c r="E43" s="435">
        <v>1</v>
      </c>
      <c r="F43" s="453"/>
      <c r="G43" s="453"/>
      <c r="H43" s="541"/>
      <c r="I43" s="455"/>
      <c r="J43" s="455"/>
      <c r="K43" s="455"/>
      <c r="L43" s="455"/>
      <c r="M43" s="455"/>
      <c r="N43" s="455"/>
      <c r="Q43" s="345">
        <f t="shared" si="2"/>
        <v>1</v>
      </c>
      <c r="U43" s="346"/>
      <c r="V43" s="346"/>
      <c r="Y43" s="346"/>
      <c r="Z43" s="346"/>
      <c r="AC43" s="346"/>
      <c r="AD43" s="346"/>
      <c r="AG43" s="346"/>
      <c r="AH43" s="346"/>
      <c r="AK43" s="346"/>
      <c r="AL43" s="346"/>
      <c r="AO43" s="346"/>
      <c r="AP43" s="346"/>
      <c r="AS43" s="346"/>
      <c r="AT43" s="346"/>
      <c r="AW43" s="346"/>
      <c r="AX43" s="346"/>
      <c r="BA43" s="346"/>
      <c r="BB43" s="346"/>
    </row>
    <row r="44" spans="1:54" x14ac:dyDescent="0.25">
      <c r="A44" s="458"/>
      <c r="B44" s="435">
        <v>9</v>
      </c>
      <c r="C44" s="436" t="str">
        <v>Шкаф ВРУ1.1 ЩАП</v>
      </c>
      <c r="D44" s="435" t="str">
        <v>шт</v>
      </c>
      <c r="E44" s="435">
        <v>1</v>
      </c>
      <c r="F44" s="453"/>
      <c r="G44" s="453"/>
      <c r="H44" s="541"/>
      <c r="I44" s="455"/>
      <c r="J44" s="455"/>
      <c r="K44" s="455"/>
      <c r="L44" s="455"/>
      <c r="M44" s="455"/>
      <c r="N44" s="455"/>
      <c r="Q44" s="345">
        <f t="shared" si="2"/>
        <v>1</v>
      </c>
      <c r="U44" s="346"/>
      <c r="V44" s="346"/>
      <c r="Y44" s="346"/>
      <c r="Z44" s="346"/>
      <c r="AC44" s="346"/>
      <c r="AD44" s="346"/>
      <c r="AG44" s="346"/>
      <c r="AH44" s="346"/>
      <c r="AK44" s="346"/>
      <c r="AL44" s="346"/>
      <c r="AO44" s="346"/>
      <c r="AP44" s="346"/>
      <c r="AS44" s="346"/>
      <c r="AT44" s="346"/>
      <c r="AW44" s="346"/>
      <c r="AX44" s="346"/>
      <c r="BA44" s="346"/>
      <c r="BB44" s="346"/>
    </row>
    <row r="45" spans="1:54" x14ac:dyDescent="0.25">
      <c r="A45" s="458"/>
      <c r="B45" s="435">
        <v>10</v>
      </c>
      <c r="C45" s="436" t="str">
        <v>Монтаж и подключение шкафа ВРУ1.1 ЩАП</v>
      </c>
      <c r="D45" s="435" t="str">
        <v>шт</v>
      </c>
      <c r="E45" s="435">
        <v>1</v>
      </c>
      <c r="F45" s="453"/>
      <c r="G45" s="453"/>
      <c r="H45" s="541"/>
      <c r="I45" s="455"/>
      <c r="J45" s="455"/>
      <c r="K45" s="455"/>
      <c r="L45" s="455"/>
      <c r="M45" s="455"/>
      <c r="N45" s="455"/>
      <c r="Q45" s="345">
        <f t="shared" si="2"/>
        <v>1</v>
      </c>
      <c r="U45" s="346"/>
      <c r="V45" s="346"/>
      <c r="Y45" s="346"/>
      <c r="Z45" s="346"/>
      <c r="AC45" s="346"/>
      <c r="AD45" s="346"/>
      <c r="AG45" s="346"/>
      <c r="AH45" s="346"/>
      <c r="AK45" s="346"/>
      <c r="AL45" s="346"/>
      <c r="AO45" s="346"/>
      <c r="AP45" s="346"/>
      <c r="AS45" s="346"/>
      <c r="AT45" s="346"/>
      <c r="AW45" s="346"/>
      <c r="AX45" s="346"/>
      <c r="BA45" s="346"/>
      <c r="BB45" s="346"/>
    </row>
    <row r="46" spans="1:54" x14ac:dyDescent="0.25">
      <c r="A46" s="458"/>
      <c r="B46" s="435">
        <v>11</v>
      </c>
      <c r="C46" s="436" t="str">
        <v>Огнетушитель ОП-4 (з)</v>
      </c>
      <c r="D46" s="435" t="str">
        <v>шт</v>
      </c>
      <c r="E46" s="435">
        <v>1</v>
      </c>
      <c r="F46" s="453"/>
      <c r="G46" s="453"/>
      <c r="H46" s="541"/>
      <c r="I46" s="455"/>
      <c r="J46" s="455"/>
      <c r="K46" s="455"/>
      <c r="L46" s="455"/>
      <c r="M46" s="455"/>
      <c r="N46" s="455"/>
      <c r="Q46" s="345">
        <f t="shared" si="2"/>
        <v>1</v>
      </c>
      <c r="U46" s="346"/>
      <c r="V46" s="346"/>
      <c r="Y46" s="346"/>
      <c r="Z46" s="346"/>
      <c r="AC46" s="346"/>
      <c r="AD46" s="346"/>
      <c r="AG46" s="346"/>
      <c r="AH46" s="346"/>
      <c r="AK46" s="346"/>
      <c r="AL46" s="346"/>
      <c r="AO46" s="346"/>
      <c r="AP46" s="346"/>
      <c r="AS46" s="346"/>
      <c r="AT46" s="346"/>
      <c r="AW46" s="346"/>
      <c r="AX46" s="346"/>
      <c r="BA46" s="346"/>
      <c r="BB46" s="346"/>
    </row>
    <row r="47" spans="1:54" ht="45" x14ac:dyDescent="0.25">
      <c r="A47" s="458"/>
      <c r="B47" s="435">
        <v>12</v>
      </c>
      <c r="C47" s="436" t="str">
        <v>Подставка "УНИВЕРСАЛЬНАЯ" под огн. до 16кг., цельнометаллическая(190/190/270мм) цвет красный</v>
      </c>
      <c r="D47" s="435" t="str">
        <v>шт</v>
      </c>
      <c r="E47" s="435">
        <v>1</v>
      </c>
      <c r="F47" s="453"/>
      <c r="G47" s="453"/>
      <c r="H47" s="541"/>
      <c r="I47" s="455"/>
      <c r="J47" s="455"/>
      <c r="K47" s="455"/>
      <c r="L47" s="455"/>
      <c r="M47" s="455"/>
      <c r="N47" s="455"/>
      <c r="Q47" s="345">
        <f t="shared" si="2"/>
        <v>1</v>
      </c>
      <c r="U47" s="346"/>
      <c r="V47" s="346"/>
      <c r="Y47" s="346"/>
      <c r="Z47" s="346"/>
      <c r="AC47" s="346"/>
      <c r="AD47" s="346"/>
      <c r="AG47" s="346"/>
      <c r="AH47" s="346"/>
      <c r="AK47" s="346"/>
      <c r="AL47" s="346"/>
      <c r="AO47" s="346"/>
      <c r="AP47" s="346"/>
      <c r="AS47" s="346"/>
      <c r="AT47" s="346"/>
      <c r="AW47" s="346"/>
      <c r="AX47" s="346"/>
      <c r="BA47" s="346"/>
      <c r="BB47" s="346"/>
    </row>
    <row r="48" spans="1:54" x14ac:dyDescent="0.25">
      <c r="A48" s="458"/>
      <c r="B48" s="435">
        <v>13</v>
      </c>
      <c r="C48" s="436" t="str">
        <v>Ящик для песка V-0,125 м3 (700/400/375мм)</v>
      </c>
      <c r="D48" s="435" t="str">
        <v>шт</v>
      </c>
      <c r="E48" s="435">
        <v>1</v>
      </c>
      <c r="F48" s="453"/>
      <c r="G48" s="453"/>
      <c r="H48" s="541"/>
      <c r="I48" s="455"/>
      <c r="J48" s="455"/>
      <c r="K48" s="455"/>
      <c r="L48" s="455"/>
      <c r="M48" s="455"/>
      <c r="N48" s="455"/>
      <c r="Q48" s="345">
        <f t="shared" si="2"/>
        <v>1</v>
      </c>
      <c r="U48" s="346"/>
      <c r="V48" s="346"/>
      <c r="Y48" s="346"/>
      <c r="Z48" s="346"/>
      <c r="AC48" s="346"/>
      <c r="AD48" s="346"/>
      <c r="AG48" s="346"/>
      <c r="AH48" s="346"/>
      <c r="AK48" s="346"/>
      <c r="AL48" s="346"/>
      <c r="AO48" s="346"/>
      <c r="AP48" s="346"/>
      <c r="AS48" s="346"/>
      <c r="AT48" s="346"/>
      <c r="AW48" s="346"/>
      <c r="AX48" s="346"/>
      <c r="BA48" s="346"/>
      <c r="BB48" s="346"/>
    </row>
    <row r="49" spans="1:54" x14ac:dyDescent="0.25">
      <c r="A49" s="458"/>
      <c r="B49" s="435">
        <v>14</v>
      </c>
      <c r="C49" s="436" t="str">
        <v>Ковер диэлектрический 750х750мм</v>
      </c>
      <c r="D49" s="435" t="str">
        <v>м</v>
      </c>
      <c r="E49" s="435">
        <v>5</v>
      </c>
      <c r="F49" s="453"/>
      <c r="G49" s="453"/>
      <c r="H49" s="541"/>
      <c r="I49" s="455"/>
      <c r="J49" s="455"/>
      <c r="K49" s="455"/>
      <c r="L49" s="455"/>
      <c r="M49" s="455"/>
      <c r="N49" s="455"/>
      <c r="Q49" s="345">
        <f t="shared" si="2"/>
        <v>5</v>
      </c>
      <c r="U49" s="346"/>
      <c r="V49" s="346"/>
      <c r="Y49" s="346"/>
      <c r="Z49" s="346"/>
      <c r="AC49" s="346"/>
      <c r="AD49" s="346"/>
      <c r="AG49" s="346"/>
      <c r="AH49" s="346"/>
      <c r="AK49" s="346"/>
      <c r="AL49" s="346"/>
      <c r="AO49" s="346"/>
      <c r="AP49" s="346"/>
      <c r="AS49" s="346"/>
      <c r="AT49" s="346"/>
      <c r="AW49" s="346"/>
      <c r="AX49" s="346"/>
      <c r="BA49" s="346"/>
      <c r="BB49" s="346"/>
    </row>
    <row r="50" spans="1:54" s="344" customFormat="1" x14ac:dyDescent="0.25">
      <c r="A50" s="458"/>
      <c r="B50" s="435">
        <v>15</v>
      </c>
      <c r="C50" s="436" t="str">
        <v>Перчатки диэлектрические латексные 1кВ</v>
      </c>
      <c r="D50" s="435" t="str">
        <v>м</v>
      </c>
      <c r="E50" s="435">
        <v>1</v>
      </c>
      <c r="F50" s="453"/>
      <c r="G50" s="453"/>
      <c r="H50" s="541"/>
      <c r="I50" s="455"/>
      <c r="J50" s="455"/>
      <c r="K50" s="455"/>
      <c r="L50" s="455"/>
      <c r="M50" s="455"/>
      <c r="N50" s="455"/>
      <c r="Q50" s="345">
        <f t="shared" si="2"/>
        <v>1</v>
      </c>
      <c r="R50" s="345"/>
      <c r="S50" s="389"/>
      <c r="T50" s="389"/>
      <c r="U50" s="346"/>
      <c r="V50" s="346"/>
      <c r="W50" s="389"/>
      <c r="X50" s="389"/>
      <c r="Y50" s="346"/>
      <c r="Z50" s="346"/>
      <c r="AA50" s="389"/>
      <c r="AB50" s="389"/>
      <c r="AC50" s="346"/>
      <c r="AD50" s="346"/>
      <c r="AE50" s="389"/>
      <c r="AF50" s="389"/>
      <c r="AG50" s="346"/>
      <c r="AH50" s="346"/>
      <c r="AI50" s="389"/>
      <c r="AJ50" s="389"/>
      <c r="AK50" s="346"/>
      <c r="AL50" s="346"/>
      <c r="AM50" s="389"/>
      <c r="AN50" s="389"/>
      <c r="AO50" s="346"/>
      <c r="AP50" s="346"/>
      <c r="AQ50" s="389"/>
      <c r="AR50" s="389"/>
      <c r="AS50" s="346"/>
      <c r="AT50" s="346"/>
      <c r="AU50" s="389"/>
      <c r="AV50" s="389"/>
      <c r="AW50" s="346"/>
      <c r="AX50" s="346"/>
      <c r="AY50" s="389"/>
      <c r="AZ50" s="389"/>
      <c r="BA50" s="346"/>
      <c r="BB50" s="346"/>
    </row>
    <row r="51" spans="1:54" ht="30" x14ac:dyDescent="0.25">
      <c r="A51" s="458"/>
      <c r="B51" s="435">
        <v>16</v>
      </c>
      <c r="C51" s="436" t="str">
        <v>Знак пластик Не включать! Работают люди S02 (100х200мм) PROxima</v>
      </c>
      <c r="D51" s="435" t="str">
        <v>м</v>
      </c>
      <c r="E51" s="435">
        <v>1</v>
      </c>
      <c r="F51" s="453"/>
      <c r="G51" s="453"/>
      <c r="H51" s="541"/>
      <c r="I51" s="455"/>
      <c r="J51" s="455"/>
      <c r="K51" s="455"/>
      <c r="L51" s="455"/>
      <c r="M51" s="455"/>
      <c r="N51" s="455"/>
      <c r="Q51" s="345">
        <f t="shared" si="2"/>
        <v>1</v>
      </c>
      <c r="U51" s="346"/>
      <c r="V51" s="346"/>
      <c r="Y51" s="346"/>
      <c r="Z51" s="346"/>
      <c r="AC51" s="346"/>
      <c r="AD51" s="346"/>
      <c r="AG51" s="346"/>
      <c r="AH51" s="346"/>
      <c r="AK51" s="346"/>
      <c r="AL51" s="346"/>
      <c r="AO51" s="346"/>
      <c r="AP51" s="346"/>
      <c r="AS51" s="346"/>
      <c r="AT51" s="346"/>
      <c r="AW51" s="346"/>
      <c r="AX51" s="346"/>
      <c r="BA51" s="346"/>
      <c r="BB51" s="346"/>
    </row>
    <row r="52" spans="1:54" ht="18" customHeight="1" x14ac:dyDescent="0.25">
      <c r="A52" s="458"/>
      <c r="B52" s="435">
        <v>17</v>
      </c>
      <c r="C52" s="436" t="str">
        <v>Знак пластик Заземлено S05 (100х200мм) PROxima</v>
      </c>
      <c r="D52" s="435" t="str">
        <v>м</v>
      </c>
      <c r="E52" s="435">
        <v>1</v>
      </c>
      <c r="F52" s="453"/>
      <c r="G52" s="453"/>
      <c r="H52" s="541"/>
      <c r="I52" s="455"/>
      <c r="J52" s="455"/>
      <c r="K52" s="455"/>
      <c r="L52" s="455"/>
      <c r="M52" s="455"/>
      <c r="N52" s="455"/>
      <c r="Q52" s="345">
        <f t="shared" si="2"/>
        <v>1</v>
      </c>
      <c r="U52" s="346"/>
      <c r="V52" s="346"/>
      <c r="Y52" s="346"/>
      <c r="Z52" s="346"/>
      <c r="AC52" s="346"/>
      <c r="AD52" s="346"/>
      <c r="AG52" s="346"/>
      <c r="AH52" s="346"/>
      <c r="AK52" s="346"/>
      <c r="AL52" s="346"/>
      <c r="AO52" s="346"/>
      <c r="AP52" s="346"/>
      <c r="AS52" s="346"/>
      <c r="AT52" s="346"/>
      <c r="AW52" s="346"/>
      <c r="AX52" s="346"/>
      <c r="BA52" s="346"/>
      <c r="BB52" s="346"/>
    </row>
    <row r="53" spans="1:54" x14ac:dyDescent="0.25">
      <c r="A53" s="458"/>
      <c r="B53" s="435">
        <v>18</v>
      </c>
      <c r="C53" s="436" t="str">
        <v>Совок</v>
      </c>
      <c r="D53" s="435" t="str">
        <v>шт</v>
      </c>
      <c r="E53" s="435">
        <v>1</v>
      </c>
      <c r="F53" s="453"/>
      <c r="G53" s="453"/>
      <c r="H53" s="541"/>
      <c r="I53" s="455"/>
      <c r="J53" s="455"/>
      <c r="K53" s="455"/>
      <c r="L53" s="455"/>
      <c r="M53" s="455"/>
      <c r="N53" s="455"/>
      <c r="Q53" s="345">
        <f t="shared" si="2"/>
        <v>1</v>
      </c>
      <c r="U53" s="346"/>
      <c r="V53" s="346"/>
      <c r="Y53" s="346"/>
      <c r="Z53" s="346"/>
      <c r="AC53" s="346"/>
      <c r="AD53" s="346"/>
      <c r="AG53" s="346"/>
      <c r="AH53" s="346"/>
      <c r="AK53" s="346"/>
      <c r="AL53" s="346"/>
      <c r="AO53" s="346"/>
      <c r="AP53" s="346"/>
      <c r="AS53" s="346"/>
      <c r="AT53" s="346"/>
      <c r="AW53" s="346"/>
      <c r="AX53" s="346"/>
      <c r="BA53" s="346"/>
      <c r="BB53" s="346"/>
    </row>
    <row r="54" spans="1:54" x14ac:dyDescent="0.25">
      <c r="A54" s="458"/>
      <c r="B54" s="435">
        <v>19</v>
      </c>
      <c r="C54" s="436" t="str">
        <v>Указатель напряжения ПИН-90Э (ET-UNN101)</v>
      </c>
      <c r="D54" s="435" t="str">
        <v>шт</v>
      </c>
      <c r="E54" s="435">
        <v>1</v>
      </c>
      <c r="F54" s="453"/>
      <c r="G54" s="453"/>
      <c r="H54" s="541"/>
      <c r="I54" s="455"/>
      <c r="J54" s="455"/>
      <c r="K54" s="455"/>
      <c r="L54" s="455"/>
      <c r="M54" s="455"/>
      <c r="N54" s="455"/>
      <c r="Q54" s="345">
        <f t="shared" si="2"/>
        <v>1</v>
      </c>
      <c r="U54" s="346"/>
      <c r="V54" s="346"/>
      <c r="Y54" s="346"/>
      <c r="Z54" s="346"/>
      <c r="AC54" s="346"/>
      <c r="AD54" s="346"/>
      <c r="AG54" s="346"/>
      <c r="AH54" s="346"/>
      <c r="AK54" s="346"/>
      <c r="AL54" s="346"/>
      <c r="AO54" s="346"/>
      <c r="AP54" s="346"/>
      <c r="AS54" s="346"/>
      <c r="AT54" s="346"/>
      <c r="AW54" s="346"/>
      <c r="AX54" s="346"/>
      <c r="BA54" s="346"/>
      <c r="BB54" s="346"/>
    </row>
    <row r="55" spans="1:54" s="344" customFormat="1" ht="16.5" customHeight="1" x14ac:dyDescent="0.25">
      <c r="A55" s="458"/>
      <c r="B55" s="435">
        <v>20</v>
      </c>
      <c r="C55" s="436" t="str">
        <v>Комплектация электрощитовой средсвами защиты</v>
      </c>
      <c r="D55" s="435" t="str">
        <v>шт</v>
      </c>
      <c r="E55" s="435">
        <v>1</v>
      </c>
      <c r="F55" s="453"/>
      <c r="G55" s="453"/>
      <c r="H55" s="541"/>
      <c r="I55" s="455"/>
      <c r="J55" s="455"/>
      <c r="K55" s="455"/>
      <c r="L55" s="455"/>
      <c r="M55" s="455"/>
      <c r="N55" s="455"/>
      <c r="Q55" s="345">
        <f t="shared" si="2"/>
        <v>1</v>
      </c>
      <c r="R55" s="345"/>
      <c r="S55" s="389"/>
      <c r="T55" s="389"/>
      <c r="U55" s="346"/>
      <c r="V55" s="346"/>
      <c r="W55" s="389"/>
      <c r="X55" s="389"/>
      <c r="Y55" s="346"/>
      <c r="Z55" s="346"/>
      <c r="AA55" s="389"/>
      <c r="AB55" s="389"/>
      <c r="AC55" s="346"/>
      <c r="AD55" s="346"/>
      <c r="AE55" s="389"/>
      <c r="AF55" s="389"/>
      <c r="AG55" s="346"/>
      <c r="AH55" s="346"/>
      <c r="AI55" s="389"/>
      <c r="AJ55" s="389"/>
      <c r="AK55" s="346"/>
      <c r="AL55" s="346"/>
      <c r="AM55" s="389"/>
      <c r="AN55" s="389"/>
      <c r="AO55" s="346"/>
      <c r="AP55" s="346"/>
      <c r="AQ55" s="389"/>
      <c r="AR55" s="389"/>
      <c r="AS55" s="346"/>
      <c r="AT55" s="346"/>
      <c r="AU55" s="389"/>
      <c r="AV55" s="389"/>
      <c r="AW55" s="346"/>
      <c r="AX55" s="346"/>
      <c r="AY55" s="389"/>
      <c r="AZ55" s="389"/>
      <c r="BA55" s="346"/>
      <c r="BB55" s="346"/>
    </row>
    <row r="56" spans="1:54" x14ac:dyDescent="0.25">
      <c r="A56" s="458"/>
      <c r="B56" s="435">
        <v>0</v>
      </c>
      <c r="C56" s="436" t="str">
        <v>Электрощитовая (секция №6)</v>
      </c>
      <c r="D56" s="435">
        <v>0</v>
      </c>
      <c r="E56" s="435">
        <v>0</v>
      </c>
      <c r="F56" s="453"/>
      <c r="G56" s="453"/>
      <c r="H56" s="541"/>
      <c r="I56" s="455"/>
      <c r="J56" s="455"/>
      <c r="K56" s="455"/>
      <c r="L56" s="455"/>
      <c r="M56" s="455"/>
      <c r="N56" s="455"/>
      <c r="Q56" s="345">
        <f t="shared" si="2"/>
        <v>0</v>
      </c>
      <c r="U56" s="346"/>
      <c r="V56" s="346"/>
      <c r="Y56" s="346"/>
      <c r="Z56" s="346"/>
      <c r="AC56" s="346"/>
      <c r="AD56" s="346"/>
      <c r="AG56" s="346"/>
      <c r="AH56" s="346"/>
      <c r="AK56" s="346"/>
      <c r="AL56" s="346"/>
      <c r="AO56" s="346"/>
      <c r="AP56" s="346"/>
      <c r="AS56" s="346"/>
      <c r="AT56" s="346"/>
      <c r="AW56" s="346"/>
      <c r="AX56" s="346"/>
      <c r="BA56" s="346"/>
      <c r="BB56" s="346"/>
    </row>
    <row r="57" spans="1:54" x14ac:dyDescent="0.25">
      <c r="A57" s="458"/>
      <c r="B57" s="435">
        <v>21</v>
      </c>
      <c r="C57" s="436" t="str">
        <v>Шкаф ВРУ-1К Вводная панель</v>
      </c>
      <c r="D57" s="435" t="str">
        <v>шт</v>
      </c>
      <c r="E57" s="435">
        <v>1</v>
      </c>
      <c r="F57" s="453"/>
      <c r="G57" s="453"/>
      <c r="H57" s="541"/>
      <c r="I57" s="455"/>
      <c r="J57" s="455"/>
      <c r="K57" s="455"/>
      <c r="L57" s="455"/>
      <c r="M57" s="455"/>
      <c r="N57" s="455"/>
      <c r="Q57" s="345">
        <f t="shared" si="2"/>
        <v>1</v>
      </c>
      <c r="U57" s="346"/>
      <c r="V57" s="346"/>
      <c r="Y57" s="346"/>
      <c r="Z57" s="346"/>
      <c r="AC57" s="346"/>
      <c r="AD57" s="346"/>
      <c r="AG57" s="346"/>
      <c r="AH57" s="346"/>
      <c r="AK57" s="346"/>
      <c r="AL57" s="346"/>
      <c r="AO57" s="346"/>
      <c r="AP57" s="346"/>
      <c r="AS57" s="346"/>
      <c r="AT57" s="346"/>
      <c r="AW57" s="346"/>
      <c r="AX57" s="346"/>
      <c r="BA57" s="346"/>
      <c r="BB57" s="346"/>
    </row>
    <row r="58" spans="1:54" ht="30" x14ac:dyDescent="0.25">
      <c r="A58" s="458"/>
      <c r="B58" s="435">
        <v>22</v>
      </c>
      <c r="C58" s="436" t="str">
        <v>Монтаж и подключение шкафа ВРУ-1К Вводная панель (Электросчетчики поставка Заказчика)</v>
      </c>
      <c r="D58" s="435" t="str">
        <v>шт</v>
      </c>
      <c r="E58" s="435">
        <v>1</v>
      </c>
      <c r="F58" s="453"/>
      <c r="G58" s="453"/>
      <c r="H58" s="541"/>
      <c r="I58" s="455"/>
      <c r="J58" s="455"/>
      <c r="K58" s="455"/>
      <c r="L58" s="455"/>
      <c r="M58" s="455"/>
      <c r="N58" s="455"/>
      <c r="Q58" s="345">
        <f t="shared" si="2"/>
        <v>1</v>
      </c>
      <c r="U58" s="346"/>
      <c r="V58" s="346"/>
      <c r="Y58" s="346"/>
      <c r="Z58" s="346"/>
      <c r="AC58" s="346"/>
      <c r="AD58" s="346"/>
      <c r="AG58" s="346"/>
      <c r="AH58" s="346"/>
      <c r="AK58" s="346"/>
      <c r="AL58" s="346"/>
      <c r="AO58" s="346"/>
      <c r="AP58" s="346"/>
      <c r="AS58" s="346"/>
      <c r="AT58" s="346"/>
      <c r="AW58" s="346"/>
      <c r="AX58" s="346"/>
      <c r="BA58" s="346"/>
      <c r="BB58" s="346"/>
    </row>
    <row r="59" spans="1:54" x14ac:dyDescent="0.25">
      <c r="A59" s="458"/>
      <c r="B59" s="435">
        <v>23</v>
      </c>
      <c r="C59" s="436" t="str">
        <v>Шкаф ВРУ-1К Распределительная панель</v>
      </c>
      <c r="D59" s="435" t="str">
        <v>шт</v>
      </c>
      <c r="E59" s="435">
        <v>1</v>
      </c>
      <c r="F59" s="453"/>
      <c r="G59" s="453"/>
      <c r="H59" s="541"/>
      <c r="I59" s="455"/>
      <c r="J59" s="455"/>
      <c r="K59" s="455"/>
      <c r="L59" s="455"/>
      <c r="M59" s="455"/>
      <c r="N59" s="455"/>
      <c r="Q59" s="345">
        <f t="shared" si="2"/>
        <v>1</v>
      </c>
      <c r="U59" s="346"/>
      <c r="V59" s="346"/>
      <c r="Y59" s="346"/>
      <c r="Z59" s="346"/>
      <c r="AC59" s="346"/>
      <c r="AD59" s="346"/>
      <c r="AG59" s="346"/>
      <c r="AH59" s="346"/>
      <c r="AK59" s="346"/>
      <c r="AL59" s="346"/>
      <c r="AO59" s="346"/>
      <c r="AP59" s="346"/>
      <c r="AS59" s="346"/>
      <c r="AT59" s="346"/>
      <c r="AW59" s="346"/>
      <c r="AX59" s="346"/>
      <c r="BA59" s="346"/>
      <c r="BB59" s="346"/>
    </row>
    <row r="60" spans="1:54" ht="45" x14ac:dyDescent="0.25">
      <c r="A60" s="458"/>
      <c r="B60" s="435">
        <v>24</v>
      </c>
      <c r="C60" s="436" t="str">
        <v>Монтаж и подключение шкафа ВРУ-1К Распределительная панель (Электросчетчики поставка Заказчика)</v>
      </c>
      <c r="D60" s="435" t="str">
        <v>шт</v>
      </c>
      <c r="E60" s="435">
        <v>1</v>
      </c>
      <c r="F60" s="453"/>
      <c r="G60" s="453"/>
      <c r="H60" s="541"/>
      <c r="I60" s="455"/>
      <c r="J60" s="455"/>
      <c r="K60" s="455"/>
      <c r="L60" s="455"/>
      <c r="M60" s="455"/>
      <c r="N60" s="455"/>
      <c r="Q60" s="345">
        <f t="shared" si="2"/>
        <v>1</v>
      </c>
      <c r="U60" s="346"/>
      <c r="V60" s="346"/>
      <c r="Y60" s="346"/>
      <c r="Z60" s="346"/>
      <c r="AC60" s="346"/>
      <c r="AD60" s="346"/>
      <c r="AG60" s="346"/>
      <c r="AH60" s="346"/>
      <c r="AK60" s="346"/>
      <c r="AL60" s="346"/>
      <c r="AO60" s="346"/>
      <c r="AP60" s="346"/>
      <c r="AS60" s="346"/>
      <c r="AT60" s="346"/>
      <c r="AW60" s="346"/>
      <c r="AX60" s="346"/>
      <c r="BA60" s="346"/>
      <c r="BB60" s="346"/>
    </row>
    <row r="61" spans="1:54" x14ac:dyDescent="0.25">
      <c r="A61" s="458"/>
      <c r="B61" s="435">
        <v>25</v>
      </c>
      <c r="C61" s="436" t="str">
        <v>Огнетушитель ОП-4 (з)</v>
      </c>
      <c r="D61" s="435" t="str">
        <v>шт</v>
      </c>
      <c r="E61" s="435">
        <v>1</v>
      </c>
      <c r="F61" s="453"/>
      <c r="G61" s="453"/>
      <c r="H61" s="541"/>
      <c r="I61" s="455"/>
      <c r="J61" s="455"/>
      <c r="K61" s="455"/>
      <c r="L61" s="455"/>
      <c r="M61" s="455"/>
      <c r="N61" s="455"/>
      <c r="Q61" s="345">
        <f t="shared" si="2"/>
        <v>1</v>
      </c>
      <c r="U61" s="346"/>
      <c r="V61" s="346"/>
      <c r="Y61" s="346"/>
      <c r="Z61" s="346"/>
      <c r="AC61" s="346"/>
      <c r="AD61" s="346"/>
      <c r="AG61" s="346"/>
      <c r="AH61" s="346"/>
      <c r="AK61" s="346"/>
      <c r="AL61" s="346"/>
      <c r="AO61" s="346"/>
      <c r="AP61" s="346"/>
      <c r="AS61" s="346"/>
      <c r="AT61" s="346"/>
      <c r="AW61" s="346"/>
      <c r="AX61" s="346"/>
      <c r="BA61" s="346"/>
      <c r="BB61" s="346"/>
    </row>
    <row r="62" spans="1:54" ht="45" x14ac:dyDescent="0.25">
      <c r="A62" s="458"/>
      <c r="B62" s="435">
        <v>26</v>
      </c>
      <c r="C62" s="436" t="str">
        <v>Подставка "УНИВЕРСАЛЬНАЯ" под огн. до 16кг., цельнометаллическая(190/190/270мм) цвет красный</v>
      </c>
      <c r="D62" s="435" t="str">
        <v>шт</v>
      </c>
      <c r="E62" s="435">
        <v>1</v>
      </c>
      <c r="F62" s="453"/>
      <c r="G62" s="453"/>
      <c r="H62" s="541"/>
      <c r="I62" s="455"/>
      <c r="J62" s="455"/>
      <c r="K62" s="455"/>
      <c r="L62" s="455"/>
      <c r="M62" s="455"/>
      <c r="N62" s="455"/>
      <c r="Q62" s="345">
        <f t="shared" si="2"/>
        <v>1</v>
      </c>
      <c r="U62" s="346"/>
      <c r="V62" s="346"/>
      <c r="Y62" s="346"/>
      <c r="Z62" s="346"/>
      <c r="AC62" s="346"/>
      <c r="AD62" s="346"/>
      <c r="AG62" s="346"/>
      <c r="AH62" s="346"/>
      <c r="AK62" s="346"/>
      <c r="AL62" s="346"/>
      <c r="AO62" s="346"/>
      <c r="AP62" s="346"/>
      <c r="AS62" s="346"/>
      <c r="AT62" s="346"/>
      <c r="AW62" s="346"/>
      <c r="AX62" s="346"/>
      <c r="BA62" s="346"/>
      <c r="BB62" s="346"/>
    </row>
    <row r="63" spans="1:54" s="344" customFormat="1" x14ac:dyDescent="0.25">
      <c r="A63" s="458"/>
      <c r="B63" s="435">
        <v>27</v>
      </c>
      <c r="C63" s="436" t="str">
        <v>Ящик для песка V-0,125 м3 (700/400/375мм)</v>
      </c>
      <c r="D63" s="435" t="str">
        <v>шт</v>
      </c>
      <c r="E63" s="435">
        <v>1</v>
      </c>
      <c r="F63" s="453"/>
      <c r="G63" s="453"/>
      <c r="H63" s="541"/>
      <c r="I63" s="455"/>
      <c r="J63" s="455"/>
      <c r="K63" s="455"/>
      <c r="L63" s="455"/>
      <c r="M63" s="455"/>
      <c r="N63" s="455"/>
      <c r="Q63" s="345">
        <f t="shared" si="2"/>
        <v>1</v>
      </c>
      <c r="R63" s="345"/>
      <c r="S63" s="389"/>
      <c r="T63" s="389"/>
      <c r="U63" s="346"/>
      <c r="V63" s="346"/>
      <c r="W63" s="389"/>
      <c r="X63" s="389"/>
      <c r="Y63" s="346"/>
      <c r="Z63" s="346"/>
      <c r="AA63" s="389"/>
      <c r="AB63" s="389"/>
      <c r="AC63" s="346"/>
      <c r="AD63" s="346"/>
      <c r="AE63" s="389"/>
      <c r="AF63" s="389"/>
      <c r="AG63" s="346"/>
      <c r="AH63" s="346"/>
      <c r="AI63" s="389"/>
      <c r="AJ63" s="389"/>
      <c r="AK63" s="346"/>
      <c r="AL63" s="346"/>
      <c r="AM63" s="389"/>
      <c r="AN63" s="389"/>
      <c r="AO63" s="346"/>
      <c r="AP63" s="346"/>
      <c r="AQ63" s="389"/>
      <c r="AR63" s="389"/>
      <c r="AS63" s="346"/>
      <c r="AT63" s="346"/>
      <c r="AU63" s="389"/>
      <c r="AV63" s="389"/>
      <c r="AW63" s="346"/>
      <c r="AX63" s="346"/>
      <c r="AY63" s="389"/>
      <c r="AZ63" s="389"/>
      <c r="BA63" s="346"/>
      <c r="BB63" s="346"/>
    </row>
    <row r="64" spans="1:54" x14ac:dyDescent="0.25">
      <c r="A64" s="458"/>
      <c r="B64" s="435">
        <v>28</v>
      </c>
      <c r="C64" s="436" t="str">
        <v>Ковер диэлектрический 750х750мм</v>
      </c>
      <c r="D64" s="435" t="str">
        <v>м</v>
      </c>
      <c r="E64" s="435">
        <v>2</v>
      </c>
      <c r="F64" s="453"/>
      <c r="G64" s="453"/>
      <c r="H64" s="541"/>
      <c r="I64" s="455"/>
      <c r="J64" s="455"/>
      <c r="K64" s="455"/>
      <c r="L64" s="455"/>
      <c r="M64" s="455"/>
      <c r="N64" s="455"/>
      <c r="Q64" s="345">
        <f t="shared" si="2"/>
        <v>2</v>
      </c>
      <c r="U64" s="346"/>
      <c r="V64" s="346"/>
      <c r="Y64" s="346"/>
      <c r="Z64" s="346"/>
      <c r="AC64" s="346"/>
      <c r="AD64" s="346"/>
      <c r="AG64" s="346"/>
      <c r="AH64" s="346"/>
      <c r="AK64" s="346"/>
      <c r="AL64" s="346"/>
      <c r="AO64" s="346"/>
      <c r="AP64" s="346"/>
      <c r="AS64" s="346"/>
      <c r="AT64" s="346"/>
      <c r="AW64" s="346"/>
      <c r="AX64" s="346"/>
      <c r="BA64" s="346"/>
      <c r="BB64" s="346"/>
    </row>
    <row r="65" spans="1:54" x14ac:dyDescent="0.25">
      <c r="A65" s="458"/>
      <c r="B65" s="435">
        <v>29</v>
      </c>
      <c r="C65" s="436" t="str">
        <v>Перчатки диэлектрические латексные 1кВ</v>
      </c>
      <c r="D65" s="435" t="str">
        <v>м</v>
      </c>
      <c r="E65" s="435">
        <v>1</v>
      </c>
      <c r="F65" s="453"/>
      <c r="G65" s="453"/>
      <c r="H65" s="541"/>
      <c r="I65" s="455"/>
      <c r="J65" s="455"/>
      <c r="K65" s="455"/>
      <c r="L65" s="455"/>
      <c r="M65" s="455"/>
      <c r="N65" s="455"/>
      <c r="Q65" s="345">
        <f t="shared" si="2"/>
        <v>1</v>
      </c>
      <c r="U65" s="346"/>
      <c r="V65" s="346"/>
      <c r="Y65" s="346"/>
      <c r="Z65" s="346"/>
      <c r="AC65" s="346"/>
      <c r="AD65" s="346"/>
      <c r="AG65" s="346"/>
      <c r="AH65" s="346"/>
      <c r="AK65" s="346"/>
      <c r="AL65" s="346"/>
      <c r="AO65" s="346"/>
      <c r="AP65" s="346"/>
      <c r="AS65" s="346"/>
      <c r="AT65" s="346"/>
      <c r="AW65" s="346"/>
      <c r="AX65" s="346"/>
      <c r="BA65" s="346"/>
      <c r="BB65" s="346"/>
    </row>
    <row r="66" spans="1:54" ht="30" x14ac:dyDescent="0.25">
      <c r="A66" s="458"/>
      <c r="B66" s="435">
        <v>30</v>
      </c>
      <c r="C66" s="436" t="str">
        <v>Знак пластик Не включать! Работают люди S02 (100х200мм) PROxima</v>
      </c>
      <c r="D66" s="435" t="str">
        <v>м</v>
      </c>
      <c r="E66" s="435">
        <v>1</v>
      </c>
      <c r="F66" s="453"/>
      <c r="G66" s="453"/>
      <c r="H66" s="541"/>
      <c r="I66" s="455"/>
      <c r="J66" s="455"/>
      <c r="K66" s="455"/>
      <c r="L66" s="455"/>
      <c r="M66" s="455"/>
      <c r="N66" s="455"/>
      <c r="Q66" s="345">
        <f t="shared" si="2"/>
        <v>1</v>
      </c>
      <c r="U66" s="346"/>
      <c r="V66" s="346"/>
      <c r="Y66" s="346"/>
      <c r="Z66" s="346"/>
      <c r="AC66" s="346"/>
      <c r="AD66" s="346"/>
      <c r="AG66" s="346"/>
      <c r="AH66" s="346"/>
      <c r="AK66" s="346"/>
      <c r="AL66" s="346"/>
      <c r="AO66" s="346"/>
      <c r="AP66" s="346"/>
      <c r="AS66" s="346"/>
      <c r="AT66" s="346"/>
      <c r="AW66" s="346"/>
      <c r="AX66" s="346"/>
      <c r="BA66" s="346"/>
      <c r="BB66" s="346"/>
    </row>
    <row r="67" spans="1:54" ht="16.5" customHeight="1" x14ac:dyDescent="0.25">
      <c r="A67" s="458"/>
      <c r="B67" s="435">
        <v>31</v>
      </c>
      <c r="C67" s="436" t="str">
        <v>Знак пластик Заземлено S05 (100х200мм) PROxima</v>
      </c>
      <c r="D67" s="435" t="str">
        <v>м</v>
      </c>
      <c r="E67" s="435">
        <v>1</v>
      </c>
      <c r="F67" s="453"/>
      <c r="G67" s="453"/>
      <c r="H67" s="541"/>
      <c r="I67" s="455"/>
      <c r="J67" s="455"/>
      <c r="K67" s="455"/>
      <c r="L67" s="455"/>
      <c r="M67" s="455"/>
      <c r="N67" s="455"/>
      <c r="Q67" s="345">
        <f t="shared" si="2"/>
        <v>1</v>
      </c>
      <c r="U67" s="346"/>
      <c r="V67" s="346"/>
      <c r="Y67" s="346"/>
      <c r="Z67" s="346"/>
      <c r="AC67" s="346"/>
      <c r="AD67" s="346"/>
      <c r="AG67" s="346"/>
      <c r="AH67" s="346"/>
      <c r="AK67" s="346"/>
      <c r="AL67" s="346"/>
      <c r="AO67" s="346"/>
      <c r="AP67" s="346"/>
      <c r="AS67" s="346"/>
      <c r="AT67" s="346"/>
      <c r="AW67" s="346"/>
      <c r="AX67" s="346"/>
      <c r="BA67" s="346"/>
      <c r="BB67" s="346"/>
    </row>
    <row r="68" spans="1:54" x14ac:dyDescent="0.25">
      <c r="A68" s="458"/>
      <c r="B68" s="435">
        <v>32</v>
      </c>
      <c r="C68" s="436" t="str">
        <v>Совок</v>
      </c>
      <c r="D68" s="435" t="str">
        <v>шт</v>
      </c>
      <c r="E68" s="435">
        <v>1</v>
      </c>
      <c r="F68" s="453"/>
      <c r="G68" s="453"/>
      <c r="H68" s="541"/>
      <c r="I68" s="455"/>
      <c r="J68" s="455"/>
      <c r="K68" s="455"/>
      <c r="L68" s="455"/>
      <c r="M68" s="455"/>
      <c r="N68" s="455"/>
      <c r="Q68" s="345">
        <f t="shared" si="2"/>
        <v>1</v>
      </c>
      <c r="U68" s="346"/>
      <c r="V68" s="346"/>
      <c r="Y68" s="346"/>
      <c r="Z68" s="346"/>
      <c r="AC68" s="346"/>
      <c r="AD68" s="346"/>
      <c r="AG68" s="346"/>
      <c r="AH68" s="346"/>
      <c r="AK68" s="346"/>
      <c r="AL68" s="346"/>
      <c r="AO68" s="346"/>
      <c r="AP68" s="346"/>
      <c r="AS68" s="346"/>
      <c r="AT68" s="346"/>
      <c r="AW68" s="346"/>
      <c r="AX68" s="346"/>
      <c r="BA68" s="346"/>
      <c r="BB68" s="346"/>
    </row>
    <row r="69" spans="1:54" x14ac:dyDescent="0.25">
      <c r="A69" s="458"/>
      <c r="B69" s="435">
        <v>33</v>
      </c>
      <c r="C69" s="436" t="str">
        <v>Указатель напряжения ПИН-90Э (ET-UNN101)</v>
      </c>
      <c r="D69" s="435" t="str">
        <v>шт</v>
      </c>
      <c r="E69" s="435">
        <v>1</v>
      </c>
      <c r="F69" s="453"/>
      <c r="G69" s="453"/>
      <c r="H69" s="541"/>
      <c r="I69" s="455"/>
      <c r="J69" s="455"/>
      <c r="K69" s="455"/>
      <c r="L69" s="455"/>
      <c r="M69" s="455"/>
      <c r="N69" s="455"/>
      <c r="Q69" s="345">
        <f t="shared" si="2"/>
        <v>1</v>
      </c>
      <c r="U69" s="346"/>
      <c r="V69" s="346"/>
      <c r="Y69" s="346"/>
      <c r="Z69" s="346"/>
      <c r="AC69" s="346"/>
      <c r="AD69" s="346"/>
      <c r="AG69" s="346"/>
      <c r="AH69" s="346"/>
      <c r="AK69" s="346"/>
      <c r="AL69" s="346"/>
      <c r="AO69" s="346"/>
      <c r="AP69" s="346"/>
      <c r="AS69" s="346"/>
      <c r="AT69" s="346"/>
      <c r="AW69" s="346"/>
      <c r="AX69" s="346"/>
      <c r="BA69" s="346"/>
      <c r="BB69" s="346"/>
    </row>
    <row r="70" spans="1:54" ht="16.5" customHeight="1" x14ac:dyDescent="0.25">
      <c r="A70" s="458"/>
      <c r="B70" s="435">
        <v>34</v>
      </c>
      <c r="C70" s="436" t="str">
        <v>Комплектация электрощитовой средсвами защиты</v>
      </c>
      <c r="D70" s="435" t="str">
        <v>шт</v>
      </c>
      <c r="E70" s="435">
        <v>1</v>
      </c>
      <c r="F70" s="453"/>
      <c r="G70" s="453"/>
      <c r="H70" s="541"/>
      <c r="I70" s="455"/>
      <c r="J70" s="455"/>
      <c r="K70" s="455"/>
      <c r="L70" s="455"/>
      <c r="M70" s="455"/>
      <c r="N70" s="455"/>
      <c r="Q70" s="345">
        <f t="shared" si="2"/>
        <v>1</v>
      </c>
      <c r="U70" s="346"/>
      <c r="V70" s="346"/>
      <c r="Y70" s="346"/>
      <c r="Z70" s="346"/>
      <c r="AC70" s="346"/>
      <c r="AD70" s="346"/>
      <c r="AG70" s="346"/>
      <c r="AH70" s="346"/>
      <c r="AK70" s="346"/>
      <c r="AL70" s="346"/>
      <c r="AO70" s="346"/>
      <c r="AP70" s="346"/>
      <c r="AS70" s="346"/>
      <c r="AT70" s="346"/>
      <c r="AW70" s="346"/>
      <c r="AX70" s="346"/>
      <c r="BA70" s="346"/>
      <c r="BB70" s="346"/>
    </row>
    <row r="71" spans="1:54" x14ac:dyDescent="0.25">
      <c r="A71" s="458"/>
      <c r="B71" s="435">
        <v>0</v>
      </c>
      <c r="C71" s="436" t="str">
        <v>Электрощитовая (секция №8)</v>
      </c>
      <c r="D71" s="435">
        <v>0</v>
      </c>
      <c r="E71" s="435">
        <v>0</v>
      </c>
      <c r="F71" s="453"/>
      <c r="G71" s="453"/>
      <c r="H71" s="541"/>
      <c r="I71" s="455"/>
      <c r="J71" s="455"/>
      <c r="K71" s="455"/>
      <c r="L71" s="455"/>
      <c r="M71" s="455"/>
      <c r="N71" s="455"/>
      <c r="Q71" s="345">
        <f t="shared" si="2"/>
        <v>0</v>
      </c>
      <c r="U71" s="346"/>
      <c r="V71" s="346"/>
      <c r="Y71" s="346"/>
      <c r="Z71" s="346"/>
      <c r="AC71" s="346"/>
      <c r="AD71" s="346"/>
      <c r="AG71" s="346"/>
      <c r="AH71" s="346"/>
      <c r="AK71" s="346"/>
      <c r="AL71" s="346"/>
      <c r="AO71" s="346"/>
      <c r="AP71" s="346"/>
      <c r="AS71" s="346"/>
      <c r="AT71" s="346"/>
      <c r="AW71" s="346"/>
      <c r="AX71" s="346"/>
      <c r="BA71" s="346"/>
      <c r="BB71" s="346"/>
    </row>
    <row r="72" spans="1:54" ht="30" x14ac:dyDescent="0.25">
      <c r="A72" s="458"/>
      <c r="B72" s="435">
        <v>35</v>
      </c>
      <c r="C72" s="436" t="str">
        <v>ВРУ1.2 Вводная панель (Электросчетчики поставка Заказчика)</v>
      </c>
      <c r="D72" s="435" t="str">
        <v>шт</v>
      </c>
      <c r="E72" s="435">
        <v>1</v>
      </c>
      <c r="F72" s="453"/>
      <c r="G72" s="453"/>
      <c r="H72" s="541"/>
      <c r="I72" s="455"/>
      <c r="J72" s="455"/>
      <c r="K72" s="455"/>
      <c r="L72" s="455"/>
      <c r="M72" s="455"/>
      <c r="N72" s="455"/>
      <c r="Q72" s="345">
        <f t="shared" si="2"/>
        <v>1</v>
      </c>
      <c r="U72" s="346"/>
      <c r="V72" s="346"/>
      <c r="Y72" s="346"/>
      <c r="Z72" s="346"/>
      <c r="AC72" s="346"/>
      <c r="AD72" s="346"/>
      <c r="AG72" s="346"/>
      <c r="AH72" s="346"/>
      <c r="AK72" s="346"/>
      <c r="AL72" s="346"/>
      <c r="AO72" s="346"/>
      <c r="AP72" s="346"/>
      <c r="AS72" s="346"/>
      <c r="AT72" s="346"/>
      <c r="AW72" s="346"/>
      <c r="AX72" s="346"/>
      <c r="BA72" s="346"/>
      <c r="BB72" s="346"/>
    </row>
    <row r="73" spans="1:54" ht="30" x14ac:dyDescent="0.25">
      <c r="A73" s="458"/>
      <c r="B73" s="435">
        <v>36</v>
      </c>
      <c r="C73" s="436" t="str">
        <v>Монтаж и подключение шкафа ВРУ1.2 Вводная панель</v>
      </c>
      <c r="D73" s="435" t="str">
        <v>шт</v>
      </c>
      <c r="E73" s="435">
        <v>1</v>
      </c>
      <c r="F73" s="453"/>
      <c r="G73" s="453"/>
      <c r="H73" s="541"/>
      <c r="I73" s="455"/>
      <c r="J73" s="455"/>
      <c r="K73" s="455"/>
      <c r="L73" s="455"/>
      <c r="M73" s="455"/>
      <c r="N73" s="455"/>
      <c r="Q73" s="345">
        <f t="shared" si="2"/>
        <v>1</v>
      </c>
      <c r="U73" s="346"/>
      <c r="V73" s="346"/>
      <c r="Y73" s="346"/>
      <c r="Z73" s="346"/>
      <c r="AC73" s="346"/>
      <c r="AD73" s="346"/>
      <c r="AG73" s="346"/>
      <c r="AH73" s="346"/>
      <c r="AK73" s="346"/>
      <c r="AL73" s="346"/>
      <c r="AO73" s="346"/>
      <c r="AP73" s="346"/>
      <c r="AS73" s="346"/>
      <c r="AT73" s="346"/>
      <c r="AW73" s="346"/>
      <c r="AX73" s="346"/>
      <c r="BA73" s="346"/>
      <c r="BB73" s="346"/>
    </row>
    <row r="74" spans="1:54" s="344" customFormat="1" x14ac:dyDescent="0.25">
      <c r="A74" s="458"/>
      <c r="B74" s="435">
        <v>37</v>
      </c>
      <c r="C74" s="436" t="str">
        <v>ВРУ1.2 Распределительная панель</v>
      </c>
      <c r="D74" s="435" t="str">
        <v>шт</v>
      </c>
      <c r="E74" s="435">
        <v>1</v>
      </c>
      <c r="F74" s="453"/>
      <c r="G74" s="453"/>
      <c r="H74" s="541"/>
      <c r="I74" s="455"/>
      <c r="J74" s="455"/>
      <c r="K74" s="455"/>
      <c r="L74" s="455"/>
      <c r="M74" s="455"/>
      <c r="N74" s="455"/>
      <c r="Q74" s="345">
        <f t="shared" si="2"/>
        <v>1</v>
      </c>
      <c r="R74" s="345"/>
      <c r="S74" s="389"/>
      <c r="T74" s="389"/>
      <c r="U74" s="346"/>
      <c r="V74" s="346"/>
      <c r="W74" s="389"/>
      <c r="X74" s="389"/>
      <c r="Y74" s="346"/>
      <c r="Z74" s="346"/>
      <c r="AA74" s="389"/>
      <c r="AB74" s="389"/>
      <c r="AC74" s="346"/>
      <c r="AD74" s="346"/>
      <c r="AE74" s="389"/>
      <c r="AF74" s="389"/>
      <c r="AG74" s="346"/>
      <c r="AH74" s="346"/>
      <c r="AI74" s="389"/>
      <c r="AJ74" s="389"/>
      <c r="AK74" s="346"/>
      <c r="AL74" s="346"/>
      <c r="AM74" s="389"/>
      <c r="AN74" s="389"/>
      <c r="AO74" s="346"/>
      <c r="AP74" s="346"/>
      <c r="AQ74" s="389"/>
      <c r="AR74" s="389"/>
      <c r="AS74" s="346"/>
      <c r="AT74" s="346"/>
      <c r="AU74" s="389"/>
      <c r="AV74" s="389"/>
      <c r="AW74" s="346"/>
      <c r="AX74" s="346"/>
      <c r="AY74" s="389"/>
      <c r="AZ74" s="389"/>
      <c r="BA74" s="346"/>
      <c r="BB74" s="346"/>
    </row>
    <row r="75" spans="1:54" ht="30" x14ac:dyDescent="0.25">
      <c r="A75" s="458"/>
      <c r="B75" s="435">
        <v>38</v>
      </c>
      <c r="C75" s="436" t="str">
        <v>Монтаж и подключение шкафа ВРУ1.2 Вводная панель</v>
      </c>
      <c r="D75" s="435" t="str">
        <v>шт</v>
      </c>
      <c r="E75" s="435">
        <v>1</v>
      </c>
      <c r="F75" s="453"/>
      <c r="G75" s="453"/>
      <c r="H75" s="541"/>
      <c r="I75" s="455"/>
      <c r="J75" s="455"/>
      <c r="K75" s="455"/>
      <c r="L75" s="455"/>
      <c r="M75" s="455"/>
      <c r="N75" s="455"/>
      <c r="Q75" s="345">
        <f t="shared" si="2"/>
        <v>1</v>
      </c>
      <c r="U75" s="346"/>
      <c r="V75" s="346"/>
      <c r="Y75" s="346"/>
      <c r="Z75" s="346"/>
      <c r="AC75" s="346"/>
      <c r="AD75" s="346"/>
      <c r="AG75" s="346"/>
      <c r="AH75" s="346"/>
      <c r="AK75" s="346"/>
      <c r="AL75" s="346"/>
      <c r="AO75" s="346"/>
      <c r="AP75" s="346"/>
      <c r="AS75" s="346"/>
      <c r="AT75" s="346"/>
      <c r="AW75" s="346"/>
      <c r="AX75" s="346"/>
      <c r="BA75" s="346"/>
      <c r="BB75" s="346"/>
    </row>
    <row r="76" spans="1:54" ht="30" x14ac:dyDescent="0.25">
      <c r="A76" s="458"/>
      <c r="B76" s="435">
        <v>39</v>
      </c>
      <c r="C76" s="436" t="str">
        <v>Шкаф ВРУ1.2 АВР1.2 (Электросчетчики поставка Заказчика)</v>
      </c>
      <c r="D76" s="435" t="str">
        <v>шт</v>
      </c>
      <c r="E76" s="435">
        <v>1</v>
      </c>
      <c r="F76" s="453"/>
      <c r="G76" s="453"/>
      <c r="H76" s="541"/>
      <c r="I76" s="455"/>
      <c r="J76" s="455"/>
      <c r="K76" s="455"/>
      <c r="L76" s="455"/>
      <c r="M76" s="455"/>
      <c r="N76" s="455"/>
      <c r="Q76" s="345">
        <f t="shared" si="2"/>
        <v>1</v>
      </c>
      <c r="U76" s="346"/>
      <c r="V76" s="346"/>
      <c r="Y76" s="346"/>
      <c r="Z76" s="346"/>
      <c r="AC76" s="346"/>
      <c r="AD76" s="346"/>
      <c r="AG76" s="346"/>
      <c r="AH76" s="346"/>
      <c r="AK76" s="346"/>
      <c r="AL76" s="346"/>
      <c r="AO76" s="346"/>
      <c r="AP76" s="346"/>
      <c r="AS76" s="346"/>
      <c r="AT76" s="346"/>
      <c r="AW76" s="346"/>
      <c r="AX76" s="346"/>
      <c r="BA76" s="346"/>
      <c r="BB76" s="346"/>
    </row>
    <row r="77" spans="1:54" x14ac:dyDescent="0.25">
      <c r="A77" s="458"/>
      <c r="B77" s="435">
        <v>40</v>
      </c>
      <c r="C77" s="436" t="str">
        <v>Монтаж и подключение шкафа ВРУ1.2 АВР1.2</v>
      </c>
      <c r="D77" s="435" t="str">
        <v>шт</v>
      </c>
      <c r="E77" s="435">
        <v>1</v>
      </c>
      <c r="F77" s="453"/>
      <c r="G77" s="453"/>
      <c r="H77" s="541"/>
      <c r="I77" s="455"/>
      <c r="J77" s="455"/>
      <c r="K77" s="455"/>
      <c r="L77" s="455"/>
      <c r="M77" s="455"/>
      <c r="N77" s="455"/>
      <c r="Q77" s="345">
        <f t="shared" si="2"/>
        <v>1</v>
      </c>
      <c r="U77" s="346"/>
      <c r="V77" s="346"/>
      <c r="Y77" s="346"/>
      <c r="Z77" s="346"/>
      <c r="AC77" s="346"/>
      <c r="AD77" s="346"/>
      <c r="AG77" s="346"/>
      <c r="AH77" s="346"/>
      <c r="AK77" s="346"/>
      <c r="AL77" s="346"/>
      <c r="AO77" s="346"/>
      <c r="AP77" s="346"/>
      <c r="AS77" s="346"/>
      <c r="AT77" s="346"/>
      <c r="AW77" s="346"/>
      <c r="AX77" s="346"/>
      <c r="BA77" s="346"/>
      <c r="BB77" s="346"/>
    </row>
    <row r="78" spans="1:54" ht="30" x14ac:dyDescent="0.25">
      <c r="A78" s="458"/>
      <c r="B78" s="435">
        <v>41</v>
      </c>
      <c r="C78" s="436" t="str">
        <v>Шкаф ВРУ1.2 ПЭСПЗ1.2 (Электросчетчики поставка Заказчика)</v>
      </c>
      <c r="D78" s="435" t="str">
        <v>шт</v>
      </c>
      <c r="E78" s="435">
        <v>1</v>
      </c>
      <c r="F78" s="453"/>
      <c r="G78" s="453"/>
      <c r="H78" s="541"/>
      <c r="I78" s="455"/>
      <c r="J78" s="455"/>
      <c r="K78" s="455"/>
      <c r="L78" s="455"/>
      <c r="M78" s="455"/>
      <c r="N78" s="455"/>
      <c r="Q78" s="345">
        <f t="shared" si="2"/>
        <v>1</v>
      </c>
      <c r="U78" s="346"/>
      <c r="V78" s="346"/>
      <c r="Y78" s="346"/>
      <c r="Z78" s="346"/>
      <c r="AC78" s="346"/>
      <c r="AD78" s="346"/>
      <c r="AG78" s="346"/>
      <c r="AH78" s="346"/>
      <c r="AK78" s="346"/>
      <c r="AL78" s="346"/>
      <c r="AO78" s="346"/>
      <c r="AP78" s="346"/>
      <c r="AS78" s="346"/>
      <c r="AT78" s="346"/>
      <c r="AW78" s="346"/>
      <c r="AX78" s="346"/>
      <c r="BA78" s="346"/>
      <c r="BB78" s="346"/>
    </row>
    <row r="79" spans="1:54" x14ac:dyDescent="0.25">
      <c r="A79" s="458"/>
      <c r="B79" s="435">
        <v>42</v>
      </c>
      <c r="C79" s="436" t="str">
        <v>Монтаж и подключение шкафа ВРУ1.2 ПЭСПЗ1.2</v>
      </c>
      <c r="D79" s="435" t="str">
        <v>шт</v>
      </c>
      <c r="E79" s="435">
        <v>1</v>
      </c>
      <c r="F79" s="453"/>
      <c r="G79" s="453"/>
      <c r="H79" s="541"/>
      <c r="I79" s="455"/>
      <c r="J79" s="455"/>
      <c r="K79" s="455"/>
      <c r="L79" s="455"/>
      <c r="M79" s="455"/>
      <c r="N79" s="455"/>
      <c r="Q79" s="345">
        <f t="shared" si="2"/>
        <v>1</v>
      </c>
      <c r="U79" s="346"/>
      <c r="V79" s="346"/>
      <c r="Y79" s="346"/>
      <c r="Z79" s="346"/>
      <c r="AC79" s="346"/>
      <c r="AD79" s="346"/>
      <c r="AG79" s="346"/>
      <c r="AH79" s="346"/>
      <c r="AK79" s="346"/>
      <c r="AL79" s="346"/>
      <c r="AO79" s="346"/>
      <c r="AP79" s="346"/>
      <c r="AS79" s="346"/>
      <c r="AT79" s="346"/>
      <c r="AW79" s="346"/>
      <c r="AX79" s="346"/>
      <c r="BA79" s="346"/>
      <c r="BB79" s="346"/>
    </row>
    <row r="80" spans="1:54" x14ac:dyDescent="0.25">
      <c r="A80" s="458"/>
      <c r="B80" s="435">
        <v>43</v>
      </c>
      <c r="C80" s="436" t="str">
        <v>Шкаф ВРУ1.2 ЩАП</v>
      </c>
      <c r="D80" s="435" t="str">
        <v>шт</v>
      </c>
      <c r="E80" s="435">
        <v>1</v>
      </c>
      <c r="F80" s="453"/>
      <c r="G80" s="453"/>
      <c r="H80" s="541"/>
      <c r="I80" s="455"/>
      <c r="J80" s="455"/>
      <c r="K80" s="455"/>
      <c r="L80" s="455"/>
      <c r="M80" s="455"/>
      <c r="N80" s="455"/>
      <c r="Q80" s="345">
        <f t="shared" si="2"/>
        <v>1</v>
      </c>
      <c r="U80" s="346"/>
      <c r="V80" s="346"/>
      <c r="Y80" s="346"/>
      <c r="Z80" s="346"/>
      <c r="AC80" s="346"/>
      <c r="AD80" s="346"/>
      <c r="AG80" s="346"/>
      <c r="AH80" s="346"/>
      <c r="AK80" s="346"/>
      <c r="AL80" s="346"/>
      <c r="AO80" s="346"/>
      <c r="AP80" s="346"/>
      <c r="AS80" s="346"/>
      <c r="AT80" s="346"/>
      <c r="AW80" s="346"/>
      <c r="AX80" s="346"/>
      <c r="BA80" s="346"/>
      <c r="BB80" s="346"/>
    </row>
    <row r="81" spans="1:54" x14ac:dyDescent="0.25">
      <c r="A81" s="458"/>
      <c r="B81" s="435">
        <v>44</v>
      </c>
      <c r="C81" s="436" t="str">
        <v>Монтаж и подключение шкафа ВРУ1.2 ЩАП</v>
      </c>
      <c r="D81" s="435" t="str">
        <v>шт</v>
      </c>
      <c r="E81" s="435">
        <v>1</v>
      </c>
      <c r="F81" s="453"/>
      <c r="G81" s="453"/>
      <c r="H81" s="541"/>
      <c r="I81" s="455"/>
      <c r="J81" s="455"/>
      <c r="K81" s="455"/>
      <c r="L81" s="455"/>
      <c r="M81" s="455"/>
      <c r="N81" s="455"/>
      <c r="Q81" s="345">
        <f t="shared" si="2"/>
        <v>1</v>
      </c>
      <c r="U81" s="346"/>
      <c r="V81" s="346"/>
      <c r="Y81" s="346"/>
      <c r="Z81" s="346"/>
      <c r="AC81" s="346"/>
      <c r="AD81" s="346"/>
      <c r="AG81" s="346"/>
      <c r="AH81" s="346"/>
      <c r="AK81" s="346"/>
      <c r="AL81" s="346"/>
      <c r="AO81" s="346"/>
      <c r="AP81" s="346"/>
      <c r="AS81" s="346"/>
      <c r="AT81" s="346"/>
      <c r="AW81" s="346"/>
      <c r="AX81" s="346"/>
      <c r="BA81" s="346"/>
      <c r="BB81" s="346"/>
    </row>
    <row r="82" spans="1:54" x14ac:dyDescent="0.25">
      <c r="A82" s="458"/>
      <c r="B82" s="435">
        <v>45</v>
      </c>
      <c r="C82" s="436" t="str">
        <v>Огнетушитель ОП-4 (з)</v>
      </c>
      <c r="D82" s="435" t="str">
        <v>шт</v>
      </c>
      <c r="E82" s="435">
        <v>1</v>
      </c>
      <c r="F82" s="453"/>
      <c r="G82" s="453"/>
      <c r="H82" s="541"/>
      <c r="I82" s="455"/>
      <c r="J82" s="455"/>
      <c r="K82" s="455"/>
      <c r="L82" s="455"/>
      <c r="M82" s="455"/>
      <c r="N82" s="455"/>
      <c r="Q82" s="345">
        <f t="shared" si="2"/>
        <v>1</v>
      </c>
      <c r="U82" s="346"/>
      <c r="V82" s="346"/>
      <c r="Y82" s="346"/>
      <c r="Z82" s="346"/>
      <c r="AC82" s="346"/>
      <c r="AD82" s="346"/>
      <c r="AG82" s="346"/>
      <c r="AH82" s="346"/>
      <c r="AK82" s="346"/>
      <c r="AL82" s="346"/>
      <c r="AO82" s="346"/>
      <c r="AP82" s="346"/>
      <c r="AS82" s="346"/>
      <c r="AT82" s="346"/>
      <c r="AW82" s="346"/>
      <c r="AX82" s="346"/>
      <c r="BA82" s="346"/>
      <c r="BB82" s="346"/>
    </row>
    <row r="83" spans="1:54" ht="45" x14ac:dyDescent="0.25">
      <c r="A83" s="458"/>
      <c r="B83" s="435">
        <v>46</v>
      </c>
      <c r="C83" s="436" t="str">
        <v>Подставка "УНИВЕРСАЛЬНАЯ" под огн. до 16кг., цельнометаллическая(190/190/270мм) цвет красный</v>
      </c>
      <c r="D83" s="435" t="str">
        <v>шт</v>
      </c>
      <c r="E83" s="435">
        <v>1</v>
      </c>
      <c r="F83" s="453"/>
      <c r="G83" s="453"/>
      <c r="H83" s="541"/>
      <c r="I83" s="455"/>
      <c r="J83" s="455"/>
      <c r="K83" s="455"/>
      <c r="L83" s="455"/>
      <c r="M83" s="455"/>
      <c r="N83" s="455"/>
      <c r="Q83" s="345">
        <f t="shared" si="2"/>
        <v>1</v>
      </c>
      <c r="U83" s="346"/>
      <c r="V83" s="346"/>
      <c r="Y83" s="346"/>
      <c r="Z83" s="346"/>
      <c r="AC83" s="346"/>
      <c r="AD83" s="346"/>
      <c r="AG83" s="346"/>
      <c r="AH83" s="346"/>
      <c r="AK83" s="346"/>
      <c r="AL83" s="346"/>
      <c r="AO83" s="346"/>
      <c r="AP83" s="346"/>
      <c r="AS83" s="346"/>
      <c r="AT83" s="346"/>
      <c r="AW83" s="346"/>
      <c r="AX83" s="346"/>
      <c r="BA83" s="346"/>
      <c r="BB83" s="346"/>
    </row>
    <row r="84" spans="1:54" x14ac:dyDescent="0.25">
      <c r="A84" s="458"/>
      <c r="B84" s="435">
        <v>47</v>
      </c>
      <c r="C84" s="436" t="str">
        <v>Ящик для песка V-0,125 м3 (700/400/375мм)</v>
      </c>
      <c r="D84" s="435" t="str">
        <v>шт</v>
      </c>
      <c r="E84" s="435">
        <v>1</v>
      </c>
      <c r="F84" s="453"/>
      <c r="G84" s="453"/>
      <c r="H84" s="541"/>
      <c r="I84" s="455"/>
      <c r="J84" s="455"/>
      <c r="K84" s="455"/>
      <c r="L84" s="455"/>
      <c r="M84" s="455"/>
      <c r="N84" s="455"/>
      <c r="Q84" s="345">
        <f t="shared" si="2"/>
        <v>1</v>
      </c>
      <c r="U84" s="346"/>
      <c r="V84" s="346"/>
      <c r="Y84" s="346"/>
      <c r="Z84" s="346"/>
      <c r="AC84" s="346"/>
      <c r="AD84" s="346"/>
      <c r="AG84" s="346"/>
      <c r="AH84" s="346"/>
      <c r="AK84" s="346"/>
      <c r="AL84" s="346"/>
      <c r="AO84" s="346"/>
      <c r="AP84" s="346"/>
      <c r="AS84" s="346"/>
      <c r="AT84" s="346"/>
      <c r="AW84" s="346"/>
      <c r="AX84" s="346"/>
      <c r="BA84" s="346"/>
      <c r="BB84" s="346"/>
    </row>
    <row r="85" spans="1:54" x14ac:dyDescent="0.25">
      <c r="A85" s="458"/>
      <c r="B85" s="435">
        <v>48</v>
      </c>
      <c r="C85" s="436" t="str">
        <v>Ковер диэлектрический 750х750мм</v>
      </c>
      <c r="D85" s="435" t="str">
        <v>м</v>
      </c>
      <c r="E85" s="435">
        <v>5</v>
      </c>
      <c r="F85" s="453"/>
      <c r="G85" s="453"/>
      <c r="H85" s="541"/>
      <c r="I85" s="455"/>
      <c r="J85" s="455"/>
      <c r="K85" s="455"/>
      <c r="L85" s="455"/>
      <c r="M85" s="455"/>
      <c r="N85" s="455"/>
      <c r="Q85" s="345">
        <f t="shared" si="2"/>
        <v>5</v>
      </c>
      <c r="U85" s="346"/>
      <c r="V85" s="346"/>
      <c r="Y85" s="346"/>
      <c r="Z85" s="346"/>
      <c r="AC85" s="346"/>
      <c r="AD85" s="346"/>
      <c r="AG85" s="346"/>
      <c r="AH85" s="346"/>
      <c r="AK85" s="346"/>
      <c r="AL85" s="346"/>
      <c r="AO85" s="346"/>
      <c r="AP85" s="346"/>
      <c r="AS85" s="346"/>
      <c r="AT85" s="346"/>
      <c r="AW85" s="346"/>
      <c r="AX85" s="346"/>
      <c r="BA85" s="346"/>
      <c r="BB85" s="346"/>
    </row>
    <row r="86" spans="1:54" x14ac:dyDescent="0.25">
      <c r="A86" s="458"/>
      <c r="B86" s="435">
        <v>49</v>
      </c>
      <c r="C86" s="436" t="str">
        <v>Перчатки диэлектрические латексные 1кВ</v>
      </c>
      <c r="D86" s="435" t="str">
        <v>м</v>
      </c>
      <c r="E86" s="435">
        <v>1</v>
      </c>
      <c r="F86" s="453"/>
      <c r="G86" s="453"/>
      <c r="H86" s="541"/>
      <c r="I86" s="455"/>
      <c r="J86" s="455"/>
      <c r="K86" s="455"/>
      <c r="L86" s="455"/>
      <c r="M86" s="455"/>
      <c r="N86" s="455"/>
      <c r="Q86" s="345">
        <f t="shared" si="2"/>
        <v>1</v>
      </c>
      <c r="U86" s="346"/>
      <c r="V86" s="346"/>
      <c r="Y86" s="346"/>
      <c r="Z86" s="346"/>
      <c r="AC86" s="346"/>
      <c r="AD86" s="346"/>
      <c r="AG86" s="346"/>
      <c r="AH86" s="346"/>
      <c r="AK86" s="346"/>
      <c r="AL86" s="346"/>
      <c r="AO86" s="346"/>
      <c r="AP86" s="346"/>
      <c r="AS86" s="346"/>
      <c r="AT86" s="346"/>
      <c r="AW86" s="346"/>
      <c r="AX86" s="346"/>
      <c r="BA86" s="346"/>
      <c r="BB86" s="346"/>
    </row>
    <row r="87" spans="1:54" ht="30" x14ac:dyDescent="0.25">
      <c r="A87" s="458"/>
      <c r="B87" s="435">
        <v>50</v>
      </c>
      <c r="C87" s="436" t="str">
        <v>Знак пластик Не включать! Работают люди S02 (100х200мм) PROxima</v>
      </c>
      <c r="D87" s="435" t="str">
        <v>м</v>
      </c>
      <c r="E87" s="435">
        <v>1</v>
      </c>
      <c r="F87" s="453"/>
      <c r="G87" s="453"/>
      <c r="H87" s="541"/>
      <c r="I87" s="455"/>
      <c r="J87" s="455"/>
      <c r="K87" s="455"/>
      <c r="L87" s="455"/>
      <c r="M87" s="455"/>
      <c r="N87" s="455"/>
      <c r="Q87" s="345">
        <f t="shared" si="2"/>
        <v>1</v>
      </c>
      <c r="U87" s="346"/>
      <c r="V87" s="346"/>
      <c r="Y87" s="346"/>
      <c r="Z87" s="346"/>
      <c r="AC87" s="346"/>
      <c r="AD87" s="346"/>
      <c r="AG87" s="346"/>
      <c r="AH87" s="346"/>
      <c r="AK87" s="346"/>
      <c r="AL87" s="346"/>
      <c r="AO87" s="346"/>
      <c r="AP87" s="346"/>
      <c r="AS87" s="346"/>
      <c r="AT87" s="346"/>
      <c r="AW87" s="346"/>
      <c r="AX87" s="346"/>
      <c r="BA87" s="346"/>
      <c r="BB87" s="346"/>
    </row>
    <row r="88" spans="1:54" ht="30" x14ac:dyDescent="0.25">
      <c r="A88" s="458"/>
      <c r="B88" s="435">
        <v>51</v>
      </c>
      <c r="C88" s="436" t="str">
        <v>Знак пластик Заземлено S05 (100х200мм) PROxima</v>
      </c>
      <c r="D88" s="435" t="str">
        <v>м</v>
      </c>
      <c r="E88" s="435">
        <v>1</v>
      </c>
      <c r="F88" s="453"/>
      <c r="G88" s="453"/>
      <c r="H88" s="541"/>
      <c r="I88" s="455"/>
      <c r="J88" s="455"/>
      <c r="K88" s="455"/>
      <c r="L88" s="455"/>
      <c r="M88" s="455"/>
      <c r="N88" s="455"/>
      <c r="Q88" s="345">
        <f t="shared" si="2"/>
        <v>1</v>
      </c>
      <c r="U88" s="346"/>
      <c r="V88" s="346"/>
      <c r="Y88" s="346"/>
      <c r="Z88" s="346"/>
      <c r="AC88" s="346"/>
      <c r="AD88" s="346"/>
      <c r="AG88" s="346"/>
      <c r="AH88" s="346"/>
      <c r="AK88" s="346"/>
      <c r="AL88" s="346"/>
      <c r="AO88" s="346"/>
      <c r="AP88" s="346"/>
      <c r="AS88" s="346"/>
      <c r="AT88" s="346"/>
      <c r="AW88" s="346"/>
      <c r="AX88" s="346"/>
      <c r="BA88" s="346"/>
      <c r="BB88" s="346"/>
    </row>
    <row r="89" spans="1:54" x14ac:dyDescent="0.25">
      <c r="A89" s="458"/>
      <c r="B89" s="435">
        <v>52</v>
      </c>
      <c r="C89" s="436" t="str">
        <v>Совок</v>
      </c>
      <c r="D89" s="435" t="str">
        <v>шт</v>
      </c>
      <c r="E89" s="435">
        <v>1</v>
      </c>
      <c r="F89" s="453"/>
      <c r="G89" s="453"/>
      <c r="H89" s="541"/>
      <c r="I89" s="455"/>
      <c r="J89" s="455"/>
      <c r="K89" s="455"/>
      <c r="L89" s="455"/>
      <c r="M89" s="455"/>
      <c r="N89" s="455"/>
      <c r="Q89" s="345">
        <f t="shared" si="2"/>
        <v>1</v>
      </c>
      <c r="U89" s="346"/>
      <c r="V89" s="346"/>
      <c r="Y89" s="346"/>
      <c r="Z89" s="346"/>
      <c r="AC89" s="346"/>
      <c r="AD89" s="346"/>
      <c r="AG89" s="346"/>
      <c r="AH89" s="346"/>
      <c r="AK89" s="346"/>
      <c r="AL89" s="346"/>
      <c r="AO89" s="346"/>
      <c r="AP89" s="346"/>
      <c r="AS89" s="346"/>
      <c r="AT89" s="346"/>
      <c r="AW89" s="346"/>
      <c r="AX89" s="346"/>
      <c r="BA89" s="346"/>
      <c r="BB89" s="346"/>
    </row>
    <row r="90" spans="1:54" x14ac:dyDescent="0.25">
      <c r="A90" s="458"/>
      <c r="B90" s="435">
        <v>53</v>
      </c>
      <c r="C90" s="436" t="str">
        <v>Указатель напряжения ПИН-90Э (ET-UNN101)</v>
      </c>
      <c r="D90" s="435" t="str">
        <v>шт</v>
      </c>
      <c r="E90" s="435">
        <v>1</v>
      </c>
      <c r="F90" s="453"/>
      <c r="G90" s="453"/>
      <c r="H90" s="541"/>
      <c r="I90" s="455"/>
      <c r="J90" s="455"/>
      <c r="K90" s="455"/>
      <c r="L90" s="455"/>
      <c r="M90" s="455"/>
      <c r="N90" s="455"/>
      <c r="Q90" s="345">
        <f t="shared" si="2"/>
        <v>1</v>
      </c>
      <c r="U90" s="346"/>
      <c r="V90" s="346"/>
      <c r="Y90" s="346"/>
      <c r="Z90" s="346"/>
      <c r="AC90" s="346"/>
      <c r="AD90" s="346"/>
      <c r="AG90" s="346"/>
      <c r="AH90" s="346"/>
      <c r="AK90" s="346"/>
      <c r="AL90" s="346"/>
      <c r="AO90" s="346"/>
      <c r="AP90" s="346"/>
      <c r="AS90" s="346"/>
      <c r="AT90" s="346"/>
      <c r="AW90" s="346"/>
      <c r="AX90" s="346"/>
      <c r="BA90" s="346"/>
      <c r="BB90" s="346"/>
    </row>
    <row r="91" spans="1:54" ht="30" x14ac:dyDescent="0.25">
      <c r="A91" s="458"/>
      <c r="B91" s="435">
        <v>54</v>
      </c>
      <c r="C91" s="436" t="str">
        <v>Комплектация электрощитовой средсвами защиты</v>
      </c>
      <c r="D91" s="435" t="str">
        <v>шт</v>
      </c>
      <c r="E91" s="435">
        <v>1</v>
      </c>
      <c r="F91" s="453"/>
      <c r="G91" s="453"/>
      <c r="H91" s="541"/>
      <c r="I91" s="455"/>
      <c r="J91" s="455"/>
      <c r="K91" s="455"/>
      <c r="L91" s="455"/>
      <c r="M91" s="455"/>
      <c r="N91" s="455"/>
      <c r="Q91" s="345">
        <f t="shared" si="2"/>
        <v>1</v>
      </c>
      <c r="U91" s="346"/>
      <c r="V91" s="346"/>
      <c r="Y91" s="346"/>
      <c r="Z91" s="346"/>
      <c r="AC91" s="346"/>
      <c r="AD91" s="346"/>
      <c r="AG91" s="346"/>
      <c r="AH91" s="346"/>
      <c r="AK91" s="346"/>
      <c r="AL91" s="346"/>
      <c r="AO91" s="346"/>
      <c r="AP91" s="346"/>
      <c r="AS91" s="346"/>
      <c r="AT91" s="346"/>
      <c r="AW91" s="346"/>
      <c r="AX91" s="346"/>
      <c r="BA91" s="346"/>
      <c r="BB91" s="346"/>
    </row>
    <row r="92" spans="1:54" x14ac:dyDescent="0.25">
      <c r="A92" s="458"/>
      <c r="B92" s="435">
        <v>55</v>
      </c>
      <c r="C92" s="436" t="str">
        <v>Ящик ГЗШ- 20 - шина медная 40-4</v>
      </c>
      <c r="D92" s="435" t="str">
        <v>шт</v>
      </c>
      <c r="E92" s="435">
        <v>2</v>
      </c>
      <c r="F92" s="453"/>
      <c r="G92" s="453"/>
      <c r="H92" s="541"/>
      <c r="I92" s="455"/>
      <c r="J92" s="455"/>
      <c r="K92" s="455"/>
      <c r="L92" s="455"/>
      <c r="M92" s="455"/>
      <c r="N92" s="455"/>
      <c r="Q92" s="345">
        <f t="shared" si="2"/>
        <v>2</v>
      </c>
      <c r="U92" s="346"/>
      <c r="V92" s="346"/>
      <c r="Y92" s="346"/>
      <c r="Z92" s="346"/>
      <c r="AC92" s="346"/>
      <c r="AD92" s="346"/>
      <c r="AG92" s="346"/>
      <c r="AH92" s="346"/>
      <c r="AK92" s="346"/>
      <c r="AL92" s="346"/>
      <c r="AO92" s="346"/>
      <c r="AP92" s="346"/>
      <c r="AS92" s="346"/>
      <c r="AT92" s="346"/>
      <c r="AW92" s="346"/>
      <c r="AX92" s="346"/>
      <c r="BA92" s="346"/>
      <c r="BB92" s="346"/>
    </row>
    <row r="93" spans="1:54" x14ac:dyDescent="0.25">
      <c r="A93" s="458"/>
      <c r="B93" s="435">
        <v>56</v>
      </c>
      <c r="C93" s="436" t="str">
        <v>Монтаж и подключение</v>
      </c>
      <c r="D93" s="435" t="str">
        <v>шт</v>
      </c>
      <c r="E93" s="435">
        <v>2</v>
      </c>
      <c r="F93" s="453"/>
      <c r="G93" s="453"/>
      <c r="H93" s="541"/>
      <c r="I93" s="455"/>
      <c r="J93" s="455"/>
      <c r="K93" s="455"/>
      <c r="L93" s="455"/>
      <c r="M93" s="455"/>
      <c r="N93" s="455"/>
      <c r="Q93" s="345">
        <f t="shared" si="2"/>
        <v>2</v>
      </c>
      <c r="U93" s="346"/>
      <c r="V93" s="346"/>
      <c r="Y93" s="346"/>
      <c r="Z93" s="346"/>
      <c r="AC93" s="346"/>
      <c r="AD93" s="346"/>
      <c r="AG93" s="346"/>
      <c r="AH93" s="346"/>
      <c r="AK93" s="346"/>
      <c r="AL93" s="346"/>
      <c r="AO93" s="346"/>
      <c r="AP93" s="346"/>
      <c r="AS93" s="346"/>
      <c r="AT93" s="346"/>
      <c r="AW93" s="346"/>
      <c r="AX93" s="346"/>
      <c r="BA93" s="346"/>
      <c r="BB93" s="346"/>
    </row>
    <row r="94" spans="1:54" ht="105" x14ac:dyDescent="0.25">
      <c r="A94" s="458"/>
      <c r="B94" s="435">
        <v>57</v>
      </c>
      <c r="C94" s="436" t="str">
        <v>Щит обогрева воронок ЩР1 без автоматики в составе:TITAN 3 Корпус металлический ЩРн-18 (265х440х120) IP31-1шт; Выключатель нагрузки 3п ВН-32 25А-1шт;  Выключатель автоматический дифференциальный АД-14 4п 16А 30мА С-1шт;Шина нулевая на DIN-изолятор ШНИ-6х9-8-Д-С-2шт.</v>
      </c>
      <c r="D94" s="435" t="str">
        <v>шт</v>
      </c>
      <c r="E94" s="435">
        <v>2</v>
      </c>
      <c r="F94" s="453"/>
      <c r="G94" s="453"/>
      <c r="H94" s="541"/>
      <c r="I94" s="455"/>
      <c r="J94" s="455"/>
      <c r="K94" s="455"/>
      <c r="L94" s="455"/>
      <c r="M94" s="455"/>
      <c r="N94" s="455"/>
      <c r="Q94" s="345">
        <f t="shared" si="2"/>
        <v>2</v>
      </c>
      <c r="U94" s="346"/>
      <c r="V94" s="346"/>
      <c r="Y94" s="346"/>
      <c r="Z94" s="346"/>
      <c r="AC94" s="346"/>
      <c r="AD94" s="346"/>
      <c r="AG94" s="346"/>
      <c r="AH94" s="346"/>
      <c r="AK94" s="346"/>
      <c r="AL94" s="346"/>
      <c r="AO94" s="346"/>
      <c r="AP94" s="346"/>
      <c r="AS94" s="346"/>
      <c r="AT94" s="346"/>
      <c r="AW94" s="346"/>
      <c r="AX94" s="346"/>
      <c r="BA94" s="346"/>
      <c r="BB94" s="346"/>
    </row>
    <row r="95" spans="1:54" x14ac:dyDescent="0.25">
      <c r="A95" s="458"/>
      <c r="B95" s="435">
        <v>58</v>
      </c>
      <c r="C95" s="436" t="str">
        <v>Монтаж и подключение ЩР1</v>
      </c>
      <c r="D95" s="435" t="str">
        <v>шт</v>
      </c>
      <c r="E95" s="435">
        <v>2</v>
      </c>
      <c r="F95" s="453"/>
      <c r="G95" s="453"/>
      <c r="H95" s="541"/>
      <c r="I95" s="455"/>
      <c r="J95" s="455"/>
      <c r="K95" s="455"/>
      <c r="L95" s="455"/>
      <c r="M95" s="455"/>
      <c r="N95" s="455"/>
      <c r="Q95" s="345">
        <f t="shared" si="2"/>
        <v>2</v>
      </c>
      <c r="U95" s="346"/>
      <c r="V95" s="346"/>
      <c r="Y95" s="346"/>
      <c r="Z95" s="346"/>
      <c r="AC95" s="346"/>
      <c r="AD95" s="346"/>
      <c r="AG95" s="346"/>
      <c r="AH95" s="346"/>
      <c r="AK95" s="346"/>
      <c r="AL95" s="346"/>
      <c r="AO95" s="346"/>
      <c r="AP95" s="346"/>
      <c r="AS95" s="346"/>
      <c r="AT95" s="346"/>
      <c r="AW95" s="346"/>
      <c r="AX95" s="346"/>
      <c r="BA95" s="346"/>
      <c r="BB95" s="346"/>
    </row>
    <row r="96" spans="1:54" x14ac:dyDescent="0.25">
      <c r="A96" s="458"/>
      <c r="B96" s="435">
        <v>59</v>
      </c>
      <c r="C96" s="436" t="str">
        <v>Щит отопления ЩР-2</v>
      </c>
      <c r="D96" s="435" t="str">
        <v>шт</v>
      </c>
      <c r="E96" s="435">
        <v>2</v>
      </c>
      <c r="F96" s="453"/>
      <c r="G96" s="453"/>
      <c r="H96" s="541"/>
      <c r="I96" s="455"/>
      <c r="J96" s="455"/>
      <c r="K96" s="455"/>
      <c r="L96" s="455"/>
      <c r="M96" s="455"/>
      <c r="N96" s="455"/>
      <c r="Q96" s="345">
        <f t="shared" si="2"/>
        <v>2</v>
      </c>
      <c r="U96" s="346"/>
      <c r="V96" s="346"/>
      <c r="Y96" s="346"/>
      <c r="Z96" s="346"/>
      <c r="AC96" s="346"/>
      <c r="AD96" s="346"/>
      <c r="AG96" s="346"/>
      <c r="AH96" s="346"/>
      <c r="AK96" s="346"/>
      <c r="AL96" s="346"/>
      <c r="AO96" s="346"/>
      <c r="AP96" s="346"/>
      <c r="AS96" s="346"/>
      <c r="AT96" s="346"/>
      <c r="AW96" s="346"/>
      <c r="AX96" s="346"/>
      <c r="BA96" s="346"/>
      <c r="BB96" s="346"/>
    </row>
    <row r="97" spans="1:54" x14ac:dyDescent="0.25">
      <c r="A97" s="458"/>
      <c r="B97" s="435">
        <v>60</v>
      </c>
      <c r="C97" s="436" t="str">
        <v>Монтаж и подключение ЩР2</v>
      </c>
      <c r="D97" s="435" t="str">
        <v>шт</v>
      </c>
      <c r="E97" s="435">
        <v>2</v>
      </c>
      <c r="F97" s="453"/>
      <c r="G97" s="453"/>
      <c r="H97" s="541"/>
      <c r="I97" s="455"/>
      <c r="J97" s="455"/>
      <c r="K97" s="455"/>
      <c r="L97" s="455"/>
      <c r="M97" s="455"/>
      <c r="N97" s="455"/>
      <c r="Q97" s="345">
        <f t="shared" si="2"/>
        <v>2</v>
      </c>
      <c r="U97" s="346"/>
      <c r="V97" s="346"/>
      <c r="Y97" s="346"/>
      <c r="Z97" s="346"/>
      <c r="AC97" s="346"/>
      <c r="AD97" s="346"/>
      <c r="AG97" s="346"/>
      <c r="AH97" s="346"/>
      <c r="AK97" s="346"/>
      <c r="AL97" s="346"/>
      <c r="AO97" s="346"/>
      <c r="AP97" s="346"/>
      <c r="AS97" s="346"/>
      <c r="AT97" s="346"/>
      <c r="AW97" s="346"/>
      <c r="AX97" s="346"/>
      <c r="BA97" s="346"/>
      <c r="BB97" s="346"/>
    </row>
    <row r="98" spans="1:54" ht="30" x14ac:dyDescent="0.25">
      <c r="A98" s="458"/>
      <c r="B98" s="435">
        <v>61</v>
      </c>
      <c r="C98" s="436" t="str">
        <v>Ящик с понижающим трансформатором ЯТП-230/36/0.25 IP30 с автоматами УХЛ4</v>
      </c>
      <c r="D98" s="435" t="str">
        <v>шт</v>
      </c>
      <c r="E98" s="435">
        <v>6</v>
      </c>
      <c r="F98" s="453"/>
      <c r="G98" s="453"/>
      <c r="H98" s="541"/>
      <c r="I98" s="455"/>
      <c r="J98" s="455"/>
      <c r="K98" s="455"/>
      <c r="L98" s="455"/>
      <c r="M98" s="455"/>
      <c r="N98" s="455"/>
      <c r="Q98" s="345">
        <f t="shared" si="2"/>
        <v>6</v>
      </c>
      <c r="U98" s="346"/>
      <c r="V98" s="346"/>
      <c r="Y98" s="346"/>
      <c r="Z98" s="346"/>
      <c r="AC98" s="346"/>
      <c r="AD98" s="346"/>
      <c r="AG98" s="346"/>
      <c r="AH98" s="346"/>
      <c r="AK98" s="346"/>
      <c r="AL98" s="346"/>
      <c r="AO98" s="346"/>
      <c r="AP98" s="346"/>
      <c r="AS98" s="346"/>
      <c r="AT98" s="346"/>
      <c r="AW98" s="346"/>
      <c r="AX98" s="346"/>
      <c r="BA98" s="346"/>
      <c r="BB98" s="346"/>
    </row>
    <row r="99" spans="1:54" ht="45" x14ac:dyDescent="0.25">
      <c r="A99" s="458"/>
      <c r="B99" s="435">
        <v>62</v>
      </c>
      <c r="C99" s="436" t="str">
        <v>Монтаж и подключение Ящик с понижающим трансформатором ЯТП-220/36/0.25 IP30 с автоматами УХЛ4</v>
      </c>
      <c r="D99" s="435" t="str">
        <v>шт</v>
      </c>
      <c r="E99" s="435">
        <v>6</v>
      </c>
      <c r="F99" s="453"/>
      <c r="G99" s="453"/>
      <c r="H99" s="541"/>
      <c r="I99" s="455"/>
      <c r="J99" s="455"/>
      <c r="K99" s="455"/>
      <c r="L99" s="455"/>
      <c r="M99" s="455"/>
      <c r="N99" s="455"/>
      <c r="Q99" s="345">
        <f t="shared" ref="Q99:Q162" si="3">IFERROR(IF(SUM(F99:N99)&gt;E99,"Превышение",E99-SUM(F99:N99)),"-")</f>
        <v>6</v>
      </c>
      <c r="U99" s="346"/>
      <c r="V99" s="346"/>
      <c r="Y99" s="346"/>
      <c r="Z99" s="346"/>
      <c r="AC99" s="346"/>
      <c r="AD99" s="346"/>
      <c r="AG99" s="346"/>
      <c r="AH99" s="346"/>
      <c r="AK99" s="346"/>
      <c r="AL99" s="346"/>
      <c r="AO99" s="346"/>
      <c r="AP99" s="346"/>
      <c r="AS99" s="346"/>
      <c r="AT99" s="346"/>
      <c r="AW99" s="346"/>
      <c r="AX99" s="346"/>
      <c r="BA99" s="346"/>
      <c r="BB99" s="346"/>
    </row>
    <row r="100" spans="1:54" x14ac:dyDescent="0.25">
      <c r="A100" s="458"/>
      <c r="B100" s="435">
        <v>0</v>
      </c>
      <c r="C100" s="436" t="str">
        <v>2.Светотехническая продукция</v>
      </c>
      <c r="D100" s="435">
        <v>0</v>
      </c>
      <c r="E100" s="435">
        <v>0</v>
      </c>
      <c r="F100" s="453"/>
      <c r="G100" s="453"/>
      <c r="H100" s="541"/>
      <c r="I100" s="455"/>
      <c r="J100" s="455"/>
      <c r="K100" s="455"/>
      <c r="L100" s="455"/>
      <c r="M100" s="455"/>
      <c r="N100" s="455"/>
      <c r="Q100" s="345">
        <f t="shared" si="3"/>
        <v>0</v>
      </c>
      <c r="U100" s="346"/>
      <c r="V100" s="346"/>
      <c r="Y100" s="346"/>
      <c r="Z100" s="346"/>
      <c r="AC100" s="346"/>
      <c r="AD100" s="346"/>
      <c r="AG100" s="346"/>
      <c r="AH100" s="346"/>
      <c r="AK100" s="346"/>
      <c r="AL100" s="346"/>
      <c r="AO100" s="346"/>
      <c r="AP100" s="346"/>
      <c r="AS100" s="346"/>
      <c r="AT100" s="346"/>
      <c r="AW100" s="346"/>
      <c r="AX100" s="346"/>
      <c r="BA100" s="346"/>
      <c r="BB100" s="346"/>
    </row>
    <row r="101" spans="1:54" ht="30" x14ac:dyDescent="0.25">
      <c r="A101" s="458"/>
      <c r="B101" s="435">
        <v>63</v>
      </c>
      <c r="C101" s="436" t="str">
        <v>Кронштейн для уличного светильника PSL D40*1.5 (5009516)</v>
      </c>
      <c r="D101" s="435" t="str">
        <v>шт</v>
      </c>
      <c r="E101" s="435">
        <v>30</v>
      </c>
      <c r="F101" s="453"/>
      <c r="G101" s="453"/>
      <c r="H101" s="541"/>
      <c r="I101" s="455"/>
      <c r="J101" s="455"/>
      <c r="K101" s="455"/>
      <c r="L101" s="455"/>
      <c r="M101" s="455"/>
      <c r="N101" s="455"/>
      <c r="Q101" s="345">
        <f t="shared" si="3"/>
        <v>30</v>
      </c>
      <c r="U101" s="346"/>
      <c r="V101" s="346"/>
      <c r="Y101" s="346"/>
      <c r="Z101" s="346"/>
      <c r="AC101" s="346"/>
      <c r="AD101" s="346"/>
      <c r="AG101" s="346"/>
      <c r="AH101" s="346"/>
      <c r="AK101" s="346"/>
      <c r="AL101" s="346"/>
      <c r="AO101" s="346"/>
      <c r="AP101" s="346"/>
      <c r="AS101" s="346"/>
      <c r="AT101" s="346"/>
      <c r="AW101" s="346"/>
      <c r="AX101" s="346"/>
      <c r="BA101" s="346"/>
      <c r="BB101" s="346"/>
    </row>
    <row r="102" spans="1:54" s="344" customFormat="1" x14ac:dyDescent="0.25">
      <c r="A102" s="458"/>
      <c r="B102" s="435">
        <v>64</v>
      </c>
      <c r="C102" s="436" t="str">
        <v>Монтаж кронштейна</v>
      </c>
      <c r="D102" s="435" t="str">
        <v>шт</v>
      </c>
      <c r="E102" s="435">
        <v>30</v>
      </c>
      <c r="F102" s="453"/>
      <c r="G102" s="453"/>
      <c r="H102" s="541"/>
      <c r="I102" s="455"/>
      <c r="J102" s="455"/>
      <c r="K102" s="455"/>
      <c r="L102" s="455"/>
      <c r="M102" s="455"/>
      <c r="N102" s="455"/>
      <c r="Q102" s="345">
        <f t="shared" si="3"/>
        <v>30</v>
      </c>
      <c r="R102" s="345"/>
      <c r="S102" s="389"/>
      <c r="T102" s="389"/>
      <c r="U102" s="346"/>
      <c r="V102" s="346"/>
      <c r="W102" s="389"/>
      <c r="X102" s="389"/>
      <c r="Y102" s="346"/>
      <c r="Z102" s="346"/>
      <c r="AA102" s="389"/>
      <c r="AB102" s="389"/>
      <c r="AC102" s="346"/>
      <c r="AD102" s="346"/>
      <c r="AE102" s="389"/>
      <c r="AF102" s="389"/>
      <c r="AG102" s="346"/>
      <c r="AH102" s="346"/>
      <c r="AI102" s="389"/>
      <c r="AJ102" s="389"/>
      <c r="AK102" s="346"/>
      <c r="AL102" s="346"/>
      <c r="AM102" s="389"/>
      <c r="AN102" s="389"/>
      <c r="AO102" s="346"/>
      <c r="AP102" s="346"/>
      <c r="AQ102" s="389"/>
      <c r="AR102" s="389"/>
      <c r="AS102" s="346"/>
      <c r="AT102" s="346"/>
      <c r="AU102" s="389"/>
      <c r="AV102" s="389"/>
      <c r="AW102" s="346"/>
      <c r="AX102" s="346"/>
      <c r="AY102" s="389"/>
      <c r="AZ102" s="389"/>
      <c r="BA102" s="346"/>
      <c r="BB102" s="346"/>
    </row>
    <row r="103" spans="1:54" ht="30" x14ac:dyDescent="0.25">
      <c r="A103" s="458"/>
      <c r="B103" s="435">
        <v>65</v>
      </c>
      <c r="C103" s="436" t="str">
        <v>Светильник LED консольный уличный ДКУ 1002-30Д 5000К IP65 серый</v>
      </c>
      <c r="D103" s="435" t="str">
        <v>шт</v>
      </c>
      <c r="E103" s="435">
        <v>30</v>
      </c>
      <c r="F103" s="453"/>
      <c r="G103" s="453"/>
      <c r="H103" s="541"/>
      <c r="I103" s="455"/>
      <c r="J103" s="455"/>
      <c r="K103" s="455"/>
      <c r="L103" s="455"/>
      <c r="M103" s="455"/>
      <c r="N103" s="455"/>
      <c r="Q103" s="345">
        <f t="shared" si="3"/>
        <v>30</v>
      </c>
      <c r="U103" s="346"/>
      <c r="V103" s="346"/>
      <c r="Y103" s="346"/>
      <c r="Z103" s="346"/>
      <c r="AC103" s="346"/>
      <c r="AD103" s="346"/>
      <c r="AG103" s="346"/>
      <c r="AH103" s="346"/>
      <c r="AK103" s="346"/>
      <c r="AL103" s="346"/>
      <c r="AO103" s="346"/>
      <c r="AP103" s="346"/>
      <c r="AS103" s="346"/>
      <c r="AT103" s="346"/>
      <c r="AW103" s="346"/>
      <c r="AX103" s="346"/>
      <c r="BA103" s="346"/>
      <c r="BB103" s="346"/>
    </row>
    <row r="104" spans="1:54" x14ac:dyDescent="0.25">
      <c r="A104" s="458"/>
      <c r="B104" s="435">
        <v>66</v>
      </c>
      <c r="C104" s="436" t="str">
        <v>Монтаж и подключение уличных светильников</v>
      </c>
      <c r="D104" s="435" t="str">
        <v>шт</v>
      </c>
      <c r="E104" s="435">
        <v>30</v>
      </c>
      <c r="F104" s="453"/>
      <c r="G104" s="453"/>
      <c r="H104" s="541"/>
      <c r="I104" s="455"/>
      <c r="J104" s="455"/>
      <c r="K104" s="455"/>
      <c r="L104" s="455"/>
      <c r="M104" s="455"/>
      <c r="N104" s="455"/>
      <c r="Q104" s="345">
        <f t="shared" si="3"/>
        <v>30</v>
      </c>
      <c r="U104" s="346"/>
      <c r="V104" s="346"/>
      <c r="Y104" s="346"/>
      <c r="Z104" s="346"/>
      <c r="AC104" s="346"/>
      <c r="AD104" s="346"/>
      <c r="AG104" s="346"/>
      <c r="AH104" s="346"/>
      <c r="AK104" s="346"/>
      <c r="AL104" s="346"/>
      <c r="AO104" s="346"/>
      <c r="AP104" s="346"/>
      <c r="AS104" s="346"/>
      <c r="AT104" s="346"/>
      <c r="AW104" s="346"/>
      <c r="AX104" s="346"/>
      <c r="BA104" s="346"/>
      <c r="BB104" s="346"/>
    </row>
    <row r="105" spans="1:54" ht="30" x14ac:dyDescent="0.25">
      <c r="A105" s="458"/>
      <c r="B105" s="435">
        <v>67</v>
      </c>
      <c r="C105" s="436" t="str">
        <v>Светильник светодиодный ДПО 5030 12Вт 4000K IP65 круг белый IEK</v>
      </c>
      <c r="D105" s="435" t="str">
        <v>шт</v>
      </c>
      <c r="E105" s="435">
        <v>286</v>
      </c>
      <c r="F105" s="453"/>
      <c r="G105" s="453"/>
      <c r="H105" s="541"/>
      <c r="I105" s="455"/>
      <c r="J105" s="455"/>
      <c r="K105" s="455"/>
      <c r="L105" s="455"/>
      <c r="M105" s="455"/>
      <c r="N105" s="455"/>
      <c r="Q105" s="345">
        <f t="shared" si="3"/>
        <v>286</v>
      </c>
      <c r="U105" s="346"/>
      <c r="V105" s="346"/>
      <c r="Y105" s="346"/>
      <c r="Z105" s="346"/>
      <c r="AC105" s="346"/>
      <c r="AD105" s="346"/>
      <c r="AG105" s="346"/>
      <c r="AH105" s="346"/>
      <c r="AK105" s="346"/>
      <c r="AL105" s="346"/>
      <c r="AO105" s="346"/>
      <c r="AP105" s="346"/>
      <c r="AS105" s="346"/>
      <c r="AT105" s="346"/>
      <c r="AW105" s="346"/>
      <c r="AX105" s="346"/>
      <c r="BA105" s="346"/>
      <c r="BB105" s="346"/>
    </row>
    <row r="106" spans="1:54" x14ac:dyDescent="0.25">
      <c r="A106" s="458"/>
      <c r="B106" s="435">
        <v>68</v>
      </c>
      <c r="C106" s="436" t="str">
        <v>Монтаж и подключение накладного светильника</v>
      </c>
      <c r="D106" s="435" t="str">
        <v>шт</v>
      </c>
      <c r="E106" s="435">
        <v>286</v>
      </c>
      <c r="F106" s="453"/>
      <c r="G106" s="453"/>
      <c r="H106" s="541"/>
      <c r="I106" s="455"/>
      <c r="J106" s="455"/>
      <c r="K106" s="455"/>
      <c r="L106" s="455"/>
      <c r="M106" s="455"/>
      <c r="N106" s="455"/>
      <c r="Q106" s="345">
        <f t="shared" si="3"/>
        <v>286</v>
      </c>
      <c r="U106" s="346"/>
      <c r="V106" s="346"/>
      <c r="Y106" s="346"/>
      <c r="Z106" s="346"/>
      <c r="AC106" s="346"/>
      <c r="AD106" s="346"/>
      <c r="AG106" s="346"/>
      <c r="AH106" s="346"/>
      <c r="AK106" s="346"/>
      <c r="AL106" s="346"/>
      <c r="AO106" s="346"/>
      <c r="AP106" s="346"/>
      <c r="AS106" s="346"/>
      <c r="AT106" s="346"/>
      <c r="AW106" s="346"/>
      <c r="AX106" s="346"/>
      <c r="BA106" s="346"/>
      <c r="BB106" s="346"/>
    </row>
    <row r="107" spans="1:54" x14ac:dyDescent="0.25">
      <c r="A107" s="458"/>
      <c r="B107" s="435">
        <v>0</v>
      </c>
      <c r="C107" s="436" t="str">
        <v>3.Кабельные изделия</v>
      </c>
      <c r="D107" s="435">
        <v>0</v>
      </c>
      <c r="E107" s="435">
        <v>0</v>
      </c>
      <c r="F107" s="453"/>
      <c r="G107" s="453"/>
      <c r="H107" s="541"/>
      <c r="I107" s="455"/>
      <c r="J107" s="455"/>
      <c r="K107" s="455"/>
      <c r="L107" s="455"/>
      <c r="M107" s="455"/>
      <c r="N107" s="455"/>
      <c r="Q107" s="345">
        <f t="shared" si="3"/>
        <v>0</v>
      </c>
      <c r="U107" s="346"/>
      <c r="V107" s="346"/>
      <c r="Y107" s="346"/>
      <c r="Z107" s="346"/>
      <c r="AC107" s="346"/>
      <c r="AD107" s="346"/>
      <c r="AG107" s="346"/>
      <c r="AH107" s="346"/>
      <c r="AK107" s="346"/>
      <c r="AL107" s="346"/>
      <c r="AO107" s="346"/>
      <c r="AP107" s="346"/>
      <c r="AS107" s="346"/>
      <c r="AT107" s="346"/>
      <c r="AW107" s="346"/>
      <c r="AX107" s="346"/>
      <c r="BA107" s="346"/>
      <c r="BB107" s="346"/>
    </row>
    <row r="108" spans="1:54" x14ac:dyDescent="0.25">
      <c r="A108" s="458"/>
      <c r="B108" s="435">
        <v>69</v>
      </c>
      <c r="C108" s="436" t="str">
        <v>Кабель АВВГ нг(А)LS 5х50.0 0.66кВ МС</v>
      </c>
      <c r="D108" s="435" t="str">
        <v>м</v>
      </c>
      <c r="E108" s="435">
        <v>705</v>
      </c>
      <c r="F108" s="453"/>
      <c r="G108" s="453"/>
      <c r="H108" s="541"/>
      <c r="I108" s="455"/>
      <c r="J108" s="455"/>
      <c r="K108" s="455"/>
      <c r="L108" s="455"/>
      <c r="M108" s="455"/>
      <c r="N108" s="455"/>
      <c r="Q108" s="345">
        <f t="shared" si="3"/>
        <v>705</v>
      </c>
      <c r="U108" s="346"/>
      <c r="V108" s="346"/>
      <c r="Y108" s="346"/>
      <c r="Z108" s="346"/>
      <c r="AC108" s="346"/>
      <c r="AD108" s="346"/>
      <c r="AG108" s="346"/>
      <c r="AH108" s="346"/>
      <c r="AK108" s="346"/>
      <c r="AL108" s="346"/>
      <c r="AO108" s="346"/>
      <c r="AP108" s="346"/>
      <c r="AS108" s="346"/>
      <c r="AT108" s="346"/>
      <c r="AW108" s="346"/>
      <c r="AX108" s="346"/>
      <c r="BA108" s="346"/>
      <c r="BB108" s="346"/>
    </row>
    <row r="109" spans="1:54" ht="30" x14ac:dyDescent="0.25">
      <c r="A109" s="458"/>
      <c r="B109" s="435">
        <v>70</v>
      </c>
      <c r="C109" s="436" t="str">
        <v>Монтаж кабеля по кирпичной кладке и затягивание в трубы до АВВГ 250мм2</v>
      </c>
      <c r="D109" s="435" t="str">
        <v>м</v>
      </c>
      <c r="E109" s="435">
        <v>705</v>
      </c>
      <c r="F109" s="453"/>
      <c r="G109" s="453"/>
      <c r="H109" s="541"/>
      <c r="I109" s="455"/>
      <c r="J109" s="455"/>
      <c r="K109" s="455"/>
      <c r="L109" s="455"/>
      <c r="M109" s="455"/>
      <c r="N109" s="455"/>
      <c r="Q109" s="345">
        <f t="shared" si="3"/>
        <v>705</v>
      </c>
      <c r="U109" s="346"/>
      <c r="V109" s="346"/>
      <c r="Y109" s="346"/>
      <c r="Z109" s="346"/>
      <c r="AC109" s="346"/>
      <c r="AD109" s="346"/>
      <c r="AG109" s="346"/>
      <c r="AH109" s="346"/>
      <c r="AK109" s="346"/>
      <c r="AL109" s="346"/>
      <c r="AO109" s="346"/>
      <c r="AP109" s="346"/>
      <c r="AS109" s="346"/>
      <c r="AT109" s="346"/>
      <c r="AW109" s="346"/>
      <c r="AX109" s="346"/>
      <c r="BA109" s="346"/>
      <c r="BB109" s="346"/>
    </row>
    <row r="110" spans="1:54" x14ac:dyDescent="0.25">
      <c r="A110" s="458"/>
      <c r="B110" s="435">
        <v>71</v>
      </c>
      <c r="C110" s="436" t="str">
        <v>Кабель АВВГнг(А)-LS 5х35.0 ок(N PE)-0.66</v>
      </c>
      <c r="D110" s="435" t="str">
        <v>м</v>
      </c>
      <c r="E110" s="435">
        <v>399</v>
      </c>
      <c r="F110" s="453"/>
      <c r="G110" s="453"/>
      <c r="H110" s="541"/>
      <c r="I110" s="455"/>
      <c r="J110" s="455"/>
      <c r="K110" s="455"/>
      <c r="L110" s="455"/>
      <c r="M110" s="455"/>
      <c r="N110" s="455"/>
      <c r="Q110" s="345">
        <f t="shared" si="3"/>
        <v>399</v>
      </c>
      <c r="U110" s="346"/>
      <c r="V110" s="346"/>
      <c r="Y110" s="346"/>
      <c r="Z110" s="346"/>
      <c r="AC110" s="346"/>
      <c r="AD110" s="346"/>
      <c r="AG110" s="346"/>
      <c r="AH110" s="346"/>
      <c r="AK110" s="346"/>
      <c r="AL110" s="346"/>
      <c r="AO110" s="346"/>
      <c r="AP110" s="346"/>
      <c r="AS110" s="346"/>
      <c r="AT110" s="346"/>
      <c r="AW110" s="346"/>
      <c r="AX110" s="346"/>
      <c r="BA110" s="346"/>
      <c r="BB110" s="346"/>
    </row>
    <row r="111" spans="1:54" ht="30" x14ac:dyDescent="0.25">
      <c r="A111" s="458"/>
      <c r="B111" s="435">
        <v>72</v>
      </c>
      <c r="C111" s="436" t="str">
        <v>Монтаж кабеля по кирпичной кладке и затягивание в трубы до АВВГ 175мм2</v>
      </c>
      <c r="D111" s="435" t="str">
        <v>м</v>
      </c>
      <c r="E111" s="435">
        <v>399</v>
      </c>
      <c r="F111" s="453"/>
      <c r="G111" s="453"/>
      <c r="H111" s="541"/>
      <c r="I111" s="455"/>
      <c r="J111" s="455"/>
      <c r="K111" s="455"/>
      <c r="L111" s="455"/>
      <c r="M111" s="455"/>
      <c r="N111" s="455"/>
      <c r="Q111" s="345">
        <f t="shared" si="3"/>
        <v>399</v>
      </c>
      <c r="U111" s="346"/>
      <c r="V111" s="346"/>
      <c r="Y111" s="346"/>
      <c r="Z111" s="346"/>
      <c r="AC111" s="346"/>
      <c r="AD111" s="346"/>
      <c r="AG111" s="346"/>
      <c r="AH111" s="346"/>
      <c r="AK111" s="346"/>
      <c r="AL111" s="346"/>
      <c r="AO111" s="346"/>
      <c r="AP111" s="346"/>
      <c r="AS111" s="346"/>
      <c r="AT111" s="346"/>
      <c r="AW111" s="346"/>
      <c r="AX111" s="346"/>
      <c r="BA111" s="346"/>
      <c r="BB111" s="346"/>
    </row>
    <row r="112" spans="1:54" ht="30" x14ac:dyDescent="0.25">
      <c r="A112" s="458"/>
      <c r="B112" s="435">
        <v>73</v>
      </c>
      <c r="C112" s="436" t="str">
        <v>Кабель силовой ВВГ-Пнг(А) 3x1,5 ок(N, PE)-0.66 (100м)</v>
      </c>
      <c r="D112" s="435" t="str">
        <v>м</v>
      </c>
      <c r="E112" s="435">
        <v>3720</v>
      </c>
      <c r="F112" s="453"/>
      <c r="G112" s="453"/>
      <c r="H112" s="541"/>
      <c r="I112" s="455"/>
      <c r="J112" s="455"/>
      <c r="K112" s="455"/>
      <c r="L112" s="455"/>
      <c r="M112" s="455"/>
      <c r="N112" s="455"/>
      <c r="Q112" s="345">
        <f t="shared" si="3"/>
        <v>3720</v>
      </c>
      <c r="U112" s="346"/>
      <c r="V112" s="346"/>
      <c r="Y112" s="346"/>
      <c r="Z112" s="346"/>
      <c r="AC112" s="346"/>
      <c r="AD112" s="346"/>
      <c r="AG112" s="346"/>
      <c r="AH112" s="346"/>
      <c r="AK112" s="346"/>
      <c r="AL112" s="346"/>
      <c r="AO112" s="346"/>
      <c r="AP112" s="346"/>
      <c r="AS112" s="346"/>
      <c r="AT112" s="346"/>
      <c r="AW112" s="346"/>
      <c r="AX112" s="346"/>
      <c r="BA112" s="346"/>
      <c r="BB112" s="346"/>
    </row>
    <row r="113" spans="1:54" ht="30" x14ac:dyDescent="0.25">
      <c r="A113" s="458"/>
      <c r="B113" s="435">
        <v>74</v>
      </c>
      <c r="C113" s="436" t="str">
        <v>Кабель силовой ВВГ-Пнг(А)-LS 3x2,5 ок(N, PE)-0.66 (100м)</v>
      </c>
      <c r="D113" s="435" t="str">
        <v>м</v>
      </c>
      <c r="E113" s="435">
        <v>1457</v>
      </c>
      <c r="F113" s="453"/>
      <c r="G113" s="453"/>
      <c r="H113" s="541"/>
      <c r="I113" s="455"/>
      <c r="J113" s="455"/>
      <c r="K113" s="455"/>
      <c r="L113" s="455"/>
      <c r="M113" s="455"/>
      <c r="N113" s="455"/>
      <c r="Q113" s="345">
        <f t="shared" si="3"/>
        <v>1457</v>
      </c>
      <c r="U113" s="346"/>
      <c r="V113" s="346"/>
      <c r="Y113" s="346"/>
      <c r="Z113" s="346"/>
      <c r="AC113" s="346"/>
      <c r="AD113" s="346"/>
      <c r="AG113" s="346"/>
      <c r="AH113" s="346"/>
      <c r="AK113" s="346"/>
      <c r="AL113" s="346"/>
      <c r="AO113" s="346"/>
      <c r="AP113" s="346"/>
      <c r="AS113" s="346"/>
      <c r="AT113" s="346"/>
      <c r="AW113" s="346"/>
      <c r="AX113" s="346"/>
      <c r="BA113" s="346"/>
      <c r="BB113" s="346"/>
    </row>
    <row r="114" spans="1:54" ht="30" x14ac:dyDescent="0.25">
      <c r="A114" s="458"/>
      <c r="B114" s="435">
        <v>75</v>
      </c>
      <c r="C114" s="436" t="str">
        <v>Кабель силовой ВВГнг(А)-LS 5х2,5ок(N,PE)-0.66 ТРТС</v>
      </c>
      <c r="D114" s="435" t="str">
        <v>м</v>
      </c>
      <c r="E114" s="435">
        <v>24</v>
      </c>
      <c r="F114" s="453"/>
      <c r="G114" s="453"/>
      <c r="H114" s="541"/>
      <c r="I114" s="455"/>
      <c r="J114" s="455"/>
      <c r="K114" s="455"/>
      <c r="L114" s="455"/>
      <c r="M114" s="455"/>
      <c r="N114" s="455"/>
      <c r="Q114" s="345">
        <f t="shared" si="3"/>
        <v>24</v>
      </c>
      <c r="U114" s="346"/>
      <c r="V114" s="346"/>
      <c r="Y114" s="346"/>
      <c r="Z114" s="346"/>
      <c r="AC114" s="346"/>
      <c r="AD114" s="346"/>
      <c r="AG114" s="346"/>
      <c r="AH114" s="346"/>
      <c r="AK114" s="346"/>
      <c r="AL114" s="346"/>
      <c r="AO114" s="346"/>
      <c r="AP114" s="346"/>
      <c r="AS114" s="346"/>
      <c r="AT114" s="346"/>
      <c r="AW114" s="346"/>
      <c r="AX114" s="346"/>
      <c r="BA114" s="346"/>
      <c r="BB114" s="346"/>
    </row>
    <row r="115" spans="1:54" ht="30" x14ac:dyDescent="0.25">
      <c r="A115" s="458"/>
      <c r="B115" s="435">
        <v>76</v>
      </c>
      <c r="C115" s="436" t="str">
        <v>Кабель силовой ВВГнг(А)-LS 5х4-0.660 однопроволочный ТРТС</v>
      </c>
      <c r="D115" s="435" t="str">
        <v>м</v>
      </c>
      <c r="E115" s="435">
        <v>3</v>
      </c>
      <c r="F115" s="453"/>
      <c r="G115" s="453"/>
      <c r="H115" s="541"/>
      <c r="I115" s="455"/>
      <c r="J115" s="455"/>
      <c r="K115" s="455"/>
      <c r="L115" s="455"/>
      <c r="M115" s="455"/>
      <c r="N115" s="455"/>
      <c r="Q115" s="345">
        <f t="shared" si="3"/>
        <v>3</v>
      </c>
      <c r="U115" s="346"/>
      <c r="V115" s="346"/>
      <c r="Y115" s="346"/>
      <c r="Z115" s="346"/>
      <c r="AC115" s="346"/>
      <c r="AD115" s="346"/>
      <c r="AG115" s="346"/>
      <c r="AH115" s="346"/>
      <c r="AK115" s="346"/>
      <c r="AL115" s="346"/>
      <c r="AO115" s="346"/>
      <c r="AP115" s="346"/>
      <c r="AS115" s="346"/>
      <c r="AT115" s="346"/>
      <c r="AW115" s="346"/>
      <c r="AX115" s="346"/>
      <c r="BA115" s="346"/>
      <c r="BB115" s="346"/>
    </row>
    <row r="116" spans="1:54" x14ac:dyDescent="0.25">
      <c r="A116" s="458"/>
      <c r="B116" s="435">
        <v>77</v>
      </c>
      <c r="C116" s="436" t="str">
        <v>Кабель силовой ВВГ-нг (А)-LS 4х1.5 ТРТС (100м)</v>
      </c>
      <c r="D116" s="435" t="str">
        <v>м</v>
      </c>
      <c r="E116" s="435">
        <v>610</v>
      </c>
      <c r="F116" s="453"/>
      <c r="G116" s="453"/>
      <c r="H116" s="541"/>
      <c r="I116" s="455"/>
      <c r="J116" s="455"/>
      <c r="K116" s="455"/>
      <c r="L116" s="455"/>
      <c r="M116" s="455"/>
      <c r="N116" s="455"/>
      <c r="Q116" s="345">
        <f t="shared" si="3"/>
        <v>610</v>
      </c>
      <c r="U116" s="346"/>
      <c r="V116" s="346"/>
      <c r="Y116" s="346"/>
      <c r="Z116" s="346"/>
      <c r="AC116" s="346"/>
      <c r="AD116" s="346"/>
      <c r="AG116" s="346"/>
      <c r="AH116" s="346"/>
      <c r="AK116" s="346"/>
      <c r="AL116" s="346"/>
      <c r="AO116" s="346"/>
      <c r="AP116" s="346"/>
      <c r="AS116" s="346"/>
      <c r="AT116" s="346"/>
      <c r="AW116" s="346"/>
      <c r="AX116" s="346"/>
      <c r="BA116" s="346"/>
      <c r="BB116" s="346"/>
    </row>
    <row r="117" spans="1:54" ht="30" x14ac:dyDescent="0.25">
      <c r="A117" s="458"/>
      <c r="B117" s="435">
        <v>78</v>
      </c>
      <c r="C117" s="436" t="str">
        <v>Кабель силовой ВВГнг(А)-LS 5х1.5ок(N,PE)-0.66 100м</v>
      </c>
      <c r="D117" s="435" t="str">
        <v>м</v>
      </c>
      <c r="E117" s="435">
        <v>505</v>
      </c>
      <c r="F117" s="453"/>
      <c r="G117" s="453"/>
      <c r="H117" s="541"/>
      <c r="I117" s="455"/>
      <c r="J117" s="455"/>
      <c r="K117" s="455"/>
      <c r="L117" s="455"/>
      <c r="M117" s="455"/>
      <c r="N117" s="455"/>
      <c r="Q117" s="345">
        <f t="shared" si="3"/>
        <v>505</v>
      </c>
      <c r="U117" s="346"/>
      <c r="V117" s="346"/>
      <c r="Y117" s="346"/>
      <c r="Z117" s="346"/>
      <c r="AC117" s="346"/>
      <c r="AD117" s="346"/>
      <c r="AG117" s="346"/>
      <c r="AH117" s="346"/>
      <c r="AK117" s="346"/>
      <c r="AL117" s="346"/>
      <c r="AO117" s="346"/>
      <c r="AP117" s="346"/>
      <c r="AS117" s="346"/>
      <c r="AT117" s="346"/>
      <c r="AW117" s="346"/>
      <c r="AX117" s="346"/>
      <c r="BA117" s="346"/>
      <c r="BB117" s="346"/>
    </row>
    <row r="118" spans="1:54" ht="30" x14ac:dyDescent="0.25">
      <c r="A118" s="458"/>
      <c r="B118" s="435">
        <v>79</v>
      </c>
      <c r="C118" s="436" t="str">
        <v>Монтаж кабеля по кирпичной кладке и затягивание в трубы до 20мм2</v>
      </c>
      <c r="D118" s="435" t="str">
        <v>м</v>
      </c>
      <c r="E118" s="435">
        <v>6319</v>
      </c>
      <c r="F118" s="453"/>
      <c r="G118" s="453"/>
      <c r="H118" s="541"/>
      <c r="I118" s="455"/>
      <c r="J118" s="455"/>
      <c r="K118" s="455"/>
      <c r="L118" s="455"/>
      <c r="M118" s="455"/>
      <c r="N118" s="455"/>
      <c r="Q118" s="345">
        <f t="shared" si="3"/>
        <v>6319</v>
      </c>
      <c r="U118" s="346"/>
      <c r="V118" s="346"/>
      <c r="Y118" s="346"/>
      <c r="Z118" s="346"/>
      <c r="AC118" s="346"/>
      <c r="AD118" s="346"/>
      <c r="AG118" s="346"/>
      <c r="AH118" s="346"/>
      <c r="AK118" s="346"/>
      <c r="AL118" s="346"/>
      <c r="AO118" s="346"/>
      <c r="AP118" s="346"/>
      <c r="AS118" s="346"/>
      <c r="AT118" s="346"/>
      <c r="AW118" s="346"/>
      <c r="AX118" s="346"/>
      <c r="BA118" s="346"/>
      <c r="BB118" s="346"/>
    </row>
    <row r="119" spans="1:54" x14ac:dyDescent="0.25">
      <c r="A119" s="458"/>
      <c r="B119" s="435">
        <v>80</v>
      </c>
      <c r="C119" s="436" t="str">
        <v>Кабель силовой ВВГ нг(А)-LS 5*6 барабан ТРТС</v>
      </c>
      <c r="D119" s="435" t="str">
        <v>м</v>
      </c>
      <c r="E119" s="435">
        <v>174</v>
      </c>
      <c r="F119" s="453"/>
      <c r="G119" s="453"/>
      <c r="H119" s="541"/>
      <c r="I119" s="455"/>
      <c r="J119" s="455"/>
      <c r="K119" s="455"/>
      <c r="L119" s="455"/>
      <c r="M119" s="455"/>
      <c r="N119" s="455"/>
      <c r="Q119" s="345">
        <f t="shared" si="3"/>
        <v>174</v>
      </c>
      <c r="U119" s="346"/>
      <c r="V119" s="346"/>
      <c r="Y119" s="346"/>
      <c r="Z119" s="346"/>
      <c r="AC119" s="346"/>
      <c r="AD119" s="346"/>
      <c r="AG119" s="346"/>
      <c r="AH119" s="346"/>
      <c r="AK119" s="346"/>
      <c r="AL119" s="346"/>
      <c r="AO119" s="346"/>
      <c r="AP119" s="346"/>
      <c r="AS119" s="346"/>
      <c r="AT119" s="346"/>
      <c r="AW119" s="346"/>
      <c r="AX119" s="346"/>
      <c r="BA119" s="346"/>
      <c r="BB119" s="346"/>
    </row>
    <row r="120" spans="1:54" s="344" customFormat="1" ht="30" x14ac:dyDescent="0.25">
      <c r="A120" s="458"/>
      <c r="B120" s="435">
        <v>81</v>
      </c>
      <c r="C120" s="436" t="str">
        <v>Монтаж кабеля по кирпичной кладке и затягивание в трубы, в лотке до 30мм2</v>
      </c>
      <c r="D120" s="435" t="str">
        <v>м</v>
      </c>
      <c r="E120" s="435">
        <v>174</v>
      </c>
      <c r="F120" s="453"/>
      <c r="G120" s="453"/>
      <c r="H120" s="541"/>
      <c r="I120" s="455"/>
      <c r="J120" s="455"/>
      <c r="K120" s="455"/>
      <c r="L120" s="455"/>
      <c r="M120" s="455"/>
      <c r="N120" s="455"/>
      <c r="Q120" s="345">
        <f t="shared" si="3"/>
        <v>174</v>
      </c>
      <c r="R120" s="345"/>
      <c r="S120" s="389"/>
      <c r="T120" s="389"/>
      <c r="U120" s="346"/>
      <c r="V120" s="346"/>
      <c r="W120" s="389"/>
      <c r="X120" s="389"/>
      <c r="Y120" s="346"/>
      <c r="Z120" s="346"/>
      <c r="AA120" s="389"/>
      <c r="AB120" s="389"/>
      <c r="AC120" s="346"/>
      <c r="AD120" s="346"/>
      <c r="AE120" s="389"/>
      <c r="AF120" s="389"/>
      <c r="AG120" s="346"/>
      <c r="AH120" s="346"/>
      <c r="AI120" s="389"/>
      <c r="AJ120" s="389"/>
      <c r="AK120" s="346"/>
      <c r="AL120" s="346"/>
      <c r="AM120" s="389"/>
      <c r="AN120" s="389"/>
      <c r="AO120" s="346"/>
      <c r="AP120" s="346"/>
      <c r="AQ120" s="389"/>
      <c r="AR120" s="389"/>
      <c r="AS120" s="346"/>
      <c r="AT120" s="346"/>
      <c r="AU120" s="389"/>
      <c r="AV120" s="389"/>
      <c r="AW120" s="346"/>
      <c r="AX120" s="346"/>
      <c r="AY120" s="389"/>
      <c r="AZ120" s="389"/>
      <c r="BA120" s="346"/>
      <c r="BB120" s="346"/>
    </row>
    <row r="121" spans="1:54" x14ac:dyDescent="0.25">
      <c r="A121" s="458"/>
      <c r="B121" s="435">
        <v>82</v>
      </c>
      <c r="C121" s="436" t="str">
        <v>Кабель ВВГ -П нг(А)FRLS 3х1.5 0.66кВ (бухта)</v>
      </c>
      <c r="D121" s="435" t="str">
        <v>м</v>
      </c>
      <c r="E121" s="435">
        <v>2371</v>
      </c>
      <c r="F121" s="453"/>
      <c r="G121" s="453"/>
      <c r="H121" s="541"/>
      <c r="I121" s="455"/>
      <c r="J121" s="455"/>
      <c r="K121" s="455"/>
      <c r="L121" s="455"/>
      <c r="M121" s="455"/>
      <c r="N121" s="455"/>
      <c r="Q121" s="345">
        <f t="shared" si="3"/>
        <v>2371</v>
      </c>
      <c r="U121" s="346"/>
      <c r="V121" s="346"/>
      <c r="Y121" s="346"/>
      <c r="Z121" s="346"/>
      <c r="AC121" s="346"/>
      <c r="AD121" s="346"/>
      <c r="AG121" s="346"/>
      <c r="AH121" s="346"/>
      <c r="AK121" s="346"/>
      <c r="AL121" s="346"/>
      <c r="AO121" s="346"/>
      <c r="AP121" s="346"/>
      <c r="AS121" s="346"/>
      <c r="AT121" s="346"/>
      <c r="AW121" s="346"/>
      <c r="AX121" s="346"/>
      <c r="BA121" s="346"/>
      <c r="BB121" s="346"/>
    </row>
    <row r="122" spans="1:54" x14ac:dyDescent="0.25">
      <c r="A122" s="458"/>
      <c r="B122" s="435">
        <v>83</v>
      </c>
      <c r="C122" s="436" t="str">
        <v>Кабель ВВГ нг(А)FRLS 4х1.5 0.66кВ</v>
      </c>
      <c r="D122" s="435" t="str">
        <v>м</v>
      </c>
      <c r="E122" s="435">
        <v>80</v>
      </c>
      <c r="F122" s="453"/>
      <c r="G122" s="453"/>
      <c r="H122" s="541"/>
      <c r="I122" s="455"/>
      <c r="J122" s="455"/>
      <c r="K122" s="455"/>
      <c r="L122" s="455"/>
      <c r="M122" s="455"/>
      <c r="N122" s="455"/>
      <c r="Q122" s="345">
        <f t="shared" si="3"/>
        <v>80</v>
      </c>
      <c r="U122" s="346"/>
      <c r="V122" s="346"/>
      <c r="Y122" s="346"/>
      <c r="Z122" s="346"/>
      <c r="AC122" s="346"/>
      <c r="AD122" s="346"/>
      <c r="AG122" s="346"/>
      <c r="AH122" s="346"/>
      <c r="AK122" s="346"/>
      <c r="AL122" s="346"/>
      <c r="AO122" s="346"/>
      <c r="AP122" s="346"/>
      <c r="AS122" s="346"/>
      <c r="AT122" s="346"/>
      <c r="AW122" s="346"/>
      <c r="AX122" s="346"/>
      <c r="BA122" s="346"/>
      <c r="BB122" s="346"/>
    </row>
    <row r="123" spans="1:54" x14ac:dyDescent="0.25">
      <c r="A123" s="458"/>
      <c r="B123" s="435">
        <v>84</v>
      </c>
      <c r="C123" s="436" t="str">
        <v>Кабель ВВГ -П нг(А)FRLS 3х2.5 0.66кВ</v>
      </c>
      <c r="D123" s="435" t="str">
        <v>м</v>
      </c>
      <c r="E123" s="435">
        <v>352</v>
      </c>
      <c r="F123" s="453"/>
      <c r="G123" s="453"/>
      <c r="H123" s="541"/>
      <c r="I123" s="455"/>
      <c r="J123" s="455"/>
      <c r="K123" s="455"/>
      <c r="L123" s="455"/>
      <c r="M123" s="455"/>
      <c r="N123" s="455"/>
      <c r="Q123" s="345">
        <f t="shared" si="3"/>
        <v>352</v>
      </c>
      <c r="U123" s="346"/>
      <c r="V123" s="346"/>
      <c r="Y123" s="346"/>
      <c r="Z123" s="346"/>
      <c r="AC123" s="346"/>
      <c r="AD123" s="346"/>
      <c r="AG123" s="346"/>
      <c r="AH123" s="346"/>
      <c r="AK123" s="346"/>
      <c r="AL123" s="346"/>
      <c r="AO123" s="346"/>
      <c r="AP123" s="346"/>
      <c r="AS123" s="346"/>
      <c r="AT123" s="346"/>
      <c r="AW123" s="346"/>
      <c r="AX123" s="346"/>
      <c r="BA123" s="346"/>
      <c r="BB123" s="346"/>
    </row>
    <row r="124" spans="1:54" ht="30" x14ac:dyDescent="0.25">
      <c r="A124" s="458"/>
      <c r="B124" s="435">
        <v>85</v>
      </c>
      <c r="C124" s="436" t="str">
        <v>Монтаж кабеля по кирпичной кладке и затягивание в трубы до 20мм2</v>
      </c>
      <c r="D124" s="435" t="str">
        <v>м</v>
      </c>
      <c r="E124" s="435">
        <v>2803</v>
      </c>
      <c r="F124" s="453"/>
      <c r="G124" s="453"/>
      <c r="H124" s="541"/>
      <c r="I124" s="455"/>
      <c r="J124" s="455"/>
      <c r="K124" s="455"/>
      <c r="L124" s="455"/>
      <c r="M124" s="455"/>
      <c r="N124" s="455"/>
      <c r="Q124" s="345">
        <f t="shared" si="3"/>
        <v>2803</v>
      </c>
      <c r="U124" s="346"/>
      <c r="V124" s="346"/>
      <c r="Y124" s="346"/>
      <c r="Z124" s="346"/>
      <c r="AC124" s="346"/>
      <c r="AD124" s="346"/>
      <c r="AG124" s="346"/>
      <c r="AH124" s="346"/>
      <c r="AK124" s="346"/>
      <c r="AL124" s="346"/>
      <c r="AO124" s="346"/>
      <c r="AP124" s="346"/>
      <c r="AS124" s="346"/>
      <c r="AT124" s="346"/>
      <c r="AW124" s="346"/>
      <c r="AX124" s="346"/>
      <c r="BA124" s="346"/>
      <c r="BB124" s="346"/>
    </row>
    <row r="125" spans="1:54" s="344" customFormat="1" ht="30" x14ac:dyDescent="0.25">
      <c r="A125" s="458"/>
      <c r="B125" s="435">
        <v>86</v>
      </c>
      <c r="C125" s="436" t="str">
        <v>Кабель силовой ВВГнг(А)-FRLS 5х6,0 ок (N.РЕ)-0,66 ТРТС</v>
      </c>
      <c r="D125" s="435" t="str">
        <v>м</v>
      </c>
      <c r="E125" s="435">
        <v>27</v>
      </c>
      <c r="F125" s="453"/>
      <c r="G125" s="453"/>
      <c r="H125" s="541"/>
      <c r="I125" s="455"/>
      <c r="J125" s="455"/>
      <c r="K125" s="455"/>
      <c r="L125" s="455"/>
      <c r="M125" s="455"/>
      <c r="N125" s="455"/>
      <c r="Q125" s="345">
        <f t="shared" si="3"/>
        <v>27</v>
      </c>
      <c r="R125" s="345"/>
      <c r="S125" s="389"/>
      <c r="T125" s="389"/>
      <c r="U125" s="346"/>
      <c r="V125" s="346"/>
      <c r="W125" s="389"/>
      <c r="X125" s="389"/>
      <c r="Y125" s="346"/>
      <c r="Z125" s="346"/>
      <c r="AA125" s="389"/>
      <c r="AB125" s="389"/>
      <c r="AC125" s="346"/>
      <c r="AD125" s="346"/>
      <c r="AE125" s="389"/>
      <c r="AF125" s="389"/>
      <c r="AG125" s="346"/>
      <c r="AH125" s="346"/>
      <c r="AI125" s="389"/>
      <c r="AJ125" s="389"/>
      <c r="AK125" s="346"/>
      <c r="AL125" s="346"/>
      <c r="AM125" s="389"/>
      <c r="AN125" s="389"/>
      <c r="AO125" s="346"/>
      <c r="AP125" s="346"/>
      <c r="AQ125" s="389"/>
      <c r="AR125" s="389"/>
      <c r="AS125" s="346"/>
      <c r="AT125" s="346"/>
      <c r="AU125" s="389"/>
      <c r="AV125" s="389"/>
      <c r="AW125" s="346"/>
      <c r="AX125" s="346"/>
      <c r="AY125" s="389"/>
      <c r="AZ125" s="389"/>
      <c r="BA125" s="346"/>
      <c r="BB125" s="346"/>
    </row>
    <row r="126" spans="1:54" ht="30" x14ac:dyDescent="0.25">
      <c r="A126" s="458"/>
      <c r="B126" s="435">
        <v>87</v>
      </c>
      <c r="C126" s="436" t="str">
        <v>Монтаж кабеля по кирпичной кладке и затягивание в трубы, в лотке до 30мм2</v>
      </c>
      <c r="D126" s="435" t="str">
        <v>м</v>
      </c>
      <c r="E126" s="435">
        <v>27</v>
      </c>
      <c r="F126" s="453"/>
      <c r="G126" s="453"/>
      <c r="H126" s="541"/>
      <c r="I126" s="455"/>
      <c r="J126" s="455"/>
      <c r="K126" s="455"/>
      <c r="L126" s="455"/>
      <c r="M126" s="455"/>
      <c r="N126" s="455"/>
      <c r="Q126" s="345">
        <f t="shared" si="3"/>
        <v>27</v>
      </c>
      <c r="U126" s="346"/>
      <c r="V126" s="346"/>
      <c r="Y126" s="346"/>
      <c r="Z126" s="346"/>
      <c r="AC126" s="346"/>
      <c r="AD126" s="346"/>
      <c r="AG126" s="346"/>
      <c r="AH126" s="346"/>
      <c r="AK126" s="346"/>
      <c r="AL126" s="346"/>
      <c r="AO126" s="346"/>
      <c r="AP126" s="346"/>
      <c r="AS126" s="346"/>
      <c r="AT126" s="346"/>
      <c r="AW126" s="346"/>
      <c r="AX126" s="346"/>
      <c r="BA126" s="346"/>
      <c r="BB126" s="346"/>
    </row>
    <row r="127" spans="1:54" ht="30" x14ac:dyDescent="0.25">
      <c r="A127" s="458"/>
      <c r="B127" s="435">
        <v>88</v>
      </c>
      <c r="C127" s="436" t="str">
        <v>Провод ПУВнг(А)-LS 1х6 желто зеленый однопроволочный</v>
      </c>
      <c r="D127" s="435" t="str">
        <v>м</v>
      </c>
      <c r="E127" s="435">
        <v>6</v>
      </c>
      <c r="F127" s="453"/>
      <c r="G127" s="453"/>
      <c r="H127" s="541"/>
      <c r="I127" s="455"/>
      <c r="J127" s="455"/>
      <c r="K127" s="455"/>
      <c r="L127" s="455"/>
      <c r="M127" s="455"/>
      <c r="N127" s="455"/>
      <c r="Q127" s="345">
        <f t="shared" si="3"/>
        <v>6</v>
      </c>
      <c r="U127" s="346"/>
      <c r="V127" s="346"/>
      <c r="Y127" s="346"/>
      <c r="Z127" s="346"/>
      <c r="AC127" s="346"/>
      <c r="AD127" s="346"/>
      <c r="AG127" s="346"/>
      <c r="AH127" s="346"/>
      <c r="AK127" s="346"/>
      <c r="AL127" s="346"/>
      <c r="AO127" s="346"/>
      <c r="AP127" s="346"/>
      <c r="AS127" s="346"/>
      <c r="AT127" s="346"/>
      <c r="AW127" s="346"/>
      <c r="AX127" s="346"/>
      <c r="BA127" s="346"/>
      <c r="BB127" s="346"/>
    </row>
    <row r="128" spans="1:54" ht="30" x14ac:dyDescent="0.25">
      <c r="A128" s="458"/>
      <c r="B128" s="435">
        <v>89</v>
      </c>
      <c r="C128" s="436" t="str">
        <v>Монтаж кабеля по кирпичной кладке и затягивание в трубы до 20мм2</v>
      </c>
      <c r="D128" s="435" t="str">
        <v>м</v>
      </c>
      <c r="E128" s="435">
        <v>6</v>
      </c>
      <c r="F128" s="453"/>
      <c r="G128" s="453"/>
      <c r="H128" s="541"/>
      <c r="I128" s="455"/>
      <c r="J128" s="455"/>
      <c r="K128" s="455"/>
      <c r="L128" s="455"/>
      <c r="M128" s="455"/>
      <c r="N128" s="455"/>
      <c r="Q128" s="345">
        <f t="shared" si="3"/>
        <v>6</v>
      </c>
      <c r="U128" s="346"/>
      <c r="V128" s="346"/>
      <c r="Y128" s="346"/>
      <c r="Z128" s="346"/>
      <c r="AC128" s="346"/>
      <c r="AD128" s="346"/>
      <c r="AG128" s="346"/>
      <c r="AH128" s="346"/>
      <c r="AK128" s="346"/>
      <c r="AL128" s="346"/>
      <c r="AO128" s="346"/>
      <c r="AP128" s="346"/>
      <c r="AS128" s="346"/>
      <c r="AT128" s="346"/>
      <c r="AW128" s="346"/>
      <c r="AX128" s="346"/>
      <c r="BA128" s="346"/>
      <c r="BB128" s="346"/>
    </row>
    <row r="129" spans="1:54" x14ac:dyDescent="0.25">
      <c r="A129" s="458"/>
      <c r="B129" s="435">
        <v>90</v>
      </c>
      <c r="C129" s="436" t="str">
        <v>Провод ПуВ 1х50 белый</v>
      </c>
      <c r="D129" s="435" t="str">
        <v>м</v>
      </c>
      <c r="E129" s="435">
        <v>3</v>
      </c>
      <c r="F129" s="453"/>
      <c r="G129" s="453"/>
      <c r="H129" s="541"/>
      <c r="I129" s="455"/>
      <c r="J129" s="455"/>
      <c r="K129" s="455"/>
      <c r="L129" s="455"/>
      <c r="M129" s="455"/>
      <c r="N129" s="455"/>
      <c r="Q129" s="345">
        <f t="shared" si="3"/>
        <v>3</v>
      </c>
      <c r="U129" s="346"/>
      <c r="V129" s="346"/>
      <c r="Y129" s="346"/>
      <c r="Z129" s="346"/>
      <c r="AC129" s="346"/>
      <c r="AD129" s="346"/>
      <c r="AG129" s="346"/>
      <c r="AH129" s="346"/>
      <c r="AK129" s="346"/>
      <c r="AL129" s="346"/>
      <c r="AO129" s="346"/>
      <c r="AP129" s="346"/>
      <c r="AS129" s="346"/>
      <c r="AT129" s="346"/>
      <c r="AW129" s="346"/>
      <c r="AX129" s="346"/>
      <c r="BA129" s="346"/>
      <c r="BB129" s="346"/>
    </row>
    <row r="130" spans="1:54" ht="30" x14ac:dyDescent="0.25">
      <c r="A130" s="458"/>
      <c r="B130" s="435">
        <v>91</v>
      </c>
      <c r="C130" s="436" t="str">
        <v>Монтаж провода по кирпичной кладке и затягивание в трубы до 50мм2</v>
      </c>
      <c r="D130" s="435" t="str">
        <v>м</v>
      </c>
      <c r="E130" s="435">
        <v>3</v>
      </c>
      <c r="F130" s="453"/>
      <c r="G130" s="453"/>
      <c r="H130" s="541"/>
      <c r="I130" s="455"/>
      <c r="J130" s="455"/>
      <c r="K130" s="455"/>
      <c r="L130" s="455"/>
      <c r="M130" s="455"/>
      <c r="N130" s="455"/>
      <c r="Q130" s="345">
        <f t="shared" si="3"/>
        <v>3</v>
      </c>
      <c r="U130" s="346"/>
      <c r="V130" s="346"/>
      <c r="Y130" s="346"/>
      <c r="Z130" s="346"/>
      <c r="AC130" s="346"/>
      <c r="AD130" s="346"/>
      <c r="AG130" s="346"/>
      <c r="AH130" s="346"/>
      <c r="AK130" s="346"/>
      <c r="AL130" s="346"/>
      <c r="AO130" s="346"/>
      <c r="AP130" s="346"/>
      <c r="AS130" s="346"/>
      <c r="AT130" s="346"/>
      <c r="AW130" s="346"/>
      <c r="AX130" s="346"/>
      <c r="BA130" s="346"/>
      <c r="BB130" s="346"/>
    </row>
    <row r="131" spans="1:54" x14ac:dyDescent="0.25">
      <c r="A131" s="458"/>
      <c r="B131" s="435">
        <v>92</v>
      </c>
      <c r="C131" s="436" t="str">
        <v>Кабель ВВГ нг(А)FRLS 5х10.0 0.66кВ</v>
      </c>
      <c r="D131" s="435" t="str">
        <v>м</v>
      </c>
      <c r="E131" s="435">
        <v>22</v>
      </c>
      <c r="F131" s="453"/>
      <c r="G131" s="453"/>
      <c r="H131" s="541"/>
      <c r="I131" s="455"/>
      <c r="J131" s="455"/>
      <c r="K131" s="455"/>
      <c r="L131" s="455"/>
      <c r="M131" s="455"/>
      <c r="N131" s="455"/>
      <c r="Q131" s="345">
        <f t="shared" si="3"/>
        <v>22</v>
      </c>
      <c r="U131" s="346"/>
      <c r="V131" s="346"/>
      <c r="Y131" s="346"/>
      <c r="Z131" s="346"/>
      <c r="AC131" s="346"/>
      <c r="AD131" s="346"/>
      <c r="AG131" s="346"/>
      <c r="AH131" s="346"/>
      <c r="AK131" s="346"/>
      <c r="AL131" s="346"/>
      <c r="AO131" s="346"/>
      <c r="AP131" s="346"/>
      <c r="AS131" s="346"/>
      <c r="AT131" s="346"/>
      <c r="AW131" s="346"/>
      <c r="AX131" s="346"/>
      <c r="BA131" s="346"/>
      <c r="BB131" s="346"/>
    </row>
    <row r="132" spans="1:54" x14ac:dyDescent="0.25">
      <c r="A132" s="458"/>
      <c r="B132" s="435">
        <v>93</v>
      </c>
      <c r="C132" s="436" t="str">
        <v>Монтаж кабеля в лоток, в трубе до ВВГ 50мм2</v>
      </c>
      <c r="D132" s="435" t="str">
        <v>м</v>
      </c>
      <c r="E132" s="435">
        <v>22</v>
      </c>
      <c r="F132" s="453"/>
      <c r="G132" s="453"/>
      <c r="H132" s="541"/>
      <c r="I132" s="455"/>
      <c r="J132" s="455"/>
      <c r="K132" s="455"/>
      <c r="L132" s="455"/>
      <c r="M132" s="455"/>
      <c r="N132" s="455"/>
      <c r="Q132" s="345">
        <f t="shared" si="3"/>
        <v>22</v>
      </c>
      <c r="U132" s="346"/>
      <c r="V132" s="346"/>
      <c r="Y132" s="346"/>
      <c r="Z132" s="346"/>
      <c r="AC132" s="346"/>
      <c r="AD132" s="346"/>
      <c r="AG132" s="346"/>
      <c r="AH132" s="346"/>
      <c r="AK132" s="346"/>
      <c r="AL132" s="346"/>
      <c r="AO132" s="346"/>
      <c r="AP132" s="346"/>
      <c r="AS132" s="346"/>
      <c r="AT132" s="346"/>
      <c r="AW132" s="346"/>
      <c r="AX132" s="346"/>
      <c r="BA132" s="346"/>
      <c r="BB132" s="346"/>
    </row>
    <row r="133" spans="1:54" x14ac:dyDescent="0.25">
      <c r="A133" s="458"/>
      <c r="B133" s="435">
        <v>0</v>
      </c>
      <c r="C133" s="436" t="str">
        <v>4.Электрортехнические изделия</v>
      </c>
      <c r="D133" s="435">
        <v>0</v>
      </c>
      <c r="E133" s="435">
        <v>0</v>
      </c>
      <c r="F133" s="453"/>
      <c r="G133" s="453"/>
      <c r="H133" s="541"/>
      <c r="I133" s="455"/>
      <c r="J133" s="455"/>
      <c r="K133" s="455"/>
      <c r="L133" s="455"/>
      <c r="M133" s="455"/>
      <c r="N133" s="455"/>
      <c r="Q133" s="345">
        <f t="shared" si="3"/>
        <v>0</v>
      </c>
      <c r="U133" s="346"/>
      <c r="V133" s="346"/>
      <c r="Y133" s="346"/>
      <c r="Z133" s="346"/>
      <c r="AC133" s="346"/>
      <c r="AD133" s="346"/>
      <c r="AG133" s="346"/>
      <c r="AH133" s="346"/>
      <c r="AK133" s="346"/>
      <c r="AL133" s="346"/>
      <c r="AO133" s="346"/>
      <c r="AP133" s="346"/>
      <c r="AS133" s="346"/>
      <c r="AT133" s="346"/>
      <c r="AW133" s="346"/>
      <c r="AX133" s="346"/>
      <c r="BA133" s="346"/>
      <c r="BB133" s="346"/>
    </row>
    <row r="134" spans="1:54" s="344" customFormat="1" ht="45" x14ac:dyDescent="0.25">
      <c r="A134" s="458"/>
      <c r="B134" s="435">
        <v>94</v>
      </c>
      <c r="C134" s="436" t="str">
        <v>FORS Выключатель 1-клавишный проходной для открытой установки 10А IP54 ВС20-1-0-ФБ белый ФОРС</v>
      </c>
      <c r="D134" s="435" t="str">
        <v>шт</v>
      </c>
      <c r="E134" s="435">
        <v>32</v>
      </c>
      <c r="F134" s="453"/>
      <c r="G134" s="453"/>
      <c r="H134" s="541"/>
      <c r="I134" s="455"/>
      <c r="J134" s="455"/>
      <c r="K134" s="455"/>
      <c r="L134" s="455"/>
      <c r="M134" s="455"/>
      <c r="N134" s="455"/>
      <c r="Q134" s="345">
        <f t="shared" si="3"/>
        <v>32</v>
      </c>
      <c r="R134" s="345"/>
      <c r="S134" s="389"/>
      <c r="T134" s="389"/>
      <c r="U134" s="346"/>
      <c r="V134" s="346"/>
      <c r="W134" s="389"/>
      <c r="X134" s="389"/>
      <c r="Y134" s="346"/>
      <c r="Z134" s="346"/>
      <c r="AA134" s="389"/>
      <c r="AB134" s="389"/>
      <c r="AC134" s="346"/>
      <c r="AD134" s="346"/>
      <c r="AE134" s="389"/>
      <c r="AF134" s="389"/>
      <c r="AG134" s="346"/>
      <c r="AH134" s="346"/>
      <c r="AI134" s="389"/>
      <c r="AJ134" s="389"/>
      <c r="AK134" s="346"/>
      <c r="AL134" s="346"/>
      <c r="AM134" s="389"/>
      <c r="AN134" s="389"/>
      <c r="AO134" s="346"/>
      <c r="AP134" s="346"/>
      <c r="AQ134" s="389"/>
      <c r="AR134" s="389"/>
      <c r="AS134" s="346"/>
      <c r="AT134" s="346"/>
      <c r="AU134" s="389"/>
      <c r="AV134" s="389"/>
      <c r="AW134" s="346"/>
      <c r="AX134" s="346"/>
      <c r="AY134" s="389"/>
      <c r="AZ134" s="389"/>
      <c r="BA134" s="346"/>
      <c r="BB134" s="346"/>
    </row>
    <row r="135" spans="1:54" ht="60" x14ac:dyDescent="0.25">
      <c r="A135" s="458"/>
      <c r="B135" s="435">
        <v>95</v>
      </c>
      <c r="C135" s="436" t="str">
        <v>Переключатель перекрестный одноклавишный ATLASDESIGN схема 7 10АХ механизм белый + Коробка ATLASDESIGN для наружного монтажа белый</v>
      </c>
      <c r="D135" s="435" t="str">
        <v>шт</v>
      </c>
      <c r="E135" s="435">
        <v>18</v>
      </c>
      <c r="F135" s="453"/>
      <c r="G135" s="453"/>
      <c r="H135" s="541"/>
      <c r="I135" s="455"/>
      <c r="J135" s="455"/>
      <c r="K135" s="455"/>
      <c r="L135" s="455"/>
      <c r="M135" s="455"/>
      <c r="N135" s="455"/>
      <c r="Q135" s="345">
        <f t="shared" si="3"/>
        <v>18</v>
      </c>
      <c r="U135" s="346"/>
      <c r="V135" s="346"/>
      <c r="Y135" s="346"/>
      <c r="Z135" s="346"/>
      <c r="AC135" s="346"/>
      <c r="AD135" s="346"/>
      <c r="AG135" s="346"/>
      <c r="AH135" s="346"/>
      <c r="AK135" s="346"/>
      <c r="AL135" s="346"/>
      <c r="AO135" s="346"/>
      <c r="AP135" s="346"/>
      <c r="AS135" s="346"/>
      <c r="AT135" s="346"/>
      <c r="AW135" s="346"/>
      <c r="AX135" s="346"/>
      <c r="BA135" s="346"/>
      <c r="BB135" s="346"/>
    </row>
    <row r="136" spans="1:54" ht="30" x14ac:dyDescent="0.25">
      <c r="A136" s="458"/>
      <c r="B136" s="435">
        <v>96</v>
      </c>
      <c r="C136" s="436" t="str">
        <v>Гермес PLUS Выключатель одноклавишный ВС20-1-0-ГПБ наружный IP54</v>
      </c>
      <c r="D136" s="435" t="str">
        <v>шт</v>
      </c>
      <c r="E136" s="435">
        <v>12</v>
      </c>
      <c r="F136" s="453"/>
      <c r="G136" s="453"/>
      <c r="H136" s="541"/>
      <c r="I136" s="455"/>
      <c r="J136" s="455"/>
      <c r="K136" s="455"/>
      <c r="L136" s="455"/>
      <c r="M136" s="455"/>
      <c r="N136" s="455"/>
      <c r="Q136" s="345">
        <f t="shared" si="3"/>
        <v>12</v>
      </c>
      <c r="U136" s="346"/>
      <c r="V136" s="346"/>
      <c r="Y136" s="346"/>
      <c r="Z136" s="346"/>
      <c r="AC136" s="346"/>
      <c r="AD136" s="346"/>
      <c r="AG136" s="346"/>
      <c r="AH136" s="346"/>
      <c r="AK136" s="346"/>
      <c r="AL136" s="346"/>
      <c r="AO136" s="346"/>
      <c r="AP136" s="346"/>
      <c r="AS136" s="346"/>
      <c r="AT136" s="346"/>
      <c r="AW136" s="346"/>
      <c r="AX136" s="346"/>
      <c r="BA136" s="346"/>
      <c r="BB136" s="346"/>
    </row>
    <row r="137" spans="1:54" ht="30" x14ac:dyDescent="0.25">
      <c r="A137" s="458"/>
      <c r="B137" s="435">
        <v>97</v>
      </c>
      <c r="C137" s="436" t="str">
        <v>Гермес PLUS Розетка с заземлением наружная с крышкой IP54</v>
      </c>
      <c r="D137" s="435" t="str">
        <v>шт</v>
      </c>
      <c r="E137" s="435">
        <v>10</v>
      </c>
      <c r="F137" s="453"/>
      <c r="G137" s="453"/>
      <c r="H137" s="541"/>
      <c r="I137" s="455"/>
      <c r="J137" s="455"/>
      <c r="K137" s="455"/>
      <c r="L137" s="455"/>
      <c r="M137" s="455"/>
      <c r="N137" s="455"/>
      <c r="Q137" s="345">
        <f t="shared" si="3"/>
        <v>10</v>
      </c>
      <c r="U137" s="346"/>
      <c r="V137" s="346"/>
      <c r="Y137" s="346"/>
      <c r="Z137" s="346"/>
      <c r="AC137" s="346"/>
      <c r="AD137" s="346"/>
      <c r="AG137" s="346"/>
      <c r="AH137" s="346"/>
      <c r="AK137" s="346"/>
      <c r="AL137" s="346"/>
      <c r="AO137" s="346"/>
      <c r="AP137" s="346"/>
      <c r="AS137" s="346"/>
      <c r="AT137" s="346"/>
      <c r="AW137" s="346"/>
      <c r="AX137" s="346"/>
      <c r="BA137" s="346"/>
      <c r="BB137" s="346"/>
    </row>
    <row r="138" spans="1:54" ht="30" x14ac:dyDescent="0.25">
      <c r="A138" s="458"/>
      <c r="B138" s="435">
        <v>98</v>
      </c>
      <c r="C138" s="436" t="str">
        <v>Монтаж и подключение розеток и выключателей открытой установки</v>
      </c>
      <c r="D138" s="435" t="str">
        <v>шт</v>
      </c>
      <c r="E138" s="435">
        <v>72</v>
      </c>
      <c r="F138" s="453"/>
      <c r="G138" s="453"/>
      <c r="H138" s="541"/>
      <c r="I138" s="455"/>
      <c r="J138" s="455"/>
      <c r="K138" s="455"/>
      <c r="L138" s="455"/>
      <c r="M138" s="455"/>
      <c r="N138" s="455"/>
      <c r="Q138" s="345">
        <f t="shared" si="3"/>
        <v>72</v>
      </c>
      <c r="U138" s="346"/>
      <c r="V138" s="346"/>
      <c r="Y138" s="346"/>
      <c r="Z138" s="346"/>
      <c r="AC138" s="346"/>
      <c r="AD138" s="346"/>
      <c r="AG138" s="346"/>
      <c r="AH138" s="346"/>
      <c r="AK138" s="346"/>
      <c r="AL138" s="346"/>
      <c r="AO138" s="346"/>
      <c r="AP138" s="346"/>
      <c r="AS138" s="346"/>
      <c r="AT138" s="346"/>
      <c r="AW138" s="346"/>
      <c r="AX138" s="346"/>
      <c r="BA138" s="346"/>
      <c r="BB138" s="346"/>
    </row>
    <row r="139" spans="1:54" ht="30" x14ac:dyDescent="0.25">
      <c r="A139" s="458"/>
      <c r="B139" s="435">
        <v>99</v>
      </c>
      <c r="C139" s="436" t="str">
        <v>Коробка распределительная 85х85х40мм для наружного монтажа IP55</v>
      </c>
      <c r="D139" s="435" t="str">
        <v>шт</v>
      </c>
      <c r="E139" s="435">
        <v>325</v>
      </c>
      <c r="F139" s="453"/>
      <c r="G139" s="453"/>
      <c r="H139" s="541"/>
      <c r="I139" s="455"/>
      <c r="J139" s="455"/>
      <c r="K139" s="455"/>
      <c r="L139" s="455"/>
      <c r="M139" s="455"/>
      <c r="N139" s="455"/>
      <c r="Q139" s="345">
        <f t="shared" si="3"/>
        <v>325</v>
      </c>
      <c r="U139" s="346"/>
      <c r="V139" s="346"/>
      <c r="Y139" s="346"/>
      <c r="Z139" s="346"/>
      <c r="AC139" s="346"/>
      <c r="AD139" s="346"/>
      <c r="AG139" s="346"/>
      <c r="AH139" s="346"/>
      <c r="AK139" s="346"/>
      <c r="AL139" s="346"/>
      <c r="AO139" s="346"/>
      <c r="AP139" s="346"/>
      <c r="AS139" s="346"/>
      <c r="AT139" s="346"/>
      <c r="AW139" s="346"/>
      <c r="AX139" s="346"/>
      <c r="BA139" s="346"/>
      <c r="BB139" s="346"/>
    </row>
    <row r="140" spans="1:54" s="344" customFormat="1" ht="30" x14ac:dyDescent="0.25">
      <c r="A140" s="458"/>
      <c r="B140" s="435">
        <v>100</v>
      </c>
      <c r="C140" s="436" t="str">
        <v>Монтаж и подключение распределительных коробок</v>
      </c>
      <c r="D140" s="435" t="str">
        <v>шт</v>
      </c>
      <c r="E140" s="435">
        <v>325</v>
      </c>
      <c r="F140" s="453"/>
      <c r="G140" s="453"/>
      <c r="H140" s="541"/>
      <c r="I140" s="455"/>
      <c r="J140" s="455"/>
      <c r="K140" s="455"/>
      <c r="L140" s="455"/>
      <c r="M140" s="455"/>
      <c r="N140" s="455"/>
      <c r="Q140" s="345">
        <f t="shared" si="3"/>
        <v>325</v>
      </c>
      <c r="R140" s="345"/>
      <c r="S140" s="389"/>
      <c r="T140" s="389"/>
      <c r="U140" s="346"/>
      <c r="V140" s="346"/>
      <c r="W140" s="389"/>
      <c r="X140" s="389"/>
      <c r="Y140" s="346"/>
      <c r="Z140" s="346"/>
      <c r="AA140" s="389"/>
      <c r="AB140" s="389"/>
      <c r="AC140" s="346"/>
      <c r="AD140" s="346"/>
      <c r="AE140" s="389"/>
      <c r="AF140" s="389"/>
      <c r="AG140" s="346"/>
      <c r="AH140" s="346"/>
      <c r="AI140" s="389"/>
      <c r="AJ140" s="389"/>
      <c r="AK140" s="346"/>
      <c r="AL140" s="346"/>
      <c r="AM140" s="389"/>
      <c r="AN140" s="389"/>
      <c r="AO140" s="346"/>
      <c r="AP140" s="346"/>
      <c r="AQ140" s="389"/>
      <c r="AR140" s="389"/>
      <c r="AS140" s="346"/>
      <c r="AT140" s="346"/>
      <c r="AU140" s="389"/>
      <c r="AV140" s="389"/>
      <c r="AW140" s="346"/>
      <c r="AX140" s="346"/>
      <c r="AY140" s="389"/>
      <c r="AZ140" s="389"/>
      <c r="BA140" s="346"/>
      <c r="BB140" s="346"/>
    </row>
    <row r="141" spans="1:54" x14ac:dyDescent="0.25">
      <c r="A141" s="458"/>
      <c r="B141" s="435">
        <v>101</v>
      </c>
      <c r="C141" s="436" t="str">
        <v xml:space="preserve">Полоса 25х4 </v>
      </c>
      <c r="D141" s="435" t="str">
        <v>м</v>
      </c>
      <c r="E141" s="435">
        <v>286</v>
      </c>
      <c r="F141" s="453">
        <v>164</v>
      </c>
      <c r="G141" s="453"/>
      <c r="H141" s="541"/>
      <c r="I141" s="455"/>
      <c r="J141" s="455"/>
      <c r="K141" s="455"/>
      <c r="L141" s="455"/>
      <c r="M141" s="455"/>
      <c r="N141" s="455"/>
      <c r="Q141" s="345">
        <f t="shared" si="3"/>
        <v>122</v>
      </c>
      <c r="U141" s="346"/>
      <c r="V141" s="346"/>
      <c r="Y141" s="346"/>
      <c r="Z141" s="346"/>
      <c r="AC141" s="346"/>
      <c r="AD141" s="346"/>
      <c r="AG141" s="346"/>
      <c r="AH141" s="346"/>
      <c r="AK141" s="346"/>
      <c r="AL141" s="346"/>
      <c r="AO141" s="346"/>
      <c r="AP141" s="346"/>
      <c r="AS141" s="346"/>
      <c r="AT141" s="346"/>
      <c r="AW141" s="346"/>
      <c r="AX141" s="346"/>
      <c r="BA141" s="346"/>
      <c r="BB141" s="346"/>
    </row>
    <row r="142" spans="1:54" ht="30" x14ac:dyDescent="0.25">
      <c r="A142" s="458"/>
      <c r="B142" s="435">
        <v>102</v>
      </c>
      <c r="C142" s="436" t="str">
        <v xml:space="preserve">Заземлитель горизонтальный полосовой сечением до 100мм </v>
      </c>
      <c r="D142" s="435" t="str">
        <v>м</v>
      </c>
      <c r="E142" s="435">
        <v>286</v>
      </c>
      <c r="F142" s="453">
        <v>164</v>
      </c>
      <c r="G142" s="453"/>
      <c r="H142" s="541"/>
      <c r="I142" s="455"/>
      <c r="J142" s="455"/>
      <c r="K142" s="455"/>
      <c r="L142" s="455"/>
      <c r="M142" s="455"/>
      <c r="N142" s="455"/>
      <c r="Q142" s="345">
        <f t="shared" si="3"/>
        <v>122</v>
      </c>
      <c r="U142" s="346"/>
      <c r="V142" s="346"/>
      <c r="Y142" s="346"/>
      <c r="Z142" s="346"/>
      <c r="AC142" s="346"/>
      <c r="AD142" s="346"/>
      <c r="AG142" s="346"/>
      <c r="AH142" s="346"/>
      <c r="AK142" s="346"/>
      <c r="AL142" s="346"/>
      <c r="AO142" s="346"/>
      <c r="AP142" s="346"/>
      <c r="AS142" s="346"/>
      <c r="AT142" s="346"/>
      <c r="AW142" s="346"/>
      <c r="AX142" s="346"/>
      <c r="BA142" s="346"/>
      <c r="BB142" s="346"/>
    </row>
    <row r="143" spans="1:54" x14ac:dyDescent="0.25">
      <c r="A143" s="458"/>
      <c r="B143" s="435">
        <v>103</v>
      </c>
      <c r="C143" s="436" t="str">
        <v>Полоса 4*50</v>
      </c>
      <c r="D143" s="435" t="str">
        <v>м</v>
      </c>
      <c r="E143" s="435">
        <v>683</v>
      </c>
      <c r="F143" s="453">
        <v>148</v>
      </c>
      <c r="G143" s="453"/>
      <c r="H143" s="541"/>
      <c r="I143" s="455"/>
      <c r="J143" s="455"/>
      <c r="K143" s="455"/>
      <c r="L143" s="455"/>
      <c r="M143" s="455"/>
      <c r="N143" s="455"/>
      <c r="Q143" s="345">
        <f t="shared" si="3"/>
        <v>535</v>
      </c>
      <c r="U143" s="346"/>
      <c r="V143" s="346"/>
      <c r="Y143" s="346"/>
      <c r="Z143" s="346"/>
      <c r="AC143" s="346"/>
      <c r="AD143" s="346"/>
      <c r="AG143" s="346"/>
      <c r="AH143" s="346"/>
      <c r="AK143" s="346"/>
      <c r="AL143" s="346"/>
      <c r="AO143" s="346"/>
      <c r="AP143" s="346"/>
      <c r="AS143" s="346"/>
      <c r="AT143" s="346"/>
      <c r="AW143" s="346"/>
      <c r="AX143" s="346"/>
      <c r="BA143" s="346"/>
      <c r="BB143" s="346"/>
    </row>
    <row r="144" spans="1:54" ht="30" x14ac:dyDescent="0.25">
      <c r="A144" s="458"/>
      <c r="B144" s="435">
        <v>104</v>
      </c>
      <c r="C144" s="436" t="str">
        <v xml:space="preserve">Заземлитель горизонтальный полосовой сечением до 200мм </v>
      </c>
      <c r="D144" s="435" t="str">
        <v>м</v>
      </c>
      <c r="E144" s="435">
        <v>60</v>
      </c>
      <c r="F144" s="453"/>
      <c r="G144" s="453"/>
      <c r="H144" s="541"/>
      <c r="I144" s="455"/>
      <c r="J144" s="455"/>
      <c r="K144" s="455"/>
      <c r="L144" s="455"/>
      <c r="M144" s="455"/>
      <c r="N144" s="455"/>
      <c r="Q144" s="345">
        <f t="shared" si="3"/>
        <v>60</v>
      </c>
      <c r="U144" s="346"/>
      <c r="V144" s="346"/>
      <c r="Y144" s="346"/>
      <c r="Z144" s="346"/>
      <c r="AC144" s="346"/>
      <c r="AD144" s="346"/>
      <c r="AG144" s="346"/>
      <c r="AH144" s="346"/>
      <c r="AK144" s="346"/>
      <c r="AL144" s="346"/>
      <c r="AO144" s="346"/>
      <c r="AP144" s="346"/>
      <c r="AS144" s="346"/>
      <c r="AT144" s="346"/>
      <c r="AW144" s="346"/>
      <c r="AX144" s="346"/>
      <c r="BA144" s="346"/>
      <c r="BB144" s="346"/>
    </row>
    <row r="145" spans="1:54" ht="30" x14ac:dyDescent="0.25">
      <c r="A145" s="458"/>
      <c r="B145" s="435">
        <v>105</v>
      </c>
      <c r="C145" s="436" t="str">
        <v xml:space="preserve">Заземлитель горизонтальный полосовой сечением до 200мм </v>
      </c>
      <c r="D145" s="435" t="str">
        <v>м</v>
      </c>
      <c r="E145" s="435">
        <v>743</v>
      </c>
      <c r="F145" s="453">
        <v>148</v>
      </c>
      <c r="G145" s="453"/>
      <c r="H145" s="541"/>
      <c r="I145" s="455"/>
      <c r="J145" s="455"/>
      <c r="K145" s="455"/>
      <c r="L145" s="455"/>
      <c r="M145" s="455"/>
      <c r="N145" s="455"/>
      <c r="Q145" s="345">
        <f t="shared" si="3"/>
        <v>595</v>
      </c>
      <c r="U145" s="346"/>
      <c r="V145" s="346"/>
      <c r="Y145" s="346"/>
      <c r="Z145" s="346"/>
      <c r="AC145" s="346"/>
      <c r="AD145" s="346"/>
      <c r="AG145" s="346"/>
      <c r="AH145" s="346"/>
      <c r="AK145" s="346"/>
      <c r="AL145" s="346"/>
      <c r="AO145" s="346"/>
      <c r="AP145" s="346"/>
      <c r="AS145" s="346"/>
      <c r="AT145" s="346"/>
      <c r="AW145" s="346"/>
      <c r="AX145" s="346"/>
      <c r="BA145" s="346"/>
      <c r="BB145" s="346"/>
    </row>
    <row r="146" spans="1:54" x14ac:dyDescent="0.25">
      <c r="A146" s="458"/>
      <c r="B146" s="435">
        <v>106</v>
      </c>
      <c r="C146" s="436" t="str">
        <v xml:space="preserve">Полоса 100х4 </v>
      </c>
      <c r="D146" s="435" t="str">
        <v>м</v>
      </c>
      <c r="E146" s="435">
        <v>458</v>
      </c>
      <c r="F146" s="453">
        <v>358</v>
      </c>
      <c r="G146" s="453"/>
      <c r="H146" s="541"/>
      <c r="I146" s="455"/>
      <c r="J146" s="455"/>
      <c r="K146" s="455"/>
      <c r="L146" s="455"/>
      <c r="M146" s="455"/>
      <c r="N146" s="455"/>
      <c r="Q146" s="345">
        <f t="shared" si="3"/>
        <v>100</v>
      </c>
      <c r="U146" s="346"/>
      <c r="V146" s="346"/>
      <c r="Y146" s="346"/>
      <c r="Z146" s="346"/>
      <c r="AC146" s="346"/>
      <c r="AD146" s="346"/>
      <c r="AG146" s="346"/>
      <c r="AH146" s="346"/>
      <c r="AK146" s="346"/>
      <c r="AL146" s="346"/>
      <c r="AO146" s="346"/>
      <c r="AP146" s="346"/>
      <c r="AS146" s="346"/>
      <c r="AT146" s="346"/>
      <c r="AW146" s="346"/>
      <c r="AX146" s="346"/>
      <c r="BA146" s="346"/>
      <c r="BB146" s="346"/>
    </row>
    <row r="147" spans="1:54" ht="30" x14ac:dyDescent="0.25">
      <c r="A147" s="458"/>
      <c r="B147" s="435">
        <v>107</v>
      </c>
      <c r="C147" s="436" t="str">
        <v xml:space="preserve">Заземлитель горизонтальный полосовой сечением до 400мм </v>
      </c>
      <c r="D147" s="435" t="str">
        <v>м</v>
      </c>
      <c r="E147" s="435">
        <v>458</v>
      </c>
      <c r="F147" s="453">
        <v>358</v>
      </c>
      <c r="G147" s="453"/>
      <c r="H147" s="541"/>
      <c r="I147" s="455"/>
      <c r="J147" s="455"/>
      <c r="K147" s="455"/>
      <c r="L147" s="455"/>
      <c r="M147" s="455"/>
      <c r="N147" s="455"/>
      <c r="Q147" s="345">
        <f t="shared" si="3"/>
        <v>100</v>
      </c>
      <c r="U147" s="346"/>
      <c r="V147" s="346"/>
      <c r="Y147" s="346"/>
      <c r="Z147" s="346"/>
      <c r="AC147" s="346"/>
      <c r="AD147" s="346"/>
      <c r="AG147" s="346"/>
      <c r="AH147" s="346"/>
      <c r="AK147" s="346"/>
      <c r="AL147" s="346"/>
      <c r="AO147" s="346"/>
      <c r="AP147" s="346"/>
      <c r="AS147" s="346"/>
      <c r="AT147" s="346"/>
      <c r="AW147" s="346"/>
      <c r="AX147" s="346"/>
      <c r="BA147" s="346"/>
      <c r="BB147" s="346"/>
    </row>
    <row r="148" spans="1:54" ht="30" x14ac:dyDescent="0.25">
      <c r="A148" s="458"/>
      <c r="B148" s="435">
        <v>108</v>
      </c>
      <c r="C148" s="436" t="str">
        <v>Заземлитель вертикальный уголок 50х50х5 L 3000 мм HZ PROxima</v>
      </c>
      <c r="D148" s="435" t="str">
        <v>шт</v>
      </c>
      <c r="E148" s="435">
        <v>9</v>
      </c>
      <c r="F148" s="453"/>
      <c r="G148" s="453"/>
      <c r="H148" s="541"/>
      <c r="I148" s="455"/>
      <c r="J148" s="455"/>
      <c r="K148" s="455"/>
      <c r="L148" s="455"/>
      <c r="M148" s="455"/>
      <c r="N148" s="455"/>
      <c r="Q148" s="345">
        <f t="shared" si="3"/>
        <v>9</v>
      </c>
      <c r="U148" s="346"/>
      <c r="V148" s="346"/>
      <c r="Y148" s="346"/>
      <c r="Z148" s="346"/>
      <c r="AC148" s="346"/>
      <c r="AD148" s="346"/>
      <c r="AG148" s="346"/>
      <c r="AH148" s="346"/>
      <c r="AK148" s="346"/>
      <c r="AL148" s="346"/>
      <c r="AO148" s="346"/>
      <c r="AP148" s="346"/>
      <c r="AS148" s="346"/>
      <c r="AT148" s="346"/>
      <c r="AW148" s="346"/>
      <c r="AX148" s="346"/>
      <c r="BA148" s="346"/>
      <c r="BB148" s="346"/>
    </row>
    <row r="149" spans="1:54" x14ac:dyDescent="0.25">
      <c r="A149" s="458"/>
      <c r="B149" s="435">
        <v>109</v>
      </c>
      <c r="C149" s="436" t="str">
        <v>Монтаж заземлителя (контур заземления)</v>
      </c>
      <c r="D149" s="435" t="str">
        <v>м</v>
      </c>
      <c r="E149" s="435">
        <v>9</v>
      </c>
      <c r="F149" s="453"/>
      <c r="G149" s="453"/>
      <c r="H149" s="541"/>
      <c r="I149" s="455"/>
      <c r="J149" s="455"/>
      <c r="K149" s="455"/>
      <c r="L149" s="455"/>
      <c r="M149" s="455"/>
      <c r="N149" s="455"/>
      <c r="Q149" s="345">
        <f t="shared" si="3"/>
        <v>9</v>
      </c>
      <c r="U149" s="346"/>
      <c r="V149" s="346"/>
      <c r="Y149" s="346"/>
      <c r="Z149" s="346"/>
      <c r="AC149" s="346"/>
      <c r="AD149" s="346"/>
      <c r="AG149" s="346"/>
      <c r="AH149" s="346"/>
      <c r="AK149" s="346"/>
      <c r="AL149" s="346"/>
      <c r="AO149" s="346"/>
      <c r="AP149" s="346"/>
      <c r="AS149" s="346"/>
      <c r="AT149" s="346"/>
      <c r="AW149" s="346"/>
      <c r="AX149" s="346"/>
      <c r="BA149" s="346"/>
      <c r="BB149" s="346"/>
    </row>
    <row r="150" spans="1:54" x14ac:dyDescent="0.25">
      <c r="A150" s="458"/>
      <c r="B150" s="435">
        <v>110</v>
      </c>
      <c r="C150" s="436" t="str">
        <v>Хомут на металлические трубы 80-160 мм</v>
      </c>
      <c r="D150" s="435" t="str">
        <v>шт</v>
      </c>
      <c r="E150" s="435">
        <v>4</v>
      </c>
      <c r="F150" s="453"/>
      <c r="G150" s="453"/>
      <c r="H150" s="541"/>
      <c r="I150" s="455"/>
      <c r="J150" s="455"/>
      <c r="K150" s="455"/>
      <c r="L150" s="455"/>
      <c r="M150" s="455"/>
      <c r="N150" s="455"/>
      <c r="Q150" s="345">
        <f t="shared" si="3"/>
        <v>4</v>
      </c>
      <c r="U150" s="346"/>
      <c r="V150" s="346"/>
      <c r="Y150" s="346"/>
      <c r="Z150" s="346"/>
      <c r="AC150" s="346"/>
      <c r="AD150" s="346"/>
      <c r="AG150" s="346"/>
      <c r="AH150" s="346"/>
      <c r="AK150" s="346"/>
      <c r="AL150" s="346"/>
      <c r="AO150" s="346"/>
      <c r="AP150" s="346"/>
      <c r="AS150" s="346"/>
      <c r="AT150" s="346"/>
      <c r="AW150" s="346"/>
      <c r="AX150" s="346"/>
      <c r="BA150" s="346"/>
      <c r="BB150" s="346"/>
    </row>
    <row r="151" spans="1:54" s="344" customFormat="1" x14ac:dyDescent="0.25">
      <c r="A151" s="458"/>
      <c r="B151" s="435">
        <v>0</v>
      </c>
      <c r="C151" s="436" t="str">
        <v>6.Лотки металлические</v>
      </c>
      <c r="D151" s="435">
        <v>0</v>
      </c>
      <c r="E151" s="435">
        <v>0</v>
      </c>
      <c r="F151" s="453"/>
      <c r="G151" s="453"/>
      <c r="H151" s="541"/>
      <c r="I151" s="455"/>
      <c r="J151" s="455"/>
      <c r="K151" s="455"/>
      <c r="L151" s="455"/>
      <c r="M151" s="455"/>
      <c r="N151" s="455"/>
      <c r="Q151" s="345">
        <f t="shared" si="3"/>
        <v>0</v>
      </c>
      <c r="R151" s="345"/>
      <c r="S151" s="389"/>
      <c r="T151" s="389"/>
      <c r="U151" s="346"/>
      <c r="V151" s="346"/>
      <c r="W151" s="389"/>
      <c r="X151" s="389"/>
      <c r="Y151" s="346"/>
      <c r="Z151" s="346"/>
      <c r="AA151" s="389"/>
      <c r="AB151" s="389"/>
      <c r="AC151" s="346"/>
      <c r="AD151" s="346"/>
      <c r="AE151" s="389"/>
      <c r="AF151" s="389"/>
      <c r="AG151" s="346"/>
      <c r="AH151" s="346"/>
      <c r="AI151" s="389"/>
      <c r="AJ151" s="389"/>
      <c r="AK151" s="346"/>
      <c r="AL151" s="346"/>
      <c r="AM151" s="389"/>
      <c r="AN151" s="389"/>
      <c r="AO151" s="346"/>
      <c r="AP151" s="346"/>
      <c r="AQ151" s="389"/>
      <c r="AR151" s="389"/>
      <c r="AS151" s="346"/>
      <c r="AT151" s="346"/>
      <c r="AU151" s="389"/>
      <c r="AV151" s="389"/>
      <c r="AW151" s="346"/>
      <c r="AX151" s="346"/>
      <c r="AY151" s="389"/>
      <c r="AZ151" s="389"/>
      <c r="BA151" s="346"/>
      <c r="BB151" s="346"/>
    </row>
    <row r="152" spans="1:54" x14ac:dyDescent="0.25">
      <c r="A152" s="458"/>
      <c r="B152" s="435">
        <v>111</v>
      </c>
      <c r="C152" s="436" t="str">
        <v>Лоток перфорированный 100х100х3000 (ИЭК)</v>
      </c>
      <c r="D152" s="435" t="str">
        <v>м</v>
      </c>
      <c r="E152" s="435">
        <v>238</v>
      </c>
      <c r="F152" s="453">
        <v>238</v>
      </c>
      <c r="G152" s="453"/>
      <c r="H152" s="541"/>
      <c r="I152" s="455"/>
      <c r="J152" s="455"/>
      <c r="K152" s="455"/>
      <c r="L152" s="455"/>
      <c r="M152" s="455"/>
      <c r="N152" s="455"/>
      <c r="Q152" s="345">
        <f t="shared" si="3"/>
        <v>0</v>
      </c>
      <c r="U152" s="346"/>
      <c r="V152" s="346"/>
      <c r="Y152" s="346"/>
      <c r="Z152" s="346"/>
      <c r="AC152" s="346"/>
      <c r="AD152" s="346"/>
      <c r="AG152" s="346"/>
      <c r="AH152" s="346"/>
      <c r="AK152" s="346"/>
      <c r="AL152" s="346"/>
      <c r="AO152" s="346"/>
      <c r="AP152" s="346"/>
      <c r="AS152" s="346"/>
      <c r="AT152" s="346"/>
      <c r="AW152" s="346"/>
      <c r="AX152" s="346"/>
      <c r="BA152" s="346"/>
      <c r="BB152" s="346"/>
    </row>
    <row r="153" spans="1:54" x14ac:dyDescent="0.25">
      <c r="A153" s="458"/>
      <c r="B153" s="435">
        <v>112</v>
      </c>
      <c r="C153" s="436" t="str">
        <v>Лоток перфорированный 150х100х3000</v>
      </c>
      <c r="D153" s="435" t="str">
        <v>м</v>
      </c>
      <c r="E153" s="435">
        <v>124</v>
      </c>
      <c r="F153" s="453">
        <v>124</v>
      </c>
      <c r="G153" s="453"/>
      <c r="H153" s="541"/>
      <c r="I153" s="455"/>
      <c r="J153" s="455"/>
      <c r="K153" s="455"/>
      <c r="L153" s="455"/>
      <c r="M153" s="455"/>
      <c r="N153" s="455"/>
      <c r="Q153" s="345">
        <f t="shared" si="3"/>
        <v>0</v>
      </c>
      <c r="U153" s="346"/>
      <c r="V153" s="346"/>
      <c r="Y153" s="346"/>
      <c r="Z153" s="346"/>
      <c r="AC153" s="346"/>
      <c r="AD153" s="346"/>
      <c r="AG153" s="346"/>
      <c r="AH153" s="346"/>
      <c r="AK153" s="346"/>
      <c r="AL153" s="346"/>
      <c r="AO153" s="346"/>
      <c r="AP153" s="346"/>
      <c r="AS153" s="346"/>
      <c r="AT153" s="346"/>
      <c r="AW153" s="346"/>
      <c r="AX153" s="346"/>
      <c r="BA153" s="346"/>
      <c r="BB153" s="346"/>
    </row>
    <row r="154" spans="1:54" x14ac:dyDescent="0.25">
      <c r="A154" s="458"/>
      <c r="B154" s="435">
        <v>113</v>
      </c>
      <c r="C154" s="436" t="str">
        <v>Лоток перфорированный 200х100х3000</v>
      </c>
      <c r="D154" s="435" t="str">
        <v>м</v>
      </c>
      <c r="E154" s="435">
        <v>144</v>
      </c>
      <c r="F154" s="453">
        <v>144</v>
      </c>
      <c r="G154" s="453"/>
      <c r="H154" s="541"/>
      <c r="I154" s="455"/>
      <c r="J154" s="455"/>
      <c r="K154" s="455"/>
      <c r="L154" s="455"/>
      <c r="M154" s="455"/>
      <c r="N154" s="455"/>
      <c r="Q154" s="345">
        <f t="shared" si="3"/>
        <v>0</v>
      </c>
      <c r="U154" s="346"/>
      <c r="V154" s="346"/>
      <c r="Y154" s="346"/>
      <c r="Z154" s="346"/>
      <c r="AC154" s="346"/>
      <c r="AD154" s="346"/>
      <c r="AG154" s="346"/>
      <c r="AH154" s="346"/>
      <c r="AK154" s="346"/>
      <c r="AL154" s="346"/>
      <c r="AO154" s="346"/>
      <c r="AP154" s="346"/>
      <c r="AS154" s="346"/>
      <c r="AT154" s="346"/>
      <c r="AW154" s="346"/>
      <c r="AX154" s="346"/>
      <c r="BA154" s="346"/>
      <c r="BB154" s="346"/>
    </row>
    <row r="155" spans="1:54" x14ac:dyDescent="0.25">
      <c r="A155" s="458"/>
      <c r="B155" s="435">
        <v>114</v>
      </c>
      <c r="C155" s="436" t="str">
        <v>Поворот на 45 градусов 100х100</v>
      </c>
      <c r="D155" s="435" t="str">
        <v>шт</v>
      </c>
      <c r="E155" s="435">
        <v>25</v>
      </c>
      <c r="F155" s="453">
        <v>25</v>
      </c>
      <c r="G155" s="453"/>
      <c r="H155" s="541"/>
      <c r="I155" s="455"/>
      <c r="J155" s="455"/>
      <c r="K155" s="455"/>
      <c r="L155" s="455"/>
      <c r="M155" s="455"/>
      <c r="N155" s="455"/>
      <c r="Q155" s="345">
        <f t="shared" si="3"/>
        <v>0</v>
      </c>
      <c r="U155" s="346"/>
      <c r="V155" s="346"/>
      <c r="Y155" s="346"/>
      <c r="Z155" s="346"/>
      <c r="AC155" s="346"/>
      <c r="AD155" s="346"/>
      <c r="AG155" s="346"/>
      <c r="AH155" s="346"/>
      <c r="AK155" s="346"/>
      <c r="AL155" s="346"/>
      <c r="AO155" s="346"/>
      <c r="AP155" s="346"/>
      <c r="AS155" s="346"/>
      <c r="AT155" s="346"/>
      <c r="AW155" s="346"/>
      <c r="AX155" s="346"/>
      <c r="BA155" s="346"/>
      <c r="BB155" s="346"/>
    </row>
    <row r="156" spans="1:54" x14ac:dyDescent="0.25">
      <c r="A156" s="458"/>
      <c r="B156" s="435">
        <v>115</v>
      </c>
      <c r="C156" s="436" t="str">
        <v>Поворот на 45 гр. 100х150</v>
      </c>
      <c r="D156" s="435" t="str">
        <v>шт</v>
      </c>
      <c r="E156" s="435">
        <v>10</v>
      </c>
      <c r="F156" s="453">
        <v>10</v>
      </c>
      <c r="G156" s="453"/>
      <c r="H156" s="541"/>
      <c r="I156" s="455"/>
      <c r="J156" s="455"/>
      <c r="K156" s="455"/>
      <c r="L156" s="455"/>
      <c r="M156" s="455"/>
      <c r="N156" s="455"/>
      <c r="Q156" s="345">
        <f t="shared" si="3"/>
        <v>0</v>
      </c>
      <c r="U156" s="346"/>
      <c r="V156" s="346"/>
      <c r="Y156" s="346"/>
      <c r="Z156" s="346"/>
      <c r="AC156" s="346"/>
      <c r="AD156" s="346"/>
      <c r="AG156" s="346"/>
      <c r="AH156" s="346"/>
      <c r="AK156" s="346"/>
      <c r="AL156" s="346"/>
      <c r="AO156" s="346"/>
      <c r="AP156" s="346"/>
      <c r="AS156" s="346"/>
      <c r="AT156" s="346"/>
      <c r="AW156" s="346"/>
      <c r="AX156" s="346"/>
      <c r="BA156" s="346"/>
      <c r="BB156" s="346"/>
    </row>
    <row r="157" spans="1:54" x14ac:dyDescent="0.25">
      <c r="A157" s="458"/>
      <c r="B157" s="435">
        <v>116</v>
      </c>
      <c r="C157" s="436" t="str">
        <v>Поворот на 45 градусов 100х200</v>
      </c>
      <c r="D157" s="435" t="str">
        <v>шт</v>
      </c>
      <c r="E157" s="435">
        <v>14</v>
      </c>
      <c r="F157" s="453">
        <v>14</v>
      </c>
      <c r="G157" s="453"/>
      <c r="H157" s="541"/>
      <c r="I157" s="455"/>
      <c r="J157" s="455"/>
      <c r="K157" s="455"/>
      <c r="L157" s="455"/>
      <c r="M157" s="455"/>
      <c r="N157" s="455"/>
      <c r="Q157" s="345">
        <f t="shared" si="3"/>
        <v>0</v>
      </c>
      <c r="U157" s="346"/>
      <c r="V157" s="346"/>
      <c r="Y157" s="346"/>
      <c r="Z157" s="346"/>
      <c r="AC157" s="346"/>
      <c r="AD157" s="346"/>
      <c r="AG157" s="346"/>
      <c r="AH157" s="346"/>
      <c r="AK157" s="346"/>
      <c r="AL157" s="346"/>
      <c r="AO157" s="346"/>
      <c r="AP157" s="346"/>
      <c r="AS157" s="346"/>
      <c r="AT157" s="346"/>
      <c r="AW157" s="346"/>
      <c r="AX157" s="346"/>
      <c r="BA157" s="346"/>
      <c r="BB157" s="346"/>
    </row>
    <row r="158" spans="1:54" x14ac:dyDescent="0.25">
      <c r="A158" s="458"/>
      <c r="B158" s="435">
        <v>117</v>
      </c>
      <c r="C158" s="436" t="str">
        <v>Поворот на 90 градусов 100х100 мм</v>
      </c>
      <c r="D158" s="435" t="str">
        <v>шт</v>
      </c>
      <c r="E158" s="435">
        <v>12</v>
      </c>
      <c r="F158" s="453">
        <v>12</v>
      </c>
      <c r="G158" s="453"/>
      <c r="H158" s="541"/>
      <c r="I158" s="455"/>
      <c r="J158" s="455"/>
      <c r="K158" s="455"/>
      <c r="L158" s="455"/>
      <c r="M158" s="455"/>
      <c r="N158" s="455"/>
      <c r="Q158" s="345">
        <f t="shared" si="3"/>
        <v>0</v>
      </c>
      <c r="U158" s="346"/>
      <c r="V158" s="346"/>
      <c r="Y158" s="346"/>
      <c r="Z158" s="346"/>
      <c r="AC158" s="346"/>
      <c r="AD158" s="346"/>
      <c r="AG158" s="346"/>
      <c r="AH158" s="346"/>
      <c r="AK158" s="346"/>
      <c r="AL158" s="346"/>
      <c r="AO158" s="346"/>
      <c r="AP158" s="346"/>
      <c r="AS158" s="346"/>
      <c r="AT158" s="346"/>
      <c r="AW158" s="346"/>
      <c r="AX158" s="346"/>
      <c r="BA158" s="346"/>
      <c r="BB158" s="346"/>
    </row>
    <row r="159" spans="1:54" x14ac:dyDescent="0.25">
      <c r="A159" s="458"/>
      <c r="B159" s="435">
        <v>118</v>
      </c>
      <c r="C159" s="436" t="str">
        <v>Поворот на 90 градусов 100х200</v>
      </c>
      <c r="D159" s="435" t="str">
        <v>шт</v>
      </c>
      <c r="E159" s="435">
        <v>6</v>
      </c>
      <c r="F159" s="453">
        <v>6</v>
      </c>
      <c r="G159" s="453"/>
      <c r="H159" s="541"/>
      <c r="I159" s="455"/>
      <c r="J159" s="455"/>
      <c r="K159" s="455"/>
      <c r="L159" s="455"/>
      <c r="M159" s="455"/>
      <c r="N159" s="455"/>
      <c r="Q159" s="345">
        <f t="shared" si="3"/>
        <v>0</v>
      </c>
      <c r="U159" s="346"/>
      <c r="V159" s="346"/>
      <c r="Y159" s="346"/>
      <c r="Z159" s="346"/>
      <c r="AC159" s="346"/>
      <c r="AD159" s="346"/>
      <c r="AG159" s="346"/>
      <c r="AH159" s="346"/>
      <c r="AK159" s="346"/>
      <c r="AL159" s="346"/>
      <c r="AO159" s="346"/>
      <c r="AP159" s="346"/>
      <c r="AS159" s="346"/>
      <c r="AT159" s="346"/>
      <c r="AW159" s="346"/>
      <c r="AX159" s="346"/>
      <c r="BA159" s="346"/>
      <c r="BB159" s="346"/>
    </row>
    <row r="160" spans="1:54" x14ac:dyDescent="0.25">
      <c r="A160" s="458"/>
      <c r="B160" s="435">
        <v>119</v>
      </c>
      <c r="C160" s="436" t="str">
        <v>Поворот на 90 градусов 100х150 мм</v>
      </c>
      <c r="D160" s="435" t="str">
        <v>шт</v>
      </c>
      <c r="E160" s="435">
        <v>10</v>
      </c>
      <c r="F160" s="453">
        <v>10</v>
      </c>
      <c r="G160" s="453"/>
      <c r="H160" s="541"/>
      <c r="I160" s="455"/>
      <c r="J160" s="455"/>
      <c r="K160" s="455"/>
      <c r="L160" s="455"/>
      <c r="M160" s="455"/>
      <c r="N160" s="455"/>
      <c r="Q160" s="345">
        <f t="shared" si="3"/>
        <v>0</v>
      </c>
      <c r="U160" s="346"/>
      <c r="V160" s="346"/>
      <c r="Y160" s="346"/>
      <c r="Z160" s="346"/>
      <c r="AC160" s="346"/>
      <c r="AD160" s="346"/>
      <c r="AG160" s="346"/>
      <c r="AH160" s="346"/>
      <c r="AK160" s="346"/>
      <c r="AL160" s="346"/>
      <c r="AO160" s="346"/>
      <c r="AP160" s="346"/>
      <c r="AS160" s="346"/>
      <c r="AT160" s="346"/>
      <c r="AW160" s="346"/>
      <c r="AX160" s="346"/>
      <c r="BA160" s="346"/>
      <c r="BB160" s="346"/>
    </row>
    <row r="161" spans="1:54" x14ac:dyDescent="0.25">
      <c r="A161" s="458"/>
      <c r="B161" s="435">
        <v>120</v>
      </c>
      <c r="C161" s="436" t="str">
        <v>Монтаж лотковой системы</v>
      </c>
      <c r="D161" s="435" t="str">
        <v>м</v>
      </c>
      <c r="E161" s="435">
        <v>506</v>
      </c>
      <c r="F161" s="453">
        <v>506</v>
      </c>
      <c r="G161" s="453"/>
      <c r="H161" s="541"/>
      <c r="I161" s="455"/>
      <c r="J161" s="455"/>
      <c r="K161" s="455"/>
      <c r="L161" s="455"/>
      <c r="M161" s="455"/>
      <c r="N161" s="455"/>
      <c r="Q161" s="345">
        <f t="shared" si="3"/>
        <v>0</v>
      </c>
      <c r="U161" s="346"/>
      <c r="V161" s="346"/>
      <c r="Y161" s="346"/>
      <c r="Z161" s="346"/>
      <c r="AC161" s="346"/>
      <c r="AD161" s="346"/>
      <c r="AG161" s="346"/>
      <c r="AH161" s="346"/>
      <c r="AK161" s="346"/>
      <c r="AL161" s="346"/>
      <c r="AO161" s="346"/>
      <c r="AP161" s="346"/>
      <c r="AS161" s="346"/>
      <c r="AT161" s="346"/>
      <c r="AW161" s="346"/>
      <c r="AX161" s="346"/>
      <c r="BA161" s="346"/>
      <c r="BB161" s="346"/>
    </row>
    <row r="162" spans="1:54" x14ac:dyDescent="0.25">
      <c r="A162" s="458"/>
      <c r="B162" s="435">
        <v>0</v>
      </c>
      <c r="C162" s="436" t="str">
        <v>7.Кабеленесущие системы</v>
      </c>
      <c r="D162" s="435">
        <v>0</v>
      </c>
      <c r="E162" s="435">
        <v>0</v>
      </c>
      <c r="F162" s="453"/>
      <c r="G162" s="453"/>
      <c r="H162" s="541"/>
      <c r="I162" s="455"/>
      <c r="J162" s="455"/>
      <c r="K162" s="455"/>
      <c r="L162" s="455"/>
      <c r="M162" s="455"/>
      <c r="N162" s="455"/>
      <c r="Q162" s="345">
        <f t="shared" si="3"/>
        <v>0</v>
      </c>
      <c r="U162" s="346"/>
      <c r="V162" s="346"/>
      <c r="Y162" s="346"/>
      <c r="Z162" s="346"/>
      <c r="AC162" s="346"/>
      <c r="AD162" s="346"/>
      <c r="AG162" s="346"/>
      <c r="AH162" s="346"/>
      <c r="AK162" s="346"/>
      <c r="AL162" s="346"/>
      <c r="AO162" s="346"/>
      <c r="AP162" s="346"/>
      <c r="AS162" s="346"/>
      <c r="AT162" s="346"/>
      <c r="AW162" s="346"/>
      <c r="AX162" s="346"/>
      <c r="BA162" s="346"/>
      <c r="BB162" s="346"/>
    </row>
    <row r="163" spans="1:54" x14ac:dyDescent="0.25">
      <c r="A163" s="458"/>
      <c r="B163" s="435">
        <v>121</v>
      </c>
      <c r="C163" s="436" t="str">
        <v>Консоль потолочная 159х175</v>
      </c>
      <c r="D163" s="435" t="str">
        <v>шт</v>
      </c>
      <c r="E163" s="435">
        <v>130</v>
      </c>
      <c r="F163" s="453">
        <v>130</v>
      </c>
      <c r="G163" s="453"/>
      <c r="H163" s="541"/>
      <c r="I163" s="455"/>
      <c r="J163" s="455"/>
      <c r="K163" s="455"/>
      <c r="L163" s="455"/>
      <c r="M163" s="455"/>
      <c r="N163" s="455"/>
      <c r="Q163" s="345">
        <f t="shared" ref="Q163:Q226" si="4">IFERROR(IF(SUM(F163:N163)&gt;E163,"Превышение",E163-SUM(F163:N163)),"-")</f>
        <v>0</v>
      </c>
      <c r="U163" s="346"/>
      <c r="V163" s="346"/>
      <c r="Y163" s="346"/>
      <c r="Z163" s="346"/>
      <c r="AC163" s="346"/>
      <c r="AD163" s="346"/>
      <c r="AG163" s="346"/>
      <c r="AH163" s="346"/>
      <c r="AK163" s="346"/>
      <c r="AL163" s="346"/>
      <c r="AO163" s="346"/>
      <c r="AP163" s="346"/>
      <c r="AS163" s="346"/>
      <c r="AT163" s="346"/>
      <c r="AW163" s="346"/>
      <c r="AX163" s="346"/>
      <c r="BA163" s="346"/>
      <c r="BB163" s="346"/>
    </row>
    <row r="164" spans="1:54" x14ac:dyDescent="0.25">
      <c r="A164" s="458"/>
      <c r="B164" s="435">
        <v>122</v>
      </c>
      <c r="C164" s="436" t="str">
        <v>Консоль потолочная VR150</v>
      </c>
      <c r="D164" s="435" t="str">
        <v>шт</v>
      </c>
      <c r="E164" s="435">
        <v>90</v>
      </c>
      <c r="F164" s="453">
        <v>90</v>
      </c>
      <c r="G164" s="453"/>
      <c r="H164" s="541"/>
      <c r="I164" s="455"/>
      <c r="J164" s="455"/>
      <c r="K164" s="455"/>
      <c r="L164" s="455"/>
      <c r="M164" s="455"/>
      <c r="N164" s="455"/>
      <c r="Q164" s="345">
        <f t="shared" si="4"/>
        <v>0</v>
      </c>
      <c r="U164" s="346"/>
      <c r="V164" s="346"/>
      <c r="Y164" s="346"/>
      <c r="Z164" s="346"/>
      <c r="AC164" s="346"/>
      <c r="AD164" s="346"/>
      <c r="AG164" s="346"/>
      <c r="AH164" s="346"/>
      <c r="AK164" s="346"/>
      <c r="AL164" s="346"/>
      <c r="AO164" s="346"/>
      <c r="AP164" s="346"/>
      <c r="AS164" s="346"/>
      <c r="AT164" s="346"/>
      <c r="AW164" s="346"/>
      <c r="AX164" s="346"/>
      <c r="BA164" s="346"/>
      <c r="BB164" s="346"/>
    </row>
    <row r="165" spans="1:54" x14ac:dyDescent="0.25">
      <c r="A165" s="458"/>
      <c r="B165" s="435">
        <v>123</v>
      </c>
      <c r="C165" s="436" t="str">
        <v>Консоль потолочная 259х175 VR200</v>
      </c>
      <c r="D165" s="435" t="str">
        <v>шт</v>
      </c>
      <c r="E165" s="435">
        <v>155</v>
      </c>
      <c r="F165" s="453">
        <v>155</v>
      </c>
      <c r="G165" s="453"/>
      <c r="H165" s="541"/>
      <c r="I165" s="455"/>
      <c r="J165" s="455"/>
      <c r="K165" s="455"/>
      <c r="L165" s="455"/>
      <c r="M165" s="455"/>
      <c r="N165" s="455"/>
      <c r="Q165" s="345">
        <f t="shared" si="4"/>
        <v>0</v>
      </c>
      <c r="U165" s="346"/>
      <c r="V165" s="346"/>
      <c r="Y165" s="346"/>
      <c r="Z165" s="346"/>
      <c r="AC165" s="346"/>
      <c r="AD165" s="346"/>
      <c r="AG165" s="346"/>
      <c r="AH165" s="346"/>
      <c r="AK165" s="346"/>
      <c r="AL165" s="346"/>
      <c r="AO165" s="346"/>
      <c r="AP165" s="346"/>
      <c r="AS165" s="346"/>
      <c r="AT165" s="346"/>
      <c r="AW165" s="346"/>
      <c r="AX165" s="346"/>
      <c r="BA165" s="346"/>
      <c r="BB165" s="346"/>
    </row>
    <row r="166" spans="1:54" s="344" customFormat="1" ht="30" x14ac:dyDescent="0.25">
      <c r="A166" s="458"/>
      <c r="B166" s="435">
        <v>124</v>
      </c>
      <c r="C166" s="436" t="str">
        <v>Кронштейн потолочный PL 60х70 облегченный для подвеса лотка</v>
      </c>
      <c r="D166" s="435" t="str">
        <v>шт</v>
      </c>
      <c r="E166" s="435">
        <v>375</v>
      </c>
      <c r="F166" s="453">
        <v>375</v>
      </c>
      <c r="G166" s="453"/>
      <c r="H166" s="541"/>
      <c r="I166" s="455"/>
      <c r="J166" s="455"/>
      <c r="K166" s="455"/>
      <c r="L166" s="455"/>
      <c r="M166" s="455"/>
      <c r="N166" s="455"/>
      <c r="Q166" s="345">
        <f t="shared" si="4"/>
        <v>0</v>
      </c>
      <c r="R166" s="345"/>
      <c r="S166" s="389"/>
      <c r="T166" s="389"/>
      <c r="U166" s="346"/>
      <c r="V166" s="346"/>
      <c r="W166" s="389"/>
      <c r="X166" s="389"/>
      <c r="Y166" s="346"/>
      <c r="Z166" s="346"/>
      <c r="AA166" s="389"/>
      <c r="AB166" s="389"/>
      <c r="AC166" s="346"/>
      <c r="AD166" s="346"/>
      <c r="AE166" s="389"/>
      <c r="AF166" s="389"/>
      <c r="AG166" s="346"/>
      <c r="AH166" s="346"/>
      <c r="AI166" s="389"/>
      <c r="AJ166" s="389"/>
      <c r="AK166" s="346"/>
      <c r="AL166" s="346"/>
      <c r="AM166" s="389"/>
      <c r="AN166" s="389"/>
      <c r="AO166" s="346"/>
      <c r="AP166" s="346"/>
      <c r="AQ166" s="389"/>
      <c r="AR166" s="389"/>
      <c r="AS166" s="346"/>
      <c r="AT166" s="346"/>
      <c r="AU166" s="389"/>
      <c r="AV166" s="389"/>
      <c r="AW166" s="346"/>
      <c r="AX166" s="346"/>
      <c r="AY166" s="389"/>
      <c r="AZ166" s="389"/>
      <c r="BA166" s="346"/>
      <c r="BB166" s="346"/>
    </row>
    <row r="167" spans="1:54" s="344" customFormat="1" ht="30" x14ac:dyDescent="0.25">
      <c r="A167" s="458"/>
      <c r="B167" s="435">
        <v>125</v>
      </c>
      <c r="C167" s="436" t="str">
        <v>Шпилька DIN 976-1 М8х1000 резьбовая покрытие цинк</v>
      </c>
      <c r="D167" s="435" t="str">
        <v>шт</v>
      </c>
      <c r="E167" s="435">
        <v>65</v>
      </c>
      <c r="F167" s="453">
        <v>65</v>
      </c>
      <c r="G167" s="453"/>
      <c r="H167" s="541"/>
      <c r="I167" s="455"/>
      <c r="J167" s="455"/>
      <c r="K167" s="455"/>
      <c r="L167" s="455"/>
      <c r="M167" s="455"/>
      <c r="N167" s="455"/>
      <c r="Q167" s="345">
        <f t="shared" si="4"/>
        <v>0</v>
      </c>
      <c r="R167" s="345"/>
      <c r="S167" s="389"/>
      <c r="T167" s="389"/>
      <c r="U167" s="346"/>
      <c r="V167" s="346"/>
      <c r="W167" s="389"/>
      <c r="X167" s="389"/>
      <c r="Y167" s="346"/>
      <c r="Z167" s="346"/>
      <c r="AA167" s="389"/>
      <c r="AB167" s="389"/>
      <c r="AC167" s="346"/>
      <c r="AD167" s="346"/>
      <c r="AE167" s="389"/>
      <c r="AF167" s="389"/>
      <c r="AG167" s="346"/>
      <c r="AH167" s="346"/>
      <c r="AI167" s="389"/>
      <c r="AJ167" s="389"/>
      <c r="AK167" s="346"/>
      <c r="AL167" s="346"/>
      <c r="AM167" s="389"/>
      <c r="AN167" s="389"/>
      <c r="AO167" s="346"/>
      <c r="AP167" s="346"/>
      <c r="AQ167" s="389"/>
      <c r="AR167" s="389"/>
      <c r="AS167" s="346"/>
      <c r="AT167" s="346"/>
      <c r="AU167" s="389"/>
      <c r="AV167" s="389"/>
      <c r="AW167" s="346"/>
      <c r="AX167" s="346"/>
      <c r="AY167" s="389"/>
      <c r="AZ167" s="389"/>
      <c r="BA167" s="346"/>
      <c r="BB167" s="346"/>
    </row>
    <row r="168" spans="1:54" x14ac:dyDescent="0.25">
      <c r="A168" s="458"/>
      <c r="B168" s="435">
        <v>126</v>
      </c>
      <c r="C168" s="436" t="str">
        <v xml:space="preserve">Анкер стандартный со шпилькой М10 </v>
      </c>
      <c r="D168" s="435" t="str">
        <v>шт</v>
      </c>
      <c r="E168" s="435">
        <v>375</v>
      </c>
      <c r="F168" s="453">
        <v>375</v>
      </c>
      <c r="G168" s="453"/>
      <c r="H168" s="541"/>
      <c r="I168" s="455"/>
      <c r="J168" s="455"/>
      <c r="K168" s="455"/>
      <c r="L168" s="455"/>
      <c r="M168" s="455"/>
      <c r="N168" s="455"/>
      <c r="Q168" s="345">
        <f t="shared" si="4"/>
        <v>0</v>
      </c>
      <c r="U168" s="346"/>
      <c r="V168" s="346"/>
      <c r="Y168" s="346"/>
      <c r="Z168" s="346"/>
      <c r="AC168" s="346"/>
      <c r="AD168" s="346"/>
      <c r="AG168" s="346"/>
      <c r="AH168" s="346"/>
      <c r="AK168" s="346"/>
      <c r="AL168" s="346"/>
      <c r="AO168" s="346"/>
      <c r="AP168" s="346"/>
      <c r="AS168" s="346"/>
      <c r="AT168" s="346"/>
      <c r="AW168" s="346"/>
      <c r="AX168" s="346"/>
      <c r="BA168" s="346"/>
      <c r="BB168" s="346"/>
    </row>
    <row r="169" spans="1:54" x14ac:dyDescent="0.25">
      <c r="A169" s="458"/>
      <c r="B169" s="435">
        <v>127</v>
      </c>
      <c r="C169" s="436" t="str">
        <v>гайка с насечкой М10</v>
      </c>
      <c r="D169" s="435" t="str">
        <v>шт</v>
      </c>
      <c r="E169" s="435">
        <v>1560</v>
      </c>
      <c r="F169" s="453">
        <v>1560</v>
      </c>
      <c r="G169" s="453"/>
      <c r="H169" s="541"/>
      <c r="I169" s="455"/>
      <c r="J169" s="455"/>
      <c r="K169" s="455"/>
      <c r="L169" s="455"/>
      <c r="M169" s="455"/>
      <c r="N169" s="455"/>
      <c r="Q169" s="345">
        <f t="shared" si="4"/>
        <v>0</v>
      </c>
      <c r="U169" s="346"/>
      <c r="V169" s="346"/>
      <c r="Y169" s="346"/>
      <c r="Z169" s="346"/>
      <c r="AC169" s="346"/>
      <c r="AD169" s="346"/>
      <c r="AG169" s="346"/>
      <c r="AH169" s="346"/>
      <c r="AK169" s="346"/>
      <c r="AL169" s="346"/>
      <c r="AO169" s="346"/>
      <c r="AP169" s="346"/>
      <c r="AS169" s="346"/>
      <c r="AT169" s="346"/>
      <c r="AW169" s="346"/>
      <c r="AX169" s="346"/>
      <c r="BA169" s="346"/>
      <c r="BB169" s="346"/>
    </row>
    <row r="170" spans="1:54" ht="30" x14ac:dyDescent="0.25">
      <c r="A170" s="458"/>
      <c r="B170" s="435">
        <v>128</v>
      </c>
      <c r="C170" s="436" t="str">
        <v>Цинк-спрей для металлических поверхностей 400мл</v>
      </c>
      <c r="D170" s="435" t="str">
        <v>шт</v>
      </c>
      <c r="E170" s="435">
        <v>9</v>
      </c>
      <c r="F170" s="453"/>
      <c r="G170" s="453"/>
      <c r="H170" s="541"/>
      <c r="I170" s="455"/>
      <c r="J170" s="455"/>
      <c r="K170" s="455"/>
      <c r="L170" s="455"/>
      <c r="M170" s="455"/>
      <c r="N170" s="455"/>
      <c r="Q170" s="345">
        <f t="shared" si="4"/>
        <v>9</v>
      </c>
      <c r="U170" s="346"/>
      <c r="V170" s="346"/>
      <c r="Y170" s="346"/>
      <c r="Z170" s="346"/>
      <c r="AC170" s="346"/>
      <c r="AD170" s="346"/>
      <c r="AG170" s="346"/>
      <c r="AH170" s="346"/>
      <c r="AK170" s="346"/>
      <c r="AL170" s="346"/>
      <c r="AO170" s="346"/>
      <c r="AP170" s="346"/>
      <c r="AS170" s="346"/>
      <c r="AT170" s="346"/>
      <c r="AW170" s="346"/>
      <c r="AX170" s="346"/>
      <c r="BA170" s="346"/>
      <c r="BB170" s="346"/>
    </row>
    <row r="171" spans="1:54" x14ac:dyDescent="0.25">
      <c r="A171" s="458"/>
      <c r="B171" s="435">
        <v>0</v>
      </c>
      <c r="C171" s="436" t="str">
        <v>8.Электромонтажные изделия</v>
      </c>
      <c r="D171" s="435">
        <v>0</v>
      </c>
      <c r="E171" s="435">
        <v>0</v>
      </c>
      <c r="F171" s="453"/>
      <c r="G171" s="453"/>
      <c r="H171" s="541"/>
      <c r="I171" s="455"/>
      <c r="J171" s="455"/>
      <c r="K171" s="455"/>
      <c r="L171" s="455"/>
      <c r="M171" s="455"/>
      <c r="N171" s="455"/>
      <c r="Q171" s="345">
        <f t="shared" si="4"/>
        <v>0</v>
      </c>
      <c r="U171" s="346"/>
      <c r="V171" s="346"/>
      <c r="Y171" s="346"/>
      <c r="Z171" s="346"/>
      <c r="AC171" s="346"/>
      <c r="AD171" s="346"/>
      <c r="AG171" s="346"/>
      <c r="AH171" s="346"/>
      <c r="AK171" s="346"/>
      <c r="AL171" s="346"/>
      <c r="AO171" s="346"/>
      <c r="AP171" s="346"/>
      <c r="AS171" s="346"/>
      <c r="AT171" s="346"/>
      <c r="AW171" s="346"/>
      <c r="AX171" s="346"/>
      <c r="BA171" s="346"/>
      <c r="BB171" s="346"/>
    </row>
    <row r="172" spans="1:54" x14ac:dyDescent="0.25">
      <c r="A172" s="458"/>
      <c r="B172" s="435">
        <v>129</v>
      </c>
      <c r="C172" s="436" t="str">
        <v>Скрутка СИЗ-1 2.5-4.5мм желтая</v>
      </c>
      <c r="D172" s="435" t="str">
        <v>шт</v>
      </c>
      <c r="E172" s="435">
        <v>208</v>
      </c>
      <c r="F172" s="453"/>
      <c r="G172" s="453"/>
      <c r="H172" s="541"/>
      <c r="I172" s="455"/>
      <c r="J172" s="455"/>
      <c r="K172" s="455"/>
      <c r="L172" s="455"/>
      <c r="M172" s="455"/>
      <c r="N172" s="455"/>
      <c r="Q172" s="345">
        <f t="shared" si="4"/>
        <v>208</v>
      </c>
      <c r="U172" s="346"/>
      <c r="V172" s="346"/>
      <c r="Y172" s="346"/>
      <c r="Z172" s="346"/>
      <c r="AC172" s="346"/>
      <c r="AD172" s="346"/>
      <c r="AG172" s="346"/>
      <c r="AH172" s="346"/>
      <c r="AK172" s="346"/>
      <c r="AL172" s="346"/>
      <c r="AO172" s="346"/>
      <c r="AP172" s="346"/>
      <c r="AS172" s="346"/>
      <c r="AT172" s="346"/>
      <c r="AW172" s="346"/>
      <c r="AX172" s="346"/>
      <c r="BA172" s="346"/>
      <c r="BB172" s="346"/>
    </row>
    <row r="173" spans="1:54" x14ac:dyDescent="0.25">
      <c r="A173" s="458"/>
      <c r="B173" s="435">
        <v>130</v>
      </c>
      <c r="C173" s="436" t="str">
        <v>Скрутка СИЗ-1 4-11мм красная</v>
      </c>
      <c r="D173" s="435" t="str">
        <v>шт</v>
      </c>
      <c r="E173" s="435">
        <v>1683</v>
      </c>
      <c r="F173" s="453"/>
      <c r="G173" s="453"/>
      <c r="H173" s="541"/>
      <c r="I173" s="455"/>
      <c r="J173" s="455"/>
      <c r="K173" s="455"/>
      <c r="L173" s="455"/>
      <c r="M173" s="455"/>
      <c r="N173" s="455"/>
      <c r="Q173" s="345">
        <f t="shared" si="4"/>
        <v>1683</v>
      </c>
      <c r="U173" s="346"/>
      <c r="V173" s="346"/>
      <c r="Y173" s="346"/>
      <c r="Z173" s="346"/>
      <c r="AC173" s="346"/>
      <c r="AD173" s="346"/>
      <c r="AG173" s="346"/>
      <c r="AH173" s="346"/>
      <c r="AK173" s="346"/>
      <c r="AL173" s="346"/>
      <c r="AO173" s="346"/>
      <c r="AP173" s="346"/>
      <c r="AS173" s="346"/>
      <c r="AT173" s="346"/>
      <c r="AW173" s="346"/>
      <c r="AX173" s="346"/>
      <c r="BA173" s="346"/>
      <c r="BB173" s="346"/>
    </row>
    <row r="174" spans="1:54" x14ac:dyDescent="0.25">
      <c r="A174" s="458"/>
      <c r="B174" s="435">
        <v>131</v>
      </c>
      <c r="C174" s="436" t="str">
        <v>Бирка кабельная У-134 квадрат 55х55 мм</v>
      </c>
      <c r="D174" s="435" t="str">
        <v>шт</v>
      </c>
      <c r="E174" s="435">
        <v>500</v>
      </c>
      <c r="F174" s="453"/>
      <c r="G174" s="453"/>
      <c r="H174" s="541"/>
      <c r="I174" s="455"/>
      <c r="J174" s="455"/>
      <c r="K174" s="455"/>
      <c r="L174" s="455"/>
      <c r="M174" s="455"/>
      <c r="N174" s="455"/>
      <c r="Q174" s="345">
        <f t="shared" si="4"/>
        <v>500</v>
      </c>
      <c r="U174" s="346"/>
      <c r="V174" s="346"/>
      <c r="Y174" s="346"/>
      <c r="Z174" s="346"/>
      <c r="AC174" s="346"/>
      <c r="AD174" s="346"/>
      <c r="AG174" s="346"/>
      <c r="AH174" s="346"/>
      <c r="AK174" s="346"/>
      <c r="AL174" s="346"/>
      <c r="AO174" s="346"/>
      <c r="AP174" s="346"/>
      <c r="AS174" s="346"/>
      <c r="AT174" s="346"/>
      <c r="AW174" s="346"/>
      <c r="AX174" s="346"/>
      <c r="BA174" s="346"/>
      <c r="BB174" s="346"/>
    </row>
    <row r="175" spans="1:54" x14ac:dyDescent="0.25">
      <c r="A175" s="458"/>
      <c r="B175" s="435">
        <v>0</v>
      </c>
      <c r="C175" s="436" t="str">
        <v>9.Трубы</v>
      </c>
      <c r="D175" s="435">
        <v>0</v>
      </c>
      <c r="E175" s="435">
        <v>0</v>
      </c>
      <c r="F175" s="453"/>
      <c r="G175" s="453"/>
      <c r="H175" s="541"/>
      <c r="I175" s="455"/>
      <c r="J175" s="455"/>
      <c r="K175" s="455"/>
      <c r="L175" s="455"/>
      <c r="M175" s="455"/>
      <c r="N175" s="455"/>
      <c r="Q175" s="345">
        <f t="shared" si="4"/>
        <v>0</v>
      </c>
      <c r="U175" s="346"/>
      <c r="V175" s="346"/>
      <c r="Y175" s="346"/>
      <c r="Z175" s="346"/>
      <c r="AC175" s="346"/>
      <c r="AD175" s="346"/>
      <c r="AG175" s="346"/>
      <c r="AH175" s="346"/>
      <c r="AK175" s="346"/>
      <c r="AL175" s="346"/>
      <c r="AO175" s="346"/>
      <c r="AP175" s="346"/>
      <c r="AS175" s="346"/>
      <c r="AT175" s="346"/>
      <c r="AW175" s="346"/>
      <c r="AX175" s="346"/>
      <c r="BA175" s="346"/>
      <c r="BB175" s="346"/>
    </row>
    <row r="176" spans="1:54" ht="30" x14ac:dyDescent="0.25">
      <c r="A176" s="458"/>
      <c r="B176" s="435">
        <v>132</v>
      </c>
      <c r="C176" s="436" t="str">
        <v>Труба гофрированная ПВХ 20 мм с протяжкой легкая серая (100м)</v>
      </c>
      <c r="D176" s="435" t="str">
        <v>м</v>
      </c>
      <c r="E176" s="435">
        <v>517</v>
      </c>
      <c r="F176" s="453"/>
      <c r="G176" s="453"/>
      <c r="H176" s="541"/>
      <c r="I176" s="455"/>
      <c r="J176" s="455"/>
      <c r="K176" s="455"/>
      <c r="L176" s="455"/>
      <c r="M176" s="455"/>
      <c r="N176" s="455"/>
      <c r="Q176" s="345">
        <f t="shared" si="4"/>
        <v>517</v>
      </c>
      <c r="U176" s="346"/>
      <c r="V176" s="346"/>
      <c r="Y176" s="346"/>
      <c r="Z176" s="346"/>
      <c r="AC176" s="346"/>
      <c r="AD176" s="346"/>
      <c r="AG176" s="346"/>
      <c r="AH176" s="346"/>
      <c r="AK176" s="346"/>
      <c r="AL176" s="346"/>
      <c r="AO176" s="346"/>
      <c r="AP176" s="346"/>
      <c r="AS176" s="346"/>
      <c r="AT176" s="346"/>
      <c r="AW176" s="346"/>
      <c r="AX176" s="346"/>
      <c r="BA176" s="346"/>
      <c r="BB176" s="346"/>
    </row>
    <row r="177" spans="1:54" s="344" customFormat="1" x14ac:dyDescent="0.25">
      <c r="A177" s="458"/>
      <c r="B177" s="435">
        <v>133</v>
      </c>
      <c r="C177" s="436" t="str">
        <v>Труба гладкая жесткая 20мм серая (3м)</v>
      </c>
      <c r="D177" s="435" t="str">
        <v>м</v>
      </c>
      <c r="E177" s="435">
        <v>775</v>
      </c>
      <c r="F177" s="453"/>
      <c r="G177" s="453"/>
      <c r="H177" s="541"/>
      <c r="I177" s="455"/>
      <c r="J177" s="455"/>
      <c r="K177" s="455"/>
      <c r="L177" s="455"/>
      <c r="M177" s="455"/>
      <c r="N177" s="455"/>
      <c r="Q177" s="345">
        <f t="shared" si="4"/>
        <v>775</v>
      </c>
      <c r="R177" s="345"/>
      <c r="S177" s="389"/>
      <c r="T177" s="389"/>
      <c r="U177" s="346"/>
      <c r="V177" s="346"/>
      <c r="W177" s="389"/>
      <c r="X177" s="389"/>
      <c r="Y177" s="346"/>
      <c r="Z177" s="346"/>
      <c r="AA177" s="389"/>
      <c r="AB177" s="389"/>
      <c r="AC177" s="346"/>
      <c r="AD177" s="346"/>
      <c r="AE177" s="389"/>
      <c r="AF177" s="389"/>
      <c r="AG177" s="346"/>
      <c r="AH177" s="346"/>
      <c r="AI177" s="389"/>
      <c r="AJ177" s="389"/>
      <c r="AK177" s="346"/>
      <c r="AL177" s="346"/>
      <c r="AM177" s="389"/>
      <c r="AN177" s="389"/>
      <c r="AO177" s="346"/>
      <c r="AP177" s="346"/>
      <c r="AQ177" s="389"/>
      <c r="AR177" s="389"/>
      <c r="AS177" s="346"/>
      <c r="AT177" s="346"/>
      <c r="AU177" s="389"/>
      <c r="AV177" s="389"/>
      <c r="AW177" s="346"/>
      <c r="AX177" s="346"/>
      <c r="AY177" s="389"/>
      <c r="AZ177" s="389"/>
      <c r="BA177" s="346"/>
      <c r="BB177" s="346"/>
    </row>
    <row r="178" spans="1:54" ht="30" x14ac:dyDescent="0.25">
      <c r="A178" s="458"/>
      <c r="B178" s="435">
        <v>134</v>
      </c>
      <c r="C178" s="436" t="str">
        <v>Труба гофрированная ПВХ 25 мм с протяжкой легкая серая (50м)</v>
      </c>
      <c r="D178" s="435" t="str">
        <v>м</v>
      </c>
      <c r="E178" s="435">
        <v>291</v>
      </c>
      <c r="F178" s="453"/>
      <c r="G178" s="453"/>
      <c r="H178" s="541"/>
      <c r="I178" s="455"/>
      <c r="J178" s="455"/>
      <c r="K178" s="455"/>
      <c r="L178" s="455"/>
      <c r="M178" s="455"/>
      <c r="N178" s="455"/>
      <c r="Q178" s="345">
        <f t="shared" si="4"/>
        <v>291</v>
      </c>
      <c r="U178" s="346"/>
      <c r="V178" s="346"/>
      <c r="Y178" s="346"/>
      <c r="Z178" s="346"/>
      <c r="AC178" s="346"/>
      <c r="AD178" s="346"/>
      <c r="AG178" s="346"/>
      <c r="AH178" s="346"/>
      <c r="AK178" s="346"/>
      <c r="AL178" s="346"/>
      <c r="AO178" s="346"/>
      <c r="AP178" s="346"/>
      <c r="AS178" s="346"/>
      <c r="AT178" s="346"/>
      <c r="AW178" s="346"/>
      <c r="AX178" s="346"/>
      <c r="BA178" s="346"/>
      <c r="BB178" s="346"/>
    </row>
    <row r="179" spans="1:54" x14ac:dyDescent="0.25">
      <c r="A179" s="458"/>
      <c r="B179" s="435">
        <v>135</v>
      </c>
      <c r="C179" s="436" t="str">
        <v>Труба гладкая жесткая 25мм серая (3м)</v>
      </c>
      <c r="D179" s="435" t="str">
        <v>м</v>
      </c>
      <c r="E179" s="435">
        <v>436</v>
      </c>
      <c r="F179" s="453"/>
      <c r="G179" s="453"/>
      <c r="H179" s="541"/>
      <c r="I179" s="455"/>
      <c r="J179" s="455"/>
      <c r="K179" s="455"/>
      <c r="L179" s="455"/>
      <c r="M179" s="455"/>
      <c r="N179" s="455"/>
      <c r="Q179" s="345">
        <f t="shared" si="4"/>
        <v>436</v>
      </c>
      <c r="U179" s="346"/>
      <c r="V179" s="346"/>
      <c r="Y179" s="346"/>
      <c r="Z179" s="346"/>
      <c r="AC179" s="346"/>
      <c r="AD179" s="346"/>
      <c r="AG179" s="346"/>
      <c r="AH179" s="346"/>
      <c r="AK179" s="346"/>
      <c r="AL179" s="346"/>
      <c r="AO179" s="346"/>
      <c r="AP179" s="346"/>
      <c r="AS179" s="346"/>
      <c r="AT179" s="346"/>
      <c r="AW179" s="346"/>
      <c r="AX179" s="346"/>
      <c r="BA179" s="346"/>
      <c r="BB179" s="346"/>
    </row>
    <row r="180" spans="1:54" ht="30" x14ac:dyDescent="0.25">
      <c r="A180" s="458"/>
      <c r="B180" s="435">
        <v>136</v>
      </c>
      <c r="C180" s="436" t="str">
        <v>Труба гофрированная ПВХ 32 мм с протяжкой легкая серая (25м)</v>
      </c>
      <c r="D180" s="435" t="str">
        <v>м</v>
      </c>
      <c r="E180" s="435">
        <v>24</v>
      </c>
      <c r="F180" s="453"/>
      <c r="G180" s="453"/>
      <c r="H180" s="541"/>
      <c r="I180" s="455"/>
      <c r="J180" s="455"/>
      <c r="K180" s="455"/>
      <c r="L180" s="455"/>
      <c r="M180" s="455"/>
      <c r="N180" s="455"/>
      <c r="Q180" s="345">
        <f t="shared" si="4"/>
        <v>24</v>
      </c>
      <c r="U180" s="346"/>
      <c r="V180" s="346"/>
      <c r="Y180" s="346"/>
      <c r="Z180" s="346"/>
      <c r="AC180" s="346"/>
      <c r="AD180" s="346"/>
      <c r="AG180" s="346"/>
      <c r="AH180" s="346"/>
      <c r="AK180" s="346"/>
      <c r="AL180" s="346"/>
      <c r="AO180" s="346"/>
      <c r="AP180" s="346"/>
      <c r="AS180" s="346"/>
      <c r="AT180" s="346"/>
      <c r="AW180" s="346"/>
      <c r="AX180" s="346"/>
      <c r="BA180" s="346"/>
      <c r="BB180" s="346"/>
    </row>
    <row r="181" spans="1:54" ht="30" x14ac:dyDescent="0.25">
      <c r="A181" s="458"/>
      <c r="B181" s="435">
        <v>137</v>
      </c>
      <c r="C181" s="436" t="str">
        <v>Труба винипластовая по установленным конструкциям до 32мм</v>
      </c>
      <c r="D181" s="435" t="str">
        <v>м</v>
      </c>
      <c r="E181" s="435">
        <v>2043</v>
      </c>
      <c r="F181" s="453"/>
      <c r="G181" s="453"/>
      <c r="H181" s="541"/>
      <c r="I181" s="455"/>
      <c r="J181" s="455"/>
      <c r="K181" s="455"/>
      <c r="L181" s="455"/>
      <c r="M181" s="455"/>
      <c r="N181" s="455"/>
      <c r="Q181" s="345">
        <f t="shared" si="4"/>
        <v>2043</v>
      </c>
      <c r="U181" s="346"/>
      <c r="V181" s="346"/>
      <c r="Y181" s="346"/>
      <c r="Z181" s="346"/>
      <c r="AC181" s="346"/>
      <c r="AD181" s="346"/>
      <c r="AG181" s="346"/>
      <c r="AH181" s="346"/>
      <c r="AK181" s="346"/>
      <c r="AL181" s="346"/>
      <c r="AO181" s="346"/>
      <c r="AP181" s="346"/>
      <c r="AS181" s="346"/>
      <c r="AT181" s="346"/>
      <c r="AW181" s="346"/>
      <c r="AX181" s="346"/>
      <c r="BA181" s="346"/>
      <c r="BB181" s="346"/>
    </row>
    <row r="182" spans="1:54" ht="30" x14ac:dyDescent="0.25">
      <c r="A182" s="458"/>
      <c r="B182" s="435">
        <v>138</v>
      </c>
      <c r="C182" s="436" t="str">
        <v>Труба гладкая жесткая ПВХ 40 мм легкая серая (3м)</v>
      </c>
      <c r="D182" s="435" t="str">
        <v>м</v>
      </c>
      <c r="E182" s="435">
        <v>31</v>
      </c>
      <c r="F182" s="453"/>
      <c r="G182" s="453"/>
      <c r="H182" s="541"/>
      <c r="I182" s="455"/>
      <c r="J182" s="455"/>
      <c r="K182" s="455"/>
      <c r="L182" s="455"/>
      <c r="M182" s="455"/>
      <c r="N182" s="455"/>
      <c r="Q182" s="345">
        <f t="shared" si="4"/>
        <v>31</v>
      </c>
      <c r="U182" s="346"/>
      <c r="V182" s="346"/>
      <c r="Y182" s="346"/>
      <c r="Z182" s="346"/>
      <c r="AC182" s="346"/>
      <c r="AD182" s="346"/>
      <c r="AG182" s="346"/>
      <c r="AH182" s="346"/>
      <c r="AK182" s="346"/>
      <c r="AL182" s="346"/>
      <c r="AO182" s="346"/>
      <c r="AP182" s="346"/>
      <c r="AS182" s="346"/>
      <c r="AT182" s="346"/>
      <c r="AW182" s="346"/>
      <c r="AX182" s="346"/>
      <c r="BA182" s="346"/>
      <c r="BB182" s="346"/>
    </row>
    <row r="183" spans="1:54" ht="30" x14ac:dyDescent="0.25">
      <c r="A183" s="458"/>
      <c r="B183" s="435">
        <v>139</v>
      </c>
      <c r="C183" s="436" t="str">
        <v>Труба винипластовая по установленным конструкциям до 63мм</v>
      </c>
      <c r="D183" s="435" t="str">
        <v>м</v>
      </c>
      <c r="E183" s="435">
        <v>31</v>
      </c>
      <c r="F183" s="453"/>
      <c r="G183" s="453"/>
      <c r="H183" s="541"/>
      <c r="I183" s="455"/>
      <c r="J183" s="455"/>
      <c r="K183" s="455"/>
      <c r="L183" s="455"/>
      <c r="M183" s="455"/>
      <c r="N183" s="455"/>
      <c r="Q183" s="345">
        <f t="shared" si="4"/>
        <v>31</v>
      </c>
      <c r="U183" s="346"/>
      <c r="V183" s="346"/>
      <c r="Y183" s="346"/>
      <c r="Z183" s="346"/>
      <c r="AC183" s="346"/>
      <c r="AD183" s="346"/>
      <c r="AG183" s="346"/>
      <c r="AH183" s="346"/>
      <c r="AK183" s="346"/>
      <c r="AL183" s="346"/>
      <c r="AO183" s="346"/>
      <c r="AP183" s="346"/>
      <c r="AS183" s="346"/>
      <c r="AT183" s="346"/>
      <c r="AW183" s="346"/>
      <c r="AX183" s="346"/>
      <c r="BA183" s="346"/>
      <c r="BB183" s="346"/>
    </row>
    <row r="184" spans="1:54" x14ac:dyDescent="0.25">
      <c r="A184" s="458"/>
      <c r="B184" s="435">
        <v>140</v>
      </c>
      <c r="C184" s="436" t="str">
        <v>Труба жесткая атмосферостойкая 20мм</v>
      </c>
      <c r="D184" s="435" t="str">
        <v>м</v>
      </c>
      <c r="E184" s="435">
        <v>156</v>
      </c>
      <c r="F184" s="453"/>
      <c r="G184" s="453"/>
      <c r="H184" s="541"/>
      <c r="I184" s="455"/>
      <c r="J184" s="455"/>
      <c r="K184" s="455"/>
      <c r="L184" s="455"/>
      <c r="M184" s="455"/>
      <c r="N184" s="455"/>
      <c r="Q184" s="345">
        <f t="shared" si="4"/>
        <v>156</v>
      </c>
      <c r="U184" s="346"/>
      <c r="V184" s="346"/>
      <c r="Y184" s="346"/>
      <c r="Z184" s="346"/>
      <c r="AC184" s="346"/>
      <c r="AD184" s="346"/>
      <c r="AG184" s="346"/>
      <c r="AH184" s="346"/>
      <c r="AK184" s="346"/>
      <c r="AL184" s="346"/>
      <c r="AO184" s="346"/>
      <c r="AP184" s="346"/>
      <c r="AS184" s="346"/>
      <c r="AT184" s="346"/>
      <c r="AW184" s="346"/>
      <c r="AX184" s="346"/>
      <c r="BA184" s="346"/>
      <c r="BB184" s="346"/>
    </row>
    <row r="185" spans="1:54" x14ac:dyDescent="0.25">
      <c r="A185" s="458"/>
      <c r="B185" s="435">
        <v>141</v>
      </c>
      <c r="C185" s="436" t="str">
        <v>Монтаж трубы для наружного освещения</v>
      </c>
      <c r="D185" s="435" t="str">
        <v>м</v>
      </c>
      <c r="E185" s="435">
        <v>156</v>
      </c>
      <c r="F185" s="453"/>
      <c r="G185" s="453"/>
      <c r="H185" s="541"/>
      <c r="I185" s="455"/>
      <c r="J185" s="455"/>
      <c r="K185" s="455"/>
      <c r="L185" s="455"/>
      <c r="M185" s="455"/>
      <c r="N185" s="455"/>
      <c r="Q185" s="345">
        <f t="shared" si="4"/>
        <v>156</v>
      </c>
      <c r="U185" s="346"/>
      <c r="V185" s="346"/>
      <c r="Y185" s="346"/>
      <c r="Z185" s="346"/>
      <c r="AC185" s="346"/>
      <c r="AD185" s="346"/>
      <c r="AG185" s="346"/>
      <c r="AH185" s="346"/>
      <c r="AK185" s="346"/>
      <c r="AL185" s="346"/>
      <c r="AO185" s="346"/>
      <c r="AP185" s="346"/>
      <c r="AS185" s="346"/>
      <c r="AT185" s="346"/>
      <c r="AW185" s="346"/>
      <c r="AX185" s="346"/>
      <c r="BA185" s="346"/>
      <c r="BB185" s="346"/>
    </row>
    <row r="186" spans="1:54" x14ac:dyDescent="0.25">
      <c r="A186" s="458"/>
      <c r="B186" s="435">
        <v>142</v>
      </c>
      <c r="C186" s="436" t="str">
        <v>Держатель для труб</v>
      </c>
      <c r="D186" s="435" t="str">
        <v>шт</v>
      </c>
      <c r="E186" s="435">
        <v>2000</v>
      </c>
      <c r="F186" s="453"/>
      <c r="G186" s="453"/>
      <c r="H186" s="541"/>
      <c r="I186" s="455"/>
      <c r="J186" s="455"/>
      <c r="K186" s="455"/>
      <c r="L186" s="455"/>
      <c r="M186" s="455"/>
      <c r="N186" s="455"/>
      <c r="Q186" s="345">
        <f t="shared" si="4"/>
        <v>2000</v>
      </c>
      <c r="U186" s="346"/>
      <c r="V186" s="346"/>
      <c r="Y186" s="346"/>
      <c r="Z186" s="346"/>
      <c r="AC186" s="346"/>
      <c r="AD186" s="346"/>
      <c r="AG186" s="346"/>
      <c r="AH186" s="346"/>
      <c r="AK186" s="346"/>
      <c r="AL186" s="346"/>
      <c r="AO186" s="346"/>
      <c r="AP186" s="346"/>
      <c r="AS186" s="346"/>
      <c r="AT186" s="346"/>
      <c r="AW186" s="346"/>
      <c r="AX186" s="346"/>
      <c r="BA186" s="346"/>
      <c r="BB186" s="346"/>
    </row>
    <row r="187" spans="1:54" x14ac:dyDescent="0.25">
      <c r="A187" s="458"/>
      <c r="B187" s="435">
        <v>143</v>
      </c>
      <c r="C187" s="436" t="str">
        <v>Муфта труба-труба с ограничителем 20 мм IP40</v>
      </c>
      <c r="D187" s="435" t="str">
        <v>шт</v>
      </c>
      <c r="E187" s="435">
        <v>400</v>
      </c>
      <c r="F187" s="453"/>
      <c r="G187" s="453"/>
      <c r="H187" s="541"/>
      <c r="I187" s="455"/>
      <c r="J187" s="455"/>
      <c r="K187" s="455"/>
      <c r="L187" s="455"/>
      <c r="M187" s="455"/>
      <c r="N187" s="455"/>
      <c r="Q187" s="345">
        <f t="shared" si="4"/>
        <v>400</v>
      </c>
      <c r="U187" s="346"/>
      <c r="V187" s="346"/>
      <c r="Y187" s="346"/>
      <c r="Z187" s="346"/>
      <c r="AC187" s="346"/>
      <c r="AD187" s="346"/>
      <c r="AG187" s="346"/>
      <c r="AH187" s="346"/>
      <c r="AK187" s="346"/>
      <c r="AL187" s="346"/>
      <c r="AO187" s="346"/>
      <c r="AP187" s="346"/>
      <c r="AS187" s="346"/>
      <c r="AT187" s="346"/>
      <c r="AW187" s="346"/>
      <c r="AX187" s="346"/>
      <c r="BA187" s="346"/>
      <c r="BB187" s="346"/>
    </row>
    <row r="188" spans="1:54" x14ac:dyDescent="0.25">
      <c r="A188" s="458"/>
      <c r="B188" s="435">
        <v>144</v>
      </c>
      <c r="C188" s="436" t="str">
        <v>Труба ВГП 48х3</v>
      </c>
      <c r="D188" s="435" t="str">
        <v>м</v>
      </c>
      <c r="E188" s="435">
        <v>50</v>
      </c>
      <c r="F188" s="453"/>
      <c r="G188" s="453"/>
      <c r="H188" s="541"/>
      <c r="I188" s="455"/>
      <c r="J188" s="455"/>
      <c r="K188" s="455"/>
      <c r="L188" s="455"/>
      <c r="M188" s="455"/>
      <c r="N188" s="455"/>
      <c r="Q188" s="345">
        <f t="shared" si="4"/>
        <v>50</v>
      </c>
      <c r="U188" s="346"/>
      <c r="V188" s="346"/>
      <c r="Y188" s="346"/>
      <c r="Z188" s="346"/>
      <c r="AC188" s="346"/>
      <c r="AD188" s="346"/>
      <c r="AG188" s="346"/>
      <c r="AH188" s="346"/>
      <c r="AK188" s="346"/>
      <c r="AL188" s="346"/>
      <c r="AO188" s="346"/>
      <c r="AP188" s="346"/>
      <c r="AS188" s="346"/>
      <c r="AT188" s="346"/>
      <c r="AW188" s="346"/>
      <c r="AX188" s="346"/>
      <c r="BA188" s="346"/>
      <c r="BB188" s="346"/>
    </row>
    <row r="189" spans="1:54" s="344" customFormat="1" x14ac:dyDescent="0.25">
      <c r="A189" s="458"/>
      <c r="B189" s="435">
        <v>145</v>
      </c>
      <c r="C189" s="436" t="str">
        <v>Изготовление гильз</v>
      </c>
      <c r="D189" s="435" t="str">
        <v>шт</v>
      </c>
      <c r="E189" s="435">
        <v>50</v>
      </c>
      <c r="F189" s="453"/>
      <c r="G189" s="453"/>
      <c r="H189" s="541"/>
      <c r="I189" s="455"/>
      <c r="J189" s="455"/>
      <c r="K189" s="455"/>
      <c r="L189" s="455"/>
      <c r="M189" s="455"/>
      <c r="N189" s="455"/>
      <c r="Q189" s="345">
        <f t="shared" si="4"/>
        <v>50</v>
      </c>
      <c r="R189" s="345"/>
      <c r="S189" s="389"/>
      <c r="T189" s="389"/>
      <c r="U189" s="346"/>
      <c r="V189" s="346"/>
      <c r="W189" s="389"/>
      <c r="X189" s="389"/>
      <c r="Y189" s="346"/>
      <c r="Z189" s="346"/>
      <c r="AA189" s="389"/>
      <c r="AB189" s="389"/>
      <c r="AC189" s="346"/>
      <c r="AD189" s="346"/>
      <c r="AE189" s="389"/>
      <c r="AF189" s="389"/>
      <c r="AG189" s="346"/>
      <c r="AH189" s="346"/>
      <c r="AI189" s="389"/>
      <c r="AJ189" s="389"/>
      <c r="AK189" s="346"/>
      <c r="AL189" s="346"/>
      <c r="AM189" s="389"/>
      <c r="AN189" s="389"/>
      <c r="AO189" s="346"/>
      <c r="AP189" s="346"/>
      <c r="AQ189" s="389"/>
      <c r="AR189" s="389"/>
      <c r="AS189" s="346"/>
      <c r="AT189" s="346"/>
      <c r="AU189" s="389"/>
      <c r="AV189" s="389"/>
      <c r="AW189" s="346"/>
      <c r="AX189" s="346"/>
      <c r="AY189" s="389"/>
      <c r="AZ189" s="389"/>
      <c r="BA189" s="346"/>
      <c r="BB189" s="346"/>
    </row>
    <row r="190" spans="1:54" x14ac:dyDescent="0.25">
      <c r="A190" s="458"/>
      <c r="B190" s="435">
        <v>0</v>
      </c>
      <c r="C190" s="436" t="str">
        <v>10. Материалы</v>
      </c>
      <c r="D190" s="435">
        <v>0</v>
      </c>
      <c r="E190" s="435">
        <v>0</v>
      </c>
      <c r="F190" s="453"/>
      <c r="G190" s="453"/>
      <c r="H190" s="541"/>
      <c r="I190" s="455"/>
      <c r="J190" s="455"/>
      <c r="K190" s="455"/>
      <c r="L190" s="455"/>
      <c r="M190" s="455"/>
      <c r="N190" s="455"/>
      <c r="Q190" s="345">
        <f t="shared" si="4"/>
        <v>0</v>
      </c>
      <c r="U190" s="346"/>
      <c r="V190" s="346"/>
      <c r="Y190" s="346"/>
      <c r="Z190" s="346"/>
      <c r="AC190" s="346"/>
      <c r="AD190" s="346"/>
      <c r="AG190" s="346"/>
      <c r="AH190" s="346"/>
      <c r="AK190" s="346"/>
      <c r="AL190" s="346"/>
      <c r="AO190" s="346"/>
      <c r="AP190" s="346"/>
      <c r="AS190" s="346"/>
      <c r="AT190" s="346"/>
      <c r="AW190" s="346"/>
      <c r="AX190" s="346"/>
      <c r="BA190" s="346"/>
      <c r="BB190" s="346"/>
    </row>
    <row r="191" spans="1:54" ht="30" x14ac:dyDescent="0.25">
      <c r="A191" s="458"/>
      <c r="B191" s="435">
        <v>146</v>
      </c>
      <c r="C191" s="436" t="str">
        <v>Пена монтажная Roof Complect огнеупорная (890гр)</v>
      </c>
      <c r="D191" s="435" t="str">
        <v>шт</v>
      </c>
      <c r="E191" s="435">
        <v>36</v>
      </c>
      <c r="F191" s="453"/>
      <c r="G191" s="453"/>
      <c r="H191" s="541"/>
      <c r="I191" s="455"/>
      <c r="J191" s="455"/>
      <c r="K191" s="455"/>
      <c r="L191" s="455"/>
      <c r="M191" s="455"/>
      <c r="N191" s="455"/>
      <c r="Q191" s="345">
        <f t="shared" si="4"/>
        <v>36</v>
      </c>
      <c r="U191" s="346"/>
      <c r="V191" s="346"/>
      <c r="Y191" s="346"/>
      <c r="Z191" s="346"/>
      <c r="AC191" s="346"/>
      <c r="AD191" s="346"/>
      <c r="AG191" s="346"/>
      <c r="AH191" s="346"/>
      <c r="AK191" s="346"/>
      <c r="AL191" s="346"/>
      <c r="AO191" s="346"/>
      <c r="AP191" s="346"/>
      <c r="AS191" s="346"/>
      <c r="AT191" s="346"/>
      <c r="AW191" s="346"/>
      <c r="AX191" s="346"/>
      <c r="BA191" s="346"/>
      <c r="BB191" s="346"/>
    </row>
    <row r="192" spans="1:54" x14ac:dyDescent="0.25">
      <c r="A192" s="458"/>
      <c r="B192" s="435">
        <v>147</v>
      </c>
      <c r="C192" s="436" t="str">
        <v>Герметик огнезащитный ведро 10кг</v>
      </c>
      <c r="D192" s="435" t="str">
        <v>шт</v>
      </c>
      <c r="E192" s="435">
        <v>9</v>
      </c>
      <c r="F192" s="453"/>
      <c r="G192" s="453"/>
      <c r="H192" s="541"/>
      <c r="I192" s="455"/>
      <c r="J192" s="455"/>
      <c r="K192" s="455"/>
      <c r="L192" s="455"/>
      <c r="M192" s="455"/>
      <c r="N192" s="455"/>
      <c r="Q192" s="345">
        <f t="shared" si="4"/>
        <v>9</v>
      </c>
      <c r="U192" s="346"/>
      <c r="V192" s="346"/>
      <c r="Y192" s="346"/>
      <c r="Z192" s="346"/>
      <c r="AC192" s="346"/>
      <c r="AD192" s="346"/>
      <c r="AG192" s="346"/>
      <c r="AH192" s="346"/>
      <c r="AK192" s="346"/>
      <c r="AL192" s="346"/>
      <c r="AO192" s="346"/>
      <c r="AP192" s="346"/>
      <c r="AS192" s="346"/>
      <c r="AT192" s="346"/>
      <c r="AW192" s="346"/>
      <c r="AX192" s="346"/>
      <c r="BA192" s="346"/>
      <c r="BB192" s="346"/>
    </row>
    <row r="193" spans="1:54" x14ac:dyDescent="0.25">
      <c r="A193" s="458"/>
      <c r="B193" s="435">
        <v>0</v>
      </c>
      <c r="C193" s="436" t="str">
        <v>Ось 1-4/Е-Б (4.БС42М секция №1)</v>
      </c>
      <c r="D193" s="435">
        <v>0</v>
      </c>
      <c r="E193" s="435">
        <v>0</v>
      </c>
      <c r="F193" s="453"/>
      <c r="G193" s="453"/>
      <c r="H193" s="541"/>
      <c r="I193" s="455"/>
      <c r="J193" s="455"/>
      <c r="K193" s="455"/>
      <c r="L193" s="455"/>
      <c r="M193" s="455"/>
      <c r="N193" s="455"/>
      <c r="Q193" s="345">
        <f t="shared" si="4"/>
        <v>0</v>
      </c>
      <c r="U193" s="346"/>
      <c r="V193" s="346"/>
      <c r="Y193" s="346"/>
      <c r="Z193" s="346"/>
      <c r="AC193" s="346"/>
      <c r="AD193" s="346"/>
      <c r="AG193" s="346"/>
      <c r="AH193" s="346"/>
      <c r="AK193" s="346"/>
      <c r="AL193" s="346"/>
      <c r="AO193" s="346"/>
      <c r="AP193" s="346"/>
      <c r="AS193" s="346"/>
      <c r="AT193" s="346"/>
      <c r="AW193" s="346"/>
      <c r="AX193" s="346"/>
      <c r="BA193" s="346"/>
      <c r="BB193" s="346"/>
    </row>
    <row r="194" spans="1:54" x14ac:dyDescent="0.25">
      <c r="A194" s="458"/>
      <c r="B194" s="435">
        <v>148</v>
      </c>
      <c r="C194" s="436" t="str">
        <v>ЩК в комплекте</v>
      </c>
      <c r="D194" s="435" t="str">
        <v>шт</v>
      </c>
      <c r="E194" s="435">
        <v>42</v>
      </c>
      <c r="F194" s="453"/>
      <c r="G194" s="453"/>
      <c r="H194" s="541"/>
      <c r="I194" s="455"/>
      <c r="J194" s="455"/>
      <c r="K194" s="455"/>
      <c r="L194" s="455"/>
      <c r="M194" s="455"/>
      <c r="N194" s="455"/>
      <c r="Q194" s="345">
        <f t="shared" si="4"/>
        <v>42</v>
      </c>
      <c r="U194" s="346"/>
      <c r="V194" s="346"/>
      <c r="Y194" s="346"/>
      <c r="Z194" s="346"/>
      <c r="AC194" s="346"/>
      <c r="AD194" s="346"/>
      <c r="AG194" s="346"/>
      <c r="AH194" s="346"/>
      <c r="AK194" s="346"/>
      <c r="AL194" s="346"/>
      <c r="AO194" s="346"/>
      <c r="AP194" s="346"/>
      <c r="AS194" s="346"/>
      <c r="AT194" s="346"/>
      <c r="AW194" s="346"/>
      <c r="AX194" s="346"/>
      <c r="BA194" s="346"/>
      <c r="BB194" s="346"/>
    </row>
    <row r="195" spans="1:54" ht="45" x14ac:dyDescent="0.25">
      <c r="A195" s="458"/>
      <c r="B195" s="435">
        <v>149</v>
      </c>
      <c r="C195" s="436" t="str">
        <v>Счетчик электронный, 230В, 5(80)А, 1/2 кл.точности СЕ207 R7 849.2.ОА.QUVLF SPds (поставка Заказчика)</v>
      </c>
      <c r="D195" s="435" t="str">
        <v>шт</v>
      </c>
      <c r="E195" s="435">
        <v>42</v>
      </c>
      <c r="F195" s="453"/>
      <c r="G195" s="453"/>
      <c r="H195" s="541"/>
      <c r="I195" s="455"/>
      <c r="J195" s="455"/>
      <c r="K195" s="455"/>
      <c r="L195" s="455"/>
      <c r="M195" s="455"/>
      <c r="N195" s="455"/>
      <c r="Q195" s="345">
        <f t="shared" si="4"/>
        <v>42</v>
      </c>
      <c r="U195" s="346"/>
      <c r="V195" s="346"/>
      <c r="Y195" s="346"/>
      <c r="Z195" s="346"/>
      <c r="AC195" s="346"/>
      <c r="AD195" s="346"/>
      <c r="AG195" s="346"/>
      <c r="AH195" s="346"/>
      <c r="AK195" s="346"/>
      <c r="AL195" s="346"/>
      <c r="AO195" s="346"/>
      <c r="AP195" s="346"/>
      <c r="AS195" s="346"/>
      <c r="AT195" s="346"/>
      <c r="AW195" s="346"/>
      <c r="AX195" s="346"/>
      <c r="BA195" s="346"/>
      <c r="BB195" s="346"/>
    </row>
    <row r="196" spans="1:54" x14ac:dyDescent="0.25">
      <c r="A196" s="458"/>
      <c r="B196" s="435">
        <v>150</v>
      </c>
      <c r="C196" s="436" t="str">
        <v>Монтаж и подключение ЩК</v>
      </c>
      <c r="D196" s="435" t="str">
        <v>шт</v>
      </c>
      <c r="E196" s="435">
        <v>42</v>
      </c>
      <c r="F196" s="453"/>
      <c r="G196" s="453"/>
      <c r="H196" s="541"/>
      <c r="I196" s="455"/>
      <c r="J196" s="455"/>
      <c r="K196" s="455"/>
      <c r="L196" s="455"/>
      <c r="M196" s="455"/>
      <c r="N196" s="455"/>
      <c r="Q196" s="345">
        <f t="shared" si="4"/>
        <v>42</v>
      </c>
      <c r="U196" s="346"/>
      <c r="V196" s="346"/>
      <c r="Y196" s="346"/>
      <c r="Z196" s="346"/>
      <c r="AC196" s="346"/>
      <c r="AD196" s="346"/>
      <c r="AG196" s="346"/>
      <c r="AH196" s="346"/>
      <c r="AK196" s="346"/>
      <c r="AL196" s="346"/>
      <c r="AO196" s="346"/>
      <c r="AP196" s="346"/>
      <c r="AS196" s="346"/>
      <c r="AT196" s="346"/>
      <c r="AW196" s="346"/>
      <c r="AX196" s="346"/>
      <c r="BA196" s="346"/>
      <c r="BB196" s="346"/>
    </row>
    <row r="197" spans="1:54" x14ac:dyDescent="0.25">
      <c r="A197" s="458"/>
      <c r="B197" s="435">
        <v>151</v>
      </c>
      <c r="C197" s="436" t="str">
        <v>Кабель-канал 60х40 ЭЛЕКОР белый (18м) IEK</v>
      </c>
      <c r="D197" s="435" t="str">
        <v>м</v>
      </c>
      <c r="E197" s="435">
        <v>42</v>
      </c>
      <c r="F197" s="453"/>
      <c r="G197" s="453"/>
      <c r="H197" s="541"/>
      <c r="I197" s="455"/>
      <c r="J197" s="455"/>
      <c r="K197" s="455"/>
      <c r="L197" s="455"/>
      <c r="M197" s="455"/>
      <c r="N197" s="455"/>
      <c r="Q197" s="345">
        <f t="shared" si="4"/>
        <v>42</v>
      </c>
      <c r="U197" s="346"/>
      <c r="V197" s="346"/>
      <c r="Y197" s="346"/>
      <c r="Z197" s="346"/>
      <c r="AC197" s="346"/>
      <c r="AD197" s="346"/>
      <c r="AG197" s="346"/>
      <c r="AH197" s="346"/>
      <c r="AK197" s="346"/>
      <c r="AL197" s="346"/>
      <c r="AO197" s="346"/>
      <c r="AP197" s="346"/>
      <c r="AS197" s="346"/>
      <c r="AT197" s="346"/>
      <c r="AW197" s="346"/>
      <c r="AX197" s="346"/>
      <c r="BA197" s="346"/>
      <c r="BB197" s="346"/>
    </row>
    <row r="198" spans="1:54" x14ac:dyDescent="0.25">
      <c r="A198" s="458"/>
      <c r="B198" s="435">
        <v>152</v>
      </c>
      <c r="C198" s="436" t="str">
        <v>Монтаж кабель-канала</v>
      </c>
      <c r="D198" s="435" t="str">
        <v>м</v>
      </c>
      <c r="E198" s="435">
        <v>42</v>
      </c>
      <c r="F198" s="453"/>
      <c r="G198" s="453"/>
      <c r="H198" s="541"/>
      <c r="I198" s="455"/>
      <c r="J198" s="455"/>
      <c r="K198" s="455"/>
      <c r="L198" s="455"/>
      <c r="M198" s="455"/>
      <c r="N198" s="455"/>
      <c r="Q198" s="345">
        <f t="shared" si="4"/>
        <v>42</v>
      </c>
      <c r="U198" s="346"/>
      <c r="V198" s="346"/>
      <c r="Y198" s="346"/>
      <c r="Z198" s="346"/>
      <c r="AC198" s="346"/>
      <c r="AD198" s="346"/>
      <c r="AG198" s="346"/>
      <c r="AH198" s="346"/>
      <c r="AK198" s="346"/>
      <c r="AL198" s="346"/>
      <c r="AO198" s="346"/>
      <c r="AP198" s="346"/>
      <c r="AS198" s="346"/>
      <c r="AT198" s="346"/>
      <c r="AW198" s="346"/>
      <c r="AX198" s="346"/>
      <c r="BA198" s="346"/>
      <c r="BB198" s="346"/>
    </row>
    <row r="199" spans="1:54" x14ac:dyDescent="0.25">
      <c r="A199" s="458"/>
      <c r="B199" s="435">
        <v>153</v>
      </c>
      <c r="C199" s="436" t="str">
        <v>Корпус щита этажного ЩЭ</v>
      </c>
      <c r="D199" s="435" t="str">
        <v>шт</v>
      </c>
      <c r="E199" s="435">
        <v>12</v>
      </c>
      <c r="F199" s="453"/>
      <c r="G199" s="453"/>
      <c r="H199" s="541">
        <v>12</v>
      </c>
      <c r="I199" s="455"/>
      <c r="J199" s="455"/>
      <c r="K199" s="455"/>
      <c r="L199" s="455"/>
      <c r="M199" s="455"/>
      <c r="N199" s="455"/>
      <c r="Q199" s="345">
        <f t="shared" si="4"/>
        <v>0</v>
      </c>
      <c r="U199" s="346"/>
      <c r="V199" s="346"/>
      <c r="Y199" s="346"/>
      <c r="Z199" s="346"/>
      <c r="AC199" s="346"/>
      <c r="AD199" s="346"/>
      <c r="AG199" s="346"/>
      <c r="AH199" s="346"/>
      <c r="AK199" s="346"/>
      <c r="AL199" s="346"/>
      <c r="AO199" s="346"/>
      <c r="AP199" s="346"/>
      <c r="AS199" s="346"/>
      <c r="AT199" s="346"/>
      <c r="AW199" s="346"/>
      <c r="AX199" s="346"/>
      <c r="BA199" s="346"/>
      <c r="BB199" s="346"/>
    </row>
    <row r="200" spans="1:54" s="344" customFormat="1" x14ac:dyDescent="0.25">
      <c r="A200" s="458"/>
      <c r="B200" s="435">
        <v>154</v>
      </c>
      <c r="C200" s="436" t="str">
        <v>Монтаж Корпуса щита этажного</v>
      </c>
      <c r="D200" s="435" t="str">
        <v>шт</v>
      </c>
      <c r="E200" s="435">
        <v>12</v>
      </c>
      <c r="F200" s="453"/>
      <c r="G200" s="453"/>
      <c r="H200" s="541">
        <v>12</v>
      </c>
      <c r="I200" s="455"/>
      <c r="J200" s="455"/>
      <c r="K200" s="455"/>
      <c r="L200" s="455"/>
      <c r="M200" s="455"/>
      <c r="N200" s="455"/>
      <c r="Q200" s="345">
        <f t="shared" si="4"/>
        <v>0</v>
      </c>
      <c r="R200" s="345"/>
      <c r="S200" s="389"/>
      <c r="T200" s="389"/>
      <c r="U200" s="346"/>
      <c r="V200" s="346"/>
      <c r="W200" s="389"/>
      <c r="X200" s="389"/>
      <c r="Y200" s="346"/>
      <c r="Z200" s="346"/>
      <c r="AA200" s="389"/>
      <c r="AB200" s="389"/>
      <c r="AC200" s="346"/>
      <c r="AD200" s="346"/>
      <c r="AE200" s="389"/>
      <c r="AF200" s="389"/>
      <c r="AG200" s="346"/>
      <c r="AH200" s="346"/>
      <c r="AI200" s="389"/>
      <c r="AJ200" s="389"/>
      <c r="AK200" s="346"/>
      <c r="AL200" s="346"/>
      <c r="AM200" s="389"/>
      <c r="AN200" s="389"/>
      <c r="AO200" s="346"/>
      <c r="AP200" s="346"/>
      <c r="AQ200" s="389"/>
      <c r="AR200" s="389"/>
      <c r="AS200" s="346"/>
      <c r="AT200" s="346"/>
      <c r="AU200" s="389"/>
      <c r="AV200" s="389"/>
      <c r="AW200" s="346"/>
      <c r="AX200" s="346"/>
      <c r="AY200" s="389"/>
      <c r="AZ200" s="389"/>
      <c r="BA200" s="346"/>
      <c r="BB200" s="346"/>
    </row>
    <row r="201" spans="1:54" x14ac:dyDescent="0.25">
      <c r="A201" s="458"/>
      <c r="B201" s="435">
        <v>155</v>
      </c>
      <c r="C201" s="436" t="str">
        <v>Панель из листовой стали 330х980</v>
      </c>
      <c r="D201" s="435" t="str">
        <v>шт</v>
      </c>
      <c r="E201" s="435">
        <v>12</v>
      </c>
      <c r="F201" s="453"/>
      <c r="G201" s="453"/>
      <c r="H201" s="541">
        <v>12</v>
      </c>
      <c r="I201" s="455"/>
      <c r="J201" s="455"/>
      <c r="K201" s="455"/>
      <c r="L201" s="455"/>
      <c r="M201" s="455"/>
      <c r="N201" s="455"/>
      <c r="Q201" s="345">
        <f t="shared" si="4"/>
        <v>0</v>
      </c>
      <c r="U201" s="346"/>
      <c r="V201" s="346"/>
      <c r="Y201" s="346"/>
      <c r="Z201" s="346"/>
      <c r="AC201" s="346"/>
      <c r="AD201" s="346"/>
      <c r="AG201" s="346"/>
      <c r="AH201" s="346"/>
      <c r="AK201" s="346"/>
      <c r="AL201" s="346"/>
      <c r="AO201" s="346"/>
      <c r="AP201" s="346"/>
      <c r="AS201" s="346"/>
      <c r="AT201" s="346"/>
      <c r="AW201" s="346"/>
      <c r="AX201" s="346"/>
      <c r="BA201" s="346"/>
      <c r="BB201" s="346"/>
    </row>
    <row r="202" spans="1:54" x14ac:dyDescent="0.25">
      <c r="A202" s="458"/>
      <c r="B202" s="435">
        <v>156</v>
      </c>
      <c r="C202" s="436" t="str">
        <v>Монтаж панели</v>
      </c>
      <c r="D202" s="435" t="str">
        <v>шт</v>
      </c>
      <c r="E202" s="435">
        <v>12</v>
      </c>
      <c r="F202" s="453"/>
      <c r="G202" s="453"/>
      <c r="H202" s="541">
        <v>12</v>
      </c>
      <c r="I202" s="455"/>
      <c r="J202" s="455"/>
      <c r="K202" s="455"/>
      <c r="L202" s="455"/>
      <c r="M202" s="455"/>
      <c r="N202" s="455"/>
      <c r="Q202" s="345">
        <f t="shared" si="4"/>
        <v>0</v>
      </c>
      <c r="U202" s="346"/>
      <c r="V202" s="346"/>
      <c r="Y202" s="346"/>
      <c r="Z202" s="346"/>
      <c r="AC202" s="346"/>
      <c r="AD202" s="346"/>
      <c r="AG202" s="346"/>
      <c r="AH202" s="346"/>
      <c r="AK202" s="346"/>
      <c r="AL202" s="346"/>
      <c r="AO202" s="346"/>
      <c r="AP202" s="346"/>
      <c r="AS202" s="346"/>
      <c r="AT202" s="346"/>
      <c r="AW202" s="346"/>
      <c r="AX202" s="346"/>
      <c r="BA202" s="346"/>
      <c r="BB202" s="346"/>
    </row>
    <row r="203" spans="1:54" x14ac:dyDescent="0.25">
      <c r="A203" s="458"/>
      <c r="B203" s="435">
        <v>0</v>
      </c>
      <c r="C203" s="436" t="str">
        <v>Щит этажный на 1 квартиру состоит (на 1 ЩЭ):</v>
      </c>
      <c r="D203" s="435">
        <v>0</v>
      </c>
      <c r="E203" s="435">
        <v>0</v>
      </c>
      <c r="F203" s="453"/>
      <c r="G203" s="453"/>
      <c r="H203" s="541"/>
      <c r="I203" s="455"/>
      <c r="J203" s="455"/>
      <c r="K203" s="455"/>
      <c r="L203" s="455"/>
      <c r="M203" s="455"/>
      <c r="N203" s="455"/>
      <c r="Q203" s="345">
        <f t="shared" si="4"/>
        <v>0</v>
      </c>
      <c r="U203" s="346"/>
      <c r="V203" s="346"/>
      <c r="Y203" s="346"/>
      <c r="Z203" s="346"/>
      <c r="AC203" s="346"/>
      <c r="AD203" s="346"/>
      <c r="AG203" s="346"/>
      <c r="AH203" s="346"/>
      <c r="AK203" s="346"/>
      <c r="AL203" s="346"/>
      <c r="AO203" s="346"/>
      <c r="AP203" s="346"/>
      <c r="AS203" s="346"/>
      <c r="AT203" s="346"/>
      <c r="AW203" s="346"/>
      <c r="AX203" s="346"/>
      <c r="BA203" s="346"/>
      <c r="BB203" s="346"/>
    </row>
    <row r="204" spans="1:54" ht="30" x14ac:dyDescent="0.25">
      <c r="A204" s="458"/>
      <c r="B204" s="435">
        <v>157</v>
      </c>
      <c r="C204" s="436" t="str">
        <v>Выключатель автоматический двухполюсный 50А С ВА47-29 4.5кА (MVA20-2-050-C)</v>
      </c>
      <c r="D204" s="435" t="str">
        <v>шт</v>
      </c>
      <c r="E204" s="435">
        <v>1</v>
      </c>
      <c r="F204" s="453"/>
      <c r="G204" s="453"/>
      <c r="H204" s="541"/>
      <c r="I204" s="455"/>
      <c r="J204" s="455"/>
      <c r="K204" s="455"/>
      <c r="L204" s="455"/>
      <c r="M204" s="455"/>
      <c r="N204" s="455"/>
      <c r="Q204" s="345">
        <f t="shared" si="4"/>
        <v>1</v>
      </c>
      <c r="U204" s="346"/>
      <c r="V204" s="346"/>
      <c r="Y204" s="346"/>
      <c r="Z204" s="346"/>
      <c r="AC204" s="346"/>
      <c r="AD204" s="346"/>
      <c r="AG204" s="346"/>
      <c r="AH204" s="346"/>
      <c r="AK204" s="346"/>
      <c r="AL204" s="346"/>
      <c r="AO204" s="346"/>
      <c r="AP204" s="346"/>
      <c r="AS204" s="346"/>
      <c r="AT204" s="346"/>
      <c r="AW204" s="346"/>
      <c r="AX204" s="346"/>
      <c r="BA204" s="346"/>
      <c r="BB204" s="346"/>
    </row>
    <row r="205" spans="1:54" ht="30" x14ac:dyDescent="0.25">
      <c r="A205" s="458"/>
      <c r="B205" s="435">
        <v>158</v>
      </c>
      <c r="C205" s="436" t="str">
        <v>Сжим ответвительный У-859 м50-70/о4-35 (У-859МУ3)</v>
      </c>
      <c r="D205" s="435" t="str">
        <v>шт</v>
      </c>
      <c r="E205" s="435">
        <v>3</v>
      </c>
      <c r="F205" s="453"/>
      <c r="G205" s="453"/>
      <c r="H205" s="541"/>
      <c r="I205" s="455"/>
      <c r="J205" s="455"/>
      <c r="K205" s="455"/>
      <c r="L205" s="455"/>
      <c r="M205" s="455"/>
      <c r="N205" s="455"/>
      <c r="Q205" s="345">
        <f t="shared" si="4"/>
        <v>3</v>
      </c>
      <c r="U205" s="346"/>
      <c r="V205" s="346"/>
      <c r="Y205" s="346"/>
      <c r="Z205" s="346"/>
      <c r="AC205" s="346"/>
      <c r="AD205" s="346"/>
      <c r="AG205" s="346"/>
      <c r="AH205" s="346"/>
      <c r="AK205" s="346"/>
      <c r="AL205" s="346"/>
      <c r="AO205" s="346"/>
      <c r="AP205" s="346"/>
      <c r="AS205" s="346"/>
      <c r="AT205" s="346"/>
      <c r="AW205" s="346"/>
      <c r="AX205" s="346"/>
      <c r="BA205" s="346"/>
      <c r="BB205" s="346"/>
    </row>
    <row r="206" spans="1:54" x14ac:dyDescent="0.25">
      <c r="A206" s="458"/>
      <c r="B206" s="435">
        <v>159</v>
      </c>
      <c r="C206" s="436" t="str">
        <v>Расключение щита этажного ЩЭ</v>
      </c>
      <c r="D206" s="435" t="str">
        <v>шт</v>
      </c>
      <c r="E206" s="435">
        <v>1</v>
      </c>
      <c r="F206" s="453"/>
      <c r="G206" s="453"/>
      <c r="H206" s="541"/>
      <c r="I206" s="455"/>
      <c r="J206" s="455"/>
      <c r="K206" s="455"/>
      <c r="L206" s="455"/>
      <c r="M206" s="455"/>
      <c r="N206" s="455"/>
      <c r="Q206" s="345">
        <f t="shared" si="4"/>
        <v>1</v>
      </c>
      <c r="U206" s="346"/>
      <c r="V206" s="346"/>
      <c r="Y206" s="346"/>
      <c r="Z206" s="346"/>
      <c r="AC206" s="346"/>
      <c r="AD206" s="346"/>
      <c r="AG206" s="346"/>
      <c r="AH206" s="346"/>
      <c r="AK206" s="346"/>
      <c r="AL206" s="346"/>
      <c r="AO206" s="346"/>
      <c r="AP206" s="346"/>
      <c r="AS206" s="346"/>
      <c r="AT206" s="346"/>
      <c r="AW206" s="346"/>
      <c r="AX206" s="346"/>
      <c r="BA206" s="346"/>
      <c r="BB206" s="346"/>
    </row>
    <row r="207" spans="1:54" x14ac:dyDescent="0.25">
      <c r="A207" s="458"/>
      <c r="B207" s="435">
        <v>0</v>
      </c>
      <c r="C207" s="436" t="str">
        <v>Щит этажный на 3 квартиры состоит (на 3 ЩЭ):</v>
      </c>
      <c r="D207" s="435">
        <v>0</v>
      </c>
      <c r="E207" s="435">
        <v>0</v>
      </c>
      <c r="F207" s="453"/>
      <c r="G207" s="453"/>
      <c r="H207" s="541"/>
      <c r="I207" s="455"/>
      <c r="J207" s="455"/>
      <c r="K207" s="455"/>
      <c r="L207" s="455"/>
      <c r="M207" s="455"/>
      <c r="N207" s="455"/>
      <c r="Q207" s="345">
        <f t="shared" si="4"/>
        <v>0</v>
      </c>
      <c r="U207" s="346"/>
      <c r="V207" s="346"/>
      <c r="Y207" s="346"/>
      <c r="Z207" s="346"/>
      <c r="AC207" s="346"/>
      <c r="AD207" s="346"/>
      <c r="AG207" s="346"/>
      <c r="AH207" s="346"/>
      <c r="AK207" s="346"/>
      <c r="AL207" s="346"/>
      <c r="AO207" s="346"/>
      <c r="AP207" s="346"/>
      <c r="AS207" s="346"/>
      <c r="AT207" s="346"/>
      <c r="AW207" s="346"/>
      <c r="AX207" s="346"/>
      <c r="BA207" s="346"/>
      <c r="BB207" s="346"/>
    </row>
    <row r="208" spans="1:54" ht="30" x14ac:dyDescent="0.25">
      <c r="A208" s="458"/>
      <c r="B208" s="435">
        <v>160</v>
      </c>
      <c r="C208" s="436" t="str">
        <v>Выключатель автоматический двухполюсный 50А С ВА47-29 4.5кА (MVA20-2-050-C)</v>
      </c>
      <c r="D208" s="435" t="str">
        <v>шт</v>
      </c>
      <c r="E208" s="435">
        <v>9</v>
      </c>
      <c r="F208" s="453"/>
      <c r="G208" s="453"/>
      <c r="H208" s="541"/>
      <c r="I208" s="455"/>
      <c r="J208" s="455"/>
      <c r="K208" s="455"/>
      <c r="L208" s="455"/>
      <c r="M208" s="455"/>
      <c r="N208" s="455"/>
      <c r="Q208" s="345">
        <f t="shared" si="4"/>
        <v>9</v>
      </c>
      <c r="U208" s="346"/>
      <c r="V208" s="346"/>
      <c r="Y208" s="346"/>
      <c r="Z208" s="346"/>
      <c r="AC208" s="346"/>
      <c r="AD208" s="346"/>
      <c r="AG208" s="346"/>
      <c r="AH208" s="346"/>
      <c r="AK208" s="346"/>
      <c r="AL208" s="346"/>
      <c r="AO208" s="346"/>
      <c r="AP208" s="346"/>
      <c r="AS208" s="346"/>
      <c r="AT208" s="346"/>
      <c r="AW208" s="346"/>
      <c r="AX208" s="346"/>
      <c r="BA208" s="346"/>
      <c r="BB208" s="346"/>
    </row>
    <row r="209" spans="1:54" ht="30" x14ac:dyDescent="0.25">
      <c r="A209" s="458"/>
      <c r="B209" s="435">
        <v>161</v>
      </c>
      <c r="C209" s="436" t="str">
        <v>Сжим ответвительный У-859 м50-70/о4-35 (У-859МУ3)</v>
      </c>
      <c r="D209" s="435" t="str">
        <v>шт</v>
      </c>
      <c r="E209" s="435">
        <v>15</v>
      </c>
      <c r="F209" s="453"/>
      <c r="G209" s="453"/>
      <c r="H209" s="541"/>
      <c r="I209" s="455"/>
      <c r="J209" s="455"/>
      <c r="K209" s="455"/>
      <c r="L209" s="455"/>
      <c r="M209" s="455"/>
      <c r="N209" s="455"/>
      <c r="Q209" s="345">
        <f t="shared" si="4"/>
        <v>15</v>
      </c>
      <c r="U209" s="346"/>
      <c r="V209" s="346"/>
      <c r="Y209" s="346"/>
      <c r="Z209" s="346"/>
      <c r="AC209" s="346"/>
      <c r="AD209" s="346"/>
      <c r="AG209" s="346"/>
      <c r="AH209" s="346"/>
      <c r="AK209" s="346"/>
      <c r="AL209" s="346"/>
      <c r="AO209" s="346"/>
      <c r="AP209" s="346"/>
      <c r="AS209" s="346"/>
      <c r="AT209" s="346"/>
      <c r="AW209" s="346"/>
      <c r="AX209" s="346"/>
      <c r="BA209" s="346"/>
      <c r="BB209" s="346"/>
    </row>
    <row r="210" spans="1:54" s="344" customFormat="1" x14ac:dyDescent="0.25">
      <c r="A210" s="458"/>
      <c r="B210" s="435">
        <v>162</v>
      </c>
      <c r="C210" s="436" t="str">
        <v>Расключение щита этажного ЩЭ</v>
      </c>
      <c r="D210" s="435" t="str">
        <v>шт</v>
      </c>
      <c r="E210" s="435">
        <v>3</v>
      </c>
      <c r="F210" s="453"/>
      <c r="G210" s="453"/>
      <c r="H210" s="541"/>
      <c r="I210" s="455"/>
      <c r="J210" s="455"/>
      <c r="K210" s="455"/>
      <c r="L210" s="455"/>
      <c r="M210" s="455"/>
      <c r="N210" s="455"/>
      <c r="Q210" s="345">
        <f t="shared" si="4"/>
        <v>3</v>
      </c>
      <c r="R210" s="345"/>
      <c r="S210" s="389"/>
      <c r="T210" s="389"/>
      <c r="U210" s="346"/>
      <c r="V210" s="346"/>
      <c r="W210" s="389"/>
      <c r="X210" s="389"/>
      <c r="Y210" s="346"/>
      <c r="Z210" s="346"/>
      <c r="AA210" s="389"/>
      <c r="AB210" s="389"/>
      <c r="AC210" s="346"/>
      <c r="AD210" s="346"/>
      <c r="AE210" s="389"/>
      <c r="AF210" s="389"/>
      <c r="AG210" s="346"/>
      <c r="AH210" s="346"/>
      <c r="AI210" s="389"/>
      <c r="AJ210" s="389"/>
      <c r="AK210" s="346"/>
      <c r="AL210" s="346"/>
      <c r="AM210" s="389"/>
      <c r="AN210" s="389"/>
      <c r="AO210" s="346"/>
      <c r="AP210" s="346"/>
      <c r="AQ210" s="389"/>
      <c r="AR210" s="389"/>
      <c r="AS210" s="346"/>
      <c r="AT210" s="346"/>
      <c r="AU210" s="389"/>
      <c r="AV210" s="389"/>
      <c r="AW210" s="346"/>
      <c r="AX210" s="346"/>
      <c r="AY210" s="389"/>
      <c r="AZ210" s="389"/>
      <c r="BA210" s="346"/>
      <c r="BB210" s="346"/>
    </row>
    <row r="211" spans="1:54" x14ac:dyDescent="0.25">
      <c r="A211" s="458"/>
      <c r="B211" s="435">
        <v>0</v>
      </c>
      <c r="C211" s="436" t="str">
        <v>Щит этажный на 4 квартиры состоит (на 8 ЩЭ):</v>
      </c>
      <c r="D211" s="435">
        <v>0</v>
      </c>
      <c r="E211" s="435">
        <v>0</v>
      </c>
      <c r="F211" s="453"/>
      <c r="G211" s="453"/>
      <c r="H211" s="541"/>
      <c r="I211" s="455"/>
      <c r="J211" s="455"/>
      <c r="K211" s="455"/>
      <c r="L211" s="455"/>
      <c r="M211" s="455"/>
      <c r="N211" s="455"/>
      <c r="Q211" s="345">
        <f t="shared" si="4"/>
        <v>0</v>
      </c>
      <c r="U211" s="346"/>
      <c r="V211" s="346"/>
      <c r="Y211" s="346"/>
      <c r="Z211" s="346"/>
      <c r="AC211" s="346"/>
      <c r="AD211" s="346"/>
      <c r="AG211" s="346"/>
      <c r="AH211" s="346"/>
      <c r="AK211" s="346"/>
      <c r="AL211" s="346"/>
      <c r="AO211" s="346"/>
      <c r="AP211" s="346"/>
      <c r="AS211" s="346"/>
      <c r="AT211" s="346"/>
      <c r="AW211" s="346"/>
      <c r="AX211" s="346"/>
      <c r="BA211" s="346"/>
      <c r="BB211" s="346"/>
    </row>
    <row r="212" spans="1:54" ht="30" x14ac:dyDescent="0.25">
      <c r="A212" s="458"/>
      <c r="B212" s="435">
        <v>163</v>
      </c>
      <c r="C212" s="436" t="str">
        <v>Выключатель автоматический двухполюсный 50А С ВА47-29 4.5кА (MVA20-2-050-C)</v>
      </c>
      <c r="D212" s="435" t="str">
        <v>шт</v>
      </c>
      <c r="E212" s="435">
        <v>32</v>
      </c>
      <c r="F212" s="453"/>
      <c r="G212" s="453"/>
      <c r="H212" s="541"/>
      <c r="I212" s="455"/>
      <c r="J212" s="455"/>
      <c r="K212" s="455"/>
      <c r="L212" s="455"/>
      <c r="M212" s="455"/>
      <c r="N212" s="455"/>
      <c r="Q212" s="345">
        <f t="shared" si="4"/>
        <v>32</v>
      </c>
      <c r="U212" s="346"/>
      <c r="V212" s="346"/>
      <c r="Y212" s="346"/>
      <c r="Z212" s="346"/>
      <c r="AC212" s="346"/>
      <c r="AD212" s="346"/>
      <c r="AG212" s="346"/>
      <c r="AH212" s="346"/>
      <c r="AK212" s="346"/>
      <c r="AL212" s="346"/>
      <c r="AO212" s="346"/>
      <c r="AP212" s="346"/>
      <c r="AS212" s="346"/>
      <c r="AT212" s="346"/>
      <c r="AW212" s="346"/>
      <c r="AX212" s="346"/>
      <c r="BA212" s="346"/>
      <c r="BB212" s="346"/>
    </row>
    <row r="213" spans="1:54" ht="30" x14ac:dyDescent="0.25">
      <c r="A213" s="458"/>
      <c r="B213" s="435">
        <v>164</v>
      </c>
      <c r="C213" s="436" t="str">
        <v>Сжим ответвительный У-859 м50-70/о4-35 (У-859МУ3)</v>
      </c>
      <c r="D213" s="435" t="str">
        <v>шт</v>
      </c>
      <c r="E213" s="435">
        <v>40</v>
      </c>
      <c r="F213" s="453"/>
      <c r="G213" s="453"/>
      <c r="H213" s="541"/>
      <c r="I213" s="455"/>
      <c r="J213" s="455"/>
      <c r="K213" s="455"/>
      <c r="L213" s="455"/>
      <c r="M213" s="455"/>
      <c r="N213" s="455"/>
      <c r="Q213" s="345">
        <f t="shared" si="4"/>
        <v>40</v>
      </c>
      <c r="U213" s="346"/>
      <c r="V213" s="346"/>
      <c r="Y213" s="346"/>
      <c r="Z213" s="346"/>
      <c r="AC213" s="346"/>
      <c r="AD213" s="346"/>
      <c r="AG213" s="346"/>
      <c r="AH213" s="346"/>
      <c r="AK213" s="346"/>
      <c r="AL213" s="346"/>
      <c r="AO213" s="346"/>
      <c r="AP213" s="346"/>
      <c r="AS213" s="346"/>
      <c r="AT213" s="346"/>
      <c r="AW213" s="346"/>
      <c r="AX213" s="346"/>
      <c r="BA213" s="346"/>
      <c r="BB213" s="346"/>
    </row>
    <row r="214" spans="1:54" ht="30" x14ac:dyDescent="0.25">
      <c r="A214" s="458"/>
      <c r="B214" s="435">
        <v>165</v>
      </c>
      <c r="C214" s="436" t="str">
        <v>Розетка на DIN-рейку с заземлением контактов РАр 10-3-ОП</v>
      </c>
      <c r="D214" s="435" t="str">
        <v>шт</v>
      </c>
      <c r="E214" s="435">
        <v>4</v>
      </c>
      <c r="F214" s="453"/>
      <c r="G214" s="453"/>
      <c r="H214" s="541"/>
      <c r="I214" s="455"/>
      <c r="J214" s="455"/>
      <c r="K214" s="455"/>
      <c r="L214" s="455"/>
      <c r="M214" s="455"/>
      <c r="N214" s="455"/>
      <c r="Q214" s="345">
        <f t="shared" si="4"/>
        <v>4</v>
      </c>
      <c r="U214" s="346"/>
      <c r="V214" s="346"/>
      <c r="Y214" s="346"/>
      <c r="Z214" s="346"/>
      <c r="AC214" s="346"/>
      <c r="AD214" s="346"/>
      <c r="AG214" s="346"/>
      <c r="AH214" s="346"/>
      <c r="AK214" s="346"/>
      <c r="AL214" s="346"/>
      <c r="AO214" s="346"/>
      <c r="AP214" s="346"/>
      <c r="AS214" s="346"/>
      <c r="AT214" s="346"/>
      <c r="AW214" s="346"/>
      <c r="AX214" s="346"/>
      <c r="BA214" s="346"/>
      <c r="BB214" s="346"/>
    </row>
    <row r="215" spans="1:54" x14ac:dyDescent="0.25">
      <c r="A215" s="458"/>
      <c r="B215" s="435">
        <v>166</v>
      </c>
      <c r="C215" s="436" t="str">
        <v>Расключение щита этажного ЩЭ</v>
      </c>
      <c r="D215" s="435" t="str">
        <v>шт</v>
      </c>
      <c r="E215" s="435">
        <v>8</v>
      </c>
      <c r="F215" s="453"/>
      <c r="G215" s="453"/>
      <c r="H215" s="541"/>
      <c r="I215" s="455"/>
      <c r="J215" s="455"/>
      <c r="K215" s="455"/>
      <c r="L215" s="455"/>
      <c r="M215" s="455"/>
      <c r="N215" s="455"/>
      <c r="Q215" s="345">
        <f t="shared" si="4"/>
        <v>8</v>
      </c>
      <c r="U215" s="346"/>
      <c r="V215" s="346"/>
      <c r="Y215" s="346"/>
      <c r="Z215" s="346"/>
      <c r="AC215" s="346"/>
      <c r="AD215" s="346"/>
      <c r="AG215" s="346"/>
      <c r="AH215" s="346"/>
      <c r="AK215" s="346"/>
      <c r="AL215" s="346"/>
      <c r="AO215" s="346"/>
      <c r="AP215" s="346"/>
      <c r="AS215" s="346"/>
      <c r="AT215" s="346"/>
      <c r="AW215" s="346"/>
      <c r="AX215" s="346"/>
      <c r="BA215" s="346"/>
      <c r="BB215" s="346"/>
    </row>
    <row r="216" spans="1:54" x14ac:dyDescent="0.25">
      <c r="A216" s="458"/>
      <c r="B216" s="435">
        <v>0</v>
      </c>
      <c r="C216" s="436" t="str">
        <v>2.Светотехническая продукция</v>
      </c>
      <c r="D216" s="435">
        <v>0</v>
      </c>
      <c r="E216" s="435">
        <v>0</v>
      </c>
      <c r="F216" s="453"/>
      <c r="G216" s="453"/>
      <c r="H216" s="541"/>
      <c r="I216" s="455"/>
      <c r="J216" s="455"/>
      <c r="K216" s="455"/>
      <c r="L216" s="455"/>
      <c r="M216" s="455"/>
      <c r="N216" s="455"/>
      <c r="Q216" s="345">
        <f t="shared" si="4"/>
        <v>0</v>
      </c>
      <c r="U216" s="346"/>
      <c r="V216" s="346"/>
      <c r="Y216" s="346"/>
      <c r="Z216" s="346"/>
      <c r="AC216" s="346"/>
      <c r="AD216" s="346"/>
      <c r="AG216" s="346"/>
      <c r="AH216" s="346"/>
      <c r="AK216" s="346"/>
      <c r="AL216" s="346"/>
      <c r="AO216" s="346"/>
      <c r="AP216" s="346"/>
      <c r="AS216" s="346"/>
      <c r="AT216" s="346"/>
      <c r="AW216" s="346"/>
      <c r="AX216" s="346"/>
      <c r="BA216" s="346"/>
      <c r="BB216" s="346"/>
    </row>
    <row r="217" spans="1:54" x14ac:dyDescent="0.25">
      <c r="A217" s="458"/>
      <c r="B217" s="435">
        <v>167</v>
      </c>
      <c r="C217" s="436" t="str">
        <v>Патрон подвесной Е27 пластик белый</v>
      </c>
      <c r="D217" s="435" t="str">
        <v>шт</v>
      </c>
      <c r="E217" s="435">
        <v>231</v>
      </c>
      <c r="F217" s="453"/>
      <c r="G217" s="453"/>
      <c r="H217" s="541"/>
      <c r="I217" s="455"/>
      <c r="J217" s="455"/>
      <c r="K217" s="455"/>
      <c r="L217" s="455"/>
      <c r="M217" s="455"/>
      <c r="N217" s="455"/>
      <c r="Q217" s="345">
        <f t="shared" si="4"/>
        <v>231</v>
      </c>
      <c r="U217" s="346"/>
      <c r="V217" s="346"/>
      <c r="Y217" s="346"/>
      <c r="Z217" s="346"/>
      <c r="AC217" s="346"/>
      <c r="AD217" s="346"/>
      <c r="AG217" s="346"/>
      <c r="AH217" s="346"/>
      <c r="AK217" s="346"/>
      <c r="AL217" s="346"/>
      <c r="AO217" s="346"/>
      <c r="AP217" s="346"/>
      <c r="AS217" s="346"/>
      <c r="AT217" s="346"/>
      <c r="AW217" s="346"/>
      <c r="AX217" s="346"/>
      <c r="BA217" s="346"/>
      <c r="BB217" s="346"/>
    </row>
    <row r="218" spans="1:54" x14ac:dyDescent="0.25">
      <c r="A218" s="458"/>
      <c r="B218" s="435">
        <v>168</v>
      </c>
      <c r="C218" s="436" t="str">
        <v>Подключение подвесного патрона</v>
      </c>
      <c r="D218" s="435" t="str">
        <v>шт</v>
      </c>
      <c r="E218" s="435">
        <v>231</v>
      </c>
      <c r="F218" s="453"/>
      <c r="G218" s="453"/>
      <c r="H218" s="541"/>
      <c r="I218" s="455"/>
      <c r="J218" s="455"/>
      <c r="K218" s="455"/>
      <c r="L218" s="455"/>
      <c r="M218" s="455"/>
      <c r="N218" s="455"/>
      <c r="Q218" s="345">
        <f t="shared" si="4"/>
        <v>231</v>
      </c>
      <c r="U218" s="346"/>
      <c r="V218" s="346"/>
      <c r="Y218" s="346"/>
      <c r="Z218" s="346"/>
      <c r="AC218" s="346"/>
      <c r="AD218" s="346"/>
      <c r="AG218" s="346"/>
      <c r="AH218" s="346"/>
      <c r="AK218" s="346"/>
      <c r="AL218" s="346"/>
      <c r="AO218" s="346"/>
      <c r="AP218" s="346"/>
      <c r="AS218" s="346"/>
      <c r="AT218" s="346"/>
      <c r="AW218" s="346"/>
      <c r="AX218" s="346"/>
      <c r="BA218" s="346"/>
      <c r="BB218" s="346"/>
    </row>
    <row r="219" spans="1:54" s="344" customFormat="1" x14ac:dyDescent="0.25">
      <c r="A219" s="458"/>
      <c r="B219" s="435">
        <v>169</v>
      </c>
      <c r="C219" s="436" t="str">
        <v>Лампа светодиодная LED 11вт E27 белый ECO</v>
      </c>
      <c r="D219" s="435" t="str">
        <v>шт</v>
      </c>
      <c r="E219" s="435">
        <v>231</v>
      </c>
      <c r="F219" s="453"/>
      <c r="G219" s="453"/>
      <c r="H219" s="541"/>
      <c r="I219" s="455"/>
      <c r="J219" s="455"/>
      <c r="K219" s="455"/>
      <c r="L219" s="455"/>
      <c r="M219" s="455"/>
      <c r="N219" s="455"/>
      <c r="Q219" s="345">
        <f t="shared" si="4"/>
        <v>231</v>
      </c>
      <c r="R219" s="345"/>
      <c r="S219" s="389"/>
      <c r="T219" s="389"/>
      <c r="U219" s="346"/>
      <c r="V219" s="346"/>
      <c r="W219" s="389"/>
      <c r="X219" s="389"/>
      <c r="Y219" s="346"/>
      <c r="Z219" s="346"/>
      <c r="AA219" s="389"/>
      <c r="AB219" s="389"/>
      <c r="AC219" s="346"/>
      <c r="AD219" s="346"/>
      <c r="AE219" s="389"/>
      <c r="AF219" s="389"/>
      <c r="AG219" s="346"/>
      <c r="AH219" s="346"/>
      <c r="AI219" s="389"/>
      <c r="AJ219" s="389"/>
      <c r="AK219" s="346"/>
      <c r="AL219" s="346"/>
      <c r="AM219" s="389"/>
      <c r="AN219" s="389"/>
      <c r="AO219" s="346"/>
      <c r="AP219" s="346"/>
      <c r="AQ219" s="389"/>
      <c r="AR219" s="389"/>
      <c r="AS219" s="346"/>
      <c r="AT219" s="346"/>
      <c r="AU219" s="389"/>
      <c r="AV219" s="389"/>
      <c r="AW219" s="346"/>
      <c r="AX219" s="346"/>
      <c r="AY219" s="389"/>
      <c r="AZ219" s="389"/>
      <c r="BA219" s="346"/>
      <c r="BB219" s="346"/>
    </row>
    <row r="220" spans="1:54" ht="45" x14ac:dyDescent="0.25">
      <c r="A220" s="458"/>
      <c r="B220" s="435">
        <v>170</v>
      </c>
      <c r="C220" s="436" t="str">
        <v>358882 STREET NT22 396 черный Светильник ландшафтный светодиодный IP54 LED 4000К 18W 220V OPAL пластиковый корпус</v>
      </c>
      <c r="D220" s="435" t="str">
        <v>шт</v>
      </c>
      <c r="E220" s="435">
        <v>6</v>
      </c>
      <c r="F220" s="453"/>
      <c r="G220" s="453"/>
      <c r="H220" s="541"/>
      <c r="I220" s="455"/>
      <c r="J220" s="455"/>
      <c r="K220" s="455"/>
      <c r="L220" s="455"/>
      <c r="M220" s="455"/>
      <c r="N220" s="455"/>
      <c r="Q220" s="345">
        <f t="shared" si="4"/>
        <v>6</v>
      </c>
      <c r="U220" s="346"/>
      <c r="V220" s="346"/>
      <c r="Y220" s="346"/>
      <c r="Z220" s="346"/>
      <c r="AC220" s="346"/>
      <c r="AD220" s="346"/>
      <c r="AG220" s="346"/>
      <c r="AH220" s="346"/>
      <c r="AK220" s="346"/>
      <c r="AL220" s="346"/>
      <c r="AO220" s="346"/>
      <c r="AP220" s="346"/>
      <c r="AS220" s="346"/>
      <c r="AT220" s="346"/>
      <c r="AW220" s="346"/>
      <c r="AX220" s="346"/>
      <c r="BA220" s="346"/>
      <c r="BB220" s="346"/>
    </row>
    <row r="221" spans="1:54" x14ac:dyDescent="0.25">
      <c r="A221" s="458"/>
      <c r="B221" s="435">
        <v>171</v>
      </c>
      <c r="C221" s="436" t="str">
        <v>Монтаж и подключение накладного светильника</v>
      </c>
      <c r="D221" s="435" t="str">
        <v>шт</v>
      </c>
      <c r="E221" s="435">
        <v>6</v>
      </c>
      <c r="F221" s="453"/>
      <c r="G221" s="453"/>
      <c r="H221" s="541"/>
      <c r="I221" s="455"/>
      <c r="J221" s="455"/>
      <c r="K221" s="455"/>
      <c r="L221" s="455"/>
      <c r="M221" s="455"/>
      <c r="N221" s="455"/>
      <c r="Q221" s="345">
        <f t="shared" si="4"/>
        <v>6</v>
      </c>
      <c r="U221" s="346"/>
      <c r="V221" s="346"/>
      <c r="Y221" s="346"/>
      <c r="Z221" s="346"/>
      <c r="AC221" s="346"/>
      <c r="AD221" s="346"/>
      <c r="AG221" s="346"/>
      <c r="AH221" s="346"/>
      <c r="AK221" s="346"/>
      <c r="AL221" s="346"/>
      <c r="AO221" s="346"/>
      <c r="AP221" s="346"/>
      <c r="AS221" s="346"/>
      <c r="AT221" s="346"/>
      <c r="AW221" s="346"/>
      <c r="AX221" s="346"/>
      <c r="BA221" s="346"/>
      <c r="BB221" s="346"/>
    </row>
    <row r="222" spans="1:54" x14ac:dyDescent="0.25">
      <c r="A222" s="458"/>
      <c r="B222" s="435">
        <v>172</v>
      </c>
      <c r="C222" s="436" t="str">
        <v>БРА Kink light мелисса 08438-2, 19(21)</v>
      </c>
      <c r="D222" s="435" t="str">
        <v>шт</v>
      </c>
      <c r="E222" s="435">
        <v>4</v>
      </c>
      <c r="F222" s="453"/>
      <c r="G222" s="453"/>
      <c r="H222" s="541"/>
      <c r="I222" s="455"/>
      <c r="J222" s="455"/>
      <c r="K222" s="455"/>
      <c r="L222" s="455"/>
      <c r="M222" s="455"/>
      <c r="N222" s="455"/>
      <c r="Q222" s="345">
        <f t="shared" si="4"/>
        <v>4</v>
      </c>
      <c r="U222" s="346"/>
      <c r="V222" s="346"/>
      <c r="Y222" s="346"/>
      <c r="Z222" s="346"/>
      <c r="AC222" s="346"/>
      <c r="AD222" s="346"/>
      <c r="AG222" s="346"/>
      <c r="AH222" s="346"/>
      <c r="AK222" s="346"/>
      <c r="AL222" s="346"/>
      <c r="AO222" s="346"/>
      <c r="AP222" s="346"/>
      <c r="AS222" s="346"/>
      <c r="AT222" s="346"/>
      <c r="AW222" s="346"/>
      <c r="AX222" s="346"/>
      <c r="BA222" s="346"/>
      <c r="BB222" s="346"/>
    </row>
    <row r="223" spans="1:54" x14ac:dyDescent="0.25">
      <c r="A223" s="458"/>
      <c r="B223" s="435">
        <v>173</v>
      </c>
      <c r="C223" s="436" t="str">
        <v>Бра настенная</v>
      </c>
      <c r="D223" s="435" t="str">
        <v>шт</v>
      </c>
      <c r="E223" s="435">
        <v>4</v>
      </c>
      <c r="F223" s="453"/>
      <c r="G223" s="453"/>
      <c r="H223" s="541"/>
      <c r="I223" s="455"/>
      <c r="J223" s="455"/>
      <c r="K223" s="455"/>
      <c r="L223" s="455"/>
      <c r="M223" s="455"/>
      <c r="N223" s="455"/>
      <c r="Q223" s="345">
        <f t="shared" si="4"/>
        <v>4</v>
      </c>
      <c r="U223" s="346"/>
      <c r="V223" s="346"/>
      <c r="Y223" s="346"/>
      <c r="Z223" s="346"/>
      <c r="AC223" s="346"/>
      <c r="AD223" s="346"/>
      <c r="AG223" s="346"/>
      <c r="AH223" s="346"/>
      <c r="AK223" s="346"/>
      <c r="AL223" s="346"/>
      <c r="AO223" s="346"/>
      <c r="AP223" s="346"/>
      <c r="AS223" s="346"/>
      <c r="AT223" s="346"/>
      <c r="AW223" s="346"/>
      <c r="AX223" s="346"/>
      <c r="BA223" s="346"/>
      <c r="BB223" s="346"/>
    </row>
    <row r="224" spans="1:54" ht="30" x14ac:dyDescent="0.25">
      <c r="A224" s="458"/>
      <c r="B224" s="435">
        <v>174</v>
      </c>
      <c r="C224" s="436" t="str">
        <v>Светильник светодиодный SPO-950-3-40K-018 18Вт 4000К 1890Лм IP40 595х180х40 матовый</v>
      </c>
      <c r="D224" s="435" t="str">
        <v>шт</v>
      </c>
      <c r="E224" s="435">
        <v>100</v>
      </c>
      <c r="F224" s="453"/>
      <c r="G224" s="453"/>
      <c r="H224" s="541"/>
      <c r="I224" s="455"/>
      <c r="J224" s="455"/>
      <c r="K224" s="455"/>
      <c r="L224" s="455"/>
      <c r="M224" s="455"/>
      <c r="N224" s="455"/>
      <c r="Q224" s="345">
        <f t="shared" si="4"/>
        <v>100</v>
      </c>
      <c r="U224" s="346"/>
      <c r="V224" s="346"/>
      <c r="Y224" s="346"/>
      <c r="Z224" s="346"/>
      <c r="AC224" s="346"/>
      <c r="AD224" s="346"/>
      <c r="AG224" s="346"/>
      <c r="AH224" s="346"/>
      <c r="AK224" s="346"/>
      <c r="AL224" s="346"/>
      <c r="AO224" s="346"/>
      <c r="AP224" s="346"/>
      <c r="AS224" s="346"/>
      <c r="AT224" s="346"/>
      <c r="AW224" s="346"/>
      <c r="AX224" s="346"/>
      <c r="BA224" s="346"/>
      <c r="BB224" s="346"/>
    </row>
    <row r="225" spans="1:54" x14ac:dyDescent="0.25">
      <c r="A225" s="458"/>
      <c r="B225" s="435">
        <v>175</v>
      </c>
      <c r="C225" s="436" t="str">
        <v>Монтаж и подключение светильника в армстронг</v>
      </c>
      <c r="D225" s="435" t="str">
        <v>шт</v>
      </c>
      <c r="E225" s="435">
        <v>100</v>
      </c>
      <c r="F225" s="453"/>
      <c r="G225" s="453"/>
      <c r="H225" s="541"/>
      <c r="I225" s="455"/>
      <c r="J225" s="455"/>
      <c r="K225" s="455"/>
      <c r="L225" s="455"/>
      <c r="M225" s="455"/>
      <c r="N225" s="455"/>
      <c r="Q225" s="345">
        <f t="shared" si="4"/>
        <v>100</v>
      </c>
      <c r="U225" s="346"/>
      <c r="V225" s="346"/>
      <c r="Y225" s="346"/>
      <c r="Z225" s="346"/>
      <c r="AC225" s="346"/>
      <c r="AD225" s="346"/>
      <c r="AG225" s="346"/>
      <c r="AH225" s="346"/>
      <c r="AK225" s="346"/>
      <c r="AL225" s="346"/>
      <c r="AO225" s="346"/>
      <c r="AP225" s="346"/>
      <c r="AS225" s="346"/>
      <c r="AT225" s="346"/>
      <c r="AW225" s="346"/>
      <c r="AX225" s="346"/>
      <c r="BA225" s="346"/>
      <c r="BB225" s="346"/>
    </row>
    <row r="226" spans="1:54" ht="30" x14ac:dyDescent="0.25">
      <c r="A226" s="458"/>
      <c r="B226" s="435">
        <v>176</v>
      </c>
      <c r="C226" s="436" t="str">
        <v>Датчик движения ИК встраиваемый 1200w 360 гр. 6м IP20 белый (SEN86 бел.)</v>
      </c>
      <c r="D226" s="435" t="str">
        <v>шт</v>
      </c>
      <c r="E226" s="435">
        <v>28</v>
      </c>
      <c r="F226" s="453"/>
      <c r="G226" s="453"/>
      <c r="H226" s="541"/>
      <c r="I226" s="455"/>
      <c r="J226" s="455"/>
      <c r="K226" s="455"/>
      <c r="L226" s="455"/>
      <c r="M226" s="455"/>
      <c r="N226" s="455"/>
      <c r="Q226" s="345">
        <f t="shared" si="4"/>
        <v>28</v>
      </c>
      <c r="U226" s="346"/>
      <c r="V226" s="346"/>
      <c r="Y226" s="346"/>
      <c r="Z226" s="346"/>
      <c r="AC226" s="346"/>
      <c r="AD226" s="346"/>
      <c r="AG226" s="346"/>
      <c r="AH226" s="346"/>
      <c r="AK226" s="346"/>
      <c r="AL226" s="346"/>
      <c r="AO226" s="346"/>
      <c r="AP226" s="346"/>
      <c r="AS226" s="346"/>
      <c r="AT226" s="346"/>
      <c r="AW226" s="346"/>
      <c r="AX226" s="346"/>
      <c r="BA226" s="346"/>
      <c r="BB226" s="346"/>
    </row>
    <row r="227" spans="1:54" x14ac:dyDescent="0.25">
      <c r="A227" s="458"/>
      <c r="B227" s="435">
        <v>177</v>
      </c>
      <c r="C227" s="436" t="str">
        <v xml:space="preserve">Монтаж и подключение датчика движения </v>
      </c>
      <c r="D227" s="435" t="str">
        <v>шт</v>
      </c>
      <c r="E227" s="435">
        <v>28</v>
      </c>
      <c r="F227" s="453"/>
      <c r="G227" s="453"/>
      <c r="H227" s="541"/>
      <c r="I227" s="455"/>
      <c r="J227" s="455"/>
      <c r="K227" s="455"/>
      <c r="L227" s="455"/>
      <c r="M227" s="455"/>
      <c r="N227" s="455"/>
      <c r="Q227" s="345">
        <f t="shared" ref="Q227:Q290" si="5">IFERROR(IF(SUM(F227:N227)&gt;E227,"Превышение",E227-SUM(F227:N227)),"-")</f>
        <v>28</v>
      </c>
      <c r="U227" s="346"/>
      <c r="V227" s="346"/>
      <c r="Y227" s="346"/>
      <c r="Z227" s="346"/>
      <c r="AC227" s="346"/>
      <c r="AD227" s="346"/>
      <c r="AG227" s="346"/>
      <c r="AH227" s="346"/>
      <c r="AK227" s="346"/>
      <c r="AL227" s="346"/>
      <c r="AO227" s="346"/>
      <c r="AP227" s="346"/>
      <c r="AS227" s="346"/>
      <c r="AT227" s="346"/>
      <c r="AW227" s="346"/>
      <c r="AX227" s="346"/>
      <c r="BA227" s="346"/>
      <c r="BB227" s="346"/>
    </row>
    <row r="228" spans="1:54" ht="30" x14ac:dyDescent="0.25">
      <c r="A228" s="458"/>
      <c r="B228" s="435">
        <v>178</v>
      </c>
      <c r="C228" s="436" t="str">
        <v>Коробка распределительная 85х85х40мм для наружного монтажа IP55</v>
      </c>
      <c r="D228" s="435" t="str">
        <v>шт</v>
      </c>
      <c r="E228" s="435">
        <v>128</v>
      </c>
      <c r="F228" s="453"/>
      <c r="G228" s="453"/>
      <c r="H228" s="541"/>
      <c r="I228" s="455"/>
      <c r="J228" s="455"/>
      <c r="K228" s="455"/>
      <c r="L228" s="455"/>
      <c r="M228" s="455"/>
      <c r="N228" s="455"/>
      <c r="Q228" s="345">
        <f t="shared" si="5"/>
        <v>128</v>
      </c>
    </row>
    <row r="229" spans="1:54" ht="30" x14ac:dyDescent="0.25">
      <c r="A229" s="458"/>
      <c r="B229" s="435">
        <v>179</v>
      </c>
      <c r="C229" s="436" t="str">
        <v>Монтаж и подключение распределительных коробок</v>
      </c>
      <c r="D229" s="435" t="str">
        <v>шт</v>
      </c>
      <c r="E229" s="435">
        <v>128</v>
      </c>
      <c r="F229" s="453"/>
      <c r="G229" s="453"/>
      <c r="H229" s="541"/>
      <c r="I229" s="455"/>
      <c r="J229" s="455"/>
      <c r="K229" s="455"/>
      <c r="L229" s="455"/>
      <c r="M229" s="455"/>
      <c r="N229" s="455"/>
      <c r="Q229" s="345">
        <f t="shared" si="5"/>
        <v>128</v>
      </c>
    </row>
    <row r="230" spans="1:54" x14ac:dyDescent="0.25">
      <c r="A230" s="458"/>
      <c r="B230" s="435">
        <v>0</v>
      </c>
      <c r="C230" s="436" t="str">
        <v>Декоративная подсветка картины</v>
      </c>
      <c r="D230" s="435">
        <v>0</v>
      </c>
      <c r="E230" s="435">
        <v>0</v>
      </c>
      <c r="F230" s="453"/>
      <c r="G230" s="453"/>
      <c r="H230" s="541"/>
      <c r="I230" s="455"/>
      <c r="J230" s="455"/>
      <c r="K230" s="455"/>
      <c r="L230" s="455"/>
      <c r="M230" s="455"/>
      <c r="N230" s="455"/>
      <c r="Q230" s="345">
        <f t="shared" si="5"/>
        <v>0</v>
      </c>
    </row>
    <row r="231" spans="1:54" ht="30" x14ac:dyDescent="0.25">
      <c r="A231" s="458"/>
      <c r="B231" s="435">
        <v>180</v>
      </c>
      <c r="C231" s="436" t="str">
        <v>Профиль SL-SLIM-H13M-F25-3000 ANOD ( Алюминий)</v>
      </c>
      <c r="D231" s="435" t="str">
        <v>м</v>
      </c>
      <c r="E231" s="435">
        <v>12</v>
      </c>
      <c r="F231" s="453"/>
      <c r="G231" s="453"/>
      <c r="H231" s="541"/>
      <c r="I231" s="455"/>
      <c r="J231" s="455"/>
      <c r="K231" s="455"/>
      <c r="L231" s="455"/>
      <c r="M231" s="455"/>
      <c r="N231" s="455"/>
      <c r="Q231" s="345">
        <f t="shared" si="5"/>
        <v>12</v>
      </c>
    </row>
    <row r="232" spans="1:54" x14ac:dyDescent="0.25">
      <c r="A232" s="458"/>
      <c r="B232" s="435">
        <v>181</v>
      </c>
      <c r="C232" s="436" t="str">
        <v>Монтаж профиля</v>
      </c>
      <c r="D232" s="435" t="str">
        <v>м</v>
      </c>
      <c r="E232" s="435">
        <v>12</v>
      </c>
      <c r="F232" s="453"/>
      <c r="G232" s="453"/>
      <c r="H232" s="541"/>
      <c r="I232" s="455"/>
      <c r="J232" s="455"/>
      <c r="K232" s="455"/>
      <c r="L232" s="455"/>
      <c r="M232" s="455"/>
      <c r="N232" s="455"/>
      <c r="Q232" s="345">
        <f t="shared" si="5"/>
        <v>12</v>
      </c>
    </row>
    <row r="233" spans="1:54" ht="30" x14ac:dyDescent="0.25">
      <c r="A233" s="458"/>
      <c r="B233" s="435">
        <v>182</v>
      </c>
      <c r="C233" s="436" t="str">
        <v>Лента светодиодная 9,6 Вт/м 12В IP20 4000K 120LED/м RT/RTW-A120-8-11mm SMD 2835 5 м</v>
      </c>
      <c r="D233" s="435" t="str">
        <v>шт</v>
      </c>
      <c r="E233" s="435">
        <v>4</v>
      </c>
      <c r="F233" s="453"/>
      <c r="G233" s="453"/>
      <c r="H233" s="541"/>
      <c r="I233" s="455"/>
      <c r="J233" s="455"/>
      <c r="K233" s="455"/>
      <c r="L233" s="455"/>
      <c r="M233" s="455"/>
      <c r="N233" s="455"/>
      <c r="Q233" s="345">
        <f t="shared" si="5"/>
        <v>4</v>
      </c>
    </row>
    <row r="234" spans="1:54" x14ac:dyDescent="0.25">
      <c r="A234" s="458"/>
      <c r="B234" s="435">
        <v>183</v>
      </c>
      <c r="C234" s="436" t="str">
        <v>Монтаж и подключение ленты</v>
      </c>
      <c r="D234" s="435" t="str">
        <v>м</v>
      </c>
      <c r="E234" s="435">
        <v>12</v>
      </c>
      <c r="F234" s="453"/>
      <c r="G234" s="453"/>
      <c r="H234" s="541"/>
      <c r="I234" s="455"/>
      <c r="J234" s="455"/>
      <c r="K234" s="455"/>
      <c r="L234" s="455"/>
      <c r="M234" s="455"/>
      <c r="N234" s="455"/>
      <c r="Q234" s="345">
        <f t="shared" si="5"/>
        <v>12</v>
      </c>
    </row>
    <row r="235" spans="1:54" ht="30" x14ac:dyDescent="0.25">
      <c r="A235" s="458"/>
      <c r="B235" s="435">
        <v>184</v>
      </c>
      <c r="C235" s="436" t="str">
        <v>Блок питания ARS-150-12 (12V, 12.5A, 150W) (ARL, IP20 Сетка, 2 года)</v>
      </c>
      <c r="D235" s="435" t="str">
        <v>шт</v>
      </c>
      <c r="E235" s="435">
        <v>2</v>
      </c>
      <c r="F235" s="453"/>
      <c r="G235" s="453"/>
      <c r="H235" s="541"/>
      <c r="I235" s="455"/>
      <c r="J235" s="455"/>
      <c r="K235" s="455"/>
      <c r="L235" s="455"/>
      <c r="M235" s="455"/>
      <c r="N235" s="455"/>
      <c r="Q235" s="345">
        <f t="shared" si="5"/>
        <v>2</v>
      </c>
    </row>
    <row r="236" spans="1:54" x14ac:dyDescent="0.25">
      <c r="A236" s="458"/>
      <c r="B236" s="435">
        <v>185</v>
      </c>
      <c r="C236" s="436" t="str">
        <v>Монтаж и подключение блоков питания</v>
      </c>
      <c r="D236" s="435" t="str">
        <v>шт</v>
      </c>
      <c r="E236" s="435">
        <v>2</v>
      </c>
      <c r="F236" s="453"/>
      <c r="G236" s="453"/>
      <c r="H236" s="541"/>
      <c r="I236" s="455"/>
      <c r="J236" s="455"/>
      <c r="K236" s="455"/>
      <c r="L236" s="455"/>
      <c r="M236" s="455"/>
      <c r="N236" s="455"/>
      <c r="Q236" s="345">
        <f t="shared" si="5"/>
        <v>2</v>
      </c>
    </row>
    <row r="237" spans="1:54" x14ac:dyDescent="0.25">
      <c r="A237" s="458"/>
      <c r="B237" s="435">
        <v>0</v>
      </c>
      <c r="C237" s="436" t="str">
        <v>Декоративная подсветка зеркала</v>
      </c>
      <c r="D237" s="435">
        <v>0</v>
      </c>
      <c r="E237" s="435">
        <v>0</v>
      </c>
      <c r="F237" s="453"/>
      <c r="G237" s="453"/>
      <c r="H237" s="541"/>
      <c r="I237" s="455"/>
      <c r="J237" s="455"/>
      <c r="K237" s="455"/>
      <c r="L237" s="455"/>
      <c r="M237" s="455"/>
      <c r="N237" s="455"/>
      <c r="Q237" s="345">
        <f t="shared" si="5"/>
        <v>0</v>
      </c>
    </row>
    <row r="238" spans="1:54" ht="30" x14ac:dyDescent="0.25">
      <c r="A238" s="458"/>
      <c r="B238" s="435">
        <v>186</v>
      </c>
      <c r="C238" s="436" t="str">
        <v>Профиль SL-SLIM-H13M-F25-3000 ANOD ( Алюминий)</v>
      </c>
      <c r="D238" s="435" t="str">
        <v>м</v>
      </c>
      <c r="E238" s="435">
        <v>12</v>
      </c>
      <c r="F238" s="453"/>
      <c r="G238" s="453"/>
      <c r="H238" s="541"/>
      <c r="I238" s="455"/>
      <c r="J238" s="455"/>
      <c r="K238" s="455"/>
      <c r="L238" s="455"/>
      <c r="M238" s="455"/>
      <c r="N238" s="455"/>
      <c r="Q238" s="345">
        <f t="shared" si="5"/>
        <v>12</v>
      </c>
    </row>
    <row r="239" spans="1:54" x14ac:dyDescent="0.25">
      <c r="A239" s="458"/>
      <c r="B239" s="435">
        <v>187</v>
      </c>
      <c r="C239" s="436" t="str">
        <v>Монтаж профиля</v>
      </c>
      <c r="D239" s="435" t="str">
        <v>м</v>
      </c>
      <c r="E239" s="435">
        <v>12</v>
      </c>
      <c r="F239" s="453"/>
      <c r="G239" s="453"/>
      <c r="H239" s="541"/>
      <c r="I239" s="455"/>
      <c r="J239" s="455"/>
      <c r="K239" s="455"/>
      <c r="L239" s="455"/>
      <c r="M239" s="455"/>
      <c r="N239" s="455"/>
      <c r="Q239" s="345">
        <f t="shared" si="5"/>
        <v>12</v>
      </c>
    </row>
    <row r="240" spans="1:54" ht="30" x14ac:dyDescent="0.25">
      <c r="A240" s="458"/>
      <c r="B240" s="435">
        <v>188</v>
      </c>
      <c r="C240" s="436" t="str">
        <v>Лента светодиодная 9,6 Вт/м 12В IP20 4000K 120LED/м RT/RTW-A120-8-11mm SMD 2835 5 м</v>
      </c>
      <c r="D240" s="435" t="str">
        <v>шт</v>
      </c>
      <c r="E240" s="435">
        <v>4</v>
      </c>
      <c r="F240" s="453"/>
      <c r="G240" s="453"/>
      <c r="H240" s="541"/>
      <c r="I240" s="455"/>
      <c r="J240" s="455"/>
      <c r="K240" s="455"/>
      <c r="L240" s="455"/>
      <c r="M240" s="455"/>
      <c r="N240" s="455"/>
      <c r="Q240" s="345">
        <f t="shared" si="5"/>
        <v>4</v>
      </c>
    </row>
    <row r="241" spans="1:17" x14ac:dyDescent="0.25">
      <c r="A241" s="458"/>
      <c r="B241" s="435">
        <v>189</v>
      </c>
      <c r="C241" s="436" t="str">
        <v>Монтаж и подключение ленты</v>
      </c>
      <c r="D241" s="435" t="str">
        <v>м</v>
      </c>
      <c r="E241" s="435">
        <v>12</v>
      </c>
      <c r="F241" s="453"/>
      <c r="G241" s="453"/>
      <c r="H241" s="541"/>
      <c r="I241" s="455"/>
      <c r="J241" s="455"/>
      <c r="K241" s="455"/>
      <c r="L241" s="455"/>
      <c r="M241" s="455"/>
      <c r="N241" s="455"/>
      <c r="Q241" s="345">
        <f t="shared" si="5"/>
        <v>12</v>
      </c>
    </row>
    <row r="242" spans="1:17" ht="30" x14ac:dyDescent="0.25">
      <c r="A242" s="458"/>
      <c r="B242" s="435">
        <v>190</v>
      </c>
      <c r="C242" s="436" t="str">
        <v>Блок питания ARS-150-12 (12V, 12.5A, 150W) (ARL, IP20 Сетка, 2 года)</v>
      </c>
      <c r="D242" s="435" t="str">
        <v>шт</v>
      </c>
      <c r="E242" s="435">
        <v>2</v>
      </c>
      <c r="F242" s="453"/>
      <c r="G242" s="453"/>
      <c r="H242" s="541"/>
      <c r="I242" s="455"/>
      <c r="J242" s="455"/>
      <c r="K242" s="455"/>
      <c r="L242" s="455"/>
      <c r="M242" s="455"/>
      <c r="N242" s="455"/>
      <c r="Q242" s="345">
        <f t="shared" si="5"/>
        <v>2</v>
      </c>
    </row>
    <row r="243" spans="1:17" x14ac:dyDescent="0.25">
      <c r="A243" s="458"/>
      <c r="B243" s="435">
        <v>191</v>
      </c>
      <c r="C243" s="436" t="str">
        <v>Монтаж и подключение блоков питания</v>
      </c>
      <c r="D243" s="435" t="str">
        <v>шт</v>
      </c>
      <c r="E243" s="435">
        <v>2</v>
      </c>
      <c r="F243" s="453"/>
      <c r="G243" s="453"/>
      <c r="H243" s="541"/>
      <c r="I243" s="455"/>
      <c r="J243" s="455"/>
      <c r="K243" s="455"/>
      <c r="L243" s="455"/>
      <c r="M243" s="455"/>
      <c r="N243" s="455"/>
      <c r="Q243" s="345">
        <f t="shared" si="5"/>
        <v>2</v>
      </c>
    </row>
    <row r="244" spans="1:17" x14ac:dyDescent="0.25">
      <c r="A244" s="458"/>
      <c r="B244" s="435">
        <v>0</v>
      </c>
      <c r="C244" s="436" t="str">
        <v>3.Кабельные изделия</v>
      </c>
      <c r="D244" s="435">
        <v>0</v>
      </c>
      <c r="E244" s="435">
        <v>0</v>
      </c>
      <c r="F244" s="453"/>
      <c r="G244" s="453"/>
      <c r="H244" s="541"/>
      <c r="I244" s="455"/>
      <c r="J244" s="455"/>
      <c r="K244" s="455"/>
      <c r="L244" s="455"/>
      <c r="M244" s="455"/>
      <c r="N244" s="455"/>
      <c r="Q244" s="345">
        <f t="shared" si="5"/>
        <v>0</v>
      </c>
    </row>
    <row r="245" spans="1:17" ht="30" x14ac:dyDescent="0.25">
      <c r="A245" s="458"/>
      <c r="B245" s="435">
        <v>192</v>
      </c>
      <c r="C245" s="436" t="str">
        <v>Кабель силовой ВВГ-Пнг(А) 3x1,5 ок(N, PE)-0.66 (100м)</v>
      </c>
      <c r="D245" s="435" t="str">
        <v>м</v>
      </c>
      <c r="E245" s="435">
        <v>2097</v>
      </c>
      <c r="F245" s="453">
        <v>1573</v>
      </c>
      <c r="G245" s="453">
        <v>524</v>
      </c>
      <c r="H245" s="541"/>
      <c r="I245" s="455"/>
      <c r="J245" s="455"/>
      <c r="K245" s="455"/>
      <c r="L245" s="455"/>
      <c r="M245" s="455"/>
      <c r="N245" s="455"/>
      <c r="Q245" s="345">
        <f t="shared" si="5"/>
        <v>0</v>
      </c>
    </row>
    <row r="246" spans="1:17" ht="30" x14ac:dyDescent="0.25">
      <c r="A246" s="458"/>
      <c r="B246" s="435">
        <v>193</v>
      </c>
      <c r="C246" s="436" t="str">
        <v>Кабель силовой ВВГ-Пнг(А)-LS 3x2,5 ок(N, PE)-0.66 (100м)</v>
      </c>
      <c r="D246" s="435" t="str">
        <v>м</v>
      </c>
      <c r="E246" s="435">
        <v>3041</v>
      </c>
      <c r="F246" s="453">
        <v>2281</v>
      </c>
      <c r="G246" s="453">
        <v>760</v>
      </c>
      <c r="H246" s="541"/>
      <c r="I246" s="455"/>
      <c r="J246" s="455"/>
      <c r="K246" s="455"/>
      <c r="L246" s="455"/>
      <c r="M246" s="455"/>
      <c r="N246" s="455"/>
      <c r="Q246" s="345">
        <f t="shared" si="5"/>
        <v>0</v>
      </c>
    </row>
    <row r="247" spans="1:17" ht="30" x14ac:dyDescent="0.25">
      <c r="A247" s="458"/>
      <c r="B247" s="435">
        <v>194</v>
      </c>
      <c r="C247" s="436" t="str">
        <v>Монтаж кабеля по кирпичной кладке и затягивание в трубы до 30мм2</v>
      </c>
      <c r="D247" s="435" t="str">
        <v>м</v>
      </c>
      <c r="E247" s="435">
        <v>5138</v>
      </c>
      <c r="F247" s="453">
        <v>3854</v>
      </c>
      <c r="G247" s="453">
        <v>1284</v>
      </c>
      <c r="H247" s="541"/>
      <c r="I247" s="455"/>
      <c r="J247" s="455"/>
      <c r="K247" s="455"/>
      <c r="L247" s="455"/>
      <c r="M247" s="455"/>
      <c r="N247" s="455"/>
      <c r="Q247" s="345">
        <f t="shared" si="5"/>
        <v>0</v>
      </c>
    </row>
    <row r="248" spans="1:17" x14ac:dyDescent="0.25">
      <c r="A248" s="458"/>
      <c r="B248" s="435">
        <v>195</v>
      </c>
      <c r="C248" s="436" t="str">
        <v xml:space="preserve">Провод ПуВ нг(А)LS 1х6.0 </v>
      </c>
      <c r="D248" s="435" t="str">
        <v>м</v>
      </c>
      <c r="E248" s="435">
        <v>1380</v>
      </c>
      <c r="F248" s="453">
        <v>1035</v>
      </c>
      <c r="G248" s="453">
        <v>345</v>
      </c>
      <c r="H248" s="541"/>
      <c r="I248" s="455"/>
      <c r="J248" s="455"/>
      <c r="K248" s="455"/>
      <c r="L248" s="455"/>
      <c r="M248" s="455"/>
      <c r="N248" s="455"/>
      <c r="Q248" s="345">
        <f t="shared" si="5"/>
        <v>0</v>
      </c>
    </row>
    <row r="249" spans="1:17" x14ac:dyDescent="0.25">
      <c r="A249" s="458"/>
      <c r="B249" s="435">
        <v>196</v>
      </c>
      <c r="C249" s="436" t="str">
        <v>Кабель силовой ВВГнг(А)-LS 1х4 ок-0,66</v>
      </c>
      <c r="D249" s="435" t="str">
        <v>м</v>
      </c>
      <c r="E249" s="435">
        <v>414</v>
      </c>
      <c r="F249" s="453">
        <v>311</v>
      </c>
      <c r="G249" s="453">
        <v>103</v>
      </c>
      <c r="H249" s="541"/>
      <c r="I249" s="455"/>
      <c r="J249" s="455"/>
      <c r="K249" s="455"/>
      <c r="L249" s="455"/>
      <c r="M249" s="455"/>
      <c r="N249" s="455"/>
      <c r="Q249" s="345">
        <f t="shared" si="5"/>
        <v>0</v>
      </c>
    </row>
    <row r="250" spans="1:17" x14ac:dyDescent="0.25">
      <c r="A250" s="458"/>
      <c r="B250" s="435">
        <v>197</v>
      </c>
      <c r="C250" s="436" t="str">
        <v>Провод силовой ПуВнг(А)-LS 10</v>
      </c>
      <c r="D250" s="435" t="str">
        <v>м</v>
      </c>
      <c r="E250" s="435">
        <v>972</v>
      </c>
      <c r="F250" s="453"/>
      <c r="G250" s="453">
        <v>972</v>
      </c>
      <c r="H250" s="541"/>
      <c r="I250" s="455"/>
      <c r="J250" s="455"/>
      <c r="K250" s="455"/>
      <c r="L250" s="455"/>
      <c r="M250" s="455"/>
      <c r="N250" s="455"/>
      <c r="Q250" s="345">
        <f t="shared" si="5"/>
        <v>0</v>
      </c>
    </row>
    <row r="251" spans="1:17" x14ac:dyDescent="0.25">
      <c r="A251" s="458"/>
      <c r="B251" s="435">
        <v>198</v>
      </c>
      <c r="C251" s="436" t="str">
        <v>Кабель ВВГ -П нг(А)FRLS 3х1.5 0.66кВ (бухта)</v>
      </c>
      <c r="D251" s="435" t="str">
        <v>м</v>
      </c>
      <c r="E251" s="435">
        <v>174</v>
      </c>
      <c r="F251" s="453"/>
      <c r="G251" s="453">
        <v>174</v>
      </c>
      <c r="H251" s="541"/>
      <c r="I251" s="455"/>
      <c r="J251" s="455"/>
      <c r="K251" s="455"/>
      <c r="L251" s="455"/>
      <c r="M251" s="455"/>
      <c r="N251" s="455"/>
      <c r="Q251" s="345">
        <f t="shared" si="5"/>
        <v>0</v>
      </c>
    </row>
    <row r="252" spans="1:17" ht="30" x14ac:dyDescent="0.25">
      <c r="A252" s="458"/>
      <c r="B252" s="435">
        <v>199</v>
      </c>
      <c r="C252" s="436" t="str">
        <v>Монтаж кабеля по кирпичной кладке и затягивание в трубы до 30мм2</v>
      </c>
      <c r="D252" s="435" t="str">
        <v>м</v>
      </c>
      <c r="E252" s="435">
        <v>2940</v>
      </c>
      <c r="F252" s="453">
        <v>1794</v>
      </c>
      <c r="G252" s="453">
        <v>1146</v>
      </c>
      <c r="H252" s="541"/>
      <c r="I252" s="455"/>
      <c r="J252" s="455"/>
      <c r="K252" s="455"/>
      <c r="L252" s="455"/>
      <c r="M252" s="455"/>
      <c r="N252" s="455"/>
      <c r="Q252" s="345">
        <f t="shared" si="5"/>
        <v>0</v>
      </c>
    </row>
    <row r="253" spans="1:17" x14ac:dyDescent="0.25">
      <c r="A253" s="458"/>
      <c r="B253" s="435">
        <v>0</v>
      </c>
      <c r="C253" s="436" t="str">
        <v>4.Электрортехнические изделия</v>
      </c>
      <c r="D253" s="435">
        <v>0</v>
      </c>
      <c r="E253" s="435">
        <v>0</v>
      </c>
      <c r="F253" s="453"/>
      <c r="G253" s="453"/>
      <c r="H253" s="541"/>
      <c r="I253" s="455"/>
      <c r="J253" s="455"/>
      <c r="K253" s="455"/>
      <c r="L253" s="455"/>
      <c r="M253" s="455"/>
      <c r="N253" s="455"/>
      <c r="Q253" s="345">
        <f t="shared" si="5"/>
        <v>0</v>
      </c>
    </row>
    <row r="254" spans="1:17" ht="45" x14ac:dyDescent="0.25">
      <c r="A254" s="458"/>
      <c r="B254" s="435">
        <v>200</v>
      </c>
      <c r="C254" s="436" t="str">
        <v>BRITE Розетка двойная с заземлением с защитными шторками и крышкой 16А в сборе IP44 РСбш12-3-44-БрБ белый</v>
      </c>
      <c r="D254" s="435" t="str">
        <v>шт</v>
      </c>
      <c r="E254" s="435">
        <v>42</v>
      </c>
      <c r="F254" s="453"/>
      <c r="G254" s="453"/>
      <c r="H254" s="541"/>
      <c r="I254" s="455"/>
      <c r="J254" s="455"/>
      <c r="K254" s="455"/>
      <c r="L254" s="455"/>
      <c r="M254" s="455"/>
      <c r="N254" s="455"/>
      <c r="Q254" s="345">
        <f t="shared" si="5"/>
        <v>42</v>
      </c>
    </row>
    <row r="255" spans="1:17" ht="30" x14ac:dyDescent="0.25">
      <c r="A255" s="458"/>
      <c r="B255" s="435">
        <v>201</v>
      </c>
      <c r="C255" s="436" t="str">
        <v>Розетка ATLASDESIGN двойная с заземлением со шторками 16А в сборе белый</v>
      </c>
      <c r="D255" s="435" t="str">
        <v>шт</v>
      </c>
      <c r="E255" s="435">
        <v>400</v>
      </c>
      <c r="F255" s="453"/>
      <c r="G255" s="453"/>
      <c r="H255" s="541"/>
      <c r="I255" s="455"/>
      <c r="J255" s="455"/>
      <c r="K255" s="455"/>
      <c r="L255" s="455"/>
      <c r="M255" s="455"/>
      <c r="N255" s="455"/>
      <c r="Q255" s="345">
        <f t="shared" si="5"/>
        <v>400</v>
      </c>
    </row>
    <row r="256" spans="1:17" ht="30" x14ac:dyDescent="0.25">
      <c r="A256" s="458"/>
      <c r="B256" s="435">
        <v>202</v>
      </c>
      <c r="C256" s="436" t="str">
        <v>Монтаж и подключение розеток скрытой установки</v>
      </c>
      <c r="D256" s="435" t="str">
        <v>шт</v>
      </c>
      <c r="E256" s="435">
        <v>442</v>
      </c>
      <c r="F256" s="453"/>
      <c r="G256" s="453"/>
      <c r="H256" s="541"/>
      <c r="I256" s="455"/>
      <c r="J256" s="455"/>
      <c r="K256" s="455"/>
      <c r="L256" s="455"/>
      <c r="M256" s="455"/>
      <c r="N256" s="455"/>
      <c r="Q256" s="345">
        <f t="shared" si="5"/>
        <v>442</v>
      </c>
    </row>
    <row r="257" spans="1:17" ht="30" x14ac:dyDescent="0.25">
      <c r="A257" s="458"/>
      <c r="B257" s="435">
        <v>203</v>
      </c>
      <c r="C257" s="436" t="str">
        <v>ЭТЮД Розетка наружная с заземлением со шторками белая (на роутер)</v>
      </c>
      <c r="D257" s="435" t="str">
        <v>шт</v>
      </c>
      <c r="E257" s="435">
        <v>42</v>
      </c>
      <c r="F257" s="453"/>
      <c r="G257" s="453"/>
      <c r="H257" s="541"/>
      <c r="I257" s="455"/>
      <c r="J257" s="455"/>
      <c r="K257" s="455"/>
      <c r="L257" s="455"/>
      <c r="M257" s="455"/>
      <c r="N257" s="455"/>
      <c r="Q257" s="345">
        <f t="shared" si="5"/>
        <v>42</v>
      </c>
    </row>
    <row r="258" spans="1:17" ht="30" x14ac:dyDescent="0.25">
      <c r="A258" s="458"/>
      <c r="B258" s="435">
        <v>204</v>
      </c>
      <c r="C258" s="436" t="str">
        <v>Монтаж и подключение розеток и выключателей открытой установки</v>
      </c>
      <c r="D258" s="435" t="str">
        <v>шт</v>
      </c>
      <c r="E258" s="435">
        <v>42</v>
      </c>
      <c r="F258" s="453"/>
      <c r="G258" s="453"/>
      <c r="H258" s="541"/>
      <c r="I258" s="455"/>
      <c r="J258" s="455"/>
      <c r="K258" s="455"/>
      <c r="L258" s="455"/>
      <c r="M258" s="455"/>
      <c r="N258" s="455"/>
      <c r="Q258" s="345">
        <f t="shared" si="5"/>
        <v>42</v>
      </c>
    </row>
    <row r="259" spans="1:17" ht="30" x14ac:dyDescent="0.25">
      <c r="A259" s="458"/>
      <c r="B259" s="435">
        <v>205</v>
      </c>
      <c r="C259" s="436" t="str">
        <v>Разъем РШ-ВШ 32А 250В 2P+PE(ОУ) пластиковый белый Simple</v>
      </c>
      <c r="D259" s="435" t="str">
        <v>шт</v>
      </c>
      <c r="E259" s="435">
        <v>42</v>
      </c>
      <c r="F259" s="453"/>
      <c r="G259" s="453"/>
      <c r="H259" s="541"/>
      <c r="I259" s="455"/>
      <c r="J259" s="455"/>
      <c r="K259" s="455"/>
      <c r="L259" s="455"/>
      <c r="M259" s="455"/>
      <c r="N259" s="455"/>
      <c r="Q259" s="345">
        <f t="shared" si="5"/>
        <v>42</v>
      </c>
    </row>
    <row r="260" spans="1:17" ht="30" x14ac:dyDescent="0.25">
      <c r="A260" s="458"/>
      <c r="B260" s="435">
        <v>206</v>
      </c>
      <c r="C260" s="436" t="str">
        <v>Монтаж и подключение силовой розетки на электроплиту</v>
      </c>
      <c r="D260" s="435" t="str">
        <v>шт</v>
      </c>
      <c r="E260" s="435">
        <v>42</v>
      </c>
      <c r="F260" s="453"/>
      <c r="G260" s="453"/>
      <c r="H260" s="541"/>
      <c r="I260" s="455"/>
      <c r="J260" s="455"/>
      <c r="K260" s="455"/>
      <c r="L260" s="455"/>
      <c r="M260" s="455"/>
      <c r="N260" s="455"/>
      <c r="Q260" s="345">
        <f t="shared" si="5"/>
        <v>42</v>
      </c>
    </row>
    <row r="261" spans="1:17" ht="30" x14ac:dyDescent="0.25">
      <c r="A261" s="458"/>
      <c r="B261" s="435">
        <v>207</v>
      </c>
      <c r="C261" s="436" t="str">
        <v>Гермес PLUS Розетка с заземлением наружная с крышкой IP54</v>
      </c>
      <c r="D261" s="435" t="str">
        <v>шт</v>
      </c>
      <c r="E261" s="435">
        <v>4</v>
      </c>
      <c r="F261" s="453"/>
      <c r="G261" s="453"/>
      <c r="H261" s="541"/>
      <c r="I261" s="455"/>
      <c r="J261" s="455"/>
      <c r="K261" s="455"/>
      <c r="L261" s="455"/>
      <c r="M261" s="455"/>
      <c r="N261" s="455"/>
      <c r="Q261" s="345">
        <f t="shared" si="5"/>
        <v>4</v>
      </c>
    </row>
    <row r="262" spans="1:17" ht="30" x14ac:dyDescent="0.25">
      <c r="A262" s="458"/>
      <c r="B262" s="435">
        <v>208</v>
      </c>
      <c r="C262" s="436" t="str">
        <v>Монтаж и подключение розеток и выключателей открытой установки</v>
      </c>
      <c r="D262" s="435" t="str">
        <v>шт</v>
      </c>
      <c r="E262" s="435">
        <v>4</v>
      </c>
      <c r="F262" s="453"/>
      <c r="G262" s="453"/>
      <c r="H262" s="541"/>
      <c r="I262" s="455"/>
      <c r="J262" s="455"/>
      <c r="K262" s="455"/>
      <c r="L262" s="455"/>
      <c r="M262" s="455"/>
      <c r="N262" s="455"/>
      <c r="Q262" s="345">
        <f t="shared" si="5"/>
        <v>4</v>
      </c>
    </row>
    <row r="263" spans="1:17" ht="30" x14ac:dyDescent="0.25">
      <c r="A263" s="458"/>
      <c r="B263" s="435">
        <v>209</v>
      </c>
      <c r="C263" s="436" t="str">
        <v>Выключатель одноклавишный ATLASDESIGN схема 1 10АХ механизм белый</v>
      </c>
      <c r="D263" s="435" t="str">
        <v>шт</v>
      </c>
      <c r="E263" s="435">
        <v>117</v>
      </c>
      <c r="F263" s="453"/>
      <c r="G263" s="453"/>
      <c r="H263" s="541"/>
      <c r="I263" s="455"/>
      <c r="J263" s="455"/>
      <c r="K263" s="455"/>
      <c r="L263" s="455"/>
      <c r="M263" s="455"/>
      <c r="N263" s="455"/>
      <c r="Q263" s="345">
        <f t="shared" si="5"/>
        <v>117</v>
      </c>
    </row>
    <row r="264" spans="1:17" ht="30" x14ac:dyDescent="0.25">
      <c r="A264" s="458"/>
      <c r="B264" s="435">
        <v>210</v>
      </c>
      <c r="C264" s="436" t="str">
        <v>Выключатель двухклавишный ATLASDESIGN схема 5 10АХ механизм белый</v>
      </c>
      <c r="D264" s="435" t="str">
        <v>шт</v>
      </c>
      <c r="E264" s="435">
        <v>78</v>
      </c>
      <c r="F264" s="453"/>
      <c r="G264" s="453"/>
      <c r="H264" s="541"/>
      <c r="I264" s="455"/>
      <c r="J264" s="455"/>
      <c r="K264" s="455"/>
      <c r="L264" s="455"/>
      <c r="M264" s="455"/>
      <c r="N264" s="455"/>
      <c r="Q264" s="345">
        <f t="shared" si="5"/>
        <v>78</v>
      </c>
    </row>
    <row r="265" spans="1:17" ht="30" x14ac:dyDescent="0.25">
      <c r="A265" s="458"/>
      <c r="B265" s="435">
        <v>211</v>
      </c>
      <c r="C265" s="436" t="str">
        <v>Выключатель трехклавишный ATLASDESIGN схема 1+1+1 10АХ механизм белый</v>
      </c>
      <c r="D265" s="435" t="str">
        <v>шт</v>
      </c>
      <c r="E265" s="435">
        <v>18</v>
      </c>
      <c r="F265" s="453"/>
      <c r="G265" s="453"/>
      <c r="H265" s="541"/>
      <c r="I265" s="455"/>
      <c r="J265" s="455"/>
      <c r="K265" s="455"/>
      <c r="L265" s="455"/>
      <c r="M265" s="455"/>
      <c r="N265" s="455"/>
      <c r="Q265" s="345">
        <f t="shared" si="5"/>
        <v>18</v>
      </c>
    </row>
    <row r="266" spans="1:17" x14ac:dyDescent="0.25">
      <c r="A266" s="458"/>
      <c r="B266" s="435">
        <v>212</v>
      </c>
      <c r="C266" s="436" t="str">
        <v>Рамка однопостовая ATLASDESIGN белый</v>
      </c>
      <c r="D266" s="435" t="str">
        <v>шт</v>
      </c>
      <c r="E266" s="435">
        <v>213</v>
      </c>
      <c r="F266" s="453"/>
      <c r="G266" s="453"/>
      <c r="H266" s="541"/>
      <c r="I266" s="455"/>
      <c r="J266" s="455"/>
      <c r="K266" s="455"/>
      <c r="L266" s="455"/>
      <c r="M266" s="455"/>
      <c r="N266" s="455"/>
      <c r="Q266" s="345">
        <f t="shared" si="5"/>
        <v>213</v>
      </c>
    </row>
    <row r="267" spans="1:17" ht="30" x14ac:dyDescent="0.25">
      <c r="A267" s="458"/>
      <c r="B267" s="435">
        <v>213</v>
      </c>
      <c r="C267" s="436" t="str">
        <v>Монтаж и подключение выключателей скрытой установки</v>
      </c>
      <c r="D267" s="435" t="str">
        <v>шт</v>
      </c>
      <c r="E267" s="435">
        <v>213</v>
      </c>
      <c r="F267" s="453"/>
      <c r="G267" s="453"/>
      <c r="H267" s="541"/>
      <c r="I267" s="455"/>
      <c r="J267" s="455"/>
      <c r="K267" s="455"/>
      <c r="L267" s="455"/>
      <c r="M267" s="455"/>
      <c r="N267" s="455"/>
      <c r="Q267" s="345">
        <f t="shared" si="5"/>
        <v>213</v>
      </c>
    </row>
    <row r="268" spans="1:17" x14ac:dyDescent="0.25">
      <c r="A268" s="458"/>
      <c r="B268" s="435">
        <v>214</v>
      </c>
      <c r="C268" s="436" t="str">
        <v>КРЗ-0,4</v>
      </c>
      <c r="D268" s="435" t="str">
        <v>шт</v>
      </c>
      <c r="E268" s="435">
        <v>42</v>
      </c>
      <c r="F268" s="453"/>
      <c r="G268" s="453"/>
      <c r="H268" s="541"/>
      <c r="I268" s="455"/>
      <c r="J268" s="455"/>
      <c r="K268" s="455"/>
      <c r="L268" s="455"/>
      <c r="M268" s="455"/>
      <c r="N268" s="455"/>
      <c r="Q268" s="345">
        <f t="shared" si="5"/>
        <v>42</v>
      </c>
    </row>
    <row r="269" spans="1:17" x14ac:dyDescent="0.25">
      <c r="A269" s="458"/>
      <c r="B269" s="435">
        <v>215</v>
      </c>
      <c r="C269" s="436" t="str">
        <v>Монтаж и подключение коробки заземления КРЗ</v>
      </c>
      <c r="D269" s="435" t="str">
        <v>шт</v>
      </c>
      <c r="E269" s="435">
        <v>42</v>
      </c>
      <c r="F269" s="453"/>
      <c r="G269" s="453"/>
      <c r="H269" s="541"/>
      <c r="I269" s="455"/>
      <c r="J269" s="455"/>
      <c r="K269" s="455"/>
      <c r="L269" s="455"/>
      <c r="M269" s="455"/>
      <c r="N269" s="455"/>
      <c r="Q269" s="345">
        <f t="shared" si="5"/>
        <v>42</v>
      </c>
    </row>
    <row r="270" spans="1:17" ht="45" x14ac:dyDescent="0.25">
      <c r="A270" s="458"/>
      <c r="B270" s="435">
        <v>216</v>
      </c>
      <c r="C270" s="436" t="str">
        <v>Звонок Зуммер-1-04 (2ТК) двухтональный без кнопки пластик АБС проводной 220В (Зуммер-1-04 (2ТК))</v>
      </c>
      <c r="D270" s="435" t="str">
        <v>шт</v>
      </c>
      <c r="E270" s="435">
        <v>42</v>
      </c>
      <c r="F270" s="453"/>
      <c r="G270" s="453"/>
      <c r="H270" s="541"/>
      <c r="I270" s="455"/>
      <c r="J270" s="455"/>
      <c r="K270" s="455"/>
      <c r="L270" s="455"/>
      <c r="M270" s="455"/>
      <c r="N270" s="455"/>
      <c r="Q270" s="345">
        <f t="shared" si="5"/>
        <v>42</v>
      </c>
    </row>
    <row r="271" spans="1:17" x14ac:dyDescent="0.25">
      <c r="A271" s="458"/>
      <c r="B271" s="435">
        <v>217</v>
      </c>
      <c r="C271" s="436" t="str">
        <v>Беларусь Кнопка для звонков</v>
      </c>
      <c r="D271" s="435" t="str">
        <v>шт</v>
      </c>
      <c r="E271" s="435">
        <v>42</v>
      </c>
      <c r="F271" s="453"/>
      <c r="G271" s="453"/>
      <c r="H271" s="541"/>
      <c r="I271" s="455"/>
      <c r="J271" s="455"/>
      <c r="K271" s="455"/>
      <c r="L271" s="455"/>
      <c r="M271" s="455"/>
      <c r="N271" s="455"/>
      <c r="Q271" s="345">
        <f t="shared" si="5"/>
        <v>42</v>
      </c>
    </row>
    <row r="272" spans="1:17" x14ac:dyDescent="0.25">
      <c r="A272" s="458"/>
      <c r="B272" s="435">
        <v>218</v>
      </c>
      <c r="C272" s="436" t="str">
        <v>Монтаж и подключение звонка</v>
      </c>
      <c r="D272" s="435" t="str">
        <v>шт</v>
      </c>
      <c r="E272" s="435">
        <v>42</v>
      </c>
      <c r="F272" s="453"/>
      <c r="G272" s="453"/>
      <c r="H272" s="541"/>
      <c r="I272" s="455"/>
      <c r="J272" s="455"/>
      <c r="K272" s="455"/>
      <c r="L272" s="455"/>
      <c r="M272" s="455"/>
      <c r="N272" s="455"/>
      <c r="Q272" s="345">
        <f t="shared" si="5"/>
        <v>42</v>
      </c>
    </row>
    <row r="273" spans="1:17" x14ac:dyDescent="0.25">
      <c r="A273" s="458"/>
      <c r="B273" s="435">
        <v>219</v>
      </c>
      <c r="C273" s="436" t="str">
        <v>Монтаж и подключение кнопки звонка</v>
      </c>
      <c r="D273" s="435" t="str">
        <v>шт</v>
      </c>
      <c r="E273" s="435">
        <v>42</v>
      </c>
      <c r="F273" s="453"/>
      <c r="G273" s="453"/>
      <c r="H273" s="541"/>
      <c r="I273" s="455"/>
      <c r="J273" s="455"/>
      <c r="K273" s="455"/>
      <c r="L273" s="455"/>
      <c r="M273" s="455"/>
      <c r="N273" s="455"/>
      <c r="Q273" s="345">
        <f t="shared" si="5"/>
        <v>42</v>
      </c>
    </row>
    <row r="274" spans="1:17" x14ac:dyDescent="0.25">
      <c r="A274" s="458"/>
      <c r="B274" s="435">
        <v>0</v>
      </c>
      <c r="C274" s="436" t="str">
        <v>5.Электромонтажные изделия</v>
      </c>
      <c r="D274" s="435">
        <v>0</v>
      </c>
      <c r="E274" s="435">
        <v>0</v>
      </c>
      <c r="F274" s="453"/>
      <c r="G274" s="453"/>
      <c r="H274" s="541"/>
      <c r="I274" s="455"/>
      <c r="J274" s="455"/>
      <c r="K274" s="455"/>
      <c r="L274" s="455"/>
      <c r="M274" s="455"/>
      <c r="N274" s="455"/>
      <c r="Q274" s="345">
        <f t="shared" si="5"/>
        <v>0</v>
      </c>
    </row>
    <row r="275" spans="1:17" x14ac:dyDescent="0.25">
      <c r="A275" s="458"/>
      <c r="B275" s="435">
        <v>220</v>
      </c>
      <c r="C275" s="436" t="str">
        <v>Скрутка СИЗ-1 2.5-4.5мм желтая</v>
      </c>
      <c r="D275" s="435" t="str">
        <v>шт</v>
      </c>
      <c r="E275" s="435">
        <v>450</v>
      </c>
      <c r="F275" s="453">
        <v>350</v>
      </c>
      <c r="G275" s="453">
        <v>100</v>
      </c>
      <c r="H275" s="541"/>
      <c r="I275" s="455"/>
      <c r="J275" s="455"/>
      <c r="K275" s="455"/>
      <c r="L275" s="455"/>
      <c r="M275" s="455"/>
      <c r="N275" s="455"/>
      <c r="Q275" s="345">
        <f t="shared" si="5"/>
        <v>0</v>
      </c>
    </row>
    <row r="276" spans="1:17" x14ac:dyDescent="0.25">
      <c r="A276" s="458"/>
      <c r="B276" s="435">
        <v>221</v>
      </c>
      <c r="C276" s="436" t="str">
        <v>Скрутка СИЗ-1 4-11мм красная</v>
      </c>
      <c r="D276" s="435" t="str">
        <v>шт</v>
      </c>
      <c r="E276" s="435">
        <v>2500</v>
      </c>
      <c r="F276" s="453">
        <v>2000</v>
      </c>
      <c r="G276" s="453">
        <v>500</v>
      </c>
      <c r="H276" s="541"/>
      <c r="I276" s="455"/>
      <c r="J276" s="455"/>
      <c r="K276" s="455"/>
      <c r="L276" s="455"/>
      <c r="M276" s="455"/>
      <c r="N276" s="455"/>
      <c r="Q276" s="345">
        <f t="shared" si="5"/>
        <v>0</v>
      </c>
    </row>
    <row r="277" spans="1:17" x14ac:dyDescent="0.25">
      <c r="A277" s="458"/>
      <c r="B277" s="435">
        <v>222</v>
      </c>
      <c r="C277" s="436" t="str">
        <v>Бирка кабельная У-134 квадрат 55х55 мм</v>
      </c>
      <c r="D277" s="435" t="str">
        <v>шт</v>
      </c>
      <c r="E277" s="435">
        <v>42</v>
      </c>
      <c r="F277" s="453"/>
      <c r="G277" s="453"/>
      <c r="H277" s="541"/>
      <c r="I277" s="455"/>
      <c r="J277" s="455"/>
      <c r="K277" s="455"/>
      <c r="L277" s="455"/>
      <c r="M277" s="455"/>
      <c r="N277" s="455"/>
      <c r="Q277" s="345">
        <f t="shared" si="5"/>
        <v>42</v>
      </c>
    </row>
    <row r="278" spans="1:17" x14ac:dyDescent="0.25">
      <c r="A278" s="458"/>
      <c r="B278" s="435">
        <v>223</v>
      </c>
      <c r="C278" s="436" t="str">
        <v>Коробка установочная 68мм (С3М2)</v>
      </c>
      <c r="D278" s="435" t="str">
        <v>шт</v>
      </c>
      <c r="E278" s="435">
        <v>84</v>
      </c>
      <c r="F278" s="453"/>
      <c r="G278" s="453"/>
      <c r="H278" s="541"/>
      <c r="I278" s="455"/>
      <c r="J278" s="455"/>
      <c r="K278" s="455"/>
      <c r="L278" s="455"/>
      <c r="M278" s="455"/>
      <c r="N278" s="455"/>
      <c r="Q278" s="345">
        <f t="shared" si="5"/>
        <v>84</v>
      </c>
    </row>
    <row r="279" spans="1:17" ht="30" x14ac:dyDescent="0.25">
      <c r="A279" s="458"/>
      <c r="B279" s="435">
        <v>224</v>
      </c>
      <c r="C279" s="436" t="str">
        <v>Высверливание отверстия в кирпиче и вмазывание установочной коробки</v>
      </c>
      <c r="D279" s="435" t="str">
        <v>шт</v>
      </c>
      <c r="E279" s="435">
        <v>84</v>
      </c>
      <c r="F279" s="453"/>
      <c r="G279" s="453"/>
      <c r="H279" s="541"/>
      <c r="I279" s="455"/>
      <c r="J279" s="455"/>
      <c r="K279" s="455"/>
      <c r="L279" s="455"/>
      <c r="M279" s="455"/>
      <c r="N279" s="455"/>
      <c r="Q279" s="345">
        <f t="shared" si="5"/>
        <v>84</v>
      </c>
    </row>
    <row r="280" spans="1:17" x14ac:dyDescent="0.25">
      <c r="A280" s="458"/>
      <c r="B280" s="435">
        <v>225</v>
      </c>
      <c r="C280" s="436" t="str">
        <v>Крышка КОН-1М-04</v>
      </c>
      <c r="D280" s="435" t="str">
        <v>шт</v>
      </c>
      <c r="E280" s="435">
        <v>454</v>
      </c>
      <c r="F280" s="453"/>
      <c r="G280" s="453">
        <v>454</v>
      </c>
      <c r="H280" s="541"/>
      <c r="I280" s="455"/>
      <c r="J280" s="455"/>
      <c r="K280" s="455"/>
      <c r="L280" s="455"/>
      <c r="M280" s="455"/>
      <c r="N280" s="455"/>
      <c r="Q280" s="345">
        <f t="shared" si="5"/>
        <v>0</v>
      </c>
    </row>
    <row r="281" spans="1:17" x14ac:dyDescent="0.25">
      <c r="A281" s="458"/>
      <c r="B281" s="435">
        <v>226</v>
      </c>
      <c r="C281" s="436" t="str">
        <v>Монтаж крышки КОН-1М-04</v>
      </c>
      <c r="D281" s="435" t="str">
        <v>шт</v>
      </c>
      <c r="E281" s="435">
        <v>454</v>
      </c>
      <c r="F281" s="453"/>
      <c r="G281" s="453">
        <v>454</v>
      </c>
      <c r="H281" s="541"/>
      <c r="I281" s="455"/>
      <c r="J281" s="455"/>
      <c r="K281" s="455"/>
      <c r="L281" s="455"/>
      <c r="M281" s="455"/>
      <c r="N281" s="455"/>
      <c r="Q281" s="345">
        <f t="shared" si="5"/>
        <v>0</v>
      </c>
    </row>
    <row r="282" spans="1:17" x14ac:dyDescent="0.25">
      <c r="A282" s="458"/>
      <c r="B282" s="435">
        <v>227</v>
      </c>
      <c r="C282" s="436" t="str">
        <v>Подрозетник Ф65мм</v>
      </c>
      <c r="D282" s="435" t="str">
        <v>шт</v>
      </c>
      <c r="E282" s="435">
        <v>42</v>
      </c>
      <c r="F282" s="453"/>
      <c r="G282" s="453"/>
      <c r="H282" s="541"/>
      <c r="I282" s="455"/>
      <c r="J282" s="455"/>
      <c r="K282" s="455"/>
      <c r="L282" s="455"/>
      <c r="M282" s="455"/>
      <c r="N282" s="455"/>
      <c r="Q282" s="345">
        <f t="shared" si="5"/>
        <v>42</v>
      </c>
    </row>
    <row r="283" spans="1:17" x14ac:dyDescent="0.25">
      <c r="A283" s="458"/>
      <c r="B283" s="435">
        <v>228</v>
      </c>
      <c r="C283" s="436" t="str">
        <v>Подрозетник Ф100мм</v>
      </c>
      <c r="D283" s="435" t="str">
        <v>шт</v>
      </c>
      <c r="E283" s="435">
        <v>42</v>
      </c>
      <c r="F283" s="453"/>
      <c r="G283" s="453"/>
      <c r="H283" s="541"/>
      <c r="I283" s="455"/>
      <c r="J283" s="455"/>
      <c r="K283" s="455"/>
      <c r="L283" s="455"/>
      <c r="M283" s="455"/>
      <c r="N283" s="455"/>
      <c r="Q283" s="345">
        <f t="shared" si="5"/>
        <v>42</v>
      </c>
    </row>
    <row r="284" spans="1:17" x14ac:dyDescent="0.25">
      <c r="A284" s="458"/>
      <c r="B284" s="435">
        <v>229</v>
      </c>
      <c r="C284" s="436" t="str">
        <v>Монтаж подрозетника</v>
      </c>
      <c r="D284" s="435" t="str">
        <v>шт</v>
      </c>
      <c r="E284" s="435">
        <v>84</v>
      </c>
      <c r="F284" s="453"/>
      <c r="G284" s="453"/>
      <c r="H284" s="541"/>
      <c r="I284" s="455"/>
      <c r="J284" s="455"/>
      <c r="K284" s="455"/>
      <c r="L284" s="455"/>
      <c r="M284" s="455"/>
      <c r="N284" s="455"/>
      <c r="Q284" s="345">
        <f t="shared" si="5"/>
        <v>84</v>
      </c>
    </row>
    <row r="285" spans="1:17" x14ac:dyDescent="0.25">
      <c r="A285" s="458"/>
      <c r="B285" s="435">
        <v>0</v>
      </c>
      <c r="C285" s="436" t="str">
        <v>6. Материалы</v>
      </c>
      <c r="D285" s="435">
        <v>0</v>
      </c>
      <c r="E285" s="435">
        <v>0</v>
      </c>
      <c r="F285" s="453"/>
      <c r="G285" s="453"/>
      <c r="H285" s="541"/>
      <c r="I285" s="455"/>
      <c r="J285" s="455"/>
      <c r="K285" s="455"/>
      <c r="L285" s="455"/>
      <c r="M285" s="455"/>
      <c r="N285" s="455"/>
      <c r="Q285" s="345">
        <f t="shared" si="5"/>
        <v>0</v>
      </c>
    </row>
    <row r="286" spans="1:17" ht="30" x14ac:dyDescent="0.25">
      <c r="A286" s="458"/>
      <c r="B286" s="435">
        <v>230</v>
      </c>
      <c r="C286" s="436" t="str">
        <v>Пена монтажная Roof Complect огнеупорная (890гр)</v>
      </c>
      <c r="D286" s="435" t="str">
        <v>шт</v>
      </c>
      <c r="E286" s="435">
        <v>16</v>
      </c>
      <c r="F286" s="453"/>
      <c r="G286" s="453"/>
      <c r="H286" s="541"/>
      <c r="I286" s="455"/>
      <c r="J286" s="455"/>
      <c r="K286" s="455"/>
      <c r="L286" s="455"/>
      <c r="M286" s="455"/>
      <c r="N286" s="455"/>
      <c r="Q286" s="345">
        <f t="shared" si="5"/>
        <v>16</v>
      </c>
    </row>
    <row r="287" spans="1:17" x14ac:dyDescent="0.25">
      <c r="A287" s="458"/>
      <c r="B287" s="435">
        <v>231</v>
      </c>
      <c r="C287" s="436" t="str">
        <v>Герметик огнезащитный ведро 10кг</v>
      </c>
      <c r="D287" s="435" t="str">
        <v>шт</v>
      </c>
      <c r="E287" s="435">
        <v>2</v>
      </c>
      <c r="F287" s="453"/>
      <c r="G287" s="453"/>
      <c r="H287" s="541"/>
      <c r="I287" s="455"/>
      <c r="J287" s="455"/>
      <c r="K287" s="455"/>
      <c r="L287" s="455"/>
      <c r="M287" s="455"/>
      <c r="N287" s="455"/>
      <c r="Q287" s="345">
        <f t="shared" si="5"/>
        <v>2</v>
      </c>
    </row>
    <row r="288" spans="1:17" x14ac:dyDescent="0.25">
      <c r="A288" s="458"/>
      <c r="B288" s="435">
        <v>0</v>
      </c>
      <c r="C288" s="436" t="str">
        <v>Ось 1-3/Ж-К (4.БСУ2М секция №2)</v>
      </c>
      <c r="D288" s="435">
        <v>0</v>
      </c>
      <c r="E288" s="435">
        <v>0</v>
      </c>
      <c r="F288" s="453"/>
      <c r="G288" s="453"/>
      <c r="H288" s="541"/>
      <c r="I288" s="455"/>
      <c r="J288" s="455"/>
      <c r="K288" s="455"/>
      <c r="L288" s="455"/>
      <c r="M288" s="455"/>
      <c r="N288" s="455"/>
      <c r="Q288" s="345">
        <f t="shared" si="5"/>
        <v>0</v>
      </c>
    </row>
    <row r="289" spans="1:17" x14ac:dyDescent="0.25">
      <c r="A289" s="458"/>
      <c r="B289" s="435">
        <v>0</v>
      </c>
      <c r="C289" s="436" t="str">
        <v>1.Низковольтное оборудование</v>
      </c>
      <c r="D289" s="435">
        <v>0</v>
      </c>
      <c r="E289" s="435">
        <v>0</v>
      </c>
      <c r="F289" s="453"/>
      <c r="G289" s="453"/>
      <c r="H289" s="541"/>
      <c r="I289" s="455"/>
      <c r="J289" s="455"/>
      <c r="K289" s="455"/>
      <c r="L289" s="455"/>
      <c r="M289" s="455"/>
      <c r="N289" s="455"/>
      <c r="Q289" s="345">
        <f t="shared" si="5"/>
        <v>0</v>
      </c>
    </row>
    <row r="290" spans="1:17" x14ac:dyDescent="0.25">
      <c r="A290" s="458"/>
      <c r="B290" s="435">
        <v>232</v>
      </c>
      <c r="C290" s="436" t="str">
        <v>ЩК в комплекте</v>
      </c>
      <c r="D290" s="435" t="str">
        <v>шт</v>
      </c>
      <c r="E290" s="435">
        <v>20</v>
      </c>
      <c r="F290" s="453"/>
      <c r="G290" s="453"/>
      <c r="H290" s="541"/>
      <c r="I290" s="455"/>
      <c r="J290" s="455"/>
      <c r="K290" s="455"/>
      <c r="L290" s="455"/>
      <c r="M290" s="455"/>
      <c r="N290" s="455"/>
      <c r="Q290" s="345">
        <f t="shared" si="5"/>
        <v>20</v>
      </c>
    </row>
    <row r="291" spans="1:17" ht="30" x14ac:dyDescent="0.25">
      <c r="A291" s="458"/>
      <c r="B291" s="435">
        <v>233</v>
      </c>
      <c r="C291" s="436" t="str">
        <v>Счетчик электронный, 230В, 5(80)А, 1/2 кл.точности СЕ207 R7 849.2.ОА.QUVLF SPds</v>
      </c>
      <c r="D291" s="435" t="str">
        <v>шт</v>
      </c>
      <c r="E291" s="435">
        <v>20</v>
      </c>
      <c r="F291" s="453"/>
      <c r="G291" s="453"/>
      <c r="H291" s="541"/>
      <c r="I291" s="455"/>
      <c r="J291" s="455"/>
      <c r="K291" s="455"/>
      <c r="L291" s="455"/>
      <c r="M291" s="455"/>
      <c r="N291" s="455"/>
      <c r="Q291" s="345">
        <f t="shared" ref="Q291:Q354" si="6">IFERROR(IF(SUM(F291:N291)&gt;E291,"Превышение",E291-SUM(F291:N291)),"-")</f>
        <v>20</v>
      </c>
    </row>
    <row r="292" spans="1:17" x14ac:dyDescent="0.25">
      <c r="A292" s="458"/>
      <c r="B292" s="435">
        <v>234</v>
      </c>
      <c r="C292" s="436" t="str">
        <v>Монтаж и подключение ЩК</v>
      </c>
      <c r="D292" s="435" t="str">
        <v>шт</v>
      </c>
      <c r="E292" s="435">
        <v>20</v>
      </c>
      <c r="F292" s="453"/>
      <c r="G292" s="453"/>
      <c r="H292" s="541"/>
      <c r="I292" s="455"/>
      <c r="J292" s="455"/>
      <c r="K292" s="455"/>
      <c r="L292" s="455"/>
      <c r="M292" s="455"/>
      <c r="N292" s="455"/>
      <c r="Q292" s="345">
        <f t="shared" si="6"/>
        <v>20</v>
      </c>
    </row>
    <row r="293" spans="1:17" x14ac:dyDescent="0.25">
      <c r="A293" s="458"/>
      <c r="B293" s="435">
        <v>235</v>
      </c>
      <c r="C293" s="436" t="str">
        <v>Кабель-канал 60х40 ЭЛЕКОР белый (18м) IEK</v>
      </c>
      <c r="D293" s="435" t="str">
        <v>м</v>
      </c>
      <c r="E293" s="435">
        <v>20</v>
      </c>
      <c r="F293" s="453"/>
      <c r="G293" s="453"/>
      <c r="H293" s="541"/>
      <c r="I293" s="455"/>
      <c r="J293" s="455"/>
      <c r="K293" s="455"/>
      <c r="L293" s="455"/>
      <c r="M293" s="455"/>
      <c r="N293" s="455"/>
      <c r="Q293" s="345">
        <f t="shared" si="6"/>
        <v>20</v>
      </c>
    </row>
    <row r="294" spans="1:17" x14ac:dyDescent="0.25">
      <c r="A294" s="458"/>
      <c r="B294" s="435">
        <v>236</v>
      </c>
      <c r="C294" s="436" t="str">
        <v>Монтаж кабель-канала</v>
      </c>
      <c r="D294" s="435" t="str">
        <v>м</v>
      </c>
      <c r="E294" s="435">
        <v>20</v>
      </c>
      <c r="F294" s="453"/>
      <c r="G294" s="453"/>
      <c r="H294" s="541"/>
      <c r="I294" s="455"/>
      <c r="J294" s="455"/>
      <c r="K294" s="455"/>
      <c r="L294" s="455"/>
      <c r="M294" s="455"/>
      <c r="N294" s="455"/>
      <c r="Q294" s="345">
        <f t="shared" si="6"/>
        <v>20</v>
      </c>
    </row>
    <row r="295" spans="1:17" x14ac:dyDescent="0.25">
      <c r="A295" s="458"/>
      <c r="B295" s="435">
        <v>237</v>
      </c>
      <c r="C295" s="436" t="str">
        <v>Корпус щита этажного ЩЭ</v>
      </c>
      <c r="D295" s="435" t="str">
        <v>шт</v>
      </c>
      <c r="E295" s="435">
        <v>8</v>
      </c>
      <c r="F295" s="453"/>
      <c r="G295" s="453"/>
      <c r="H295" s="541">
        <v>8</v>
      </c>
      <c r="I295" s="455"/>
      <c r="J295" s="455"/>
      <c r="K295" s="455"/>
      <c r="L295" s="455"/>
      <c r="M295" s="455"/>
      <c r="N295" s="455"/>
      <c r="Q295" s="345">
        <f t="shared" si="6"/>
        <v>0</v>
      </c>
    </row>
    <row r="296" spans="1:17" x14ac:dyDescent="0.25">
      <c r="A296" s="458"/>
      <c r="B296" s="435">
        <v>238</v>
      </c>
      <c r="C296" s="436" t="str">
        <v>Монтаж Корпуса щита этажного</v>
      </c>
      <c r="D296" s="435" t="str">
        <v>шт</v>
      </c>
      <c r="E296" s="435">
        <v>8</v>
      </c>
      <c r="F296" s="453"/>
      <c r="G296" s="453"/>
      <c r="H296" s="541">
        <v>8</v>
      </c>
      <c r="I296" s="455"/>
      <c r="J296" s="455"/>
      <c r="K296" s="455"/>
      <c r="L296" s="455"/>
      <c r="M296" s="455"/>
      <c r="N296" s="455"/>
      <c r="Q296" s="345">
        <f t="shared" si="6"/>
        <v>0</v>
      </c>
    </row>
    <row r="297" spans="1:17" x14ac:dyDescent="0.25">
      <c r="A297" s="458"/>
      <c r="B297" s="435">
        <v>239</v>
      </c>
      <c r="C297" s="436" t="str">
        <v>Панель из листовой стали 330х980</v>
      </c>
      <c r="D297" s="435" t="str">
        <v>шт</v>
      </c>
      <c r="E297" s="435">
        <v>8</v>
      </c>
      <c r="F297" s="453"/>
      <c r="G297" s="453"/>
      <c r="H297" s="541">
        <v>8</v>
      </c>
      <c r="I297" s="455"/>
      <c r="J297" s="455"/>
      <c r="K297" s="455"/>
      <c r="L297" s="455"/>
      <c r="M297" s="455"/>
      <c r="N297" s="455"/>
      <c r="Q297" s="345">
        <f t="shared" si="6"/>
        <v>0</v>
      </c>
    </row>
    <row r="298" spans="1:17" x14ac:dyDescent="0.25">
      <c r="A298" s="458"/>
      <c r="B298" s="435">
        <v>240</v>
      </c>
      <c r="C298" s="436" t="str">
        <v>Монтаж панели</v>
      </c>
      <c r="D298" s="435" t="str">
        <v>шт</v>
      </c>
      <c r="E298" s="435">
        <v>8</v>
      </c>
      <c r="F298" s="453"/>
      <c r="G298" s="453"/>
      <c r="H298" s="541">
        <v>8</v>
      </c>
      <c r="I298" s="455"/>
      <c r="J298" s="455"/>
      <c r="K298" s="455"/>
      <c r="L298" s="455"/>
      <c r="M298" s="455"/>
      <c r="N298" s="455"/>
      <c r="Q298" s="345">
        <f t="shared" si="6"/>
        <v>0</v>
      </c>
    </row>
    <row r="299" spans="1:17" x14ac:dyDescent="0.25">
      <c r="A299" s="458"/>
      <c r="B299" s="435">
        <v>0</v>
      </c>
      <c r="C299" s="436" t="str">
        <v>Щит этажный на 1 квартиру состоит (на 4 ЩЭ):</v>
      </c>
      <c r="D299" s="435">
        <v>0</v>
      </c>
      <c r="E299" s="435">
        <v>0</v>
      </c>
      <c r="F299" s="453"/>
      <c r="G299" s="453"/>
      <c r="H299" s="541"/>
      <c r="I299" s="455"/>
      <c r="J299" s="455"/>
      <c r="K299" s="455"/>
      <c r="L299" s="455"/>
      <c r="M299" s="455"/>
      <c r="N299" s="455"/>
      <c r="Q299" s="345">
        <f t="shared" si="6"/>
        <v>0</v>
      </c>
    </row>
    <row r="300" spans="1:17" ht="30" x14ac:dyDescent="0.25">
      <c r="A300" s="458"/>
      <c r="B300" s="435">
        <v>241</v>
      </c>
      <c r="C300" s="436" t="str">
        <v>Выключатель автоматический двухполюсный 50А С ВА47-29 4.5кА (MVA20-2-050-C)</v>
      </c>
      <c r="D300" s="435" t="str">
        <v>шт</v>
      </c>
      <c r="E300" s="435">
        <v>4</v>
      </c>
      <c r="F300" s="453"/>
      <c r="G300" s="453"/>
      <c r="H300" s="541"/>
      <c r="I300" s="455"/>
      <c r="J300" s="455"/>
      <c r="K300" s="455"/>
      <c r="L300" s="455"/>
      <c r="M300" s="455"/>
      <c r="N300" s="455"/>
      <c r="Q300" s="345">
        <f t="shared" si="6"/>
        <v>4</v>
      </c>
    </row>
    <row r="301" spans="1:17" ht="30" x14ac:dyDescent="0.25">
      <c r="A301" s="458"/>
      <c r="B301" s="435">
        <v>242</v>
      </c>
      <c r="C301" s="436" t="str">
        <v>Сжим ответвительный У-859 м50-70/о4-35 (У-859МУ3)</v>
      </c>
      <c r="D301" s="435" t="str">
        <v>шт</v>
      </c>
      <c r="E301" s="435">
        <v>12</v>
      </c>
      <c r="F301" s="453"/>
      <c r="G301" s="453"/>
      <c r="H301" s="541"/>
      <c r="I301" s="455"/>
      <c r="J301" s="455"/>
      <c r="K301" s="455"/>
      <c r="L301" s="455"/>
      <c r="M301" s="455"/>
      <c r="N301" s="455"/>
      <c r="Q301" s="345">
        <f t="shared" si="6"/>
        <v>12</v>
      </c>
    </row>
    <row r="302" spans="1:17" x14ac:dyDescent="0.25">
      <c r="A302" s="458"/>
      <c r="B302" s="435">
        <v>243</v>
      </c>
      <c r="C302" s="436" t="str">
        <v>Расключение щита этажного ЩЭ</v>
      </c>
      <c r="D302" s="435" t="str">
        <v>шт</v>
      </c>
      <c r="E302" s="435">
        <v>4</v>
      </c>
      <c r="F302" s="453"/>
      <c r="G302" s="453"/>
      <c r="H302" s="541"/>
      <c r="I302" s="455"/>
      <c r="J302" s="455"/>
      <c r="K302" s="455"/>
      <c r="L302" s="455"/>
      <c r="M302" s="455"/>
      <c r="N302" s="455"/>
      <c r="Q302" s="345">
        <f t="shared" si="6"/>
        <v>4</v>
      </c>
    </row>
    <row r="303" spans="1:17" x14ac:dyDescent="0.25">
      <c r="A303" s="458"/>
      <c r="B303" s="435">
        <v>0</v>
      </c>
      <c r="C303" s="436" t="str">
        <v>Щит этажный на 4 квартиры состоит (на 4 ЩЭ):</v>
      </c>
      <c r="D303" s="435">
        <v>0</v>
      </c>
      <c r="E303" s="435">
        <v>0</v>
      </c>
      <c r="F303" s="453"/>
      <c r="G303" s="453"/>
      <c r="H303" s="541"/>
      <c r="I303" s="455"/>
      <c r="J303" s="455"/>
      <c r="K303" s="455"/>
      <c r="L303" s="455"/>
      <c r="M303" s="455"/>
      <c r="N303" s="455"/>
      <c r="Q303" s="345">
        <f t="shared" si="6"/>
        <v>0</v>
      </c>
    </row>
    <row r="304" spans="1:17" ht="30" x14ac:dyDescent="0.25">
      <c r="A304" s="458"/>
      <c r="B304" s="435">
        <v>244</v>
      </c>
      <c r="C304" s="436" t="str">
        <v>Выключатель автоматический двухполюсный 50А С ВА47-29 4.5кА (MVA20-2-050-C)</v>
      </c>
      <c r="D304" s="435" t="str">
        <v>шт</v>
      </c>
      <c r="E304" s="435">
        <v>16</v>
      </c>
      <c r="F304" s="453"/>
      <c r="G304" s="453"/>
      <c r="H304" s="541"/>
      <c r="I304" s="455"/>
      <c r="J304" s="455"/>
      <c r="K304" s="455"/>
      <c r="L304" s="455"/>
      <c r="M304" s="455"/>
      <c r="N304" s="455"/>
      <c r="Q304" s="345">
        <f t="shared" si="6"/>
        <v>16</v>
      </c>
    </row>
    <row r="305" spans="1:17" ht="30" x14ac:dyDescent="0.25">
      <c r="A305" s="458"/>
      <c r="B305" s="435">
        <v>245</v>
      </c>
      <c r="C305" s="436" t="str">
        <v>Сжим ответвительный У-859 м50-70/о4-35 (У-859МУ3)</v>
      </c>
      <c r="D305" s="435" t="str">
        <v>шт</v>
      </c>
      <c r="E305" s="435">
        <v>20</v>
      </c>
      <c r="F305" s="453"/>
      <c r="G305" s="453"/>
      <c r="H305" s="541"/>
      <c r="I305" s="455"/>
      <c r="J305" s="455"/>
      <c r="K305" s="455"/>
      <c r="L305" s="455"/>
      <c r="M305" s="455"/>
      <c r="N305" s="455"/>
      <c r="Q305" s="345">
        <f t="shared" si="6"/>
        <v>20</v>
      </c>
    </row>
    <row r="306" spans="1:17" ht="30" x14ac:dyDescent="0.25">
      <c r="A306" s="458"/>
      <c r="B306" s="435">
        <v>246</v>
      </c>
      <c r="C306" s="436" t="str">
        <v>Розетка на DIN-рейку с заземлением контактов РАр 10-3-ОП</v>
      </c>
      <c r="D306" s="435" t="str">
        <v>шт</v>
      </c>
      <c r="E306" s="435">
        <v>4</v>
      </c>
      <c r="F306" s="453"/>
      <c r="G306" s="453"/>
      <c r="H306" s="541"/>
      <c r="I306" s="455"/>
      <c r="J306" s="455"/>
      <c r="K306" s="455"/>
      <c r="L306" s="455"/>
      <c r="M306" s="455"/>
      <c r="N306" s="455"/>
      <c r="Q306" s="345">
        <f t="shared" si="6"/>
        <v>4</v>
      </c>
    </row>
    <row r="307" spans="1:17" x14ac:dyDescent="0.25">
      <c r="A307" s="458"/>
      <c r="B307" s="435">
        <v>247</v>
      </c>
      <c r="C307" s="436" t="str">
        <v>Расключение щита этажного ЩЭ</v>
      </c>
      <c r="D307" s="435" t="str">
        <v>шт</v>
      </c>
      <c r="E307" s="435">
        <v>4</v>
      </c>
      <c r="F307" s="453"/>
      <c r="G307" s="453"/>
      <c r="H307" s="541"/>
      <c r="I307" s="455"/>
      <c r="J307" s="455"/>
      <c r="K307" s="455"/>
      <c r="L307" s="455"/>
      <c r="M307" s="455"/>
      <c r="N307" s="455"/>
      <c r="Q307" s="345">
        <f t="shared" si="6"/>
        <v>4</v>
      </c>
    </row>
    <row r="308" spans="1:17" x14ac:dyDescent="0.25">
      <c r="A308" s="458"/>
      <c r="B308" s="435">
        <v>0</v>
      </c>
      <c r="C308" s="436" t="str">
        <v>2.Светотехническая продукция</v>
      </c>
      <c r="D308" s="435">
        <v>0</v>
      </c>
      <c r="E308" s="435">
        <v>0</v>
      </c>
      <c r="F308" s="453"/>
      <c r="G308" s="453"/>
      <c r="H308" s="541"/>
      <c r="I308" s="455"/>
      <c r="J308" s="455"/>
      <c r="K308" s="455"/>
      <c r="L308" s="455"/>
      <c r="M308" s="455"/>
      <c r="N308" s="455"/>
      <c r="Q308" s="345">
        <f t="shared" si="6"/>
        <v>0</v>
      </c>
    </row>
    <row r="309" spans="1:17" x14ac:dyDescent="0.25">
      <c r="A309" s="458"/>
      <c r="B309" s="435">
        <v>248</v>
      </c>
      <c r="C309" s="436" t="str">
        <v>Патрон подвесной Е27 пластик белый</v>
      </c>
      <c r="D309" s="435" t="str">
        <v>шт</v>
      </c>
      <c r="E309" s="435">
        <v>84</v>
      </c>
      <c r="F309" s="453"/>
      <c r="G309" s="453"/>
      <c r="H309" s="541"/>
      <c r="I309" s="455"/>
      <c r="J309" s="455"/>
      <c r="K309" s="455"/>
      <c r="L309" s="455"/>
      <c r="M309" s="455"/>
      <c r="N309" s="455"/>
      <c r="Q309" s="345">
        <f t="shared" si="6"/>
        <v>84</v>
      </c>
    </row>
    <row r="310" spans="1:17" x14ac:dyDescent="0.25">
      <c r="A310" s="458"/>
      <c r="B310" s="435">
        <v>249</v>
      </c>
      <c r="C310" s="436" t="str">
        <v>Подключение подвесного патрона</v>
      </c>
      <c r="D310" s="435" t="str">
        <v>шт</v>
      </c>
      <c r="E310" s="435">
        <v>84</v>
      </c>
      <c r="F310" s="453"/>
      <c r="G310" s="453"/>
      <c r="H310" s="541"/>
      <c r="I310" s="455"/>
      <c r="J310" s="455"/>
      <c r="K310" s="455"/>
      <c r="L310" s="455"/>
      <c r="M310" s="455"/>
      <c r="N310" s="455"/>
      <c r="Q310" s="345">
        <f t="shared" si="6"/>
        <v>84</v>
      </c>
    </row>
    <row r="311" spans="1:17" x14ac:dyDescent="0.25">
      <c r="A311" s="458"/>
      <c r="B311" s="435">
        <v>250</v>
      </c>
      <c r="C311" s="436" t="str">
        <v>Лампа светодиодная LED 11вт E27 белый ECO</v>
      </c>
      <c r="D311" s="435" t="str">
        <v>шт</v>
      </c>
      <c r="E311" s="435">
        <v>84</v>
      </c>
      <c r="F311" s="453"/>
      <c r="G311" s="453"/>
      <c r="H311" s="541"/>
      <c r="I311" s="455"/>
      <c r="J311" s="455"/>
      <c r="K311" s="455"/>
      <c r="L311" s="455"/>
      <c r="M311" s="455"/>
      <c r="N311" s="455"/>
      <c r="Q311" s="345">
        <f t="shared" si="6"/>
        <v>84</v>
      </c>
    </row>
    <row r="312" spans="1:17" ht="45" x14ac:dyDescent="0.25">
      <c r="A312" s="458"/>
      <c r="B312" s="435">
        <v>251</v>
      </c>
      <c r="C312" s="436" t="str">
        <v>358882 STREET NT22 396 черный Светильник ландшафтный светодиодный IP54 LED 4000К 18W 220V OPAL пластиковый корпус</v>
      </c>
      <c r="D312" s="435" t="str">
        <v>шт</v>
      </c>
      <c r="E312" s="435">
        <v>9</v>
      </c>
      <c r="F312" s="453"/>
      <c r="G312" s="453"/>
      <c r="H312" s="541"/>
      <c r="I312" s="455"/>
      <c r="J312" s="455"/>
      <c r="K312" s="455"/>
      <c r="L312" s="455"/>
      <c r="M312" s="455"/>
      <c r="N312" s="455"/>
      <c r="Q312" s="345">
        <f t="shared" si="6"/>
        <v>9</v>
      </c>
    </row>
    <row r="313" spans="1:17" x14ac:dyDescent="0.25">
      <c r="A313" s="458"/>
      <c r="B313" s="435">
        <v>252</v>
      </c>
      <c r="C313" s="436" t="str">
        <v>Монтаж и подключение накладного светильника</v>
      </c>
      <c r="D313" s="435" t="str">
        <v>шт</v>
      </c>
      <c r="E313" s="435">
        <v>9</v>
      </c>
      <c r="F313" s="453"/>
      <c r="G313" s="453"/>
      <c r="H313" s="541"/>
      <c r="I313" s="455"/>
      <c r="J313" s="455"/>
      <c r="K313" s="455"/>
      <c r="L313" s="455"/>
      <c r="M313" s="455"/>
      <c r="N313" s="455"/>
      <c r="Q313" s="345">
        <f t="shared" si="6"/>
        <v>9</v>
      </c>
    </row>
    <row r="314" spans="1:17" x14ac:dyDescent="0.25">
      <c r="A314" s="458"/>
      <c r="B314" s="435">
        <v>253</v>
      </c>
      <c r="C314" s="436" t="str">
        <v>БРА Kink light мелисса 08438-2, 19(21)</v>
      </c>
      <c r="D314" s="435" t="str">
        <v>шт</v>
      </c>
      <c r="E314" s="435">
        <v>2</v>
      </c>
      <c r="F314" s="453"/>
      <c r="G314" s="453"/>
      <c r="H314" s="541"/>
      <c r="I314" s="455"/>
      <c r="J314" s="455"/>
      <c r="K314" s="455"/>
      <c r="L314" s="455"/>
      <c r="M314" s="455"/>
      <c r="N314" s="455"/>
      <c r="Q314" s="345">
        <f t="shared" si="6"/>
        <v>2</v>
      </c>
    </row>
    <row r="315" spans="1:17" x14ac:dyDescent="0.25">
      <c r="A315" s="458"/>
      <c r="B315" s="435">
        <v>254</v>
      </c>
      <c r="C315" s="436" t="str">
        <v>Бра настенная</v>
      </c>
      <c r="D315" s="435" t="str">
        <v>шт</v>
      </c>
      <c r="E315" s="435">
        <v>2</v>
      </c>
      <c r="F315" s="453"/>
      <c r="G315" s="453"/>
      <c r="H315" s="541"/>
      <c r="I315" s="455"/>
      <c r="J315" s="455"/>
      <c r="K315" s="455"/>
      <c r="L315" s="455"/>
      <c r="M315" s="455"/>
      <c r="N315" s="455"/>
      <c r="Q315" s="345">
        <f t="shared" si="6"/>
        <v>2</v>
      </c>
    </row>
    <row r="316" spans="1:17" ht="30" x14ac:dyDescent="0.25">
      <c r="A316" s="458"/>
      <c r="B316" s="435">
        <v>255</v>
      </c>
      <c r="C316" s="436" t="str">
        <v>Светильник светодиодный SPO-950-3-40K-018 18Вт 4000К 1890Лм IP40 595х180х40 матовый</v>
      </c>
      <c r="D316" s="435" t="str">
        <v>шт</v>
      </c>
      <c r="E316" s="435">
        <v>41</v>
      </c>
      <c r="F316" s="453"/>
      <c r="G316" s="453"/>
      <c r="H316" s="541"/>
      <c r="I316" s="455"/>
      <c r="J316" s="455"/>
      <c r="K316" s="455"/>
      <c r="L316" s="455"/>
      <c r="M316" s="455"/>
      <c r="N316" s="455"/>
      <c r="Q316" s="345">
        <f t="shared" si="6"/>
        <v>41</v>
      </c>
    </row>
    <row r="317" spans="1:17" x14ac:dyDescent="0.25">
      <c r="A317" s="458"/>
      <c r="B317" s="435">
        <v>256</v>
      </c>
      <c r="C317" s="436" t="str">
        <v>Монтаж и подключение светильника в армстронг</v>
      </c>
      <c r="D317" s="435" t="str">
        <v>шт</v>
      </c>
      <c r="E317" s="435">
        <v>41</v>
      </c>
      <c r="F317" s="453"/>
      <c r="G317" s="453"/>
      <c r="H317" s="541"/>
      <c r="I317" s="455"/>
      <c r="J317" s="455"/>
      <c r="K317" s="455"/>
      <c r="L317" s="455"/>
      <c r="M317" s="455"/>
      <c r="N317" s="455"/>
      <c r="Q317" s="345">
        <f t="shared" si="6"/>
        <v>41</v>
      </c>
    </row>
    <row r="318" spans="1:17" ht="30" x14ac:dyDescent="0.25">
      <c r="A318" s="458"/>
      <c r="B318" s="435">
        <v>257</v>
      </c>
      <c r="C318" s="436" t="str">
        <v>Датчик движения ИК встраиваемый 1200w 360 гр. 6м IP20 белый (SEN86 бел.)</v>
      </c>
      <c r="D318" s="435" t="str">
        <v>шт</v>
      </c>
      <c r="E318" s="435">
        <v>18</v>
      </c>
      <c r="F318" s="453"/>
      <c r="G318" s="453"/>
      <c r="H318" s="541"/>
      <c r="I318" s="455"/>
      <c r="J318" s="455"/>
      <c r="K318" s="455"/>
      <c r="L318" s="455"/>
      <c r="M318" s="455"/>
      <c r="N318" s="455"/>
      <c r="Q318" s="345">
        <f t="shared" si="6"/>
        <v>18</v>
      </c>
    </row>
    <row r="319" spans="1:17" x14ac:dyDescent="0.25">
      <c r="A319" s="458"/>
      <c r="B319" s="435">
        <v>258</v>
      </c>
      <c r="C319" s="436" t="str">
        <v xml:space="preserve">Монтаж и подключение датчика движения </v>
      </c>
      <c r="D319" s="435" t="str">
        <v>шт</v>
      </c>
      <c r="E319" s="435">
        <v>18</v>
      </c>
      <c r="F319" s="453"/>
      <c r="G319" s="453"/>
      <c r="H319" s="541"/>
      <c r="I319" s="455"/>
      <c r="J319" s="455"/>
      <c r="K319" s="455"/>
      <c r="L319" s="455"/>
      <c r="M319" s="455"/>
      <c r="N319" s="455"/>
      <c r="Q319" s="345">
        <f t="shared" si="6"/>
        <v>18</v>
      </c>
    </row>
    <row r="320" spans="1:17" ht="30" x14ac:dyDescent="0.25">
      <c r="A320" s="458"/>
      <c r="B320" s="435">
        <v>259</v>
      </c>
      <c r="C320" s="436" t="str">
        <v>Коробка распределительная 85х85х40мм для наружного монтажа IP55</v>
      </c>
      <c r="D320" s="435" t="str">
        <v>шт</v>
      </c>
      <c r="E320" s="435">
        <v>54</v>
      </c>
      <c r="F320" s="453"/>
      <c r="G320" s="453"/>
      <c r="H320" s="541"/>
      <c r="I320" s="455"/>
      <c r="J320" s="455"/>
      <c r="K320" s="455"/>
      <c r="L320" s="455"/>
      <c r="M320" s="455"/>
      <c r="N320" s="455"/>
      <c r="Q320" s="345">
        <f t="shared" si="6"/>
        <v>54</v>
      </c>
    </row>
    <row r="321" spans="1:17" ht="30" x14ac:dyDescent="0.25">
      <c r="A321" s="458"/>
      <c r="B321" s="435">
        <v>260</v>
      </c>
      <c r="C321" s="436" t="str">
        <v>Монтаж и подключение распределительных коробок</v>
      </c>
      <c r="D321" s="435" t="str">
        <v>шт</v>
      </c>
      <c r="E321" s="435">
        <v>54</v>
      </c>
      <c r="F321" s="453"/>
      <c r="G321" s="453"/>
      <c r="H321" s="541"/>
      <c r="I321" s="455"/>
      <c r="J321" s="455"/>
      <c r="K321" s="455"/>
      <c r="L321" s="455"/>
      <c r="M321" s="455"/>
      <c r="N321" s="455"/>
      <c r="Q321" s="345">
        <f t="shared" si="6"/>
        <v>54</v>
      </c>
    </row>
    <row r="322" spans="1:17" x14ac:dyDescent="0.25">
      <c r="A322" s="458"/>
      <c r="B322" s="435">
        <v>0</v>
      </c>
      <c r="C322" s="436" t="str">
        <v>Декоративная подсветка картины</v>
      </c>
      <c r="D322" s="435">
        <v>0</v>
      </c>
      <c r="E322" s="435">
        <v>0</v>
      </c>
      <c r="F322" s="453"/>
      <c r="G322" s="453"/>
      <c r="H322" s="541"/>
      <c r="I322" s="455"/>
      <c r="J322" s="455"/>
      <c r="K322" s="455"/>
      <c r="L322" s="455"/>
      <c r="M322" s="455"/>
      <c r="N322" s="455"/>
      <c r="Q322" s="345">
        <f t="shared" si="6"/>
        <v>0</v>
      </c>
    </row>
    <row r="323" spans="1:17" ht="30" x14ac:dyDescent="0.25">
      <c r="A323" s="458"/>
      <c r="B323" s="435">
        <v>261</v>
      </c>
      <c r="C323" s="436" t="str">
        <v>Профиль SL-SLIM-H13M-F25-3000 ANOD ( Алюминий)</v>
      </c>
      <c r="D323" s="435" t="str">
        <v>м</v>
      </c>
      <c r="E323" s="435">
        <v>6</v>
      </c>
      <c r="F323" s="453"/>
      <c r="G323" s="453"/>
      <c r="H323" s="541"/>
      <c r="I323" s="455"/>
      <c r="J323" s="455"/>
      <c r="K323" s="455"/>
      <c r="L323" s="455"/>
      <c r="M323" s="455"/>
      <c r="N323" s="455"/>
      <c r="Q323" s="345">
        <f t="shared" si="6"/>
        <v>6</v>
      </c>
    </row>
    <row r="324" spans="1:17" x14ac:dyDescent="0.25">
      <c r="A324" s="458"/>
      <c r="B324" s="435">
        <v>262</v>
      </c>
      <c r="C324" s="436" t="str">
        <v>Монтаж профиля</v>
      </c>
      <c r="D324" s="435" t="str">
        <v>м</v>
      </c>
      <c r="E324" s="435">
        <v>6</v>
      </c>
      <c r="F324" s="453"/>
      <c r="G324" s="453"/>
      <c r="H324" s="541"/>
      <c r="I324" s="455"/>
      <c r="J324" s="455"/>
      <c r="K324" s="455"/>
      <c r="L324" s="455"/>
      <c r="M324" s="455"/>
      <c r="N324" s="455"/>
      <c r="Q324" s="345">
        <f t="shared" si="6"/>
        <v>6</v>
      </c>
    </row>
    <row r="325" spans="1:17" ht="30" x14ac:dyDescent="0.25">
      <c r="A325" s="458"/>
      <c r="B325" s="435">
        <v>263</v>
      </c>
      <c r="C325" s="436" t="str">
        <v>Лента светодиодная 9,6 Вт/м 12В IP20 4000K 120LED/м RT/RTW-A120-8-11mm SMD 2835 5 м</v>
      </c>
      <c r="D325" s="435" t="str">
        <v>шт</v>
      </c>
      <c r="E325" s="435">
        <v>2</v>
      </c>
      <c r="F325" s="453"/>
      <c r="G325" s="453"/>
      <c r="H325" s="541"/>
      <c r="I325" s="455"/>
      <c r="J325" s="455"/>
      <c r="K325" s="455"/>
      <c r="L325" s="455"/>
      <c r="M325" s="455"/>
      <c r="N325" s="455"/>
      <c r="Q325" s="345">
        <f t="shared" si="6"/>
        <v>2</v>
      </c>
    </row>
    <row r="326" spans="1:17" x14ac:dyDescent="0.25">
      <c r="A326" s="458"/>
      <c r="B326" s="435">
        <v>264</v>
      </c>
      <c r="C326" s="436" t="str">
        <v>Монтаж и подключение ленты</v>
      </c>
      <c r="D326" s="435" t="str">
        <v>м</v>
      </c>
      <c r="E326" s="435">
        <v>6</v>
      </c>
      <c r="F326" s="453"/>
      <c r="G326" s="453"/>
      <c r="H326" s="541"/>
      <c r="I326" s="455"/>
      <c r="J326" s="455"/>
      <c r="K326" s="455"/>
      <c r="L326" s="455"/>
      <c r="M326" s="455"/>
      <c r="N326" s="455"/>
      <c r="Q326" s="345">
        <f t="shared" si="6"/>
        <v>6</v>
      </c>
    </row>
    <row r="327" spans="1:17" ht="30" x14ac:dyDescent="0.25">
      <c r="A327" s="458"/>
      <c r="B327" s="435">
        <v>265</v>
      </c>
      <c r="C327" s="436" t="str">
        <v>Блок питания ARS-150-12 (12V, 12.5A, 150W) (ARL, IP20 Сетка, 2 года)</v>
      </c>
      <c r="D327" s="435" t="str">
        <v>шт</v>
      </c>
      <c r="E327" s="435">
        <v>1</v>
      </c>
      <c r="F327" s="453"/>
      <c r="G327" s="453"/>
      <c r="H327" s="541"/>
      <c r="I327" s="455"/>
      <c r="J327" s="455"/>
      <c r="K327" s="455"/>
      <c r="L327" s="455"/>
      <c r="M327" s="455"/>
      <c r="N327" s="455"/>
      <c r="Q327" s="345">
        <f t="shared" si="6"/>
        <v>1</v>
      </c>
    </row>
    <row r="328" spans="1:17" x14ac:dyDescent="0.25">
      <c r="A328" s="458"/>
      <c r="B328" s="435">
        <v>266</v>
      </c>
      <c r="C328" s="436" t="str">
        <v>Монтаж и подключение блоков питания</v>
      </c>
      <c r="D328" s="435" t="str">
        <v>шт</v>
      </c>
      <c r="E328" s="435">
        <v>1</v>
      </c>
      <c r="F328" s="453"/>
      <c r="G328" s="453"/>
      <c r="H328" s="541"/>
      <c r="I328" s="455"/>
      <c r="J328" s="455"/>
      <c r="K328" s="455"/>
      <c r="L328" s="455"/>
      <c r="M328" s="455"/>
      <c r="N328" s="455"/>
      <c r="Q328" s="345">
        <f t="shared" si="6"/>
        <v>1</v>
      </c>
    </row>
    <row r="329" spans="1:17" x14ac:dyDescent="0.25">
      <c r="A329" s="458"/>
      <c r="B329" s="435">
        <v>0</v>
      </c>
      <c r="C329" s="436" t="str">
        <v>Декоративная подсветка зеркала</v>
      </c>
      <c r="D329" s="435">
        <v>0</v>
      </c>
      <c r="E329" s="435">
        <v>0</v>
      </c>
      <c r="F329" s="453"/>
      <c r="G329" s="453"/>
      <c r="H329" s="541"/>
      <c r="I329" s="455"/>
      <c r="J329" s="455"/>
      <c r="K329" s="455"/>
      <c r="L329" s="455"/>
      <c r="M329" s="455"/>
      <c r="N329" s="455"/>
      <c r="Q329" s="345">
        <f t="shared" si="6"/>
        <v>0</v>
      </c>
    </row>
    <row r="330" spans="1:17" ht="30" x14ac:dyDescent="0.25">
      <c r="A330" s="458"/>
      <c r="B330" s="435">
        <v>267</v>
      </c>
      <c r="C330" s="436" t="str">
        <v>Профиль SL-SLIM-H13M-F25-3000 ANOD ( Алюминий)</v>
      </c>
      <c r="D330" s="435" t="str">
        <v>м</v>
      </c>
      <c r="E330" s="435">
        <v>6</v>
      </c>
      <c r="F330" s="453"/>
      <c r="G330" s="453"/>
      <c r="H330" s="541"/>
      <c r="I330" s="455"/>
      <c r="J330" s="455"/>
      <c r="K330" s="455"/>
      <c r="L330" s="455"/>
      <c r="M330" s="455"/>
      <c r="N330" s="455"/>
      <c r="Q330" s="345">
        <f t="shared" si="6"/>
        <v>6</v>
      </c>
    </row>
    <row r="331" spans="1:17" x14ac:dyDescent="0.25">
      <c r="A331" s="458"/>
      <c r="B331" s="435">
        <v>268</v>
      </c>
      <c r="C331" s="436" t="str">
        <v>Монтаж профиля</v>
      </c>
      <c r="D331" s="435" t="str">
        <v>м</v>
      </c>
      <c r="E331" s="435">
        <v>6</v>
      </c>
      <c r="F331" s="453"/>
      <c r="G331" s="453"/>
      <c r="H331" s="541"/>
      <c r="I331" s="455"/>
      <c r="J331" s="455"/>
      <c r="K331" s="455"/>
      <c r="L331" s="455"/>
      <c r="M331" s="455"/>
      <c r="N331" s="455"/>
      <c r="Q331" s="345">
        <f t="shared" si="6"/>
        <v>6</v>
      </c>
    </row>
    <row r="332" spans="1:17" ht="30" x14ac:dyDescent="0.25">
      <c r="A332" s="458"/>
      <c r="B332" s="435">
        <v>269</v>
      </c>
      <c r="C332" s="436" t="str">
        <v>Лента светодиодная 9,6 Вт/м 12В IP20 4000K 120LED/м RT/RTW-A120-8-11mm SMD 2835 5 м</v>
      </c>
      <c r="D332" s="435" t="str">
        <v>шт</v>
      </c>
      <c r="E332" s="435">
        <v>2</v>
      </c>
      <c r="F332" s="453"/>
      <c r="G332" s="453"/>
      <c r="H332" s="541"/>
      <c r="I332" s="455"/>
      <c r="J332" s="455"/>
      <c r="K332" s="455"/>
      <c r="L332" s="455"/>
      <c r="M332" s="455"/>
      <c r="N332" s="455"/>
      <c r="Q332" s="345">
        <f t="shared" si="6"/>
        <v>2</v>
      </c>
    </row>
    <row r="333" spans="1:17" x14ac:dyDescent="0.25">
      <c r="A333" s="458"/>
      <c r="B333" s="435">
        <v>270</v>
      </c>
      <c r="C333" s="436" t="str">
        <v>Монтаж и подключение ленты</v>
      </c>
      <c r="D333" s="435" t="str">
        <v>м</v>
      </c>
      <c r="E333" s="435">
        <v>6</v>
      </c>
      <c r="F333" s="453"/>
      <c r="G333" s="453"/>
      <c r="H333" s="541"/>
      <c r="I333" s="455"/>
      <c r="J333" s="455"/>
      <c r="K333" s="455"/>
      <c r="L333" s="455"/>
      <c r="M333" s="455"/>
      <c r="N333" s="455"/>
      <c r="Q333" s="345">
        <f t="shared" si="6"/>
        <v>6</v>
      </c>
    </row>
    <row r="334" spans="1:17" ht="30" x14ac:dyDescent="0.25">
      <c r="A334" s="458"/>
      <c r="B334" s="435">
        <v>271</v>
      </c>
      <c r="C334" s="436" t="str">
        <v>Блок питания ARS-150-12 (12V, 12.5A, 150W) (ARL, IP20 Сетка, 2 года)</v>
      </c>
      <c r="D334" s="435" t="str">
        <v>шт</v>
      </c>
      <c r="E334" s="435">
        <v>1</v>
      </c>
      <c r="F334" s="453"/>
      <c r="G334" s="453"/>
      <c r="H334" s="541"/>
      <c r="I334" s="455"/>
      <c r="J334" s="455"/>
      <c r="K334" s="455"/>
      <c r="L334" s="455"/>
      <c r="M334" s="455"/>
      <c r="N334" s="455"/>
      <c r="Q334" s="345">
        <f t="shared" si="6"/>
        <v>1</v>
      </c>
    </row>
    <row r="335" spans="1:17" x14ac:dyDescent="0.25">
      <c r="A335" s="458"/>
      <c r="B335" s="435">
        <v>272</v>
      </c>
      <c r="C335" s="436" t="str">
        <v>Монтаж и подключение блоков питания</v>
      </c>
      <c r="D335" s="435" t="str">
        <v>шт</v>
      </c>
      <c r="E335" s="435">
        <v>1</v>
      </c>
      <c r="F335" s="453"/>
      <c r="G335" s="453"/>
      <c r="H335" s="541"/>
      <c r="I335" s="455"/>
      <c r="J335" s="455"/>
      <c r="K335" s="455"/>
      <c r="L335" s="455"/>
      <c r="M335" s="455"/>
      <c r="N335" s="455"/>
      <c r="Q335" s="345">
        <f t="shared" si="6"/>
        <v>1</v>
      </c>
    </row>
    <row r="336" spans="1:17" x14ac:dyDescent="0.25">
      <c r="A336" s="458"/>
      <c r="B336" s="435">
        <v>0</v>
      </c>
      <c r="C336" s="436" t="str">
        <v>3.Кабельные изделия</v>
      </c>
      <c r="D336" s="435">
        <v>0</v>
      </c>
      <c r="E336" s="435">
        <v>0</v>
      </c>
      <c r="F336" s="453"/>
      <c r="G336" s="453"/>
      <c r="H336" s="541"/>
      <c r="I336" s="455"/>
      <c r="J336" s="455"/>
      <c r="K336" s="455"/>
      <c r="L336" s="455"/>
      <c r="M336" s="455"/>
      <c r="N336" s="455"/>
      <c r="Q336" s="345">
        <f t="shared" si="6"/>
        <v>0</v>
      </c>
    </row>
    <row r="337" spans="1:17" ht="30" x14ac:dyDescent="0.25">
      <c r="A337" s="458"/>
      <c r="B337" s="435">
        <v>273</v>
      </c>
      <c r="C337" s="436" t="str">
        <v>Кабель силовой ВВГ-Пнг(А) 3x1,5 ок(N, PE)-0.66 (100м)</v>
      </c>
      <c r="D337" s="435" t="str">
        <v>м</v>
      </c>
      <c r="E337" s="435">
        <v>900</v>
      </c>
      <c r="F337" s="453"/>
      <c r="G337" s="453">
        <v>900</v>
      </c>
      <c r="H337" s="541"/>
      <c r="I337" s="455"/>
      <c r="J337" s="455"/>
      <c r="K337" s="455"/>
      <c r="L337" s="455"/>
      <c r="M337" s="455"/>
      <c r="N337" s="455"/>
      <c r="Q337" s="345">
        <f t="shared" si="6"/>
        <v>0</v>
      </c>
    </row>
    <row r="338" spans="1:17" ht="30" x14ac:dyDescent="0.25">
      <c r="A338" s="458"/>
      <c r="B338" s="435">
        <v>274</v>
      </c>
      <c r="C338" s="436" t="str">
        <v>Кабель силовой ВВГ-Пнг(А)-LS 3x2,5 ок(N, PE)-0.66 (100м)</v>
      </c>
      <c r="D338" s="435" t="str">
        <v>м</v>
      </c>
      <c r="E338" s="435">
        <v>1488</v>
      </c>
      <c r="F338" s="453"/>
      <c r="G338" s="453">
        <v>1488</v>
      </c>
      <c r="H338" s="541"/>
      <c r="I338" s="455"/>
      <c r="J338" s="455"/>
      <c r="K338" s="455"/>
      <c r="L338" s="455"/>
      <c r="M338" s="455"/>
      <c r="N338" s="455"/>
      <c r="Q338" s="345">
        <f t="shared" si="6"/>
        <v>0</v>
      </c>
    </row>
    <row r="339" spans="1:17" ht="30" x14ac:dyDescent="0.25">
      <c r="A339" s="458"/>
      <c r="B339" s="435">
        <v>275</v>
      </c>
      <c r="C339" s="436" t="str">
        <v>Монтаж кабеля по кирпичной кладке и затягивание в трубы до 30мм2</v>
      </c>
      <c r="D339" s="435" t="str">
        <v>м</v>
      </c>
      <c r="E339" s="435">
        <v>2388</v>
      </c>
      <c r="F339" s="453"/>
      <c r="G339" s="453">
        <v>2388</v>
      </c>
      <c r="H339" s="541"/>
      <c r="I339" s="455"/>
      <c r="J339" s="455"/>
      <c r="K339" s="455"/>
      <c r="L339" s="455"/>
      <c r="M339" s="455"/>
      <c r="N339" s="455"/>
      <c r="Q339" s="345">
        <f t="shared" si="6"/>
        <v>0</v>
      </c>
    </row>
    <row r="340" spans="1:17" x14ac:dyDescent="0.25">
      <c r="A340" s="458"/>
      <c r="B340" s="435">
        <v>276</v>
      </c>
      <c r="C340" s="436" t="str">
        <v xml:space="preserve">Провод ПуВ нг(А)LS 1х6.0 </v>
      </c>
      <c r="D340" s="435" t="str">
        <v>м</v>
      </c>
      <c r="E340" s="435">
        <v>609</v>
      </c>
      <c r="F340" s="453"/>
      <c r="G340" s="453">
        <v>609</v>
      </c>
      <c r="H340" s="541"/>
      <c r="I340" s="455"/>
      <c r="J340" s="455"/>
      <c r="K340" s="455"/>
      <c r="L340" s="455"/>
      <c r="M340" s="455"/>
      <c r="N340" s="455"/>
      <c r="Q340" s="345">
        <f t="shared" si="6"/>
        <v>0</v>
      </c>
    </row>
    <row r="341" spans="1:17" x14ac:dyDescent="0.25">
      <c r="A341" s="458"/>
      <c r="B341" s="435">
        <v>277</v>
      </c>
      <c r="C341" s="436" t="str">
        <v>Кабель силовой ВВГнг(А)-LS 1х4 ок-0,66</v>
      </c>
      <c r="D341" s="435" t="str">
        <v>м</v>
      </c>
      <c r="E341" s="435">
        <v>168</v>
      </c>
      <c r="F341" s="453"/>
      <c r="G341" s="453">
        <v>168</v>
      </c>
      <c r="H341" s="541"/>
      <c r="I341" s="455"/>
      <c r="J341" s="455"/>
      <c r="K341" s="455"/>
      <c r="L341" s="455"/>
      <c r="M341" s="455"/>
      <c r="N341" s="455"/>
      <c r="Q341" s="345">
        <f t="shared" si="6"/>
        <v>0</v>
      </c>
    </row>
    <row r="342" spans="1:17" x14ac:dyDescent="0.25">
      <c r="A342" s="458"/>
      <c r="B342" s="435">
        <v>278</v>
      </c>
      <c r="C342" s="436" t="str">
        <v>Провод силовой ПуВнг(А)-LS 10</v>
      </c>
      <c r="D342" s="435" t="str">
        <v>м</v>
      </c>
      <c r="E342" s="435">
        <v>372</v>
      </c>
      <c r="F342" s="453"/>
      <c r="G342" s="453">
        <v>372</v>
      </c>
      <c r="H342" s="541"/>
      <c r="I342" s="455"/>
      <c r="J342" s="455"/>
      <c r="K342" s="455"/>
      <c r="L342" s="455"/>
      <c r="M342" s="455"/>
      <c r="N342" s="455"/>
      <c r="Q342" s="345">
        <f t="shared" si="6"/>
        <v>0</v>
      </c>
    </row>
    <row r="343" spans="1:17" ht="30" x14ac:dyDescent="0.25">
      <c r="A343" s="458"/>
      <c r="B343" s="435">
        <v>279</v>
      </c>
      <c r="C343" s="436" t="str">
        <v>Монтаж кабеля по кирпичной кладке и затягивание в трубы до 30мм2</v>
      </c>
      <c r="D343" s="435" t="str">
        <v>м</v>
      </c>
      <c r="E343" s="435">
        <v>1149</v>
      </c>
      <c r="F343" s="453"/>
      <c r="G343" s="453">
        <v>1149</v>
      </c>
      <c r="H343" s="541"/>
      <c r="I343" s="455"/>
      <c r="J343" s="455"/>
      <c r="K343" s="455"/>
      <c r="L343" s="455"/>
      <c r="M343" s="455"/>
      <c r="N343" s="455"/>
      <c r="Q343" s="345">
        <f t="shared" si="6"/>
        <v>0</v>
      </c>
    </row>
    <row r="344" spans="1:17" x14ac:dyDescent="0.25">
      <c r="A344" s="458"/>
      <c r="B344" s="435">
        <v>280</v>
      </c>
      <c r="C344" s="436" t="str">
        <v>Кабель ВВГ -П нг(А)FRLS 3х1.5 0.66кВ (бухта)</v>
      </c>
      <c r="D344" s="435" t="str">
        <v>м</v>
      </c>
      <c r="E344" s="435">
        <v>78</v>
      </c>
      <c r="F344" s="453"/>
      <c r="G344" s="453">
        <v>78</v>
      </c>
      <c r="H344" s="541"/>
      <c r="I344" s="455"/>
      <c r="J344" s="455"/>
      <c r="K344" s="455"/>
      <c r="L344" s="455"/>
      <c r="M344" s="455"/>
      <c r="N344" s="455"/>
      <c r="Q344" s="345">
        <f t="shared" si="6"/>
        <v>0</v>
      </c>
    </row>
    <row r="345" spans="1:17" ht="30" x14ac:dyDescent="0.25">
      <c r="A345" s="458"/>
      <c r="B345" s="435">
        <v>281</v>
      </c>
      <c r="C345" s="436" t="str">
        <v>Монтаж кабеля по кирпичной кладке и затягивание в трубы до 30мм2</v>
      </c>
      <c r="D345" s="435" t="str">
        <v>м</v>
      </c>
      <c r="E345" s="435">
        <v>78</v>
      </c>
      <c r="F345" s="453"/>
      <c r="G345" s="453">
        <v>78</v>
      </c>
      <c r="H345" s="541"/>
      <c r="I345" s="455"/>
      <c r="J345" s="455"/>
      <c r="K345" s="455"/>
      <c r="L345" s="455"/>
      <c r="M345" s="455"/>
      <c r="N345" s="455"/>
      <c r="Q345" s="345">
        <f t="shared" si="6"/>
        <v>0</v>
      </c>
    </row>
    <row r="346" spans="1:17" x14ac:dyDescent="0.25">
      <c r="A346" s="458"/>
      <c r="B346" s="435">
        <v>0</v>
      </c>
      <c r="C346" s="436" t="str">
        <v>4.Электрортехнические изделия</v>
      </c>
      <c r="D346" s="435">
        <v>0</v>
      </c>
      <c r="E346" s="435">
        <v>0</v>
      </c>
      <c r="F346" s="453"/>
      <c r="G346" s="453"/>
      <c r="H346" s="541"/>
      <c r="I346" s="455"/>
      <c r="J346" s="455"/>
      <c r="K346" s="455"/>
      <c r="L346" s="455"/>
      <c r="M346" s="455"/>
      <c r="N346" s="455"/>
      <c r="Q346" s="345">
        <f t="shared" si="6"/>
        <v>0</v>
      </c>
    </row>
    <row r="347" spans="1:17" ht="45" x14ac:dyDescent="0.25">
      <c r="A347" s="458"/>
      <c r="B347" s="435">
        <v>282</v>
      </c>
      <c r="C347" s="436" t="str">
        <v>BRITE Розетка двойная с заземлением с защитными шторками и крышкой 16А в сборе IP44 РСбш12-3-44-БрБ белый</v>
      </c>
      <c r="D347" s="435" t="str">
        <v>шт</v>
      </c>
      <c r="E347" s="435">
        <v>20</v>
      </c>
      <c r="F347" s="453"/>
      <c r="G347" s="453"/>
      <c r="H347" s="541"/>
      <c r="I347" s="455"/>
      <c r="J347" s="455"/>
      <c r="K347" s="455"/>
      <c r="L347" s="455"/>
      <c r="M347" s="455"/>
      <c r="N347" s="455"/>
      <c r="Q347" s="345">
        <f t="shared" si="6"/>
        <v>20</v>
      </c>
    </row>
    <row r="348" spans="1:17" ht="30" x14ac:dyDescent="0.25">
      <c r="A348" s="458"/>
      <c r="B348" s="435">
        <v>283</v>
      </c>
      <c r="C348" s="436" t="str">
        <v>Розетка ATLASDESIGN двойная с заземлением со шторками 16А в сборе белый</v>
      </c>
      <c r="D348" s="435" t="str">
        <v>шт</v>
      </c>
      <c r="E348" s="435">
        <v>228</v>
      </c>
      <c r="F348" s="453"/>
      <c r="G348" s="453"/>
      <c r="H348" s="541"/>
      <c r="I348" s="455"/>
      <c r="J348" s="455"/>
      <c r="K348" s="455"/>
      <c r="L348" s="455"/>
      <c r="M348" s="455"/>
      <c r="N348" s="455"/>
      <c r="Q348" s="345">
        <f t="shared" si="6"/>
        <v>228</v>
      </c>
    </row>
    <row r="349" spans="1:17" ht="30" x14ac:dyDescent="0.25">
      <c r="A349" s="458"/>
      <c r="B349" s="435">
        <v>284</v>
      </c>
      <c r="C349" s="436" t="str">
        <v>Монтаж и подключение розеток скрытой установки</v>
      </c>
      <c r="D349" s="435" t="str">
        <v>шт</v>
      </c>
      <c r="E349" s="435">
        <v>248</v>
      </c>
      <c r="F349" s="453"/>
      <c r="G349" s="453"/>
      <c r="H349" s="541"/>
      <c r="I349" s="455"/>
      <c r="J349" s="455"/>
      <c r="K349" s="455"/>
      <c r="L349" s="455"/>
      <c r="M349" s="455"/>
      <c r="N349" s="455"/>
      <c r="Q349" s="345">
        <f t="shared" si="6"/>
        <v>248</v>
      </c>
    </row>
    <row r="350" spans="1:17" ht="30" x14ac:dyDescent="0.25">
      <c r="A350" s="458"/>
      <c r="B350" s="435">
        <v>285</v>
      </c>
      <c r="C350" s="436" t="str">
        <v>ЭТЮД Розетка наружная с заземлением со шторками белая (на роутер)</v>
      </c>
      <c r="D350" s="435" t="str">
        <v>шт</v>
      </c>
      <c r="E350" s="435">
        <v>20</v>
      </c>
      <c r="F350" s="453"/>
      <c r="G350" s="453"/>
      <c r="H350" s="541"/>
      <c r="I350" s="455"/>
      <c r="J350" s="455"/>
      <c r="K350" s="455"/>
      <c r="L350" s="455"/>
      <c r="M350" s="455"/>
      <c r="N350" s="455"/>
      <c r="Q350" s="345">
        <f t="shared" si="6"/>
        <v>20</v>
      </c>
    </row>
    <row r="351" spans="1:17" ht="30" x14ac:dyDescent="0.25">
      <c r="A351" s="458"/>
      <c r="B351" s="435">
        <v>286</v>
      </c>
      <c r="C351" s="436" t="str">
        <v>Монтаж и подключение розеток и выключателей открытой установки</v>
      </c>
      <c r="D351" s="435" t="str">
        <v>шт</v>
      </c>
      <c r="E351" s="435">
        <v>20</v>
      </c>
      <c r="F351" s="453"/>
      <c r="G351" s="453"/>
      <c r="H351" s="541"/>
      <c r="I351" s="455"/>
      <c r="J351" s="455"/>
      <c r="K351" s="455"/>
      <c r="L351" s="455"/>
      <c r="M351" s="455"/>
      <c r="N351" s="455"/>
      <c r="Q351" s="345">
        <f t="shared" si="6"/>
        <v>20</v>
      </c>
    </row>
    <row r="352" spans="1:17" ht="30" x14ac:dyDescent="0.25">
      <c r="A352" s="458"/>
      <c r="B352" s="435">
        <v>287</v>
      </c>
      <c r="C352" s="436" t="str">
        <v>Разъем РШ-ВШ 32А 250В 2P+PE(ОУ) пластиковый белый Simple</v>
      </c>
      <c r="D352" s="435" t="str">
        <v>шт</v>
      </c>
      <c r="E352" s="435">
        <v>20</v>
      </c>
      <c r="F352" s="453"/>
      <c r="G352" s="453"/>
      <c r="H352" s="541"/>
      <c r="I352" s="455"/>
      <c r="J352" s="455"/>
      <c r="K352" s="455"/>
      <c r="L352" s="455"/>
      <c r="M352" s="455"/>
      <c r="N352" s="455"/>
      <c r="Q352" s="345">
        <f t="shared" si="6"/>
        <v>20</v>
      </c>
    </row>
    <row r="353" spans="1:17" ht="30" x14ac:dyDescent="0.25">
      <c r="A353" s="458"/>
      <c r="B353" s="435">
        <v>288</v>
      </c>
      <c r="C353" s="436" t="str">
        <v>Монтаж и подключение силовой розетки на электроплиту</v>
      </c>
      <c r="D353" s="435" t="str">
        <v>шт</v>
      </c>
      <c r="E353" s="435">
        <v>20</v>
      </c>
      <c r="F353" s="453"/>
      <c r="G353" s="453"/>
      <c r="H353" s="541"/>
      <c r="I353" s="455"/>
      <c r="J353" s="455"/>
      <c r="K353" s="455"/>
      <c r="L353" s="455"/>
      <c r="M353" s="455"/>
      <c r="N353" s="455"/>
      <c r="Q353" s="345">
        <f t="shared" si="6"/>
        <v>20</v>
      </c>
    </row>
    <row r="354" spans="1:17" ht="30" x14ac:dyDescent="0.25">
      <c r="A354" s="458"/>
      <c r="B354" s="435">
        <v>289</v>
      </c>
      <c r="C354" s="436" t="str">
        <v>Гермес PLUS Розетка с заземлением наружная с крышкой IP54</v>
      </c>
      <c r="D354" s="435" t="str">
        <v>шт</v>
      </c>
      <c r="E354" s="435">
        <v>3</v>
      </c>
      <c r="F354" s="453"/>
      <c r="G354" s="453"/>
      <c r="H354" s="541"/>
      <c r="I354" s="455"/>
      <c r="J354" s="455"/>
      <c r="K354" s="455"/>
      <c r="L354" s="455"/>
      <c r="M354" s="455"/>
      <c r="N354" s="455"/>
      <c r="Q354" s="345">
        <f t="shared" si="6"/>
        <v>3</v>
      </c>
    </row>
    <row r="355" spans="1:17" ht="30" x14ac:dyDescent="0.25">
      <c r="A355" s="458"/>
      <c r="B355" s="435">
        <v>290</v>
      </c>
      <c r="C355" s="436" t="str">
        <v>Монтаж и подключение розеток и выключателей открытой установки</v>
      </c>
      <c r="D355" s="435" t="str">
        <v>шт</v>
      </c>
      <c r="E355" s="435">
        <v>3</v>
      </c>
      <c r="F355" s="453"/>
      <c r="G355" s="453"/>
      <c r="H355" s="541"/>
      <c r="I355" s="455"/>
      <c r="J355" s="455"/>
      <c r="K355" s="455"/>
      <c r="L355" s="455"/>
      <c r="M355" s="455"/>
      <c r="N355" s="455"/>
      <c r="Q355" s="345">
        <f t="shared" ref="Q355:Q418" si="7">IFERROR(IF(SUM(F355:N355)&gt;E355,"Превышение",E355-SUM(F355:N355)),"-")</f>
        <v>3</v>
      </c>
    </row>
    <row r="356" spans="1:17" ht="30" x14ac:dyDescent="0.25">
      <c r="A356" s="458"/>
      <c r="B356" s="435">
        <v>291</v>
      </c>
      <c r="C356" s="436" t="str">
        <v>Выключатель одноклавишный ATLASDESIGN схема 1 10АХ механизм белый</v>
      </c>
      <c r="D356" s="435" t="str">
        <v>шт</v>
      </c>
      <c r="E356" s="435">
        <v>38</v>
      </c>
      <c r="F356" s="453"/>
      <c r="G356" s="453"/>
      <c r="H356" s="541"/>
      <c r="I356" s="455"/>
      <c r="J356" s="455"/>
      <c r="K356" s="455"/>
      <c r="L356" s="455"/>
      <c r="M356" s="455"/>
      <c r="N356" s="455"/>
      <c r="Q356" s="345">
        <f t="shared" si="7"/>
        <v>38</v>
      </c>
    </row>
    <row r="357" spans="1:17" ht="30" x14ac:dyDescent="0.25">
      <c r="A357" s="458"/>
      <c r="B357" s="435">
        <v>292</v>
      </c>
      <c r="C357" s="436" t="str">
        <v>Выключатель двухклавишный ATLASDESIGN схема 5 10АХ механизм белый</v>
      </c>
      <c r="D357" s="435" t="str">
        <v>шт</v>
      </c>
      <c r="E357" s="435">
        <v>76</v>
      </c>
      <c r="F357" s="453"/>
      <c r="G357" s="453"/>
      <c r="H357" s="541"/>
      <c r="I357" s="455"/>
      <c r="J357" s="455"/>
      <c r="K357" s="455"/>
      <c r="L357" s="455"/>
      <c r="M357" s="455"/>
      <c r="N357" s="455"/>
      <c r="Q357" s="345">
        <f t="shared" si="7"/>
        <v>76</v>
      </c>
    </row>
    <row r="358" spans="1:17" ht="30" x14ac:dyDescent="0.25">
      <c r="A358" s="458"/>
      <c r="B358" s="435">
        <v>293</v>
      </c>
      <c r="C358" s="436" t="str">
        <v>Выключатель трехклавишный ATLASDESIGN схема 1+1+1 10АХ механизм белый</v>
      </c>
      <c r="D358" s="435" t="str">
        <v>шт</v>
      </c>
      <c r="E358" s="435">
        <v>4</v>
      </c>
      <c r="F358" s="453"/>
      <c r="G358" s="453"/>
      <c r="H358" s="541"/>
      <c r="I358" s="455"/>
      <c r="J358" s="455"/>
      <c r="K358" s="455"/>
      <c r="L358" s="455"/>
      <c r="M358" s="455"/>
      <c r="N358" s="455"/>
      <c r="Q358" s="345">
        <f t="shared" si="7"/>
        <v>4</v>
      </c>
    </row>
    <row r="359" spans="1:17" x14ac:dyDescent="0.25">
      <c r="A359" s="458"/>
      <c r="B359" s="435">
        <v>294</v>
      </c>
      <c r="C359" s="436" t="str">
        <v>Рамка однопостовая ATLASDESIGN белый</v>
      </c>
      <c r="D359" s="435" t="str">
        <v>шт</v>
      </c>
      <c r="E359" s="435">
        <v>118</v>
      </c>
      <c r="F359" s="453"/>
      <c r="G359" s="453"/>
      <c r="H359" s="541"/>
      <c r="I359" s="455"/>
      <c r="J359" s="455"/>
      <c r="K359" s="455"/>
      <c r="L359" s="455"/>
      <c r="M359" s="455"/>
      <c r="N359" s="455"/>
      <c r="Q359" s="345">
        <f t="shared" si="7"/>
        <v>118</v>
      </c>
    </row>
    <row r="360" spans="1:17" ht="30" x14ac:dyDescent="0.25">
      <c r="A360" s="458"/>
      <c r="B360" s="435">
        <v>295</v>
      </c>
      <c r="C360" s="436" t="str">
        <v>Монтаж и подключение выключателей скрытой установки</v>
      </c>
      <c r="D360" s="435" t="str">
        <v>шт</v>
      </c>
      <c r="E360" s="435">
        <v>118</v>
      </c>
      <c r="F360" s="453"/>
      <c r="G360" s="453"/>
      <c r="H360" s="541"/>
      <c r="I360" s="455"/>
      <c r="J360" s="455"/>
      <c r="K360" s="455"/>
      <c r="L360" s="455"/>
      <c r="M360" s="455"/>
      <c r="N360" s="455"/>
      <c r="Q360" s="345">
        <f t="shared" si="7"/>
        <v>118</v>
      </c>
    </row>
    <row r="361" spans="1:17" x14ac:dyDescent="0.25">
      <c r="A361" s="458"/>
      <c r="B361" s="435">
        <v>296</v>
      </c>
      <c r="C361" s="436" t="str">
        <v>КРЗ-0,4</v>
      </c>
      <c r="D361" s="435" t="str">
        <v>шт</v>
      </c>
      <c r="E361" s="435">
        <v>20</v>
      </c>
      <c r="F361" s="453"/>
      <c r="G361" s="453"/>
      <c r="H361" s="541"/>
      <c r="I361" s="455"/>
      <c r="J361" s="455"/>
      <c r="K361" s="455"/>
      <c r="L361" s="455"/>
      <c r="M361" s="455"/>
      <c r="N361" s="455"/>
      <c r="Q361" s="345">
        <f t="shared" si="7"/>
        <v>20</v>
      </c>
    </row>
    <row r="362" spans="1:17" x14ac:dyDescent="0.25">
      <c r="A362" s="458"/>
      <c r="B362" s="435">
        <v>297</v>
      </c>
      <c r="C362" s="436" t="str">
        <v>Монтаж и подключение коробки заземления КРЗ</v>
      </c>
      <c r="D362" s="435" t="str">
        <v>шт</v>
      </c>
      <c r="E362" s="435">
        <v>20</v>
      </c>
      <c r="F362" s="453"/>
      <c r="G362" s="453"/>
      <c r="H362" s="541"/>
      <c r="I362" s="455"/>
      <c r="J362" s="455"/>
      <c r="K362" s="455"/>
      <c r="L362" s="455"/>
      <c r="M362" s="455"/>
      <c r="N362" s="455"/>
      <c r="Q362" s="345">
        <f t="shared" si="7"/>
        <v>20</v>
      </c>
    </row>
    <row r="363" spans="1:17" ht="45" x14ac:dyDescent="0.25">
      <c r="A363" s="458"/>
      <c r="B363" s="435">
        <v>298</v>
      </c>
      <c r="C363" s="436" t="str">
        <v>Звонок Зуммер-1-04 (2ТК) двухтональный без кнопки пластик АБС проводной 220В (Зуммер-1-04 (2ТК))</v>
      </c>
      <c r="D363" s="435" t="str">
        <v>шт</v>
      </c>
      <c r="E363" s="435">
        <v>20</v>
      </c>
      <c r="F363" s="453"/>
      <c r="G363" s="453"/>
      <c r="H363" s="541"/>
      <c r="I363" s="455"/>
      <c r="J363" s="455"/>
      <c r="K363" s="455"/>
      <c r="L363" s="455"/>
      <c r="M363" s="455"/>
      <c r="N363" s="455"/>
      <c r="Q363" s="345">
        <f t="shared" si="7"/>
        <v>20</v>
      </c>
    </row>
    <row r="364" spans="1:17" x14ac:dyDescent="0.25">
      <c r="A364" s="458"/>
      <c r="B364" s="435">
        <v>299</v>
      </c>
      <c r="C364" s="436" t="str">
        <v>Беларусь Кнопка для звонков</v>
      </c>
      <c r="D364" s="435" t="str">
        <v>шт</v>
      </c>
      <c r="E364" s="435">
        <v>20</v>
      </c>
      <c r="F364" s="453"/>
      <c r="G364" s="453"/>
      <c r="H364" s="541"/>
      <c r="I364" s="455"/>
      <c r="J364" s="455"/>
      <c r="K364" s="455"/>
      <c r="L364" s="455"/>
      <c r="M364" s="455"/>
      <c r="N364" s="455"/>
      <c r="Q364" s="345">
        <f t="shared" si="7"/>
        <v>20</v>
      </c>
    </row>
    <row r="365" spans="1:17" x14ac:dyDescent="0.25">
      <c r="A365" s="458"/>
      <c r="B365" s="435">
        <v>300</v>
      </c>
      <c r="C365" s="436" t="str">
        <v>Монтаж и подключение звонка</v>
      </c>
      <c r="D365" s="435" t="str">
        <v>шт</v>
      </c>
      <c r="E365" s="435">
        <v>20</v>
      </c>
      <c r="F365" s="453"/>
      <c r="G365" s="453"/>
      <c r="H365" s="541"/>
      <c r="I365" s="455"/>
      <c r="J365" s="455"/>
      <c r="K365" s="455"/>
      <c r="L365" s="455"/>
      <c r="M365" s="455"/>
      <c r="N365" s="455"/>
      <c r="Q365" s="345">
        <f t="shared" si="7"/>
        <v>20</v>
      </c>
    </row>
    <row r="366" spans="1:17" x14ac:dyDescent="0.25">
      <c r="A366" s="458"/>
      <c r="B366" s="435">
        <v>301</v>
      </c>
      <c r="C366" s="436" t="str">
        <v>Монтаж и подключение кнопки звонка</v>
      </c>
      <c r="D366" s="435" t="str">
        <v>шт</v>
      </c>
      <c r="E366" s="435">
        <v>20</v>
      </c>
      <c r="F366" s="453"/>
      <c r="G366" s="453"/>
      <c r="H366" s="541"/>
      <c r="I366" s="455"/>
      <c r="J366" s="455"/>
      <c r="K366" s="455"/>
      <c r="L366" s="455"/>
      <c r="M366" s="455"/>
      <c r="N366" s="455"/>
      <c r="Q366" s="345">
        <f t="shared" si="7"/>
        <v>20</v>
      </c>
    </row>
    <row r="367" spans="1:17" x14ac:dyDescent="0.25">
      <c r="A367" s="458"/>
      <c r="B367" s="435">
        <v>0</v>
      </c>
      <c r="C367" s="436" t="str">
        <v>5.Электромонтажные изделия</v>
      </c>
      <c r="D367" s="435">
        <v>0</v>
      </c>
      <c r="E367" s="435">
        <v>0</v>
      </c>
      <c r="F367" s="453"/>
      <c r="G367" s="453"/>
      <c r="H367" s="541"/>
      <c r="I367" s="455"/>
      <c r="J367" s="455"/>
      <c r="K367" s="455"/>
      <c r="L367" s="455"/>
      <c r="M367" s="455"/>
      <c r="N367" s="455"/>
      <c r="Q367" s="345">
        <f t="shared" si="7"/>
        <v>0</v>
      </c>
    </row>
    <row r="368" spans="1:17" x14ac:dyDescent="0.25">
      <c r="A368" s="458"/>
      <c r="B368" s="435">
        <v>302</v>
      </c>
      <c r="C368" s="436" t="str">
        <v>Скрутка СИЗ-1 2.5-4.5мм желтая</v>
      </c>
      <c r="D368" s="435" t="str">
        <v>шт</v>
      </c>
      <c r="E368" s="435">
        <v>105</v>
      </c>
      <c r="F368" s="453"/>
      <c r="G368" s="453">
        <v>105</v>
      </c>
      <c r="H368" s="541"/>
      <c r="I368" s="455"/>
      <c r="J368" s="455"/>
      <c r="K368" s="455"/>
      <c r="L368" s="455"/>
      <c r="M368" s="455"/>
      <c r="N368" s="455"/>
      <c r="Q368" s="345">
        <f t="shared" si="7"/>
        <v>0</v>
      </c>
    </row>
    <row r="369" spans="1:17" x14ac:dyDescent="0.25">
      <c r="A369" s="458"/>
      <c r="B369" s="435">
        <v>303</v>
      </c>
      <c r="C369" s="436" t="str">
        <v>Скрутка СИЗ-1 4-11мм красная</v>
      </c>
      <c r="D369" s="435" t="str">
        <v>шт</v>
      </c>
      <c r="E369" s="435">
        <v>308</v>
      </c>
      <c r="F369" s="453"/>
      <c r="G369" s="453">
        <v>308</v>
      </c>
      <c r="H369" s="541"/>
      <c r="I369" s="455"/>
      <c r="J369" s="455"/>
      <c r="K369" s="455"/>
      <c r="L369" s="455"/>
      <c r="M369" s="455"/>
      <c r="N369" s="455"/>
      <c r="Q369" s="345">
        <f t="shared" si="7"/>
        <v>0</v>
      </c>
    </row>
    <row r="370" spans="1:17" x14ac:dyDescent="0.25">
      <c r="A370" s="458"/>
      <c r="B370" s="435">
        <v>304</v>
      </c>
      <c r="C370" s="436" t="str">
        <v>Бирка кабельная У-134 квадрат 55х55 мм</v>
      </c>
      <c r="D370" s="435" t="str">
        <v>шт</v>
      </c>
      <c r="E370" s="435">
        <v>28</v>
      </c>
      <c r="F370" s="453"/>
      <c r="G370" s="453"/>
      <c r="H370" s="541"/>
      <c r="I370" s="455"/>
      <c r="J370" s="455"/>
      <c r="K370" s="455"/>
      <c r="L370" s="455"/>
      <c r="M370" s="455"/>
      <c r="N370" s="455"/>
      <c r="Q370" s="345">
        <f t="shared" si="7"/>
        <v>28</v>
      </c>
    </row>
    <row r="371" spans="1:17" x14ac:dyDescent="0.25">
      <c r="A371" s="458"/>
      <c r="B371" s="435">
        <v>305</v>
      </c>
      <c r="C371" s="436" t="str">
        <v>Коробка установочная 68мм (С3М2)</v>
      </c>
      <c r="D371" s="435" t="str">
        <v>шт</v>
      </c>
      <c r="E371" s="435">
        <v>56</v>
      </c>
      <c r="F371" s="453"/>
      <c r="G371" s="453"/>
      <c r="H371" s="541"/>
      <c r="I371" s="455"/>
      <c r="J371" s="455"/>
      <c r="K371" s="455"/>
      <c r="L371" s="455"/>
      <c r="M371" s="455"/>
      <c r="N371" s="455"/>
      <c r="Q371" s="345">
        <f t="shared" si="7"/>
        <v>56</v>
      </c>
    </row>
    <row r="372" spans="1:17" ht="30" x14ac:dyDescent="0.25">
      <c r="A372" s="458"/>
      <c r="B372" s="435">
        <v>306</v>
      </c>
      <c r="C372" s="436" t="str">
        <v>Высверливание отверстия в кирпиче и вмазывание установочной коробки</v>
      </c>
      <c r="D372" s="435" t="str">
        <v>шт</v>
      </c>
      <c r="E372" s="435">
        <v>56</v>
      </c>
      <c r="F372" s="453"/>
      <c r="G372" s="453"/>
      <c r="H372" s="541"/>
      <c r="I372" s="455"/>
      <c r="J372" s="455"/>
      <c r="K372" s="455"/>
      <c r="L372" s="455"/>
      <c r="M372" s="455"/>
      <c r="N372" s="455"/>
      <c r="Q372" s="345">
        <f t="shared" si="7"/>
        <v>56</v>
      </c>
    </row>
    <row r="373" spans="1:17" x14ac:dyDescent="0.25">
      <c r="A373" s="458"/>
      <c r="B373" s="435">
        <v>307</v>
      </c>
      <c r="C373" s="436" t="str">
        <v>Крышка КОН-1М-04</v>
      </c>
      <c r="D373" s="435" t="str">
        <v>шт</v>
      </c>
      <c r="E373" s="435">
        <v>200</v>
      </c>
      <c r="F373" s="453"/>
      <c r="G373" s="453">
        <v>200</v>
      </c>
      <c r="H373" s="541"/>
      <c r="I373" s="455"/>
      <c r="J373" s="455"/>
      <c r="K373" s="455"/>
      <c r="L373" s="455"/>
      <c r="M373" s="455"/>
      <c r="N373" s="455"/>
      <c r="Q373" s="345">
        <f t="shared" si="7"/>
        <v>0</v>
      </c>
    </row>
    <row r="374" spans="1:17" x14ac:dyDescent="0.25">
      <c r="A374" s="458"/>
      <c r="B374" s="435">
        <v>308</v>
      </c>
      <c r="C374" s="436" t="str">
        <v>Монтаж крышки КОН-1М-04</v>
      </c>
      <c r="D374" s="435" t="str">
        <v>шт</v>
      </c>
      <c r="E374" s="435">
        <v>200</v>
      </c>
      <c r="F374" s="453"/>
      <c r="G374" s="453">
        <v>200</v>
      </c>
      <c r="H374" s="541"/>
      <c r="I374" s="455"/>
      <c r="J374" s="455"/>
      <c r="K374" s="455"/>
      <c r="L374" s="455"/>
      <c r="M374" s="455"/>
      <c r="N374" s="455"/>
      <c r="Q374" s="345">
        <f t="shared" si="7"/>
        <v>0</v>
      </c>
    </row>
    <row r="375" spans="1:17" x14ac:dyDescent="0.25">
      <c r="A375" s="458"/>
      <c r="B375" s="435">
        <v>309</v>
      </c>
      <c r="C375" s="436" t="str">
        <v>Подрозетник Ф65мм</v>
      </c>
      <c r="D375" s="435" t="str">
        <v>шт</v>
      </c>
      <c r="E375" s="435">
        <v>20</v>
      </c>
      <c r="F375" s="453"/>
      <c r="G375" s="453"/>
      <c r="H375" s="541"/>
      <c r="I375" s="455"/>
      <c r="J375" s="455"/>
      <c r="K375" s="455"/>
      <c r="L375" s="455"/>
      <c r="M375" s="455"/>
      <c r="N375" s="455"/>
      <c r="Q375" s="345">
        <f t="shared" si="7"/>
        <v>20</v>
      </c>
    </row>
    <row r="376" spans="1:17" x14ac:dyDescent="0.25">
      <c r="A376" s="458"/>
      <c r="B376" s="435">
        <v>310</v>
      </c>
      <c r="C376" s="436" t="str">
        <v>Подрозетник Ф100мм</v>
      </c>
      <c r="D376" s="435" t="str">
        <v>шт</v>
      </c>
      <c r="E376" s="435">
        <v>20</v>
      </c>
      <c r="F376" s="453"/>
      <c r="G376" s="453"/>
      <c r="H376" s="541"/>
      <c r="I376" s="455"/>
      <c r="J376" s="455"/>
      <c r="K376" s="455"/>
      <c r="L376" s="455"/>
      <c r="M376" s="455"/>
      <c r="N376" s="455"/>
      <c r="Q376" s="345">
        <f t="shared" si="7"/>
        <v>20</v>
      </c>
    </row>
    <row r="377" spans="1:17" x14ac:dyDescent="0.25">
      <c r="A377" s="458"/>
      <c r="B377" s="435">
        <v>311</v>
      </c>
      <c r="C377" s="436" t="str">
        <v>Монтаж подрозетника</v>
      </c>
      <c r="D377" s="435" t="str">
        <v>шт</v>
      </c>
      <c r="E377" s="435">
        <v>60</v>
      </c>
      <c r="F377" s="453"/>
      <c r="G377" s="453"/>
      <c r="H377" s="541"/>
      <c r="I377" s="455"/>
      <c r="J377" s="455"/>
      <c r="K377" s="455"/>
      <c r="L377" s="455"/>
      <c r="M377" s="455"/>
      <c r="N377" s="455"/>
      <c r="Q377" s="345">
        <f t="shared" si="7"/>
        <v>60</v>
      </c>
    </row>
    <row r="378" spans="1:17" x14ac:dyDescent="0.25">
      <c r="A378" s="458"/>
      <c r="B378" s="435">
        <v>0</v>
      </c>
      <c r="C378" s="436" t="str">
        <v>6. Материалы</v>
      </c>
      <c r="D378" s="435">
        <v>0</v>
      </c>
      <c r="E378" s="435">
        <v>0</v>
      </c>
      <c r="F378" s="453"/>
      <c r="G378" s="453"/>
      <c r="H378" s="541"/>
      <c r="I378" s="455"/>
      <c r="J378" s="455"/>
      <c r="K378" s="455"/>
      <c r="L378" s="455"/>
      <c r="M378" s="455"/>
      <c r="N378" s="455"/>
      <c r="Q378" s="345">
        <f t="shared" si="7"/>
        <v>0</v>
      </c>
    </row>
    <row r="379" spans="1:17" ht="30" x14ac:dyDescent="0.25">
      <c r="A379" s="458"/>
      <c r="B379" s="435">
        <v>312</v>
      </c>
      <c r="C379" s="436" t="str">
        <v>Пена монтажная Roof Complect огнеупорная (890гр)</v>
      </c>
      <c r="D379" s="435" t="str">
        <v>шт</v>
      </c>
      <c r="E379" s="435">
        <v>8</v>
      </c>
      <c r="F379" s="453"/>
      <c r="G379" s="453"/>
      <c r="H379" s="541"/>
      <c r="I379" s="455"/>
      <c r="J379" s="455"/>
      <c r="K379" s="455"/>
      <c r="L379" s="455"/>
      <c r="M379" s="455"/>
      <c r="N379" s="455"/>
      <c r="Q379" s="345">
        <f t="shared" si="7"/>
        <v>8</v>
      </c>
    </row>
    <row r="380" spans="1:17" x14ac:dyDescent="0.25">
      <c r="A380" s="458"/>
      <c r="B380" s="435">
        <v>313</v>
      </c>
      <c r="C380" s="436" t="str">
        <v>Герметик огнезащитный ведро 10кг</v>
      </c>
      <c r="D380" s="435" t="str">
        <v>шт</v>
      </c>
      <c r="E380" s="435">
        <v>1</v>
      </c>
      <c r="F380" s="453"/>
      <c r="G380" s="453"/>
      <c r="H380" s="541"/>
      <c r="I380" s="455"/>
      <c r="J380" s="455"/>
      <c r="K380" s="455"/>
      <c r="L380" s="455"/>
      <c r="M380" s="455"/>
      <c r="N380" s="455"/>
      <c r="Q380" s="345">
        <f t="shared" si="7"/>
        <v>1</v>
      </c>
    </row>
    <row r="381" spans="1:17" x14ac:dyDescent="0.25">
      <c r="A381" s="458"/>
      <c r="B381" s="435">
        <v>0</v>
      </c>
      <c r="C381" s="436" t="str">
        <v>Ось 6-7/И-К (4.БС21М секция №3)</v>
      </c>
      <c r="D381" s="435">
        <v>0</v>
      </c>
      <c r="E381" s="435">
        <v>0</v>
      </c>
      <c r="F381" s="453"/>
      <c r="G381" s="453"/>
      <c r="H381" s="541"/>
      <c r="I381" s="455"/>
      <c r="J381" s="455"/>
      <c r="K381" s="455"/>
      <c r="L381" s="455"/>
      <c r="M381" s="455"/>
      <c r="N381" s="455"/>
      <c r="Q381" s="345">
        <f t="shared" si="7"/>
        <v>0</v>
      </c>
    </row>
    <row r="382" spans="1:17" x14ac:dyDescent="0.25">
      <c r="A382" s="458"/>
      <c r="B382" s="435">
        <v>0</v>
      </c>
      <c r="C382" s="436" t="str">
        <v>1.Низковольтное оборудование</v>
      </c>
      <c r="D382" s="435">
        <v>0</v>
      </c>
      <c r="E382" s="435">
        <v>0</v>
      </c>
      <c r="F382" s="453"/>
      <c r="G382" s="453"/>
      <c r="H382" s="541"/>
      <c r="I382" s="455"/>
      <c r="J382" s="455"/>
      <c r="K382" s="455"/>
      <c r="L382" s="455"/>
      <c r="M382" s="455"/>
      <c r="N382" s="455"/>
      <c r="Q382" s="345">
        <f t="shared" si="7"/>
        <v>0</v>
      </c>
    </row>
    <row r="383" spans="1:17" x14ac:dyDescent="0.25">
      <c r="A383" s="458"/>
      <c r="B383" s="435">
        <v>314</v>
      </c>
      <c r="C383" s="436" t="str">
        <v>ЩК в комплекте</v>
      </c>
      <c r="D383" s="435" t="str">
        <v>шт</v>
      </c>
      <c r="E383" s="435">
        <v>15</v>
      </c>
      <c r="F383" s="453"/>
      <c r="G383" s="453"/>
      <c r="H383" s="541"/>
      <c r="I383" s="455"/>
      <c r="J383" s="455"/>
      <c r="K383" s="455"/>
      <c r="L383" s="455"/>
      <c r="M383" s="455"/>
      <c r="N383" s="455"/>
      <c r="Q383" s="345">
        <f t="shared" si="7"/>
        <v>15</v>
      </c>
    </row>
    <row r="384" spans="1:17" ht="30" x14ac:dyDescent="0.25">
      <c r="A384" s="458"/>
      <c r="B384" s="435">
        <v>315</v>
      </c>
      <c r="C384" s="436" t="str">
        <v>Счетчик электронный, 230В, 5(80)А, 1/2 кл.точности СЕ207 R7 849.2.ОА.QUVLF SPds</v>
      </c>
      <c r="D384" s="435" t="str">
        <v>шт</v>
      </c>
      <c r="E384" s="435">
        <v>15</v>
      </c>
      <c r="F384" s="453"/>
      <c r="G384" s="453"/>
      <c r="H384" s="541"/>
      <c r="I384" s="455"/>
      <c r="J384" s="455"/>
      <c r="K384" s="455"/>
      <c r="L384" s="455"/>
      <c r="M384" s="455"/>
      <c r="N384" s="455"/>
      <c r="Q384" s="345">
        <f t="shared" si="7"/>
        <v>15</v>
      </c>
    </row>
    <row r="385" spans="1:17" x14ac:dyDescent="0.25">
      <c r="A385" s="458"/>
      <c r="B385" s="435">
        <v>316</v>
      </c>
      <c r="C385" s="436" t="str">
        <v>Монтаж и подключение ЩК</v>
      </c>
      <c r="D385" s="435" t="str">
        <v>шт</v>
      </c>
      <c r="E385" s="435">
        <v>15</v>
      </c>
      <c r="F385" s="453"/>
      <c r="G385" s="453"/>
      <c r="H385" s="541"/>
      <c r="I385" s="455"/>
      <c r="J385" s="455"/>
      <c r="K385" s="455"/>
      <c r="L385" s="455"/>
      <c r="M385" s="455"/>
      <c r="N385" s="455"/>
      <c r="Q385" s="345">
        <f t="shared" si="7"/>
        <v>15</v>
      </c>
    </row>
    <row r="386" spans="1:17" x14ac:dyDescent="0.25">
      <c r="A386" s="458"/>
      <c r="B386" s="435">
        <v>317</v>
      </c>
      <c r="C386" s="436" t="str">
        <v>Кабель-канал 60х40 ЭЛЕКОР белый (18м) IEK</v>
      </c>
      <c r="D386" s="435" t="str">
        <v>м</v>
      </c>
      <c r="E386" s="435">
        <v>15</v>
      </c>
      <c r="F386" s="453"/>
      <c r="G386" s="453"/>
      <c r="H386" s="541"/>
      <c r="I386" s="455"/>
      <c r="J386" s="455"/>
      <c r="K386" s="455"/>
      <c r="L386" s="455"/>
      <c r="M386" s="455"/>
      <c r="N386" s="455"/>
      <c r="Q386" s="345">
        <f t="shared" si="7"/>
        <v>15</v>
      </c>
    </row>
    <row r="387" spans="1:17" x14ac:dyDescent="0.25">
      <c r="A387" s="458"/>
      <c r="B387" s="435">
        <v>318</v>
      </c>
      <c r="C387" s="436" t="str">
        <v>Монтаж кабель-канала</v>
      </c>
      <c r="D387" s="435" t="str">
        <v>м</v>
      </c>
      <c r="E387" s="435">
        <v>15</v>
      </c>
      <c r="F387" s="453"/>
      <c r="G387" s="453"/>
      <c r="H387" s="541"/>
      <c r="I387" s="455"/>
      <c r="J387" s="455"/>
      <c r="K387" s="455"/>
      <c r="L387" s="455"/>
      <c r="M387" s="455"/>
      <c r="N387" s="455"/>
      <c r="Q387" s="345">
        <f t="shared" si="7"/>
        <v>15</v>
      </c>
    </row>
    <row r="388" spans="1:17" x14ac:dyDescent="0.25">
      <c r="A388" s="458"/>
      <c r="B388" s="435">
        <v>319</v>
      </c>
      <c r="C388" s="436" t="str">
        <v>Корпус щита этажного ЩЭ</v>
      </c>
      <c r="D388" s="435" t="str">
        <v>шт</v>
      </c>
      <c r="E388" s="435">
        <v>4</v>
      </c>
      <c r="F388" s="453"/>
      <c r="G388" s="453"/>
      <c r="H388" s="541">
        <v>4</v>
      </c>
      <c r="I388" s="455"/>
      <c r="J388" s="455"/>
      <c r="K388" s="455"/>
      <c r="L388" s="455"/>
      <c r="M388" s="455"/>
      <c r="N388" s="455"/>
      <c r="Q388" s="345">
        <f t="shared" si="7"/>
        <v>0</v>
      </c>
    </row>
    <row r="389" spans="1:17" x14ac:dyDescent="0.25">
      <c r="A389" s="458"/>
      <c r="B389" s="435">
        <v>320</v>
      </c>
      <c r="C389" s="436" t="str">
        <v>Монтаж Корпуса щита этажного</v>
      </c>
      <c r="D389" s="435" t="str">
        <v>шт</v>
      </c>
      <c r="E389" s="435">
        <v>4</v>
      </c>
      <c r="F389" s="453"/>
      <c r="G389" s="453"/>
      <c r="H389" s="541">
        <v>4</v>
      </c>
      <c r="I389" s="455"/>
      <c r="J389" s="455"/>
      <c r="K389" s="455"/>
      <c r="L389" s="455"/>
      <c r="M389" s="455"/>
      <c r="N389" s="455"/>
      <c r="Q389" s="345">
        <f t="shared" si="7"/>
        <v>0</v>
      </c>
    </row>
    <row r="390" spans="1:17" x14ac:dyDescent="0.25">
      <c r="A390" s="458"/>
      <c r="B390" s="435">
        <v>321</v>
      </c>
      <c r="C390" s="436" t="str">
        <v>Панель из листовой стали 330х980</v>
      </c>
      <c r="D390" s="435" t="str">
        <v>шт</v>
      </c>
      <c r="E390" s="435">
        <v>4</v>
      </c>
      <c r="F390" s="453"/>
      <c r="G390" s="453"/>
      <c r="H390" s="541">
        <v>4</v>
      </c>
      <c r="I390" s="455"/>
      <c r="J390" s="455"/>
      <c r="K390" s="455"/>
      <c r="L390" s="455"/>
      <c r="M390" s="455"/>
      <c r="N390" s="455"/>
      <c r="Q390" s="345">
        <f t="shared" si="7"/>
        <v>0</v>
      </c>
    </row>
    <row r="391" spans="1:17" x14ac:dyDescent="0.25">
      <c r="A391" s="458"/>
      <c r="B391" s="435">
        <v>322</v>
      </c>
      <c r="C391" s="436" t="str">
        <v>Монтаж панели</v>
      </c>
      <c r="D391" s="435" t="str">
        <v>шт</v>
      </c>
      <c r="E391" s="435">
        <v>4</v>
      </c>
      <c r="F391" s="453"/>
      <c r="G391" s="453"/>
      <c r="H391" s="541">
        <v>4</v>
      </c>
      <c r="I391" s="455"/>
      <c r="J391" s="455"/>
      <c r="K391" s="455"/>
      <c r="L391" s="455"/>
      <c r="M391" s="455"/>
      <c r="N391" s="455"/>
      <c r="Q391" s="345">
        <f t="shared" si="7"/>
        <v>0</v>
      </c>
    </row>
    <row r="392" spans="1:17" x14ac:dyDescent="0.25">
      <c r="A392" s="458"/>
      <c r="B392" s="435">
        <v>0</v>
      </c>
      <c r="C392" s="436" t="str">
        <v>Щит этажный на 3 квартиры состоит (на 1 ЩЭ):</v>
      </c>
      <c r="D392" s="435">
        <v>0</v>
      </c>
      <c r="E392" s="435">
        <v>0</v>
      </c>
      <c r="F392" s="453"/>
      <c r="G392" s="453"/>
      <c r="H392" s="541"/>
      <c r="I392" s="455"/>
      <c r="J392" s="455"/>
      <c r="K392" s="455"/>
      <c r="L392" s="455"/>
      <c r="M392" s="455"/>
      <c r="N392" s="455"/>
      <c r="Q392" s="345">
        <f t="shared" si="7"/>
        <v>0</v>
      </c>
    </row>
    <row r="393" spans="1:17" ht="30" x14ac:dyDescent="0.25">
      <c r="A393" s="458"/>
      <c r="B393" s="435">
        <v>323</v>
      </c>
      <c r="C393" s="436" t="str">
        <v>Выключатель автоматический двухполюсный 50А С ВА47-29 4.5кА (MVA20-2-050-C)</v>
      </c>
      <c r="D393" s="435" t="str">
        <v>шт</v>
      </c>
      <c r="E393" s="435">
        <v>3</v>
      </c>
      <c r="F393" s="453"/>
      <c r="G393" s="453"/>
      <c r="H393" s="541"/>
      <c r="I393" s="455"/>
      <c r="J393" s="455"/>
      <c r="K393" s="455"/>
      <c r="L393" s="455"/>
      <c r="M393" s="455"/>
      <c r="N393" s="455"/>
      <c r="Q393" s="345">
        <f t="shared" si="7"/>
        <v>3</v>
      </c>
    </row>
    <row r="394" spans="1:17" ht="30" x14ac:dyDescent="0.25">
      <c r="A394" s="458"/>
      <c r="B394" s="435">
        <v>324</v>
      </c>
      <c r="C394" s="436" t="str">
        <v>Сжим ответвительный У-859 м50-70/о4-35 (У-859МУ3)</v>
      </c>
      <c r="D394" s="435" t="str">
        <v>шт</v>
      </c>
      <c r="E394" s="435">
        <v>5</v>
      </c>
      <c r="F394" s="453"/>
      <c r="G394" s="453"/>
      <c r="H394" s="541"/>
      <c r="I394" s="455"/>
      <c r="J394" s="455"/>
      <c r="K394" s="455"/>
      <c r="L394" s="455"/>
      <c r="M394" s="455"/>
      <c r="N394" s="455"/>
      <c r="Q394" s="345">
        <f t="shared" si="7"/>
        <v>5</v>
      </c>
    </row>
    <row r="395" spans="1:17" x14ac:dyDescent="0.25">
      <c r="A395" s="458"/>
      <c r="B395" s="435">
        <v>325</v>
      </c>
      <c r="C395" s="436" t="str">
        <v>Расключение щита этажного ЩЭ</v>
      </c>
      <c r="D395" s="435" t="str">
        <v>шт</v>
      </c>
      <c r="E395" s="435">
        <v>1</v>
      </c>
      <c r="F395" s="453"/>
      <c r="G395" s="453"/>
      <c r="H395" s="541"/>
      <c r="I395" s="455"/>
      <c r="J395" s="455"/>
      <c r="K395" s="455"/>
      <c r="L395" s="455"/>
      <c r="M395" s="455"/>
      <c r="N395" s="455"/>
      <c r="Q395" s="345">
        <f t="shared" si="7"/>
        <v>1</v>
      </c>
    </row>
    <row r="396" spans="1:17" x14ac:dyDescent="0.25">
      <c r="A396" s="458"/>
      <c r="B396" s="435">
        <v>0</v>
      </c>
      <c r="C396" s="436" t="str">
        <v>Щит этажный на 4 квартиры состоит (на 3 ЩЭ):</v>
      </c>
      <c r="D396" s="435">
        <v>0</v>
      </c>
      <c r="E396" s="435">
        <v>0</v>
      </c>
      <c r="F396" s="453"/>
      <c r="G396" s="453"/>
      <c r="H396" s="541"/>
      <c r="I396" s="455"/>
      <c r="J396" s="455"/>
      <c r="K396" s="455"/>
      <c r="L396" s="455"/>
      <c r="M396" s="455"/>
      <c r="N396" s="455"/>
      <c r="Q396" s="345">
        <f t="shared" si="7"/>
        <v>0</v>
      </c>
    </row>
    <row r="397" spans="1:17" ht="30" x14ac:dyDescent="0.25">
      <c r="A397" s="458"/>
      <c r="B397" s="435">
        <v>326</v>
      </c>
      <c r="C397" s="436" t="str">
        <v>Выключатель автоматический двухполюсный 50А С ВА47-29 4.5кА (MVA20-2-050-C)</v>
      </c>
      <c r="D397" s="435" t="str">
        <v>шт</v>
      </c>
      <c r="E397" s="435">
        <v>12</v>
      </c>
      <c r="F397" s="453"/>
      <c r="G397" s="453"/>
      <c r="H397" s="541"/>
      <c r="I397" s="455"/>
      <c r="J397" s="455"/>
      <c r="K397" s="455"/>
      <c r="L397" s="455"/>
      <c r="M397" s="455"/>
      <c r="N397" s="455"/>
      <c r="Q397" s="345">
        <f t="shared" si="7"/>
        <v>12</v>
      </c>
    </row>
    <row r="398" spans="1:17" ht="30" x14ac:dyDescent="0.25">
      <c r="A398" s="458"/>
      <c r="B398" s="435">
        <v>327</v>
      </c>
      <c r="C398" s="436" t="str">
        <v>Сжим ответвительный У-859 м50-70/о4-35 (У-859МУ3)</v>
      </c>
      <c r="D398" s="435" t="str">
        <v>шт</v>
      </c>
      <c r="E398" s="435">
        <v>15</v>
      </c>
      <c r="F398" s="453"/>
      <c r="G398" s="453"/>
      <c r="H398" s="541"/>
      <c r="I398" s="455"/>
      <c r="J398" s="455"/>
      <c r="K398" s="455"/>
      <c r="L398" s="455"/>
      <c r="M398" s="455"/>
      <c r="N398" s="455"/>
      <c r="Q398" s="345">
        <f t="shared" si="7"/>
        <v>15</v>
      </c>
    </row>
    <row r="399" spans="1:17" ht="30" x14ac:dyDescent="0.25">
      <c r="A399" s="458"/>
      <c r="B399" s="435">
        <v>328</v>
      </c>
      <c r="C399" s="436" t="str">
        <v>Розетка на DIN-рейку с заземлением контактов РАр 10-3-ОП</v>
      </c>
      <c r="D399" s="435" t="str">
        <v>шт</v>
      </c>
      <c r="E399" s="435">
        <v>4</v>
      </c>
      <c r="F399" s="453"/>
      <c r="G399" s="453"/>
      <c r="H399" s="541"/>
      <c r="I399" s="455"/>
      <c r="J399" s="455"/>
      <c r="K399" s="455"/>
      <c r="L399" s="455"/>
      <c r="M399" s="455"/>
      <c r="N399" s="455"/>
      <c r="Q399" s="345">
        <f t="shared" si="7"/>
        <v>4</v>
      </c>
    </row>
    <row r="400" spans="1:17" x14ac:dyDescent="0.25">
      <c r="A400" s="458"/>
      <c r="B400" s="435">
        <v>329</v>
      </c>
      <c r="C400" s="436" t="str">
        <v>Расключение щита этажного ЩЭ</v>
      </c>
      <c r="D400" s="435" t="str">
        <v>шт</v>
      </c>
      <c r="E400" s="435">
        <v>3</v>
      </c>
      <c r="F400" s="453"/>
      <c r="G400" s="453"/>
      <c r="H400" s="541"/>
      <c r="I400" s="455"/>
      <c r="J400" s="455"/>
      <c r="K400" s="455"/>
      <c r="L400" s="455"/>
      <c r="M400" s="455"/>
      <c r="N400" s="455"/>
      <c r="Q400" s="345">
        <f t="shared" si="7"/>
        <v>3</v>
      </c>
    </row>
    <row r="401" spans="1:17" x14ac:dyDescent="0.25">
      <c r="A401" s="458"/>
      <c r="B401" s="435">
        <v>0</v>
      </c>
      <c r="C401" s="436" t="str">
        <v>2.Светотехническая продукция</v>
      </c>
      <c r="D401" s="435">
        <v>0</v>
      </c>
      <c r="E401" s="435">
        <v>0</v>
      </c>
      <c r="F401" s="453"/>
      <c r="G401" s="453"/>
      <c r="H401" s="541"/>
      <c r="I401" s="455"/>
      <c r="J401" s="455"/>
      <c r="K401" s="455"/>
      <c r="L401" s="455"/>
      <c r="M401" s="455"/>
      <c r="N401" s="455"/>
      <c r="Q401" s="345">
        <f t="shared" si="7"/>
        <v>0</v>
      </c>
    </row>
    <row r="402" spans="1:17" x14ac:dyDescent="0.25">
      <c r="A402" s="458"/>
      <c r="B402" s="435">
        <v>330</v>
      </c>
      <c r="C402" s="436" t="str">
        <v>Патрон подвесной Е27 пластик белый</v>
      </c>
      <c r="D402" s="435" t="str">
        <v>шт</v>
      </c>
      <c r="E402" s="435">
        <v>88</v>
      </c>
      <c r="F402" s="453"/>
      <c r="G402" s="453"/>
      <c r="H402" s="541"/>
      <c r="I402" s="455"/>
      <c r="J402" s="455"/>
      <c r="K402" s="455"/>
      <c r="L402" s="455"/>
      <c r="M402" s="455"/>
      <c r="N402" s="455"/>
      <c r="Q402" s="345">
        <f t="shared" si="7"/>
        <v>88</v>
      </c>
    </row>
    <row r="403" spans="1:17" x14ac:dyDescent="0.25">
      <c r="A403" s="458"/>
      <c r="B403" s="435">
        <v>331</v>
      </c>
      <c r="C403" s="436" t="str">
        <v>Подключение подвесного патрона</v>
      </c>
      <c r="D403" s="435" t="str">
        <v>шт</v>
      </c>
      <c r="E403" s="435">
        <v>88</v>
      </c>
      <c r="F403" s="453"/>
      <c r="G403" s="453"/>
      <c r="H403" s="541"/>
      <c r="I403" s="455"/>
      <c r="J403" s="455"/>
      <c r="K403" s="455"/>
      <c r="L403" s="455"/>
      <c r="M403" s="455"/>
      <c r="N403" s="455"/>
      <c r="Q403" s="345">
        <f t="shared" si="7"/>
        <v>88</v>
      </c>
    </row>
    <row r="404" spans="1:17" x14ac:dyDescent="0.25">
      <c r="A404" s="458"/>
      <c r="B404" s="435">
        <v>332</v>
      </c>
      <c r="C404" s="436" t="str">
        <v>Лампа светодиодная LED 11вт E27 белый ECO</v>
      </c>
      <c r="D404" s="435" t="str">
        <v>шт</v>
      </c>
      <c r="E404" s="435">
        <v>88</v>
      </c>
      <c r="F404" s="453"/>
      <c r="G404" s="453"/>
      <c r="H404" s="541"/>
      <c r="I404" s="455"/>
      <c r="J404" s="455"/>
      <c r="K404" s="455"/>
      <c r="L404" s="455"/>
      <c r="M404" s="455"/>
      <c r="N404" s="455"/>
      <c r="Q404" s="345">
        <f t="shared" si="7"/>
        <v>88</v>
      </c>
    </row>
    <row r="405" spans="1:17" ht="45" x14ac:dyDescent="0.25">
      <c r="A405" s="458"/>
      <c r="B405" s="435">
        <v>333</v>
      </c>
      <c r="C405" s="436" t="str">
        <v>358882 STREET NT22 396 черный Светильник ландшафтный светодиодный IP54 LED 4000К 18W 220V OPAL пластиковый корпус</v>
      </c>
      <c r="D405" s="435" t="str">
        <v>шт</v>
      </c>
      <c r="E405" s="435">
        <v>13</v>
      </c>
      <c r="F405" s="453"/>
      <c r="G405" s="453"/>
      <c r="H405" s="541"/>
      <c r="I405" s="455"/>
      <c r="J405" s="455"/>
      <c r="K405" s="455"/>
      <c r="L405" s="455"/>
      <c r="M405" s="455"/>
      <c r="N405" s="455"/>
      <c r="Q405" s="345">
        <f t="shared" si="7"/>
        <v>13</v>
      </c>
    </row>
    <row r="406" spans="1:17" x14ac:dyDescent="0.25">
      <c r="A406" s="458"/>
      <c r="B406" s="435">
        <v>334</v>
      </c>
      <c r="C406" s="436" t="str">
        <v>Монтаж и подключение накладного светильника</v>
      </c>
      <c r="D406" s="435" t="str">
        <v>шт</v>
      </c>
      <c r="E406" s="435">
        <v>13</v>
      </c>
      <c r="F406" s="453"/>
      <c r="G406" s="453"/>
      <c r="H406" s="541"/>
      <c r="I406" s="455"/>
      <c r="J406" s="455"/>
      <c r="K406" s="455"/>
      <c r="L406" s="455"/>
      <c r="M406" s="455"/>
      <c r="N406" s="455"/>
      <c r="Q406" s="345">
        <f t="shared" si="7"/>
        <v>13</v>
      </c>
    </row>
    <row r="407" spans="1:17" x14ac:dyDescent="0.25">
      <c r="A407" s="458"/>
      <c r="B407" s="435">
        <v>335</v>
      </c>
      <c r="C407" s="436" t="str">
        <v>БРА Kink light мелисса 08438-2, 19(21)</v>
      </c>
      <c r="D407" s="435" t="str">
        <v>шт</v>
      </c>
      <c r="E407" s="435">
        <v>4</v>
      </c>
      <c r="F407" s="453"/>
      <c r="G407" s="453"/>
      <c r="H407" s="541"/>
      <c r="I407" s="455"/>
      <c r="J407" s="455"/>
      <c r="K407" s="455"/>
      <c r="L407" s="455"/>
      <c r="M407" s="455"/>
      <c r="N407" s="455"/>
      <c r="Q407" s="345">
        <f t="shared" si="7"/>
        <v>4</v>
      </c>
    </row>
    <row r="408" spans="1:17" x14ac:dyDescent="0.25">
      <c r="A408" s="458"/>
      <c r="B408" s="435">
        <v>336</v>
      </c>
      <c r="C408" s="436" t="str">
        <v>Бра настенная</v>
      </c>
      <c r="D408" s="435" t="str">
        <v>шт</v>
      </c>
      <c r="E408" s="435">
        <v>4</v>
      </c>
      <c r="F408" s="453"/>
      <c r="G408" s="453"/>
      <c r="H408" s="541"/>
      <c r="I408" s="455"/>
      <c r="J408" s="455"/>
      <c r="K408" s="455"/>
      <c r="L408" s="455"/>
      <c r="M408" s="455"/>
      <c r="N408" s="455"/>
      <c r="Q408" s="345">
        <f t="shared" si="7"/>
        <v>4</v>
      </c>
    </row>
    <row r="409" spans="1:17" ht="30" x14ac:dyDescent="0.25">
      <c r="A409" s="458"/>
      <c r="B409" s="435">
        <v>337</v>
      </c>
      <c r="C409" s="436" t="str">
        <v>Светильник светодиодный SPO-950-3-40K-018 18Вт 4000К 1890Лм IP40 595х180х40 матовый</v>
      </c>
      <c r="D409" s="435" t="str">
        <v>шт</v>
      </c>
      <c r="E409" s="435">
        <v>36</v>
      </c>
      <c r="F409" s="453"/>
      <c r="G409" s="453"/>
      <c r="H409" s="541"/>
      <c r="I409" s="455"/>
      <c r="J409" s="455"/>
      <c r="K409" s="455"/>
      <c r="L409" s="455"/>
      <c r="M409" s="455"/>
      <c r="N409" s="455"/>
      <c r="Q409" s="345">
        <f t="shared" si="7"/>
        <v>36</v>
      </c>
    </row>
    <row r="410" spans="1:17" x14ac:dyDescent="0.25">
      <c r="A410" s="458"/>
      <c r="B410" s="435">
        <v>338</v>
      </c>
      <c r="C410" s="436" t="str">
        <v>Монтаж и подключение светильника в армстронг</v>
      </c>
      <c r="D410" s="435" t="str">
        <v>шт</v>
      </c>
      <c r="E410" s="435">
        <v>36</v>
      </c>
      <c r="F410" s="453"/>
      <c r="G410" s="453"/>
      <c r="H410" s="541"/>
      <c r="I410" s="455"/>
      <c r="J410" s="455"/>
      <c r="K410" s="455"/>
      <c r="L410" s="455"/>
      <c r="M410" s="455"/>
      <c r="N410" s="455"/>
      <c r="Q410" s="345">
        <f t="shared" si="7"/>
        <v>36</v>
      </c>
    </row>
    <row r="411" spans="1:17" ht="30" x14ac:dyDescent="0.25">
      <c r="A411" s="458"/>
      <c r="B411" s="435">
        <v>339</v>
      </c>
      <c r="C411" s="436" t="str">
        <v>Датчик движения ИК встраиваемый 1200w 360 гр. 6м IP20 белый (SEN86 бел.)</v>
      </c>
      <c r="D411" s="435" t="str">
        <v>шт</v>
      </c>
      <c r="E411" s="435">
        <v>15</v>
      </c>
      <c r="F411" s="453"/>
      <c r="G411" s="453"/>
      <c r="H411" s="541"/>
      <c r="I411" s="455"/>
      <c r="J411" s="455"/>
      <c r="K411" s="455"/>
      <c r="L411" s="455"/>
      <c r="M411" s="455"/>
      <c r="N411" s="455"/>
      <c r="Q411" s="345">
        <f t="shared" si="7"/>
        <v>15</v>
      </c>
    </row>
    <row r="412" spans="1:17" x14ac:dyDescent="0.25">
      <c r="A412" s="458"/>
      <c r="B412" s="435">
        <v>340</v>
      </c>
      <c r="C412" s="436" t="str">
        <v xml:space="preserve">Монтаж и подключение датчика движения </v>
      </c>
      <c r="D412" s="435" t="str">
        <v>шт</v>
      </c>
      <c r="E412" s="435">
        <v>15</v>
      </c>
      <c r="F412" s="453"/>
      <c r="G412" s="453"/>
      <c r="H412" s="541"/>
      <c r="I412" s="455"/>
      <c r="J412" s="455"/>
      <c r="K412" s="455"/>
      <c r="L412" s="455"/>
      <c r="M412" s="455"/>
      <c r="N412" s="455"/>
      <c r="Q412" s="345">
        <f t="shared" si="7"/>
        <v>15</v>
      </c>
    </row>
    <row r="413" spans="1:17" ht="30" x14ac:dyDescent="0.25">
      <c r="A413" s="458"/>
      <c r="B413" s="435">
        <v>341</v>
      </c>
      <c r="C413" s="436" t="str">
        <v>Коробка распределительная 85х85х40мм для наружного монтажа IP55</v>
      </c>
      <c r="D413" s="435" t="str">
        <v>шт</v>
      </c>
      <c r="E413" s="435">
        <v>31</v>
      </c>
      <c r="F413" s="453"/>
      <c r="G413" s="453"/>
      <c r="H413" s="541"/>
      <c r="I413" s="455"/>
      <c r="J413" s="455"/>
      <c r="K413" s="455"/>
      <c r="L413" s="455"/>
      <c r="M413" s="455"/>
      <c r="N413" s="455"/>
      <c r="Q413" s="345">
        <f t="shared" si="7"/>
        <v>31</v>
      </c>
    </row>
    <row r="414" spans="1:17" ht="30" x14ac:dyDescent="0.25">
      <c r="A414" s="458"/>
      <c r="B414" s="435">
        <v>342</v>
      </c>
      <c r="C414" s="436" t="str">
        <v>Монтаж и подключение распределительных коробок</v>
      </c>
      <c r="D414" s="435" t="str">
        <v>шт</v>
      </c>
      <c r="E414" s="435">
        <v>31</v>
      </c>
      <c r="F414" s="453"/>
      <c r="G414" s="453"/>
      <c r="H414" s="541"/>
      <c r="I414" s="455"/>
      <c r="J414" s="455"/>
      <c r="K414" s="455"/>
      <c r="L414" s="455"/>
      <c r="M414" s="455"/>
      <c r="N414" s="455"/>
      <c r="Q414" s="345">
        <f t="shared" si="7"/>
        <v>31</v>
      </c>
    </row>
    <row r="415" spans="1:17" x14ac:dyDescent="0.25">
      <c r="A415" s="458"/>
      <c r="B415" s="435">
        <v>0</v>
      </c>
      <c r="C415" s="436" t="str">
        <v>Декоративная подсветка картины</v>
      </c>
      <c r="D415" s="435">
        <v>0</v>
      </c>
      <c r="E415" s="435">
        <v>0</v>
      </c>
      <c r="F415" s="453"/>
      <c r="G415" s="453"/>
      <c r="H415" s="541"/>
      <c r="I415" s="455"/>
      <c r="J415" s="455"/>
      <c r="K415" s="455"/>
      <c r="L415" s="455"/>
      <c r="M415" s="455"/>
      <c r="N415" s="455"/>
      <c r="Q415" s="345">
        <f t="shared" si="7"/>
        <v>0</v>
      </c>
    </row>
    <row r="416" spans="1:17" ht="30" x14ac:dyDescent="0.25">
      <c r="A416" s="458"/>
      <c r="B416" s="435">
        <v>343</v>
      </c>
      <c r="C416" s="436" t="str">
        <v>Профиль SL-SLIM-H13M-F25-3000 ANOD ( Алюминий)</v>
      </c>
      <c r="D416" s="435" t="str">
        <v>м</v>
      </c>
      <c r="E416" s="435">
        <v>12</v>
      </c>
      <c r="F416" s="453"/>
      <c r="G416" s="453"/>
      <c r="H416" s="541"/>
      <c r="I416" s="455"/>
      <c r="J416" s="455"/>
      <c r="K416" s="455"/>
      <c r="L416" s="455"/>
      <c r="M416" s="455"/>
      <c r="N416" s="455"/>
      <c r="Q416" s="345">
        <f t="shared" si="7"/>
        <v>12</v>
      </c>
    </row>
    <row r="417" spans="1:17" x14ac:dyDescent="0.25">
      <c r="A417" s="458"/>
      <c r="B417" s="435">
        <v>344</v>
      </c>
      <c r="C417" s="436" t="str">
        <v>Монтаж профиля</v>
      </c>
      <c r="D417" s="435" t="str">
        <v>м</v>
      </c>
      <c r="E417" s="435">
        <v>12</v>
      </c>
      <c r="F417" s="453"/>
      <c r="G417" s="453"/>
      <c r="H417" s="541"/>
      <c r="I417" s="455"/>
      <c r="J417" s="455"/>
      <c r="K417" s="455"/>
      <c r="L417" s="455"/>
      <c r="M417" s="455"/>
      <c r="N417" s="455"/>
      <c r="Q417" s="345">
        <f t="shared" si="7"/>
        <v>12</v>
      </c>
    </row>
    <row r="418" spans="1:17" ht="30" x14ac:dyDescent="0.25">
      <c r="A418" s="458"/>
      <c r="B418" s="435">
        <v>345</v>
      </c>
      <c r="C418" s="436" t="str">
        <v>Лента светодиодная 9,6 Вт/м 12В IP20 4000K 120LED/м RT/RTW-A120-8-11mm SMD 2835 5 м</v>
      </c>
      <c r="D418" s="435" t="str">
        <v>шт</v>
      </c>
      <c r="E418" s="435">
        <v>4</v>
      </c>
      <c r="F418" s="453"/>
      <c r="G418" s="453"/>
      <c r="H418" s="541"/>
      <c r="I418" s="455"/>
      <c r="J418" s="455"/>
      <c r="K418" s="455"/>
      <c r="L418" s="455"/>
      <c r="M418" s="455"/>
      <c r="N418" s="455"/>
      <c r="Q418" s="345">
        <f t="shared" si="7"/>
        <v>4</v>
      </c>
    </row>
    <row r="419" spans="1:17" x14ac:dyDescent="0.25">
      <c r="A419" s="458"/>
      <c r="B419" s="435">
        <v>346</v>
      </c>
      <c r="C419" s="436" t="str">
        <v>Монтаж и подключение ленты</v>
      </c>
      <c r="D419" s="435" t="str">
        <v>м</v>
      </c>
      <c r="E419" s="435">
        <v>12</v>
      </c>
      <c r="F419" s="453"/>
      <c r="G419" s="453"/>
      <c r="H419" s="541"/>
      <c r="I419" s="455"/>
      <c r="J419" s="455"/>
      <c r="K419" s="455"/>
      <c r="L419" s="455"/>
      <c r="M419" s="455"/>
      <c r="N419" s="455"/>
      <c r="Q419" s="345">
        <f t="shared" ref="Q419:Q482" si="8">IFERROR(IF(SUM(F419:N419)&gt;E419,"Превышение",E419-SUM(F419:N419)),"-")</f>
        <v>12</v>
      </c>
    </row>
    <row r="420" spans="1:17" ht="30" x14ac:dyDescent="0.25">
      <c r="A420" s="458"/>
      <c r="B420" s="435">
        <v>347</v>
      </c>
      <c r="C420" s="436" t="str">
        <v>Блок питания ARS-150-12 (12V, 12.5A, 150W) (ARL, IP20 Сетка, 2 года)</v>
      </c>
      <c r="D420" s="435" t="str">
        <v>шт</v>
      </c>
      <c r="E420" s="435">
        <v>2</v>
      </c>
      <c r="F420" s="453"/>
      <c r="G420" s="453"/>
      <c r="H420" s="541"/>
      <c r="I420" s="455"/>
      <c r="J420" s="455"/>
      <c r="K420" s="455"/>
      <c r="L420" s="455"/>
      <c r="M420" s="455"/>
      <c r="N420" s="455"/>
      <c r="Q420" s="345">
        <f t="shared" si="8"/>
        <v>2</v>
      </c>
    </row>
    <row r="421" spans="1:17" x14ac:dyDescent="0.25">
      <c r="A421" s="458"/>
      <c r="B421" s="435">
        <v>348</v>
      </c>
      <c r="C421" s="436" t="str">
        <v>Монтаж и подключение блоков питания</v>
      </c>
      <c r="D421" s="435" t="str">
        <v>шт</v>
      </c>
      <c r="E421" s="435">
        <v>2</v>
      </c>
      <c r="F421" s="453"/>
      <c r="G421" s="453"/>
      <c r="H421" s="541"/>
      <c r="I421" s="455"/>
      <c r="J421" s="455"/>
      <c r="K421" s="455"/>
      <c r="L421" s="455"/>
      <c r="M421" s="455"/>
      <c r="N421" s="455"/>
      <c r="Q421" s="345">
        <f t="shared" si="8"/>
        <v>2</v>
      </c>
    </row>
    <row r="422" spans="1:17" x14ac:dyDescent="0.25">
      <c r="A422" s="458"/>
      <c r="B422" s="435">
        <v>0</v>
      </c>
      <c r="C422" s="436" t="str">
        <v>Декоративная подсветка зеркала</v>
      </c>
      <c r="D422" s="435">
        <v>0</v>
      </c>
      <c r="E422" s="435">
        <v>0</v>
      </c>
      <c r="F422" s="453"/>
      <c r="G422" s="453"/>
      <c r="H422" s="541"/>
      <c r="I422" s="455"/>
      <c r="J422" s="455"/>
      <c r="K422" s="455"/>
      <c r="L422" s="455"/>
      <c r="M422" s="455"/>
      <c r="N422" s="455"/>
      <c r="Q422" s="345">
        <f t="shared" si="8"/>
        <v>0</v>
      </c>
    </row>
    <row r="423" spans="1:17" ht="30" x14ac:dyDescent="0.25">
      <c r="A423" s="458"/>
      <c r="B423" s="435">
        <v>349</v>
      </c>
      <c r="C423" s="436" t="str">
        <v>Профиль SL-SLIM-H13M-F25-3000 ANOD ( Алюминий)</v>
      </c>
      <c r="D423" s="435" t="str">
        <v>м</v>
      </c>
      <c r="E423" s="435">
        <v>12</v>
      </c>
      <c r="F423" s="453"/>
      <c r="G423" s="453"/>
      <c r="H423" s="541"/>
      <c r="I423" s="455"/>
      <c r="J423" s="455"/>
      <c r="K423" s="455"/>
      <c r="L423" s="455"/>
      <c r="M423" s="455"/>
      <c r="N423" s="455"/>
      <c r="Q423" s="345">
        <f t="shared" si="8"/>
        <v>12</v>
      </c>
    </row>
    <row r="424" spans="1:17" x14ac:dyDescent="0.25">
      <c r="A424" s="458"/>
      <c r="B424" s="435">
        <v>350</v>
      </c>
      <c r="C424" s="436" t="str">
        <v>Монтаж профиля</v>
      </c>
      <c r="D424" s="435" t="str">
        <v>м</v>
      </c>
      <c r="E424" s="435">
        <v>12</v>
      </c>
      <c r="F424" s="453"/>
      <c r="G424" s="453"/>
      <c r="H424" s="541"/>
      <c r="I424" s="455"/>
      <c r="J424" s="455"/>
      <c r="K424" s="455"/>
      <c r="L424" s="455"/>
      <c r="M424" s="455"/>
      <c r="N424" s="455"/>
      <c r="Q424" s="345">
        <f t="shared" si="8"/>
        <v>12</v>
      </c>
    </row>
    <row r="425" spans="1:17" ht="30" x14ac:dyDescent="0.25">
      <c r="A425" s="458"/>
      <c r="B425" s="435">
        <v>351</v>
      </c>
      <c r="C425" s="436" t="str">
        <v>Лента светодиодная 9,6 Вт/м 12В IP20 4000K 120LED/м RT/RTW-A120-8-11mm SMD 2835 5 м</v>
      </c>
      <c r="D425" s="435" t="str">
        <v>шт</v>
      </c>
      <c r="E425" s="435">
        <v>4</v>
      </c>
      <c r="F425" s="453"/>
      <c r="G425" s="453"/>
      <c r="H425" s="541"/>
      <c r="I425" s="455"/>
      <c r="J425" s="455"/>
      <c r="K425" s="455"/>
      <c r="L425" s="455"/>
      <c r="M425" s="455"/>
      <c r="N425" s="455"/>
      <c r="Q425" s="345">
        <f t="shared" si="8"/>
        <v>4</v>
      </c>
    </row>
    <row r="426" spans="1:17" x14ac:dyDescent="0.25">
      <c r="A426" s="458"/>
      <c r="B426" s="435">
        <v>352</v>
      </c>
      <c r="C426" s="436" t="str">
        <v>Монтаж и подключение ленты</v>
      </c>
      <c r="D426" s="435" t="str">
        <v>м</v>
      </c>
      <c r="E426" s="435">
        <v>12</v>
      </c>
      <c r="F426" s="453"/>
      <c r="G426" s="453"/>
      <c r="H426" s="541"/>
      <c r="I426" s="455"/>
      <c r="J426" s="455"/>
      <c r="K426" s="455"/>
      <c r="L426" s="455"/>
      <c r="M426" s="455"/>
      <c r="N426" s="455"/>
      <c r="Q426" s="345">
        <f t="shared" si="8"/>
        <v>12</v>
      </c>
    </row>
    <row r="427" spans="1:17" ht="30" x14ac:dyDescent="0.25">
      <c r="A427" s="458"/>
      <c r="B427" s="435">
        <v>353</v>
      </c>
      <c r="C427" s="436" t="str">
        <v>Блок питания ARS-150-12 (12V, 12.5A, 150W) (ARL, IP20 Сетка, 2 года)</v>
      </c>
      <c r="D427" s="435" t="str">
        <v>шт</v>
      </c>
      <c r="E427" s="435">
        <v>2</v>
      </c>
      <c r="F427" s="453"/>
      <c r="G427" s="453"/>
      <c r="H427" s="541"/>
      <c r="I427" s="455"/>
      <c r="J427" s="455"/>
      <c r="K427" s="455"/>
      <c r="L427" s="455"/>
      <c r="M427" s="455"/>
      <c r="N427" s="455"/>
      <c r="Q427" s="345">
        <f t="shared" si="8"/>
        <v>2</v>
      </c>
    </row>
    <row r="428" spans="1:17" x14ac:dyDescent="0.25">
      <c r="A428" s="458"/>
      <c r="B428" s="435">
        <v>354</v>
      </c>
      <c r="C428" s="436" t="str">
        <v>Монтаж и подключение блоков питания</v>
      </c>
      <c r="D428" s="435" t="str">
        <v>шт</v>
      </c>
      <c r="E428" s="435">
        <v>2</v>
      </c>
      <c r="F428" s="453"/>
      <c r="G428" s="453"/>
      <c r="H428" s="541"/>
      <c r="I428" s="455"/>
      <c r="J428" s="455"/>
      <c r="K428" s="455"/>
      <c r="L428" s="455"/>
      <c r="M428" s="455"/>
      <c r="N428" s="455"/>
      <c r="Q428" s="345">
        <f t="shared" si="8"/>
        <v>2</v>
      </c>
    </row>
    <row r="429" spans="1:17" x14ac:dyDescent="0.25">
      <c r="A429" s="458"/>
      <c r="B429" s="435">
        <v>0</v>
      </c>
      <c r="C429" s="436" t="str">
        <v>3.Кабельные изделия</v>
      </c>
      <c r="D429" s="435">
        <v>0</v>
      </c>
      <c r="E429" s="435">
        <v>0</v>
      </c>
      <c r="F429" s="453"/>
      <c r="G429" s="453"/>
      <c r="H429" s="541"/>
      <c r="I429" s="455"/>
      <c r="J429" s="455"/>
      <c r="K429" s="455"/>
      <c r="L429" s="455"/>
      <c r="M429" s="455"/>
      <c r="N429" s="455"/>
      <c r="Q429" s="345">
        <f t="shared" si="8"/>
        <v>0</v>
      </c>
    </row>
    <row r="430" spans="1:17" ht="30" x14ac:dyDescent="0.25">
      <c r="A430" s="458"/>
      <c r="B430" s="435">
        <v>355</v>
      </c>
      <c r="C430" s="436" t="str">
        <v>Кабель силовой ВВГ-Пнг(А) 3x1,5 ок(N, PE)-0.66 (100м)</v>
      </c>
      <c r="D430" s="435" t="str">
        <v>м</v>
      </c>
      <c r="E430" s="435">
        <v>588</v>
      </c>
      <c r="F430" s="453"/>
      <c r="G430" s="453"/>
      <c r="H430" s="541">
        <v>588</v>
      </c>
      <c r="I430" s="455"/>
      <c r="J430" s="455"/>
      <c r="K430" s="455"/>
      <c r="L430" s="455"/>
      <c r="M430" s="455"/>
      <c r="N430" s="455"/>
      <c r="Q430" s="345">
        <f t="shared" si="8"/>
        <v>0</v>
      </c>
    </row>
    <row r="431" spans="1:17" ht="30" x14ac:dyDescent="0.25">
      <c r="A431" s="458"/>
      <c r="B431" s="435">
        <v>356</v>
      </c>
      <c r="C431" s="436" t="str">
        <v>Кабель силовой ВВГ-Пнг(А)-LS 3x2,5 ок(N, PE)-0.66 (100м)</v>
      </c>
      <c r="D431" s="435" t="str">
        <v>м</v>
      </c>
      <c r="E431" s="435">
        <v>1212</v>
      </c>
      <c r="F431" s="453"/>
      <c r="G431" s="453"/>
      <c r="H431" s="541">
        <v>1212</v>
      </c>
      <c r="I431" s="455"/>
      <c r="J431" s="455"/>
      <c r="K431" s="455"/>
      <c r="L431" s="455"/>
      <c r="M431" s="455"/>
      <c r="N431" s="455"/>
      <c r="Q431" s="345">
        <f t="shared" si="8"/>
        <v>0</v>
      </c>
    </row>
    <row r="432" spans="1:17" ht="30" x14ac:dyDescent="0.25">
      <c r="A432" s="458"/>
      <c r="B432" s="435">
        <v>357</v>
      </c>
      <c r="C432" s="436" t="str">
        <v>Монтаж кабеля по кирпичной кладке и затягивание в трубы до 30мм2</v>
      </c>
      <c r="D432" s="435" t="str">
        <v>м</v>
      </c>
      <c r="E432" s="435">
        <v>1800</v>
      </c>
      <c r="F432" s="453"/>
      <c r="G432" s="453"/>
      <c r="H432" s="541">
        <v>1800</v>
      </c>
      <c r="I432" s="455"/>
      <c r="J432" s="455"/>
      <c r="K432" s="455"/>
      <c r="L432" s="455"/>
      <c r="M432" s="455"/>
      <c r="N432" s="455"/>
      <c r="Q432" s="345">
        <f t="shared" si="8"/>
        <v>0</v>
      </c>
    </row>
    <row r="433" spans="1:17" x14ac:dyDescent="0.25">
      <c r="A433" s="458"/>
      <c r="B433" s="435">
        <v>358</v>
      </c>
      <c r="C433" s="436" t="str">
        <v xml:space="preserve">Провод ПуВ нг(А)LS 1х6.0 </v>
      </c>
      <c r="D433" s="435" t="str">
        <v>м</v>
      </c>
      <c r="E433" s="435">
        <v>405</v>
      </c>
      <c r="F433" s="453"/>
      <c r="G433" s="453"/>
      <c r="H433" s="541">
        <v>405</v>
      </c>
      <c r="I433" s="455"/>
      <c r="J433" s="455"/>
      <c r="K433" s="455"/>
      <c r="L433" s="455"/>
      <c r="M433" s="455"/>
      <c r="N433" s="455"/>
      <c r="Q433" s="345">
        <f t="shared" si="8"/>
        <v>0</v>
      </c>
    </row>
    <row r="434" spans="1:17" x14ac:dyDescent="0.25">
      <c r="A434" s="458"/>
      <c r="B434" s="435">
        <v>359</v>
      </c>
      <c r="C434" s="436" t="str">
        <v>Кабель силовой ВВГнг(А)-LS 1х4 ок-0,66</v>
      </c>
      <c r="D434" s="435" t="str">
        <v>м</v>
      </c>
      <c r="E434" s="435">
        <v>151</v>
      </c>
      <c r="F434" s="453"/>
      <c r="G434" s="453"/>
      <c r="H434" s="541">
        <v>151</v>
      </c>
      <c r="I434" s="455"/>
      <c r="J434" s="455"/>
      <c r="K434" s="455"/>
      <c r="L434" s="455"/>
      <c r="M434" s="455"/>
      <c r="N434" s="455"/>
      <c r="Q434" s="345">
        <f t="shared" si="8"/>
        <v>0</v>
      </c>
    </row>
    <row r="435" spans="1:17" x14ac:dyDescent="0.25">
      <c r="A435" s="458"/>
      <c r="B435" s="435">
        <v>360</v>
      </c>
      <c r="C435" s="436" t="str">
        <v>Провод силовой ПуВнг(А)-LS 10</v>
      </c>
      <c r="D435" s="435" t="str">
        <v>м</v>
      </c>
      <c r="E435" s="435">
        <v>303</v>
      </c>
      <c r="F435" s="453"/>
      <c r="G435" s="453"/>
      <c r="H435" s="541">
        <v>303</v>
      </c>
      <c r="I435" s="455"/>
      <c r="J435" s="455"/>
      <c r="K435" s="455"/>
      <c r="L435" s="455"/>
      <c r="M435" s="455"/>
      <c r="N435" s="455"/>
      <c r="Q435" s="345">
        <f t="shared" si="8"/>
        <v>0</v>
      </c>
    </row>
    <row r="436" spans="1:17" ht="30" x14ac:dyDescent="0.25">
      <c r="A436" s="458"/>
      <c r="B436" s="435">
        <v>361</v>
      </c>
      <c r="C436" s="436" t="str">
        <v>Монтаж кабеля по кирпичной кладке и затягивание в трубы до 30мм2</v>
      </c>
      <c r="D436" s="435" t="str">
        <v>м</v>
      </c>
      <c r="E436" s="435">
        <v>859</v>
      </c>
      <c r="F436" s="453"/>
      <c r="G436" s="453"/>
      <c r="H436" s="541">
        <v>859</v>
      </c>
      <c r="I436" s="455"/>
      <c r="J436" s="455"/>
      <c r="K436" s="455"/>
      <c r="L436" s="455"/>
      <c r="M436" s="455"/>
      <c r="N436" s="455"/>
      <c r="Q436" s="345">
        <f t="shared" si="8"/>
        <v>0</v>
      </c>
    </row>
    <row r="437" spans="1:17" x14ac:dyDescent="0.25">
      <c r="A437" s="458"/>
      <c r="B437" s="435">
        <v>362</v>
      </c>
      <c r="C437" s="436" t="str">
        <v>Кабель ВВГ -П нг(А)FRLS 3х1.5 0.66кВ (бухта)</v>
      </c>
      <c r="D437" s="435" t="str">
        <v>м</v>
      </c>
      <c r="E437" s="435">
        <v>81</v>
      </c>
      <c r="F437" s="453"/>
      <c r="G437" s="453"/>
      <c r="H437" s="541">
        <v>81</v>
      </c>
      <c r="I437" s="455"/>
      <c r="J437" s="455"/>
      <c r="K437" s="455"/>
      <c r="L437" s="455"/>
      <c r="M437" s="455"/>
      <c r="N437" s="455"/>
      <c r="Q437" s="345">
        <f t="shared" si="8"/>
        <v>0</v>
      </c>
    </row>
    <row r="438" spans="1:17" ht="30" x14ac:dyDescent="0.25">
      <c r="A438" s="458"/>
      <c r="B438" s="435">
        <v>363</v>
      </c>
      <c r="C438" s="436" t="str">
        <v>Монтаж кабеля по кирпичной кладке и затягивание в трубы до 30мм2</v>
      </c>
      <c r="D438" s="435" t="str">
        <v>м</v>
      </c>
      <c r="E438" s="435">
        <v>81</v>
      </c>
      <c r="F438" s="453"/>
      <c r="G438" s="453"/>
      <c r="H438" s="541">
        <v>81</v>
      </c>
      <c r="I438" s="455"/>
      <c r="J438" s="455"/>
      <c r="K438" s="455"/>
      <c r="L438" s="455"/>
      <c r="M438" s="455"/>
      <c r="N438" s="455"/>
      <c r="Q438" s="345">
        <f t="shared" si="8"/>
        <v>0</v>
      </c>
    </row>
    <row r="439" spans="1:17" x14ac:dyDescent="0.25">
      <c r="A439" s="458"/>
      <c r="B439" s="435">
        <v>0</v>
      </c>
      <c r="C439" s="436" t="str">
        <v>4.Электрортехнические изделия</v>
      </c>
      <c r="D439" s="435">
        <v>0</v>
      </c>
      <c r="E439" s="435">
        <v>0</v>
      </c>
      <c r="F439" s="453"/>
      <c r="G439" s="453"/>
      <c r="H439" s="541"/>
      <c r="I439" s="455"/>
      <c r="J439" s="455"/>
      <c r="K439" s="455"/>
      <c r="L439" s="455"/>
      <c r="M439" s="455"/>
      <c r="N439" s="455"/>
      <c r="Q439" s="345">
        <f t="shared" si="8"/>
        <v>0</v>
      </c>
    </row>
    <row r="440" spans="1:17" ht="45" x14ac:dyDescent="0.25">
      <c r="A440" s="458"/>
      <c r="B440" s="435">
        <v>364</v>
      </c>
      <c r="C440" s="436" t="str">
        <v>BRITE Розетка двойная с заземлением с защитными шторками и крышкой 16А в сборе IP44 РСбш12-3-44-БрБ белый</v>
      </c>
      <c r="D440" s="435" t="str">
        <v>шт</v>
      </c>
      <c r="E440" s="435">
        <v>15</v>
      </c>
      <c r="F440" s="453"/>
      <c r="G440" s="453"/>
      <c r="H440" s="541"/>
      <c r="I440" s="455"/>
      <c r="J440" s="455"/>
      <c r="K440" s="455"/>
      <c r="L440" s="455"/>
      <c r="M440" s="455"/>
      <c r="N440" s="455"/>
      <c r="Q440" s="345">
        <f t="shared" si="8"/>
        <v>15</v>
      </c>
    </row>
    <row r="441" spans="1:17" ht="30" x14ac:dyDescent="0.25">
      <c r="A441" s="458"/>
      <c r="B441" s="435">
        <v>365</v>
      </c>
      <c r="C441" s="436" t="str">
        <v>Розетка ATLASDESIGN двойная с заземлением со шторками 16А в сборе белый</v>
      </c>
      <c r="D441" s="435" t="str">
        <v>шт</v>
      </c>
      <c r="E441" s="435">
        <v>168</v>
      </c>
      <c r="F441" s="453"/>
      <c r="G441" s="453"/>
      <c r="H441" s="541"/>
      <c r="I441" s="455"/>
      <c r="J441" s="455"/>
      <c r="K441" s="455"/>
      <c r="L441" s="455"/>
      <c r="M441" s="455"/>
      <c r="N441" s="455"/>
      <c r="Q441" s="345">
        <f t="shared" si="8"/>
        <v>168</v>
      </c>
    </row>
    <row r="442" spans="1:17" ht="30" x14ac:dyDescent="0.25">
      <c r="A442" s="458"/>
      <c r="B442" s="435">
        <v>366</v>
      </c>
      <c r="C442" s="436" t="str">
        <v>Монтаж и подключение розеток скрытой установки</v>
      </c>
      <c r="D442" s="435" t="str">
        <v>шт</v>
      </c>
      <c r="E442" s="435">
        <v>183</v>
      </c>
      <c r="F442" s="453"/>
      <c r="G442" s="453"/>
      <c r="H442" s="541"/>
      <c r="I442" s="455"/>
      <c r="J442" s="455"/>
      <c r="K442" s="455"/>
      <c r="L442" s="455"/>
      <c r="M442" s="455"/>
      <c r="N442" s="455"/>
      <c r="Q442" s="345">
        <f t="shared" si="8"/>
        <v>183</v>
      </c>
    </row>
    <row r="443" spans="1:17" ht="30" x14ac:dyDescent="0.25">
      <c r="A443" s="458"/>
      <c r="B443" s="435">
        <v>367</v>
      </c>
      <c r="C443" s="436" t="str">
        <v>ЭТЮД Розетка наружная с заземлением со шторками белая (на роутер)</v>
      </c>
      <c r="D443" s="435" t="str">
        <v>шт</v>
      </c>
      <c r="E443" s="435">
        <v>15</v>
      </c>
      <c r="F443" s="453"/>
      <c r="G443" s="453"/>
      <c r="H443" s="541"/>
      <c r="I443" s="455"/>
      <c r="J443" s="455"/>
      <c r="K443" s="455"/>
      <c r="L443" s="455"/>
      <c r="M443" s="455"/>
      <c r="N443" s="455"/>
      <c r="Q443" s="345">
        <f t="shared" si="8"/>
        <v>15</v>
      </c>
    </row>
    <row r="444" spans="1:17" ht="30" x14ac:dyDescent="0.25">
      <c r="A444" s="458"/>
      <c r="B444" s="435">
        <v>368</v>
      </c>
      <c r="C444" s="436" t="str">
        <v>Монтаж и подключение розеток и выключателей открытой установки</v>
      </c>
      <c r="D444" s="435" t="str">
        <v>шт</v>
      </c>
      <c r="E444" s="435">
        <v>15</v>
      </c>
      <c r="F444" s="453"/>
      <c r="G444" s="453"/>
      <c r="H444" s="541"/>
      <c r="I444" s="455"/>
      <c r="J444" s="455"/>
      <c r="K444" s="455"/>
      <c r="L444" s="455"/>
      <c r="M444" s="455"/>
      <c r="N444" s="455"/>
      <c r="Q444" s="345">
        <f t="shared" si="8"/>
        <v>15</v>
      </c>
    </row>
    <row r="445" spans="1:17" ht="30" x14ac:dyDescent="0.25">
      <c r="A445" s="458"/>
      <c r="B445" s="435">
        <v>369</v>
      </c>
      <c r="C445" s="436" t="str">
        <v>Разъем РШ-ВШ 32А 250В 2P+PE(ОУ) пластиковый белый Simple</v>
      </c>
      <c r="D445" s="435" t="str">
        <v>шт</v>
      </c>
      <c r="E445" s="435">
        <v>15</v>
      </c>
      <c r="F445" s="453"/>
      <c r="G445" s="453"/>
      <c r="H445" s="541"/>
      <c r="I445" s="455"/>
      <c r="J445" s="455"/>
      <c r="K445" s="455"/>
      <c r="L445" s="455"/>
      <c r="M445" s="455"/>
      <c r="N445" s="455"/>
      <c r="Q445" s="345">
        <f t="shared" si="8"/>
        <v>15</v>
      </c>
    </row>
    <row r="446" spans="1:17" ht="30" x14ac:dyDescent="0.25">
      <c r="A446" s="458"/>
      <c r="B446" s="435">
        <v>370</v>
      </c>
      <c r="C446" s="436" t="str">
        <v>Монтаж и подключение силовой розетки на электроплиту</v>
      </c>
      <c r="D446" s="435" t="str">
        <v>шт</v>
      </c>
      <c r="E446" s="435">
        <v>15</v>
      </c>
      <c r="F446" s="453"/>
      <c r="G446" s="453"/>
      <c r="H446" s="541"/>
      <c r="I446" s="455"/>
      <c r="J446" s="455"/>
      <c r="K446" s="455"/>
      <c r="L446" s="455"/>
      <c r="M446" s="455"/>
      <c r="N446" s="455"/>
      <c r="Q446" s="345">
        <f t="shared" si="8"/>
        <v>15</v>
      </c>
    </row>
    <row r="447" spans="1:17" ht="30" x14ac:dyDescent="0.25">
      <c r="A447" s="458"/>
      <c r="B447" s="435">
        <v>371</v>
      </c>
      <c r="C447" s="436" t="str">
        <v>Гермес PLUS Розетка с заземлением наружная с крышкой IP54</v>
      </c>
      <c r="D447" s="435" t="str">
        <v>шт</v>
      </c>
      <c r="E447" s="435">
        <v>2</v>
      </c>
      <c r="F447" s="453"/>
      <c r="G447" s="453"/>
      <c r="H447" s="541"/>
      <c r="I447" s="455"/>
      <c r="J447" s="455"/>
      <c r="K447" s="455"/>
      <c r="L447" s="455"/>
      <c r="M447" s="455"/>
      <c r="N447" s="455"/>
      <c r="Q447" s="345">
        <f t="shared" si="8"/>
        <v>2</v>
      </c>
    </row>
    <row r="448" spans="1:17" ht="30" x14ac:dyDescent="0.25">
      <c r="A448" s="458"/>
      <c r="B448" s="435">
        <v>372</v>
      </c>
      <c r="C448" s="436" t="str">
        <v>Монтаж и подключение розеток и выключателей открытой установки</v>
      </c>
      <c r="D448" s="435" t="str">
        <v>шт</v>
      </c>
      <c r="E448" s="435">
        <v>2</v>
      </c>
      <c r="F448" s="453"/>
      <c r="G448" s="453"/>
      <c r="H448" s="541"/>
      <c r="I448" s="455"/>
      <c r="J448" s="455"/>
      <c r="K448" s="455"/>
      <c r="L448" s="455"/>
      <c r="M448" s="455"/>
      <c r="N448" s="455"/>
      <c r="Q448" s="345">
        <f t="shared" si="8"/>
        <v>2</v>
      </c>
    </row>
    <row r="449" spans="1:17" ht="30" x14ac:dyDescent="0.25">
      <c r="A449" s="458"/>
      <c r="B449" s="435">
        <v>373</v>
      </c>
      <c r="C449" s="436" t="str">
        <v>Выключатель одноклавишный ATLASDESIGN схема 1 10АХ механизм белый</v>
      </c>
      <c r="D449" s="435" t="str">
        <v>шт</v>
      </c>
      <c r="E449" s="435">
        <v>16</v>
      </c>
      <c r="F449" s="453"/>
      <c r="G449" s="453"/>
      <c r="H449" s="541"/>
      <c r="I449" s="455"/>
      <c r="J449" s="455"/>
      <c r="K449" s="455"/>
      <c r="L449" s="455"/>
      <c r="M449" s="455"/>
      <c r="N449" s="455"/>
      <c r="Q449" s="345">
        <f t="shared" si="8"/>
        <v>16</v>
      </c>
    </row>
    <row r="450" spans="1:17" ht="30" x14ac:dyDescent="0.25">
      <c r="A450" s="458"/>
      <c r="B450" s="435">
        <v>374</v>
      </c>
      <c r="C450" s="436" t="str">
        <v>Выключатель двухклавишный ATLASDESIGN схема 5 10АХ механизм белый</v>
      </c>
      <c r="D450" s="435" t="str">
        <v>шт</v>
      </c>
      <c r="E450" s="435">
        <v>50</v>
      </c>
      <c r="F450" s="453"/>
      <c r="G450" s="453"/>
      <c r="H450" s="541"/>
      <c r="I450" s="455"/>
      <c r="J450" s="455"/>
      <c r="K450" s="455"/>
      <c r="L450" s="455"/>
      <c r="M450" s="455"/>
      <c r="N450" s="455"/>
      <c r="Q450" s="345">
        <f t="shared" si="8"/>
        <v>50</v>
      </c>
    </row>
    <row r="451" spans="1:17" ht="30" x14ac:dyDescent="0.25">
      <c r="A451" s="458"/>
      <c r="B451" s="435">
        <v>375</v>
      </c>
      <c r="C451" s="436" t="str">
        <v>Выключатель трехклавишный ATLASDESIGN схема 1+1+1 10АХ механизм белый</v>
      </c>
      <c r="D451" s="435" t="str">
        <v>шт</v>
      </c>
      <c r="E451" s="435">
        <v>16</v>
      </c>
      <c r="F451" s="453"/>
      <c r="G451" s="453"/>
      <c r="H451" s="541"/>
      <c r="I451" s="455"/>
      <c r="J451" s="455"/>
      <c r="K451" s="455"/>
      <c r="L451" s="455"/>
      <c r="M451" s="455"/>
      <c r="N451" s="455"/>
      <c r="Q451" s="345">
        <f t="shared" si="8"/>
        <v>16</v>
      </c>
    </row>
    <row r="452" spans="1:17" x14ac:dyDescent="0.25">
      <c r="A452" s="458"/>
      <c r="B452" s="435">
        <v>376</v>
      </c>
      <c r="C452" s="436" t="str">
        <v>Рамка однопостовая ATLASDESIGN белый</v>
      </c>
      <c r="D452" s="435" t="str">
        <v>шт</v>
      </c>
      <c r="E452" s="435">
        <v>82</v>
      </c>
      <c r="F452" s="453"/>
      <c r="G452" s="453"/>
      <c r="H452" s="541"/>
      <c r="I452" s="455"/>
      <c r="J452" s="455"/>
      <c r="K452" s="455"/>
      <c r="L452" s="455"/>
      <c r="M452" s="455"/>
      <c r="N452" s="455"/>
      <c r="Q452" s="345">
        <f t="shared" si="8"/>
        <v>82</v>
      </c>
    </row>
    <row r="453" spans="1:17" ht="30" x14ac:dyDescent="0.25">
      <c r="A453" s="458"/>
      <c r="B453" s="435">
        <v>377</v>
      </c>
      <c r="C453" s="436" t="str">
        <v>Монтаж и подключение выключателей скрытой установки</v>
      </c>
      <c r="D453" s="435" t="str">
        <v>шт</v>
      </c>
      <c r="E453" s="435">
        <v>82</v>
      </c>
      <c r="F453" s="453"/>
      <c r="G453" s="453"/>
      <c r="H453" s="541"/>
      <c r="I453" s="455"/>
      <c r="J453" s="455"/>
      <c r="K453" s="455"/>
      <c r="L453" s="455"/>
      <c r="M453" s="455"/>
      <c r="N453" s="455"/>
      <c r="Q453" s="345">
        <f t="shared" si="8"/>
        <v>82</v>
      </c>
    </row>
    <row r="454" spans="1:17" x14ac:dyDescent="0.25">
      <c r="A454" s="458"/>
      <c r="B454" s="435">
        <v>378</v>
      </c>
      <c r="C454" s="436" t="str">
        <v>КРЗ-0,4</v>
      </c>
      <c r="D454" s="435" t="str">
        <v>шт</v>
      </c>
      <c r="E454" s="435">
        <v>15</v>
      </c>
      <c r="F454" s="453"/>
      <c r="G454" s="453"/>
      <c r="H454" s="541"/>
      <c r="I454" s="455"/>
      <c r="J454" s="455"/>
      <c r="K454" s="455"/>
      <c r="L454" s="455"/>
      <c r="M454" s="455"/>
      <c r="N454" s="455"/>
      <c r="Q454" s="345">
        <f t="shared" si="8"/>
        <v>15</v>
      </c>
    </row>
    <row r="455" spans="1:17" x14ac:dyDescent="0.25">
      <c r="A455" s="458"/>
      <c r="B455" s="435">
        <v>379</v>
      </c>
      <c r="C455" s="436" t="str">
        <v>Монтаж и подключение коробки заземления КРЗ</v>
      </c>
      <c r="D455" s="435" t="str">
        <v>шт</v>
      </c>
      <c r="E455" s="435">
        <v>15</v>
      </c>
      <c r="F455" s="453"/>
      <c r="G455" s="453"/>
      <c r="H455" s="541"/>
      <c r="I455" s="455"/>
      <c r="J455" s="455"/>
      <c r="K455" s="455"/>
      <c r="L455" s="455"/>
      <c r="M455" s="455"/>
      <c r="N455" s="455"/>
      <c r="Q455" s="345">
        <f t="shared" si="8"/>
        <v>15</v>
      </c>
    </row>
    <row r="456" spans="1:17" ht="45" x14ac:dyDescent="0.25">
      <c r="A456" s="458"/>
      <c r="B456" s="435">
        <v>380</v>
      </c>
      <c r="C456" s="436" t="str">
        <v>Звонок Зуммер-1-04 (2ТК) двухтональный без кнопки пластик АБС проводной 220В (Зуммер-1-04 (2ТК))</v>
      </c>
      <c r="D456" s="435" t="str">
        <v>шт</v>
      </c>
      <c r="E456" s="435">
        <v>15</v>
      </c>
      <c r="F456" s="453"/>
      <c r="G456" s="453"/>
      <c r="H456" s="541"/>
      <c r="I456" s="455"/>
      <c r="J456" s="455"/>
      <c r="K456" s="455"/>
      <c r="L456" s="455"/>
      <c r="M456" s="455"/>
      <c r="N456" s="455"/>
      <c r="Q456" s="345">
        <f t="shared" si="8"/>
        <v>15</v>
      </c>
    </row>
    <row r="457" spans="1:17" x14ac:dyDescent="0.25">
      <c r="A457" s="458"/>
      <c r="B457" s="435">
        <v>381</v>
      </c>
      <c r="C457" s="436" t="str">
        <v>Беларусь Кнопка для звонков</v>
      </c>
      <c r="D457" s="435" t="str">
        <v>шт</v>
      </c>
      <c r="E457" s="435">
        <v>15</v>
      </c>
      <c r="F457" s="453"/>
      <c r="G457" s="453"/>
      <c r="H457" s="541"/>
      <c r="I457" s="455"/>
      <c r="J457" s="455"/>
      <c r="K457" s="455"/>
      <c r="L457" s="455"/>
      <c r="M457" s="455"/>
      <c r="N457" s="455"/>
      <c r="Q457" s="345">
        <f t="shared" si="8"/>
        <v>15</v>
      </c>
    </row>
    <row r="458" spans="1:17" x14ac:dyDescent="0.25">
      <c r="A458" s="458"/>
      <c r="B458" s="435">
        <v>382</v>
      </c>
      <c r="C458" s="436" t="str">
        <v>Монтаж и подключение звонка</v>
      </c>
      <c r="D458" s="435" t="str">
        <v>шт</v>
      </c>
      <c r="E458" s="435">
        <v>15</v>
      </c>
      <c r="F458" s="453"/>
      <c r="G458" s="453"/>
      <c r="H458" s="541"/>
      <c r="I458" s="455"/>
      <c r="J458" s="455"/>
      <c r="K458" s="455"/>
      <c r="L458" s="455"/>
      <c r="M458" s="455"/>
      <c r="N458" s="455"/>
      <c r="Q458" s="345">
        <f t="shared" si="8"/>
        <v>15</v>
      </c>
    </row>
    <row r="459" spans="1:17" x14ac:dyDescent="0.25">
      <c r="A459" s="458"/>
      <c r="B459" s="435">
        <v>383</v>
      </c>
      <c r="C459" s="436" t="str">
        <v>Монтаж и подключение кнопки звонка</v>
      </c>
      <c r="D459" s="435" t="str">
        <v>шт</v>
      </c>
      <c r="E459" s="435">
        <v>15</v>
      </c>
      <c r="F459" s="453"/>
      <c r="G459" s="453"/>
      <c r="H459" s="541"/>
      <c r="I459" s="455"/>
      <c r="J459" s="455"/>
      <c r="K459" s="455"/>
      <c r="L459" s="455"/>
      <c r="M459" s="455"/>
      <c r="N459" s="455"/>
      <c r="Q459" s="345">
        <f t="shared" si="8"/>
        <v>15</v>
      </c>
    </row>
    <row r="460" spans="1:17" x14ac:dyDescent="0.25">
      <c r="A460" s="458"/>
      <c r="B460" s="435">
        <v>0</v>
      </c>
      <c r="C460" s="436" t="str">
        <v>5.Электромонтажные изделия</v>
      </c>
      <c r="D460" s="435">
        <v>0</v>
      </c>
      <c r="E460" s="435">
        <v>0</v>
      </c>
      <c r="F460" s="453"/>
      <c r="G460" s="453"/>
      <c r="H460" s="541"/>
      <c r="I460" s="455"/>
      <c r="J460" s="455"/>
      <c r="K460" s="455"/>
      <c r="L460" s="455"/>
      <c r="M460" s="455"/>
      <c r="N460" s="455"/>
      <c r="Q460" s="345">
        <f t="shared" si="8"/>
        <v>0</v>
      </c>
    </row>
    <row r="461" spans="1:17" x14ac:dyDescent="0.25">
      <c r="A461" s="458"/>
      <c r="B461" s="435">
        <v>384</v>
      </c>
      <c r="C461" s="436" t="str">
        <v>Скрутка СИЗ-1 2.5-4.5мм желтая</v>
      </c>
      <c r="D461" s="435" t="str">
        <v>шт</v>
      </c>
      <c r="E461" s="435">
        <v>200</v>
      </c>
      <c r="F461" s="453"/>
      <c r="G461" s="453"/>
      <c r="H461" s="541">
        <v>200</v>
      </c>
      <c r="I461" s="455"/>
      <c r="J461" s="455"/>
      <c r="K461" s="455"/>
      <c r="L461" s="455"/>
      <c r="M461" s="455"/>
      <c r="N461" s="455"/>
      <c r="Q461" s="345">
        <f t="shared" si="8"/>
        <v>0</v>
      </c>
    </row>
    <row r="462" spans="1:17" x14ac:dyDescent="0.25">
      <c r="A462" s="458"/>
      <c r="B462" s="435">
        <v>385</v>
      </c>
      <c r="C462" s="436" t="str">
        <v>Скрутка СИЗ-1 4-11мм красная</v>
      </c>
      <c r="D462" s="435" t="str">
        <v>шт</v>
      </c>
      <c r="E462" s="435">
        <v>1000</v>
      </c>
      <c r="F462" s="453"/>
      <c r="G462" s="453"/>
      <c r="H462" s="541">
        <v>1000</v>
      </c>
      <c r="I462" s="455"/>
      <c r="J462" s="455"/>
      <c r="K462" s="455"/>
      <c r="L462" s="455"/>
      <c r="M462" s="455"/>
      <c r="N462" s="455"/>
      <c r="Q462" s="345">
        <f t="shared" si="8"/>
        <v>0</v>
      </c>
    </row>
    <row r="463" spans="1:17" x14ac:dyDescent="0.25">
      <c r="A463" s="458"/>
      <c r="B463" s="435">
        <v>386</v>
      </c>
      <c r="C463" s="436" t="str">
        <v>Бирка кабельная У-134 квадрат 55х55 мм</v>
      </c>
      <c r="D463" s="435" t="str">
        <v>шт</v>
      </c>
      <c r="E463" s="435">
        <v>15</v>
      </c>
      <c r="F463" s="453"/>
      <c r="G463" s="453"/>
      <c r="H463" s="541"/>
      <c r="I463" s="455"/>
      <c r="J463" s="455"/>
      <c r="K463" s="455"/>
      <c r="L463" s="455"/>
      <c r="M463" s="455"/>
      <c r="N463" s="455"/>
      <c r="Q463" s="345">
        <f t="shared" si="8"/>
        <v>15</v>
      </c>
    </row>
    <row r="464" spans="1:17" x14ac:dyDescent="0.25">
      <c r="A464" s="458"/>
      <c r="B464" s="435">
        <v>387</v>
      </c>
      <c r="C464" s="436" t="str">
        <v>Коробка установочная 68мм (С3М2)</v>
      </c>
      <c r="D464" s="435" t="str">
        <v>шт</v>
      </c>
      <c r="E464" s="435">
        <v>30</v>
      </c>
      <c r="F464" s="453"/>
      <c r="G464" s="453"/>
      <c r="H464" s="541"/>
      <c r="I464" s="455"/>
      <c r="J464" s="455"/>
      <c r="K464" s="455"/>
      <c r="L464" s="455"/>
      <c r="M464" s="455"/>
      <c r="N464" s="455"/>
      <c r="Q464" s="345">
        <f t="shared" si="8"/>
        <v>30</v>
      </c>
    </row>
    <row r="465" spans="1:17" ht="30" x14ac:dyDescent="0.25">
      <c r="A465" s="458"/>
      <c r="B465" s="435">
        <v>388</v>
      </c>
      <c r="C465" s="436" t="str">
        <v>Высверливание отверстия в кирпиче и вмазывание установочной коробки</v>
      </c>
      <c r="D465" s="435" t="str">
        <v>шт</v>
      </c>
      <c r="E465" s="435">
        <v>30</v>
      </c>
      <c r="F465" s="453"/>
      <c r="G465" s="453"/>
      <c r="H465" s="541"/>
      <c r="I465" s="455"/>
      <c r="J465" s="455"/>
      <c r="K465" s="455"/>
      <c r="L465" s="455"/>
      <c r="M465" s="455"/>
      <c r="N465" s="455"/>
      <c r="Q465" s="345">
        <f t="shared" si="8"/>
        <v>30</v>
      </c>
    </row>
    <row r="466" spans="1:17" x14ac:dyDescent="0.25">
      <c r="A466" s="458"/>
      <c r="B466" s="435">
        <v>389</v>
      </c>
      <c r="C466" s="436" t="str">
        <v>Крышка КОН-1М-04</v>
      </c>
      <c r="D466" s="435" t="str">
        <v>шт</v>
      </c>
      <c r="E466" s="435">
        <v>183</v>
      </c>
      <c r="F466" s="453"/>
      <c r="G466" s="453"/>
      <c r="H466" s="541">
        <v>183</v>
      </c>
      <c r="I466" s="455"/>
      <c r="J466" s="455"/>
      <c r="K466" s="455"/>
      <c r="L466" s="455"/>
      <c r="M466" s="455"/>
      <c r="N466" s="455"/>
      <c r="Q466" s="345">
        <f t="shared" si="8"/>
        <v>0</v>
      </c>
    </row>
    <row r="467" spans="1:17" x14ac:dyDescent="0.25">
      <c r="A467" s="458"/>
      <c r="B467" s="435">
        <v>390</v>
      </c>
      <c r="C467" s="436" t="str">
        <v>Монтаж крышки КОН-1М-04</v>
      </c>
      <c r="D467" s="435" t="str">
        <v>шт</v>
      </c>
      <c r="E467" s="435">
        <v>183</v>
      </c>
      <c r="F467" s="453"/>
      <c r="G467" s="453"/>
      <c r="H467" s="541">
        <v>183</v>
      </c>
      <c r="I467" s="455"/>
      <c r="J467" s="455"/>
      <c r="K467" s="455"/>
      <c r="L467" s="455"/>
      <c r="M467" s="455"/>
      <c r="N467" s="455"/>
      <c r="Q467" s="345">
        <f t="shared" si="8"/>
        <v>0</v>
      </c>
    </row>
    <row r="468" spans="1:17" x14ac:dyDescent="0.25">
      <c r="A468" s="458"/>
      <c r="B468" s="435">
        <v>391</v>
      </c>
      <c r="C468" s="436" t="str">
        <v>Подрозетник Ф65мм</v>
      </c>
      <c r="D468" s="435" t="str">
        <v>шт</v>
      </c>
      <c r="E468" s="435">
        <v>15</v>
      </c>
      <c r="F468" s="453"/>
      <c r="G468" s="453"/>
      <c r="H468" s="541"/>
      <c r="I468" s="455"/>
      <c r="J468" s="455"/>
      <c r="K468" s="455"/>
      <c r="L468" s="455"/>
      <c r="M468" s="455"/>
      <c r="N468" s="455"/>
      <c r="Q468" s="345">
        <f t="shared" si="8"/>
        <v>15</v>
      </c>
    </row>
    <row r="469" spans="1:17" x14ac:dyDescent="0.25">
      <c r="A469" s="458"/>
      <c r="B469" s="435">
        <v>392</v>
      </c>
      <c r="C469" s="436" t="str">
        <v>Подрозетник Ф100мм</v>
      </c>
      <c r="D469" s="435" t="str">
        <v>шт</v>
      </c>
      <c r="E469" s="435">
        <v>15</v>
      </c>
      <c r="F469" s="453"/>
      <c r="G469" s="453"/>
      <c r="H469" s="541"/>
      <c r="I469" s="455"/>
      <c r="J469" s="455"/>
      <c r="K469" s="455"/>
      <c r="L469" s="455"/>
      <c r="M469" s="455"/>
      <c r="N469" s="455"/>
      <c r="Q469" s="345">
        <f t="shared" si="8"/>
        <v>15</v>
      </c>
    </row>
    <row r="470" spans="1:17" x14ac:dyDescent="0.25">
      <c r="A470" s="458"/>
      <c r="B470" s="435">
        <v>393</v>
      </c>
      <c r="C470" s="436" t="str">
        <v>Монтаж подрозетника</v>
      </c>
      <c r="D470" s="435" t="str">
        <v>шт</v>
      </c>
      <c r="E470" s="435">
        <v>30</v>
      </c>
      <c r="F470" s="453"/>
      <c r="G470" s="453"/>
      <c r="H470" s="541"/>
      <c r="I470" s="455"/>
      <c r="J470" s="455"/>
      <c r="K470" s="455"/>
      <c r="L470" s="455"/>
      <c r="M470" s="455"/>
      <c r="N470" s="455"/>
      <c r="Q470" s="345">
        <f t="shared" si="8"/>
        <v>30</v>
      </c>
    </row>
    <row r="471" spans="1:17" x14ac:dyDescent="0.25">
      <c r="A471" s="458"/>
      <c r="B471" s="435">
        <v>0</v>
      </c>
      <c r="C471" s="436" t="str">
        <v>6. Материалы</v>
      </c>
      <c r="D471" s="435">
        <v>0</v>
      </c>
      <c r="E471" s="435">
        <v>0</v>
      </c>
      <c r="F471" s="453"/>
      <c r="G471" s="453"/>
      <c r="H471" s="541"/>
      <c r="I471" s="455"/>
      <c r="J471" s="455"/>
      <c r="K471" s="455"/>
      <c r="L471" s="455"/>
      <c r="M471" s="455"/>
      <c r="N471" s="455"/>
      <c r="Q471" s="345">
        <f t="shared" si="8"/>
        <v>0</v>
      </c>
    </row>
    <row r="472" spans="1:17" ht="30" x14ac:dyDescent="0.25">
      <c r="A472" s="458"/>
      <c r="B472" s="435">
        <v>394</v>
      </c>
      <c r="C472" s="436" t="str">
        <v>Пена монтажная Roof Complect огнеупорная (890гр)</v>
      </c>
      <c r="D472" s="435" t="str">
        <v>шт</v>
      </c>
      <c r="E472" s="435">
        <v>8</v>
      </c>
      <c r="F472" s="453"/>
      <c r="G472" s="453"/>
      <c r="H472" s="541"/>
      <c r="I472" s="455"/>
      <c r="J472" s="455"/>
      <c r="K472" s="455"/>
      <c r="L472" s="455"/>
      <c r="M472" s="455"/>
      <c r="N472" s="455"/>
      <c r="Q472" s="345">
        <f t="shared" si="8"/>
        <v>8</v>
      </c>
    </row>
    <row r="473" spans="1:17" x14ac:dyDescent="0.25">
      <c r="A473" s="458"/>
      <c r="B473" s="435">
        <v>395</v>
      </c>
      <c r="C473" s="436" t="str">
        <v>Герметик огнезащитный ведро 10кг</v>
      </c>
      <c r="D473" s="435" t="str">
        <v>шт</v>
      </c>
      <c r="E473" s="435">
        <v>1</v>
      </c>
      <c r="F473" s="453"/>
      <c r="G473" s="453"/>
      <c r="H473" s="541"/>
      <c r="I473" s="455"/>
      <c r="J473" s="455"/>
      <c r="K473" s="455"/>
      <c r="L473" s="455"/>
      <c r="M473" s="455"/>
      <c r="N473" s="455"/>
      <c r="Q473" s="345">
        <f t="shared" si="8"/>
        <v>1</v>
      </c>
    </row>
    <row r="474" spans="1:17" x14ac:dyDescent="0.25">
      <c r="A474" s="458"/>
      <c r="B474" s="435">
        <v>0</v>
      </c>
      <c r="C474" s="436" t="str">
        <v>Ось 8-10/И-К (4.БС21М секция №4)</v>
      </c>
      <c r="D474" s="435">
        <v>0</v>
      </c>
      <c r="E474" s="435">
        <v>0</v>
      </c>
      <c r="F474" s="453"/>
      <c r="G474" s="453"/>
      <c r="H474" s="541"/>
      <c r="I474" s="455"/>
      <c r="J474" s="455"/>
      <c r="K474" s="455"/>
      <c r="L474" s="455"/>
      <c r="M474" s="455"/>
      <c r="N474" s="455"/>
      <c r="Q474" s="345">
        <f t="shared" si="8"/>
        <v>0</v>
      </c>
    </row>
    <row r="475" spans="1:17" x14ac:dyDescent="0.25">
      <c r="A475" s="458"/>
      <c r="B475" s="435">
        <v>396</v>
      </c>
      <c r="C475" s="436" t="str">
        <v>ЩК в комплекте</v>
      </c>
      <c r="D475" s="435" t="str">
        <v>шт</v>
      </c>
      <c r="E475" s="435">
        <v>15</v>
      </c>
      <c r="F475" s="453"/>
      <c r="G475" s="453"/>
      <c r="H475" s="541"/>
      <c r="I475" s="455"/>
      <c r="J475" s="455"/>
      <c r="K475" s="455"/>
      <c r="L475" s="455"/>
      <c r="M475" s="455"/>
      <c r="N475" s="455"/>
      <c r="Q475" s="345">
        <f t="shared" si="8"/>
        <v>15</v>
      </c>
    </row>
    <row r="476" spans="1:17" ht="30" x14ac:dyDescent="0.25">
      <c r="A476" s="458"/>
      <c r="B476" s="435">
        <v>397</v>
      </c>
      <c r="C476" s="436" t="str">
        <v>Счетчик электронный, 230В, 5(80)А, 1/2 кл.точности СЕ207 R7 849.2.ОА.QUVLF SPds</v>
      </c>
      <c r="D476" s="435" t="str">
        <v>шт</v>
      </c>
      <c r="E476" s="435">
        <v>15</v>
      </c>
      <c r="F476" s="453"/>
      <c r="G476" s="453"/>
      <c r="H476" s="541"/>
      <c r="I476" s="455"/>
      <c r="J476" s="455"/>
      <c r="K476" s="455"/>
      <c r="L476" s="455"/>
      <c r="M476" s="455"/>
      <c r="N476" s="455"/>
      <c r="Q476" s="345">
        <f t="shared" si="8"/>
        <v>15</v>
      </c>
    </row>
    <row r="477" spans="1:17" x14ac:dyDescent="0.25">
      <c r="A477" s="458"/>
      <c r="B477" s="435">
        <v>398</v>
      </c>
      <c r="C477" s="436" t="str">
        <v>Монтаж и подключение ЩК</v>
      </c>
      <c r="D477" s="435" t="str">
        <v>шт</v>
      </c>
      <c r="E477" s="435">
        <v>15</v>
      </c>
      <c r="F477" s="453"/>
      <c r="G477" s="453"/>
      <c r="H477" s="541"/>
      <c r="I477" s="455"/>
      <c r="J477" s="455"/>
      <c r="K477" s="455"/>
      <c r="L477" s="455"/>
      <c r="M477" s="455"/>
      <c r="N477" s="455"/>
      <c r="Q477" s="345">
        <f t="shared" si="8"/>
        <v>15</v>
      </c>
    </row>
    <row r="478" spans="1:17" x14ac:dyDescent="0.25">
      <c r="A478" s="458"/>
      <c r="B478" s="435">
        <v>399</v>
      </c>
      <c r="C478" s="436" t="str">
        <v>Кабель-канал 60х40 ЭЛЕКОР белый (18м) IEK</v>
      </c>
      <c r="D478" s="435" t="str">
        <v>м</v>
      </c>
      <c r="E478" s="435">
        <v>15</v>
      </c>
      <c r="F478" s="453"/>
      <c r="G478" s="453"/>
      <c r="H478" s="541"/>
      <c r="I478" s="455"/>
      <c r="J478" s="455"/>
      <c r="K478" s="455"/>
      <c r="L478" s="455"/>
      <c r="M478" s="455"/>
      <c r="N478" s="455"/>
      <c r="Q478" s="345">
        <f t="shared" si="8"/>
        <v>15</v>
      </c>
    </row>
    <row r="479" spans="1:17" x14ac:dyDescent="0.25">
      <c r="A479" s="458"/>
      <c r="B479" s="435">
        <v>400</v>
      </c>
      <c r="C479" s="436" t="str">
        <v>Монтаж кабель-канала</v>
      </c>
      <c r="D479" s="435" t="str">
        <v>м</v>
      </c>
      <c r="E479" s="435">
        <v>15</v>
      </c>
      <c r="F479" s="453"/>
      <c r="G479" s="453"/>
      <c r="H479" s="541"/>
      <c r="I479" s="455"/>
      <c r="J479" s="455"/>
      <c r="K479" s="455"/>
      <c r="L479" s="455"/>
      <c r="M479" s="455"/>
      <c r="N479" s="455"/>
      <c r="Q479" s="345">
        <f t="shared" si="8"/>
        <v>15</v>
      </c>
    </row>
    <row r="480" spans="1:17" x14ac:dyDescent="0.25">
      <c r="A480" s="458"/>
      <c r="B480" s="435">
        <v>401</v>
      </c>
      <c r="C480" s="436" t="str">
        <v>Корпус щита этажного ЩЭ</v>
      </c>
      <c r="D480" s="435" t="str">
        <v>шт</v>
      </c>
      <c r="E480" s="435">
        <v>4</v>
      </c>
      <c r="F480" s="453"/>
      <c r="G480" s="453"/>
      <c r="H480" s="541">
        <v>4</v>
      </c>
      <c r="I480" s="455"/>
      <c r="J480" s="455"/>
      <c r="K480" s="455"/>
      <c r="L480" s="455"/>
      <c r="M480" s="455"/>
      <c r="N480" s="455"/>
      <c r="Q480" s="345">
        <f t="shared" si="8"/>
        <v>0</v>
      </c>
    </row>
    <row r="481" spans="1:17" x14ac:dyDescent="0.25">
      <c r="A481" s="458"/>
      <c r="B481" s="435">
        <v>402</v>
      </c>
      <c r="C481" s="436" t="str">
        <v>Монтаж Корпуса щита этажного</v>
      </c>
      <c r="D481" s="435" t="str">
        <v>шт</v>
      </c>
      <c r="E481" s="435">
        <v>4</v>
      </c>
      <c r="F481" s="453"/>
      <c r="G481" s="453"/>
      <c r="H481" s="541">
        <v>4</v>
      </c>
      <c r="I481" s="455"/>
      <c r="J481" s="455"/>
      <c r="K481" s="455"/>
      <c r="L481" s="455"/>
      <c r="M481" s="455"/>
      <c r="N481" s="455"/>
      <c r="Q481" s="345">
        <f t="shared" si="8"/>
        <v>0</v>
      </c>
    </row>
    <row r="482" spans="1:17" x14ac:dyDescent="0.25">
      <c r="A482" s="458"/>
      <c r="B482" s="435">
        <v>403</v>
      </c>
      <c r="C482" s="436" t="str">
        <v>Панель из листовой стали 330х980</v>
      </c>
      <c r="D482" s="435" t="str">
        <v>шт</v>
      </c>
      <c r="E482" s="435">
        <v>4</v>
      </c>
      <c r="F482" s="453"/>
      <c r="G482" s="453"/>
      <c r="H482" s="541">
        <v>4</v>
      </c>
      <c r="I482" s="455"/>
      <c r="J482" s="455"/>
      <c r="K482" s="455"/>
      <c r="L482" s="455"/>
      <c r="M482" s="455"/>
      <c r="N482" s="455"/>
      <c r="Q482" s="345">
        <f t="shared" si="8"/>
        <v>0</v>
      </c>
    </row>
    <row r="483" spans="1:17" x14ac:dyDescent="0.25">
      <c r="A483" s="458"/>
      <c r="B483" s="435">
        <v>404</v>
      </c>
      <c r="C483" s="436" t="str">
        <v>Монтаж панели</v>
      </c>
      <c r="D483" s="435" t="str">
        <v>шт</v>
      </c>
      <c r="E483" s="435">
        <v>4</v>
      </c>
      <c r="F483" s="453"/>
      <c r="G483" s="453"/>
      <c r="H483" s="541">
        <v>4</v>
      </c>
      <c r="I483" s="455"/>
      <c r="J483" s="455"/>
      <c r="K483" s="455"/>
      <c r="L483" s="455"/>
      <c r="M483" s="455"/>
      <c r="N483" s="455"/>
      <c r="Q483" s="345">
        <f t="shared" ref="Q483:Q546" si="9">IFERROR(IF(SUM(F483:N483)&gt;E483,"Превышение",E483-SUM(F483:N483)),"-")</f>
        <v>0</v>
      </c>
    </row>
    <row r="484" spans="1:17" x14ac:dyDescent="0.25">
      <c r="A484" s="458"/>
      <c r="B484" s="435">
        <v>0</v>
      </c>
      <c r="C484" s="436" t="str">
        <v>Щит этажный на 3 квартиры состоит (на 1 ЩЭ):</v>
      </c>
      <c r="D484" s="435">
        <v>0</v>
      </c>
      <c r="E484" s="435">
        <v>0</v>
      </c>
      <c r="F484" s="453"/>
      <c r="G484" s="453"/>
      <c r="H484" s="541"/>
      <c r="I484" s="455"/>
      <c r="J484" s="455"/>
      <c r="K484" s="455"/>
      <c r="L484" s="455"/>
      <c r="M484" s="455"/>
      <c r="N484" s="455"/>
      <c r="Q484" s="345">
        <f t="shared" si="9"/>
        <v>0</v>
      </c>
    </row>
    <row r="485" spans="1:17" ht="30" x14ac:dyDescent="0.25">
      <c r="A485" s="458"/>
      <c r="B485" s="435">
        <v>405</v>
      </c>
      <c r="C485" s="436" t="str">
        <v>Выключатель автоматический двухполюсный 50А С ВА47-29 4.5кА (MVA20-2-050-C)</v>
      </c>
      <c r="D485" s="435" t="str">
        <v>шт</v>
      </c>
      <c r="E485" s="435">
        <v>3</v>
      </c>
      <c r="F485" s="453"/>
      <c r="G485" s="453"/>
      <c r="H485" s="541"/>
      <c r="I485" s="455"/>
      <c r="J485" s="455"/>
      <c r="K485" s="455"/>
      <c r="L485" s="455"/>
      <c r="M485" s="455"/>
      <c r="N485" s="455"/>
      <c r="Q485" s="345">
        <f t="shared" si="9"/>
        <v>3</v>
      </c>
    </row>
    <row r="486" spans="1:17" ht="30" x14ac:dyDescent="0.25">
      <c r="A486" s="458"/>
      <c r="B486" s="435">
        <v>406</v>
      </c>
      <c r="C486" s="436" t="str">
        <v>Сжим ответвительный У-859 м50-70/о4-35 (У-859МУ3)</v>
      </c>
      <c r="D486" s="435" t="str">
        <v>шт</v>
      </c>
      <c r="E486" s="435">
        <v>5</v>
      </c>
      <c r="F486" s="453"/>
      <c r="G486" s="453"/>
      <c r="H486" s="541"/>
      <c r="I486" s="455"/>
      <c r="J486" s="455"/>
      <c r="K486" s="455"/>
      <c r="L486" s="455"/>
      <c r="M486" s="455"/>
      <c r="N486" s="455"/>
      <c r="Q486" s="345">
        <f t="shared" si="9"/>
        <v>5</v>
      </c>
    </row>
    <row r="487" spans="1:17" x14ac:dyDescent="0.25">
      <c r="A487" s="458"/>
      <c r="B487" s="435">
        <v>407</v>
      </c>
      <c r="C487" s="436" t="str">
        <v>Расключение щита этажного ЩЭ</v>
      </c>
      <c r="D487" s="435" t="str">
        <v>шт</v>
      </c>
      <c r="E487" s="435">
        <v>1</v>
      </c>
      <c r="F487" s="453"/>
      <c r="G487" s="453"/>
      <c r="H487" s="541"/>
      <c r="I487" s="455"/>
      <c r="J487" s="455"/>
      <c r="K487" s="455"/>
      <c r="L487" s="455"/>
      <c r="M487" s="455"/>
      <c r="N487" s="455"/>
      <c r="Q487" s="345">
        <f t="shared" si="9"/>
        <v>1</v>
      </c>
    </row>
    <row r="488" spans="1:17" x14ac:dyDescent="0.25">
      <c r="A488" s="458"/>
      <c r="B488" s="435">
        <v>0</v>
      </c>
      <c r="C488" s="436" t="str">
        <v>Щит этажный на 4 квартиры состоит (на 3 ЩЭ):</v>
      </c>
      <c r="D488" s="435">
        <v>0</v>
      </c>
      <c r="E488" s="435">
        <v>0</v>
      </c>
      <c r="F488" s="453"/>
      <c r="G488" s="453"/>
      <c r="H488" s="541"/>
      <c r="I488" s="455"/>
      <c r="J488" s="455"/>
      <c r="K488" s="455"/>
      <c r="L488" s="455"/>
      <c r="M488" s="455"/>
      <c r="N488" s="455"/>
      <c r="Q488" s="345">
        <f t="shared" si="9"/>
        <v>0</v>
      </c>
    </row>
    <row r="489" spans="1:17" ht="30" x14ac:dyDescent="0.25">
      <c r="A489" s="458"/>
      <c r="B489" s="435">
        <v>408</v>
      </c>
      <c r="C489" s="436" t="str">
        <v>Выключатель автоматический двухполюсный 50А С ВА47-29 4.5кА (MVA20-2-050-C)</v>
      </c>
      <c r="D489" s="435" t="str">
        <v>шт</v>
      </c>
      <c r="E489" s="435">
        <v>12</v>
      </c>
      <c r="F489" s="453"/>
      <c r="G489" s="453"/>
      <c r="H489" s="541"/>
      <c r="I489" s="455"/>
      <c r="J489" s="455"/>
      <c r="K489" s="455"/>
      <c r="L489" s="455"/>
      <c r="M489" s="455"/>
      <c r="N489" s="455"/>
      <c r="Q489" s="345">
        <f t="shared" si="9"/>
        <v>12</v>
      </c>
    </row>
    <row r="490" spans="1:17" ht="30" x14ac:dyDescent="0.25">
      <c r="A490" s="458"/>
      <c r="B490" s="435">
        <v>409</v>
      </c>
      <c r="C490" s="436" t="str">
        <v>Сжим ответвительный У-859 м50-70/о4-35 (У-859МУ3)</v>
      </c>
      <c r="D490" s="435" t="str">
        <v>шт</v>
      </c>
      <c r="E490" s="435">
        <v>15</v>
      </c>
      <c r="F490" s="453"/>
      <c r="G490" s="453"/>
      <c r="H490" s="541"/>
      <c r="I490" s="455"/>
      <c r="J490" s="455"/>
      <c r="K490" s="455"/>
      <c r="L490" s="455"/>
      <c r="M490" s="455"/>
      <c r="N490" s="455"/>
      <c r="Q490" s="345">
        <f t="shared" si="9"/>
        <v>15</v>
      </c>
    </row>
    <row r="491" spans="1:17" ht="30" x14ac:dyDescent="0.25">
      <c r="A491" s="458"/>
      <c r="B491" s="435">
        <v>410</v>
      </c>
      <c r="C491" s="436" t="str">
        <v>Розетка на DIN-рейку с заземлением контактов РАр 10-3-ОП</v>
      </c>
      <c r="D491" s="435" t="str">
        <v>шт</v>
      </c>
      <c r="E491" s="435">
        <v>4</v>
      </c>
      <c r="F491" s="453"/>
      <c r="G491" s="453"/>
      <c r="H491" s="541"/>
      <c r="I491" s="455"/>
      <c r="J491" s="455"/>
      <c r="K491" s="455"/>
      <c r="L491" s="455"/>
      <c r="M491" s="455"/>
      <c r="N491" s="455"/>
      <c r="Q491" s="345">
        <f t="shared" si="9"/>
        <v>4</v>
      </c>
    </row>
    <row r="492" spans="1:17" x14ac:dyDescent="0.25">
      <c r="A492" s="458"/>
      <c r="B492" s="435">
        <v>411</v>
      </c>
      <c r="C492" s="436" t="str">
        <v>Расключение щита этажного ЩЭ</v>
      </c>
      <c r="D492" s="435" t="str">
        <v>шт</v>
      </c>
      <c r="E492" s="435">
        <v>3</v>
      </c>
      <c r="F492" s="453"/>
      <c r="G492" s="453"/>
      <c r="H492" s="541"/>
      <c r="I492" s="455"/>
      <c r="J492" s="455"/>
      <c r="K492" s="455"/>
      <c r="L492" s="455"/>
      <c r="M492" s="455"/>
      <c r="N492" s="455"/>
      <c r="Q492" s="345">
        <f t="shared" si="9"/>
        <v>3</v>
      </c>
    </row>
    <row r="493" spans="1:17" x14ac:dyDescent="0.25">
      <c r="A493" s="458"/>
      <c r="B493" s="435">
        <v>0</v>
      </c>
      <c r="C493" s="436" t="str">
        <v>2.Светотехническая продукция</v>
      </c>
      <c r="D493" s="435">
        <v>0</v>
      </c>
      <c r="E493" s="435">
        <v>0</v>
      </c>
      <c r="F493" s="453"/>
      <c r="G493" s="453"/>
      <c r="H493" s="541"/>
      <c r="I493" s="455"/>
      <c r="J493" s="455"/>
      <c r="K493" s="455"/>
      <c r="L493" s="455"/>
      <c r="M493" s="455"/>
      <c r="N493" s="455"/>
      <c r="Q493" s="345">
        <f t="shared" si="9"/>
        <v>0</v>
      </c>
    </row>
    <row r="494" spans="1:17" x14ac:dyDescent="0.25">
      <c r="A494" s="458"/>
      <c r="B494" s="435">
        <v>412</v>
      </c>
      <c r="C494" s="436" t="str">
        <v>Патрон подвесной Е27 пластик белый</v>
      </c>
      <c r="D494" s="435" t="str">
        <v>шт</v>
      </c>
      <c r="E494" s="435">
        <v>87</v>
      </c>
      <c r="F494" s="453"/>
      <c r="G494" s="453"/>
      <c r="H494" s="541"/>
      <c r="I494" s="455"/>
      <c r="J494" s="455"/>
      <c r="K494" s="455"/>
      <c r="L494" s="455"/>
      <c r="M494" s="455"/>
      <c r="N494" s="455"/>
      <c r="Q494" s="345">
        <f t="shared" si="9"/>
        <v>87</v>
      </c>
    </row>
    <row r="495" spans="1:17" x14ac:dyDescent="0.25">
      <c r="A495" s="458"/>
      <c r="B495" s="435">
        <v>413</v>
      </c>
      <c r="C495" s="436" t="str">
        <v>Подключение подвесного патрона</v>
      </c>
      <c r="D495" s="435" t="str">
        <v>шт</v>
      </c>
      <c r="E495" s="435">
        <v>87</v>
      </c>
      <c r="F495" s="453"/>
      <c r="G495" s="453"/>
      <c r="H495" s="541"/>
      <c r="I495" s="455"/>
      <c r="J495" s="455"/>
      <c r="K495" s="455"/>
      <c r="L495" s="455"/>
      <c r="M495" s="455"/>
      <c r="N495" s="455"/>
      <c r="Q495" s="345">
        <f t="shared" si="9"/>
        <v>87</v>
      </c>
    </row>
    <row r="496" spans="1:17" x14ac:dyDescent="0.25">
      <c r="A496" s="458"/>
      <c r="B496" s="435">
        <v>414</v>
      </c>
      <c r="C496" s="436" t="str">
        <v>Лампа светодиодная LED 11вт E27 белый ECO</v>
      </c>
      <c r="D496" s="435" t="str">
        <v>шт</v>
      </c>
      <c r="E496" s="435">
        <v>87</v>
      </c>
      <c r="F496" s="453"/>
      <c r="G496" s="453"/>
      <c r="H496" s="541"/>
      <c r="I496" s="455"/>
      <c r="J496" s="455"/>
      <c r="K496" s="455"/>
      <c r="L496" s="455"/>
      <c r="M496" s="455"/>
      <c r="N496" s="455"/>
      <c r="Q496" s="345">
        <f t="shared" si="9"/>
        <v>87</v>
      </c>
    </row>
    <row r="497" spans="1:17" ht="45" x14ac:dyDescent="0.25">
      <c r="A497" s="458"/>
      <c r="B497" s="435">
        <v>415</v>
      </c>
      <c r="C497" s="436" t="str">
        <v>358882 STREET NT22 396 черный Светильник ландшафтный светодиодный IP54 LED 4000К 18W 220V OPAL пластиковый корпус</v>
      </c>
      <c r="D497" s="435" t="str">
        <v>шт</v>
      </c>
      <c r="E497" s="435">
        <v>12</v>
      </c>
      <c r="F497" s="453"/>
      <c r="G497" s="453"/>
      <c r="H497" s="541"/>
      <c r="I497" s="455"/>
      <c r="J497" s="455"/>
      <c r="K497" s="455"/>
      <c r="L497" s="455"/>
      <c r="M497" s="455"/>
      <c r="N497" s="455"/>
      <c r="Q497" s="345">
        <f t="shared" si="9"/>
        <v>12</v>
      </c>
    </row>
    <row r="498" spans="1:17" x14ac:dyDescent="0.25">
      <c r="A498" s="458"/>
      <c r="B498" s="435">
        <v>416</v>
      </c>
      <c r="C498" s="436" t="str">
        <v>Монтаж и подключение накладного светильника</v>
      </c>
      <c r="D498" s="435" t="str">
        <v>шт</v>
      </c>
      <c r="E498" s="435">
        <v>13</v>
      </c>
      <c r="F498" s="453"/>
      <c r="G498" s="453"/>
      <c r="H498" s="541"/>
      <c r="I498" s="455"/>
      <c r="J498" s="455"/>
      <c r="K498" s="455"/>
      <c r="L498" s="455"/>
      <c r="M498" s="455"/>
      <c r="N498" s="455"/>
      <c r="Q498" s="345">
        <f t="shared" si="9"/>
        <v>13</v>
      </c>
    </row>
    <row r="499" spans="1:17" x14ac:dyDescent="0.25">
      <c r="A499" s="458"/>
      <c r="B499" s="435">
        <v>417</v>
      </c>
      <c r="C499" s="436" t="str">
        <v>БРА Kink light мелисса 08438-2, 19(21)</v>
      </c>
      <c r="D499" s="435" t="str">
        <v>шт</v>
      </c>
      <c r="E499" s="435">
        <v>2</v>
      </c>
      <c r="F499" s="453"/>
      <c r="G499" s="453"/>
      <c r="H499" s="541"/>
      <c r="I499" s="455"/>
      <c r="J499" s="455"/>
      <c r="K499" s="455"/>
      <c r="L499" s="455"/>
      <c r="M499" s="455"/>
      <c r="N499" s="455"/>
      <c r="Q499" s="345">
        <f t="shared" si="9"/>
        <v>2</v>
      </c>
    </row>
    <row r="500" spans="1:17" x14ac:dyDescent="0.25">
      <c r="A500" s="458"/>
      <c r="B500" s="435">
        <v>418</v>
      </c>
      <c r="C500" s="436" t="str">
        <v>Бра настенная</v>
      </c>
      <c r="D500" s="435" t="str">
        <v>шт</v>
      </c>
      <c r="E500" s="435">
        <v>2</v>
      </c>
      <c r="F500" s="453"/>
      <c r="G500" s="453"/>
      <c r="H500" s="541"/>
      <c r="I500" s="455"/>
      <c r="J500" s="455"/>
      <c r="K500" s="455"/>
      <c r="L500" s="455"/>
      <c r="M500" s="455"/>
      <c r="N500" s="455"/>
      <c r="Q500" s="345">
        <f t="shared" si="9"/>
        <v>2</v>
      </c>
    </row>
    <row r="501" spans="1:17" ht="30" x14ac:dyDescent="0.25">
      <c r="A501" s="458"/>
      <c r="B501" s="435">
        <v>419</v>
      </c>
      <c r="C501" s="436" t="str">
        <v>Светильник светодиодный SPO-950-3-40K-018 18Вт 4000К 1890Лм IP40 595х180х40 матовый</v>
      </c>
      <c r="D501" s="435" t="str">
        <v>шт</v>
      </c>
      <c r="E501" s="435">
        <v>31</v>
      </c>
      <c r="F501" s="453"/>
      <c r="G501" s="453"/>
      <c r="H501" s="541"/>
      <c r="I501" s="455"/>
      <c r="J501" s="455"/>
      <c r="K501" s="455"/>
      <c r="L501" s="455"/>
      <c r="M501" s="455"/>
      <c r="N501" s="455"/>
      <c r="Q501" s="345">
        <f t="shared" si="9"/>
        <v>31</v>
      </c>
    </row>
    <row r="502" spans="1:17" x14ac:dyDescent="0.25">
      <c r="A502" s="458"/>
      <c r="B502" s="435">
        <v>420</v>
      </c>
      <c r="C502" s="436" t="str">
        <v>Монтаж и подключение светильника в армстронг</v>
      </c>
      <c r="D502" s="435" t="str">
        <v>шт</v>
      </c>
      <c r="E502" s="435">
        <v>31</v>
      </c>
      <c r="F502" s="453"/>
      <c r="G502" s="453"/>
      <c r="H502" s="541"/>
      <c r="I502" s="455"/>
      <c r="J502" s="455"/>
      <c r="K502" s="455"/>
      <c r="L502" s="455"/>
      <c r="M502" s="455"/>
      <c r="N502" s="455"/>
      <c r="Q502" s="345">
        <f t="shared" si="9"/>
        <v>31</v>
      </c>
    </row>
    <row r="503" spans="1:17" ht="30" x14ac:dyDescent="0.25">
      <c r="A503" s="458"/>
      <c r="B503" s="435">
        <v>421</v>
      </c>
      <c r="C503" s="436" t="str">
        <v>Датчик движения ИК встраиваемый 1200w 360 гр. 6м IP20 белый (SEN86 бел.)</v>
      </c>
      <c r="D503" s="435" t="str">
        <v>шт</v>
      </c>
      <c r="E503" s="435">
        <v>13</v>
      </c>
      <c r="F503" s="453"/>
      <c r="G503" s="453"/>
      <c r="H503" s="541"/>
      <c r="I503" s="455"/>
      <c r="J503" s="455"/>
      <c r="K503" s="455"/>
      <c r="L503" s="455"/>
      <c r="M503" s="455"/>
      <c r="N503" s="455"/>
      <c r="Q503" s="345">
        <f t="shared" si="9"/>
        <v>13</v>
      </c>
    </row>
    <row r="504" spans="1:17" x14ac:dyDescent="0.25">
      <c r="A504" s="458"/>
      <c r="B504" s="435">
        <v>422</v>
      </c>
      <c r="C504" s="436" t="str">
        <v xml:space="preserve">Монтаж и подключение датчика движения </v>
      </c>
      <c r="D504" s="435" t="str">
        <v>шт</v>
      </c>
      <c r="E504" s="435">
        <v>13</v>
      </c>
      <c r="F504" s="453"/>
      <c r="G504" s="453"/>
      <c r="H504" s="541"/>
      <c r="I504" s="455"/>
      <c r="J504" s="455"/>
      <c r="K504" s="455"/>
      <c r="L504" s="455"/>
      <c r="M504" s="455"/>
      <c r="N504" s="455"/>
      <c r="Q504" s="345">
        <f t="shared" si="9"/>
        <v>13</v>
      </c>
    </row>
    <row r="505" spans="1:17" ht="30" x14ac:dyDescent="0.25">
      <c r="A505" s="458"/>
      <c r="B505" s="435">
        <v>423</v>
      </c>
      <c r="C505" s="436" t="str">
        <v>Коробка распределительная 85х85х40мм для наружного монтажа IP55</v>
      </c>
      <c r="D505" s="435" t="str">
        <v>шт</v>
      </c>
      <c r="E505" s="435">
        <v>31</v>
      </c>
      <c r="F505" s="453"/>
      <c r="G505" s="453"/>
      <c r="H505" s="541">
        <v>31</v>
      </c>
      <c r="I505" s="455"/>
      <c r="J505" s="455"/>
      <c r="K505" s="455"/>
      <c r="L505" s="455"/>
      <c r="M505" s="455"/>
      <c r="N505" s="455"/>
      <c r="Q505" s="345">
        <f t="shared" si="9"/>
        <v>0</v>
      </c>
    </row>
    <row r="506" spans="1:17" ht="30" x14ac:dyDescent="0.25">
      <c r="A506" s="458"/>
      <c r="B506" s="435">
        <v>424</v>
      </c>
      <c r="C506" s="436" t="str">
        <v>Монтаж и подключение распределительных коробок</v>
      </c>
      <c r="D506" s="435" t="str">
        <v>шт</v>
      </c>
      <c r="E506" s="435">
        <v>31</v>
      </c>
      <c r="F506" s="453"/>
      <c r="G506" s="453"/>
      <c r="H506" s="541">
        <v>31</v>
      </c>
      <c r="I506" s="455"/>
      <c r="J506" s="455"/>
      <c r="K506" s="455"/>
      <c r="L506" s="455"/>
      <c r="M506" s="455"/>
      <c r="N506" s="455"/>
      <c r="Q506" s="345">
        <f t="shared" si="9"/>
        <v>0</v>
      </c>
    </row>
    <row r="507" spans="1:17" x14ac:dyDescent="0.25">
      <c r="A507" s="458"/>
      <c r="B507" s="435">
        <v>0</v>
      </c>
      <c r="C507" s="436" t="str">
        <v>Декоративная подсветка картины</v>
      </c>
      <c r="D507" s="435">
        <v>0</v>
      </c>
      <c r="E507" s="435">
        <v>0</v>
      </c>
      <c r="F507" s="453"/>
      <c r="G507" s="453"/>
      <c r="H507" s="541"/>
      <c r="I507" s="455"/>
      <c r="J507" s="455"/>
      <c r="K507" s="455"/>
      <c r="L507" s="455"/>
      <c r="M507" s="455"/>
      <c r="N507" s="455"/>
      <c r="Q507" s="345">
        <f t="shared" si="9"/>
        <v>0</v>
      </c>
    </row>
    <row r="508" spans="1:17" ht="30" x14ac:dyDescent="0.25">
      <c r="A508" s="458"/>
      <c r="B508" s="435">
        <v>425</v>
      </c>
      <c r="C508" s="436" t="str">
        <v>Профиль SL-SLIM-H13M-F25-3000 ANOD ( Алюминий)</v>
      </c>
      <c r="D508" s="435" t="str">
        <v>м</v>
      </c>
      <c r="E508" s="435">
        <v>6</v>
      </c>
      <c r="F508" s="453"/>
      <c r="G508" s="453"/>
      <c r="H508" s="541"/>
      <c r="I508" s="455"/>
      <c r="J508" s="455"/>
      <c r="K508" s="455"/>
      <c r="L508" s="455"/>
      <c r="M508" s="455"/>
      <c r="N508" s="455"/>
      <c r="Q508" s="345">
        <f t="shared" si="9"/>
        <v>6</v>
      </c>
    </row>
    <row r="509" spans="1:17" x14ac:dyDescent="0.25">
      <c r="A509" s="458"/>
      <c r="B509" s="435">
        <v>426</v>
      </c>
      <c r="C509" s="436" t="str">
        <v>Монтаж профиля</v>
      </c>
      <c r="D509" s="435" t="str">
        <v>м</v>
      </c>
      <c r="E509" s="435">
        <v>6</v>
      </c>
      <c r="F509" s="453"/>
      <c r="G509" s="453"/>
      <c r="H509" s="541"/>
      <c r="I509" s="455"/>
      <c r="J509" s="455"/>
      <c r="K509" s="455"/>
      <c r="L509" s="455"/>
      <c r="M509" s="455"/>
      <c r="N509" s="455"/>
      <c r="Q509" s="345">
        <f t="shared" si="9"/>
        <v>6</v>
      </c>
    </row>
    <row r="510" spans="1:17" ht="30" x14ac:dyDescent="0.25">
      <c r="A510" s="458"/>
      <c r="B510" s="435">
        <v>427</v>
      </c>
      <c r="C510" s="436" t="str">
        <v>Лента светодиодная 9,6 Вт/м 12В IP20 4000K 120LED/м RT/RTW-A120-8-11mm SMD 2835 5 м</v>
      </c>
      <c r="D510" s="435" t="str">
        <v>шт</v>
      </c>
      <c r="E510" s="435">
        <v>2</v>
      </c>
      <c r="F510" s="453"/>
      <c r="G510" s="453"/>
      <c r="H510" s="541"/>
      <c r="I510" s="455"/>
      <c r="J510" s="455"/>
      <c r="K510" s="455"/>
      <c r="L510" s="455"/>
      <c r="M510" s="455"/>
      <c r="N510" s="455"/>
      <c r="Q510" s="345">
        <f t="shared" si="9"/>
        <v>2</v>
      </c>
    </row>
    <row r="511" spans="1:17" x14ac:dyDescent="0.25">
      <c r="A511" s="458"/>
      <c r="B511" s="435">
        <v>428</v>
      </c>
      <c r="C511" s="436" t="str">
        <v>Монтаж и подключение ленты</v>
      </c>
      <c r="D511" s="435" t="str">
        <v>м</v>
      </c>
      <c r="E511" s="435">
        <v>6</v>
      </c>
      <c r="F511" s="453"/>
      <c r="G511" s="453"/>
      <c r="H511" s="541"/>
      <c r="I511" s="455"/>
      <c r="J511" s="455"/>
      <c r="K511" s="455"/>
      <c r="L511" s="455"/>
      <c r="M511" s="455"/>
      <c r="N511" s="455"/>
      <c r="Q511" s="345">
        <f t="shared" si="9"/>
        <v>6</v>
      </c>
    </row>
    <row r="512" spans="1:17" ht="30" x14ac:dyDescent="0.25">
      <c r="A512" s="458"/>
      <c r="B512" s="435">
        <v>429</v>
      </c>
      <c r="C512" s="436" t="str">
        <v>Блок питания ARS-150-12 (12V, 12.5A, 150W) (ARL, IP20 Сетка, 2 года)</v>
      </c>
      <c r="D512" s="435" t="str">
        <v>шт</v>
      </c>
      <c r="E512" s="435">
        <v>1</v>
      </c>
      <c r="F512" s="453"/>
      <c r="G512" s="453"/>
      <c r="H512" s="541"/>
      <c r="I512" s="455"/>
      <c r="J512" s="455"/>
      <c r="K512" s="455"/>
      <c r="L512" s="455"/>
      <c r="M512" s="455"/>
      <c r="N512" s="455"/>
      <c r="Q512" s="345">
        <f t="shared" si="9"/>
        <v>1</v>
      </c>
    </row>
    <row r="513" spans="1:17" x14ac:dyDescent="0.25">
      <c r="A513" s="458"/>
      <c r="B513" s="435">
        <v>430</v>
      </c>
      <c r="C513" s="436" t="str">
        <v>Монтаж и подключение блоков питания</v>
      </c>
      <c r="D513" s="435" t="str">
        <v>шт</v>
      </c>
      <c r="E513" s="435">
        <v>1</v>
      </c>
      <c r="F513" s="453"/>
      <c r="G513" s="453"/>
      <c r="H513" s="541"/>
      <c r="I513" s="455"/>
      <c r="J513" s="455"/>
      <c r="K513" s="455"/>
      <c r="L513" s="455"/>
      <c r="M513" s="455"/>
      <c r="N513" s="455"/>
      <c r="Q513" s="345">
        <f t="shared" si="9"/>
        <v>1</v>
      </c>
    </row>
    <row r="514" spans="1:17" x14ac:dyDescent="0.25">
      <c r="A514" s="458"/>
      <c r="B514" s="435">
        <v>0</v>
      </c>
      <c r="C514" s="436" t="str">
        <v>Декоративная подсветка зеркала</v>
      </c>
      <c r="D514" s="435">
        <v>0</v>
      </c>
      <c r="E514" s="435">
        <v>0</v>
      </c>
      <c r="F514" s="453"/>
      <c r="G514" s="453"/>
      <c r="H514" s="541"/>
      <c r="I514" s="455"/>
      <c r="J514" s="455"/>
      <c r="K514" s="455"/>
      <c r="L514" s="455"/>
      <c r="M514" s="455"/>
      <c r="N514" s="455"/>
      <c r="Q514" s="345">
        <f t="shared" si="9"/>
        <v>0</v>
      </c>
    </row>
    <row r="515" spans="1:17" ht="30" x14ac:dyDescent="0.25">
      <c r="A515" s="458"/>
      <c r="B515" s="435">
        <v>431</v>
      </c>
      <c r="C515" s="436" t="str">
        <v>Профиль SL-SLIM-H13M-F25-3000 ANOD ( Алюминий)</v>
      </c>
      <c r="D515" s="435" t="str">
        <v>м</v>
      </c>
      <c r="E515" s="435">
        <v>6</v>
      </c>
      <c r="F515" s="453"/>
      <c r="G515" s="453"/>
      <c r="H515" s="541"/>
      <c r="I515" s="455"/>
      <c r="J515" s="455"/>
      <c r="K515" s="455"/>
      <c r="L515" s="455"/>
      <c r="M515" s="455"/>
      <c r="N515" s="455"/>
      <c r="Q515" s="345">
        <f t="shared" si="9"/>
        <v>6</v>
      </c>
    </row>
    <row r="516" spans="1:17" x14ac:dyDescent="0.25">
      <c r="A516" s="458"/>
      <c r="B516" s="435">
        <v>432</v>
      </c>
      <c r="C516" s="436" t="str">
        <v>Монтаж профиля</v>
      </c>
      <c r="D516" s="435" t="str">
        <v>м</v>
      </c>
      <c r="E516" s="435">
        <v>6</v>
      </c>
      <c r="F516" s="453"/>
      <c r="G516" s="453"/>
      <c r="H516" s="541"/>
      <c r="I516" s="455"/>
      <c r="J516" s="455"/>
      <c r="K516" s="455"/>
      <c r="L516" s="455"/>
      <c r="M516" s="455"/>
      <c r="N516" s="455"/>
      <c r="Q516" s="345">
        <f t="shared" si="9"/>
        <v>6</v>
      </c>
    </row>
    <row r="517" spans="1:17" ht="30" x14ac:dyDescent="0.25">
      <c r="A517" s="458"/>
      <c r="B517" s="435">
        <v>433</v>
      </c>
      <c r="C517" s="436" t="str">
        <v>Лента светодиодная 9,6 Вт/м 12В IP20 4000K 120LED/м RT/RTW-A120-8-11mm SMD 2835 5 м</v>
      </c>
      <c r="D517" s="435" t="str">
        <v>шт</v>
      </c>
      <c r="E517" s="435">
        <v>2</v>
      </c>
      <c r="F517" s="453"/>
      <c r="G517" s="453"/>
      <c r="H517" s="541"/>
      <c r="I517" s="455"/>
      <c r="J517" s="455"/>
      <c r="K517" s="455"/>
      <c r="L517" s="455"/>
      <c r="M517" s="455"/>
      <c r="N517" s="455"/>
      <c r="Q517" s="345">
        <f t="shared" si="9"/>
        <v>2</v>
      </c>
    </row>
    <row r="518" spans="1:17" x14ac:dyDescent="0.25">
      <c r="A518" s="458"/>
      <c r="B518" s="435">
        <v>434</v>
      </c>
      <c r="C518" s="436" t="str">
        <v>Монтаж и подключение ленты</v>
      </c>
      <c r="D518" s="435" t="str">
        <v>м</v>
      </c>
      <c r="E518" s="435">
        <v>6</v>
      </c>
      <c r="F518" s="453"/>
      <c r="G518" s="453"/>
      <c r="H518" s="541"/>
      <c r="I518" s="455"/>
      <c r="J518" s="455"/>
      <c r="K518" s="455"/>
      <c r="L518" s="455"/>
      <c r="M518" s="455"/>
      <c r="N518" s="455"/>
      <c r="Q518" s="345">
        <f t="shared" si="9"/>
        <v>6</v>
      </c>
    </row>
    <row r="519" spans="1:17" ht="30" x14ac:dyDescent="0.25">
      <c r="A519" s="458"/>
      <c r="B519" s="435">
        <v>435</v>
      </c>
      <c r="C519" s="436" t="str">
        <v>Блок питания ARS-150-12 (12V, 12.5A, 150W) (ARL, IP20 Сетка, 2 года)</v>
      </c>
      <c r="D519" s="435" t="str">
        <v>шт</v>
      </c>
      <c r="E519" s="435">
        <v>1</v>
      </c>
      <c r="F519" s="453"/>
      <c r="G519" s="453"/>
      <c r="H519" s="541"/>
      <c r="I519" s="455"/>
      <c r="J519" s="455"/>
      <c r="K519" s="455"/>
      <c r="L519" s="455"/>
      <c r="M519" s="455"/>
      <c r="N519" s="455"/>
      <c r="Q519" s="345">
        <f t="shared" si="9"/>
        <v>1</v>
      </c>
    </row>
    <row r="520" spans="1:17" x14ac:dyDescent="0.25">
      <c r="A520" s="458"/>
      <c r="B520" s="435">
        <v>436</v>
      </c>
      <c r="C520" s="436" t="str">
        <v>Монтаж и подключение блоков питания</v>
      </c>
      <c r="D520" s="435" t="str">
        <v>шт</v>
      </c>
      <c r="E520" s="435">
        <v>1</v>
      </c>
      <c r="F520" s="453"/>
      <c r="G520" s="453"/>
      <c r="H520" s="541"/>
      <c r="I520" s="455"/>
      <c r="J520" s="455"/>
      <c r="K520" s="455"/>
      <c r="L520" s="455"/>
      <c r="M520" s="455"/>
      <c r="N520" s="455"/>
      <c r="Q520" s="345">
        <f t="shared" si="9"/>
        <v>1</v>
      </c>
    </row>
    <row r="521" spans="1:17" x14ac:dyDescent="0.25">
      <c r="A521" s="458"/>
      <c r="B521" s="435">
        <v>0</v>
      </c>
      <c r="C521" s="436" t="str">
        <v>3.Кабельные изделия</v>
      </c>
      <c r="D521" s="435">
        <v>0</v>
      </c>
      <c r="E521" s="435">
        <v>0</v>
      </c>
      <c r="F521" s="453"/>
      <c r="G521" s="453"/>
      <c r="H521" s="541"/>
      <c r="I521" s="455"/>
      <c r="J521" s="455"/>
      <c r="K521" s="455"/>
      <c r="L521" s="455"/>
      <c r="M521" s="455"/>
      <c r="N521" s="455"/>
      <c r="Q521" s="345">
        <f t="shared" si="9"/>
        <v>0</v>
      </c>
    </row>
    <row r="522" spans="1:17" ht="30" x14ac:dyDescent="0.25">
      <c r="A522" s="458"/>
      <c r="B522" s="435">
        <v>437</v>
      </c>
      <c r="C522" s="436" t="str">
        <v>Кабель силовой ВВГ-Пнг(А) 3x1,5 ок(N, PE)-0.66 (100м)</v>
      </c>
      <c r="D522" s="435" t="str">
        <v>м</v>
      </c>
      <c r="E522" s="435">
        <v>587</v>
      </c>
      <c r="F522" s="453"/>
      <c r="G522" s="453"/>
      <c r="H522" s="541">
        <v>587</v>
      </c>
      <c r="I522" s="455"/>
      <c r="J522" s="455"/>
      <c r="K522" s="455"/>
      <c r="L522" s="455"/>
      <c r="M522" s="455"/>
      <c r="N522" s="455"/>
      <c r="Q522" s="345">
        <f t="shared" si="9"/>
        <v>0</v>
      </c>
    </row>
    <row r="523" spans="1:17" ht="30" x14ac:dyDescent="0.25">
      <c r="A523" s="458"/>
      <c r="B523" s="435">
        <v>438</v>
      </c>
      <c r="C523" s="436" t="str">
        <v>Кабель силовой ВВГ-Пнг(А)-LS 3x2,5 ок(N, PE)-0.66 (100м)</v>
      </c>
      <c r="D523" s="435" t="str">
        <v>м</v>
      </c>
      <c r="E523" s="435">
        <v>1189</v>
      </c>
      <c r="F523" s="453"/>
      <c r="G523" s="453"/>
      <c r="H523" s="541">
        <v>1189</v>
      </c>
      <c r="I523" s="455"/>
      <c r="J523" s="455"/>
      <c r="K523" s="455"/>
      <c r="L523" s="455"/>
      <c r="M523" s="455"/>
      <c r="N523" s="455"/>
      <c r="Q523" s="345">
        <f t="shared" si="9"/>
        <v>0</v>
      </c>
    </row>
    <row r="524" spans="1:17" ht="30" x14ac:dyDescent="0.25">
      <c r="A524" s="458"/>
      <c r="B524" s="435">
        <v>439</v>
      </c>
      <c r="C524" s="436" t="str">
        <v>Монтаж кабеля по кирпичной кладке и затягивание в трубы до 30мм2</v>
      </c>
      <c r="D524" s="435" t="str">
        <v>м</v>
      </c>
      <c r="E524" s="435">
        <v>1776</v>
      </c>
      <c r="F524" s="453"/>
      <c r="G524" s="453"/>
      <c r="H524" s="541">
        <v>1776</v>
      </c>
      <c r="I524" s="455"/>
      <c r="J524" s="455"/>
      <c r="K524" s="455"/>
      <c r="L524" s="455"/>
      <c r="M524" s="455"/>
      <c r="N524" s="455"/>
      <c r="Q524" s="345">
        <f t="shared" si="9"/>
        <v>0</v>
      </c>
    </row>
    <row r="525" spans="1:17" x14ac:dyDescent="0.25">
      <c r="A525" s="458"/>
      <c r="B525" s="435">
        <v>440</v>
      </c>
      <c r="C525" s="436" t="str">
        <v xml:space="preserve">Провод ПуВ нг(А)LS 1х6.0 </v>
      </c>
      <c r="D525" s="435" t="str">
        <v>м</v>
      </c>
      <c r="E525" s="435">
        <v>387</v>
      </c>
      <c r="F525" s="453"/>
      <c r="G525" s="453"/>
      <c r="H525" s="541">
        <v>387</v>
      </c>
      <c r="I525" s="455"/>
      <c r="J525" s="455"/>
      <c r="K525" s="455"/>
      <c r="L525" s="455"/>
      <c r="M525" s="455"/>
      <c r="N525" s="455"/>
      <c r="Q525" s="345">
        <f t="shared" si="9"/>
        <v>0</v>
      </c>
    </row>
    <row r="526" spans="1:17" x14ac:dyDescent="0.25">
      <c r="A526" s="458"/>
      <c r="B526" s="435">
        <v>441</v>
      </c>
      <c r="C526" s="436" t="str">
        <v>Кабель силовой ВВГнг(А)-LS 1х4 ок-0,66</v>
      </c>
      <c r="D526" s="435" t="str">
        <v>м</v>
      </c>
      <c r="E526" s="435">
        <v>161</v>
      </c>
      <c r="F526" s="453"/>
      <c r="G526" s="453"/>
      <c r="H526" s="541">
        <v>161</v>
      </c>
      <c r="I526" s="455"/>
      <c r="J526" s="455"/>
      <c r="K526" s="455"/>
      <c r="L526" s="455"/>
      <c r="M526" s="455"/>
      <c r="N526" s="455"/>
      <c r="Q526" s="345">
        <f t="shared" si="9"/>
        <v>0</v>
      </c>
    </row>
    <row r="527" spans="1:17" x14ac:dyDescent="0.25">
      <c r="A527" s="458"/>
      <c r="B527" s="435">
        <v>442</v>
      </c>
      <c r="C527" s="436" t="str">
        <v>Провод силовой ПуВнг(А)-LS 10</v>
      </c>
      <c r="D527" s="435" t="str">
        <v>м</v>
      </c>
      <c r="E527" s="435">
        <v>276</v>
      </c>
      <c r="F527" s="453"/>
      <c r="G527" s="453"/>
      <c r="H527" s="541">
        <v>276</v>
      </c>
      <c r="I527" s="455"/>
      <c r="J527" s="455"/>
      <c r="K527" s="455"/>
      <c r="L527" s="455"/>
      <c r="M527" s="455"/>
      <c r="N527" s="455"/>
      <c r="Q527" s="345">
        <f t="shared" si="9"/>
        <v>0</v>
      </c>
    </row>
    <row r="528" spans="1:17" ht="30" x14ac:dyDescent="0.25">
      <c r="A528" s="458"/>
      <c r="B528" s="435">
        <v>443</v>
      </c>
      <c r="C528" s="436" t="str">
        <v>Монтаж кабеля по кирпичной кладке и затягивание в трубы до 30мм2</v>
      </c>
      <c r="D528" s="435" t="str">
        <v>м</v>
      </c>
      <c r="E528" s="435">
        <v>824</v>
      </c>
      <c r="F528" s="453"/>
      <c r="G528" s="453"/>
      <c r="H528" s="541">
        <v>824</v>
      </c>
      <c r="I528" s="455"/>
      <c r="J528" s="455"/>
      <c r="K528" s="455"/>
      <c r="L528" s="455"/>
      <c r="M528" s="455"/>
      <c r="N528" s="455"/>
      <c r="Q528" s="345">
        <f t="shared" si="9"/>
        <v>0</v>
      </c>
    </row>
    <row r="529" spans="1:17" x14ac:dyDescent="0.25">
      <c r="A529" s="458"/>
      <c r="B529" s="435">
        <v>444</v>
      </c>
      <c r="C529" s="436" t="str">
        <v>Кабель ВВГ -П нг(А)FRLS 3х1.5 0.66кВ (бухта)</v>
      </c>
      <c r="D529" s="435" t="str">
        <v>м</v>
      </c>
      <c r="E529" s="435">
        <v>83</v>
      </c>
      <c r="F529" s="453"/>
      <c r="G529" s="453"/>
      <c r="H529" s="541">
        <v>83</v>
      </c>
      <c r="I529" s="455"/>
      <c r="J529" s="455"/>
      <c r="K529" s="455"/>
      <c r="L529" s="455"/>
      <c r="M529" s="455"/>
      <c r="N529" s="455"/>
      <c r="Q529" s="345">
        <f t="shared" si="9"/>
        <v>0</v>
      </c>
    </row>
    <row r="530" spans="1:17" ht="30" x14ac:dyDescent="0.25">
      <c r="A530" s="458"/>
      <c r="B530" s="435">
        <v>445</v>
      </c>
      <c r="C530" s="436" t="str">
        <v>Монтаж кабеля по кирпичной кладке и затягивание в трубы до 30мм2</v>
      </c>
      <c r="D530" s="435" t="str">
        <v>м</v>
      </c>
      <c r="E530" s="435">
        <v>83</v>
      </c>
      <c r="F530" s="453"/>
      <c r="G530" s="453"/>
      <c r="H530" s="541">
        <v>83</v>
      </c>
      <c r="I530" s="455"/>
      <c r="J530" s="455"/>
      <c r="K530" s="455"/>
      <c r="L530" s="455"/>
      <c r="M530" s="455"/>
      <c r="N530" s="455"/>
      <c r="Q530" s="345">
        <f t="shared" si="9"/>
        <v>0</v>
      </c>
    </row>
    <row r="531" spans="1:17" x14ac:dyDescent="0.25">
      <c r="A531" s="458"/>
      <c r="B531" s="435">
        <v>0</v>
      </c>
      <c r="C531" s="436" t="str">
        <v>4.Электрортехнические изделия</v>
      </c>
      <c r="D531" s="435">
        <v>0</v>
      </c>
      <c r="E531" s="435">
        <v>0</v>
      </c>
      <c r="F531" s="453"/>
      <c r="G531" s="453"/>
      <c r="H531" s="541"/>
      <c r="I531" s="455"/>
      <c r="J531" s="455"/>
      <c r="K531" s="455"/>
      <c r="L531" s="455"/>
      <c r="M531" s="455"/>
      <c r="N531" s="455"/>
      <c r="Q531" s="345">
        <f t="shared" si="9"/>
        <v>0</v>
      </c>
    </row>
    <row r="532" spans="1:17" ht="45" x14ac:dyDescent="0.25">
      <c r="A532" s="458"/>
      <c r="B532" s="435">
        <v>446</v>
      </c>
      <c r="C532" s="436" t="str">
        <v>BRITE Розетка двойная с заземлением с защитными шторками и крышкой 16А в сборе IP44 РСбш12-3-44-БрБ белый</v>
      </c>
      <c r="D532" s="435" t="str">
        <v>шт</v>
      </c>
      <c r="E532" s="435">
        <v>15</v>
      </c>
      <c r="F532" s="453"/>
      <c r="G532" s="453"/>
      <c r="H532" s="541"/>
      <c r="I532" s="455"/>
      <c r="J532" s="455"/>
      <c r="K532" s="455"/>
      <c r="L532" s="455"/>
      <c r="M532" s="455"/>
      <c r="N532" s="455"/>
      <c r="Q532" s="345">
        <f t="shared" si="9"/>
        <v>15</v>
      </c>
    </row>
    <row r="533" spans="1:17" ht="30" x14ac:dyDescent="0.25">
      <c r="A533" s="458"/>
      <c r="B533" s="435">
        <v>447</v>
      </c>
      <c r="C533" s="436" t="str">
        <v>Розетка ATLASDESIGN двойная с заземлением со шторками 16А в сборе белый</v>
      </c>
      <c r="D533" s="435" t="str">
        <v>шт</v>
      </c>
      <c r="E533" s="435">
        <v>172</v>
      </c>
      <c r="F533" s="453"/>
      <c r="G533" s="453"/>
      <c r="H533" s="541"/>
      <c r="I533" s="455"/>
      <c r="J533" s="455"/>
      <c r="K533" s="455"/>
      <c r="L533" s="455"/>
      <c r="M533" s="455"/>
      <c r="N533" s="455"/>
      <c r="Q533" s="345">
        <f t="shared" si="9"/>
        <v>172</v>
      </c>
    </row>
    <row r="534" spans="1:17" ht="30" x14ac:dyDescent="0.25">
      <c r="A534" s="458"/>
      <c r="B534" s="435">
        <v>448</v>
      </c>
      <c r="C534" s="436" t="str">
        <v>Монтаж и подключение розеток скрытой установки</v>
      </c>
      <c r="D534" s="435" t="str">
        <v>шт</v>
      </c>
      <c r="E534" s="435">
        <v>187</v>
      </c>
      <c r="F534" s="453"/>
      <c r="G534" s="453"/>
      <c r="H534" s="541"/>
      <c r="I534" s="455"/>
      <c r="J534" s="455"/>
      <c r="K534" s="455"/>
      <c r="L534" s="455"/>
      <c r="M534" s="455"/>
      <c r="N534" s="455"/>
      <c r="Q534" s="345">
        <f t="shared" si="9"/>
        <v>187</v>
      </c>
    </row>
    <row r="535" spans="1:17" ht="30" x14ac:dyDescent="0.25">
      <c r="A535" s="458"/>
      <c r="B535" s="435">
        <v>449</v>
      </c>
      <c r="C535" s="436" t="str">
        <v>ЭТЮД Розетка наружная с заземлением со шторками белая (на роутер)</v>
      </c>
      <c r="D535" s="435" t="str">
        <v>шт</v>
      </c>
      <c r="E535" s="435">
        <v>15</v>
      </c>
      <c r="F535" s="453"/>
      <c r="G535" s="453"/>
      <c r="H535" s="541"/>
      <c r="I535" s="455"/>
      <c r="J535" s="455"/>
      <c r="K535" s="455"/>
      <c r="L535" s="455"/>
      <c r="M535" s="455"/>
      <c r="N535" s="455"/>
      <c r="Q535" s="345">
        <f t="shared" si="9"/>
        <v>15</v>
      </c>
    </row>
    <row r="536" spans="1:17" ht="30" x14ac:dyDescent="0.25">
      <c r="A536" s="458"/>
      <c r="B536" s="435">
        <v>450</v>
      </c>
      <c r="C536" s="436" t="str">
        <v>Монтаж и подключение розеток и выключателей открытой установки</v>
      </c>
      <c r="D536" s="435" t="str">
        <v>шт</v>
      </c>
      <c r="E536" s="435">
        <v>15</v>
      </c>
      <c r="F536" s="453"/>
      <c r="G536" s="453"/>
      <c r="H536" s="541"/>
      <c r="I536" s="455"/>
      <c r="J536" s="455"/>
      <c r="K536" s="455"/>
      <c r="L536" s="455"/>
      <c r="M536" s="455"/>
      <c r="N536" s="455"/>
      <c r="Q536" s="345">
        <f t="shared" si="9"/>
        <v>15</v>
      </c>
    </row>
    <row r="537" spans="1:17" ht="30" x14ac:dyDescent="0.25">
      <c r="A537" s="458"/>
      <c r="B537" s="435">
        <v>451</v>
      </c>
      <c r="C537" s="436" t="str">
        <v>Разъем РШ-ВШ 32А 250В 2P+PE(ОУ) пластиковый белый Simple</v>
      </c>
      <c r="D537" s="435" t="str">
        <v>шт</v>
      </c>
      <c r="E537" s="435">
        <v>15</v>
      </c>
      <c r="F537" s="453"/>
      <c r="G537" s="453"/>
      <c r="H537" s="541"/>
      <c r="I537" s="455"/>
      <c r="J537" s="455"/>
      <c r="K537" s="455"/>
      <c r="L537" s="455"/>
      <c r="M537" s="455"/>
      <c r="N537" s="455"/>
      <c r="Q537" s="345">
        <f t="shared" si="9"/>
        <v>15</v>
      </c>
    </row>
    <row r="538" spans="1:17" ht="30" x14ac:dyDescent="0.25">
      <c r="A538" s="458"/>
      <c r="B538" s="435">
        <v>452</v>
      </c>
      <c r="C538" s="436" t="str">
        <v>Монтаж и подключение силовой розетки на электроплиту</v>
      </c>
      <c r="D538" s="435" t="str">
        <v>шт</v>
      </c>
      <c r="E538" s="435">
        <v>15</v>
      </c>
      <c r="F538" s="453"/>
      <c r="G538" s="453"/>
      <c r="H538" s="541"/>
      <c r="I538" s="455"/>
      <c r="J538" s="455"/>
      <c r="K538" s="455"/>
      <c r="L538" s="455"/>
      <c r="M538" s="455"/>
      <c r="N538" s="455"/>
      <c r="Q538" s="345">
        <f t="shared" si="9"/>
        <v>15</v>
      </c>
    </row>
    <row r="539" spans="1:17" ht="30" x14ac:dyDescent="0.25">
      <c r="A539" s="458"/>
      <c r="B539" s="435">
        <v>453</v>
      </c>
      <c r="C539" s="436" t="str">
        <v>Гермес PLUS Розетка с заземлением наружная с крышкой IP54</v>
      </c>
      <c r="D539" s="435" t="str">
        <v>шт</v>
      </c>
      <c r="E539" s="435">
        <v>2</v>
      </c>
      <c r="F539" s="453"/>
      <c r="G539" s="453"/>
      <c r="H539" s="541"/>
      <c r="I539" s="455"/>
      <c r="J539" s="455"/>
      <c r="K539" s="455"/>
      <c r="L539" s="455"/>
      <c r="M539" s="455"/>
      <c r="N539" s="455"/>
      <c r="Q539" s="345">
        <f t="shared" si="9"/>
        <v>2</v>
      </c>
    </row>
    <row r="540" spans="1:17" ht="30" x14ac:dyDescent="0.25">
      <c r="A540" s="458"/>
      <c r="B540" s="435">
        <v>454</v>
      </c>
      <c r="C540" s="436" t="str">
        <v>Монтаж и подключение розеток и выключателей открытой установки</v>
      </c>
      <c r="D540" s="435" t="str">
        <v>шт</v>
      </c>
      <c r="E540" s="435">
        <v>2</v>
      </c>
      <c r="F540" s="453"/>
      <c r="G540" s="453"/>
      <c r="H540" s="541"/>
      <c r="I540" s="455"/>
      <c r="J540" s="455"/>
      <c r="K540" s="455"/>
      <c r="L540" s="455"/>
      <c r="M540" s="455"/>
      <c r="N540" s="455"/>
      <c r="Q540" s="345">
        <f t="shared" si="9"/>
        <v>2</v>
      </c>
    </row>
    <row r="541" spans="1:17" ht="30" x14ac:dyDescent="0.25">
      <c r="A541" s="458"/>
      <c r="B541" s="435">
        <v>455</v>
      </c>
      <c r="C541" s="436" t="str">
        <v>Выключатель одноклавишный ATLASDESIGN схема 1 10АХ механизм белый</v>
      </c>
      <c r="D541" s="435" t="str">
        <v>шт</v>
      </c>
      <c r="E541" s="435">
        <v>12</v>
      </c>
      <c r="F541" s="453"/>
      <c r="G541" s="453"/>
      <c r="H541" s="541"/>
      <c r="I541" s="455"/>
      <c r="J541" s="455"/>
      <c r="K541" s="455"/>
      <c r="L541" s="455"/>
      <c r="M541" s="455"/>
      <c r="N541" s="455"/>
      <c r="Q541" s="345">
        <f t="shared" si="9"/>
        <v>12</v>
      </c>
    </row>
    <row r="542" spans="1:17" ht="30" x14ac:dyDescent="0.25">
      <c r="A542" s="458"/>
      <c r="B542" s="435">
        <v>456</v>
      </c>
      <c r="C542" s="436" t="str">
        <v>Выключатель двухклавишный ATLASDESIGN схема 5 10АХ механизм белый</v>
      </c>
      <c r="D542" s="435" t="str">
        <v>шт</v>
      </c>
      <c r="E542" s="435">
        <v>55</v>
      </c>
      <c r="F542" s="453"/>
      <c r="G542" s="453"/>
      <c r="H542" s="541"/>
      <c r="I542" s="455"/>
      <c r="J542" s="455"/>
      <c r="K542" s="455"/>
      <c r="L542" s="455"/>
      <c r="M542" s="455"/>
      <c r="N542" s="455"/>
      <c r="Q542" s="345">
        <f t="shared" si="9"/>
        <v>55</v>
      </c>
    </row>
    <row r="543" spans="1:17" ht="30" x14ac:dyDescent="0.25">
      <c r="A543" s="458"/>
      <c r="B543" s="435">
        <v>457</v>
      </c>
      <c r="C543" s="436" t="str">
        <v>Выключатель трехклавишный ATLASDESIGN схема 1+1+1 10АХ механизм белый</v>
      </c>
      <c r="D543" s="435" t="str">
        <v>шт</v>
      </c>
      <c r="E543" s="435">
        <v>15</v>
      </c>
      <c r="F543" s="453"/>
      <c r="G543" s="453"/>
      <c r="H543" s="541"/>
      <c r="I543" s="455"/>
      <c r="J543" s="455"/>
      <c r="K543" s="455"/>
      <c r="L543" s="455"/>
      <c r="M543" s="455"/>
      <c r="N543" s="455"/>
      <c r="Q543" s="345">
        <f t="shared" si="9"/>
        <v>15</v>
      </c>
    </row>
    <row r="544" spans="1:17" x14ac:dyDescent="0.25">
      <c r="A544" s="458"/>
      <c r="B544" s="435">
        <v>458</v>
      </c>
      <c r="C544" s="436" t="str">
        <v>Рамка однопостовая ATLASDESIGN белый</v>
      </c>
      <c r="D544" s="435" t="str">
        <v>шт</v>
      </c>
      <c r="E544" s="435">
        <v>82</v>
      </c>
      <c r="F544" s="453"/>
      <c r="G544" s="453"/>
      <c r="H544" s="541"/>
      <c r="I544" s="455"/>
      <c r="J544" s="455"/>
      <c r="K544" s="455"/>
      <c r="L544" s="455"/>
      <c r="M544" s="455"/>
      <c r="N544" s="455"/>
      <c r="Q544" s="345">
        <f t="shared" si="9"/>
        <v>82</v>
      </c>
    </row>
    <row r="545" spans="1:17" ht="30" x14ac:dyDescent="0.25">
      <c r="A545" s="458"/>
      <c r="B545" s="435">
        <v>459</v>
      </c>
      <c r="C545" s="436" t="str">
        <v>Монтаж и подключение выключателей скрытой установки</v>
      </c>
      <c r="D545" s="435" t="str">
        <v>шт</v>
      </c>
      <c r="E545" s="435">
        <v>82</v>
      </c>
      <c r="F545" s="453"/>
      <c r="G545" s="453"/>
      <c r="H545" s="541"/>
      <c r="I545" s="455"/>
      <c r="J545" s="455"/>
      <c r="K545" s="455"/>
      <c r="L545" s="455"/>
      <c r="M545" s="455"/>
      <c r="N545" s="455"/>
      <c r="Q545" s="345">
        <f t="shared" si="9"/>
        <v>82</v>
      </c>
    </row>
    <row r="546" spans="1:17" x14ac:dyDescent="0.25">
      <c r="A546" s="458"/>
      <c r="B546" s="435">
        <v>460</v>
      </c>
      <c r="C546" s="436" t="str">
        <v>КРЗ-0,4</v>
      </c>
      <c r="D546" s="435" t="str">
        <v>шт</v>
      </c>
      <c r="E546" s="435">
        <v>15</v>
      </c>
      <c r="F546" s="453"/>
      <c r="G546" s="453"/>
      <c r="H546" s="541"/>
      <c r="I546" s="455"/>
      <c r="J546" s="455"/>
      <c r="K546" s="455"/>
      <c r="L546" s="455"/>
      <c r="M546" s="455"/>
      <c r="N546" s="455"/>
      <c r="Q546" s="345">
        <f t="shared" si="9"/>
        <v>15</v>
      </c>
    </row>
    <row r="547" spans="1:17" x14ac:dyDescent="0.25">
      <c r="A547" s="458"/>
      <c r="B547" s="435">
        <v>461</v>
      </c>
      <c r="C547" s="436" t="str">
        <v>Монтаж и подключение коробки заземления КРЗ</v>
      </c>
      <c r="D547" s="435" t="str">
        <v>шт</v>
      </c>
      <c r="E547" s="435">
        <v>15</v>
      </c>
      <c r="F547" s="453"/>
      <c r="G547" s="453"/>
      <c r="H547" s="541"/>
      <c r="I547" s="455"/>
      <c r="J547" s="455"/>
      <c r="K547" s="455"/>
      <c r="L547" s="455"/>
      <c r="M547" s="455"/>
      <c r="N547" s="455"/>
      <c r="Q547" s="345">
        <f t="shared" ref="Q547:Q610" si="10">IFERROR(IF(SUM(F547:N547)&gt;E547,"Превышение",E547-SUM(F547:N547)),"-")</f>
        <v>15</v>
      </c>
    </row>
    <row r="548" spans="1:17" ht="45" x14ac:dyDescent="0.25">
      <c r="A548" s="458"/>
      <c r="B548" s="435">
        <v>462</v>
      </c>
      <c r="C548" s="436" t="str">
        <v>Звонок Зуммер-1-04 (2ТК) двухтональный без кнопки пластик АБС проводной 220В (Зуммер-1-04 (2ТК))</v>
      </c>
      <c r="D548" s="435" t="str">
        <v>шт</v>
      </c>
      <c r="E548" s="435">
        <v>15</v>
      </c>
      <c r="F548" s="453"/>
      <c r="G548" s="453"/>
      <c r="H548" s="541"/>
      <c r="I548" s="455"/>
      <c r="J548" s="455"/>
      <c r="K548" s="455"/>
      <c r="L548" s="455"/>
      <c r="M548" s="455"/>
      <c r="N548" s="455"/>
      <c r="Q548" s="345">
        <f t="shared" si="10"/>
        <v>15</v>
      </c>
    </row>
    <row r="549" spans="1:17" x14ac:dyDescent="0.25">
      <c r="A549" s="458"/>
      <c r="B549" s="435">
        <v>463</v>
      </c>
      <c r="C549" s="436" t="str">
        <v>Беларусь Кнопка для звонков</v>
      </c>
      <c r="D549" s="435" t="str">
        <v>шт</v>
      </c>
      <c r="E549" s="435">
        <v>15</v>
      </c>
      <c r="F549" s="453"/>
      <c r="G549" s="453"/>
      <c r="H549" s="541"/>
      <c r="I549" s="455"/>
      <c r="J549" s="455"/>
      <c r="K549" s="455"/>
      <c r="L549" s="455"/>
      <c r="M549" s="455"/>
      <c r="N549" s="455"/>
      <c r="Q549" s="345">
        <f t="shared" si="10"/>
        <v>15</v>
      </c>
    </row>
    <row r="550" spans="1:17" x14ac:dyDescent="0.25">
      <c r="A550" s="458"/>
      <c r="B550" s="435">
        <v>464</v>
      </c>
      <c r="C550" s="436" t="str">
        <v>Монтаж и подключение звонка</v>
      </c>
      <c r="D550" s="435" t="str">
        <v>шт</v>
      </c>
      <c r="E550" s="435">
        <v>15</v>
      </c>
      <c r="F550" s="453"/>
      <c r="G550" s="453"/>
      <c r="H550" s="541"/>
      <c r="I550" s="455"/>
      <c r="J550" s="455"/>
      <c r="K550" s="455"/>
      <c r="L550" s="455"/>
      <c r="M550" s="455"/>
      <c r="N550" s="455"/>
      <c r="Q550" s="345">
        <f t="shared" si="10"/>
        <v>15</v>
      </c>
    </row>
    <row r="551" spans="1:17" x14ac:dyDescent="0.25">
      <c r="A551" s="458"/>
      <c r="B551" s="435">
        <v>465</v>
      </c>
      <c r="C551" s="436" t="str">
        <v>Монтаж и подключение кнопки звонка</v>
      </c>
      <c r="D551" s="435" t="str">
        <v>шт</v>
      </c>
      <c r="E551" s="435">
        <v>15</v>
      </c>
      <c r="F551" s="453"/>
      <c r="G551" s="453"/>
      <c r="H551" s="541"/>
      <c r="I551" s="455"/>
      <c r="J551" s="455"/>
      <c r="K551" s="455"/>
      <c r="L551" s="455"/>
      <c r="M551" s="455"/>
      <c r="N551" s="455"/>
      <c r="Q551" s="345">
        <f t="shared" si="10"/>
        <v>15</v>
      </c>
    </row>
    <row r="552" spans="1:17" x14ac:dyDescent="0.25">
      <c r="A552" s="458"/>
      <c r="B552" s="435">
        <v>0</v>
      </c>
      <c r="C552" s="436" t="str">
        <v>5.Электромонтажные изделия</v>
      </c>
      <c r="D552" s="435">
        <v>0</v>
      </c>
      <c r="E552" s="435">
        <v>0</v>
      </c>
      <c r="F552" s="453"/>
      <c r="G552" s="453"/>
      <c r="H552" s="541"/>
      <c r="I552" s="455"/>
      <c r="J552" s="455"/>
      <c r="K552" s="455"/>
      <c r="L552" s="455"/>
      <c r="M552" s="455"/>
      <c r="N552" s="455"/>
      <c r="Q552" s="345">
        <f t="shared" si="10"/>
        <v>0</v>
      </c>
    </row>
    <row r="553" spans="1:17" x14ac:dyDescent="0.25">
      <c r="A553" s="458"/>
      <c r="B553" s="435">
        <v>466</v>
      </c>
      <c r="C553" s="436" t="str">
        <v>Скрутка СИЗ-1 2.5-4.5мм желтая</v>
      </c>
      <c r="D553" s="435" t="str">
        <v>шт</v>
      </c>
      <c r="E553" s="435">
        <v>200</v>
      </c>
      <c r="F553" s="453"/>
      <c r="G553" s="453"/>
      <c r="H553" s="541">
        <v>200</v>
      </c>
      <c r="I553" s="455"/>
      <c r="J553" s="455"/>
      <c r="K553" s="455"/>
      <c r="L553" s="455"/>
      <c r="M553" s="455"/>
      <c r="N553" s="455"/>
      <c r="Q553" s="345">
        <f t="shared" si="10"/>
        <v>0</v>
      </c>
    </row>
    <row r="554" spans="1:17" x14ac:dyDescent="0.25">
      <c r="A554" s="458"/>
      <c r="B554" s="435">
        <v>467</v>
      </c>
      <c r="C554" s="436" t="str">
        <v>Скрутка СИЗ-1 4-11мм красная</v>
      </c>
      <c r="D554" s="435" t="str">
        <v>шт</v>
      </c>
      <c r="E554" s="435">
        <v>1000</v>
      </c>
      <c r="F554" s="453"/>
      <c r="G554" s="453"/>
      <c r="H554" s="541">
        <v>1000</v>
      </c>
      <c r="I554" s="455"/>
      <c r="J554" s="455"/>
      <c r="K554" s="455"/>
      <c r="L554" s="455"/>
      <c r="M554" s="455"/>
      <c r="N554" s="455"/>
      <c r="Q554" s="345">
        <f t="shared" si="10"/>
        <v>0</v>
      </c>
    </row>
    <row r="555" spans="1:17" x14ac:dyDescent="0.25">
      <c r="A555" s="458"/>
      <c r="B555" s="435">
        <v>468</v>
      </c>
      <c r="C555" s="436" t="str">
        <v>Бирка кабельная У-134 квадрат 55х55 мм</v>
      </c>
      <c r="D555" s="435" t="str">
        <v>шт</v>
      </c>
      <c r="E555" s="435">
        <v>15</v>
      </c>
      <c r="F555" s="453"/>
      <c r="G555" s="453"/>
      <c r="H555" s="541"/>
      <c r="I555" s="455"/>
      <c r="J555" s="455"/>
      <c r="K555" s="455"/>
      <c r="L555" s="455"/>
      <c r="M555" s="455"/>
      <c r="N555" s="455"/>
      <c r="Q555" s="345">
        <f t="shared" si="10"/>
        <v>15</v>
      </c>
    </row>
    <row r="556" spans="1:17" x14ac:dyDescent="0.25">
      <c r="A556" s="458"/>
      <c r="B556" s="435">
        <v>469</v>
      </c>
      <c r="C556" s="436" t="str">
        <v>Коробка установочная 68мм (С3М2)</v>
      </c>
      <c r="D556" s="435" t="str">
        <v>шт</v>
      </c>
      <c r="E556" s="435">
        <v>32</v>
      </c>
      <c r="F556" s="453"/>
      <c r="G556" s="453"/>
      <c r="H556" s="541"/>
      <c r="I556" s="455"/>
      <c r="J556" s="455"/>
      <c r="K556" s="455"/>
      <c r="L556" s="455"/>
      <c r="M556" s="455"/>
      <c r="N556" s="455"/>
      <c r="Q556" s="345">
        <f t="shared" si="10"/>
        <v>32</v>
      </c>
    </row>
    <row r="557" spans="1:17" ht="30" x14ac:dyDescent="0.25">
      <c r="A557" s="458"/>
      <c r="B557" s="435">
        <v>470</v>
      </c>
      <c r="C557" s="436" t="str">
        <v>Высверливание отверстия в кирпиче и вмазывание установочной коробки</v>
      </c>
      <c r="D557" s="435" t="str">
        <v>шт</v>
      </c>
      <c r="E557" s="435">
        <v>32</v>
      </c>
      <c r="F557" s="453"/>
      <c r="G557" s="453"/>
      <c r="H557" s="541"/>
      <c r="I557" s="455"/>
      <c r="J557" s="455"/>
      <c r="K557" s="455"/>
      <c r="L557" s="455"/>
      <c r="M557" s="455"/>
      <c r="N557" s="455"/>
      <c r="Q557" s="345">
        <f t="shared" si="10"/>
        <v>32</v>
      </c>
    </row>
    <row r="558" spans="1:17" x14ac:dyDescent="0.25">
      <c r="A558" s="458"/>
      <c r="B558" s="435">
        <v>471</v>
      </c>
      <c r="C558" s="436" t="str">
        <v>Крышка КОН-1М-04</v>
      </c>
      <c r="D558" s="435" t="str">
        <v>шт</v>
      </c>
      <c r="E558" s="435">
        <v>186</v>
      </c>
      <c r="F558" s="453"/>
      <c r="G558" s="453"/>
      <c r="H558" s="541">
        <v>186</v>
      </c>
      <c r="I558" s="455"/>
      <c r="J558" s="455"/>
      <c r="K558" s="455"/>
      <c r="L558" s="455"/>
      <c r="M558" s="455"/>
      <c r="N558" s="455"/>
      <c r="Q558" s="345">
        <f t="shared" si="10"/>
        <v>0</v>
      </c>
    </row>
    <row r="559" spans="1:17" x14ac:dyDescent="0.25">
      <c r="A559" s="458"/>
      <c r="B559" s="435">
        <v>472</v>
      </c>
      <c r="C559" s="436" t="str">
        <v>Монтаж крышки КОН-1М-04</v>
      </c>
      <c r="D559" s="435" t="str">
        <v>шт</v>
      </c>
      <c r="E559" s="435">
        <v>186</v>
      </c>
      <c r="F559" s="453"/>
      <c r="G559" s="453"/>
      <c r="H559" s="541">
        <v>186</v>
      </c>
      <c r="I559" s="455"/>
      <c r="J559" s="455"/>
      <c r="K559" s="455"/>
      <c r="L559" s="455"/>
      <c r="M559" s="455"/>
      <c r="N559" s="455"/>
      <c r="Q559" s="345">
        <f t="shared" si="10"/>
        <v>0</v>
      </c>
    </row>
    <row r="560" spans="1:17" x14ac:dyDescent="0.25">
      <c r="A560" s="458"/>
      <c r="B560" s="435">
        <v>473</v>
      </c>
      <c r="C560" s="436" t="str">
        <v>Подрозетник Ф65мм</v>
      </c>
      <c r="D560" s="435" t="str">
        <v>шт</v>
      </c>
      <c r="E560" s="435">
        <v>15</v>
      </c>
      <c r="F560" s="453"/>
      <c r="G560" s="453"/>
      <c r="H560" s="541"/>
      <c r="I560" s="455"/>
      <c r="J560" s="455"/>
      <c r="K560" s="455"/>
      <c r="L560" s="455"/>
      <c r="M560" s="455"/>
      <c r="N560" s="455"/>
      <c r="Q560" s="345">
        <f t="shared" si="10"/>
        <v>15</v>
      </c>
    </row>
    <row r="561" spans="1:17" x14ac:dyDescent="0.25">
      <c r="A561" s="458"/>
      <c r="B561" s="435">
        <v>474</v>
      </c>
      <c r="C561" s="436" t="str">
        <v>Подрозетник Ф100мм</v>
      </c>
      <c r="D561" s="435" t="str">
        <v>шт</v>
      </c>
      <c r="E561" s="435">
        <v>15</v>
      </c>
      <c r="F561" s="453"/>
      <c r="G561" s="453"/>
      <c r="H561" s="541"/>
      <c r="I561" s="455"/>
      <c r="J561" s="455"/>
      <c r="K561" s="455"/>
      <c r="L561" s="455"/>
      <c r="M561" s="455"/>
      <c r="N561" s="455"/>
      <c r="Q561" s="345">
        <f t="shared" si="10"/>
        <v>15</v>
      </c>
    </row>
    <row r="562" spans="1:17" x14ac:dyDescent="0.25">
      <c r="A562" s="458"/>
      <c r="B562" s="435">
        <v>475</v>
      </c>
      <c r="C562" s="436" t="str">
        <v>Монтаж подрозетника</v>
      </c>
      <c r="D562" s="435" t="str">
        <v>шт</v>
      </c>
      <c r="E562" s="435">
        <v>30</v>
      </c>
      <c r="F562" s="453"/>
      <c r="G562" s="453"/>
      <c r="H562" s="541"/>
      <c r="I562" s="455"/>
      <c r="J562" s="455"/>
      <c r="K562" s="455"/>
      <c r="L562" s="455"/>
      <c r="M562" s="455"/>
      <c r="N562" s="455"/>
      <c r="Q562" s="345">
        <f t="shared" si="10"/>
        <v>30</v>
      </c>
    </row>
    <row r="563" spans="1:17" x14ac:dyDescent="0.25">
      <c r="A563" s="458"/>
      <c r="B563" s="435">
        <v>0</v>
      </c>
      <c r="C563" s="436" t="str">
        <v>6. Материалы</v>
      </c>
      <c r="D563" s="435">
        <v>0</v>
      </c>
      <c r="E563" s="435">
        <v>0</v>
      </c>
      <c r="F563" s="453"/>
      <c r="G563" s="453"/>
      <c r="H563" s="541"/>
      <c r="I563" s="455"/>
      <c r="J563" s="455"/>
      <c r="K563" s="455"/>
      <c r="L563" s="455"/>
      <c r="M563" s="455"/>
      <c r="N563" s="455"/>
      <c r="Q563" s="345">
        <f t="shared" si="10"/>
        <v>0</v>
      </c>
    </row>
    <row r="564" spans="1:17" ht="30" x14ac:dyDescent="0.25">
      <c r="A564" s="458"/>
      <c r="B564" s="435">
        <v>476</v>
      </c>
      <c r="C564" s="436" t="str">
        <v>Пена монтажная Roof Complect огнеупорная (890гр)</v>
      </c>
      <c r="D564" s="435" t="str">
        <v>шт</v>
      </c>
      <c r="E564" s="435">
        <v>8</v>
      </c>
      <c r="F564" s="453"/>
      <c r="G564" s="453"/>
      <c r="H564" s="541"/>
      <c r="I564" s="455"/>
      <c r="J564" s="455"/>
      <c r="K564" s="455"/>
      <c r="L564" s="455"/>
      <c r="M564" s="455"/>
      <c r="N564" s="455"/>
      <c r="Q564" s="345">
        <f t="shared" si="10"/>
        <v>8</v>
      </c>
    </row>
    <row r="565" spans="1:17" x14ac:dyDescent="0.25">
      <c r="A565" s="458"/>
      <c r="B565" s="435">
        <v>477</v>
      </c>
      <c r="C565" s="436" t="str">
        <v>Герметик огнезащитный ведро 10кг</v>
      </c>
      <c r="D565" s="435" t="str">
        <v>шт</v>
      </c>
      <c r="E565" s="435">
        <v>1</v>
      </c>
      <c r="F565" s="453"/>
      <c r="G565" s="453"/>
      <c r="H565" s="541"/>
      <c r="I565" s="455"/>
      <c r="J565" s="455"/>
      <c r="K565" s="455"/>
      <c r="L565" s="455"/>
      <c r="M565" s="455"/>
      <c r="N565" s="455"/>
      <c r="Q565" s="345">
        <f t="shared" si="10"/>
        <v>1</v>
      </c>
    </row>
    <row r="566" spans="1:17" x14ac:dyDescent="0.25">
      <c r="A566" s="458"/>
      <c r="B566" s="435">
        <v>0</v>
      </c>
      <c r="C566" s="436" t="str">
        <v>Ось 11-14/И-К (4.БС21М секция №5)</v>
      </c>
      <c r="D566" s="435">
        <v>0</v>
      </c>
      <c r="E566" s="435">
        <v>0</v>
      </c>
      <c r="F566" s="453"/>
      <c r="G566" s="453"/>
      <c r="H566" s="541"/>
      <c r="I566" s="455"/>
      <c r="J566" s="455"/>
      <c r="K566" s="455"/>
      <c r="L566" s="455"/>
      <c r="M566" s="455"/>
      <c r="N566" s="455"/>
      <c r="Q566" s="345">
        <f t="shared" si="10"/>
        <v>0</v>
      </c>
    </row>
    <row r="567" spans="1:17" x14ac:dyDescent="0.25">
      <c r="A567" s="458"/>
      <c r="B567" s="435">
        <v>478</v>
      </c>
      <c r="C567" s="436" t="str">
        <v>ЩК в комплекте</v>
      </c>
      <c r="D567" s="435" t="str">
        <v>шт</v>
      </c>
      <c r="E567" s="435">
        <v>15</v>
      </c>
      <c r="F567" s="453"/>
      <c r="G567" s="453"/>
      <c r="H567" s="541"/>
      <c r="I567" s="455"/>
      <c r="J567" s="455"/>
      <c r="K567" s="455"/>
      <c r="L567" s="455"/>
      <c r="M567" s="455"/>
      <c r="N567" s="455"/>
      <c r="Q567" s="345">
        <f t="shared" si="10"/>
        <v>15</v>
      </c>
    </row>
    <row r="568" spans="1:17" ht="30" x14ac:dyDescent="0.25">
      <c r="A568" s="458"/>
      <c r="B568" s="435">
        <v>479</v>
      </c>
      <c r="C568" s="436" t="str">
        <v>Счетчик электронный, 230В, 5(80)А, 1/2 кл.точности СЕ207 R7 849.2.ОА.QUVLF SPds</v>
      </c>
      <c r="D568" s="435" t="str">
        <v>шт</v>
      </c>
      <c r="E568" s="435">
        <v>15</v>
      </c>
      <c r="F568" s="453"/>
      <c r="G568" s="453"/>
      <c r="H568" s="541"/>
      <c r="I568" s="455"/>
      <c r="J568" s="455"/>
      <c r="K568" s="455"/>
      <c r="L568" s="455"/>
      <c r="M568" s="455"/>
      <c r="N568" s="455"/>
      <c r="Q568" s="345">
        <f t="shared" si="10"/>
        <v>15</v>
      </c>
    </row>
    <row r="569" spans="1:17" x14ac:dyDescent="0.25">
      <c r="A569" s="458"/>
      <c r="B569" s="435">
        <v>480</v>
      </c>
      <c r="C569" s="436" t="str">
        <v>Монтаж и подключение ЩК</v>
      </c>
      <c r="D569" s="435" t="str">
        <v>шт</v>
      </c>
      <c r="E569" s="435">
        <v>15</v>
      </c>
      <c r="F569" s="453"/>
      <c r="G569" s="453"/>
      <c r="H569" s="541"/>
      <c r="I569" s="455"/>
      <c r="J569" s="455"/>
      <c r="K569" s="455"/>
      <c r="L569" s="455"/>
      <c r="M569" s="455"/>
      <c r="N569" s="455"/>
      <c r="Q569" s="345">
        <f t="shared" si="10"/>
        <v>15</v>
      </c>
    </row>
    <row r="570" spans="1:17" x14ac:dyDescent="0.25">
      <c r="A570" s="458"/>
      <c r="B570" s="435">
        <v>481</v>
      </c>
      <c r="C570" s="436" t="str">
        <v>Кабель-канал 60х40 ЭЛЕКОР белый (18м) IEK</v>
      </c>
      <c r="D570" s="435" t="str">
        <v>м</v>
      </c>
      <c r="E570" s="435">
        <v>15</v>
      </c>
      <c r="F570" s="453"/>
      <c r="G570" s="453"/>
      <c r="H570" s="541"/>
      <c r="I570" s="455"/>
      <c r="J570" s="455"/>
      <c r="K570" s="455"/>
      <c r="L570" s="455"/>
      <c r="M570" s="455"/>
      <c r="N570" s="455"/>
      <c r="Q570" s="345">
        <f t="shared" si="10"/>
        <v>15</v>
      </c>
    </row>
    <row r="571" spans="1:17" x14ac:dyDescent="0.25">
      <c r="A571" s="458"/>
      <c r="B571" s="435">
        <v>482</v>
      </c>
      <c r="C571" s="436" t="str">
        <v>Монтаж кабель-канала</v>
      </c>
      <c r="D571" s="435" t="str">
        <v>м</v>
      </c>
      <c r="E571" s="435">
        <v>15</v>
      </c>
      <c r="F571" s="453"/>
      <c r="G571" s="453"/>
      <c r="H571" s="541"/>
      <c r="I571" s="455"/>
      <c r="J571" s="455"/>
      <c r="K571" s="455"/>
      <c r="L571" s="455"/>
      <c r="M571" s="455"/>
      <c r="N571" s="455"/>
      <c r="Q571" s="345">
        <f t="shared" si="10"/>
        <v>15</v>
      </c>
    </row>
    <row r="572" spans="1:17" x14ac:dyDescent="0.25">
      <c r="A572" s="458"/>
      <c r="B572" s="435">
        <v>483</v>
      </c>
      <c r="C572" s="436" t="str">
        <v>Корпус щита этажного ЩЭ</v>
      </c>
      <c r="D572" s="435" t="str">
        <v>шт</v>
      </c>
      <c r="E572" s="435">
        <v>4</v>
      </c>
      <c r="F572" s="453"/>
      <c r="G572" s="453"/>
      <c r="H572" s="541">
        <v>4</v>
      </c>
      <c r="I572" s="455"/>
      <c r="J572" s="455"/>
      <c r="K572" s="455"/>
      <c r="L572" s="455"/>
      <c r="M572" s="455"/>
      <c r="N572" s="455"/>
      <c r="Q572" s="345">
        <f t="shared" si="10"/>
        <v>0</v>
      </c>
    </row>
    <row r="573" spans="1:17" x14ac:dyDescent="0.25">
      <c r="A573" s="458"/>
      <c r="B573" s="435">
        <v>484</v>
      </c>
      <c r="C573" s="436" t="str">
        <v>Монтаж Корпуса щита этажного</v>
      </c>
      <c r="D573" s="435" t="str">
        <v>шт</v>
      </c>
      <c r="E573" s="435">
        <v>4</v>
      </c>
      <c r="F573" s="453"/>
      <c r="G573" s="453"/>
      <c r="H573" s="541">
        <v>4</v>
      </c>
      <c r="I573" s="455"/>
      <c r="J573" s="455"/>
      <c r="K573" s="455"/>
      <c r="L573" s="455"/>
      <c r="M573" s="455"/>
      <c r="N573" s="455"/>
      <c r="Q573" s="345">
        <f t="shared" si="10"/>
        <v>0</v>
      </c>
    </row>
    <row r="574" spans="1:17" x14ac:dyDescent="0.25">
      <c r="A574" s="458"/>
      <c r="B574" s="435">
        <v>485</v>
      </c>
      <c r="C574" s="436" t="str">
        <v>Панель из листовой стали 330х980</v>
      </c>
      <c r="D574" s="435" t="str">
        <v>шт</v>
      </c>
      <c r="E574" s="435">
        <v>4</v>
      </c>
      <c r="F574" s="453"/>
      <c r="G574" s="453"/>
      <c r="H574" s="541">
        <v>4</v>
      </c>
      <c r="I574" s="455"/>
      <c r="J574" s="455"/>
      <c r="K574" s="455"/>
      <c r="L574" s="455"/>
      <c r="M574" s="455"/>
      <c r="N574" s="455"/>
      <c r="Q574" s="345">
        <f t="shared" si="10"/>
        <v>0</v>
      </c>
    </row>
    <row r="575" spans="1:17" x14ac:dyDescent="0.25">
      <c r="A575" s="458"/>
      <c r="B575" s="435">
        <v>486</v>
      </c>
      <c r="C575" s="436" t="str">
        <v>Монтаж панели</v>
      </c>
      <c r="D575" s="435" t="str">
        <v>шт</v>
      </c>
      <c r="E575" s="435">
        <v>4</v>
      </c>
      <c r="F575" s="453"/>
      <c r="G575" s="453"/>
      <c r="H575" s="541">
        <v>4</v>
      </c>
      <c r="I575" s="455"/>
      <c r="J575" s="455"/>
      <c r="K575" s="455"/>
      <c r="L575" s="455"/>
      <c r="M575" s="455"/>
      <c r="N575" s="455"/>
      <c r="Q575" s="345">
        <f t="shared" si="10"/>
        <v>0</v>
      </c>
    </row>
    <row r="576" spans="1:17" x14ac:dyDescent="0.25">
      <c r="A576" s="458"/>
      <c r="B576" s="435">
        <v>0</v>
      </c>
      <c r="C576" s="436" t="str">
        <v>Щит этажный на 3 квартиры состоит (на 1 ЩЭ):</v>
      </c>
      <c r="D576" s="435">
        <v>0</v>
      </c>
      <c r="E576" s="435">
        <v>0</v>
      </c>
      <c r="F576" s="453"/>
      <c r="G576" s="453"/>
      <c r="H576" s="541"/>
      <c r="I576" s="455"/>
      <c r="J576" s="455"/>
      <c r="K576" s="455"/>
      <c r="L576" s="455"/>
      <c r="M576" s="455"/>
      <c r="N576" s="455"/>
      <c r="Q576" s="345">
        <f t="shared" si="10"/>
        <v>0</v>
      </c>
    </row>
    <row r="577" spans="1:17" ht="30" x14ac:dyDescent="0.25">
      <c r="A577" s="458"/>
      <c r="B577" s="435">
        <v>487</v>
      </c>
      <c r="C577" s="436" t="str">
        <v>Выключатель автоматический двухполюсный 50А С ВА47-29 4.5кА (MVA20-2-050-C)</v>
      </c>
      <c r="D577" s="435" t="str">
        <v>шт</v>
      </c>
      <c r="E577" s="435">
        <v>3</v>
      </c>
      <c r="F577" s="453"/>
      <c r="G577" s="453"/>
      <c r="H577" s="541"/>
      <c r="I577" s="455"/>
      <c r="J577" s="455"/>
      <c r="K577" s="455"/>
      <c r="L577" s="455"/>
      <c r="M577" s="455"/>
      <c r="N577" s="455"/>
      <c r="Q577" s="345">
        <f t="shared" si="10"/>
        <v>3</v>
      </c>
    </row>
    <row r="578" spans="1:17" ht="30" x14ac:dyDescent="0.25">
      <c r="A578" s="458"/>
      <c r="B578" s="435">
        <v>488</v>
      </c>
      <c r="C578" s="436" t="str">
        <v>Сжим ответвительный У-859 м50-70/о4-35 (У-859МУ3)</v>
      </c>
      <c r="D578" s="435" t="str">
        <v>шт</v>
      </c>
      <c r="E578" s="435">
        <v>5</v>
      </c>
      <c r="F578" s="453"/>
      <c r="G578" s="453"/>
      <c r="H578" s="541"/>
      <c r="I578" s="455"/>
      <c r="J578" s="455"/>
      <c r="K578" s="455"/>
      <c r="L578" s="455"/>
      <c r="M578" s="455"/>
      <c r="N578" s="455"/>
      <c r="Q578" s="345">
        <f t="shared" si="10"/>
        <v>5</v>
      </c>
    </row>
    <row r="579" spans="1:17" x14ac:dyDescent="0.25">
      <c r="A579" s="458"/>
      <c r="B579" s="435">
        <v>489</v>
      </c>
      <c r="C579" s="436" t="str">
        <v>Расключение щита этажного ЩЭ</v>
      </c>
      <c r="D579" s="435" t="str">
        <v>шт</v>
      </c>
      <c r="E579" s="435">
        <v>1</v>
      </c>
      <c r="F579" s="453"/>
      <c r="G579" s="453"/>
      <c r="H579" s="541"/>
      <c r="I579" s="455"/>
      <c r="J579" s="455"/>
      <c r="K579" s="455"/>
      <c r="L579" s="455"/>
      <c r="M579" s="455"/>
      <c r="N579" s="455"/>
      <c r="Q579" s="345">
        <f t="shared" si="10"/>
        <v>1</v>
      </c>
    </row>
    <row r="580" spans="1:17" x14ac:dyDescent="0.25">
      <c r="A580" s="458"/>
      <c r="B580" s="435">
        <v>0</v>
      </c>
      <c r="C580" s="436" t="str">
        <v>Щит этажный на 4 квартиры состоит (на 3 ЩЭ):</v>
      </c>
      <c r="D580" s="435">
        <v>0</v>
      </c>
      <c r="E580" s="435">
        <v>0</v>
      </c>
      <c r="F580" s="453"/>
      <c r="G580" s="453"/>
      <c r="H580" s="541"/>
      <c r="I580" s="455"/>
      <c r="J580" s="455"/>
      <c r="K580" s="455"/>
      <c r="L580" s="455"/>
      <c r="M580" s="455"/>
      <c r="N580" s="455"/>
      <c r="Q580" s="345">
        <f t="shared" si="10"/>
        <v>0</v>
      </c>
    </row>
    <row r="581" spans="1:17" ht="30" x14ac:dyDescent="0.25">
      <c r="A581" s="458"/>
      <c r="B581" s="435">
        <v>490</v>
      </c>
      <c r="C581" s="436" t="str">
        <v>Выключатель автоматический двухполюсный 50А С ВА47-29 4.5кА (MVA20-2-050-C)</v>
      </c>
      <c r="D581" s="435" t="str">
        <v>шт</v>
      </c>
      <c r="E581" s="435">
        <v>12</v>
      </c>
      <c r="F581" s="453"/>
      <c r="G581" s="453"/>
      <c r="H581" s="541"/>
      <c r="I581" s="455"/>
      <c r="J581" s="455"/>
      <c r="K581" s="455"/>
      <c r="L581" s="455"/>
      <c r="M581" s="455"/>
      <c r="N581" s="455"/>
      <c r="Q581" s="345">
        <f t="shared" si="10"/>
        <v>12</v>
      </c>
    </row>
    <row r="582" spans="1:17" ht="30" x14ac:dyDescent="0.25">
      <c r="A582" s="458"/>
      <c r="B582" s="435">
        <v>491</v>
      </c>
      <c r="C582" s="436" t="str">
        <v>Сжим ответвительный У-859 м50-70/о4-35 (У-859МУ3)</v>
      </c>
      <c r="D582" s="435" t="str">
        <v>шт</v>
      </c>
      <c r="E582" s="435">
        <v>15</v>
      </c>
      <c r="F582" s="453"/>
      <c r="G582" s="453"/>
      <c r="H582" s="541"/>
      <c r="I582" s="455"/>
      <c r="J582" s="455"/>
      <c r="K582" s="455"/>
      <c r="L582" s="455"/>
      <c r="M582" s="455"/>
      <c r="N582" s="455"/>
      <c r="Q582" s="345">
        <f t="shared" si="10"/>
        <v>15</v>
      </c>
    </row>
    <row r="583" spans="1:17" ht="30" x14ac:dyDescent="0.25">
      <c r="A583" s="458"/>
      <c r="B583" s="435">
        <v>492</v>
      </c>
      <c r="C583" s="436" t="str">
        <v>Розетка на DIN-рейку с заземлением контактов РАр 10-3-ОП</v>
      </c>
      <c r="D583" s="435" t="str">
        <v>шт</v>
      </c>
      <c r="E583" s="435">
        <v>4</v>
      </c>
      <c r="F583" s="453"/>
      <c r="G583" s="453"/>
      <c r="H583" s="541"/>
      <c r="I583" s="455"/>
      <c r="J583" s="455"/>
      <c r="K583" s="455"/>
      <c r="L583" s="455"/>
      <c r="M583" s="455"/>
      <c r="N583" s="455"/>
      <c r="Q583" s="345">
        <f t="shared" si="10"/>
        <v>4</v>
      </c>
    </row>
    <row r="584" spans="1:17" x14ac:dyDescent="0.25">
      <c r="A584" s="458"/>
      <c r="B584" s="435">
        <v>493</v>
      </c>
      <c r="C584" s="436" t="str">
        <v>Расключение щита этажного ЩЭ</v>
      </c>
      <c r="D584" s="435" t="str">
        <v>шт</v>
      </c>
      <c r="E584" s="435">
        <v>3</v>
      </c>
      <c r="F584" s="453"/>
      <c r="G584" s="453"/>
      <c r="H584" s="541"/>
      <c r="I584" s="455"/>
      <c r="J584" s="455"/>
      <c r="K584" s="455"/>
      <c r="L584" s="455"/>
      <c r="M584" s="455"/>
      <c r="N584" s="455"/>
      <c r="Q584" s="345">
        <f t="shared" si="10"/>
        <v>3</v>
      </c>
    </row>
    <row r="585" spans="1:17" x14ac:dyDescent="0.25">
      <c r="A585" s="458"/>
      <c r="B585" s="435">
        <v>0</v>
      </c>
      <c r="C585" s="436" t="str">
        <v>2.Светотехническая продукция</v>
      </c>
      <c r="D585" s="435">
        <v>0</v>
      </c>
      <c r="E585" s="435">
        <v>0</v>
      </c>
      <c r="F585" s="453"/>
      <c r="G585" s="453"/>
      <c r="H585" s="541"/>
      <c r="I585" s="455"/>
      <c r="J585" s="455"/>
      <c r="K585" s="455"/>
      <c r="L585" s="455"/>
      <c r="M585" s="455"/>
      <c r="N585" s="455"/>
      <c r="Q585" s="345">
        <f t="shared" si="10"/>
        <v>0</v>
      </c>
    </row>
    <row r="586" spans="1:17" x14ac:dyDescent="0.25">
      <c r="A586" s="458"/>
      <c r="B586" s="435">
        <v>494</v>
      </c>
      <c r="C586" s="436" t="str">
        <v>Патрон подвесной Е27 пластик белый</v>
      </c>
      <c r="D586" s="435" t="str">
        <v>шт</v>
      </c>
      <c r="E586" s="435">
        <v>87</v>
      </c>
      <c r="F586" s="453"/>
      <c r="G586" s="453"/>
      <c r="H586" s="541"/>
      <c r="I586" s="455"/>
      <c r="J586" s="455"/>
      <c r="K586" s="455"/>
      <c r="L586" s="455"/>
      <c r="M586" s="455"/>
      <c r="N586" s="455"/>
      <c r="Q586" s="345">
        <f t="shared" si="10"/>
        <v>87</v>
      </c>
    </row>
    <row r="587" spans="1:17" x14ac:dyDescent="0.25">
      <c r="A587" s="458"/>
      <c r="B587" s="435">
        <v>495</v>
      </c>
      <c r="C587" s="436" t="str">
        <v>Подключение подвесного патрона</v>
      </c>
      <c r="D587" s="435" t="str">
        <v>шт</v>
      </c>
      <c r="E587" s="435">
        <v>87</v>
      </c>
      <c r="F587" s="453"/>
      <c r="G587" s="453"/>
      <c r="H587" s="541"/>
      <c r="I587" s="455"/>
      <c r="J587" s="455"/>
      <c r="K587" s="455"/>
      <c r="L587" s="455"/>
      <c r="M587" s="455"/>
      <c r="N587" s="455"/>
      <c r="Q587" s="345">
        <f t="shared" si="10"/>
        <v>87</v>
      </c>
    </row>
    <row r="588" spans="1:17" x14ac:dyDescent="0.25">
      <c r="A588" s="458"/>
      <c r="B588" s="435">
        <v>496</v>
      </c>
      <c r="C588" s="436" t="str">
        <v>Лампа светодиодная LED 11вт E27 белый ECO</v>
      </c>
      <c r="D588" s="435" t="str">
        <v>шт</v>
      </c>
      <c r="E588" s="435">
        <v>87</v>
      </c>
      <c r="F588" s="453"/>
      <c r="G588" s="453"/>
      <c r="H588" s="541"/>
      <c r="I588" s="455"/>
      <c r="J588" s="455"/>
      <c r="K588" s="455"/>
      <c r="L588" s="455"/>
      <c r="M588" s="455"/>
      <c r="N588" s="455"/>
      <c r="Q588" s="345">
        <f t="shared" si="10"/>
        <v>87</v>
      </c>
    </row>
    <row r="589" spans="1:17" ht="45" x14ac:dyDescent="0.25">
      <c r="A589" s="458"/>
      <c r="B589" s="435">
        <v>497</v>
      </c>
      <c r="C589" s="436" t="str">
        <v>358882 STREET NT22 396 черный Светильник ландшафтный светодиодный IP54 LED 4000К 18W 220V OPAL пластиковый корпус</v>
      </c>
      <c r="D589" s="435" t="str">
        <v>шт</v>
      </c>
      <c r="E589" s="435">
        <v>12</v>
      </c>
      <c r="F589" s="453"/>
      <c r="G589" s="453"/>
      <c r="H589" s="541"/>
      <c r="I589" s="455"/>
      <c r="J589" s="455"/>
      <c r="K589" s="455"/>
      <c r="L589" s="455"/>
      <c r="M589" s="455"/>
      <c r="N589" s="455"/>
      <c r="Q589" s="345">
        <f t="shared" si="10"/>
        <v>12</v>
      </c>
    </row>
    <row r="590" spans="1:17" x14ac:dyDescent="0.25">
      <c r="A590" s="458"/>
      <c r="B590" s="435">
        <v>498</v>
      </c>
      <c r="C590" s="436" t="str">
        <v>Монтаж и подключение накладного светильника</v>
      </c>
      <c r="D590" s="435" t="str">
        <v>шт</v>
      </c>
      <c r="E590" s="435">
        <v>12</v>
      </c>
      <c r="F590" s="453"/>
      <c r="G590" s="453"/>
      <c r="H590" s="541"/>
      <c r="I590" s="455"/>
      <c r="J590" s="455"/>
      <c r="K590" s="455"/>
      <c r="L590" s="455"/>
      <c r="M590" s="455"/>
      <c r="N590" s="455"/>
      <c r="Q590" s="345">
        <f t="shared" si="10"/>
        <v>12</v>
      </c>
    </row>
    <row r="591" spans="1:17" x14ac:dyDescent="0.25">
      <c r="A591" s="458"/>
      <c r="B591" s="435">
        <v>499</v>
      </c>
      <c r="C591" s="436" t="str">
        <v>БРА Kink light мелисса 08438-2, 19(21)</v>
      </c>
      <c r="D591" s="435" t="str">
        <v>шт</v>
      </c>
      <c r="E591" s="435">
        <v>2</v>
      </c>
      <c r="F591" s="453"/>
      <c r="G591" s="453"/>
      <c r="H591" s="541"/>
      <c r="I591" s="455"/>
      <c r="J591" s="455"/>
      <c r="K591" s="455"/>
      <c r="L591" s="455"/>
      <c r="M591" s="455"/>
      <c r="N591" s="455"/>
      <c r="Q591" s="345">
        <f t="shared" si="10"/>
        <v>2</v>
      </c>
    </row>
    <row r="592" spans="1:17" x14ac:dyDescent="0.25">
      <c r="A592" s="458"/>
      <c r="B592" s="435">
        <v>500</v>
      </c>
      <c r="C592" s="436" t="str">
        <v>Бра настенная</v>
      </c>
      <c r="D592" s="435" t="str">
        <v>шт</v>
      </c>
      <c r="E592" s="435">
        <v>2</v>
      </c>
      <c r="F592" s="453"/>
      <c r="G592" s="453"/>
      <c r="H592" s="541"/>
      <c r="I592" s="455"/>
      <c r="J592" s="455"/>
      <c r="K592" s="455"/>
      <c r="L592" s="455"/>
      <c r="M592" s="455"/>
      <c r="N592" s="455"/>
      <c r="Q592" s="345">
        <f t="shared" si="10"/>
        <v>2</v>
      </c>
    </row>
    <row r="593" spans="1:17" ht="30" x14ac:dyDescent="0.25">
      <c r="A593" s="458"/>
      <c r="B593" s="435">
        <v>501</v>
      </c>
      <c r="C593" s="436" t="str">
        <v>Светильник светодиодный SPO-950-3-40K-018 18Вт 4000К 1890Лм IP40 595х180х40 матовый</v>
      </c>
      <c r="D593" s="435" t="str">
        <v>шт</v>
      </c>
      <c r="E593" s="435">
        <v>31</v>
      </c>
      <c r="F593" s="453"/>
      <c r="G593" s="453"/>
      <c r="H593" s="541"/>
      <c r="I593" s="455"/>
      <c r="J593" s="455"/>
      <c r="K593" s="455"/>
      <c r="L593" s="455"/>
      <c r="M593" s="455"/>
      <c r="N593" s="455"/>
      <c r="Q593" s="345">
        <f t="shared" si="10"/>
        <v>31</v>
      </c>
    </row>
    <row r="594" spans="1:17" x14ac:dyDescent="0.25">
      <c r="A594" s="458"/>
      <c r="B594" s="435">
        <v>502</v>
      </c>
      <c r="C594" s="436" t="str">
        <v>Монтаж и подключение светильника в армстронг</v>
      </c>
      <c r="D594" s="435" t="str">
        <v>шт</v>
      </c>
      <c r="E594" s="435">
        <v>31</v>
      </c>
      <c r="F594" s="453"/>
      <c r="G594" s="453"/>
      <c r="H594" s="541"/>
      <c r="I594" s="455"/>
      <c r="J594" s="455"/>
      <c r="K594" s="455"/>
      <c r="L594" s="455"/>
      <c r="M594" s="455"/>
      <c r="N594" s="455"/>
      <c r="Q594" s="345">
        <f t="shared" si="10"/>
        <v>31</v>
      </c>
    </row>
    <row r="595" spans="1:17" ht="30" x14ac:dyDescent="0.25">
      <c r="A595" s="458"/>
      <c r="B595" s="435">
        <v>503</v>
      </c>
      <c r="C595" s="436" t="str">
        <v>Датчик движения ИК встраиваемый 1200w 360 гр. 6м IP20 белый (SEN86 бел.)</v>
      </c>
      <c r="D595" s="435" t="str">
        <v>шт</v>
      </c>
      <c r="E595" s="435">
        <v>13</v>
      </c>
      <c r="F595" s="453"/>
      <c r="G595" s="453"/>
      <c r="H595" s="541"/>
      <c r="I595" s="455"/>
      <c r="J595" s="455"/>
      <c r="K595" s="455"/>
      <c r="L595" s="455"/>
      <c r="M595" s="455"/>
      <c r="N595" s="455"/>
      <c r="Q595" s="345">
        <f t="shared" si="10"/>
        <v>13</v>
      </c>
    </row>
    <row r="596" spans="1:17" x14ac:dyDescent="0.25">
      <c r="A596" s="458"/>
      <c r="B596" s="435">
        <v>504</v>
      </c>
      <c r="C596" s="436" t="str">
        <v xml:space="preserve">Монтаж и подключение датчика движения </v>
      </c>
      <c r="D596" s="435" t="str">
        <v>шт</v>
      </c>
      <c r="E596" s="435">
        <v>13</v>
      </c>
      <c r="F596" s="453"/>
      <c r="G596" s="453"/>
      <c r="H596" s="541"/>
      <c r="I596" s="455"/>
      <c r="J596" s="455"/>
      <c r="K596" s="455"/>
      <c r="L596" s="455"/>
      <c r="M596" s="455"/>
      <c r="N596" s="455"/>
      <c r="Q596" s="345">
        <f t="shared" si="10"/>
        <v>13</v>
      </c>
    </row>
    <row r="597" spans="1:17" ht="30" x14ac:dyDescent="0.25">
      <c r="A597" s="458"/>
      <c r="B597" s="435">
        <v>505</v>
      </c>
      <c r="C597" s="436" t="str">
        <v>Коробка распределительная 85х85х40мм для наружного монтажа IP55</v>
      </c>
      <c r="D597" s="435" t="str">
        <v>шт</v>
      </c>
      <c r="E597" s="435">
        <v>31</v>
      </c>
      <c r="F597" s="453"/>
      <c r="G597" s="453"/>
      <c r="H597" s="541"/>
      <c r="I597" s="455"/>
      <c r="J597" s="455"/>
      <c r="K597" s="455"/>
      <c r="L597" s="455"/>
      <c r="M597" s="455"/>
      <c r="N597" s="455"/>
      <c r="Q597" s="345">
        <f t="shared" si="10"/>
        <v>31</v>
      </c>
    </row>
    <row r="598" spans="1:17" ht="30" x14ac:dyDescent="0.25">
      <c r="A598" s="458"/>
      <c r="B598" s="435">
        <v>506</v>
      </c>
      <c r="C598" s="436" t="str">
        <v>Монтаж и подключение распределительных коробок</v>
      </c>
      <c r="D598" s="435" t="str">
        <v>шт</v>
      </c>
      <c r="E598" s="435">
        <v>31</v>
      </c>
      <c r="F598" s="453"/>
      <c r="G598" s="453"/>
      <c r="H598" s="541"/>
      <c r="I598" s="455"/>
      <c r="J598" s="455"/>
      <c r="K598" s="455"/>
      <c r="L598" s="455"/>
      <c r="M598" s="455"/>
      <c r="N598" s="455"/>
      <c r="Q598" s="345">
        <f t="shared" si="10"/>
        <v>31</v>
      </c>
    </row>
    <row r="599" spans="1:17" x14ac:dyDescent="0.25">
      <c r="A599" s="458"/>
      <c r="B599" s="435">
        <v>0</v>
      </c>
      <c r="C599" s="436" t="str">
        <v>Декоративная подсветка картины</v>
      </c>
      <c r="D599" s="435">
        <v>0</v>
      </c>
      <c r="E599" s="435">
        <v>0</v>
      </c>
      <c r="F599" s="453"/>
      <c r="G599" s="453"/>
      <c r="H599" s="541"/>
      <c r="I599" s="455"/>
      <c r="J599" s="455"/>
      <c r="K599" s="455"/>
      <c r="L599" s="455"/>
      <c r="M599" s="455"/>
      <c r="N599" s="455"/>
      <c r="Q599" s="345">
        <f t="shared" si="10"/>
        <v>0</v>
      </c>
    </row>
    <row r="600" spans="1:17" ht="30" x14ac:dyDescent="0.25">
      <c r="A600" s="458"/>
      <c r="B600" s="435">
        <v>507</v>
      </c>
      <c r="C600" s="436" t="str">
        <v>Профиль SL-SLIM-H13M-F25-3000 ANOD ( Алюминий)</v>
      </c>
      <c r="D600" s="435" t="str">
        <v>м</v>
      </c>
      <c r="E600" s="435">
        <v>6</v>
      </c>
      <c r="F600" s="453"/>
      <c r="G600" s="453"/>
      <c r="H600" s="541"/>
      <c r="I600" s="455"/>
      <c r="J600" s="455"/>
      <c r="K600" s="455"/>
      <c r="L600" s="455"/>
      <c r="M600" s="455"/>
      <c r="N600" s="455"/>
      <c r="Q600" s="345">
        <f t="shared" si="10"/>
        <v>6</v>
      </c>
    </row>
    <row r="601" spans="1:17" x14ac:dyDescent="0.25">
      <c r="A601" s="458"/>
      <c r="B601" s="435">
        <v>508</v>
      </c>
      <c r="C601" s="436" t="str">
        <v>Монтаж профиля</v>
      </c>
      <c r="D601" s="435" t="str">
        <v>м</v>
      </c>
      <c r="E601" s="435">
        <v>6</v>
      </c>
      <c r="F601" s="453"/>
      <c r="G601" s="453"/>
      <c r="H601" s="541"/>
      <c r="I601" s="455"/>
      <c r="J601" s="455"/>
      <c r="K601" s="455"/>
      <c r="L601" s="455"/>
      <c r="M601" s="455"/>
      <c r="N601" s="455"/>
      <c r="Q601" s="345">
        <f t="shared" si="10"/>
        <v>6</v>
      </c>
    </row>
    <row r="602" spans="1:17" ht="30" x14ac:dyDescent="0.25">
      <c r="A602" s="458"/>
      <c r="B602" s="435">
        <v>509</v>
      </c>
      <c r="C602" s="436" t="str">
        <v>Лента светодиодная 9,6 Вт/м 12В IP20 4000K 120LED/м RT/RTW-A120-8-11mm SMD 2835 5 м</v>
      </c>
      <c r="D602" s="435" t="str">
        <v>шт</v>
      </c>
      <c r="E602" s="435">
        <v>2</v>
      </c>
      <c r="F602" s="453"/>
      <c r="G602" s="453"/>
      <c r="H602" s="541"/>
      <c r="I602" s="455"/>
      <c r="J602" s="455"/>
      <c r="K602" s="455"/>
      <c r="L602" s="455"/>
      <c r="M602" s="455"/>
      <c r="N602" s="455"/>
      <c r="Q602" s="345">
        <f t="shared" si="10"/>
        <v>2</v>
      </c>
    </row>
    <row r="603" spans="1:17" x14ac:dyDescent="0.25">
      <c r="A603" s="458"/>
      <c r="B603" s="435">
        <v>510</v>
      </c>
      <c r="C603" s="436" t="str">
        <v>Монтаж и подключение ленты</v>
      </c>
      <c r="D603" s="435" t="str">
        <v>м</v>
      </c>
      <c r="E603" s="435">
        <v>6</v>
      </c>
      <c r="F603" s="453"/>
      <c r="G603" s="453"/>
      <c r="H603" s="541"/>
      <c r="I603" s="455"/>
      <c r="J603" s="455"/>
      <c r="K603" s="455"/>
      <c r="L603" s="455"/>
      <c r="M603" s="455"/>
      <c r="N603" s="455"/>
      <c r="Q603" s="345">
        <f t="shared" si="10"/>
        <v>6</v>
      </c>
    </row>
    <row r="604" spans="1:17" ht="30" x14ac:dyDescent="0.25">
      <c r="A604" s="458"/>
      <c r="B604" s="435">
        <v>511</v>
      </c>
      <c r="C604" s="436" t="str">
        <v>Блок питания ARS-150-12 (12V, 12.5A, 150W) (ARL, IP20 Сетка, 2 года)</v>
      </c>
      <c r="D604" s="435" t="str">
        <v>шт</v>
      </c>
      <c r="E604" s="435">
        <v>1</v>
      </c>
      <c r="F604" s="453"/>
      <c r="G604" s="453"/>
      <c r="H604" s="541"/>
      <c r="I604" s="455"/>
      <c r="J604" s="455"/>
      <c r="K604" s="455"/>
      <c r="L604" s="455"/>
      <c r="M604" s="455"/>
      <c r="N604" s="455"/>
      <c r="Q604" s="345">
        <f t="shared" si="10"/>
        <v>1</v>
      </c>
    </row>
    <row r="605" spans="1:17" x14ac:dyDescent="0.25">
      <c r="A605" s="458"/>
      <c r="B605" s="435">
        <v>512</v>
      </c>
      <c r="C605" s="436" t="str">
        <v>Монтаж и подключение блоков питания</v>
      </c>
      <c r="D605" s="435" t="str">
        <v>шт</v>
      </c>
      <c r="E605" s="435">
        <v>1</v>
      </c>
      <c r="F605" s="453"/>
      <c r="G605" s="453"/>
      <c r="H605" s="541"/>
      <c r="I605" s="455"/>
      <c r="J605" s="455"/>
      <c r="K605" s="455"/>
      <c r="L605" s="455"/>
      <c r="M605" s="455"/>
      <c r="N605" s="455"/>
      <c r="Q605" s="345">
        <f t="shared" si="10"/>
        <v>1</v>
      </c>
    </row>
    <row r="606" spans="1:17" x14ac:dyDescent="0.25">
      <c r="A606" s="458"/>
      <c r="B606" s="435">
        <v>0</v>
      </c>
      <c r="C606" s="436" t="str">
        <v>Декоративная подсветка зеркала</v>
      </c>
      <c r="D606" s="435">
        <v>0</v>
      </c>
      <c r="E606" s="435">
        <v>0</v>
      </c>
      <c r="F606" s="453"/>
      <c r="G606" s="453"/>
      <c r="H606" s="541"/>
      <c r="I606" s="455"/>
      <c r="J606" s="455"/>
      <c r="K606" s="455"/>
      <c r="L606" s="455"/>
      <c r="M606" s="455"/>
      <c r="N606" s="455"/>
      <c r="Q606" s="345">
        <f t="shared" si="10"/>
        <v>0</v>
      </c>
    </row>
    <row r="607" spans="1:17" ht="30" x14ac:dyDescent="0.25">
      <c r="A607" s="458"/>
      <c r="B607" s="435">
        <v>513</v>
      </c>
      <c r="C607" s="436" t="str">
        <v>Профиль SL-SLIM-H13M-F25-3000 ANOD ( Алюминий)</v>
      </c>
      <c r="D607" s="435" t="str">
        <v>м</v>
      </c>
      <c r="E607" s="435">
        <v>6</v>
      </c>
      <c r="F607" s="453"/>
      <c r="G607" s="453"/>
      <c r="H607" s="541"/>
      <c r="I607" s="455"/>
      <c r="J607" s="455"/>
      <c r="K607" s="455"/>
      <c r="L607" s="455"/>
      <c r="M607" s="455"/>
      <c r="N607" s="455"/>
      <c r="Q607" s="345">
        <f t="shared" si="10"/>
        <v>6</v>
      </c>
    </row>
    <row r="608" spans="1:17" x14ac:dyDescent="0.25">
      <c r="A608" s="458"/>
      <c r="B608" s="435">
        <v>514</v>
      </c>
      <c r="C608" s="436" t="str">
        <v>Монтаж профиля</v>
      </c>
      <c r="D608" s="435" t="str">
        <v>м</v>
      </c>
      <c r="E608" s="435">
        <v>6</v>
      </c>
      <c r="F608" s="453"/>
      <c r="G608" s="453"/>
      <c r="H608" s="541"/>
      <c r="I608" s="455"/>
      <c r="J608" s="455"/>
      <c r="K608" s="455"/>
      <c r="L608" s="455"/>
      <c r="M608" s="455"/>
      <c r="N608" s="455"/>
      <c r="Q608" s="345">
        <f t="shared" si="10"/>
        <v>6</v>
      </c>
    </row>
    <row r="609" spans="1:17" ht="30" x14ac:dyDescent="0.25">
      <c r="A609" s="458"/>
      <c r="B609" s="435">
        <v>515</v>
      </c>
      <c r="C609" s="436" t="str">
        <v>Лента светодиодная 9,6 Вт/м 12В IP20 4000K 120LED/м RT/RTW-A120-8-11mm SMD 2835 5 м</v>
      </c>
      <c r="D609" s="435" t="str">
        <v>шт</v>
      </c>
      <c r="E609" s="435">
        <v>2</v>
      </c>
      <c r="F609" s="453"/>
      <c r="G609" s="453"/>
      <c r="H609" s="541"/>
      <c r="I609" s="455"/>
      <c r="J609" s="455"/>
      <c r="K609" s="455"/>
      <c r="L609" s="455"/>
      <c r="M609" s="455"/>
      <c r="N609" s="455"/>
      <c r="Q609" s="345">
        <f t="shared" si="10"/>
        <v>2</v>
      </c>
    </row>
    <row r="610" spans="1:17" x14ac:dyDescent="0.25">
      <c r="A610" s="458"/>
      <c r="B610" s="435">
        <v>516</v>
      </c>
      <c r="C610" s="436" t="str">
        <v>Монтаж и подключение ленты</v>
      </c>
      <c r="D610" s="435" t="str">
        <v>м</v>
      </c>
      <c r="E610" s="435">
        <v>6</v>
      </c>
      <c r="F610" s="453"/>
      <c r="G610" s="453"/>
      <c r="H610" s="541"/>
      <c r="I610" s="455"/>
      <c r="J610" s="455"/>
      <c r="K610" s="455"/>
      <c r="L610" s="455"/>
      <c r="M610" s="455"/>
      <c r="N610" s="455"/>
      <c r="Q610" s="345">
        <f t="shared" si="10"/>
        <v>6</v>
      </c>
    </row>
    <row r="611" spans="1:17" ht="30" x14ac:dyDescent="0.25">
      <c r="A611" s="458"/>
      <c r="B611" s="435">
        <v>517</v>
      </c>
      <c r="C611" s="436" t="str">
        <v>Блок питания ARS-150-12 (12V, 12.5A, 150W) (ARL, IP20 Сетка, 2 года)</v>
      </c>
      <c r="D611" s="435" t="str">
        <v>шт</v>
      </c>
      <c r="E611" s="435">
        <v>1</v>
      </c>
      <c r="F611" s="453"/>
      <c r="G611" s="453"/>
      <c r="H611" s="541"/>
      <c r="I611" s="455"/>
      <c r="J611" s="455"/>
      <c r="K611" s="455"/>
      <c r="L611" s="455"/>
      <c r="M611" s="455"/>
      <c r="N611" s="455"/>
      <c r="Q611" s="345">
        <f t="shared" ref="Q611:Q674" si="11">IFERROR(IF(SUM(F611:N611)&gt;E611,"Превышение",E611-SUM(F611:N611)),"-")</f>
        <v>1</v>
      </c>
    </row>
    <row r="612" spans="1:17" x14ac:dyDescent="0.25">
      <c r="A612" s="458"/>
      <c r="B612" s="435">
        <v>518</v>
      </c>
      <c r="C612" s="436" t="str">
        <v>Монтаж и подключение блоков питания</v>
      </c>
      <c r="D612" s="435" t="str">
        <v>шт</v>
      </c>
      <c r="E612" s="435">
        <v>1</v>
      </c>
      <c r="F612" s="453"/>
      <c r="G612" s="453"/>
      <c r="H612" s="541"/>
      <c r="I612" s="455"/>
      <c r="J612" s="455"/>
      <c r="K612" s="455"/>
      <c r="L612" s="455"/>
      <c r="M612" s="455"/>
      <c r="N612" s="455"/>
      <c r="Q612" s="345">
        <f t="shared" si="11"/>
        <v>1</v>
      </c>
    </row>
    <row r="613" spans="1:17" x14ac:dyDescent="0.25">
      <c r="A613" s="458"/>
      <c r="B613" s="435">
        <v>0</v>
      </c>
      <c r="C613" s="436" t="str">
        <v>3.Кабельные изделия</v>
      </c>
      <c r="D613" s="435">
        <v>0</v>
      </c>
      <c r="E613" s="435">
        <v>0</v>
      </c>
      <c r="F613" s="453"/>
      <c r="G613" s="453"/>
      <c r="H613" s="541"/>
      <c r="I613" s="455"/>
      <c r="J613" s="455"/>
      <c r="K613" s="455"/>
      <c r="L613" s="455"/>
      <c r="M613" s="455"/>
      <c r="N613" s="455"/>
      <c r="Q613" s="345">
        <f t="shared" si="11"/>
        <v>0</v>
      </c>
    </row>
    <row r="614" spans="1:17" ht="30" x14ac:dyDescent="0.25">
      <c r="A614" s="458"/>
      <c r="B614" s="435">
        <v>519</v>
      </c>
      <c r="C614" s="436" t="str">
        <v>Кабель силовой ВВГ-Пнг(А) 3x1,5 ок(N, PE)-0.66 (100м)</v>
      </c>
      <c r="D614" s="435" t="str">
        <v>м</v>
      </c>
      <c r="E614" s="435">
        <v>587</v>
      </c>
      <c r="F614" s="453"/>
      <c r="G614" s="453"/>
      <c r="H614" s="541">
        <v>587</v>
      </c>
      <c r="I614" s="455"/>
      <c r="J614" s="455"/>
      <c r="K614" s="455"/>
      <c r="L614" s="455"/>
      <c r="M614" s="455"/>
      <c r="N614" s="455"/>
      <c r="Q614" s="345">
        <f t="shared" si="11"/>
        <v>0</v>
      </c>
    </row>
    <row r="615" spans="1:17" ht="30" x14ac:dyDescent="0.25">
      <c r="A615" s="458"/>
      <c r="B615" s="435">
        <v>520</v>
      </c>
      <c r="C615" s="436" t="str">
        <v>Кабель силовой ВВГ-Пнг(А)-LS 3x2,5 ок(N, PE)-0.66 (100м)</v>
      </c>
      <c r="D615" s="435" t="str">
        <v>м</v>
      </c>
      <c r="E615" s="435">
        <v>1189</v>
      </c>
      <c r="F615" s="453"/>
      <c r="G615" s="453"/>
      <c r="H615" s="541">
        <v>1189</v>
      </c>
      <c r="I615" s="455"/>
      <c r="J615" s="455"/>
      <c r="K615" s="455"/>
      <c r="L615" s="455"/>
      <c r="M615" s="455"/>
      <c r="N615" s="455"/>
      <c r="Q615" s="345">
        <f t="shared" si="11"/>
        <v>0</v>
      </c>
    </row>
    <row r="616" spans="1:17" ht="30" x14ac:dyDescent="0.25">
      <c r="A616" s="458"/>
      <c r="B616" s="435">
        <v>521</v>
      </c>
      <c r="C616" s="436" t="str">
        <v>Монтаж кабеля по кирпичной кладке и затягивание в трубы до 30мм2</v>
      </c>
      <c r="D616" s="435" t="str">
        <v>м</v>
      </c>
      <c r="E616" s="435">
        <v>1776</v>
      </c>
      <c r="F616" s="453"/>
      <c r="G616" s="453"/>
      <c r="H616" s="541">
        <v>1776</v>
      </c>
      <c r="I616" s="455"/>
      <c r="J616" s="455"/>
      <c r="K616" s="455"/>
      <c r="L616" s="455"/>
      <c r="M616" s="455"/>
      <c r="N616" s="455"/>
      <c r="Q616" s="345">
        <f t="shared" si="11"/>
        <v>0</v>
      </c>
    </row>
    <row r="617" spans="1:17" x14ac:dyDescent="0.25">
      <c r="A617" s="458"/>
      <c r="B617" s="435">
        <v>522</v>
      </c>
      <c r="C617" s="436" t="str">
        <v xml:space="preserve">Провод ПуВ нг(А)LS 1х6.0 </v>
      </c>
      <c r="D617" s="435" t="str">
        <v>м</v>
      </c>
      <c r="E617" s="435">
        <v>387</v>
      </c>
      <c r="F617" s="453"/>
      <c r="G617" s="453"/>
      <c r="H617" s="541">
        <v>387</v>
      </c>
      <c r="I617" s="455"/>
      <c r="J617" s="455"/>
      <c r="K617" s="455"/>
      <c r="L617" s="455"/>
      <c r="M617" s="455"/>
      <c r="N617" s="455"/>
      <c r="Q617" s="345">
        <f t="shared" si="11"/>
        <v>0</v>
      </c>
    </row>
    <row r="618" spans="1:17" x14ac:dyDescent="0.25">
      <c r="A618" s="458"/>
      <c r="B618" s="435">
        <v>523</v>
      </c>
      <c r="C618" s="436" t="str">
        <v>Кабель силовой ВВГнг(А)-LS 1х4 ок-0,66</v>
      </c>
      <c r="D618" s="435" t="str">
        <v>м</v>
      </c>
      <c r="E618" s="435">
        <v>161</v>
      </c>
      <c r="F618" s="453"/>
      <c r="G618" s="453"/>
      <c r="H618" s="541">
        <v>161</v>
      </c>
      <c r="I618" s="455"/>
      <c r="J618" s="455"/>
      <c r="K618" s="455"/>
      <c r="L618" s="455"/>
      <c r="M618" s="455"/>
      <c r="N618" s="455"/>
      <c r="Q618" s="345">
        <f t="shared" si="11"/>
        <v>0</v>
      </c>
    </row>
    <row r="619" spans="1:17" x14ac:dyDescent="0.25">
      <c r="A619" s="458"/>
      <c r="B619" s="435">
        <v>524</v>
      </c>
      <c r="C619" s="436" t="str">
        <v>Провод силовой ПуВнг(А)-LS 10</v>
      </c>
      <c r="D619" s="435" t="str">
        <v>м</v>
      </c>
      <c r="E619" s="435">
        <v>276</v>
      </c>
      <c r="F619" s="453"/>
      <c r="G619" s="453"/>
      <c r="H619" s="541">
        <v>276</v>
      </c>
      <c r="I619" s="455"/>
      <c r="J619" s="455"/>
      <c r="K619" s="455"/>
      <c r="L619" s="455"/>
      <c r="M619" s="455"/>
      <c r="N619" s="455"/>
      <c r="Q619" s="345">
        <f t="shared" si="11"/>
        <v>0</v>
      </c>
    </row>
    <row r="620" spans="1:17" ht="30" x14ac:dyDescent="0.25">
      <c r="A620" s="458"/>
      <c r="B620" s="435">
        <v>525</v>
      </c>
      <c r="C620" s="436" t="str">
        <v>Монтаж кабеля по кирпичной кладке и затягивание в трубы до 30мм2</v>
      </c>
      <c r="D620" s="435" t="str">
        <v>м</v>
      </c>
      <c r="E620" s="435">
        <v>824</v>
      </c>
      <c r="F620" s="453"/>
      <c r="G620" s="453"/>
      <c r="H620" s="541">
        <v>824</v>
      </c>
      <c r="I620" s="455"/>
      <c r="J620" s="455"/>
      <c r="K620" s="455"/>
      <c r="L620" s="455"/>
      <c r="M620" s="455"/>
      <c r="N620" s="455"/>
      <c r="Q620" s="345">
        <f t="shared" si="11"/>
        <v>0</v>
      </c>
    </row>
    <row r="621" spans="1:17" x14ac:dyDescent="0.25">
      <c r="A621" s="458"/>
      <c r="B621" s="435">
        <v>526</v>
      </c>
      <c r="C621" s="436" t="str">
        <v>Кабель ВВГ -П нг(А)FRLS 3х1.5 0.66кВ (бухта)</v>
      </c>
      <c r="D621" s="435" t="str">
        <v>м</v>
      </c>
      <c r="E621" s="435">
        <v>83</v>
      </c>
      <c r="F621" s="453"/>
      <c r="G621" s="453"/>
      <c r="H621" s="541">
        <v>83</v>
      </c>
      <c r="I621" s="455"/>
      <c r="J621" s="455"/>
      <c r="K621" s="455"/>
      <c r="L621" s="455"/>
      <c r="M621" s="455"/>
      <c r="N621" s="455"/>
      <c r="Q621" s="345">
        <f t="shared" si="11"/>
        <v>0</v>
      </c>
    </row>
    <row r="622" spans="1:17" ht="30" x14ac:dyDescent="0.25">
      <c r="A622" s="458"/>
      <c r="B622" s="435">
        <v>527</v>
      </c>
      <c r="C622" s="436" t="str">
        <v>Монтаж кабеля по кирпичной кладке и затягивание в трубы до 30мм2</v>
      </c>
      <c r="D622" s="435" t="str">
        <v>м</v>
      </c>
      <c r="E622" s="435">
        <v>83</v>
      </c>
      <c r="F622" s="453"/>
      <c r="G622" s="453"/>
      <c r="H622" s="541">
        <v>83</v>
      </c>
      <c r="I622" s="455"/>
      <c r="J622" s="455"/>
      <c r="K622" s="455"/>
      <c r="L622" s="455"/>
      <c r="M622" s="455"/>
      <c r="N622" s="455"/>
      <c r="Q622" s="345">
        <f t="shared" si="11"/>
        <v>0</v>
      </c>
    </row>
    <row r="623" spans="1:17" x14ac:dyDescent="0.25">
      <c r="A623" s="458"/>
      <c r="B623" s="435">
        <v>0</v>
      </c>
      <c r="C623" s="436" t="str">
        <v>4.Электрортехнические изделия</v>
      </c>
      <c r="D623" s="435">
        <v>0</v>
      </c>
      <c r="E623" s="435">
        <v>0</v>
      </c>
      <c r="F623" s="453"/>
      <c r="G623" s="453"/>
      <c r="H623" s="541"/>
      <c r="I623" s="455"/>
      <c r="J623" s="455"/>
      <c r="K623" s="455"/>
      <c r="L623" s="455"/>
      <c r="M623" s="455"/>
      <c r="N623" s="455"/>
      <c r="Q623" s="345">
        <f t="shared" si="11"/>
        <v>0</v>
      </c>
    </row>
    <row r="624" spans="1:17" ht="45" x14ac:dyDescent="0.25">
      <c r="A624" s="458"/>
      <c r="B624" s="435">
        <v>528</v>
      </c>
      <c r="C624" s="436" t="str">
        <v>BRITE Розетка двойная с заземлением с защитными шторками и крышкой 16А в сборе IP44 РСбш12-3-44-БрБ белый</v>
      </c>
      <c r="D624" s="435" t="str">
        <v>шт</v>
      </c>
      <c r="E624" s="435">
        <v>15</v>
      </c>
      <c r="F624" s="453"/>
      <c r="G624" s="453"/>
      <c r="H624" s="541"/>
      <c r="I624" s="455"/>
      <c r="J624" s="455"/>
      <c r="K624" s="455"/>
      <c r="L624" s="455"/>
      <c r="M624" s="455"/>
      <c r="N624" s="455"/>
      <c r="Q624" s="345">
        <f t="shared" si="11"/>
        <v>15</v>
      </c>
    </row>
    <row r="625" spans="1:17" ht="30" x14ac:dyDescent="0.25">
      <c r="A625" s="458"/>
      <c r="B625" s="435">
        <v>529</v>
      </c>
      <c r="C625" s="436" t="str">
        <v>Розетка ATLASDESIGN двойная с заземлением со шторками 16А в сборе белый</v>
      </c>
      <c r="D625" s="435" t="str">
        <v>шт</v>
      </c>
      <c r="E625" s="435">
        <v>172</v>
      </c>
      <c r="F625" s="453"/>
      <c r="G625" s="453"/>
      <c r="H625" s="541"/>
      <c r="I625" s="455"/>
      <c r="J625" s="455"/>
      <c r="K625" s="455"/>
      <c r="L625" s="455"/>
      <c r="M625" s="455"/>
      <c r="N625" s="455"/>
      <c r="Q625" s="345">
        <f t="shared" si="11"/>
        <v>172</v>
      </c>
    </row>
    <row r="626" spans="1:17" ht="30" x14ac:dyDescent="0.25">
      <c r="A626" s="458"/>
      <c r="B626" s="435">
        <v>530</v>
      </c>
      <c r="C626" s="436" t="str">
        <v>Монтаж и подключение розеток скрытой установки</v>
      </c>
      <c r="D626" s="435" t="str">
        <v>шт</v>
      </c>
      <c r="E626" s="435">
        <v>187</v>
      </c>
      <c r="F626" s="453"/>
      <c r="G626" s="453"/>
      <c r="H626" s="541"/>
      <c r="I626" s="455"/>
      <c r="J626" s="455"/>
      <c r="K626" s="455"/>
      <c r="L626" s="455"/>
      <c r="M626" s="455"/>
      <c r="N626" s="455"/>
      <c r="Q626" s="345">
        <f t="shared" si="11"/>
        <v>187</v>
      </c>
    </row>
    <row r="627" spans="1:17" ht="30" x14ac:dyDescent="0.25">
      <c r="A627" s="458"/>
      <c r="B627" s="435">
        <v>531</v>
      </c>
      <c r="C627" s="436" t="str">
        <v>ЭТЮД Розетка наружная с заземлением со шторками белая (на роутер)</v>
      </c>
      <c r="D627" s="435" t="str">
        <v>шт</v>
      </c>
      <c r="E627" s="435">
        <v>15</v>
      </c>
      <c r="F627" s="453"/>
      <c r="G627" s="453"/>
      <c r="H627" s="541"/>
      <c r="I627" s="455"/>
      <c r="J627" s="455"/>
      <c r="K627" s="455"/>
      <c r="L627" s="455"/>
      <c r="M627" s="455"/>
      <c r="N627" s="455"/>
      <c r="Q627" s="345">
        <f t="shared" si="11"/>
        <v>15</v>
      </c>
    </row>
    <row r="628" spans="1:17" ht="30" x14ac:dyDescent="0.25">
      <c r="A628" s="458"/>
      <c r="B628" s="435">
        <v>532</v>
      </c>
      <c r="C628" s="436" t="str">
        <v>Монтаж и подключение розеток и выключателей открытой установки</v>
      </c>
      <c r="D628" s="435" t="str">
        <v>шт</v>
      </c>
      <c r="E628" s="435">
        <v>15</v>
      </c>
      <c r="F628" s="453"/>
      <c r="G628" s="453"/>
      <c r="H628" s="541"/>
      <c r="I628" s="455"/>
      <c r="J628" s="455"/>
      <c r="K628" s="455"/>
      <c r="L628" s="455"/>
      <c r="M628" s="455"/>
      <c r="N628" s="455"/>
      <c r="Q628" s="345">
        <f t="shared" si="11"/>
        <v>15</v>
      </c>
    </row>
    <row r="629" spans="1:17" ht="30" x14ac:dyDescent="0.25">
      <c r="A629" s="458"/>
      <c r="B629" s="435">
        <v>533</v>
      </c>
      <c r="C629" s="436" t="str">
        <v>Разъем РШ-ВШ 32А 250В 2P+PE(ОУ) пластиковый белый Simple</v>
      </c>
      <c r="D629" s="435" t="str">
        <v>шт</v>
      </c>
      <c r="E629" s="435">
        <v>15</v>
      </c>
      <c r="F629" s="453"/>
      <c r="G629" s="453"/>
      <c r="H629" s="541"/>
      <c r="I629" s="455"/>
      <c r="J629" s="455"/>
      <c r="K629" s="455"/>
      <c r="L629" s="455"/>
      <c r="M629" s="455"/>
      <c r="N629" s="455"/>
      <c r="Q629" s="345">
        <f t="shared" si="11"/>
        <v>15</v>
      </c>
    </row>
    <row r="630" spans="1:17" ht="30" x14ac:dyDescent="0.25">
      <c r="A630" s="458"/>
      <c r="B630" s="435">
        <v>534</v>
      </c>
      <c r="C630" s="436" t="str">
        <v>Монтаж и подключение силовой розетки на электроплиту</v>
      </c>
      <c r="D630" s="435" t="str">
        <v>шт</v>
      </c>
      <c r="E630" s="435">
        <v>15</v>
      </c>
      <c r="F630" s="453"/>
      <c r="G630" s="453"/>
      <c r="H630" s="541"/>
      <c r="I630" s="455"/>
      <c r="J630" s="455"/>
      <c r="K630" s="455"/>
      <c r="L630" s="455"/>
      <c r="M630" s="455"/>
      <c r="N630" s="455"/>
      <c r="Q630" s="345">
        <f t="shared" si="11"/>
        <v>15</v>
      </c>
    </row>
    <row r="631" spans="1:17" ht="30" x14ac:dyDescent="0.25">
      <c r="A631" s="458"/>
      <c r="B631" s="435">
        <v>535</v>
      </c>
      <c r="C631" s="436" t="str">
        <v>Гермес PLUS Розетка с заземлением наружная с крышкой IP54</v>
      </c>
      <c r="D631" s="435" t="str">
        <v>шт</v>
      </c>
      <c r="E631" s="435">
        <v>2</v>
      </c>
      <c r="F631" s="453"/>
      <c r="G631" s="453"/>
      <c r="H631" s="541"/>
      <c r="I631" s="455"/>
      <c r="J631" s="455"/>
      <c r="K631" s="455"/>
      <c r="L631" s="455"/>
      <c r="M631" s="455"/>
      <c r="N631" s="455"/>
      <c r="Q631" s="345">
        <f t="shared" si="11"/>
        <v>2</v>
      </c>
    </row>
    <row r="632" spans="1:17" ht="30" x14ac:dyDescent="0.25">
      <c r="A632" s="458"/>
      <c r="B632" s="435">
        <v>536</v>
      </c>
      <c r="C632" s="436" t="str">
        <v>Монтаж и подключение розеток и выключателей открытой установки</v>
      </c>
      <c r="D632" s="435" t="str">
        <v>шт</v>
      </c>
      <c r="E632" s="435">
        <v>2</v>
      </c>
      <c r="F632" s="453"/>
      <c r="G632" s="453"/>
      <c r="H632" s="541"/>
      <c r="I632" s="455"/>
      <c r="J632" s="455"/>
      <c r="K632" s="455"/>
      <c r="L632" s="455"/>
      <c r="M632" s="455"/>
      <c r="N632" s="455"/>
      <c r="Q632" s="345">
        <f t="shared" si="11"/>
        <v>2</v>
      </c>
    </row>
    <row r="633" spans="1:17" ht="30" x14ac:dyDescent="0.25">
      <c r="A633" s="458"/>
      <c r="B633" s="435">
        <v>537</v>
      </c>
      <c r="C633" s="436" t="str">
        <v>Выключатель одноклавишный ATLASDESIGN схема 1 10АХ механизм белый</v>
      </c>
      <c r="D633" s="435" t="str">
        <v>шт</v>
      </c>
      <c r="E633" s="435">
        <v>12</v>
      </c>
      <c r="F633" s="453"/>
      <c r="G633" s="453"/>
      <c r="H633" s="541"/>
      <c r="I633" s="455"/>
      <c r="J633" s="455"/>
      <c r="K633" s="455"/>
      <c r="L633" s="455"/>
      <c r="M633" s="455"/>
      <c r="N633" s="455"/>
      <c r="Q633" s="345">
        <f t="shared" si="11"/>
        <v>12</v>
      </c>
    </row>
    <row r="634" spans="1:17" ht="30" x14ac:dyDescent="0.25">
      <c r="A634" s="458"/>
      <c r="B634" s="435">
        <v>538</v>
      </c>
      <c r="C634" s="436" t="str">
        <v>Выключатель двухклавишный ATLASDESIGN схема 5 10АХ механизм белый</v>
      </c>
      <c r="D634" s="435" t="str">
        <v>шт</v>
      </c>
      <c r="E634" s="435">
        <v>55</v>
      </c>
      <c r="F634" s="453"/>
      <c r="G634" s="453"/>
      <c r="H634" s="541"/>
      <c r="I634" s="455"/>
      <c r="J634" s="455"/>
      <c r="K634" s="455"/>
      <c r="L634" s="455"/>
      <c r="M634" s="455"/>
      <c r="N634" s="455"/>
      <c r="Q634" s="345">
        <f t="shared" si="11"/>
        <v>55</v>
      </c>
    </row>
    <row r="635" spans="1:17" ht="30" x14ac:dyDescent="0.25">
      <c r="A635" s="458"/>
      <c r="B635" s="435">
        <v>539</v>
      </c>
      <c r="C635" s="436" t="str">
        <v>Выключатель трехклавишный ATLASDESIGN схема 1+1+1 10АХ механизм белый</v>
      </c>
      <c r="D635" s="435" t="str">
        <v>шт</v>
      </c>
      <c r="E635" s="435">
        <v>15</v>
      </c>
      <c r="F635" s="453"/>
      <c r="G635" s="453"/>
      <c r="H635" s="541"/>
      <c r="I635" s="455"/>
      <c r="J635" s="455"/>
      <c r="K635" s="455"/>
      <c r="L635" s="455"/>
      <c r="M635" s="455"/>
      <c r="N635" s="455"/>
      <c r="Q635" s="345">
        <f t="shared" si="11"/>
        <v>15</v>
      </c>
    </row>
    <row r="636" spans="1:17" x14ac:dyDescent="0.25">
      <c r="A636" s="458"/>
      <c r="B636" s="435">
        <v>540</v>
      </c>
      <c r="C636" s="436" t="str">
        <v>Рамка однопостовая ATLASDESIGN белый</v>
      </c>
      <c r="D636" s="435" t="str">
        <v>шт</v>
      </c>
      <c r="E636" s="435">
        <v>82</v>
      </c>
      <c r="F636" s="453"/>
      <c r="G636" s="453"/>
      <c r="H636" s="541"/>
      <c r="I636" s="455"/>
      <c r="J636" s="455"/>
      <c r="K636" s="455"/>
      <c r="L636" s="455"/>
      <c r="M636" s="455"/>
      <c r="N636" s="455"/>
      <c r="Q636" s="345">
        <f t="shared" si="11"/>
        <v>82</v>
      </c>
    </row>
    <row r="637" spans="1:17" ht="30" x14ac:dyDescent="0.25">
      <c r="A637" s="458"/>
      <c r="B637" s="435">
        <v>541</v>
      </c>
      <c r="C637" s="436" t="str">
        <v>Монтаж и подключение выключателей скрытой установки</v>
      </c>
      <c r="D637" s="435" t="str">
        <v>шт</v>
      </c>
      <c r="E637" s="435">
        <v>82</v>
      </c>
      <c r="F637" s="453"/>
      <c r="G637" s="453"/>
      <c r="H637" s="541"/>
      <c r="I637" s="455"/>
      <c r="J637" s="455"/>
      <c r="K637" s="455"/>
      <c r="L637" s="455"/>
      <c r="M637" s="455"/>
      <c r="N637" s="455"/>
      <c r="Q637" s="345">
        <f t="shared" si="11"/>
        <v>82</v>
      </c>
    </row>
    <row r="638" spans="1:17" x14ac:dyDescent="0.25">
      <c r="A638" s="458"/>
      <c r="B638" s="435">
        <v>542</v>
      </c>
      <c r="C638" s="436" t="str">
        <v>КРЗ-0,4</v>
      </c>
      <c r="D638" s="435" t="str">
        <v>шт</v>
      </c>
      <c r="E638" s="435">
        <v>15</v>
      </c>
      <c r="F638" s="453"/>
      <c r="G638" s="453"/>
      <c r="H638" s="541"/>
      <c r="I638" s="455"/>
      <c r="J638" s="455"/>
      <c r="K638" s="455"/>
      <c r="L638" s="455"/>
      <c r="M638" s="455"/>
      <c r="N638" s="455"/>
      <c r="Q638" s="345">
        <f t="shared" si="11"/>
        <v>15</v>
      </c>
    </row>
    <row r="639" spans="1:17" x14ac:dyDescent="0.25">
      <c r="A639" s="458"/>
      <c r="B639" s="435">
        <v>543</v>
      </c>
      <c r="C639" s="436" t="str">
        <v>Монтаж и подключение коробки заземления КРЗ</v>
      </c>
      <c r="D639" s="435" t="str">
        <v>шт</v>
      </c>
      <c r="E639" s="435">
        <v>15</v>
      </c>
      <c r="F639" s="453"/>
      <c r="G639" s="453"/>
      <c r="H639" s="541"/>
      <c r="I639" s="455"/>
      <c r="J639" s="455"/>
      <c r="K639" s="455"/>
      <c r="L639" s="455"/>
      <c r="M639" s="455"/>
      <c r="N639" s="455"/>
      <c r="Q639" s="345">
        <f t="shared" si="11"/>
        <v>15</v>
      </c>
    </row>
    <row r="640" spans="1:17" ht="45" x14ac:dyDescent="0.25">
      <c r="A640" s="458"/>
      <c r="B640" s="435">
        <v>544</v>
      </c>
      <c r="C640" s="436" t="str">
        <v>Звонок Зуммер-1-04 (2ТК) двухтональный без кнопки пластик АБС проводной 220В (Зуммер-1-04 (2ТК))</v>
      </c>
      <c r="D640" s="435" t="str">
        <v>шт</v>
      </c>
      <c r="E640" s="435">
        <v>15</v>
      </c>
      <c r="F640" s="453"/>
      <c r="G640" s="453"/>
      <c r="H640" s="541"/>
      <c r="I640" s="455"/>
      <c r="J640" s="455"/>
      <c r="K640" s="455"/>
      <c r="L640" s="455"/>
      <c r="M640" s="455"/>
      <c r="N640" s="455"/>
      <c r="Q640" s="345">
        <f t="shared" si="11"/>
        <v>15</v>
      </c>
    </row>
    <row r="641" spans="1:17" x14ac:dyDescent="0.25">
      <c r="A641" s="458"/>
      <c r="B641" s="435">
        <v>545</v>
      </c>
      <c r="C641" s="436" t="str">
        <v>Беларусь Кнопка для звонков</v>
      </c>
      <c r="D641" s="435" t="str">
        <v>шт</v>
      </c>
      <c r="E641" s="435">
        <v>15</v>
      </c>
      <c r="F641" s="453"/>
      <c r="G641" s="453"/>
      <c r="H641" s="541"/>
      <c r="I641" s="455"/>
      <c r="J641" s="455"/>
      <c r="K641" s="455"/>
      <c r="L641" s="455"/>
      <c r="M641" s="455"/>
      <c r="N641" s="455"/>
      <c r="Q641" s="345">
        <f t="shared" si="11"/>
        <v>15</v>
      </c>
    </row>
    <row r="642" spans="1:17" x14ac:dyDescent="0.25">
      <c r="A642" s="458"/>
      <c r="B642" s="435">
        <v>546</v>
      </c>
      <c r="C642" s="436" t="str">
        <v>Монтаж и подключение звонка</v>
      </c>
      <c r="D642" s="435" t="str">
        <v>шт</v>
      </c>
      <c r="E642" s="435">
        <v>15</v>
      </c>
      <c r="F642" s="453"/>
      <c r="G642" s="453"/>
      <c r="H642" s="541"/>
      <c r="I642" s="455"/>
      <c r="J642" s="455"/>
      <c r="K642" s="455"/>
      <c r="L642" s="455"/>
      <c r="M642" s="455"/>
      <c r="N642" s="455"/>
      <c r="Q642" s="345">
        <f t="shared" si="11"/>
        <v>15</v>
      </c>
    </row>
    <row r="643" spans="1:17" x14ac:dyDescent="0.25">
      <c r="A643" s="458"/>
      <c r="B643" s="435">
        <v>547</v>
      </c>
      <c r="C643" s="436" t="str">
        <v>Монтаж и подключение кнопки звонка</v>
      </c>
      <c r="D643" s="435" t="str">
        <v>шт</v>
      </c>
      <c r="E643" s="435">
        <v>15</v>
      </c>
      <c r="F643" s="453"/>
      <c r="G643" s="453"/>
      <c r="H643" s="541"/>
      <c r="I643" s="455"/>
      <c r="J643" s="455"/>
      <c r="K643" s="455"/>
      <c r="L643" s="455"/>
      <c r="M643" s="455"/>
      <c r="N643" s="455"/>
      <c r="Q643" s="345">
        <f t="shared" si="11"/>
        <v>15</v>
      </c>
    </row>
    <row r="644" spans="1:17" x14ac:dyDescent="0.25">
      <c r="A644" s="458"/>
      <c r="B644" s="435">
        <v>0</v>
      </c>
      <c r="C644" s="436" t="str">
        <v>5.Электромонтажные изделия</v>
      </c>
      <c r="D644" s="435">
        <v>0</v>
      </c>
      <c r="E644" s="435">
        <v>0</v>
      </c>
      <c r="F644" s="453"/>
      <c r="G644" s="453"/>
      <c r="H644" s="541"/>
      <c r="I644" s="455"/>
      <c r="J644" s="455"/>
      <c r="K644" s="455"/>
      <c r="L644" s="455"/>
      <c r="M644" s="455"/>
      <c r="N644" s="455"/>
      <c r="Q644" s="345">
        <f t="shared" si="11"/>
        <v>0</v>
      </c>
    </row>
    <row r="645" spans="1:17" x14ac:dyDescent="0.25">
      <c r="A645" s="458"/>
      <c r="B645" s="435">
        <v>548</v>
      </c>
      <c r="C645" s="436" t="str">
        <v>Скрутка СИЗ-1 2.5-4.5мм желтая</v>
      </c>
      <c r="D645" s="435" t="str">
        <v>шт</v>
      </c>
      <c r="E645" s="435">
        <v>200</v>
      </c>
      <c r="F645" s="453"/>
      <c r="G645" s="453"/>
      <c r="H645" s="541">
        <v>200</v>
      </c>
      <c r="I645" s="455"/>
      <c r="J645" s="455"/>
      <c r="K645" s="455"/>
      <c r="L645" s="455"/>
      <c r="M645" s="455"/>
      <c r="N645" s="455"/>
      <c r="Q645" s="345">
        <f t="shared" si="11"/>
        <v>0</v>
      </c>
    </row>
    <row r="646" spans="1:17" x14ac:dyDescent="0.25">
      <c r="A646" s="458"/>
      <c r="B646" s="435">
        <v>549</v>
      </c>
      <c r="C646" s="436" t="str">
        <v>Скрутка СИЗ-1 4-11мм красная</v>
      </c>
      <c r="D646" s="435" t="str">
        <v>шт</v>
      </c>
      <c r="E646" s="435">
        <v>1000</v>
      </c>
      <c r="F646" s="453"/>
      <c r="G646" s="453"/>
      <c r="H646" s="541">
        <v>1000</v>
      </c>
      <c r="I646" s="455"/>
      <c r="J646" s="455"/>
      <c r="K646" s="455"/>
      <c r="L646" s="455"/>
      <c r="M646" s="455"/>
      <c r="N646" s="455"/>
      <c r="Q646" s="345">
        <f t="shared" si="11"/>
        <v>0</v>
      </c>
    </row>
    <row r="647" spans="1:17" x14ac:dyDescent="0.25">
      <c r="A647" s="458"/>
      <c r="B647" s="435">
        <v>550</v>
      </c>
      <c r="C647" s="436" t="str">
        <v>Бирка кабельная У-134 квадрат 55х55 мм</v>
      </c>
      <c r="D647" s="435" t="str">
        <v>шт</v>
      </c>
      <c r="E647" s="435">
        <v>15</v>
      </c>
      <c r="F647" s="453"/>
      <c r="G647" s="453"/>
      <c r="H647" s="541"/>
      <c r="I647" s="455"/>
      <c r="J647" s="455"/>
      <c r="K647" s="455"/>
      <c r="L647" s="455"/>
      <c r="M647" s="455"/>
      <c r="N647" s="455"/>
      <c r="Q647" s="345">
        <f t="shared" si="11"/>
        <v>15</v>
      </c>
    </row>
    <row r="648" spans="1:17" x14ac:dyDescent="0.25">
      <c r="A648" s="458"/>
      <c r="B648" s="435">
        <v>551</v>
      </c>
      <c r="C648" s="436" t="str">
        <v>Коробка установочная 68мм (С3М2)</v>
      </c>
      <c r="D648" s="435" t="str">
        <v>шт</v>
      </c>
      <c r="E648" s="435">
        <v>32</v>
      </c>
      <c r="F648" s="453"/>
      <c r="G648" s="453"/>
      <c r="H648" s="541"/>
      <c r="I648" s="455"/>
      <c r="J648" s="455"/>
      <c r="K648" s="455"/>
      <c r="L648" s="455"/>
      <c r="M648" s="455"/>
      <c r="N648" s="455"/>
      <c r="Q648" s="345">
        <f t="shared" si="11"/>
        <v>32</v>
      </c>
    </row>
    <row r="649" spans="1:17" ht="30" x14ac:dyDescent="0.25">
      <c r="A649" s="458"/>
      <c r="B649" s="435">
        <v>552</v>
      </c>
      <c r="C649" s="436" t="str">
        <v>Высверливание отверстия в кирпиче и вмазывание установочной коробки</v>
      </c>
      <c r="D649" s="435" t="str">
        <v>шт</v>
      </c>
      <c r="E649" s="435">
        <v>32</v>
      </c>
      <c r="F649" s="453"/>
      <c r="G649" s="453"/>
      <c r="H649" s="541"/>
      <c r="I649" s="455"/>
      <c r="J649" s="455"/>
      <c r="K649" s="455"/>
      <c r="L649" s="455"/>
      <c r="M649" s="455"/>
      <c r="N649" s="455"/>
      <c r="Q649" s="345">
        <f t="shared" si="11"/>
        <v>32</v>
      </c>
    </row>
    <row r="650" spans="1:17" x14ac:dyDescent="0.25">
      <c r="A650" s="458"/>
      <c r="B650" s="435">
        <v>553</v>
      </c>
      <c r="C650" s="436" t="str">
        <v>Крышка КОН-1М-04</v>
      </c>
      <c r="D650" s="435" t="str">
        <v>шт</v>
      </c>
      <c r="E650" s="435">
        <v>186</v>
      </c>
      <c r="F650" s="453"/>
      <c r="G650" s="453"/>
      <c r="H650" s="541">
        <v>186</v>
      </c>
      <c r="I650" s="455"/>
      <c r="J650" s="455"/>
      <c r="K650" s="455"/>
      <c r="L650" s="455"/>
      <c r="M650" s="455"/>
      <c r="N650" s="455"/>
      <c r="Q650" s="345">
        <f t="shared" si="11"/>
        <v>0</v>
      </c>
    </row>
    <row r="651" spans="1:17" x14ac:dyDescent="0.25">
      <c r="A651" s="458"/>
      <c r="B651" s="435">
        <v>554</v>
      </c>
      <c r="C651" s="436" t="str">
        <v>Монтаж крышки КОН-1М-04</v>
      </c>
      <c r="D651" s="435" t="str">
        <v>шт</v>
      </c>
      <c r="E651" s="435">
        <v>186</v>
      </c>
      <c r="F651" s="453"/>
      <c r="G651" s="453"/>
      <c r="H651" s="541">
        <v>186</v>
      </c>
      <c r="I651" s="455"/>
      <c r="J651" s="455"/>
      <c r="K651" s="455"/>
      <c r="L651" s="455"/>
      <c r="M651" s="455"/>
      <c r="N651" s="455"/>
      <c r="Q651" s="345">
        <f t="shared" si="11"/>
        <v>0</v>
      </c>
    </row>
    <row r="652" spans="1:17" x14ac:dyDescent="0.25">
      <c r="A652" s="458"/>
      <c r="B652" s="435">
        <v>555</v>
      </c>
      <c r="C652" s="436" t="str">
        <v>Подрозетник Ф65мм</v>
      </c>
      <c r="D652" s="435" t="str">
        <v>шт</v>
      </c>
      <c r="E652" s="435">
        <v>15</v>
      </c>
      <c r="F652" s="453"/>
      <c r="G652" s="453"/>
      <c r="H652" s="541"/>
      <c r="I652" s="455"/>
      <c r="J652" s="455"/>
      <c r="K652" s="455"/>
      <c r="L652" s="455"/>
      <c r="M652" s="455"/>
      <c r="N652" s="455"/>
      <c r="Q652" s="345">
        <f t="shared" si="11"/>
        <v>15</v>
      </c>
    </row>
    <row r="653" spans="1:17" x14ac:dyDescent="0.25">
      <c r="A653" s="458"/>
      <c r="B653" s="435">
        <v>556</v>
      </c>
      <c r="C653" s="436" t="str">
        <v>Подрозетник Ф100мм</v>
      </c>
      <c r="D653" s="435" t="str">
        <v>шт</v>
      </c>
      <c r="E653" s="435">
        <v>15</v>
      </c>
      <c r="F653" s="453"/>
      <c r="G653" s="453"/>
      <c r="H653" s="541"/>
      <c r="I653" s="455"/>
      <c r="J653" s="455"/>
      <c r="K653" s="455"/>
      <c r="L653" s="455"/>
      <c r="M653" s="455"/>
      <c r="N653" s="455"/>
      <c r="Q653" s="345">
        <f t="shared" si="11"/>
        <v>15</v>
      </c>
    </row>
    <row r="654" spans="1:17" x14ac:dyDescent="0.25">
      <c r="A654" s="458"/>
      <c r="B654" s="435">
        <v>557</v>
      </c>
      <c r="C654" s="436" t="str">
        <v>Монтаж подрозетника</v>
      </c>
      <c r="D654" s="435" t="str">
        <v>шт</v>
      </c>
      <c r="E654" s="435">
        <v>30</v>
      </c>
      <c r="F654" s="453"/>
      <c r="G654" s="453"/>
      <c r="H654" s="541"/>
      <c r="I654" s="455"/>
      <c r="J654" s="455"/>
      <c r="K654" s="455"/>
      <c r="L654" s="455"/>
      <c r="M654" s="455"/>
      <c r="N654" s="455"/>
      <c r="Q654" s="345">
        <f t="shared" si="11"/>
        <v>30</v>
      </c>
    </row>
    <row r="655" spans="1:17" x14ac:dyDescent="0.25">
      <c r="A655" s="458"/>
      <c r="B655" s="435">
        <v>0</v>
      </c>
      <c r="C655" s="436" t="str">
        <v>6. Материалы</v>
      </c>
      <c r="D655" s="435">
        <v>0</v>
      </c>
      <c r="E655" s="435">
        <v>0</v>
      </c>
      <c r="F655" s="453"/>
      <c r="G655" s="453"/>
      <c r="H655" s="541"/>
      <c r="I655" s="455"/>
      <c r="J655" s="455"/>
      <c r="K655" s="455"/>
      <c r="L655" s="455"/>
      <c r="M655" s="455"/>
      <c r="N655" s="455"/>
      <c r="Q655" s="345">
        <f t="shared" si="11"/>
        <v>0</v>
      </c>
    </row>
    <row r="656" spans="1:17" ht="30" x14ac:dyDescent="0.25">
      <c r="A656" s="458"/>
      <c r="B656" s="435">
        <v>558</v>
      </c>
      <c r="C656" s="436" t="str">
        <v>Пена монтажная Roof Complect огнеупорная (890гр)</v>
      </c>
      <c r="D656" s="435" t="str">
        <v>шт</v>
      </c>
      <c r="E656" s="435">
        <v>8</v>
      </c>
      <c r="F656" s="453"/>
      <c r="G656" s="453"/>
      <c r="H656" s="541"/>
      <c r="I656" s="455"/>
      <c r="J656" s="455"/>
      <c r="K656" s="455"/>
      <c r="L656" s="455"/>
      <c r="M656" s="455"/>
      <c r="N656" s="455"/>
      <c r="Q656" s="345">
        <f t="shared" si="11"/>
        <v>8</v>
      </c>
    </row>
    <row r="657" spans="1:17" x14ac:dyDescent="0.25">
      <c r="A657" s="458"/>
      <c r="B657" s="435">
        <v>559</v>
      </c>
      <c r="C657" s="436" t="str">
        <v>Герметик огнезащитный ведро 10кг</v>
      </c>
      <c r="D657" s="435" t="str">
        <v>шт</v>
      </c>
      <c r="E657" s="435">
        <v>1</v>
      </c>
      <c r="F657" s="453"/>
      <c r="G657" s="453"/>
      <c r="H657" s="541"/>
      <c r="I657" s="455"/>
      <c r="J657" s="455"/>
      <c r="K657" s="455"/>
      <c r="L657" s="455"/>
      <c r="M657" s="455"/>
      <c r="N657" s="455"/>
      <c r="Q657" s="345">
        <f t="shared" si="11"/>
        <v>1</v>
      </c>
    </row>
    <row r="658" spans="1:17" x14ac:dyDescent="0.25">
      <c r="A658" s="458"/>
      <c r="B658" s="435">
        <v>0</v>
      </c>
      <c r="C658" s="436" t="str">
        <v>Ось 15-18/И-К (4.БС21М секция №6)</v>
      </c>
      <c r="D658" s="435">
        <v>0</v>
      </c>
      <c r="E658" s="435">
        <v>0</v>
      </c>
      <c r="F658" s="453"/>
      <c r="G658" s="453"/>
      <c r="H658" s="541"/>
      <c r="I658" s="455"/>
      <c r="J658" s="455"/>
      <c r="K658" s="455"/>
      <c r="L658" s="455"/>
      <c r="M658" s="455"/>
      <c r="N658" s="455"/>
      <c r="Q658" s="345">
        <f t="shared" si="11"/>
        <v>0</v>
      </c>
    </row>
    <row r="659" spans="1:17" x14ac:dyDescent="0.25">
      <c r="A659" s="458"/>
      <c r="B659" s="435">
        <v>0</v>
      </c>
      <c r="C659" s="436" t="str">
        <v>1.Низковольтное оборудование</v>
      </c>
      <c r="D659" s="435">
        <v>0</v>
      </c>
      <c r="E659" s="435">
        <v>0</v>
      </c>
      <c r="F659" s="453"/>
      <c r="G659" s="453"/>
      <c r="H659" s="541"/>
      <c r="I659" s="455"/>
      <c r="J659" s="455"/>
      <c r="K659" s="455"/>
      <c r="L659" s="455"/>
      <c r="M659" s="455"/>
      <c r="N659" s="455"/>
      <c r="Q659" s="345">
        <f t="shared" si="11"/>
        <v>0</v>
      </c>
    </row>
    <row r="660" spans="1:17" x14ac:dyDescent="0.25">
      <c r="A660" s="458"/>
      <c r="B660" s="435">
        <v>560</v>
      </c>
      <c r="C660" s="436" t="str">
        <v>ЩК в комплекте</v>
      </c>
      <c r="D660" s="435" t="str">
        <v>шт</v>
      </c>
      <c r="E660" s="435">
        <v>12</v>
      </c>
      <c r="F660" s="453"/>
      <c r="G660" s="453"/>
      <c r="H660" s="541"/>
      <c r="I660" s="455"/>
      <c r="J660" s="455"/>
      <c r="K660" s="455"/>
      <c r="L660" s="455"/>
      <c r="M660" s="455"/>
      <c r="N660" s="455"/>
      <c r="Q660" s="345">
        <f t="shared" si="11"/>
        <v>12</v>
      </c>
    </row>
    <row r="661" spans="1:17" ht="30" x14ac:dyDescent="0.25">
      <c r="A661" s="458"/>
      <c r="B661" s="435">
        <v>561</v>
      </c>
      <c r="C661" s="436" t="str">
        <v>Счетчик электронный, 230В, 5(80)А, 1/2 кл.точности СЕ207 R7 849.2.ОА.QUVLF SPds</v>
      </c>
      <c r="D661" s="435" t="str">
        <v>шт</v>
      </c>
      <c r="E661" s="435">
        <v>12</v>
      </c>
      <c r="F661" s="453"/>
      <c r="G661" s="453"/>
      <c r="H661" s="541"/>
      <c r="I661" s="455"/>
      <c r="J661" s="455"/>
      <c r="K661" s="455"/>
      <c r="L661" s="455"/>
      <c r="M661" s="455"/>
      <c r="N661" s="455"/>
      <c r="Q661" s="345">
        <f t="shared" si="11"/>
        <v>12</v>
      </c>
    </row>
    <row r="662" spans="1:17" x14ac:dyDescent="0.25">
      <c r="A662" s="458"/>
      <c r="B662" s="435">
        <v>562</v>
      </c>
      <c r="C662" s="436" t="str">
        <v>Монтаж и подключение ЩК</v>
      </c>
      <c r="D662" s="435" t="str">
        <v>шт</v>
      </c>
      <c r="E662" s="435">
        <v>12</v>
      </c>
      <c r="F662" s="453"/>
      <c r="G662" s="453"/>
      <c r="H662" s="541"/>
      <c r="I662" s="455"/>
      <c r="J662" s="455"/>
      <c r="K662" s="455"/>
      <c r="L662" s="455"/>
      <c r="M662" s="455"/>
      <c r="N662" s="455"/>
      <c r="Q662" s="345">
        <f t="shared" si="11"/>
        <v>12</v>
      </c>
    </row>
    <row r="663" spans="1:17" x14ac:dyDescent="0.25">
      <c r="A663" s="458"/>
      <c r="B663" s="435">
        <v>563</v>
      </c>
      <c r="C663" s="436" t="str">
        <v>Кабель-канал 60х40 ЭЛЕКОР белый (18м) IEK</v>
      </c>
      <c r="D663" s="435" t="str">
        <v>м</v>
      </c>
      <c r="E663" s="435">
        <v>12</v>
      </c>
      <c r="F663" s="453"/>
      <c r="G663" s="453"/>
      <c r="H663" s="541"/>
      <c r="I663" s="455"/>
      <c r="J663" s="455"/>
      <c r="K663" s="455"/>
      <c r="L663" s="455"/>
      <c r="M663" s="455"/>
      <c r="N663" s="455"/>
      <c r="Q663" s="345">
        <f t="shared" si="11"/>
        <v>12</v>
      </c>
    </row>
    <row r="664" spans="1:17" x14ac:dyDescent="0.25">
      <c r="A664" s="458"/>
      <c r="B664" s="435">
        <v>564</v>
      </c>
      <c r="C664" s="436" t="str">
        <v>Монтаж кабель-канала</v>
      </c>
      <c r="D664" s="435" t="str">
        <v>м</v>
      </c>
      <c r="E664" s="435">
        <v>12</v>
      </c>
      <c r="F664" s="453"/>
      <c r="G664" s="453"/>
      <c r="H664" s="541"/>
      <c r="I664" s="455"/>
      <c r="J664" s="455"/>
      <c r="K664" s="455"/>
      <c r="L664" s="455"/>
      <c r="M664" s="455"/>
      <c r="N664" s="455"/>
      <c r="Q664" s="345">
        <f t="shared" si="11"/>
        <v>12</v>
      </c>
    </row>
    <row r="665" spans="1:17" ht="75" x14ac:dyDescent="0.25">
      <c r="A665" s="458"/>
      <c r="B665" s="435">
        <v>565</v>
      </c>
      <c r="C665" s="436" t="str">
        <v>TITAN 3 Корпус металлический ЩРн-24 (395х310х120) IP31 (шкаф ЩВР комплектуется: Выключатель автоматический трехполюсный 25А C ВА47-29 4.5кА-1шт;Шина N ''ноль'' на DIN-изоляторе Ni ШНИ-6х9-10-Д-С-2шт.)</v>
      </c>
      <c r="D665" s="435" t="str">
        <v>шт</v>
      </c>
      <c r="E665" s="435">
        <v>3</v>
      </c>
      <c r="F665" s="453"/>
      <c r="G665" s="453"/>
      <c r="H665" s="541"/>
      <c r="I665" s="455"/>
      <c r="J665" s="455"/>
      <c r="K665" s="455"/>
      <c r="L665" s="455"/>
      <c r="M665" s="455"/>
      <c r="N665" s="455"/>
      <c r="Q665" s="345">
        <f t="shared" si="11"/>
        <v>3</v>
      </c>
    </row>
    <row r="666" spans="1:17" x14ac:dyDescent="0.25">
      <c r="A666" s="458"/>
      <c r="B666" s="435">
        <v>566</v>
      </c>
      <c r="C666" s="436" t="str">
        <v>Монтаж корпуса щита ЩРВ</v>
      </c>
      <c r="D666" s="435" t="str">
        <v>шт</v>
      </c>
      <c r="E666" s="435">
        <v>3</v>
      </c>
      <c r="F666" s="453"/>
      <c r="G666" s="453"/>
      <c r="H666" s="541"/>
      <c r="I666" s="455"/>
      <c r="J666" s="455"/>
      <c r="K666" s="455"/>
      <c r="L666" s="455"/>
      <c r="M666" s="455"/>
      <c r="N666" s="455"/>
      <c r="Q666" s="345">
        <f t="shared" si="11"/>
        <v>3</v>
      </c>
    </row>
    <row r="667" spans="1:17" x14ac:dyDescent="0.25">
      <c r="A667" s="458"/>
      <c r="B667" s="435">
        <v>567</v>
      </c>
      <c r="C667" s="436" t="str">
        <v>Корпус щита этажного ЩЭ</v>
      </c>
      <c r="D667" s="435" t="str">
        <v>шт</v>
      </c>
      <c r="E667" s="435">
        <v>4</v>
      </c>
      <c r="F667" s="453"/>
      <c r="G667" s="453"/>
      <c r="H667" s="541">
        <v>4</v>
      </c>
      <c r="I667" s="455"/>
      <c r="J667" s="455"/>
      <c r="K667" s="455"/>
      <c r="L667" s="455"/>
      <c r="M667" s="455"/>
      <c r="N667" s="455"/>
      <c r="Q667" s="345">
        <f t="shared" si="11"/>
        <v>0</v>
      </c>
    </row>
    <row r="668" spans="1:17" x14ac:dyDescent="0.25">
      <c r="A668" s="458"/>
      <c r="B668" s="435">
        <v>568</v>
      </c>
      <c r="C668" s="436" t="str">
        <v>Монтаж Корпуса щита этажного</v>
      </c>
      <c r="D668" s="435" t="str">
        <v>шт</v>
      </c>
      <c r="E668" s="435">
        <v>4</v>
      </c>
      <c r="F668" s="453"/>
      <c r="G668" s="453"/>
      <c r="H668" s="541">
        <v>4</v>
      </c>
      <c r="I668" s="455"/>
      <c r="J668" s="455"/>
      <c r="K668" s="455"/>
      <c r="L668" s="455"/>
      <c r="M668" s="455"/>
      <c r="N668" s="455"/>
      <c r="Q668" s="345">
        <f t="shared" si="11"/>
        <v>0</v>
      </c>
    </row>
    <row r="669" spans="1:17" x14ac:dyDescent="0.25">
      <c r="A669" s="458"/>
      <c r="B669" s="435">
        <v>569</v>
      </c>
      <c r="C669" s="436" t="str">
        <v>Панель из листовой стали 330х980</v>
      </c>
      <c r="D669" s="435" t="str">
        <v>шт</v>
      </c>
      <c r="E669" s="435">
        <v>4</v>
      </c>
      <c r="F669" s="453"/>
      <c r="G669" s="453"/>
      <c r="H669" s="541">
        <v>4</v>
      </c>
      <c r="I669" s="455"/>
      <c r="J669" s="455"/>
      <c r="K669" s="455"/>
      <c r="L669" s="455"/>
      <c r="M669" s="455"/>
      <c r="N669" s="455"/>
      <c r="Q669" s="345">
        <f t="shared" si="11"/>
        <v>0</v>
      </c>
    </row>
    <row r="670" spans="1:17" x14ac:dyDescent="0.25">
      <c r="A670" s="458"/>
      <c r="B670" s="435">
        <v>570</v>
      </c>
      <c r="C670" s="436" t="str">
        <v>Монтаж панели</v>
      </c>
      <c r="D670" s="435" t="str">
        <v>шт</v>
      </c>
      <c r="E670" s="435">
        <v>4</v>
      </c>
      <c r="F670" s="453"/>
      <c r="G670" s="453"/>
      <c r="H670" s="541">
        <v>4</v>
      </c>
      <c r="I670" s="455"/>
      <c r="J670" s="455"/>
      <c r="K670" s="455"/>
      <c r="L670" s="455"/>
      <c r="M670" s="455"/>
      <c r="N670" s="455"/>
      <c r="Q670" s="345">
        <f t="shared" si="11"/>
        <v>0</v>
      </c>
    </row>
    <row r="671" spans="1:17" x14ac:dyDescent="0.25">
      <c r="A671" s="458"/>
      <c r="B671" s="435">
        <v>0</v>
      </c>
      <c r="C671" s="436" t="str">
        <v>Щит этажный на 4 квартиры состоит (на 3 ЩЭ):</v>
      </c>
      <c r="D671" s="435">
        <v>0</v>
      </c>
      <c r="E671" s="435">
        <v>0</v>
      </c>
      <c r="F671" s="453"/>
      <c r="G671" s="453"/>
      <c r="H671" s="541"/>
      <c r="I671" s="455"/>
      <c r="J671" s="455"/>
      <c r="K671" s="455"/>
      <c r="L671" s="455"/>
      <c r="M671" s="455"/>
      <c r="N671" s="455"/>
      <c r="Q671" s="345">
        <f t="shared" si="11"/>
        <v>0</v>
      </c>
    </row>
    <row r="672" spans="1:17" ht="30" x14ac:dyDescent="0.25">
      <c r="A672" s="458"/>
      <c r="B672" s="435">
        <v>571</v>
      </c>
      <c r="C672" s="436" t="str">
        <v>Выключатель автоматический двухполюсный 50А С ВА47-29 4.5кА (MVA20-2-050-C)</v>
      </c>
      <c r="D672" s="435" t="str">
        <v>шт</v>
      </c>
      <c r="E672" s="435">
        <v>12</v>
      </c>
      <c r="F672" s="453"/>
      <c r="G672" s="453"/>
      <c r="H672" s="541"/>
      <c r="I672" s="455"/>
      <c r="J672" s="455"/>
      <c r="K672" s="455"/>
      <c r="L672" s="455"/>
      <c r="M672" s="455"/>
      <c r="N672" s="455"/>
      <c r="Q672" s="345">
        <f t="shared" si="11"/>
        <v>12</v>
      </c>
    </row>
    <row r="673" spans="1:17" ht="30" x14ac:dyDescent="0.25">
      <c r="A673" s="458"/>
      <c r="B673" s="435">
        <v>572</v>
      </c>
      <c r="C673" s="436" t="str">
        <v>Сжим ответвительный У-859 м50-70/о4-35 (У-859МУ3)</v>
      </c>
      <c r="D673" s="435" t="str">
        <v>шт</v>
      </c>
      <c r="E673" s="435">
        <v>15</v>
      </c>
      <c r="F673" s="453"/>
      <c r="G673" s="453"/>
      <c r="H673" s="541"/>
      <c r="I673" s="455"/>
      <c r="J673" s="455"/>
      <c r="K673" s="455"/>
      <c r="L673" s="455"/>
      <c r="M673" s="455"/>
      <c r="N673" s="455"/>
      <c r="Q673" s="345">
        <f t="shared" si="11"/>
        <v>15</v>
      </c>
    </row>
    <row r="674" spans="1:17" ht="30" x14ac:dyDescent="0.25">
      <c r="A674" s="458"/>
      <c r="B674" s="435">
        <v>573</v>
      </c>
      <c r="C674" s="436" t="str">
        <v>Розетка на DIN-рейку с заземлением контактов РАр 10-3-ОП</v>
      </c>
      <c r="D674" s="435" t="str">
        <v>шт</v>
      </c>
      <c r="E674" s="435">
        <v>4</v>
      </c>
      <c r="F674" s="453"/>
      <c r="G674" s="453"/>
      <c r="H674" s="541"/>
      <c r="I674" s="455"/>
      <c r="J674" s="455"/>
      <c r="K674" s="455"/>
      <c r="L674" s="455"/>
      <c r="M674" s="455"/>
      <c r="N674" s="455"/>
      <c r="Q674" s="345">
        <f t="shared" si="11"/>
        <v>4</v>
      </c>
    </row>
    <row r="675" spans="1:17" x14ac:dyDescent="0.25">
      <c r="A675" s="458"/>
      <c r="B675" s="435">
        <v>574</v>
      </c>
      <c r="C675" s="436" t="str">
        <v>Расключение щита этажного ЩЭ</v>
      </c>
      <c r="D675" s="435" t="str">
        <v>шт</v>
      </c>
      <c r="E675" s="435">
        <v>3</v>
      </c>
      <c r="F675" s="453"/>
      <c r="G675" s="453"/>
      <c r="H675" s="541"/>
      <c r="I675" s="455"/>
      <c r="J675" s="455"/>
      <c r="K675" s="455"/>
      <c r="L675" s="455"/>
      <c r="M675" s="455"/>
      <c r="N675" s="455"/>
      <c r="Q675" s="345">
        <f t="shared" ref="Q675:Q738" si="12">IFERROR(IF(SUM(F675:N675)&gt;E675,"Превышение",E675-SUM(F675:N675)),"-")</f>
        <v>3</v>
      </c>
    </row>
    <row r="676" spans="1:17" x14ac:dyDescent="0.25">
      <c r="A676" s="458"/>
      <c r="B676" s="435">
        <v>0</v>
      </c>
      <c r="C676" s="436" t="str">
        <v>2.Светотехническая продукция</v>
      </c>
      <c r="D676" s="435">
        <v>0</v>
      </c>
      <c r="E676" s="435">
        <v>0</v>
      </c>
      <c r="F676" s="453"/>
      <c r="G676" s="453"/>
      <c r="H676" s="541"/>
      <c r="I676" s="455"/>
      <c r="J676" s="455"/>
      <c r="K676" s="455"/>
      <c r="L676" s="455"/>
      <c r="M676" s="455"/>
      <c r="N676" s="455"/>
      <c r="Q676" s="345">
        <f t="shared" si="12"/>
        <v>0</v>
      </c>
    </row>
    <row r="677" spans="1:17" x14ac:dyDescent="0.25">
      <c r="A677" s="458"/>
      <c r="B677" s="435">
        <v>575</v>
      </c>
      <c r="C677" s="436" t="str">
        <v>Патрон подвесной Е27 пластик белый</v>
      </c>
      <c r="D677" s="435" t="str">
        <v>шт</v>
      </c>
      <c r="E677" s="435">
        <v>62</v>
      </c>
      <c r="F677" s="453"/>
      <c r="G677" s="453"/>
      <c r="H677" s="541"/>
      <c r="I677" s="455"/>
      <c r="J677" s="455"/>
      <c r="K677" s="455"/>
      <c r="L677" s="455"/>
      <c r="M677" s="455"/>
      <c r="N677" s="455"/>
      <c r="Q677" s="345">
        <f t="shared" si="12"/>
        <v>62</v>
      </c>
    </row>
    <row r="678" spans="1:17" x14ac:dyDescent="0.25">
      <c r="A678" s="458"/>
      <c r="B678" s="435">
        <v>576</v>
      </c>
      <c r="C678" s="436" t="str">
        <v>Подключение подвесного патрона</v>
      </c>
      <c r="D678" s="435" t="str">
        <v>шт</v>
      </c>
      <c r="E678" s="435">
        <v>62</v>
      </c>
      <c r="F678" s="453"/>
      <c r="G678" s="453"/>
      <c r="H678" s="541"/>
      <c r="I678" s="455"/>
      <c r="J678" s="455"/>
      <c r="K678" s="455"/>
      <c r="L678" s="455"/>
      <c r="M678" s="455"/>
      <c r="N678" s="455"/>
      <c r="Q678" s="345">
        <f t="shared" si="12"/>
        <v>62</v>
      </c>
    </row>
    <row r="679" spans="1:17" x14ac:dyDescent="0.25">
      <c r="A679" s="458"/>
      <c r="B679" s="435">
        <v>577</v>
      </c>
      <c r="C679" s="436" t="str">
        <v>Лампа светодиодная LED 11вт E27 белый ECO</v>
      </c>
      <c r="D679" s="435" t="str">
        <v>шт</v>
      </c>
      <c r="E679" s="435">
        <v>62</v>
      </c>
      <c r="F679" s="453"/>
      <c r="G679" s="453"/>
      <c r="H679" s="541"/>
      <c r="I679" s="455"/>
      <c r="J679" s="455"/>
      <c r="K679" s="455"/>
      <c r="L679" s="455"/>
      <c r="M679" s="455"/>
      <c r="N679" s="455"/>
      <c r="Q679" s="345">
        <f t="shared" si="12"/>
        <v>62</v>
      </c>
    </row>
    <row r="680" spans="1:17" ht="45" x14ac:dyDescent="0.25">
      <c r="A680" s="458"/>
      <c r="B680" s="435">
        <v>578</v>
      </c>
      <c r="C680" s="436" t="str">
        <v>358882 STREET NT22 396 черный Светильник ландшафтный светодиодный IP54 LED 4000К 18W 220V OPAL пластиковый корпус</v>
      </c>
      <c r="D680" s="435" t="str">
        <v>шт</v>
      </c>
      <c r="E680" s="435">
        <v>12</v>
      </c>
      <c r="F680" s="453"/>
      <c r="G680" s="453"/>
      <c r="H680" s="541"/>
      <c r="I680" s="455"/>
      <c r="J680" s="455"/>
      <c r="K680" s="455"/>
      <c r="L680" s="455"/>
      <c r="M680" s="455"/>
      <c r="N680" s="455"/>
      <c r="Q680" s="345">
        <f t="shared" si="12"/>
        <v>12</v>
      </c>
    </row>
    <row r="681" spans="1:17" x14ac:dyDescent="0.25">
      <c r="A681" s="458"/>
      <c r="B681" s="435">
        <v>579</v>
      </c>
      <c r="C681" s="436" t="str">
        <v>Монтаж и подключение накладного светильника</v>
      </c>
      <c r="D681" s="435" t="str">
        <v>шт</v>
      </c>
      <c r="E681" s="435">
        <v>12</v>
      </c>
      <c r="F681" s="453"/>
      <c r="G681" s="453"/>
      <c r="H681" s="541"/>
      <c r="I681" s="455"/>
      <c r="J681" s="455"/>
      <c r="K681" s="455"/>
      <c r="L681" s="455"/>
      <c r="M681" s="455"/>
      <c r="N681" s="455"/>
      <c r="Q681" s="345">
        <f t="shared" si="12"/>
        <v>12</v>
      </c>
    </row>
    <row r="682" spans="1:17" x14ac:dyDescent="0.25">
      <c r="A682" s="458"/>
      <c r="B682" s="435">
        <v>580</v>
      </c>
      <c r="C682" s="436" t="str">
        <v>БРА Kink light мелисса 08438-2, 19(21)</v>
      </c>
      <c r="D682" s="435" t="str">
        <v>шт</v>
      </c>
      <c r="E682" s="435">
        <v>4</v>
      </c>
      <c r="F682" s="453"/>
      <c r="G682" s="453"/>
      <c r="H682" s="541"/>
      <c r="I682" s="455"/>
      <c r="J682" s="455"/>
      <c r="K682" s="455"/>
      <c r="L682" s="455"/>
      <c r="M682" s="455"/>
      <c r="N682" s="455"/>
      <c r="Q682" s="345">
        <f t="shared" si="12"/>
        <v>4</v>
      </c>
    </row>
    <row r="683" spans="1:17" x14ac:dyDescent="0.25">
      <c r="A683" s="458"/>
      <c r="B683" s="435">
        <v>581</v>
      </c>
      <c r="C683" s="436" t="str">
        <v>Бра настенная</v>
      </c>
      <c r="D683" s="435" t="str">
        <v>шт</v>
      </c>
      <c r="E683" s="435">
        <v>4</v>
      </c>
      <c r="F683" s="453"/>
      <c r="G683" s="453"/>
      <c r="H683" s="541"/>
      <c r="I683" s="455"/>
      <c r="J683" s="455"/>
      <c r="K683" s="455"/>
      <c r="L683" s="455"/>
      <c r="M683" s="455"/>
      <c r="N683" s="455"/>
      <c r="Q683" s="345">
        <f t="shared" si="12"/>
        <v>4</v>
      </c>
    </row>
    <row r="684" spans="1:17" ht="30" x14ac:dyDescent="0.25">
      <c r="A684" s="458"/>
      <c r="B684" s="435">
        <v>582</v>
      </c>
      <c r="C684" s="436" t="str">
        <v>Светильник светодиодный SPO-950-3-40K-018 18Вт 4000К 1890Лм IP40 595х180х40 матовый</v>
      </c>
      <c r="D684" s="435" t="str">
        <v>шт</v>
      </c>
      <c r="E684" s="435">
        <v>36</v>
      </c>
      <c r="F684" s="453"/>
      <c r="G684" s="453"/>
      <c r="H684" s="541"/>
      <c r="I684" s="455"/>
      <c r="J684" s="455"/>
      <c r="K684" s="455"/>
      <c r="L684" s="455"/>
      <c r="M684" s="455"/>
      <c r="N684" s="455"/>
      <c r="Q684" s="345">
        <f t="shared" si="12"/>
        <v>36</v>
      </c>
    </row>
    <row r="685" spans="1:17" x14ac:dyDescent="0.25">
      <c r="A685" s="458"/>
      <c r="B685" s="435">
        <v>583</v>
      </c>
      <c r="C685" s="436" t="str">
        <v>Монтаж и подключение светильника в армстронг</v>
      </c>
      <c r="D685" s="435" t="str">
        <v>шт</v>
      </c>
      <c r="E685" s="435">
        <v>36</v>
      </c>
      <c r="F685" s="453"/>
      <c r="G685" s="453"/>
      <c r="H685" s="541"/>
      <c r="I685" s="455"/>
      <c r="J685" s="455"/>
      <c r="K685" s="455"/>
      <c r="L685" s="455"/>
      <c r="M685" s="455"/>
      <c r="N685" s="455"/>
      <c r="Q685" s="345">
        <f t="shared" si="12"/>
        <v>36</v>
      </c>
    </row>
    <row r="686" spans="1:17" ht="30" x14ac:dyDescent="0.25">
      <c r="A686" s="458"/>
      <c r="B686" s="435">
        <v>584</v>
      </c>
      <c r="C686" s="436" t="str">
        <v>Датчик движения ИК встраиваемый 1200w 360 гр. 6м IP20 белый (SEN86 бел.)</v>
      </c>
      <c r="D686" s="435" t="str">
        <v>шт</v>
      </c>
      <c r="E686" s="435">
        <v>14</v>
      </c>
      <c r="F686" s="453"/>
      <c r="G686" s="453"/>
      <c r="H686" s="541"/>
      <c r="I686" s="455"/>
      <c r="J686" s="455"/>
      <c r="K686" s="455"/>
      <c r="L686" s="455"/>
      <c r="M686" s="455"/>
      <c r="N686" s="455"/>
      <c r="Q686" s="345">
        <f t="shared" si="12"/>
        <v>14</v>
      </c>
    </row>
    <row r="687" spans="1:17" x14ac:dyDescent="0.25">
      <c r="A687" s="458"/>
      <c r="B687" s="435">
        <v>585</v>
      </c>
      <c r="C687" s="436" t="str">
        <v xml:space="preserve">Монтаж и подключение датчика движения </v>
      </c>
      <c r="D687" s="435" t="str">
        <v>шт</v>
      </c>
      <c r="E687" s="435">
        <v>14</v>
      </c>
      <c r="F687" s="453"/>
      <c r="G687" s="453"/>
      <c r="H687" s="541"/>
      <c r="I687" s="455"/>
      <c r="J687" s="455"/>
      <c r="K687" s="455"/>
      <c r="L687" s="455"/>
      <c r="M687" s="455"/>
      <c r="N687" s="455"/>
      <c r="Q687" s="345">
        <f t="shared" si="12"/>
        <v>14</v>
      </c>
    </row>
    <row r="688" spans="1:17" ht="30" x14ac:dyDescent="0.25">
      <c r="A688" s="458"/>
      <c r="B688" s="435">
        <v>586</v>
      </c>
      <c r="C688" s="436" t="str">
        <v>Коробка распределительная 85х85х40мм для наружного монтажа IP55</v>
      </c>
      <c r="D688" s="435" t="str">
        <v>шт</v>
      </c>
      <c r="E688" s="435">
        <v>36</v>
      </c>
      <c r="F688" s="453"/>
      <c r="G688" s="453"/>
      <c r="H688" s="541"/>
      <c r="I688" s="455"/>
      <c r="J688" s="455"/>
      <c r="K688" s="455"/>
      <c r="L688" s="455"/>
      <c r="M688" s="455"/>
      <c r="N688" s="455"/>
      <c r="Q688" s="345">
        <f t="shared" si="12"/>
        <v>36</v>
      </c>
    </row>
    <row r="689" spans="1:17" ht="30" x14ac:dyDescent="0.25">
      <c r="A689" s="458"/>
      <c r="B689" s="435">
        <v>587</v>
      </c>
      <c r="C689" s="436" t="str">
        <v>Монтаж и подключение распределительных коробок</v>
      </c>
      <c r="D689" s="435" t="str">
        <v>шт</v>
      </c>
      <c r="E689" s="435">
        <v>36</v>
      </c>
      <c r="F689" s="453"/>
      <c r="G689" s="453"/>
      <c r="H689" s="541"/>
      <c r="I689" s="455"/>
      <c r="J689" s="455"/>
      <c r="K689" s="455"/>
      <c r="L689" s="455"/>
      <c r="M689" s="455"/>
      <c r="N689" s="455"/>
      <c r="Q689" s="345">
        <f t="shared" si="12"/>
        <v>36</v>
      </c>
    </row>
    <row r="690" spans="1:17" x14ac:dyDescent="0.25">
      <c r="A690" s="458"/>
      <c r="B690" s="435">
        <v>0</v>
      </c>
      <c r="C690" s="436" t="str">
        <v>Декоративная подсветка картины</v>
      </c>
      <c r="D690" s="435">
        <v>0</v>
      </c>
      <c r="E690" s="435">
        <v>0</v>
      </c>
      <c r="F690" s="453"/>
      <c r="G690" s="453"/>
      <c r="H690" s="541"/>
      <c r="I690" s="455"/>
      <c r="J690" s="455"/>
      <c r="K690" s="455"/>
      <c r="L690" s="455"/>
      <c r="M690" s="455"/>
      <c r="N690" s="455"/>
      <c r="Q690" s="345">
        <f t="shared" si="12"/>
        <v>0</v>
      </c>
    </row>
    <row r="691" spans="1:17" ht="30" x14ac:dyDescent="0.25">
      <c r="A691" s="458"/>
      <c r="B691" s="435">
        <v>588</v>
      </c>
      <c r="C691" s="436" t="str">
        <v>Профиль SL-SLIM-H13M-F25-3000 ANOD ( Алюминий)</v>
      </c>
      <c r="D691" s="435" t="str">
        <v>м</v>
      </c>
      <c r="E691" s="435">
        <v>12</v>
      </c>
      <c r="F691" s="453"/>
      <c r="G691" s="453"/>
      <c r="H691" s="541"/>
      <c r="I691" s="455"/>
      <c r="J691" s="455"/>
      <c r="K691" s="455"/>
      <c r="L691" s="455"/>
      <c r="M691" s="455"/>
      <c r="N691" s="455"/>
      <c r="Q691" s="345">
        <f t="shared" si="12"/>
        <v>12</v>
      </c>
    </row>
    <row r="692" spans="1:17" x14ac:dyDescent="0.25">
      <c r="A692" s="458"/>
      <c r="B692" s="435">
        <v>589</v>
      </c>
      <c r="C692" s="436" t="str">
        <v>Монтаж профиля</v>
      </c>
      <c r="D692" s="435" t="str">
        <v>м</v>
      </c>
      <c r="E692" s="435">
        <v>12</v>
      </c>
      <c r="F692" s="453"/>
      <c r="G692" s="453"/>
      <c r="H692" s="541"/>
      <c r="I692" s="455"/>
      <c r="J692" s="455"/>
      <c r="K692" s="455"/>
      <c r="L692" s="455"/>
      <c r="M692" s="455"/>
      <c r="N692" s="455"/>
      <c r="Q692" s="345">
        <f t="shared" si="12"/>
        <v>12</v>
      </c>
    </row>
    <row r="693" spans="1:17" ht="30" x14ac:dyDescent="0.25">
      <c r="A693" s="458"/>
      <c r="B693" s="435">
        <v>590</v>
      </c>
      <c r="C693" s="436" t="str">
        <v>Лента светодиодная 9,6 Вт/м 12В IP20 4000K 120LED/м RT/RTW-A120-8-11mm SMD 2835 5 м</v>
      </c>
      <c r="D693" s="435" t="str">
        <v>шт</v>
      </c>
      <c r="E693" s="435">
        <v>4</v>
      </c>
      <c r="F693" s="453"/>
      <c r="G693" s="453"/>
      <c r="H693" s="541"/>
      <c r="I693" s="455"/>
      <c r="J693" s="455"/>
      <c r="K693" s="455"/>
      <c r="L693" s="455"/>
      <c r="M693" s="455"/>
      <c r="N693" s="455"/>
      <c r="Q693" s="345">
        <f t="shared" si="12"/>
        <v>4</v>
      </c>
    </row>
    <row r="694" spans="1:17" x14ac:dyDescent="0.25">
      <c r="A694" s="458"/>
      <c r="B694" s="435">
        <v>591</v>
      </c>
      <c r="C694" s="436" t="str">
        <v>Монтаж и подключение ленты</v>
      </c>
      <c r="D694" s="435" t="str">
        <v>м</v>
      </c>
      <c r="E694" s="435">
        <v>12</v>
      </c>
      <c r="F694" s="453"/>
      <c r="G694" s="453"/>
      <c r="H694" s="541"/>
      <c r="I694" s="455"/>
      <c r="J694" s="455"/>
      <c r="K694" s="455"/>
      <c r="L694" s="455"/>
      <c r="M694" s="455"/>
      <c r="N694" s="455"/>
      <c r="Q694" s="345">
        <f t="shared" si="12"/>
        <v>12</v>
      </c>
    </row>
    <row r="695" spans="1:17" ht="30" x14ac:dyDescent="0.25">
      <c r="A695" s="458"/>
      <c r="B695" s="435">
        <v>592</v>
      </c>
      <c r="C695" s="436" t="str">
        <v>Блок питания ARS-150-12 (12V, 12.5A, 150W) (ARL, IP20 Сетка, 2 года)</v>
      </c>
      <c r="D695" s="435" t="str">
        <v>шт</v>
      </c>
      <c r="E695" s="435">
        <v>2</v>
      </c>
      <c r="F695" s="453"/>
      <c r="G695" s="453"/>
      <c r="H695" s="541"/>
      <c r="I695" s="455"/>
      <c r="J695" s="455"/>
      <c r="K695" s="455"/>
      <c r="L695" s="455"/>
      <c r="M695" s="455"/>
      <c r="N695" s="455"/>
      <c r="Q695" s="345">
        <f t="shared" si="12"/>
        <v>2</v>
      </c>
    </row>
    <row r="696" spans="1:17" x14ac:dyDescent="0.25">
      <c r="A696" s="458"/>
      <c r="B696" s="435">
        <v>593</v>
      </c>
      <c r="C696" s="436" t="str">
        <v>Монтаж и подключение блоков питания</v>
      </c>
      <c r="D696" s="435" t="str">
        <v>шт</v>
      </c>
      <c r="E696" s="435">
        <v>2</v>
      </c>
      <c r="F696" s="453"/>
      <c r="G696" s="453"/>
      <c r="H696" s="541"/>
      <c r="I696" s="455"/>
      <c r="J696" s="455"/>
      <c r="K696" s="455"/>
      <c r="L696" s="455"/>
      <c r="M696" s="455"/>
      <c r="N696" s="455"/>
      <c r="Q696" s="345">
        <f t="shared" si="12"/>
        <v>2</v>
      </c>
    </row>
    <row r="697" spans="1:17" x14ac:dyDescent="0.25">
      <c r="A697" s="458"/>
      <c r="B697" s="435">
        <v>0</v>
      </c>
      <c r="C697" s="436" t="str">
        <v>Декоративная подсветка зеркала</v>
      </c>
      <c r="D697" s="435">
        <v>0</v>
      </c>
      <c r="E697" s="435">
        <v>0</v>
      </c>
      <c r="F697" s="453"/>
      <c r="G697" s="453"/>
      <c r="H697" s="541"/>
      <c r="I697" s="455"/>
      <c r="J697" s="455"/>
      <c r="K697" s="455"/>
      <c r="L697" s="455"/>
      <c r="M697" s="455"/>
      <c r="N697" s="455"/>
      <c r="Q697" s="345">
        <f t="shared" si="12"/>
        <v>0</v>
      </c>
    </row>
    <row r="698" spans="1:17" ht="30" x14ac:dyDescent="0.25">
      <c r="A698" s="458"/>
      <c r="B698" s="435">
        <v>594</v>
      </c>
      <c r="C698" s="436" t="str">
        <v>Профиль SL-SLIM-H13M-F25-3000 ANOD ( Алюминий)</v>
      </c>
      <c r="D698" s="435" t="str">
        <v>м</v>
      </c>
      <c r="E698" s="435">
        <v>12</v>
      </c>
      <c r="F698" s="453"/>
      <c r="G698" s="453"/>
      <c r="H698" s="541"/>
      <c r="I698" s="455"/>
      <c r="J698" s="455"/>
      <c r="K698" s="455"/>
      <c r="L698" s="455"/>
      <c r="M698" s="455"/>
      <c r="N698" s="455"/>
      <c r="Q698" s="345">
        <f t="shared" si="12"/>
        <v>12</v>
      </c>
    </row>
    <row r="699" spans="1:17" x14ac:dyDescent="0.25">
      <c r="A699" s="458"/>
      <c r="B699" s="435">
        <v>595</v>
      </c>
      <c r="C699" s="436" t="str">
        <v>Монтаж профиля</v>
      </c>
      <c r="D699" s="435" t="str">
        <v>м</v>
      </c>
      <c r="E699" s="435">
        <v>12</v>
      </c>
      <c r="F699" s="453"/>
      <c r="G699" s="453"/>
      <c r="H699" s="541"/>
      <c r="I699" s="455"/>
      <c r="J699" s="455"/>
      <c r="K699" s="455"/>
      <c r="L699" s="455"/>
      <c r="M699" s="455"/>
      <c r="N699" s="455"/>
      <c r="Q699" s="345">
        <f t="shared" si="12"/>
        <v>12</v>
      </c>
    </row>
    <row r="700" spans="1:17" ht="30" x14ac:dyDescent="0.25">
      <c r="A700" s="458"/>
      <c r="B700" s="435">
        <v>596</v>
      </c>
      <c r="C700" s="436" t="str">
        <v>Лента светодиодная 9,6 Вт/м 12В IP20 4000K 120LED/м RT/RTW-A120-8-11mm SMD 2835 5 м</v>
      </c>
      <c r="D700" s="435" t="str">
        <v>шт</v>
      </c>
      <c r="E700" s="435">
        <v>4</v>
      </c>
      <c r="F700" s="453"/>
      <c r="G700" s="453"/>
      <c r="H700" s="541"/>
      <c r="I700" s="455"/>
      <c r="J700" s="455"/>
      <c r="K700" s="455"/>
      <c r="L700" s="455"/>
      <c r="M700" s="455"/>
      <c r="N700" s="455"/>
      <c r="Q700" s="345">
        <f t="shared" si="12"/>
        <v>4</v>
      </c>
    </row>
    <row r="701" spans="1:17" x14ac:dyDescent="0.25">
      <c r="A701" s="458"/>
      <c r="B701" s="435">
        <v>597</v>
      </c>
      <c r="C701" s="436" t="str">
        <v>Монтаж и подключение ленты</v>
      </c>
      <c r="D701" s="435" t="str">
        <v>м</v>
      </c>
      <c r="E701" s="435">
        <v>12</v>
      </c>
      <c r="F701" s="453"/>
      <c r="G701" s="453"/>
      <c r="H701" s="541"/>
      <c r="I701" s="455"/>
      <c r="J701" s="455"/>
      <c r="K701" s="455"/>
      <c r="L701" s="455"/>
      <c r="M701" s="455"/>
      <c r="N701" s="455"/>
      <c r="Q701" s="345">
        <f t="shared" si="12"/>
        <v>12</v>
      </c>
    </row>
    <row r="702" spans="1:17" ht="30" x14ac:dyDescent="0.25">
      <c r="A702" s="458"/>
      <c r="B702" s="435">
        <v>598</v>
      </c>
      <c r="C702" s="436" t="str">
        <v>Блок питания ARS-150-12 (12V, 12.5A, 150W) (ARL, IP20 Сетка, 2 года)</v>
      </c>
      <c r="D702" s="435" t="str">
        <v>шт</v>
      </c>
      <c r="E702" s="435">
        <v>2</v>
      </c>
      <c r="F702" s="453"/>
      <c r="G702" s="453"/>
      <c r="H702" s="541"/>
      <c r="I702" s="455"/>
      <c r="J702" s="455"/>
      <c r="K702" s="455"/>
      <c r="L702" s="455"/>
      <c r="M702" s="455"/>
      <c r="N702" s="455"/>
      <c r="Q702" s="345">
        <f t="shared" si="12"/>
        <v>2</v>
      </c>
    </row>
    <row r="703" spans="1:17" x14ac:dyDescent="0.25">
      <c r="A703" s="458"/>
      <c r="B703" s="435">
        <v>599</v>
      </c>
      <c r="C703" s="436" t="str">
        <v>Монтаж и подключение блоков питания</v>
      </c>
      <c r="D703" s="435" t="str">
        <v>шт</v>
      </c>
      <c r="E703" s="435">
        <v>2</v>
      </c>
      <c r="F703" s="453"/>
      <c r="G703" s="453"/>
      <c r="H703" s="541"/>
      <c r="I703" s="455"/>
      <c r="J703" s="455"/>
      <c r="K703" s="455"/>
      <c r="L703" s="455"/>
      <c r="M703" s="455"/>
      <c r="N703" s="455"/>
      <c r="Q703" s="345">
        <f t="shared" si="12"/>
        <v>2</v>
      </c>
    </row>
    <row r="704" spans="1:17" x14ac:dyDescent="0.25">
      <c r="A704" s="458"/>
      <c r="B704" s="435">
        <v>0</v>
      </c>
      <c r="C704" s="436" t="str">
        <v>3.Кабельные изделия</v>
      </c>
      <c r="D704" s="435">
        <v>0</v>
      </c>
      <c r="E704" s="435">
        <v>0</v>
      </c>
      <c r="F704" s="453"/>
      <c r="G704" s="453"/>
      <c r="H704" s="541"/>
      <c r="I704" s="455"/>
      <c r="J704" s="455"/>
      <c r="K704" s="455"/>
      <c r="L704" s="455"/>
      <c r="M704" s="455"/>
      <c r="N704" s="455"/>
      <c r="Q704" s="345">
        <f t="shared" si="12"/>
        <v>0</v>
      </c>
    </row>
    <row r="705" spans="1:17" ht="30" x14ac:dyDescent="0.25">
      <c r="A705" s="458"/>
      <c r="B705" s="435">
        <v>600</v>
      </c>
      <c r="C705" s="436" t="str">
        <v>Кабель силовой ВВГ-Пнг(А) 3x1,5 ок(N, PE)-0.66 (100м)</v>
      </c>
      <c r="D705" s="435" t="str">
        <v>м</v>
      </c>
      <c r="E705" s="435">
        <v>502</v>
      </c>
      <c r="F705" s="453"/>
      <c r="G705" s="453"/>
      <c r="H705" s="541">
        <v>502</v>
      </c>
      <c r="I705" s="455"/>
      <c r="J705" s="455"/>
      <c r="K705" s="455"/>
      <c r="L705" s="455"/>
      <c r="M705" s="455"/>
      <c r="N705" s="455"/>
      <c r="Q705" s="345">
        <f t="shared" si="12"/>
        <v>0</v>
      </c>
    </row>
    <row r="706" spans="1:17" ht="30" x14ac:dyDescent="0.25">
      <c r="A706" s="458"/>
      <c r="B706" s="435">
        <v>601</v>
      </c>
      <c r="C706" s="436" t="str">
        <v>Кабель силовой ВВГ-Пнг(А)-LS 3x2,5 ок(N, PE)-0.66 (100м)</v>
      </c>
      <c r="D706" s="435" t="str">
        <v>м</v>
      </c>
      <c r="E706" s="435">
        <v>949</v>
      </c>
      <c r="F706" s="453"/>
      <c r="G706" s="453"/>
      <c r="H706" s="541">
        <v>949</v>
      </c>
      <c r="I706" s="455"/>
      <c r="J706" s="455"/>
      <c r="K706" s="455"/>
      <c r="L706" s="455"/>
      <c r="M706" s="455"/>
      <c r="N706" s="455"/>
      <c r="Q706" s="345">
        <f t="shared" si="12"/>
        <v>0</v>
      </c>
    </row>
    <row r="707" spans="1:17" ht="30" x14ac:dyDescent="0.25">
      <c r="A707" s="458"/>
      <c r="B707" s="435">
        <v>602</v>
      </c>
      <c r="C707" s="436" t="str">
        <v>Монтаж кабеля по кирпичной кладке и затягивание в трубы до 30мм2</v>
      </c>
      <c r="D707" s="435" t="str">
        <v>м</v>
      </c>
      <c r="E707" s="435">
        <v>1451</v>
      </c>
      <c r="F707" s="453"/>
      <c r="G707" s="453"/>
      <c r="H707" s="541">
        <v>1451</v>
      </c>
      <c r="I707" s="455"/>
      <c r="J707" s="455"/>
      <c r="K707" s="455"/>
      <c r="L707" s="455"/>
      <c r="M707" s="455"/>
      <c r="N707" s="455"/>
      <c r="Q707" s="345">
        <f t="shared" si="12"/>
        <v>0</v>
      </c>
    </row>
    <row r="708" spans="1:17" x14ac:dyDescent="0.25">
      <c r="A708" s="458"/>
      <c r="B708" s="435">
        <v>603</v>
      </c>
      <c r="C708" s="436" t="str">
        <v xml:space="preserve">Провод ПуВ нг(А)LS 1х6.0 </v>
      </c>
      <c r="D708" s="435" t="str">
        <v>м</v>
      </c>
      <c r="E708" s="435">
        <v>306</v>
      </c>
      <c r="F708" s="453"/>
      <c r="G708" s="453"/>
      <c r="H708" s="541">
        <v>306</v>
      </c>
      <c r="I708" s="455"/>
      <c r="J708" s="455"/>
      <c r="K708" s="455"/>
      <c r="L708" s="455"/>
      <c r="M708" s="455"/>
      <c r="N708" s="455"/>
      <c r="Q708" s="345">
        <f t="shared" si="12"/>
        <v>0</v>
      </c>
    </row>
    <row r="709" spans="1:17" x14ac:dyDescent="0.25">
      <c r="A709" s="458"/>
      <c r="B709" s="435">
        <v>604</v>
      </c>
      <c r="C709" s="436" t="str">
        <v>Кабель силовой ВВГнг(А)-LS 1х4 ок-0,66</v>
      </c>
      <c r="D709" s="435" t="str">
        <v>м</v>
      </c>
      <c r="E709" s="435">
        <v>119</v>
      </c>
      <c r="F709" s="453"/>
      <c r="G709" s="453"/>
      <c r="H709" s="541">
        <v>119</v>
      </c>
      <c r="I709" s="455"/>
      <c r="J709" s="455"/>
      <c r="K709" s="455"/>
      <c r="L709" s="455"/>
      <c r="M709" s="455"/>
      <c r="N709" s="455"/>
      <c r="Q709" s="345">
        <f t="shared" si="12"/>
        <v>0</v>
      </c>
    </row>
    <row r="710" spans="1:17" x14ac:dyDescent="0.25">
      <c r="A710" s="458"/>
      <c r="B710" s="435">
        <v>605</v>
      </c>
      <c r="C710" s="436" t="str">
        <v>Провод силовой ПуВнг(А)-LS 10</v>
      </c>
      <c r="D710" s="435" t="str">
        <v>м</v>
      </c>
      <c r="E710" s="435">
        <v>213</v>
      </c>
      <c r="F710" s="453"/>
      <c r="G710" s="453"/>
      <c r="H710" s="541">
        <v>213</v>
      </c>
      <c r="I710" s="455"/>
      <c r="J710" s="455"/>
      <c r="K710" s="455"/>
      <c r="L710" s="455"/>
      <c r="M710" s="455"/>
      <c r="N710" s="455"/>
      <c r="Q710" s="345">
        <f t="shared" si="12"/>
        <v>0</v>
      </c>
    </row>
    <row r="711" spans="1:17" ht="30" x14ac:dyDescent="0.25">
      <c r="A711" s="458"/>
      <c r="B711" s="435">
        <v>606</v>
      </c>
      <c r="C711" s="436" t="str">
        <v>Монтаж кабеля по кирпичной кладке и затягивание в трубы до 30мм2</v>
      </c>
      <c r="D711" s="435" t="str">
        <v>м</v>
      </c>
      <c r="E711" s="435">
        <v>638</v>
      </c>
      <c r="F711" s="453"/>
      <c r="G711" s="453"/>
      <c r="H711" s="541">
        <v>638</v>
      </c>
      <c r="I711" s="455"/>
      <c r="J711" s="455"/>
      <c r="K711" s="455"/>
      <c r="L711" s="455"/>
      <c r="M711" s="455"/>
      <c r="N711" s="455"/>
      <c r="Q711" s="345">
        <f t="shared" si="12"/>
        <v>0</v>
      </c>
    </row>
    <row r="712" spans="1:17" x14ac:dyDescent="0.25">
      <c r="A712" s="458"/>
      <c r="B712" s="435">
        <v>607</v>
      </c>
      <c r="C712" s="436" t="str">
        <v>Кабель ВВГ -П нг(А)FRLS 3х1.5 0.66кВ (бухта)</v>
      </c>
      <c r="D712" s="435" t="str">
        <v>м</v>
      </c>
      <c r="E712" s="435">
        <v>117</v>
      </c>
      <c r="F712" s="453"/>
      <c r="G712" s="453"/>
      <c r="H712" s="541">
        <v>117</v>
      </c>
      <c r="I712" s="455"/>
      <c r="J712" s="455"/>
      <c r="K712" s="455"/>
      <c r="L712" s="455"/>
      <c r="M712" s="455"/>
      <c r="N712" s="455"/>
      <c r="Q712" s="345">
        <f t="shared" si="12"/>
        <v>0</v>
      </c>
    </row>
    <row r="713" spans="1:17" ht="30" x14ac:dyDescent="0.25">
      <c r="A713" s="458"/>
      <c r="B713" s="435">
        <v>608</v>
      </c>
      <c r="C713" s="436" t="str">
        <v>Монтаж кабеля по кирпичной кладке и затягивание в трубы до 30мм2</v>
      </c>
      <c r="D713" s="435" t="str">
        <v>м</v>
      </c>
      <c r="E713" s="435">
        <v>117</v>
      </c>
      <c r="F713" s="453"/>
      <c r="G713" s="453"/>
      <c r="H713" s="541">
        <v>117</v>
      </c>
      <c r="I713" s="455"/>
      <c r="J713" s="455"/>
      <c r="K713" s="455"/>
      <c r="L713" s="455"/>
      <c r="M713" s="455"/>
      <c r="N713" s="455"/>
      <c r="Q713" s="345">
        <f t="shared" si="12"/>
        <v>0</v>
      </c>
    </row>
    <row r="714" spans="1:17" x14ac:dyDescent="0.25">
      <c r="A714" s="458"/>
      <c r="B714" s="435">
        <v>0</v>
      </c>
      <c r="C714" s="436" t="str">
        <v>4.Электрортехнические изделия</v>
      </c>
      <c r="D714" s="435">
        <v>0</v>
      </c>
      <c r="E714" s="435">
        <v>0</v>
      </c>
      <c r="F714" s="453"/>
      <c r="G714" s="453"/>
      <c r="H714" s="541"/>
      <c r="I714" s="455"/>
      <c r="J714" s="455"/>
      <c r="K714" s="455"/>
      <c r="L714" s="455"/>
      <c r="M714" s="455"/>
      <c r="N714" s="455"/>
      <c r="Q714" s="345">
        <f t="shared" si="12"/>
        <v>0</v>
      </c>
    </row>
    <row r="715" spans="1:17" ht="45" x14ac:dyDescent="0.25">
      <c r="A715" s="458"/>
      <c r="B715" s="435">
        <v>609</v>
      </c>
      <c r="C715" s="436" t="str">
        <v>BRITE Розетка двойная с заземлением с защитными шторками и крышкой 16А в сборе IP44 РСбш12-3-44-БрБ белый</v>
      </c>
      <c r="D715" s="435" t="str">
        <v>шт</v>
      </c>
      <c r="E715" s="435">
        <v>12</v>
      </c>
      <c r="F715" s="453"/>
      <c r="G715" s="453"/>
      <c r="H715" s="541"/>
      <c r="I715" s="455"/>
      <c r="J715" s="455"/>
      <c r="K715" s="455"/>
      <c r="L715" s="455"/>
      <c r="M715" s="455"/>
      <c r="N715" s="455"/>
      <c r="Q715" s="345">
        <f t="shared" si="12"/>
        <v>12</v>
      </c>
    </row>
    <row r="716" spans="1:17" ht="30" x14ac:dyDescent="0.25">
      <c r="A716" s="458"/>
      <c r="B716" s="435">
        <v>610</v>
      </c>
      <c r="C716" s="436" t="str">
        <v>Розетка ATLASDESIGN двойная с заземлением со шторками 16А в сборе белый</v>
      </c>
      <c r="D716" s="435" t="str">
        <v>шт</v>
      </c>
      <c r="E716" s="435">
        <v>132</v>
      </c>
      <c r="F716" s="453"/>
      <c r="G716" s="453"/>
      <c r="H716" s="541"/>
      <c r="I716" s="455"/>
      <c r="J716" s="455"/>
      <c r="K716" s="455"/>
      <c r="L716" s="455"/>
      <c r="M716" s="455"/>
      <c r="N716" s="455"/>
      <c r="Q716" s="345">
        <f t="shared" si="12"/>
        <v>132</v>
      </c>
    </row>
    <row r="717" spans="1:17" ht="30" x14ac:dyDescent="0.25">
      <c r="A717" s="458"/>
      <c r="B717" s="435">
        <v>611</v>
      </c>
      <c r="C717" s="436" t="str">
        <v>Монтаж и подключение розеток скрытой установки</v>
      </c>
      <c r="D717" s="435" t="str">
        <v>шт</v>
      </c>
      <c r="E717" s="435">
        <v>144</v>
      </c>
      <c r="F717" s="453"/>
      <c r="G717" s="453"/>
      <c r="H717" s="541"/>
      <c r="I717" s="455"/>
      <c r="J717" s="455"/>
      <c r="K717" s="455"/>
      <c r="L717" s="455"/>
      <c r="M717" s="455"/>
      <c r="N717" s="455"/>
      <c r="Q717" s="345">
        <f t="shared" si="12"/>
        <v>144</v>
      </c>
    </row>
    <row r="718" spans="1:17" ht="30" x14ac:dyDescent="0.25">
      <c r="A718" s="458"/>
      <c r="B718" s="435">
        <v>612</v>
      </c>
      <c r="C718" s="436" t="str">
        <v>ЭТЮД Розетка наружная с заземлением со шторками белая (на роутер)</v>
      </c>
      <c r="D718" s="435" t="str">
        <v>шт</v>
      </c>
      <c r="E718" s="435">
        <v>12</v>
      </c>
      <c r="F718" s="453"/>
      <c r="G718" s="453"/>
      <c r="H718" s="541"/>
      <c r="I718" s="455"/>
      <c r="J718" s="455"/>
      <c r="K718" s="455"/>
      <c r="L718" s="455"/>
      <c r="M718" s="455"/>
      <c r="N718" s="455"/>
      <c r="Q718" s="345">
        <f t="shared" si="12"/>
        <v>12</v>
      </c>
    </row>
    <row r="719" spans="1:17" ht="30" x14ac:dyDescent="0.25">
      <c r="A719" s="458"/>
      <c r="B719" s="435">
        <v>613</v>
      </c>
      <c r="C719" s="436" t="str">
        <v>Монтаж и подключение розеток и выключателей открытой установки</v>
      </c>
      <c r="D719" s="435" t="str">
        <v>шт</v>
      </c>
      <c r="E719" s="435">
        <v>12</v>
      </c>
      <c r="F719" s="453"/>
      <c r="G719" s="453"/>
      <c r="H719" s="541"/>
      <c r="I719" s="455"/>
      <c r="J719" s="455"/>
      <c r="K719" s="455"/>
      <c r="L719" s="455"/>
      <c r="M719" s="455"/>
      <c r="N719" s="455"/>
      <c r="Q719" s="345">
        <f t="shared" si="12"/>
        <v>12</v>
      </c>
    </row>
    <row r="720" spans="1:17" ht="30" x14ac:dyDescent="0.25">
      <c r="A720" s="458"/>
      <c r="B720" s="435">
        <v>614</v>
      </c>
      <c r="C720" s="436" t="str">
        <v>Разъем РШ-ВШ 32А 250В 2P+PE(ОУ) пластиковый белый Simple</v>
      </c>
      <c r="D720" s="435" t="str">
        <v>шт</v>
      </c>
      <c r="E720" s="435">
        <v>12</v>
      </c>
      <c r="F720" s="453"/>
      <c r="G720" s="453"/>
      <c r="H720" s="541"/>
      <c r="I720" s="455"/>
      <c r="J720" s="455"/>
      <c r="K720" s="455"/>
      <c r="L720" s="455"/>
      <c r="M720" s="455"/>
      <c r="N720" s="455"/>
      <c r="Q720" s="345">
        <f t="shared" si="12"/>
        <v>12</v>
      </c>
    </row>
    <row r="721" spans="1:17" ht="30" x14ac:dyDescent="0.25">
      <c r="A721" s="458"/>
      <c r="B721" s="435">
        <v>615</v>
      </c>
      <c r="C721" s="436" t="str">
        <v>Монтаж и подключение силовой розетки на электроплиту</v>
      </c>
      <c r="D721" s="435" t="str">
        <v>шт</v>
      </c>
      <c r="E721" s="435">
        <v>12</v>
      </c>
      <c r="F721" s="453"/>
      <c r="G721" s="453"/>
      <c r="H721" s="541"/>
      <c r="I721" s="455"/>
      <c r="J721" s="455"/>
      <c r="K721" s="455"/>
      <c r="L721" s="455"/>
      <c r="M721" s="455"/>
      <c r="N721" s="455"/>
      <c r="Q721" s="345">
        <f t="shared" si="12"/>
        <v>12</v>
      </c>
    </row>
    <row r="722" spans="1:17" ht="30" x14ac:dyDescent="0.25">
      <c r="A722" s="458"/>
      <c r="B722" s="435">
        <v>616</v>
      </c>
      <c r="C722" s="436" t="str">
        <v>Гермес PLUS Розетка с заземлением наружная с крышкой IP54</v>
      </c>
      <c r="D722" s="435" t="str">
        <v>шт</v>
      </c>
      <c r="E722" s="435">
        <v>2</v>
      </c>
      <c r="F722" s="453"/>
      <c r="G722" s="453"/>
      <c r="H722" s="541"/>
      <c r="I722" s="455"/>
      <c r="J722" s="455"/>
      <c r="K722" s="455"/>
      <c r="L722" s="455"/>
      <c r="M722" s="455"/>
      <c r="N722" s="455"/>
      <c r="Q722" s="345">
        <f t="shared" si="12"/>
        <v>2</v>
      </c>
    </row>
    <row r="723" spans="1:17" ht="30" x14ac:dyDescent="0.25">
      <c r="A723" s="458"/>
      <c r="B723" s="435">
        <v>617</v>
      </c>
      <c r="C723" s="436" t="str">
        <v>Монтаж и подключение розеток и выключателей открытой установки</v>
      </c>
      <c r="D723" s="435" t="str">
        <v>шт</v>
      </c>
      <c r="E723" s="435">
        <v>2</v>
      </c>
      <c r="F723" s="453"/>
      <c r="G723" s="453"/>
      <c r="H723" s="541"/>
      <c r="I723" s="455"/>
      <c r="J723" s="455"/>
      <c r="K723" s="455"/>
      <c r="L723" s="455"/>
      <c r="M723" s="455"/>
      <c r="N723" s="455"/>
      <c r="Q723" s="345">
        <f t="shared" si="12"/>
        <v>2</v>
      </c>
    </row>
    <row r="724" spans="1:17" ht="30" x14ac:dyDescent="0.25">
      <c r="A724" s="458"/>
      <c r="B724" s="435">
        <v>618</v>
      </c>
      <c r="C724" s="436" t="str">
        <v>Выключатель одноклавишный ATLASDESIGN схема 1 10АХ механизм белый</v>
      </c>
      <c r="D724" s="435" t="str">
        <v>шт</v>
      </c>
      <c r="E724" s="435">
        <v>12</v>
      </c>
      <c r="F724" s="453"/>
      <c r="G724" s="453"/>
      <c r="H724" s="541"/>
      <c r="I724" s="455"/>
      <c r="J724" s="455"/>
      <c r="K724" s="455"/>
      <c r="L724" s="455"/>
      <c r="M724" s="455"/>
      <c r="N724" s="455"/>
      <c r="Q724" s="345">
        <f t="shared" si="12"/>
        <v>12</v>
      </c>
    </row>
    <row r="725" spans="1:17" ht="30" x14ac:dyDescent="0.25">
      <c r="A725" s="458"/>
      <c r="B725" s="435">
        <v>619</v>
      </c>
      <c r="C725" s="436" t="str">
        <v>Выключатель двухклавишный ATLASDESIGN схема 5 10АХ механизм белый</v>
      </c>
      <c r="D725" s="435" t="str">
        <v>шт</v>
      </c>
      <c r="E725" s="435">
        <v>39</v>
      </c>
      <c r="F725" s="453"/>
      <c r="G725" s="453"/>
      <c r="H725" s="541"/>
      <c r="I725" s="455"/>
      <c r="J725" s="455"/>
      <c r="K725" s="455"/>
      <c r="L725" s="455"/>
      <c r="M725" s="455"/>
      <c r="N725" s="455"/>
      <c r="Q725" s="345">
        <f t="shared" si="12"/>
        <v>39</v>
      </c>
    </row>
    <row r="726" spans="1:17" ht="30" x14ac:dyDescent="0.25">
      <c r="A726" s="458"/>
      <c r="B726" s="435">
        <v>620</v>
      </c>
      <c r="C726" s="436" t="str">
        <v>Выключатель трехклавишный ATLASDESIGN схема 1+1+1 10АХ механизм белый</v>
      </c>
      <c r="D726" s="435" t="str">
        <v>шт</v>
      </c>
      <c r="E726" s="435">
        <v>12</v>
      </c>
      <c r="F726" s="453"/>
      <c r="G726" s="453"/>
      <c r="H726" s="541"/>
      <c r="I726" s="455"/>
      <c r="J726" s="455"/>
      <c r="K726" s="455"/>
      <c r="L726" s="455"/>
      <c r="M726" s="455"/>
      <c r="N726" s="455"/>
      <c r="Q726" s="345">
        <f t="shared" si="12"/>
        <v>12</v>
      </c>
    </row>
    <row r="727" spans="1:17" x14ac:dyDescent="0.25">
      <c r="A727" s="458"/>
      <c r="B727" s="435">
        <v>621</v>
      </c>
      <c r="C727" s="436" t="str">
        <v>Рамка однопостовая ATLASDESIGN белый</v>
      </c>
      <c r="D727" s="435" t="str">
        <v>шт</v>
      </c>
      <c r="E727" s="435">
        <v>63</v>
      </c>
      <c r="F727" s="453"/>
      <c r="G727" s="453"/>
      <c r="H727" s="541"/>
      <c r="I727" s="455"/>
      <c r="J727" s="455"/>
      <c r="K727" s="455"/>
      <c r="L727" s="455"/>
      <c r="M727" s="455"/>
      <c r="N727" s="455"/>
      <c r="Q727" s="345">
        <f t="shared" si="12"/>
        <v>63</v>
      </c>
    </row>
    <row r="728" spans="1:17" ht="30" x14ac:dyDescent="0.25">
      <c r="A728" s="458"/>
      <c r="B728" s="435">
        <v>622</v>
      </c>
      <c r="C728" s="436" t="str">
        <v>Монтаж и подключение выключателей скрытой установки</v>
      </c>
      <c r="D728" s="435" t="str">
        <v>шт</v>
      </c>
      <c r="E728" s="435">
        <v>63</v>
      </c>
      <c r="F728" s="453"/>
      <c r="G728" s="453"/>
      <c r="H728" s="541"/>
      <c r="I728" s="455"/>
      <c r="J728" s="455"/>
      <c r="K728" s="455"/>
      <c r="L728" s="455"/>
      <c r="M728" s="455"/>
      <c r="N728" s="455"/>
      <c r="Q728" s="345">
        <f t="shared" si="12"/>
        <v>63</v>
      </c>
    </row>
    <row r="729" spans="1:17" x14ac:dyDescent="0.25">
      <c r="A729" s="458"/>
      <c r="B729" s="435">
        <v>623</v>
      </c>
      <c r="C729" s="436" t="str">
        <v>КРЗ-0,4</v>
      </c>
      <c r="D729" s="435" t="str">
        <v>шт</v>
      </c>
      <c r="E729" s="435">
        <v>12</v>
      </c>
      <c r="F729" s="453"/>
      <c r="G729" s="453"/>
      <c r="H729" s="541"/>
      <c r="I729" s="455"/>
      <c r="J729" s="455"/>
      <c r="K729" s="455"/>
      <c r="L729" s="455"/>
      <c r="M729" s="455"/>
      <c r="N729" s="455"/>
      <c r="Q729" s="345">
        <f t="shared" si="12"/>
        <v>12</v>
      </c>
    </row>
    <row r="730" spans="1:17" x14ac:dyDescent="0.25">
      <c r="A730" s="458"/>
      <c r="B730" s="435">
        <v>624</v>
      </c>
      <c r="C730" s="436" t="str">
        <v>Монтаж и подключение коробки заземления КРЗ</v>
      </c>
      <c r="D730" s="435" t="str">
        <v>шт</v>
      </c>
      <c r="E730" s="435">
        <v>12</v>
      </c>
      <c r="F730" s="453"/>
      <c r="G730" s="453"/>
      <c r="H730" s="541"/>
      <c r="I730" s="455"/>
      <c r="J730" s="455"/>
      <c r="K730" s="455"/>
      <c r="L730" s="455"/>
      <c r="M730" s="455"/>
      <c r="N730" s="455"/>
      <c r="Q730" s="345">
        <f t="shared" si="12"/>
        <v>12</v>
      </c>
    </row>
    <row r="731" spans="1:17" ht="45" x14ac:dyDescent="0.25">
      <c r="A731" s="458"/>
      <c r="B731" s="435">
        <v>625</v>
      </c>
      <c r="C731" s="436" t="str">
        <v>Звонок Зуммер-1-04 (2ТК) двухтональный без кнопки пластик АБС проводной 220В (Зуммер-1-04 (2ТК))</v>
      </c>
      <c r="D731" s="435" t="str">
        <v>шт</v>
      </c>
      <c r="E731" s="435">
        <v>12</v>
      </c>
      <c r="F731" s="453"/>
      <c r="G731" s="453"/>
      <c r="H731" s="541"/>
      <c r="I731" s="455"/>
      <c r="J731" s="455"/>
      <c r="K731" s="455"/>
      <c r="L731" s="455"/>
      <c r="M731" s="455"/>
      <c r="N731" s="455"/>
      <c r="Q731" s="345">
        <f t="shared" si="12"/>
        <v>12</v>
      </c>
    </row>
    <row r="732" spans="1:17" x14ac:dyDescent="0.25">
      <c r="A732" s="458"/>
      <c r="B732" s="435">
        <v>626</v>
      </c>
      <c r="C732" s="436" t="str">
        <v>Беларусь Кнопка для звонков</v>
      </c>
      <c r="D732" s="435" t="str">
        <v>шт</v>
      </c>
      <c r="E732" s="435">
        <v>12</v>
      </c>
      <c r="F732" s="453"/>
      <c r="G732" s="453"/>
      <c r="H732" s="541"/>
      <c r="I732" s="455"/>
      <c r="J732" s="455"/>
      <c r="K732" s="455"/>
      <c r="L732" s="455"/>
      <c r="M732" s="455"/>
      <c r="N732" s="455"/>
      <c r="Q732" s="345">
        <f t="shared" si="12"/>
        <v>12</v>
      </c>
    </row>
    <row r="733" spans="1:17" x14ac:dyDescent="0.25">
      <c r="A733" s="458"/>
      <c r="B733" s="435">
        <v>627</v>
      </c>
      <c r="C733" s="436" t="str">
        <v>Монтаж и подключение звонка</v>
      </c>
      <c r="D733" s="435" t="str">
        <v>шт</v>
      </c>
      <c r="E733" s="435">
        <v>12</v>
      </c>
      <c r="F733" s="453"/>
      <c r="G733" s="453"/>
      <c r="H733" s="541"/>
      <c r="I733" s="455"/>
      <c r="J733" s="455"/>
      <c r="K733" s="455"/>
      <c r="L733" s="455"/>
      <c r="M733" s="455"/>
      <c r="N733" s="455"/>
      <c r="Q733" s="345">
        <f t="shared" si="12"/>
        <v>12</v>
      </c>
    </row>
    <row r="734" spans="1:17" x14ac:dyDescent="0.25">
      <c r="A734" s="458"/>
      <c r="B734" s="435">
        <v>628</v>
      </c>
      <c r="C734" s="436" t="str">
        <v>Монтаж и подключение кнопки звонка</v>
      </c>
      <c r="D734" s="435" t="str">
        <v>шт</v>
      </c>
      <c r="E734" s="435">
        <v>12</v>
      </c>
      <c r="F734" s="453"/>
      <c r="G734" s="453"/>
      <c r="H734" s="541"/>
      <c r="I734" s="455"/>
      <c r="J734" s="455"/>
      <c r="K734" s="455"/>
      <c r="L734" s="455"/>
      <c r="M734" s="455"/>
      <c r="N734" s="455"/>
      <c r="Q734" s="345">
        <f t="shared" si="12"/>
        <v>12</v>
      </c>
    </row>
    <row r="735" spans="1:17" x14ac:dyDescent="0.25">
      <c r="A735" s="458"/>
      <c r="B735" s="435">
        <v>0</v>
      </c>
      <c r="C735" s="436" t="str">
        <v>5.Электромонтажные изделия</v>
      </c>
      <c r="D735" s="435">
        <v>0</v>
      </c>
      <c r="E735" s="435">
        <v>0</v>
      </c>
      <c r="F735" s="453"/>
      <c r="G735" s="453"/>
      <c r="H735" s="541"/>
      <c r="I735" s="455"/>
      <c r="J735" s="455"/>
      <c r="K735" s="455"/>
      <c r="L735" s="455"/>
      <c r="M735" s="455"/>
      <c r="N735" s="455"/>
      <c r="Q735" s="345">
        <f t="shared" si="12"/>
        <v>0</v>
      </c>
    </row>
    <row r="736" spans="1:17" x14ac:dyDescent="0.25">
      <c r="A736" s="458"/>
      <c r="B736" s="435">
        <v>629</v>
      </c>
      <c r="C736" s="436" t="str">
        <v>Скрутка СИЗ-1 2.5-4.5мм желтая</v>
      </c>
      <c r="D736" s="435" t="str">
        <v>шт</v>
      </c>
      <c r="E736" s="435">
        <v>105</v>
      </c>
      <c r="F736" s="453"/>
      <c r="G736" s="453"/>
      <c r="H736" s="541">
        <v>105</v>
      </c>
      <c r="I736" s="455"/>
      <c r="J736" s="455"/>
      <c r="K736" s="455"/>
      <c r="L736" s="455"/>
      <c r="M736" s="455"/>
      <c r="N736" s="455"/>
      <c r="Q736" s="345">
        <f t="shared" si="12"/>
        <v>0</v>
      </c>
    </row>
    <row r="737" spans="1:17" x14ac:dyDescent="0.25">
      <c r="A737" s="458"/>
      <c r="B737" s="435">
        <v>630</v>
      </c>
      <c r="C737" s="436" t="str">
        <v>Скрутка СИЗ-1 4-11мм красная</v>
      </c>
      <c r="D737" s="435" t="str">
        <v>шт</v>
      </c>
      <c r="E737" s="435">
        <v>308</v>
      </c>
      <c r="F737" s="453"/>
      <c r="G737" s="453"/>
      <c r="H737" s="541">
        <v>308</v>
      </c>
      <c r="I737" s="455"/>
      <c r="J737" s="455"/>
      <c r="K737" s="455"/>
      <c r="L737" s="455"/>
      <c r="M737" s="455"/>
      <c r="N737" s="455"/>
      <c r="Q737" s="345">
        <f t="shared" si="12"/>
        <v>0</v>
      </c>
    </row>
    <row r="738" spans="1:17" x14ac:dyDescent="0.25">
      <c r="A738" s="458"/>
      <c r="B738" s="435">
        <v>631</v>
      </c>
      <c r="C738" s="436" t="str">
        <v>Бирка кабельная У-134 квадрат 55х55 мм</v>
      </c>
      <c r="D738" s="435" t="str">
        <v>шт</v>
      </c>
      <c r="E738" s="435">
        <v>12</v>
      </c>
      <c r="F738" s="453"/>
      <c r="G738" s="453"/>
      <c r="H738" s="541"/>
      <c r="I738" s="455"/>
      <c r="J738" s="455"/>
      <c r="K738" s="455"/>
      <c r="L738" s="455"/>
      <c r="M738" s="455"/>
      <c r="N738" s="455"/>
      <c r="Q738" s="345">
        <f t="shared" si="12"/>
        <v>12</v>
      </c>
    </row>
    <row r="739" spans="1:17" x14ac:dyDescent="0.25">
      <c r="A739" s="458"/>
      <c r="B739" s="435">
        <v>632</v>
      </c>
      <c r="C739" s="436" t="str">
        <v>Коробка установочная 68мм (С3М2)</v>
      </c>
      <c r="D739" s="435" t="str">
        <v>шт</v>
      </c>
      <c r="E739" s="435">
        <v>24</v>
      </c>
      <c r="F739" s="453"/>
      <c r="G739" s="453"/>
      <c r="H739" s="541"/>
      <c r="I739" s="455"/>
      <c r="J739" s="455"/>
      <c r="K739" s="455"/>
      <c r="L739" s="455"/>
      <c r="M739" s="455"/>
      <c r="N739" s="455"/>
      <c r="Q739" s="345">
        <f t="shared" ref="Q739:Q802" si="13">IFERROR(IF(SUM(F739:N739)&gt;E739,"Превышение",E739-SUM(F739:N739)),"-")</f>
        <v>24</v>
      </c>
    </row>
    <row r="740" spans="1:17" ht="30" x14ac:dyDescent="0.25">
      <c r="A740" s="458"/>
      <c r="B740" s="435">
        <v>633</v>
      </c>
      <c r="C740" s="436" t="str">
        <v>Высверливание отверстия в кирпиче и вмазывание установочной коробки</v>
      </c>
      <c r="D740" s="435" t="str">
        <v>шт</v>
      </c>
      <c r="E740" s="435">
        <v>24</v>
      </c>
      <c r="F740" s="453"/>
      <c r="G740" s="453"/>
      <c r="H740" s="541"/>
      <c r="I740" s="455"/>
      <c r="J740" s="455"/>
      <c r="K740" s="455"/>
      <c r="L740" s="455"/>
      <c r="M740" s="455"/>
      <c r="N740" s="455"/>
      <c r="Q740" s="345">
        <f t="shared" si="13"/>
        <v>24</v>
      </c>
    </row>
    <row r="741" spans="1:17" x14ac:dyDescent="0.25">
      <c r="A741" s="458"/>
      <c r="B741" s="435">
        <v>634</v>
      </c>
      <c r="C741" s="436" t="str">
        <v>Крышка КОН-1М-04</v>
      </c>
      <c r="D741" s="435" t="str">
        <v>шт</v>
      </c>
      <c r="E741" s="435">
        <v>153</v>
      </c>
      <c r="F741" s="453"/>
      <c r="G741" s="453"/>
      <c r="H741" s="541">
        <v>153</v>
      </c>
      <c r="I741" s="455"/>
      <c r="J741" s="455"/>
      <c r="K741" s="455"/>
      <c r="L741" s="455"/>
      <c r="M741" s="455"/>
      <c r="N741" s="455"/>
      <c r="Q741" s="345">
        <f t="shared" si="13"/>
        <v>0</v>
      </c>
    </row>
    <row r="742" spans="1:17" x14ac:dyDescent="0.25">
      <c r="A742" s="458"/>
      <c r="B742" s="435">
        <v>635</v>
      </c>
      <c r="C742" s="436" t="str">
        <v>Монтаж крышки КОН-1М-04</v>
      </c>
      <c r="D742" s="435" t="str">
        <v>шт</v>
      </c>
      <c r="E742" s="435">
        <v>153</v>
      </c>
      <c r="F742" s="453"/>
      <c r="G742" s="453"/>
      <c r="H742" s="541">
        <v>153</v>
      </c>
      <c r="I742" s="455"/>
      <c r="J742" s="455"/>
      <c r="K742" s="455"/>
      <c r="L742" s="455"/>
      <c r="M742" s="455"/>
      <c r="N742" s="455"/>
      <c r="Q742" s="345">
        <f t="shared" si="13"/>
        <v>0</v>
      </c>
    </row>
    <row r="743" spans="1:17" x14ac:dyDescent="0.25">
      <c r="A743" s="458"/>
      <c r="B743" s="435">
        <v>636</v>
      </c>
      <c r="C743" s="436" t="str">
        <v>Подрозетник Ф65мм</v>
      </c>
      <c r="D743" s="435" t="str">
        <v>шт</v>
      </c>
      <c r="E743" s="435">
        <v>12</v>
      </c>
      <c r="F743" s="453"/>
      <c r="G743" s="453"/>
      <c r="H743" s="541"/>
      <c r="I743" s="455"/>
      <c r="J743" s="455"/>
      <c r="K743" s="455"/>
      <c r="L743" s="455"/>
      <c r="M743" s="455"/>
      <c r="N743" s="455"/>
      <c r="Q743" s="345">
        <f t="shared" si="13"/>
        <v>12</v>
      </c>
    </row>
    <row r="744" spans="1:17" x14ac:dyDescent="0.25">
      <c r="A744" s="458"/>
      <c r="B744" s="435">
        <v>637</v>
      </c>
      <c r="C744" s="436" t="str">
        <v>Подрозетник Ф100мм</v>
      </c>
      <c r="D744" s="435" t="str">
        <v>шт</v>
      </c>
      <c r="E744" s="435">
        <v>12</v>
      </c>
      <c r="F744" s="453"/>
      <c r="G744" s="453"/>
      <c r="H744" s="541"/>
      <c r="I744" s="455"/>
      <c r="J744" s="455"/>
      <c r="K744" s="455"/>
      <c r="L744" s="455"/>
      <c r="M744" s="455"/>
      <c r="N744" s="455"/>
      <c r="Q744" s="345">
        <f t="shared" si="13"/>
        <v>12</v>
      </c>
    </row>
    <row r="745" spans="1:17" x14ac:dyDescent="0.25">
      <c r="A745" s="458"/>
      <c r="B745" s="435">
        <v>638</v>
      </c>
      <c r="C745" s="436" t="str">
        <v>Монтаж подрозетника</v>
      </c>
      <c r="D745" s="435" t="str">
        <v>шт</v>
      </c>
      <c r="E745" s="435">
        <v>24</v>
      </c>
      <c r="F745" s="453"/>
      <c r="G745" s="453"/>
      <c r="H745" s="541"/>
      <c r="I745" s="455"/>
      <c r="J745" s="455"/>
      <c r="K745" s="455"/>
      <c r="L745" s="455"/>
      <c r="M745" s="455"/>
      <c r="N745" s="455"/>
      <c r="Q745" s="345">
        <f t="shared" si="13"/>
        <v>24</v>
      </c>
    </row>
    <row r="746" spans="1:17" x14ac:dyDescent="0.25">
      <c r="A746" s="458"/>
      <c r="B746" s="435">
        <v>0</v>
      </c>
      <c r="C746" s="436" t="str">
        <v>6. Материалы</v>
      </c>
      <c r="D746" s="435">
        <v>0</v>
      </c>
      <c r="E746" s="435">
        <v>0</v>
      </c>
      <c r="F746" s="453"/>
      <c r="G746" s="453"/>
      <c r="H746" s="541"/>
      <c r="I746" s="455"/>
      <c r="J746" s="455"/>
      <c r="K746" s="455"/>
      <c r="L746" s="455"/>
      <c r="M746" s="455"/>
      <c r="N746" s="455"/>
      <c r="Q746" s="345">
        <f t="shared" si="13"/>
        <v>0</v>
      </c>
    </row>
    <row r="747" spans="1:17" ht="30" x14ac:dyDescent="0.25">
      <c r="A747" s="458"/>
      <c r="B747" s="435">
        <v>639</v>
      </c>
      <c r="C747" s="436" t="str">
        <v>Пена монтажная Roof Complect огнеупорная (890гр)</v>
      </c>
      <c r="D747" s="435" t="str">
        <v>шт</v>
      </c>
      <c r="E747" s="435">
        <v>8</v>
      </c>
      <c r="F747" s="453"/>
      <c r="G747" s="453"/>
      <c r="H747" s="541"/>
      <c r="I747" s="455"/>
      <c r="J747" s="455"/>
      <c r="K747" s="455"/>
      <c r="L747" s="455"/>
      <c r="M747" s="455"/>
      <c r="N747" s="455"/>
      <c r="Q747" s="345">
        <f t="shared" si="13"/>
        <v>8</v>
      </c>
    </row>
    <row r="748" spans="1:17" x14ac:dyDescent="0.25">
      <c r="A748" s="458"/>
      <c r="B748" s="435">
        <v>640</v>
      </c>
      <c r="C748" s="436" t="str">
        <v>Герметик огнезащитный ведро 10кг</v>
      </c>
      <c r="D748" s="435" t="str">
        <v>шт</v>
      </c>
      <c r="E748" s="435">
        <v>1</v>
      </c>
      <c r="F748" s="453"/>
      <c r="G748" s="453"/>
      <c r="H748" s="541"/>
      <c r="I748" s="455"/>
      <c r="J748" s="455"/>
      <c r="K748" s="455"/>
      <c r="L748" s="455"/>
      <c r="M748" s="455"/>
      <c r="N748" s="455"/>
      <c r="Q748" s="345">
        <f t="shared" si="13"/>
        <v>1</v>
      </c>
    </row>
    <row r="749" spans="1:17" x14ac:dyDescent="0.25">
      <c r="A749" s="458"/>
      <c r="B749" s="435">
        <v>0</v>
      </c>
      <c r="C749" s="436" t="str">
        <v>Ось 19-21/Ж-К (4.БСУ2М-1 секция №7)</v>
      </c>
      <c r="D749" s="435">
        <v>0</v>
      </c>
      <c r="E749" s="435">
        <v>0</v>
      </c>
      <c r="F749" s="453"/>
      <c r="G749" s="453"/>
      <c r="H749" s="541"/>
      <c r="I749" s="455"/>
      <c r="J749" s="455"/>
      <c r="K749" s="455"/>
      <c r="L749" s="455"/>
      <c r="M749" s="455"/>
      <c r="N749" s="455"/>
      <c r="Q749" s="345">
        <f t="shared" si="13"/>
        <v>0</v>
      </c>
    </row>
    <row r="750" spans="1:17" x14ac:dyDescent="0.25">
      <c r="A750" s="458"/>
      <c r="B750" s="435">
        <v>0</v>
      </c>
      <c r="C750" s="436" t="str">
        <v>1.Низковольтное оборудование</v>
      </c>
      <c r="D750" s="435">
        <v>0</v>
      </c>
      <c r="E750" s="435">
        <v>0</v>
      </c>
      <c r="F750" s="453"/>
      <c r="G750" s="453"/>
      <c r="H750" s="541"/>
      <c r="I750" s="455"/>
      <c r="J750" s="455"/>
      <c r="K750" s="455"/>
      <c r="L750" s="455"/>
      <c r="M750" s="455"/>
      <c r="N750" s="455"/>
      <c r="Q750" s="345">
        <f t="shared" si="13"/>
        <v>0</v>
      </c>
    </row>
    <row r="751" spans="1:17" x14ac:dyDescent="0.25">
      <c r="A751" s="458"/>
      <c r="B751" s="435">
        <v>641</v>
      </c>
      <c r="C751" s="436" t="str">
        <v>ЩК в комплекте</v>
      </c>
      <c r="D751" s="435" t="str">
        <v>шт</v>
      </c>
      <c r="E751" s="435">
        <v>15</v>
      </c>
      <c r="F751" s="453"/>
      <c r="G751" s="453"/>
      <c r="H751" s="541"/>
      <c r="I751" s="455"/>
      <c r="J751" s="455"/>
      <c r="K751" s="455"/>
      <c r="L751" s="455"/>
      <c r="M751" s="455"/>
      <c r="N751" s="455"/>
      <c r="Q751" s="345">
        <f t="shared" si="13"/>
        <v>15</v>
      </c>
    </row>
    <row r="752" spans="1:17" ht="30" x14ac:dyDescent="0.25">
      <c r="A752" s="458"/>
      <c r="B752" s="435">
        <v>642</v>
      </c>
      <c r="C752" s="436" t="str">
        <v>Счетчик электронный, 230В, 5(80)А, 1/2 кл.точности СЕ207 R7 849.2.ОА.QUVLF SPds</v>
      </c>
      <c r="D752" s="435" t="str">
        <v>шт</v>
      </c>
      <c r="E752" s="435">
        <v>15</v>
      </c>
      <c r="F752" s="453"/>
      <c r="G752" s="453"/>
      <c r="H752" s="541"/>
      <c r="I752" s="455"/>
      <c r="J752" s="455"/>
      <c r="K752" s="455"/>
      <c r="L752" s="455"/>
      <c r="M752" s="455"/>
      <c r="N752" s="455"/>
      <c r="Q752" s="345">
        <f t="shared" si="13"/>
        <v>15</v>
      </c>
    </row>
    <row r="753" spans="1:17" x14ac:dyDescent="0.25">
      <c r="A753" s="458"/>
      <c r="B753" s="435">
        <v>643</v>
      </c>
      <c r="C753" s="436" t="str">
        <v>Монтаж и подключение ЩК</v>
      </c>
      <c r="D753" s="435" t="str">
        <v>шт</v>
      </c>
      <c r="E753" s="435">
        <v>15</v>
      </c>
      <c r="F753" s="453"/>
      <c r="G753" s="453"/>
      <c r="H753" s="541"/>
      <c r="I753" s="455"/>
      <c r="J753" s="455"/>
      <c r="K753" s="455"/>
      <c r="L753" s="455"/>
      <c r="M753" s="455"/>
      <c r="N753" s="455"/>
      <c r="Q753" s="345">
        <f t="shared" si="13"/>
        <v>15</v>
      </c>
    </row>
    <row r="754" spans="1:17" x14ac:dyDescent="0.25">
      <c r="A754" s="458"/>
      <c r="B754" s="435">
        <v>644</v>
      </c>
      <c r="C754" s="436" t="str">
        <v>Кабель-канал 60х40 ЭЛЕКОР белый (18м) IEK</v>
      </c>
      <c r="D754" s="435" t="str">
        <v>м</v>
      </c>
      <c r="E754" s="435">
        <v>15</v>
      </c>
      <c r="F754" s="453"/>
      <c r="G754" s="453"/>
      <c r="H754" s="541"/>
      <c r="I754" s="455"/>
      <c r="J754" s="455"/>
      <c r="K754" s="455"/>
      <c r="L754" s="455"/>
      <c r="M754" s="455"/>
      <c r="N754" s="455"/>
      <c r="Q754" s="345">
        <f t="shared" si="13"/>
        <v>15</v>
      </c>
    </row>
    <row r="755" spans="1:17" x14ac:dyDescent="0.25">
      <c r="A755" s="458"/>
      <c r="B755" s="435">
        <v>645</v>
      </c>
      <c r="C755" s="436" t="str">
        <v>Монтаж кабель-канала</v>
      </c>
      <c r="D755" s="435" t="str">
        <v>м</v>
      </c>
      <c r="E755" s="435">
        <v>15</v>
      </c>
      <c r="F755" s="453"/>
      <c r="G755" s="453"/>
      <c r="H755" s="541"/>
      <c r="I755" s="455"/>
      <c r="J755" s="455"/>
      <c r="K755" s="455"/>
      <c r="L755" s="455"/>
      <c r="M755" s="455"/>
      <c r="N755" s="455"/>
      <c r="Q755" s="345">
        <f t="shared" si="13"/>
        <v>15</v>
      </c>
    </row>
    <row r="756" spans="1:17" ht="75" x14ac:dyDescent="0.25">
      <c r="A756" s="458"/>
      <c r="B756" s="435">
        <v>646</v>
      </c>
      <c r="C756" s="436" t="str">
        <v>TITAN 3 Корпус металлический ЩРн-24 (395х310х120) IP31 (шкаф ЩВР комплектуется: Выключатель автоматический трехполюсный 25А C ВА47-29 4.5кА-1шт;Шина N ''ноль'' на DIN-изоляторе Ni ШНИ-6х9-10-Д-С-2шт.)</v>
      </c>
      <c r="D756" s="435" t="str">
        <v>шт</v>
      </c>
      <c r="E756" s="435">
        <v>4</v>
      </c>
      <c r="F756" s="453"/>
      <c r="G756" s="453"/>
      <c r="H756" s="541"/>
      <c r="I756" s="455"/>
      <c r="J756" s="455"/>
      <c r="K756" s="455"/>
      <c r="L756" s="455"/>
      <c r="M756" s="455"/>
      <c r="N756" s="455"/>
      <c r="Q756" s="345">
        <f t="shared" si="13"/>
        <v>4</v>
      </c>
    </row>
    <row r="757" spans="1:17" x14ac:dyDescent="0.25">
      <c r="A757" s="458"/>
      <c r="B757" s="435">
        <v>647</v>
      </c>
      <c r="C757" s="436" t="str">
        <v>Монтаж корпуса щита ЩРВ</v>
      </c>
      <c r="D757" s="435" t="str">
        <v>шт</v>
      </c>
      <c r="E757" s="435">
        <v>4</v>
      </c>
      <c r="F757" s="453"/>
      <c r="G757" s="453"/>
      <c r="H757" s="541"/>
      <c r="I757" s="455"/>
      <c r="J757" s="455"/>
      <c r="K757" s="455"/>
      <c r="L757" s="455"/>
      <c r="M757" s="455"/>
      <c r="N757" s="455"/>
      <c r="Q757" s="345">
        <f t="shared" si="13"/>
        <v>4</v>
      </c>
    </row>
    <row r="758" spans="1:17" x14ac:dyDescent="0.25">
      <c r="A758" s="458"/>
      <c r="B758" s="435">
        <v>648</v>
      </c>
      <c r="C758" s="436" t="str">
        <v>Корпус щита этажного ЩЭ</v>
      </c>
      <c r="D758" s="435" t="str">
        <v>шт</v>
      </c>
      <c r="E758" s="435">
        <v>8</v>
      </c>
      <c r="F758" s="453"/>
      <c r="G758" s="453"/>
      <c r="H758" s="541">
        <v>8</v>
      </c>
      <c r="I758" s="455"/>
      <c r="J758" s="455"/>
      <c r="K758" s="455"/>
      <c r="L758" s="455"/>
      <c r="M758" s="455"/>
      <c r="N758" s="455"/>
      <c r="Q758" s="345">
        <f t="shared" si="13"/>
        <v>0</v>
      </c>
    </row>
    <row r="759" spans="1:17" x14ac:dyDescent="0.25">
      <c r="A759" s="458"/>
      <c r="B759" s="435">
        <v>649</v>
      </c>
      <c r="C759" s="436" t="str">
        <v>Монтаж Корпуса щита этажного</v>
      </c>
      <c r="D759" s="435" t="str">
        <v>шт</v>
      </c>
      <c r="E759" s="435">
        <v>8</v>
      </c>
      <c r="F759" s="453"/>
      <c r="G759" s="453"/>
      <c r="H759" s="541">
        <v>8</v>
      </c>
      <c r="I759" s="455"/>
      <c r="J759" s="455"/>
      <c r="K759" s="455"/>
      <c r="L759" s="455"/>
      <c r="M759" s="455"/>
      <c r="N759" s="455"/>
      <c r="Q759" s="345">
        <f t="shared" si="13"/>
        <v>0</v>
      </c>
    </row>
    <row r="760" spans="1:17" x14ac:dyDescent="0.25">
      <c r="A760" s="458"/>
      <c r="B760" s="435">
        <v>650</v>
      </c>
      <c r="C760" s="436" t="str">
        <v>Панель из листовой стали 330х980</v>
      </c>
      <c r="D760" s="435" t="str">
        <v>шт</v>
      </c>
      <c r="E760" s="435">
        <v>8</v>
      </c>
      <c r="F760" s="453"/>
      <c r="G760" s="453"/>
      <c r="H760" s="541">
        <v>8</v>
      </c>
      <c r="I760" s="455"/>
      <c r="J760" s="455"/>
      <c r="K760" s="455"/>
      <c r="L760" s="455"/>
      <c r="M760" s="455"/>
      <c r="N760" s="455"/>
      <c r="Q760" s="345">
        <f t="shared" si="13"/>
        <v>0</v>
      </c>
    </row>
    <row r="761" spans="1:17" x14ac:dyDescent="0.25">
      <c r="A761" s="458"/>
      <c r="B761" s="435">
        <v>651</v>
      </c>
      <c r="C761" s="436" t="str">
        <v>Монтаж панели</v>
      </c>
      <c r="D761" s="435" t="str">
        <v>шт</v>
      </c>
      <c r="E761" s="435">
        <v>8</v>
      </c>
      <c r="F761" s="453"/>
      <c r="G761" s="453"/>
      <c r="H761" s="541">
        <v>8</v>
      </c>
      <c r="I761" s="455"/>
      <c r="J761" s="455"/>
      <c r="K761" s="455"/>
      <c r="L761" s="455"/>
      <c r="M761" s="455"/>
      <c r="N761" s="455"/>
      <c r="Q761" s="345">
        <f t="shared" si="13"/>
        <v>0</v>
      </c>
    </row>
    <row r="762" spans="1:17" x14ac:dyDescent="0.25">
      <c r="A762" s="458"/>
      <c r="B762" s="435">
        <v>0</v>
      </c>
      <c r="C762" s="436" t="str">
        <v>Щит этажный на 1 квартиру состоит (на 3 ЩЭ):</v>
      </c>
      <c r="D762" s="435">
        <v>0</v>
      </c>
      <c r="E762" s="435">
        <v>0</v>
      </c>
      <c r="F762" s="453"/>
      <c r="G762" s="453"/>
      <c r="H762" s="541"/>
      <c r="I762" s="455"/>
      <c r="J762" s="455"/>
      <c r="K762" s="455"/>
      <c r="L762" s="455"/>
      <c r="M762" s="455"/>
      <c r="N762" s="455"/>
      <c r="Q762" s="345">
        <f t="shared" si="13"/>
        <v>0</v>
      </c>
    </row>
    <row r="763" spans="1:17" ht="30" x14ac:dyDescent="0.25">
      <c r="A763" s="458"/>
      <c r="B763" s="435">
        <v>652</v>
      </c>
      <c r="C763" s="436" t="str">
        <v>Выключатель автоматический двухполюсный 50А С ВА47-29 4.5кА (MVA20-2-050-C)</v>
      </c>
      <c r="D763" s="435" t="str">
        <v>шт</v>
      </c>
      <c r="E763" s="435">
        <v>3</v>
      </c>
      <c r="F763" s="453"/>
      <c r="G763" s="453"/>
      <c r="H763" s="541"/>
      <c r="I763" s="455"/>
      <c r="J763" s="455"/>
      <c r="K763" s="455"/>
      <c r="L763" s="455"/>
      <c r="M763" s="455"/>
      <c r="N763" s="455"/>
      <c r="Q763" s="345">
        <f t="shared" si="13"/>
        <v>3</v>
      </c>
    </row>
    <row r="764" spans="1:17" ht="30" x14ac:dyDescent="0.25">
      <c r="A764" s="458"/>
      <c r="B764" s="435">
        <v>653</v>
      </c>
      <c r="C764" s="436" t="str">
        <v>Сжим ответвительный У-859 м50-70/о4-35 (У-859МУ3)</v>
      </c>
      <c r="D764" s="435" t="str">
        <v>шт</v>
      </c>
      <c r="E764" s="435">
        <v>9</v>
      </c>
      <c r="F764" s="453"/>
      <c r="G764" s="453"/>
      <c r="H764" s="541"/>
      <c r="I764" s="455"/>
      <c r="J764" s="455"/>
      <c r="K764" s="455"/>
      <c r="L764" s="455"/>
      <c r="M764" s="455"/>
      <c r="N764" s="455"/>
      <c r="Q764" s="345">
        <f t="shared" si="13"/>
        <v>9</v>
      </c>
    </row>
    <row r="765" spans="1:17" x14ac:dyDescent="0.25">
      <c r="A765" s="458"/>
      <c r="B765" s="435">
        <v>654</v>
      </c>
      <c r="C765" s="436" t="str">
        <v>Расключение щита этажного ЩЭ</v>
      </c>
      <c r="D765" s="435" t="str">
        <v>шт</v>
      </c>
      <c r="E765" s="435">
        <v>3</v>
      </c>
      <c r="F765" s="453"/>
      <c r="G765" s="453"/>
      <c r="H765" s="541"/>
      <c r="I765" s="455"/>
      <c r="J765" s="455"/>
      <c r="K765" s="455"/>
      <c r="L765" s="455"/>
      <c r="M765" s="455"/>
      <c r="N765" s="455"/>
      <c r="Q765" s="345">
        <f t="shared" si="13"/>
        <v>3</v>
      </c>
    </row>
    <row r="766" spans="1:17" x14ac:dyDescent="0.25">
      <c r="A766" s="458"/>
      <c r="B766" s="435">
        <v>0</v>
      </c>
      <c r="C766" s="436" t="str">
        <v>Щит этажный на 4 квартиры состоит (на 3 ЩЭ):</v>
      </c>
      <c r="D766" s="435">
        <v>0</v>
      </c>
      <c r="E766" s="435">
        <v>0</v>
      </c>
      <c r="F766" s="453"/>
      <c r="G766" s="453"/>
      <c r="H766" s="541"/>
      <c r="I766" s="455"/>
      <c r="J766" s="455"/>
      <c r="K766" s="455"/>
      <c r="L766" s="455"/>
      <c r="M766" s="455"/>
      <c r="N766" s="455"/>
      <c r="Q766" s="345">
        <f t="shared" si="13"/>
        <v>0</v>
      </c>
    </row>
    <row r="767" spans="1:17" ht="30" x14ac:dyDescent="0.25">
      <c r="A767" s="458"/>
      <c r="B767" s="435">
        <v>655</v>
      </c>
      <c r="C767" s="436" t="str">
        <v>Выключатель автоматический двухполюсный 50А С ВА47-29 4.5кА (MVA20-2-050-C)</v>
      </c>
      <c r="D767" s="435" t="str">
        <v>шт</v>
      </c>
      <c r="E767" s="435">
        <v>12</v>
      </c>
      <c r="F767" s="453"/>
      <c r="G767" s="453"/>
      <c r="H767" s="541"/>
      <c r="I767" s="455"/>
      <c r="J767" s="455"/>
      <c r="K767" s="455"/>
      <c r="L767" s="455"/>
      <c r="M767" s="455"/>
      <c r="N767" s="455"/>
      <c r="Q767" s="345">
        <f t="shared" si="13"/>
        <v>12</v>
      </c>
    </row>
    <row r="768" spans="1:17" ht="30" x14ac:dyDescent="0.25">
      <c r="A768" s="458"/>
      <c r="B768" s="435">
        <v>656</v>
      </c>
      <c r="C768" s="436" t="str">
        <v>Сжим ответвительный У-859 м50-70/о4-35 (У-859МУ3)</v>
      </c>
      <c r="D768" s="435" t="str">
        <v>шт</v>
      </c>
      <c r="E768" s="435">
        <v>15</v>
      </c>
      <c r="F768" s="453"/>
      <c r="G768" s="453"/>
      <c r="H768" s="541"/>
      <c r="I768" s="455"/>
      <c r="J768" s="455"/>
      <c r="K768" s="455"/>
      <c r="L768" s="455"/>
      <c r="M768" s="455"/>
      <c r="N768" s="455"/>
      <c r="Q768" s="345">
        <f t="shared" si="13"/>
        <v>15</v>
      </c>
    </row>
    <row r="769" spans="1:17" ht="30" x14ac:dyDescent="0.25">
      <c r="A769" s="458"/>
      <c r="B769" s="435">
        <v>657</v>
      </c>
      <c r="C769" s="436" t="str">
        <v>Розетка на DIN-рейку с заземлением контактов РАр 10-3-ОП</v>
      </c>
      <c r="D769" s="435" t="str">
        <v>шт</v>
      </c>
      <c r="E769" s="435">
        <v>4</v>
      </c>
      <c r="F769" s="453"/>
      <c r="G769" s="453"/>
      <c r="H769" s="541"/>
      <c r="I769" s="455"/>
      <c r="J769" s="455"/>
      <c r="K769" s="455"/>
      <c r="L769" s="455"/>
      <c r="M769" s="455"/>
      <c r="N769" s="455"/>
      <c r="Q769" s="345">
        <f t="shared" si="13"/>
        <v>4</v>
      </c>
    </row>
    <row r="770" spans="1:17" x14ac:dyDescent="0.25">
      <c r="A770" s="458"/>
      <c r="B770" s="435">
        <v>658</v>
      </c>
      <c r="C770" s="436" t="str">
        <v>Расключение щита этажного ЩЭ</v>
      </c>
      <c r="D770" s="435" t="str">
        <v>шт</v>
      </c>
      <c r="E770" s="435">
        <v>3</v>
      </c>
      <c r="F770" s="453"/>
      <c r="G770" s="453"/>
      <c r="H770" s="541"/>
      <c r="I770" s="455"/>
      <c r="J770" s="455"/>
      <c r="K770" s="455"/>
      <c r="L770" s="455"/>
      <c r="M770" s="455"/>
      <c r="N770" s="455"/>
      <c r="Q770" s="345">
        <f t="shared" si="13"/>
        <v>3</v>
      </c>
    </row>
    <row r="771" spans="1:17" x14ac:dyDescent="0.25">
      <c r="A771" s="458"/>
      <c r="B771" s="435">
        <v>0</v>
      </c>
      <c r="C771" s="436" t="str">
        <v>2.Светотехническая продукция</v>
      </c>
      <c r="D771" s="435">
        <v>0</v>
      </c>
      <c r="E771" s="435">
        <v>0</v>
      </c>
      <c r="F771" s="453"/>
      <c r="G771" s="453"/>
      <c r="H771" s="541"/>
      <c r="I771" s="455"/>
      <c r="J771" s="455"/>
      <c r="K771" s="455"/>
      <c r="L771" s="455"/>
      <c r="M771" s="455"/>
      <c r="N771" s="455"/>
      <c r="Q771" s="345">
        <f t="shared" si="13"/>
        <v>0</v>
      </c>
    </row>
    <row r="772" spans="1:17" x14ac:dyDescent="0.25">
      <c r="A772" s="458"/>
      <c r="B772" s="435">
        <v>659</v>
      </c>
      <c r="C772" s="436" t="str">
        <v>Патрон подвесной Е27 пластик белый</v>
      </c>
      <c r="D772" s="435" t="str">
        <v>шт</v>
      </c>
      <c r="E772" s="435">
        <v>96</v>
      </c>
      <c r="F772" s="453"/>
      <c r="G772" s="453"/>
      <c r="H772" s="541"/>
      <c r="I772" s="455"/>
      <c r="J772" s="455"/>
      <c r="K772" s="455"/>
      <c r="L772" s="455"/>
      <c r="M772" s="455"/>
      <c r="N772" s="455"/>
      <c r="Q772" s="345">
        <f t="shared" si="13"/>
        <v>96</v>
      </c>
    </row>
    <row r="773" spans="1:17" x14ac:dyDescent="0.25">
      <c r="A773" s="458"/>
      <c r="B773" s="435">
        <v>660</v>
      </c>
      <c r="C773" s="436" t="str">
        <v>Подключение подвесного патрона</v>
      </c>
      <c r="D773" s="435" t="str">
        <v>шт</v>
      </c>
      <c r="E773" s="435">
        <v>96</v>
      </c>
      <c r="F773" s="453"/>
      <c r="G773" s="453"/>
      <c r="H773" s="541"/>
      <c r="I773" s="455"/>
      <c r="J773" s="455"/>
      <c r="K773" s="455"/>
      <c r="L773" s="455"/>
      <c r="M773" s="455"/>
      <c r="N773" s="455"/>
      <c r="Q773" s="345">
        <f t="shared" si="13"/>
        <v>96</v>
      </c>
    </row>
    <row r="774" spans="1:17" x14ac:dyDescent="0.25">
      <c r="A774" s="458"/>
      <c r="B774" s="435">
        <v>661</v>
      </c>
      <c r="C774" s="436" t="str">
        <v>Лампа светодиодная LED 11вт E27 белый ECO</v>
      </c>
      <c r="D774" s="435" t="str">
        <v>шт</v>
      </c>
      <c r="E774" s="435">
        <v>96</v>
      </c>
      <c r="F774" s="453"/>
      <c r="G774" s="453"/>
      <c r="H774" s="541"/>
      <c r="I774" s="455"/>
      <c r="J774" s="455"/>
      <c r="K774" s="455"/>
      <c r="L774" s="455"/>
      <c r="M774" s="455"/>
      <c r="N774" s="455"/>
      <c r="Q774" s="345">
        <f t="shared" si="13"/>
        <v>96</v>
      </c>
    </row>
    <row r="775" spans="1:17" ht="45" x14ac:dyDescent="0.25">
      <c r="A775" s="458"/>
      <c r="B775" s="435">
        <v>662</v>
      </c>
      <c r="C775" s="436" t="str">
        <v>358882 STREET NT22 396 черный Светильник ландшафтный светодиодный IP54 LED 4000К 18W 220V OPAL пластиковый корпус</v>
      </c>
      <c r="D775" s="435" t="str">
        <v>шт</v>
      </c>
      <c r="E775" s="435">
        <v>8</v>
      </c>
      <c r="F775" s="453"/>
      <c r="G775" s="453"/>
      <c r="H775" s="541"/>
      <c r="I775" s="455"/>
      <c r="J775" s="455"/>
      <c r="K775" s="455"/>
      <c r="L775" s="455"/>
      <c r="M775" s="455"/>
      <c r="N775" s="455"/>
      <c r="Q775" s="345">
        <f t="shared" si="13"/>
        <v>8</v>
      </c>
    </row>
    <row r="776" spans="1:17" x14ac:dyDescent="0.25">
      <c r="A776" s="458"/>
      <c r="B776" s="435">
        <v>663</v>
      </c>
      <c r="C776" s="436" t="str">
        <v>Монтаж и подключение накладного светильника</v>
      </c>
      <c r="D776" s="435" t="str">
        <v>шт</v>
      </c>
      <c r="E776" s="435">
        <v>8</v>
      </c>
      <c r="F776" s="453"/>
      <c r="G776" s="453"/>
      <c r="H776" s="541"/>
      <c r="I776" s="455"/>
      <c r="J776" s="455"/>
      <c r="K776" s="455"/>
      <c r="L776" s="455"/>
      <c r="M776" s="455"/>
      <c r="N776" s="455"/>
      <c r="Q776" s="345">
        <f t="shared" si="13"/>
        <v>8</v>
      </c>
    </row>
    <row r="777" spans="1:17" x14ac:dyDescent="0.25">
      <c r="A777" s="458"/>
      <c r="B777" s="435">
        <v>664</v>
      </c>
      <c r="C777" s="436" t="str">
        <v>БРА Kink light мелисса 08438-2, 19(21)</v>
      </c>
      <c r="D777" s="435" t="str">
        <v>шт</v>
      </c>
      <c r="E777" s="435">
        <v>2</v>
      </c>
      <c r="F777" s="453"/>
      <c r="G777" s="453"/>
      <c r="H777" s="541"/>
      <c r="I777" s="455"/>
      <c r="J777" s="455"/>
      <c r="K777" s="455"/>
      <c r="L777" s="455"/>
      <c r="M777" s="455"/>
      <c r="N777" s="455"/>
      <c r="Q777" s="345">
        <f t="shared" si="13"/>
        <v>2</v>
      </c>
    </row>
    <row r="778" spans="1:17" x14ac:dyDescent="0.25">
      <c r="A778" s="458"/>
      <c r="B778" s="435">
        <v>665</v>
      </c>
      <c r="C778" s="436" t="str">
        <v>Бра настенная</v>
      </c>
      <c r="D778" s="435" t="str">
        <v>шт</v>
      </c>
      <c r="E778" s="435">
        <v>2</v>
      </c>
      <c r="F778" s="453"/>
      <c r="G778" s="453"/>
      <c r="H778" s="541"/>
      <c r="I778" s="455"/>
      <c r="J778" s="455"/>
      <c r="K778" s="455"/>
      <c r="L778" s="455"/>
      <c r="M778" s="455"/>
      <c r="N778" s="455"/>
      <c r="Q778" s="345">
        <f t="shared" si="13"/>
        <v>2</v>
      </c>
    </row>
    <row r="779" spans="1:17" ht="30" x14ac:dyDescent="0.25">
      <c r="A779" s="458"/>
      <c r="B779" s="435">
        <v>666</v>
      </c>
      <c r="C779" s="436" t="str">
        <v>Светильник светодиодный SPO-950-3-40K-018 18Вт 4000К 1890Лм IP40 595х180х40 матовый</v>
      </c>
      <c r="D779" s="435" t="str">
        <v>шт</v>
      </c>
      <c r="E779" s="435">
        <v>36</v>
      </c>
      <c r="F779" s="453"/>
      <c r="G779" s="453"/>
      <c r="H779" s="541"/>
      <c r="I779" s="455"/>
      <c r="J779" s="455"/>
      <c r="K779" s="455"/>
      <c r="L779" s="455"/>
      <c r="M779" s="455"/>
      <c r="N779" s="455"/>
      <c r="Q779" s="345">
        <f t="shared" si="13"/>
        <v>36</v>
      </c>
    </row>
    <row r="780" spans="1:17" x14ac:dyDescent="0.25">
      <c r="A780" s="458"/>
      <c r="B780" s="435">
        <v>667</v>
      </c>
      <c r="C780" s="436" t="str">
        <v>Монтаж и подключение светильника в армстронг</v>
      </c>
      <c r="D780" s="435" t="str">
        <v>шт</v>
      </c>
      <c r="E780" s="435">
        <v>36</v>
      </c>
      <c r="F780" s="453"/>
      <c r="G780" s="453"/>
      <c r="H780" s="541"/>
      <c r="I780" s="455"/>
      <c r="J780" s="455"/>
      <c r="K780" s="455"/>
      <c r="L780" s="455"/>
      <c r="M780" s="455"/>
      <c r="N780" s="455"/>
      <c r="Q780" s="345">
        <f t="shared" si="13"/>
        <v>36</v>
      </c>
    </row>
    <row r="781" spans="1:17" ht="30" x14ac:dyDescent="0.25">
      <c r="A781" s="458"/>
      <c r="B781" s="435">
        <v>668</v>
      </c>
      <c r="C781" s="436" t="str">
        <v>Датчик движения ИК встраиваемый 1200w 360 гр. 6м IP20 белый (SEN86 бел.)</v>
      </c>
      <c r="D781" s="435" t="str">
        <v>шт</v>
      </c>
      <c r="E781" s="435">
        <v>15</v>
      </c>
      <c r="F781" s="453"/>
      <c r="G781" s="453"/>
      <c r="H781" s="541"/>
      <c r="I781" s="455"/>
      <c r="J781" s="455"/>
      <c r="K781" s="455"/>
      <c r="L781" s="455"/>
      <c r="M781" s="455"/>
      <c r="N781" s="455"/>
      <c r="Q781" s="345">
        <f t="shared" si="13"/>
        <v>15</v>
      </c>
    </row>
    <row r="782" spans="1:17" x14ac:dyDescent="0.25">
      <c r="A782" s="458"/>
      <c r="B782" s="435">
        <v>669</v>
      </c>
      <c r="C782" s="436" t="str">
        <v xml:space="preserve">Монтаж и подключение датчика движения </v>
      </c>
      <c r="D782" s="435" t="str">
        <v>шт</v>
      </c>
      <c r="E782" s="435">
        <v>15</v>
      </c>
      <c r="F782" s="453"/>
      <c r="G782" s="453"/>
      <c r="H782" s="541"/>
      <c r="I782" s="455"/>
      <c r="J782" s="455"/>
      <c r="K782" s="455"/>
      <c r="L782" s="455"/>
      <c r="M782" s="455"/>
      <c r="N782" s="455"/>
      <c r="Q782" s="345">
        <f t="shared" si="13"/>
        <v>15</v>
      </c>
    </row>
    <row r="783" spans="1:17" ht="30" x14ac:dyDescent="0.25">
      <c r="A783" s="458"/>
      <c r="B783" s="435">
        <v>670</v>
      </c>
      <c r="C783" s="436" t="str">
        <v>Коробка распределительная 85х85х40мм для наружного монтажа IP55</v>
      </c>
      <c r="D783" s="435" t="str">
        <v>шт</v>
      </c>
      <c r="E783" s="435">
        <v>45</v>
      </c>
      <c r="F783" s="453"/>
      <c r="G783" s="453"/>
      <c r="H783" s="541"/>
      <c r="I783" s="455"/>
      <c r="J783" s="455"/>
      <c r="K783" s="455"/>
      <c r="L783" s="455"/>
      <c r="M783" s="455"/>
      <c r="N783" s="455"/>
      <c r="Q783" s="345">
        <f t="shared" si="13"/>
        <v>45</v>
      </c>
    </row>
    <row r="784" spans="1:17" ht="30" x14ac:dyDescent="0.25">
      <c r="A784" s="458"/>
      <c r="B784" s="435">
        <v>671</v>
      </c>
      <c r="C784" s="436" t="str">
        <v>Монтаж и подключение распределительных коробок</v>
      </c>
      <c r="D784" s="435" t="str">
        <v>шт</v>
      </c>
      <c r="E784" s="435">
        <v>45</v>
      </c>
      <c r="F784" s="453"/>
      <c r="G784" s="453"/>
      <c r="H784" s="541"/>
      <c r="I784" s="455"/>
      <c r="J784" s="455"/>
      <c r="K784" s="455"/>
      <c r="L784" s="455"/>
      <c r="M784" s="455"/>
      <c r="N784" s="455"/>
      <c r="Q784" s="345">
        <f t="shared" si="13"/>
        <v>45</v>
      </c>
    </row>
    <row r="785" spans="1:17" x14ac:dyDescent="0.25">
      <c r="A785" s="458"/>
      <c r="B785" s="435">
        <v>0</v>
      </c>
      <c r="C785" s="436" t="str">
        <v>Декоративная подсветка картины</v>
      </c>
      <c r="D785" s="435">
        <v>0</v>
      </c>
      <c r="E785" s="435">
        <v>0</v>
      </c>
      <c r="F785" s="453"/>
      <c r="G785" s="453"/>
      <c r="H785" s="541"/>
      <c r="I785" s="455"/>
      <c r="J785" s="455"/>
      <c r="K785" s="455"/>
      <c r="L785" s="455"/>
      <c r="M785" s="455"/>
      <c r="N785" s="455"/>
      <c r="Q785" s="345">
        <f t="shared" si="13"/>
        <v>0</v>
      </c>
    </row>
    <row r="786" spans="1:17" ht="30" x14ac:dyDescent="0.25">
      <c r="A786" s="458"/>
      <c r="B786" s="435">
        <v>672</v>
      </c>
      <c r="C786" s="436" t="str">
        <v>Профиль SL-SLIM-H13M-F25-3000 ANOD ( Алюминий)</v>
      </c>
      <c r="D786" s="435" t="str">
        <v>м</v>
      </c>
      <c r="E786" s="435">
        <v>6</v>
      </c>
      <c r="F786" s="453"/>
      <c r="G786" s="453"/>
      <c r="H786" s="541"/>
      <c r="I786" s="455"/>
      <c r="J786" s="455"/>
      <c r="K786" s="455"/>
      <c r="L786" s="455"/>
      <c r="M786" s="455"/>
      <c r="N786" s="455"/>
      <c r="Q786" s="345">
        <f t="shared" si="13"/>
        <v>6</v>
      </c>
    </row>
    <row r="787" spans="1:17" x14ac:dyDescent="0.25">
      <c r="A787" s="458"/>
      <c r="B787" s="435">
        <v>673</v>
      </c>
      <c r="C787" s="436" t="str">
        <v>Монтаж профиля</v>
      </c>
      <c r="D787" s="435" t="str">
        <v>м</v>
      </c>
      <c r="E787" s="435">
        <v>6</v>
      </c>
      <c r="F787" s="453"/>
      <c r="G787" s="453"/>
      <c r="H787" s="541"/>
      <c r="I787" s="455"/>
      <c r="J787" s="455"/>
      <c r="K787" s="455"/>
      <c r="L787" s="455"/>
      <c r="M787" s="455"/>
      <c r="N787" s="455"/>
      <c r="Q787" s="345">
        <f t="shared" si="13"/>
        <v>6</v>
      </c>
    </row>
    <row r="788" spans="1:17" ht="30" x14ac:dyDescent="0.25">
      <c r="A788" s="458"/>
      <c r="B788" s="435">
        <v>674</v>
      </c>
      <c r="C788" s="436" t="str">
        <v>Лента светодиодная 9,6 Вт/м 12В IP20 4000K 120LED/м RT/RTW-A120-8-11mm SMD 2835 5 м</v>
      </c>
      <c r="D788" s="435" t="str">
        <v>шт</v>
      </c>
      <c r="E788" s="435">
        <v>2</v>
      </c>
      <c r="F788" s="453"/>
      <c r="G788" s="453"/>
      <c r="H788" s="541"/>
      <c r="I788" s="455"/>
      <c r="J788" s="455"/>
      <c r="K788" s="455"/>
      <c r="L788" s="455"/>
      <c r="M788" s="455"/>
      <c r="N788" s="455"/>
      <c r="Q788" s="345">
        <f t="shared" si="13"/>
        <v>2</v>
      </c>
    </row>
    <row r="789" spans="1:17" x14ac:dyDescent="0.25">
      <c r="A789" s="458"/>
      <c r="B789" s="435">
        <v>675</v>
      </c>
      <c r="C789" s="436" t="str">
        <v>Монтаж и подключение ленты</v>
      </c>
      <c r="D789" s="435" t="str">
        <v>м</v>
      </c>
      <c r="E789" s="435">
        <v>6</v>
      </c>
      <c r="F789" s="453"/>
      <c r="G789" s="453"/>
      <c r="H789" s="541"/>
      <c r="I789" s="455"/>
      <c r="J789" s="455"/>
      <c r="K789" s="455"/>
      <c r="L789" s="455"/>
      <c r="M789" s="455"/>
      <c r="N789" s="455"/>
      <c r="Q789" s="345">
        <f t="shared" si="13"/>
        <v>6</v>
      </c>
    </row>
    <row r="790" spans="1:17" ht="30" x14ac:dyDescent="0.25">
      <c r="A790" s="458"/>
      <c r="B790" s="435">
        <v>676</v>
      </c>
      <c r="C790" s="436" t="str">
        <v>Блок питания ARS-150-12 (12V, 12.5A, 150W) (ARL, IP20 Сетка, 2 года)</v>
      </c>
      <c r="D790" s="435" t="str">
        <v>шт</v>
      </c>
      <c r="E790" s="435">
        <v>1</v>
      </c>
      <c r="F790" s="453"/>
      <c r="G790" s="453"/>
      <c r="H790" s="541"/>
      <c r="I790" s="455"/>
      <c r="J790" s="455"/>
      <c r="K790" s="455"/>
      <c r="L790" s="455"/>
      <c r="M790" s="455"/>
      <c r="N790" s="455"/>
      <c r="Q790" s="345">
        <f t="shared" si="13"/>
        <v>1</v>
      </c>
    </row>
    <row r="791" spans="1:17" x14ac:dyDescent="0.25">
      <c r="A791" s="458"/>
      <c r="B791" s="435">
        <v>677</v>
      </c>
      <c r="C791" s="436" t="str">
        <v>Монтаж и подключение блоков питания</v>
      </c>
      <c r="D791" s="435" t="str">
        <v>шт</v>
      </c>
      <c r="E791" s="435">
        <v>1</v>
      </c>
      <c r="F791" s="453"/>
      <c r="G791" s="453"/>
      <c r="H791" s="541"/>
      <c r="I791" s="455"/>
      <c r="J791" s="455"/>
      <c r="K791" s="455"/>
      <c r="L791" s="455"/>
      <c r="M791" s="455"/>
      <c r="N791" s="455"/>
      <c r="Q791" s="345">
        <f t="shared" si="13"/>
        <v>1</v>
      </c>
    </row>
    <row r="792" spans="1:17" x14ac:dyDescent="0.25">
      <c r="A792" s="458"/>
      <c r="B792" s="435">
        <v>0</v>
      </c>
      <c r="C792" s="436" t="str">
        <v>Декоративная подсветка зеркала</v>
      </c>
      <c r="D792" s="435">
        <v>0</v>
      </c>
      <c r="E792" s="435">
        <v>0</v>
      </c>
      <c r="F792" s="453"/>
      <c r="G792" s="453"/>
      <c r="H792" s="541"/>
      <c r="I792" s="455"/>
      <c r="J792" s="455"/>
      <c r="K792" s="455"/>
      <c r="L792" s="455"/>
      <c r="M792" s="455"/>
      <c r="N792" s="455"/>
      <c r="Q792" s="345">
        <f t="shared" si="13"/>
        <v>0</v>
      </c>
    </row>
    <row r="793" spans="1:17" ht="30" x14ac:dyDescent="0.25">
      <c r="A793" s="458"/>
      <c r="B793" s="435">
        <v>678</v>
      </c>
      <c r="C793" s="436" t="str">
        <v>Профиль SL-SLIM-H13M-F25-3000 ANOD ( Алюминий)</v>
      </c>
      <c r="D793" s="435" t="str">
        <v>м</v>
      </c>
      <c r="E793" s="435">
        <v>6</v>
      </c>
      <c r="F793" s="453"/>
      <c r="G793" s="453"/>
      <c r="H793" s="541"/>
      <c r="I793" s="455"/>
      <c r="J793" s="455"/>
      <c r="K793" s="455"/>
      <c r="L793" s="455"/>
      <c r="M793" s="455"/>
      <c r="N793" s="455"/>
      <c r="Q793" s="345">
        <f t="shared" si="13"/>
        <v>6</v>
      </c>
    </row>
    <row r="794" spans="1:17" x14ac:dyDescent="0.25">
      <c r="A794" s="458"/>
      <c r="B794" s="435">
        <v>679</v>
      </c>
      <c r="C794" s="436" t="str">
        <v>Монтаж профиля</v>
      </c>
      <c r="D794" s="435" t="str">
        <v>м</v>
      </c>
      <c r="E794" s="435">
        <v>6</v>
      </c>
      <c r="F794" s="453"/>
      <c r="G794" s="453"/>
      <c r="H794" s="541"/>
      <c r="I794" s="455"/>
      <c r="J794" s="455"/>
      <c r="K794" s="455"/>
      <c r="L794" s="455"/>
      <c r="M794" s="455"/>
      <c r="N794" s="455"/>
      <c r="Q794" s="345">
        <f t="shared" si="13"/>
        <v>6</v>
      </c>
    </row>
    <row r="795" spans="1:17" ht="30" x14ac:dyDescent="0.25">
      <c r="A795" s="458"/>
      <c r="B795" s="435">
        <v>680</v>
      </c>
      <c r="C795" s="436" t="str">
        <v>Лента светодиодная 9,6 Вт/м 12В IP20 4000K 120LED/м RT/RTW-A120-8-11mm SMD 2835 5 м</v>
      </c>
      <c r="D795" s="435" t="str">
        <v>шт</v>
      </c>
      <c r="E795" s="435">
        <v>2</v>
      </c>
      <c r="F795" s="453"/>
      <c r="G795" s="453"/>
      <c r="H795" s="541"/>
      <c r="I795" s="455"/>
      <c r="J795" s="455"/>
      <c r="K795" s="455"/>
      <c r="L795" s="455"/>
      <c r="M795" s="455"/>
      <c r="N795" s="455"/>
      <c r="Q795" s="345">
        <f t="shared" si="13"/>
        <v>2</v>
      </c>
    </row>
    <row r="796" spans="1:17" x14ac:dyDescent="0.25">
      <c r="A796" s="458"/>
      <c r="B796" s="435">
        <v>681</v>
      </c>
      <c r="C796" s="436" t="str">
        <v>Монтаж и подключение ленты</v>
      </c>
      <c r="D796" s="435" t="str">
        <v>м</v>
      </c>
      <c r="E796" s="435">
        <v>6</v>
      </c>
      <c r="F796" s="453"/>
      <c r="G796" s="453"/>
      <c r="H796" s="541"/>
      <c r="I796" s="455"/>
      <c r="J796" s="455"/>
      <c r="K796" s="455"/>
      <c r="L796" s="455"/>
      <c r="M796" s="455"/>
      <c r="N796" s="455"/>
      <c r="Q796" s="345">
        <f t="shared" si="13"/>
        <v>6</v>
      </c>
    </row>
    <row r="797" spans="1:17" ht="30" x14ac:dyDescent="0.25">
      <c r="A797" s="458"/>
      <c r="B797" s="435">
        <v>682</v>
      </c>
      <c r="C797" s="436" t="str">
        <v>Блок питания ARS-150-12 (12V, 12.5A, 150W) (ARL, IP20 Сетка, 2 года)</v>
      </c>
      <c r="D797" s="435" t="str">
        <v>шт</v>
      </c>
      <c r="E797" s="435">
        <v>1</v>
      </c>
      <c r="F797" s="453"/>
      <c r="G797" s="453"/>
      <c r="H797" s="541"/>
      <c r="I797" s="455"/>
      <c r="J797" s="455"/>
      <c r="K797" s="455"/>
      <c r="L797" s="455"/>
      <c r="M797" s="455"/>
      <c r="N797" s="455"/>
      <c r="Q797" s="345">
        <f t="shared" si="13"/>
        <v>1</v>
      </c>
    </row>
    <row r="798" spans="1:17" x14ac:dyDescent="0.25">
      <c r="A798" s="458"/>
      <c r="B798" s="435">
        <v>683</v>
      </c>
      <c r="C798" s="436" t="str">
        <v>Монтаж и подключение блоков питания</v>
      </c>
      <c r="D798" s="435" t="str">
        <v>шт</v>
      </c>
      <c r="E798" s="435">
        <v>1</v>
      </c>
      <c r="F798" s="453"/>
      <c r="G798" s="453"/>
      <c r="H798" s="541"/>
      <c r="I798" s="455"/>
      <c r="J798" s="455"/>
      <c r="K798" s="455"/>
      <c r="L798" s="455"/>
      <c r="M798" s="455"/>
      <c r="N798" s="455"/>
      <c r="Q798" s="345">
        <f t="shared" si="13"/>
        <v>1</v>
      </c>
    </row>
    <row r="799" spans="1:17" x14ac:dyDescent="0.25">
      <c r="A799" s="458"/>
      <c r="B799" s="435">
        <v>0</v>
      </c>
      <c r="C799" s="436" t="str">
        <v>3.Кабельные изделия</v>
      </c>
      <c r="D799" s="435">
        <v>0</v>
      </c>
      <c r="E799" s="435">
        <v>0</v>
      </c>
      <c r="F799" s="453"/>
      <c r="G799" s="453"/>
      <c r="H799" s="541"/>
      <c r="I799" s="455"/>
      <c r="J799" s="455"/>
      <c r="K799" s="455"/>
      <c r="L799" s="455"/>
      <c r="M799" s="455"/>
      <c r="N799" s="455"/>
      <c r="Q799" s="345">
        <f t="shared" si="13"/>
        <v>0</v>
      </c>
    </row>
    <row r="800" spans="1:17" ht="30" x14ac:dyDescent="0.25">
      <c r="A800" s="458"/>
      <c r="B800" s="435">
        <v>684</v>
      </c>
      <c r="C800" s="436" t="str">
        <v>Кабель силовой ВВГ-Пнг(А) 3x1,5 ок(N, PE)-0.66 (100м)</v>
      </c>
      <c r="D800" s="435" t="str">
        <v>м</v>
      </c>
      <c r="E800" s="435">
        <v>743</v>
      </c>
      <c r="F800" s="453"/>
      <c r="G800" s="453">
        <v>743</v>
      </c>
      <c r="H800" s="541"/>
      <c r="I800" s="455"/>
      <c r="J800" s="455"/>
      <c r="K800" s="455"/>
      <c r="L800" s="455"/>
      <c r="M800" s="455"/>
      <c r="N800" s="455"/>
      <c r="Q800" s="345">
        <f t="shared" si="13"/>
        <v>0</v>
      </c>
    </row>
    <row r="801" spans="1:17" ht="30" x14ac:dyDescent="0.25">
      <c r="A801" s="458"/>
      <c r="B801" s="435">
        <v>685</v>
      </c>
      <c r="C801" s="436" t="str">
        <v>Кабель силовой ВВГ-Пнг(А)-LS 3x2,5 ок(N, PE)-0.66 (100м)</v>
      </c>
      <c r="D801" s="435" t="str">
        <v>м</v>
      </c>
      <c r="E801" s="435">
        <v>1275</v>
      </c>
      <c r="F801" s="453"/>
      <c r="G801" s="453">
        <v>1275</v>
      </c>
      <c r="H801" s="541"/>
      <c r="I801" s="455"/>
      <c r="J801" s="455"/>
      <c r="K801" s="455"/>
      <c r="L801" s="455"/>
      <c r="M801" s="455"/>
      <c r="N801" s="455"/>
      <c r="Q801" s="345">
        <f t="shared" si="13"/>
        <v>0</v>
      </c>
    </row>
    <row r="802" spans="1:17" ht="30" x14ac:dyDescent="0.25">
      <c r="A802" s="458"/>
      <c r="B802" s="435">
        <v>686</v>
      </c>
      <c r="C802" s="436" t="str">
        <v>Монтаж кабеля по кирпичной кладке и затягивание в трубы до 30мм2</v>
      </c>
      <c r="D802" s="435" t="str">
        <v>м</v>
      </c>
      <c r="E802" s="435">
        <v>2018</v>
      </c>
      <c r="F802" s="453"/>
      <c r="G802" s="453">
        <v>2018</v>
      </c>
      <c r="H802" s="541"/>
      <c r="I802" s="455"/>
      <c r="J802" s="455"/>
      <c r="K802" s="455"/>
      <c r="L802" s="455"/>
      <c r="M802" s="455"/>
      <c r="N802" s="455"/>
      <c r="Q802" s="345">
        <f t="shared" si="13"/>
        <v>0</v>
      </c>
    </row>
    <row r="803" spans="1:17" x14ac:dyDescent="0.25">
      <c r="A803" s="458"/>
      <c r="B803" s="435">
        <v>687</v>
      </c>
      <c r="C803" s="436" t="str">
        <v xml:space="preserve">Провод ПуВ нг(А)LS 1х6.0 </v>
      </c>
      <c r="D803" s="435" t="str">
        <v>м</v>
      </c>
      <c r="E803" s="435">
        <v>438</v>
      </c>
      <c r="F803" s="453"/>
      <c r="G803" s="453">
        <v>438</v>
      </c>
      <c r="H803" s="541"/>
      <c r="I803" s="455"/>
      <c r="J803" s="455"/>
      <c r="K803" s="455"/>
      <c r="L803" s="455"/>
      <c r="M803" s="455"/>
      <c r="N803" s="455"/>
      <c r="Q803" s="345">
        <f t="shared" ref="Q803:Q866" si="14">IFERROR(IF(SUM(F803:N803)&gt;E803,"Превышение",E803-SUM(F803:N803)),"-")</f>
        <v>0</v>
      </c>
    </row>
    <row r="804" spans="1:17" x14ac:dyDescent="0.25">
      <c r="A804" s="458"/>
      <c r="B804" s="435">
        <v>688</v>
      </c>
      <c r="C804" s="436" t="str">
        <v>Кабель силовой ВВГнг(А)-LS 1х4 ок-0,66</v>
      </c>
      <c r="D804" s="435" t="str">
        <v>м</v>
      </c>
      <c r="E804" s="435">
        <v>126</v>
      </c>
      <c r="F804" s="453"/>
      <c r="G804" s="453">
        <v>126</v>
      </c>
      <c r="H804" s="541"/>
      <c r="I804" s="455"/>
      <c r="J804" s="455"/>
      <c r="K804" s="455"/>
      <c r="L804" s="455"/>
      <c r="M804" s="455"/>
      <c r="N804" s="455"/>
      <c r="Q804" s="345">
        <f t="shared" si="14"/>
        <v>0</v>
      </c>
    </row>
    <row r="805" spans="1:17" x14ac:dyDescent="0.25">
      <c r="A805" s="458"/>
      <c r="B805" s="435">
        <v>689</v>
      </c>
      <c r="C805" s="436" t="str">
        <v>Провод силовой ПуВнг(А)-LS 10</v>
      </c>
      <c r="D805" s="435" t="str">
        <v>м</v>
      </c>
      <c r="E805" s="435">
        <v>321</v>
      </c>
      <c r="F805" s="453"/>
      <c r="G805" s="453">
        <v>321</v>
      </c>
      <c r="H805" s="541"/>
      <c r="I805" s="455"/>
      <c r="J805" s="455"/>
      <c r="K805" s="455"/>
      <c r="L805" s="455"/>
      <c r="M805" s="455"/>
      <c r="N805" s="455"/>
      <c r="Q805" s="345">
        <f t="shared" si="14"/>
        <v>0</v>
      </c>
    </row>
    <row r="806" spans="1:17" ht="30" x14ac:dyDescent="0.25">
      <c r="A806" s="458"/>
      <c r="B806" s="435">
        <v>690</v>
      </c>
      <c r="C806" s="436" t="str">
        <v>Монтаж кабеля по кирпичной кладке и затягивание в трубы до 30мм2</v>
      </c>
      <c r="D806" s="435" t="str">
        <v>м</v>
      </c>
      <c r="E806" s="435">
        <v>885</v>
      </c>
      <c r="F806" s="453"/>
      <c r="G806" s="453">
        <v>885</v>
      </c>
      <c r="H806" s="541"/>
      <c r="I806" s="455"/>
      <c r="J806" s="455"/>
      <c r="K806" s="455"/>
      <c r="L806" s="455"/>
      <c r="M806" s="455"/>
      <c r="N806" s="455"/>
      <c r="Q806" s="345">
        <f t="shared" si="14"/>
        <v>0</v>
      </c>
    </row>
    <row r="807" spans="1:17" x14ac:dyDescent="0.25">
      <c r="A807" s="458"/>
      <c r="B807" s="435">
        <v>691</v>
      </c>
      <c r="C807" s="436" t="str">
        <v>Кабель ВВГ -П нг(А)FRLS 3х1.5 0.66кВ (бухта)</v>
      </c>
      <c r="D807" s="435" t="str">
        <v>м</v>
      </c>
      <c r="E807" s="435">
        <v>52</v>
      </c>
      <c r="F807" s="453"/>
      <c r="G807" s="453">
        <v>52</v>
      </c>
      <c r="H807" s="541"/>
      <c r="I807" s="455"/>
      <c r="J807" s="455"/>
      <c r="K807" s="455"/>
      <c r="L807" s="455"/>
      <c r="M807" s="455"/>
      <c r="N807" s="455"/>
      <c r="Q807" s="345">
        <f t="shared" si="14"/>
        <v>0</v>
      </c>
    </row>
    <row r="808" spans="1:17" ht="30" x14ac:dyDescent="0.25">
      <c r="A808" s="458"/>
      <c r="B808" s="435">
        <v>692</v>
      </c>
      <c r="C808" s="436" t="str">
        <v>Монтаж кабеля по кирпичной кладке и затягивание в трубы до 30мм2</v>
      </c>
      <c r="D808" s="435" t="str">
        <v>м</v>
      </c>
      <c r="E808" s="435">
        <v>52</v>
      </c>
      <c r="F808" s="453"/>
      <c r="G808" s="453">
        <v>52</v>
      </c>
      <c r="H808" s="541"/>
      <c r="I808" s="455"/>
      <c r="J808" s="455"/>
      <c r="K808" s="455"/>
      <c r="L808" s="455"/>
      <c r="M808" s="455"/>
      <c r="N808" s="455"/>
      <c r="Q808" s="345">
        <f t="shared" si="14"/>
        <v>0</v>
      </c>
    </row>
    <row r="809" spans="1:17" x14ac:dyDescent="0.25">
      <c r="A809" s="458"/>
      <c r="B809" s="435">
        <v>0</v>
      </c>
      <c r="C809" s="436" t="str">
        <v>4.Электрортехнические изделия</v>
      </c>
      <c r="D809" s="435">
        <v>0</v>
      </c>
      <c r="E809" s="435">
        <v>0</v>
      </c>
      <c r="F809" s="453"/>
      <c r="G809" s="453"/>
      <c r="H809" s="541"/>
      <c r="I809" s="455"/>
      <c r="J809" s="455"/>
      <c r="K809" s="455"/>
      <c r="L809" s="455"/>
      <c r="M809" s="455"/>
      <c r="N809" s="455"/>
      <c r="Q809" s="345">
        <f t="shared" si="14"/>
        <v>0</v>
      </c>
    </row>
    <row r="810" spans="1:17" ht="45" x14ac:dyDescent="0.25">
      <c r="A810" s="458"/>
      <c r="B810" s="435">
        <v>693</v>
      </c>
      <c r="C810" s="436" t="str">
        <v>BRITE Розетка двойная с заземлением с защитными шторками и крышкой 16А в сборе IP44 РСбш12-3-44-БрБ белый</v>
      </c>
      <c r="D810" s="435" t="str">
        <v>шт</v>
      </c>
      <c r="E810" s="435">
        <v>15</v>
      </c>
      <c r="F810" s="453"/>
      <c r="G810" s="453"/>
      <c r="H810" s="541"/>
      <c r="I810" s="455"/>
      <c r="J810" s="455"/>
      <c r="K810" s="455"/>
      <c r="L810" s="455"/>
      <c r="M810" s="455"/>
      <c r="N810" s="455"/>
      <c r="Q810" s="345">
        <f t="shared" si="14"/>
        <v>15</v>
      </c>
    </row>
    <row r="811" spans="1:17" ht="30" x14ac:dyDescent="0.25">
      <c r="A811" s="458"/>
      <c r="B811" s="435">
        <v>694</v>
      </c>
      <c r="C811" s="436" t="str">
        <v>Розетка ATLASDESIGN двойная с заземлением со шторками 16А в сборе белый</v>
      </c>
      <c r="D811" s="435" t="str">
        <v>шт</v>
      </c>
      <c r="E811" s="435">
        <v>167</v>
      </c>
      <c r="F811" s="453"/>
      <c r="G811" s="453"/>
      <c r="H811" s="541"/>
      <c r="I811" s="455"/>
      <c r="J811" s="455"/>
      <c r="K811" s="455"/>
      <c r="L811" s="455"/>
      <c r="M811" s="455"/>
      <c r="N811" s="455"/>
      <c r="Q811" s="345">
        <f t="shared" si="14"/>
        <v>167</v>
      </c>
    </row>
    <row r="812" spans="1:17" ht="30" x14ac:dyDescent="0.25">
      <c r="A812" s="458"/>
      <c r="B812" s="435">
        <v>695</v>
      </c>
      <c r="C812" s="436" t="str">
        <v>Монтаж и подключение розеток скрытой установки</v>
      </c>
      <c r="D812" s="435" t="str">
        <v>шт</v>
      </c>
      <c r="E812" s="435">
        <v>182</v>
      </c>
      <c r="F812" s="453"/>
      <c r="G812" s="453"/>
      <c r="H812" s="541"/>
      <c r="I812" s="455"/>
      <c r="J812" s="455"/>
      <c r="K812" s="455"/>
      <c r="L812" s="455"/>
      <c r="M812" s="455"/>
      <c r="N812" s="455"/>
      <c r="Q812" s="345">
        <f t="shared" si="14"/>
        <v>182</v>
      </c>
    </row>
    <row r="813" spans="1:17" ht="30" x14ac:dyDescent="0.25">
      <c r="A813" s="458"/>
      <c r="B813" s="435">
        <v>696</v>
      </c>
      <c r="C813" s="436" t="str">
        <v>ЭТЮД Розетка наружная с заземлением со шторками белая (на роутер)</v>
      </c>
      <c r="D813" s="435" t="str">
        <v>шт</v>
      </c>
      <c r="E813" s="435">
        <v>15</v>
      </c>
      <c r="F813" s="453"/>
      <c r="G813" s="453"/>
      <c r="H813" s="541"/>
      <c r="I813" s="455"/>
      <c r="J813" s="455"/>
      <c r="K813" s="455"/>
      <c r="L813" s="455"/>
      <c r="M813" s="455"/>
      <c r="N813" s="455"/>
      <c r="Q813" s="345">
        <f t="shared" si="14"/>
        <v>15</v>
      </c>
    </row>
    <row r="814" spans="1:17" ht="30" x14ac:dyDescent="0.25">
      <c r="A814" s="458"/>
      <c r="B814" s="435">
        <v>697</v>
      </c>
      <c r="C814" s="436" t="str">
        <v>Монтаж и подключение розеток и выключателей открытой установки</v>
      </c>
      <c r="D814" s="435" t="str">
        <v>шт</v>
      </c>
      <c r="E814" s="435">
        <v>15</v>
      </c>
      <c r="F814" s="453"/>
      <c r="G814" s="453"/>
      <c r="H814" s="541"/>
      <c r="I814" s="455"/>
      <c r="J814" s="455"/>
      <c r="K814" s="455"/>
      <c r="L814" s="455"/>
      <c r="M814" s="455"/>
      <c r="N814" s="455"/>
      <c r="Q814" s="345">
        <f t="shared" si="14"/>
        <v>15</v>
      </c>
    </row>
    <row r="815" spans="1:17" ht="30" x14ac:dyDescent="0.25">
      <c r="A815" s="458"/>
      <c r="B815" s="435">
        <v>698</v>
      </c>
      <c r="C815" s="436" t="str">
        <v>Разъем РШ-ВШ 32А 250В 2P+PE(ОУ) пластиковый белый Simple</v>
      </c>
      <c r="D815" s="435" t="str">
        <v>шт</v>
      </c>
      <c r="E815" s="435">
        <v>15</v>
      </c>
      <c r="F815" s="453"/>
      <c r="G815" s="453"/>
      <c r="H815" s="541"/>
      <c r="I815" s="455"/>
      <c r="J815" s="455"/>
      <c r="K815" s="455"/>
      <c r="L815" s="455"/>
      <c r="M815" s="455"/>
      <c r="N815" s="455"/>
      <c r="Q815" s="345">
        <f t="shared" si="14"/>
        <v>15</v>
      </c>
    </row>
    <row r="816" spans="1:17" ht="30" x14ac:dyDescent="0.25">
      <c r="A816" s="458"/>
      <c r="B816" s="435">
        <v>699</v>
      </c>
      <c r="C816" s="436" t="str">
        <v>Монтаж и подключение силовой розетки на электроплиту</v>
      </c>
      <c r="D816" s="435" t="str">
        <v>шт</v>
      </c>
      <c r="E816" s="435">
        <v>15</v>
      </c>
      <c r="F816" s="453"/>
      <c r="G816" s="453"/>
      <c r="H816" s="541"/>
      <c r="I816" s="455"/>
      <c r="J816" s="455"/>
      <c r="K816" s="455"/>
      <c r="L816" s="455"/>
      <c r="M816" s="455"/>
      <c r="N816" s="455"/>
      <c r="Q816" s="345">
        <f t="shared" si="14"/>
        <v>15</v>
      </c>
    </row>
    <row r="817" spans="1:17" ht="30" x14ac:dyDescent="0.25">
      <c r="A817" s="458"/>
      <c r="B817" s="435">
        <v>700</v>
      </c>
      <c r="C817" s="436" t="str">
        <v>Гермес PLUS Розетка с заземлением наружная с крышкой IP54</v>
      </c>
      <c r="D817" s="435" t="str">
        <v>шт</v>
      </c>
      <c r="E817" s="435">
        <v>3</v>
      </c>
      <c r="F817" s="453"/>
      <c r="G817" s="453"/>
      <c r="H817" s="541"/>
      <c r="I817" s="455"/>
      <c r="J817" s="455"/>
      <c r="K817" s="455"/>
      <c r="L817" s="455"/>
      <c r="M817" s="455"/>
      <c r="N817" s="455"/>
      <c r="Q817" s="345">
        <f t="shared" si="14"/>
        <v>3</v>
      </c>
    </row>
    <row r="818" spans="1:17" ht="30" x14ac:dyDescent="0.25">
      <c r="A818" s="458"/>
      <c r="B818" s="435">
        <v>701</v>
      </c>
      <c r="C818" s="436" t="str">
        <v>Монтаж и подключение розеток и выключателей открытой установки</v>
      </c>
      <c r="D818" s="435" t="str">
        <v>шт</v>
      </c>
      <c r="E818" s="435">
        <v>3</v>
      </c>
      <c r="F818" s="453"/>
      <c r="G818" s="453"/>
      <c r="H818" s="541"/>
      <c r="I818" s="455"/>
      <c r="J818" s="455"/>
      <c r="K818" s="455"/>
      <c r="L818" s="455"/>
      <c r="M818" s="455"/>
      <c r="N818" s="455"/>
      <c r="Q818" s="345">
        <f t="shared" si="14"/>
        <v>3</v>
      </c>
    </row>
    <row r="819" spans="1:17" ht="30" x14ac:dyDescent="0.25">
      <c r="A819" s="458"/>
      <c r="B819" s="435">
        <v>702</v>
      </c>
      <c r="C819" s="436" t="str">
        <v>Выключатель одноклавишный ATLASDESIGN схема 1 10АХ механизм белый</v>
      </c>
      <c r="D819" s="435" t="str">
        <v>шт</v>
      </c>
      <c r="E819" s="435">
        <v>48</v>
      </c>
      <c r="F819" s="453"/>
      <c r="G819" s="453"/>
      <c r="H819" s="541"/>
      <c r="I819" s="455"/>
      <c r="J819" s="455"/>
      <c r="K819" s="455"/>
      <c r="L819" s="455"/>
      <c r="M819" s="455"/>
      <c r="N819" s="455"/>
      <c r="Q819" s="345">
        <f t="shared" si="14"/>
        <v>48</v>
      </c>
    </row>
    <row r="820" spans="1:17" ht="30" x14ac:dyDescent="0.25">
      <c r="A820" s="458"/>
      <c r="B820" s="435">
        <v>703</v>
      </c>
      <c r="C820" s="436" t="str">
        <v>Выключатель двухклавишный ATLASDESIGN схема 5 10АХ механизм белый</v>
      </c>
      <c r="D820" s="435" t="str">
        <v>шт</v>
      </c>
      <c r="E820" s="435">
        <v>43</v>
      </c>
      <c r="F820" s="453"/>
      <c r="G820" s="453"/>
      <c r="H820" s="541"/>
      <c r="I820" s="455"/>
      <c r="J820" s="455"/>
      <c r="K820" s="455"/>
      <c r="L820" s="455"/>
      <c r="M820" s="455"/>
      <c r="N820" s="455"/>
      <c r="Q820" s="345">
        <f t="shared" si="14"/>
        <v>43</v>
      </c>
    </row>
    <row r="821" spans="1:17" ht="30" x14ac:dyDescent="0.25">
      <c r="A821" s="458"/>
      <c r="B821" s="435">
        <v>704</v>
      </c>
      <c r="C821" s="436" t="str">
        <v>Выключатель трехклавишный ATLASDESIGN схема 1+1+1 10АХ механизм белый</v>
      </c>
      <c r="D821" s="435" t="str">
        <v>шт</v>
      </c>
      <c r="E821" s="435">
        <v>3</v>
      </c>
      <c r="F821" s="453"/>
      <c r="G821" s="453"/>
      <c r="H821" s="541"/>
      <c r="I821" s="455"/>
      <c r="J821" s="455"/>
      <c r="K821" s="455"/>
      <c r="L821" s="455"/>
      <c r="M821" s="455"/>
      <c r="N821" s="455"/>
      <c r="Q821" s="345">
        <f t="shared" si="14"/>
        <v>3</v>
      </c>
    </row>
    <row r="822" spans="1:17" x14ac:dyDescent="0.25">
      <c r="A822" s="458"/>
      <c r="B822" s="435">
        <v>705</v>
      </c>
      <c r="C822" s="436" t="str">
        <v>Рамка однопостовая ATLASDESIGN белый</v>
      </c>
      <c r="D822" s="435" t="str">
        <v>шт</v>
      </c>
      <c r="E822" s="435">
        <v>94</v>
      </c>
      <c r="F822" s="453"/>
      <c r="G822" s="453"/>
      <c r="H822" s="541"/>
      <c r="I822" s="455"/>
      <c r="J822" s="455"/>
      <c r="K822" s="455"/>
      <c r="L822" s="455"/>
      <c r="M822" s="455"/>
      <c r="N822" s="455"/>
      <c r="Q822" s="345">
        <f t="shared" si="14"/>
        <v>94</v>
      </c>
    </row>
    <row r="823" spans="1:17" ht="30" x14ac:dyDescent="0.25">
      <c r="A823" s="458"/>
      <c r="B823" s="435">
        <v>706</v>
      </c>
      <c r="C823" s="436" t="str">
        <v>Монтаж и подключение выключателей скрытой установки</v>
      </c>
      <c r="D823" s="435" t="str">
        <v>шт</v>
      </c>
      <c r="E823" s="435">
        <v>94</v>
      </c>
      <c r="F823" s="453"/>
      <c r="G823" s="453"/>
      <c r="H823" s="541"/>
      <c r="I823" s="455"/>
      <c r="J823" s="455"/>
      <c r="K823" s="455"/>
      <c r="L823" s="455"/>
      <c r="M823" s="455"/>
      <c r="N823" s="455"/>
      <c r="Q823" s="345">
        <f t="shared" si="14"/>
        <v>94</v>
      </c>
    </row>
    <row r="824" spans="1:17" x14ac:dyDescent="0.25">
      <c r="A824" s="458"/>
      <c r="B824" s="435">
        <v>707</v>
      </c>
      <c r="C824" s="436" t="str">
        <v>КРЗ-0,4</v>
      </c>
      <c r="D824" s="435" t="str">
        <v>шт</v>
      </c>
      <c r="E824" s="435">
        <v>15</v>
      </c>
      <c r="F824" s="453"/>
      <c r="G824" s="453"/>
      <c r="H824" s="541"/>
      <c r="I824" s="455"/>
      <c r="J824" s="455"/>
      <c r="K824" s="455"/>
      <c r="L824" s="455"/>
      <c r="M824" s="455"/>
      <c r="N824" s="455"/>
      <c r="Q824" s="345">
        <f t="shared" si="14"/>
        <v>15</v>
      </c>
    </row>
    <row r="825" spans="1:17" x14ac:dyDescent="0.25">
      <c r="A825" s="458"/>
      <c r="B825" s="435">
        <v>708</v>
      </c>
      <c r="C825" s="436" t="str">
        <v>Монтаж и подключение коробки заземления КРЗ</v>
      </c>
      <c r="D825" s="435" t="str">
        <v>шт</v>
      </c>
      <c r="E825" s="435">
        <v>15</v>
      </c>
      <c r="F825" s="453"/>
      <c r="G825" s="453"/>
      <c r="H825" s="541"/>
      <c r="I825" s="455"/>
      <c r="J825" s="455"/>
      <c r="K825" s="455"/>
      <c r="L825" s="455"/>
      <c r="M825" s="455"/>
      <c r="N825" s="455"/>
      <c r="Q825" s="345">
        <f t="shared" si="14"/>
        <v>15</v>
      </c>
    </row>
    <row r="826" spans="1:17" ht="45" x14ac:dyDescent="0.25">
      <c r="A826" s="458"/>
      <c r="B826" s="435">
        <v>709</v>
      </c>
      <c r="C826" s="436" t="str">
        <v>Звонок Зуммер-1-04 (2ТК) двухтональный без кнопки пластик АБС проводной 220В (Зуммер-1-04 (2ТК))</v>
      </c>
      <c r="D826" s="435" t="str">
        <v>шт</v>
      </c>
      <c r="E826" s="435">
        <v>15</v>
      </c>
      <c r="F826" s="453"/>
      <c r="G826" s="453"/>
      <c r="H826" s="541"/>
      <c r="I826" s="455"/>
      <c r="J826" s="455"/>
      <c r="K826" s="455"/>
      <c r="L826" s="455"/>
      <c r="M826" s="455"/>
      <c r="N826" s="455"/>
      <c r="Q826" s="345">
        <f t="shared" si="14"/>
        <v>15</v>
      </c>
    </row>
    <row r="827" spans="1:17" x14ac:dyDescent="0.25">
      <c r="A827" s="458"/>
      <c r="B827" s="435">
        <v>710</v>
      </c>
      <c r="C827" s="436" t="str">
        <v>Беларусь Кнопка для звонков</v>
      </c>
      <c r="D827" s="435" t="str">
        <v>шт</v>
      </c>
      <c r="E827" s="435">
        <v>15</v>
      </c>
      <c r="F827" s="453"/>
      <c r="G827" s="453"/>
      <c r="H827" s="541"/>
      <c r="I827" s="455"/>
      <c r="J827" s="455"/>
      <c r="K827" s="455"/>
      <c r="L827" s="455"/>
      <c r="M827" s="455"/>
      <c r="N827" s="455"/>
      <c r="Q827" s="345">
        <f t="shared" si="14"/>
        <v>15</v>
      </c>
    </row>
    <row r="828" spans="1:17" x14ac:dyDescent="0.25">
      <c r="A828" s="458"/>
      <c r="B828" s="435">
        <v>711</v>
      </c>
      <c r="C828" s="436" t="str">
        <v>Монтаж и подключение звонка</v>
      </c>
      <c r="D828" s="435" t="str">
        <v>шт</v>
      </c>
      <c r="E828" s="435">
        <v>15</v>
      </c>
      <c r="F828" s="453"/>
      <c r="G828" s="453"/>
      <c r="H828" s="541"/>
      <c r="I828" s="455"/>
      <c r="J828" s="455"/>
      <c r="K828" s="455"/>
      <c r="L828" s="455"/>
      <c r="M828" s="455"/>
      <c r="N828" s="455"/>
      <c r="Q828" s="345">
        <f t="shared" si="14"/>
        <v>15</v>
      </c>
    </row>
    <row r="829" spans="1:17" x14ac:dyDescent="0.25">
      <c r="A829" s="458"/>
      <c r="B829" s="435">
        <v>712</v>
      </c>
      <c r="C829" s="436" t="str">
        <v>Монтаж и подключение кнопки звонка</v>
      </c>
      <c r="D829" s="435" t="str">
        <v>шт</v>
      </c>
      <c r="E829" s="435">
        <v>15</v>
      </c>
      <c r="F829" s="453"/>
      <c r="G829" s="453"/>
      <c r="H829" s="541"/>
      <c r="I829" s="455"/>
      <c r="J829" s="455"/>
      <c r="K829" s="455"/>
      <c r="L829" s="455"/>
      <c r="M829" s="455"/>
      <c r="N829" s="455"/>
      <c r="Q829" s="345">
        <f t="shared" si="14"/>
        <v>15</v>
      </c>
    </row>
    <row r="830" spans="1:17" x14ac:dyDescent="0.25">
      <c r="A830" s="458"/>
      <c r="B830" s="435">
        <v>0</v>
      </c>
      <c r="C830" s="436" t="str">
        <v>5.Электромонтажные изделия</v>
      </c>
      <c r="D830" s="435">
        <v>0</v>
      </c>
      <c r="E830" s="435">
        <v>0</v>
      </c>
      <c r="F830" s="453"/>
      <c r="G830" s="453"/>
      <c r="H830" s="541"/>
      <c r="I830" s="455"/>
      <c r="J830" s="455"/>
      <c r="K830" s="455"/>
      <c r="L830" s="455"/>
      <c r="M830" s="455"/>
      <c r="N830" s="455"/>
      <c r="Q830" s="345">
        <f t="shared" si="14"/>
        <v>0</v>
      </c>
    </row>
    <row r="831" spans="1:17" x14ac:dyDescent="0.25">
      <c r="A831" s="458"/>
      <c r="B831" s="435">
        <v>713</v>
      </c>
      <c r="C831" s="436" t="str">
        <v>Скрутка СИЗ-1 2.5-4.5мм желтая</v>
      </c>
      <c r="D831" s="435" t="str">
        <v>шт</v>
      </c>
      <c r="E831" s="435">
        <v>300</v>
      </c>
      <c r="F831" s="453"/>
      <c r="G831" s="453">
        <v>300</v>
      </c>
      <c r="H831" s="541"/>
      <c r="I831" s="455"/>
      <c r="J831" s="455"/>
      <c r="K831" s="455"/>
      <c r="L831" s="455"/>
      <c r="M831" s="455"/>
      <c r="N831" s="455"/>
      <c r="Q831" s="345">
        <f t="shared" si="14"/>
        <v>0</v>
      </c>
    </row>
    <row r="832" spans="1:17" x14ac:dyDescent="0.25">
      <c r="A832" s="458"/>
      <c r="B832" s="435">
        <v>714</v>
      </c>
      <c r="C832" s="436" t="str">
        <v>Скрутка СИЗ-1 4-11мм красная</v>
      </c>
      <c r="D832" s="435" t="str">
        <v>шт</v>
      </c>
      <c r="E832" s="435">
        <v>1300</v>
      </c>
      <c r="F832" s="453"/>
      <c r="G832" s="453">
        <v>1300</v>
      </c>
      <c r="H832" s="541"/>
      <c r="I832" s="455"/>
      <c r="J832" s="455"/>
      <c r="K832" s="455"/>
      <c r="L832" s="455"/>
      <c r="M832" s="455"/>
      <c r="N832" s="455"/>
      <c r="Q832" s="345">
        <f t="shared" si="14"/>
        <v>0</v>
      </c>
    </row>
    <row r="833" spans="1:17" x14ac:dyDescent="0.25">
      <c r="A833" s="458"/>
      <c r="B833" s="435">
        <v>715</v>
      </c>
      <c r="C833" s="436" t="str">
        <v>Бирка кабельная У-134 квадрат 55х55 мм</v>
      </c>
      <c r="D833" s="435" t="str">
        <v>шт</v>
      </c>
      <c r="E833" s="435">
        <v>22</v>
      </c>
      <c r="F833" s="453"/>
      <c r="G833" s="453"/>
      <c r="H833" s="541"/>
      <c r="I833" s="455"/>
      <c r="J833" s="455"/>
      <c r="K833" s="455"/>
      <c r="L833" s="455"/>
      <c r="M833" s="455"/>
      <c r="N833" s="455"/>
      <c r="Q833" s="345">
        <f t="shared" si="14"/>
        <v>22</v>
      </c>
    </row>
    <row r="834" spans="1:17" x14ac:dyDescent="0.25">
      <c r="A834" s="458"/>
      <c r="B834" s="435">
        <v>716</v>
      </c>
      <c r="C834" s="436" t="str">
        <v>Коробка установочная 68мм (С3М2)</v>
      </c>
      <c r="D834" s="435" t="str">
        <v>шт</v>
      </c>
      <c r="E834" s="435">
        <v>36</v>
      </c>
      <c r="F834" s="453"/>
      <c r="G834" s="453"/>
      <c r="H834" s="541"/>
      <c r="I834" s="455"/>
      <c r="J834" s="455"/>
      <c r="K834" s="455"/>
      <c r="L834" s="455"/>
      <c r="M834" s="455"/>
      <c r="N834" s="455"/>
      <c r="Q834" s="345">
        <f t="shared" si="14"/>
        <v>36</v>
      </c>
    </row>
    <row r="835" spans="1:17" ht="30" x14ac:dyDescent="0.25">
      <c r="A835" s="458"/>
      <c r="B835" s="435">
        <v>717</v>
      </c>
      <c r="C835" s="436" t="str">
        <v>Высверливание отверстия в кирпиче и вмазывание установочной коробки</v>
      </c>
      <c r="D835" s="435" t="str">
        <v>шт</v>
      </c>
      <c r="E835" s="435">
        <v>36</v>
      </c>
      <c r="F835" s="453"/>
      <c r="G835" s="453"/>
      <c r="H835" s="541"/>
      <c r="I835" s="455"/>
      <c r="J835" s="455"/>
      <c r="K835" s="455"/>
      <c r="L835" s="455"/>
      <c r="M835" s="455"/>
      <c r="N835" s="455"/>
      <c r="Q835" s="345">
        <f t="shared" si="14"/>
        <v>36</v>
      </c>
    </row>
    <row r="836" spans="1:17" x14ac:dyDescent="0.25">
      <c r="A836" s="458"/>
      <c r="B836" s="435">
        <v>718</v>
      </c>
      <c r="C836" s="436" t="str">
        <v>Крышка КОН-1М-04</v>
      </c>
      <c r="D836" s="435" t="str">
        <v>шт</v>
      </c>
      <c r="E836" s="435">
        <v>200</v>
      </c>
      <c r="F836" s="453"/>
      <c r="G836" s="453">
        <v>200</v>
      </c>
      <c r="H836" s="541"/>
      <c r="I836" s="455"/>
      <c r="J836" s="455"/>
      <c r="K836" s="455"/>
      <c r="L836" s="455"/>
      <c r="M836" s="455"/>
      <c r="N836" s="455"/>
      <c r="Q836" s="345">
        <f t="shared" si="14"/>
        <v>0</v>
      </c>
    </row>
    <row r="837" spans="1:17" x14ac:dyDescent="0.25">
      <c r="A837" s="458"/>
      <c r="B837" s="435">
        <v>719</v>
      </c>
      <c r="C837" s="436" t="str">
        <v>Монтаж крышки КОН-1М-04</v>
      </c>
      <c r="D837" s="435" t="str">
        <v>шт</v>
      </c>
      <c r="E837" s="435">
        <v>200</v>
      </c>
      <c r="F837" s="453"/>
      <c r="G837" s="453">
        <v>200</v>
      </c>
      <c r="H837" s="541"/>
      <c r="I837" s="455"/>
      <c r="J837" s="455"/>
      <c r="K837" s="455"/>
      <c r="L837" s="455"/>
      <c r="M837" s="455"/>
      <c r="N837" s="455"/>
      <c r="Q837" s="345">
        <f t="shared" si="14"/>
        <v>0</v>
      </c>
    </row>
    <row r="838" spans="1:17" x14ac:dyDescent="0.25">
      <c r="A838" s="458"/>
      <c r="B838" s="435">
        <v>720</v>
      </c>
      <c r="C838" s="436" t="str">
        <v>Подрозетник Ф65мм</v>
      </c>
      <c r="D838" s="435" t="str">
        <v>шт</v>
      </c>
      <c r="E838" s="435">
        <v>15</v>
      </c>
      <c r="F838" s="453"/>
      <c r="G838" s="453"/>
      <c r="H838" s="541"/>
      <c r="I838" s="455"/>
      <c r="J838" s="455"/>
      <c r="K838" s="455"/>
      <c r="L838" s="455"/>
      <c r="M838" s="455"/>
      <c r="N838" s="455"/>
      <c r="Q838" s="345">
        <f t="shared" si="14"/>
        <v>15</v>
      </c>
    </row>
    <row r="839" spans="1:17" x14ac:dyDescent="0.25">
      <c r="A839" s="458"/>
      <c r="B839" s="435">
        <v>721</v>
      </c>
      <c r="C839" s="436" t="str">
        <v>Подрозетник Ф100мм</v>
      </c>
      <c r="D839" s="435" t="str">
        <v>шт</v>
      </c>
      <c r="E839" s="435">
        <v>15</v>
      </c>
      <c r="F839" s="453"/>
      <c r="G839" s="453"/>
      <c r="H839" s="541"/>
      <c r="I839" s="455"/>
      <c r="J839" s="455"/>
      <c r="K839" s="455"/>
      <c r="L839" s="455"/>
      <c r="M839" s="455"/>
      <c r="N839" s="455"/>
      <c r="Q839" s="345">
        <f t="shared" si="14"/>
        <v>15</v>
      </c>
    </row>
    <row r="840" spans="1:17" x14ac:dyDescent="0.25">
      <c r="A840" s="458"/>
      <c r="B840" s="435">
        <v>722</v>
      </c>
      <c r="C840" s="436" t="str">
        <v>Монтаж подрозетника</v>
      </c>
      <c r="D840" s="435" t="str">
        <v>шт</v>
      </c>
      <c r="E840" s="435">
        <v>30</v>
      </c>
      <c r="F840" s="453"/>
      <c r="G840" s="453"/>
      <c r="H840" s="541"/>
      <c r="I840" s="455"/>
      <c r="J840" s="455"/>
      <c r="K840" s="455"/>
      <c r="L840" s="455"/>
      <c r="M840" s="455"/>
      <c r="N840" s="455"/>
      <c r="Q840" s="345">
        <f t="shared" si="14"/>
        <v>30</v>
      </c>
    </row>
    <row r="841" spans="1:17" x14ac:dyDescent="0.25">
      <c r="A841" s="458"/>
      <c r="B841" s="435">
        <v>0</v>
      </c>
      <c r="C841" s="436" t="str">
        <v>6. Материалы</v>
      </c>
      <c r="D841" s="435">
        <v>0</v>
      </c>
      <c r="E841" s="435">
        <v>0</v>
      </c>
      <c r="F841" s="453"/>
      <c r="G841" s="453"/>
      <c r="H841" s="541"/>
      <c r="I841" s="455"/>
      <c r="J841" s="455"/>
      <c r="K841" s="455"/>
      <c r="L841" s="455"/>
      <c r="M841" s="455"/>
      <c r="N841" s="455"/>
      <c r="Q841" s="345">
        <f t="shared" si="14"/>
        <v>0</v>
      </c>
    </row>
    <row r="842" spans="1:17" ht="30" x14ac:dyDescent="0.25">
      <c r="A842" s="458"/>
      <c r="B842" s="435">
        <v>723</v>
      </c>
      <c r="C842" s="436" t="str">
        <v>Пена монтажная Roof Complect огнеупорная (890гр)</v>
      </c>
      <c r="D842" s="435" t="str">
        <v>шт</v>
      </c>
      <c r="E842" s="435">
        <v>8</v>
      </c>
      <c r="F842" s="453"/>
      <c r="G842" s="453"/>
      <c r="H842" s="541"/>
      <c r="I842" s="455"/>
      <c r="J842" s="455"/>
      <c r="K842" s="455"/>
      <c r="L842" s="455"/>
      <c r="M842" s="455"/>
      <c r="N842" s="455"/>
      <c r="Q842" s="345">
        <f t="shared" si="14"/>
        <v>8</v>
      </c>
    </row>
    <row r="843" spans="1:17" x14ac:dyDescent="0.25">
      <c r="A843" s="458"/>
      <c r="B843" s="435">
        <v>724</v>
      </c>
      <c r="C843" s="436" t="str">
        <v>Герметик огнезащитный ведро 10кг</v>
      </c>
      <c r="D843" s="435" t="str">
        <v>шт</v>
      </c>
      <c r="E843" s="435">
        <v>1</v>
      </c>
      <c r="F843" s="453"/>
      <c r="G843" s="453"/>
      <c r="H843" s="541"/>
      <c r="I843" s="455"/>
      <c r="J843" s="455"/>
      <c r="K843" s="455"/>
      <c r="L843" s="455"/>
      <c r="M843" s="455"/>
      <c r="N843" s="455"/>
      <c r="Q843" s="345">
        <f t="shared" si="14"/>
        <v>1</v>
      </c>
    </row>
    <row r="844" spans="1:17" x14ac:dyDescent="0.25">
      <c r="A844" s="458"/>
      <c r="B844" s="435">
        <v>0</v>
      </c>
      <c r="C844" s="436" t="str">
        <v>Ось 20-21/Д-Е (4.БС33М секция №8)</v>
      </c>
      <c r="D844" s="435">
        <v>0</v>
      </c>
      <c r="E844" s="435">
        <v>0</v>
      </c>
      <c r="F844" s="453"/>
      <c r="G844" s="453"/>
      <c r="H844" s="541"/>
      <c r="I844" s="455"/>
      <c r="J844" s="455"/>
      <c r="K844" s="455"/>
      <c r="L844" s="455"/>
      <c r="M844" s="455"/>
      <c r="N844" s="455"/>
      <c r="Q844" s="345">
        <f t="shared" si="14"/>
        <v>0</v>
      </c>
    </row>
    <row r="845" spans="1:17" x14ac:dyDescent="0.25">
      <c r="A845" s="458"/>
      <c r="B845" s="435">
        <v>0</v>
      </c>
      <c r="C845" s="436" t="str">
        <v>1.Низковольтное оборудование</v>
      </c>
      <c r="D845" s="435">
        <v>0</v>
      </c>
      <c r="E845" s="435">
        <v>0</v>
      </c>
      <c r="F845" s="453"/>
      <c r="G845" s="453"/>
      <c r="H845" s="541"/>
      <c r="I845" s="455"/>
      <c r="J845" s="455"/>
      <c r="K845" s="455"/>
      <c r="L845" s="455"/>
      <c r="M845" s="455"/>
      <c r="N845" s="455"/>
      <c r="Q845" s="345">
        <f t="shared" si="14"/>
        <v>0</v>
      </c>
    </row>
    <row r="846" spans="1:17" x14ac:dyDescent="0.25">
      <c r="A846" s="458"/>
      <c r="B846" s="435">
        <v>725</v>
      </c>
      <c r="C846" s="436" t="str">
        <v>ЩК в комплекте</v>
      </c>
      <c r="D846" s="435" t="str">
        <v>шт</v>
      </c>
      <c r="E846" s="435">
        <v>28</v>
      </c>
      <c r="F846" s="453"/>
      <c r="G846" s="453"/>
      <c r="H846" s="541"/>
      <c r="I846" s="455"/>
      <c r="J846" s="455"/>
      <c r="K846" s="455"/>
      <c r="L846" s="455"/>
      <c r="M846" s="455"/>
      <c r="N846" s="455"/>
      <c r="Q846" s="345">
        <f t="shared" si="14"/>
        <v>28</v>
      </c>
    </row>
    <row r="847" spans="1:17" ht="30" x14ac:dyDescent="0.25">
      <c r="A847" s="458"/>
      <c r="B847" s="435">
        <v>726</v>
      </c>
      <c r="C847" s="436" t="str">
        <v>Счетчик электронный, 230В, 5(80)А, 1/2 кл.точности СЕ207 R7 849.2.ОА.QUVLF SPds</v>
      </c>
      <c r="D847" s="435" t="str">
        <v>шт</v>
      </c>
      <c r="E847" s="435">
        <v>28</v>
      </c>
      <c r="F847" s="453"/>
      <c r="G847" s="453"/>
      <c r="H847" s="541"/>
      <c r="I847" s="455"/>
      <c r="J847" s="455"/>
      <c r="K847" s="455"/>
      <c r="L847" s="455"/>
      <c r="M847" s="455"/>
      <c r="N847" s="455"/>
      <c r="Q847" s="345">
        <f t="shared" si="14"/>
        <v>28</v>
      </c>
    </row>
    <row r="848" spans="1:17" x14ac:dyDescent="0.25">
      <c r="A848" s="458"/>
      <c r="B848" s="435">
        <v>727</v>
      </c>
      <c r="C848" s="436" t="str">
        <v>Монтаж и подключение ЩК</v>
      </c>
      <c r="D848" s="435" t="str">
        <v>шт</v>
      </c>
      <c r="E848" s="435">
        <v>28</v>
      </c>
      <c r="F848" s="453"/>
      <c r="G848" s="453"/>
      <c r="H848" s="541"/>
      <c r="I848" s="455"/>
      <c r="J848" s="455"/>
      <c r="K848" s="455"/>
      <c r="L848" s="455"/>
      <c r="M848" s="455"/>
      <c r="N848" s="455"/>
      <c r="Q848" s="345">
        <f t="shared" si="14"/>
        <v>28</v>
      </c>
    </row>
    <row r="849" spans="1:17" x14ac:dyDescent="0.25">
      <c r="A849" s="458"/>
      <c r="B849" s="435">
        <v>728</v>
      </c>
      <c r="C849" s="436" t="str">
        <v>Кабель-канал 60х40 ЭЛЕКОР белый (18м) IEK</v>
      </c>
      <c r="D849" s="435" t="str">
        <v>м</v>
      </c>
      <c r="E849" s="435">
        <v>28</v>
      </c>
      <c r="F849" s="453"/>
      <c r="G849" s="453"/>
      <c r="H849" s="541"/>
      <c r="I849" s="455"/>
      <c r="J849" s="455"/>
      <c r="K849" s="455"/>
      <c r="L849" s="455"/>
      <c r="M849" s="455"/>
      <c r="N849" s="455"/>
      <c r="Q849" s="345">
        <f t="shared" si="14"/>
        <v>28</v>
      </c>
    </row>
    <row r="850" spans="1:17" x14ac:dyDescent="0.25">
      <c r="A850" s="458"/>
      <c r="B850" s="435">
        <v>729</v>
      </c>
      <c r="C850" s="436" t="str">
        <v>Монтаж кабель-канала</v>
      </c>
      <c r="D850" s="435" t="str">
        <v>м</v>
      </c>
      <c r="E850" s="435">
        <v>28</v>
      </c>
      <c r="F850" s="453"/>
      <c r="G850" s="453"/>
      <c r="H850" s="541"/>
      <c r="I850" s="455"/>
      <c r="J850" s="455"/>
      <c r="K850" s="455"/>
      <c r="L850" s="455"/>
      <c r="M850" s="455"/>
      <c r="N850" s="455"/>
      <c r="Q850" s="345">
        <f t="shared" si="14"/>
        <v>28</v>
      </c>
    </row>
    <row r="851" spans="1:17" x14ac:dyDescent="0.25">
      <c r="A851" s="458"/>
      <c r="B851" s="435">
        <v>730</v>
      </c>
      <c r="C851" s="436" t="str">
        <v>Корпус щита этажного ЩЭ</v>
      </c>
      <c r="D851" s="435" t="str">
        <v>шт</v>
      </c>
      <c r="E851" s="435">
        <v>8</v>
      </c>
      <c r="F851" s="453"/>
      <c r="G851" s="453"/>
      <c r="H851" s="541">
        <v>8</v>
      </c>
      <c r="I851" s="455"/>
      <c r="J851" s="455"/>
      <c r="K851" s="455"/>
      <c r="L851" s="455"/>
      <c r="M851" s="455"/>
      <c r="N851" s="455"/>
      <c r="Q851" s="345">
        <f t="shared" si="14"/>
        <v>0</v>
      </c>
    </row>
    <row r="852" spans="1:17" x14ac:dyDescent="0.25">
      <c r="A852" s="458"/>
      <c r="B852" s="435">
        <v>731</v>
      </c>
      <c r="C852" s="436" t="str">
        <v>Монтаж Корпуса щита этажного</v>
      </c>
      <c r="D852" s="435" t="str">
        <v>шт</v>
      </c>
      <c r="E852" s="435">
        <v>8</v>
      </c>
      <c r="F852" s="453"/>
      <c r="G852" s="453"/>
      <c r="H852" s="541">
        <v>8</v>
      </c>
      <c r="I852" s="455"/>
      <c r="J852" s="455"/>
      <c r="K852" s="455"/>
      <c r="L852" s="455"/>
      <c r="M852" s="455"/>
      <c r="N852" s="455"/>
      <c r="Q852" s="345">
        <f t="shared" si="14"/>
        <v>0</v>
      </c>
    </row>
    <row r="853" spans="1:17" x14ac:dyDescent="0.25">
      <c r="A853" s="458"/>
      <c r="B853" s="435">
        <v>732</v>
      </c>
      <c r="C853" s="436" t="str">
        <v>Панель из листовой стали 330х980</v>
      </c>
      <c r="D853" s="435" t="str">
        <v>шт</v>
      </c>
      <c r="E853" s="435">
        <v>8</v>
      </c>
      <c r="F853" s="453"/>
      <c r="G853" s="453"/>
      <c r="H853" s="541">
        <v>8</v>
      </c>
      <c r="I853" s="455"/>
      <c r="J853" s="455"/>
      <c r="K853" s="455"/>
      <c r="L853" s="455"/>
      <c r="M853" s="455"/>
      <c r="N853" s="455"/>
      <c r="Q853" s="345">
        <f t="shared" si="14"/>
        <v>0</v>
      </c>
    </row>
    <row r="854" spans="1:17" x14ac:dyDescent="0.25">
      <c r="A854" s="458"/>
      <c r="B854" s="435">
        <v>733</v>
      </c>
      <c r="C854" s="436" t="str">
        <v>Монтаж панели</v>
      </c>
      <c r="D854" s="435" t="str">
        <v>шт</v>
      </c>
      <c r="E854" s="435">
        <v>8</v>
      </c>
      <c r="F854" s="453"/>
      <c r="G854" s="453"/>
      <c r="H854" s="541">
        <v>8</v>
      </c>
      <c r="I854" s="455"/>
      <c r="J854" s="455"/>
      <c r="K854" s="455"/>
      <c r="L854" s="455"/>
      <c r="M854" s="455"/>
      <c r="N854" s="455"/>
      <c r="Q854" s="345">
        <f t="shared" si="14"/>
        <v>0</v>
      </c>
    </row>
    <row r="855" spans="1:17" x14ac:dyDescent="0.25">
      <c r="A855" s="458"/>
      <c r="B855" s="435">
        <v>0</v>
      </c>
      <c r="C855" s="436" t="str">
        <v>Щит этажный на 3 квартиры состоит (на 4 ЩЭ):</v>
      </c>
      <c r="D855" s="435">
        <v>0</v>
      </c>
      <c r="E855" s="435">
        <v>0</v>
      </c>
      <c r="F855" s="453"/>
      <c r="G855" s="453"/>
      <c r="H855" s="541"/>
      <c r="I855" s="455"/>
      <c r="J855" s="455"/>
      <c r="K855" s="455"/>
      <c r="L855" s="455"/>
      <c r="M855" s="455"/>
      <c r="N855" s="455"/>
      <c r="Q855" s="345">
        <f t="shared" si="14"/>
        <v>0</v>
      </c>
    </row>
    <row r="856" spans="1:17" ht="30" x14ac:dyDescent="0.25">
      <c r="A856" s="458"/>
      <c r="B856" s="435">
        <v>734</v>
      </c>
      <c r="C856" s="436" t="str">
        <v>Выключатель автоматический двухполюсный 50А С ВА47-29 4.5кА (MVA20-2-050-C)</v>
      </c>
      <c r="D856" s="435" t="str">
        <v>шт</v>
      </c>
      <c r="E856" s="435">
        <v>12</v>
      </c>
      <c r="F856" s="453"/>
      <c r="G856" s="453"/>
      <c r="H856" s="541"/>
      <c r="I856" s="455"/>
      <c r="J856" s="455"/>
      <c r="K856" s="455"/>
      <c r="L856" s="455"/>
      <c r="M856" s="455"/>
      <c r="N856" s="455"/>
      <c r="Q856" s="345">
        <f t="shared" si="14"/>
        <v>12</v>
      </c>
    </row>
    <row r="857" spans="1:17" ht="30" x14ac:dyDescent="0.25">
      <c r="A857" s="458"/>
      <c r="B857" s="435">
        <v>735</v>
      </c>
      <c r="C857" s="436" t="str">
        <v>Сжим ответвительный У-859 м50-70/о4-35 (У-859МУ3)</v>
      </c>
      <c r="D857" s="435" t="str">
        <v>шт</v>
      </c>
      <c r="E857" s="435">
        <v>20</v>
      </c>
      <c r="F857" s="453"/>
      <c r="G857" s="453"/>
      <c r="H857" s="541"/>
      <c r="I857" s="455"/>
      <c r="J857" s="455"/>
      <c r="K857" s="455"/>
      <c r="L857" s="455"/>
      <c r="M857" s="455"/>
      <c r="N857" s="455"/>
      <c r="Q857" s="345">
        <f t="shared" si="14"/>
        <v>20</v>
      </c>
    </row>
    <row r="858" spans="1:17" x14ac:dyDescent="0.25">
      <c r="A858" s="458"/>
      <c r="B858" s="435">
        <v>736</v>
      </c>
      <c r="C858" s="436" t="str">
        <v>Расключение щита этажного ЩЭ</v>
      </c>
      <c r="D858" s="435" t="str">
        <v>шт</v>
      </c>
      <c r="E858" s="435">
        <v>4</v>
      </c>
      <c r="F858" s="453"/>
      <c r="G858" s="453"/>
      <c r="H858" s="541"/>
      <c r="I858" s="455"/>
      <c r="J858" s="455"/>
      <c r="K858" s="455"/>
      <c r="L858" s="455"/>
      <c r="M858" s="455"/>
      <c r="N858" s="455"/>
      <c r="Q858" s="345">
        <f t="shared" si="14"/>
        <v>4</v>
      </c>
    </row>
    <row r="859" spans="1:17" x14ac:dyDescent="0.25">
      <c r="A859" s="458"/>
      <c r="B859" s="435">
        <v>0</v>
      </c>
      <c r="C859" s="436" t="str">
        <v>Щит этажный на 4 квартиры состоит (на 4 ЩЭ):</v>
      </c>
      <c r="D859" s="435">
        <v>0</v>
      </c>
      <c r="E859" s="435">
        <v>0</v>
      </c>
      <c r="F859" s="453"/>
      <c r="G859" s="453"/>
      <c r="H859" s="541"/>
      <c r="I859" s="455"/>
      <c r="J859" s="455"/>
      <c r="K859" s="455"/>
      <c r="L859" s="455"/>
      <c r="M859" s="455"/>
      <c r="N859" s="455"/>
      <c r="Q859" s="345">
        <f t="shared" si="14"/>
        <v>0</v>
      </c>
    </row>
    <row r="860" spans="1:17" ht="30" x14ac:dyDescent="0.25">
      <c r="A860" s="458"/>
      <c r="B860" s="435">
        <v>737</v>
      </c>
      <c r="C860" s="436" t="str">
        <v>Выключатель автоматический двухполюсный 50А С ВА47-29 4.5кА (MVA20-2-050-C)</v>
      </c>
      <c r="D860" s="435" t="str">
        <v>шт</v>
      </c>
      <c r="E860" s="435">
        <v>16</v>
      </c>
      <c r="F860" s="453"/>
      <c r="G860" s="453"/>
      <c r="H860" s="541"/>
      <c r="I860" s="455"/>
      <c r="J860" s="455"/>
      <c r="K860" s="455"/>
      <c r="L860" s="455"/>
      <c r="M860" s="455"/>
      <c r="N860" s="455"/>
      <c r="Q860" s="345">
        <f t="shared" si="14"/>
        <v>16</v>
      </c>
    </row>
    <row r="861" spans="1:17" ht="30" x14ac:dyDescent="0.25">
      <c r="A861" s="458"/>
      <c r="B861" s="435">
        <v>738</v>
      </c>
      <c r="C861" s="436" t="str">
        <v>Сжим ответвительный У-859 м50-70/о4-35 (У-859МУ3)</v>
      </c>
      <c r="D861" s="435" t="str">
        <v>шт</v>
      </c>
      <c r="E861" s="435">
        <v>20</v>
      </c>
      <c r="F861" s="453"/>
      <c r="G861" s="453"/>
      <c r="H861" s="541"/>
      <c r="I861" s="455"/>
      <c r="J861" s="455"/>
      <c r="K861" s="455"/>
      <c r="L861" s="455"/>
      <c r="M861" s="455"/>
      <c r="N861" s="455"/>
      <c r="Q861" s="345">
        <f t="shared" si="14"/>
        <v>20</v>
      </c>
    </row>
    <row r="862" spans="1:17" ht="30" x14ac:dyDescent="0.25">
      <c r="A862" s="458"/>
      <c r="B862" s="435">
        <v>739</v>
      </c>
      <c r="C862" s="436" t="str">
        <v>Розетка на DIN-рейку с заземлением контактов РАр 10-3-ОП</v>
      </c>
      <c r="D862" s="435" t="str">
        <v>шт</v>
      </c>
      <c r="E862" s="435">
        <v>4</v>
      </c>
      <c r="F862" s="453"/>
      <c r="G862" s="453"/>
      <c r="H862" s="541"/>
      <c r="I862" s="455"/>
      <c r="J862" s="455"/>
      <c r="K862" s="455"/>
      <c r="L862" s="455"/>
      <c r="M862" s="455"/>
      <c r="N862" s="455"/>
      <c r="Q862" s="345">
        <f t="shared" si="14"/>
        <v>4</v>
      </c>
    </row>
    <row r="863" spans="1:17" x14ac:dyDescent="0.25">
      <c r="A863" s="458"/>
      <c r="B863" s="435">
        <v>740</v>
      </c>
      <c r="C863" s="436" t="str">
        <v>Расключение щита этажного ЩЭ</v>
      </c>
      <c r="D863" s="435" t="str">
        <v>шт</v>
      </c>
      <c r="E863" s="435">
        <v>4</v>
      </c>
      <c r="F863" s="453"/>
      <c r="G863" s="453"/>
      <c r="H863" s="541"/>
      <c r="I863" s="455"/>
      <c r="J863" s="455"/>
      <c r="K863" s="455"/>
      <c r="L863" s="455"/>
      <c r="M863" s="455"/>
      <c r="N863" s="455"/>
      <c r="Q863" s="345">
        <f t="shared" si="14"/>
        <v>4</v>
      </c>
    </row>
    <row r="864" spans="1:17" x14ac:dyDescent="0.25">
      <c r="A864" s="458"/>
      <c r="B864" s="435">
        <v>0</v>
      </c>
      <c r="C864" s="436" t="str">
        <v>2.Светотехническая продукция</v>
      </c>
      <c r="D864" s="435">
        <v>0</v>
      </c>
      <c r="E864" s="435">
        <v>0</v>
      </c>
      <c r="F864" s="453"/>
      <c r="G864" s="453"/>
      <c r="H864" s="541"/>
      <c r="I864" s="455"/>
      <c r="J864" s="455"/>
      <c r="K864" s="455"/>
      <c r="L864" s="455"/>
      <c r="M864" s="455"/>
      <c r="N864" s="455"/>
      <c r="Q864" s="345">
        <f t="shared" si="14"/>
        <v>0</v>
      </c>
    </row>
    <row r="865" spans="1:17" x14ac:dyDescent="0.25">
      <c r="A865" s="458"/>
      <c r="B865" s="435">
        <v>741</v>
      </c>
      <c r="C865" s="436" t="str">
        <v>Патрон подвесной Е27 пластик белый</v>
      </c>
      <c r="D865" s="435" t="str">
        <v>шт</v>
      </c>
      <c r="E865" s="435">
        <v>176</v>
      </c>
      <c r="F865" s="453"/>
      <c r="G865" s="453"/>
      <c r="H865" s="541"/>
      <c r="I865" s="455"/>
      <c r="J865" s="455"/>
      <c r="K865" s="455"/>
      <c r="L865" s="455"/>
      <c r="M865" s="455"/>
      <c r="N865" s="455"/>
      <c r="Q865" s="345">
        <f t="shared" si="14"/>
        <v>176</v>
      </c>
    </row>
    <row r="866" spans="1:17" x14ac:dyDescent="0.25">
      <c r="A866" s="458"/>
      <c r="B866" s="435">
        <v>742</v>
      </c>
      <c r="C866" s="436" t="str">
        <v>Подключение подвесного патрона</v>
      </c>
      <c r="D866" s="435" t="str">
        <v>шт</v>
      </c>
      <c r="E866" s="435">
        <v>176</v>
      </c>
      <c r="F866" s="453"/>
      <c r="G866" s="453"/>
      <c r="H866" s="541"/>
      <c r="I866" s="455"/>
      <c r="J866" s="455"/>
      <c r="K866" s="455"/>
      <c r="L866" s="455"/>
      <c r="M866" s="455"/>
      <c r="N866" s="455"/>
      <c r="Q866" s="345">
        <f t="shared" si="14"/>
        <v>176</v>
      </c>
    </row>
    <row r="867" spans="1:17" x14ac:dyDescent="0.25">
      <c r="A867" s="458"/>
      <c r="B867" s="435">
        <v>743</v>
      </c>
      <c r="C867" s="436" t="str">
        <v>Лампа светодиодная LED 11вт E27 белый ECO</v>
      </c>
      <c r="D867" s="435" t="str">
        <v>шт</v>
      </c>
      <c r="E867" s="435">
        <v>176</v>
      </c>
      <c r="F867" s="453"/>
      <c r="G867" s="453"/>
      <c r="H867" s="541"/>
      <c r="I867" s="455"/>
      <c r="J867" s="455"/>
      <c r="K867" s="455"/>
      <c r="L867" s="455"/>
      <c r="M867" s="455"/>
      <c r="N867" s="455"/>
      <c r="Q867" s="345">
        <f t="shared" ref="Q867:Q930" si="15">IFERROR(IF(SUM(F867:N867)&gt;E867,"Превышение",E867-SUM(F867:N867)),"-")</f>
        <v>176</v>
      </c>
    </row>
    <row r="868" spans="1:17" ht="45" x14ac:dyDescent="0.25">
      <c r="A868" s="458"/>
      <c r="B868" s="435">
        <v>744</v>
      </c>
      <c r="C868" s="436" t="str">
        <v>358882 STREET NT22 396 черный Светильник ландшафтный светодиодный IP54 LED 4000К 18W 220V OPAL пластиковый корпус</v>
      </c>
      <c r="D868" s="435" t="str">
        <v>шт</v>
      </c>
      <c r="E868" s="435">
        <v>6</v>
      </c>
      <c r="F868" s="453"/>
      <c r="G868" s="453"/>
      <c r="H868" s="541"/>
      <c r="I868" s="455"/>
      <c r="J868" s="455"/>
      <c r="K868" s="455"/>
      <c r="L868" s="455"/>
      <c r="M868" s="455"/>
      <c r="N868" s="455"/>
      <c r="Q868" s="345">
        <f t="shared" si="15"/>
        <v>6</v>
      </c>
    </row>
    <row r="869" spans="1:17" x14ac:dyDescent="0.25">
      <c r="A869" s="458"/>
      <c r="B869" s="435">
        <v>745</v>
      </c>
      <c r="C869" s="436" t="str">
        <v>Монтаж и подключение накладного светильника</v>
      </c>
      <c r="D869" s="435" t="str">
        <v>шт</v>
      </c>
      <c r="E869" s="435">
        <v>6</v>
      </c>
      <c r="F869" s="453"/>
      <c r="G869" s="453"/>
      <c r="H869" s="541"/>
      <c r="I869" s="455"/>
      <c r="J869" s="455"/>
      <c r="K869" s="455"/>
      <c r="L869" s="455"/>
      <c r="M869" s="455"/>
      <c r="N869" s="455"/>
      <c r="Q869" s="345">
        <f t="shared" si="15"/>
        <v>6</v>
      </c>
    </row>
    <row r="870" spans="1:17" x14ac:dyDescent="0.25">
      <c r="A870" s="458"/>
      <c r="B870" s="435">
        <v>746</v>
      </c>
      <c r="C870" s="436" t="str">
        <v>БРА Kink light мелисса 08438-2, 19(21)</v>
      </c>
      <c r="D870" s="435" t="str">
        <v>шт</v>
      </c>
      <c r="E870" s="435">
        <v>4</v>
      </c>
      <c r="F870" s="453"/>
      <c r="G870" s="453"/>
      <c r="H870" s="541"/>
      <c r="I870" s="455"/>
      <c r="J870" s="455"/>
      <c r="K870" s="455"/>
      <c r="L870" s="455"/>
      <c r="M870" s="455"/>
      <c r="N870" s="455"/>
      <c r="Q870" s="345">
        <f t="shared" si="15"/>
        <v>4</v>
      </c>
    </row>
    <row r="871" spans="1:17" x14ac:dyDescent="0.25">
      <c r="A871" s="458"/>
      <c r="B871" s="435">
        <v>747</v>
      </c>
      <c r="C871" s="436" t="str">
        <v>Бра настенная</v>
      </c>
      <c r="D871" s="435" t="str">
        <v>шт</v>
      </c>
      <c r="E871" s="435">
        <v>4</v>
      </c>
      <c r="F871" s="453"/>
      <c r="G871" s="453"/>
      <c r="H871" s="541"/>
      <c r="I871" s="455"/>
      <c r="J871" s="455"/>
      <c r="K871" s="455"/>
      <c r="L871" s="455"/>
      <c r="M871" s="455"/>
      <c r="N871" s="455"/>
      <c r="Q871" s="345">
        <f t="shared" si="15"/>
        <v>4</v>
      </c>
    </row>
    <row r="872" spans="1:17" ht="30" x14ac:dyDescent="0.25">
      <c r="A872" s="458"/>
      <c r="B872" s="435">
        <v>748</v>
      </c>
      <c r="C872" s="436" t="str">
        <v>Светильник светодиодный SPO-950-3-40K-018 18Вт 4000К 1890Лм IP40 595х180х40 матовый</v>
      </c>
      <c r="D872" s="435" t="str">
        <v>шт</v>
      </c>
      <c r="E872" s="435">
        <v>51</v>
      </c>
      <c r="F872" s="453"/>
      <c r="G872" s="453"/>
      <c r="H872" s="541"/>
      <c r="I872" s="455"/>
      <c r="J872" s="455"/>
      <c r="K872" s="455"/>
      <c r="L872" s="455"/>
      <c r="M872" s="455"/>
      <c r="N872" s="455"/>
      <c r="Q872" s="345">
        <f t="shared" si="15"/>
        <v>51</v>
      </c>
    </row>
    <row r="873" spans="1:17" x14ac:dyDescent="0.25">
      <c r="A873" s="458"/>
      <c r="B873" s="435">
        <v>749</v>
      </c>
      <c r="C873" s="436" t="str">
        <v>Монтаж и подключение светильника в армстронг</v>
      </c>
      <c r="D873" s="435" t="str">
        <v>шт</v>
      </c>
      <c r="E873" s="435">
        <v>51</v>
      </c>
      <c r="F873" s="453"/>
      <c r="G873" s="453"/>
      <c r="H873" s="541"/>
      <c r="I873" s="455"/>
      <c r="J873" s="455"/>
      <c r="K873" s="455"/>
      <c r="L873" s="455"/>
      <c r="M873" s="455"/>
      <c r="N873" s="455"/>
      <c r="Q873" s="345">
        <f t="shared" si="15"/>
        <v>51</v>
      </c>
    </row>
    <row r="874" spans="1:17" ht="30" x14ac:dyDescent="0.25">
      <c r="A874" s="458"/>
      <c r="B874" s="435">
        <v>750</v>
      </c>
      <c r="C874" s="436" t="str">
        <v>Датчик движения ИК встраиваемый 1200w 360 гр. 6м IP20 белый (SEN86 бел.)</v>
      </c>
      <c r="D874" s="435" t="str">
        <v>шт</v>
      </c>
      <c r="E874" s="435">
        <v>16</v>
      </c>
      <c r="F874" s="453"/>
      <c r="G874" s="453"/>
      <c r="H874" s="541"/>
      <c r="I874" s="455"/>
      <c r="J874" s="455"/>
      <c r="K874" s="455"/>
      <c r="L874" s="455"/>
      <c r="M874" s="455"/>
      <c r="N874" s="455"/>
      <c r="Q874" s="345">
        <f t="shared" si="15"/>
        <v>16</v>
      </c>
    </row>
    <row r="875" spans="1:17" x14ac:dyDescent="0.25">
      <c r="A875" s="458"/>
      <c r="B875" s="435">
        <v>751</v>
      </c>
      <c r="C875" s="436" t="str">
        <v xml:space="preserve">Монтаж и подключение датчика движения </v>
      </c>
      <c r="D875" s="435" t="str">
        <v>шт</v>
      </c>
      <c r="E875" s="435">
        <v>16</v>
      </c>
      <c r="F875" s="453"/>
      <c r="G875" s="453"/>
      <c r="H875" s="541"/>
      <c r="I875" s="455"/>
      <c r="J875" s="455"/>
      <c r="K875" s="455"/>
      <c r="L875" s="455"/>
      <c r="M875" s="455"/>
      <c r="N875" s="455"/>
      <c r="Q875" s="345">
        <f t="shared" si="15"/>
        <v>16</v>
      </c>
    </row>
    <row r="876" spans="1:17" ht="30" x14ac:dyDescent="0.25">
      <c r="A876" s="458"/>
      <c r="B876" s="435">
        <v>752</v>
      </c>
      <c r="C876" s="436" t="str">
        <v>Коробка распределительная 85х85х40мм для наружного монтажа IP55</v>
      </c>
      <c r="D876" s="435" t="str">
        <v>шт</v>
      </c>
      <c r="E876" s="435">
        <v>77</v>
      </c>
      <c r="F876" s="453"/>
      <c r="G876" s="453"/>
      <c r="H876" s="541"/>
      <c r="I876" s="455"/>
      <c r="J876" s="455"/>
      <c r="K876" s="455"/>
      <c r="L876" s="455"/>
      <c r="M876" s="455"/>
      <c r="N876" s="455"/>
      <c r="Q876" s="345">
        <f t="shared" si="15"/>
        <v>77</v>
      </c>
    </row>
    <row r="877" spans="1:17" ht="30" x14ac:dyDescent="0.25">
      <c r="A877" s="458"/>
      <c r="B877" s="435">
        <v>753</v>
      </c>
      <c r="C877" s="436" t="str">
        <v>Монтаж и подключение распределительных коробок</v>
      </c>
      <c r="D877" s="435" t="str">
        <v>шт</v>
      </c>
      <c r="E877" s="435">
        <v>77</v>
      </c>
      <c r="F877" s="453"/>
      <c r="G877" s="453"/>
      <c r="H877" s="541"/>
      <c r="I877" s="455"/>
      <c r="J877" s="455"/>
      <c r="K877" s="455"/>
      <c r="L877" s="455"/>
      <c r="M877" s="455"/>
      <c r="N877" s="455"/>
      <c r="Q877" s="345">
        <f t="shared" si="15"/>
        <v>77</v>
      </c>
    </row>
    <row r="878" spans="1:17" x14ac:dyDescent="0.25">
      <c r="A878" s="458"/>
      <c r="B878" s="435">
        <v>0</v>
      </c>
      <c r="C878" s="436" t="str">
        <v>Декоративная подсветка картины</v>
      </c>
      <c r="D878" s="435">
        <v>0</v>
      </c>
      <c r="E878" s="435">
        <v>0</v>
      </c>
      <c r="F878" s="453"/>
      <c r="G878" s="453"/>
      <c r="H878" s="541"/>
      <c r="I878" s="455"/>
      <c r="J878" s="455"/>
      <c r="K878" s="455"/>
      <c r="L878" s="455"/>
      <c r="M878" s="455"/>
      <c r="N878" s="455"/>
      <c r="Q878" s="345">
        <f t="shared" si="15"/>
        <v>0</v>
      </c>
    </row>
    <row r="879" spans="1:17" ht="30" x14ac:dyDescent="0.25">
      <c r="A879" s="458"/>
      <c r="B879" s="435">
        <v>754</v>
      </c>
      <c r="C879" s="436" t="str">
        <v>Профиль SL-SLIM-H13M-F25-3000 ANOD ( Алюминий)</v>
      </c>
      <c r="D879" s="435" t="str">
        <v>м</v>
      </c>
      <c r="E879" s="435">
        <v>12</v>
      </c>
      <c r="F879" s="453"/>
      <c r="G879" s="453"/>
      <c r="H879" s="541"/>
      <c r="I879" s="455"/>
      <c r="J879" s="455"/>
      <c r="K879" s="455"/>
      <c r="L879" s="455"/>
      <c r="M879" s="455"/>
      <c r="N879" s="455"/>
      <c r="Q879" s="345">
        <f t="shared" si="15"/>
        <v>12</v>
      </c>
    </row>
    <row r="880" spans="1:17" x14ac:dyDescent="0.25">
      <c r="A880" s="458"/>
      <c r="B880" s="435">
        <v>755</v>
      </c>
      <c r="C880" s="436" t="str">
        <v>Монтаж профиля</v>
      </c>
      <c r="D880" s="435" t="str">
        <v>м</v>
      </c>
      <c r="E880" s="435">
        <v>12</v>
      </c>
      <c r="F880" s="453"/>
      <c r="G880" s="453"/>
      <c r="H880" s="541"/>
      <c r="I880" s="455"/>
      <c r="J880" s="455"/>
      <c r="K880" s="455"/>
      <c r="L880" s="455"/>
      <c r="M880" s="455"/>
      <c r="N880" s="455"/>
      <c r="Q880" s="345">
        <f t="shared" si="15"/>
        <v>12</v>
      </c>
    </row>
    <row r="881" spans="1:17" ht="30" x14ac:dyDescent="0.25">
      <c r="A881" s="458"/>
      <c r="B881" s="435">
        <v>756</v>
      </c>
      <c r="C881" s="436" t="str">
        <v>Лента светодиодная 9,6 Вт/м 12В IP20 4000K 120LED/м RT/RTW-A120-8-11mm SMD 2835 5 м</v>
      </c>
      <c r="D881" s="435" t="str">
        <v>шт</v>
      </c>
      <c r="E881" s="435">
        <v>4</v>
      </c>
      <c r="F881" s="453"/>
      <c r="G881" s="453"/>
      <c r="H881" s="541"/>
      <c r="I881" s="455"/>
      <c r="J881" s="455"/>
      <c r="K881" s="455"/>
      <c r="L881" s="455"/>
      <c r="M881" s="455"/>
      <c r="N881" s="455"/>
      <c r="Q881" s="345">
        <f t="shared" si="15"/>
        <v>4</v>
      </c>
    </row>
    <row r="882" spans="1:17" x14ac:dyDescent="0.25">
      <c r="A882" s="458"/>
      <c r="B882" s="435">
        <v>757</v>
      </c>
      <c r="C882" s="436" t="str">
        <v>Монтаж и подключение ленты</v>
      </c>
      <c r="D882" s="435" t="str">
        <v>м</v>
      </c>
      <c r="E882" s="435">
        <v>12</v>
      </c>
      <c r="F882" s="453"/>
      <c r="G882" s="453"/>
      <c r="H882" s="541"/>
      <c r="I882" s="455"/>
      <c r="J882" s="455"/>
      <c r="K882" s="455"/>
      <c r="L882" s="455"/>
      <c r="M882" s="455"/>
      <c r="N882" s="455"/>
      <c r="Q882" s="345">
        <f t="shared" si="15"/>
        <v>12</v>
      </c>
    </row>
    <row r="883" spans="1:17" ht="30" x14ac:dyDescent="0.25">
      <c r="A883" s="458"/>
      <c r="B883" s="435">
        <v>758</v>
      </c>
      <c r="C883" s="436" t="str">
        <v>Блок питания ARS-150-12 (12V, 12.5A, 150W) (ARL, IP20 Сетка, 2 года)</v>
      </c>
      <c r="D883" s="435" t="str">
        <v>шт</v>
      </c>
      <c r="E883" s="435">
        <v>2</v>
      </c>
      <c r="F883" s="453"/>
      <c r="G883" s="453"/>
      <c r="H883" s="541"/>
      <c r="I883" s="455"/>
      <c r="J883" s="455"/>
      <c r="K883" s="455"/>
      <c r="L883" s="455"/>
      <c r="M883" s="455"/>
      <c r="N883" s="455"/>
      <c r="Q883" s="345">
        <f t="shared" si="15"/>
        <v>2</v>
      </c>
    </row>
    <row r="884" spans="1:17" x14ac:dyDescent="0.25">
      <c r="A884" s="458"/>
      <c r="B884" s="435">
        <v>759</v>
      </c>
      <c r="C884" s="436" t="str">
        <v>Монтаж и подключение блоков питания</v>
      </c>
      <c r="D884" s="435" t="str">
        <v>шт</v>
      </c>
      <c r="E884" s="435">
        <v>2</v>
      </c>
      <c r="F884" s="453"/>
      <c r="G884" s="453"/>
      <c r="H884" s="541"/>
      <c r="I884" s="455"/>
      <c r="J884" s="455"/>
      <c r="K884" s="455"/>
      <c r="L884" s="455"/>
      <c r="M884" s="455"/>
      <c r="N884" s="455"/>
      <c r="Q884" s="345">
        <f t="shared" si="15"/>
        <v>2</v>
      </c>
    </row>
    <row r="885" spans="1:17" x14ac:dyDescent="0.25">
      <c r="A885" s="458"/>
      <c r="B885" s="435">
        <v>0</v>
      </c>
      <c r="C885" s="436" t="str">
        <v>Декоративная подсветка зеркала</v>
      </c>
      <c r="D885" s="435">
        <v>0</v>
      </c>
      <c r="E885" s="435">
        <v>0</v>
      </c>
      <c r="F885" s="453"/>
      <c r="G885" s="453"/>
      <c r="H885" s="541"/>
      <c r="I885" s="455"/>
      <c r="J885" s="455"/>
      <c r="K885" s="455"/>
      <c r="L885" s="455"/>
      <c r="M885" s="455"/>
      <c r="N885" s="455"/>
      <c r="Q885" s="345">
        <f t="shared" si="15"/>
        <v>0</v>
      </c>
    </row>
    <row r="886" spans="1:17" ht="30" x14ac:dyDescent="0.25">
      <c r="A886" s="458"/>
      <c r="B886" s="435">
        <v>760</v>
      </c>
      <c r="C886" s="436" t="str">
        <v>Профиль SL-SLIM-H13M-F25-3000 ANOD ( Алюминий)</v>
      </c>
      <c r="D886" s="435" t="str">
        <v>м</v>
      </c>
      <c r="E886" s="435">
        <v>12</v>
      </c>
      <c r="F886" s="453"/>
      <c r="G886" s="453"/>
      <c r="H886" s="541"/>
      <c r="I886" s="455"/>
      <c r="J886" s="455"/>
      <c r="K886" s="455"/>
      <c r="L886" s="455"/>
      <c r="M886" s="455"/>
      <c r="N886" s="455"/>
      <c r="Q886" s="345">
        <f t="shared" si="15"/>
        <v>12</v>
      </c>
    </row>
    <row r="887" spans="1:17" x14ac:dyDescent="0.25">
      <c r="A887" s="458"/>
      <c r="B887" s="435">
        <v>761</v>
      </c>
      <c r="C887" s="436" t="str">
        <v>Монтаж профиля</v>
      </c>
      <c r="D887" s="435" t="str">
        <v>м</v>
      </c>
      <c r="E887" s="435">
        <v>12</v>
      </c>
      <c r="F887" s="453"/>
      <c r="G887" s="453"/>
      <c r="H887" s="541"/>
      <c r="I887" s="455"/>
      <c r="J887" s="455"/>
      <c r="K887" s="455"/>
      <c r="L887" s="455"/>
      <c r="M887" s="455"/>
      <c r="N887" s="455"/>
      <c r="Q887" s="345">
        <f t="shared" si="15"/>
        <v>12</v>
      </c>
    </row>
    <row r="888" spans="1:17" ht="30" x14ac:dyDescent="0.25">
      <c r="A888" s="458"/>
      <c r="B888" s="435">
        <v>762</v>
      </c>
      <c r="C888" s="436" t="str">
        <v>Лента светодиодная 9,6 Вт/м 12В IP20 4000K 120LED/м RT/RTW-A120-8-11mm SMD 2835 5 м</v>
      </c>
      <c r="D888" s="435" t="str">
        <v>шт</v>
      </c>
      <c r="E888" s="435">
        <v>4</v>
      </c>
      <c r="F888" s="453"/>
      <c r="G888" s="453"/>
      <c r="H888" s="541"/>
      <c r="I888" s="455"/>
      <c r="J888" s="455"/>
      <c r="K888" s="455"/>
      <c r="L888" s="455"/>
      <c r="M888" s="455"/>
      <c r="N888" s="455"/>
      <c r="Q888" s="345">
        <f t="shared" si="15"/>
        <v>4</v>
      </c>
    </row>
    <row r="889" spans="1:17" x14ac:dyDescent="0.25">
      <c r="A889" s="458"/>
      <c r="B889" s="435">
        <v>763</v>
      </c>
      <c r="C889" s="436" t="str">
        <v>Монтаж и подключение ленты</v>
      </c>
      <c r="D889" s="435" t="str">
        <v>м</v>
      </c>
      <c r="E889" s="435">
        <v>12</v>
      </c>
      <c r="F889" s="453"/>
      <c r="G889" s="453"/>
      <c r="H889" s="541"/>
      <c r="I889" s="455"/>
      <c r="J889" s="455"/>
      <c r="K889" s="455"/>
      <c r="L889" s="455"/>
      <c r="M889" s="455"/>
      <c r="N889" s="455"/>
      <c r="Q889" s="345">
        <f t="shared" si="15"/>
        <v>12</v>
      </c>
    </row>
    <row r="890" spans="1:17" ht="30" x14ac:dyDescent="0.25">
      <c r="A890" s="458"/>
      <c r="B890" s="435">
        <v>764</v>
      </c>
      <c r="C890" s="436" t="str">
        <v>Блок питания ARS-150-12 (12V, 12.5A, 150W) (ARL, IP20 Сетка, 2 года)</v>
      </c>
      <c r="D890" s="435" t="str">
        <v>шт</v>
      </c>
      <c r="E890" s="435">
        <v>2</v>
      </c>
      <c r="F890" s="453"/>
      <c r="G890" s="453"/>
      <c r="H890" s="541"/>
      <c r="I890" s="455"/>
      <c r="J890" s="455"/>
      <c r="K890" s="455"/>
      <c r="L890" s="455"/>
      <c r="M890" s="455"/>
      <c r="N890" s="455"/>
      <c r="Q890" s="345">
        <f t="shared" si="15"/>
        <v>2</v>
      </c>
    </row>
    <row r="891" spans="1:17" x14ac:dyDescent="0.25">
      <c r="A891" s="458"/>
      <c r="B891" s="435">
        <v>765</v>
      </c>
      <c r="C891" s="436" t="str">
        <v>Монтаж и подключение блоков питания</v>
      </c>
      <c r="D891" s="435" t="str">
        <v>шт</v>
      </c>
      <c r="E891" s="435">
        <v>2</v>
      </c>
      <c r="F891" s="453"/>
      <c r="G891" s="453"/>
      <c r="H891" s="541"/>
      <c r="I891" s="455"/>
      <c r="J891" s="455"/>
      <c r="K891" s="455"/>
      <c r="L891" s="455"/>
      <c r="M891" s="455"/>
      <c r="N891" s="455"/>
      <c r="Q891" s="345">
        <f t="shared" si="15"/>
        <v>2</v>
      </c>
    </row>
    <row r="892" spans="1:17" x14ac:dyDescent="0.25">
      <c r="A892" s="458"/>
      <c r="B892" s="435">
        <v>0</v>
      </c>
      <c r="C892" s="436" t="str">
        <v>3.Кабельные изделия</v>
      </c>
      <c r="D892" s="435">
        <v>0</v>
      </c>
      <c r="E892" s="435">
        <v>0</v>
      </c>
      <c r="F892" s="453"/>
      <c r="G892" s="453"/>
      <c r="H892" s="541"/>
      <c r="I892" s="455"/>
      <c r="J892" s="455"/>
      <c r="K892" s="455"/>
      <c r="L892" s="455"/>
      <c r="M892" s="455"/>
      <c r="N892" s="455"/>
      <c r="Q892" s="345">
        <f t="shared" si="15"/>
        <v>0</v>
      </c>
    </row>
    <row r="893" spans="1:17" ht="30" x14ac:dyDescent="0.25">
      <c r="A893" s="458"/>
      <c r="B893" s="435">
        <v>766</v>
      </c>
      <c r="C893" s="436" t="str">
        <v>Кабель силовой ВВГ-Пнг(А) 3x1,5 ок(N, PE)-0.66 (100м)</v>
      </c>
      <c r="D893" s="435" t="str">
        <v>м</v>
      </c>
      <c r="E893" s="435">
        <v>1379</v>
      </c>
      <c r="F893" s="453"/>
      <c r="G893" s="453"/>
      <c r="H893" s="541">
        <v>1379</v>
      </c>
      <c r="I893" s="455"/>
      <c r="J893" s="455"/>
      <c r="K893" s="455"/>
      <c r="L893" s="455"/>
      <c r="M893" s="455"/>
      <c r="N893" s="455"/>
      <c r="Q893" s="345">
        <f t="shared" si="15"/>
        <v>0</v>
      </c>
    </row>
    <row r="894" spans="1:17" ht="30" x14ac:dyDescent="0.25">
      <c r="A894" s="458"/>
      <c r="B894" s="435">
        <v>767</v>
      </c>
      <c r="C894" s="436" t="str">
        <v>Кабель силовой ВВГ-Пнг(А)-LS 3x2,5 ок(N, PE)-0.66 (100м)</v>
      </c>
      <c r="D894" s="435" t="str">
        <v>м</v>
      </c>
      <c r="E894" s="435">
        <v>2150</v>
      </c>
      <c r="F894" s="453"/>
      <c r="G894" s="453"/>
      <c r="H894" s="541">
        <v>2150</v>
      </c>
      <c r="I894" s="455"/>
      <c r="J894" s="455"/>
      <c r="K894" s="455"/>
      <c r="L894" s="455"/>
      <c r="M894" s="455"/>
      <c r="N894" s="455"/>
      <c r="Q894" s="345">
        <f t="shared" si="15"/>
        <v>0</v>
      </c>
    </row>
    <row r="895" spans="1:17" ht="30" x14ac:dyDescent="0.25">
      <c r="A895" s="458"/>
      <c r="B895" s="435">
        <v>768</v>
      </c>
      <c r="C895" s="436" t="str">
        <v>Монтаж кабеля по кирпичной кладке и затягивание в трубы до 30мм2</v>
      </c>
      <c r="D895" s="435" t="str">
        <v>м</v>
      </c>
      <c r="E895" s="435">
        <v>3529</v>
      </c>
      <c r="F895" s="453"/>
      <c r="G895" s="453"/>
      <c r="H895" s="541">
        <v>3529</v>
      </c>
      <c r="I895" s="455"/>
      <c r="J895" s="455"/>
      <c r="K895" s="455"/>
      <c r="L895" s="455"/>
      <c r="M895" s="455"/>
      <c r="N895" s="455"/>
      <c r="Q895" s="345">
        <f t="shared" si="15"/>
        <v>0</v>
      </c>
    </row>
    <row r="896" spans="1:17" x14ac:dyDescent="0.25">
      <c r="A896" s="458"/>
      <c r="B896" s="435">
        <v>769</v>
      </c>
      <c r="C896" s="436" t="str">
        <v xml:space="preserve">Провод ПуВ нг(А)LS 1х6.0 </v>
      </c>
      <c r="D896" s="435" t="str">
        <v>м</v>
      </c>
      <c r="E896" s="435">
        <v>984</v>
      </c>
      <c r="F896" s="453"/>
      <c r="G896" s="453"/>
      <c r="H896" s="541">
        <v>984</v>
      </c>
      <c r="I896" s="455"/>
      <c r="J896" s="455"/>
      <c r="K896" s="455"/>
      <c r="L896" s="455"/>
      <c r="M896" s="455"/>
      <c r="N896" s="455"/>
      <c r="Q896" s="345">
        <f t="shared" si="15"/>
        <v>0</v>
      </c>
    </row>
    <row r="897" spans="1:17" x14ac:dyDescent="0.25">
      <c r="A897" s="458"/>
      <c r="B897" s="435">
        <v>770</v>
      </c>
      <c r="C897" s="436" t="str">
        <v>Кабель силовой ВВГнг(А)-LS 1х4 ок-0,66</v>
      </c>
      <c r="D897" s="435" t="str">
        <v>м</v>
      </c>
      <c r="E897" s="435">
        <v>270</v>
      </c>
      <c r="F897" s="453"/>
      <c r="G897" s="453"/>
      <c r="H897" s="541">
        <v>270</v>
      </c>
      <c r="I897" s="455"/>
      <c r="J897" s="455"/>
      <c r="K897" s="455"/>
      <c r="L897" s="455"/>
      <c r="M897" s="455"/>
      <c r="N897" s="455"/>
      <c r="Q897" s="345">
        <f t="shared" si="15"/>
        <v>0</v>
      </c>
    </row>
    <row r="898" spans="1:17" x14ac:dyDescent="0.25">
      <c r="A898" s="458"/>
      <c r="B898" s="435">
        <v>771</v>
      </c>
      <c r="C898" s="436" t="str">
        <v>Провод силовой ПуВнг(А)-LS 10</v>
      </c>
      <c r="D898" s="435" t="str">
        <v>м</v>
      </c>
      <c r="E898" s="435">
        <v>474</v>
      </c>
      <c r="F898" s="453"/>
      <c r="G898" s="453"/>
      <c r="H898" s="541">
        <v>474</v>
      </c>
      <c r="I898" s="455"/>
      <c r="J898" s="455"/>
      <c r="K898" s="455"/>
      <c r="L898" s="455"/>
      <c r="M898" s="455"/>
      <c r="N898" s="455"/>
      <c r="Q898" s="345">
        <f t="shared" si="15"/>
        <v>0</v>
      </c>
    </row>
    <row r="899" spans="1:17" ht="30" x14ac:dyDescent="0.25">
      <c r="A899" s="458"/>
      <c r="B899" s="435">
        <v>772</v>
      </c>
      <c r="C899" s="436" t="str">
        <v>Монтаж кабеля по кирпичной кладке и затягивание в трубы до 30мм2</v>
      </c>
      <c r="D899" s="435" t="str">
        <v>м</v>
      </c>
      <c r="E899" s="435">
        <v>1728</v>
      </c>
      <c r="F899" s="453"/>
      <c r="G899" s="453"/>
      <c r="H899" s="541">
        <v>1728</v>
      </c>
      <c r="I899" s="455"/>
      <c r="J899" s="455"/>
      <c r="K899" s="455"/>
      <c r="L899" s="455"/>
      <c r="M899" s="455"/>
      <c r="N899" s="455"/>
      <c r="Q899" s="345">
        <f t="shared" si="15"/>
        <v>0</v>
      </c>
    </row>
    <row r="900" spans="1:17" x14ac:dyDescent="0.25">
      <c r="A900" s="458"/>
      <c r="B900" s="435">
        <v>773</v>
      </c>
      <c r="C900" s="436" t="str">
        <v>Кабель ВВГ -П нг(А)FRLS 3х1.5 0.66кВ (бухта)</v>
      </c>
      <c r="D900" s="435" t="str">
        <v>м</v>
      </c>
      <c r="E900" s="435">
        <v>113</v>
      </c>
      <c r="F900" s="453"/>
      <c r="G900" s="453"/>
      <c r="H900" s="541">
        <v>113</v>
      </c>
      <c r="I900" s="455"/>
      <c r="J900" s="455"/>
      <c r="K900" s="455"/>
      <c r="L900" s="455"/>
      <c r="M900" s="455"/>
      <c r="N900" s="455"/>
      <c r="Q900" s="345">
        <f t="shared" si="15"/>
        <v>0</v>
      </c>
    </row>
    <row r="901" spans="1:17" ht="30" x14ac:dyDescent="0.25">
      <c r="A901" s="458"/>
      <c r="B901" s="435">
        <v>774</v>
      </c>
      <c r="C901" s="436" t="str">
        <v>Монтаж кабеля по кирпичной кладке и затягивание в трубы до 30мм2</v>
      </c>
      <c r="D901" s="435" t="str">
        <v>м</v>
      </c>
      <c r="E901" s="435">
        <v>113</v>
      </c>
      <c r="F901" s="453"/>
      <c r="G901" s="453"/>
      <c r="H901" s="541">
        <v>113</v>
      </c>
      <c r="I901" s="455"/>
      <c r="J901" s="455"/>
      <c r="K901" s="455"/>
      <c r="L901" s="455"/>
      <c r="M901" s="455"/>
      <c r="N901" s="455"/>
      <c r="Q901" s="345">
        <f t="shared" si="15"/>
        <v>0</v>
      </c>
    </row>
    <row r="902" spans="1:17" x14ac:dyDescent="0.25">
      <c r="A902" s="458"/>
      <c r="B902" s="435">
        <v>0</v>
      </c>
      <c r="C902" s="436" t="str">
        <v>4.Электрортехнические изделия</v>
      </c>
      <c r="D902" s="435">
        <v>0</v>
      </c>
      <c r="E902" s="435">
        <v>0</v>
      </c>
      <c r="F902" s="453"/>
      <c r="G902" s="453"/>
      <c r="H902" s="541"/>
      <c r="I902" s="455"/>
      <c r="J902" s="455"/>
      <c r="K902" s="455"/>
      <c r="L902" s="455"/>
      <c r="M902" s="455"/>
      <c r="N902" s="455"/>
      <c r="Q902" s="345">
        <f t="shared" si="15"/>
        <v>0</v>
      </c>
    </row>
    <row r="903" spans="1:17" ht="45" x14ac:dyDescent="0.25">
      <c r="A903" s="458"/>
      <c r="B903" s="435">
        <v>775</v>
      </c>
      <c r="C903" s="436" t="str">
        <v>BRITE Розетка двойная с заземлением с защитными шторками и крышкой 16А в сборе IP44 РСбш12-3-44-БрБ белый</v>
      </c>
      <c r="D903" s="435" t="str">
        <v>шт</v>
      </c>
      <c r="E903" s="435">
        <v>28</v>
      </c>
      <c r="F903" s="453"/>
      <c r="G903" s="453"/>
      <c r="H903" s="541"/>
      <c r="I903" s="455"/>
      <c r="J903" s="455"/>
      <c r="K903" s="455"/>
      <c r="L903" s="455"/>
      <c r="M903" s="455"/>
      <c r="N903" s="455"/>
      <c r="Q903" s="345">
        <f t="shared" si="15"/>
        <v>28</v>
      </c>
    </row>
    <row r="904" spans="1:17" ht="30" x14ac:dyDescent="0.25">
      <c r="A904" s="458"/>
      <c r="B904" s="435">
        <v>776</v>
      </c>
      <c r="C904" s="436" t="str">
        <v>Розетка ATLASDESIGN двойная с заземлением со шторками 16А в сборе белый</v>
      </c>
      <c r="D904" s="435" t="str">
        <v>шт</v>
      </c>
      <c r="E904" s="435">
        <v>297</v>
      </c>
      <c r="F904" s="453"/>
      <c r="G904" s="453"/>
      <c r="H904" s="541"/>
      <c r="I904" s="455"/>
      <c r="J904" s="455"/>
      <c r="K904" s="455"/>
      <c r="L904" s="455"/>
      <c r="M904" s="455"/>
      <c r="N904" s="455"/>
      <c r="Q904" s="345">
        <f t="shared" si="15"/>
        <v>297</v>
      </c>
    </row>
    <row r="905" spans="1:17" ht="30" x14ac:dyDescent="0.25">
      <c r="A905" s="458"/>
      <c r="B905" s="435">
        <v>777</v>
      </c>
      <c r="C905" s="436" t="str">
        <v>Монтаж и подключение розеток скрытой установки</v>
      </c>
      <c r="D905" s="435" t="str">
        <v>шт</v>
      </c>
      <c r="E905" s="435">
        <v>325</v>
      </c>
      <c r="F905" s="453"/>
      <c r="G905" s="453"/>
      <c r="H905" s="541"/>
      <c r="I905" s="455"/>
      <c r="J905" s="455"/>
      <c r="K905" s="455"/>
      <c r="L905" s="455"/>
      <c r="M905" s="455"/>
      <c r="N905" s="455"/>
      <c r="Q905" s="345">
        <f t="shared" si="15"/>
        <v>325</v>
      </c>
    </row>
    <row r="906" spans="1:17" ht="30" x14ac:dyDescent="0.25">
      <c r="A906" s="458"/>
      <c r="B906" s="435">
        <v>778</v>
      </c>
      <c r="C906" s="436" t="str">
        <v>ЭТЮД Розетка наружная с заземлением со шторками белая (на роутер)</v>
      </c>
      <c r="D906" s="435" t="str">
        <v>шт</v>
      </c>
      <c r="E906" s="435">
        <v>28</v>
      </c>
      <c r="F906" s="453"/>
      <c r="G906" s="453"/>
      <c r="H906" s="541"/>
      <c r="I906" s="455"/>
      <c r="J906" s="455"/>
      <c r="K906" s="455"/>
      <c r="L906" s="455"/>
      <c r="M906" s="455"/>
      <c r="N906" s="455"/>
      <c r="Q906" s="345">
        <f t="shared" si="15"/>
        <v>28</v>
      </c>
    </row>
    <row r="907" spans="1:17" ht="30" x14ac:dyDescent="0.25">
      <c r="A907" s="458"/>
      <c r="B907" s="435">
        <v>779</v>
      </c>
      <c r="C907" s="436" t="str">
        <v>Монтаж и подключение розеток и выключателей открытой установки</v>
      </c>
      <c r="D907" s="435" t="str">
        <v>шт</v>
      </c>
      <c r="E907" s="435">
        <v>28</v>
      </c>
      <c r="F907" s="453"/>
      <c r="G907" s="453"/>
      <c r="H907" s="541"/>
      <c r="I907" s="455"/>
      <c r="J907" s="455"/>
      <c r="K907" s="455"/>
      <c r="L907" s="455"/>
      <c r="M907" s="455"/>
      <c r="N907" s="455"/>
      <c r="Q907" s="345">
        <f t="shared" si="15"/>
        <v>28</v>
      </c>
    </row>
    <row r="908" spans="1:17" ht="30" x14ac:dyDescent="0.25">
      <c r="A908" s="458"/>
      <c r="B908" s="435">
        <v>780</v>
      </c>
      <c r="C908" s="436" t="str">
        <v>Разъем РШ-ВШ 32А 250В 2P+PE(ОУ) пластиковый белый Simple</v>
      </c>
      <c r="D908" s="435" t="str">
        <v>шт</v>
      </c>
      <c r="E908" s="435">
        <v>28</v>
      </c>
      <c r="F908" s="453"/>
      <c r="G908" s="453"/>
      <c r="H908" s="541"/>
      <c r="I908" s="455"/>
      <c r="J908" s="455"/>
      <c r="K908" s="455"/>
      <c r="L908" s="455"/>
      <c r="M908" s="455"/>
      <c r="N908" s="455"/>
      <c r="Q908" s="345">
        <f t="shared" si="15"/>
        <v>28</v>
      </c>
    </row>
    <row r="909" spans="1:17" ht="30" x14ac:dyDescent="0.25">
      <c r="A909" s="458"/>
      <c r="B909" s="435">
        <v>781</v>
      </c>
      <c r="C909" s="436" t="str">
        <v>Монтаж и подключение силовой розетки на электроплиту</v>
      </c>
      <c r="D909" s="435" t="str">
        <v>шт</v>
      </c>
      <c r="E909" s="435">
        <v>28</v>
      </c>
      <c r="F909" s="453"/>
      <c r="G909" s="453"/>
      <c r="H909" s="541"/>
      <c r="I909" s="455"/>
      <c r="J909" s="455"/>
      <c r="K909" s="455"/>
      <c r="L909" s="455"/>
      <c r="M909" s="455"/>
      <c r="N909" s="455"/>
      <c r="Q909" s="345">
        <f t="shared" si="15"/>
        <v>28</v>
      </c>
    </row>
    <row r="910" spans="1:17" ht="30" x14ac:dyDescent="0.25">
      <c r="A910" s="458"/>
      <c r="B910" s="435">
        <v>782</v>
      </c>
      <c r="C910" s="436" t="str">
        <v>Гермес PLUS Розетка с заземлением наружная с крышкой IP54</v>
      </c>
      <c r="D910" s="435" t="str">
        <v>шт</v>
      </c>
      <c r="E910" s="435">
        <v>4</v>
      </c>
      <c r="F910" s="453"/>
      <c r="G910" s="453"/>
      <c r="H910" s="541"/>
      <c r="I910" s="455"/>
      <c r="J910" s="455"/>
      <c r="K910" s="455"/>
      <c r="L910" s="455"/>
      <c r="M910" s="455"/>
      <c r="N910" s="455"/>
      <c r="Q910" s="345">
        <f t="shared" si="15"/>
        <v>4</v>
      </c>
    </row>
    <row r="911" spans="1:17" ht="30" x14ac:dyDescent="0.25">
      <c r="A911" s="458"/>
      <c r="B911" s="435">
        <v>783</v>
      </c>
      <c r="C911" s="436" t="str">
        <v>Монтаж и подключение розеток и выключателей открытой установки</v>
      </c>
      <c r="D911" s="435" t="str">
        <v>шт</v>
      </c>
      <c r="E911" s="435">
        <v>4</v>
      </c>
      <c r="F911" s="453"/>
      <c r="G911" s="453"/>
      <c r="H911" s="541"/>
      <c r="I911" s="455"/>
      <c r="J911" s="455"/>
      <c r="K911" s="455"/>
      <c r="L911" s="455"/>
      <c r="M911" s="455"/>
      <c r="N911" s="455"/>
      <c r="Q911" s="345">
        <f t="shared" si="15"/>
        <v>4</v>
      </c>
    </row>
    <row r="912" spans="1:17" ht="30" x14ac:dyDescent="0.25">
      <c r="A912" s="458"/>
      <c r="B912" s="435">
        <v>784</v>
      </c>
      <c r="C912" s="436" t="str">
        <v>Выключатель одноклавишный ATLASDESIGN схема 1 10АХ механизм белый</v>
      </c>
      <c r="D912" s="435" t="str">
        <v>шт</v>
      </c>
      <c r="E912" s="435">
        <v>60</v>
      </c>
      <c r="F912" s="453"/>
      <c r="G912" s="453"/>
      <c r="H912" s="541"/>
      <c r="I912" s="455"/>
      <c r="J912" s="455"/>
      <c r="K912" s="455"/>
      <c r="L912" s="455"/>
      <c r="M912" s="455"/>
      <c r="N912" s="455"/>
      <c r="Q912" s="345">
        <f t="shared" si="15"/>
        <v>60</v>
      </c>
    </row>
    <row r="913" spans="1:17" ht="30" x14ac:dyDescent="0.25">
      <c r="A913" s="458"/>
      <c r="B913" s="435">
        <v>785</v>
      </c>
      <c r="C913" s="436" t="str">
        <v>Выключатель двухклавишный ATLASDESIGN схема 5 10АХ механизм белый</v>
      </c>
      <c r="D913" s="435" t="str">
        <v>шт</v>
      </c>
      <c r="E913" s="435">
        <v>72</v>
      </c>
      <c r="F913" s="453"/>
      <c r="G913" s="453"/>
      <c r="H913" s="541"/>
      <c r="I913" s="455"/>
      <c r="J913" s="455"/>
      <c r="K913" s="455"/>
      <c r="L913" s="455"/>
      <c r="M913" s="455"/>
      <c r="N913" s="455"/>
      <c r="Q913" s="345">
        <f t="shared" si="15"/>
        <v>72</v>
      </c>
    </row>
    <row r="914" spans="1:17" ht="30" x14ac:dyDescent="0.25">
      <c r="A914" s="458"/>
      <c r="B914" s="435">
        <v>786</v>
      </c>
      <c r="C914" s="436" t="str">
        <v>Выключатель трехклавишный ATLASDESIGN схема 1+1+1 10АХ механизм белый</v>
      </c>
      <c r="D914" s="435" t="str">
        <v>шт</v>
      </c>
      <c r="E914" s="435">
        <v>12</v>
      </c>
      <c r="F914" s="453"/>
      <c r="G914" s="453"/>
      <c r="H914" s="541"/>
      <c r="I914" s="455"/>
      <c r="J914" s="455"/>
      <c r="K914" s="455"/>
      <c r="L914" s="455"/>
      <c r="M914" s="455"/>
      <c r="N914" s="455"/>
      <c r="Q914" s="345">
        <f t="shared" si="15"/>
        <v>12</v>
      </c>
    </row>
    <row r="915" spans="1:17" x14ac:dyDescent="0.25">
      <c r="A915" s="458"/>
      <c r="B915" s="435">
        <v>787</v>
      </c>
      <c r="C915" s="436" t="str">
        <v>Рамка однопостовая ATLASDESIGN белый</v>
      </c>
      <c r="D915" s="435" t="str">
        <v>шт</v>
      </c>
      <c r="E915" s="435">
        <v>144</v>
      </c>
      <c r="F915" s="453"/>
      <c r="G915" s="453"/>
      <c r="H915" s="541"/>
      <c r="I915" s="455"/>
      <c r="J915" s="455"/>
      <c r="K915" s="455"/>
      <c r="L915" s="455"/>
      <c r="M915" s="455"/>
      <c r="N915" s="455"/>
      <c r="Q915" s="345">
        <f t="shared" si="15"/>
        <v>144</v>
      </c>
    </row>
    <row r="916" spans="1:17" ht="30" x14ac:dyDescent="0.25">
      <c r="A916" s="458"/>
      <c r="B916" s="435">
        <v>788</v>
      </c>
      <c r="C916" s="436" t="str">
        <v>Монтаж и подключение выключателей скрытой установки</v>
      </c>
      <c r="D916" s="435" t="str">
        <v>шт</v>
      </c>
      <c r="E916" s="435">
        <v>144</v>
      </c>
      <c r="F916" s="453"/>
      <c r="G916" s="453"/>
      <c r="H916" s="541"/>
      <c r="I916" s="455"/>
      <c r="J916" s="455"/>
      <c r="K916" s="455"/>
      <c r="L916" s="455"/>
      <c r="M916" s="455"/>
      <c r="N916" s="455"/>
      <c r="Q916" s="345">
        <f t="shared" si="15"/>
        <v>144</v>
      </c>
    </row>
    <row r="917" spans="1:17" x14ac:dyDescent="0.25">
      <c r="A917" s="458"/>
      <c r="B917" s="435">
        <v>789</v>
      </c>
      <c r="C917" s="436" t="str">
        <v>КРЗ-0,4</v>
      </c>
      <c r="D917" s="435" t="str">
        <v>шт</v>
      </c>
      <c r="E917" s="435">
        <v>28</v>
      </c>
      <c r="F917" s="453"/>
      <c r="G917" s="453"/>
      <c r="H917" s="541"/>
      <c r="I917" s="455"/>
      <c r="J917" s="455"/>
      <c r="K917" s="455"/>
      <c r="L917" s="455"/>
      <c r="M917" s="455"/>
      <c r="N917" s="455"/>
      <c r="Q917" s="345">
        <f t="shared" si="15"/>
        <v>28</v>
      </c>
    </row>
    <row r="918" spans="1:17" x14ac:dyDescent="0.25">
      <c r="A918" s="458"/>
      <c r="B918" s="435">
        <v>790</v>
      </c>
      <c r="C918" s="436" t="str">
        <v>Монтаж и подключение коробки заземления КРЗ</v>
      </c>
      <c r="D918" s="435" t="str">
        <v>шт</v>
      </c>
      <c r="E918" s="435">
        <v>28</v>
      </c>
      <c r="F918" s="453"/>
      <c r="G918" s="453"/>
      <c r="H918" s="541"/>
      <c r="I918" s="455"/>
      <c r="J918" s="455"/>
      <c r="K918" s="455"/>
      <c r="L918" s="455"/>
      <c r="M918" s="455"/>
      <c r="N918" s="455"/>
      <c r="Q918" s="345">
        <f t="shared" si="15"/>
        <v>28</v>
      </c>
    </row>
    <row r="919" spans="1:17" ht="45" x14ac:dyDescent="0.25">
      <c r="A919" s="458"/>
      <c r="B919" s="435">
        <v>791</v>
      </c>
      <c r="C919" s="436" t="str">
        <v>Звонок Зуммер-1-04 (2ТК) двухтональный без кнопки пластик АБС проводной 220В (Зуммер-1-04 (2ТК))</v>
      </c>
      <c r="D919" s="435" t="str">
        <v>шт</v>
      </c>
      <c r="E919" s="435">
        <v>28</v>
      </c>
      <c r="F919" s="453"/>
      <c r="G919" s="453"/>
      <c r="H919" s="541"/>
      <c r="I919" s="455"/>
      <c r="J919" s="455"/>
      <c r="K919" s="455"/>
      <c r="L919" s="455"/>
      <c r="M919" s="455"/>
      <c r="N919" s="455"/>
      <c r="Q919" s="345">
        <f t="shared" si="15"/>
        <v>28</v>
      </c>
    </row>
    <row r="920" spans="1:17" x14ac:dyDescent="0.25">
      <c r="A920" s="458"/>
      <c r="B920" s="435">
        <v>792</v>
      </c>
      <c r="C920" s="436" t="str">
        <v>Беларусь Кнопка для звонков</v>
      </c>
      <c r="D920" s="435" t="str">
        <v>шт</v>
      </c>
      <c r="E920" s="435">
        <v>28</v>
      </c>
      <c r="F920" s="453"/>
      <c r="G920" s="453"/>
      <c r="H920" s="541"/>
      <c r="I920" s="455"/>
      <c r="J920" s="455"/>
      <c r="K920" s="455"/>
      <c r="L920" s="455"/>
      <c r="M920" s="455"/>
      <c r="N920" s="455"/>
      <c r="Q920" s="345">
        <f t="shared" si="15"/>
        <v>28</v>
      </c>
    </row>
    <row r="921" spans="1:17" x14ac:dyDescent="0.25">
      <c r="A921" s="458"/>
      <c r="B921" s="435">
        <v>793</v>
      </c>
      <c r="C921" s="436" t="str">
        <v>Монтаж и подключение звонка</v>
      </c>
      <c r="D921" s="435" t="str">
        <v>шт</v>
      </c>
      <c r="E921" s="435">
        <v>28</v>
      </c>
      <c r="F921" s="453"/>
      <c r="G921" s="453"/>
      <c r="H921" s="541"/>
      <c r="I921" s="455"/>
      <c r="J921" s="455"/>
      <c r="K921" s="455"/>
      <c r="L921" s="455"/>
      <c r="M921" s="455"/>
      <c r="N921" s="455"/>
      <c r="Q921" s="345">
        <f t="shared" si="15"/>
        <v>28</v>
      </c>
    </row>
    <row r="922" spans="1:17" x14ac:dyDescent="0.25">
      <c r="A922" s="458"/>
      <c r="B922" s="435">
        <v>794</v>
      </c>
      <c r="C922" s="436" t="str">
        <v>Монтаж и подключение кнопки звонка</v>
      </c>
      <c r="D922" s="435" t="str">
        <v>шт</v>
      </c>
      <c r="E922" s="435">
        <v>28</v>
      </c>
      <c r="F922" s="453"/>
      <c r="G922" s="453"/>
      <c r="H922" s="541"/>
      <c r="I922" s="455"/>
      <c r="J922" s="455"/>
      <c r="K922" s="455"/>
      <c r="L922" s="455"/>
      <c r="M922" s="455"/>
      <c r="N922" s="455"/>
      <c r="Q922" s="345">
        <f t="shared" si="15"/>
        <v>28</v>
      </c>
    </row>
    <row r="923" spans="1:17" x14ac:dyDescent="0.25">
      <c r="A923" s="458"/>
      <c r="B923" s="435">
        <v>0</v>
      </c>
      <c r="C923" s="436" t="str">
        <v>5.Электромонтажные изделия</v>
      </c>
      <c r="D923" s="435">
        <v>0</v>
      </c>
      <c r="E923" s="435">
        <v>0</v>
      </c>
      <c r="F923" s="453"/>
      <c r="G923" s="453"/>
      <c r="H923" s="541"/>
      <c r="I923" s="455"/>
      <c r="J923" s="455"/>
      <c r="K923" s="455"/>
      <c r="L923" s="455"/>
      <c r="M923" s="455"/>
      <c r="N923" s="455"/>
      <c r="Q923" s="345">
        <f t="shared" si="15"/>
        <v>0</v>
      </c>
    </row>
    <row r="924" spans="1:17" x14ac:dyDescent="0.25">
      <c r="A924" s="458"/>
      <c r="B924" s="435">
        <v>795</v>
      </c>
      <c r="C924" s="436" t="str">
        <v>Скрутка СИЗ-1 2.5-4.5мм желтая</v>
      </c>
      <c r="D924" s="435" t="str">
        <v>шт</v>
      </c>
      <c r="E924" s="435">
        <v>300</v>
      </c>
      <c r="F924" s="453"/>
      <c r="G924" s="453"/>
      <c r="H924" s="541">
        <v>300</v>
      </c>
      <c r="I924" s="455"/>
      <c r="J924" s="455"/>
      <c r="K924" s="455"/>
      <c r="L924" s="455"/>
      <c r="M924" s="455"/>
      <c r="N924" s="455"/>
      <c r="Q924" s="345">
        <f t="shared" si="15"/>
        <v>0</v>
      </c>
    </row>
    <row r="925" spans="1:17" x14ac:dyDescent="0.25">
      <c r="A925" s="458"/>
      <c r="B925" s="435">
        <v>796</v>
      </c>
      <c r="C925" s="436" t="str">
        <v>Скрутка СИЗ-1 4-11мм красная</v>
      </c>
      <c r="D925" s="435" t="str">
        <v>шт</v>
      </c>
      <c r="E925" s="435">
        <v>1700</v>
      </c>
      <c r="F925" s="453"/>
      <c r="G925" s="453"/>
      <c r="H925" s="541">
        <v>1700</v>
      </c>
      <c r="I925" s="455"/>
      <c r="J925" s="455"/>
      <c r="K925" s="455"/>
      <c r="L925" s="455"/>
      <c r="M925" s="455"/>
      <c r="N925" s="455"/>
      <c r="Q925" s="345">
        <f t="shared" si="15"/>
        <v>0</v>
      </c>
    </row>
    <row r="926" spans="1:17" x14ac:dyDescent="0.25">
      <c r="A926" s="458"/>
      <c r="B926" s="435">
        <v>797</v>
      </c>
      <c r="C926" s="436" t="str">
        <v>Бирка кабельная У-134 квадрат 55х55 мм</v>
      </c>
      <c r="D926" s="435" t="str">
        <v>шт</v>
      </c>
      <c r="E926" s="435">
        <v>28</v>
      </c>
      <c r="F926" s="453"/>
      <c r="G926" s="453"/>
      <c r="H926" s="541"/>
      <c r="I926" s="455"/>
      <c r="J926" s="455"/>
      <c r="K926" s="455"/>
      <c r="L926" s="455"/>
      <c r="M926" s="455"/>
      <c r="N926" s="455"/>
      <c r="Q926" s="345">
        <f t="shared" si="15"/>
        <v>28</v>
      </c>
    </row>
    <row r="927" spans="1:17" x14ac:dyDescent="0.25">
      <c r="A927" s="458"/>
      <c r="B927" s="435">
        <v>798</v>
      </c>
      <c r="C927" s="436" t="str">
        <v>Коробка установочная 68мм (С3М2)</v>
      </c>
      <c r="D927" s="435" t="str">
        <v>шт</v>
      </c>
      <c r="E927" s="435">
        <v>56</v>
      </c>
      <c r="F927" s="453"/>
      <c r="G927" s="453"/>
      <c r="H927" s="541"/>
      <c r="I927" s="455"/>
      <c r="J927" s="455"/>
      <c r="K927" s="455"/>
      <c r="L927" s="455"/>
      <c r="M927" s="455"/>
      <c r="N927" s="455"/>
      <c r="Q927" s="345">
        <f t="shared" si="15"/>
        <v>56</v>
      </c>
    </row>
    <row r="928" spans="1:17" ht="30" x14ac:dyDescent="0.25">
      <c r="A928" s="458"/>
      <c r="B928" s="435">
        <v>799</v>
      </c>
      <c r="C928" s="436" t="str">
        <v>Высверливание отверстия в кирпиче и вмазывание установочной коробки</v>
      </c>
      <c r="D928" s="435" t="str">
        <v>шт</v>
      </c>
      <c r="E928" s="435">
        <v>56</v>
      </c>
      <c r="F928" s="453"/>
      <c r="G928" s="453"/>
      <c r="H928" s="541"/>
      <c r="I928" s="455"/>
      <c r="J928" s="455"/>
      <c r="K928" s="455"/>
      <c r="L928" s="455"/>
      <c r="M928" s="455"/>
      <c r="N928" s="455"/>
      <c r="Q928" s="345">
        <f t="shared" si="15"/>
        <v>56</v>
      </c>
    </row>
    <row r="929" spans="1:17" x14ac:dyDescent="0.25">
      <c r="A929" s="458"/>
      <c r="B929" s="435">
        <v>800</v>
      </c>
      <c r="C929" s="436" t="str">
        <v>Крышка КОН-1М-04</v>
      </c>
      <c r="D929" s="435" t="str">
        <v>шт</v>
      </c>
      <c r="E929" s="435">
        <v>317</v>
      </c>
      <c r="F929" s="453"/>
      <c r="G929" s="453"/>
      <c r="H929" s="541">
        <v>317</v>
      </c>
      <c r="I929" s="455"/>
      <c r="J929" s="455"/>
      <c r="K929" s="455"/>
      <c r="L929" s="455"/>
      <c r="M929" s="455"/>
      <c r="N929" s="455"/>
      <c r="Q929" s="345">
        <f t="shared" si="15"/>
        <v>0</v>
      </c>
    </row>
    <row r="930" spans="1:17" x14ac:dyDescent="0.25">
      <c r="A930" s="458"/>
      <c r="B930" s="435">
        <v>801</v>
      </c>
      <c r="C930" s="436" t="str">
        <v>Монтаж крышки КОН-1М-04</v>
      </c>
      <c r="D930" s="435" t="str">
        <v>шт</v>
      </c>
      <c r="E930" s="435">
        <v>317</v>
      </c>
      <c r="F930" s="453"/>
      <c r="G930" s="453"/>
      <c r="H930" s="541">
        <v>317</v>
      </c>
      <c r="I930" s="455"/>
      <c r="J930" s="455"/>
      <c r="K930" s="455"/>
      <c r="L930" s="455"/>
      <c r="M930" s="455"/>
      <c r="N930" s="455"/>
      <c r="Q930" s="345">
        <f t="shared" si="15"/>
        <v>0</v>
      </c>
    </row>
    <row r="931" spans="1:17" x14ac:dyDescent="0.25">
      <c r="A931" s="458"/>
      <c r="B931" s="435">
        <v>802</v>
      </c>
      <c r="C931" s="436" t="str">
        <v>Подрозетник Ф65мм</v>
      </c>
      <c r="D931" s="435" t="str">
        <v>шт</v>
      </c>
      <c r="E931" s="435">
        <v>28</v>
      </c>
      <c r="F931" s="453"/>
      <c r="G931" s="453"/>
      <c r="H931" s="541"/>
      <c r="I931" s="455"/>
      <c r="J931" s="455"/>
      <c r="K931" s="455"/>
      <c r="L931" s="455"/>
      <c r="M931" s="455"/>
      <c r="N931" s="455"/>
      <c r="Q931" s="345">
        <f t="shared" ref="Q931:Q994" si="16">IFERROR(IF(SUM(F931:N931)&gt;E931,"Превышение",E931-SUM(F931:N931)),"-")</f>
        <v>28</v>
      </c>
    </row>
    <row r="932" spans="1:17" x14ac:dyDescent="0.25">
      <c r="A932" s="458"/>
      <c r="B932" s="435">
        <v>803</v>
      </c>
      <c r="C932" s="436" t="str">
        <v>Подрозетник Ф100мм</v>
      </c>
      <c r="D932" s="435" t="str">
        <v>шт</v>
      </c>
      <c r="E932" s="435">
        <v>28</v>
      </c>
      <c r="F932" s="453"/>
      <c r="G932" s="453"/>
      <c r="H932" s="541"/>
      <c r="I932" s="455"/>
      <c r="J932" s="455"/>
      <c r="K932" s="455"/>
      <c r="L932" s="455"/>
      <c r="M932" s="455"/>
      <c r="N932" s="455"/>
      <c r="Q932" s="345">
        <f t="shared" si="16"/>
        <v>28</v>
      </c>
    </row>
    <row r="933" spans="1:17" x14ac:dyDescent="0.25">
      <c r="A933" s="458"/>
      <c r="B933" s="435">
        <v>804</v>
      </c>
      <c r="C933" s="436" t="str">
        <v>Монтаж подрозетника</v>
      </c>
      <c r="D933" s="435" t="str">
        <v>шт</v>
      </c>
      <c r="E933" s="435">
        <v>56</v>
      </c>
      <c r="F933" s="453"/>
      <c r="G933" s="453"/>
      <c r="H933" s="541"/>
      <c r="I933" s="455"/>
      <c r="J933" s="455"/>
      <c r="K933" s="455"/>
      <c r="L933" s="455"/>
      <c r="M933" s="455"/>
      <c r="N933" s="455"/>
      <c r="Q933" s="345">
        <f t="shared" si="16"/>
        <v>56</v>
      </c>
    </row>
    <row r="934" spans="1:17" x14ac:dyDescent="0.25">
      <c r="A934" s="458"/>
      <c r="B934" s="435">
        <v>0</v>
      </c>
      <c r="C934" s="436" t="str">
        <v>6. Материалы</v>
      </c>
      <c r="D934" s="435">
        <v>0</v>
      </c>
      <c r="E934" s="435">
        <v>0</v>
      </c>
      <c r="F934" s="453"/>
      <c r="G934" s="453"/>
      <c r="H934" s="541"/>
      <c r="I934" s="455"/>
      <c r="J934" s="455"/>
      <c r="K934" s="455"/>
      <c r="L934" s="455"/>
      <c r="M934" s="455"/>
      <c r="N934" s="455"/>
      <c r="Q934" s="345">
        <f t="shared" si="16"/>
        <v>0</v>
      </c>
    </row>
    <row r="935" spans="1:17" ht="30" x14ac:dyDescent="0.25">
      <c r="A935" s="458"/>
      <c r="B935" s="435">
        <v>805</v>
      </c>
      <c r="C935" s="436" t="str">
        <v>Пена монтажная Roof Complect огнеупорная (890гр)</v>
      </c>
      <c r="D935" s="435" t="str">
        <v>шт</v>
      </c>
      <c r="E935" s="435">
        <v>8</v>
      </c>
      <c r="F935" s="453"/>
      <c r="G935" s="453"/>
      <c r="H935" s="541"/>
      <c r="I935" s="455"/>
      <c r="J935" s="455"/>
      <c r="K935" s="455"/>
      <c r="L935" s="455"/>
      <c r="M935" s="455"/>
      <c r="N935" s="455"/>
      <c r="Q935" s="345">
        <f t="shared" si="16"/>
        <v>8</v>
      </c>
    </row>
    <row r="936" spans="1:17" x14ac:dyDescent="0.25">
      <c r="A936" s="458"/>
      <c r="B936" s="435">
        <v>806</v>
      </c>
      <c r="C936" s="436" t="str">
        <v>Герметик огнезащитный ведро 10кг</v>
      </c>
      <c r="D936" s="435" t="str">
        <v>шт</v>
      </c>
      <c r="E936" s="435">
        <v>1</v>
      </c>
      <c r="F936" s="453"/>
      <c r="G936" s="453"/>
      <c r="H936" s="541"/>
      <c r="I936" s="455"/>
      <c r="J936" s="455"/>
      <c r="K936" s="455"/>
      <c r="L936" s="455"/>
      <c r="M936" s="455"/>
      <c r="N936" s="455"/>
      <c r="Q936" s="345">
        <f t="shared" si="16"/>
        <v>1</v>
      </c>
    </row>
    <row r="937" spans="1:17" x14ac:dyDescent="0.25">
      <c r="A937" s="458"/>
      <c r="B937" s="435">
        <v>0</v>
      </c>
      <c r="C937" s="436" t="str">
        <v>Ось 17-21/А-Г (4.БСУ1М секция №9)</v>
      </c>
      <c r="D937" s="435">
        <v>0</v>
      </c>
      <c r="E937" s="435">
        <v>0</v>
      </c>
      <c r="F937" s="453"/>
      <c r="G937" s="453"/>
      <c r="H937" s="541"/>
      <c r="I937" s="455"/>
      <c r="J937" s="455"/>
      <c r="K937" s="455"/>
      <c r="L937" s="455"/>
      <c r="M937" s="455"/>
      <c r="N937" s="455"/>
      <c r="Q937" s="345">
        <f t="shared" si="16"/>
        <v>0</v>
      </c>
    </row>
    <row r="938" spans="1:17" x14ac:dyDescent="0.25">
      <c r="A938" s="458"/>
      <c r="B938" s="435">
        <v>0</v>
      </c>
      <c r="C938" s="436" t="str">
        <v>1.Низковольтное оборудование</v>
      </c>
      <c r="D938" s="435">
        <v>0</v>
      </c>
      <c r="E938" s="435">
        <v>0</v>
      </c>
      <c r="F938" s="453"/>
      <c r="G938" s="453"/>
      <c r="H938" s="541"/>
      <c r="I938" s="455"/>
      <c r="J938" s="455"/>
      <c r="K938" s="455"/>
      <c r="L938" s="455"/>
      <c r="M938" s="455"/>
      <c r="N938" s="455"/>
      <c r="Q938" s="345">
        <f t="shared" si="16"/>
        <v>0</v>
      </c>
    </row>
    <row r="939" spans="1:17" x14ac:dyDescent="0.25">
      <c r="A939" s="458"/>
      <c r="B939" s="435">
        <v>807</v>
      </c>
      <c r="C939" s="436" t="str">
        <v>ЩК в комплекте</v>
      </c>
      <c r="D939" s="435" t="str">
        <v>шт</v>
      </c>
      <c r="E939" s="435">
        <v>20</v>
      </c>
      <c r="F939" s="453"/>
      <c r="G939" s="453"/>
      <c r="H939" s="541"/>
      <c r="I939" s="455"/>
      <c r="J939" s="455"/>
      <c r="K939" s="455"/>
      <c r="L939" s="455"/>
      <c r="M939" s="455"/>
      <c r="N939" s="455"/>
      <c r="Q939" s="345">
        <f t="shared" si="16"/>
        <v>20</v>
      </c>
    </row>
    <row r="940" spans="1:17" ht="30" x14ac:dyDescent="0.25">
      <c r="A940" s="458"/>
      <c r="B940" s="435">
        <v>808</v>
      </c>
      <c r="C940" s="436" t="str">
        <v>Счетчик электронный, 230В, 5(80)А, 1/2 кл.точности СЕ207 R7 849.2.ОА.QUVLF SPds</v>
      </c>
      <c r="D940" s="435" t="str">
        <v>шт</v>
      </c>
      <c r="E940" s="435">
        <v>20</v>
      </c>
      <c r="F940" s="453"/>
      <c r="G940" s="453"/>
      <c r="H940" s="541"/>
      <c r="I940" s="455"/>
      <c r="J940" s="455"/>
      <c r="K940" s="455"/>
      <c r="L940" s="455"/>
      <c r="M940" s="455"/>
      <c r="N940" s="455"/>
      <c r="Q940" s="345">
        <f t="shared" si="16"/>
        <v>20</v>
      </c>
    </row>
    <row r="941" spans="1:17" x14ac:dyDescent="0.25">
      <c r="A941" s="458"/>
      <c r="B941" s="435">
        <v>809</v>
      </c>
      <c r="C941" s="436" t="str">
        <v>Монтаж и подключение ЩК</v>
      </c>
      <c r="D941" s="435" t="str">
        <v>шт</v>
      </c>
      <c r="E941" s="435">
        <v>20</v>
      </c>
      <c r="F941" s="453"/>
      <c r="G941" s="453"/>
      <c r="H941" s="541"/>
      <c r="I941" s="455"/>
      <c r="J941" s="455"/>
      <c r="K941" s="455"/>
      <c r="L941" s="455"/>
      <c r="M941" s="455"/>
      <c r="N941" s="455"/>
      <c r="Q941" s="345">
        <f t="shared" si="16"/>
        <v>20</v>
      </c>
    </row>
    <row r="942" spans="1:17" x14ac:dyDescent="0.25">
      <c r="A942" s="458"/>
      <c r="B942" s="435">
        <v>810</v>
      </c>
      <c r="C942" s="436" t="str">
        <v>Кабель-канал 60х40 ЭЛЕКОР белый (18м) IEK</v>
      </c>
      <c r="D942" s="435" t="str">
        <v>м</v>
      </c>
      <c r="E942" s="435">
        <v>20</v>
      </c>
      <c r="F942" s="453"/>
      <c r="G942" s="453"/>
      <c r="H942" s="541"/>
      <c r="I942" s="455"/>
      <c r="J942" s="455"/>
      <c r="K942" s="455"/>
      <c r="L942" s="455"/>
      <c r="M942" s="455"/>
      <c r="N942" s="455"/>
      <c r="Q942" s="345">
        <f t="shared" si="16"/>
        <v>20</v>
      </c>
    </row>
    <row r="943" spans="1:17" x14ac:dyDescent="0.25">
      <c r="A943" s="458"/>
      <c r="B943" s="435">
        <v>811</v>
      </c>
      <c r="C943" s="436" t="str">
        <v>Монтаж кабель-канала</v>
      </c>
      <c r="D943" s="435" t="str">
        <v>м</v>
      </c>
      <c r="E943" s="435">
        <v>20</v>
      </c>
      <c r="F943" s="453"/>
      <c r="G943" s="453"/>
      <c r="H943" s="541"/>
      <c r="I943" s="455"/>
      <c r="J943" s="455"/>
      <c r="K943" s="455"/>
      <c r="L943" s="455"/>
      <c r="M943" s="455"/>
      <c r="N943" s="455"/>
      <c r="Q943" s="345">
        <f t="shared" si="16"/>
        <v>20</v>
      </c>
    </row>
    <row r="944" spans="1:17" x14ac:dyDescent="0.25">
      <c r="A944" s="458"/>
      <c r="B944" s="435">
        <v>812</v>
      </c>
      <c r="C944" s="436" t="str">
        <v>Корпус щита этажного ЩЭ</v>
      </c>
      <c r="D944" s="435" t="str">
        <v>шт</v>
      </c>
      <c r="E944" s="435">
        <v>8</v>
      </c>
      <c r="F944" s="453"/>
      <c r="G944" s="453"/>
      <c r="H944" s="541">
        <v>8</v>
      </c>
      <c r="I944" s="455"/>
      <c r="J944" s="455"/>
      <c r="K944" s="455"/>
      <c r="L944" s="455"/>
      <c r="M944" s="455"/>
      <c r="N944" s="455"/>
      <c r="Q944" s="345">
        <f t="shared" si="16"/>
        <v>0</v>
      </c>
    </row>
    <row r="945" spans="1:17" x14ac:dyDescent="0.25">
      <c r="A945" s="458"/>
      <c r="B945" s="435">
        <v>813</v>
      </c>
      <c r="C945" s="436" t="str">
        <v>Монтаж Корпуса щита этажного</v>
      </c>
      <c r="D945" s="435" t="str">
        <v>шт</v>
      </c>
      <c r="E945" s="435">
        <v>8</v>
      </c>
      <c r="F945" s="453"/>
      <c r="G945" s="453"/>
      <c r="H945" s="541">
        <v>8</v>
      </c>
      <c r="I945" s="455"/>
      <c r="J945" s="455"/>
      <c r="K945" s="455"/>
      <c r="L945" s="455"/>
      <c r="M945" s="455"/>
      <c r="N945" s="455"/>
      <c r="Q945" s="345">
        <f t="shared" si="16"/>
        <v>0</v>
      </c>
    </row>
    <row r="946" spans="1:17" x14ac:dyDescent="0.25">
      <c r="A946" s="458"/>
      <c r="B946" s="435">
        <v>814</v>
      </c>
      <c r="C946" s="436" t="str">
        <v>Панель из листовой стали 330х980</v>
      </c>
      <c r="D946" s="435" t="str">
        <v>шт</v>
      </c>
      <c r="E946" s="435">
        <v>8</v>
      </c>
      <c r="F946" s="453"/>
      <c r="G946" s="453"/>
      <c r="H946" s="541">
        <v>8</v>
      </c>
      <c r="I946" s="455"/>
      <c r="J946" s="455"/>
      <c r="K946" s="455"/>
      <c r="L946" s="455"/>
      <c r="M946" s="455"/>
      <c r="N946" s="455"/>
      <c r="Q946" s="345">
        <f t="shared" si="16"/>
        <v>0</v>
      </c>
    </row>
    <row r="947" spans="1:17" x14ac:dyDescent="0.25">
      <c r="A947" s="458"/>
      <c r="B947" s="435">
        <v>815</v>
      </c>
      <c r="C947" s="436" t="str">
        <v>Монтаж панели</v>
      </c>
      <c r="D947" s="435" t="str">
        <v>шт</v>
      </c>
      <c r="E947" s="435">
        <v>8</v>
      </c>
      <c r="F947" s="453"/>
      <c r="G947" s="453"/>
      <c r="H947" s="541">
        <v>8</v>
      </c>
      <c r="I947" s="455"/>
      <c r="J947" s="455"/>
      <c r="K947" s="455"/>
      <c r="L947" s="455"/>
      <c r="M947" s="455"/>
      <c r="N947" s="455"/>
      <c r="Q947" s="345">
        <f t="shared" si="16"/>
        <v>0</v>
      </c>
    </row>
    <row r="948" spans="1:17" x14ac:dyDescent="0.25">
      <c r="A948" s="458"/>
      <c r="B948" s="435">
        <v>0</v>
      </c>
      <c r="C948" s="436" t="str">
        <v>Щит этажный на 1 квартиру состоит (на 4 ЩЭ):</v>
      </c>
      <c r="D948" s="435">
        <v>0</v>
      </c>
      <c r="E948" s="435">
        <v>0</v>
      </c>
      <c r="F948" s="453"/>
      <c r="G948" s="453"/>
      <c r="H948" s="541"/>
      <c r="I948" s="455"/>
      <c r="J948" s="455"/>
      <c r="K948" s="455"/>
      <c r="L948" s="455"/>
      <c r="M948" s="455"/>
      <c r="N948" s="455"/>
      <c r="Q948" s="345">
        <f t="shared" si="16"/>
        <v>0</v>
      </c>
    </row>
    <row r="949" spans="1:17" ht="30" x14ac:dyDescent="0.25">
      <c r="A949" s="458"/>
      <c r="B949" s="435">
        <v>816</v>
      </c>
      <c r="C949" s="436" t="str">
        <v>Выключатель автоматический двухполюсный 50А С ВА47-29 4.5кА (MVA20-2-050-C)</v>
      </c>
      <c r="D949" s="435" t="str">
        <v>шт</v>
      </c>
      <c r="E949" s="435">
        <v>4</v>
      </c>
      <c r="F949" s="453"/>
      <c r="G949" s="453"/>
      <c r="H949" s="541"/>
      <c r="I949" s="455"/>
      <c r="J949" s="455"/>
      <c r="K949" s="455"/>
      <c r="L949" s="455"/>
      <c r="M949" s="455"/>
      <c r="N949" s="455"/>
      <c r="Q949" s="345">
        <f t="shared" si="16"/>
        <v>4</v>
      </c>
    </row>
    <row r="950" spans="1:17" ht="30" x14ac:dyDescent="0.25">
      <c r="A950" s="458"/>
      <c r="B950" s="435">
        <v>817</v>
      </c>
      <c r="C950" s="436" t="str">
        <v>Сжим ответвительный У-859 м50-70/о4-35 (У-859МУ3)</v>
      </c>
      <c r="D950" s="435" t="str">
        <v>шт</v>
      </c>
      <c r="E950" s="435">
        <v>12</v>
      </c>
      <c r="F950" s="453"/>
      <c r="G950" s="453"/>
      <c r="H950" s="541"/>
      <c r="I950" s="455"/>
      <c r="J950" s="455"/>
      <c r="K950" s="455"/>
      <c r="L950" s="455"/>
      <c r="M950" s="455"/>
      <c r="N950" s="455"/>
      <c r="Q950" s="345">
        <f t="shared" si="16"/>
        <v>12</v>
      </c>
    </row>
    <row r="951" spans="1:17" x14ac:dyDescent="0.25">
      <c r="A951" s="458"/>
      <c r="B951" s="435">
        <v>818</v>
      </c>
      <c r="C951" s="436" t="str">
        <v>Расключение щита этажного ЩЭ</v>
      </c>
      <c r="D951" s="435" t="str">
        <v>шт</v>
      </c>
      <c r="E951" s="435">
        <v>4</v>
      </c>
      <c r="F951" s="453"/>
      <c r="G951" s="453"/>
      <c r="H951" s="541"/>
      <c r="I951" s="455"/>
      <c r="J951" s="455"/>
      <c r="K951" s="455"/>
      <c r="L951" s="455"/>
      <c r="M951" s="455"/>
      <c r="N951" s="455"/>
      <c r="Q951" s="345">
        <f t="shared" si="16"/>
        <v>4</v>
      </c>
    </row>
    <row r="952" spans="1:17" x14ac:dyDescent="0.25">
      <c r="A952" s="458"/>
      <c r="B952" s="435">
        <v>0</v>
      </c>
      <c r="C952" s="436" t="str">
        <v>Щит этажный на 4 квартиры состоит (на 4 ЩЭ):</v>
      </c>
      <c r="D952" s="435">
        <v>0</v>
      </c>
      <c r="E952" s="435">
        <v>0</v>
      </c>
      <c r="F952" s="453"/>
      <c r="G952" s="453"/>
      <c r="H952" s="541"/>
      <c r="I952" s="455"/>
      <c r="J952" s="455"/>
      <c r="K952" s="455"/>
      <c r="L952" s="455"/>
      <c r="M952" s="455"/>
      <c r="N952" s="455"/>
      <c r="Q952" s="345">
        <f t="shared" si="16"/>
        <v>0</v>
      </c>
    </row>
    <row r="953" spans="1:17" ht="30" x14ac:dyDescent="0.25">
      <c r="A953" s="458"/>
      <c r="B953" s="435">
        <v>819</v>
      </c>
      <c r="C953" s="436" t="str">
        <v>Выключатель автоматический двухполюсный 50А С ВА47-29 4.5кА (MVA20-2-050-C)</v>
      </c>
      <c r="D953" s="435" t="str">
        <v>шт</v>
      </c>
      <c r="E953" s="435">
        <v>16</v>
      </c>
      <c r="F953" s="453"/>
      <c r="G953" s="453"/>
      <c r="H953" s="541"/>
      <c r="I953" s="455"/>
      <c r="J953" s="455"/>
      <c r="K953" s="455"/>
      <c r="L953" s="455"/>
      <c r="M953" s="455"/>
      <c r="N953" s="455"/>
      <c r="Q953" s="345">
        <f t="shared" si="16"/>
        <v>16</v>
      </c>
    </row>
    <row r="954" spans="1:17" ht="30" x14ac:dyDescent="0.25">
      <c r="A954" s="458"/>
      <c r="B954" s="435">
        <v>820</v>
      </c>
      <c r="C954" s="436" t="str">
        <v>Сжим ответвительный У-859 м50-70/о4-35 (У-859МУ3)</v>
      </c>
      <c r="D954" s="435" t="str">
        <v>шт</v>
      </c>
      <c r="E954" s="435">
        <v>20</v>
      </c>
      <c r="F954" s="453"/>
      <c r="G954" s="453"/>
      <c r="H954" s="541"/>
      <c r="I954" s="455"/>
      <c r="J954" s="455"/>
      <c r="K954" s="455"/>
      <c r="L954" s="455"/>
      <c r="M954" s="455"/>
      <c r="N954" s="455"/>
      <c r="Q954" s="345">
        <f t="shared" si="16"/>
        <v>20</v>
      </c>
    </row>
    <row r="955" spans="1:17" ht="30" x14ac:dyDescent="0.25">
      <c r="A955" s="458"/>
      <c r="B955" s="435">
        <v>821</v>
      </c>
      <c r="C955" s="436" t="str">
        <v>Розетка на DIN-рейку с заземлением контактов РАр 10-3-ОП</v>
      </c>
      <c r="D955" s="435" t="str">
        <v>шт</v>
      </c>
      <c r="E955" s="435">
        <v>4</v>
      </c>
      <c r="F955" s="453"/>
      <c r="G955" s="453"/>
      <c r="H955" s="541"/>
      <c r="I955" s="455"/>
      <c r="J955" s="455"/>
      <c r="K955" s="455"/>
      <c r="L955" s="455"/>
      <c r="M955" s="455"/>
      <c r="N955" s="455"/>
      <c r="Q955" s="345">
        <f t="shared" si="16"/>
        <v>4</v>
      </c>
    </row>
    <row r="956" spans="1:17" x14ac:dyDescent="0.25">
      <c r="A956" s="458"/>
      <c r="B956" s="435">
        <v>822</v>
      </c>
      <c r="C956" s="436" t="str">
        <v>Расключение щита этажного ЩЭ</v>
      </c>
      <c r="D956" s="435" t="str">
        <v>шт</v>
      </c>
      <c r="E956" s="435">
        <v>4</v>
      </c>
      <c r="F956" s="453"/>
      <c r="G956" s="453"/>
      <c r="H956" s="541"/>
      <c r="I956" s="455"/>
      <c r="J956" s="455"/>
      <c r="K956" s="455"/>
      <c r="L956" s="455"/>
      <c r="M956" s="455"/>
      <c r="N956" s="455"/>
      <c r="Q956" s="345">
        <f t="shared" si="16"/>
        <v>4</v>
      </c>
    </row>
    <row r="957" spans="1:17" x14ac:dyDescent="0.25">
      <c r="A957" s="458"/>
      <c r="B957" s="435">
        <v>0</v>
      </c>
      <c r="C957" s="436" t="str">
        <v>2.Светотехническая продукция</v>
      </c>
      <c r="D957" s="435">
        <v>0</v>
      </c>
      <c r="E957" s="435">
        <v>0</v>
      </c>
      <c r="F957" s="453"/>
      <c r="G957" s="453"/>
      <c r="H957" s="541"/>
      <c r="I957" s="455"/>
      <c r="J957" s="455"/>
      <c r="K957" s="455"/>
      <c r="L957" s="455"/>
      <c r="M957" s="455"/>
      <c r="N957" s="455"/>
      <c r="Q957" s="345">
        <f t="shared" si="16"/>
        <v>0</v>
      </c>
    </row>
    <row r="958" spans="1:17" x14ac:dyDescent="0.25">
      <c r="A958" s="458"/>
      <c r="B958" s="435">
        <v>823</v>
      </c>
      <c r="C958" s="436" t="str">
        <v>Патрон подвесной Е27 пластик белый</v>
      </c>
      <c r="D958" s="435" t="str">
        <v>шт</v>
      </c>
      <c r="E958" s="435">
        <v>133</v>
      </c>
      <c r="F958" s="453"/>
      <c r="G958" s="453"/>
      <c r="H958" s="541"/>
      <c r="I958" s="455"/>
      <c r="J958" s="455"/>
      <c r="K958" s="455"/>
      <c r="L958" s="455"/>
      <c r="M958" s="455"/>
      <c r="N958" s="455"/>
      <c r="Q958" s="345">
        <f t="shared" si="16"/>
        <v>133</v>
      </c>
    </row>
    <row r="959" spans="1:17" x14ac:dyDescent="0.25">
      <c r="A959" s="458"/>
      <c r="B959" s="435">
        <v>824</v>
      </c>
      <c r="C959" s="436" t="str">
        <v>Подключение подвесного патрона</v>
      </c>
      <c r="D959" s="435" t="str">
        <v>шт</v>
      </c>
      <c r="E959" s="435">
        <v>133</v>
      </c>
      <c r="F959" s="453"/>
      <c r="G959" s="453"/>
      <c r="H959" s="541"/>
      <c r="I959" s="455"/>
      <c r="J959" s="455"/>
      <c r="K959" s="455"/>
      <c r="L959" s="455"/>
      <c r="M959" s="455"/>
      <c r="N959" s="455"/>
      <c r="Q959" s="345">
        <f t="shared" si="16"/>
        <v>133</v>
      </c>
    </row>
    <row r="960" spans="1:17" x14ac:dyDescent="0.25">
      <c r="A960" s="458"/>
      <c r="B960" s="435">
        <v>825</v>
      </c>
      <c r="C960" s="436" t="str">
        <v>Лампа светодиодная LED 11вт E27 белый ECO</v>
      </c>
      <c r="D960" s="435" t="str">
        <v>шт</v>
      </c>
      <c r="E960" s="435">
        <v>133</v>
      </c>
      <c r="F960" s="453"/>
      <c r="G960" s="453"/>
      <c r="H960" s="541"/>
      <c r="I960" s="455"/>
      <c r="J960" s="455"/>
      <c r="K960" s="455"/>
      <c r="L960" s="455"/>
      <c r="M960" s="455"/>
      <c r="N960" s="455"/>
      <c r="Q960" s="345">
        <f t="shared" si="16"/>
        <v>133</v>
      </c>
    </row>
    <row r="961" spans="1:17" ht="45" x14ac:dyDescent="0.25">
      <c r="A961" s="458"/>
      <c r="B961" s="435">
        <v>826</v>
      </c>
      <c r="C961" s="436" t="str">
        <v>358882 STREET NT22 396 черный Светильник ландшафтный светодиодный IP54 LED 4000К 18W 220V OPAL пластиковый корпус</v>
      </c>
      <c r="D961" s="435" t="str">
        <v>шт</v>
      </c>
      <c r="E961" s="435">
        <v>9</v>
      </c>
      <c r="F961" s="453"/>
      <c r="G961" s="453"/>
      <c r="H961" s="541"/>
      <c r="I961" s="455"/>
      <c r="J961" s="455"/>
      <c r="K961" s="455"/>
      <c r="L961" s="455"/>
      <c r="M961" s="455"/>
      <c r="N961" s="455"/>
      <c r="Q961" s="345">
        <f t="shared" si="16"/>
        <v>9</v>
      </c>
    </row>
    <row r="962" spans="1:17" x14ac:dyDescent="0.25">
      <c r="A962" s="458"/>
      <c r="B962" s="435">
        <v>827</v>
      </c>
      <c r="C962" s="436" t="str">
        <v>Монтаж и подключение накладного светильника</v>
      </c>
      <c r="D962" s="435" t="str">
        <v>шт</v>
      </c>
      <c r="E962" s="435">
        <v>9</v>
      </c>
      <c r="F962" s="453"/>
      <c r="G962" s="453"/>
      <c r="H962" s="541"/>
      <c r="I962" s="455"/>
      <c r="J962" s="455"/>
      <c r="K962" s="455"/>
      <c r="L962" s="455"/>
      <c r="M962" s="455"/>
      <c r="N962" s="455"/>
      <c r="Q962" s="345">
        <f t="shared" si="16"/>
        <v>9</v>
      </c>
    </row>
    <row r="963" spans="1:17" x14ac:dyDescent="0.25">
      <c r="A963" s="458"/>
      <c r="B963" s="435">
        <v>828</v>
      </c>
      <c r="C963" s="436" t="str">
        <v>БРА Kink light мелисса 08438-2, 19(21)</v>
      </c>
      <c r="D963" s="435" t="str">
        <v>шт</v>
      </c>
      <c r="E963" s="435">
        <v>2</v>
      </c>
      <c r="F963" s="453"/>
      <c r="G963" s="453"/>
      <c r="H963" s="541"/>
      <c r="I963" s="455"/>
      <c r="J963" s="455"/>
      <c r="K963" s="455"/>
      <c r="L963" s="455"/>
      <c r="M963" s="455"/>
      <c r="N963" s="455"/>
      <c r="Q963" s="345">
        <f t="shared" si="16"/>
        <v>2</v>
      </c>
    </row>
    <row r="964" spans="1:17" x14ac:dyDescent="0.25">
      <c r="A964" s="458"/>
      <c r="B964" s="435">
        <v>829</v>
      </c>
      <c r="C964" s="436" t="str">
        <v>Бра настенная</v>
      </c>
      <c r="D964" s="435" t="str">
        <v>шт</v>
      </c>
      <c r="E964" s="435">
        <v>2</v>
      </c>
      <c r="F964" s="453"/>
      <c r="G964" s="453"/>
      <c r="H964" s="541"/>
      <c r="I964" s="455"/>
      <c r="J964" s="455"/>
      <c r="K964" s="455"/>
      <c r="L964" s="455"/>
      <c r="M964" s="455"/>
      <c r="N964" s="455"/>
      <c r="Q964" s="345">
        <f t="shared" si="16"/>
        <v>2</v>
      </c>
    </row>
    <row r="965" spans="1:17" ht="30" x14ac:dyDescent="0.25">
      <c r="A965" s="458"/>
      <c r="B965" s="435">
        <v>830</v>
      </c>
      <c r="C965" s="436" t="str">
        <v>Светильник светодиодный SPO-950-3-40K-018 18Вт 4000К 1890Лм IP40 595х180х40 матовый</v>
      </c>
      <c r="D965" s="435" t="str">
        <v>шт</v>
      </c>
      <c r="E965" s="435">
        <v>41</v>
      </c>
      <c r="F965" s="453"/>
      <c r="G965" s="453"/>
      <c r="H965" s="541"/>
      <c r="I965" s="455"/>
      <c r="J965" s="455"/>
      <c r="K965" s="455"/>
      <c r="L965" s="455"/>
      <c r="M965" s="455"/>
      <c r="N965" s="455"/>
      <c r="Q965" s="345">
        <f t="shared" si="16"/>
        <v>41</v>
      </c>
    </row>
    <row r="966" spans="1:17" x14ac:dyDescent="0.25">
      <c r="A966" s="458"/>
      <c r="B966" s="435">
        <v>831</v>
      </c>
      <c r="C966" s="436" t="str">
        <v>Монтаж и подключение светильника в армстронг</v>
      </c>
      <c r="D966" s="435" t="str">
        <v>шт</v>
      </c>
      <c r="E966" s="435">
        <v>41</v>
      </c>
      <c r="F966" s="453"/>
      <c r="G966" s="453"/>
      <c r="H966" s="541"/>
      <c r="I966" s="455"/>
      <c r="J966" s="455"/>
      <c r="K966" s="455"/>
      <c r="L966" s="455"/>
      <c r="M966" s="455"/>
      <c r="N966" s="455"/>
      <c r="Q966" s="345">
        <f t="shared" si="16"/>
        <v>41</v>
      </c>
    </row>
    <row r="967" spans="1:17" ht="30" x14ac:dyDescent="0.25">
      <c r="A967" s="458"/>
      <c r="B967" s="435">
        <v>832</v>
      </c>
      <c r="C967" s="436" t="str">
        <v>Датчик движения ИК встраиваемый 1200w 360 гр. 6м IP20 белый (SEN86 бел.)</v>
      </c>
      <c r="D967" s="435" t="str">
        <v>шт</v>
      </c>
      <c r="E967" s="435">
        <v>18</v>
      </c>
      <c r="F967" s="453"/>
      <c r="G967" s="453"/>
      <c r="H967" s="541"/>
      <c r="I967" s="455"/>
      <c r="J967" s="455"/>
      <c r="K967" s="455"/>
      <c r="L967" s="455"/>
      <c r="M967" s="455"/>
      <c r="N967" s="455"/>
      <c r="Q967" s="345">
        <f t="shared" si="16"/>
        <v>18</v>
      </c>
    </row>
    <row r="968" spans="1:17" x14ac:dyDescent="0.25">
      <c r="A968" s="458"/>
      <c r="B968" s="435">
        <v>833</v>
      </c>
      <c r="C968" s="436" t="str">
        <v xml:space="preserve">Монтаж и подключение датчика движения </v>
      </c>
      <c r="D968" s="435" t="str">
        <v>шт</v>
      </c>
      <c r="E968" s="435">
        <v>18</v>
      </c>
      <c r="F968" s="453"/>
      <c r="G968" s="453"/>
      <c r="H968" s="541"/>
      <c r="I968" s="455"/>
      <c r="J968" s="455"/>
      <c r="K968" s="455"/>
      <c r="L968" s="455"/>
      <c r="M968" s="455"/>
      <c r="N968" s="455"/>
      <c r="Q968" s="345">
        <f t="shared" si="16"/>
        <v>18</v>
      </c>
    </row>
    <row r="969" spans="1:17" ht="30" x14ac:dyDescent="0.25">
      <c r="A969" s="458"/>
      <c r="B969" s="435">
        <v>834</v>
      </c>
      <c r="C969" s="436" t="str">
        <v>Коробка распределительная 85х85х40мм для наружного монтажа IP55</v>
      </c>
      <c r="D969" s="435" t="str">
        <v>шт</v>
      </c>
      <c r="E969" s="435">
        <v>59</v>
      </c>
      <c r="F969" s="453"/>
      <c r="G969" s="453"/>
      <c r="H969" s="541"/>
      <c r="I969" s="455"/>
      <c r="J969" s="455"/>
      <c r="K969" s="455"/>
      <c r="L969" s="455"/>
      <c r="M969" s="455"/>
      <c r="N969" s="455"/>
      <c r="Q969" s="345">
        <f t="shared" si="16"/>
        <v>59</v>
      </c>
    </row>
    <row r="970" spans="1:17" ht="30" x14ac:dyDescent="0.25">
      <c r="A970" s="458"/>
      <c r="B970" s="435">
        <v>835</v>
      </c>
      <c r="C970" s="436" t="str">
        <v>Монтаж и подключение распределительных коробок</v>
      </c>
      <c r="D970" s="435" t="str">
        <v>шт</v>
      </c>
      <c r="E970" s="435">
        <v>59</v>
      </c>
      <c r="F970" s="453"/>
      <c r="G970" s="453"/>
      <c r="H970" s="541"/>
      <c r="I970" s="455"/>
      <c r="J970" s="455"/>
      <c r="K970" s="455"/>
      <c r="L970" s="455"/>
      <c r="M970" s="455"/>
      <c r="N970" s="455"/>
      <c r="Q970" s="345">
        <f t="shared" si="16"/>
        <v>59</v>
      </c>
    </row>
    <row r="971" spans="1:17" x14ac:dyDescent="0.25">
      <c r="A971" s="458"/>
      <c r="B971" s="435">
        <v>0</v>
      </c>
      <c r="C971" s="436" t="str">
        <v>Декоративная подсветка картины</v>
      </c>
      <c r="D971" s="435">
        <v>0</v>
      </c>
      <c r="E971" s="435">
        <v>0</v>
      </c>
      <c r="F971" s="453"/>
      <c r="G971" s="453"/>
      <c r="H971" s="541"/>
      <c r="I971" s="455"/>
      <c r="J971" s="455"/>
      <c r="K971" s="455"/>
      <c r="L971" s="455"/>
      <c r="M971" s="455"/>
      <c r="N971" s="455"/>
      <c r="Q971" s="345">
        <f t="shared" si="16"/>
        <v>0</v>
      </c>
    </row>
    <row r="972" spans="1:17" ht="30" x14ac:dyDescent="0.25">
      <c r="A972" s="458"/>
      <c r="B972" s="435">
        <v>836</v>
      </c>
      <c r="C972" s="436" t="str">
        <v>Профиль SL-SLIM-H13M-F25-3000 ANOD ( Алюминий)</v>
      </c>
      <c r="D972" s="435" t="str">
        <v>м</v>
      </c>
      <c r="E972" s="435">
        <v>6</v>
      </c>
      <c r="F972" s="453"/>
      <c r="G972" s="453"/>
      <c r="H972" s="541"/>
      <c r="I972" s="455"/>
      <c r="J972" s="455"/>
      <c r="K972" s="455"/>
      <c r="L972" s="455"/>
      <c r="M972" s="455"/>
      <c r="N972" s="455"/>
      <c r="Q972" s="345">
        <f t="shared" si="16"/>
        <v>6</v>
      </c>
    </row>
    <row r="973" spans="1:17" x14ac:dyDescent="0.25">
      <c r="A973" s="458"/>
      <c r="B973" s="435">
        <v>837</v>
      </c>
      <c r="C973" s="436" t="str">
        <v>Монтаж профиля</v>
      </c>
      <c r="D973" s="435" t="str">
        <v>м</v>
      </c>
      <c r="E973" s="435">
        <v>6</v>
      </c>
      <c r="F973" s="453"/>
      <c r="G973" s="453"/>
      <c r="H973" s="541"/>
      <c r="I973" s="455"/>
      <c r="J973" s="455"/>
      <c r="K973" s="455"/>
      <c r="L973" s="455"/>
      <c r="M973" s="455"/>
      <c r="N973" s="455"/>
      <c r="Q973" s="345">
        <f t="shared" si="16"/>
        <v>6</v>
      </c>
    </row>
    <row r="974" spans="1:17" ht="30" x14ac:dyDescent="0.25">
      <c r="A974" s="458"/>
      <c r="B974" s="435">
        <v>838</v>
      </c>
      <c r="C974" s="436" t="str">
        <v>Лента светодиодная 9,6 Вт/м 12В IP20 4000K 120LED/м RT/RTW-A120-8-11mm SMD 2835 5 м</v>
      </c>
      <c r="D974" s="435" t="str">
        <v>шт</v>
      </c>
      <c r="E974" s="435">
        <v>2</v>
      </c>
      <c r="F974" s="453"/>
      <c r="G974" s="453"/>
      <c r="H974" s="541"/>
      <c r="I974" s="455"/>
      <c r="J974" s="455"/>
      <c r="K974" s="455"/>
      <c r="L974" s="455"/>
      <c r="M974" s="455"/>
      <c r="N974" s="455"/>
      <c r="Q974" s="345">
        <f t="shared" si="16"/>
        <v>2</v>
      </c>
    </row>
    <row r="975" spans="1:17" x14ac:dyDescent="0.25">
      <c r="A975" s="458"/>
      <c r="B975" s="435">
        <v>839</v>
      </c>
      <c r="C975" s="436" t="str">
        <v>Монтаж и подключение ленты</v>
      </c>
      <c r="D975" s="435" t="str">
        <v>м</v>
      </c>
      <c r="E975" s="435">
        <v>6</v>
      </c>
      <c r="F975" s="453"/>
      <c r="G975" s="453"/>
      <c r="H975" s="541"/>
      <c r="I975" s="455"/>
      <c r="J975" s="455"/>
      <c r="K975" s="455"/>
      <c r="L975" s="455"/>
      <c r="M975" s="455"/>
      <c r="N975" s="455"/>
      <c r="Q975" s="345">
        <f t="shared" si="16"/>
        <v>6</v>
      </c>
    </row>
    <row r="976" spans="1:17" ht="30" x14ac:dyDescent="0.25">
      <c r="A976" s="458"/>
      <c r="B976" s="435">
        <v>840</v>
      </c>
      <c r="C976" s="436" t="str">
        <v>Блок питания ARS-150-12 (12V, 12.5A, 150W) (ARL, IP20 Сетка, 2 года)</v>
      </c>
      <c r="D976" s="435" t="str">
        <v>шт</v>
      </c>
      <c r="E976" s="435">
        <v>1</v>
      </c>
      <c r="F976" s="453"/>
      <c r="G976" s="453"/>
      <c r="H976" s="541"/>
      <c r="I976" s="455"/>
      <c r="J976" s="455"/>
      <c r="K976" s="455"/>
      <c r="L976" s="455"/>
      <c r="M976" s="455"/>
      <c r="N976" s="455"/>
      <c r="Q976" s="345">
        <f t="shared" si="16"/>
        <v>1</v>
      </c>
    </row>
    <row r="977" spans="1:17" x14ac:dyDescent="0.25">
      <c r="A977" s="458"/>
      <c r="B977" s="435">
        <v>841</v>
      </c>
      <c r="C977" s="436" t="str">
        <v>Монтаж и подключение блоков питания</v>
      </c>
      <c r="D977" s="435" t="str">
        <v>шт</v>
      </c>
      <c r="E977" s="435">
        <v>1</v>
      </c>
      <c r="F977" s="453"/>
      <c r="G977" s="453"/>
      <c r="H977" s="541"/>
      <c r="I977" s="455"/>
      <c r="J977" s="455"/>
      <c r="K977" s="455"/>
      <c r="L977" s="455"/>
      <c r="M977" s="455"/>
      <c r="N977" s="455"/>
      <c r="Q977" s="345">
        <f t="shared" si="16"/>
        <v>1</v>
      </c>
    </row>
    <row r="978" spans="1:17" x14ac:dyDescent="0.25">
      <c r="A978" s="458"/>
      <c r="B978" s="435">
        <v>0</v>
      </c>
      <c r="C978" s="436" t="str">
        <v>Декоративная подсветка зеркала</v>
      </c>
      <c r="D978" s="435">
        <v>0</v>
      </c>
      <c r="E978" s="435">
        <v>0</v>
      </c>
      <c r="F978" s="453"/>
      <c r="G978" s="453"/>
      <c r="H978" s="541"/>
      <c r="I978" s="455"/>
      <c r="J978" s="455"/>
      <c r="K978" s="455"/>
      <c r="L978" s="455"/>
      <c r="M978" s="455"/>
      <c r="N978" s="455"/>
      <c r="Q978" s="345">
        <f t="shared" si="16"/>
        <v>0</v>
      </c>
    </row>
    <row r="979" spans="1:17" ht="30" x14ac:dyDescent="0.25">
      <c r="A979" s="458"/>
      <c r="B979" s="435">
        <v>842</v>
      </c>
      <c r="C979" s="436" t="str">
        <v>Профиль SL-SLIM-H13M-F25-3000 ANOD ( Алюминий)</v>
      </c>
      <c r="D979" s="435" t="str">
        <v>м</v>
      </c>
      <c r="E979" s="435">
        <v>6</v>
      </c>
      <c r="F979" s="453"/>
      <c r="G979" s="453"/>
      <c r="H979" s="541"/>
      <c r="I979" s="455"/>
      <c r="J979" s="455"/>
      <c r="K979" s="455"/>
      <c r="L979" s="455"/>
      <c r="M979" s="455"/>
      <c r="N979" s="455"/>
      <c r="Q979" s="345">
        <f t="shared" si="16"/>
        <v>6</v>
      </c>
    </row>
    <row r="980" spans="1:17" x14ac:dyDescent="0.25">
      <c r="A980" s="458"/>
      <c r="B980" s="435">
        <v>843</v>
      </c>
      <c r="C980" s="436" t="str">
        <v>Монтаж профиля</v>
      </c>
      <c r="D980" s="435" t="str">
        <v>м</v>
      </c>
      <c r="E980" s="435">
        <v>6</v>
      </c>
      <c r="F980" s="453"/>
      <c r="G980" s="453"/>
      <c r="H980" s="541"/>
      <c r="I980" s="455"/>
      <c r="J980" s="455"/>
      <c r="K980" s="455"/>
      <c r="L980" s="455"/>
      <c r="M980" s="455"/>
      <c r="N980" s="455"/>
      <c r="Q980" s="345">
        <f t="shared" si="16"/>
        <v>6</v>
      </c>
    </row>
    <row r="981" spans="1:17" ht="30" x14ac:dyDescent="0.25">
      <c r="A981" s="458"/>
      <c r="B981" s="435">
        <v>844</v>
      </c>
      <c r="C981" s="436" t="str">
        <v>Лента светодиодная 9,6 Вт/м 12В IP20 4000K 120LED/м RT/RTW-A120-8-11mm SMD 2835 5 м</v>
      </c>
      <c r="D981" s="435" t="str">
        <v>шт</v>
      </c>
      <c r="E981" s="435">
        <v>2</v>
      </c>
      <c r="F981" s="453"/>
      <c r="G981" s="453"/>
      <c r="H981" s="541"/>
      <c r="I981" s="455"/>
      <c r="J981" s="455"/>
      <c r="K981" s="455"/>
      <c r="L981" s="455"/>
      <c r="M981" s="455"/>
      <c r="N981" s="455"/>
      <c r="Q981" s="345">
        <f t="shared" si="16"/>
        <v>2</v>
      </c>
    </row>
    <row r="982" spans="1:17" x14ac:dyDescent="0.25">
      <c r="A982" s="458"/>
      <c r="B982" s="435">
        <v>845</v>
      </c>
      <c r="C982" s="436" t="str">
        <v>Монтаж и подключение ленты</v>
      </c>
      <c r="D982" s="435" t="str">
        <v>м</v>
      </c>
      <c r="E982" s="435">
        <v>6</v>
      </c>
      <c r="F982" s="453"/>
      <c r="G982" s="453"/>
      <c r="H982" s="541"/>
      <c r="I982" s="455"/>
      <c r="J982" s="455"/>
      <c r="K982" s="455"/>
      <c r="L982" s="455"/>
      <c r="M982" s="455"/>
      <c r="N982" s="455"/>
      <c r="Q982" s="345">
        <f t="shared" si="16"/>
        <v>6</v>
      </c>
    </row>
    <row r="983" spans="1:17" ht="30" x14ac:dyDescent="0.25">
      <c r="A983" s="458"/>
      <c r="B983" s="435">
        <v>846</v>
      </c>
      <c r="C983" s="436" t="str">
        <v>Блок питания ARS-150-12 (12V, 12.5A, 150W) (ARL, IP20 Сетка, 2 года)</v>
      </c>
      <c r="D983" s="435" t="str">
        <v>шт</v>
      </c>
      <c r="E983" s="435">
        <v>1</v>
      </c>
      <c r="F983" s="453"/>
      <c r="G983" s="453"/>
      <c r="H983" s="541"/>
      <c r="I983" s="455"/>
      <c r="J983" s="455"/>
      <c r="K983" s="455"/>
      <c r="L983" s="455"/>
      <c r="M983" s="455"/>
      <c r="N983" s="455"/>
      <c r="Q983" s="345">
        <f t="shared" si="16"/>
        <v>1</v>
      </c>
    </row>
    <row r="984" spans="1:17" x14ac:dyDescent="0.25">
      <c r="A984" s="458"/>
      <c r="B984" s="435">
        <v>847</v>
      </c>
      <c r="C984" s="436" t="str">
        <v>Монтаж и подключение блоков питания</v>
      </c>
      <c r="D984" s="435" t="str">
        <v>шт</v>
      </c>
      <c r="E984" s="435">
        <v>1</v>
      </c>
      <c r="F984" s="453"/>
      <c r="G984" s="453"/>
      <c r="H984" s="541"/>
      <c r="I984" s="455"/>
      <c r="J984" s="455"/>
      <c r="K984" s="455"/>
      <c r="L984" s="455"/>
      <c r="M984" s="455"/>
      <c r="N984" s="455"/>
      <c r="Q984" s="345">
        <f t="shared" si="16"/>
        <v>1</v>
      </c>
    </row>
    <row r="985" spans="1:17" x14ac:dyDescent="0.25">
      <c r="A985" s="458"/>
      <c r="B985" s="435">
        <v>0</v>
      </c>
      <c r="C985" s="436" t="str">
        <v>3.Кабельные изделия</v>
      </c>
      <c r="D985" s="435">
        <v>0</v>
      </c>
      <c r="E985" s="435">
        <v>0</v>
      </c>
      <c r="F985" s="453"/>
      <c r="G985" s="453"/>
      <c r="H985" s="541"/>
      <c r="I985" s="455"/>
      <c r="J985" s="455"/>
      <c r="K985" s="455"/>
      <c r="L985" s="455"/>
      <c r="M985" s="455"/>
      <c r="N985" s="455"/>
      <c r="Q985" s="345">
        <f t="shared" si="16"/>
        <v>0</v>
      </c>
    </row>
    <row r="986" spans="1:17" ht="30" x14ac:dyDescent="0.25">
      <c r="A986" s="458"/>
      <c r="B986" s="435">
        <v>848</v>
      </c>
      <c r="C986" s="436" t="str">
        <v>Кабель силовой ВВГ-Пнг(А) 3x1,5 ок(N, PE)-0.66 (100м)</v>
      </c>
      <c r="D986" s="435" t="str">
        <v>м</v>
      </c>
      <c r="E986" s="435">
        <v>1131</v>
      </c>
      <c r="F986" s="453"/>
      <c r="G986" s="453"/>
      <c r="H986" s="541">
        <v>1131</v>
      </c>
      <c r="I986" s="455"/>
      <c r="J986" s="455"/>
      <c r="K986" s="455"/>
      <c r="L986" s="455"/>
      <c r="M986" s="455"/>
      <c r="N986" s="455"/>
      <c r="Q986" s="345">
        <f t="shared" si="16"/>
        <v>0</v>
      </c>
    </row>
    <row r="987" spans="1:17" ht="30" x14ac:dyDescent="0.25">
      <c r="A987" s="458"/>
      <c r="B987" s="435">
        <v>849</v>
      </c>
      <c r="C987" s="436" t="str">
        <v>Кабель силовой ВВГ-Пнг(А)-LS 3x2,5 ок(N, PE)-0.66 (100м)</v>
      </c>
      <c r="D987" s="435" t="str">
        <v>м</v>
      </c>
      <c r="E987" s="435">
        <v>1633</v>
      </c>
      <c r="F987" s="453"/>
      <c r="G987" s="453"/>
      <c r="H987" s="541">
        <v>1633</v>
      </c>
      <c r="I987" s="455"/>
      <c r="J987" s="455"/>
      <c r="K987" s="455"/>
      <c r="L987" s="455"/>
      <c r="M987" s="455"/>
      <c r="N987" s="455"/>
      <c r="Q987" s="345">
        <f t="shared" si="16"/>
        <v>0</v>
      </c>
    </row>
    <row r="988" spans="1:17" ht="30" x14ac:dyDescent="0.25">
      <c r="A988" s="458"/>
      <c r="B988" s="435">
        <v>850</v>
      </c>
      <c r="C988" s="436" t="str">
        <v>Монтаж кабеля по кирпичной кладке и затягивание в трубы до 30мм2</v>
      </c>
      <c r="D988" s="435" t="str">
        <v>м</v>
      </c>
      <c r="E988" s="435">
        <v>2764</v>
      </c>
      <c r="F988" s="453"/>
      <c r="G988" s="453"/>
      <c r="H988" s="541">
        <v>2764</v>
      </c>
      <c r="I988" s="455"/>
      <c r="J988" s="455"/>
      <c r="K988" s="455"/>
      <c r="L988" s="455"/>
      <c r="M988" s="455"/>
      <c r="N988" s="455"/>
      <c r="Q988" s="345">
        <f t="shared" si="16"/>
        <v>0</v>
      </c>
    </row>
    <row r="989" spans="1:17" x14ac:dyDescent="0.25">
      <c r="A989" s="458"/>
      <c r="B989" s="435">
        <v>851</v>
      </c>
      <c r="C989" s="436" t="str">
        <v xml:space="preserve">Провод ПуВ нг(А)LS 1х6.0 </v>
      </c>
      <c r="D989" s="435" t="str">
        <v>м</v>
      </c>
      <c r="E989" s="435">
        <v>618</v>
      </c>
      <c r="F989" s="453"/>
      <c r="G989" s="453"/>
      <c r="H989" s="541">
        <v>618</v>
      </c>
      <c r="I989" s="455"/>
      <c r="J989" s="455"/>
      <c r="K989" s="455"/>
      <c r="L989" s="455"/>
      <c r="M989" s="455"/>
      <c r="N989" s="455"/>
      <c r="Q989" s="345">
        <f t="shared" si="16"/>
        <v>0</v>
      </c>
    </row>
    <row r="990" spans="1:17" x14ac:dyDescent="0.25">
      <c r="A990" s="458"/>
      <c r="B990" s="435">
        <v>852</v>
      </c>
      <c r="C990" s="436" t="str">
        <v>Кабель силовой ВВГнг(А)-LS 1х4 ок-0,66</v>
      </c>
      <c r="D990" s="435" t="str">
        <v>м</v>
      </c>
      <c r="E990" s="435">
        <v>154</v>
      </c>
      <c r="F990" s="453"/>
      <c r="G990" s="453"/>
      <c r="H990" s="541">
        <v>154</v>
      </c>
      <c r="I990" s="455"/>
      <c r="J990" s="455"/>
      <c r="K990" s="455"/>
      <c r="L990" s="455"/>
      <c r="M990" s="455"/>
      <c r="N990" s="455"/>
      <c r="Q990" s="345">
        <f t="shared" si="16"/>
        <v>0</v>
      </c>
    </row>
    <row r="991" spans="1:17" x14ac:dyDescent="0.25">
      <c r="A991" s="458"/>
      <c r="B991" s="435">
        <v>853</v>
      </c>
      <c r="C991" s="436" t="str">
        <v>Провод силовой ПуВнг(А)-LS 10</v>
      </c>
      <c r="D991" s="435" t="str">
        <v>м</v>
      </c>
      <c r="E991" s="435">
        <v>375</v>
      </c>
      <c r="F991" s="453"/>
      <c r="G991" s="453"/>
      <c r="H991" s="541">
        <v>375</v>
      </c>
      <c r="I991" s="455"/>
      <c r="J991" s="455"/>
      <c r="K991" s="455"/>
      <c r="L991" s="455"/>
      <c r="M991" s="455"/>
      <c r="N991" s="455"/>
      <c r="Q991" s="345">
        <f t="shared" si="16"/>
        <v>0</v>
      </c>
    </row>
    <row r="992" spans="1:17" ht="30" x14ac:dyDescent="0.25">
      <c r="A992" s="458"/>
      <c r="B992" s="435">
        <v>854</v>
      </c>
      <c r="C992" s="436" t="str">
        <v>Монтаж кабеля по кирпичной кладке и затягивание в трубы до 30мм2</v>
      </c>
      <c r="D992" s="435" t="str">
        <v>м</v>
      </c>
      <c r="E992" s="435">
        <v>1147</v>
      </c>
      <c r="F992" s="453"/>
      <c r="G992" s="453"/>
      <c r="H992" s="541">
        <v>1147</v>
      </c>
      <c r="I992" s="455"/>
      <c r="J992" s="455"/>
      <c r="K992" s="455"/>
      <c r="L992" s="455"/>
      <c r="M992" s="455"/>
      <c r="N992" s="455"/>
      <c r="Q992" s="345">
        <f t="shared" si="16"/>
        <v>0</v>
      </c>
    </row>
    <row r="993" spans="1:17" x14ac:dyDescent="0.25">
      <c r="A993" s="458"/>
      <c r="B993" s="435">
        <v>855</v>
      </c>
      <c r="C993" s="436" t="str">
        <v>Кабель ВВГ -П нг(А)FRLS 3х1.5 0.66кВ (бухта)</v>
      </c>
      <c r="D993" s="435" t="str">
        <v>м</v>
      </c>
      <c r="E993" s="435">
        <v>100</v>
      </c>
      <c r="F993" s="453"/>
      <c r="G993" s="453"/>
      <c r="H993" s="541">
        <v>100</v>
      </c>
      <c r="I993" s="455"/>
      <c r="J993" s="455"/>
      <c r="K993" s="455"/>
      <c r="L993" s="455"/>
      <c r="M993" s="455"/>
      <c r="N993" s="455"/>
      <c r="Q993" s="345">
        <f t="shared" si="16"/>
        <v>0</v>
      </c>
    </row>
    <row r="994" spans="1:17" ht="30" x14ac:dyDescent="0.25">
      <c r="A994" s="458"/>
      <c r="B994" s="435">
        <v>856</v>
      </c>
      <c r="C994" s="436" t="str">
        <v>Монтаж кабеля по кирпичной кладке и затягивание в трубы до 30мм2</v>
      </c>
      <c r="D994" s="435" t="str">
        <v>м</v>
      </c>
      <c r="E994" s="435">
        <v>100</v>
      </c>
      <c r="F994" s="453"/>
      <c r="G994" s="453"/>
      <c r="H994" s="541">
        <v>100</v>
      </c>
      <c r="I994" s="455"/>
      <c r="J994" s="455"/>
      <c r="K994" s="455"/>
      <c r="L994" s="455"/>
      <c r="M994" s="455"/>
      <c r="N994" s="455"/>
      <c r="Q994" s="345">
        <f t="shared" si="16"/>
        <v>0</v>
      </c>
    </row>
    <row r="995" spans="1:17" x14ac:dyDescent="0.25">
      <c r="A995" s="458"/>
      <c r="B995" s="435">
        <v>0</v>
      </c>
      <c r="C995" s="436" t="str">
        <v>4.Электрортехнические изделия</v>
      </c>
      <c r="D995" s="435">
        <v>0</v>
      </c>
      <c r="E995" s="435">
        <v>0</v>
      </c>
      <c r="F995" s="453"/>
      <c r="G995" s="453"/>
      <c r="H995" s="541"/>
      <c r="I995" s="455"/>
      <c r="J995" s="455"/>
      <c r="K995" s="455"/>
      <c r="L995" s="455"/>
      <c r="M995" s="455"/>
      <c r="N995" s="455"/>
      <c r="Q995" s="345">
        <f t="shared" ref="Q995:Q1030" si="17">IFERROR(IF(SUM(F995:N995)&gt;E995,"Превышение",E995-SUM(F995:N995)),"-")</f>
        <v>0</v>
      </c>
    </row>
    <row r="996" spans="1:17" ht="45" x14ac:dyDescent="0.25">
      <c r="A996" s="458"/>
      <c r="B996" s="435">
        <v>857</v>
      </c>
      <c r="C996" s="436" t="str">
        <v>BRITE Розетка двойная с заземлением с защитными шторками и крышкой 16А в сборе IP44 РСбш12-3-44-БрБ белый</v>
      </c>
      <c r="D996" s="435" t="str">
        <v>шт</v>
      </c>
      <c r="E996" s="435">
        <v>20</v>
      </c>
      <c r="F996" s="453"/>
      <c r="G996" s="453"/>
      <c r="H996" s="541"/>
      <c r="I996" s="455"/>
      <c r="J996" s="455"/>
      <c r="K996" s="455"/>
      <c r="L996" s="455"/>
      <c r="M996" s="455"/>
      <c r="N996" s="455"/>
      <c r="Q996" s="345">
        <f t="shared" si="17"/>
        <v>20</v>
      </c>
    </row>
    <row r="997" spans="1:17" ht="30" x14ac:dyDescent="0.25">
      <c r="A997" s="458"/>
      <c r="B997" s="435">
        <v>858</v>
      </c>
      <c r="C997" s="436" t="str">
        <v>Розетка ATLASDESIGN двойная с заземлением со шторками 16А в сборе белый</v>
      </c>
      <c r="D997" s="435" t="str">
        <v>шт</v>
      </c>
      <c r="E997" s="435">
        <v>231</v>
      </c>
      <c r="F997" s="453"/>
      <c r="G997" s="453"/>
      <c r="H997" s="541"/>
      <c r="I997" s="455"/>
      <c r="J997" s="455"/>
      <c r="K997" s="455"/>
      <c r="L997" s="455"/>
      <c r="M997" s="455"/>
      <c r="N997" s="455"/>
      <c r="Q997" s="345">
        <f t="shared" si="17"/>
        <v>231</v>
      </c>
    </row>
    <row r="998" spans="1:17" ht="30" x14ac:dyDescent="0.25">
      <c r="A998" s="458"/>
      <c r="B998" s="435">
        <v>859</v>
      </c>
      <c r="C998" s="436" t="str">
        <v>Монтаж и подключение розеток скрытой установки</v>
      </c>
      <c r="D998" s="435" t="str">
        <v>шт</v>
      </c>
      <c r="E998" s="435">
        <v>251</v>
      </c>
      <c r="F998" s="453"/>
      <c r="G998" s="453"/>
      <c r="H998" s="541"/>
      <c r="I998" s="455"/>
      <c r="J998" s="455"/>
      <c r="K998" s="455"/>
      <c r="L998" s="455"/>
      <c r="M998" s="455"/>
      <c r="N998" s="455"/>
      <c r="Q998" s="345">
        <f t="shared" si="17"/>
        <v>251</v>
      </c>
    </row>
    <row r="999" spans="1:17" ht="30" x14ac:dyDescent="0.25">
      <c r="A999" s="458"/>
      <c r="B999" s="435">
        <v>860</v>
      </c>
      <c r="C999" s="436" t="str">
        <v>ЭТЮД Розетка наружная с заземлением со шторками белая (на роутер)</v>
      </c>
      <c r="D999" s="435" t="str">
        <v>шт</v>
      </c>
      <c r="E999" s="435">
        <v>20</v>
      </c>
      <c r="F999" s="453"/>
      <c r="G999" s="453"/>
      <c r="H999" s="541"/>
      <c r="I999" s="455"/>
      <c r="J999" s="455"/>
      <c r="K999" s="455"/>
      <c r="L999" s="455"/>
      <c r="M999" s="455"/>
      <c r="N999" s="455"/>
      <c r="Q999" s="345">
        <f t="shared" si="17"/>
        <v>20</v>
      </c>
    </row>
    <row r="1000" spans="1:17" ht="30" x14ac:dyDescent="0.25">
      <c r="A1000" s="458"/>
      <c r="B1000" s="435">
        <v>861</v>
      </c>
      <c r="C1000" s="436" t="str">
        <v>Монтаж и подключение розеток и выключателей открытой установки</v>
      </c>
      <c r="D1000" s="435" t="str">
        <v>шт</v>
      </c>
      <c r="E1000" s="435">
        <v>20</v>
      </c>
      <c r="F1000" s="453"/>
      <c r="G1000" s="453"/>
      <c r="H1000" s="541"/>
      <c r="I1000" s="455"/>
      <c r="J1000" s="455"/>
      <c r="K1000" s="455"/>
      <c r="L1000" s="455"/>
      <c r="M1000" s="455"/>
      <c r="N1000" s="455"/>
      <c r="Q1000" s="345">
        <f t="shared" si="17"/>
        <v>20</v>
      </c>
    </row>
    <row r="1001" spans="1:17" ht="30" x14ac:dyDescent="0.25">
      <c r="A1001" s="458"/>
      <c r="B1001" s="435">
        <v>862</v>
      </c>
      <c r="C1001" s="436" t="str">
        <v>Разъем РШ-ВШ 32А 250В 2P+PE(ОУ) пластиковый белый Simple</v>
      </c>
      <c r="D1001" s="435" t="str">
        <v>шт</v>
      </c>
      <c r="E1001" s="435">
        <v>20</v>
      </c>
      <c r="F1001" s="453"/>
      <c r="G1001" s="453"/>
      <c r="H1001" s="541"/>
      <c r="I1001" s="455"/>
      <c r="J1001" s="455"/>
      <c r="K1001" s="455"/>
      <c r="L1001" s="455"/>
      <c r="M1001" s="455"/>
      <c r="N1001" s="455"/>
      <c r="Q1001" s="345">
        <f t="shared" si="17"/>
        <v>20</v>
      </c>
    </row>
    <row r="1002" spans="1:17" ht="30" x14ac:dyDescent="0.25">
      <c r="A1002" s="458"/>
      <c r="B1002" s="435">
        <v>863</v>
      </c>
      <c r="C1002" s="436" t="str">
        <v>Монтаж и подключение силовой розетки на электроплиту</v>
      </c>
      <c r="D1002" s="435" t="str">
        <v>шт</v>
      </c>
      <c r="E1002" s="435">
        <v>20</v>
      </c>
      <c r="F1002" s="453"/>
      <c r="G1002" s="453"/>
      <c r="H1002" s="541"/>
      <c r="I1002" s="455"/>
      <c r="J1002" s="455"/>
      <c r="K1002" s="455"/>
      <c r="L1002" s="455"/>
      <c r="M1002" s="455"/>
      <c r="N1002" s="455"/>
      <c r="Q1002" s="345">
        <f t="shared" si="17"/>
        <v>20</v>
      </c>
    </row>
    <row r="1003" spans="1:17" ht="30" x14ac:dyDescent="0.25">
      <c r="A1003" s="458"/>
      <c r="B1003" s="435">
        <v>864</v>
      </c>
      <c r="C1003" s="436" t="str">
        <v>Гермес PLUS Розетка с заземлением наружная с крышкой IP54</v>
      </c>
      <c r="D1003" s="435" t="str">
        <v>шт</v>
      </c>
      <c r="E1003" s="435">
        <v>4</v>
      </c>
      <c r="F1003" s="453"/>
      <c r="G1003" s="453"/>
      <c r="H1003" s="541"/>
      <c r="I1003" s="455"/>
      <c r="J1003" s="455"/>
      <c r="K1003" s="455"/>
      <c r="L1003" s="455"/>
      <c r="M1003" s="455"/>
      <c r="N1003" s="455"/>
      <c r="Q1003" s="345">
        <f t="shared" si="17"/>
        <v>4</v>
      </c>
    </row>
    <row r="1004" spans="1:17" ht="30" x14ac:dyDescent="0.25">
      <c r="A1004" s="458"/>
      <c r="B1004" s="435">
        <v>865</v>
      </c>
      <c r="C1004" s="436" t="str">
        <v>Монтаж и подключение розеток и выключателей открытой установки</v>
      </c>
      <c r="D1004" s="435" t="str">
        <v>шт</v>
      </c>
      <c r="E1004" s="435">
        <v>4</v>
      </c>
      <c r="F1004" s="453"/>
      <c r="G1004" s="453"/>
      <c r="H1004" s="541"/>
      <c r="I1004" s="455"/>
      <c r="J1004" s="455"/>
      <c r="K1004" s="455"/>
      <c r="L1004" s="455"/>
      <c r="M1004" s="455"/>
      <c r="N1004" s="455"/>
      <c r="Q1004" s="345">
        <f t="shared" si="17"/>
        <v>4</v>
      </c>
    </row>
    <row r="1005" spans="1:17" ht="30" x14ac:dyDescent="0.25">
      <c r="A1005" s="458"/>
      <c r="B1005" s="435">
        <v>866</v>
      </c>
      <c r="C1005" s="436" t="str">
        <v>Выключатель одноклавишный ATLASDESIGN схема 1 10АХ механизм белый</v>
      </c>
      <c r="D1005" s="435" t="str">
        <v>шт</v>
      </c>
      <c r="E1005" s="435">
        <v>49</v>
      </c>
      <c r="F1005" s="453"/>
      <c r="G1005" s="453"/>
      <c r="H1005" s="541"/>
      <c r="I1005" s="455"/>
      <c r="J1005" s="455"/>
      <c r="K1005" s="455"/>
      <c r="L1005" s="455"/>
      <c r="M1005" s="455"/>
      <c r="N1005" s="455"/>
      <c r="Q1005" s="345">
        <f t="shared" si="17"/>
        <v>49</v>
      </c>
    </row>
    <row r="1006" spans="1:17" ht="30" x14ac:dyDescent="0.25">
      <c r="A1006" s="458"/>
      <c r="B1006" s="435">
        <v>867</v>
      </c>
      <c r="C1006" s="436" t="str">
        <v>Выключатель двухклавишный ATLASDESIGN схема 5 10АХ механизм белый</v>
      </c>
      <c r="D1006" s="435" t="str">
        <v>шт</v>
      </c>
      <c r="E1006" s="435">
        <v>68</v>
      </c>
      <c r="F1006" s="453"/>
      <c r="G1006" s="453"/>
      <c r="H1006" s="541"/>
      <c r="I1006" s="455"/>
      <c r="J1006" s="455"/>
      <c r="K1006" s="455"/>
      <c r="L1006" s="455"/>
      <c r="M1006" s="455"/>
      <c r="N1006" s="455"/>
      <c r="Q1006" s="345">
        <f t="shared" si="17"/>
        <v>68</v>
      </c>
    </row>
    <row r="1007" spans="1:17" ht="30" x14ac:dyDescent="0.25">
      <c r="A1007" s="458"/>
      <c r="B1007" s="435">
        <v>868</v>
      </c>
      <c r="C1007" s="436" t="str">
        <v>Выключатель трехклавишный ATLASDESIGN схема 1+1+1 10АХ механизм белый</v>
      </c>
      <c r="D1007" s="435" t="str">
        <v>шт</v>
      </c>
      <c r="E1007" s="435">
        <v>7</v>
      </c>
      <c r="F1007" s="453"/>
      <c r="G1007" s="453"/>
      <c r="H1007" s="541"/>
      <c r="I1007" s="455"/>
      <c r="J1007" s="455"/>
      <c r="K1007" s="455"/>
      <c r="L1007" s="455"/>
      <c r="M1007" s="455"/>
      <c r="N1007" s="455"/>
      <c r="Q1007" s="345">
        <f t="shared" si="17"/>
        <v>7</v>
      </c>
    </row>
    <row r="1008" spans="1:17" x14ac:dyDescent="0.25">
      <c r="A1008" s="458"/>
      <c r="B1008" s="435">
        <v>869</v>
      </c>
      <c r="C1008" s="436" t="str">
        <v>Рамка однопостовая ATLASDESIGN белый</v>
      </c>
      <c r="D1008" s="435" t="str">
        <v>шт</v>
      </c>
      <c r="E1008" s="435">
        <v>124</v>
      </c>
      <c r="F1008" s="453"/>
      <c r="G1008" s="453"/>
      <c r="H1008" s="541"/>
      <c r="I1008" s="455"/>
      <c r="J1008" s="455"/>
      <c r="K1008" s="455"/>
      <c r="L1008" s="455"/>
      <c r="M1008" s="455"/>
      <c r="N1008" s="455"/>
      <c r="Q1008" s="345">
        <f t="shared" si="17"/>
        <v>124</v>
      </c>
    </row>
    <row r="1009" spans="1:17" ht="30" x14ac:dyDescent="0.25">
      <c r="A1009" s="458"/>
      <c r="B1009" s="435">
        <v>870</v>
      </c>
      <c r="C1009" s="436" t="str">
        <v>Монтаж и подключение выключателей скрытой установки</v>
      </c>
      <c r="D1009" s="435" t="str">
        <v>шт</v>
      </c>
      <c r="E1009" s="435">
        <v>124</v>
      </c>
      <c r="F1009" s="453"/>
      <c r="G1009" s="453"/>
      <c r="H1009" s="541"/>
      <c r="I1009" s="455"/>
      <c r="J1009" s="455"/>
      <c r="K1009" s="455"/>
      <c r="L1009" s="455"/>
      <c r="M1009" s="455"/>
      <c r="N1009" s="455"/>
      <c r="Q1009" s="345">
        <f t="shared" si="17"/>
        <v>124</v>
      </c>
    </row>
    <row r="1010" spans="1:17" x14ac:dyDescent="0.25">
      <c r="A1010" s="458"/>
      <c r="B1010" s="435">
        <v>871</v>
      </c>
      <c r="C1010" s="436" t="str">
        <v>КРЗ-0,4</v>
      </c>
      <c r="D1010" s="435" t="str">
        <v>шт</v>
      </c>
      <c r="E1010" s="435">
        <v>20</v>
      </c>
      <c r="F1010" s="453"/>
      <c r="G1010" s="453"/>
      <c r="H1010" s="541"/>
      <c r="I1010" s="455"/>
      <c r="J1010" s="455"/>
      <c r="K1010" s="455"/>
      <c r="L1010" s="455"/>
      <c r="M1010" s="455"/>
      <c r="N1010" s="455"/>
      <c r="Q1010" s="345">
        <f t="shared" si="17"/>
        <v>20</v>
      </c>
    </row>
    <row r="1011" spans="1:17" x14ac:dyDescent="0.25">
      <c r="A1011" s="458"/>
      <c r="B1011" s="435">
        <v>872</v>
      </c>
      <c r="C1011" s="436" t="str">
        <v>Монтаж и подключение коробки заземления КРЗ</v>
      </c>
      <c r="D1011" s="435" t="str">
        <v>шт</v>
      </c>
      <c r="E1011" s="435">
        <v>20</v>
      </c>
      <c r="F1011" s="453"/>
      <c r="G1011" s="453"/>
      <c r="H1011" s="541"/>
      <c r="I1011" s="455"/>
      <c r="J1011" s="455"/>
      <c r="K1011" s="455"/>
      <c r="L1011" s="455"/>
      <c r="M1011" s="455"/>
      <c r="N1011" s="455"/>
      <c r="Q1011" s="345">
        <f t="shared" si="17"/>
        <v>20</v>
      </c>
    </row>
    <row r="1012" spans="1:17" ht="45" x14ac:dyDescent="0.25">
      <c r="A1012" s="458"/>
      <c r="B1012" s="435">
        <v>873</v>
      </c>
      <c r="C1012" s="436" t="str">
        <v>Звонок Зуммер-1-04 (2ТК) двухтональный без кнопки пластик АБС проводной 220В (Зуммер-1-04 (2ТК))</v>
      </c>
      <c r="D1012" s="435" t="str">
        <v>шт</v>
      </c>
      <c r="E1012" s="435">
        <v>20</v>
      </c>
      <c r="F1012" s="453"/>
      <c r="G1012" s="453"/>
      <c r="H1012" s="541"/>
      <c r="I1012" s="455"/>
      <c r="J1012" s="455"/>
      <c r="K1012" s="455"/>
      <c r="L1012" s="455"/>
      <c r="M1012" s="455"/>
      <c r="N1012" s="455"/>
      <c r="Q1012" s="345">
        <f t="shared" si="17"/>
        <v>20</v>
      </c>
    </row>
    <row r="1013" spans="1:17" x14ac:dyDescent="0.25">
      <c r="A1013" s="458"/>
      <c r="B1013" s="435">
        <v>874</v>
      </c>
      <c r="C1013" s="436" t="str">
        <v>Беларусь Кнопка для звонков</v>
      </c>
      <c r="D1013" s="435" t="str">
        <v>шт</v>
      </c>
      <c r="E1013" s="435">
        <v>20</v>
      </c>
      <c r="F1013" s="453"/>
      <c r="G1013" s="453"/>
      <c r="H1013" s="541"/>
      <c r="I1013" s="455"/>
      <c r="J1013" s="455"/>
      <c r="K1013" s="455"/>
      <c r="L1013" s="455"/>
      <c r="M1013" s="455"/>
      <c r="N1013" s="455"/>
      <c r="Q1013" s="345">
        <f t="shared" si="17"/>
        <v>20</v>
      </c>
    </row>
    <row r="1014" spans="1:17" x14ac:dyDescent="0.25">
      <c r="A1014" s="458"/>
      <c r="B1014" s="435">
        <v>875</v>
      </c>
      <c r="C1014" s="436" t="str">
        <v>Монтаж и подключение звонка</v>
      </c>
      <c r="D1014" s="435" t="str">
        <v>шт</v>
      </c>
      <c r="E1014" s="435">
        <v>20</v>
      </c>
      <c r="F1014" s="453"/>
      <c r="G1014" s="453"/>
      <c r="H1014" s="541"/>
      <c r="I1014" s="455"/>
      <c r="J1014" s="455"/>
      <c r="K1014" s="455"/>
      <c r="L1014" s="455"/>
      <c r="M1014" s="455"/>
      <c r="N1014" s="455"/>
      <c r="Q1014" s="345">
        <f t="shared" si="17"/>
        <v>20</v>
      </c>
    </row>
    <row r="1015" spans="1:17" x14ac:dyDescent="0.25">
      <c r="A1015" s="458"/>
      <c r="B1015" s="435">
        <v>876</v>
      </c>
      <c r="C1015" s="436" t="str">
        <v>Монтаж и подключение кнопки звонка</v>
      </c>
      <c r="D1015" s="435" t="str">
        <v>шт</v>
      </c>
      <c r="E1015" s="435">
        <v>20</v>
      </c>
      <c r="F1015" s="453"/>
      <c r="G1015" s="453"/>
      <c r="H1015" s="541"/>
      <c r="I1015" s="455"/>
      <c r="J1015" s="455"/>
      <c r="K1015" s="455"/>
      <c r="L1015" s="455"/>
      <c r="M1015" s="455"/>
      <c r="N1015" s="455"/>
      <c r="Q1015" s="345">
        <f t="shared" si="17"/>
        <v>20</v>
      </c>
    </row>
    <row r="1016" spans="1:17" x14ac:dyDescent="0.25">
      <c r="A1016" s="458"/>
      <c r="B1016" s="435">
        <v>0</v>
      </c>
      <c r="C1016" s="436" t="str">
        <v>5.Электромонтажные изделия</v>
      </c>
      <c r="D1016" s="435">
        <v>0</v>
      </c>
      <c r="E1016" s="435">
        <v>0</v>
      </c>
      <c r="F1016" s="453"/>
      <c r="G1016" s="453"/>
      <c r="H1016" s="541"/>
      <c r="I1016" s="455"/>
      <c r="J1016" s="455"/>
      <c r="K1016" s="455"/>
      <c r="L1016" s="455"/>
      <c r="M1016" s="455"/>
      <c r="N1016" s="455"/>
      <c r="Q1016" s="345">
        <f t="shared" si="17"/>
        <v>0</v>
      </c>
    </row>
    <row r="1017" spans="1:17" x14ac:dyDescent="0.25">
      <c r="A1017" s="458"/>
      <c r="B1017" s="435">
        <v>877</v>
      </c>
      <c r="C1017" s="436" t="str">
        <v>Скрутка СИЗ-1 2.5-4.5мм желтая</v>
      </c>
      <c r="D1017" s="435" t="str">
        <v>шт</v>
      </c>
      <c r="E1017" s="435">
        <v>300</v>
      </c>
      <c r="F1017" s="453"/>
      <c r="G1017" s="453"/>
      <c r="H1017" s="541">
        <v>300</v>
      </c>
      <c r="I1017" s="455"/>
      <c r="J1017" s="455"/>
      <c r="K1017" s="455"/>
      <c r="L1017" s="455"/>
      <c r="M1017" s="455"/>
      <c r="N1017" s="455"/>
      <c r="Q1017" s="345">
        <f t="shared" si="17"/>
        <v>0</v>
      </c>
    </row>
    <row r="1018" spans="1:17" x14ac:dyDescent="0.25">
      <c r="A1018" s="458"/>
      <c r="B1018" s="435">
        <v>878</v>
      </c>
      <c r="C1018" s="436" t="str">
        <v>Скрутка СИЗ-1 4-11мм красная</v>
      </c>
      <c r="D1018" s="435" t="str">
        <v>шт</v>
      </c>
      <c r="E1018" s="435">
        <v>1300</v>
      </c>
      <c r="F1018" s="453"/>
      <c r="G1018" s="453"/>
      <c r="H1018" s="541">
        <v>1300</v>
      </c>
      <c r="I1018" s="455"/>
      <c r="J1018" s="455"/>
      <c r="K1018" s="455"/>
      <c r="L1018" s="455"/>
      <c r="M1018" s="455"/>
      <c r="N1018" s="455"/>
      <c r="Q1018" s="345">
        <f t="shared" si="17"/>
        <v>0</v>
      </c>
    </row>
    <row r="1019" spans="1:17" x14ac:dyDescent="0.25">
      <c r="A1019" s="458"/>
      <c r="B1019" s="435">
        <v>879</v>
      </c>
      <c r="C1019" s="436" t="str">
        <v>Бирка кабельная У-134 квадрат 55х55 мм</v>
      </c>
      <c r="D1019" s="435" t="str">
        <v>шт</v>
      </c>
      <c r="E1019" s="435">
        <v>20</v>
      </c>
      <c r="F1019" s="453"/>
      <c r="G1019" s="453"/>
      <c r="H1019" s="541"/>
      <c r="I1019" s="455"/>
      <c r="J1019" s="455"/>
      <c r="K1019" s="455"/>
      <c r="L1019" s="455"/>
      <c r="M1019" s="455"/>
      <c r="N1019" s="455"/>
      <c r="Q1019" s="345">
        <f t="shared" si="17"/>
        <v>20</v>
      </c>
    </row>
    <row r="1020" spans="1:17" x14ac:dyDescent="0.25">
      <c r="A1020" s="458"/>
      <c r="B1020" s="435">
        <v>880</v>
      </c>
      <c r="C1020" s="436" t="str">
        <v>Коробка установочная 68мм (С3М2)</v>
      </c>
      <c r="D1020" s="435" t="str">
        <v>шт</v>
      </c>
      <c r="E1020" s="435">
        <v>100</v>
      </c>
      <c r="F1020" s="453"/>
      <c r="G1020" s="453"/>
      <c r="H1020" s="541"/>
      <c r="I1020" s="455"/>
      <c r="J1020" s="455"/>
      <c r="K1020" s="455"/>
      <c r="L1020" s="455"/>
      <c r="M1020" s="455"/>
      <c r="N1020" s="455"/>
      <c r="Q1020" s="345">
        <f t="shared" si="17"/>
        <v>100</v>
      </c>
    </row>
    <row r="1021" spans="1:17" ht="30" x14ac:dyDescent="0.25">
      <c r="A1021" s="458"/>
      <c r="B1021" s="435">
        <v>881</v>
      </c>
      <c r="C1021" s="436" t="str">
        <v>Высверливание отверстия в кирпиче и вмазывание установочной коробки</v>
      </c>
      <c r="D1021" s="435" t="str">
        <v>шт</v>
      </c>
      <c r="E1021" s="435">
        <v>100</v>
      </c>
      <c r="F1021" s="453"/>
      <c r="G1021" s="453"/>
      <c r="H1021" s="541"/>
      <c r="I1021" s="455"/>
      <c r="J1021" s="455"/>
      <c r="K1021" s="455"/>
      <c r="L1021" s="455"/>
      <c r="M1021" s="455"/>
      <c r="N1021" s="455"/>
      <c r="Q1021" s="345">
        <f t="shared" si="17"/>
        <v>100</v>
      </c>
    </row>
    <row r="1022" spans="1:17" x14ac:dyDescent="0.25">
      <c r="A1022" s="458"/>
      <c r="B1022" s="435">
        <v>882</v>
      </c>
      <c r="C1022" s="436" t="str">
        <v>Крышка КОН-1М-04</v>
      </c>
      <c r="D1022" s="435" t="str">
        <v>шт</v>
      </c>
      <c r="E1022" s="435">
        <v>273</v>
      </c>
      <c r="F1022" s="453"/>
      <c r="G1022" s="453"/>
      <c r="H1022" s="541">
        <v>273</v>
      </c>
      <c r="I1022" s="455"/>
      <c r="J1022" s="455"/>
      <c r="K1022" s="455"/>
      <c r="L1022" s="455"/>
      <c r="M1022" s="455"/>
      <c r="N1022" s="455"/>
      <c r="Q1022" s="345">
        <f t="shared" si="17"/>
        <v>0</v>
      </c>
    </row>
    <row r="1023" spans="1:17" x14ac:dyDescent="0.25">
      <c r="A1023" s="458"/>
      <c r="B1023" s="435">
        <v>883</v>
      </c>
      <c r="C1023" s="436" t="str">
        <v>Монтаж крышки КОН-1М-04</v>
      </c>
      <c r="D1023" s="435" t="str">
        <v>шт</v>
      </c>
      <c r="E1023" s="435">
        <v>273</v>
      </c>
      <c r="F1023" s="453"/>
      <c r="G1023" s="453"/>
      <c r="H1023" s="541">
        <v>273</v>
      </c>
      <c r="I1023" s="455"/>
      <c r="J1023" s="455"/>
      <c r="K1023" s="455"/>
      <c r="L1023" s="455"/>
      <c r="M1023" s="455"/>
      <c r="N1023" s="455"/>
      <c r="Q1023" s="345">
        <f t="shared" si="17"/>
        <v>0</v>
      </c>
    </row>
    <row r="1024" spans="1:17" x14ac:dyDescent="0.25">
      <c r="A1024" s="458"/>
      <c r="B1024" s="435">
        <v>884</v>
      </c>
      <c r="C1024" s="436" t="str">
        <v>Подрозетник Ф65мм</v>
      </c>
      <c r="D1024" s="435" t="str">
        <v>шт</v>
      </c>
      <c r="E1024" s="435">
        <v>20</v>
      </c>
      <c r="F1024" s="453"/>
      <c r="G1024" s="453"/>
      <c r="H1024" s="541"/>
      <c r="I1024" s="455"/>
      <c r="J1024" s="455"/>
      <c r="K1024" s="455"/>
      <c r="L1024" s="455"/>
      <c r="M1024" s="455"/>
      <c r="N1024" s="455"/>
      <c r="Q1024" s="345">
        <f t="shared" si="17"/>
        <v>20</v>
      </c>
    </row>
    <row r="1025" spans="1:17" x14ac:dyDescent="0.25">
      <c r="A1025" s="458"/>
      <c r="B1025" s="435">
        <v>885</v>
      </c>
      <c r="C1025" s="436" t="str">
        <v>Подрозетник Ф100мм</v>
      </c>
      <c r="D1025" s="435" t="str">
        <v>шт</v>
      </c>
      <c r="E1025" s="435">
        <v>20</v>
      </c>
      <c r="F1025" s="453"/>
      <c r="G1025" s="453"/>
      <c r="H1025" s="541"/>
      <c r="I1025" s="455"/>
      <c r="J1025" s="455"/>
      <c r="K1025" s="455"/>
      <c r="L1025" s="455"/>
      <c r="M1025" s="455"/>
      <c r="N1025" s="455"/>
      <c r="Q1025" s="345">
        <f t="shared" si="17"/>
        <v>20</v>
      </c>
    </row>
    <row r="1026" spans="1:17" x14ac:dyDescent="0.25">
      <c r="A1026" s="458"/>
      <c r="B1026" s="435">
        <v>886</v>
      </c>
      <c r="C1026" s="436" t="str">
        <v>Монтаж подрозетника</v>
      </c>
      <c r="D1026" s="435" t="str">
        <v>шт</v>
      </c>
      <c r="E1026" s="435">
        <v>40</v>
      </c>
      <c r="F1026" s="453"/>
      <c r="G1026" s="453"/>
      <c r="H1026" s="541"/>
      <c r="I1026" s="455"/>
      <c r="J1026" s="455"/>
      <c r="K1026" s="455"/>
      <c r="L1026" s="455"/>
      <c r="M1026" s="455"/>
      <c r="N1026" s="455"/>
      <c r="Q1026" s="345">
        <f t="shared" si="17"/>
        <v>40</v>
      </c>
    </row>
    <row r="1027" spans="1:17" x14ac:dyDescent="0.25">
      <c r="A1027" s="458"/>
      <c r="B1027" s="435">
        <v>0</v>
      </c>
      <c r="C1027" s="436" t="str">
        <v>6. Материалы</v>
      </c>
      <c r="D1027" s="435">
        <v>0</v>
      </c>
      <c r="E1027" s="435">
        <v>0</v>
      </c>
      <c r="F1027" s="453"/>
      <c r="G1027" s="453"/>
      <c r="H1027" s="541"/>
      <c r="I1027" s="455"/>
      <c r="J1027" s="455"/>
      <c r="K1027" s="455"/>
      <c r="L1027" s="455"/>
      <c r="M1027" s="455"/>
      <c r="N1027" s="455"/>
      <c r="Q1027" s="345">
        <f t="shared" si="17"/>
        <v>0</v>
      </c>
    </row>
    <row r="1028" spans="1:17" ht="30" x14ac:dyDescent="0.25">
      <c r="A1028" s="458"/>
      <c r="B1028" s="435">
        <v>887</v>
      </c>
      <c r="C1028" s="436" t="str">
        <v>Пена монтажная Roof Complect огнеупорная (890гр)</v>
      </c>
      <c r="D1028" s="435" t="str">
        <v>шт</v>
      </c>
      <c r="E1028" s="435">
        <v>8</v>
      </c>
      <c r="F1028" s="453"/>
      <c r="G1028" s="453"/>
      <c r="H1028" s="541"/>
      <c r="I1028" s="455"/>
      <c r="J1028" s="455"/>
      <c r="K1028" s="455"/>
      <c r="L1028" s="455"/>
      <c r="M1028" s="455"/>
      <c r="N1028" s="455"/>
      <c r="Q1028" s="345">
        <f t="shared" si="17"/>
        <v>8</v>
      </c>
    </row>
    <row r="1029" spans="1:17" x14ac:dyDescent="0.25">
      <c r="A1029" s="458"/>
      <c r="B1029" s="435">
        <v>888</v>
      </c>
      <c r="C1029" s="436" t="str">
        <v>Герметик огнезащитный ведро 10кг</v>
      </c>
      <c r="D1029" s="435" t="str">
        <v>шт</v>
      </c>
      <c r="E1029" s="435">
        <v>1</v>
      </c>
      <c r="F1029" s="453"/>
      <c r="G1029" s="453"/>
      <c r="H1029" s="541"/>
      <c r="I1029" s="455"/>
      <c r="J1029" s="455"/>
      <c r="K1029" s="455"/>
      <c r="L1029" s="455"/>
      <c r="M1029" s="455"/>
      <c r="N1029" s="455"/>
      <c r="Q1029" s="345">
        <f t="shared" si="17"/>
        <v>1</v>
      </c>
    </row>
    <row r="1030" spans="1:17" x14ac:dyDescent="0.25">
      <c r="A1030" s="458"/>
      <c r="B1030" s="435">
        <v>0</v>
      </c>
      <c r="C1030" s="436" t="str">
        <v>Ось 13-16/А-В (4.БС21М секция №10)</v>
      </c>
      <c r="D1030" s="435">
        <v>0</v>
      </c>
      <c r="E1030" s="435">
        <v>0</v>
      </c>
      <c r="F1030" s="453"/>
      <c r="G1030" s="453"/>
      <c r="H1030" s="541"/>
      <c r="I1030" s="455"/>
      <c r="J1030" s="455"/>
      <c r="K1030" s="455"/>
      <c r="L1030" s="455"/>
      <c r="M1030" s="455"/>
      <c r="N1030" s="455"/>
      <c r="Q1030" s="345">
        <f t="shared" si="17"/>
        <v>0</v>
      </c>
    </row>
    <row r="1031" spans="1:17" x14ac:dyDescent="0.25">
      <c r="A1031" s="458"/>
      <c r="B1031" s="435">
        <v>0</v>
      </c>
      <c r="C1031" s="436" t="str">
        <v>1.Низковольтное оборудование</v>
      </c>
      <c r="D1031" s="435">
        <v>0</v>
      </c>
      <c r="E1031" s="435">
        <v>0</v>
      </c>
      <c r="F1031" s="453"/>
      <c r="G1031" s="453"/>
      <c r="H1031" s="541"/>
      <c r="I1031" s="455"/>
      <c r="J1031" s="455"/>
      <c r="K1031" s="455"/>
      <c r="L1031" s="455"/>
      <c r="M1031" s="455"/>
      <c r="N1031" s="455"/>
      <c r="Q1031" s="345">
        <f t="shared" ref="Q1031:Q1094" si="18">IFERROR(IF(SUM(F1031:N1031)&gt;E1031,"Превышение",E1031-SUM(F1031:N1031)),"-")</f>
        <v>0</v>
      </c>
    </row>
    <row r="1032" spans="1:17" x14ac:dyDescent="0.25">
      <c r="A1032" s="458"/>
      <c r="B1032" s="435">
        <v>889</v>
      </c>
      <c r="C1032" s="436" t="str">
        <v>ЩК в комплекте</v>
      </c>
      <c r="D1032" s="435" t="str">
        <v>шт</v>
      </c>
      <c r="E1032" s="435">
        <v>15</v>
      </c>
      <c r="F1032" s="453"/>
      <c r="G1032" s="453"/>
      <c r="H1032" s="541"/>
      <c r="I1032" s="455"/>
      <c r="J1032" s="455"/>
      <c r="K1032" s="455"/>
      <c r="L1032" s="455"/>
      <c r="M1032" s="455"/>
      <c r="N1032" s="455"/>
      <c r="Q1032" s="345">
        <f t="shared" si="18"/>
        <v>15</v>
      </c>
    </row>
    <row r="1033" spans="1:17" ht="30" x14ac:dyDescent="0.25">
      <c r="A1033" s="458"/>
      <c r="B1033" s="435">
        <v>890</v>
      </c>
      <c r="C1033" s="436" t="str">
        <v>Счетчик электронный, 230В, 5(80)А, 1/2 кл.точности СЕ207 R7 849.2.ОА.QUVLF SPds</v>
      </c>
      <c r="D1033" s="435" t="str">
        <v>шт</v>
      </c>
      <c r="E1033" s="435">
        <v>15</v>
      </c>
      <c r="F1033" s="453"/>
      <c r="G1033" s="453"/>
      <c r="H1033" s="541"/>
      <c r="I1033" s="455"/>
      <c r="J1033" s="455"/>
      <c r="K1033" s="455"/>
      <c r="L1033" s="455"/>
      <c r="M1033" s="455"/>
      <c r="N1033" s="455"/>
      <c r="Q1033" s="345">
        <f t="shared" si="18"/>
        <v>15</v>
      </c>
    </row>
    <row r="1034" spans="1:17" x14ac:dyDescent="0.25">
      <c r="A1034" s="458"/>
      <c r="B1034" s="435">
        <v>891</v>
      </c>
      <c r="C1034" s="436" t="str">
        <v>Монтаж и подключение ЩК</v>
      </c>
      <c r="D1034" s="435" t="str">
        <v>шт</v>
      </c>
      <c r="E1034" s="435">
        <v>15</v>
      </c>
      <c r="F1034" s="453"/>
      <c r="G1034" s="453"/>
      <c r="H1034" s="541"/>
      <c r="I1034" s="455"/>
      <c r="J1034" s="455"/>
      <c r="K1034" s="455"/>
      <c r="L1034" s="455"/>
      <c r="M1034" s="455"/>
      <c r="N1034" s="455"/>
      <c r="Q1034" s="345">
        <f t="shared" si="18"/>
        <v>15</v>
      </c>
    </row>
    <row r="1035" spans="1:17" x14ac:dyDescent="0.25">
      <c r="A1035" s="458"/>
      <c r="B1035" s="435">
        <v>892</v>
      </c>
      <c r="C1035" s="436" t="str">
        <v>Кабель-канал 60х40 ЭЛЕКОР белый (18м) IEK</v>
      </c>
      <c r="D1035" s="435" t="str">
        <v>м</v>
      </c>
      <c r="E1035" s="435">
        <v>15</v>
      </c>
      <c r="F1035" s="453"/>
      <c r="G1035" s="453"/>
      <c r="H1035" s="541"/>
      <c r="I1035" s="455"/>
      <c r="J1035" s="455"/>
      <c r="K1035" s="455"/>
      <c r="L1035" s="455"/>
      <c r="M1035" s="455"/>
      <c r="N1035" s="455"/>
      <c r="Q1035" s="345">
        <f t="shared" si="18"/>
        <v>15</v>
      </c>
    </row>
    <row r="1036" spans="1:17" x14ac:dyDescent="0.25">
      <c r="A1036" s="458"/>
      <c r="B1036" s="435">
        <v>893</v>
      </c>
      <c r="C1036" s="436" t="str">
        <v>Монтаж кабель-канала</v>
      </c>
      <c r="D1036" s="435" t="str">
        <v>м</v>
      </c>
      <c r="E1036" s="435">
        <v>15</v>
      </c>
      <c r="F1036" s="453"/>
      <c r="G1036" s="453"/>
      <c r="H1036" s="541"/>
      <c r="I1036" s="455"/>
      <c r="J1036" s="455"/>
      <c r="K1036" s="455"/>
      <c r="L1036" s="455"/>
      <c r="M1036" s="455"/>
      <c r="N1036" s="455"/>
      <c r="Q1036" s="345">
        <f t="shared" si="18"/>
        <v>15</v>
      </c>
    </row>
    <row r="1037" spans="1:17" x14ac:dyDescent="0.25">
      <c r="A1037" s="458"/>
      <c r="B1037" s="435">
        <v>894</v>
      </c>
      <c r="C1037" s="436" t="str">
        <v>Корпус щита этажного ЩЭ</v>
      </c>
      <c r="D1037" s="435" t="str">
        <v>шт</v>
      </c>
      <c r="E1037" s="435">
        <v>4</v>
      </c>
      <c r="F1037" s="453"/>
      <c r="G1037" s="453"/>
      <c r="H1037" s="541">
        <v>4</v>
      </c>
      <c r="I1037" s="455"/>
      <c r="J1037" s="455"/>
      <c r="K1037" s="455"/>
      <c r="L1037" s="455"/>
      <c r="M1037" s="455"/>
      <c r="N1037" s="455"/>
      <c r="Q1037" s="345">
        <f t="shared" si="18"/>
        <v>0</v>
      </c>
    </row>
    <row r="1038" spans="1:17" x14ac:dyDescent="0.25">
      <c r="A1038" s="458"/>
      <c r="B1038" s="435">
        <v>895</v>
      </c>
      <c r="C1038" s="436" t="str">
        <v>Монтаж Корпуса щита этажного</v>
      </c>
      <c r="D1038" s="435" t="str">
        <v>шт</v>
      </c>
      <c r="E1038" s="435">
        <v>4</v>
      </c>
      <c r="F1038" s="453"/>
      <c r="G1038" s="453"/>
      <c r="H1038" s="541">
        <v>4</v>
      </c>
      <c r="I1038" s="455"/>
      <c r="J1038" s="455"/>
      <c r="K1038" s="455"/>
      <c r="L1038" s="455"/>
      <c r="M1038" s="455"/>
      <c r="N1038" s="455"/>
      <c r="Q1038" s="345">
        <f t="shared" si="18"/>
        <v>0</v>
      </c>
    </row>
    <row r="1039" spans="1:17" x14ac:dyDescent="0.25">
      <c r="A1039" s="458"/>
      <c r="B1039" s="435">
        <v>896</v>
      </c>
      <c r="C1039" s="436" t="str">
        <v>Панель из листовой стали 330х980</v>
      </c>
      <c r="D1039" s="435" t="str">
        <v>шт</v>
      </c>
      <c r="E1039" s="435">
        <v>4</v>
      </c>
      <c r="F1039" s="453"/>
      <c r="G1039" s="453"/>
      <c r="H1039" s="541">
        <v>4</v>
      </c>
      <c r="I1039" s="455"/>
      <c r="J1039" s="455"/>
      <c r="K1039" s="455"/>
      <c r="L1039" s="455"/>
      <c r="M1039" s="455"/>
      <c r="N1039" s="455"/>
      <c r="Q1039" s="345">
        <f t="shared" si="18"/>
        <v>0</v>
      </c>
    </row>
    <row r="1040" spans="1:17" x14ac:dyDescent="0.25">
      <c r="A1040" s="458"/>
      <c r="B1040" s="435">
        <v>897</v>
      </c>
      <c r="C1040" s="436" t="str">
        <v>Монтаж панели</v>
      </c>
      <c r="D1040" s="435" t="str">
        <v>шт</v>
      </c>
      <c r="E1040" s="435">
        <v>4</v>
      </c>
      <c r="F1040" s="453"/>
      <c r="G1040" s="453"/>
      <c r="H1040" s="541">
        <v>4</v>
      </c>
      <c r="I1040" s="455"/>
      <c r="J1040" s="455"/>
      <c r="K1040" s="455"/>
      <c r="L1040" s="455"/>
      <c r="M1040" s="455"/>
      <c r="N1040" s="455"/>
      <c r="Q1040" s="345">
        <f t="shared" si="18"/>
        <v>0</v>
      </c>
    </row>
    <row r="1041" spans="1:17" x14ac:dyDescent="0.25">
      <c r="A1041" s="458"/>
      <c r="B1041" s="435">
        <v>0</v>
      </c>
      <c r="C1041" s="436" t="str">
        <v>Щит этажный на 3 квартиры состоит (на 1 ЩЭ):</v>
      </c>
      <c r="D1041" s="435">
        <v>0</v>
      </c>
      <c r="E1041" s="435">
        <v>0</v>
      </c>
      <c r="F1041" s="453"/>
      <c r="G1041" s="453"/>
      <c r="H1041" s="541"/>
      <c r="I1041" s="455"/>
      <c r="J1041" s="455"/>
      <c r="K1041" s="455"/>
      <c r="L1041" s="455"/>
      <c r="M1041" s="455"/>
      <c r="N1041" s="455"/>
      <c r="Q1041" s="345">
        <f t="shared" si="18"/>
        <v>0</v>
      </c>
    </row>
    <row r="1042" spans="1:17" ht="30" x14ac:dyDescent="0.25">
      <c r="A1042" s="458"/>
      <c r="B1042" s="435">
        <v>898</v>
      </c>
      <c r="C1042" s="436" t="str">
        <v>Выключатель автоматический двухполюсный 50А С ВА47-29 4.5кА (MVA20-2-050-C)</v>
      </c>
      <c r="D1042" s="435" t="str">
        <v>шт</v>
      </c>
      <c r="E1042" s="435">
        <v>3</v>
      </c>
      <c r="F1042" s="453"/>
      <c r="G1042" s="453"/>
      <c r="H1042" s="541"/>
      <c r="I1042" s="455"/>
      <c r="J1042" s="455"/>
      <c r="K1042" s="455"/>
      <c r="L1042" s="455"/>
      <c r="M1042" s="455"/>
      <c r="N1042" s="455"/>
      <c r="Q1042" s="345">
        <f t="shared" si="18"/>
        <v>3</v>
      </c>
    </row>
    <row r="1043" spans="1:17" ht="30" x14ac:dyDescent="0.25">
      <c r="A1043" s="458"/>
      <c r="B1043" s="435">
        <v>899</v>
      </c>
      <c r="C1043" s="436" t="str">
        <v>Сжим ответвительный У-859 м50-70/о4-35 (У-859МУ3)</v>
      </c>
      <c r="D1043" s="435" t="str">
        <v>шт</v>
      </c>
      <c r="E1043" s="435">
        <v>5</v>
      </c>
      <c r="F1043" s="453"/>
      <c r="G1043" s="453"/>
      <c r="H1043" s="541"/>
      <c r="I1043" s="455"/>
      <c r="J1043" s="455"/>
      <c r="K1043" s="455"/>
      <c r="L1043" s="455"/>
      <c r="M1043" s="455"/>
      <c r="N1043" s="455"/>
      <c r="Q1043" s="345">
        <f t="shared" si="18"/>
        <v>5</v>
      </c>
    </row>
    <row r="1044" spans="1:17" x14ac:dyDescent="0.25">
      <c r="A1044" s="458"/>
      <c r="B1044" s="435">
        <v>900</v>
      </c>
      <c r="C1044" s="436" t="str">
        <v>Расключение щита этажного ЩЭ</v>
      </c>
      <c r="D1044" s="435" t="str">
        <v>шт</v>
      </c>
      <c r="E1044" s="435">
        <v>1</v>
      </c>
      <c r="F1044" s="453"/>
      <c r="G1044" s="453"/>
      <c r="H1044" s="541"/>
      <c r="I1044" s="455"/>
      <c r="J1044" s="455"/>
      <c r="K1044" s="455"/>
      <c r="L1044" s="455"/>
      <c r="M1044" s="455"/>
      <c r="N1044" s="455"/>
      <c r="Q1044" s="345">
        <f t="shared" si="18"/>
        <v>1</v>
      </c>
    </row>
    <row r="1045" spans="1:17" x14ac:dyDescent="0.25">
      <c r="A1045" s="458"/>
      <c r="B1045" s="435">
        <v>0</v>
      </c>
      <c r="C1045" s="436" t="str">
        <v>Щит этажный на 4 квартиры состоит (на 3 ЩЭ):</v>
      </c>
      <c r="D1045" s="435">
        <v>0</v>
      </c>
      <c r="E1045" s="435">
        <v>0</v>
      </c>
      <c r="F1045" s="453"/>
      <c r="G1045" s="453"/>
      <c r="H1045" s="541"/>
      <c r="I1045" s="455"/>
      <c r="J1045" s="455"/>
      <c r="K1045" s="455"/>
      <c r="L1045" s="455"/>
      <c r="M1045" s="455"/>
      <c r="N1045" s="455"/>
      <c r="Q1045" s="345">
        <f t="shared" si="18"/>
        <v>0</v>
      </c>
    </row>
    <row r="1046" spans="1:17" ht="30" x14ac:dyDescent="0.25">
      <c r="A1046" s="458"/>
      <c r="B1046" s="435">
        <v>901</v>
      </c>
      <c r="C1046" s="436" t="str">
        <v>Выключатель автоматический двухполюсный 50А С ВА47-29 4.5кА (MVA20-2-050-C)</v>
      </c>
      <c r="D1046" s="435" t="str">
        <v>шт</v>
      </c>
      <c r="E1046" s="435">
        <v>12</v>
      </c>
      <c r="F1046" s="453"/>
      <c r="G1046" s="453"/>
      <c r="H1046" s="541"/>
      <c r="I1046" s="455"/>
      <c r="J1046" s="455"/>
      <c r="K1046" s="455"/>
      <c r="L1046" s="455"/>
      <c r="M1046" s="455"/>
      <c r="N1046" s="455"/>
      <c r="Q1046" s="345">
        <f t="shared" si="18"/>
        <v>12</v>
      </c>
    </row>
    <row r="1047" spans="1:17" ht="30" x14ac:dyDescent="0.25">
      <c r="A1047" s="458"/>
      <c r="B1047" s="435">
        <v>902</v>
      </c>
      <c r="C1047" s="436" t="str">
        <v>Сжим ответвительный У-859 м50-70/о4-35 (У-859МУ3)</v>
      </c>
      <c r="D1047" s="435" t="str">
        <v>шт</v>
      </c>
      <c r="E1047" s="435">
        <v>15</v>
      </c>
      <c r="F1047" s="453"/>
      <c r="G1047" s="453"/>
      <c r="H1047" s="541"/>
      <c r="I1047" s="455"/>
      <c r="J1047" s="455"/>
      <c r="K1047" s="455"/>
      <c r="L1047" s="455"/>
      <c r="M1047" s="455"/>
      <c r="N1047" s="455"/>
      <c r="Q1047" s="345">
        <f t="shared" si="18"/>
        <v>15</v>
      </c>
    </row>
    <row r="1048" spans="1:17" ht="30" x14ac:dyDescent="0.25">
      <c r="A1048" s="458"/>
      <c r="B1048" s="435">
        <v>903</v>
      </c>
      <c r="C1048" s="436" t="str">
        <v>Розетка на DIN-рейку с заземлением контактов РАр 10-3-ОП</v>
      </c>
      <c r="D1048" s="435" t="str">
        <v>шт</v>
      </c>
      <c r="E1048" s="435">
        <v>4</v>
      </c>
      <c r="F1048" s="453"/>
      <c r="G1048" s="453"/>
      <c r="H1048" s="541"/>
      <c r="I1048" s="455"/>
      <c r="J1048" s="455"/>
      <c r="K1048" s="455"/>
      <c r="L1048" s="455"/>
      <c r="M1048" s="455"/>
      <c r="N1048" s="455"/>
      <c r="Q1048" s="345">
        <f t="shared" si="18"/>
        <v>4</v>
      </c>
    </row>
    <row r="1049" spans="1:17" x14ac:dyDescent="0.25">
      <c r="A1049" s="458"/>
      <c r="B1049" s="435">
        <v>904</v>
      </c>
      <c r="C1049" s="436" t="str">
        <v>Расключение щита этажного ЩЭ</v>
      </c>
      <c r="D1049" s="435" t="str">
        <v>шт</v>
      </c>
      <c r="E1049" s="435">
        <v>3</v>
      </c>
      <c r="F1049" s="453"/>
      <c r="G1049" s="453"/>
      <c r="H1049" s="541"/>
      <c r="I1049" s="455"/>
      <c r="J1049" s="455"/>
      <c r="K1049" s="455"/>
      <c r="L1049" s="455"/>
      <c r="M1049" s="455"/>
      <c r="N1049" s="455"/>
      <c r="Q1049" s="345">
        <f t="shared" si="18"/>
        <v>3</v>
      </c>
    </row>
    <row r="1050" spans="1:17" x14ac:dyDescent="0.25">
      <c r="A1050" s="458"/>
      <c r="B1050" s="435">
        <v>0</v>
      </c>
      <c r="C1050" s="436" t="str">
        <v>2.Светотехническая продукция</v>
      </c>
      <c r="D1050" s="435">
        <v>0</v>
      </c>
      <c r="E1050" s="435">
        <v>0</v>
      </c>
      <c r="F1050" s="453"/>
      <c r="G1050" s="453"/>
      <c r="H1050" s="541"/>
      <c r="I1050" s="455"/>
      <c r="J1050" s="455"/>
      <c r="K1050" s="455"/>
      <c r="L1050" s="455"/>
      <c r="M1050" s="455"/>
      <c r="N1050" s="455"/>
      <c r="Q1050" s="345">
        <f t="shared" si="18"/>
        <v>0</v>
      </c>
    </row>
    <row r="1051" spans="1:17" x14ac:dyDescent="0.25">
      <c r="A1051" s="458"/>
      <c r="B1051" s="435">
        <v>905</v>
      </c>
      <c r="C1051" s="436" t="str">
        <v>Патрон подвесной Е27 пластик белый</v>
      </c>
      <c r="D1051" s="435" t="str">
        <v>шт</v>
      </c>
      <c r="E1051" s="435">
        <v>88</v>
      </c>
      <c r="F1051" s="453"/>
      <c r="G1051" s="453"/>
      <c r="H1051" s="541"/>
      <c r="I1051" s="455"/>
      <c r="J1051" s="455"/>
      <c r="K1051" s="455"/>
      <c r="L1051" s="455"/>
      <c r="M1051" s="455"/>
      <c r="N1051" s="455"/>
      <c r="Q1051" s="345">
        <f t="shared" si="18"/>
        <v>88</v>
      </c>
    </row>
    <row r="1052" spans="1:17" x14ac:dyDescent="0.25">
      <c r="A1052" s="458"/>
      <c r="B1052" s="435">
        <v>906</v>
      </c>
      <c r="C1052" s="436" t="str">
        <v>Подключение подвесного патрона</v>
      </c>
      <c r="D1052" s="435" t="str">
        <v>шт</v>
      </c>
      <c r="E1052" s="435">
        <v>88</v>
      </c>
      <c r="F1052" s="453"/>
      <c r="G1052" s="453"/>
      <c r="H1052" s="541"/>
      <c r="I1052" s="455"/>
      <c r="J1052" s="455"/>
      <c r="K1052" s="455"/>
      <c r="L1052" s="455"/>
      <c r="M1052" s="455"/>
      <c r="N1052" s="455"/>
      <c r="Q1052" s="345">
        <f t="shared" si="18"/>
        <v>88</v>
      </c>
    </row>
    <row r="1053" spans="1:17" x14ac:dyDescent="0.25">
      <c r="A1053" s="458"/>
      <c r="B1053" s="435">
        <v>907</v>
      </c>
      <c r="C1053" s="436" t="str">
        <v>Лампа светодиодная LED 11вт E27 белый ECO</v>
      </c>
      <c r="D1053" s="435" t="str">
        <v>шт</v>
      </c>
      <c r="E1053" s="435">
        <v>88</v>
      </c>
      <c r="F1053" s="453"/>
      <c r="G1053" s="453"/>
      <c r="H1053" s="541"/>
      <c r="I1053" s="455"/>
      <c r="J1053" s="455"/>
      <c r="K1053" s="455"/>
      <c r="L1053" s="455"/>
      <c r="M1053" s="455"/>
      <c r="N1053" s="455"/>
      <c r="Q1053" s="345">
        <f t="shared" si="18"/>
        <v>88</v>
      </c>
    </row>
    <row r="1054" spans="1:17" ht="45" x14ac:dyDescent="0.25">
      <c r="A1054" s="458"/>
      <c r="B1054" s="435">
        <v>908</v>
      </c>
      <c r="C1054" s="436" t="str">
        <v>358882 STREET NT22 396 черный Светильник ландшафтный светодиодный IP54 LED 4000К 18W 220V OPAL пластиковый корпус</v>
      </c>
      <c r="D1054" s="435" t="str">
        <v>шт</v>
      </c>
      <c r="E1054" s="435">
        <v>13</v>
      </c>
      <c r="F1054" s="453"/>
      <c r="G1054" s="453"/>
      <c r="H1054" s="541"/>
      <c r="I1054" s="455"/>
      <c r="J1054" s="455"/>
      <c r="K1054" s="455"/>
      <c r="L1054" s="455"/>
      <c r="M1054" s="455"/>
      <c r="N1054" s="455"/>
      <c r="Q1054" s="345">
        <f t="shared" si="18"/>
        <v>13</v>
      </c>
    </row>
    <row r="1055" spans="1:17" x14ac:dyDescent="0.25">
      <c r="A1055" s="458"/>
      <c r="B1055" s="435">
        <v>909</v>
      </c>
      <c r="C1055" s="436" t="str">
        <v>Монтаж и подключение накладного светильника</v>
      </c>
      <c r="D1055" s="435" t="str">
        <v>шт</v>
      </c>
      <c r="E1055" s="435">
        <v>13</v>
      </c>
      <c r="F1055" s="453"/>
      <c r="G1055" s="453"/>
      <c r="H1055" s="541"/>
      <c r="I1055" s="455"/>
      <c r="J1055" s="455"/>
      <c r="K1055" s="455"/>
      <c r="L1055" s="455"/>
      <c r="M1055" s="455"/>
      <c r="N1055" s="455"/>
      <c r="Q1055" s="345">
        <f t="shared" si="18"/>
        <v>13</v>
      </c>
    </row>
    <row r="1056" spans="1:17" x14ac:dyDescent="0.25">
      <c r="A1056" s="458"/>
      <c r="B1056" s="435">
        <v>910</v>
      </c>
      <c r="C1056" s="436" t="str">
        <v>БРА Kink light мелисса 08438-2, 19(21)</v>
      </c>
      <c r="D1056" s="435" t="str">
        <v>шт</v>
      </c>
      <c r="E1056" s="435">
        <v>4</v>
      </c>
      <c r="F1056" s="453"/>
      <c r="G1056" s="453"/>
      <c r="H1056" s="541"/>
      <c r="I1056" s="455"/>
      <c r="J1056" s="455"/>
      <c r="K1056" s="455"/>
      <c r="L1056" s="455"/>
      <c r="M1056" s="455"/>
      <c r="N1056" s="455"/>
      <c r="Q1056" s="345">
        <f t="shared" si="18"/>
        <v>4</v>
      </c>
    </row>
    <row r="1057" spans="1:17" x14ac:dyDescent="0.25">
      <c r="A1057" s="458"/>
      <c r="B1057" s="435">
        <v>911</v>
      </c>
      <c r="C1057" s="436" t="str">
        <v>Бра настенная</v>
      </c>
      <c r="D1057" s="435" t="str">
        <v>шт</v>
      </c>
      <c r="E1057" s="435">
        <v>4</v>
      </c>
      <c r="F1057" s="453"/>
      <c r="G1057" s="453"/>
      <c r="H1057" s="541"/>
      <c r="I1057" s="455"/>
      <c r="J1057" s="455"/>
      <c r="K1057" s="455"/>
      <c r="L1057" s="455"/>
      <c r="M1057" s="455"/>
      <c r="N1057" s="455"/>
      <c r="Q1057" s="345">
        <f t="shared" si="18"/>
        <v>4</v>
      </c>
    </row>
    <row r="1058" spans="1:17" ht="30" x14ac:dyDescent="0.25">
      <c r="A1058" s="458"/>
      <c r="B1058" s="435">
        <v>912</v>
      </c>
      <c r="C1058" s="436" t="str">
        <v>Светильник светодиодный SPO-950-3-40K-018 18Вт 4000К 1890Лм IP40 595х180х40 матовый</v>
      </c>
      <c r="D1058" s="435" t="str">
        <v>шт</v>
      </c>
      <c r="E1058" s="435">
        <v>37</v>
      </c>
      <c r="F1058" s="453"/>
      <c r="G1058" s="453"/>
      <c r="H1058" s="541"/>
      <c r="I1058" s="455"/>
      <c r="J1058" s="455"/>
      <c r="K1058" s="455"/>
      <c r="L1058" s="455"/>
      <c r="M1058" s="455"/>
      <c r="N1058" s="455"/>
      <c r="Q1058" s="345">
        <f t="shared" si="18"/>
        <v>37</v>
      </c>
    </row>
    <row r="1059" spans="1:17" x14ac:dyDescent="0.25">
      <c r="A1059" s="458"/>
      <c r="B1059" s="435">
        <v>913</v>
      </c>
      <c r="C1059" s="436" t="str">
        <v>Монтаж и подключение светильника в армстронг</v>
      </c>
      <c r="D1059" s="435" t="str">
        <v>шт</v>
      </c>
      <c r="E1059" s="435">
        <v>37</v>
      </c>
      <c r="F1059" s="453"/>
      <c r="G1059" s="453"/>
      <c r="H1059" s="541"/>
      <c r="I1059" s="455"/>
      <c r="J1059" s="455"/>
      <c r="K1059" s="455"/>
      <c r="L1059" s="455"/>
      <c r="M1059" s="455"/>
      <c r="N1059" s="455"/>
      <c r="Q1059" s="345">
        <f t="shared" si="18"/>
        <v>37</v>
      </c>
    </row>
    <row r="1060" spans="1:17" ht="30" x14ac:dyDescent="0.25">
      <c r="A1060" s="458"/>
      <c r="B1060" s="435">
        <v>914</v>
      </c>
      <c r="C1060" s="436" t="str">
        <v>Датчик движения ИК встраиваемый 1200w 360 гр. 6м IP20 белый (SEN86 бел.)</v>
      </c>
      <c r="D1060" s="435" t="str">
        <v>шт</v>
      </c>
      <c r="E1060" s="435">
        <v>15</v>
      </c>
      <c r="F1060" s="453"/>
      <c r="G1060" s="453"/>
      <c r="H1060" s="541"/>
      <c r="I1060" s="455"/>
      <c r="J1060" s="455"/>
      <c r="K1060" s="455"/>
      <c r="L1060" s="455"/>
      <c r="M1060" s="455"/>
      <c r="N1060" s="455"/>
      <c r="Q1060" s="345">
        <f t="shared" si="18"/>
        <v>15</v>
      </c>
    </row>
    <row r="1061" spans="1:17" x14ac:dyDescent="0.25">
      <c r="A1061" s="458"/>
      <c r="B1061" s="435">
        <v>915</v>
      </c>
      <c r="C1061" s="436" t="str">
        <v xml:space="preserve">Монтаж и подключение датчика движения </v>
      </c>
      <c r="D1061" s="435" t="str">
        <v>шт</v>
      </c>
      <c r="E1061" s="435">
        <v>15</v>
      </c>
      <c r="F1061" s="453"/>
      <c r="G1061" s="453"/>
      <c r="H1061" s="541"/>
      <c r="I1061" s="455"/>
      <c r="J1061" s="455"/>
      <c r="K1061" s="455"/>
      <c r="L1061" s="455"/>
      <c r="M1061" s="455"/>
      <c r="N1061" s="455"/>
      <c r="Q1061" s="345">
        <f t="shared" si="18"/>
        <v>15</v>
      </c>
    </row>
    <row r="1062" spans="1:17" ht="30" x14ac:dyDescent="0.25">
      <c r="A1062" s="458"/>
      <c r="B1062" s="435">
        <v>916</v>
      </c>
      <c r="C1062" s="436" t="str">
        <v>Коробка распределительная 85х85х40мм для наружного монтажа IP55</v>
      </c>
      <c r="D1062" s="435" t="str">
        <v>шт</v>
      </c>
      <c r="E1062" s="435">
        <v>31</v>
      </c>
      <c r="F1062" s="453"/>
      <c r="G1062" s="453"/>
      <c r="H1062" s="541"/>
      <c r="I1062" s="455"/>
      <c r="J1062" s="455"/>
      <c r="K1062" s="455"/>
      <c r="L1062" s="455"/>
      <c r="M1062" s="455"/>
      <c r="N1062" s="455"/>
      <c r="Q1062" s="345">
        <f t="shared" si="18"/>
        <v>31</v>
      </c>
    </row>
    <row r="1063" spans="1:17" ht="30" x14ac:dyDescent="0.25">
      <c r="A1063" s="458"/>
      <c r="B1063" s="435">
        <v>917</v>
      </c>
      <c r="C1063" s="436" t="str">
        <v>Монтаж и подключение распределительных коробок</v>
      </c>
      <c r="D1063" s="435" t="str">
        <v>шт</v>
      </c>
      <c r="E1063" s="435">
        <v>31</v>
      </c>
      <c r="F1063" s="453"/>
      <c r="G1063" s="453"/>
      <c r="H1063" s="541"/>
      <c r="I1063" s="455"/>
      <c r="J1063" s="455"/>
      <c r="K1063" s="455"/>
      <c r="L1063" s="455"/>
      <c r="M1063" s="455"/>
      <c r="N1063" s="455"/>
      <c r="Q1063" s="345">
        <f t="shared" si="18"/>
        <v>31</v>
      </c>
    </row>
    <row r="1064" spans="1:17" x14ac:dyDescent="0.25">
      <c r="A1064" s="458"/>
      <c r="B1064" s="435">
        <v>0</v>
      </c>
      <c r="C1064" s="436" t="str">
        <v>Декоративная подсветка картины</v>
      </c>
      <c r="D1064" s="435">
        <v>0</v>
      </c>
      <c r="E1064" s="435">
        <v>0</v>
      </c>
      <c r="F1064" s="453"/>
      <c r="G1064" s="453"/>
      <c r="H1064" s="541"/>
      <c r="I1064" s="455"/>
      <c r="J1064" s="455"/>
      <c r="K1064" s="455"/>
      <c r="L1064" s="455"/>
      <c r="M1064" s="455"/>
      <c r="N1064" s="455"/>
      <c r="Q1064" s="345">
        <f t="shared" si="18"/>
        <v>0</v>
      </c>
    </row>
    <row r="1065" spans="1:17" ht="30" x14ac:dyDescent="0.25">
      <c r="A1065" s="458"/>
      <c r="B1065" s="435">
        <v>918</v>
      </c>
      <c r="C1065" s="436" t="str">
        <v>Профиль SL-SLIM-H13M-F25-3000 ANOD ( Алюминий)</v>
      </c>
      <c r="D1065" s="435" t="str">
        <v>м</v>
      </c>
      <c r="E1065" s="435">
        <v>6</v>
      </c>
      <c r="F1065" s="453"/>
      <c r="G1065" s="453"/>
      <c r="H1065" s="541"/>
      <c r="I1065" s="455"/>
      <c r="J1065" s="455"/>
      <c r="K1065" s="455"/>
      <c r="L1065" s="455"/>
      <c r="M1065" s="455"/>
      <c r="N1065" s="455"/>
      <c r="Q1065" s="345">
        <f t="shared" si="18"/>
        <v>6</v>
      </c>
    </row>
    <row r="1066" spans="1:17" x14ac:dyDescent="0.25">
      <c r="A1066" s="458"/>
      <c r="B1066" s="435">
        <v>919</v>
      </c>
      <c r="C1066" s="436" t="str">
        <v>Монтаж профиля</v>
      </c>
      <c r="D1066" s="435" t="str">
        <v>м</v>
      </c>
      <c r="E1066" s="435">
        <v>6</v>
      </c>
      <c r="F1066" s="453"/>
      <c r="G1066" s="453"/>
      <c r="H1066" s="541"/>
      <c r="I1066" s="455"/>
      <c r="J1066" s="455"/>
      <c r="K1066" s="455"/>
      <c r="L1066" s="455"/>
      <c r="M1066" s="455"/>
      <c r="N1066" s="455"/>
      <c r="Q1066" s="345">
        <f t="shared" si="18"/>
        <v>6</v>
      </c>
    </row>
    <row r="1067" spans="1:17" ht="30" x14ac:dyDescent="0.25">
      <c r="A1067" s="458"/>
      <c r="B1067" s="435">
        <v>920</v>
      </c>
      <c r="C1067" s="436" t="str">
        <v>Лента светодиодная 9,6 Вт/м 12В IP20 4000K 120LED/м RT/RTW-A120-8-11mm SMD 2835 5 м</v>
      </c>
      <c r="D1067" s="435" t="str">
        <v>шт</v>
      </c>
      <c r="E1067" s="435">
        <v>2</v>
      </c>
      <c r="F1067" s="453"/>
      <c r="G1067" s="453"/>
      <c r="H1067" s="541"/>
      <c r="I1067" s="455"/>
      <c r="J1067" s="455"/>
      <c r="K1067" s="455"/>
      <c r="L1067" s="455"/>
      <c r="M1067" s="455"/>
      <c r="N1067" s="455"/>
      <c r="Q1067" s="345">
        <f t="shared" si="18"/>
        <v>2</v>
      </c>
    </row>
    <row r="1068" spans="1:17" x14ac:dyDescent="0.25">
      <c r="A1068" s="458"/>
      <c r="B1068" s="435">
        <v>921</v>
      </c>
      <c r="C1068" s="436" t="str">
        <v>Монтаж и подключение ленты</v>
      </c>
      <c r="D1068" s="435" t="str">
        <v>м</v>
      </c>
      <c r="E1068" s="435">
        <v>6</v>
      </c>
      <c r="F1068" s="453"/>
      <c r="G1068" s="453"/>
      <c r="H1068" s="541"/>
      <c r="I1068" s="455"/>
      <c r="J1068" s="455"/>
      <c r="K1068" s="455"/>
      <c r="L1068" s="455"/>
      <c r="M1068" s="455"/>
      <c r="N1068" s="455"/>
      <c r="Q1068" s="345">
        <f t="shared" si="18"/>
        <v>6</v>
      </c>
    </row>
    <row r="1069" spans="1:17" ht="30" x14ac:dyDescent="0.25">
      <c r="A1069" s="458"/>
      <c r="B1069" s="435">
        <v>922</v>
      </c>
      <c r="C1069" s="436" t="str">
        <v>Блок питания ARS-150-12 (12V, 12.5A, 150W) (ARL, IP20 Сетка, 2 года)</v>
      </c>
      <c r="D1069" s="435" t="str">
        <v>шт</v>
      </c>
      <c r="E1069" s="435">
        <v>1</v>
      </c>
      <c r="F1069" s="453"/>
      <c r="G1069" s="453"/>
      <c r="H1069" s="541"/>
      <c r="I1069" s="455"/>
      <c r="J1069" s="455"/>
      <c r="K1069" s="455"/>
      <c r="L1069" s="455"/>
      <c r="M1069" s="455"/>
      <c r="N1069" s="455"/>
      <c r="Q1069" s="345">
        <f t="shared" si="18"/>
        <v>1</v>
      </c>
    </row>
    <row r="1070" spans="1:17" x14ac:dyDescent="0.25">
      <c r="A1070" s="458"/>
      <c r="B1070" s="435">
        <v>923</v>
      </c>
      <c r="C1070" s="436" t="str">
        <v>Монтаж и подключение блоков питания</v>
      </c>
      <c r="D1070" s="435" t="str">
        <v>шт</v>
      </c>
      <c r="E1070" s="435">
        <v>1</v>
      </c>
      <c r="F1070" s="453"/>
      <c r="G1070" s="453"/>
      <c r="H1070" s="541"/>
      <c r="I1070" s="455"/>
      <c r="J1070" s="455"/>
      <c r="K1070" s="455"/>
      <c r="L1070" s="455"/>
      <c r="M1070" s="455"/>
      <c r="N1070" s="455"/>
      <c r="Q1070" s="345">
        <f t="shared" si="18"/>
        <v>1</v>
      </c>
    </row>
    <row r="1071" spans="1:17" x14ac:dyDescent="0.25">
      <c r="A1071" s="458"/>
      <c r="B1071" s="435">
        <v>0</v>
      </c>
      <c r="C1071" s="436" t="str">
        <v>Декоративная подсветка зеркала</v>
      </c>
      <c r="D1071" s="435">
        <v>0</v>
      </c>
      <c r="E1071" s="435">
        <v>0</v>
      </c>
      <c r="F1071" s="453"/>
      <c r="G1071" s="453"/>
      <c r="H1071" s="541"/>
      <c r="I1071" s="455"/>
      <c r="J1071" s="455"/>
      <c r="K1071" s="455"/>
      <c r="L1071" s="455"/>
      <c r="M1071" s="455"/>
      <c r="N1071" s="455"/>
      <c r="Q1071" s="345">
        <f t="shared" si="18"/>
        <v>0</v>
      </c>
    </row>
    <row r="1072" spans="1:17" ht="30" x14ac:dyDescent="0.25">
      <c r="A1072" s="458"/>
      <c r="B1072" s="435">
        <v>924</v>
      </c>
      <c r="C1072" s="436" t="str">
        <v>Профиль SL-SLIM-H13M-F25-3000 ANOD ( Алюминий)</v>
      </c>
      <c r="D1072" s="435" t="str">
        <v>м</v>
      </c>
      <c r="E1072" s="435">
        <v>6</v>
      </c>
      <c r="F1072" s="453"/>
      <c r="G1072" s="453"/>
      <c r="H1072" s="541"/>
      <c r="I1072" s="455"/>
      <c r="J1072" s="455"/>
      <c r="K1072" s="455"/>
      <c r="L1072" s="455"/>
      <c r="M1072" s="455"/>
      <c r="N1072" s="455"/>
      <c r="Q1072" s="345">
        <f t="shared" si="18"/>
        <v>6</v>
      </c>
    </row>
    <row r="1073" spans="1:17" x14ac:dyDescent="0.25">
      <c r="A1073" s="458"/>
      <c r="B1073" s="435">
        <v>925</v>
      </c>
      <c r="C1073" s="436" t="str">
        <v>Монтаж профиля</v>
      </c>
      <c r="D1073" s="435" t="str">
        <v>м</v>
      </c>
      <c r="E1073" s="435">
        <v>6</v>
      </c>
      <c r="F1073" s="453"/>
      <c r="G1073" s="453"/>
      <c r="H1073" s="541"/>
      <c r="I1073" s="455"/>
      <c r="J1073" s="455"/>
      <c r="K1073" s="455"/>
      <c r="L1073" s="455"/>
      <c r="M1073" s="455"/>
      <c r="N1073" s="455"/>
      <c r="Q1073" s="345">
        <f t="shared" si="18"/>
        <v>6</v>
      </c>
    </row>
    <row r="1074" spans="1:17" ht="30" x14ac:dyDescent="0.25">
      <c r="A1074" s="458"/>
      <c r="B1074" s="435">
        <v>926</v>
      </c>
      <c r="C1074" s="436" t="str">
        <v>Лента светодиодная 9,6 Вт/м 12В IP20 4000K 120LED/м RT/RTW-A120-8-11mm SMD 2835 5 м</v>
      </c>
      <c r="D1074" s="435" t="str">
        <v>шт</v>
      </c>
      <c r="E1074" s="435">
        <v>2</v>
      </c>
      <c r="F1074" s="453"/>
      <c r="G1074" s="453"/>
      <c r="H1074" s="541"/>
      <c r="I1074" s="455"/>
      <c r="J1074" s="455"/>
      <c r="K1074" s="455"/>
      <c r="L1074" s="455"/>
      <c r="M1074" s="455"/>
      <c r="N1074" s="455"/>
      <c r="Q1074" s="345">
        <f t="shared" si="18"/>
        <v>2</v>
      </c>
    </row>
    <row r="1075" spans="1:17" x14ac:dyDescent="0.25">
      <c r="A1075" s="458"/>
      <c r="B1075" s="435">
        <v>927</v>
      </c>
      <c r="C1075" s="436" t="str">
        <v>Монтаж и подключение ленты</v>
      </c>
      <c r="D1075" s="435" t="str">
        <v>м</v>
      </c>
      <c r="E1075" s="435">
        <v>6</v>
      </c>
      <c r="F1075" s="453"/>
      <c r="G1075" s="453"/>
      <c r="H1075" s="541"/>
      <c r="I1075" s="455"/>
      <c r="J1075" s="455"/>
      <c r="K1075" s="455"/>
      <c r="L1075" s="455"/>
      <c r="M1075" s="455"/>
      <c r="N1075" s="455"/>
      <c r="Q1075" s="345">
        <f t="shared" si="18"/>
        <v>6</v>
      </c>
    </row>
    <row r="1076" spans="1:17" ht="30" x14ac:dyDescent="0.25">
      <c r="A1076" s="458"/>
      <c r="B1076" s="435">
        <v>928</v>
      </c>
      <c r="C1076" s="436" t="str">
        <v>Блок питания ARS-150-12 (12V, 12.5A, 150W) (ARL, IP20 Сетка, 2 года)</v>
      </c>
      <c r="D1076" s="435" t="str">
        <v>шт</v>
      </c>
      <c r="E1076" s="435">
        <v>1</v>
      </c>
      <c r="F1076" s="453"/>
      <c r="G1076" s="453"/>
      <c r="H1076" s="541"/>
      <c r="I1076" s="455"/>
      <c r="J1076" s="455"/>
      <c r="K1076" s="455"/>
      <c r="L1076" s="455"/>
      <c r="M1076" s="455"/>
      <c r="N1076" s="455"/>
      <c r="Q1076" s="345">
        <f t="shared" si="18"/>
        <v>1</v>
      </c>
    </row>
    <row r="1077" spans="1:17" x14ac:dyDescent="0.25">
      <c r="A1077" s="458"/>
      <c r="B1077" s="435">
        <v>929</v>
      </c>
      <c r="C1077" s="436" t="str">
        <v>Монтаж и подключение блоков питания</v>
      </c>
      <c r="D1077" s="435" t="str">
        <v>шт</v>
      </c>
      <c r="E1077" s="435">
        <v>1</v>
      </c>
      <c r="F1077" s="453"/>
      <c r="G1077" s="453"/>
      <c r="H1077" s="541"/>
      <c r="I1077" s="455"/>
      <c r="J1077" s="455"/>
      <c r="K1077" s="455"/>
      <c r="L1077" s="455"/>
      <c r="M1077" s="455"/>
      <c r="N1077" s="455"/>
      <c r="Q1077" s="345">
        <f t="shared" si="18"/>
        <v>1</v>
      </c>
    </row>
    <row r="1078" spans="1:17" x14ac:dyDescent="0.25">
      <c r="A1078" s="458"/>
      <c r="B1078" s="435">
        <v>0</v>
      </c>
      <c r="C1078" s="436" t="str">
        <v>3.Кабельные изделия</v>
      </c>
      <c r="D1078" s="435">
        <v>0</v>
      </c>
      <c r="E1078" s="435">
        <v>0</v>
      </c>
      <c r="F1078" s="453"/>
      <c r="G1078" s="453"/>
      <c r="H1078" s="541"/>
      <c r="I1078" s="455"/>
      <c r="J1078" s="455"/>
      <c r="K1078" s="455"/>
      <c r="L1078" s="455"/>
      <c r="M1078" s="455"/>
      <c r="N1078" s="455"/>
      <c r="Q1078" s="345">
        <f t="shared" si="18"/>
        <v>0</v>
      </c>
    </row>
    <row r="1079" spans="1:17" ht="30" x14ac:dyDescent="0.25">
      <c r="A1079" s="458"/>
      <c r="B1079" s="435">
        <v>930</v>
      </c>
      <c r="C1079" s="436" t="str">
        <v>Кабель силовой ВВГ-Пнг(А) 3x1,5 ок(N, PE)-0.66 (100м)</v>
      </c>
      <c r="D1079" s="435" t="str">
        <v>м</v>
      </c>
      <c r="E1079" s="435">
        <v>588</v>
      </c>
      <c r="F1079" s="453"/>
      <c r="G1079" s="453">
        <v>588</v>
      </c>
      <c r="H1079" s="541"/>
      <c r="I1079" s="455"/>
      <c r="J1079" s="455"/>
      <c r="K1079" s="455"/>
      <c r="L1079" s="455"/>
      <c r="M1079" s="455"/>
      <c r="N1079" s="455"/>
      <c r="Q1079" s="345">
        <f t="shared" si="18"/>
        <v>0</v>
      </c>
    </row>
    <row r="1080" spans="1:17" ht="30" x14ac:dyDescent="0.25">
      <c r="A1080" s="458"/>
      <c r="B1080" s="435">
        <v>931</v>
      </c>
      <c r="C1080" s="436" t="str">
        <v>Кабель силовой ВВГ-Пнг(А)-LS 3x2,5 ок(N, PE)-0.66 (100м)</v>
      </c>
      <c r="D1080" s="435" t="str">
        <v>м</v>
      </c>
      <c r="E1080" s="435">
        <v>1200</v>
      </c>
      <c r="F1080" s="453"/>
      <c r="G1080" s="453">
        <v>1200</v>
      </c>
      <c r="H1080" s="541"/>
      <c r="I1080" s="455"/>
      <c r="J1080" s="455"/>
      <c r="K1080" s="455"/>
      <c r="L1080" s="455"/>
      <c r="M1080" s="455"/>
      <c r="N1080" s="455"/>
      <c r="Q1080" s="345">
        <f t="shared" si="18"/>
        <v>0</v>
      </c>
    </row>
    <row r="1081" spans="1:17" ht="30" x14ac:dyDescent="0.25">
      <c r="A1081" s="458"/>
      <c r="B1081" s="435">
        <v>932</v>
      </c>
      <c r="C1081" s="436" t="str">
        <v>Монтаж кабеля по кирпичной кладке и затягивание в трубы до 30мм2</v>
      </c>
      <c r="D1081" s="435" t="str">
        <v>м</v>
      </c>
      <c r="E1081" s="435">
        <v>1788</v>
      </c>
      <c r="F1081" s="453"/>
      <c r="G1081" s="453">
        <v>1788</v>
      </c>
      <c r="H1081" s="541"/>
      <c r="I1081" s="455"/>
      <c r="J1081" s="455"/>
      <c r="K1081" s="455"/>
      <c r="L1081" s="455"/>
      <c r="M1081" s="455"/>
      <c r="N1081" s="455"/>
      <c r="Q1081" s="345">
        <f t="shared" si="18"/>
        <v>0</v>
      </c>
    </row>
    <row r="1082" spans="1:17" x14ac:dyDescent="0.25">
      <c r="A1082" s="458"/>
      <c r="B1082" s="435">
        <v>933</v>
      </c>
      <c r="C1082" s="436" t="str">
        <v xml:space="preserve">Провод ПуВ нг(А)LS 1х6.0 </v>
      </c>
      <c r="D1082" s="435" t="str">
        <v>м</v>
      </c>
      <c r="E1082" s="435">
        <v>405</v>
      </c>
      <c r="F1082" s="453"/>
      <c r="G1082" s="453">
        <v>405</v>
      </c>
      <c r="H1082" s="541"/>
      <c r="I1082" s="455"/>
      <c r="J1082" s="455"/>
      <c r="K1082" s="455"/>
      <c r="L1082" s="455"/>
      <c r="M1082" s="455"/>
      <c r="N1082" s="455"/>
      <c r="Q1082" s="345">
        <f t="shared" si="18"/>
        <v>0</v>
      </c>
    </row>
    <row r="1083" spans="1:17" x14ac:dyDescent="0.25">
      <c r="A1083" s="458"/>
      <c r="B1083" s="435">
        <v>934</v>
      </c>
      <c r="C1083" s="436" t="str">
        <v>Кабель силовой ВВГнг(А)-LS 1х4 ок-0,66</v>
      </c>
      <c r="D1083" s="435" t="str">
        <v>м</v>
      </c>
      <c r="E1083" s="435">
        <v>151</v>
      </c>
      <c r="F1083" s="453"/>
      <c r="G1083" s="453">
        <v>151</v>
      </c>
      <c r="H1083" s="541"/>
      <c r="I1083" s="455"/>
      <c r="J1083" s="455"/>
      <c r="K1083" s="455"/>
      <c r="L1083" s="455"/>
      <c r="M1083" s="455"/>
      <c r="N1083" s="455"/>
      <c r="Q1083" s="345">
        <f t="shared" si="18"/>
        <v>0</v>
      </c>
    </row>
    <row r="1084" spans="1:17" x14ac:dyDescent="0.25">
      <c r="A1084" s="458"/>
      <c r="B1084" s="435">
        <v>935</v>
      </c>
      <c r="C1084" s="436" t="str">
        <v>Провод силовой ПуВнг(А)-LS 10</v>
      </c>
      <c r="D1084" s="435" t="str">
        <v>м</v>
      </c>
      <c r="E1084" s="435">
        <v>303</v>
      </c>
      <c r="F1084" s="453"/>
      <c r="G1084" s="453">
        <v>303</v>
      </c>
      <c r="H1084" s="541"/>
      <c r="I1084" s="455"/>
      <c r="J1084" s="455"/>
      <c r="K1084" s="455"/>
      <c r="L1084" s="455"/>
      <c r="M1084" s="455"/>
      <c r="N1084" s="455"/>
      <c r="Q1084" s="345">
        <f t="shared" si="18"/>
        <v>0</v>
      </c>
    </row>
    <row r="1085" spans="1:17" ht="30" x14ac:dyDescent="0.25">
      <c r="A1085" s="458"/>
      <c r="B1085" s="435">
        <v>936</v>
      </c>
      <c r="C1085" s="436" t="str">
        <v>Монтаж кабеля по кирпичной кладке и затягивание в трубы до 30мм2</v>
      </c>
      <c r="D1085" s="435" t="str">
        <v>м</v>
      </c>
      <c r="E1085" s="435">
        <v>859</v>
      </c>
      <c r="F1085" s="453"/>
      <c r="G1085" s="453">
        <v>859</v>
      </c>
      <c r="H1085" s="541"/>
      <c r="I1085" s="455"/>
      <c r="J1085" s="455"/>
      <c r="K1085" s="455"/>
      <c r="L1085" s="455"/>
      <c r="M1085" s="455"/>
      <c r="N1085" s="455"/>
      <c r="Q1085" s="345">
        <f t="shared" si="18"/>
        <v>0</v>
      </c>
    </row>
    <row r="1086" spans="1:17" x14ac:dyDescent="0.25">
      <c r="A1086" s="458"/>
      <c r="B1086" s="435">
        <v>937</v>
      </c>
      <c r="C1086" s="436" t="str">
        <v>Кабель ВВГ -П нг(А)FRLS 3х1.5 0.66кВ (бухта)</v>
      </c>
      <c r="D1086" s="435" t="str">
        <v>м</v>
      </c>
      <c r="E1086" s="435">
        <v>96</v>
      </c>
      <c r="F1086" s="453"/>
      <c r="G1086" s="453">
        <v>96</v>
      </c>
      <c r="H1086" s="541"/>
      <c r="I1086" s="455"/>
      <c r="J1086" s="455"/>
      <c r="K1086" s="455"/>
      <c r="L1086" s="455"/>
      <c r="M1086" s="455"/>
      <c r="N1086" s="455"/>
      <c r="Q1086" s="345">
        <f t="shared" si="18"/>
        <v>0</v>
      </c>
    </row>
    <row r="1087" spans="1:17" ht="30" x14ac:dyDescent="0.25">
      <c r="A1087" s="458"/>
      <c r="B1087" s="435">
        <v>938</v>
      </c>
      <c r="C1087" s="436" t="str">
        <v>Монтаж кабеля по кирпичной кладке и затягивание в трубы до 30мм2</v>
      </c>
      <c r="D1087" s="435" t="str">
        <v>м</v>
      </c>
      <c r="E1087" s="435">
        <v>96</v>
      </c>
      <c r="F1087" s="453"/>
      <c r="G1087" s="453">
        <v>96</v>
      </c>
      <c r="H1087" s="541"/>
      <c r="I1087" s="455"/>
      <c r="J1087" s="455"/>
      <c r="K1087" s="455"/>
      <c r="L1087" s="455"/>
      <c r="M1087" s="455"/>
      <c r="N1087" s="455"/>
      <c r="Q1087" s="345">
        <f t="shared" si="18"/>
        <v>0</v>
      </c>
    </row>
    <row r="1088" spans="1:17" x14ac:dyDescent="0.25">
      <c r="A1088" s="458"/>
      <c r="B1088" s="435">
        <v>0</v>
      </c>
      <c r="C1088" s="436" t="str">
        <v>4.Электрортехнические изделия</v>
      </c>
      <c r="D1088" s="435">
        <v>0</v>
      </c>
      <c r="E1088" s="435">
        <v>0</v>
      </c>
      <c r="F1088" s="453"/>
      <c r="G1088" s="453"/>
      <c r="H1088" s="541"/>
      <c r="I1088" s="455"/>
      <c r="J1088" s="455"/>
      <c r="K1088" s="455"/>
      <c r="L1088" s="455"/>
      <c r="M1088" s="455"/>
      <c r="N1088" s="455"/>
      <c r="Q1088" s="345">
        <f t="shared" si="18"/>
        <v>0</v>
      </c>
    </row>
    <row r="1089" spans="1:17" ht="45" x14ac:dyDescent="0.25">
      <c r="A1089" s="458"/>
      <c r="B1089" s="435">
        <v>939</v>
      </c>
      <c r="C1089" s="436" t="str">
        <v>BRITE Розетка двойная с заземлением с защитными шторками и крышкой 16А в сборе IP44 РСбш12-3-44-БрБ белый</v>
      </c>
      <c r="D1089" s="435" t="str">
        <v>шт</v>
      </c>
      <c r="E1089" s="435">
        <v>15</v>
      </c>
      <c r="F1089" s="453"/>
      <c r="G1089" s="453"/>
      <c r="H1089" s="541"/>
      <c r="I1089" s="455"/>
      <c r="J1089" s="455"/>
      <c r="K1089" s="455"/>
      <c r="L1089" s="455"/>
      <c r="M1089" s="455"/>
      <c r="N1089" s="455"/>
      <c r="Q1089" s="345">
        <f t="shared" si="18"/>
        <v>15</v>
      </c>
    </row>
    <row r="1090" spans="1:17" ht="30" x14ac:dyDescent="0.25">
      <c r="A1090" s="458"/>
      <c r="B1090" s="435">
        <v>940</v>
      </c>
      <c r="C1090" s="436" t="str">
        <v>Розетка ATLASDESIGN двойная с заземлением со шторками 16А в сборе белый</v>
      </c>
      <c r="D1090" s="435" t="str">
        <v>шт</v>
      </c>
      <c r="E1090" s="435">
        <v>177</v>
      </c>
      <c r="F1090" s="453"/>
      <c r="G1090" s="453"/>
      <c r="H1090" s="541"/>
      <c r="I1090" s="455"/>
      <c r="J1090" s="455"/>
      <c r="K1090" s="455"/>
      <c r="L1090" s="455"/>
      <c r="M1090" s="455"/>
      <c r="N1090" s="455"/>
      <c r="Q1090" s="345">
        <f t="shared" si="18"/>
        <v>177</v>
      </c>
    </row>
    <row r="1091" spans="1:17" ht="30" x14ac:dyDescent="0.25">
      <c r="A1091" s="458"/>
      <c r="B1091" s="435">
        <v>941</v>
      </c>
      <c r="C1091" s="436" t="str">
        <v>Монтаж и подключение розеток скрытой установки</v>
      </c>
      <c r="D1091" s="435" t="str">
        <v>шт</v>
      </c>
      <c r="E1091" s="435">
        <v>192</v>
      </c>
      <c r="F1091" s="453"/>
      <c r="G1091" s="453"/>
      <c r="H1091" s="541"/>
      <c r="I1091" s="455"/>
      <c r="J1091" s="455"/>
      <c r="K1091" s="455"/>
      <c r="L1091" s="455"/>
      <c r="M1091" s="455"/>
      <c r="N1091" s="455"/>
      <c r="Q1091" s="345">
        <f t="shared" si="18"/>
        <v>192</v>
      </c>
    </row>
    <row r="1092" spans="1:17" ht="30" x14ac:dyDescent="0.25">
      <c r="A1092" s="458"/>
      <c r="B1092" s="435">
        <v>942</v>
      </c>
      <c r="C1092" s="436" t="str">
        <v>ЭТЮД Розетка наружная с заземлением со шторками белая (на роутер)</v>
      </c>
      <c r="D1092" s="435" t="str">
        <v>шт</v>
      </c>
      <c r="E1092" s="435">
        <v>15</v>
      </c>
      <c r="F1092" s="453"/>
      <c r="G1092" s="453"/>
      <c r="H1092" s="541"/>
      <c r="I1092" s="455"/>
      <c r="J1092" s="455"/>
      <c r="K1092" s="455"/>
      <c r="L1092" s="455"/>
      <c r="M1092" s="455"/>
      <c r="N1092" s="455"/>
      <c r="Q1092" s="345">
        <f t="shared" si="18"/>
        <v>15</v>
      </c>
    </row>
    <row r="1093" spans="1:17" ht="30" x14ac:dyDescent="0.25">
      <c r="A1093" s="458"/>
      <c r="B1093" s="435">
        <v>943</v>
      </c>
      <c r="C1093" s="436" t="str">
        <v>Монтаж и подключение розеток и выключателей открытой установки</v>
      </c>
      <c r="D1093" s="435" t="str">
        <v>шт</v>
      </c>
      <c r="E1093" s="435">
        <v>15</v>
      </c>
      <c r="F1093" s="453"/>
      <c r="G1093" s="453"/>
      <c r="H1093" s="541"/>
      <c r="I1093" s="455"/>
      <c r="J1093" s="455"/>
      <c r="K1093" s="455"/>
      <c r="L1093" s="455"/>
      <c r="M1093" s="455"/>
      <c r="N1093" s="455"/>
      <c r="Q1093" s="345">
        <f t="shared" si="18"/>
        <v>15</v>
      </c>
    </row>
    <row r="1094" spans="1:17" ht="30" x14ac:dyDescent="0.25">
      <c r="A1094" s="458"/>
      <c r="B1094" s="435">
        <v>944</v>
      </c>
      <c r="C1094" s="436" t="str">
        <v>Разъем РШ-ВШ 32А 250В 2P+PE(ОУ) пластиковый белый Simple</v>
      </c>
      <c r="D1094" s="435" t="str">
        <v>шт</v>
      </c>
      <c r="E1094" s="435">
        <v>15</v>
      </c>
      <c r="F1094" s="453"/>
      <c r="G1094" s="453"/>
      <c r="H1094" s="541"/>
      <c r="I1094" s="455"/>
      <c r="J1094" s="455"/>
      <c r="K1094" s="455"/>
      <c r="L1094" s="455"/>
      <c r="M1094" s="455"/>
      <c r="N1094" s="455"/>
      <c r="Q1094" s="345">
        <f t="shared" si="18"/>
        <v>15</v>
      </c>
    </row>
    <row r="1095" spans="1:17" ht="30" x14ac:dyDescent="0.25">
      <c r="A1095" s="458"/>
      <c r="B1095" s="435">
        <v>945</v>
      </c>
      <c r="C1095" s="436" t="str">
        <v>Монтаж и подключение силовой розетки на электроплиту</v>
      </c>
      <c r="D1095" s="435" t="str">
        <v>шт</v>
      </c>
      <c r="E1095" s="435">
        <v>15</v>
      </c>
      <c r="F1095" s="453"/>
      <c r="G1095" s="453"/>
      <c r="H1095" s="541"/>
      <c r="I1095" s="455"/>
      <c r="J1095" s="455"/>
      <c r="K1095" s="455"/>
      <c r="L1095" s="455"/>
      <c r="M1095" s="455"/>
      <c r="N1095" s="455"/>
      <c r="Q1095" s="345">
        <f t="shared" ref="Q1095:Q1158" si="19">IFERROR(IF(SUM(F1095:N1095)&gt;E1095,"Превышение",E1095-SUM(F1095:N1095)),"-")</f>
        <v>15</v>
      </c>
    </row>
    <row r="1096" spans="1:17" ht="30" x14ac:dyDescent="0.25">
      <c r="A1096" s="458"/>
      <c r="B1096" s="435">
        <v>946</v>
      </c>
      <c r="C1096" s="436" t="str">
        <v>Гермес PLUS Розетка с заземлением наружная с крышкой IP54</v>
      </c>
      <c r="D1096" s="435" t="str">
        <v>шт</v>
      </c>
      <c r="E1096" s="435">
        <v>2</v>
      </c>
      <c r="F1096" s="453"/>
      <c r="G1096" s="453"/>
      <c r="H1096" s="541"/>
      <c r="I1096" s="455"/>
      <c r="J1096" s="455"/>
      <c r="K1096" s="455"/>
      <c r="L1096" s="455"/>
      <c r="M1096" s="455"/>
      <c r="N1096" s="455"/>
      <c r="Q1096" s="345">
        <f t="shared" si="19"/>
        <v>2</v>
      </c>
    </row>
    <row r="1097" spans="1:17" ht="30" x14ac:dyDescent="0.25">
      <c r="A1097" s="458"/>
      <c r="B1097" s="435">
        <v>947</v>
      </c>
      <c r="C1097" s="436" t="str">
        <v>Монтаж и подключение розеток и выключателей открытой установки</v>
      </c>
      <c r="D1097" s="435" t="str">
        <v>шт</v>
      </c>
      <c r="E1097" s="435">
        <v>2</v>
      </c>
      <c r="F1097" s="453"/>
      <c r="G1097" s="453"/>
      <c r="H1097" s="541"/>
      <c r="I1097" s="455"/>
      <c r="J1097" s="455"/>
      <c r="K1097" s="455"/>
      <c r="L1097" s="455"/>
      <c r="M1097" s="455"/>
      <c r="N1097" s="455"/>
      <c r="Q1097" s="345">
        <f t="shared" si="19"/>
        <v>2</v>
      </c>
    </row>
    <row r="1098" spans="1:17" ht="30" x14ac:dyDescent="0.25">
      <c r="A1098" s="458"/>
      <c r="B1098" s="435">
        <v>948</v>
      </c>
      <c r="C1098" s="436" t="str">
        <v>Выключатель одноклавишный ATLASDESIGN схема 1 10АХ механизм белый</v>
      </c>
      <c r="D1098" s="435" t="str">
        <v>шт</v>
      </c>
      <c r="E1098" s="435">
        <v>16</v>
      </c>
      <c r="F1098" s="453"/>
      <c r="G1098" s="453"/>
      <c r="H1098" s="541"/>
      <c r="I1098" s="455"/>
      <c r="J1098" s="455"/>
      <c r="K1098" s="455"/>
      <c r="L1098" s="455"/>
      <c r="M1098" s="455"/>
      <c r="N1098" s="455"/>
      <c r="Q1098" s="345">
        <f t="shared" si="19"/>
        <v>16</v>
      </c>
    </row>
    <row r="1099" spans="1:17" ht="30" x14ac:dyDescent="0.25">
      <c r="A1099" s="458"/>
      <c r="B1099" s="435">
        <v>949</v>
      </c>
      <c r="C1099" s="436" t="str">
        <v>Выключатель двухклавишный ATLASDESIGN схема 5 10АХ механизм белый</v>
      </c>
      <c r="D1099" s="435" t="str">
        <v>шт</v>
      </c>
      <c r="E1099" s="435">
        <v>50</v>
      </c>
      <c r="F1099" s="453"/>
      <c r="G1099" s="453"/>
      <c r="H1099" s="541"/>
      <c r="I1099" s="455"/>
      <c r="J1099" s="455"/>
      <c r="K1099" s="455"/>
      <c r="L1099" s="455"/>
      <c r="M1099" s="455"/>
      <c r="N1099" s="455"/>
      <c r="Q1099" s="345">
        <f t="shared" si="19"/>
        <v>50</v>
      </c>
    </row>
    <row r="1100" spans="1:17" ht="30" x14ac:dyDescent="0.25">
      <c r="A1100" s="458"/>
      <c r="B1100" s="435">
        <v>950</v>
      </c>
      <c r="C1100" s="436" t="str">
        <v>Выключатель трехклавишный ATLASDESIGN схема 1+1+1 10АХ механизм белый</v>
      </c>
      <c r="D1100" s="435" t="str">
        <v>шт</v>
      </c>
      <c r="E1100" s="435">
        <v>16</v>
      </c>
      <c r="F1100" s="453"/>
      <c r="G1100" s="453"/>
      <c r="H1100" s="541"/>
      <c r="I1100" s="455"/>
      <c r="J1100" s="455"/>
      <c r="K1100" s="455"/>
      <c r="L1100" s="455"/>
      <c r="M1100" s="455"/>
      <c r="N1100" s="455"/>
      <c r="Q1100" s="345">
        <f t="shared" si="19"/>
        <v>16</v>
      </c>
    </row>
    <row r="1101" spans="1:17" x14ac:dyDescent="0.25">
      <c r="A1101" s="458"/>
      <c r="B1101" s="435">
        <v>951</v>
      </c>
      <c r="C1101" s="436" t="str">
        <v>Рамка однопостовая ATLASDESIGN белый</v>
      </c>
      <c r="D1101" s="435" t="str">
        <v>шт</v>
      </c>
      <c r="E1101" s="435">
        <v>82</v>
      </c>
      <c r="F1101" s="453"/>
      <c r="G1101" s="453"/>
      <c r="H1101" s="541"/>
      <c r="I1101" s="455"/>
      <c r="J1101" s="455"/>
      <c r="K1101" s="455"/>
      <c r="L1101" s="455"/>
      <c r="M1101" s="455"/>
      <c r="N1101" s="455"/>
      <c r="Q1101" s="345">
        <f t="shared" si="19"/>
        <v>82</v>
      </c>
    </row>
    <row r="1102" spans="1:17" ht="30" x14ac:dyDescent="0.25">
      <c r="A1102" s="458"/>
      <c r="B1102" s="435">
        <v>952</v>
      </c>
      <c r="C1102" s="436" t="str">
        <v>Монтаж и подключение выключателей скрытой установки</v>
      </c>
      <c r="D1102" s="435" t="str">
        <v>шт</v>
      </c>
      <c r="E1102" s="435">
        <v>82</v>
      </c>
      <c r="F1102" s="453"/>
      <c r="G1102" s="453"/>
      <c r="H1102" s="541"/>
      <c r="I1102" s="455"/>
      <c r="J1102" s="455"/>
      <c r="K1102" s="455"/>
      <c r="L1102" s="455"/>
      <c r="M1102" s="455"/>
      <c r="N1102" s="455"/>
      <c r="Q1102" s="345">
        <f t="shared" si="19"/>
        <v>82</v>
      </c>
    </row>
    <row r="1103" spans="1:17" x14ac:dyDescent="0.25">
      <c r="A1103" s="458"/>
      <c r="B1103" s="435">
        <v>953</v>
      </c>
      <c r="C1103" s="436" t="str">
        <v>КРЗ-0,4</v>
      </c>
      <c r="D1103" s="435" t="str">
        <v>шт</v>
      </c>
      <c r="E1103" s="435">
        <v>15</v>
      </c>
      <c r="F1103" s="453"/>
      <c r="G1103" s="453"/>
      <c r="H1103" s="541"/>
      <c r="I1103" s="455"/>
      <c r="J1103" s="455"/>
      <c r="K1103" s="455"/>
      <c r="L1103" s="455"/>
      <c r="M1103" s="455"/>
      <c r="N1103" s="455"/>
      <c r="Q1103" s="345">
        <f t="shared" si="19"/>
        <v>15</v>
      </c>
    </row>
    <row r="1104" spans="1:17" x14ac:dyDescent="0.25">
      <c r="A1104" s="458"/>
      <c r="B1104" s="435">
        <v>954</v>
      </c>
      <c r="C1104" s="436" t="str">
        <v>Монтаж и подключение коробки заземления КРЗ</v>
      </c>
      <c r="D1104" s="435" t="str">
        <v>шт</v>
      </c>
      <c r="E1104" s="435">
        <v>15</v>
      </c>
      <c r="F1104" s="453"/>
      <c r="G1104" s="453"/>
      <c r="H1104" s="541"/>
      <c r="I1104" s="455"/>
      <c r="J1104" s="455"/>
      <c r="K1104" s="455"/>
      <c r="L1104" s="455"/>
      <c r="M1104" s="455"/>
      <c r="N1104" s="455"/>
      <c r="Q1104" s="345">
        <f t="shared" si="19"/>
        <v>15</v>
      </c>
    </row>
    <row r="1105" spans="1:17" ht="45" x14ac:dyDescent="0.25">
      <c r="A1105" s="458"/>
      <c r="B1105" s="435">
        <v>955</v>
      </c>
      <c r="C1105" s="436" t="str">
        <v>Звонок Зуммер-1-04 (2ТК) двухтональный без кнопки пластик АБС проводной 220В (Зуммер-1-04 (2ТК))</v>
      </c>
      <c r="D1105" s="435" t="str">
        <v>шт</v>
      </c>
      <c r="E1105" s="435">
        <v>15</v>
      </c>
      <c r="F1105" s="453"/>
      <c r="G1105" s="453"/>
      <c r="H1105" s="541"/>
      <c r="I1105" s="455"/>
      <c r="J1105" s="455"/>
      <c r="K1105" s="455"/>
      <c r="L1105" s="455"/>
      <c r="M1105" s="455"/>
      <c r="N1105" s="455"/>
      <c r="Q1105" s="345">
        <f t="shared" si="19"/>
        <v>15</v>
      </c>
    </row>
    <row r="1106" spans="1:17" x14ac:dyDescent="0.25">
      <c r="A1106" s="458"/>
      <c r="B1106" s="435">
        <v>956</v>
      </c>
      <c r="C1106" s="436" t="str">
        <v>Беларусь Кнопка для звонков</v>
      </c>
      <c r="D1106" s="435" t="str">
        <v>шт</v>
      </c>
      <c r="E1106" s="435">
        <v>15</v>
      </c>
      <c r="F1106" s="453"/>
      <c r="G1106" s="453"/>
      <c r="H1106" s="541"/>
      <c r="I1106" s="455"/>
      <c r="J1106" s="455"/>
      <c r="K1106" s="455"/>
      <c r="L1106" s="455"/>
      <c r="M1106" s="455"/>
      <c r="N1106" s="455"/>
      <c r="Q1106" s="345">
        <f t="shared" si="19"/>
        <v>15</v>
      </c>
    </row>
    <row r="1107" spans="1:17" x14ac:dyDescent="0.25">
      <c r="A1107" s="458"/>
      <c r="B1107" s="435">
        <v>957</v>
      </c>
      <c r="C1107" s="436" t="str">
        <v>Монтаж и подключение звонка</v>
      </c>
      <c r="D1107" s="435" t="str">
        <v>шт</v>
      </c>
      <c r="E1107" s="435">
        <v>15</v>
      </c>
      <c r="F1107" s="453"/>
      <c r="G1107" s="453"/>
      <c r="H1107" s="541"/>
      <c r="I1107" s="455"/>
      <c r="J1107" s="455"/>
      <c r="K1107" s="455"/>
      <c r="L1107" s="455"/>
      <c r="M1107" s="455"/>
      <c r="N1107" s="455"/>
      <c r="Q1107" s="345">
        <f t="shared" si="19"/>
        <v>15</v>
      </c>
    </row>
    <row r="1108" spans="1:17" x14ac:dyDescent="0.25">
      <c r="A1108" s="458"/>
      <c r="B1108" s="435">
        <v>958</v>
      </c>
      <c r="C1108" s="436" t="str">
        <v>Монтаж и подключение кнопки звонка</v>
      </c>
      <c r="D1108" s="435" t="str">
        <v>шт</v>
      </c>
      <c r="E1108" s="435">
        <v>15</v>
      </c>
      <c r="F1108" s="453"/>
      <c r="G1108" s="453"/>
      <c r="H1108" s="541"/>
      <c r="I1108" s="455"/>
      <c r="J1108" s="455"/>
      <c r="K1108" s="455"/>
      <c r="L1108" s="455"/>
      <c r="M1108" s="455"/>
      <c r="N1108" s="455"/>
      <c r="Q1108" s="345">
        <f t="shared" si="19"/>
        <v>15</v>
      </c>
    </row>
    <row r="1109" spans="1:17" x14ac:dyDescent="0.25">
      <c r="A1109" s="458"/>
      <c r="B1109" s="435">
        <v>0</v>
      </c>
      <c r="C1109" s="436" t="str">
        <v>5.Электромонтажные изделия</v>
      </c>
      <c r="D1109" s="435">
        <v>0</v>
      </c>
      <c r="E1109" s="435">
        <v>0</v>
      </c>
      <c r="F1109" s="453"/>
      <c r="G1109" s="453"/>
      <c r="H1109" s="541"/>
      <c r="I1109" s="455"/>
      <c r="J1109" s="455"/>
      <c r="K1109" s="455"/>
      <c r="L1109" s="455"/>
      <c r="M1109" s="455"/>
      <c r="N1109" s="455"/>
      <c r="Q1109" s="345">
        <f t="shared" si="19"/>
        <v>0</v>
      </c>
    </row>
    <row r="1110" spans="1:17" x14ac:dyDescent="0.25">
      <c r="A1110" s="458"/>
      <c r="B1110" s="435">
        <v>959</v>
      </c>
      <c r="C1110" s="436" t="str">
        <v>Скрутка СИЗ-1 2.5-4.5мм желтая</v>
      </c>
      <c r="D1110" s="435" t="str">
        <v>шт</v>
      </c>
      <c r="E1110" s="435">
        <v>200</v>
      </c>
      <c r="F1110" s="453"/>
      <c r="G1110" s="453">
        <v>200</v>
      </c>
      <c r="H1110" s="541"/>
      <c r="I1110" s="455"/>
      <c r="J1110" s="455"/>
      <c r="K1110" s="455"/>
      <c r="L1110" s="455"/>
      <c r="M1110" s="455"/>
      <c r="N1110" s="455"/>
      <c r="Q1110" s="345">
        <f t="shared" si="19"/>
        <v>0</v>
      </c>
    </row>
    <row r="1111" spans="1:17" x14ac:dyDescent="0.25">
      <c r="A1111" s="458"/>
      <c r="B1111" s="435">
        <v>960</v>
      </c>
      <c r="C1111" s="436" t="str">
        <v>Скрутка СИЗ-1 4-11мм красная</v>
      </c>
      <c r="D1111" s="435" t="str">
        <v>шт</v>
      </c>
      <c r="E1111" s="435">
        <v>1000</v>
      </c>
      <c r="F1111" s="453"/>
      <c r="G1111" s="453">
        <v>1000</v>
      </c>
      <c r="H1111" s="541"/>
      <c r="I1111" s="455"/>
      <c r="J1111" s="455"/>
      <c r="K1111" s="455"/>
      <c r="L1111" s="455"/>
      <c r="M1111" s="455"/>
      <c r="N1111" s="455"/>
      <c r="Q1111" s="345">
        <f t="shared" si="19"/>
        <v>0</v>
      </c>
    </row>
    <row r="1112" spans="1:17" x14ac:dyDescent="0.25">
      <c r="A1112" s="458"/>
      <c r="B1112" s="435">
        <v>961</v>
      </c>
      <c r="C1112" s="436" t="str">
        <v>Бирка кабельная У-134 квадрат 55х55 мм</v>
      </c>
      <c r="D1112" s="435" t="str">
        <v>шт</v>
      </c>
      <c r="E1112" s="435">
        <v>15</v>
      </c>
      <c r="F1112" s="453"/>
      <c r="G1112" s="453"/>
      <c r="H1112" s="541"/>
      <c r="I1112" s="455"/>
      <c r="J1112" s="455"/>
      <c r="K1112" s="455"/>
      <c r="L1112" s="455"/>
      <c r="M1112" s="455"/>
      <c r="N1112" s="455"/>
      <c r="Q1112" s="345">
        <f t="shared" si="19"/>
        <v>15</v>
      </c>
    </row>
    <row r="1113" spans="1:17" x14ac:dyDescent="0.25">
      <c r="A1113" s="458"/>
      <c r="B1113" s="435">
        <v>962</v>
      </c>
      <c r="C1113" s="436" t="str">
        <v>Коробка установочная 68мм (С3М2)</v>
      </c>
      <c r="D1113" s="435" t="str">
        <v>шт</v>
      </c>
      <c r="E1113" s="435">
        <v>30</v>
      </c>
      <c r="F1113" s="453"/>
      <c r="G1113" s="453"/>
      <c r="H1113" s="541"/>
      <c r="I1113" s="455"/>
      <c r="J1113" s="455"/>
      <c r="K1113" s="455"/>
      <c r="L1113" s="455"/>
      <c r="M1113" s="455"/>
      <c r="N1113" s="455"/>
      <c r="Q1113" s="345">
        <f t="shared" si="19"/>
        <v>30</v>
      </c>
    </row>
    <row r="1114" spans="1:17" ht="30" x14ac:dyDescent="0.25">
      <c r="A1114" s="458"/>
      <c r="B1114" s="435">
        <v>963</v>
      </c>
      <c r="C1114" s="436" t="str">
        <v>Высверливание отверстия в кирпиче и вмазывание установочной коробки</v>
      </c>
      <c r="D1114" s="435" t="str">
        <v>шт</v>
      </c>
      <c r="E1114" s="435">
        <v>30</v>
      </c>
      <c r="F1114" s="453"/>
      <c r="G1114" s="453"/>
      <c r="H1114" s="541"/>
      <c r="I1114" s="455"/>
      <c r="J1114" s="455"/>
      <c r="K1114" s="455"/>
      <c r="L1114" s="455"/>
      <c r="M1114" s="455"/>
      <c r="N1114" s="455"/>
      <c r="Q1114" s="345">
        <f t="shared" si="19"/>
        <v>30</v>
      </c>
    </row>
    <row r="1115" spans="1:17" x14ac:dyDescent="0.25">
      <c r="A1115" s="458"/>
      <c r="B1115" s="435">
        <v>964</v>
      </c>
      <c r="C1115" s="436" t="str">
        <v>Крышка КОН-1М-04</v>
      </c>
      <c r="D1115" s="435" t="str">
        <v>шт</v>
      </c>
      <c r="E1115" s="435">
        <v>183</v>
      </c>
      <c r="F1115" s="453"/>
      <c r="G1115" s="453">
        <v>183</v>
      </c>
      <c r="H1115" s="541"/>
      <c r="I1115" s="455"/>
      <c r="J1115" s="455"/>
      <c r="K1115" s="455"/>
      <c r="L1115" s="455"/>
      <c r="M1115" s="455"/>
      <c r="N1115" s="455"/>
      <c r="Q1115" s="345">
        <f t="shared" si="19"/>
        <v>0</v>
      </c>
    </row>
    <row r="1116" spans="1:17" x14ac:dyDescent="0.25">
      <c r="A1116" s="458"/>
      <c r="B1116" s="435">
        <v>965</v>
      </c>
      <c r="C1116" s="436" t="str">
        <v>Монтаж крышки КОН-1М-04</v>
      </c>
      <c r="D1116" s="435" t="str">
        <v>шт</v>
      </c>
      <c r="E1116" s="435">
        <v>183</v>
      </c>
      <c r="F1116" s="453"/>
      <c r="G1116" s="453">
        <v>183</v>
      </c>
      <c r="H1116" s="541"/>
      <c r="I1116" s="455"/>
      <c r="J1116" s="455"/>
      <c r="K1116" s="455"/>
      <c r="L1116" s="455"/>
      <c r="M1116" s="455"/>
      <c r="N1116" s="455"/>
      <c r="Q1116" s="345">
        <f t="shared" si="19"/>
        <v>0</v>
      </c>
    </row>
    <row r="1117" spans="1:17" x14ac:dyDescent="0.25">
      <c r="A1117" s="458"/>
      <c r="B1117" s="435">
        <v>966</v>
      </c>
      <c r="C1117" s="436" t="str">
        <v>Подрозетник Ф65мм</v>
      </c>
      <c r="D1117" s="435" t="str">
        <v>шт</v>
      </c>
      <c r="E1117" s="435">
        <v>15</v>
      </c>
      <c r="F1117" s="453"/>
      <c r="G1117" s="453"/>
      <c r="H1117" s="541"/>
      <c r="I1117" s="455"/>
      <c r="J1117" s="455"/>
      <c r="K1117" s="455"/>
      <c r="L1117" s="455"/>
      <c r="M1117" s="455"/>
      <c r="N1117" s="455"/>
      <c r="Q1117" s="345">
        <f t="shared" si="19"/>
        <v>15</v>
      </c>
    </row>
    <row r="1118" spans="1:17" x14ac:dyDescent="0.25">
      <c r="A1118" s="458"/>
      <c r="B1118" s="435">
        <v>967</v>
      </c>
      <c r="C1118" s="436" t="str">
        <v>Подрозетник Ф100мм</v>
      </c>
      <c r="D1118" s="435" t="str">
        <v>шт</v>
      </c>
      <c r="E1118" s="435">
        <v>15</v>
      </c>
      <c r="F1118" s="453"/>
      <c r="G1118" s="453"/>
      <c r="H1118" s="541"/>
      <c r="I1118" s="455"/>
      <c r="J1118" s="455"/>
      <c r="K1118" s="455"/>
      <c r="L1118" s="455"/>
      <c r="M1118" s="455"/>
      <c r="N1118" s="455"/>
      <c r="Q1118" s="345">
        <f t="shared" si="19"/>
        <v>15</v>
      </c>
    </row>
    <row r="1119" spans="1:17" x14ac:dyDescent="0.25">
      <c r="A1119" s="458"/>
      <c r="B1119" s="435">
        <v>968</v>
      </c>
      <c r="C1119" s="436" t="str">
        <v>Монтаж подрозетника</v>
      </c>
      <c r="D1119" s="435" t="str">
        <v>шт</v>
      </c>
      <c r="E1119" s="435">
        <v>30</v>
      </c>
      <c r="F1119" s="453"/>
      <c r="G1119" s="453"/>
      <c r="H1119" s="541"/>
      <c r="I1119" s="455"/>
      <c r="J1119" s="455"/>
      <c r="K1119" s="455"/>
      <c r="L1119" s="455"/>
      <c r="M1119" s="455"/>
      <c r="N1119" s="455"/>
      <c r="Q1119" s="345">
        <f t="shared" si="19"/>
        <v>30</v>
      </c>
    </row>
    <row r="1120" spans="1:17" x14ac:dyDescent="0.25">
      <c r="A1120" s="458"/>
      <c r="B1120" s="435">
        <v>0</v>
      </c>
      <c r="C1120" s="436" t="str">
        <v>6. Материалы</v>
      </c>
      <c r="D1120" s="435">
        <v>0</v>
      </c>
      <c r="E1120" s="435">
        <v>0</v>
      </c>
      <c r="F1120" s="453"/>
      <c r="G1120" s="453"/>
      <c r="H1120" s="541"/>
      <c r="I1120" s="455"/>
      <c r="J1120" s="455"/>
      <c r="K1120" s="455"/>
      <c r="L1120" s="455"/>
      <c r="M1120" s="455"/>
      <c r="N1120" s="455"/>
      <c r="Q1120" s="345">
        <f t="shared" si="19"/>
        <v>0</v>
      </c>
    </row>
    <row r="1121" spans="1:17" ht="30" x14ac:dyDescent="0.25">
      <c r="A1121" s="458"/>
      <c r="B1121" s="435">
        <v>969</v>
      </c>
      <c r="C1121" s="436" t="str">
        <v>Пена монтажная Roof Complect огнеупорная (890гр)</v>
      </c>
      <c r="D1121" s="435" t="str">
        <v>шт</v>
      </c>
      <c r="E1121" s="435">
        <v>8</v>
      </c>
      <c r="F1121" s="453"/>
      <c r="G1121" s="453"/>
      <c r="H1121" s="541"/>
      <c r="I1121" s="455"/>
      <c r="J1121" s="455"/>
      <c r="K1121" s="455"/>
      <c r="L1121" s="455"/>
      <c r="M1121" s="455"/>
      <c r="N1121" s="455"/>
      <c r="Q1121" s="345">
        <f t="shared" si="19"/>
        <v>8</v>
      </c>
    </row>
    <row r="1122" spans="1:17" x14ac:dyDescent="0.25">
      <c r="A1122" s="458"/>
      <c r="B1122" s="435">
        <v>970</v>
      </c>
      <c r="C1122" s="436" t="str">
        <v>Герметик огнезащитный ведро 10кг</v>
      </c>
      <c r="D1122" s="435" t="str">
        <v>шт</v>
      </c>
      <c r="E1122" s="435">
        <v>1</v>
      </c>
      <c r="F1122" s="453"/>
      <c r="G1122" s="453"/>
      <c r="H1122" s="541"/>
      <c r="I1122" s="455"/>
      <c r="J1122" s="455"/>
      <c r="K1122" s="455"/>
      <c r="L1122" s="455"/>
      <c r="M1122" s="455"/>
      <c r="N1122" s="455"/>
      <c r="Q1122" s="345">
        <f t="shared" si="19"/>
        <v>1</v>
      </c>
    </row>
    <row r="1123" spans="1:17" x14ac:dyDescent="0.25">
      <c r="A1123" s="458"/>
      <c r="B1123" s="435">
        <v>0</v>
      </c>
      <c r="C1123" s="436" t="str">
        <v>Ось 9-12/А-В (4.БС21М секция №11)</v>
      </c>
      <c r="D1123" s="435">
        <v>0</v>
      </c>
      <c r="E1123" s="435">
        <v>0</v>
      </c>
      <c r="F1123" s="453"/>
      <c r="G1123" s="453"/>
      <c r="H1123" s="541"/>
      <c r="I1123" s="455"/>
      <c r="J1123" s="455"/>
      <c r="K1123" s="455"/>
      <c r="L1123" s="455"/>
      <c r="M1123" s="455"/>
      <c r="N1123" s="455"/>
      <c r="Q1123" s="345">
        <f t="shared" si="19"/>
        <v>0</v>
      </c>
    </row>
    <row r="1124" spans="1:17" x14ac:dyDescent="0.25">
      <c r="A1124" s="458"/>
      <c r="B1124" s="435">
        <v>0</v>
      </c>
      <c r="C1124" s="436" t="str">
        <v>1.Низковольтное оборудование</v>
      </c>
      <c r="D1124" s="435">
        <v>0</v>
      </c>
      <c r="E1124" s="435">
        <v>0</v>
      </c>
      <c r="F1124" s="453"/>
      <c r="G1124" s="453"/>
      <c r="H1124" s="541"/>
      <c r="I1124" s="455"/>
      <c r="J1124" s="455"/>
      <c r="K1124" s="455"/>
      <c r="L1124" s="455"/>
      <c r="M1124" s="455"/>
      <c r="N1124" s="455"/>
      <c r="Q1124" s="345">
        <f t="shared" si="19"/>
        <v>0</v>
      </c>
    </row>
    <row r="1125" spans="1:17" x14ac:dyDescent="0.25">
      <c r="A1125" s="458"/>
      <c r="B1125" s="435">
        <v>971</v>
      </c>
      <c r="C1125" s="436" t="str">
        <v>ЩК в комплекте</v>
      </c>
      <c r="D1125" s="435" t="str">
        <v>шт</v>
      </c>
      <c r="E1125" s="435">
        <v>16</v>
      </c>
      <c r="F1125" s="453"/>
      <c r="G1125" s="453"/>
      <c r="H1125" s="541"/>
      <c r="I1125" s="455"/>
      <c r="J1125" s="455"/>
      <c r="K1125" s="455"/>
      <c r="L1125" s="455"/>
      <c r="M1125" s="455"/>
      <c r="N1125" s="455"/>
      <c r="Q1125" s="345">
        <f t="shared" si="19"/>
        <v>16</v>
      </c>
    </row>
    <row r="1126" spans="1:17" ht="30" x14ac:dyDescent="0.25">
      <c r="A1126" s="458"/>
      <c r="B1126" s="435">
        <v>972</v>
      </c>
      <c r="C1126" s="436" t="str">
        <v>Счетчик электронный, 230В, 5(80)А, 1/2 кл.точности СЕ207 R7 849.2.ОА.QUVLF SPds</v>
      </c>
      <c r="D1126" s="435" t="str">
        <v>шт</v>
      </c>
      <c r="E1126" s="435">
        <v>16</v>
      </c>
      <c r="F1126" s="453"/>
      <c r="G1126" s="453"/>
      <c r="H1126" s="541"/>
      <c r="I1126" s="455"/>
      <c r="J1126" s="455"/>
      <c r="K1126" s="455"/>
      <c r="L1126" s="455"/>
      <c r="M1126" s="455"/>
      <c r="N1126" s="455"/>
      <c r="Q1126" s="345">
        <f t="shared" si="19"/>
        <v>16</v>
      </c>
    </row>
    <row r="1127" spans="1:17" x14ac:dyDescent="0.25">
      <c r="A1127" s="458"/>
      <c r="B1127" s="435">
        <v>973</v>
      </c>
      <c r="C1127" s="436" t="str">
        <v>Монтаж и подключение ЩК</v>
      </c>
      <c r="D1127" s="435" t="str">
        <v>шт</v>
      </c>
      <c r="E1127" s="435">
        <v>16</v>
      </c>
      <c r="F1127" s="453"/>
      <c r="G1127" s="453"/>
      <c r="H1127" s="541"/>
      <c r="I1127" s="455"/>
      <c r="J1127" s="455"/>
      <c r="K1127" s="455"/>
      <c r="L1127" s="455"/>
      <c r="M1127" s="455"/>
      <c r="N1127" s="455"/>
      <c r="Q1127" s="345">
        <f t="shared" si="19"/>
        <v>16</v>
      </c>
    </row>
    <row r="1128" spans="1:17" x14ac:dyDescent="0.25">
      <c r="A1128" s="458"/>
      <c r="B1128" s="435">
        <v>974</v>
      </c>
      <c r="C1128" s="436" t="str">
        <v>Кабель-канал 60х40 ЭЛЕКОР белый (18м) IEK</v>
      </c>
      <c r="D1128" s="435" t="str">
        <v>м</v>
      </c>
      <c r="E1128" s="435">
        <v>16</v>
      </c>
      <c r="F1128" s="453"/>
      <c r="G1128" s="453"/>
      <c r="H1128" s="541"/>
      <c r="I1128" s="455"/>
      <c r="J1128" s="455"/>
      <c r="K1128" s="455"/>
      <c r="L1128" s="455"/>
      <c r="M1128" s="455"/>
      <c r="N1128" s="455"/>
      <c r="Q1128" s="345">
        <f t="shared" si="19"/>
        <v>16</v>
      </c>
    </row>
    <row r="1129" spans="1:17" x14ac:dyDescent="0.25">
      <c r="A1129" s="458"/>
      <c r="B1129" s="435">
        <v>975</v>
      </c>
      <c r="C1129" s="436" t="str">
        <v>Монтаж кабель-канала</v>
      </c>
      <c r="D1129" s="435" t="str">
        <v>м</v>
      </c>
      <c r="E1129" s="435">
        <v>16</v>
      </c>
      <c r="F1129" s="453"/>
      <c r="G1129" s="453"/>
      <c r="H1129" s="541"/>
      <c r="I1129" s="455"/>
      <c r="J1129" s="455"/>
      <c r="K1129" s="455"/>
      <c r="L1129" s="455"/>
      <c r="M1129" s="455"/>
      <c r="N1129" s="455"/>
      <c r="Q1129" s="345">
        <f t="shared" si="19"/>
        <v>16</v>
      </c>
    </row>
    <row r="1130" spans="1:17" x14ac:dyDescent="0.25">
      <c r="A1130" s="458"/>
      <c r="B1130" s="435">
        <v>976</v>
      </c>
      <c r="C1130" s="436" t="str">
        <v>Корпус щита этажного ЩЭ</v>
      </c>
      <c r="D1130" s="435" t="str">
        <v>шт</v>
      </c>
      <c r="E1130" s="435">
        <v>4</v>
      </c>
      <c r="F1130" s="453"/>
      <c r="G1130" s="453"/>
      <c r="H1130" s="541">
        <v>4</v>
      </c>
      <c r="I1130" s="455"/>
      <c r="J1130" s="455"/>
      <c r="K1130" s="455"/>
      <c r="L1130" s="455"/>
      <c r="M1130" s="455"/>
      <c r="N1130" s="455"/>
      <c r="Q1130" s="345">
        <f t="shared" si="19"/>
        <v>0</v>
      </c>
    </row>
    <row r="1131" spans="1:17" x14ac:dyDescent="0.25">
      <c r="A1131" s="458"/>
      <c r="B1131" s="435">
        <v>977</v>
      </c>
      <c r="C1131" s="436" t="str">
        <v>Монтаж Корпуса щита этажного</v>
      </c>
      <c r="D1131" s="435" t="str">
        <v>шт</v>
      </c>
      <c r="E1131" s="435">
        <v>4</v>
      </c>
      <c r="F1131" s="453"/>
      <c r="G1131" s="453"/>
      <c r="H1131" s="541">
        <v>4</v>
      </c>
      <c r="I1131" s="455"/>
      <c r="J1131" s="455"/>
      <c r="K1131" s="455"/>
      <c r="L1131" s="455"/>
      <c r="M1131" s="455"/>
      <c r="N1131" s="455"/>
      <c r="Q1131" s="345">
        <f t="shared" si="19"/>
        <v>0</v>
      </c>
    </row>
    <row r="1132" spans="1:17" x14ac:dyDescent="0.25">
      <c r="A1132" s="458"/>
      <c r="B1132" s="435">
        <v>978</v>
      </c>
      <c r="C1132" s="436" t="str">
        <v>Панель из листовой стали 330х980</v>
      </c>
      <c r="D1132" s="435" t="str">
        <v>шт</v>
      </c>
      <c r="E1132" s="435">
        <v>4</v>
      </c>
      <c r="F1132" s="453"/>
      <c r="G1132" s="453"/>
      <c r="H1132" s="541">
        <v>4</v>
      </c>
      <c r="I1132" s="455"/>
      <c r="J1132" s="455"/>
      <c r="K1132" s="455"/>
      <c r="L1132" s="455"/>
      <c r="M1132" s="455"/>
      <c r="N1132" s="455"/>
      <c r="Q1132" s="345">
        <f t="shared" si="19"/>
        <v>0</v>
      </c>
    </row>
    <row r="1133" spans="1:17" x14ac:dyDescent="0.25">
      <c r="A1133" s="458"/>
      <c r="B1133" s="435">
        <v>979</v>
      </c>
      <c r="C1133" s="436" t="str">
        <v>Монтаж панели</v>
      </c>
      <c r="D1133" s="435" t="str">
        <v>шт</v>
      </c>
      <c r="E1133" s="435">
        <v>4</v>
      </c>
      <c r="F1133" s="453"/>
      <c r="G1133" s="453"/>
      <c r="H1133" s="541">
        <v>4</v>
      </c>
      <c r="I1133" s="455"/>
      <c r="J1133" s="455"/>
      <c r="K1133" s="455"/>
      <c r="L1133" s="455"/>
      <c r="M1133" s="455"/>
      <c r="N1133" s="455"/>
      <c r="Q1133" s="345">
        <f t="shared" si="19"/>
        <v>0</v>
      </c>
    </row>
    <row r="1134" spans="1:17" x14ac:dyDescent="0.25">
      <c r="A1134" s="458"/>
      <c r="B1134" s="435">
        <v>0</v>
      </c>
      <c r="C1134" s="436" t="str">
        <v>Щит этажный на 4 квартиры состоит (на 4 ЩЭ):</v>
      </c>
      <c r="D1134" s="435">
        <v>0</v>
      </c>
      <c r="E1134" s="435">
        <v>0</v>
      </c>
      <c r="F1134" s="453"/>
      <c r="G1134" s="453"/>
      <c r="H1134" s="541"/>
      <c r="I1134" s="455"/>
      <c r="J1134" s="455"/>
      <c r="K1134" s="455"/>
      <c r="L1134" s="455"/>
      <c r="M1134" s="455"/>
      <c r="N1134" s="455"/>
      <c r="Q1134" s="345">
        <f t="shared" si="19"/>
        <v>0</v>
      </c>
    </row>
    <row r="1135" spans="1:17" ht="30" x14ac:dyDescent="0.25">
      <c r="A1135" s="458"/>
      <c r="B1135" s="435">
        <v>980</v>
      </c>
      <c r="C1135" s="436" t="str">
        <v>Выключатель автоматический двухполюсный 50А С ВА47-29 4.5кА (MVA20-2-050-C)</v>
      </c>
      <c r="D1135" s="435" t="str">
        <v>шт</v>
      </c>
      <c r="E1135" s="435">
        <v>16</v>
      </c>
      <c r="F1135" s="453"/>
      <c r="G1135" s="453"/>
      <c r="H1135" s="541"/>
      <c r="I1135" s="455"/>
      <c r="J1135" s="455"/>
      <c r="K1135" s="455"/>
      <c r="L1135" s="455"/>
      <c r="M1135" s="455"/>
      <c r="N1135" s="455"/>
      <c r="Q1135" s="345">
        <f t="shared" si="19"/>
        <v>16</v>
      </c>
    </row>
    <row r="1136" spans="1:17" ht="30" x14ac:dyDescent="0.25">
      <c r="A1136" s="458"/>
      <c r="B1136" s="435">
        <v>981</v>
      </c>
      <c r="C1136" s="436" t="str">
        <v>Сжим ответвительный У-859 м50-70/о4-35 (У-859МУ3)</v>
      </c>
      <c r="D1136" s="435" t="str">
        <v>шт</v>
      </c>
      <c r="E1136" s="435">
        <v>20</v>
      </c>
      <c r="F1136" s="453"/>
      <c r="G1136" s="453"/>
      <c r="H1136" s="541"/>
      <c r="I1136" s="455"/>
      <c r="J1136" s="455"/>
      <c r="K1136" s="455"/>
      <c r="L1136" s="455"/>
      <c r="M1136" s="455"/>
      <c r="N1136" s="455"/>
      <c r="Q1136" s="345">
        <f t="shared" si="19"/>
        <v>20</v>
      </c>
    </row>
    <row r="1137" spans="1:17" ht="30" x14ac:dyDescent="0.25">
      <c r="A1137" s="458"/>
      <c r="B1137" s="435">
        <v>982</v>
      </c>
      <c r="C1137" s="436" t="str">
        <v>Розетка на DIN-рейку с заземлением контактов РАр 10-3-ОП</v>
      </c>
      <c r="D1137" s="435" t="str">
        <v>шт</v>
      </c>
      <c r="E1137" s="435">
        <v>4</v>
      </c>
      <c r="F1137" s="453"/>
      <c r="G1137" s="453"/>
      <c r="H1137" s="541"/>
      <c r="I1137" s="455"/>
      <c r="J1137" s="455"/>
      <c r="K1137" s="455"/>
      <c r="L1137" s="455"/>
      <c r="M1137" s="455"/>
      <c r="N1137" s="455"/>
      <c r="Q1137" s="345">
        <f t="shared" si="19"/>
        <v>4</v>
      </c>
    </row>
    <row r="1138" spans="1:17" x14ac:dyDescent="0.25">
      <c r="A1138" s="458"/>
      <c r="B1138" s="435">
        <v>983</v>
      </c>
      <c r="C1138" s="436" t="str">
        <v>Расключение щита этажного ЩЭ</v>
      </c>
      <c r="D1138" s="435" t="str">
        <v>шт</v>
      </c>
      <c r="E1138" s="435">
        <v>4</v>
      </c>
      <c r="F1138" s="453"/>
      <c r="G1138" s="453"/>
      <c r="H1138" s="541"/>
      <c r="I1138" s="455"/>
      <c r="J1138" s="455"/>
      <c r="K1138" s="455"/>
      <c r="L1138" s="455"/>
      <c r="M1138" s="455"/>
      <c r="N1138" s="455"/>
      <c r="Q1138" s="345">
        <f t="shared" si="19"/>
        <v>4</v>
      </c>
    </row>
    <row r="1139" spans="1:17" x14ac:dyDescent="0.25">
      <c r="A1139" s="458"/>
      <c r="B1139" s="435">
        <v>0</v>
      </c>
      <c r="C1139" s="436" t="str">
        <v>2.Светотехническая продукция</v>
      </c>
      <c r="D1139" s="435">
        <v>0</v>
      </c>
      <c r="E1139" s="435">
        <v>0</v>
      </c>
      <c r="F1139" s="453"/>
      <c r="G1139" s="453"/>
      <c r="H1139" s="541"/>
      <c r="I1139" s="455"/>
      <c r="J1139" s="455"/>
      <c r="K1139" s="455"/>
      <c r="L1139" s="455"/>
      <c r="M1139" s="455"/>
      <c r="N1139" s="455"/>
      <c r="Q1139" s="345">
        <f t="shared" si="19"/>
        <v>0</v>
      </c>
    </row>
    <row r="1140" spans="1:17" x14ac:dyDescent="0.25">
      <c r="A1140" s="458"/>
      <c r="B1140" s="435">
        <v>984</v>
      </c>
      <c r="C1140" s="436" t="str">
        <v>Патрон подвесной Е27 пластик белый</v>
      </c>
      <c r="D1140" s="435" t="str">
        <v>шт</v>
      </c>
      <c r="E1140" s="435">
        <v>88</v>
      </c>
      <c r="F1140" s="453"/>
      <c r="G1140" s="453"/>
      <c r="H1140" s="541"/>
      <c r="I1140" s="455"/>
      <c r="J1140" s="455"/>
      <c r="K1140" s="455"/>
      <c r="L1140" s="455"/>
      <c r="M1140" s="455"/>
      <c r="N1140" s="455"/>
      <c r="Q1140" s="345">
        <f t="shared" si="19"/>
        <v>88</v>
      </c>
    </row>
    <row r="1141" spans="1:17" x14ac:dyDescent="0.25">
      <c r="A1141" s="458"/>
      <c r="B1141" s="435">
        <v>985</v>
      </c>
      <c r="C1141" s="436" t="str">
        <v>Подключение подвесного патрона</v>
      </c>
      <c r="D1141" s="435" t="str">
        <v>шт</v>
      </c>
      <c r="E1141" s="435">
        <v>88</v>
      </c>
      <c r="F1141" s="453"/>
      <c r="G1141" s="453"/>
      <c r="H1141" s="541"/>
      <c r="I1141" s="455"/>
      <c r="J1141" s="455"/>
      <c r="K1141" s="455"/>
      <c r="L1141" s="455"/>
      <c r="M1141" s="455"/>
      <c r="N1141" s="455"/>
      <c r="Q1141" s="345">
        <f t="shared" si="19"/>
        <v>88</v>
      </c>
    </row>
    <row r="1142" spans="1:17" x14ac:dyDescent="0.25">
      <c r="A1142" s="458"/>
      <c r="B1142" s="435">
        <v>986</v>
      </c>
      <c r="C1142" s="436" t="str">
        <v>Лампа светодиодная LED 11вт E27 белый ECO</v>
      </c>
      <c r="D1142" s="435" t="str">
        <v>шт</v>
      </c>
      <c r="E1142" s="435">
        <v>88</v>
      </c>
      <c r="F1142" s="453"/>
      <c r="G1142" s="453"/>
      <c r="H1142" s="541"/>
      <c r="I1142" s="455"/>
      <c r="J1142" s="455"/>
      <c r="K1142" s="455"/>
      <c r="L1142" s="455"/>
      <c r="M1142" s="455"/>
      <c r="N1142" s="455"/>
      <c r="Q1142" s="345">
        <f t="shared" si="19"/>
        <v>88</v>
      </c>
    </row>
    <row r="1143" spans="1:17" ht="45" x14ac:dyDescent="0.25">
      <c r="A1143" s="458"/>
      <c r="B1143" s="435">
        <v>987</v>
      </c>
      <c r="C1143" s="436" t="str">
        <v>358882 STREET NT22 396 черный Светильник ландшафтный светодиодный IP54 LED 4000К 18W 220V OPAL пластиковый корпус</v>
      </c>
      <c r="D1143" s="435" t="str">
        <v>шт</v>
      </c>
      <c r="E1143" s="435">
        <v>12</v>
      </c>
      <c r="F1143" s="453"/>
      <c r="G1143" s="453"/>
      <c r="H1143" s="541"/>
      <c r="I1143" s="455"/>
      <c r="J1143" s="455"/>
      <c r="K1143" s="455"/>
      <c r="L1143" s="455"/>
      <c r="M1143" s="455"/>
      <c r="N1143" s="455"/>
      <c r="Q1143" s="345">
        <f t="shared" si="19"/>
        <v>12</v>
      </c>
    </row>
    <row r="1144" spans="1:17" x14ac:dyDescent="0.25">
      <c r="A1144" s="458"/>
      <c r="B1144" s="435">
        <v>988</v>
      </c>
      <c r="C1144" s="436" t="str">
        <v>Монтаж и подключение накладного светильника</v>
      </c>
      <c r="D1144" s="435" t="str">
        <v>шт</v>
      </c>
      <c r="E1144" s="435">
        <v>12</v>
      </c>
      <c r="F1144" s="453"/>
      <c r="G1144" s="453"/>
      <c r="H1144" s="541"/>
      <c r="I1144" s="455"/>
      <c r="J1144" s="455"/>
      <c r="K1144" s="455"/>
      <c r="L1144" s="455"/>
      <c r="M1144" s="455"/>
      <c r="N1144" s="455"/>
      <c r="Q1144" s="345">
        <f t="shared" si="19"/>
        <v>12</v>
      </c>
    </row>
    <row r="1145" spans="1:17" x14ac:dyDescent="0.25">
      <c r="A1145" s="458"/>
      <c r="B1145" s="435">
        <v>989</v>
      </c>
      <c r="C1145" s="436" t="str">
        <v>БРА Kink light мелисса 08438-2, 19(21)</v>
      </c>
      <c r="D1145" s="435" t="str">
        <v>шт</v>
      </c>
      <c r="E1145" s="435">
        <v>2</v>
      </c>
      <c r="F1145" s="453"/>
      <c r="G1145" s="453"/>
      <c r="H1145" s="541"/>
      <c r="I1145" s="455"/>
      <c r="J1145" s="455"/>
      <c r="K1145" s="455"/>
      <c r="L1145" s="455"/>
      <c r="M1145" s="455"/>
      <c r="N1145" s="455"/>
      <c r="Q1145" s="345">
        <f t="shared" si="19"/>
        <v>2</v>
      </c>
    </row>
    <row r="1146" spans="1:17" x14ac:dyDescent="0.25">
      <c r="A1146" s="458"/>
      <c r="B1146" s="435">
        <v>990</v>
      </c>
      <c r="C1146" s="436" t="str">
        <v>Бра настенная</v>
      </c>
      <c r="D1146" s="435" t="str">
        <v>шт</v>
      </c>
      <c r="E1146" s="435">
        <v>2</v>
      </c>
      <c r="F1146" s="453"/>
      <c r="G1146" s="453"/>
      <c r="H1146" s="541"/>
      <c r="I1146" s="455"/>
      <c r="J1146" s="455"/>
      <c r="K1146" s="455"/>
      <c r="L1146" s="455"/>
      <c r="M1146" s="455"/>
      <c r="N1146" s="455"/>
      <c r="Q1146" s="345">
        <f t="shared" si="19"/>
        <v>2</v>
      </c>
    </row>
    <row r="1147" spans="1:17" ht="30" x14ac:dyDescent="0.25">
      <c r="A1147" s="458"/>
      <c r="B1147" s="435">
        <v>991</v>
      </c>
      <c r="C1147" s="436" t="str">
        <v>Светильник светодиодный SPO-950-3-40K-018 18Вт 4000К 1890Лм IP40 595х180х40 матовый</v>
      </c>
      <c r="D1147" s="435" t="str">
        <v>шт</v>
      </c>
      <c r="E1147" s="435">
        <v>31</v>
      </c>
      <c r="F1147" s="453"/>
      <c r="G1147" s="453"/>
      <c r="H1147" s="541"/>
      <c r="I1147" s="455"/>
      <c r="J1147" s="455"/>
      <c r="K1147" s="455"/>
      <c r="L1147" s="455"/>
      <c r="M1147" s="455"/>
      <c r="N1147" s="455"/>
      <c r="Q1147" s="345">
        <f t="shared" si="19"/>
        <v>31</v>
      </c>
    </row>
    <row r="1148" spans="1:17" x14ac:dyDescent="0.25">
      <c r="A1148" s="458"/>
      <c r="B1148" s="435">
        <v>992</v>
      </c>
      <c r="C1148" s="436" t="str">
        <v>Монтаж и подключение светильника в армстронг</v>
      </c>
      <c r="D1148" s="435" t="str">
        <v>шт</v>
      </c>
      <c r="E1148" s="435">
        <v>31</v>
      </c>
      <c r="F1148" s="453"/>
      <c r="G1148" s="453"/>
      <c r="H1148" s="541"/>
      <c r="I1148" s="455"/>
      <c r="J1148" s="455"/>
      <c r="K1148" s="455"/>
      <c r="L1148" s="455"/>
      <c r="M1148" s="455"/>
      <c r="N1148" s="455"/>
      <c r="Q1148" s="345">
        <f t="shared" si="19"/>
        <v>31</v>
      </c>
    </row>
    <row r="1149" spans="1:17" ht="30" x14ac:dyDescent="0.25">
      <c r="A1149" s="458"/>
      <c r="B1149" s="435">
        <v>993</v>
      </c>
      <c r="C1149" s="436" t="str">
        <v>Датчик движения ИК встраиваемый 1200w 360 гр. 6м IP20 белый (SEN86 бел.)</v>
      </c>
      <c r="D1149" s="435" t="str">
        <v>шт</v>
      </c>
      <c r="E1149" s="435">
        <v>13</v>
      </c>
      <c r="F1149" s="453"/>
      <c r="G1149" s="453"/>
      <c r="H1149" s="541"/>
      <c r="I1149" s="455"/>
      <c r="J1149" s="455"/>
      <c r="K1149" s="455"/>
      <c r="L1149" s="455"/>
      <c r="M1149" s="455"/>
      <c r="N1149" s="455"/>
      <c r="Q1149" s="345">
        <f t="shared" si="19"/>
        <v>13</v>
      </c>
    </row>
    <row r="1150" spans="1:17" x14ac:dyDescent="0.25">
      <c r="A1150" s="458"/>
      <c r="B1150" s="435">
        <v>994</v>
      </c>
      <c r="C1150" s="436" t="str">
        <v xml:space="preserve">Монтаж и подключение датчика движения </v>
      </c>
      <c r="D1150" s="435" t="str">
        <v>шт</v>
      </c>
      <c r="E1150" s="435">
        <v>13</v>
      </c>
      <c r="F1150" s="453"/>
      <c r="G1150" s="453"/>
      <c r="H1150" s="541"/>
      <c r="I1150" s="455"/>
      <c r="J1150" s="455"/>
      <c r="K1150" s="455"/>
      <c r="L1150" s="455"/>
      <c r="M1150" s="455"/>
      <c r="N1150" s="455"/>
      <c r="Q1150" s="345">
        <f t="shared" si="19"/>
        <v>13</v>
      </c>
    </row>
    <row r="1151" spans="1:17" ht="30" x14ac:dyDescent="0.25">
      <c r="A1151" s="458"/>
      <c r="B1151" s="435">
        <v>995</v>
      </c>
      <c r="C1151" s="436" t="str">
        <v>Коробка распределительная 85х85х40мм для наружного монтажа IP55</v>
      </c>
      <c r="D1151" s="435" t="str">
        <v>шт</v>
      </c>
      <c r="E1151" s="435">
        <v>31</v>
      </c>
      <c r="F1151" s="453"/>
      <c r="G1151" s="453"/>
      <c r="H1151" s="541"/>
      <c r="I1151" s="455"/>
      <c r="J1151" s="455"/>
      <c r="K1151" s="455"/>
      <c r="L1151" s="455"/>
      <c r="M1151" s="455"/>
      <c r="N1151" s="455"/>
      <c r="Q1151" s="345">
        <f t="shared" si="19"/>
        <v>31</v>
      </c>
    </row>
    <row r="1152" spans="1:17" ht="30" x14ac:dyDescent="0.25">
      <c r="A1152" s="458"/>
      <c r="B1152" s="435">
        <v>996</v>
      </c>
      <c r="C1152" s="436" t="str">
        <v>Монтаж и подключение распределительных коробок</v>
      </c>
      <c r="D1152" s="435" t="str">
        <v>шт</v>
      </c>
      <c r="E1152" s="435">
        <v>31</v>
      </c>
      <c r="F1152" s="453"/>
      <c r="G1152" s="453"/>
      <c r="H1152" s="541"/>
      <c r="I1152" s="455"/>
      <c r="J1152" s="455"/>
      <c r="K1152" s="455"/>
      <c r="L1152" s="455"/>
      <c r="M1152" s="455"/>
      <c r="N1152" s="455"/>
      <c r="Q1152" s="345">
        <f t="shared" si="19"/>
        <v>31</v>
      </c>
    </row>
    <row r="1153" spans="1:17" x14ac:dyDescent="0.25">
      <c r="A1153" s="458"/>
      <c r="B1153" s="435">
        <v>0</v>
      </c>
      <c r="C1153" s="436" t="str">
        <v>Декоративная подсветка картины</v>
      </c>
      <c r="D1153" s="435">
        <v>0</v>
      </c>
      <c r="E1153" s="435">
        <v>0</v>
      </c>
      <c r="F1153" s="453"/>
      <c r="G1153" s="453"/>
      <c r="H1153" s="541"/>
      <c r="I1153" s="455"/>
      <c r="J1153" s="455"/>
      <c r="K1153" s="455"/>
      <c r="L1153" s="455"/>
      <c r="M1153" s="455"/>
      <c r="N1153" s="455"/>
      <c r="Q1153" s="345">
        <f t="shared" si="19"/>
        <v>0</v>
      </c>
    </row>
    <row r="1154" spans="1:17" ht="30" x14ac:dyDescent="0.25">
      <c r="A1154" s="458"/>
      <c r="B1154" s="435">
        <v>997</v>
      </c>
      <c r="C1154" s="436" t="str">
        <v>Профиль SL-SLIM-H13M-F25-3000 ANOD ( Алюминий)</v>
      </c>
      <c r="D1154" s="435" t="str">
        <v>м</v>
      </c>
      <c r="E1154" s="435">
        <v>6</v>
      </c>
      <c r="F1154" s="453"/>
      <c r="G1154" s="453"/>
      <c r="H1154" s="541"/>
      <c r="I1154" s="455"/>
      <c r="J1154" s="455"/>
      <c r="K1154" s="455"/>
      <c r="L1154" s="455"/>
      <c r="M1154" s="455"/>
      <c r="N1154" s="455"/>
      <c r="Q1154" s="345">
        <f t="shared" si="19"/>
        <v>6</v>
      </c>
    </row>
    <row r="1155" spans="1:17" x14ac:dyDescent="0.25">
      <c r="A1155" s="458"/>
      <c r="B1155" s="435">
        <v>998</v>
      </c>
      <c r="C1155" s="436" t="str">
        <v>Монтаж профиля</v>
      </c>
      <c r="D1155" s="435" t="str">
        <v>м</v>
      </c>
      <c r="E1155" s="435">
        <v>6</v>
      </c>
      <c r="F1155" s="453"/>
      <c r="G1155" s="453"/>
      <c r="H1155" s="541"/>
      <c r="I1155" s="455"/>
      <c r="J1155" s="455"/>
      <c r="K1155" s="455"/>
      <c r="L1155" s="455"/>
      <c r="M1155" s="455"/>
      <c r="N1155" s="455"/>
      <c r="Q1155" s="345">
        <f t="shared" si="19"/>
        <v>6</v>
      </c>
    </row>
    <row r="1156" spans="1:17" ht="30" x14ac:dyDescent="0.25">
      <c r="A1156" s="458"/>
      <c r="B1156" s="435">
        <v>999</v>
      </c>
      <c r="C1156" s="436" t="str">
        <v>Лента светодиодная 9,6 Вт/м 12В IP20 4000K 120LED/м RT/RTW-A120-8-11mm SMD 2835 5 м</v>
      </c>
      <c r="D1156" s="435" t="str">
        <v>шт</v>
      </c>
      <c r="E1156" s="435">
        <v>2</v>
      </c>
      <c r="F1156" s="453"/>
      <c r="G1156" s="453"/>
      <c r="H1156" s="541"/>
      <c r="I1156" s="455"/>
      <c r="J1156" s="455"/>
      <c r="K1156" s="455"/>
      <c r="L1156" s="455"/>
      <c r="M1156" s="455"/>
      <c r="N1156" s="455"/>
      <c r="Q1156" s="345">
        <f t="shared" si="19"/>
        <v>2</v>
      </c>
    </row>
    <row r="1157" spans="1:17" x14ac:dyDescent="0.25">
      <c r="A1157" s="458"/>
      <c r="B1157" s="435">
        <v>1000</v>
      </c>
      <c r="C1157" s="436" t="str">
        <v>Монтаж и подключение ленты</v>
      </c>
      <c r="D1157" s="435" t="str">
        <v>м</v>
      </c>
      <c r="E1157" s="435">
        <v>6</v>
      </c>
      <c r="F1157" s="453"/>
      <c r="G1157" s="453"/>
      <c r="H1157" s="541"/>
      <c r="I1157" s="455"/>
      <c r="J1157" s="455"/>
      <c r="K1157" s="455"/>
      <c r="L1157" s="455"/>
      <c r="M1157" s="455"/>
      <c r="N1157" s="455"/>
      <c r="Q1157" s="345">
        <f t="shared" si="19"/>
        <v>6</v>
      </c>
    </row>
    <row r="1158" spans="1:17" ht="30" x14ac:dyDescent="0.25">
      <c r="A1158" s="458"/>
      <c r="B1158" s="435">
        <v>1001</v>
      </c>
      <c r="C1158" s="436" t="str">
        <v>Блок питания ARS-150-12 (12V, 12.5A, 150W) (ARL, IP20 Сетка, 2 года)</v>
      </c>
      <c r="D1158" s="435" t="str">
        <v>шт</v>
      </c>
      <c r="E1158" s="435">
        <v>1</v>
      </c>
      <c r="F1158" s="453"/>
      <c r="G1158" s="453"/>
      <c r="H1158" s="541"/>
      <c r="I1158" s="455"/>
      <c r="J1158" s="455"/>
      <c r="K1158" s="455"/>
      <c r="L1158" s="455"/>
      <c r="M1158" s="455"/>
      <c r="N1158" s="455"/>
      <c r="Q1158" s="345">
        <f t="shared" si="19"/>
        <v>1</v>
      </c>
    </row>
    <row r="1159" spans="1:17" x14ac:dyDescent="0.25">
      <c r="A1159" s="458"/>
      <c r="B1159" s="435">
        <v>1002</v>
      </c>
      <c r="C1159" s="436" t="str">
        <v>Монтаж и подключение блоков питания</v>
      </c>
      <c r="D1159" s="435" t="str">
        <v>шт</v>
      </c>
      <c r="E1159" s="435">
        <v>1</v>
      </c>
      <c r="F1159" s="453"/>
      <c r="G1159" s="453"/>
      <c r="H1159" s="541"/>
      <c r="I1159" s="455"/>
      <c r="J1159" s="455"/>
      <c r="K1159" s="455"/>
      <c r="L1159" s="455"/>
      <c r="M1159" s="455"/>
      <c r="N1159" s="455"/>
      <c r="Q1159" s="345">
        <f t="shared" ref="Q1159:Q1222" si="20">IFERROR(IF(SUM(F1159:N1159)&gt;E1159,"Превышение",E1159-SUM(F1159:N1159)),"-")</f>
        <v>1</v>
      </c>
    </row>
    <row r="1160" spans="1:17" x14ac:dyDescent="0.25">
      <c r="A1160" s="458"/>
      <c r="B1160" s="435">
        <v>0</v>
      </c>
      <c r="C1160" s="436" t="str">
        <v>Декоративная подсветка зеркала</v>
      </c>
      <c r="D1160" s="435">
        <v>0</v>
      </c>
      <c r="E1160" s="435">
        <v>0</v>
      </c>
      <c r="F1160" s="453"/>
      <c r="G1160" s="453"/>
      <c r="H1160" s="541"/>
      <c r="I1160" s="455"/>
      <c r="J1160" s="455"/>
      <c r="K1160" s="455"/>
      <c r="L1160" s="455"/>
      <c r="M1160" s="455"/>
      <c r="N1160" s="455"/>
      <c r="Q1160" s="345">
        <f t="shared" si="20"/>
        <v>0</v>
      </c>
    </row>
    <row r="1161" spans="1:17" ht="30" x14ac:dyDescent="0.25">
      <c r="A1161" s="458"/>
      <c r="B1161" s="435">
        <v>1003</v>
      </c>
      <c r="C1161" s="436" t="str">
        <v>Профиль SL-SLIM-H13M-F25-3000 ANOD ( Алюминий)</v>
      </c>
      <c r="D1161" s="435" t="str">
        <v>м</v>
      </c>
      <c r="E1161" s="435">
        <v>6</v>
      </c>
      <c r="F1161" s="453"/>
      <c r="G1161" s="453"/>
      <c r="H1161" s="541"/>
      <c r="I1161" s="455"/>
      <c r="J1161" s="455"/>
      <c r="K1161" s="455"/>
      <c r="L1161" s="455"/>
      <c r="M1161" s="455"/>
      <c r="N1161" s="455"/>
      <c r="Q1161" s="345">
        <f t="shared" si="20"/>
        <v>6</v>
      </c>
    </row>
    <row r="1162" spans="1:17" x14ac:dyDescent="0.25">
      <c r="A1162" s="458"/>
      <c r="B1162" s="435">
        <v>1004</v>
      </c>
      <c r="C1162" s="436" t="str">
        <v>Монтаж профиля</v>
      </c>
      <c r="D1162" s="435" t="str">
        <v>м</v>
      </c>
      <c r="E1162" s="435">
        <v>6</v>
      </c>
      <c r="F1162" s="453"/>
      <c r="G1162" s="453"/>
      <c r="H1162" s="541"/>
      <c r="I1162" s="455"/>
      <c r="J1162" s="455"/>
      <c r="K1162" s="455"/>
      <c r="L1162" s="455"/>
      <c r="M1162" s="455"/>
      <c r="N1162" s="455"/>
      <c r="Q1162" s="345">
        <f t="shared" si="20"/>
        <v>6</v>
      </c>
    </row>
    <row r="1163" spans="1:17" ht="30" x14ac:dyDescent="0.25">
      <c r="A1163" s="458"/>
      <c r="B1163" s="435">
        <v>1005</v>
      </c>
      <c r="C1163" s="436" t="str">
        <v>Лента светодиодная 9,6 Вт/м 12В IP20 4000K 120LED/м RT/RTW-A120-8-11mm SMD 2835 5 м</v>
      </c>
      <c r="D1163" s="435" t="str">
        <v>шт</v>
      </c>
      <c r="E1163" s="435">
        <v>2</v>
      </c>
      <c r="F1163" s="453"/>
      <c r="G1163" s="453"/>
      <c r="H1163" s="541"/>
      <c r="I1163" s="455"/>
      <c r="J1163" s="455"/>
      <c r="K1163" s="455"/>
      <c r="L1163" s="455"/>
      <c r="M1163" s="455"/>
      <c r="N1163" s="455"/>
      <c r="Q1163" s="345">
        <f t="shared" si="20"/>
        <v>2</v>
      </c>
    </row>
    <row r="1164" spans="1:17" x14ac:dyDescent="0.25">
      <c r="A1164" s="458"/>
      <c r="B1164" s="435">
        <v>1006</v>
      </c>
      <c r="C1164" s="436" t="str">
        <v>Монтаж и подключение ленты</v>
      </c>
      <c r="D1164" s="435" t="str">
        <v>м</v>
      </c>
      <c r="E1164" s="435">
        <v>6</v>
      </c>
      <c r="F1164" s="453"/>
      <c r="G1164" s="453"/>
      <c r="H1164" s="541"/>
      <c r="I1164" s="455"/>
      <c r="J1164" s="455"/>
      <c r="K1164" s="455"/>
      <c r="L1164" s="455"/>
      <c r="M1164" s="455"/>
      <c r="N1164" s="455"/>
      <c r="Q1164" s="345">
        <f t="shared" si="20"/>
        <v>6</v>
      </c>
    </row>
    <row r="1165" spans="1:17" ht="30" x14ac:dyDescent="0.25">
      <c r="A1165" s="458"/>
      <c r="B1165" s="435">
        <v>1007</v>
      </c>
      <c r="C1165" s="436" t="str">
        <v>Блок питания ARS-150-12 (12V, 12.5A, 150W) (ARL, IP20 Сетка, 2 года)</v>
      </c>
      <c r="D1165" s="435" t="str">
        <v>шт</v>
      </c>
      <c r="E1165" s="435">
        <v>1</v>
      </c>
      <c r="F1165" s="453"/>
      <c r="G1165" s="453"/>
      <c r="H1165" s="541"/>
      <c r="I1165" s="455"/>
      <c r="J1165" s="455"/>
      <c r="K1165" s="455"/>
      <c r="L1165" s="455"/>
      <c r="M1165" s="455"/>
      <c r="N1165" s="455"/>
      <c r="Q1165" s="345">
        <f t="shared" si="20"/>
        <v>1</v>
      </c>
    </row>
    <row r="1166" spans="1:17" x14ac:dyDescent="0.25">
      <c r="A1166" s="458"/>
      <c r="B1166" s="435">
        <v>1008</v>
      </c>
      <c r="C1166" s="436" t="str">
        <v>Монтаж и подключение блоков питания</v>
      </c>
      <c r="D1166" s="435" t="str">
        <v>шт</v>
      </c>
      <c r="E1166" s="435">
        <v>1</v>
      </c>
      <c r="F1166" s="453"/>
      <c r="G1166" s="453"/>
      <c r="H1166" s="541"/>
      <c r="I1166" s="455"/>
      <c r="J1166" s="455"/>
      <c r="K1166" s="455"/>
      <c r="L1166" s="455"/>
      <c r="M1166" s="455"/>
      <c r="N1166" s="455"/>
      <c r="Q1166" s="345">
        <f t="shared" si="20"/>
        <v>1</v>
      </c>
    </row>
    <row r="1167" spans="1:17" x14ac:dyDescent="0.25">
      <c r="A1167" s="458"/>
      <c r="B1167" s="435">
        <v>0</v>
      </c>
      <c r="C1167" s="436" t="str">
        <v>3.Кабельные изделия</v>
      </c>
      <c r="D1167" s="435">
        <v>0</v>
      </c>
      <c r="E1167" s="435">
        <v>0</v>
      </c>
      <c r="F1167" s="453"/>
      <c r="G1167" s="453"/>
      <c r="H1167" s="541"/>
      <c r="I1167" s="455"/>
      <c r="J1167" s="455"/>
      <c r="K1167" s="455"/>
      <c r="L1167" s="455"/>
      <c r="M1167" s="455"/>
      <c r="N1167" s="455"/>
      <c r="Q1167" s="345">
        <f t="shared" si="20"/>
        <v>0</v>
      </c>
    </row>
    <row r="1168" spans="1:17" ht="30" x14ac:dyDescent="0.25">
      <c r="A1168" s="458"/>
      <c r="B1168" s="435">
        <v>1009</v>
      </c>
      <c r="C1168" s="436" t="str">
        <v>Кабель силовой ВВГ-Пнг(А) 3x1,5 ок(N, PE)-0.66 (100м)</v>
      </c>
      <c r="D1168" s="435" t="str">
        <v>м</v>
      </c>
      <c r="E1168" s="435">
        <v>588</v>
      </c>
      <c r="F1168" s="453">
        <v>441</v>
      </c>
      <c r="G1168" s="453">
        <v>147</v>
      </c>
      <c r="H1168" s="541"/>
      <c r="I1168" s="455"/>
      <c r="J1168" s="455"/>
      <c r="K1168" s="455"/>
      <c r="L1168" s="455"/>
      <c r="M1168" s="455"/>
      <c r="N1168" s="455"/>
      <c r="Q1168" s="345">
        <f t="shared" si="20"/>
        <v>0</v>
      </c>
    </row>
    <row r="1169" spans="1:17" ht="30" x14ac:dyDescent="0.25">
      <c r="A1169" s="458"/>
      <c r="B1169" s="435">
        <v>1010</v>
      </c>
      <c r="C1169" s="436" t="str">
        <v>Кабель силовой ВВГ-Пнг(А)-LS 3x2,5 ок(N, PE)-0.66 (100м)</v>
      </c>
      <c r="D1169" s="435" t="str">
        <v>м</v>
      </c>
      <c r="E1169" s="435">
        <v>1200</v>
      </c>
      <c r="F1169" s="453">
        <v>900</v>
      </c>
      <c r="G1169" s="453">
        <v>300</v>
      </c>
      <c r="H1169" s="541"/>
      <c r="I1169" s="455"/>
      <c r="J1169" s="455"/>
      <c r="K1169" s="455"/>
      <c r="L1169" s="455"/>
      <c r="M1169" s="455"/>
      <c r="N1169" s="455"/>
      <c r="Q1169" s="345">
        <f t="shared" si="20"/>
        <v>0</v>
      </c>
    </row>
    <row r="1170" spans="1:17" ht="30" x14ac:dyDescent="0.25">
      <c r="A1170" s="458"/>
      <c r="B1170" s="435">
        <v>1011</v>
      </c>
      <c r="C1170" s="436" t="str">
        <v>Монтаж кабеля по кирпичной кладке и затягивание в трубы до 30мм2</v>
      </c>
      <c r="D1170" s="435" t="str">
        <v>м</v>
      </c>
      <c r="E1170" s="435">
        <v>1788</v>
      </c>
      <c r="F1170" s="453">
        <v>1341</v>
      </c>
      <c r="G1170" s="453">
        <v>447</v>
      </c>
      <c r="H1170" s="541"/>
      <c r="I1170" s="455"/>
      <c r="J1170" s="455"/>
      <c r="K1170" s="455"/>
      <c r="L1170" s="455"/>
      <c r="M1170" s="455"/>
      <c r="N1170" s="455"/>
      <c r="Q1170" s="345">
        <f t="shared" si="20"/>
        <v>0</v>
      </c>
    </row>
    <row r="1171" spans="1:17" x14ac:dyDescent="0.25">
      <c r="A1171" s="458"/>
      <c r="B1171" s="435">
        <v>1012</v>
      </c>
      <c r="C1171" s="436" t="str">
        <v xml:space="preserve">Провод ПуВ нг(А)LS 1х6.0 </v>
      </c>
      <c r="D1171" s="435" t="str">
        <v>м</v>
      </c>
      <c r="E1171" s="435">
        <v>405</v>
      </c>
      <c r="F1171" s="453">
        <v>304</v>
      </c>
      <c r="G1171" s="453">
        <v>101</v>
      </c>
      <c r="H1171" s="541"/>
      <c r="I1171" s="455"/>
      <c r="J1171" s="455"/>
      <c r="K1171" s="455"/>
      <c r="L1171" s="455"/>
      <c r="M1171" s="455"/>
      <c r="N1171" s="455"/>
      <c r="Q1171" s="345">
        <f t="shared" si="20"/>
        <v>0</v>
      </c>
    </row>
    <row r="1172" spans="1:17" x14ac:dyDescent="0.25">
      <c r="A1172" s="458"/>
      <c r="B1172" s="435">
        <v>1013</v>
      </c>
      <c r="C1172" s="436" t="str">
        <v>Кабель силовой ВВГнг(А)-LS 1х4 ок-0,66</v>
      </c>
      <c r="D1172" s="435" t="str">
        <v>м</v>
      </c>
      <c r="E1172" s="435">
        <v>151</v>
      </c>
      <c r="F1172" s="453">
        <v>114</v>
      </c>
      <c r="G1172" s="453">
        <v>37</v>
      </c>
      <c r="H1172" s="541"/>
      <c r="I1172" s="455"/>
      <c r="J1172" s="455"/>
      <c r="K1172" s="455"/>
      <c r="L1172" s="455"/>
      <c r="M1172" s="455"/>
      <c r="N1172" s="455"/>
      <c r="Q1172" s="345">
        <f t="shared" si="20"/>
        <v>0</v>
      </c>
    </row>
    <row r="1173" spans="1:17" x14ac:dyDescent="0.25">
      <c r="A1173" s="458"/>
      <c r="B1173" s="435">
        <v>1014</v>
      </c>
      <c r="C1173" s="436" t="str">
        <v>Провод силовой ПуВнг(А)-LS 10</v>
      </c>
      <c r="D1173" s="435" t="str">
        <v>м</v>
      </c>
      <c r="E1173" s="435">
        <v>303</v>
      </c>
      <c r="F1173" s="453"/>
      <c r="G1173" s="453">
        <v>303</v>
      </c>
      <c r="H1173" s="541"/>
      <c r="I1173" s="455"/>
      <c r="J1173" s="455"/>
      <c r="K1173" s="455"/>
      <c r="L1173" s="455"/>
      <c r="M1173" s="455"/>
      <c r="N1173" s="455"/>
      <c r="Q1173" s="345">
        <f t="shared" si="20"/>
        <v>0</v>
      </c>
    </row>
    <row r="1174" spans="1:17" ht="30" x14ac:dyDescent="0.25">
      <c r="A1174" s="458"/>
      <c r="B1174" s="435">
        <v>1015</v>
      </c>
      <c r="C1174" s="436" t="str">
        <v>Монтаж кабеля по кирпичной кладке и затягивание в трубы до 30мм2</v>
      </c>
      <c r="D1174" s="435" t="str">
        <v>м</v>
      </c>
      <c r="E1174" s="435">
        <v>859</v>
      </c>
      <c r="F1174" s="453">
        <v>418</v>
      </c>
      <c r="G1174" s="453">
        <v>441</v>
      </c>
      <c r="H1174" s="541"/>
      <c r="I1174" s="455"/>
      <c r="J1174" s="455"/>
      <c r="K1174" s="455"/>
      <c r="L1174" s="455"/>
      <c r="M1174" s="455"/>
      <c r="N1174" s="455"/>
      <c r="Q1174" s="345">
        <f t="shared" si="20"/>
        <v>0</v>
      </c>
    </row>
    <row r="1175" spans="1:17" x14ac:dyDescent="0.25">
      <c r="A1175" s="458"/>
      <c r="B1175" s="435">
        <v>1016</v>
      </c>
      <c r="C1175" s="436" t="str">
        <v>Кабель ВВГ -П нг(А)FRLS 3х1.5 0.66кВ (бухта)</v>
      </c>
      <c r="D1175" s="435" t="str">
        <v>м</v>
      </c>
      <c r="E1175" s="435">
        <v>96</v>
      </c>
      <c r="F1175" s="453"/>
      <c r="G1175" s="453">
        <v>96</v>
      </c>
      <c r="H1175" s="541"/>
      <c r="I1175" s="455"/>
      <c r="J1175" s="455"/>
      <c r="K1175" s="455"/>
      <c r="L1175" s="455"/>
      <c r="M1175" s="455"/>
      <c r="N1175" s="455"/>
      <c r="Q1175" s="345">
        <f t="shared" si="20"/>
        <v>0</v>
      </c>
    </row>
    <row r="1176" spans="1:17" ht="30" x14ac:dyDescent="0.25">
      <c r="A1176" s="458"/>
      <c r="B1176" s="435">
        <v>1017</v>
      </c>
      <c r="C1176" s="436" t="str">
        <v>Монтаж кабеля по кирпичной кладке и затягивание в трубы до 30мм2</v>
      </c>
      <c r="D1176" s="435" t="str">
        <v>м</v>
      </c>
      <c r="E1176" s="435">
        <v>96</v>
      </c>
      <c r="F1176" s="453"/>
      <c r="G1176" s="453">
        <v>96</v>
      </c>
      <c r="H1176" s="541"/>
      <c r="I1176" s="455"/>
      <c r="J1176" s="455"/>
      <c r="K1176" s="455"/>
      <c r="L1176" s="455"/>
      <c r="M1176" s="455"/>
      <c r="N1176" s="455"/>
      <c r="Q1176" s="345">
        <f t="shared" si="20"/>
        <v>0</v>
      </c>
    </row>
    <row r="1177" spans="1:17" x14ac:dyDescent="0.25">
      <c r="A1177" s="458"/>
      <c r="B1177" s="435">
        <v>0</v>
      </c>
      <c r="C1177" s="436" t="str">
        <v>4.Электрортехнические изделия</v>
      </c>
      <c r="D1177" s="435">
        <v>0</v>
      </c>
      <c r="E1177" s="435">
        <v>0</v>
      </c>
      <c r="F1177" s="453"/>
      <c r="G1177" s="453"/>
      <c r="H1177" s="541"/>
      <c r="I1177" s="455"/>
      <c r="J1177" s="455"/>
      <c r="K1177" s="455"/>
      <c r="L1177" s="455"/>
      <c r="M1177" s="455"/>
      <c r="N1177" s="455"/>
      <c r="Q1177" s="345">
        <f t="shared" si="20"/>
        <v>0</v>
      </c>
    </row>
    <row r="1178" spans="1:17" ht="45" x14ac:dyDescent="0.25">
      <c r="A1178" s="458"/>
      <c r="B1178" s="435">
        <v>1018</v>
      </c>
      <c r="C1178" s="436" t="str">
        <v>BRITE Розетка двойная с заземлением с защитными шторками и крышкой 16А в сборе IP44 РСбш12-3-44-БрБ белый</v>
      </c>
      <c r="D1178" s="435" t="str">
        <v>шт</v>
      </c>
      <c r="E1178" s="435">
        <v>16</v>
      </c>
      <c r="F1178" s="453"/>
      <c r="G1178" s="453"/>
      <c r="H1178" s="541"/>
      <c r="I1178" s="455"/>
      <c r="J1178" s="455"/>
      <c r="K1178" s="455"/>
      <c r="L1178" s="455"/>
      <c r="M1178" s="455"/>
      <c r="N1178" s="455"/>
      <c r="Q1178" s="345">
        <f t="shared" si="20"/>
        <v>16</v>
      </c>
    </row>
    <row r="1179" spans="1:17" ht="30" x14ac:dyDescent="0.25">
      <c r="A1179" s="458"/>
      <c r="B1179" s="435">
        <v>1019</v>
      </c>
      <c r="C1179" s="436" t="str">
        <v>Розетка ATLASDESIGN двойная с заземлением со шторками 16А в сборе белый</v>
      </c>
      <c r="D1179" s="435" t="str">
        <v>шт</v>
      </c>
      <c r="E1179" s="435">
        <v>177</v>
      </c>
      <c r="F1179" s="453"/>
      <c r="G1179" s="453"/>
      <c r="H1179" s="541"/>
      <c r="I1179" s="455"/>
      <c r="J1179" s="455"/>
      <c r="K1179" s="455"/>
      <c r="L1179" s="455"/>
      <c r="M1179" s="455"/>
      <c r="N1179" s="455"/>
      <c r="Q1179" s="345">
        <f t="shared" si="20"/>
        <v>177</v>
      </c>
    </row>
    <row r="1180" spans="1:17" ht="30" x14ac:dyDescent="0.25">
      <c r="A1180" s="458"/>
      <c r="B1180" s="435">
        <v>1020</v>
      </c>
      <c r="C1180" s="436" t="str">
        <v>Монтаж и подключение розеток скрытой установки</v>
      </c>
      <c r="D1180" s="435" t="str">
        <v>шт</v>
      </c>
      <c r="E1180" s="435">
        <v>193</v>
      </c>
      <c r="F1180" s="453"/>
      <c r="G1180" s="453"/>
      <c r="H1180" s="541"/>
      <c r="I1180" s="455"/>
      <c r="J1180" s="455"/>
      <c r="K1180" s="455"/>
      <c r="L1180" s="455"/>
      <c r="M1180" s="455"/>
      <c r="N1180" s="455"/>
      <c r="Q1180" s="345">
        <f t="shared" si="20"/>
        <v>193</v>
      </c>
    </row>
    <row r="1181" spans="1:17" ht="30" x14ac:dyDescent="0.25">
      <c r="A1181" s="458"/>
      <c r="B1181" s="435">
        <v>1021</v>
      </c>
      <c r="C1181" s="436" t="str">
        <v>ЭТЮД Розетка наружная с заземлением со шторками белая (на роутер)</v>
      </c>
      <c r="D1181" s="435" t="str">
        <v>шт</v>
      </c>
      <c r="E1181" s="435">
        <v>16</v>
      </c>
      <c r="F1181" s="453"/>
      <c r="G1181" s="453"/>
      <c r="H1181" s="541"/>
      <c r="I1181" s="455"/>
      <c r="J1181" s="455"/>
      <c r="K1181" s="455"/>
      <c r="L1181" s="455"/>
      <c r="M1181" s="455"/>
      <c r="N1181" s="455"/>
      <c r="Q1181" s="345">
        <f t="shared" si="20"/>
        <v>16</v>
      </c>
    </row>
    <row r="1182" spans="1:17" ht="30" x14ac:dyDescent="0.25">
      <c r="A1182" s="458"/>
      <c r="B1182" s="435">
        <v>1022</v>
      </c>
      <c r="C1182" s="436" t="str">
        <v>Монтаж и подключение розеток и выключателей открытой установки</v>
      </c>
      <c r="D1182" s="435" t="str">
        <v>шт</v>
      </c>
      <c r="E1182" s="435">
        <v>16</v>
      </c>
      <c r="F1182" s="453"/>
      <c r="G1182" s="453"/>
      <c r="H1182" s="541"/>
      <c r="I1182" s="455"/>
      <c r="J1182" s="455"/>
      <c r="K1182" s="455"/>
      <c r="L1182" s="455"/>
      <c r="M1182" s="455"/>
      <c r="N1182" s="455"/>
      <c r="Q1182" s="345">
        <f t="shared" si="20"/>
        <v>16</v>
      </c>
    </row>
    <row r="1183" spans="1:17" ht="30" x14ac:dyDescent="0.25">
      <c r="A1183" s="458"/>
      <c r="B1183" s="435">
        <v>1023</v>
      </c>
      <c r="C1183" s="436" t="str">
        <v>Разъем РШ-ВШ 32А 250В 2P+PE(ОУ) пластиковый белый Simple</v>
      </c>
      <c r="D1183" s="435" t="str">
        <v>шт</v>
      </c>
      <c r="E1183" s="435">
        <v>16</v>
      </c>
      <c r="F1183" s="453"/>
      <c r="G1183" s="453"/>
      <c r="H1183" s="541"/>
      <c r="I1183" s="455"/>
      <c r="J1183" s="455"/>
      <c r="K1183" s="455"/>
      <c r="L1183" s="455"/>
      <c r="M1183" s="455"/>
      <c r="N1183" s="455"/>
      <c r="Q1183" s="345">
        <f t="shared" si="20"/>
        <v>16</v>
      </c>
    </row>
    <row r="1184" spans="1:17" ht="30" x14ac:dyDescent="0.25">
      <c r="A1184" s="458"/>
      <c r="B1184" s="435">
        <v>1024</v>
      </c>
      <c r="C1184" s="436" t="str">
        <v>Монтаж и подключение силовой розетки на электроплиту</v>
      </c>
      <c r="D1184" s="435" t="str">
        <v>шт</v>
      </c>
      <c r="E1184" s="435">
        <v>16</v>
      </c>
      <c r="F1184" s="453"/>
      <c r="G1184" s="453"/>
      <c r="H1184" s="541"/>
      <c r="I1184" s="455"/>
      <c r="J1184" s="455"/>
      <c r="K1184" s="455"/>
      <c r="L1184" s="455"/>
      <c r="M1184" s="455"/>
      <c r="N1184" s="455"/>
      <c r="Q1184" s="345">
        <f t="shared" si="20"/>
        <v>16</v>
      </c>
    </row>
    <row r="1185" spans="1:17" ht="30" x14ac:dyDescent="0.25">
      <c r="A1185" s="458"/>
      <c r="B1185" s="435">
        <v>1025</v>
      </c>
      <c r="C1185" s="436" t="str">
        <v>Гермес PLUS Розетка с заземлением наружная с крышкой IP54</v>
      </c>
      <c r="D1185" s="435" t="str">
        <v>шт</v>
      </c>
      <c r="E1185" s="435">
        <v>2</v>
      </c>
      <c r="F1185" s="453"/>
      <c r="G1185" s="453"/>
      <c r="H1185" s="541"/>
      <c r="I1185" s="455"/>
      <c r="J1185" s="455"/>
      <c r="K1185" s="455"/>
      <c r="L1185" s="455"/>
      <c r="M1185" s="455"/>
      <c r="N1185" s="455"/>
      <c r="Q1185" s="345">
        <f t="shared" si="20"/>
        <v>2</v>
      </c>
    </row>
    <row r="1186" spans="1:17" ht="30" x14ac:dyDescent="0.25">
      <c r="A1186" s="458"/>
      <c r="B1186" s="435">
        <v>1026</v>
      </c>
      <c r="C1186" s="436" t="str">
        <v>Монтаж и подключение розеток и выключателей открытой установки</v>
      </c>
      <c r="D1186" s="435" t="str">
        <v>шт</v>
      </c>
      <c r="E1186" s="435">
        <v>2</v>
      </c>
      <c r="F1186" s="453"/>
      <c r="G1186" s="453"/>
      <c r="H1186" s="541"/>
      <c r="I1186" s="455"/>
      <c r="J1186" s="455"/>
      <c r="K1186" s="455"/>
      <c r="L1186" s="455"/>
      <c r="M1186" s="455"/>
      <c r="N1186" s="455"/>
      <c r="Q1186" s="345">
        <f t="shared" si="20"/>
        <v>2</v>
      </c>
    </row>
    <row r="1187" spans="1:17" ht="30" x14ac:dyDescent="0.25">
      <c r="A1187" s="458"/>
      <c r="B1187" s="435">
        <v>1027</v>
      </c>
      <c r="C1187" s="436" t="str">
        <v>Выключатель одноклавишный ATLASDESIGN схема 1 10АХ механизм белый</v>
      </c>
      <c r="D1187" s="435" t="str">
        <v>шт</v>
      </c>
      <c r="E1187" s="435">
        <v>16</v>
      </c>
      <c r="F1187" s="453"/>
      <c r="G1187" s="453"/>
      <c r="H1187" s="541"/>
      <c r="I1187" s="455"/>
      <c r="J1187" s="455"/>
      <c r="K1187" s="455"/>
      <c r="L1187" s="455"/>
      <c r="M1187" s="455"/>
      <c r="N1187" s="455"/>
      <c r="Q1187" s="345">
        <f t="shared" si="20"/>
        <v>16</v>
      </c>
    </row>
    <row r="1188" spans="1:17" ht="30" x14ac:dyDescent="0.25">
      <c r="A1188" s="458"/>
      <c r="B1188" s="435">
        <v>1028</v>
      </c>
      <c r="C1188" s="436" t="str">
        <v>Выключатель двухклавишный ATLASDESIGN схема 5 10АХ механизм белый</v>
      </c>
      <c r="D1188" s="435" t="str">
        <v>шт</v>
      </c>
      <c r="E1188" s="435">
        <v>50</v>
      </c>
      <c r="F1188" s="453"/>
      <c r="G1188" s="453"/>
      <c r="H1188" s="541"/>
      <c r="I1188" s="455"/>
      <c r="J1188" s="455"/>
      <c r="K1188" s="455"/>
      <c r="L1188" s="455"/>
      <c r="M1188" s="455"/>
      <c r="N1188" s="455"/>
      <c r="Q1188" s="345">
        <f t="shared" si="20"/>
        <v>50</v>
      </c>
    </row>
    <row r="1189" spans="1:17" ht="30" x14ac:dyDescent="0.25">
      <c r="A1189" s="458"/>
      <c r="B1189" s="435">
        <v>1029</v>
      </c>
      <c r="C1189" s="436" t="str">
        <v>Выключатель трехклавишный ATLASDESIGN схема 1+1+1 10АХ механизм белый</v>
      </c>
      <c r="D1189" s="435" t="str">
        <v>шт</v>
      </c>
      <c r="E1189" s="435">
        <v>16</v>
      </c>
      <c r="F1189" s="453"/>
      <c r="G1189" s="453"/>
      <c r="H1189" s="541"/>
      <c r="I1189" s="455"/>
      <c r="J1189" s="455"/>
      <c r="K1189" s="455"/>
      <c r="L1189" s="455"/>
      <c r="M1189" s="455"/>
      <c r="N1189" s="455"/>
      <c r="Q1189" s="345">
        <f t="shared" si="20"/>
        <v>16</v>
      </c>
    </row>
    <row r="1190" spans="1:17" x14ac:dyDescent="0.25">
      <c r="A1190" s="458"/>
      <c r="B1190" s="435">
        <v>1030</v>
      </c>
      <c r="C1190" s="436" t="str">
        <v>Рамка однопостовая ATLASDESIGN белый</v>
      </c>
      <c r="D1190" s="435" t="str">
        <v>шт</v>
      </c>
      <c r="E1190" s="435">
        <v>82</v>
      </c>
      <c r="F1190" s="453"/>
      <c r="G1190" s="453"/>
      <c r="H1190" s="541"/>
      <c r="I1190" s="455"/>
      <c r="J1190" s="455"/>
      <c r="K1190" s="455"/>
      <c r="L1190" s="455"/>
      <c r="M1190" s="455"/>
      <c r="N1190" s="455"/>
      <c r="Q1190" s="345">
        <f t="shared" si="20"/>
        <v>82</v>
      </c>
    </row>
    <row r="1191" spans="1:17" ht="30" x14ac:dyDescent="0.25">
      <c r="A1191" s="458"/>
      <c r="B1191" s="435">
        <v>1031</v>
      </c>
      <c r="C1191" s="436" t="str">
        <v>Монтаж и подключение выключателей скрытой установки</v>
      </c>
      <c r="D1191" s="435" t="str">
        <v>шт</v>
      </c>
      <c r="E1191" s="435">
        <v>82</v>
      </c>
      <c r="F1191" s="453"/>
      <c r="G1191" s="453"/>
      <c r="H1191" s="541"/>
      <c r="I1191" s="455"/>
      <c r="J1191" s="455"/>
      <c r="K1191" s="455"/>
      <c r="L1191" s="455"/>
      <c r="M1191" s="455"/>
      <c r="N1191" s="455"/>
      <c r="Q1191" s="345">
        <f t="shared" si="20"/>
        <v>82</v>
      </c>
    </row>
    <row r="1192" spans="1:17" x14ac:dyDescent="0.25">
      <c r="A1192" s="458"/>
      <c r="B1192" s="435">
        <v>1032</v>
      </c>
      <c r="C1192" s="436" t="str">
        <v>КРЗ-0,4</v>
      </c>
      <c r="D1192" s="435" t="str">
        <v>шт</v>
      </c>
      <c r="E1192" s="435">
        <v>16</v>
      </c>
      <c r="F1192" s="453"/>
      <c r="G1192" s="453"/>
      <c r="H1192" s="541"/>
      <c r="I1192" s="455"/>
      <c r="J1192" s="455"/>
      <c r="K1192" s="455"/>
      <c r="L1192" s="455"/>
      <c r="M1192" s="455"/>
      <c r="N1192" s="455"/>
      <c r="Q1192" s="345">
        <f t="shared" si="20"/>
        <v>16</v>
      </c>
    </row>
    <row r="1193" spans="1:17" x14ac:dyDescent="0.25">
      <c r="A1193" s="458"/>
      <c r="B1193" s="435">
        <v>1033</v>
      </c>
      <c r="C1193" s="436" t="str">
        <v>Монтаж и подключение коробки заземления КРЗ</v>
      </c>
      <c r="D1193" s="435" t="str">
        <v>шт</v>
      </c>
      <c r="E1193" s="435">
        <v>16</v>
      </c>
      <c r="F1193" s="453"/>
      <c r="G1193" s="453"/>
      <c r="H1193" s="541"/>
      <c r="I1193" s="455"/>
      <c r="J1193" s="455"/>
      <c r="K1193" s="455"/>
      <c r="L1193" s="455"/>
      <c r="M1193" s="455"/>
      <c r="N1193" s="455"/>
      <c r="Q1193" s="345">
        <f t="shared" si="20"/>
        <v>16</v>
      </c>
    </row>
    <row r="1194" spans="1:17" ht="45" x14ac:dyDescent="0.25">
      <c r="A1194" s="458"/>
      <c r="B1194" s="435">
        <v>1034</v>
      </c>
      <c r="C1194" s="436" t="str">
        <v>Звонок Зуммер-1-04 (2ТК) двухтональный без кнопки пластик АБС проводной 220В (Зуммер-1-04 (2ТК))</v>
      </c>
      <c r="D1194" s="435" t="str">
        <v>шт</v>
      </c>
      <c r="E1194" s="435">
        <v>16</v>
      </c>
      <c r="F1194" s="453"/>
      <c r="G1194" s="453"/>
      <c r="H1194" s="541"/>
      <c r="I1194" s="455"/>
      <c r="J1194" s="455"/>
      <c r="K1194" s="455"/>
      <c r="L1194" s="455"/>
      <c r="M1194" s="455"/>
      <c r="N1194" s="455"/>
      <c r="Q1194" s="345">
        <f t="shared" si="20"/>
        <v>16</v>
      </c>
    </row>
    <row r="1195" spans="1:17" x14ac:dyDescent="0.25">
      <c r="A1195" s="458"/>
      <c r="B1195" s="435">
        <v>1035</v>
      </c>
      <c r="C1195" s="436" t="str">
        <v>Беларусь Кнопка для звонков</v>
      </c>
      <c r="D1195" s="435" t="str">
        <v>шт</v>
      </c>
      <c r="E1195" s="435">
        <v>16</v>
      </c>
      <c r="F1195" s="453"/>
      <c r="G1195" s="453"/>
      <c r="H1195" s="541"/>
      <c r="I1195" s="455"/>
      <c r="J1195" s="455"/>
      <c r="K1195" s="455"/>
      <c r="L1195" s="455"/>
      <c r="M1195" s="455"/>
      <c r="N1195" s="455"/>
      <c r="Q1195" s="345">
        <f t="shared" si="20"/>
        <v>16</v>
      </c>
    </row>
    <row r="1196" spans="1:17" x14ac:dyDescent="0.25">
      <c r="A1196" s="458"/>
      <c r="B1196" s="435">
        <v>1036</v>
      </c>
      <c r="C1196" s="436" t="str">
        <v>Монтаж и подключение звонка</v>
      </c>
      <c r="D1196" s="435" t="str">
        <v>шт</v>
      </c>
      <c r="E1196" s="435">
        <v>16</v>
      </c>
      <c r="F1196" s="453"/>
      <c r="G1196" s="453"/>
      <c r="H1196" s="541"/>
      <c r="I1196" s="455"/>
      <c r="J1196" s="455"/>
      <c r="K1196" s="455"/>
      <c r="L1196" s="455"/>
      <c r="M1196" s="455"/>
      <c r="N1196" s="455"/>
      <c r="Q1196" s="345">
        <f t="shared" si="20"/>
        <v>16</v>
      </c>
    </row>
    <row r="1197" spans="1:17" x14ac:dyDescent="0.25">
      <c r="A1197" s="458"/>
      <c r="B1197" s="435">
        <v>1037</v>
      </c>
      <c r="C1197" s="436" t="str">
        <v>Монтаж и подключение кнопки звонка</v>
      </c>
      <c r="D1197" s="435" t="str">
        <v>шт</v>
      </c>
      <c r="E1197" s="435">
        <v>16</v>
      </c>
      <c r="F1197" s="453"/>
      <c r="G1197" s="453"/>
      <c r="H1197" s="541"/>
      <c r="I1197" s="455"/>
      <c r="J1197" s="455"/>
      <c r="K1197" s="455"/>
      <c r="L1197" s="455"/>
      <c r="M1197" s="455"/>
      <c r="N1197" s="455"/>
      <c r="Q1197" s="345">
        <f t="shared" si="20"/>
        <v>16</v>
      </c>
    </row>
    <row r="1198" spans="1:17" x14ac:dyDescent="0.25">
      <c r="A1198" s="458"/>
      <c r="B1198" s="435">
        <v>0</v>
      </c>
      <c r="C1198" s="436" t="str">
        <v>5.Электромонтажные изделия</v>
      </c>
      <c r="D1198" s="435">
        <v>0</v>
      </c>
      <c r="E1198" s="435">
        <v>0</v>
      </c>
      <c r="F1198" s="453"/>
      <c r="G1198" s="453"/>
      <c r="H1198" s="541"/>
      <c r="I1198" s="455"/>
      <c r="J1198" s="455"/>
      <c r="K1198" s="455"/>
      <c r="L1198" s="455"/>
      <c r="M1198" s="455"/>
      <c r="N1198" s="455"/>
      <c r="Q1198" s="345">
        <f t="shared" si="20"/>
        <v>0</v>
      </c>
    </row>
    <row r="1199" spans="1:17" x14ac:dyDescent="0.25">
      <c r="A1199" s="458"/>
      <c r="B1199" s="435">
        <v>1038</v>
      </c>
      <c r="C1199" s="436" t="str">
        <v>Скрутка СИЗ-1 2.5-4.5мм желтая</v>
      </c>
      <c r="D1199" s="435" t="str">
        <v>шт</v>
      </c>
      <c r="E1199" s="435">
        <v>200</v>
      </c>
      <c r="F1199" s="453">
        <v>150</v>
      </c>
      <c r="G1199" s="453">
        <v>50</v>
      </c>
      <c r="H1199" s="541"/>
      <c r="I1199" s="455"/>
      <c r="J1199" s="455"/>
      <c r="K1199" s="455"/>
      <c r="L1199" s="455"/>
      <c r="M1199" s="455"/>
      <c r="N1199" s="455"/>
      <c r="Q1199" s="345">
        <f t="shared" si="20"/>
        <v>0</v>
      </c>
    </row>
    <row r="1200" spans="1:17" x14ac:dyDescent="0.25">
      <c r="A1200" s="458"/>
      <c r="B1200" s="435">
        <v>1039</v>
      </c>
      <c r="C1200" s="436" t="str">
        <v>Скрутка СИЗ-1 4-11мм красная</v>
      </c>
      <c r="D1200" s="435" t="str">
        <v>шт</v>
      </c>
      <c r="E1200" s="435">
        <v>1000</v>
      </c>
      <c r="F1200" s="453">
        <v>850</v>
      </c>
      <c r="G1200" s="453">
        <v>150</v>
      </c>
      <c r="H1200" s="541"/>
      <c r="I1200" s="455"/>
      <c r="J1200" s="455"/>
      <c r="K1200" s="455"/>
      <c r="L1200" s="455"/>
      <c r="M1200" s="455"/>
      <c r="N1200" s="455"/>
      <c r="Q1200" s="345">
        <f t="shared" si="20"/>
        <v>0</v>
      </c>
    </row>
    <row r="1201" spans="1:17" x14ac:dyDescent="0.25">
      <c r="A1201" s="458"/>
      <c r="B1201" s="435">
        <v>1040</v>
      </c>
      <c r="C1201" s="436" t="str">
        <v>Бирка кабельная У-134 квадрат 55х55 мм</v>
      </c>
      <c r="D1201" s="435" t="str">
        <v>шт</v>
      </c>
      <c r="E1201" s="435">
        <v>16</v>
      </c>
      <c r="F1201" s="453"/>
      <c r="G1201" s="453"/>
      <c r="H1201" s="541"/>
      <c r="I1201" s="455"/>
      <c r="J1201" s="455"/>
      <c r="K1201" s="455"/>
      <c r="L1201" s="455"/>
      <c r="M1201" s="455"/>
      <c r="N1201" s="455"/>
      <c r="Q1201" s="345">
        <f t="shared" si="20"/>
        <v>16</v>
      </c>
    </row>
    <row r="1202" spans="1:17" x14ac:dyDescent="0.25">
      <c r="A1202" s="458"/>
      <c r="B1202" s="435">
        <v>1041</v>
      </c>
      <c r="C1202" s="436" t="str">
        <v>Коробка установочная 68мм (С3М2)</v>
      </c>
      <c r="D1202" s="435" t="str">
        <v>шт</v>
      </c>
      <c r="E1202" s="435">
        <v>32</v>
      </c>
      <c r="F1202" s="453"/>
      <c r="G1202" s="453"/>
      <c r="H1202" s="541"/>
      <c r="I1202" s="455"/>
      <c r="J1202" s="455"/>
      <c r="K1202" s="455"/>
      <c r="L1202" s="455"/>
      <c r="M1202" s="455"/>
      <c r="N1202" s="455"/>
      <c r="Q1202" s="345">
        <f t="shared" si="20"/>
        <v>32</v>
      </c>
    </row>
    <row r="1203" spans="1:17" ht="30" x14ac:dyDescent="0.25">
      <c r="A1203" s="458"/>
      <c r="B1203" s="435">
        <v>1042</v>
      </c>
      <c r="C1203" s="436" t="str">
        <v>Высверливание отверстия в кирпиче и вмазывание установочной коробки</v>
      </c>
      <c r="D1203" s="435" t="str">
        <v>шт</v>
      </c>
      <c r="E1203" s="435">
        <v>32</v>
      </c>
      <c r="F1203" s="453"/>
      <c r="G1203" s="453"/>
      <c r="H1203" s="541"/>
      <c r="I1203" s="455"/>
      <c r="J1203" s="455"/>
      <c r="K1203" s="455"/>
      <c r="L1203" s="455"/>
      <c r="M1203" s="455"/>
      <c r="N1203" s="455"/>
      <c r="Q1203" s="345">
        <f t="shared" si="20"/>
        <v>32</v>
      </c>
    </row>
    <row r="1204" spans="1:17" x14ac:dyDescent="0.25">
      <c r="A1204" s="458"/>
      <c r="B1204" s="435">
        <v>1043</v>
      </c>
      <c r="C1204" s="436" t="str">
        <v>Крышка КОН-1М-04</v>
      </c>
      <c r="D1204" s="435" t="str">
        <v>шт</v>
      </c>
      <c r="E1204" s="435">
        <v>183</v>
      </c>
      <c r="F1204" s="453"/>
      <c r="G1204" s="453">
        <v>183</v>
      </c>
      <c r="H1204" s="541"/>
      <c r="I1204" s="455"/>
      <c r="J1204" s="455"/>
      <c r="K1204" s="455"/>
      <c r="L1204" s="455"/>
      <c r="M1204" s="455"/>
      <c r="N1204" s="455"/>
      <c r="Q1204" s="345">
        <f t="shared" si="20"/>
        <v>0</v>
      </c>
    </row>
    <row r="1205" spans="1:17" x14ac:dyDescent="0.25">
      <c r="A1205" s="458"/>
      <c r="B1205" s="435">
        <v>1044</v>
      </c>
      <c r="C1205" s="436" t="str">
        <v>Монтаж крышки КОН-1М-04</v>
      </c>
      <c r="D1205" s="435" t="str">
        <v>шт</v>
      </c>
      <c r="E1205" s="435">
        <v>183</v>
      </c>
      <c r="F1205" s="453"/>
      <c r="G1205" s="453">
        <v>183</v>
      </c>
      <c r="H1205" s="541"/>
      <c r="I1205" s="455"/>
      <c r="J1205" s="455"/>
      <c r="K1205" s="455"/>
      <c r="L1205" s="455"/>
      <c r="M1205" s="455"/>
      <c r="N1205" s="455"/>
      <c r="Q1205" s="345">
        <f t="shared" si="20"/>
        <v>0</v>
      </c>
    </row>
    <row r="1206" spans="1:17" x14ac:dyDescent="0.25">
      <c r="A1206" s="458"/>
      <c r="B1206" s="435">
        <v>1045</v>
      </c>
      <c r="C1206" s="436" t="str">
        <v>Подрозетник Ф65мм</v>
      </c>
      <c r="D1206" s="435" t="str">
        <v>шт</v>
      </c>
      <c r="E1206" s="435">
        <v>16</v>
      </c>
      <c r="F1206" s="453"/>
      <c r="G1206" s="453"/>
      <c r="H1206" s="541"/>
      <c r="I1206" s="455"/>
      <c r="J1206" s="455"/>
      <c r="K1206" s="455"/>
      <c r="L1206" s="455"/>
      <c r="M1206" s="455"/>
      <c r="N1206" s="455"/>
      <c r="Q1206" s="345">
        <f t="shared" si="20"/>
        <v>16</v>
      </c>
    </row>
    <row r="1207" spans="1:17" x14ac:dyDescent="0.25">
      <c r="A1207" s="458"/>
      <c r="B1207" s="435">
        <v>1046</v>
      </c>
      <c r="C1207" s="436" t="str">
        <v>Подрозетник Ф100мм</v>
      </c>
      <c r="D1207" s="435" t="str">
        <v>шт</v>
      </c>
      <c r="E1207" s="435">
        <v>16</v>
      </c>
      <c r="F1207" s="453"/>
      <c r="G1207" s="453"/>
      <c r="H1207" s="541"/>
      <c r="I1207" s="455"/>
      <c r="J1207" s="455"/>
      <c r="K1207" s="455"/>
      <c r="L1207" s="455"/>
      <c r="M1207" s="455"/>
      <c r="N1207" s="455"/>
      <c r="Q1207" s="345">
        <f t="shared" si="20"/>
        <v>16</v>
      </c>
    </row>
    <row r="1208" spans="1:17" x14ac:dyDescent="0.25">
      <c r="A1208" s="458"/>
      <c r="B1208" s="435">
        <v>1047</v>
      </c>
      <c r="C1208" s="436" t="str">
        <v>Монтаж подрозетника</v>
      </c>
      <c r="D1208" s="435" t="str">
        <v>шт</v>
      </c>
      <c r="E1208" s="435">
        <v>32</v>
      </c>
      <c r="F1208" s="453"/>
      <c r="G1208" s="453"/>
      <c r="H1208" s="541"/>
      <c r="I1208" s="455"/>
      <c r="J1208" s="455"/>
      <c r="K1208" s="455"/>
      <c r="L1208" s="455"/>
      <c r="M1208" s="455"/>
      <c r="N1208" s="455"/>
      <c r="Q1208" s="345">
        <f t="shared" si="20"/>
        <v>32</v>
      </c>
    </row>
    <row r="1209" spans="1:17" x14ac:dyDescent="0.25">
      <c r="A1209" s="458"/>
      <c r="B1209" s="435">
        <v>0</v>
      </c>
      <c r="C1209" s="436" t="str">
        <v>6. Материалы</v>
      </c>
      <c r="D1209" s="435">
        <v>0</v>
      </c>
      <c r="E1209" s="435">
        <v>0</v>
      </c>
      <c r="F1209" s="453"/>
      <c r="G1209" s="453"/>
      <c r="H1209" s="541"/>
      <c r="I1209" s="455"/>
      <c r="J1209" s="455"/>
      <c r="K1209" s="455"/>
      <c r="L1209" s="455"/>
      <c r="M1209" s="455"/>
      <c r="N1209" s="455"/>
      <c r="Q1209" s="345">
        <f t="shared" si="20"/>
        <v>0</v>
      </c>
    </row>
    <row r="1210" spans="1:17" ht="30" x14ac:dyDescent="0.25">
      <c r="A1210" s="458"/>
      <c r="B1210" s="435">
        <v>1048</v>
      </c>
      <c r="C1210" s="436" t="str">
        <v>Пена монтажная Roof Complect огнеупорная (890гр)</v>
      </c>
      <c r="D1210" s="435" t="str">
        <v>шт</v>
      </c>
      <c r="E1210" s="435">
        <v>8</v>
      </c>
      <c r="F1210" s="453"/>
      <c r="G1210" s="453"/>
      <c r="H1210" s="541"/>
      <c r="I1210" s="455"/>
      <c r="J1210" s="455"/>
      <c r="K1210" s="455"/>
      <c r="L1210" s="455"/>
      <c r="M1210" s="455"/>
      <c r="N1210" s="455"/>
      <c r="Q1210" s="345">
        <f t="shared" si="20"/>
        <v>8</v>
      </c>
    </row>
    <row r="1211" spans="1:17" x14ac:dyDescent="0.25">
      <c r="A1211" s="458"/>
      <c r="B1211" s="435">
        <v>1049</v>
      </c>
      <c r="C1211" s="436" t="str">
        <v>Герметик огнезащитный ведро 10кг</v>
      </c>
      <c r="D1211" s="435" t="str">
        <v>шт</v>
      </c>
      <c r="E1211" s="435">
        <v>1</v>
      </c>
      <c r="F1211" s="453"/>
      <c r="G1211" s="453"/>
      <c r="H1211" s="541"/>
      <c r="I1211" s="455"/>
      <c r="J1211" s="455"/>
      <c r="K1211" s="455"/>
      <c r="L1211" s="455"/>
      <c r="M1211" s="455"/>
      <c r="N1211" s="455"/>
      <c r="Q1211" s="345">
        <f t="shared" si="20"/>
        <v>1</v>
      </c>
    </row>
    <row r="1212" spans="1:17" hidden="1" x14ac:dyDescent="0.25">
      <c r="A1212" s="458"/>
      <c r="B1212" s="435"/>
      <c r="C1212" s="436"/>
      <c r="D1212" s="435"/>
      <c r="E1212" s="435"/>
      <c r="F1212" s="453"/>
      <c r="G1212" s="453"/>
      <c r="H1212" s="541"/>
      <c r="I1212" s="455"/>
      <c r="J1212" s="455"/>
      <c r="K1212" s="455"/>
      <c r="L1212" s="455"/>
      <c r="M1212" s="455"/>
      <c r="N1212" s="455"/>
      <c r="Q1212" s="345">
        <f t="shared" si="20"/>
        <v>0</v>
      </c>
    </row>
    <row r="1213" spans="1:17" hidden="1" x14ac:dyDescent="0.25">
      <c r="A1213" s="458"/>
      <c r="B1213" s="435"/>
      <c r="C1213" s="436"/>
      <c r="D1213" s="435"/>
      <c r="E1213" s="435"/>
      <c r="F1213" s="453"/>
      <c r="G1213" s="453"/>
      <c r="H1213" s="541"/>
      <c r="I1213" s="455"/>
      <c r="J1213" s="455"/>
      <c r="K1213" s="455"/>
      <c r="L1213" s="455"/>
      <c r="M1213" s="455"/>
      <c r="N1213" s="455"/>
      <c r="Q1213" s="345">
        <f t="shared" si="20"/>
        <v>0</v>
      </c>
    </row>
    <row r="1214" spans="1:17" hidden="1" x14ac:dyDescent="0.25">
      <c r="A1214" s="458"/>
      <c r="B1214" s="435"/>
      <c r="C1214" s="436"/>
      <c r="D1214" s="435"/>
      <c r="E1214" s="435"/>
      <c r="F1214" s="453"/>
      <c r="G1214" s="453"/>
      <c r="H1214" s="541"/>
      <c r="I1214" s="455"/>
      <c r="J1214" s="455"/>
      <c r="K1214" s="455"/>
      <c r="L1214" s="455"/>
      <c r="M1214" s="455"/>
      <c r="N1214" s="455"/>
      <c r="Q1214" s="345">
        <f t="shared" si="20"/>
        <v>0</v>
      </c>
    </row>
    <row r="1215" spans="1:17" hidden="1" x14ac:dyDescent="0.25">
      <c r="A1215" s="458"/>
      <c r="B1215" s="435"/>
      <c r="C1215" s="436"/>
      <c r="D1215" s="435"/>
      <c r="E1215" s="435"/>
      <c r="F1215" s="453"/>
      <c r="G1215" s="453"/>
      <c r="H1215" s="541"/>
      <c r="I1215" s="455"/>
      <c r="J1215" s="455"/>
      <c r="K1215" s="455"/>
      <c r="L1215" s="455"/>
      <c r="M1215" s="455"/>
      <c r="N1215" s="455"/>
      <c r="Q1215" s="345">
        <f t="shared" si="20"/>
        <v>0</v>
      </c>
    </row>
    <row r="1216" spans="1:17" hidden="1" x14ac:dyDescent="0.25">
      <c r="A1216" s="458"/>
      <c r="B1216" s="435"/>
      <c r="C1216" s="436"/>
      <c r="D1216" s="435"/>
      <c r="E1216" s="435"/>
      <c r="F1216" s="453"/>
      <c r="G1216" s="453"/>
      <c r="H1216" s="541"/>
      <c r="I1216" s="455"/>
      <c r="J1216" s="455"/>
      <c r="K1216" s="455"/>
      <c r="L1216" s="455"/>
      <c r="M1216" s="455"/>
      <c r="N1216" s="455"/>
      <c r="Q1216" s="345">
        <f t="shared" si="20"/>
        <v>0</v>
      </c>
    </row>
    <row r="1217" spans="1:17" hidden="1" x14ac:dyDescent="0.25">
      <c r="A1217" s="458"/>
      <c r="B1217" s="435"/>
      <c r="C1217" s="436"/>
      <c r="D1217" s="435"/>
      <c r="E1217" s="435"/>
      <c r="F1217" s="453"/>
      <c r="G1217" s="453"/>
      <c r="H1217" s="541"/>
      <c r="I1217" s="455"/>
      <c r="J1217" s="455"/>
      <c r="K1217" s="455"/>
      <c r="L1217" s="455"/>
      <c r="M1217" s="455"/>
      <c r="N1217" s="455"/>
      <c r="Q1217" s="345">
        <f t="shared" si="20"/>
        <v>0</v>
      </c>
    </row>
    <row r="1218" spans="1:17" hidden="1" x14ac:dyDescent="0.25">
      <c r="A1218" s="458"/>
      <c r="B1218" s="435"/>
      <c r="C1218" s="436"/>
      <c r="D1218" s="435"/>
      <c r="E1218" s="435"/>
      <c r="F1218" s="453"/>
      <c r="G1218" s="453"/>
      <c r="H1218" s="541"/>
      <c r="I1218" s="455"/>
      <c r="J1218" s="455"/>
      <c r="K1218" s="455"/>
      <c r="L1218" s="455"/>
      <c r="M1218" s="455"/>
      <c r="N1218" s="455"/>
      <c r="Q1218" s="345">
        <f t="shared" si="20"/>
        <v>0</v>
      </c>
    </row>
    <row r="1219" spans="1:17" hidden="1" x14ac:dyDescent="0.25">
      <c r="A1219" s="458"/>
      <c r="B1219" s="435"/>
      <c r="C1219" s="436"/>
      <c r="D1219" s="435"/>
      <c r="E1219" s="435"/>
      <c r="F1219" s="453"/>
      <c r="G1219" s="453"/>
      <c r="H1219" s="541"/>
      <c r="I1219" s="455"/>
      <c r="J1219" s="455"/>
      <c r="K1219" s="455"/>
      <c r="L1219" s="455"/>
      <c r="M1219" s="455"/>
      <c r="N1219" s="455"/>
      <c r="Q1219" s="345">
        <f t="shared" si="20"/>
        <v>0</v>
      </c>
    </row>
    <row r="1220" spans="1:17" hidden="1" x14ac:dyDescent="0.25">
      <c r="A1220" s="458"/>
      <c r="B1220" s="435"/>
      <c r="C1220" s="436"/>
      <c r="D1220" s="435"/>
      <c r="E1220" s="435"/>
      <c r="F1220" s="453"/>
      <c r="G1220" s="453"/>
      <c r="H1220" s="541"/>
      <c r="I1220" s="455"/>
      <c r="J1220" s="455"/>
      <c r="K1220" s="455"/>
      <c r="L1220" s="455"/>
      <c r="M1220" s="455"/>
      <c r="N1220" s="455"/>
      <c r="Q1220" s="345">
        <f t="shared" si="20"/>
        <v>0</v>
      </c>
    </row>
    <row r="1221" spans="1:17" hidden="1" x14ac:dyDescent="0.25">
      <c r="A1221" s="458"/>
      <c r="B1221" s="435"/>
      <c r="C1221" s="436"/>
      <c r="D1221" s="435"/>
      <c r="E1221" s="435"/>
      <c r="F1221" s="453"/>
      <c r="G1221" s="453"/>
      <c r="H1221" s="541"/>
      <c r="I1221" s="455"/>
      <c r="J1221" s="455"/>
      <c r="K1221" s="455"/>
      <c r="L1221" s="455"/>
      <c r="M1221" s="455"/>
      <c r="N1221" s="455"/>
      <c r="Q1221" s="345">
        <f t="shared" si="20"/>
        <v>0</v>
      </c>
    </row>
    <row r="1222" spans="1:17" hidden="1" x14ac:dyDescent="0.25">
      <c r="A1222" s="458"/>
      <c r="B1222" s="435"/>
      <c r="C1222" s="436"/>
      <c r="D1222" s="435"/>
      <c r="E1222" s="435"/>
      <c r="F1222" s="453"/>
      <c r="G1222" s="453"/>
      <c r="H1222" s="541"/>
      <c r="I1222" s="455"/>
      <c r="J1222" s="455"/>
      <c r="K1222" s="455"/>
      <c r="L1222" s="455"/>
      <c r="M1222" s="455"/>
      <c r="N1222" s="455"/>
      <c r="Q1222" s="345">
        <f t="shared" si="20"/>
        <v>0</v>
      </c>
    </row>
    <row r="1223" spans="1:17" hidden="1" x14ac:dyDescent="0.25">
      <c r="A1223" s="458"/>
      <c r="B1223" s="435"/>
      <c r="C1223" s="436"/>
      <c r="D1223" s="435"/>
      <c r="E1223" s="435"/>
      <c r="F1223" s="453"/>
      <c r="G1223" s="453"/>
      <c r="H1223" s="541"/>
      <c r="I1223" s="455"/>
      <c r="J1223" s="455"/>
      <c r="K1223" s="455"/>
      <c r="L1223" s="455"/>
      <c r="M1223" s="455"/>
      <c r="N1223" s="455"/>
      <c r="Q1223" s="345">
        <f t="shared" ref="Q1223:Q1286" si="21">IFERROR(IF(SUM(F1223:N1223)&gt;E1223,"Превышение",E1223-SUM(F1223:N1223)),"-")</f>
        <v>0</v>
      </c>
    </row>
    <row r="1224" spans="1:17" hidden="1" x14ac:dyDescent="0.25">
      <c r="A1224" s="458"/>
      <c r="B1224" s="435"/>
      <c r="C1224" s="436"/>
      <c r="D1224" s="435"/>
      <c r="E1224" s="435"/>
      <c r="F1224" s="453"/>
      <c r="G1224" s="453"/>
      <c r="H1224" s="541"/>
      <c r="I1224" s="455"/>
      <c r="J1224" s="455"/>
      <c r="K1224" s="455"/>
      <c r="L1224" s="455"/>
      <c r="M1224" s="455"/>
      <c r="N1224" s="455"/>
      <c r="Q1224" s="345">
        <f t="shared" si="21"/>
        <v>0</v>
      </c>
    </row>
    <row r="1225" spans="1:17" hidden="1" x14ac:dyDescent="0.25">
      <c r="A1225" s="458"/>
      <c r="B1225" s="435"/>
      <c r="C1225" s="436"/>
      <c r="D1225" s="435"/>
      <c r="E1225" s="435"/>
      <c r="F1225" s="453"/>
      <c r="G1225" s="453"/>
      <c r="H1225" s="541"/>
      <c r="I1225" s="455"/>
      <c r="J1225" s="455"/>
      <c r="K1225" s="455"/>
      <c r="L1225" s="455"/>
      <c r="M1225" s="455"/>
      <c r="N1225" s="455"/>
      <c r="Q1225" s="345">
        <f t="shared" si="21"/>
        <v>0</v>
      </c>
    </row>
    <row r="1226" spans="1:17" hidden="1" x14ac:dyDescent="0.25">
      <c r="A1226" s="458"/>
      <c r="B1226" s="435"/>
      <c r="C1226" s="436"/>
      <c r="D1226" s="435"/>
      <c r="E1226" s="435"/>
      <c r="F1226" s="453"/>
      <c r="G1226" s="453"/>
      <c r="H1226" s="541"/>
      <c r="I1226" s="455"/>
      <c r="J1226" s="455"/>
      <c r="K1226" s="455"/>
      <c r="L1226" s="455"/>
      <c r="M1226" s="455"/>
      <c r="N1226" s="455"/>
      <c r="Q1226" s="345">
        <f t="shared" si="21"/>
        <v>0</v>
      </c>
    </row>
    <row r="1227" spans="1:17" hidden="1" x14ac:dyDescent="0.25">
      <c r="A1227" s="458"/>
      <c r="B1227" s="435"/>
      <c r="C1227" s="436"/>
      <c r="D1227" s="435"/>
      <c r="E1227" s="435"/>
      <c r="F1227" s="453"/>
      <c r="G1227" s="453"/>
      <c r="H1227" s="541"/>
      <c r="I1227" s="455"/>
      <c r="J1227" s="455"/>
      <c r="K1227" s="455"/>
      <c r="L1227" s="455"/>
      <c r="M1227" s="455"/>
      <c r="N1227" s="455"/>
      <c r="Q1227" s="345">
        <f t="shared" si="21"/>
        <v>0</v>
      </c>
    </row>
    <row r="1228" spans="1:17" hidden="1" x14ac:dyDescent="0.25">
      <c r="A1228" s="458"/>
      <c r="B1228" s="435"/>
      <c r="C1228" s="436"/>
      <c r="D1228" s="435"/>
      <c r="E1228" s="435"/>
      <c r="F1228" s="453"/>
      <c r="G1228" s="453"/>
      <c r="H1228" s="541"/>
      <c r="I1228" s="455"/>
      <c r="J1228" s="455"/>
      <c r="K1228" s="455"/>
      <c r="L1228" s="455"/>
      <c r="M1228" s="455"/>
      <c r="N1228" s="455"/>
      <c r="Q1228" s="345">
        <f t="shared" si="21"/>
        <v>0</v>
      </c>
    </row>
    <row r="1229" spans="1:17" hidden="1" x14ac:dyDescent="0.25">
      <c r="A1229" s="458"/>
      <c r="B1229" s="435"/>
      <c r="C1229" s="436"/>
      <c r="D1229" s="435"/>
      <c r="E1229" s="435"/>
      <c r="F1229" s="453"/>
      <c r="G1229" s="453"/>
      <c r="H1229" s="541"/>
      <c r="I1229" s="455"/>
      <c r="J1229" s="455"/>
      <c r="K1229" s="455"/>
      <c r="L1229" s="455"/>
      <c r="M1229" s="455"/>
      <c r="N1229" s="455"/>
      <c r="Q1229" s="345">
        <f t="shared" si="21"/>
        <v>0</v>
      </c>
    </row>
    <row r="1230" spans="1:17" hidden="1" x14ac:dyDescent="0.25">
      <c r="A1230" s="458"/>
      <c r="B1230" s="435"/>
      <c r="C1230" s="436"/>
      <c r="D1230" s="435"/>
      <c r="E1230" s="435"/>
      <c r="F1230" s="453"/>
      <c r="G1230" s="453"/>
      <c r="H1230" s="541"/>
      <c r="I1230" s="455"/>
      <c r="J1230" s="455"/>
      <c r="K1230" s="455"/>
      <c r="L1230" s="455"/>
      <c r="M1230" s="455"/>
      <c r="N1230" s="455"/>
      <c r="Q1230" s="345">
        <f t="shared" si="21"/>
        <v>0</v>
      </c>
    </row>
    <row r="1231" spans="1:17" hidden="1" x14ac:dyDescent="0.25">
      <c r="A1231" s="458"/>
      <c r="B1231" s="435"/>
      <c r="C1231" s="436"/>
      <c r="D1231" s="435"/>
      <c r="E1231" s="435"/>
      <c r="F1231" s="453"/>
      <c r="G1231" s="453"/>
      <c r="H1231" s="541"/>
      <c r="I1231" s="455"/>
      <c r="J1231" s="455"/>
      <c r="K1231" s="455"/>
      <c r="L1231" s="455"/>
      <c r="M1231" s="455"/>
      <c r="N1231" s="455"/>
      <c r="Q1231" s="345">
        <f t="shared" si="21"/>
        <v>0</v>
      </c>
    </row>
    <row r="1232" spans="1:17" hidden="1" x14ac:dyDescent="0.25">
      <c r="A1232" s="458"/>
      <c r="B1232" s="435"/>
      <c r="C1232" s="436"/>
      <c r="D1232" s="435"/>
      <c r="E1232" s="435"/>
      <c r="F1232" s="453"/>
      <c r="G1232" s="453"/>
      <c r="H1232" s="541"/>
      <c r="I1232" s="455"/>
      <c r="J1232" s="455"/>
      <c r="K1232" s="455"/>
      <c r="L1232" s="455"/>
      <c r="M1232" s="455"/>
      <c r="N1232" s="455"/>
      <c r="Q1232" s="345">
        <f t="shared" si="21"/>
        <v>0</v>
      </c>
    </row>
    <row r="1233" spans="1:17" hidden="1" x14ac:dyDescent="0.25">
      <c r="A1233" s="458"/>
      <c r="B1233" s="435"/>
      <c r="C1233" s="436"/>
      <c r="D1233" s="435"/>
      <c r="E1233" s="435"/>
      <c r="F1233" s="453"/>
      <c r="G1233" s="453"/>
      <c r="H1233" s="541"/>
      <c r="I1233" s="455"/>
      <c r="J1233" s="455"/>
      <c r="K1233" s="455"/>
      <c r="L1233" s="455"/>
      <c r="M1233" s="455"/>
      <c r="N1233" s="455"/>
      <c r="Q1233" s="345">
        <f t="shared" si="21"/>
        <v>0</v>
      </c>
    </row>
    <row r="1234" spans="1:17" hidden="1" x14ac:dyDescent="0.25">
      <c r="A1234" s="458"/>
      <c r="B1234" s="435"/>
      <c r="C1234" s="436"/>
      <c r="D1234" s="435"/>
      <c r="E1234" s="435"/>
      <c r="F1234" s="453"/>
      <c r="G1234" s="453"/>
      <c r="H1234" s="541"/>
      <c r="I1234" s="455"/>
      <c r="J1234" s="455"/>
      <c r="K1234" s="455"/>
      <c r="L1234" s="455"/>
      <c r="M1234" s="455"/>
      <c r="N1234" s="455"/>
      <c r="Q1234" s="345">
        <f t="shared" si="21"/>
        <v>0</v>
      </c>
    </row>
    <row r="1235" spans="1:17" hidden="1" x14ac:dyDescent="0.25">
      <c r="A1235" s="458"/>
      <c r="B1235" s="435"/>
      <c r="C1235" s="436"/>
      <c r="D1235" s="435"/>
      <c r="E1235" s="435"/>
      <c r="F1235" s="453"/>
      <c r="G1235" s="453"/>
      <c r="H1235" s="541"/>
      <c r="I1235" s="455"/>
      <c r="J1235" s="455"/>
      <c r="K1235" s="455"/>
      <c r="L1235" s="455"/>
      <c r="M1235" s="455"/>
      <c r="N1235" s="455"/>
      <c r="Q1235" s="345">
        <f t="shared" si="21"/>
        <v>0</v>
      </c>
    </row>
    <row r="1236" spans="1:17" hidden="1" x14ac:dyDescent="0.25">
      <c r="A1236" s="458"/>
      <c r="B1236" s="435"/>
      <c r="C1236" s="436"/>
      <c r="D1236" s="435"/>
      <c r="E1236" s="435"/>
      <c r="F1236" s="453"/>
      <c r="G1236" s="453"/>
      <c r="H1236" s="541"/>
      <c r="I1236" s="455"/>
      <c r="J1236" s="455"/>
      <c r="K1236" s="455"/>
      <c r="L1236" s="455"/>
      <c r="M1236" s="455"/>
      <c r="N1236" s="455"/>
      <c r="Q1236" s="345">
        <f t="shared" si="21"/>
        <v>0</v>
      </c>
    </row>
    <row r="1237" spans="1:17" hidden="1" x14ac:dyDescent="0.25">
      <c r="A1237" s="458"/>
      <c r="B1237" s="435"/>
      <c r="C1237" s="436"/>
      <c r="D1237" s="435"/>
      <c r="E1237" s="435"/>
      <c r="F1237" s="453"/>
      <c r="G1237" s="453"/>
      <c r="H1237" s="541"/>
      <c r="I1237" s="455"/>
      <c r="J1237" s="455"/>
      <c r="K1237" s="455"/>
      <c r="L1237" s="455"/>
      <c r="M1237" s="455"/>
      <c r="N1237" s="455"/>
      <c r="Q1237" s="345">
        <f t="shared" si="21"/>
        <v>0</v>
      </c>
    </row>
    <row r="1238" spans="1:17" hidden="1" x14ac:dyDescent="0.25">
      <c r="A1238" s="458"/>
      <c r="B1238" s="435"/>
      <c r="C1238" s="436"/>
      <c r="D1238" s="435"/>
      <c r="E1238" s="435"/>
      <c r="F1238" s="453"/>
      <c r="G1238" s="453"/>
      <c r="H1238" s="541"/>
      <c r="I1238" s="455"/>
      <c r="J1238" s="455"/>
      <c r="K1238" s="455"/>
      <c r="L1238" s="455"/>
      <c r="M1238" s="455"/>
      <c r="N1238" s="455"/>
      <c r="Q1238" s="345">
        <f t="shared" si="21"/>
        <v>0</v>
      </c>
    </row>
    <row r="1239" spans="1:17" hidden="1" x14ac:dyDescent="0.25">
      <c r="A1239" s="458"/>
      <c r="B1239" s="435"/>
      <c r="C1239" s="436"/>
      <c r="D1239" s="435"/>
      <c r="E1239" s="435"/>
      <c r="F1239" s="453"/>
      <c r="G1239" s="453"/>
      <c r="H1239" s="541"/>
      <c r="I1239" s="455"/>
      <c r="J1239" s="455"/>
      <c r="K1239" s="455"/>
      <c r="L1239" s="455"/>
      <c r="M1239" s="455"/>
      <c r="N1239" s="455"/>
      <c r="Q1239" s="345">
        <f t="shared" si="21"/>
        <v>0</v>
      </c>
    </row>
    <row r="1240" spans="1:17" hidden="1" x14ac:dyDescent="0.25">
      <c r="A1240" s="458"/>
      <c r="B1240" s="435"/>
      <c r="C1240" s="436"/>
      <c r="D1240" s="435"/>
      <c r="E1240" s="435"/>
      <c r="F1240" s="453"/>
      <c r="G1240" s="453"/>
      <c r="H1240" s="541"/>
      <c r="I1240" s="455"/>
      <c r="J1240" s="455"/>
      <c r="K1240" s="455"/>
      <c r="L1240" s="455"/>
      <c r="M1240" s="455"/>
      <c r="N1240" s="455"/>
      <c r="Q1240" s="345">
        <f t="shared" si="21"/>
        <v>0</v>
      </c>
    </row>
    <row r="1241" spans="1:17" hidden="1" x14ac:dyDescent="0.25">
      <c r="A1241" s="458"/>
      <c r="B1241" s="435"/>
      <c r="C1241" s="436"/>
      <c r="D1241" s="435"/>
      <c r="E1241" s="435"/>
      <c r="F1241" s="453"/>
      <c r="G1241" s="453"/>
      <c r="H1241" s="541"/>
      <c r="I1241" s="455"/>
      <c r="J1241" s="455"/>
      <c r="K1241" s="455"/>
      <c r="L1241" s="455"/>
      <c r="M1241" s="455"/>
      <c r="N1241" s="455"/>
      <c r="Q1241" s="345">
        <f t="shared" si="21"/>
        <v>0</v>
      </c>
    </row>
    <row r="1242" spans="1:17" hidden="1" x14ac:dyDescent="0.25">
      <c r="A1242" s="458"/>
      <c r="B1242" s="435"/>
      <c r="C1242" s="436"/>
      <c r="D1242" s="435"/>
      <c r="E1242" s="435"/>
      <c r="F1242" s="453"/>
      <c r="G1242" s="453"/>
      <c r="H1242" s="541"/>
      <c r="I1242" s="455"/>
      <c r="J1242" s="455"/>
      <c r="K1242" s="455"/>
      <c r="L1242" s="455"/>
      <c r="M1242" s="455"/>
      <c r="N1242" s="455"/>
      <c r="Q1242" s="345">
        <f t="shared" si="21"/>
        <v>0</v>
      </c>
    </row>
    <row r="1243" spans="1:17" hidden="1" x14ac:dyDescent="0.25">
      <c r="A1243" s="458"/>
      <c r="B1243" s="435"/>
      <c r="C1243" s="436"/>
      <c r="D1243" s="435"/>
      <c r="E1243" s="435"/>
      <c r="F1243" s="453"/>
      <c r="G1243" s="453"/>
      <c r="H1243" s="541"/>
      <c r="I1243" s="455"/>
      <c r="J1243" s="455"/>
      <c r="K1243" s="455"/>
      <c r="L1243" s="455"/>
      <c r="M1243" s="455"/>
      <c r="N1243" s="455"/>
      <c r="Q1243" s="345">
        <f t="shared" si="21"/>
        <v>0</v>
      </c>
    </row>
    <row r="1244" spans="1:17" hidden="1" x14ac:dyDescent="0.25">
      <c r="A1244" s="458"/>
      <c r="B1244" s="435"/>
      <c r="C1244" s="436"/>
      <c r="D1244" s="435"/>
      <c r="E1244" s="435"/>
      <c r="F1244" s="453"/>
      <c r="G1244" s="453"/>
      <c r="H1244" s="541"/>
      <c r="I1244" s="455"/>
      <c r="J1244" s="455"/>
      <c r="K1244" s="455"/>
      <c r="L1244" s="455"/>
      <c r="M1244" s="455"/>
      <c r="N1244" s="455"/>
      <c r="Q1244" s="345">
        <f t="shared" si="21"/>
        <v>0</v>
      </c>
    </row>
    <row r="1245" spans="1:17" hidden="1" x14ac:dyDescent="0.25">
      <c r="A1245" s="458"/>
      <c r="B1245" s="435"/>
      <c r="C1245" s="436"/>
      <c r="D1245" s="435"/>
      <c r="E1245" s="435"/>
      <c r="F1245" s="453"/>
      <c r="G1245" s="453"/>
      <c r="H1245" s="541"/>
      <c r="I1245" s="455"/>
      <c r="J1245" s="455"/>
      <c r="K1245" s="455"/>
      <c r="L1245" s="455"/>
      <c r="M1245" s="455"/>
      <c r="N1245" s="455"/>
      <c r="Q1245" s="345">
        <f t="shared" si="21"/>
        <v>0</v>
      </c>
    </row>
    <row r="1246" spans="1:17" hidden="1" x14ac:dyDescent="0.25">
      <c r="A1246" s="458"/>
      <c r="B1246" s="435"/>
      <c r="C1246" s="436"/>
      <c r="D1246" s="435"/>
      <c r="E1246" s="435"/>
      <c r="F1246" s="453"/>
      <c r="G1246" s="453"/>
      <c r="H1246" s="541"/>
      <c r="I1246" s="455"/>
      <c r="J1246" s="455"/>
      <c r="K1246" s="455"/>
      <c r="L1246" s="455"/>
      <c r="M1246" s="455"/>
      <c r="N1246" s="455"/>
      <c r="Q1246" s="345">
        <f t="shared" si="21"/>
        <v>0</v>
      </c>
    </row>
    <row r="1247" spans="1:17" hidden="1" x14ac:dyDescent="0.25">
      <c r="A1247" s="458"/>
      <c r="B1247" s="435"/>
      <c r="C1247" s="436"/>
      <c r="D1247" s="435"/>
      <c r="E1247" s="435"/>
      <c r="F1247" s="453"/>
      <c r="G1247" s="453"/>
      <c r="H1247" s="541"/>
      <c r="I1247" s="455"/>
      <c r="J1247" s="455"/>
      <c r="K1247" s="455"/>
      <c r="L1247" s="455"/>
      <c r="M1247" s="455"/>
      <c r="N1247" s="455"/>
      <c r="Q1247" s="345">
        <f t="shared" si="21"/>
        <v>0</v>
      </c>
    </row>
    <row r="1248" spans="1:17" hidden="1" x14ac:dyDescent="0.25">
      <c r="A1248" s="458"/>
      <c r="B1248" s="435"/>
      <c r="C1248" s="436"/>
      <c r="D1248" s="435"/>
      <c r="E1248" s="435"/>
      <c r="F1248" s="453"/>
      <c r="G1248" s="453"/>
      <c r="H1248" s="541"/>
      <c r="I1248" s="455"/>
      <c r="J1248" s="455"/>
      <c r="K1248" s="455"/>
      <c r="L1248" s="455"/>
      <c r="M1248" s="455"/>
      <c r="N1248" s="455"/>
      <c r="Q1248" s="345">
        <f t="shared" si="21"/>
        <v>0</v>
      </c>
    </row>
    <row r="1249" spans="1:17" hidden="1" x14ac:dyDescent="0.25">
      <c r="A1249" s="458"/>
      <c r="B1249" s="435"/>
      <c r="C1249" s="436"/>
      <c r="D1249" s="435"/>
      <c r="E1249" s="435"/>
      <c r="F1249" s="453"/>
      <c r="G1249" s="453"/>
      <c r="H1249" s="541"/>
      <c r="I1249" s="455"/>
      <c r="J1249" s="455"/>
      <c r="K1249" s="455"/>
      <c r="L1249" s="455"/>
      <c r="M1249" s="455"/>
      <c r="N1249" s="455"/>
      <c r="Q1249" s="345">
        <f t="shared" si="21"/>
        <v>0</v>
      </c>
    </row>
    <row r="1250" spans="1:17" hidden="1" x14ac:dyDescent="0.25">
      <c r="A1250" s="458"/>
      <c r="B1250" s="435"/>
      <c r="C1250" s="436"/>
      <c r="D1250" s="435"/>
      <c r="E1250" s="435"/>
      <c r="F1250" s="453"/>
      <c r="G1250" s="453"/>
      <c r="H1250" s="541"/>
      <c r="I1250" s="455"/>
      <c r="J1250" s="455"/>
      <c r="K1250" s="455"/>
      <c r="L1250" s="455"/>
      <c r="M1250" s="455"/>
      <c r="N1250" s="455"/>
      <c r="Q1250" s="345">
        <f t="shared" si="21"/>
        <v>0</v>
      </c>
    </row>
    <row r="1251" spans="1:17" hidden="1" x14ac:dyDescent="0.25">
      <c r="A1251" s="458"/>
      <c r="B1251" s="435"/>
      <c r="C1251" s="436"/>
      <c r="D1251" s="435"/>
      <c r="E1251" s="435"/>
      <c r="F1251" s="453"/>
      <c r="G1251" s="453"/>
      <c r="H1251" s="541"/>
      <c r="I1251" s="455"/>
      <c r="J1251" s="455"/>
      <c r="K1251" s="455"/>
      <c r="L1251" s="455"/>
      <c r="M1251" s="455"/>
      <c r="N1251" s="455"/>
      <c r="Q1251" s="345">
        <f t="shared" si="21"/>
        <v>0</v>
      </c>
    </row>
    <row r="1252" spans="1:17" hidden="1" x14ac:dyDescent="0.25">
      <c r="A1252" s="458"/>
      <c r="B1252" s="435"/>
      <c r="C1252" s="436"/>
      <c r="D1252" s="435"/>
      <c r="E1252" s="435"/>
      <c r="F1252" s="453"/>
      <c r="G1252" s="453"/>
      <c r="H1252" s="541"/>
      <c r="I1252" s="455"/>
      <c r="J1252" s="455"/>
      <c r="K1252" s="455"/>
      <c r="L1252" s="455"/>
      <c r="M1252" s="455"/>
      <c r="N1252" s="455"/>
      <c r="Q1252" s="345">
        <f t="shared" si="21"/>
        <v>0</v>
      </c>
    </row>
    <row r="1253" spans="1:17" hidden="1" x14ac:dyDescent="0.25">
      <c r="A1253" s="458"/>
      <c r="B1253" s="435"/>
      <c r="C1253" s="436"/>
      <c r="D1253" s="435"/>
      <c r="E1253" s="435"/>
      <c r="F1253" s="453"/>
      <c r="G1253" s="453"/>
      <c r="H1253" s="541"/>
      <c r="I1253" s="455"/>
      <c r="J1253" s="455"/>
      <c r="K1253" s="455"/>
      <c r="L1253" s="455"/>
      <c r="M1253" s="455"/>
      <c r="N1253" s="455"/>
      <c r="Q1253" s="345">
        <f t="shared" si="21"/>
        <v>0</v>
      </c>
    </row>
    <row r="1254" spans="1:17" hidden="1" x14ac:dyDescent="0.25">
      <c r="A1254" s="458"/>
      <c r="B1254" s="435"/>
      <c r="C1254" s="436"/>
      <c r="D1254" s="435"/>
      <c r="E1254" s="435"/>
      <c r="F1254" s="453"/>
      <c r="G1254" s="453"/>
      <c r="H1254" s="541"/>
      <c r="I1254" s="455"/>
      <c r="J1254" s="455"/>
      <c r="K1254" s="455"/>
      <c r="L1254" s="455"/>
      <c r="M1254" s="455"/>
      <c r="N1254" s="455"/>
      <c r="Q1254" s="345">
        <f t="shared" si="21"/>
        <v>0</v>
      </c>
    </row>
    <row r="1255" spans="1:17" hidden="1" x14ac:dyDescent="0.25">
      <c r="A1255" s="458"/>
      <c r="B1255" s="435"/>
      <c r="C1255" s="436"/>
      <c r="D1255" s="435"/>
      <c r="E1255" s="435"/>
      <c r="F1255" s="453"/>
      <c r="G1255" s="453"/>
      <c r="H1255" s="541"/>
      <c r="I1255" s="455"/>
      <c r="J1255" s="455"/>
      <c r="K1255" s="455"/>
      <c r="L1255" s="455"/>
      <c r="M1255" s="455"/>
      <c r="N1255" s="455"/>
      <c r="Q1255" s="345">
        <f t="shared" si="21"/>
        <v>0</v>
      </c>
    </row>
    <row r="1256" spans="1:17" hidden="1" x14ac:dyDescent="0.25">
      <c r="A1256" s="458"/>
      <c r="B1256" s="435"/>
      <c r="C1256" s="436"/>
      <c r="D1256" s="435"/>
      <c r="E1256" s="435"/>
      <c r="F1256" s="453"/>
      <c r="G1256" s="453"/>
      <c r="H1256" s="541"/>
      <c r="I1256" s="455"/>
      <c r="J1256" s="455"/>
      <c r="K1256" s="455"/>
      <c r="L1256" s="455"/>
      <c r="M1256" s="455"/>
      <c r="N1256" s="455"/>
      <c r="Q1256" s="345">
        <f t="shared" si="21"/>
        <v>0</v>
      </c>
    </row>
    <row r="1257" spans="1:17" hidden="1" x14ac:dyDescent="0.25">
      <c r="A1257" s="458"/>
      <c r="B1257" s="435"/>
      <c r="C1257" s="436"/>
      <c r="D1257" s="435"/>
      <c r="E1257" s="435"/>
      <c r="F1257" s="453"/>
      <c r="G1257" s="453"/>
      <c r="H1257" s="541"/>
      <c r="I1257" s="455"/>
      <c r="J1257" s="455"/>
      <c r="K1257" s="455"/>
      <c r="L1257" s="455"/>
      <c r="M1257" s="455"/>
      <c r="N1257" s="455"/>
      <c r="Q1257" s="345">
        <f t="shared" si="21"/>
        <v>0</v>
      </c>
    </row>
    <row r="1258" spans="1:17" hidden="1" x14ac:dyDescent="0.25">
      <c r="A1258" s="458"/>
      <c r="B1258" s="435"/>
      <c r="C1258" s="436"/>
      <c r="D1258" s="435"/>
      <c r="E1258" s="435"/>
      <c r="F1258" s="453"/>
      <c r="G1258" s="453"/>
      <c r="H1258" s="541"/>
      <c r="I1258" s="455"/>
      <c r="J1258" s="455"/>
      <c r="K1258" s="455"/>
      <c r="L1258" s="455"/>
      <c r="M1258" s="455"/>
      <c r="N1258" s="455"/>
      <c r="Q1258" s="345">
        <f t="shared" si="21"/>
        <v>0</v>
      </c>
    </row>
    <row r="1259" spans="1:17" hidden="1" x14ac:dyDescent="0.25">
      <c r="A1259" s="458"/>
      <c r="B1259" s="435"/>
      <c r="C1259" s="436"/>
      <c r="D1259" s="435"/>
      <c r="E1259" s="435"/>
      <c r="F1259" s="453"/>
      <c r="G1259" s="453"/>
      <c r="H1259" s="541"/>
      <c r="I1259" s="455"/>
      <c r="J1259" s="455"/>
      <c r="K1259" s="455"/>
      <c r="L1259" s="455"/>
      <c r="M1259" s="455"/>
      <c r="N1259" s="455"/>
      <c r="Q1259" s="345">
        <f t="shared" si="21"/>
        <v>0</v>
      </c>
    </row>
    <row r="1260" spans="1:17" hidden="1" x14ac:dyDescent="0.25">
      <c r="A1260" s="458"/>
      <c r="B1260" s="435"/>
      <c r="C1260" s="436"/>
      <c r="D1260" s="435"/>
      <c r="E1260" s="435"/>
      <c r="F1260" s="453"/>
      <c r="G1260" s="453"/>
      <c r="H1260" s="541"/>
      <c r="I1260" s="455"/>
      <c r="J1260" s="455"/>
      <c r="K1260" s="455"/>
      <c r="L1260" s="455"/>
      <c r="M1260" s="455"/>
      <c r="N1260" s="455"/>
      <c r="Q1260" s="345">
        <f t="shared" si="21"/>
        <v>0</v>
      </c>
    </row>
    <row r="1261" spans="1:17" hidden="1" x14ac:dyDescent="0.25">
      <c r="A1261" s="458"/>
      <c r="B1261" s="435"/>
      <c r="C1261" s="436"/>
      <c r="D1261" s="435"/>
      <c r="E1261" s="435"/>
      <c r="F1261" s="453"/>
      <c r="G1261" s="453"/>
      <c r="H1261" s="541"/>
      <c r="I1261" s="455"/>
      <c r="J1261" s="455"/>
      <c r="K1261" s="455"/>
      <c r="L1261" s="455"/>
      <c r="M1261" s="455"/>
      <c r="N1261" s="455"/>
      <c r="Q1261" s="345">
        <f t="shared" si="21"/>
        <v>0</v>
      </c>
    </row>
    <row r="1262" spans="1:17" hidden="1" x14ac:dyDescent="0.25">
      <c r="A1262" s="458"/>
      <c r="B1262" s="435"/>
      <c r="C1262" s="436"/>
      <c r="D1262" s="435"/>
      <c r="E1262" s="435"/>
      <c r="F1262" s="453"/>
      <c r="G1262" s="453"/>
      <c r="H1262" s="541"/>
      <c r="I1262" s="455"/>
      <c r="J1262" s="455"/>
      <c r="K1262" s="455"/>
      <c r="L1262" s="455"/>
      <c r="M1262" s="455"/>
      <c r="N1262" s="455"/>
      <c r="Q1262" s="345">
        <f t="shared" si="21"/>
        <v>0</v>
      </c>
    </row>
    <row r="1263" spans="1:17" hidden="1" x14ac:dyDescent="0.25">
      <c r="A1263" s="458"/>
      <c r="B1263" s="435"/>
      <c r="C1263" s="436"/>
      <c r="D1263" s="435"/>
      <c r="E1263" s="435"/>
      <c r="F1263" s="453"/>
      <c r="G1263" s="453"/>
      <c r="H1263" s="541"/>
      <c r="I1263" s="455"/>
      <c r="J1263" s="455"/>
      <c r="K1263" s="455"/>
      <c r="L1263" s="455"/>
      <c r="M1263" s="455"/>
      <c r="N1263" s="455"/>
      <c r="Q1263" s="345">
        <f t="shared" si="21"/>
        <v>0</v>
      </c>
    </row>
    <row r="1264" spans="1:17" hidden="1" x14ac:dyDescent="0.25">
      <c r="A1264" s="458"/>
      <c r="B1264" s="435"/>
      <c r="C1264" s="436"/>
      <c r="D1264" s="435"/>
      <c r="E1264" s="435"/>
      <c r="F1264" s="453"/>
      <c r="G1264" s="453"/>
      <c r="H1264" s="541"/>
      <c r="I1264" s="455"/>
      <c r="J1264" s="455"/>
      <c r="K1264" s="455"/>
      <c r="L1264" s="455"/>
      <c r="M1264" s="455"/>
      <c r="N1264" s="455"/>
      <c r="Q1264" s="345">
        <f t="shared" si="21"/>
        <v>0</v>
      </c>
    </row>
    <row r="1265" spans="1:17" hidden="1" x14ac:dyDescent="0.25">
      <c r="A1265" s="458"/>
      <c r="B1265" s="435"/>
      <c r="C1265" s="436"/>
      <c r="D1265" s="435"/>
      <c r="E1265" s="435"/>
      <c r="F1265" s="453"/>
      <c r="G1265" s="453"/>
      <c r="H1265" s="541"/>
      <c r="I1265" s="455"/>
      <c r="J1265" s="455"/>
      <c r="K1265" s="455"/>
      <c r="L1265" s="455"/>
      <c r="M1265" s="455"/>
      <c r="N1265" s="455"/>
      <c r="Q1265" s="345">
        <f t="shared" si="21"/>
        <v>0</v>
      </c>
    </row>
    <row r="1266" spans="1:17" hidden="1" x14ac:dyDescent="0.25">
      <c r="A1266" s="458"/>
      <c r="B1266" s="435"/>
      <c r="C1266" s="436"/>
      <c r="D1266" s="435"/>
      <c r="E1266" s="435"/>
      <c r="F1266" s="453"/>
      <c r="G1266" s="453"/>
      <c r="H1266" s="541"/>
      <c r="I1266" s="455"/>
      <c r="J1266" s="455"/>
      <c r="K1266" s="455"/>
      <c r="L1266" s="455"/>
      <c r="M1266" s="455"/>
      <c r="N1266" s="455"/>
      <c r="Q1266" s="345">
        <f t="shared" si="21"/>
        <v>0</v>
      </c>
    </row>
    <row r="1267" spans="1:17" hidden="1" x14ac:dyDescent="0.25">
      <c r="A1267" s="458"/>
      <c r="B1267" s="435"/>
      <c r="C1267" s="436"/>
      <c r="D1267" s="435"/>
      <c r="E1267" s="435"/>
      <c r="F1267" s="453"/>
      <c r="G1267" s="453"/>
      <c r="H1267" s="541"/>
      <c r="I1267" s="455"/>
      <c r="J1267" s="455"/>
      <c r="K1267" s="455"/>
      <c r="L1267" s="455"/>
      <c r="M1267" s="455"/>
      <c r="N1267" s="455"/>
      <c r="Q1267" s="345">
        <f t="shared" si="21"/>
        <v>0</v>
      </c>
    </row>
    <row r="1268" spans="1:17" hidden="1" x14ac:dyDescent="0.25">
      <c r="A1268" s="458"/>
      <c r="B1268" s="435"/>
      <c r="C1268" s="436"/>
      <c r="D1268" s="435"/>
      <c r="E1268" s="435"/>
      <c r="F1268" s="453"/>
      <c r="G1268" s="453"/>
      <c r="H1268" s="541"/>
      <c r="I1268" s="455"/>
      <c r="J1268" s="455"/>
      <c r="K1268" s="455"/>
      <c r="L1268" s="455"/>
      <c r="M1268" s="455"/>
      <c r="N1268" s="455"/>
      <c r="Q1268" s="345">
        <f t="shared" si="21"/>
        <v>0</v>
      </c>
    </row>
    <row r="1269" spans="1:17" hidden="1" x14ac:dyDescent="0.25">
      <c r="A1269" s="458"/>
      <c r="B1269" s="435"/>
      <c r="C1269" s="436"/>
      <c r="D1269" s="435"/>
      <c r="E1269" s="435"/>
      <c r="F1269" s="453"/>
      <c r="G1269" s="453"/>
      <c r="H1269" s="541"/>
      <c r="I1269" s="455"/>
      <c r="J1269" s="455"/>
      <c r="K1269" s="455"/>
      <c r="L1269" s="455"/>
      <c r="M1269" s="455"/>
      <c r="N1269" s="455"/>
      <c r="Q1269" s="345">
        <f t="shared" si="21"/>
        <v>0</v>
      </c>
    </row>
    <row r="1270" spans="1:17" hidden="1" x14ac:dyDescent="0.25">
      <c r="A1270" s="458"/>
      <c r="B1270" s="435"/>
      <c r="C1270" s="436"/>
      <c r="D1270" s="435"/>
      <c r="E1270" s="435"/>
      <c r="F1270" s="453"/>
      <c r="G1270" s="453"/>
      <c r="H1270" s="541"/>
      <c r="I1270" s="455"/>
      <c r="J1270" s="455"/>
      <c r="K1270" s="455"/>
      <c r="L1270" s="455"/>
      <c r="M1270" s="455"/>
      <c r="N1270" s="455"/>
      <c r="Q1270" s="345">
        <f t="shared" si="21"/>
        <v>0</v>
      </c>
    </row>
    <row r="1271" spans="1:17" hidden="1" x14ac:dyDescent="0.25">
      <c r="A1271" s="458"/>
      <c r="B1271" s="435"/>
      <c r="C1271" s="436"/>
      <c r="D1271" s="435"/>
      <c r="E1271" s="435"/>
      <c r="F1271" s="453"/>
      <c r="G1271" s="453"/>
      <c r="H1271" s="541"/>
      <c r="I1271" s="455"/>
      <c r="J1271" s="455"/>
      <c r="K1271" s="455"/>
      <c r="L1271" s="455"/>
      <c r="M1271" s="455"/>
      <c r="N1271" s="455"/>
      <c r="Q1271" s="345">
        <f t="shared" si="21"/>
        <v>0</v>
      </c>
    </row>
    <row r="1272" spans="1:17" hidden="1" x14ac:dyDescent="0.25">
      <c r="A1272" s="458"/>
      <c r="B1272" s="435"/>
      <c r="C1272" s="436"/>
      <c r="D1272" s="435"/>
      <c r="E1272" s="435"/>
      <c r="F1272" s="453"/>
      <c r="G1272" s="453"/>
      <c r="H1272" s="541"/>
      <c r="I1272" s="455"/>
      <c r="J1272" s="455"/>
      <c r="K1272" s="455"/>
      <c r="L1272" s="455"/>
      <c r="M1272" s="455"/>
      <c r="N1272" s="455"/>
      <c r="Q1272" s="345">
        <f t="shared" si="21"/>
        <v>0</v>
      </c>
    </row>
    <row r="1273" spans="1:17" hidden="1" x14ac:dyDescent="0.25">
      <c r="A1273" s="458"/>
      <c r="B1273" s="435"/>
      <c r="C1273" s="436"/>
      <c r="D1273" s="435"/>
      <c r="E1273" s="435"/>
      <c r="F1273" s="453"/>
      <c r="G1273" s="453"/>
      <c r="H1273" s="541"/>
      <c r="I1273" s="455"/>
      <c r="J1273" s="455"/>
      <c r="K1273" s="455"/>
      <c r="L1273" s="455"/>
      <c r="M1273" s="455"/>
      <c r="N1273" s="455"/>
      <c r="Q1273" s="345">
        <f t="shared" si="21"/>
        <v>0</v>
      </c>
    </row>
    <row r="1274" spans="1:17" hidden="1" x14ac:dyDescent="0.25">
      <c r="A1274" s="458"/>
      <c r="B1274" s="435"/>
      <c r="C1274" s="436"/>
      <c r="D1274" s="435"/>
      <c r="E1274" s="435"/>
      <c r="F1274" s="453"/>
      <c r="G1274" s="453"/>
      <c r="H1274" s="541"/>
      <c r="I1274" s="455"/>
      <c r="J1274" s="455"/>
      <c r="K1274" s="455"/>
      <c r="L1274" s="455"/>
      <c r="M1274" s="455"/>
      <c r="N1274" s="455"/>
      <c r="Q1274" s="345">
        <f t="shared" si="21"/>
        <v>0</v>
      </c>
    </row>
    <row r="1275" spans="1:17" hidden="1" x14ac:dyDescent="0.25">
      <c r="A1275" s="458"/>
      <c r="B1275" s="435"/>
      <c r="C1275" s="436"/>
      <c r="D1275" s="435"/>
      <c r="E1275" s="435"/>
      <c r="F1275" s="453"/>
      <c r="G1275" s="453"/>
      <c r="H1275" s="541"/>
      <c r="I1275" s="455"/>
      <c r="J1275" s="455"/>
      <c r="K1275" s="455"/>
      <c r="L1275" s="455"/>
      <c r="M1275" s="455"/>
      <c r="N1275" s="455"/>
      <c r="Q1275" s="345">
        <f t="shared" si="21"/>
        <v>0</v>
      </c>
    </row>
    <row r="1276" spans="1:17" hidden="1" x14ac:dyDescent="0.25">
      <c r="A1276" s="458"/>
      <c r="B1276" s="435"/>
      <c r="C1276" s="436"/>
      <c r="D1276" s="435"/>
      <c r="E1276" s="435"/>
      <c r="F1276" s="453"/>
      <c r="G1276" s="453"/>
      <c r="H1276" s="541"/>
      <c r="I1276" s="455"/>
      <c r="J1276" s="455"/>
      <c r="K1276" s="455"/>
      <c r="L1276" s="455"/>
      <c r="M1276" s="455"/>
      <c r="N1276" s="455"/>
      <c r="Q1276" s="345">
        <f t="shared" si="21"/>
        <v>0</v>
      </c>
    </row>
    <row r="1277" spans="1:17" hidden="1" x14ac:dyDescent="0.25">
      <c r="A1277" s="458"/>
      <c r="B1277" s="435"/>
      <c r="C1277" s="436"/>
      <c r="D1277" s="435"/>
      <c r="E1277" s="435"/>
      <c r="F1277" s="453"/>
      <c r="G1277" s="453"/>
      <c r="H1277" s="541"/>
      <c r="I1277" s="455"/>
      <c r="J1277" s="455"/>
      <c r="K1277" s="455"/>
      <c r="L1277" s="455"/>
      <c r="M1277" s="455"/>
      <c r="N1277" s="455"/>
      <c r="Q1277" s="345">
        <f t="shared" si="21"/>
        <v>0</v>
      </c>
    </row>
    <row r="1278" spans="1:17" hidden="1" x14ac:dyDescent="0.25">
      <c r="A1278" s="458"/>
      <c r="B1278" s="435"/>
      <c r="C1278" s="436"/>
      <c r="D1278" s="435"/>
      <c r="E1278" s="435"/>
      <c r="F1278" s="453"/>
      <c r="G1278" s="453"/>
      <c r="H1278" s="541"/>
      <c r="I1278" s="455"/>
      <c r="J1278" s="455"/>
      <c r="K1278" s="455"/>
      <c r="L1278" s="455"/>
      <c r="M1278" s="455"/>
      <c r="N1278" s="455"/>
      <c r="Q1278" s="345">
        <f t="shared" si="21"/>
        <v>0</v>
      </c>
    </row>
    <row r="1279" spans="1:17" hidden="1" x14ac:dyDescent="0.25">
      <c r="A1279" s="458"/>
      <c r="B1279" s="435"/>
      <c r="C1279" s="436"/>
      <c r="D1279" s="435"/>
      <c r="E1279" s="435"/>
      <c r="F1279" s="453"/>
      <c r="G1279" s="453"/>
      <c r="H1279" s="541"/>
      <c r="I1279" s="455"/>
      <c r="J1279" s="455"/>
      <c r="K1279" s="455"/>
      <c r="L1279" s="455"/>
      <c r="M1279" s="455"/>
      <c r="N1279" s="455"/>
      <c r="Q1279" s="345">
        <f t="shared" si="21"/>
        <v>0</v>
      </c>
    </row>
    <row r="1280" spans="1:17" hidden="1" x14ac:dyDescent="0.25">
      <c r="A1280" s="458"/>
      <c r="B1280" s="435"/>
      <c r="C1280" s="436"/>
      <c r="D1280" s="435"/>
      <c r="E1280" s="435"/>
      <c r="F1280" s="453"/>
      <c r="G1280" s="453"/>
      <c r="H1280" s="541"/>
      <c r="I1280" s="455"/>
      <c r="J1280" s="455"/>
      <c r="K1280" s="455"/>
      <c r="L1280" s="455"/>
      <c r="M1280" s="455"/>
      <c r="N1280" s="455"/>
      <c r="Q1280" s="345">
        <f t="shared" si="21"/>
        <v>0</v>
      </c>
    </row>
    <row r="1281" spans="1:17" hidden="1" x14ac:dyDescent="0.25">
      <c r="A1281" s="458"/>
      <c r="B1281" s="435"/>
      <c r="C1281" s="436"/>
      <c r="D1281" s="435"/>
      <c r="E1281" s="435"/>
      <c r="F1281" s="453"/>
      <c r="G1281" s="453"/>
      <c r="H1281" s="541"/>
      <c r="I1281" s="455"/>
      <c r="J1281" s="455"/>
      <c r="K1281" s="455"/>
      <c r="L1281" s="455"/>
      <c r="M1281" s="455"/>
      <c r="N1281" s="455"/>
      <c r="Q1281" s="345">
        <f t="shared" si="21"/>
        <v>0</v>
      </c>
    </row>
    <row r="1282" spans="1:17" hidden="1" x14ac:dyDescent="0.25">
      <c r="A1282" s="458"/>
      <c r="B1282" s="435"/>
      <c r="C1282" s="436"/>
      <c r="D1282" s="435"/>
      <c r="E1282" s="435"/>
      <c r="F1282" s="453"/>
      <c r="G1282" s="453"/>
      <c r="H1282" s="541"/>
      <c r="I1282" s="455"/>
      <c r="J1282" s="455"/>
      <c r="K1282" s="455"/>
      <c r="L1282" s="455"/>
      <c r="M1282" s="455"/>
      <c r="N1282" s="455"/>
      <c r="Q1282" s="345">
        <f t="shared" si="21"/>
        <v>0</v>
      </c>
    </row>
    <row r="1283" spans="1:17" hidden="1" x14ac:dyDescent="0.25">
      <c r="A1283" s="458"/>
      <c r="B1283" s="435"/>
      <c r="C1283" s="436"/>
      <c r="D1283" s="435"/>
      <c r="E1283" s="435"/>
      <c r="F1283" s="453"/>
      <c r="G1283" s="453"/>
      <c r="H1283" s="541"/>
      <c r="I1283" s="455"/>
      <c r="J1283" s="455"/>
      <c r="K1283" s="455"/>
      <c r="L1283" s="455"/>
      <c r="M1283" s="455"/>
      <c r="N1283" s="455"/>
      <c r="Q1283" s="345">
        <f t="shared" si="21"/>
        <v>0</v>
      </c>
    </row>
    <row r="1284" spans="1:17" hidden="1" x14ac:dyDescent="0.25">
      <c r="A1284" s="458"/>
      <c r="B1284" s="435"/>
      <c r="C1284" s="436"/>
      <c r="D1284" s="435"/>
      <c r="E1284" s="435"/>
      <c r="F1284" s="453"/>
      <c r="G1284" s="453"/>
      <c r="H1284" s="541"/>
      <c r="I1284" s="455"/>
      <c r="J1284" s="455"/>
      <c r="K1284" s="455"/>
      <c r="L1284" s="455"/>
      <c r="M1284" s="455"/>
      <c r="N1284" s="455"/>
      <c r="Q1284" s="345">
        <f t="shared" si="21"/>
        <v>0</v>
      </c>
    </row>
    <row r="1285" spans="1:17" hidden="1" x14ac:dyDescent="0.25">
      <c r="A1285" s="458"/>
      <c r="B1285" s="435"/>
      <c r="C1285" s="436"/>
      <c r="D1285" s="435"/>
      <c r="E1285" s="435"/>
      <c r="F1285" s="453"/>
      <c r="G1285" s="453"/>
      <c r="H1285" s="541"/>
      <c r="I1285" s="455"/>
      <c r="J1285" s="455"/>
      <c r="K1285" s="455"/>
      <c r="L1285" s="455"/>
      <c r="M1285" s="455"/>
      <c r="N1285" s="455"/>
      <c r="Q1285" s="345">
        <f t="shared" si="21"/>
        <v>0</v>
      </c>
    </row>
    <row r="1286" spans="1:17" hidden="1" x14ac:dyDescent="0.25">
      <c r="A1286" s="458"/>
      <c r="B1286" s="435"/>
      <c r="C1286" s="436"/>
      <c r="D1286" s="435"/>
      <c r="E1286" s="435"/>
      <c r="F1286" s="453"/>
      <c r="G1286" s="453"/>
      <c r="H1286" s="541"/>
      <c r="I1286" s="455"/>
      <c r="J1286" s="455"/>
      <c r="K1286" s="455"/>
      <c r="L1286" s="455"/>
      <c r="M1286" s="455"/>
      <c r="N1286" s="455"/>
      <c r="Q1286" s="345">
        <f t="shared" si="21"/>
        <v>0</v>
      </c>
    </row>
    <row r="1287" spans="1:17" hidden="1" x14ac:dyDescent="0.25">
      <c r="A1287" s="458"/>
      <c r="B1287" s="435"/>
      <c r="C1287" s="436"/>
      <c r="D1287" s="435"/>
      <c r="E1287" s="435"/>
      <c r="F1287" s="453"/>
      <c r="G1287" s="453"/>
      <c r="H1287" s="541"/>
      <c r="I1287" s="455"/>
      <c r="J1287" s="455"/>
      <c r="K1287" s="455"/>
      <c r="L1287" s="455"/>
      <c r="M1287" s="455"/>
      <c r="N1287" s="455"/>
      <c r="Q1287" s="345">
        <f t="shared" ref="Q1287:Q1350" si="22">IFERROR(IF(SUM(F1287:N1287)&gt;E1287,"Превышение",E1287-SUM(F1287:N1287)),"-")</f>
        <v>0</v>
      </c>
    </row>
    <row r="1288" spans="1:17" hidden="1" x14ac:dyDescent="0.25">
      <c r="A1288" s="458"/>
      <c r="B1288" s="435"/>
      <c r="C1288" s="436"/>
      <c r="D1288" s="435"/>
      <c r="E1288" s="435"/>
      <c r="F1288" s="453"/>
      <c r="G1288" s="453"/>
      <c r="H1288" s="541"/>
      <c r="I1288" s="455"/>
      <c r="J1288" s="455"/>
      <c r="K1288" s="455"/>
      <c r="L1288" s="455"/>
      <c r="M1288" s="455"/>
      <c r="N1288" s="455"/>
      <c r="Q1288" s="345">
        <f t="shared" si="22"/>
        <v>0</v>
      </c>
    </row>
    <row r="1289" spans="1:17" hidden="1" x14ac:dyDescent="0.25">
      <c r="A1289" s="458"/>
      <c r="B1289" s="435"/>
      <c r="C1289" s="436"/>
      <c r="D1289" s="435"/>
      <c r="E1289" s="435"/>
      <c r="F1289" s="453"/>
      <c r="G1289" s="453"/>
      <c r="H1289" s="541"/>
      <c r="I1289" s="455"/>
      <c r="J1289" s="455"/>
      <c r="K1289" s="455"/>
      <c r="L1289" s="455"/>
      <c r="M1289" s="455"/>
      <c r="N1289" s="455"/>
      <c r="Q1289" s="345">
        <f t="shared" si="22"/>
        <v>0</v>
      </c>
    </row>
    <row r="1290" spans="1:17" hidden="1" x14ac:dyDescent="0.25">
      <c r="A1290" s="458"/>
      <c r="B1290" s="435"/>
      <c r="C1290" s="436"/>
      <c r="D1290" s="435"/>
      <c r="E1290" s="435"/>
      <c r="F1290" s="453"/>
      <c r="G1290" s="453"/>
      <c r="H1290" s="541"/>
      <c r="I1290" s="455"/>
      <c r="J1290" s="455"/>
      <c r="K1290" s="455"/>
      <c r="L1290" s="455"/>
      <c r="M1290" s="455"/>
      <c r="N1290" s="455"/>
      <c r="Q1290" s="345">
        <f t="shared" si="22"/>
        <v>0</v>
      </c>
    </row>
    <row r="1291" spans="1:17" hidden="1" x14ac:dyDescent="0.25">
      <c r="A1291" s="458"/>
      <c r="B1291" s="435"/>
      <c r="C1291" s="436"/>
      <c r="D1291" s="435"/>
      <c r="E1291" s="435"/>
      <c r="F1291" s="453"/>
      <c r="G1291" s="453"/>
      <c r="H1291" s="541"/>
      <c r="I1291" s="455"/>
      <c r="J1291" s="455"/>
      <c r="K1291" s="455"/>
      <c r="L1291" s="455"/>
      <c r="M1291" s="455"/>
      <c r="N1291" s="455"/>
      <c r="Q1291" s="345">
        <f t="shared" si="22"/>
        <v>0</v>
      </c>
    </row>
    <row r="1292" spans="1:17" hidden="1" x14ac:dyDescent="0.25">
      <c r="A1292" s="458"/>
      <c r="B1292" s="435"/>
      <c r="C1292" s="436"/>
      <c r="D1292" s="435"/>
      <c r="E1292" s="435"/>
      <c r="F1292" s="453"/>
      <c r="G1292" s="453"/>
      <c r="H1292" s="541"/>
      <c r="I1292" s="455"/>
      <c r="J1292" s="455"/>
      <c r="K1292" s="455"/>
      <c r="L1292" s="455"/>
      <c r="M1292" s="455"/>
      <c r="N1292" s="455"/>
      <c r="Q1292" s="345">
        <f t="shared" si="22"/>
        <v>0</v>
      </c>
    </row>
    <row r="1293" spans="1:17" hidden="1" x14ac:dyDescent="0.25">
      <c r="A1293" s="458"/>
      <c r="B1293" s="435"/>
      <c r="C1293" s="436"/>
      <c r="D1293" s="435"/>
      <c r="E1293" s="435"/>
      <c r="F1293" s="453"/>
      <c r="G1293" s="453"/>
      <c r="H1293" s="541"/>
      <c r="I1293" s="455"/>
      <c r="J1293" s="455"/>
      <c r="K1293" s="455"/>
      <c r="L1293" s="455"/>
      <c r="M1293" s="455"/>
      <c r="N1293" s="455"/>
      <c r="Q1293" s="345">
        <f t="shared" si="22"/>
        <v>0</v>
      </c>
    </row>
    <row r="1294" spans="1:17" hidden="1" x14ac:dyDescent="0.25">
      <c r="A1294" s="458"/>
      <c r="B1294" s="435"/>
      <c r="C1294" s="436"/>
      <c r="D1294" s="435"/>
      <c r="E1294" s="435"/>
      <c r="F1294" s="453"/>
      <c r="G1294" s="453"/>
      <c r="H1294" s="541"/>
      <c r="I1294" s="455"/>
      <c r="J1294" s="455"/>
      <c r="K1294" s="455"/>
      <c r="L1294" s="455"/>
      <c r="M1294" s="455"/>
      <c r="N1294" s="455"/>
      <c r="Q1294" s="345">
        <f t="shared" si="22"/>
        <v>0</v>
      </c>
    </row>
    <row r="1295" spans="1:17" hidden="1" x14ac:dyDescent="0.25">
      <c r="A1295" s="458"/>
      <c r="B1295" s="435"/>
      <c r="C1295" s="436"/>
      <c r="D1295" s="435"/>
      <c r="E1295" s="435"/>
      <c r="F1295" s="453"/>
      <c r="G1295" s="453"/>
      <c r="H1295" s="541"/>
      <c r="I1295" s="455"/>
      <c r="J1295" s="455"/>
      <c r="K1295" s="455"/>
      <c r="L1295" s="455"/>
      <c r="M1295" s="455"/>
      <c r="N1295" s="455"/>
      <c r="Q1295" s="345">
        <f t="shared" si="22"/>
        <v>0</v>
      </c>
    </row>
    <row r="1296" spans="1:17" hidden="1" x14ac:dyDescent="0.25">
      <c r="A1296" s="458"/>
      <c r="B1296" s="435"/>
      <c r="C1296" s="436"/>
      <c r="D1296" s="435"/>
      <c r="E1296" s="435"/>
      <c r="F1296" s="453"/>
      <c r="G1296" s="453"/>
      <c r="H1296" s="541"/>
      <c r="I1296" s="455"/>
      <c r="J1296" s="455"/>
      <c r="K1296" s="455"/>
      <c r="L1296" s="455"/>
      <c r="M1296" s="455"/>
      <c r="N1296" s="455"/>
      <c r="Q1296" s="345">
        <f t="shared" si="22"/>
        <v>0</v>
      </c>
    </row>
    <row r="1297" spans="1:17" hidden="1" x14ac:dyDescent="0.25">
      <c r="A1297" s="458"/>
      <c r="B1297" s="435"/>
      <c r="C1297" s="436"/>
      <c r="D1297" s="435"/>
      <c r="E1297" s="435"/>
      <c r="F1297" s="453"/>
      <c r="G1297" s="453"/>
      <c r="H1297" s="541"/>
      <c r="I1297" s="455"/>
      <c r="J1297" s="455"/>
      <c r="K1297" s="455"/>
      <c r="L1297" s="455"/>
      <c r="M1297" s="455"/>
      <c r="N1297" s="455"/>
      <c r="Q1297" s="345">
        <f t="shared" si="22"/>
        <v>0</v>
      </c>
    </row>
    <row r="1298" spans="1:17" hidden="1" x14ac:dyDescent="0.25">
      <c r="A1298" s="458"/>
      <c r="B1298" s="435"/>
      <c r="C1298" s="436"/>
      <c r="D1298" s="435"/>
      <c r="E1298" s="435"/>
      <c r="F1298" s="453"/>
      <c r="G1298" s="453"/>
      <c r="H1298" s="541"/>
      <c r="I1298" s="455"/>
      <c r="J1298" s="455"/>
      <c r="K1298" s="455"/>
      <c r="L1298" s="455"/>
      <c r="M1298" s="455"/>
      <c r="N1298" s="455"/>
      <c r="Q1298" s="345">
        <f t="shared" si="22"/>
        <v>0</v>
      </c>
    </row>
    <row r="1299" spans="1:17" hidden="1" x14ac:dyDescent="0.25">
      <c r="A1299" s="458"/>
      <c r="B1299" s="435"/>
      <c r="C1299" s="436"/>
      <c r="D1299" s="435"/>
      <c r="E1299" s="435"/>
      <c r="F1299" s="453"/>
      <c r="G1299" s="453"/>
      <c r="H1299" s="541"/>
      <c r="I1299" s="455"/>
      <c r="J1299" s="455"/>
      <c r="K1299" s="455"/>
      <c r="L1299" s="455"/>
      <c r="M1299" s="455"/>
      <c r="N1299" s="455"/>
      <c r="Q1299" s="345">
        <f t="shared" si="22"/>
        <v>0</v>
      </c>
    </row>
    <row r="1300" spans="1:17" hidden="1" x14ac:dyDescent="0.25">
      <c r="A1300" s="458"/>
      <c r="B1300" s="435"/>
      <c r="C1300" s="436"/>
      <c r="D1300" s="435"/>
      <c r="E1300" s="435"/>
      <c r="F1300" s="453"/>
      <c r="G1300" s="453"/>
      <c r="H1300" s="541"/>
      <c r="I1300" s="455"/>
      <c r="J1300" s="455"/>
      <c r="K1300" s="455"/>
      <c r="L1300" s="455"/>
      <c r="M1300" s="455"/>
      <c r="N1300" s="455"/>
      <c r="Q1300" s="345">
        <f t="shared" si="22"/>
        <v>0</v>
      </c>
    </row>
    <row r="1301" spans="1:17" hidden="1" x14ac:dyDescent="0.25">
      <c r="A1301" s="458"/>
      <c r="B1301" s="435"/>
      <c r="C1301" s="436"/>
      <c r="D1301" s="435"/>
      <c r="E1301" s="435"/>
      <c r="F1301" s="453"/>
      <c r="G1301" s="453"/>
      <c r="H1301" s="541"/>
      <c r="I1301" s="455"/>
      <c r="J1301" s="455"/>
      <c r="K1301" s="455"/>
      <c r="L1301" s="455"/>
      <c r="M1301" s="455"/>
      <c r="N1301" s="455"/>
      <c r="Q1301" s="345">
        <f t="shared" si="22"/>
        <v>0</v>
      </c>
    </row>
    <row r="1302" spans="1:17" hidden="1" x14ac:dyDescent="0.25">
      <c r="A1302" s="458"/>
      <c r="B1302" s="435"/>
      <c r="C1302" s="436"/>
      <c r="D1302" s="435"/>
      <c r="E1302" s="435"/>
      <c r="F1302" s="453"/>
      <c r="G1302" s="453"/>
      <c r="H1302" s="541"/>
      <c r="I1302" s="455"/>
      <c r="J1302" s="455"/>
      <c r="K1302" s="455"/>
      <c r="L1302" s="455"/>
      <c r="M1302" s="455"/>
      <c r="N1302" s="455"/>
      <c r="Q1302" s="345">
        <f t="shared" si="22"/>
        <v>0</v>
      </c>
    </row>
    <row r="1303" spans="1:17" hidden="1" x14ac:dyDescent="0.25">
      <c r="A1303" s="458"/>
      <c r="B1303" s="435"/>
      <c r="C1303" s="436"/>
      <c r="D1303" s="435"/>
      <c r="E1303" s="435"/>
      <c r="F1303" s="453"/>
      <c r="G1303" s="453"/>
      <c r="H1303" s="541"/>
      <c r="I1303" s="455"/>
      <c r="J1303" s="455"/>
      <c r="K1303" s="455"/>
      <c r="L1303" s="455"/>
      <c r="M1303" s="455"/>
      <c r="N1303" s="455"/>
      <c r="Q1303" s="345">
        <f t="shared" si="22"/>
        <v>0</v>
      </c>
    </row>
    <row r="1304" spans="1:17" hidden="1" x14ac:dyDescent="0.25">
      <c r="A1304" s="458"/>
      <c r="B1304" s="435"/>
      <c r="C1304" s="436"/>
      <c r="D1304" s="435"/>
      <c r="E1304" s="435"/>
      <c r="F1304" s="453"/>
      <c r="G1304" s="453"/>
      <c r="H1304" s="541"/>
      <c r="I1304" s="455"/>
      <c r="J1304" s="455"/>
      <c r="K1304" s="455"/>
      <c r="L1304" s="455"/>
      <c r="M1304" s="455"/>
      <c r="N1304" s="455"/>
      <c r="Q1304" s="345">
        <f t="shared" si="22"/>
        <v>0</v>
      </c>
    </row>
    <row r="1305" spans="1:17" hidden="1" x14ac:dyDescent="0.25">
      <c r="A1305" s="458"/>
      <c r="B1305" s="435"/>
      <c r="C1305" s="436"/>
      <c r="D1305" s="435"/>
      <c r="E1305" s="435"/>
      <c r="F1305" s="453"/>
      <c r="G1305" s="453"/>
      <c r="H1305" s="541"/>
      <c r="I1305" s="455"/>
      <c r="J1305" s="455"/>
      <c r="K1305" s="455"/>
      <c r="L1305" s="455"/>
      <c r="M1305" s="455"/>
      <c r="N1305" s="455"/>
      <c r="Q1305" s="345">
        <f t="shared" si="22"/>
        <v>0</v>
      </c>
    </row>
    <row r="1306" spans="1:17" hidden="1" x14ac:dyDescent="0.25">
      <c r="A1306" s="458"/>
      <c r="B1306" s="435"/>
      <c r="C1306" s="436"/>
      <c r="D1306" s="435"/>
      <c r="E1306" s="435"/>
      <c r="F1306" s="453"/>
      <c r="G1306" s="453"/>
      <c r="H1306" s="541"/>
      <c r="I1306" s="455"/>
      <c r="J1306" s="455"/>
      <c r="K1306" s="455"/>
      <c r="L1306" s="455"/>
      <c r="M1306" s="455"/>
      <c r="N1306" s="455"/>
      <c r="Q1306" s="345">
        <f t="shared" si="22"/>
        <v>0</v>
      </c>
    </row>
    <row r="1307" spans="1:17" hidden="1" x14ac:dyDescent="0.25">
      <c r="A1307" s="458"/>
      <c r="B1307" s="435"/>
      <c r="C1307" s="436"/>
      <c r="D1307" s="435"/>
      <c r="E1307" s="435"/>
      <c r="F1307" s="453"/>
      <c r="G1307" s="453"/>
      <c r="H1307" s="541"/>
      <c r="I1307" s="455"/>
      <c r="J1307" s="455"/>
      <c r="K1307" s="455"/>
      <c r="L1307" s="455"/>
      <c r="M1307" s="455"/>
      <c r="N1307" s="455"/>
      <c r="Q1307" s="345">
        <f t="shared" si="22"/>
        <v>0</v>
      </c>
    </row>
    <row r="1308" spans="1:17" hidden="1" x14ac:dyDescent="0.25">
      <c r="A1308" s="458"/>
      <c r="B1308" s="435"/>
      <c r="C1308" s="436"/>
      <c r="D1308" s="435"/>
      <c r="E1308" s="435"/>
      <c r="F1308" s="453"/>
      <c r="G1308" s="453"/>
      <c r="H1308" s="541"/>
      <c r="I1308" s="455"/>
      <c r="J1308" s="455"/>
      <c r="K1308" s="455"/>
      <c r="L1308" s="455"/>
      <c r="M1308" s="455"/>
      <c r="N1308" s="455"/>
      <c r="Q1308" s="345">
        <f t="shared" si="22"/>
        <v>0</v>
      </c>
    </row>
    <row r="1309" spans="1:17" hidden="1" x14ac:dyDescent="0.25">
      <c r="A1309" s="458"/>
      <c r="B1309" s="435"/>
      <c r="C1309" s="436"/>
      <c r="D1309" s="435"/>
      <c r="E1309" s="435"/>
      <c r="F1309" s="453"/>
      <c r="G1309" s="453"/>
      <c r="H1309" s="541"/>
      <c r="I1309" s="455"/>
      <c r="J1309" s="455"/>
      <c r="K1309" s="455"/>
      <c r="L1309" s="455"/>
      <c r="M1309" s="455"/>
      <c r="N1309" s="455"/>
      <c r="Q1309" s="345">
        <f t="shared" si="22"/>
        <v>0</v>
      </c>
    </row>
    <row r="1310" spans="1:17" hidden="1" x14ac:dyDescent="0.25">
      <c r="A1310" s="458"/>
      <c r="B1310" s="435"/>
      <c r="C1310" s="436"/>
      <c r="D1310" s="435"/>
      <c r="E1310" s="435"/>
      <c r="F1310" s="453"/>
      <c r="G1310" s="453"/>
      <c r="H1310" s="541"/>
      <c r="I1310" s="455"/>
      <c r="J1310" s="455"/>
      <c r="K1310" s="455"/>
      <c r="L1310" s="455"/>
      <c r="M1310" s="455"/>
      <c r="N1310" s="455"/>
      <c r="Q1310" s="345">
        <f t="shared" si="22"/>
        <v>0</v>
      </c>
    </row>
    <row r="1311" spans="1:17" hidden="1" x14ac:dyDescent="0.25">
      <c r="A1311" s="458"/>
      <c r="B1311" s="435"/>
      <c r="C1311" s="436"/>
      <c r="D1311" s="435"/>
      <c r="E1311" s="435"/>
      <c r="F1311" s="453"/>
      <c r="G1311" s="453"/>
      <c r="H1311" s="541"/>
      <c r="I1311" s="455"/>
      <c r="J1311" s="455"/>
      <c r="K1311" s="455"/>
      <c r="L1311" s="455"/>
      <c r="M1311" s="455"/>
      <c r="N1311" s="455"/>
      <c r="Q1311" s="345">
        <f t="shared" si="22"/>
        <v>0</v>
      </c>
    </row>
    <row r="1312" spans="1:17" hidden="1" x14ac:dyDescent="0.25">
      <c r="A1312" s="458"/>
      <c r="B1312" s="435"/>
      <c r="C1312" s="436"/>
      <c r="D1312" s="435"/>
      <c r="E1312" s="435"/>
      <c r="F1312" s="453"/>
      <c r="G1312" s="453"/>
      <c r="H1312" s="541"/>
      <c r="I1312" s="455"/>
      <c r="J1312" s="455"/>
      <c r="K1312" s="455"/>
      <c r="L1312" s="455"/>
      <c r="M1312" s="455"/>
      <c r="N1312" s="455"/>
      <c r="Q1312" s="345">
        <f t="shared" si="22"/>
        <v>0</v>
      </c>
    </row>
    <row r="1313" spans="1:17" hidden="1" x14ac:dyDescent="0.25">
      <c r="A1313" s="458"/>
      <c r="B1313" s="435"/>
      <c r="C1313" s="436"/>
      <c r="D1313" s="435"/>
      <c r="E1313" s="435"/>
      <c r="F1313" s="453"/>
      <c r="G1313" s="453"/>
      <c r="H1313" s="541"/>
      <c r="I1313" s="455"/>
      <c r="J1313" s="455"/>
      <c r="K1313" s="455"/>
      <c r="L1313" s="455"/>
      <c r="M1313" s="455"/>
      <c r="N1313" s="455"/>
      <c r="Q1313" s="345">
        <f t="shared" si="22"/>
        <v>0</v>
      </c>
    </row>
    <row r="1314" spans="1:17" hidden="1" x14ac:dyDescent="0.25">
      <c r="A1314" s="458"/>
      <c r="B1314" s="435"/>
      <c r="C1314" s="436"/>
      <c r="D1314" s="435"/>
      <c r="E1314" s="435"/>
      <c r="F1314" s="453"/>
      <c r="G1314" s="453"/>
      <c r="H1314" s="541"/>
      <c r="I1314" s="455"/>
      <c r="J1314" s="455"/>
      <c r="K1314" s="455"/>
      <c r="L1314" s="455"/>
      <c r="M1314" s="455"/>
      <c r="N1314" s="455"/>
      <c r="Q1314" s="345">
        <f t="shared" si="22"/>
        <v>0</v>
      </c>
    </row>
    <row r="1315" spans="1:17" hidden="1" x14ac:dyDescent="0.25">
      <c r="A1315" s="458"/>
      <c r="B1315" s="435"/>
      <c r="C1315" s="436"/>
      <c r="D1315" s="435"/>
      <c r="E1315" s="435"/>
      <c r="F1315" s="453"/>
      <c r="G1315" s="453"/>
      <c r="H1315" s="541"/>
      <c r="I1315" s="455"/>
      <c r="J1315" s="455"/>
      <c r="K1315" s="455"/>
      <c r="L1315" s="455"/>
      <c r="M1315" s="455"/>
      <c r="N1315" s="455"/>
      <c r="Q1315" s="345">
        <f t="shared" si="22"/>
        <v>0</v>
      </c>
    </row>
    <row r="1316" spans="1:17" hidden="1" x14ac:dyDescent="0.25">
      <c r="A1316" s="458"/>
      <c r="B1316" s="435"/>
      <c r="C1316" s="436"/>
      <c r="D1316" s="435"/>
      <c r="E1316" s="435"/>
      <c r="F1316" s="453"/>
      <c r="G1316" s="453"/>
      <c r="H1316" s="541"/>
      <c r="I1316" s="455"/>
      <c r="J1316" s="455"/>
      <c r="K1316" s="455"/>
      <c r="L1316" s="455"/>
      <c r="M1316" s="455"/>
      <c r="N1316" s="455"/>
      <c r="Q1316" s="345">
        <f t="shared" si="22"/>
        <v>0</v>
      </c>
    </row>
    <row r="1317" spans="1:17" hidden="1" x14ac:dyDescent="0.25">
      <c r="A1317" s="458"/>
      <c r="B1317" s="435"/>
      <c r="C1317" s="436"/>
      <c r="D1317" s="435"/>
      <c r="E1317" s="435"/>
      <c r="F1317" s="453"/>
      <c r="G1317" s="453"/>
      <c r="H1317" s="541"/>
      <c r="I1317" s="455"/>
      <c r="J1317" s="455"/>
      <c r="K1317" s="455"/>
      <c r="L1317" s="455"/>
      <c r="M1317" s="455"/>
      <c r="N1317" s="455"/>
      <c r="Q1317" s="345">
        <f t="shared" si="22"/>
        <v>0</v>
      </c>
    </row>
    <row r="1318" spans="1:17" hidden="1" x14ac:dyDescent="0.25">
      <c r="A1318" s="458"/>
      <c r="B1318" s="435"/>
      <c r="C1318" s="436"/>
      <c r="D1318" s="435"/>
      <c r="E1318" s="435"/>
      <c r="F1318" s="453"/>
      <c r="G1318" s="453"/>
      <c r="H1318" s="541"/>
      <c r="I1318" s="455"/>
      <c r="J1318" s="455"/>
      <c r="K1318" s="455"/>
      <c r="L1318" s="455"/>
      <c r="M1318" s="455"/>
      <c r="N1318" s="455"/>
      <c r="Q1318" s="345">
        <f t="shared" si="22"/>
        <v>0</v>
      </c>
    </row>
    <row r="1319" spans="1:17" hidden="1" x14ac:dyDescent="0.25">
      <c r="A1319" s="458"/>
      <c r="B1319" s="435"/>
      <c r="C1319" s="436"/>
      <c r="D1319" s="435"/>
      <c r="E1319" s="435"/>
      <c r="F1319" s="453"/>
      <c r="G1319" s="453"/>
      <c r="H1319" s="541"/>
      <c r="I1319" s="455"/>
      <c r="J1319" s="455"/>
      <c r="K1319" s="455"/>
      <c r="L1319" s="455"/>
      <c r="M1319" s="455"/>
      <c r="N1319" s="455"/>
      <c r="Q1319" s="345">
        <f t="shared" si="22"/>
        <v>0</v>
      </c>
    </row>
    <row r="1320" spans="1:17" hidden="1" x14ac:dyDescent="0.25">
      <c r="A1320" s="458"/>
      <c r="B1320" s="435"/>
      <c r="C1320" s="436"/>
      <c r="D1320" s="435"/>
      <c r="E1320" s="435"/>
      <c r="F1320" s="453"/>
      <c r="G1320" s="453"/>
      <c r="H1320" s="541"/>
      <c r="I1320" s="455"/>
      <c r="J1320" s="455"/>
      <c r="K1320" s="455"/>
      <c r="L1320" s="455"/>
      <c r="M1320" s="455"/>
      <c r="N1320" s="455"/>
      <c r="Q1320" s="345">
        <f t="shared" si="22"/>
        <v>0</v>
      </c>
    </row>
    <row r="1321" spans="1:17" hidden="1" x14ac:dyDescent="0.25">
      <c r="A1321" s="458"/>
      <c r="B1321" s="435"/>
      <c r="C1321" s="436"/>
      <c r="D1321" s="435"/>
      <c r="E1321" s="435"/>
      <c r="F1321" s="453"/>
      <c r="G1321" s="453"/>
      <c r="H1321" s="541"/>
      <c r="I1321" s="455"/>
      <c r="J1321" s="455"/>
      <c r="K1321" s="455"/>
      <c r="L1321" s="455"/>
      <c r="M1321" s="455"/>
      <c r="N1321" s="455"/>
      <c r="Q1321" s="345">
        <f t="shared" si="22"/>
        <v>0</v>
      </c>
    </row>
    <row r="1322" spans="1:17" hidden="1" x14ac:dyDescent="0.25">
      <c r="A1322" s="458"/>
      <c r="B1322" s="435"/>
      <c r="C1322" s="436"/>
      <c r="D1322" s="435"/>
      <c r="E1322" s="435"/>
      <c r="F1322" s="453"/>
      <c r="G1322" s="453"/>
      <c r="H1322" s="541"/>
      <c r="I1322" s="455"/>
      <c r="J1322" s="455"/>
      <c r="K1322" s="455"/>
      <c r="L1322" s="455"/>
      <c r="M1322" s="455"/>
      <c r="N1322" s="455"/>
      <c r="Q1322" s="345">
        <f t="shared" si="22"/>
        <v>0</v>
      </c>
    </row>
    <row r="1323" spans="1:17" hidden="1" x14ac:dyDescent="0.25">
      <c r="A1323" s="458"/>
      <c r="B1323" s="435"/>
      <c r="C1323" s="436"/>
      <c r="D1323" s="435"/>
      <c r="E1323" s="435"/>
      <c r="F1323" s="453"/>
      <c r="G1323" s="453"/>
      <c r="H1323" s="541"/>
      <c r="I1323" s="455"/>
      <c r="J1323" s="455"/>
      <c r="K1323" s="455"/>
      <c r="L1323" s="455"/>
      <c r="M1323" s="455"/>
      <c r="N1323" s="455"/>
      <c r="Q1323" s="345">
        <f t="shared" si="22"/>
        <v>0</v>
      </c>
    </row>
    <row r="1324" spans="1:17" hidden="1" x14ac:dyDescent="0.25">
      <c r="A1324" s="458"/>
      <c r="B1324" s="435"/>
      <c r="C1324" s="436"/>
      <c r="D1324" s="435"/>
      <c r="E1324" s="435"/>
      <c r="F1324" s="453"/>
      <c r="G1324" s="453"/>
      <c r="H1324" s="541"/>
      <c r="I1324" s="455"/>
      <c r="J1324" s="455"/>
      <c r="K1324" s="455"/>
      <c r="L1324" s="455"/>
      <c r="M1324" s="455"/>
      <c r="N1324" s="455"/>
      <c r="Q1324" s="345">
        <f t="shared" si="22"/>
        <v>0</v>
      </c>
    </row>
    <row r="1325" spans="1:17" hidden="1" x14ac:dyDescent="0.25">
      <c r="A1325" s="458"/>
      <c r="B1325" s="435"/>
      <c r="C1325" s="436"/>
      <c r="D1325" s="435"/>
      <c r="E1325" s="435"/>
      <c r="F1325" s="453"/>
      <c r="G1325" s="453"/>
      <c r="H1325" s="541"/>
      <c r="I1325" s="455"/>
      <c r="J1325" s="455"/>
      <c r="K1325" s="455"/>
      <c r="L1325" s="455"/>
      <c r="M1325" s="455"/>
      <c r="N1325" s="455"/>
      <c r="Q1325" s="345">
        <f t="shared" si="22"/>
        <v>0</v>
      </c>
    </row>
    <row r="1326" spans="1:17" hidden="1" x14ac:dyDescent="0.25">
      <c r="A1326" s="458"/>
      <c r="B1326" s="435"/>
      <c r="C1326" s="436"/>
      <c r="D1326" s="435"/>
      <c r="E1326" s="435"/>
      <c r="F1326" s="453"/>
      <c r="G1326" s="453"/>
      <c r="H1326" s="541"/>
      <c r="I1326" s="455"/>
      <c r="J1326" s="455"/>
      <c r="K1326" s="455"/>
      <c r="L1326" s="455"/>
      <c r="M1326" s="455"/>
      <c r="N1326" s="455"/>
      <c r="Q1326" s="345">
        <f t="shared" si="22"/>
        <v>0</v>
      </c>
    </row>
    <row r="1327" spans="1:17" hidden="1" x14ac:dyDescent="0.25">
      <c r="A1327" s="458"/>
      <c r="B1327" s="435"/>
      <c r="C1327" s="436"/>
      <c r="D1327" s="435"/>
      <c r="E1327" s="435"/>
      <c r="F1327" s="453"/>
      <c r="G1327" s="453"/>
      <c r="H1327" s="541"/>
      <c r="I1327" s="455"/>
      <c r="J1327" s="455"/>
      <c r="K1327" s="455"/>
      <c r="L1327" s="455"/>
      <c r="M1327" s="455"/>
      <c r="N1327" s="455"/>
      <c r="Q1327" s="345">
        <f t="shared" si="22"/>
        <v>0</v>
      </c>
    </row>
    <row r="1328" spans="1:17" hidden="1" x14ac:dyDescent="0.25">
      <c r="A1328" s="458"/>
      <c r="B1328" s="435"/>
      <c r="C1328" s="436"/>
      <c r="D1328" s="435"/>
      <c r="E1328" s="435"/>
      <c r="F1328" s="453"/>
      <c r="G1328" s="453"/>
      <c r="H1328" s="541"/>
      <c r="I1328" s="455"/>
      <c r="J1328" s="455"/>
      <c r="K1328" s="455"/>
      <c r="L1328" s="455"/>
      <c r="M1328" s="455"/>
      <c r="N1328" s="455"/>
      <c r="Q1328" s="345">
        <f t="shared" si="22"/>
        <v>0</v>
      </c>
    </row>
    <row r="1329" spans="1:17" hidden="1" x14ac:dyDescent="0.25">
      <c r="A1329" s="458"/>
      <c r="B1329" s="435"/>
      <c r="C1329" s="436"/>
      <c r="D1329" s="435"/>
      <c r="E1329" s="435"/>
      <c r="F1329" s="453"/>
      <c r="G1329" s="453"/>
      <c r="H1329" s="541"/>
      <c r="I1329" s="455"/>
      <c r="J1329" s="455"/>
      <c r="K1329" s="455"/>
      <c r="L1329" s="455"/>
      <c r="M1329" s="455"/>
      <c r="N1329" s="455"/>
      <c r="Q1329" s="345">
        <f t="shared" si="22"/>
        <v>0</v>
      </c>
    </row>
    <row r="1330" spans="1:17" hidden="1" x14ac:dyDescent="0.25">
      <c r="A1330" s="458"/>
      <c r="B1330" s="435"/>
      <c r="C1330" s="436"/>
      <c r="D1330" s="435"/>
      <c r="E1330" s="435"/>
      <c r="F1330" s="453"/>
      <c r="G1330" s="453"/>
      <c r="H1330" s="541"/>
      <c r="I1330" s="455"/>
      <c r="J1330" s="455"/>
      <c r="K1330" s="455"/>
      <c r="L1330" s="455"/>
      <c r="M1330" s="455"/>
      <c r="N1330" s="455"/>
      <c r="Q1330" s="345">
        <f t="shared" si="22"/>
        <v>0</v>
      </c>
    </row>
    <row r="1331" spans="1:17" hidden="1" x14ac:dyDescent="0.25">
      <c r="A1331" s="458"/>
      <c r="B1331" s="435"/>
      <c r="C1331" s="436"/>
      <c r="D1331" s="435"/>
      <c r="E1331" s="435"/>
      <c r="F1331" s="453"/>
      <c r="G1331" s="453"/>
      <c r="H1331" s="541"/>
      <c r="I1331" s="455"/>
      <c r="J1331" s="455"/>
      <c r="K1331" s="455"/>
      <c r="L1331" s="455"/>
      <c r="M1331" s="455"/>
      <c r="N1331" s="455"/>
      <c r="Q1331" s="345">
        <f t="shared" si="22"/>
        <v>0</v>
      </c>
    </row>
    <row r="1332" spans="1:17" hidden="1" x14ac:dyDescent="0.25">
      <c r="A1332" s="458"/>
      <c r="B1332" s="435"/>
      <c r="C1332" s="436"/>
      <c r="D1332" s="435"/>
      <c r="E1332" s="435"/>
      <c r="F1332" s="453"/>
      <c r="G1332" s="453"/>
      <c r="H1332" s="541"/>
      <c r="I1332" s="455"/>
      <c r="J1332" s="455"/>
      <c r="K1332" s="455"/>
      <c r="L1332" s="455"/>
      <c r="M1332" s="455"/>
      <c r="N1332" s="455"/>
      <c r="Q1332" s="345">
        <f t="shared" si="22"/>
        <v>0</v>
      </c>
    </row>
    <row r="1333" spans="1:17" hidden="1" x14ac:dyDescent="0.25">
      <c r="A1333" s="458"/>
      <c r="B1333" s="435"/>
      <c r="C1333" s="436"/>
      <c r="D1333" s="435"/>
      <c r="E1333" s="435"/>
      <c r="F1333" s="453"/>
      <c r="G1333" s="453"/>
      <c r="H1333" s="541"/>
      <c r="I1333" s="455"/>
      <c r="J1333" s="455"/>
      <c r="K1333" s="455"/>
      <c r="L1333" s="455"/>
      <c r="M1333" s="455"/>
      <c r="N1333" s="455"/>
      <c r="Q1333" s="345">
        <f t="shared" si="22"/>
        <v>0</v>
      </c>
    </row>
    <row r="1334" spans="1:17" hidden="1" x14ac:dyDescent="0.25">
      <c r="A1334" s="458"/>
      <c r="B1334" s="435"/>
      <c r="C1334" s="436"/>
      <c r="D1334" s="435"/>
      <c r="E1334" s="435"/>
      <c r="F1334" s="453"/>
      <c r="G1334" s="453"/>
      <c r="H1334" s="541"/>
      <c r="I1334" s="455"/>
      <c r="J1334" s="455"/>
      <c r="K1334" s="455"/>
      <c r="L1334" s="455"/>
      <c r="M1334" s="455"/>
      <c r="N1334" s="455"/>
      <c r="Q1334" s="345">
        <f t="shared" si="22"/>
        <v>0</v>
      </c>
    </row>
    <row r="1335" spans="1:17" hidden="1" x14ac:dyDescent="0.25">
      <c r="A1335" s="458"/>
      <c r="B1335" s="435"/>
      <c r="C1335" s="436"/>
      <c r="D1335" s="435"/>
      <c r="E1335" s="435"/>
      <c r="F1335" s="453"/>
      <c r="G1335" s="453"/>
      <c r="H1335" s="541"/>
      <c r="I1335" s="455"/>
      <c r="J1335" s="455"/>
      <c r="K1335" s="455"/>
      <c r="L1335" s="455"/>
      <c r="M1335" s="455"/>
      <c r="N1335" s="455"/>
      <c r="Q1335" s="345">
        <f t="shared" si="22"/>
        <v>0</v>
      </c>
    </row>
    <row r="1336" spans="1:17" hidden="1" x14ac:dyDescent="0.25">
      <c r="A1336" s="458"/>
      <c r="B1336" s="435"/>
      <c r="C1336" s="436"/>
      <c r="D1336" s="435"/>
      <c r="E1336" s="435"/>
      <c r="F1336" s="453"/>
      <c r="G1336" s="453"/>
      <c r="H1336" s="541"/>
      <c r="I1336" s="455"/>
      <c r="J1336" s="455"/>
      <c r="K1336" s="455"/>
      <c r="L1336" s="455"/>
      <c r="M1336" s="455"/>
      <c r="N1336" s="455"/>
      <c r="Q1336" s="345">
        <f t="shared" si="22"/>
        <v>0</v>
      </c>
    </row>
    <row r="1337" spans="1:17" hidden="1" x14ac:dyDescent="0.25">
      <c r="A1337" s="458"/>
      <c r="B1337" s="435"/>
      <c r="C1337" s="436"/>
      <c r="D1337" s="435"/>
      <c r="E1337" s="435"/>
      <c r="F1337" s="453"/>
      <c r="G1337" s="453"/>
      <c r="H1337" s="541"/>
      <c r="I1337" s="455"/>
      <c r="J1337" s="455"/>
      <c r="K1337" s="455"/>
      <c r="L1337" s="455"/>
      <c r="M1337" s="455"/>
      <c r="N1337" s="455"/>
      <c r="Q1337" s="345">
        <f t="shared" si="22"/>
        <v>0</v>
      </c>
    </row>
    <row r="1338" spans="1:17" hidden="1" x14ac:dyDescent="0.25">
      <c r="A1338" s="458"/>
      <c r="B1338" s="435"/>
      <c r="C1338" s="436"/>
      <c r="D1338" s="435"/>
      <c r="E1338" s="435"/>
      <c r="F1338" s="453"/>
      <c r="G1338" s="453"/>
      <c r="H1338" s="541"/>
      <c r="I1338" s="455"/>
      <c r="J1338" s="455"/>
      <c r="K1338" s="455"/>
      <c r="L1338" s="455"/>
      <c r="M1338" s="455"/>
      <c r="N1338" s="455"/>
      <c r="Q1338" s="345">
        <f t="shared" si="22"/>
        <v>0</v>
      </c>
    </row>
    <row r="1339" spans="1:17" hidden="1" x14ac:dyDescent="0.25">
      <c r="A1339" s="458"/>
      <c r="B1339" s="435"/>
      <c r="C1339" s="436"/>
      <c r="D1339" s="435"/>
      <c r="E1339" s="435"/>
      <c r="F1339" s="453"/>
      <c r="G1339" s="453"/>
      <c r="H1339" s="541"/>
      <c r="I1339" s="455"/>
      <c r="J1339" s="455"/>
      <c r="K1339" s="455"/>
      <c r="L1339" s="455"/>
      <c r="M1339" s="455"/>
      <c r="N1339" s="455"/>
      <c r="Q1339" s="345">
        <f t="shared" si="22"/>
        <v>0</v>
      </c>
    </row>
    <row r="1340" spans="1:17" hidden="1" x14ac:dyDescent="0.25">
      <c r="A1340" s="458"/>
      <c r="B1340" s="435"/>
      <c r="C1340" s="436"/>
      <c r="D1340" s="435"/>
      <c r="E1340" s="435"/>
      <c r="F1340" s="453"/>
      <c r="G1340" s="453"/>
      <c r="H1340" s="541"/>
      <c r="I1340" s="455"/>
      <c r="J1340" s="455"/>
      <c r="K1340" s="455"/>
      <c r="L1340" s="455"/>
      <c r="M1340" s="455"/>
      <c r="N1340" s="455"/>
      <c r="Q1340" s="345">
        <f t="shared" si="22"/>
        <v>0</v>
      </c>
    </row>
    <row r="1341" spans="1:17" hidden="1" x14ac:dyDescent="0.25">
      <c r="A1341" s="458"/>
      <c r="B1341" s="435"/>
      <c r="C1341" s="436"/>
      <c r="D1341" s="435"/>
      <c r="E1341" s="435"/>
      <c r="F1341" s="453"/>
      <c r="G1341" s="453"/>
      <c r="H1341" s="541"/>
      <c r="I1341" s="455"/>
      <c r="J1341" s="455"/>
      <c r="K1341" s="455"/>
      <c r="L1341" s="455"/>
      <c r="M1341" s="455"/>
      <c r="N1341" s="455"/>
      <c r="Q1341" s="345">
        <f t="shared" si="22"/>
        <v>0</v>
      </c>
    </row>
    <row r="1342" spans="1:17" hidden="1" x14ac:dyDescent="0.25">
      <c r="A1342" s="458"/>
      <c r="B1342" s="435"/>
      <c r="C1342" s="436"/>
      <c r="D1342" s="435"/>
      <c r="E1342" s="435"/>
      <c r="F1342" s="453"/>
      <c r="G1342" s="453"/>
      <c r="H1342" s="541"/>
      <c r="I1342" s="455"/>
      <c r="J1342" s="455"/>
      <c r="K1342" s="455"/>
      <c r="L1342" s="455"/>
      <c r="M1342" s="455"/>
      <c r="N1342" s="455"/>
      <c r="Q1342" s="345">
        <f t="shared" si="22"/>
        <v>0</v>
      </c>
    </row>
    <row r="1343" spans="1:17" hidden="1" x14ac:dyDescent="0.25">
      <c r="A1343" s="458"/>
      <c r="B1343" s="435"/>
      <c r="C1343" s="436"/>
      <c r="D1343" s="435"/>
      <c r="E1343" s="435"/>
      <c r="F1343" s="453"/>
      <c r="G1343" s="453"/>
      <c r="H1343" s="541"/>
      <c r="I1343" s="455"/>
      <c r="J1343" s="455"/>
      <c r="K1343" s="455"/>
      <c r="L1343" s="455"/>
      <c r="M1343" s="455"/>
      <c r="N1343" s="455"/>
      <c r="Q1343" s="345">
        <f t="shared" si="22"/>
        <v>0</v>
      </c>
    </row>
    <row r="1344" spans="1:17" hidden="1" x14ac:dyDescent="0.25">
      <c r="A1344" s="458"/>
      <c r="B1344" s="435"/>
      <c r="C1344" s="436"/>
      <c r="D1344" s="435"/>
      <c r="E1344" s="435"/>
      <c r="F1344" s="453"/>
      <c r="G1344" s="453"/>
      <c r="H1344" s="541"/>
      <c r="I1344" s="455"/>
      <c r="J1344" s="455"/>
      <c r="K1344" s="455"/>
      <c r="L1344" s="455"/>
      <c r="M1344" s="455"/>
      <c r="N1344" s="455"/>
      <c r="Q1344" s="345">
        <f t="shared" si="22"/>
        <v>0</v>
      </c>
    </row>
    <row r="1345" spans="1:17" hidden="1" x14ac:dyDescent="0.25">
      <c r="A1345" s="458"/>
      <c r="B1345" s="435"/>
      <c r="C1345" s="436"/>
      <c r="D1345" s="435"/>
      <c r="E1345" s="435"/>
      <c r="F1345" s="453"/>
      <c r="G1345" s="453"/>
      <c r="H1345" s="541"/>
      <c r="I1345" s="455"/>
      <c r="J1345" s="455"/>
      <c r="K1345" s="455"/>
      <c r="L1345" s="455"/>
      <c r="M1345" s="455"/>
      <c r="N1345" s="455"/>
      <c r="Q1345" s="345">
        <f t="shared" si="22"/>
        <v>0</v>
      </c>
    </row>
    <row r="1346" spans="1:17" hidden="1" x14ac:dyDescent="0.25">
      <c r="A1346" s="458"/>
      <c r="B1346" s="435"/>
      <c r="C1346" s="436"/>
      <c r="D1346" s="435"/>
      <c r="E1346" s="435"/>
      <c r="F1346" s="453"/>
      <c r="G1346" s="453"/>
      <c r="H1346" s="541"/>
      <c r="I1346" s="455"/>
      <c r="J1346" s="455"/>
      <c r="K1346" s="455"/>
      <c r="L1346" s="455"/>
      <c r="M1346" s="455"/>
      <c r="N1346" s="455"/>
      <c r="Q1346" s="345">
        <f t="shared" si="22"/>
        <v>0</v>
      </c>
    </row>
    <row r="1347" spans="1:17" hidden="1" x14ac:dyDescent="0.25">
      <c r="A1347" s="458"/>
      <c r="B1347" s="435"/>
      <c r="C1347" s="436"/>
      <c r="D1347" s="435"/>
      <c r="E1347" s="435"/>
      <c r="F1347" s="453"/>
      <c r="G1347" s="453"/>
      <c r="H1347" s="541"/>
      <c r="I1347" s="455"/>
      <c r="J1347" s="455"/>
      <c r="K1347" s="455"/>
      <c r="L1347" s="455"/>
      <c r="M1347" s="455"/>
      <c r="N1347" s="455"/>
      <c r="Q1347" s="345">
        <f t="shared" si="22"/>
        <v>0</v>
      </c>
    </row>
    <row r="1348" spans="1:17" hidden="1" x14ac:dyDescent="0.25">
      <c r="A1348" s="458"/>
      <c r="B1348" s="435"/>
      <c r="C1348" s="436"/>
      <c r="D1348" s="435"/>
      <c r="E1348" s="435"/>
      <c r="F1348" s="453"/>
      <c r="G1348" s="453"/>
      <c r="H1348" s="541"/>
      <c r="I1348" s="455"/>
      <c r="J1348" s="455"/>
      <c r="K1348" s="455"/>
      <c r="L1348" s="455"/>
      <c r="M1348" s="455"/>
      <c r="N1348" s="455"/>
      <c r="Q1348" s="345">
        <f t="shared" si="22"/>
        <v>0</v>
      </c>
    </row>
    <row r="1349" spans="1:17" hidden="1" x14ac:dyDescent="0.25">
      <c r="A1349" s="458"/>
      <c r="B1349" s="435"/>
      <c r="C1349" s="436"/>
      <c r="D1349" s="435"/>
      <c r="E1349" s="435"/>
      <c r="F1349" s="453"/>
      <c r="G1349" s="453"/>
      <c r="H1349" s="541"/>
      <c r="I1349" s="455"/>
      <c r="J1349" s="455"/>
      <c r="K1349" s="455"/>
      <c r="L1349" s="455"/>
      <c r="M1349" s="455"/>
      <c r="N1349" s="455"/>
      <c r="Q1349" s="345">
        <f t="shared" si="22"/>
        <v>0</v>
      </c>
    </row>
    <row r="1350" spans="1:17" hidden="1" x14ac:dyDescent="0.25">
      <c r="A1350" s="458"/>
      <c r="B1350" s="435"/>
      <c r="C1350" s="436"/>
      <c r="D1350" s="435"/>
      <c r="E1350" s="435"/>
      <c r="F1350" s="453"/>
      <c r="G1350" s="453"/>
      <c r="H1350" s="541"/>
      <c r="I1350" s="455"/>
      <c r="J1350" s="455"/>
      <c r="K1350" s="455"/>
      <c r="L1350" s="455"/>
      <c r="M1350" s="455"/>
      <c r="N1350" s="455"/>
      <c r="Q1350" s="345">
        <f t="shared" si="22"/>
        <v>0</v>
      </c>
    </row>
    <row r="1351" spans="1:17" hidden="1" x14ac:dyDescent="0.25">
      <c r="A1351" s="458"/>
      <c r="B1351" s="435"/>
      <c r="C1351" s="436"/>
      <c r="D1351" s="435"/>
      <c r="E1351" s="435"/>
      <c r="F1351" s="453"/>
      <c r="G1351" s="453"/>
      <c r="H1351" s="541"/>
      <c r="I1351" s="455"/>
      <c r="J1351" s="455"/>
      <c r="K1351" s="455"/>
      <c r="L1351" s="455"/>
      <c r="M1351" s="455"/>
      <c r="N1351" s="455"/>
      <c r="Q1351" s="345">
        <f t="shared" ref="Q1351:Q1414" si="23">IFERROR(IF(SUM(F1351:N1351)&gt;E1351,"Превышение",E1351-SUM(F1351:N1351)),"-")</f>
        <v>0</v>
      </c>
    </row>
    <row r="1352" spans="1:17" hidden="1" x14ac:dyDescent="0.25">
      <c r="A1352" s="458"/>
      <c r="B1352" s="435"/>
      <c r="C1352" s="436"/>
      <c r="D1352" s="435"/>
      <c r="E1352" s="435"/>
      <c r="F1352" s="453"/>
      <c r="G1352" s="453"/>
      <c r="H1352" s="541"/>
      <c r="I1352" s="455"/>
      <c r="J1352" s="455"/>
      <c r="K1352" s="455"/>
      <c r="L1352" s="455"/>
      <c r="M1352" s="455"/>
      <c r="N1352" s="455"/>
      <c r="Q1352" s="345">
        <f t="shared" si="23"/>
        <v>0</v>
      </c>
    </row>
    <row r="1353" spans="1:17" hidden="1" x14ac:dyDescent="0.25">
      <c r="A1353" s="458"/>
      <c r="B1353" s="435"/>
      <c r="C1353" s="436"/>
      <c r="D1353" s="435"/>
      <c r="E1353" s="435"/>
      <c r="F1353" s="453"/>
      <c r="G1353" s="453"/>
      <c r="H1353" s="541"/>
      <c r="I1353" s="455"/>
      <c r="J1353" s="455"/>
      <c r="K1353" s="455"/>
      <c r="L1353" s="455"/>
      <c r="M1353" s="455"/>
      <c r="N1353" s="455"/>
      <c r="Q1353" s="345">
        <f t="shared" si="23"/>
        <v>0</v>
      </c>
    </row>
    <row r="1354" spans="1:17" hidden="1" x14ac:dyDescent="0.25">
      <c r="A1354" s="458"/>
      <c r="B1354" s="435"/>
      <c r="C1354" s="436"/>
      <c r="D1354" s="435"/>
      <c r="E1354" s="435"/>
      <c r="F1354" s="453"/>
      <c r="G1354" s="453"/>
      <c r="H1354" s="541"/>
      <c r="I1354" s="455"/>
      <c r="J1354" s="455"/>
      <c r="K1354" s="455"/>
      <c r="L1354" s="455"/>
      <c r="M1354" s="455"/>
      <c r="N1354" s="455"/>
      <c r="Q1354" s="345">
        <f t="shared" si="23"/>
        <v>0</v>
      </c>
    </row>
    <row r="1355" spans="1:17" hidden="1" x14ac:dyDescent="0.25">
      <c r="A1355" s="458"/>
      <c r="B1355" s="435"/>
      <c r="C1355" s="436"/>
      <c r="D1355" s="435"/>
      <c r="E1355" s="435"/>
      <c r="F1355" s="453"/>
      <c r="G1355" s="453"/>
      <c r="H1355" s="541"/>
      <c r="I1355" s="455"/>
      <c r="J1355" s="455"/>
      <c r="K1355" s="455"/>
      <c r="L1355" s="455"/>
      <c r="M1355" s="455"/>
      <c r="N1355" s="455"/>
      <c r="Q1355" s="345">
        <f t="shared" si="23"/>
        <v>0</v>
      </c>
    </row>
    <row r="1356" spans="1:17" hidden="1" x14ac:dyDescent="0.25">
      <c r="A1356" s="458"/>
      <c r="B1356" s="435"/>
      <c r="C1356" s="436"/>
      <c r="D1356" s="435"/>
      <c r="E1356" s="435"/>
      <c r="F1356" s="453"/>
      <c r="G1356" s="453"/>
      <c r="H1356" s="541"/>
      <c r="I1356" s="455"/>
      <c r="J1356" s="455"/>
      <c r="K1356" s="455"/>
      <c r="L1356" s="455"/>
      <c r="M1356" s="455"/>
      <c r="N1356" s="455"/>
      <c r="Q1356" s="345">
        <f t="shared" si="23"/>
        <v>0</v>
      </c>
    </row>
    <row r="1357" spans="1:17" hidden="1" x14ac:dyDescent="0.25">
      <c r="A1357" s="458"/>
      <c r="B1357" s="435"/>
      <c r="C1357" s="436"/>
      <c r="D1357" s="435"/>
      <c r="E1357" s="435"/>
      <c r="F1357" s="453"/>
      <c r="G1357" s="453"/>
      <c r="H1357" s="541"/>
      <c r="I1357" s="455"/>
      <c r="J1357" s="455"/>
      <c r="K1357" s="455"/>
      <c r="L1357" s="455"/>
      <c r="M1357" s="455"/>
      <c r="N1357" s="455"/>
      <c r="Q1357" s="345">
        <f t="shared" si="23"/>
        <v>0</v>
      </c>
    </row>
    <row r="1358" spans="1:17" hidden="1" x14ac:dyDescent="0.25">
      <c r="A1358" s="458"/>
      <c r="B1358" s="435"/>
      <c r="C1358" s="436"/>
      <c r="D1358" s="435"/>
      <c r="E1358" s="435"/>
      <c r="F1358" s="453"/>
      <c r="G1358" s="453"/>
      <c r="H1358" s="541"/>
      <c r="I1358" s="455"/>
      <c r="J1358" s="455"/>
      <c r="K1358" s="455"/>
      <c r="L1358" s="455"/>
      <c r="M1358" s="455"/>
      <c r="N1358" s="455"/>
      <c r="Q1358" s="345">
        <f t="shared" si="23"/>
        <v>0</v>
      </c>
    </row>
    <row r="1359" spans="1:17" hidden="1" x14ac:dyDescent="0.25">
      <c r="A1359" s="458"/>
      <c r="B1359" s="435"/>
      <c r="C1359" s="436"/>
      <c r="D1359" s="435"/>
      <c r="E1359" s="435"/>
      <c r="F1359" s="453"/>
      <c r="G1359" s="453"/>
      <c r="H1359" s="541"/>
      <c r="I1359" s="455"/>
      <c r="J1359" s="455"/>
      <c r="K1359" s="455"/>
      <c r="L1359" s="455"/>
      <c r="M1359" s="455"/>
      <c r="N1359" s="455"/>
      <c r="Q1359" s="345">
        <f t="shared" si="23"/>
        <v>0</v>
      </c>
    </row>
    <row r="1360" spans="1:17" hidden="1" x14ac:dyDescent="0.25">
      <c r="A1360" s="458"/>
      <c r="B1360" s="435"/>
      <c r="C1360" s="436"/>
      <c r="D1360" s="435"/>
      <c r="E1360" s="435"/>
      <c r="F1360" s="453"/>
      <c r="G1360" s="453"/>
      <c r="H1360" s="541"/>
      <c r="I1360" s="455"/>
      <c r="J1360" s="455"/>
      <c r="K1360" s="455"/>
      <c r="L1360" s="455"/>
      <c r="M1360" s="455"/>
      <c r="N1360" s="455"/>
      <c r="Q1360" s="345">
        <f t="shared" si="23"/>
        <v>0</v>
      </c>
    </row>
    <row r="1361" spans="1:17" hidden="1" x14ac:dyDescent="0.25">
      <c r="A1361" s="458"/>
      <c r="B1361" s="435"/>
      <c r="C1361" s="436"/>
      <c r="D1361" s="435"/>
      <c r="E1361" s="435"/>
      <c r="F1361" s="453"/>
      <c r="G1361" s="453"/>
      <c r="H1361" s="541"/>
      <c r="I1361" s="455"/>
      <c r="J1361" s="455"/>
      <c r="K1361" s="455"/>
      <c r="L1361" s="455"/>
      <c r="M1361" s="455"/>
      <c r="N1361" s="455"/>
      <c r="Q1361" s="345">
        <f t="shared" si="23"/>
        <v>0</v>
      </c>
    </row>
    <row r="1362" spans="1:17" hidden="1" x14ac:dyDescent="0.25">
      <c r="A1362" s="458"/>
      <c r="B1362" s="435"/>
      <c r="C1362" s="436"/>
      <c r="D1362" s="435"/>
      <c r="E1362" s="435"/>
      <c r="F1362" s="453"/>
      <c r="G1362" s="453"/>
      <c r="H1362" s="541"/>
      <c r="I1362" s="455"/>
      <c r="J1362" s="455"/>
      <c r="K1362" s="455"/>
      <c r="L1362" s="455"/>
      <c r="M1362" s="455"/>
      <c r="N1362" s="455"/>
      <c r="Q1362" s="345">
        <f t="shared" si="23"/>
        <v>0</v>
      </c>
    </row>
    <row r="1363" spans="1:17" hidden="1" x14ac:dyDescent="0.25">
      <c r="A1363" s="458"/>
      <c r="B1363" s="435"/>
      <c r="C1363" s="436"/>
      <c r="D1363" s="435"/>
      <c r="E1363" s="435"/>
      <c r="F1363" s="453"/>
      <c r="G1363" s="453"/>
      <c r="H1363" s="541"/>
      <c r="I1363" s="455"/>
      <c r="J1363" s="455"/>
      <c r="K1363" s="455"/>
      <c r="L1363" s="455"/>
      <c r="M1363" s="455"/>
      <c r="N1363" s="455"/>
      <c r="Q1363" s="345">
        <f t="shared" si="23"/>
        <v>0</v>
      </c>
    </row>
    <row r="1364" spans="1:17" hidden="1" x14ac:dyDescent="0.25">
      <c r="A1364" s="458"/>
      <c r="B1364" s="435"/>
      <c r="C1364" s="436"/>
      <c r="D1364" s="435"/>
      <c r="E1364" s="435"/>
      <c r="F1364" s="453"/>
      <c r="G1364" s="453"/>
      <c r="H1364" s="541"/>
      <c r="I1364" s="455"/>
      <c r="J1364" s="455"/>
      <c r="K1364" s="455"/>
      <c r="L1364" s="455"/>
      <c r="M1364" s="455"/>
      <c r="N1364" s="455"/>
      <c r="Q1364" s="345">
        <f t="shared" si="23"/>
        <v>0</v>
      </c>
    </row>
    <row r="1365" spans="1:17" hidden="1" x14ac:dyDescent="0.25">
      <c r="A1365" s="458"/>
      <c r="B1365" s="435"/>
      <c r="C1365" s="436"/>
      <c r="D1365" s="435"/>
      <c r="E1365" s="435"/>
      <c r="F1365" s="453"/>
      <c r="G1365" s="453"/>
      <c r="H1365" s="541"/>
      <c r="I1365" s="455"/>
      <c r="J1365" s="455"/>
      <c r="K1365" s="455"/>
      <c r="L1365" s="455"/>
      <c r="M1365" s="455"/>
      <c r="N1365" s="455"/>
      <c r="Q1365" s="345">
        <f t="shared" si="23"/>
        <v>0</v>
      </c>
    </row>
    <row r="1366" spans="1:17" hidden="1" x14ac:dyDescent="0.25">
      <c r="A1366" s="458"/>
      <c r="B1366" s="435"/>
      <c r="C1366" s="436"/>
      <c r="D1366" s="435"/>
      <c r="E1366" s="435"/>
      <c r="F1366" s="453"/>
      <c r="G1366" s="453"/>
      <c r="H1366" s="541"/>
      <c r="I1366" s="455"/>
      <c r="J1366" s="455"/>
      <c r="K1366" s="455"/>
      <c r="L1366" s="455"/>
      <c r="M1366" s="455"/>
      <c r="N1366" s="455"/>
      <c r="Q1366" s="345">
        <f t="shared" si="23"/>
        <v>0</v>
      </c>
    </row>
    <row r="1367" spans="1:17" hidden="1" x14ac:dyDescent="0.25">
      <c r="A1367" s="458"/>
      <c r="B1367" s="435"/>
      <c r="C1367" s="436"/>
      <c r="D1367" s="435"/>
      <c r="E1367" s="435"/>
      <c r="F1367" s="453"/>
      <c r="G1367" s="453"/>
      <c r="H1367" s="541"/>
      <c r="I1367" s="455"/>
      <c r="J1367" s="455"/>
      <c r="K1367" s="455"/>
      <c r="L1367" s="455"/>
      <c r="M1367" s="455"/>
      <c r="N1367" s="455"/>
      <c r="Q1367" s="345">
        <f t="shared" si="23"/>
        <v>0</v>
      </c>
    </row>
    <row r="1368" spans="1:17" hidden="1" x14ac:dyDescent="0.25">
      <c r="A1368" s="458"/>
      <c r="B1368" s="435"/>
      <c r="C1368" s="436"/>
      <c r="D1368" s="435"/>
      <c r="E1368" s="435"/>
      <c r="F1368" s="453"/>
      <c r="G1368" s="453"/>
      <c r="H1368" s="541"/>
      <c r="I1368" s="455"/>
      <c r="J1368" s="455"/>
      <c r="K1368" s="455"/>
      <c r="L1368" s="455"/>
      <c r="M1368" s="455"/>
      <c r="N1368" s="455"/>
      <c r="Q1368" s="345">
        <f t="shared" si="23"/>
        <v>0</v>
      </c>
    </row>
    <row r="1369" spans="1:17" hidden="1" x14ac:dyDescent="0.25">
      <c r="A1369" s="458"/>
      <c r="B1369" s="435"/>
      <c r="C1369" s="436"/>
      <c r="D1369" s="435"/>
      <c r="E1369" s="435"/>
      <c r="F1369" s="453"/>
      <c r="G1369" s="453"/>
      <c r="H1369" s="541"/>
      <c r="I1369" s="455"/>
      <c r="J1369" s="455"/>
      <c r="K1369" s="455"/>
      <c r="L1369" s="455"/>
      <c r="M1369" s="455"/>
      <c r="N1369" s="455"/>
      <c r="Q1369" s="345">
        <f t="shared" si="23"/>
        <v>0</v>
      </c>
    </row>
    <row r="1370" spans="1:17" hidden="1" x14ac:dyDescent="0.25">
      <c r="A1370" s="458"/>
      <c r="B1370" s="435"/>
      <c r="C1370" s="436"/>
      <c r="D1370" s="435"/>
      <c r="E1370" s="435"/>
      <c r="F1370" s="453"/>
      <c r="G1370" s="453"/>
      <c r="H1370" s="541"/>
      <c r="I1370" s="455"/>
      <c r="J1370" s="455"/>
      <c r="K1370" s="455"/>
      <c r="L1370" s="455"/>
      <c r="M1370" s="455"/>
      <c r="N1370" s="455"/>
      <c r="Q1370" s="345">
        <f t="shared" si="23"/>
        <v>0</v>
      </c>
    </row>
    <row r="1371" spans="1:17" hidden="1" x14ac:dyDescent="0.25">
      <c r="A1371" s="458"/>
      <c r="B1371" s="435"/>
      <c r="C1371" s="436"/>
      <c r="D1371" s="435"/>
      <c r="E1371" s="435"/>
      <c r="F1371" s="453"/>
      <c r="G1371" s="453"/>
      <c r="H1371" s="541"/>
      <c r="I1371" s="455"/>
      <c r="J1371" s="455"/>
      <c r="K1371" s="455"/>
      <c r="L1371" s="455"/>
      <c r="M1371" s="455"/>
      <c r="N1371" s="455"/>
      <c r="Q1371" s="345">
        <f t="shared" si="23"/>
        <v>0</v>
      </c>
    </row>
    <row r="1372" spans="1:17" hidden="1" x14ac:dyDescent="0.25">
      <c r="A1372" s="458"/>
      <c r="B1372" s="435"/>
      <c r="C1372" s="436"/>
      <c r="D1372" s="435"/>
      <c r="E1372" s="435"/>
      <c r="F1372" s="453"/>
      <c r="G1372" s="453"/>
      <c r="H1372" s="541"/>
      <c r="I1372" s="455"/>
      <c r="J1372" s="455"/>
      <c r="K1372" s="455"/>
      <c r="L1372" s="455"/>
      <c r="M1372" s="455"/>
      <c r="N1372" s="455"/>
      <c r="Q1372" s="345">
        <f t="shared" si="23"/>
        <v>0</v>
      </c>
    </row>
    <row r="1373" spans="1:17" hidden="1" x14ac:dyDescent="0.25">
      <c r="A1373" s="458"/>
      <c r="B1373" s="435"/>
      <c r="C1373" s="436"/>
      <c r="D1373" s="435"/>
      <c r="E1373" s="435"/>
      <c r="F1373" s="453"/>
      <c r="G1373" s="453"/>
      <c r="H1373" s="541"/>
      <c r="I1373" s="455"/>
      <c r="J1373" s="455"/>
      <c r="K1373" s="455"/>
      <c r="L1373" s="455"/>
      <c r="M1373" s="455"/>
      <c r="N1373" s="455"/>
      <c r="Q1373" s="345">
        <f t="shared" si="23"/>
        <v>0</v>
      </c>
    </row>
    <row r="1374" spans="1:17" hidden="1" x14ac:dyDescent="0.25">
      <c r="A1374" s="458"/>
      <c r="B1374" s="435"/>
      <c r="C1374" s="436"/>
      <c r="D1374" s="435"/>
      <c r="E1374" s="435"/>
      <c r="F1374" s="453"/>
      <c r="G1374" s="453"/>
      <c r="H1374" s="541"/>
      <c r="I1374" s="455"/>
      <c r="J1374" s="455"/>
      <c r="K1374" s="455"/>
      <c r="L1374" s="455"/>
      <c r="M1374" s="455"/>
      <c r="N1374" s="455"/>
      <c r="Q1374" s="345">
        <f t="shared" si="23"/>
        <v>0</v>
      </c>
    </row>
    <row r="1375" spans="1:17" hidden="1" x14ac:dyDescent="0.25">
      <c r="A1375" s="458"/>
      <c r="B1375" s="435"/>
      <c r="C1375" s="436"/>
      <c r="D1375" s="435"/>
      <c r="E1375" s="435"/>
      <c r="F1375" s="453"/>
      <c r="G1375" s="453"/>
      <c r="H1375" s="541"/>
      <c r="I1375" s="455"/>
      <c r="J1375" s="455"/>
      <c r="K1375" s="455"/>
      <c r="L1375" s="455"/>
      <c r="M1375" s="455"/>
      <c r="N1375" s="455"/>
      <c r="Q1375" s="345">
        <f t="shared" si="23"/>
        <v>0</v>
      </c>
    </row>
    <row r="1376" spans="1:17" hidden="1" x14ac:dyDescent="0.25">
      <c r="A1376" s="458"/>
      <c r="B1376" s="435"/>
      <c r="C1376" s="436"/>
      <c r="D1376" s="435"/>
      <c r="E1376" s="435"/>
      <c r="F1376" s="453"/>
      <c r="G1376" s="453"/>
      <c r="H1376" s="541"/>
      <c r="I1376" s="455"/>
      <c r="J1376" s="455"/>
      <c r="K1376" s="455"/>
      <c r="L1376" s="455"/>
      <c r="M1376" s="455"/>
      <c r="N1376" s="455"/>
      <c r="Q1376" s="345">
        <f t="shared" si="23"/>
        <v>0</v>
      </c>
    </row>
    <row r="1377" spans="1:17" hidden="1" x14ac:dyDescent="0.25">
      <c r="A1377" s="458"/>
      <c r="B1377" s="435"/>
      <c r="C1377" s="436"/>
      <c r="D1377" s="435"/>
      <c r="E1377" s="435"/>
      <c r="F1377" s="453"/>
      <c r="G1377" s="453"/>
      <c r="H1377" s="541"/>
      <c r="I1377" s="455"/>
      <c r="J1377" s="455"/>
      <c r="K1377" s="455"/>
      <c r="L1377" s="455"/>
      <c r="M1377" s="455"/>
      <c r="N1377" s="455"/>
      <c r="Q1377" s="345">
        <f t="shared" si="23"/>
        <v>0</v>
      </c>
    </row>
    <row r="1378" spans="1:17" hidden="1" x14ac:dyDescent="0.25">
      <c r="A1378" s="458"/>
      <c r="B1378" s="435"/>
      <c r="C1378" s="436"/>
      <c r="D1378" s="435"/>
      <c r="E1378" s="435"/>
      <c r="F1378" s="453"/>
      <c r="G1378" s="453"/>
      <c r="H1378" s="541"/>
      <c r="I1378" s="455"/>
      <c r="J1378" s="455"/>
      <c r="K1378" s="455"/>
      <c r="L1378" s="455"/>
      <c r="M1378" s="455"/>
      <c r="N1378" s="455"/>
      <c r="Q1378" s="345">
        <f t="shared" si="23"/>
        <v>0</v>
      </c>
    </row>
    <row r="1379" spans="1:17" hidden="1" x14ac:dyDescent="0.25">
      <c r="A1379" s="458"/>
      <c r="B1379" s="435"/>
      <c r="C1379" s="436"/>
      <c r="D1379" s="435"/>
      <c r="E1379" s="435"/>
      <c r="F1379" s="453"/>
      <c r="G1379" s="453"/>
      <c r="H1379" s="541"/>
      <c r="I1379" s="455"/>
      <c r="J1379" s="455"/>
      <c r="K1379" s="455"/>
      <c r="L1379" s="455"/>
      <c r="M1379" s="455"/>
      <c r="N1379" s="455"/>
      <c r="Q1379" s="345">
        <f t="shared" si="23"/>
        <v>0</v>
      </c>
    </row>
    <row r="1380" spans="1:17" hidden="1" x14ac:dyDescent="0.25">
      <c r="A1380" s="458"/>
      <c r="B1380" s="435"/>
      <c r="C1380" s="436"/>
      <c r="D1380" s="435"/>
      <c r="E1380" s="435"/>
      <c r="F1380" s="453"/>
      <c r="G1380" s="453"/>
      <c r="H1380" s="541"/>
      <c r="I1380" s="455"/>
      <c r="J1380" s="455"/>
      <c r="K1380" s="455"/>
      <c r="L1380" s="455"/>
      <c r="M1380" s="455"/>
      <c r="N1380" s="455"/>
      <c r="Q1380" s="345">
        <f t="shared" si="23"/>
        <v>0</v>
      </c>
    </row>
    <row r="1381" spans="1:17" hidden="1" x14ac:dyDescent="0.25">
      <c r="A1381" s="458"/>
      <c r="B1381" s="435"/>
      <c r="C1381" s="436"/>
      <c r="D1381" s="435"/>
      <c r="E1381" s="435"/>
      <c r="F1381" s="453"/>
      <c r="G1381" s="453"/>
      <c r="H1381" s="541"/>
      <c r="I1381" s="455"/>
      <c r="J1381" s="455"/>
      <c r="K1381" s="455"/>
      <c r="L1381" s="455"/>
      <c r="M1381" s="455"/>
      <c r="N1381" s="455"/>
      <c r="Q1381" s="345">
        <f t="shared" si="23"/>
        <v>0</v>
      </c>
    </row>
    <row r="1382" spans="1:17" hidden="1" x14ac:dyDescent="0.25">
      <c r="A1382" s="458"/>
      <c r="B1382" s="435"/>
      <c r="C1382" s="436"/>
      <c r="D1382" s="435"/>
      <c r="E1382" s="435"/>
      <c r="F1382" s="453"/>
      <c r="G1382" s="453"/>
      <c r="H1382" s="541"/>
      <c r="I1382" s="455"/>
      <c r="J1382" s="455"/>
      <c r="K1382" s="455"/>
      <c r="L1382" s="455"/>
      <c r="M1382" s="455"/>
      <c r="N1382" s="455"/>
      <c r="Q1382" s="345">
        <f t="shared" si="23"/>
        <v>0</v>
      </c>
    </row>
    <row r="1383" spans="1:17" hidden="1" x14ac:dyDescent="0.25">
      <c r="A1383" s="458"/>
      <c r="B1383" s="435"/>
      <c r="C1383" s="436"/>
      <c r="D1383" s="435"/>
      <c r="E1383" s="435"/>
      <c r="F1383" s="453"/>
      <c r="G1383" s="453"/>
      <c r="H1383" s="541"/>
      <c r="I1383" s="455"/>
      <c r="J1383" s="455"/>
      <c r="K1383" s="455"/>
      <c r="L1383" s="455"/>
      <c r="M1383" s="455"/>
      <c r="N1383" s="455"/>
      <c r="Q1383" s="345">
        <f t="shared" si="23"/>
        <v>0</v>
      </c>
    </row>
    <row r="1384" spans="1:17" hidden="1" x14ac:dyDescent="0.25">
      <c r="A1384" s="458"/>
      <c r="B1384" s="435"/>
      <c r="C1384" s="436"/>
      <c r="D1384" s="435"/>
      <c r="E1384" s="435"/>
      <c r="F1384" s="453"/>
      <c r="G1384" s="453"/>
      <c r="H1384" s="541"/>
      <c r="I1384" s="455"/>
      <c r="J1384" s="455"/>
      <c r="K1384" s="455"/>
      <c r="L1384" s="455"/>
      <c r="M1384" s="455"/>
      <c r="N1384" s="455"/>
      <c r="Q1384" s="345">
        <f t="shared" si="23"/>
        <v>0</v>
      </c>
    </row>
    <row r="1385" spans="1:17" hidden="1" x14ac:dyDescent="0.25">
      <c r="A1385" s="458"/>
      <c r="B1385" s="435"/>
      <c r="C1385" s="436"/>
      <c r="D1385" s="435"/>
      <c r="E1385" s="435"/>
      <c r="F1385" s="453"/>
      <c r="G1385" s="453"/>
      <c r="H1385" s="541"/>
      <c r="I1385" s="455"/>
      <c r="J1385" s="455"/>
      <c r="K1385" s="455"/>
      <c r="L1385" s="455"/>
      <c r="M1385" s="455"/>
      <c r="N1385" s="455"/>
      <c r="Q1385" s="345">
        <f t="shared" si="23"/>
        <v>0</v>
      </c>
    </row>
    <row r="1386" spans="1:17" hidden="1" x14ac:dyDescent="0.25">
      <c r="A1386" s="458"/>
      <c r="B1386" s="435"/>
      <c r="C1386" s="436"/>
      <c r="D1386" s="435"/>
      <c r="E1386" s="435"/>
      <c r="F1386" s="453"/>
      <c r="G1386" s="453"/>
      <c r="H1386" s="541"/>
      <c r="I1386" s="455"/>
      <c r="J1386" s="455"/>
      <c r="K1386" s="455"/>
      <c r="L1386" s="455"/>
      <c r="M1386" s="455"/>
      <c r="N1386" s="455"/>
      <c r="Q1386" s="345">
        <f t="shared" si="23"/>
        <v>0</v>
      </c>
    </row>
    <row r="1387" spans="1:17" hidden="1" x14ac:dyDescent="0.25">
      <c r="A1387" s="458"/>
      <c r="B1387" s="435"/>
      <c r="C1387" s="436"/>
      <c r="D1387" s="435"/>
      <c r="E1387" s="435"/>
      <c r="F1387" s="453"/>
      <c r="G1387" s="453"/>
      <c r="H1387" s="541"/>
      <c r="I1387" s="455"/>
      <c r="J1387" s="455"/>
      <c r="K1387" s="455"/>
      <c r="L1387" s="455"/>
      <c r="M1387" s="455"/>
      <c r="N1387" s="455"/>
      <c r="Q1387" s="345">
        <f t="shared" si="23"/>
        <v>0</v>
      </c>
    </row>
    <row r="1388" spans="1:17" hidden="1" x14ac:dyDescent="0.25">
      <c r="A1388" s="458"/>
      <c r="B1388" s="435"/>
      <c r="C1388" s="436"/>
      <c r="D1388" s="435"/>
      <c r="E1388" s="435"/>
      <c r="F1388" s="453"/>
      <c r="G1388" s="453"/>
      <c r="H1388" s="541"/>
      <c r="I1388" s="455"/>
      <c r="J1388" s="455"/>
      <c r="K1388" s="455"/>
      <c r="L1388" s="455"/>
      <c r="M1388" s="455"/>
      <c r="N1388" s="455"/>
      <c r="Q1388" s="345">
        <f t="shared" si="23"/>
        <v>0</v>
      </c>
    </row>
    <row r="1389" spans="1:17" hidden="1" x14ac:dyDescent="0.25">
      <c r="A1389" s="458"/>
      <c r="B1389" s="435"/>
      <c r="C1389" s="436"/>
      <c r="D1389" s="435"/>
      <c r="E1389" s="435"/>
      <c r="F1389" s="453"/>
      <c r="G1389" s="453"/>
      <c r="H1389" s="541"/>
      <c r="I1389" s="455"/>
      <c r="J1389" s="455"/>
      <c r="K1389" s="455"/>
      <c r="L1389" s="455"/>
      <c r="M1389" s="455"/>
      <c r="N1389" s="455"/>
      <c r="Q1389" s="345">
        <f t="shared" si="23"/>
        <v>0</v>
      </c>
    </row>
    <row r="1390" spans="1:17" hidden="1" x14ac:dyDescent="0.25">
      <c r="A1390" s="458"/>
      <c r="B1390" s="435"/>
      <c r="C1390" s="436"/>
      <c r="D1390" s="435"/>
      <c r="E1390" s="435"/>
      <c r="F1390" s="453"/>
      <c r="G1390" s="453"/>
      <c r="H1390" s="541"/>
      <c r="I1390" s="455"/>
      <c r="J1390" s="455"/>
      <c r="K1390" s="455"/>
      <c r="L1390" s="455"/>
      <c r="M1390" s="455"/>
      <c r="N1390" s="455"/>
      <c r="Q1390" s="345">
        <f t="shared" si="23"/>
        <v>0</v>
      </c>
    </row>
    <row r="1391" spans="1:17" hidden="1" x14ac:dyDescent="0.25">
      <c r="A1391" s="458"/>
      <c r="B1391" s="435"/>
      <c r="C1391" s="436"/>
      <c r="D1391" s="435"/>
      <c r="E1391" s="435"/>
      <c r="F1391" s="453"/>
      <c r="G1391" s="453"/>
      <c r="H1391" s="541"/>
      <c r="I1391" s="455"/>
      <c r="J1391" s="455"/>
      <c r="K1391" s="455"/>
      <c r="L1391" s="455"/>
      <c r="M1391" s="455"/>
      <c r="N1391" s="455"/>
      <c r="Q1391" s="345">
        <f t="shared" si="23"/>
        <v>0</v>
      </c>
    </row>
    <row r="1392" spans="1:17" hidden="1" x14ac:dyDescent="0.25">
      <c r="A1392" s="458"/>
      <c r="B1392" s="435"/>
      <c r="C1392" s="436"/>
      <c r="D1392" s="435"/>
      <c r="E1392" s="435"/>
      <c r="F1392" s="453"/>
      <c r="G1392" s="453"/>
      <c r="H1392" s="541"/>
      <c r="I1392" s="455"/>
      <c r="J1392" s="455"/>
      <c r="K1392" s="455"/>
      <c r="L1392" s="455"/>
      <c r="M1392" s="455"/>
      <c r="N1392" s="455"/>
      <c r="Q1392" s="345">
        <f t="shared" si="23"/>
        <v>0</v>
      </c>
    </row>
    <row r="1393" spans="1:17" hidden="1" x14ac:dyDescent="0.25">
      <c r="A1393" s="458"/>
      <c r="B1393" s="435"/>
      <c r="C1393" s="436"/>
      <c r="D1393" s="435"/>
      <c r="E1393" s="435"/>
      <c r="F1393" s="453"/>
      <c r="G1393" s="453"/>
      <c r="H1393" s="541"/>
      <c r="I1393" s="455"/>
      <c r="J1393" s="455"/>
      <c r="K1393" s="455"/>
      <c r="L1393" s="455"/>
      <c r="M1393" s="455"/>
      <c r="N1393" s="455"/>
      <c r="Q1393" s="345">
        <f t="shared" si="23"/>
        <v>0</v>
      </c>
    </row>
    <row r="1394" spans="1:17" hidden="1" x14ac:dyDescent="0.25">
      <c r="A1394" s="458"/>
      <c r="B1394" s="435"/>
      <c r="C1394" s="436"/>
      <c r="D1394" s="435"/>
      <c r="E1394" s="435"/>
      <c r="F1394" s="453"/>
      <c r="G1394" s="453"/>
      <c r="H1394" s="541"/>
      <c r="I1394" s="455"/>
      <c r="J1394" s="455"/>
      <c r="K1394" s="455"/>
      <c r="L1394" s="455"/>
      <c r="M1394" s="455"/>
      <c r="N1394" s="455"/>
      <c r="Q1394" s="345">
        <f t="shared" si="23"/>
        <v>0</v>
      </c>
    </row>
    <row r="1395" spans="1:17" hidden="1" x14ac:dyDescent="0.25">
      <c r="A1395" s="458"/>
      <c r="B1395" s="435"/>
      <c r="C1395" s="436"/>
      <c r="D1395" s="435"/>
      <c r="E1395" s="435"/>
      <c r="F1395" s="453"/>
      <c r="G1395" s="453"/>
      <c r="H1395" s="541"/>
      <c r="I1395" s="455"/>
      <c r="J1395" s="455"/>
      <c r="K1395" s="455"/>
      <c r="L1395" s="455"/>
      <c r="M1395" s="455"/>
      <c r="N1395" s="455"/>
      <c r="Q1395" s="345">
        <f t="shared" si="23"/>
        <v>0</v>
      </c>
    </row>
    <row r="1396" spans="1:17" hidden="1" x14ac:dyDescent="0.25">
      <c r="A1396" s="458"/>
      <c r="B1396" s="435"/>
      <c r="C1396" s="436"/>
      <c r="D1396" s="435"/>
      <c r="E1396" s="435"/>
      <c r="F1396" s="453"/>
      <c r="G1396" s="453"/>
      <c r="H1396" s="541"/>
      <c r="I1396" s="455"/>
      <c r="J1396" s="455"/>
      <c r="K1396" s="455"/>
      <c r="L1396" s="455"/>
      <c r="M1396" s="455"/>
      <c r="N1396" s="455"/>
      <c r="Q1396" s="345">
        <f t="shared" si="23"/>
        <v>0</v>
      </c>
    </row>
    <row r="1397" spans="1:17" hidden="1" x14ac:dyDescent="0.25">
      <c r="A1397" s="458"/>
      <c r="B1397" s="435"/>
      <c r="C1397" s="436"/>
      <c r="D1397" s="435"/>
      <c r="E1397" s="435"/>
      <c r="F1397" s="453"/>
      <c r="G1397" s="453"/>
      <c r="H1397" s="541"/>
      <c r="I1397" s="455"/>
      <c r="J1397" s="455"/>
      <c r="K1397" s="455"/>
      <c r="L1397" s="455"/>
      <c r="M1397" s="455"/>
      <c r="N1397" s="455"/>
      <c r="Q1397" s="345">
        <f t="shared" si="23"/>
        <v>0</v>
      </c>
    </row>
    <row r="1398" spans="1:17" hidden="1" x14ac:dyDescent="0.25">
      <c r="A1398" s="458"/>
      <c r="B1398" s="435"/>
      <c r="C1398" s="436"/>
      <c r="D1398" s="435"/>
      <c r="E1398" s="435"/>
      <c r="F1398" s="453"/>
      <c r="G1398" s="453"/>
      <c r="H1398" s="541"/>
      <c r="I1398" s="455"/>
      <c r="J1398" s="455"/>
      <c r="K1398" s="455"/>
      <c r="L1398" s="455"/>
      <c r="M1398" s="455"/>
      <c r="N1398" s="455"/>
      <c r="Q1398" s="345">
        <f t="shared" si="23"/>
        <v>0</v>
      </c>
    </row>
    <row r="1399" spans="1:17" hidden="1" x14ac:dyDescent="0.25">
      <c r="A1399" s="458"/>
      <c r="B1399" s="435"/>
      <c r="C1399" s="436"/>
      <c r="D1399" s="435"/>
      <c r="E1399" s="435"/>
      <c r="F1399" s="453"/>
      <c r="G1399" s="453"/>
      <c r="H1399" s="541"/>
      <c r="I1399" s="455"/>
      <c r="J1399" s="455"/>
      <c r="K1399" s="455"/>
      <c r="L1399" s="455"/>
      <c r="M1399" s="455"/>
      <c r="N1399" s="455"/>
      <c r="Q1399" s="345">
        <f t="shared" si="23"/>
        <v>0</v>
      </c>
    </row>
    <row r="1400" spans="1:17" hidden="1" x14ac:dyDescent="0.25">
      <c r="A1400" s="458"/>
      <c r="B1400" s="435"/>
      <c r="C1400" s="436"/>
      <c r="D1400" s="435"/>
      <c r="E1400" s="435"/>
      <c r="F1400" s="453"/>
      <c r="G1400" s="453"/>
      <c r="H1400" s="541"/>
      <c r="I1400" s="455"/>
      <c r="J1400" s="455"/>
      <c r="K1400" s="455"/>
      <c r="L1400" s="455"/>
      <c r="M1400" s="455"/>
      <c r="N1400" s="455"/>
      <c r="Q1400" s="345">
        <f t="shared" si="23"/>
        <v>0</v>
      </c>
    </row>
    <row r="1401" spans="1:17" hidden="1" x14ac:dyDescent="0.25">
      <c r="A1401" s="458"/>
      <c r="B1401" s="435"/>
      <c r="C1401" s="436"/>
      <c r="D1401" s="435"/>
      <c r="E1401" s="435"/>
      <c r="F1401" s="453"/>
      <c r="G1401" s="453"/>
      <c r="H1401" s="541"/>
      <c r="I1401" s="455"/>
      <c r="J1401" s="455"/>
      <c r="K1401" s="455"/>
      <c r="L1401" s="455"/>
      <c r="M1401" s="455"/>
      <c r="N1401" s="455"/>
      <c r="Q1401" s="345">
        <f t="shared" si="23"/>
        <v>0</v>
      </c>
    </row>
    <row r="1402" spans="1:17" hidden="1" x14ac:dyDescent="0.25">
      <c r="A1402" s="458"/>
      <c r="B1402" s="435"/>
      <c r="C1402" s="436"/>
      <c r="D1402" s="435"/>
      <c r="E1402" s="435"/>
      <c r="F1402" s="453"/>
      <c r="G1402" s="453"/>
      <c r="H1402" s="541"/>
      <c r="I1402" s="455"/>
      <c r="J1402" s="455"/>
      <c r="K1402" s="455"/>
      <c r="L1402" s="455"/>
      <c r="M1402" s="455"/>
      <c r="N1402" s="455"/>
      <c r="Q1402" s="345">
        <f t="shared" si="23"/>
        <v>0</v>
      </c>
    </row>
    <row r="1403" spans="1:17" hidden="1" x14ac:dyDescent="0.25">
      <c r="A1403" s="458"/>
      <c r="B1403" s="435"/>
      <c r="C1403" s="436"/>
      <c r="D1403" s="435"/>
      <c r="E1403" s="435"/>
      <c r="F1403" s="453"/>
      <c r="G1403" s="453"/>
      <c r="H1403" s="541"/>
      <c r="I1403" s="455"/>
      <c r="J1403" s="455"/>
      <c r="K1403" s="455"/>
      <c r="L1403" s="455"/>
      <c r="M1403" s="455"/>
      <c r="N1403" s="455"/>
      <c r="Q1403" s="345">
        <f t="shared" si="23"/>
        <v>0</v>
      </c>
    </row>
    <row r="1404" spans="1:17" hidden="1" x14ac:dyDescent="0.25">
      <c r="A1404" s="458"/>
      <c r="B1404" s="435"/>
      <c r="C1404" s="436"/>
      <c r="D1404" s="435"/>
      <c r="E1404" s="435"/>
      <c r="F1404" s="453"/>
      <c r="G1404" s="453"/>
      <c r="H1404" s="541"/>
      <c r="I1404" s="455"/>
      <c r="J1404" s="455"/>
      <c r="K1404" s="455"/>
      <c r="L1404" s="455"/>
      <c r="M1404" s="455"/>
      <c r="N1404" s="455"/>
      <c r="Q1404" s="345">
        <f t="shared" si="23"/>
        <v>0</v>
      </c>
    </row>
    <row r="1405" spans="1:17" hidden="1" x14ac:dyDescent="0.25">
      <c r="A1405" s="458"/>
      <c r="B1405" s="435"/>
      <c r="C1405" s="436"/>
      <c r="D1405" s="435"/>
      <c r="E1405" s="435"/>
      <c r="F1405" s="453"/>
      <c r="G1405" s="453"/>
      <c r="H1405" s="541"/>
      <c r="I1405" s="455"/>
      <c r="J1405" s="455"/>
      <c r="K1405" s="455"/>
      <c r="L1405" s="455"/>
      <c r="M1405" s="455"/>
      <c r="N1405" s="455"/>
      <c r="Q1405" s="345">
        <f t="shared" si="23"/>
        <v>0</v>
      </c>
    </row>
    <row r="1406" spans="1:17" hidden="1" x14ac:dyDescent="0.25">
      <c r="A1406" s="458"/>
      <c r="B1406" s="435"/>
      <c r="C1406" s="436"/>
      <c r="D1406" s="435"/>
      <c r="E1406" s="435"/>
      <c r="F1406" s="453"/>
      <c r="G1406" s="453"/>
      <c r="H1406" s="541"/>
      <c r="I1406" s="455"/>
      <c r="J1406" s="455"/>
      <c r="K1406" s="455"/>
      <c r="L1406" s="455"/>
      <c r="M1406" s="455"/>
      <c r="N1406" s="455"/>
      <c r="Q1406" s="345">
        <f t="shared" si="23"/>
        <v>0</v>
      </c>
    </row>
    <row r="1407" spans="1:17" hidden="1" x14ac:dyDescent="0.25">
      <c r="A1407" s="458"/>
      <c r="B1407" s="435"/>
      <c r="C1407" s="436"/>
      <c r="D1407" s="435"/>
      <c r="E1407" s="435"/>
      <c r="F1407" s="453"/>
      <c r="G1407" s="453"/>
      <c r="H1407" s="541"/>
      <c r="I1407" s="455"/>
      <c r="J1407" s="455"/>
      <c r="K1407" s="455"/>
      <c r="L1407" s="455"/>
      <c r="M1407" s="455"/>
      <c r="N1407" s="455"/>
      <c r="Q1407" s="345">
        <f t="shared" si="23"/>
        <v>0</v>
      </c>
    </row>
    <row r="1408" spans="1:17" hidden="1" x14ac:dyDescent="0.25">
      <c r="A1408" s="458"/>
      <c r="B1408" s="435"/>
      <c r="C1408" s="436"/>
      <c r="D1408" s="435"/>
      <c r="E1408" s="435"/>
      <c r="F1408" s="453"/>
      <c r="G1408" s="453"/>
      <c r="H1408" s="541"/>
      <c r="I1408" s="455"/>
      <c r="J1408" s="455"/>
      <c r="K1408" s="455"/>
      <c r="L1408" s="455"/>
      <c r="M1408" s="455"/>
      <c r="N1408" s="455"/>
      <c r="Q1408" s="345">
        <f t="shared" si="23"/>
        <v>0</v>
      </c>
    </row>
    <row r="1409" spans="1:17" hidden="1" x14ac:dyDescent="0.25">
      <c r="A1409" s="458"/>
      <c r="B1409" s="435"/>
      <c r="C1409" s="436"/>
      <c r="D1409" s="435"/>
      <c r="E1409" s="435"/>
      <c r="F1409" s="453"/>
      <c r="G1409" s="453"/>
      <c r="H1409" s="541"/>
      <c r="I1409" s="455"/>
      <c r="J1409" s="455"/>
      <c r="K1409" s="455"/>
      <c r="L1409" s="455"/>
      <c r="M1409" s="455"/>
      <c r="N1409" s="455"/>
      <c r="Q1409" s="345">
        <f t="shared" si="23"/>
        <v>0</v>
      </c>
    </row>
    <row r="1410" spans="1:17" hidden="1" x14ac:dyDescent="0.25">
      <c r="A1410" s="458"/>
      <c r="B1410" s="435"/>
      <c r="C1410" s="436"/>
      <c r="D1410" s="435"/>
      <c r="E1410" s="435"/>
      <c r="F1410" s="453"/>
      <c r="G1410" s="453"/>
      <c r="H1410" s="541"/>
      <c r="I1410" s="455"/>
      <c r="J1410" s="455"/>
      <c r="K1410" s="455"/>
      <c r="L1410" s="455"/>
      <c r="M1410" s="455"/>
      <c r="N1410" s="455"/>
      <c r="Q1410" s="345">
        <f t="shared" si="23"/>
        <v>0</v>
      </c>
    </row>
    <row r="1411" spans="1:17" hidden="1" x14ac:dyDescent="0.25">
      <c r="A1411" s="458"/>
      <c r="B1411" s="435"/>
      <c r="C1411" s="436"/>
      <c r="D1411" s="435"/>
      <c r="E1411" s="435"/>
      <c r="F1411" s="453"/>
      <c r="G1411" s="453"/>
      <c r="H1411" s="541"/>
      <c r="I1411" s="455"/>
      <c r="J1411" s="455"/>
      <c r="K1411" s="455"/>
      <c r="L1411" s="455"/>
      <c r="M1411" s="455"/>
      <c r="N1411" s="455"/>
      <c r="Q1411" s="345">
        <f t="shared" si="23"/>
        <v>0</v>
      </c>
    </row>
    <row r="1412" spans="1:17" hidden="1" x14ac:dyDescent="0.25">
      <c r="A1412" s="458"/>
      <c r="B1412" s="435"/>
      <c r="C1412" s="436"/>
      <c r="D1412" s="435"/>
      <c r="E1412" s="435"/>
      <c r="F1412" s="453"/>
      <c r="G1412" s="453"/>
      <c r="H1412" s="541"/>
      <c r="I1412" s="455"/>
      <c r="J1412" s="455"/>
      <c r="K1412" s="455"/>
      <c r="L1412" s="455"/>
      <c r="M1412" s="455"/>
      <c r="N1412" s="455"/>
      <c r="Q1412" s="345">
        <f t="shared" si="23"/>
        <v>0</v>
      </c>
    </row>
    <row r="1413" spans="1:17" hidden="1" x14ac:dyDescent="0.25">
      <c r="A1413" s="458"/>
      <c r="B1413" s="435"/>
      <c r="C1413" s="436"/>
      <c r="D1413" s="435"/>
      <c r="E1413" s="435"/>
      <c r="F1413" s="453"/>
      <c r="G1413" s="453"/>
      <c r="H1413" s="541"/>
      <c r="I1413" s="455"/>
      <c r="J1413" s="455"/>
      <c r="K1413" s="455"/>
      <c r="L1413" s="455"/>
      <c r="M1413" s="455"/>
      <c r="N1413" s="455"/>
      <c r="Q1413" s="345">
        <f t="shared" si="23"/>
        <v>0</v>
      </c>
    </row>
    <row r="1414" spans="1:17" hidden="1" x14ac:dyDescent="0.25">
      <c r="A1414" s="458"/>
      <c r="B1414" s="435"/>
      <c r="C1414" s="436"/>
      <c r="D1414" s="435"/>
      <c r="E1414" s="435"/>
      <c r="F1414" s="453"/>
      <c r="G1414" s="453"/>
      <c r="H1414" s="541"/>
      <c r="I1414" s="455"/>
      <c r="J1414" s="455"/>
      <c r="K1414" s="455"/>
      <c r="L1414" s="455"/>
      <c r="M1414" s="455"/>
      <c r="N1414" s="455"/>
      <c r="Q1414" s="345">
        <f t="shared" si="23"/>
        <v>0</v>
      </c>
    </row>
    <row r="1415" spans="1:17" hidden="1" x14ac:dyDescent="0.25">
      <c r="A1415" s="458"/>
      <c r="B1415" s="435"/>
      <c r="C1415" s="436"/>
      <c r="D1415" s="435"/>
      <c r="E1415" s="435"/>
      <c r="F1415" s="453"/>
      <c r="G1415" s="453"/>
      <c r="H1415" s="541"/>
      <c r="I1415" s="455"/>
      <c r="J1415" s="455"/>
      <c r="K1415" s="455"/>
      <c r="L1415" s="455"/>
      <c r="M1415" s="455"/>
      <c r="N1415" s="455"/>
      <c r="Q1415" s="345">
        <f t="shared" ref="Q1415:Q1478" si="24">IFERROR(IF(SUM(F1415:N1415)&gt;E1415,"Превышение",E1415-SUM(F1415:N1415)),"-")</f>
        <v>0</v>
      </c>
    </row>
    <row r="1416" spans="1:17" hidden="1" x14ac:dyDescent="0.25">
      <c r="A1416" s="458"/>
      <c r="B1416" s="435"/>
      <c r="C1416" s="436"/>
      <c r="D1416" s="435"/>
      <c r="E1416" s="435"/>
      <c r="F1416" s="453"/>
      <c r="G1416" s="453"/>
      <c r="H1416" s="541"/>
      <c r="I1416" s="455"/>
      <c r="J1416" s="455"/>
      <c r="K1416" s="455"/>
      <c r="L1416" s="455"/>
      <c r="M1416" s="455"/>
      <c r="N1416" s="455"/>
      <c r="Q1416" s="345">
        <f t="shared" si="24"/>
        <v>0</v>
      </c>
    </row>
    <row r="1417" spans="1:17" hidden="1" x14ac:dyDescent="0.25">
      <c r="A1417" s="458"/>
      <c r="B1417" s="435"/>
      <c r="C1417" s="436"/>
      <c r="D1417" s="435"/>
      <c r="E1417" s="435"/>
      <c r="F1417" s="453"/>
      <c r="G1417" s="453"/>
      <c r="H1417" s="541"/>
      <c r="I1417" s="455"/>
      <c r="J1417" s="455"/>
      <c r="K1417" s="455"/>
      <c r="L1417" s="455"/>
      <c r="M1417" s="455"/>
      <c r="N1417" s="455"/>
      <c r="Q1417" s="345">
        <f t="shared" si="24"/>
        <v>0</v>
      </c>
    </row>
    <row r="1418" spans="1:17" hidden="1" x14ac:dyDescent="0.25">
      <c r="A1418" s="458"/>
      <c r="B1418" s="435"/>
      <c r="C1418" s="436"/>
      <c r="D1418" s="435"/>
      <c r="E1418" s="435"/>
      <c r="F1418" s="453"/>
      <c r="G1418" s="453"/>
      <c r="H1418" s="541"/>
      <c r="I1418" s="455"/>
      <c r="J1418" s="455"/>
      <c r="K1418" s="455"/>
      <c r="L1418" s="455"/>
      <c r="M1418" s="455"/>
      <c r="N1418" s="455"/>
      <c r="Q1418" s="345">
        <f t="shared" si="24"/>
        <v>0</v>
      </c>
    </row>
    <row r="1419" spans="1:17" hidden="1" x14ac:dyDescent="0.25">
      <c r="A1419" s="458"/>
      <c r="B1419" s="435"/>
      <c r="C1419" s="436"/>
      <c r="D1419" s="435"/>
      <c r="E1419" s="435"/>
      <c r="F1419" s="453"/>
      <c r="G1419" s="453"/>
      <c r="H1419" s="541"/>
      <c r="I1419" s="455"/>
      <c r="J1419" s="455"/>
      <c r="K1419" s="455"/>
      <c r="L1419" s="455"/>
      <c r="M1419" s="455"/>
      <c r="N1419" s="455"/>
      <c r="Q1419" s="345">
        <f t="shared" si="24"/>
        <v>0</v>
      </c>
    </row>
    <row r="1420" spans="1:17" hidden="1" x14ac:dyDescent="0.25">
      <c r="A1420" s="458"/>
      <c r="B1420" s="435"/>
      <c r="C1420" s="436"/>
      <c r="D1420" s="435"/>
      <c r="E1420" s="435"/>
      <c r="F1420" s="453"/>
      <c r="G1420" s="453"/>
      <c r="H1420" s="541"/>
      <c r="I1420" s="455"/>
      <c r="J1420" s="455"/>
      <c r="K1420" s="455"/>
      <c r="L1420" s="455"/>
      <c r="M1420" s="455"/>
      <c r="N1420" s="455"/>
      <c r="Q1420" s="345">
        <f t="shared" si="24"/>
        <v>0</v>
      </c>
    </row>
    <row r="1421" spans="1:17" hidden="1" x14ac:dyDescent="0.25">
      <c r="A1421" s="458"/>
      <c r="B1421" s="435"/>
      <c r="C1421" s="436"/>
      <c r="D1421" s="435"/>
      <c r="E1421" s="435"/>
      <c r="F1421" s="453"/>
      <c r="G1421" s="453"/>
      <c r="H1421" s="541"/>
      <c r="I1421" s="455"/>
      <c r="J1421" s="455"/>
      <c r="K1421" s="455"/>
      <c r="L1421" s="455"/>
      <c r="M1421" s="455"/>
      <c r="N1421" s="455"/>
      <c r="Q1421" s="345">
        <f t="shared" si="24"/>
        <v>0</v>
      </c>
    </row>
    <row r="1422" spans="1:17" hidden="1" x14ac:dyDescent="0.25">
      <c r="A1422" s="458"/>
      <c r="B1422" s="435"/>
      <c r="C1422" s="436"/>
      <c r="D1422" s="435"/>
      <c r="E1422" s="435"/>
      <c r="F1422" s="453"/>
      <c r="G1422" s="453"/>
      <c r="H1422" s="541"/>
      <c r="I1422" s="455"/>
      <c r="J1422" s="455"/>
      <c r="K1422" s="455"/>
      <c r="L1422" s="455"/>
      <c r="M1422" s="455"/>
      <c r="N1422" s="455"/>
      <c r="Q1422" s="345">
        <f t="shared" si="24"/>
        <v>0</v>
      </c>
    </row>
    <row r="1423" spans="1:17" hidden="1" x14ac:dyDescent="0.25">
      <c r="A1423" s="458"/>
      <c r="B1423" s="435"/>
      <c r="C1423" s="436"/>
      <c r="D1423" s="435"/>
      <c r="E1423" s="435"/>
      <c r="F1423" s="453"/>
      <c r="G1423" s="453"/>
      <c r="H1423" s="541"/>
      <c r="I1423" s="455"/>
      <c r="J1423" s="455"/>
      <c r="K1423" s="455"/>
      <c r="L1423" s="455"/>
      <c r="M1423" s="455"/>
      <c r="N1423" s="455"/>
      <c r="Q1423" s="345">
        <f t="shared" si="24"/>
        <v>0</v>
      </c>
    </row>
    <row r="1424" spans="1:17" hidden="1" x14ac:dyDescent="0.25">
      <c r="A1424" s="458"/>
      <c r="B1424" s="435"/>
      <c r="C1424" s="436"/>
      <c r="D1424" s="435"/>
      <c r="E1424" s="435"/>
      <c r="F1424" s="453"/>
      <c r="G1424" s="453"/>
      <c r="H1424" s="541"/>
      <c r="I1424" s="455"/>
      <c r="J1424" s="455"/>
      <c r="K1424" s="455"/>
      <c r="L1424" s="455"/>
      <c r="M1424" s="455"/>
      <c r="N1424" s="455"/>
      <c r="Q1424" s="345">
        <f t="shared" si="24"/>
        <v>0</v>
      </c>
    </row>
    <row r="1425" spans="1:17" hidden="1" x14ac:dyDescent="0.25">
      <c r="A1425" s="458"/>
      <c r="B1425" s="435"/>
      <c r="C1425" s="436"/>
      <c r="D1425" s="435"/>
      <c r="E1425" s="435"/>
      <c r="F1425" s="453"/>
      <c r="G1425" s="453"/>
      <c r="H1425" s="541"/>
      <c r="I1425" s="455"/>
      <c r="J1425" s="455"/>
      <c r="K1425" s="455"/>
      <c r="L1425" s="455"/>
      <c r="M1425" s="455"/>
      <c r="N1425" s="455"/>
      <c r="Q1425" s="345">
        <f t="shared" si="24"/>
        <v>0</v>
      </c>
    </row>
    <row r="1426" spans="1:17" hidden="1" x14ac:dyDescent="0.25">
      <c r="A1426" s="458"/>
      <c r="B1426" s="435"/>
      <c r="C1426" s="436"/>
      <c r="D1426" s="435"/>
      <c r="E1426" s="435"/>
      <c r="F1426" s="453"/>
      <c r="G1426" s="453"/>
      <c r="H1426" s="541"/>
      <c r="I1426" s="455"/>
      <c r="J1426" s="455"/>
      <c r="K1426" s="455"/>
      <c r="L1426" s="455"/>
      <c r="M1426" s="455"/>
      <c r="N1426" s="455"/>
      <c r="Q1426" s="345">
        <f t="shared" si="24"/>
        <v>0</v>
      </c>
    </row>
    <row r="1427" spans="1:17" hidden="1" x14ac:dyDescent="0.25">
      <c r="A1427" s="458"/>
      <c r="B1427" s="435"/>
      <c r="C1427" s="436"/>
      <c r="D1427" s="435"/>
      <c r="E1427" s="435"/>
      <c r="F1427" s="453"/>
      <c r="G1427" s="453"/>
      <c r="H1427" s="541"/>
      <c r="I1427" s="455"/>
      <c r="J1427" s="455"/>
      <c r="K1427" s="455"/>
      <c r="L1427" s="455"/>
      <c r="M1427" s="455"/>
      <c r="N1427" s="455"/>
      <c r="Q1427" s="345">
        <f t="shared" si="24"/>
        <v>0</v>
      </c>
    </row>
    <row r="1428" spans="1:17" hidden="1" x14ac:dyDescent="0.25">
      <c r="A1428" s="458"/>
      <c r="B1428" s="435"/>
      <c r="C1428" s="436"/>
      <c r="D1428" s="435"/>
      <c r="E1428" s="435"/>
      <c r="F1428" s="453"/>
      <c r="G1428" s="453"/>
      <c r="H1428" s="541"/>
      <c r="I1428" s="455"/>
      <c r="J1428" s="455"/>
      <c r="K1428" s="455"/>
      <c r="L1428" s="455"/>
      <c r="M1428" s="455"/>
      <c r="N1428" s="455"/>
      <c r="Q1428" s="345">
        <f t="shared" si="24"/>
        <v>0</v>
      </c>
    </row>
    <row r="1429" spans="1:17" hidden="1" x14ac:dyDescent="0.25">
      <c r="A1429" s="458"/>
      <c r="B1429" s="435"/>
      <c r="C1429" s="436"/>
      <c r="D1429" s="435"/>
      <c r="E1429" s="435"/>
      <c r="F1429" s="453"/>
      <c r="G1429" s="453"/>
      <c r="H1429" s="541"/>
      <c r="I1429" s="455"/>
      <c r="J1429" s="455"/>
      <c r="K1429" s="455"/>
      <c r="L1429" s="455"/>
      <c r="M1429" s="455"/>
      <c r="N1429" s="455"/>
      <c r="Q1429" s="345">
        <f t="shared" si="24"/>
        <v>0</v>
      </c>
    </row>
    <row r="1430" spans="1:17" hidden="1" x14ac:dyDescent="0.25">
      <c r="A1430" s="458"/>
      <c r="B1430" s="435"/>
      <c r="C1430" s="436"/>
      <c r="D1430" s="435"/>
      <c r="E1430" s="435"/>
      <c r="F1430" s="453"/>
      <c r="G1430" s="453"/>
      <c r="H1430" s="541"/>
      <c r="I1430" s="455"/>
      <c r="J1430" s="455"/>
      <c r="K1430" s="455"/>
      <c r="L1430" s="455"/>
      <c r="M1430" s="455"/>
      <c r="N1430" s="455"/>
      <c r="Q1430" s="345">
        <f t="shared" si="24"/>
        <v>0</v>
      </c>
    </row>
    <row r="1431" spans="1:17" hidden="1" x14ac:dyDescent="0.25">
      <c r="A1431" s="458"/>
      <c r="B1431" s="435"/>
      <c r="C1431" s="436"/>
      <c r="D1431" s="435"/>
      <c r="E1431" s="435"/>
      <c r="F1431" s="453"/>
      <c r="G1431" s="453"/>
      <c r="H1431" s="541"/>
      <c r="I1431" s="455"/>
      <c r="J1431" s="455"/>
      <c r="K1431" s="455"/>
      <c r="L1431" s="455"/>
      <c r="M1431" s="455"/>
      <c r="N1431" s="455"/>
      <c r="Q1431" s="345">
        <f t="shared" si="24"/>
        <v>0</v>
      </c>
    </row>
    <row r="1432" spans="1:17" hidden="1" x14ac:dyDescent="0.25">
      <c r="A1432" s="458"/>
      <c r="B1432" s="435"/>
      <c r="C1432" s="436"/>
      <c r="D1432" s="435"/>
      <c r="E1432" s="435"/>
      <c r="F1432" s="453"/>
      <c r="G1432" s="453"/>
      <c r="H1432" s="541"/>
      <c r="I1432" s="455"/>
      <c r="J1432" s="455"/>
      <c r="K1432" s="455"/>
      <c r="L1432" s="455"/>
      <c r="M1432" s="455"/>
      <c r="N1432" s="455"/>
      <c r="Q1432" s="345">
        <f t="shared" si="24"/>
        <v>0</v>
      </c>
    </row>
    <row r="1433" spans="1:17" hidden="1" x14ac:dyDescent="0.25">
      <c r="A1433" s="458"/>
      <c r="B1433" s="435"/>
      <c r="C1433" s="436"/>
      <c r="D1433" s="435"/>
      <c r="E1433" s="435"/>
      <c r="F1433" s="453"/>
      <c r="G1433" s="453"/>
      <c r="H1433" s="541"/>
      <c r="I1433" s="455"/>
      <c r="J1433" s="455"/>
      <c r="K1433" s="455"/>
      <c r="L1433" s="455"/>
      <c r="M1433" s="455"/>
      <c r="N1433" s="455"/>
      <c r="Q1433" s="345">
        <f t="shared" si="24"/>
        <v>0</v>
      </c>
    </row>
    <row r="1434" spans="1:17" hidden="1" x14ac:dyDescent="0.25">
      <c r="A1434" s="458"/>
      <c r="B1434" s="435"/>
      <c r="C1434" s="436"/>
      <c r="D1434" s="435"/>
      <c r="E1434" s="435"/>
      <c r="F1434" s="453"/>
      <c r="G1434" s="453"/>
      <c r="H1434" s="541"/>
      <c r="I1434" s="455"/>
      <c r="J1434" s="455"/>
      <c r="K1434" s="455"/>
      <c r="L1434" s="455"/>
      <c r="M1434" s="455"/>
      <c r="N1434" s="455"/>
      <c r="Q1434" s="345">
        <f t="shared" si="24"/>
        <v>0</v>
      </c>
    </row>
    <row r="1435" spans="1:17" hidden="1" x14ac:dyDescent="0.25">
      <c r="A1435" s="458"/>
      <c r="B1435" s="435"/>
      <c r="C1435" s="436"/>
      <c r="D1435" s="435"/>
      <c r="E1435" s="435"/>
      <c r="F1435" s="453"/>
      <c r="G1435" s="453"/>
      <c r="H1435" s="541"/>
      <c r="I1435" s="455"/>
      <c r="J1435" s="455"/>
      <c r="K1435" s="455"/>
      <c r="L1435" s="455"/>
      <c r="M1435" s="455"/>
      <c r="N1435" s="455"/>
      <c r="Q1435" s="345">
        <f t="shared" si="24"/>
        <v>0</v>
      </c>
    </row>
    <row r="1436" spans="1:17" hidden="1" x14ac:dyDescent="0.25">
      <c r="A1436" s="458"/>
      <c r="B1436" s="435"/>
      <c r="C1436" s="436"/>
      <c r="D1436" s="435"/>
      <c r="E1436" s="435"/>
      <c r="F1436" s="453"/>
      <c r="G1436" s="453"/>
      <c r="H1436" s="541"/>
      <c r="I1436" s="455"/>
      <c r="J1436" s="455"/>
      <c r="K1436" s="455"/>
      <c r="L1436" s="455"/>
      <c r="M1436" s="455"/>
      <c r="N1436" s="455"/>
      <c r="Q1436" s="345">
        <f t="shared" si="24"/>
        <v>0</v>
      </c>
    </row>
    <row r="1437" spans="1:17" hidden="1" x14ac:dyDescent="0.25">
      <c r="A1437" s="458"/>
      <c r="B1437" s="435"/>
      <c r="C1437" s="436"/>
      <c r="D1437" s="435"/>
      <c r="E1437" s="435"/>
      <c r="F1437" s="453"/>
      <c r="G1437" s="453"/>
      <c r="H1437" s="541"/>
      <c r="I1437" s="455"/>
      <c r="J1437" s="455"/>
      <c r="K1437" s="455"/>
      <c r="L1437" s="455"/>
      <c r="M1437" s="455"/>
      <c r="N1437" s="455"/>
      <c r="Q1437" s="345">
        <f t="shared" si="24"/>
        <v>0</v>
      </c>
    </row>
    <row r="1438" spans="1:17" hidden="1" x14ac:dyDescent="0.25">
      <c r="A1438" s="458"/>
      <c r="B1438" s="435"/>
      <c r="C1438" s="436"/>
      <c r="D1438" s="435"/>
      <c r="E1438" s="435"/>
      <c r="F1438" s="453"/>
      <c r="G1438" s="453"/>
      <c r="H1438" s="541"/>
      <c r="I1438" s="455"/>
      <c r="J1438" s="455"/>
      <c r="K1438" s="455"/>
      <c r="L1438" s="455"/>
      <c r="M1438" s="455"/>
      <c r="N1438" s="455"/>
      <c r="Q1438" s="345">
        <f t="shared" si="24"/>
        <v>0</v>
      </c>
    </row>
    <row r="1439" spans="1:17" hidden="1" x14ac:dyDescent="0.25">
      <c r="A1439" s="458"/>
      <c r="B1439" s="435"/>
      <c r="C1439" s="436"/>
      <c r="D1439" s="435"/>
      <c r="E1439" s="435"/>
      <c r="F1439" s="453"/>
      <c r="G1439" s="453"/>
      <c r="H1439" s="541"/>
      <c r="I1439" s="455"/>
      <c r="J1439" s="455"/>
      <c r="K1439" s="455"/>
      <c r="L1439" s="455"/>
      <c r="M1439" s="455"/>
      <c r="N1439" s="455"/>
      <c r="Q1439" s="345">
        <f t="shared" si="24"/>
        <v>0</v>
      </c>
    </row>
    <row r="1440" spans="1:17" hidden="1" x14ac:dyDescent="0.25">
      <c r="A1440" s="458"/>
      <c r="B1440" s="435"/>
      <c r="C1440" s="436"/>
      <c r="D1440" s="435"/>
      <c r="E1440" s="435"/>
      <c r="F1440" s="453"/>
      <c r="G1440" s="453"/>
      <c r="H1440" s="541"/>
      <c r="I1440" s="455"/>
      <c r="J1440" s="455"/>
      <c r="K1440" s="455"/>
      <c r="L1440" s="455"/>
      <c r="M1440" s="455"/>
      <c r="N1440" s="455"/>
      <c r="Q1440" s="345">
        <f t="shared" si="24"/>
        <v>0</v>
      </c>
    </row>
    <row r="1441" spans="1:17" hidden="1" x14ac:dyDescent="0.25">
      <c r="A1441" s="458"/>
      <c r="B1441" s="435"/>
      <c r="C1441" s="436"/>
      <c r="D1441" s="435"/>
      <c r="E1441" s="435"/>
      <c r="F1441" s="453"/>
      <c r="G1441" s="453"/>
      <c r="H1441" s="541"/>
      <c r="I1441" s="455"/>
      <c r="J1441" s="455"/>
      <c r="K1441" s="455"/>
      <c r="L1441" s="455"/>
      <c r="M1441" s="455"/>
      <c r="N1441" s="455"/>
      <c r="Q1441" s="345">
        <f t="shared" si="24"/>
        <v>0</v>
      </c>
    </row>
    <row r="1442" spans="1:17" hidden="1" x14ac:dyDescent="0.25">
      <c r="A1442" s="458"/>
      <c r="B1442" s="435"/>
      <c r="C1442" s="436"/>
      <c r="D1442" s="435"/>
      <c r="E1442" s="435"/>
      <c r="F1442" s="453"/>
      <c r="G1442" s="453"/>
      <c r="H1442" s="541"/>
      <c r="I1442" s="455"/>
      <c r="J1442" s="455"/>
      <c r="K1442" s="455"/>
      <c r="L1442" s="455"/>
      <c r="M1442" s="455"/>
      <c r="N1442" s="455"/>
      <c r="Q1442" s="345">
        <f t="shared" si="24"/>
        <v>0</v>
      </c>
    </row>
    <row r="1443" spans="1:17" hidden="1" x14ac:dyDescent="0.25">
      <c r="A1443" s="458"/>
      <c r="B1443" s="435"/>
      <c r="C1443" s="436"/>
      <c r="D1443" s="435"/>
      <c r="E1443" s="435"/>
      <c r="F1443" s="453"/>
      <c r="G1443" s="453"/>
      <c r="H1443" s="541"/>
      <c r="I1443" s="455"/>
      <c r="J1443" s="455"/>
      <c r="K1443" s="455"/>
      <c r="L1443" s="455"/>
      <c r="M1443" s="455"/>
      <c r="N1443" s="455"/>
      <c r="Q1443" s="345">
        <f t="shared" si="24"/>
        <v>0</v>
      </c>
    </row>
    <row r="1444" spans="1:17" hidden="1" x14ac:dyDescent="0.25">
      <c r="A1444" s="458"/>
      <c r="B1444" s="435"/>
      <c r="C1444" s="436"/>
      <c r="D1444" s="435"/>
      <c r="E1444" s="435"/>
      <c r="F1444" s="453"/>
      <c r="G1444" s="453"/>
      <c r="H1444" s="541"/>
      <c r="I1444" s="455"/>
      <c r="J1444" s="455"/>
      <c r="K1444" s="455"/>
      <c r="L1444" s="455"/>
      <c r="M1444" s="455"/>
      <c r="N1444" s="455"/>
      <c r="Q1444" s="345">
        <f t="shared" si="24"/>
        <v>0</v>
      </c>
    </row>
    <row r="1445" spans="1:17" hidden="1" x14ac:dyDescent="0.25">
      <c r="A1445" s="458"/>
      <c r="B1445" s="435"/>
      <c r="C1445" s="436"/>
      <c r="D1445" s="435"/>
      <c r="E1445" s="435"/>
      <c r="F1445" s="453"/>
      <c r="G1445" s="453"/>
      <c r="H1445" s="541"/>
      <c r="I1445" s="455"/>
      <c r="J1445" s="455"/>
      <c r="K1445" s="455"/>
      <c r="L1445" s="455"/>
      <c r="M1445" s="455"/>
      <c r="N1445" s="455"/>
      <c r="Q1445" s="345">
        <f t="shared" si="24"/>
        <v>0</v>
      </c>
    </row>
    <row r="1446" spans="1:17" hidden="1" x14ac:dyDescent="0.25">
      <c r="A1446" s="458"/>
      <c r="B1446" s="435"/>
      <c r="C1446" s="436"/>
      <c r="D1446" s="435"/>
      <c r="E1446" s="435"/>
      <c r="F1446" s="453"/>
      <c r="G1446" s="453"/>
      <c r="H1446" s="541"/>
      <c r="I1446" s="455"/>
      <c r="J1446" s="455"/>
      <c r="K1446" s="455"/>
      <c r="L1446" s="455"/>
      <c r="M1446" s="455"/>
      <c r="N1446" s="455"/>
      <c r="Q1446" s="345">
        <f t="shared" si="24"/>
        <v>0</v>
      </c>
    </row>
    <row r="1447" spans="1:17" hidden="1" x14ac:dyDescent="0.25">
      <c r="A1447" s="458"/>
      <c r="B1447" s="435"/>
      <c r="C1447" s="436"/>
      <c r="D1447" s="435"/>
      <c r="E1447" s="435"/>
      <c r="F1447" s="453"/>
      <c r="G1447" s="453"/>
      <c r="H1447" s="541"/>
      <c r="I1447" s="455"/>
      <c r="J1447" s="455"/>
      <c r="K1447" s="455"/>
      <c r="L1447" s="455"/>
      <c r="M1447" s="455"/>
      <c r="N1447" s="455"/>
      <c r="Q1447" s="345">
        <f t="shared" si="24"/>
        <v>0</v>
      </c>
    </row>
    <row r="1448" spans="1:17" hidden="1" x14ac:dyDescent="0.25">
      <c r="A1448" s="458"/>
      <c r="B1448" s="435"/>
      <c r="C1448" s="436"/>
      <c r="D1448" s="435"/>
      <c r="E1448" s="435"/>
      <c r="F1448" s="453"/>
      <c r="G1448" s="453"/>
      <c r="H1448" s="541"/>
      <c r="I1448" s="455"/>
      <c r="J1448" s="455"/>
      <c r="K1448" s="455"/>
      <c r="L1448" s="455"/>
      <c r="M1448" s="455"/>
      <c r="N1448" s="455"/>
      <c r="Q1448" s="345">
        <f t="shared" si="24"/>
        <v>0</v>
      </c>
    </row>
    <row r="1449" spans="1:17" hidden="1" x14ac:dyDescent="0.25">
      <c r="A1449" s="458"/>
      <c r="B1449" s="435"/>
      <c r="C1449" s="436"/>
      <c r="D1449" s="435"/>
      <c r="E1449" s="435"/>
      <c r="F1449" s="453"/>
      <c r="G1449" s="453"/>
      <c r="H1449" s="541"/>
      <c r="I1449" s="455"/>
      <c r="J1449" s="455"/>
      <c r="K1449" s="455"/>
      <c r="L1449" s="455"/>
      <c r="M1449" s="455"/>
      <c r="N1449" s="455"/>
      <c r="Q1449" s="345">
        <f t="shared" si="24"/>
        <v>0</v>
      </c>
    </row>
    <row r="1450" spans="1:17" hidden="1" x14ac:dyDescent="0.25">
      <c r="A1450" s="458"/>
      <c r="B1450" s="435"/>
      <c r="C1450" s="436"/>
      <c r="D1450" s="435"/>
      <c r="E1450" s="435"/>
      <c r="F1450" s="453"/>
      <c r="G1450" s="453"/>
      <c r="H1450" s="541"/>
      <c r="I1450" s="455"/>
      <c r="J1450" s="455"/>
      <c r="K1450" s="455"/>
      <c r="L1450" s="455"/>
      <c r="M1450" s="455"/>
      <c r="N1450" s="455"/>
      <c r="Q1450" s="345">
        <f t="shared" si="24"/>
        <v>0</v>
      </c>
    </row>
    <row r="1451" spans="1:17" hidden="1" x14ac:dyDescent="0.25">
      <c r="A1451" s="458"/>
      <c r="B1451" s="435"/>
      <c r="C1451" s="436"/>
      <c r="D1451" s="435"/>
      <c r="E1451" s="435"/>
      <c r="F1451" s="453"/>
      <c r="G1451" s="453"/>
      <c r="H1451" s="541"/>
      <c r="I1451" s="455"/>
      <c r="J1451" s="455"/>
      <c r="K1451" s="455"/>
      <c r="L1451" s="455"/>
      <c r="M1451" s="455"/>
      <c r="N1451" s="455"/>
      <c r="Q1451" s="345">
        <f t="shared" si="24"/>
        <v>0</v>
      </c>
    </row>
    <row r="1452" spans="1:17" hidden="1" x14ac:dyDescent="0.25">
      <c r="A1452" s="458"/>
      <c r="B1452" s="435"/>
      <c r="C1452" s="436"/>
      <c r="D1452" s="435"/>
      <c r="E1452" s="435"/>
      <c r="F1452" s="453"/>
      <c r="G1452" s="453"/>
      <c r="H1452" s="541"/>
      <c r="I1452" s="455"/>
      <c r="J1452" s="455"/>
      <c r="K1452" s="455"/>
      <c r="L1452" s="455"/>
      <c r="M1452" s="455"/>
      <c r="N1452" s="455"/>
      <c r="Q1452" s="345">
        <f t="shared" si="24"/>
        <v>0</v>
      </c>
    </row>
    <row r="1453" spans="1:17" hidden="1" x14ac:dyDescent="0.25">
      <c r="A1453" s="458"/>
      <c r="B1453" s="435"/>
      <c r="C1453" s="436"/>
      <c r="D1453" s="435"/>
      <c r="E1453" s="435"/>
      <c r="F1453" s="453"/>
      <c r="G1453" s="453"/>
      <c r="H1453" s="541"/>
      <c r="I1453" s="455"/>
      <c r="J1453" s="455"/>
      <c r="K1453" s="455"/>
      <c r="L1453" s="455"/>
      <c r="M1453" s="455"/>
      <c r="N1453" s="455"/>
      <c r="Q1453" s="345">
        <f t="shared" si="24"/>
        <v>0</v>
      </c>
    </row>
    <row r="1454" spans="1:17" hidden="1" x14ac:dyDescent="0.25">
      <c r="A1454" s="458"/>
      <c r="B1454" s="435"/>
      <c r="C1454" s="436"/>
      <c r="D1454" s="435"/>
      <c r="E1454" s="435"/>
      <c r="F1454" s="453"/>
      <c r="G1454" s="453"/>
      <c r="H1454" s="541"/>
      <c r="I1454" s="455"/>
      <c r="J1454" s="455"/>
      <c r="K1454" s="455"/>
      <c r="L1454" s="455"/>
      <c r="M1454" s="455"/>
      <c r="N1454" s="455"/>
      <c r="Q1454" s="345">
        <f t="shared" si="24"/>
        <v>0</v>
      </c>
    </row>
    <row r="1455" spans="1:17" hidden="1" x14ac:dyDescent="0.25">
      <c r="A1455" s="458"/>
      <c r="B1455" s="435"/>
      <c r="C1455" s="436"/>
      <c r="D1455" s="435"/>
      <c r="E1455" s="435"/>
      <c r="F1455" s="453"/>
      <c r="G1455" s="453"/>
      <c r="H1455" s="541"/>
      <c r="I1455" s="455"/>
      <c r="J1455" s="455"/>
      <c r="K1455" s="455"/>
      <c r="L1455" s="455"/>
      <c r="M1455" s="455"/>
      <c r="N1455" s="455"/>
      <c r="Q1455" s="345">
        <f t="shared" si="24"/>
        <v>0</v>
      </c>
    </row>
    <row r="1456" spans="1:17" hidden="1" x14ac:dyDescent="0.25">
      <c r="A1456" s="458"/>
      <c r="B1456" s="435"/>
      <c r="C1456" s="436"/>
      <c r="D1456" s="435"/>
      <c r="E1456" s="435"/>
      <c r="F1456" s="453"/>
      <c r="G1456" s="453"/>
      <c r="H1456" s="541"/>
      <c r="I1456" s="455"/>
      <c r="J1456" s="455"/>
      <c r="K1456" s="455"/>
      <c r="L1456" s="455"/>
      <c r="M1456" s="455"/>
      <c r="N1456" s="455"/>
      <c r="Q1456" s="345">
        <f t="shared" si="24"/>
        <v>0</v>
      </c>
    </row>
    <row r="1457" spans="1:17" hidden="1" x14ac:dyDescent="0.25">
      <c r="A1457" s="458"/>
      <c r="B1457" s="435"/>
      <c r="C1457" s="436"/>
      <c r="D1457" s="435"/>
      <c r="E1457" s="435"/>
      <c r="F1457" s="453"/>
      <c r="G1457" s="453"/>
      <c r="H1457" s="541"/>
      <c r="I1457" s="455"/>
      <c r="J1457" s="455"/>
      <c r="K1457" s="455"/>
      <c r="L1457" s="455"/>
      <c r="M1457" s="455"/>
      <c r="N1457" s="455"/>
      <c r="Q1457" s="345">
        <f t="shared" si="24"/>
        <v>0</v>
      </c>
    </row>
    <row r="1458" spans="1:17" hidden="1" x14ac:dyDescent="0.25">
      <c r="A1458" s="458"/>
      <c r="B1458" s="435"/>
      <c r="C1458" s="436"/>
      <c r="D1458" s="435"/>
      <c r="E1458" s="435"/>
      <c r="F1458" s="453"/>
      <c r="G1458" s="453"/>
      <c r="H1458" s="541"/>
      <c r="I1458" s="455"/>
      <c r="J1458" s="455"/>
      <c r="K1458" s="455"/>
      <c r="L1458" s="455"/>
      <c r="M1458" s="455"/>
      <c r="N1458" s="455"/>
      <c r="Q1458" s="345">
        <f t="shared" si="24"/>
        <v>0</v>
      </c>
    </row>
    <row r="1459" spans="1:17" hidden="1" x14ac:dyDescent="0.25">
      <c r="A1459" s="458"/>
      <c r="B1459" s="435"/>
      <c r="C1459" s="436"/>
      <c r="D1459" s="435"/>
      <c r="E1459" s="435"/>
      <c r="F1459" s="453"/>
      <c r="G1459" s="453"/>
      <c r="H1459" s="541"/>
      <c r="I1459" s="455"/>
      <c r="J1459" s="455"/>
      <c r="K1459" s="455"/>
      <c r="L1459" s="455"/>
      <c r="M1459" s="455"/>
      <c r="N1459" s="455"/>
      <c r="Q1459" s="345">
        <f t="shared" si="24"/>
        <v>0</v>
      </c>
    </row>
    <row r="1460" spans="1:17" hidden="1" x14ac:dyDescent="0.25">
      <c r="A1460" s="458"/>
      <c r="B1460" s="435"/>
      <c r="C1460" s="436"/>
      <c r="D1460" s="435"/>
      <c r="E1460" s="435"/>
      <c r="F1460" s="453"/>
      <c r="G1460" s="453"/>
      <c r="H1460" s="541"/>
      <c r="I1460" s="455"/>
      <c r="J1460" s="455"/>
      <c r="K1460" s="455"/>
      <c r="L1460" s="455"/>
      <c r="M1460" s="455"/>
      <c r="N1460" s="455"/>
      <c r="Q1460" s="345">
        <f t="shared" si="24"/>
        <v>0</v>
      </c>
    </row>
    <row r="1461" spans="1:17" hidden="1" x14ac:dyDescent="0.25">
      <c r="A1461" s="458"/>
      <c r="B1461" s="435"/>
      <c r="C1461" s="436"/>
      <c r="D1461" s="435"/>
      <c r="E1461" s="435"/>
      <c r="F1461" s="453"/>
      <c r="G1461" s="453"/>
      <c r="H1461" s="541"/>
      <c r="I1461" s="455"/>
      <c r="J1461" s="455"/>
      <c r="K1461" s="455"/>
      <c r="L1461" s="455"/>
      <c r="M1461" s="455"/>
      <c r="N1461" s="455"/>
      <c r="Q1461" s="345">
        <f t="shared" si="24"/>
        <v>0</v>
      </c>
    </row>
    <row r="1462" spans="1:17" hidden="1" x14ac:dyDescent="0.25">
      <c r="A1462" s="458"/>
      <c r="B1462" s="435"/>
      <c r="C1462" s="436"/>
      <c r="D1462" s="435"/>
      <c r="E1462" s="435"/>
      <c r="F1462" s="453"/>
      <c r="G1462" s="453"/>
      <c r="H1462" s="541"/>
      <c r="I1462" s="455"/>
      <c r="J1462" s="455"/>
      <c r="K1462" s="455"/>
      <c r="L1462" s="455"/>
      <c r="M1462" s="455"/>
      <c r="N1462" s="455"/>
      <c r="Q1462" s="345">
        <f t="shared" si="24"/>
        <v>0</v>
      </c>
    </row>
    <row r="1463" spans="1:17" hidden="1" x14ac:dyDescent="0.25">
      <c r="A1463" s="458"/>
      <c r="B1463" s="435"/>
      <c r="C1463" s="436"/>
      <c r="D1463" s="435"/>
      <c r="E1463" s="435"/>
      <c r="F1463" s="453"/>
      <c r="G1463" s="453"/>
      <c r="H1463" s="541"/>
      <c r="I1463" s="455"/>
      <c r="J1463" s="455"/>
      <c r="K1463" s="455"/>
      <c r="L1463" s="455"/>
      <c r="M1463" s="455"/>
      <c r="N1463" s="455"/>
      <c r="Q1463" s="345">
        <f t="shared" si="24"/>
        <v>0</v>
      </c>
    </row>
    <row r="1464" spans="1:17" hidden="1" x14ac:dyDescent="0.25">
      <c r="A1464" s="458"/>
      <c r="B1464" s="435"/>
      <c r="C1464" s="436"/>
      <c r="D1464" s="435"/>
      <c r="E1464" s="435"/>
      <c r="F1464" s="453"/>
      <c r="G1464" s="453"/>
      <c r="H1464" s="541"/>
      <c r="I1464" s="455"/>
      <c r="J1464" s="455"/>
      <c r="K1464" s="455"/>
      <c r="L1464" s="455"/>
      <c r="M1464" s="455"/>
      <c r="N1464" s="455"/>
      <c r="Q1464" s="345">
        <f t="shared" si="24"/>
        <v>0</v>
      </c>
    </row>
    <row r="1465" spans="1:17" hidden="1" x14ac:dyDescent="0.25">
      <c r="A1465" s="458"/>
      <c r="B1465" s="435"/>
      <c r="C1465" s="436"/>
      <c r="D1465" s="435"/>
      <c r="E1465" s="435"/>
      <c r="F1465" s="453"/>
      <c r="G1465" s="453"/>
      <c r="H1465" s="541"/>
      <c r="I1465" s="455"/>
      <c r="J1465" s="455"/>
      <c r="K1465" s="455"/>
      <c r="L1465" s="455"/>
      <c r="M1465" s="455"/>
      <c r="N1465" s="455"/>
      <c r="Q1465" s="345">
        <f t="shared" si="24"/>
        <v>0</v>
      </c>
    </row>
    <row r="1466" spans="1:17" hidden="1" x14ac:dyDescent="0.25">
      <c r="A1466" s="458"/>
      <c r="B1466" s="435"/>
      <c r="C1466" s="436"/>
      <c r="D1466" s="435"/>
      <c r="E1466" s="435"/>
      <c r="F1466" s="453"/>
      <c r="G1466" s="453"/>
      <c r="H1466" s="541"/>
      <c r="I1466" s="455"/>
      <c r="J1466" s="455"/>
      <c r="K1466" s="455"/>
      <c r="L1466" s="455"/>
      <c r="M1466" s="455"/>
      <c r="N1466" s="455"/>
      <c r="Q1466" s="345">
        <f t="shared" si="24"/>
        <v>0</v>
      </c>
    </row>
    <row r="1467" spans="1:17" hidden="1" x14ac:dyDescent="0.25">
      <c r="A1467" s="458"/>
      <c r="B1467" s="435"/>
      <c r="C1467" s="436"/>
      <c r="D1467" s="435"/>
      <c r="E1467" s="435"/>
      <c r="F1467" s="453"/>
      <c r="G1467" s="453"/>
      <c r="H1467" s="541"/>
      <c r="I1467" s="455"/>
      <c r="J1467" s="455"/>
      <c r="K1467" s="455"/>
      <c r="L1467" s="455"/>
      <c r="M1467" s="455"/>
      <c r="N1467" s="455"/>
      <c r="Q1467" s="345">
        <f t="shared" si="24"/>
        <v>0</v>
      </c>
    </row>
    <row r="1468" spans="1:17" hidden="1" x14ac:dyDescent="0.25">
      <c r="A1468" s="458"/>
      <c r="B1468" s="435"/>
      <c r="C1468" s="436"/>
      <c r="D1468" s="435"/>
      <c r="E1468" s="435"/>
      <c r="F1468" s="453"/>
      <c r="G1468" s="453"/>
      <c r="H1468" s="541"/>
      <c r="I1468" s="455"/>
      <c r="J1468" s="455"/>
      <c r="K1468" s="455"/>
      <c r="L1468" s="455"/>
      <c r="M1468" s="455"/>
      <c r="N1468" s="455"/>
      <c r="Q1468" s="345">
        <f t="shared" si="24"/>
        <v>0</v>
      </c>
    </row>
    <row r="1469" spans="1:17" hidden="1" x14ac:dyDescent="0.25">
      <c r="A1469" s="458"/>
      <c r="B1469" s="435"/>
      <c r="C1469" s="436"/>
      <c r="D1469" s="435"/>
      <c r="E1469" s="435"/>
      <c r="F1469" s="453"/>
      <c r="G1469" s="453"/>
      <c r="H1469" s="541"/>
      <c r="I1469" s="455"/>
      <c r="J1469" s="455"/>
      <c r="K1469" s="455"/>
      <c r="L1469" s="455"/>
      <c r="M1469" s="455"/>
      <c r="N1469" s="455"/>
      <c r="Q1469" s="345">
        <f t="shared" si="24"/>
        <v>0</v>
      </c>
    </row>
    <row r="1470" spans="1:17" hidden="1" x14ac:dyDescent="0.25">
      <c r="A1470" s="458"/>
      <c r="B1470" s="435"/>
      <c r="C1470" s="436"/>
      <c r="D1470" s="435"/>
      <c r="E1470" s="435"/>
      <c r="F1470" s="453"/>
      <c r="G1470" s="453"/>
      <c r="H1470" s="541"/>
      <c r="I1470" s="455"/>
      <c r="J1470" s="455"/>
      <c r="K1470" s="455"/>
      <c r="L1470" s="455"/>
      <c r="M1470" s="455"/>
      <c r="N1470" s="455"/>
      <c r="Q1470" s="345">
        <f t="shared" si="24"/>
        <v>0</v>
      </c>
    </row>
    <row r="1471" spans="1:17" hidden="1" x14ac:dyDescent="0.25">
      <c r="A1471" s="458"/>
      <c r="B1471" s="435"/>
      <c r="C1471" s="436"/>
      <c r="D1471" s="435"/>
      <c r="E1471" s="435"/>
      <c r="F1471" s="453"/>
      <c r="G1471" s="453"/>
      <c r="H1471" s="541"/>
      <c r="I1471" s="455"/>
      <c r="J1471" s="455"/>
      <c r="K1471" s="455"/>
      <c r="L1471" s="455"/>
      <c r="M1471" s="455"/>
      <c r="N1471" s="455"/>
      <c r="Q1471" s="345">
        <f t="shared" si="24"/>
        <v>0</v>
      </c>
    </row>
    <row r="1472" spans="1:17" hidden="1" x14ac:dyDescent="0.25">
      <c r="A1472" s="458"/>
      <c r="B1472" s="435"/>
      <c r="C1472" s="436"/>
      <c r="D1472" s="435"/>
      <c r="E1472" s="435"/>
      <c r="F1472" s="453"/>
      <c r="G1472" s="453"/>
      <c r="H1472" s="541"/>
      <c r="I1472" s="455"/>
      <c r="J1472" s="455"/>
      <c r="K1472" s="455"/>
      <c r="L1472" s="455"/>
      <c r="M1472" s="455"/>
      <c r="N1472" s="455"/>
      <c r="Q1472" s="345">
        <f t="shared" si="24"/>
        <v>0</v>
      </c>
    </row>
    <row r="1473" spans="1:17" hidden="1" x14ac:dyDescent="0.25">
      <c r="A1473" s="458"/>
      <c r="B1473" s="435"/>
      <c r="C1473" s="436"/>
      <c r="D1473" s="435"/>
      <c r="E1473" s="435"/>
      <c r="F1473" s="453"/>
      <c r="G1473" s="453"/>
      <c r="H1473" s="541"/>
      <c r="I1473" s="455"/>
      <c r="J1473" s="455"/>
      <c r="K1473" s="455"/>
      <c r="L1473" s="455"/>
      <c r="M1473" s="455"/>
      <c r="N1473" s="455"/>
      <c r="Q1473" s="345">
        <f t="shared" si="24"/>
        <v>0</v>
      </c>
    </row>
    <row r="1474" spans="1:17" hidden="1" x14ac:dyDescent="0.25">
      <c r="A1474" s="458"/>
      <c r="B1474" s="435"/>
      <c r="C1474" s="436"/>
      <c r="D1474" s="435"/>
      <c r="E1474" s="435"/>
      <c r="F1474" s="453"/>
      <c r="G1474" s="453"/>
      <c r="H1474" s="541"/>
      <c r="I1474" s="455"/>
      <c r="J1474" s="455"/>
      <c r="K1474" s="455"/>
      <c r="L1474" s="455"/>
      <c r="M1474" s="455"/>
      <c r="N1474" s="455"/>
      <c r="Q1474" s="345">
        <f t="shared" si="24"/>
        <v>0</v>
      </c>
    </row>
    <row r="1475" spans="1:17" hidden="1" x14ac:dyDescent="0.25">
      <c r="A1475" s="458"/>
      <c r="B1475" s="435"/>
      <c r="C1475" s="436"/>
      <c r="D1475" s="435"/>
      <c r="E1475" s="435"/>
      <c r="F1475" s="453"/>
      <c r="G1475" s="453"/>
      <c r="H1475" s="541"/>
      <c r="I1475" s="455"/>
      <c r="J1475" s="455"/>
      <c r="K1475" s="455"/>
      <c r="L1475" s="455"/>
      <c r="M1475" s="455"/>
      <c r="N1475" s="455"/>
      <c r="Q1475" s="345">
        <f t="shared" si="24"/>
        <v>0</v>
      </c>
    </row>
    <row r="1476" spans="1:17" hidden="1" x14ac:dyDescent="0.25">
      <c r="A1476" s="458"/>
      <c r="B1476" s="435"/>
      <c r="C1476" s="436"/>
      <c r="D1476" s="435"/>
      <c r="E1476" s="435"/>
      <c r="F1476" s="453"/>
      <c r="G1476" s="453"/>
      <c r="H1476" s="541"/>
      <c r="I1476" s="455"/>
      <c r="J1476" s="455"/>
      <c r="K1476" s="455"/>
      <c r="L1476" s="455"/>
      <c r="M1476" s="455"/>
      <c r="N1476" s="455"/>
      <c r="Q1476" s="345">
        <f t="shared" si="24"/>
        <v>0</v>
      </c>
    </row>
    <row r="1477" spans="1:17" hidden="1" x14ac:dyDescent="0.25">
      <c r="A1477" s="458"/>
      <c r="B1477" s="435"/>
      <c r="C1477" s="436"/>
      <c r="D1477" s="435"/>
      <c r="E1477" s="435"/>
      <c r="F1477" s="453"/>
      <c r="G1477" s="453"/>
      <c r="H1477" s="541"/>
      <c r="I1477" s="455"/>
      <c r="J1477" s="455"/>
      <c r="K1477" s="455"/>
      <c r="L1477" s="455"/>
      <c r="M1477" s="455"/>
      <c r="N1477" s="455"/>
      <c r="Q1477" s="345">
        <f t="shared" si="24"/>
        <v>0</v>
      </c>
    </row>
    <row r="1478" spans="1:17" hidden="1" x14ac:dyDescent="0.25">
      <c r="A1478" s="458"/>
      <c r="B1478" s="435"/>
      <c r="C1478" s="436"/>
      <c r="D1478" s="435"/>
      <c r="E1478" s="435"/>
      <c r="F1478" s="453"/>
      <c r="G1478" s="453"/>
      <c r="H1478" s="541"/>
      <c r="I1478" s="455"/>
      <c r="J1478" s="455"/>
      <c r="K1478" s="455"/>
      <c r="L1478" s="455"/>
      <c r="M1478" s="455"/>
      <c r="N1478" s="455"/>
      <c r="Q1478" s="345">
        <f t="shared" si="24"/>
        <v>0</v>
      </c>
    </row>
    <row r="1479" spans="1:17" hidden="1" x14ac:dyDescent="0.25">
      <c r="A1479" s="458"/>
      <c r="B1479" s="435"/>
      <c r="C1479" s="436"/>
      <c r="D1479" s="435"/>
      <c r="E1479" s="435"/>
      <c r="F1479" s="453"/>
      <c r="G1479" s="453"/>
      <c r="H1479" s="541"/>
      <c r="I1479" s="455"/>
      <c r="J1479" s="455"/>
      <c r="K1479" s="455"/>
      <c r="L1479" s="455"/>
      <c r="M1479" s="455"/>
      <c r="N1479" s="455"/>
      <c r="Q1479" s="345">
        <f t="shared" ref="Q1479:Q1542" si="25">IFERROR(IF(SUM(F1479:N1479)&gt;E1479,"Превышение",E1479-SUM(F1479:N1479)),"-")</f>
        <v>0</v>
      </c>
    </row>
    <row r="1480" spans="1:17" hidden="1" x14ac:dyDescent="0.25">
      <c r="A1480" s="458"/>
      <c r="B1480" s="435"/>
      <c r="C1480" s="436"/>
      <c r="D1480" s="435"/>
      <c r="E1480" s="435"/>
      <c r="F1480" s="453"/>
      <c r="G1480" s="453"/>
      <c r="H1480" s="541"/>
      <c r="I1480" s="455"/>
      <c r="J1480" s="455"/>
      <c r="K1480" s="455"/>
      <c r="L1480" s="455"/>
      <c r="M1480" s="455"/>
      <c r="N1480" s="455"/>
      <c r="Q1480" s="345">
        <f t="shared" si="25"/>
        <v>0</v>
      </c>
    </row>
    <row r="1481" spans="1:17" hidden="1" x14ac:dyDescent="0.25">
      <c r="A1481" s="458"/>
      <c r="B1481" s="435"/>
      <c r="C1481" s="436"/>
      <c r="D1481" s="435"/>
      <c r="E1481" s="435"/>
      <c r="F1481" s="453"/>
      <c r="G1481" s="453"/>
      <c r="H1481" s="541"/>
      <c r="I1481" s="455"/>
      <c r="J1481" s="455"/>
      <c r="K1481" s="455"/>
      <c r="L1481" s="455"/>
      <c r="M1481" s="455"/>
      <c r="N1481" s="455"/>
      <c r="Q1481" s="345">
        <f t="shared" si="25"/>
        <v>0</v>
      </c>
    </row>
    <row r="1482" spans="1:17" hidden="1" x14ac:dyDescent="0.25">
      <c r="A1482" s="458"/>
      <c r="B1482" s="435"/>
      <c r="C1482" s="436"/>
      <c r="D1482" s="435"/>
      <c r="E1482" s="435"/>
      <c r="F1482" s="453"/>
      <c r="G1482" s="453"/>
      <c r="H1482" s="541"/>
      <c r="I1482" s="455"/>
      <c r="J1482" s="455"/>
      <c r="K1482" s="455"/>
      <c r="L1482" s="455"/>
      <c r="M1482" s="455"/>
      <c r="N1482" s="455"/>
      <c r="Q1482" s="345">
        <f t="shared" si="25"/>
        <v>0</v>
      </c>
    </row>
    <row r="1483" spans="1:17" hidden="1" x14ac:dyDescent="0.25">
      <c r="A1483" s="458"/>
      <c r="B1483" s="435"/>
      <c r="C1483" s="436"/>
      <c r="D1483" s="435"/>
      <c r="E1483" s="435"/>
      <c r="F1483" s="453"/>
      <c r="G1483" s="453"/>
      <c r="H1483" s="541"/>
      <c r="I1483" s="455"/>
      <c r="J1483" s="455"/>
      <c r="K1483" s="455"/>
      <c r="L1483" s="455"/>
      <c r="M1483" s="455"/>
      <c r="N1483" s="455"/>
      <c r="Q1483" s="345">
        <f t="shared" si="25"/>
        <v>0</v>
      </c>
    </row>
    <row r="1484" spans="1:17" hidden="1" x14ac:dyDescent="0.25">
      <c r="A1484" s="458"/>
      <c r="B1484" s="435"/>
      <c r="C1484" s="436"/>
      <c r="D1484" s="435"/>
      <c r="E1484" s="435"/>
      <c r="F1484" s="453"/>
      <c r="G1484" s="453"/>
      <c r="H1484" s="541"/>
      <c r="I1484" s="455"/>
      <c r="J1484" s="455"/>
      <c r="K1484" s="455"/>
      <c r="L1484" s="455"/>
      <c r="M1484" s="455"/>
      <c r="N1484" s="455"/>
      <c r="Q1484" s="345">
        <f t="shared" si="25"/>
        <v>0</v>
      </c>
    </row>
    <row r="1485" spans="1:17" hidden="1" x14ac:dyDescent="0.25">
      <c r="A1485" s="458"/>
      <c r="B1485" s="435"/>
      <c r="C1485" s="436"/>
      <c r="D1485" s="435"/>
      <c r="E1485" s="435"/>
      <c r="F1485" s="453"/>
      <c r="G1485" s="453"/>
      <c r="H1485" s="541"/>
      <c r="I1485" s="455"/>
      <c r="J1485" s="455"/>
      <c r="K1485" s="455"/>
      <c r="L1485" s="455"/>
      <c r="M1485" s="455"/>
      <c r="N1485" s="455"/>
      <c r="Q1485" s="345">
        <f t="shared" si="25"/>
        <v>0</v>
      </c>
    </row>
    <row r="1486" spans="1:17" hidden="1" x14ac:dyDescent="0.25">
      <c r="A1486" s="458"/>
      <c r="B1486" s="435"/>
      <c r="C1486" s="436"/>
      <c r="D1486" s="435"/>
      <c r="E1486" s="435"/>
      <c r="F1486" s="453"/>
      <c r="G1486" s="453"/>
      <c r="H1486" s="541"/>
      <c r="I1486" s="455"/>
      <c r="J1486" s="455"/>
      <c r="K1486" s="455"/>
      <c r="L1486" s="455"/>
      <c r="M1486" s="455"/>
      <c r="N1486" s="455"/>
      <c r="Q1486" s="345">
        <f t="shared" si="25"/>
        <v>0</v>
      </c>
    </row>
    <row r="1487" spans="1:17" hidden="1" x14ac:dyDescent="0.25">
      <c r="A1487" s="458"/>
      <c r="B1487" s="435"/>
      <c r="C1487" s="436"/>
      <c r="D1487" s="435"/>
      <c r="E1487" s="435"/>
      <c r="F1487" s="453"/>
      <c r="G1487" s="453"/>
      <c r="H1487" s="541"/>
      <c r="I1487" s="455"/>
      <c r="J1487" s="455"/>
      <c r="K1487" s="455"/>
      <c r="L1487" s="455"/>
      <c r="M1487" s="455"/>
      <c r="N1487" s="455"/>
      <c r="Q1487" s="345">
        <f t="shared" si="25"/>
        <v>0</v>
      </c>
    </row>
    <row r="1488" spans="1:17" hidden="1" x14ac:dyDescent="0.25">
      <c r="A1488" s="458"/>
      <c r="B1488" s="435"/>
      <c r="C1488" s="436"/>
      <c r="D1488" s="435"/>
      <c r="E1488" s="435"/>
      <c r="F1488" s="453"/>
      <c r="G1488" s="453"/>
      <c r="H1488" s="541"/>
      <c r="I1488" s="455"/>
      <c r="J1488" s="455"/>
      <c r="K1488" s="455"/>
      <c r="L1488" s="455"/>
      <c r="M1488" s="455"/>
      <c r="N1488" s="455"/>
      <c r="Q1488" s="345">
        <f t="shared" si="25"/>
        <v>0</v>
      </c>
    </row>
    <row r="1489" spans="1:17" hidden="1" x14ac:dyDescent="0.25">
      <c r="A1489" s="458"/>
      <c r="B1489" s="435"/>
      <c r="C1489" s="436"/>
      <c r="D1489" s="435"/>
      <c r="E1489" s="435"/>
      <c r="F1489" s="453"/>
      <c r="G1489" s="453"/>
      <c r="H1489" s="541"/>
      <c r="I1489" s="455"/>
      <c r="J1489" s="455"/>
      <c r="K1489" s="455"/>
      <c r="L1489" s="455"/>
      <c r="M1489" s="455"/>
      <c r="N1489" s="455"/>
      <c r="Q1489" s="345">
        <f t="shared" si="25"/>
        <v>0</v>
      </c>
    </row>
    <row r="1490" spans="1:17" hidden="1" x14ac:dyDescent="0.25">
      <c r="A1490" s="458"/>
      <c r="B1490" s="435"/>
      <c r="C1490" s="436"/>
      <c r="D1490" s="435"/>
      <c r="E1490" s="435"/>
      <c r="F1490" s="453"/>
      <c r="G1490" s="453"/>
      <c r="H1490" s="541"/>
      <c r="I1490" s="455"/>
      <c r="J1490" s="455"/>
      <c r="K1490" s="455"/>
      <c r="L1490" s="455"/>
      <c r="M1490" s="455"/>
      <c r="N1490" s="455"/>
      <c r="Q1490" s="345">
        <f t="shared" si="25"/>
        <v>0</v>
      </c>
    </row>
    <row r="1491" spans="1:17" hidden="1" x14ac:dyDescent="0.25">
      <c r="A1491" s="458"/>
      <c r="B1491" s="435"/>
      <c r="C1491" s="436"/>
      <c r="D1491" s="435"/>
      <c r="E1491" s="435"/>
      <c r="F1491" s="453"/>
      <c r="G1491" s="453"/>
      <c r="H1491" s="541"/>
      <c r="I1491" s="455"/>
      <c r="J1491" s="455"/>
      <c r="K1491" s="455"/>
      <c r="L1491" s="455"/>
      <c r="M1491" s="455"/>
      <c r="N1491" s="455"/>
      <c r="Q1491" s="345">
        <f t="shared" si="25"/>
        <v>0</v>
      </c>
    </row>
    <row r="1492" spans="1:17" hidden="1" x14ac:dyDescent="0.25">
      <c r="A1492" s="458"/>
      <c r="B1492" s="435"/>
      <c r="C1492" s="436"/>
      <c r="D1492" s="435"/>
      <c r="E1492" s="435"/>
      <c r="F1492" s="453"/>
      <c r="G1492" s="453"/>
      <c r="H1492" s="541"/>
      <c r="I1492" s="455"/>
      <c r="J1492" s="455"/>
      <c r="K1492" s="455"/>
      <c r="L1492" s="455"/>
      <c r="M1492" s="455"/>
      <c r="N1492" s="455"/>
      <c r="Q1492" s="345">
        <f t="shared" si="25"/>
        <v>0</v>
      </c>
    </row>
    <row r="1493" spans="1:17" hidden="1" x14ac:dyDescent="0.25">
      <c r="A1493" s="458"/>
      <c r="B1493" s="435"/>
      <c r="C1493" s="436"/>
      <c r="D1493" s="435"/>
      <c r="E1493" s="435"/>
      <c r="F1493" s="453"/>
      <c r="G1493" s="453"/>
      <c r="H1493" s="541"/>
      <c r="I1493" s="455"/>
      <c r="J1493" s="455"/>
      <c r="K1493" s="455"/>
      <c r="L1493" s="455"/>
      <c r="M1493" s="455"/>
      <c r="N1493" s="455"/>
      <c r="Q1493" s="345">
        <f t="shared" si="25"/>
        <v>0</v>
      </c>
    </row>
    <row r="1494" spans="1:17" hidden="1" x14ac:dyDescent="0.25">
      <c r="A1494" s="458"/>
      <c r="B1494" s="435"/>
      <c r="C1494" s="436"/>
      <c r="D1494" s="435"/>
      <c r="E1494" s="435"/>
      <c r="F1494" s="453"/>
      <c r="G1494" s="453"/>
      <c r="H1494" s="541"/>
      <c r="I1494" s="455"/>
      <c r="J1494" s="455"/>
      <c r="K1494" s="455"/>
      <c r="L1494" s="455"/>
      <c r="M1494" s="455"/>
      <c r="N1494" s="455"/>
      <c r="Q1494" s="345">
        <f t="shared" si="25"/>
        <v>0</v>
      </c>
    </row>
    <row r="1495" spans="1:17" hidden="1" x14ac:dyDescent="0.25">
      <c r="A1495" s="458"/>
      <c r="B1495" s="435"/>
      <c r="C1495" s="436"/>
      <c r="D1495" s="435"/>
      <c r="E1495" s="435"/>
      <c r="F1495" s="453"/>
      <c r="G1495" s="453"/>
      <c r="H1495" s="541"/>
      <c r="I1495" s="455"/>
      <c r="J1495" s="455"/>
      <c r="K1495" s="455"/>
      <c r="L1495" s="455"/>
      <c r="M1495" s="455"/>
      <c r="N1495" s="455"/>
      <c r="Q1495" s="345">
        <f t="shared" si="25"/>
        <v>0</v>
      </c>
    </row>
    <row r="1496" spans="1:17" hidden="1" x14ac:dyDescent="0.25">
      <c r="A1496" s="458"/>
      <c r="B1496" s="435"/>
      <c r="C1496" s="436"/>
      <c r="D1496" s="435"/>
      <c r="E1496" s="435"/>
      <c r="F1496" s="453"/>
      <c r="G1496" s="453"/>
      <c r="H1496" s="541"/>
      <c r="I1496" s="455"/>
      <c r="J1496" s="455"/>
      <c r="K1496" s="455"/>
      <c r="L1496" s="455"/>
      <c r="M1496" s="455"/>
      <c r="N1496" s="455"/>
      <c r="Q1496" s="345">
        <f t="shared" si="25"/>
        <v>0</v>
      </c>
    </row>
    <row r="1497" spans="1:17" hidden="1" x14ac:dyDescent="0.25">
      <c r="A1497" s="458"/>
      <c r="B1497" s="435"/>
      <c r="C1497" s="436"/>
      <c r="D1497" s="435"/>
      <c r="E1497" s="435"/>
      <c r="F1497" s="453"/>
      <c r="G1497" s="453"/>
      <c r="H1497" s="541"/>
      <c r="I1497" s="455"/>
      <c r="J1497" s="455"/>
      <c r="K1497" s="455"/>
      <c r="L1497" s="455"/>
      <c r="M1497" s="455"/>
      <c r="N1497" s="455"/>
      <c r="Q1497" s="345">
        <f t="shared" si="25"/>
        <v>0</v>
      </c>
    </row>
    <row r="1498" spans="1:17" hidden="1" x14ac:dyDescent="0.25">
      <c r="A1498" s="458"/>
      <c r="B1498" s="435"/>
      <c r="C1498" s="436"/>
      <c r="D1498" s="435"/>
      <c r="E1498" s="435"/>
      <c r="F1498" s="453"/>
      <c r="G1498" s="453"/>
      <c r="H1498" s="541"/>
      <c r="I1498" s="455"/>
      <c r="J1498" s="455"/>
      <c r="K1498" s="455"/>
      <c r="L1498" s="455"/>
      <c r="M1498" s="455"/>
      <c r="N1498" s="455"/>
      <c r="Q1498" s="345">
        <f t="shared" si="25"/>
        <v>0</v>
      </c>
    </row>
    <row r="1499" spans="1:17" hidden="1" x14ac:dyDescent="0.25">
      <c r="A1499" s="458"/>
      <c r="B1499" s="435"/>
      <c r="C1499" s="436"/>
      <c r="D1499" s="435"/>
      <c r="E1499" s="435"/>
      <c r="F1499" s="453"/>
      <c r="G1499" s="453"/>
      <c r="H1499" s="541"/>
      <c r="I1499" s="455"/>
      <c r="J1499" s="455"/>
      <c r="K1499" s="455"/>
      <c r="L1499" s="455"/>
      <c r="M1499" s="455"/>
      <c r="N1499" s="455"/>
      <c r="Q1499" s="345">
        <f t="shared" si="25"/>
        <v>0</v>
      </c>
    </row>
    <row r="1500" spans="1:17" hidden="1" x14ac:dyDescent="0.25">
      <c r="A1500" s="458"/>
      <c r="B1500" s="435"/>
      <c r="C1500" s="436"/>
      <c r="D1500" s="435"/>
      <c r="E1500" s="435"/>
      <c r="F1500" s="453"/>
      <c r="G1500" s="453"/>
      <c r="H1500" s="541"/>
      <c r="I1500" s="455"/>
      <c r="J1500" s="455"/>
      <c r="K1500" s="455"/>
      <c r="L1500" s="455"/>
      <c r="M1500" s="455"/>
      <c r="N1500" s="455"/>
      <c r="Q1500" s="345">
        <f t="shared" si="25"/>
        <v>0</v>
      </c>
    </row>
    <row r="1501" spans="1:17" hidden="1" x14ac:dyDescent="0.25">
      <c r="A1501" s="458"/>
      <c r="B1501" s="435"/>
      <c r="C1501" s="436"/>
      <c r="D1501" s="435"/>
      <c r="E1501" s="435"/>
      <c r="F1501" s="453"/>
      <c r="G1501" s="453"/>
      <c r="H1501" s="541"/>
      <c r="I1501" s="455"/>
      <c r="J1501" s="455"/>
      <c r="K1501" s="455"/>
      <c r="L1501" s="455"/>
      <c r="M1501" s="455"/>
      <c r="N1501" s="455"/>
      <c r="Q1501" s="345">
        <f t="shared" si="25"/>
        <v>0</v>
      </c>
    </row>
    <row r="1502" spans="1:17" hidden="1" x14ac:dyDescent="0.25">
      <c r="A1502" s="458"/>
      <c r="B1502" s="435"/>
      <c r="C1502" s="436"/>
      <c r="D1502" s="435"/>
      <c r="E1502" s="435"/>
      <c r="F1502" s="453"/>
      <c r="G1502" s="453"/>
      <c r="H1502" s="541"/>
      <c r="I1502" s="455"/>
      <c r="J1502" s="455"/>
      <c r="K1502" s="455"/>
      <c r="L1502" s="455"/>
      <c r="M1502" s="455"/>
      <c r="N1502" s="455"/>
      <c r="Q1502" s="345">
        <f t="shared" si="25"/>
        <v>0</v>
      </c>
    </row>
    <row r="1503" spans="1:17" hidden="1" x14ac:dyDescent="0.25">
      <c r="A1503" s="458"/>
      <c r="B1503" s="435"/>
      <c r="C1503" s="436"/>
      <c r="D1503" s="435"/>
      <c r="E1503" s="435"/>
      <c r="F1503" s="453"/>
      <c r="G1503" s="453"/>
      <c r="H1503" s="541"/>
      <c r="I1503" s="455"/>
      <c r="J1503" s="455"/>
      <c r="K1503" s="455"/>
      <c r="L1503" s="455"/>
      <c r="M1503" s="455"/>
      <c r="N1503" s="455"/>
      <c r="Q1503" s="345">
        <f t="shared" si="25"/>
        <v>0</v>
      </c>
    </row>
    <row r="1504" spans="1:17" hidden="1" x14ac:dyDescent="0.25">
      <c r="A1504" s="458"/>
      <c r="B1504" s="435"/>
      <c r="C1504" s="436"/>
      <c r="D1504" s="435"/>
      <c r="E1504" s="435"/>
      <c r="F1504" s="453"/>
      <c r="G1504" s="453"/>
      <c r="H1504" s="541"/>
      <c r="I1504" s="455"/>
      <c r="J1504" s="455"/>
      <c r="K1504" s="455"/>
      <c r="L1504" s="455"/>
      <c r="M1504" s="455"/>
      <c r="N1504" s="455"/>
      <c r="Q1504" s="345">
        <f t="shared" si="25"/>
        <v>0</v>
      </c>
    </row>
    <row r="1505" spans="1:17" hidden="1" x14ac:dyDescent="0.25">
      <c r="A1505" s="458"/>
      <c r="B1505" s="435"/>
      <c r="C1505" s="436"/>
      <c r="D1505" s="435"/>
      <c r="E1505" s="435"/>
      <c r="F1505" s="453"/>
      <c r="G1505" s="453"/>
      <c r="H1505" s="541"/>
      <c r="I1505" s="455"/>
      <c r="J1505" s="455"/>
      <c r="K1505" s="455"/>
      <c r="L1505" s="455"/>
      <c r="M1505" s="455"/>
      <c r="N1505" s="455"/>
      <c r="Q1505" s="345">
        <f t="shared" si="25"/>
        <v>0</v>
      </c>
    </row>
    <row r="1506" spans="1:17" hidden="1" x14ac:dyDescent="0.25">
      <c r="A1506" s="458"/>
      <c r="B1506" s="435"/>
      <c r="C1506" s="436"/>
      <c r="D1506" s="435"/>
      <c r="E1506" s="435"/>
      <c r="F1506" s="453"/>
      <c r="G1506" s="453"/>
      <c r="H1506" s="541"/>
      <c r="I1506" s="455"/>
      <c r="J1506" s="455"/>
      <c r="K1506" s="455"/>
      <c r="L1506" s="455"/>
      <c r="M1506" s="455"/>
      <c r="N1506" s="455"/>
      <c r="Q1506" s="345">
        <f t="shared" si="25"/>
        <v>0</v>
      </c>
    </row>
    <row r="1507" spans="1:17" hidden="1" x14ac:dyDescent="0.25">
      <c r="A1507" s="458"/>
      <c r="B1507" s="435"/>
      <c r="C1507" s="436"/>
      <c r="D1507" s="435"/>
      <c r="E1507" s="435"/>
      <c r="F1507" s="453"/>
      <c r="G1507" s="453"/>
      <c r="H1507" s="541"/>
      <c r="I1507" s="455"/>
      <c r="J1507" s="455"/>
      <c r="K1507" s="455"/>
      <c r="L1507" s="455"/>
      <c r="M1507" s="455"/>
      <c r="N1507" s="455"/>
      <c r="Q1507" s="345">
        <f t="shared" si="25"/>
        <v>0</v>
      </c>
    </row>
    <row r="1508" spans="1:17" hidden="1" x14ac:dyDescent="0.25">
      <c r="A1508" s="458"/>
      <c r="B1508" s="435"/>
      <c r="C1508" s="436"/>
      <c r="D1508" s="435"/>
      <c r="E1508" s="435"/>
      <c r="F1508" s="453"/>
      <c r="G1508" s="453"/>
      <c r="H1508" s="541"/>
      <c r="I1508" s="455"/>
      <c r="J1508" s="455"/>
      <c r="K1508" s="455"/>
      <c r="L1508" s="455"/>
      <c r="M1508" s="455"/>
      <c r="N1508" s="455"/>
      <c r="Q1508" s="345">
        <f t="shared" si="25"/>
        <v>0</v>
      </c>
    </row>
    <row r="1509" spans="1:17" hidden="1" x14ac:dyDescent="0.25">
      <c r="A1509" s="458"/>
      <c r="B1509" s="435"/>
      <c r="C1509" s="436"/>
      <c r="D1509" s="435"/>
      <c r="E1509" s="435"/>
      <c r="F1509" s="453"/>
      <c r="G1509" s="453"/>
      <c r="H1509" s="541"/>
      <c r="I1509" s="455"/>
      <c r="J1509" s="455"/>
      <c r="K1509" s="455"/>
      <c r="L1509" s="455"/>
      <c r="M1509" s="455"/>
      <c r="N1509" s="455"/>
      <c r="Q1509" s="345">
        <f t="shared" si="25"/>
        <v>0</v>
      </c>
    </row>
    <row r="1510" spans="1:17" hidden="1" x14ac:dyDescent="0.25">
      <c r="A1510" s="458"/>
      <c r="B1510" s="435"/>
      <c r="C1510" s="436"/>
      <c r="D1510" s="435"/>
      <c r="E1510" s="435"/>
      <c r="F1510" s="453"/>
      <c r="G1510" s="453"/>
      <c r="H1510" s="541"/>
      <c r="I1510" s="455"/>
      <c r="J1510" s="455"/>
      <c r="K1510" s="455"/>
      <c r="L1510" s="455"/>
      <c r="M1510" s="455"/>
      <c r="N1510" s="455"/>
      <c r="Q1510" s="345">
        <f t="shared" si="25"/>
        <v>0</v>
      </c>
    </row>
    <row r="1511" spans="1:17" hidden="1" x14ac:dyDescent="0.25">
      <c r="A1511" s="458"/>
      <c r="B1511" s="435"/>
      <c r="C1511" s="436"/>
      <c r="D1511" s="435"/>
      <c r="E1511" s="435"/>
      <c r="F1511" s="453"/>
      <c r="G1511" s="453"/>
      <c r="H1511" s="541"/>
      <c r="I1511" s="455"/>
      <c r="J1511" s="455"/>
      <c r="K1511" s="455"/>
      <c r="L1511" s="455"/>
      <c r="M1511" s="455"/>
      <c r="N1511" s="455"/>
      <c r="Q1511" s="345">
        <f t="shared" si="25"/>
        <v>0</v>
      </c>
    </row>
    <row r="1512" spans="1:17" hidden="1" x14ac:dyDescent="0.25">
      <c r="A1512" s="458"/>
      <c r="B1512" s="435"/>
      <c r="C1512" s="436"/>
      <c r="D1512" s="435"/>
      <c r="E1512" s="435"/>
      <c r="F1512" s="453"/>
      <c r="G1512" s="453"/>
      <c r="H1512" s="541"/>
      <c r="I1512" s="455"/>
      <c r="J1512" s="455"/>
      <c r="K1512" s="455"/>
      <c r="L1512" s="455"/>
      <c r="M1512" s="455"/>
      <c r="N1512" s="455"/>
      <c r="Q1512" s="345">
        <f t="shared" si="25"/>
        <v>0</v>
      </c>
    </row>
    <row r="1513" spans="1:17" hidden="1" x14ac:dyDescent="0.25">
      <c r="A1513" s="458"/>
      <c r="B1513" s="435"/>
      <c r="C1513" s="436"/>
      <c r="D1513" s="435"/>
      <c r="E1513" s="435"/>
      <c r="F1513" s="453"/>
      <c r="G1513" s="453"/>
      <c r="H1513" s="541"/>
      <c r="I1513" s="455"/>
      <c r="J1513" s="455"/>
      <c r="K1513" s="455"/>
      <c r="L1513" s="455"/>
      <c r="M1513" s="455"/>
      <c r="N1513" s="455"/>
      <c r="Q1513" s="345">
        <f t="shared" si="25"/>
        <v>0</v>
      </c>
    </row>
    <row r="1514" spans="1:17" hidden="1" x14ac:dyDescent="0.25">
      <c r="A1514" s="458"/>
      <c r="B1514" s="435"/>
      <c r="C1514" s="436"/>
      <c r="D1514" s="435"/>
      <c r="E1514" s="435"/>
      <c r="F1514" s="453"/>
      <c r="G1514" s="453"/>
      <c r="H1514" s="541"/>
      <c r="I1514" s="455"/>
      <c r="J1514" s="455"/>
      <c r="K1514" s="455"/>
      <c r="L1514" s="455"/>
      <c r="M1514" s="455"/>
      <c r="N1514" s="455"/>
      <c r="Q1514" s="345">
        <f t="shared" si="25"/>
        <v>0</v>
      </c>
    </row>
    <row r="1515" spans="1:17" hidden="1" x14ac:dyDescent="0.25">
      <c r="A1515" s="458"/>
      <c r="B1515" s="435"/>
      <c r="C1515" s="436"/>
      <c r="D1515" s="435"/>
      <c r="E1515" s="435"/>
      <c r="F1515" s="453"/>
      <c r="G1515" s="453"/>
      <c r="H1515" s="541"/>
      <c r="I1515" s="455"/>
      <c r="J1515" s="455"/>
      <c r="K1515" s="455"/>
      <c r="L1515" s="455"/>
      <c r="M1515" s="455"/>
      <c r="N1515" s="455"/>
      <c r="Q1515" s="345">
        <f t="shared" si="25"/>
        <v>0</v>
      </c>
    </row>
    <row r="1516" spans="1:17" hidden="1" x14ac:dyDescent="0.25">
      <c r="A1516" s="458"/>
      <c r="B1516" s="435"/>
      <c r="C1516" s="436"/>
      <c r="D1516" s="435"/>
      <c r="E1516" s="435"/>
      <c r="F1516" s="453"/>
      <c r="G1516" s="453"/>
      <c r="H1516" s="541"/>
      <c r="I1516" s="455"/>
      <c r="J1516" s="455"/>
      <c r="K1516" s="455"/>
      <c r="L1516" s="455"/>
      <c r="M1516" s="455"/>
      <c r="N1516" s="455"/>
      <c r="Q1516" s="345">
        <f t="shared" si="25"/>
        <v>0</v>
      </c>
    </row>
    <row r="1517" spans="1:17" hidden="1" x14ac:dyDescent="0.25">
      <c r="A1517" s="458"/>
      <c r="B1517" s="435"/>
      <c r="C1517" s="436"/>
      <c r="D1517" s="435"/>
      <c r="E1517" s="435"/>
      <c r="F1517" s="453"/>
      <c r="G1517" s="453"/>
      <c r="H1517" s="541"/>
      <c r="I1517" s="455"/>
      <c r="J1517" s="455"/>
      <c r="K1517" s="455"/>
      <c r="L1517" s="455"/>
      <c r="M1517" s="455"/>
      <c r="N1517" s="455"/>
      <c r="Q1517" s="345">
        <f t="shared" si="25"/>
        <v>0</v>
      </c>
    </row>
    <row r="1518" spans="1:17" hidden="1" x14ac:dyDescent="0.25">
      <c r="A1518" s="458"/>
      <c r="B1518" s="435"/>
      <c r="C1518" s="436"/>
      <c r="D1518" s="435"/>
      <c r="E1518" s="435"/>
      <c r="F1518" s="453"/>
      <c r="G1518" s="453"/>
      <c r="H1518" s="541"/>
      <c r="I1518" s="455"/>
      <c r="J1518" s="455"/>
      <c r="K1518" s="455"/>
      <c r="L1518" s="455"/>
      <c r="M1518" s="455"/>
      <c r="N1518" s="455"/>
      <c r="Q1518" s="345">
        <f t="shared" si="25"/>
        <v>0</v>
      </c>
    </row>
    <row r="1519" spans="1:17" hidden="1" x14ac:dyDescent="0.25">
      <c r="A1519" s="458"/>
      <c r="B1519" s="435"/>
      <c r="C1519" s="436"/>
      <c r="D1519" s="435"/>
      <c r="E1519" s="435"/>
      <c r="F1519" s="453"/>
      <c r="G1519" s="453"/>
      <c r="H1519" s="541"/>
      <c r="I1519" s="455"/>
      <c r="J1519" s="455"/>
      <c r="K1519" s="455"/>
      <c r="L1519" s="455"/>
      <c r="M1519" s="455"/>
      <c r="N1519" s="455"/>
      <c r="Q1519" s="345">
        <f t="shared" si="25"/>
        <v>0</v>
      </c>
    </row>
    <row r="1520" spans="1:17" hidden="1" x14ac:dyDescent="0.25">
      <c r="A1520" s="458"/>
      <c r="B1520" s="435"/>
      <c r="C1520" s="436"/>
      <c r="D1520" s="435"/>
      <c r="E1520" s="435"/>
      <c r="F1520" s="453"/>
      <c r="G1520" s="453"/>
      <c r="H1520" s="541"/>
      <c r="I1520" s="455"/>
      <c r="J1520" s="455"/>
      <c r="K1520" s="455"/>
      <c r="L1520" s="455"/>
      <c r="M1520" s="455"/>
      <c r="N1520" s="455"/>
      <c r="Q1520" s="345">
        <f t="shared" si="25"/>
        <v>0</v>
      </c>
    </row>
    <row r="1521" spans="1:17" hidden="1" x14ac:dyDescent="0.25">
      <c r="A1521" s="458"/>
      <c r="B1521" s="435"/>
      <c r="C1521" s="436"/>
      <c r="D1521" s="435"/>
      <c r="E1521" s="435"/>
      <c r="F1521" s="453"/>
      <c r="G1521" s="453"/>
      <c r="H1521" s="541"/>
      <c r="I1521" s="455"/>
      <c r="J1521" s="455"/>
      <c r="K1521" s="455"/>
      <c r="L1521" s="455"/>
      <c r="M1521" s="455"/>
      <c r="N1521" s="455"/>
      <c r="Q1521" s="345">
        <f t="shared" si="25"/>
        <v>0</v>
      </c>
    </row>
    <row r="1522" spans="1:17" hidden="1" x14ac:dyDescent="0.25">
      <c r="A1522" s="458"/>
      <c r="B1522" s="435"/>
      <c r="C1522" s="436"/>
      <c r="D1522" s="435"/>
      <c r="E1522" s="435"/>
      <c r="F1522" s="453"/>
      <c r="G1522" s="453"/>
      <c r="H1522" s="541"/>
      <c r="I1522" s="455"/>
      <c r="J1522" s="455"/>
      <c r="K1522" s="455"/>
      <c r="L1522" s="455"/>
      <c r="M1522" s="455"/>
      <c r="N1522" s="455"/>
      <c r="Q1522" s="345">
        <f t="shared" si="25"/>
        <v>0</v>
      </c>
    </row>
    <row r="1523" spans="1:17" hidden="1" x14ac:dyDescent="0.25">
      <c r="A1523" s="458"/>
      <c r="B1523" s="435"/>
      <c r="C1523" s="436"/>
      <c r="D1523" s="435"/>
      <c r="E1523" s="435"/>
      <c r="F1523" s="453"/>
      <c r="G1523" s="453"/>
      <c r="H1523" s="541"/>
      <c r="I1523" s="455"/>
      <c r="J1523" s="455"/>
      <c r="K1523" s="455"/>
      <c r="L1523" s="455"/>
      <c r="M1523" s="455"/>
      <c r="N1523" s="455"/>
      <c r="Q1523" s="345">
        <f t="shared" si="25"/>
        <v>0</v>
      </c>
    </row>
    <row r="1524" spans="1:17" hidden="1" x14ac:dyDescent="0.25">
      <c r="A1524" s="458"/>
      <c r="B1524" s="435"/>
      <c r="C1524" s="436"/>
      <c r="D1524" s="435"/>
      <c r="E1524" s="435"/>
      <c r="F1524" s="453"/>
      <c r="G1524" s="453"/>
      <c r="H1524" s="541"/>
      <c r="I1524" s="455"/>
      <c r="J1524" s="455"/>
      <c r="K1524" s="455"/>
      <c r="L1524" s="455"/>
      <c r="M1524" s="455"/>
      <c r="N1524" s="455"/>
      <c r="Q1524" s="345">
        <f t="shared" si="25"/>
        <v>0</v>
      </c>
    </row>
    <row r="1525" spans="1:17" hidden="1" x14ac:dyDescent="0.25">
      <c r="A1525" s="458"/>
      <c r="B1525" s="435"/>
      <c r="C1525" s="436"/>
      <c r="D1525" s="435"/>
      <c r="E1525" s="435"/>
      <c r="F1525" s="453"/>
      <c r="G1525" s="453"/>
      <c r="H1525" s="541"/>
      <c r="I1525" s="455"/>
      <c r="J1525" s="455"/>
      <c r="K1525" s="455"/>
      <c r="L1525" s="455"/>
      <c r="M1525" s="455"/>
      <c r="N1525" s="455"/>
      <c r="Q1525" s="345">
        <f t="shared" si="25"/>
        <v>0</v>
      </c>
    </row>
    <row r="1526" spans="1:17" hidden="1" x14ac:dyDescent="0.25">
      <c r="A1526" s="458"/>
      <c r="B1526" s="435"/>
      <c r="C1526" s="436"/>
      <c r="D1526" s="435"/>
      <c r="E1526" s="435"/>
      <c r="F1526" s="453"/>
      <c r="G1526" s="453"/>
      <c r="H1526" s="541"/>
      <c r="I1526" s="455"/>
      <c r="J1526" s="455"/>
      <c r="K1526" s="455"/>
      <c r="L1526" s="455"/>
      <c r="M1526" s="455"/>
      <c r="N1526" s="455"/>
      <c r="Q1526" s="345">
        <f t="shared" si="25"/>
        <v>0</v>
      </c>
    </row>
    <row r="1527" spans="1:17" hidden="1" x14ac:dyDescent="0.25">
      <c r="A1527" s="458"/>
      <c r="B1527" s="435"/>
      <c r="C1527" s="436"/>
      <c r="D1527" s="435"/>
      <c r="E1527" s="435"/>
      <c r="F1527" s="453"/>
      <c r="G1527" s="453"/>
      <c r="H1527" s="541"/>
      <c r="I1527" s="455"/>
      <c r="J1527" s="455"/>
      <c r="K1527" s="455"/>
      <c r="L1527" s="455"/>
      <c r="M1527" s="455"/>
      <c r="N1527" s="455"/>
      <c r="Q1527" s="345">
        <f t="shared" si="25"/>
        <v>0</v>
      </c>
    </row>
    <row r="1528" spans="1:17" hidden="1" x14ac:dyDescent="0.25">
      <c r="A1528" s="458"/>
      <c r="B1528" s="435"/>
      <c r="C1528" s="436"/>
      <c r="D1528" s="435"/>
      <c r="E1528" s="435"/>
      <c r="F1528" s="453"/>
      <c r="G1528" s="453"/>
      <c r="H1528" s="541"/>
      <c r="I1528" s="455"/>
      <c r="J1528" s="455"/>
      <c r="K1528" s="455"/>
      <c r="L1528" s="455"/>
      <c r="M1528" s="455"/>
      <c r="N1528" s="455"/>
      <c r="Q1528" s="345">
        <f t="shared" si="25"/>
        <v>0</v>
      </c>
    </row>
    <row r="1529" spans="1:17" hidden="1" x14ac:dyDescent="0.25">
      <c r="A1529" s="458"/>
      <c r="B1529" s="435"/>
      <c r="C1529" s="436"/>
      <c r="D1529" s="435"/>
      <c r="E1529" s="435"/>
      <c r="F1529" s="453"/>
      <c r="G1529" s="453"/>
      <c r="H1529" s="541"/>
      <c r="I1529" s="455"/>
      <c r="J1529" s="455"/>
      <c r="K1529" s="455"/>
      <c r="L1529" s="455"/>
      <c r="M1529" s="455"/>
      <c r="N1529" s="455"/>
      <c r="Q1529" s="345">
        <f t="shared" si="25"/>
        <v>0</v>
      </c>
    </row>
    <row r="1530" spans="1:17" hidden="1" x14ac:dyDescent="0.25">
      <c r="A1530" s="458"/>
      <c r="B1530" s="435"/>
      <c r="C1530" s="436"/>
      <c r="D1530" s="435"/>
      <c r="E1530" s="435"/>
      <c r="F1530" s="453"/>
      <c r="G1530" s="453"/>
      <c r="H1530" s="541"/>
      <c r="I1530" s="455"/>
      <c r="J1530" s="455"/>
      <c r="K1530" s="455"/>
      <c r="L1530" s="455"/>
      <c r="M1530" s="455"/>
      <c r="N1530" s="455"/>
      <c r="Q1530" s="345">
        <f t="shared" si="25"/>
        <v>0</v>
      </c>
    </row>
    <row r="1531" spans="1:17" hidden="1" x14ac:dyDescent="0.25">
      <c r="A1531" s="458"/>
      <c r="B1531" s="435"/>
      <c r="C1531" s="436"/>
      <c r="D1531" s="435"/>
      <c r="E1531" s="435"/>
      <c r="F1531" s="453"/>
      <c r="G1531" s="453"/>
      <c r="H1531" s="541"/>
      <c r="I1531" s="455"/>
      <c r="J1531" s="455"/>
      <c r="K1531" s="455"/>
      <c r="L1531" s="455"/>
      <c r="M1531" s="455"/>
      <c r="N1531" s="455"/>
      <c r="Q1531" s="345">
        <f t="shared" si="25"/>
        <v>0</v>
      </c>
    </row>
    <row r="1532" spans="1:17" hidden="1" x14ac:dyDescent="0.25">
      <c r="A1532" s="458"/>
      <c r="B1532" s="435"/>
      <c r="C1532" s="436"/>
      <c r="D1532" s="435"/>
      <c r="E1532" s="435"/>
      <c r="F1532" s="453"/>
      <c r="G1532" s="453"/>
      <c r="H1532" s="541"/>
      <c r="I1532" s="455"/>
      <c r="J1532" s="455"/>
      <c r="K1532" s="455"/>
      <c r="L1532" s="455"/>
      <c r="M1532" s="455"/>
      <c r="N1532" s="455"/>
      <c r="Q1532" s="345">
        <f t="shared" si="25"/>
        <v>0</v>
      </c>
    </row>
    <row r="1533" spans="1:17" hidden="1" x14ac:dyDescent="0.25">
      <c r="A1533" s="458"/>
      <c r="B1533" s="435"/>
      <c r="C1533" s="436"/>
      <c r="D1533" s="435"/>
      <c r="E1533" s="435"/>
      <c r="F1533" s="453"/>
      <c r="G1533" s="453"/>
      <c r="H1533" s="541"/>
      <c r="I1533" s="455"/>
      <c r="J1533" s="455"/>
      <c r="K1533" s="455"/>
      <c r="L1533" s="455"/>
      <c r="M1533" s="455"/>
      <c r="N1533" s="455"/>
      <c r="Q1533" s="345">
        <f t="shared" si="25"/>
        <v>0</v>
      </c>
    </row>
    <row r="1534" spans="1:17" hidden="1" x14ac:dyDescent="0.25">
      <c r="A1534" s="458"/>
      <c r="B1534" s="435"/>
      <c r="C1534" s="436"/>
      <c r="D1534" s="435"/>
      <c r="E1534" s="435"/>
      <c r="F1534" s="453"/>
      <c r="G1534" s="453"/>
      <c r="H1534" s="541"/>
      <c r="I1534" s="455"/>
      <c r="J1534" s="455"/>
      <c r="K1534" s="455"/>
      <c r="L1534" s="455"/>
      <c r="M1534" s="455"/>
      <c r="N1534" s="455"/>
      <c r="Q1534" s="345">
        <f t="shared" si="25"/>
        <v>0</v>
      </c>
    </row>
    <row r="1535" spans="1:17" hidden="1" x14ac:dyDescent="0.25">
      <c r="A1535" s="458"/>
      <c r="B1535" s="435"/>
      <c r="C1535" s="436"/>
      <c r="D1535" s="435"/>
      <c r="E1535" s="435"/>
      <c r="F1535" s="453"/>
      <c r="G1535" s="453"/>
      <c r="H1535" s="541"/>
      <c r="I1535" s="455"/>
      <c r="J1535" s="455"/>
      <c r="K1535" s="455"/>
      <c r="L1535" s="455"/>
      <c r="M1535" s="455"/>
      <c r="N1535" s="455"/>
      <c r="Q1535" s="345">
        <f t="shared" si="25"/>
        <v>0</v>
      </c>
    </row>
    <row r="1536" spans="1:17" hidden="1" x14ac:dyDescent="0.25">
      <c r="A1536" s="458"/>
      <c r="B1536" s="435"/>
      <c r="C1536" s="436"/>
      <c r="D1536" s="435"/>
      <c r="E1536" s="435"/>
      <c r="F1536" s="453"/>
      <c r="G1536" s="453"/>
      <c r="H1536" s="541"/>
      <c r="I1536" s="455"/>
      <c r="J1536" s="455"/>
      <c r="K1536" s="455"/>
      <c r="L1536" s="455"/>
      <c r="M1536" s="455"/>
      <c r="N1536" s="455"/>
      <c r="Q1536" s="345">
        <f t="shared" si="25"/>
        <v>0</v>
      </c>
    </row>
    <row r="1537" spans="1:17" hidden="1" x14ac:dyDescent="0.25">
      <c r="A1537" s="458"/>
      <c r="B1537" s="435"/>
      <c r="C1537" s="436"/>
      <c r="D1537" s="435"/>
      <c r="E1537" s="435"/>
      <c r="F1537" s="453"/>
      <c r="G1537" s="453"/>
      <c r="H1537" s="541"/>
      <c r="I1537" s="455"/>
      <c r="J1537" s="455"/>
      <c r="K1537" s="455"/>
      <c r="L1537" s="455"/>
      <c r="M1537" s="455"/>
      <c r="N1537" s="455"/>
      <c r="Q1537" s="345">
        <f t="shared" si="25"/>
        <v>0</v>
      </c>
    </row>
    <row r="1538" spans="1:17" hidden="1" x14ac:dyDescent="0.25">
      <c r="A1538" s="458"/>
      <c r="B1538" s="435"/>
      <c r="C1538" s="436"/>
      <c r="D1538" s="435"/>
      <c r="E1538" s="435"/>
      <c r="F1538" s="453"/>
      <c r="G1538" s="453"/>
      <c r="H1538" s="541"/>
      <c r="I1538" s="455"/>
      <c r="J1538" s="455"/>
      <c r="K1538" s="455"/>
      <c r="L1538" s="455"/>
      <c r="M1538" s="455"/>
      <c r="N1538" s="455"/>
      <c r="Q1538" s="345">
        <f t="shared" si="25"/>
        <v>0</v>
      </c>
    </row>
    <row r="1539" spans="1:17" hidden="1" x14ac:dyDescent="0.25">
      <c r="A1539" s="458"/>
      <c r="B1539" s="435"/>
      <c r="C1539" s="436"/>
      <c r="D1539" s="435"/>
      <c r="E1539" s="435"/>
      <c r="F1539" s="453"/>
      <c r="G1539" s="453"/>
      <c r="H1539" s="541"/>
      <c r="I1539" s="455"/>
      <c r="J1539" s="455"/>
      <c r="K1539" s="455"/>
      <c r="L1539" s="455"/>
      <c r="M1539" s="455"/>
      <c r="N1539" s="455"/>
      <c r="Q1539" s="345">
        <f t="shared" si="25"/>
        <v>0</v>
      </c>
    </row>
    <row r="1540" spans="1:17" hidden="1" x14ac:dyDescent="0.25">
      <c r="A1540" s="458"/>
      <c r="B1540" s="435"/>
      <c r="C1540" s="436"/>
      <c r="D1540" s="435"/>
      <c r="E1540" s="435"/>
      <c r="F1540" s="453"/>
      <c r="G1540" s="453"/>
      <c r="H1540" s="541"/>
      <c r="I1540" s="455"/>
      <c r="J1540" s="455"/>
      <c r="K1540" s="455"/>
      <c r="L1540" s="455"/>
      <c r="M1540" s="455"/>
      <c r="N1540" s="455"/>
      <c r="Q1540" s="345">
        <f t="shared" si="25"/>
        <v>0</v>
      </c>
    </row>
    <row r="1541" spans="1:17" hidden="1" x14ac:dyDescent="0.25">
      <c r="A1541" s="458"/>
      <c r="B1541" s="435"/>
      <c r="C1541" s="436"/>
      <c r="D1541" s="435"/>
      <c r="E1541" s="435"/>
      <c r="F1541" s="453"/>
      <c r="G1541" s="453"/>
      <c r="H1541" s="541"/>
      <c r="I1541" s="455"/>
      <c r="J1541" s="455"/>
      <c r="K1541" s="455"/>
      <c r="L1541" s="455"/>
      <c r="M1541" s="455"/>
      <c r="N1541" s="455"/>
      <c r="Q1541" s="345">
        <f t="shared" si="25"/>
        <v>0</v>
      </c>
    </row>
    <row r="1542" spans="1:17" hidden="1" x14ac:dyDescent="0.25">
      <c r="A1542" s="458"/>
      <c r="B1542" s="435"/>
      <c r="C1542" s="436"/>
      <c r="D1542" s="435"/>
      <c r="E1542" s="435"/>
      <c r="F1542" s="453"/>
      <c r="G1542" s="453"/>
      <c r="H1542" s="541"/>
      <c r="I1542" s="455"/>
      <c r="J1542" s="455"/>
      <c r="K1542" s="455"/>
      <c r="L1542" s="455"/>
      <c r="M1542" s="455"/>
      <c r="N1542" s="455"/>
      <c r="Q1542" s="345">
        <f t="shared" si="25"/>
        <v>0</v>
      </c>
    </row>
    <row r="1543" spans="1:17" hidden="1" x14ac:dyDescent="0.25">
      <c r="A1543" s="458"/>
      <c r="B1543" s="435"/>
      <c r="C1543" s="436"/>
      <c r="D1543" s="435"/>
      <c r="E1543" s="435"/>
      <c r="F1543" s="453"/>
      <c r="G1543" s="453"/>
      <c r="H1543" s="541"/>
      <c r="I1543" s="455"/>
      <c r="J1543" s="455"/>
      <c r="K1543" s="455"/>
      <c r="L1543" s="455"/>
      <c r="M1543" s="455"/>
      <c r="N1543" s="455"/>
      <c r="Q1543" s="345">
        <f t="shared" ref="Q1543:Q1606" si="26">IFERROR(IF(SUM(F1543:N1543)&gt;E1543,"Превышение",E1543-SUM(F1543:N1543)),"-")</f>
        <v>0</v>
      </c>
    </row>
    <row r="1544" spans="1:17" hidden="1" x14ac:dyDescent="0.25">
      <c r="A1544" s="458"/>
      <c r="B1544" s="435"/>
      <c r="C1544" s="436"/>
      <c r="D1544" s="435"/>
      <c r="E1544" s="435"/>
      <c r="F1544" s="453"/>
      <c r="G1544" s="453"/>
      <c r="H1544" s="541"/>
      <c r="I1544" s="455"/>
      <c r="J1544" s="455"/>
      <c r="K1544" s="455"/>
      <c r="L1544" s="455"/>
      <c r="M1544" s="455"/>
      <c r="N1544" s="455"/>
      <c r="Q1544" s="345">
        <f t="shared" si="26"/>
        <v>0</v>
      </c>
    </row>
    <row r="1545" spans="1:17" hidden="1" x14ac:dyDescent="0.25">
      <c r="A1545" s="458"/>
      <c r="B1545" s="435"/>
      <c r="C1545" s="436"/>
      <c r="D1545" s="435"/>
      <c r="E1545" s="435"/>
      <c r="F1545" s="453"/>
      <c r="G1545" s="453"/>
      <c r="H1545" s="541"/>
      <c r="I1545" s="455"/>
      <c r="J1545" s="455"/>
      <c r="K1545" s="455"/>
      <c r="L1545" s="455"/>
      <c r="M1545" s="455"/>
      <c r="N1545" s="455"/>
      <c r="Q1545" s="345">
        <f t="shared" si="26"/>
        <v>0</v>
      </c>
    </row>
    <row r="1546" spans="1:17" hidden="1" x14ac:dyDescent="0.25">
      <c r="A1546" s="458"/>
      <c r="B1546" s="435"/>
      <c r="C1546" s="436"/>
      <c r="D1546" s="435"/>
      <c r="E1546" s="435"/>
      <c r="F1546" s="453"/>
      <c r="G1546" s="453"/>
      <c r="H1546" s="541"/>
      <c r="I1546" s="455"/>
      <c r="J1546" s="455"/>
      <c r="K1546" s="455"/>
      <c r="L1546" s="455"/>
      <c r="M1546" s="455"/>
      <c r="N1546" s="455"/>
      <c r="Q1546" s="345">
        <f t="shared" si="26"/>
        <v>0</v>
      </c>
    </row>
    <row r="1547" spans="1:17" hidden="1" x14ac:dyDescent="0.25">
      <c r="A1547" s="458"/>
      <c r="B1547" s="435"/>
      <c r="C1547" s="436"/>
      <c r="D1547" s="435"/>
      <c r="E1547" s="435"/>
      <c r="F1547" s="453"/>
      <c r="G1547" s="453"/>
      <c r="H1547" s="541"/>
      <c r="I1547" s="455"/>
      <c r="J1547" s="455"/>
      <c r="K1547" s="455"/>
      <c r="L1547" s="455"/>
      <c r="M1547" s="455"/>
      <c r="N1547" s="455"/>
      <c r="Q1547" s="345">
        <f t="shared" si="26"/>
        <v>0</v>
      </c>
    </row>
    <row r="1548" spans="1:17" hidden="1" x14ac:dyDescent="0.25">
      <c r="A1548" s="458"/>
      <c r="B1548" s="435"/>
      <c r="C1548" s="436"/>
      <c r="D1548" s="435"/>
      <c r="E1548" s="435"/>
      <c r="F1548" s="453"/>
      <c r="G1548" s="453"/>
      <c r="H1548" s="541"/>
      <c r="I1548" s="455"/>
      <c r="J1548" s="455"/>
      <c r="K1548" s="455"/>
      <c r="L1548" s="455"/>
      <c r="M1548" s="455"/>
      <c r="N1548" s="455"/>
      <c r="Q1548" s="345">
        <f t="shared" si="26"/>
        <v>0</v>
      </c>
    </row>
    <row r="1549" spans="1:17" hidden="1" x14ac:dyDescent="0.25">
      <c r="A1549" s="458"/>
      <c r="B1549" s="435"/>
      <c r="C1549" s="436"/>
      <c r="D1549" s="435"/>
      <c r="E1549" s="435"/>
      <c r="F1549" s="453"/>
      <c r="G1549" s="453"/>
      <c r="H1549" s="541"/>
      <c r="I1549" s="455"/>
      <c r="J1549" s="455"/>
      <c r="K1549" s="455"/>
      <c r="L1549" s="455"/>
      <c r="M1549" s="455"/>
      <c r="N1549" s="455"/>
      <c r="Q1549" s="345">
        <f t="shared" si="26"/>
        <v>0</v>
      </c>
    </row>
    <row r="1550" spans="1:17" hidden="1" x14ac:dyDescent="0.25">
      <c r="A1550" s="458"/>
      <c r="B1550" s="435"/>
      <c r="C1550" s="436"/>
      <c r="D1550" s="435"/>
      <c r="E1550" s="435"/>
      <c r="F1550" s="453"/>
      <c r="G1550" s="453"/>
      <c r="H1550" s="541"/>
      <c r="I1550" s="455"/>
      <c r="J1550" s="455"/>
      <c r="K1550" s="455"/>
      <c r="L1550" s="455"/>
      <c r="M1550" s="455"/>
      <c r="N1550" s="455"/>
      <c r="Q1550" s="345">
        <f t="shared" si="26"/>
        <v>0</v>
      </c>
    </row>
    <row r="1551" spans="1:17" hidden="1" x14ac:dyDescent="0.25">
      <c r="A1551" s="458"/>
      <c r="B1551" s="435"/>
      <c r="C1551" s="436"/>
      <c r="D1551" s="435"/>
      <c r="E1551" s="435"/>
      <c r="F1551" s="453"/>
      <c r="G1551" s="453"/>
      <c r="H1551" s="541"/>
      <c r="I1551" s="455"/>
      <c r="J1551" s="455"/>
      <c r="K1551" s="455"/>
      <c r="L1551" s="455"/>
      <c r="M1551" s="455"/>
      <c r="N1551" s="455"/>
      <c r="Q1551" s="345">
        <f t="shared" si="26"/>
        <v>0</v>
      </c>
    </row>
    <row r="1552" spans="1:17" hidden="1" x14ac:dyDescent="0.25">
      <c r="A1552" s="458"/>
      <c r="B1552" s="435"/>
      <c r="C1552" s="436"/>
      <c r="D1552" s="435"/>
      <c r="E1552" s="435"/>
      <c r="F1552" s="453"/>
      <c r="G1552" s="453"/>
      <c r="H1552" s="541"/>
      <c r="I1552" s="455"/>
      <c r="J1552" s="455"/>
      <c r="K1552" s="455"/>
      <c r="L1552" s="455"/>
      <c r="M1552" s="455"/>
      <c r="N1552" s="455"/>
      <c r="Q1552" s="345">
        <f t="shared" si="26"/>
        <v>0</v>
      </c>
    </row>
    <row r="1553" spans="1:17" hidden="1" x14ac:dyDescent="0.25">
      <c r="A1553" s="458"/>
      <c r="B1553" s="435"/>
      <c r="C1553" s="436"/>
      <c r="D1553" s="435"/>
      <c r="E1553" s="435"/>
      <c r="F1553" s="453"/>
      <c r="G1553" s="453"/>
      <c r="H1553" s="541"/>
      <c r="I1553" s="455"/>
      <c r="J1553" s="455"/>
      <c r="K1553" s="455"/>
      <c r="L1553" s="455"/>
      <c r="M1553" s="455"/>
      <c r="N1553" s="455"/>
      <c r="Q1553" s="345">
        <f t="shared" si="26"/>
        <v>0</v>
      </c>
    </row>
    <row r="1554" spans="1:17" hidden="1" x14ac:dyDescent="0.25">
      <c r="A1554" s="458"/>
      <c r="B1554" s="435"/>
      <c r="C1554" s="436"/>
      <c r="D1554" s="435"/>
      <c r="E1554" s="435"/>
      <c r="F1554" s="453"/>
      <c r="G1554" s="453"/>
      <c r="H1554" s="541"/>
      <c r="I1554" s="455"/>
      <c r="J1554" s="455"/>
      <c r="K1554" s="455"/>
      <c r="L1554" s="455"/>
      <c r="M1554" s="455"/>
      <c r="N1554" s="455"/>
      <c r="Q1554" s="345">
        <f t="shared" si="26"/>
        <v>0</v>
      </c>
    </row>
    <row r="1555" spans="1:17" hidden="1" x14ac:dyDescent="0.25">
      <c r="A1555" s="458"/>
      <c r="B1555" s="435"/>
      <c r="C1555" s="436"/>
      <c r="D1555" s="435"/>
      <c r="E1555" s="435"/>
      <c r="F1555" s="453"/>
      <c r="G1555" s="453"/>
      <c r="H1555" s="541"/>
      <c r="I1555" s="455"/>
      <c r="J1555" s="455"/>
      <c r="K1555" s="455"/>
      <c r="L1555" s="455"/>
      <c r="M1555" s="455"/>
      <c r="N1555" s="455"/>
      <c r="Q1555" s="345">
        <f t="shared" si="26"/>
        <v>0</v>
      </c>
    </row>
    <row r="1556" spans="1:17" hidden="1" x14ac:dyDescent="0.25">
      <c r="A1556" s="458"/>
      <c r="B1556" s="435"/>
      <c r="C1556" s="436"/>
      <c r="D1556" s="435"/>
      <c r="E1556" s="435"/>
      <c r="F1556" s="453"/>
      <c r="G1556" s="453"/>
      <c r="H1556" s="541"/>
      <c r="I1556" s="455"/>
      <c r="J1556" s="455"/>
      <c r="K1556" s="455"/>
      <c r="L1556" s="455"/>
      <c r="M1556" s="455"/>
      <c r="N1556" s="455"/>
      <c r="Q1556" s="345">
        <f t="shared" si="26"/>
        <v>0</v>
      </c>
    </row>
    <row r="1557" spans="1:17" hidden="1" x14ac:dyDescent="0.25">
      <c r="A1557" s="458"/>
      <c r="B1557" s="435"/>
      <c r="C1557" s="436"/>
      <c r="D1557" s="435"/>
      <c r="E1557" s="435"/>
      <c r="F1557" s="453"/>
      <c r="G1557" s="453"/>
      <c r="H1557" s="541"/>
      <c r="I1557" s="455"/>
      <c r="J1557" s="455"/>
      <c r="K1557" s="455"/>
      <c r="L1557" s="455"/>
      <c r="M1557" s="455"/>
      <c r="N1557" s="455"/>
      <c r="Q1557" s="345">
        <f t="shared" si="26"/>
        <v>0</v>
      </c>
    </row>
    <row r="1558" spans="1:17" hidden="1" x14ac:dyDescent="0.25">
      <c r="A1558" s="458"/>
      <c r="B1558" s="435"/>
      <c r="C1558" s="436"/>
      <c r="D1558" s="435"/>
      <c r="E1558" s="435"/>
      <c r="F1558" s="453"/>
      <c r="G1558" s="453"/>
      <c r="H1558" s="541"/>
      <c r="I1558" s="455"/>
      <c r="J1558" s="455"/>
      <c r="K1558" s="455"/>
      <c r="L1558" s="455"/>
      <c r="M1558" s="455"/>
      <c r="N1558" s="455"/>
      <c r="Q1558" s="345">
        <f t="shared" si="26"/>
        <v>0</v>
      </c>
    </row>
    <row r="1559" spans="1:17" hidden="1" x14ac:dyDescent="0.25">
      <c r="A1559" s="458"/>
      <c r="B1559" s="435"/>
      <c r="C1559" s="436"/>
      <c r="D1559" s="435"/>
      <c r="E1559" s="435"/>
      <c r="F1559" s="453"/>
      <c r="G1559" s="453"/>
      <c r="H1559" s="541"/>
      <c r="I1559" s="455"/>
      <c r="J1559" s="455"/>
      <c r="K1559" s="455"/>
      <c r="L1559" s="455"/>
      <c r="M1559" s="455"/>
      <c r="N1559" s="455"/>
      <c r="Q1559" s="345">
        <f t="shared" si="26"/>
        <v>0</v>
      </c>
    </row>
    <row r="1560" spans="1:17" hidden="1" x14ac:dyDescent="0.25">
      <c r="A1560" s="458"/>
      <c r="B1560" s="435"/>
      <c r="C1560" s="436"/>
      <c r="D1560" s="435"/>
      <c r="E1560" s="435"/>
      <c r="F1560" s="453"/>
      <c r="G1560" s="453"/>
      <c r="H1560" s="541"/>
      <c r="I1560" s="455"/>
      <c r="J1560" s="455"/>
      <c r="K1560" s="455"/>
      <c r="L1560" s="455"/>
      <c r="M1560" s="455"/>
      <c r="N1560" s="455"/>
      <c r="Q1560" s="345">
        <f t="shared" si="26"/>
        <v>0</v>
      </c>
    </row>
    <row r="1561" spans="1:17" hidden="1" x14ac:dyDescent="0.25">
      <c r="A1561" s="458"/>
      <c r="B1561" s="435"/>
      <c r="C1561" s="436"/>
      <c r="D1561" s="435"/>
      <c r="E1561" s="435"/>
      <c r="F1561" s="453"/>
      <c r="G1561" s="453"/>
      <c r="H1561" s="541"/>
      <c r="I1561" s="455"/>
      <c r="J1561" s="455"/>
      <c r="K1561" s="455"/>
      <c r="L1561" s="455"/>
      <c r="M1561" s="455"/>
      <c r="N1561" s="455"/>
      <c r="Q1561" s="345">
        <f t="shared" si="26"/>
        <v>0</v>
      </c>
    </row>
    <row r="1562" spans="1:17" hidden="1" x14ac:dyDescent="0.25">
      <c r="A1562" s="458"/>
      <c r="B1562" s="435"/>
      <c r="C1562" s="436"/>
      <c r="D1562" s="435"/>
      <c r="E1562" s="435"/>
      <c r="F1562" s="453"/>
      <c r="G1562" s="453"/>
      <c r="H1562" s="541"/>
      <c r="I1562" s="455"/>
      <c r="J1562" s="455"/>
      <c r="K1562" s="455"/>
      <c r="L1562" s="455"/>
      <c r="M1562" s="455"/>
      <c r="N1562" s="455"/>
      <c r="Q1562" s="345">
        <f t="shared" si="26"/>
        <v>0</v>
      </c>
    </row>
    <row r="1563" spans="1:17" hidden="1" x14ac:dyDescent="0.25">
      <c r="A1563" s="458"/>
      <c r="B1563" s="435"/>
      <c r="C1563" s="436"/>
      <c r="D1563" s="435"/>
      <c r="E1563" s="435"/>
      <c r="F1563" s="453"/>
      <c r="G1563" s="453"/>
      <c r="H1563" s="541"/>
      <c r="I1563" s="455"/>
      <c r="J1563" s="455"/>
      <c r="K1563" s="455"/>
      <c r="L1563" s="455"/>
      <c r="M1563" s="455"/>
      <c r="N1563" s="455"/>
      <c r="Q1563" s="345">
        <f t="shared" si="26"/>
        <v>0</v>
      </c>
    </row>
    <row r="1564" spans="1:17" hidden="1" x14ac:dyDescent="0.25">
      <c r="A1564" s="458"/>
      <c r="B1564" s="435"/>
      <c r="C1564" s="436"/>
      <c r="D1564" s="435"/>
      <c r="E1564" s="435"/>
      <c r="F1564" s="453"/>
      <c r="G1564" s="453"/>
      <c r="H1564" s="541"/>
      <c r="I1564" s="455"/>
      <c r="J1564" s="455"/>
      <c r="K1564" s="455"/>
      <c r="L1564" s="455"/>
      <c r="M1564" s="455"/>
      <c r="N1564" s="455"/>
      <c r="Q1564" s="345">
        <f t="shared" si="26"/>
        <v>0</v>
      </c>
    </row>
    <row r="1565" spans="1:17" hidden="1" x14ac:dyDescent="0.25">
      <c r="A1565" s="458"/>
      <c r="B1565" s="435"/>
      <c r="C1565" s="436"/>
      <c r="D1565" s="435"/>
      <c r="E1565" s="435"/>
      <c r="F1565" s="453"/>
      <c r="G1565" s="453"/>
      <c r="H1565" s="541"/>
      <c r="I1565" s="455"/>
      <c r="J1565" s="455"/>
      <c r="K1565" s="455"/>
      <c r="L1565" s="455"/>
      <c r="M1565" s="455"/>
      <c r="N1565" s="455"/>
      <c r="Q1565" s="345">
        <f t="shared" si="26"/>
        <v>0</v>
      </c>
    </row>
    <row r="1566" spans="1:17" hidden="1" x14ac:dyDescent="0.25">
      <c r="A1566" s="458"/>
      <c r="B1566" s="435"/>
      <c r="C1566" s="436"/>
      <c r="D1566" s="435"/>
      <c r="E1566" s="435"/>
      <c r="F1566" s="453"/>
      <c r="G1566" s="453"/>
      <c r="H1566" s="541"/>
      <c r="I1566" s="455"/>
      <c r="J1566" s="455"/>
      <c r="K1566" s="455"/>
      <c r="L1566" s="455"/>
      <c r="M1566" s="455"/>
      <c r="N1566" s="455"/>
      <c r="Q1566" s="345">
        <f t="shared" si="26"/>
        <v>0</v>
      </c>
    </row>
    <row r="1567" spans="1:17" hidden="1" x14ac:dyDescent="0.25">
      <c r="A1567" s="458"/>
      <c r="B1567" s="435"/>
      <c r="C1567" s="436"/>
      <c r="D1567" s="435"/>
      <c r="E1567" s="435"/>
      <c r="F1567" s="453"/>
      <c r="G1567" s="453"/>
      <c r="H1567" s="541"/>
      <c r="I1567" s="455"/>
      <c r="J1567" s="455"/>
      <c r="K1567" s="455"/>
      <c r="L1567" s="455"/>
      <c r="M1567" s="455"/>
      <c r="N1567" s="455"/>
      <c r="Q1567" s="345">
        <f t="shared" si="26"/>
        <v>0</v>
      </c>
    </row>
    <row r="1568" spans="1:17" hidden="1" x14ac:dyDescent="0.25">
      <c r="A1568" s="458"/>
      <c r="B1568" s="435"/>
      <c r="C1568" s="436"/>
      <c r="D1568" s="435"/>
      <c r="E1568" s="435"/>
      <c r="F1568" s="453"/>
      <c r="G1568" s="453"/>
      <c r="H1568" s="541"/>
      <c r="I1568" s="455"/>
      <c r="J1568" s="455"/>
      <c r="K1568" s="455"/>
      <c r="L1568" s="455"/>
      <c r="M1568" s="455"/>
      <c r="N1568" s="455"/>
      <c r="Q1568" s="345">
        <f t="shared" si="26"/>
        <v>0</v>
      </c>
    </row>
    <row r="1569" spans="1:17" hidden="1" x14ac:dyDescent="0.25">
      <c r="A1569" s="458"/>
      <c r="B1569" s="435"/>
      <c r="C1569" s="436"/>
      <c r="D1569" s="435"/>
      <c r="E1569" s="435"/>
      <c r="F1569" s="453"/>
      <c r="G1569" s="453"/>
      <c r="H1569" s="541"/>
      <c r="I1569" s="455"/>
      <c r="J1569" s="455"/>
      <c r="K1569" s="455"/>
      <c r="L1569" s="455"/>
      <c r="M1569" s="455"/>
      <c r="N1569" s="455"/>
      <c r="Q1569" s="345">
        <f t="shared" si="26"/>
        <v>0</v>
      </c>
    </row>
    <row r="1570" spans="1:17" hidden="1" x14ac:dyDescent="0.25">
      <c r="A1570" s="458"/>
      <c r="B1570" s="435"/>
      <c r="C1570" s="436"/>
      <c r="D1570" s="435"/>
      <c r="E1570" s="435"/>
      <c r="F1570" s="453"/>
      <c r="G1570" s="453"/>
      <c r="H1570" s="541"/>
      <c r="I1570" s="455"/>
      <c r="J1570" s="455"/>
      <c r="K1570" s="455"/>
      <c r="L1570" s="455"/>
      <c r="M1570" s="455"/>
      <c r="N1570" s="455"/>
      <c r="Q1570" s="345">
        <f t="shared" si="26"/>
        <v>0</v>
      </c>
    </row>
    <row r="1571" spans="1:17" hidden="1" x14ac:dyDescent="0.25">
      <c r="A1571" s="458"/>
      <c r="B1571" s="435"/>
      <c r="C1571" s="436"/>
      <c r="D1571" s="435"/>
      <c r="E1571" s="435"/>
      <c r="F1571" s="453"/>
      <c r="G1571" s="453"/>
      <c r="H1571" s="541"/>
      <c r="I1571" s="455"/>
      <c r="J1571" s="455"/>
      <c r="K1571" s="455"/>
      <c r="L1571" s="455"/>
      <c r="M1571" s="455"/>
      <c r="N1571" s="455"/>
      <c r="Q1571" s="345">
        <f t="shared" si="26"/>
        <v>0</v>
      </c>
    </row>
    <row r="1572" spans="1:17" hidden="1" x14ac:dyDescent="0.25">
      <c r="A1572" s="458"/>
      <c r="B1572" s="435"/>
      <c r="C1572" s="436"/>
      <c r="D1572" s="435"/>
      <c r="E1572" s="435"/>
      <c r="F1572" s="453"/>
      <c r="G1572" s="453"/>
      <c r="H1572" s="541"/>
      <c r="I1572" s="455"/>
      <c r="J1572" s="455"/>
      <c r="K1572" s="455"/>
      <c r="L1572" s="455"/>
      <c r="M1572" s="455"/>
      <c r="N1572" s="455"/>
      <c r="Q1572" s="345">
        <f t="shared" si="26"/>
        <v>0</v>
      </c>
    </row>
    <row r="1573" spans="1:17" hidden="1" x14ac:dyDescent="0.25">
      <c r="A1573" s="458"/>
      <c r="B1573" s="435"/>
      <c r="C1573" s="436"/>
      <c r="D1573" s="435"/>
      <c r="E1573" s="435"/>
      <c r="F1573" s="453"/>
      <c r="G1573" s="453"/>
      <c r="H1573" s="541"/>
      <c r="I1573" s="455"/>
      <c r="J1573" s="455"/>
      <c r="K1573" s="455"/>
      <c r="L1573" s="455"/>
      <c r="M1573" s="455"/>
      <c r="N1573" s="455"/>
      <c r="Q1573" s="345">
        <f t="shared" si="26"/>
        <v>0</v>
      </c>
    </row>
    <row r="1574" spans="1:17" hidden="1" x14ac:dyDescent="0.25">
      <c r="A1574" s="458"/>
      <c r="B1574" s="435"/>
      <c r="C1574" s="436"/>
      <c r="D1574" s="435"/>
      <c r="E1574" s="435"/>
      <c r="F1574" s="453"/>
      <c r="G1574" s="453"/>
      <c r="H1574" s="541"/>
      <c r="I1574" s="455"/>
      <c r="J1574" s="455"/>
      <c r="K1574" s="455"/>
      <c r="L1574" s="455"/>
      <c r="M1574" s="455"/>
      <c r="N1574" s="455"/>
      <c r="Q1574" s="345">
        <f t="shared" si="26"/>
        <v>0</v>
      </c>
    </row>
    <row r="1575" spans="1:17" hidden="1" x14ac:dyDescent="0.25">
      <c r="A1575" s="458"/>
      <c r="B1575" s="435"/>
      <c r="C1575" s="436"/>
      <c r="D1575" s="435"/>
      <c r="E1575" s="435"/>
      <c r="F1575" s="453"/>
      <c r="G1575" s="453"/>
      <c r="H1575" s="541"/>
      <c r="I1575" s="455"/>
      <c r="J1575" s="455"/>
      <c r="K1575" s="455"/>
      <c r="L1575" s="455"/>
      <c r="M1575" s="455"/>
      <c r="N1575" s="455"/>
      <c r="Q1575" s="345">
        <f t="shared" si="26"/>
        <v>0</v>
      </c>
    </row>
    <row r="1576" spans="1:17" hidden="1" x14ac:dyDescent="0.25">
      <c r="A1576" s="458"/>
      <c r="B1576" s="435"/>
      <c r="C1576" s="436"/>
      <c r="D1576" s="435"/>
      <c r="E1576" s="435"/>
      <c r="F1576" s="453"/>
      <c r="G1576" s="453"/>
      <c r="H1576" s="541"/>
      <c r="I1576" s="455"/>
      <c r="J1576" s="455"/>
      <c r="K1576" s="455"/>
      <c r="L1576" s="455"/>
      <c r="M1576" s="455"/>
      <c r="N1576" s="455"/>
      <c r="Q1576" s="345">
        <f t="shared" si="26"/>
        <v>0</v>
      </c>
    </row>
    <row r="1577" spans="1:17" hidden="1" x14ac:dyDescent="0.25">
      <c r="A1577" s="458"/>
      <c r="B1577" s="435"/>
      <c r="C1577" s="436"/>
      <c r="D1577" s="435"/>
      <c r="E1577" s="435"/>
      <c r="F1577" s="453"/>
      <c r="G1577" s="453"/>
      <c r="H1577" s="541"/>
      <c r="I1577" s="455"/>
      <c r="J1577" s="455"/>
      <c r="K1577" s="455"/>
      <c r="L1577" s="455"/>
      <c r="M1577" s="455"/>
      <c r="N1577" s="455"/>
      <c r="Q1577" s="345">
        <f t="shared" si="26"/>
        <v>0</v>
      </c>
    </row>
    <row r="1578" spans="1:17" hidden="1" x14ac:dyDescent="0.25">
      <c r="A1578" s="458"/>
      <c r="B1578" s="435"/>
      <c r="C1578" s="436"/>
      <c r="D1578" s="435"/>
      <c r="E1578" s="435"/>
      <c r="F1578" s="453"/>
      <c r="G1578" s="453"/>
      <c r="H1578" s="541"/>
      <c r="I1578" s="455"/>
      <c r="J1578" s="455"/>
      <c r="K1578" s="455"/>
      <c r="L1578" s="455"/>
      <c r="M1578" s="455"/>
      <c r="N1578" s="455"/>
      <c r="Q1578" s="345">
        <f t="shared" si="26"/>
        <v>0</v>
      </c>
    </row>
    <row r="1579" spans="1:17" hidden="1" x14ac:dyDescent="0.25">
      <c r="A1579" s="458"/>
      <c r="B1579" s="435"/>
      <c r="C1579" s="436"/>
      <c r="D1579" s="435"/>
      <c r="E1579" s="435"/>
      <c r="F1579" s="453"/>
      <c r="G1579" s="453"/>
      <c r="H1579" s="541"/>
      <c r="I1579" s="455"/>
      <c r="J1579" s="455"/>
      <c r="K1579" s="455"/>
      <c r="L1579" s="455"/>
      <c r="M1579" s="455"/>
      <c r="N1579" s="455"/>
      <c r="Q1579" s="345">
        <f t="shared" si="26"/>
        <v>0</v>
      </c>
    </row>
    <row r="1580" spans="1:17" hidden="1" x14ac:dyDescent="0.25">
      <c r="A1580" s="458"/>
      <c r="B1580" s="435"/>
      <c r="C1580" s="436"/>
      <c r="D1580" s="435"/>
      <c r="E1580" s="435"/>
      <c r="F1580" s="453"/>
      <c r="G1580" s="453"/>
      <c r="H1580" s="541"/>
      <c r="I1580" s="455"/>
      <c r="J1580" s="455"/>
      <c r="K1580" s="455"/>
      <c r="L1580" s="455"/>
      <c r="M1580" s="455"/>
      <c r="N1580" s="455"/>
      <c r="Q1580" s="345">
        <f t="shared" si="26"/>
        <v>0</v>
      </c>
    </row>
    <row r="1581" spans="1:17" hidden="1" x14ac:dyDescent="0.25">
      <c r="A1581" s="458"/>
      <c r="B1581" s="435"/>
      <c r="C1581" s="436"/>
      <c r="D1581" s="435"/>
      <c r="E1581" s="435"/>
      <c r="F1581" s="453"/>
      <c r="G1581" s="453"/>
      <c r="H1581" s="541"/>
      <c r="I1581" s="455"/>
      <c r="J1581" s="455"/>
      <c r="K1581" s="455"/>
      <c r="L1581" s="455"/>
      <c r="M1581" s="455"/>
      <c r="N1581" s="455"/>
      <c r="Q1581" s="345">
        <f t="shared" si="26"/>
        <v>0</v>
      </c>
    </row>
    <row r="1582" spans="1:17" hidden="1" x14ac:dyDescent="0.25">
      <c r="A1582" s="458"/>
      <c r="B1582" s="435"/>
      <c r="C1582" s="436"/>
      <c r="D1582" s="435"/>
      <c r="E1582" s="435"/>
      <c r="F1582" s="453"/>
      <c r="G1582" s="453"/>
      <c r="H1582" s="541"/>
      <c r="I1582" s="455"/>
      <c r="J1582" s="455"/>
      <c r="K1582" s="455"/>
      <c r="L1582" s="455"/>
      <c r="M1582" s="455"/>
      <c r="N1582" s="455"/>
      <c r="Q1582" s="345">
        <f t="shared" si="26"/>
        <v>0</v>
      </c>
    </row>
    <row r="1583" spans="1:17" hidden="1" x14ac:dyDescent="0.25">
      <c r="A1583" s="458"/>
      <c r="B1583" s="435"/>
      <c r="C1583" s="436"/>
      <c r="D1583" s="435"/>
      <c r="E1583" s="435"/>
      <c r="F1583" s="453"/>
      <c r="G1583" s="453"/>
      <c r="H1583" s="541"/>
      <c r="I1583" s="455"/>
      <c r="J1583" s="455"/>
      <c r="K1583" s="455"/>
      <c r="L1583" s="455"/>
      <c r="M1583" s="455"/>
      <c r="N1583" s="455"/>
      <c r="Q1583" s="345">
        <f t="shared" si="26"/>
        <v>0</v>
      </c>
    </row>
    <row r="1584" spans="1:17" hidden="1" x14ac:dyDescent="0.25">
      <c r="A1584" s="458"/>
      <c r="B1584" s="435"/>
      <c r="C1584" s="436"/>
      <c r="D1584" s="435"/>
      <c r="E1584" s="435"/>
      <c r="F1584" s="453"/>
      <c r="G1584" s="453"/>
      <c r="H1584" s="541"/>
      <c r="I1584" s="455"/>
      <c r="J1584" s="455"/>
      <c r="K1584" s="455"/>
      <c r="L1584" s="455"/>
      <c r="M1584" s="455"/>
      <c r="N1584" s="455"/>
      <c r="Q1584" s="345">
        <f t="shared" si="26"/>
        <v>0</v>
      </c>
    </row>
    <row r="1585" spans="1:17" hidden="1" x14ac:dyDescent="0.25">
      <c r="A1585" s="458"/>
      <c r="B1585" s="435"/>
      <c r="C1585" s="436"/>
      <c r="D1585" s="435"/>
      <c r="E1585" s="435"/>
      <c r="F1585" s="453"/>
      <c r="G1585" s="453"/>
      <c r="H1585" s="541"/>
      <c r="I1585" s="455"/>
      <c r="J1585" s="455"/>
      <c r="K1585" s="455"/>
      <c r="L1585" s="455"/>
      <c r="M1585" s="455"/>
      <c r="N1585" s="455"/>
      <c r="Q1585" s="345">
        <f t="shared" si="26"/>
        <v>0</v>
      </c>
    </row>
    <row r="1586" spans="1:17" hidden="1" x14ac:dyDescent="0.25">
      <c r="A1586" s="458"/>
      <c r="B1586" s="435"/>
      <c r="C1586" s="436"/>
      <c r="D1586" s="435"/>
      <c r="E1586" s="435"/>
      <c r="F1586" s="453"/>
      <c r="G1586" s="453"/>
      <c r="H1586" s="541"/>
      <c r="I1586" s="455"/>
      <c r="J1586" s="455"/>
      <c r="K1586" s="455"/>
      <c r="L1586" s="455"/>
      <c r="M1586" s="455"/>
      <c r="N1586" s="455"/>
      <c r="Q1586" s="345">
        <f t="shared" si="26"/>
        <v>0</v>
      </c>
    </row>
    <row r="1587" spans="1:17" hidden="1" x14ac:dyDescent="0.25">
      <c r="A1587" s="458"/>
      <c r="B1587" s="435"/>
      <c r="C1587" s="436"/>
      <c r="D1587" s="435"/>
      <c r="E1587" s="435"/>
      <c r="F1587" s="453"/>
      <c r="G1587" s="453"/>
      <c r="H1587" s="541"/>
      <c r="I1587" s="455"/>
      <c r="J1587" s="455"/>
      <c r="K1587" s="455"/>
      <c r="L1587" s="455"/>
      <c r="M1587" s="455"/>
      <c r="N1587" s="455"/>
      <c r="Q1587" s="345">
        <f t="shared" si="26"/>
        <v>0</v>
      </c>
    </row>
    <row r="1588" spans="1:17" hidden="1" x14ac:dyDescent="0.25">
      <c r="A1588" s="458"/>
      <c r="B1588" s="435"/>
      <c r="C1588" s="436"/>
      <c r="D1588" s="435"/>
      <c r="E1588" s="435"/>
      <c r="F1588" s="453"/>
      <c r="G1588" s="453"/>
      <c r="H1588" s="541"/>
      <c r="I1588" s="455"/>
      <c r="J1588" s="455"/>
      <c r="K1588" s="455"/>
      <c r="L1588" s="455"/>
      <c r="M1588" s="455"/>
      <c r="N1588" s="455"/>
      <c r="Q1588" s="345">
        <f t="shared" si="26"/>
        <v>0</v>
      </c>
    </row>
    <row r="1589" spans="1:17" hidden="1" x14ac:dyDescent="0.25">
      <c r="A1589" s="458"/>
      <c r="B1589" s="435"/>
      <c r="C1589" s="436"/>
      <c r="D1589" s="435"/>
      <c r="E1589" s="435"/>
      <c r="F1589" s="453"/>
      <c r="G1589" s="453"/>
      <c r="H1589" s="541"/>
      <c r="I1589" s="455"/>
      <c r="J1589" s="455"/>
      <c r="K1589" s="455"/>
      <c r="L1589" s="455"/>
      <c r="M1589" s="455"/>
      <c r="N1589" s="455"/>
      <c r="Q1589" s="345">
        <f t="shared" si="26"/>
        <v>0</v>
      </c>
    </row>
    <row r="1590" spans="1:17" hidden="1" x14ac:dyDescent="0.25">
      <c r="A1590" s="458"/>
      <c r="B1590" s="435"/>
      <c r="C1590" s="436"/>
      <c r="D1590" s="435"/>
      <c r="E1590" s="435"/>
      <c r="F1590" s="453"/>
      <c r="G1590" s="453"/>
      <c r="H1590" s="541"/>
      <c r="I1590" s="455"/>
      <c r="J1590" s="455"/>
      <c r="K1590" s="455"/>
      <c r="L1590" s="455"/>
      <c r="M1590" s="455"/>
      <c r="N1590" s="455"/>
      <c r="Q1590" s="345">
        <f t="shared" si="26"/>
        <v>0</v>
      </c>
    </row>
    <row r="1591" spans="1:17" hidden="1" x14ac:dyDescent="0.25">
      <c r="A1591" s="458"/>
      <c r="B1591" s="435"/>
      <c r="C1591" s="436"/>
      <c r="D1591" s="435"/>
      <c r="E1591" s="435"/>
      <c r="F1591" s="453"/>
      <c r="G1591" s="453"/>
      <c r="H1591" s="541"/>
      <c r="I1591" s="455"/>
      <c r="J1591" s="455"/>
      <c r="K1591" s="455"/>
      <c r="L1591" s="455"/>
      <c r="M1591" s="455"/>
      <c r="N1591" s="455"/>
      <c r="Q1591" s="345">
        <f t="shared" si="26"/>
        <v>0</v>
      </c>
    </row>
    <row r="1592" spans="1:17" hidden="1" x14ac:dyDescent="0.25">
      <c r="A1592" s="458"/>
      <c r="B1592" s="435"/>
      <c r="C1592" s="436"/>
      <c r="D1592" s="435"/>
      <c r="E1592" s="435"/>
      <c r="F1592" s="453"/>
      <c r="G1592" s="453"/>
      <c r="H1592" s="541"/>
      <c r="I1592" s="455"/>
      <c r="J1592" s="455"/>
      <c r="K1592" s="455"/>
      <c r="L1592" s="455"/>
      <c r="M1592" s="455"/>
      <c r="N1592" s="455"/>
      <c r="Q1592" s="345">
        <f t="shared" si="26"/>
        <v>0</v>
      </c>
    </row>
    <row r="1593" spans="1:17" hidden="1" x14ac:dyDescent="0.25">
      <c r="A1593" s="458"/>
      <c r="B1593" s="435"/>
      <c r="C1593" s="436"/>
      <c r="D1593" s="435"/>
      <c r="E1593" s="435"/>
      <c r="F1593" s="453"/>
      <c r="G1593" s="453"/>
      <c r="H1593" s="541"/>
      <c r="I1593" s="455"/>
      <c r="J1593" s="455"/>
      <c r="K1593" s="455"/>
      <c r="L1593" s="455"/>
      <c r="M1593" s="455"/>
      <c r="N1593" s="455"/>
      <c r="Q1593" s="345">
        <f t="shared" si="26"/>
        <v>0</v>
      </c>
    </row>
    <row r="1594" spans="1:17" hidden="1" x14ac:dyDescent="0.25">
      <c r="A1594" s="458"/>
      <c r="B1594" s="435"/>
      <c r="C1594" s="436"/>
      <c r="D1594" s="435"/>
      <c r="E1594" s="435"/>
      <c r="F1594" s="453"/>
      <c r="G1594" s="453"/>
      <c r="H1594" s="541"/>
      <c r="I1594" s="455"/>
      <c r="J1594" s="455"/>
      <c r="K1594" s="455"/>
      <c r="L1594" s="455"/>
      <c r="M1594" s="455"/>
      <c r="N1594" s="455"/>
      <c r="Q1594" s="345">
        <f t="shared" si="26"/>
        <v>0</v>
      </c>
    </row>
    <row r="1595" spans="1:17" hidden="1" x14ac:dyDescent="0.25">
      <c r="A1595" s="458"/>
      <c r="B1595" s="435"/>
      <c r="C1595" s="436"/>
      <c r="D1595" s="435"/>
      <c r="E1595" s="435"/>
      <c r="F1595" s="453"/>
      <c r="G1595" s="453"/>
      <c r="H1595" s="541"/>
      <c r="I1595" s="455"/>
      <c r="J1595" s="455"/>
      <c r="K1595" s="455"/>
      <c r="L1595" s="455"/>
      <c r="M1595" s="455"/>
      <c r="N1595" s="455"/>
      <c r="Q1595" s="345">
        <f t="shared" si="26"/>
        <v>0</v>
      </c>
    </row>
    <row r="1596" spans="1:17" hidden="1" x14ac:dyDescent="0.25">
      <c r="A1596" s="458"/>
      <c r="B1596" s="435"/>
      <c r="C1596" s="436"/>
      <c r="D1596" s="435"/>
      <c r="E1596" s="435"/>
      <c r="F1596" s="453"/>
      <c r="G1596" s="453"/>
      <c r="H1596" s="541"/>
      <c r="I1596" s="455"/>
      <c r="J1596" s="455"/>
      <c r="K1596" s="455"/>
      <c r="L1596" s="455"/>
      <c r="M1596" s="455"/>
      <c r="N1596" s="455"/>
      <c r="Q1596" s="345">
        <f t="shared" si="26"/>
        <v>0</v>
      </c>
    </row>
    <row r="1597" spans="1:17" hidden="1" x14ac:dyDescent="0.25">
      <c r="A1597" s="458"/>
      <c r="B1597" s="435"/>
      <c r="C1597" s="436"/>
      <c r="D1597" s="435"/>
      <c r="E1597" s="435"/>
      <c r="F1597" s="453"/>
      <c r="G1597" s="453"/>
      <c r="H1597" s="541"/>
      <c r="I1597" s="455"/>
      <c r="J1597" s="455"/>
      <c r="K1597" s="455"/>
      <c r="L1597" s="455"/>
      <c r="M1597" s="455"/>
      <c r="N1597" s="455"/>
      <c r="Q1597" s="345">
        <f t="shared" si="26"/>
        <v>0</v>
      </c>
    </row>
    <row r="1598" spans="1:17" hidden="1" x14ac:dyDescent="0.25">
      <c r="A1598" s="458"/>
      <c r="B1598" s="435"/>
      <c r="C1598" s="436"/>
      <c r="D1598" s="435"/>
      <c r="E1598" s="435"/>
      <c r="F1598" s="453"/>
      <c r="G1598" s="453"/>
      <c r="H1598" s="541"/>
      <c r="I1598" s="455"/>
      <c r="J1598" s="455"/>
      <c r="K1598" s="455"/>
      <c r="L1598" s="455"/>
      <c r="M1598" s="455"/>
      <c r="N1598" s="455"/>
      <c r="Q1598" s="345">
        <f t="shared" si="26"/>
        <v>0</v>
      </c>
    </row>
    <row r="1599" spans="1:17" hidden="1" x14ac:dyDescent="0.25">
      <c r="A1599" s="458"/>
      <c r="B1599" s="435"/>
      <c r="C1599" s="436"/>
      <c r="D1599" s="435"/>
      <c r="E1599" s="435"/>
      <c r="F1599" s="453"/>
      <c r="G1599" s="453"/>
      <c r="H1599" s="541"/>
      <c r="I1599" s="455"/>
      <c r="J1599" s="455"/>
      <c r="K1599" s="455"/>
      <c r="L1599" s="455"/>
      <c r="M1599" s="455"/>
      <c r="N1599" s="455"/>
      <c r="Q1599" s="345">
        <f t="shared" si="26"/>
        <v>0</v>
      </c>
    </row>
    <row r="1600" spans="1:17" hidden="1" x14ac:dyDescent="0.25">
      <c r="A1600" s="458"/>
      <c r="B1600" s="435"/>
      <c r="C1600" s="436"/>
      <c r="D1600" s="435"/>
      <c r="E1600" s="435"/>
      <c r="F1600" s="453"/>
      <c r="G1600" s="453"/>
      <c r="H1600" s="541"/>
      <c r="I1600" s="455"/>
      <c r="J1600" s="455"/>
      <c r="K1600" s="455"/>
      <c r="L1600" s="455"/>
      <c r="M1600" s="455"/>
      <c r="N1600" s="455"/>
      <c r="Q1600" s="345">
        <f t="shared" si="26"/>
        <v>0</v>
      </c>
    </row>
    <row r="1601" spans="1:17" hidden="1" x14ac:dyDescent="0.25">
      <c r="A1601" s="458"/>
      <c r="B1601" s="435"/>
      <c r="C1601" s="436"/>
      <c r="D1601" s="435"/>
      <c r="E1601" s="435"/>
      <c r="F1601" s="453"/>
      <c r="G1601" s="453"/>
      <c r="H1601" s="541"/>
      <c r="I1601" s="455"/>
      <c r="J1601" s="455"/>
      <c r="K1601" s="455"/>
      <c r="L1601" s="455"/>
      <c r="M1601" s="455"/>
      <c r="N1601" s="455"/>
      <c r="Q1601" s="345">
        <f t="shared" si="26"/>
        <v>0</v>
      </c>
    </row>
    <row r="1602" spans="1:17" hidden="1" x14ac:dyDescent="0.25">
      <c r="A1602" s="458"/>
      <c r="B1602" s="435"/>
      <c r="C1602" s="436"/>
      <c r="D1602" s="435"/>
      <c r="E1602" s="435"/>
      <c r="F1602" s="453"/>
      <c r="G1602" s="453"/>
      <c r="H1602" s="541"/>
      <c r="I1602" s="455"/>
      <c r="J1602" s="455"/>
      <c r="K1602" s="455"/>
      <c r="L1602" s="455"/>
      <c r="M1602" s="455"/>
      <c r="N1602" s="455"/>
      <c r="Q1602" s="345">
        <f t="shared" si="26"/>
        <v>0</v>
      </c>
    </row>
    <row r="1603" spans="1:17" hidden="1" x14ac:dyDescent="0.25">
      <c r="A1603" s="458"/>
      <c r="B1603" s="435"/>
      <c r="C1603" s="436"/>
      <c r="D1603" s="435"/>
      <c r="E1603" s="435"/>
      <c r="F1603" s="453"/>
      <c r="G1603" s="453"/>
      <c r="H1603" s="541"/>
      <c r="I1603" s="455"/>
      <c r="J1603" s="455"/>
      <c r="K1603" s="455"/>
      <c r="L1603" s="455"/>
      <c r="M1603" s="455"/>
      <c r="N1603" s="455"/>
      <c r="Q1603" s="345">
        <f t="shared" si="26"/>
        <v>0</v>
      </c>
    </row>
    <row r="1604" spans="1:17" hidden="1" x14ac:dyDescent="0.25">
      <c r="A1604" s="458"/>
      <c r="B1604" s="435"/>
      <c r="C1604" s="436"/>
      <c r="D1604" s="435"/>
      <c r="E1604" s="435"/>
      <c r="F1604" s="453"/>
      <c r="G1604" s="453"/>
      <c r="H1604" s="541"/>
      <c r="I1604" s="455"/>
      <c r="J1604" s="455"/>
      <c r="K1604" s="455"/>
      <c r="L1604" s="455"/>
      <c r="M1604" s="455"/>
      <c r="N1604" s="455"/>
      <c r="Q1604" s="345">
        <f t="shared" si="26"/>
        <v>0</v>
      </c>
    </row>
    <row r="1605" spans="1:17" hidden="1" x14ac:dyDescent="0.25">
      <c r="A1605" s="458"/>
      <c r="B1605" s="435"/>
      <c r="C1605" s="436"/>
      <c r="D1605" s="435"/>
      <c r="E1605" s="435"/>
      <c r="F1605" s="453"/>
      <c r="G1605" s="453"/>
      <c r="H1605" s="541"/>
      <c r="I1605" s="455"/>
      <c r="J1605" s="455"/>
      <c r="K1605" s="455"/>
      <c r="L1605" s="455"/>
      <c r="M1605" s="455"/>
      <c r="N1605" s="455"/>
      <c r="Q1605" s="345">
        <f t="shared" si="26"/>
        <v>0</v>
      </c>
    </row>
    <row r="1606" spans="1:17" hidden="1" x14ac:dyDescent="0.25">
      <c r="A1606" s="458"/>
      <c r="B1606" s="435"/>
      <c r="C1606" s="436"/>
      <c r="D1606" s="435"/>
      <c r="E1606" s="435"/>
      <c r="F1606" s="453"/>
      <c r="G1606" s="453"/>
      <c r="H1606" s="541"/>
      <c r="I1606" s="455"/>
      <c r="J1606" s="455"/>
      <c r="K1606" s="455"/>
      <c r="L1606" s="455"/>
      <c r="M1606" s="455"/>
      <c r="N1606" s="455"/>
      <c r="Q1606" s="345">
        <f t="shared" si="26"/>
        <v>0</v>
      </c>
    </row>
    <row r="1607" spans="1:17" hidden="1" x14ac:dyDescent="0.25">
      <c r="A1607" s="458"/>
      <c r="B1607" s="435"/>
      <c r="C1607" s="436"/>
      <c r="D1607" s="435"/>
      <c r="E1607" s="435"/>
      <c r="F1607" s="453"/>
      <c r="G1607" s="453"/>
      <c r="H1607" s="541"/>
      <c r="I1607" s="455"/>
      <c r="J1607" s="455"/>
      <c r="K1607" s="455"/>
      <c r="L1607" s="455"/>
      <c r="M1607" s="455"/>
      <c r="N1607" s="455"/>
      <c r="Q1607" s="345">
        <f t="shared" ref="Q1607:Q1670" si="27">IFERROR(IF(SUM(F1607:N1607)&gt;E1607,"Превышение",E1607-SUM(F1607:N1607)),"-")</f>
        <v>0</v>
      </c>
    </row>
    <row r="1608" spans="1:17" hidden="1" x14ac:dyDescent="0.25">
      <c r="A1608" s="458"/>
      <c r="B1608" s="435"/>
      <c r="C1608" s="436"/>
      <c r="D1608" s="435"/>
      <c r="E1608" s="435"/>
      <c r="F1608" s="453"/>
      <c r="G1608" s="453"/>
      <c r="H1608" s="541"/>
      <c r="I1608" s="455"/>
      <c r="J1608" s="455"/>
      <c r="K1608" s="455"/>
      <c r="L1608" s="455"/>
      <c r="M1608" s="455"/>
      <c r="N1608" s="455"/>
      <c r="Q1608" s="345">
        <f t="shared" si="27"/>
        <v>0</v>
      </c>
    </row>
    <row r="1609" spans="1:17" hidden="1" x14ac:dyDescent="0.25">
      <c r="A1609" s="458"/>
      <c r="B1609" s="435"/>
      <c r="C1609" s="436"/>
      <c r="D1609" s="435"/>
      <c r="E1609" s="435"/>
      <c r="F1609" s="453"/>
      <c r="G1609" s="453"/>
      <c r="H1609" s="541"/>
      <c r="I1609" s="455"/>
      <c r="J1609" s="455"/>
      <c r="K1609" s="455"/>
      <c r="L1609" s="455"/>
      <c r="M1609" s="455"/>
      <c r="N1609" s="455"/>
      <c r="Q1609" s="345">
        <f t="shared" si="27"/>
        <v>0</v>
      </c>
    </row>
    <row r="1610" spans="1:17" hidden="1" x14ac:dyDescent="0.25">
      <c r="A1610" s="458"/>
      <c r="B1610" s="435"/>
      <c r="C1610" s="436"/>
      <c r="D1610" s="435"/>
      <c r="E1610" s="435"/>
      <c r="F1610" s="453"/>
      <c r="G1610" s="453"/>
      <c r="H1610" s="541"/>
      <c r="I1610" s="455"/>
      <c r="J1610" s="455"/>
      <c r="K1610" s="455"/>
      <c r="L1610" s="455"/>
      <c r="M1610" s="455"/>
      <c r="N1610" s="455"/>
      <c r="Q1610" s="345">
        <f t="shared" si="27"/>
        <v>0</v>
      </c>
    </row>
    <row r="1611" spans="1:17" hidden="1" x14ac:dyDescent="0.25">
      <c r="A1611" s="458"/>
      <c r="B1611" s="435"/>
      <c r="C1611" s="436"/>
      <c r="D1611" s="435"/>
      <c r="E1611" s="435"/>
      <c r="F1611" s="453"/>
      <c r="G1611" s="453"/>
      <c r="H1611" s="541"/>
      <c r="I1611" s="455"/>
      <c r="J1611" s="455"/>
      <c r="K1611" s="455"/>
      <c r="L1611" s="455"/>
      <c r="M1611" s="455"/>
      <c r="N1611" s="455"/>
      <c r="Q1611" s="345">
        <f t="shared" si="27"/>
        <v>0</v>
      </c>
    </row>
    <row r="1612" spans="1:17" hidden="1" x14ac:dyDescent="0.25">
      <c r="A1612" s="458"/>
      <c r="B1612" s="435"/>
      <c r="C1612" s="436"/>
      <c r="D1612" s="435"/>
      <c r="E1612" s="435"/>
      <c r="F1612" s="453"/>
      <c r="G1612" s="453"/>
      <c r="H1612" s="541"/>
      <c r="I1612" s="455"/>
      <c r="J1612" s="455"/>
      <c r="K1612" s="455"/>
      <c r="L1612" s="455"/>
      <c r="M1612" s="455"/>
      <c r="N1612" s="455"/>
      <c r="Q1612" s="345">
        <f t="shared" si="27"/>
        <v>0</v>
      </c>
    </row>
    <row r="1613" spans="1:17" hidden="1" x14ac:dyDescent="0.25">
      <c r="A1613" s="458"/>
      <c r="B1613" s="435"/>
      <c r="C1613" s="436"/>
      <c r="D1613" s="435"/>
      <c r="E1613" s="435"/>
      <c r="F1613" s="453"/>
      <c r="G1613" s="453"/>
      <c r="H1613" s="541"/>
      <c r="I1613" s="455"/>
      <c r="J1613" s="455"/>
      <c r="K1613" s="455"/>
      <c r="L1613" s="455"/>
      <c r="M1613" s="455"/>
      <c r="N1613" s="455"/>
      <c r="Q1613" s="345">
        <f t="shared" si="27"/>
        <v>0</v>
      </c>
    </row>
    <row r="1614" spans="1:17" hidden="1" x14ac:dyDescent="0.25">
      <c r="A1614" s="458"/>
      <c r="B1614" s="435"/>
      <c r="C1614" s="436"/>
      <c r="D1614" s="435"/>
      <c r="E1614" s="435"/>
      <c r="F1614" s="453"/>
      <c r="G1614" s="453"/>
      <c r="H1614" s="541"/>
      <c r="I1614" s="455"/>
      <c r="J1614" s="455"/>
      <c r="K1614" s="455"/>
      <c r="L1614" s="455"/>
      <c r="M1614" s="455"/>
      <c r="N1614" s="455"/>
      <c r="Q1614" s="345">
        <f t="shared" si="27"/>
        <v>0</v>
      </c>
    </row>
    <row r="1615" spans="1:17" hidden="1" x14ac:dyDescent="0.25">
      <c r="A1615" s="458"/>
      <c r="B1615" s="435"/>
      <c r="C1615" s="436"/>
      <c r="D1615" s="435"/>
      <c r="E1615" s="435"/>
      <c r="F1615" s="453"/>
      <c r="G1615" s="453"/>
      <c r="H1615" s="541"/>
      <c r="I1615" s="455"/>
      <c r="J1615" s="455"/>
      <c r="K1615" s="455"/>
      <c r="L1615" s="455"/>
      <c r="M1615" s="455"/>
      <c r="N1615" s="455"/>
      <c r="Q1615" s="345">
        <f t="shared" si="27"/>
        <v>0</v>
      </c>
    </row>
    <row r="1616" spans="1:17" hidden="1" x14ac:dyDescent="0.25">
      <c r="A1616" s="458"/>
      <c r="B1616" s="435"/>
      <c r="C1616" s="436"/>
      <c r="D1616" s="435"/>
      <c r="E1616" s="435"/>
      <c r="F1616" s="453"/>
      <c r="G1616" s="453"/>
      <c r="H1616" s="541"/>
      <c r="I1616" s="455"/>
      <c r="J1616" s="455"/>
      <c r="K1616" s="455"/>
      <c r="L1616" s="455"/>
      <c r="M1616" s="455"/>
      <c r="N1616" s="455"/>
      <c r="Q1616" s="345">
        <f t="shared" si="27"/>
        <v>0</v>
      </c>
    </row>
    <row r="1617" spans="1:17" hidden="1" x14ac:dyDescent="0.25">
      <c r="A1617" s="458"/>
      <c r="B1617" s="435"/>
      <c r="C1617" s="436"/>
      <c r="D1617" s="435"/>
      <c r="E1617" s="435"/>
      <c r="F1617" s="453"/>
      <c r="G1617" s="453"/>
      <c r="H1617" s="541"/>
      <c r="I1617" s="455"/>
      <c r="J1617" s="455"/>
      <c r="K1617" s="455"/>
      <c r="L1617" s="455"/>
      <c r="M1617" s="455"/>
      <c r="N1617" s="455"/>
      <c r="Q1617" s="345">
        <f t="shared" si="27"/>
        <v>0</v>
      </c>
    </row>
    <row r="1618" spans="1:17" hidden="1" x14ac:dyDescent="0.25">
      <c r="A1618" s="458"/>
      <c r="B1618" s="435"/>
      <c r="C1618" s="436"/>
      <c r="D1618" s="435"/>
      <c r="E1618" s="435"/>
      <c r="F1618" s="453"/>
      <c r="G1618" s="453"/>
      <c r="H1618" s="541"/>
      <c r="I1618" s="455"/>
      <c r="J1618" s="455"/>
      <c r="K1618" s="455"/>
      <c r="L1618" s="455"/>
      <c r="M1618" s="455"/>
      <c r="N1618" s="455"/>
      <c r="Q1618" s="345">
        <f t="shared" si="27"/>
        <v>0</v>
      </c>
    </row>
    <row r="1619" spans="1:17" hidden="1" x14ac:dyDescent="0.25">
      <c r="A1619" s="458"/>
      <c r="B1619" s="435"/>
      <c r="C1619" s="436"/>
      <c r="D1619" s="435"/>
      <c r="E1619" s="435"/>
      <c r="F1619" s="453"/>
      <c r="G1619" s="453"/>
      <c r="H1619" s="541"/>
      <c r="I1619" s="455"/>
      <c r="J1619" s="455"/>
      <c r="K1619" s="455"/>
      <c r="L1619" s="455"/>
      <c r="M1619" s="455"/>
      <c r="N1619" s="455"/>
      <c r="Q1619" s="345">
        <f t="shared" si="27"/>
        <v>0</v>
      </c>
    </row>
    <row r="1620" spans="1:17" hidden="1" x14ac:dyDescent="0.25">
      <c r="A1620" s="458"/>
      <c r="B1620" s="435"/>
      <c r="C1620" s="436"/>
      <c r="D1620" s="435"/>
      <c r="E1620" s="435"/>
      <c r="F1620" s="453"/>
      <c r="G1620" s="453"/>
      <c r="H1620" s="541"/>
      <c r="I1620" s="455"/>
      <c r="J1620" s="455"/>
      <c r="K1620" s="455"/>
      <c r="L1620" s="455"/>
      <c r="M1620" s="455"/>
      <c r="N1620" s="455"/>
      <c r="Q1620" s="345">
        <f t="shared" si="27"/>
        <v>0</v>
      </c>
    </row>
    <row r="1621" spans="1:17" hidden="1" x14ac:dyDescent="0.25">
      <c r="A1621" s="458"/>
      <c r="B1621" s="435"/>
      <c r="C1621" s="436"/>
      <c r="D1621" s="435"/>
      <c r="E1621" s="435"/>
      <c r="F1621" s="453"/>
      <c r="G1621" s="453"/>
      <c r="H1621" s="541"/>
      <c r="I1621" s="455"/>
      <c r="J1621" s="455"/>
      <c r="K1621" s="455"/>
      <c r="L1621" s="455"/>
      <c r="M1621" s="455"/>
      <c r="N1621" s="455"/>
      <c r="Q1621" s="345">
        <f t="shared" si="27"/>
        <v>0</v>
      </c>
    </row>
    <row r="1622" spans="1:17" hidden="1" x14ac:dyDescent="0.25">
      <c r="A1622" s="458"/>
      <c r="B1622" s="435"/>
      <c r="C1622" s="436"/>
      <c r="D1622" s="435"/>
      <c r="E1622" s="435"/>
      <c r="F1622" s="453"/>
      <c r="G1622" s="453"/>
      <c r="H1622" s="541"/>
      <c r="I1622" s="455"/>
      <c r="J1622" s="455"/>
      <c r="K1622" s="455"/>
      <c r="L1622" s="455"/>
      <c r="M1622" s="455"/>
      <c r="N1622" s="455"/>
      <c r="Q1622" s="345">
        <f t="shared" si="27"/>
        <v>0</v>
      </c>
    </row>
    <row r="1623" spans="1:17" hidden="1" x14ac:dyDescent="0.25">
      <c r="A1623" s="458"/>
      <c r="B1623" s="435"/>
      <c r="C1623" s="436"/>
      <c r="D1623" s="435"/>
      <c r="E1623" s="435"/>
      <c r="F1623" s="453"/>
      <c r="G1623" s="453"/>
      <c r="H1623" s="541"/>
      <c r="I1623" s="455"/>
      <c r="J1623" s="455"/>
      <c r="K1623" s="455"/>
      <c r="L1623" s="455"/>
      <c r="M1623" s="455"/>
      <c r="N1623" s="455"/>
      <c r="Q1623" s="345">
        <f t="shared" si="27"/>
        <v>0</v>
      </c>
    </row>
    <row r="1624" spans="1:17" hidden="1" x14ac:dyDescent="0.25">
      <c r="A1624" s="458"/>
      <c r="B1624" s="435"/>
      <c r="C1624" s="436"/>
      <c r="D1624" s="435"/>
      <c r="E1624" s="435"/>
      <c r="F1624" s="453"/>
      <c r="G1624" s="453"/>
      <c r="H1624" s="541"/>
      <c r="I1624" s="455"/>
      <c r="J1624" s="455"/>
      <c r="K1624" s="455"/>
      <c r="L1624" s="455"/>
      <c r="M1624" s="455"/>
      <c r="N1624" s="455"/>
      <c r="Q1624" s="345">
        <f t="shared" si="27"/>
        <v>0</v>
      </c>
    </row>
    <row r="1625" spans="1:17" hidden="1" x14ac:dyDescent="0.25">
      <c r="A1625" s="458"/>
      <c r="B1625" s="435"/>
      <c r="C1625" s="436"/>
      <c r="D1625" s="435"/>
      <c r="E1625" s="435"/>
      <c r="F1625" s="453"/>
      <c r="G1625" s="453"/>
      <c r="H1625" s="541"/>
      <c r="I1625" s="455"/>
      <c r="J1625" s="455"/>
      <c r="K1625" s="455"/>
      <c r="L1625" s="455"/>
      <c r="M1625" s="455"/>
      <c r="N1625" s="455"/>
      <c r="Q1625" s="345">
        <f t="shared" si="27"/>
        <v>0</v>
      </c>
    </row>
    <row r="1626" spans="1:17" hidden="1" x14ac:dyDescent="0.25">
      <c r="A1626" s="458"/>
      <c r="B1626" s="435"/>
      <c r="C1626" s="436"/>
      <c r="D1626" s="435"/>
      <c r="E1626" s="435"/>
      <c r="F1626" s="453"/>
      <c r="G1626" s="453"/>
      <c r="H1626" s="541"/>
      <c r="I1626" s="455"/>
      <c r="J1626" s="455"/>
      <c r="K1626" s="455"/>
      <c r="L1626" s="455"/>
      <c r="M1626" s="455"/>
      <c r="N1626" s="455"/>
      <c r="Q1626" s="345">
        <f t="shared" si="27"/>
        <v>0</v>
      </c>
    </row>
    <row r="1627" spans="1:17" hidden="1" x14ac:dyDescent="0.25">
      <c r="A1627" s="458"/>
      <c r="B1627" s="435"/>
      <c r="C1627" s="436"/>
      <c r="D1627" s="435"/>
      <c r="E1627" s="435"/>
      <c r="F1627" s="453"/>
      <c r="G1627" s="453"/>
      <c r="H1627" s="541"/>
      <c r="I1627" s="455"/>
      <c r="J1627" s="455"/>
      <c r="K1627" s="455"/>
      <c r="L1627" s="455"/>
      <c r="M1627" s="455"/>
      <c r="N1627" s="455"/>
      <c r="Q1627" s="345">
        <f t="shared" si="27"/>
        <v>0</v>
      </c>
    </row>
    <row r="1628" spans="1:17" hidden="1" x14ac:dyDescent="0.25">
      <c r="A1628" s="458"/>
      <c r="B1628" s="435"/>
      <c r="C1628" s="436"/>
      <c r="D1628" s="435"/>
      <c r="E1628" s="435"/>
      <c r="F1628" s="453"/>
      <c r="G1628" s="453"/>
      <c r="H1628" s="541"/>
      <c r="I1628" s="455"/>
      <c r="J1628" s="455"/>
      <c r="K1628" s="455"/>
      <c r="L1628" s="455"/>
      <c r="M1628" s="455"/>
      <c r="N1628" s="455"/>
      <c r="Q1628" s="345">
        <f t="shared" si="27"/>
        <v>0</v>
      </c>
    </row>
    <row r="1629" spans="1:17" hidden="1" x14ac:dyDescent="0.25">
      <c r="A1629" s="458"/>
      <c r="B1629" s="435"/>
      <c r="C1629" s="436"/>
      <c r="D1629" s="435"/>
      <c r="E1629" s="435"/>
      <c r="F1629" s="453"/>
      <c r="G1629" s="453"/>
      <c r="H1629" s="541"/>
      <c r="I1629" s="455"/>
      <c r="J1629" s="455"/>
      <c r="K1629" s="455"/>
      <c r="L1629" s="455"/>
      <c r="M1629" s="455"/>
      <c r="N1629" s="455"/>
      <c r="Q1629" s="345">
        <f t="shared" si="27"/>
        <v>0</v>
      </c>
    </row>
    <row r="1630" spans="1:17" hidden="1" x14ac:dyDescent="0.25">
      <c r="A1630" s="458"/>
      <c r="B1630" s="435"/>
      <c r="C1630" s="436"/>
      <c r="D1630" s="435"/>
      <c r="E1630" s="435"/>
      <c r="F1630" s="453"/>
      <c r="G1630" s="453"/>
      <c r="H1630" s="541"/>
      <c r="I1630" s="455"/>
      <c r="J1630" s="455"/>
      <c r="K1630" s="455"/>
      <c r="L1630" s="455"/>
      <c r="M1630" s="455"/>
      <c r="N1630" s="455"/>
      <c r="Q1630" s="345">
        <f t="shared" si="27"/>
        <v>0</v>
      </c>
    </row>
    <row r="1631" spans="1:17" hidden="1" x14ac:dyDescent="0.25">
      <c r="A1631" s="458"/>
      <c r="B1631" s="435"/>
      <c r="C1631" s="436"/>
      <c r="D1631" s="435"/>
      <c r="E1631" s="435"/>
      <c r="F1631" s="453"/>
      <c r="G1631" s="453"/>
      <c r="H1631" s="541"/>
      <c r="I1631" s="455"/>
      <c r="J1631" s="455"/>
      <c r="K1631" s="455"/>
      <c r="L1631" s="455"/>
      <c r="M1631" s="455"/>
      <c r="N1631" s="455"/>
      <c r="Q1631" s="345">
        <f t="shared" si="27"/>
        <v>0</v>
      </c>
    </row>
    <row r="1632" spans="1:17" hidden="1" x14ac:dyDescent="0.25">
      <c r="A1632" s="458"/>
      <c r="B1632" s="435"/>
      <c r="C1632" s="436"/>
      <c r="D1632" s="435"/>
      <c r="E1632" s="435"/>
      <c r="F1632" s="453"/>
      <c r="G1632" s="453"/>
      <c r="H1632" s="541"/>
      <c r="I1632" s="455"/>
      <c r="J1632" s="455"/>
      <c r="K1632" s="455"/>
      <c r="L1632" s="455"/>
      <c r="M1632" s="455"/>
      <c r="N1632" s="455"/>
      <c r="Q1632" s="345">
        <f t="shared" si="27"/>
        <v>0</v>
      </c>
    </row>
    <row r="1633" spans="1:17" hidden="1" x14ac:dyDescent="0.25">
      <c r="A1633" s="458"/>
      <c r="B1633" s="435"/>
      <c r="C1633" s="436"/>
      <c r="D1633" s="435"/>
      <c r="E1633" s="435"/>
      <c r="F1633" s="453"/>
      <c r="G1633" s="453"/>
      <c r="H1633" s="541"/>
      <c r="I1633" s="455"/>
      <c r="J1633" s="455"/>
      <c r="K1633" s="455"/>
      <c r="L1633" s="455"/>
      <c r="M1633" s="455"/>
      <c r="N1633" s="455"/>
      <c r="Q1633" s="345">
        <f t="shared" si="27"/>
        <v>0</v>
      </c>
    </row>
    <row r="1634" spans="1:17" hidden="1" x14ac:dyDescent="0.25">
      <c r="A1634" s="458"/>
      <c r="B1634" s="435"/>
      <c r="C1634" s="436"/>
      <c r="D1634" s="435"/>
      <c r="E1634" s="435"/>
      <c r="F1634" s="453"/>
      <c r="G1634" s="453"/>
      <c r="H1634" s="541"/>
      <c r="I1634" s="455"/>
      <c r="J1634" s="455"/>
      <c r="K1634" s="455"/>
      <c r="L1634" s="455"/>
      <c r="M1634" s="455"/>
      <c r="N1634" s="455"/>
      <c r="Q1634" s="345">
        <f t="shared" si="27"/>
        <v>0</v>
      </c>
    </row>
    <row r="1635" spans="1:17" hidden="1" x14ac:dyDescent="0.25">
      <c r="A1635" s="458"/>
      <c r="B1635" s="435"/>
      <c r="C1635" s="436"/>
      <c r="D1635" s="435"/>
      <c r="E1635" s="435"/>
      <c r="F1635" s="453"/>
      <c r="G1635" s="453"/>
      <c r="H1635" s="541"/>
      <c r="I1635" s="455"/>
      <c r="J1635" s="455"/>
      <c r="K1635" s="455"/>
      <c r="L1635" s="455"/>
      <c r="M1635" s="455"/>
      <c r="N1635" s="455"/>
      <c r="Q1635" s="345">
        <f t="shared" si="27"/>
        <v>0</v>
      </c>
    </row>
    <row r="1636" spans="1:17" hidden="1" x14ac:dyDescent="0.25">
      <c r="A1636" s="458"/>
      <c r="B1636" s="435"/>
      <c r="C1636" s="436"/>
      <c r="D1636" s="435"/>
      <c r="E1636" s="435"/>
      <c r="F1636" s="453"/>
      <c r="G1636" s="453"/>
      <c r="H1636" s="541"/>
      <c r="I1636" s="455"/>
      <c r="J1636" s="455"/>
      <c r="K1636" s="455"/>
      <c r="L1636" s="455"/>
      <c r="M1636" s="455"/>
      <c r="N1636" s="455"/>
      <c r="Q1636" s="345">
        <f t="shared" si="27"/>
        <v>0</v>
      </c>
    </row>
    <row r="1637" spans="1:17" hidden="1" x14ac:dyDescent="0.25">
      <c r="A1637" s="458"/>
      <c r="B1637" s="435"/>
      <c r="C1637" s="436"/>
      <c r="D1637" s="435"/>
      <c r="E1637" s="435"/>
      <c r="F1637" s="453"/>
      <c r="G1637" s="453"/>
      <c r="H1637" s="541"/>
      <c r="I1637" s="455"/>
      <c r="J1637" s="455"/>
      <c r="K1637" s="455"/>
      <c r="L1637" s="455"/>
      <c r="M1637" s="455"/>
      <c r="N1637" s="455"/>
      <c r="Q1637" s="345">
        <f t="shared" si="27"/>
        <v>0</v>
      </c>
    </row>
    <row r="1638" spans="1:17" hidden="1" x14ac:dyDescent="0.25">
      <c r="A1638" s="458"/>
      <c r="B1638" s="435"/>
      <c r="C1638" s="436"/>
      <c r="D1638" s="435"/>
      <c r="E1638" s="435"/>
      <c r="F1638" s="453"/>
      <c r="G1638" s="453"/>
      <c r="H1638" s="541"/>
      <c r="I1638" s="455"/>
      <c r="J1638" s="455"/>
      <c r="K1638" s="455"/>
      <c r="L1638" s="455"/>
      <c r="M1638" s="455"/>
      <c r="N1638" s="455"/>
      <c r="Q1638" s="345">
        <f t="shared" si="27"/>
        <v>0</v>
      </c>
    </row>
    <row r="1639" spans="1:17" hidden="1" x14ac:dyDescent="0.25">
      <c r="A1639" s="458"/>
      <c r="B1639" s="435"/>
      <c r="C1639" s="436"/>
      <c r="D1639" s="435"/>
      <c r="E1639" s="435"/>
      <c r="F1639" s="453"/>
      <c r="G1639" s="453"/>
      <c r="H1639" s="541"/>
      <c r="I1639" s="455"/>
      <c r="J1639" s="455"/>
      <c r="K1639" s="455"/>
      <c r="L1639" s="455"/>
      <c r="M1639" s="455"/>
      <c r="N1639" s="455"/>
      <c r="Q1639" s="345">
        <f t="shared" si="27"/>
        <v>0</v>
      </c>
    </row>
    <row r="1640" spans="1:17" hidden="1" x14ac:dyDescent="0.25">
      <c r="A1640" s="458"/>
      <c r="B1640" s="435"/>
      <c r="C1640" s="436"/>
      <c r="D1640" s="435"/>
      <c r="E1640" s="435"/>
      <c r="F1640" s="453"/>
      <c r="G1640" s="453"/>
      <c r="H1640" s="541"/>
      <c r="I1640" s="455"/>
      <c r="J1640" s="455"/>
      <c r="K1640" s="455"/>
      <c r="L1640" s="455"/>
      <c r="M1640" s="455"/>
      <c r="N1640" s="455"/>
      <c r="Q1640" s="345">
        <f t="shared" si="27"/>
        <v>0</v>
      </c>
    </row>
    <row r="1641" spans="1:17" hidden="1" x14ac:dyDescent="0.25">
      <c r="A1641" s="458"/>
      <c r="B1641" s="435"/>
      <c r="C1641" s="436"/>
      <c r="D1641" s="435"/>
      <c r="E1641" s="435"/>
      <c r="F1641" s="453"/>
      <c r="G1641" s="453"/>
      <c r="H1641" s="541"/>
      <c r="I1641" s="455"/>
      <c r="J1641" s="455"/>
      <c r="K1641" s="455"/>
      <c r="L1641" s="455"/>
      <c r="M1641" s="455"/>
      <c r="N1641" s="455"/>
      <c r="Q1641" s="345">
        <f t="shared" si="27"/>
        <v>0</v>
      </c>
    </row>
    <row r="1642" spans="1:17" hidden="1" x14ac:dyDescent="0.25">
      <c r="A1642" s="458"/>
      <c r="B1642" s="435"/>
      <c r="C1642" s="436"/>
      <c r="D1642" s="435"/>
      <c r="E1642" s="435"/>
      <c r="F1642" s="453"/>
      <c r="G1642" s="453"/>
      <c r="H1642" s="541"/>
      <c r="I1642" s="455"/>
      <c r="J1642" s="455"/>
      <c r="K1642" s="455"/>
      <c r="L1642" s="455"/>
      <c r="M1642" s="455"/>
      <c r="N1642" s="455"/>
      <c r="Q1642" s="345">
        <f t="shared" si="27"/>
        <v>0</v>
      </c>
    </row>
    <row r="1643" spans="1:17" hidden="1" x14ac:dyDescent="0.25">
      <c r="A1643" s="458"/>
      <c r="B1643" s="435"/>
      <c r="C1643" s="436"/>
      <c r="D1643" s="435"/>
      <c r="E1643" s="435"/>
      <c r="F1643" s="453"/>
      <c r="G1643" s="453"/>
      <c r="H1643" s="541"/>
      <c r="I1643" s="455"/>
      <c r="J1643" s="455"/>
      <c r="K1643" s="455"/>
      <c r="L1643" s="455"/>
      <c r="M1643" s="455"/>
      <c r="N1643" s="455"/>
      <c r="Q1643" s="345">
        <f t="shared" si="27"/>
        <v>0</v>
      </c>
    </row>
    <row r="1644" spans="1:17" hidden="1" x14ac:dyDescent="0.25">
      <c r="A1644" s="458"/>
      <c r="B1644" s="435"/>
      <c r="C1644" s="436"/>
      <c r="D1644" s="435"/>
      <c r="E1644" s="435"/>
      <c r="F1644" s="453"/>
      <c r="G1644" s="453"/>
      <c r="H1644" s="541"/>
      <c r="I1644" s="455"/>
      <c r="J1644" s="455"/>
      <c r="K1644" s="455"/>
      <c r="L1644" s="455"/>
      <c r="M1644" s="455"/>
      <c r="N1644" s="455"/>
      <c r="Q1644" s="345">
        <f t="shared" si="27"/>
        <v>0</v>
      </c>
    </row>
    <row r="1645" spans="1:17" hidden="1" x14ac:dyDescent="0.25">
      <c r="A1645" s="458"/>
      <c r="B1645" s="435"/>
      <c r="C1645" s="436"/>
      <c r="D1645" s="435"/>
      <c r="E1645" s="435"/>
      <c r="F1645" s="453"/>
      <c r="G1645" s="453"/>
      <c r="H1645" s="541"/>
      <c r="I1645" s="455"/>
      <c r="J1645" s="455"/>
      <c r="K1645" s="455"/>
      <c r="L1645" s="455"/>
      <c r="M1645" s="455"/>
      <c r="N1645" s="455"/>
      <c r="Q1645" s="345">
        <f t="shared" si="27"/>
        <v>0</v>
      </c>
    </row>
    <row r="1646" spans="1:17" hidden="1" x14ac:dyDescent="0.25">
      <c r="A1646" s="458"/>
      <c r="B1646" s="435"/>
      <c r="C1646" s="436"/>
      <c r="D1646" s="435"/>
      <c r="E1646" s="435"/>
      <c r="F1646" s="453"/>
      <c r="G1646" s="453"/>
      <c r="H1646" s="541"/>
      <c r="I1646" s="455"/>
      <c r="J1646" s="455"/>
      <c r="K1646" s="455"/>
      <c r="L1646" s="455"/>
      <c r="M1646" s="455"/>
      <c r="N1646" s="455"/>
      <c r="Q1646" s="345">
        <f t="shared" si="27"/>
        <v>0</v>
      </c>
    </row>
    <row r="1647" spans="1:17" hidden="1" x14ac:dyDescent="0.25">
      <c r="A1647" s="458"/>
      <c r="B1647" s="435"/>
      <c r="C1647" s="436"/>
      <c r="D1647" s="435"/>
      <c r="E1647" s="435"/>
      <c r="F1647" s="453"/>
      <c r="G1647" s="453"/>
      <c r="H1647" s="541"/>
      <c r="I1647" s="455"/>
      <c r="J1647" s="455"/>
      <c r="K1647" s="455"/>
      <c r="L1647" s="455"/>
      <c r="M1647" s="455"/>
      <c r="N1647" s="455"/>
      <c r="Q1647" s="345">
        <f t="shared" si="27"/>
        <v>0</v>
      </c>
    </row>
    <row r="1648" spans="1:17" hidden="1" x14ac:dyDescent="0.25">
      <c r="A1648" s="458"/>
      <c r="B1648" s="435"/>
      <c r="C1648" s="436"/>
      <c r="D1648" s="435"/>
      <c r="E1648" s="435"/>
      <c r="F1648" s="453"/>
      <c r="G1648" s="453"/>
      <c r="H1648" s="541"/>
      <c r="I1648" s="455"/>
      <c r="J1648" s="455"/>
      <c r="K1648" s="455"/>
      <c r="L1648" s="455"/>
      <c r="M1648" s="455"/>
      <c r="N1648" s="455"/>
      <c r="Q1648" s="345">
        <f t="shared" si="27"/>
        <v>0</v>
      </c>
    </row>
    <row r="1649" spans="1:17" hidden="1" x14ac:dyDescent="0.25">
      <c r="A1649" s="458"/>
      <c r="B1649" s="435"/>
      <c r="C1649" s="436"/>
      <c r="D1649" s="435"/>
      <c r="E1649" s="435"/>
      <c r="F1649" s="453"/>
      <c r="G1649" s="453"/>
      <c r="H1649" s="541"/>
      <c r="I1649" s="455"/>
      <c r="J1649" s="455"/>
      <c r="K1649" s="455"/>
      <c r="L1649" s="455"/>
      <c r="M1649" s="455"/>
      <c r="N1649" s="455"/>
      <c r="Q1649" s="345">
        <f t="shared" si="27"/>
        <v>0</v>
      </c>
    </row>
    <row r="1650" spans="1:17" hidden="1" x14ac:dyDescent="0.25">
      <c r="A1650" s="458"/>
      <c r="B1650" s="435"/>
      <c r="C1650" s="436"/>
      <c r="D1650" s="435"/>
      <c r="E1650" s="435"/>
      <c r="F1650" s="453"/>
      <c r="G1650" s="453"/>
      <c r="H1650" s="541"/>
      <c r="I1650" s="455"/>
      <c r="J1650" s="455"/>
      <c r="K1650" s="455"/>
      <c r="L1650" s="455"/>
      <c r="M1650" s="455"/>
      <c r="N1650" s="455"/>
      <c r="Q1650" s="345">
        <f t="shared" si="27"/>
        <v>0</v>
      </c>
    </row>
    <row r="1651" spans="1:17" hidden="1" x14ac:dyDescent="0.25">
      <c r="A1651" s="458"/>
      <c r="B1651" s="435"/>
      <c r="C1651" s="436"/>
      <c r="D1651" s="435"/>
      <c r="E1651" s="435"/>
      <c r="F1651" s="453"/>
      <c r="G1651" s="453"/>
      <c r="H1651" s="541"/>
      <c r="I1651" s="455"/>
      <c r="J1651" s="455"/>
      <c r="K1651" s="455"/>
      <c r="L1651" s="455"/>
      <c r="M1651" s="455"/>
      <c r="N1651" s="455"/>
      <c r="Q1651" s="345">
        <f t="shared" si="27"/>
        <v>0</v>
      </c>
    </row>
    <row r="1652" spans="1:17" hidden="1" x14ac:dyDescent="0.25">
      <c r="A1652" s="458"/>
      <c r="B1652" s="435"/>
      <c r="C1652" s="436"/>
      <c r="D1652" s="435"/>
      <c r="E1652" s="435"/>
      <c r="F1652" s="453"/>
      <c r="G1652" s="453"/>
      <c r="H1652" s="541"/>
      <c r="I1652" s="455"/>
      <c r="J1652" s="455"/>
      <c r="K1652" s="455"/>
      <c r="L1652" s="455"/>
      <c r="M1652" s="455"/>
      <c r="N1652" s="455"/>
      <c r="Q1652" s="345">
        <f t="shared" si="27"/>
        <v>0</v>
      </c>
    </row>
    <row r="1653" spans="1:17" hidden="1" x14ac:dyDescent="0.25">
      <c r="A1653" s="458"/>
      <c r="B1653" s="435"/>
      <c r="C1653" s="436"/>
      <c r="D1653" s="435"/>
      <c r="E1653" s="435"/>
      <c r="F1653" s="453"/>
      <c r="G1653" s="453"/>
      <c r="H1653" s="541"/>
      <c r="I1653" s="455"/>
      <c r="J1653" s="455"/>
      <c r="K1653" s="455"/>
      <c r="L1653" s="455"/>
      <c r="M1653" s="455"/>
      <c r="N1653" s="455"/>
      <c r="Q1653" s="345">
        <f t="shared" si="27"/>
        <v>0</v>
      </c>
    </row>
    <row r="1654" spans="1:17" hidden="1" x14ac:dyDescent="0.25">
      <c r="A1654" s="458"/>
      <c r="B1654" s="435"/>
      <c r="C1654" s="436"/>
      <c r="D1654" s="435"/>
      <c r="E1654" s="435"/>
      <c r="F1654" s="453"/>
      <c r="G1654" s="453"/>
      <c r="H1654" s="541"/>
      <c r="I1654" s="455"/>
      <c r="J1654" s="455"/>
      <c r="K1654" s="455"/>
      <c r="L1654" s="455"/>
      <c r="M1654" s="455"/>
      <c r="N1654" s="455"/>
      <c r="Q1654" s="345">
        <f t="shared" si="27"/>
        <v>0</v>
      </c>
    </row>
    <row r="1655" spans="1:17" hidden="1" x14ac:dyDescent="0.25">
      <c r="A1655" s="458"/>
      <c r="B1655" s="435"/>
      <c r="C1655" s="436"/>
      <c r="D1655" s="435"/>
      <c r="E1655" s="435"/>
      <c r="F1655" s="453"/>
      <c r="G1655" s="453"/>
      <c r="H1655" s="541"/>
      <c r="I1655" s="455"/>
      <c r="J1655" s="455"/>
      <c r="K1655" s="455"/>
      <c r="L1655" s="455"/>
      <c r="M1655" s="455"/>
      <c r="N1655" s="455"/>
      <c r="Q1655" s="345">
        <f t="shared" si="27"/>
        <v>0</v>
      </c>
    </row>
    <row r="1656" spans="1:17" hidden="1" x14ac:dyDescent="0.25">
      <c r="A1656" s="458"/>
      <c r="B1656" s="435"/>
      <c r="C1656" s="436"/>
      <c r="D1656" s="435"/>
      <c r="E1656" s="435"/>
      <c r="F1656" s="453"/>
      <c r="G1656" s="453"/>
      <c r="H1656" s="541"/>
      <c r="I1656" s="455"/>
      <c r="J1656" s="455"/>
      <c r="K1656" s="455"/>
      <c r="L1656" s="455"/>
      <c r="M1656" s="455"/>
      <c r="N1656" s="455"/>
      <c r="Q1656" s="345">
        <f t="shared" si="27"/>
        <v>0</v>
      </c>
    </row>
    <row r="1657" spans="1:17" hidden="1" x14ac:dyDescent="0.25">
      <c r="A1657" s="458"/>
      <c r="B1657" s="435"/>
      <c r="C1657" s="436"/>
      <c r="D1657" s="435"/>
      <c r="E1657" s="435"/>
      <c r="F1657" s="453"/>
      <c r="G1657" s="453"/>
      <c r="H1657" s="541"/>
      <c r="I1657" s="455"/>
      <c r="J1657" s="455"/>
      <c r="K1657" s="455"/>
      <c r="L1657" s="455"/>
      <c r="M1657" s="455"/>
      <c r="N1657" s="455"/>
      <c r="Q1657" s="345">
        <f t="shared" si="27"/>
        <v>0</v>
      </c>
    </row>
    <row r="1658" spans="1:17" hidden="1" x14ac:dyDescent="0.25">
      <c r="A1658" s="458"/>
      <c r="B1658" s="435"/>
      <c r="C1658" s="436"/>
      <c r="D1658" s="435"/>
      <c r="E1658" s="435"/>
      <c r="F1658" s="453"/>
      <c r="G1658" s="453"/>
      <c r="H1658" s="541"/>
      <c r="I1658" s="455"/>
      <c r="J1658" s="455"/>
      <c r="K1658" s="455"/>
      <c r="L1658" s="455"/>
      <c r="M1658" s="455"/>
      <c r="N1658" s="455"/>
      <c r="Q1658" s="345">
        <f t="shared" si="27"/>
        <v>0</v>
      </c>
    </row>
    <row r="1659" spans="1:17" hidden="1" x14ac:dyDescent="0.25">
      <c r="A1659" s="458"/>
      <c r="B1659" s="435"/>
      <c r="C1659" s="436"/>
      <c r="D1659" s="435"/>
      <c r="E1659" s="435"/>
      <c r="F1659" s="453"/>
      <c r="G1659" s="453"/>
      <c r="H1659" s="541"/>
      <c r="I1659" s="455"/>
      <c r="J1659" s="455"/>
      <c r="K1659" s="455"/>
      <c r="L1659" s="455"/>
      <c r="M1659" s="455"/>
      <c r="N1659" s="455"/>
      <c r="Q1659" s="345">
        <f t="shared" si="27"/>
        <v>0</v>
      </c>
    </row>
    <row r="1660" spans="1:17" hidden="1" x14ac:dyDescent="0.25">
      <c r="A1660" s="458"/>
      <c r="B1660" s="435"/>
      <c r="C1660" s="436"/>
      <c r="D1660" s="435"/>
      <c r="E1660" s="435"/>
      <c r="F1660" s="453"/>
      <c r="G1660" s="453"/>
      <c r="H1660" s="541"/>
      <c r="I1660" s="455"/>
      <c r="J1660" s="455"/>
      <c r="K1660" s="455"/>
      <c r="L1660" s="455"/>
      <c r="M1660" s="455"/>
      <c r="N1660" s="455"/>
      <c r="Q1660" s="345">
        <f t="shared" si="27"/>
        <v>0</v>
      </c>
    </row>
    <row r="1661" spans="1:17" hidden="1" x14ac:dyDescent="0.25">
      <c r="A1661" s="458"/>
      <c r="B1661" s="435"/>
      <c r="C1661" s="436"/>
      <c r="D1661" s="435"/>
      <c r="E1661" s="435"/>
      <c r="F1661" s="453"/>
      <c r="G1661" s="453"/>
      <c r="H1661" s="541"/>
      <c r="I1661" s="455"/>
      <c r="J1661" s="455"/>
      <c r="K1661" s="455"/>
      <c r="L1661" s="455"/>
      <c r="M1661" s="455"/>
      <c r="N1661" s="455"/>
      <c r="Q1661" s="345">
        <f t="shared" si="27"/>
        <v>0</v>
      </c>
    </row>
    <row r="1662" spans="1:17" hidden="1" x14ac:dyDescent="0.25">
      <c r="A1662" s="458"/>
      <c r="B1662" s="435"/>
      <c r="C1662" s="436"/>
      <c r="D1662" s="435"/>
      <c r="E1662" s="435"/>
      <c r="F1662" s="453"/>
      <c r="G1662" s="453"/>
      <c r="H1662" s="541"/>
      <c r="I1662" s="455"/>
      <c r="J1662" s="455"/>
      <c r="K1662" s="455"/>
      <c r="L1662" s="455"/>
      <c r="M1662" s="455"/>
      <c r="N1662" s="455"/>
      <c r="Q1662" s="345">
        <f t="shared" si="27"/>
        <v>0</v>
      </c>
    </row>
    <row r="1663" spans="1:17" hidden="1" x14ac:dyDescent="0.25">
      <c r="A1663" s="458"/>
      <c r="B1663" s="435"/>
      <c r="C1663" s="436"/>
      <c r="D1663" s="435"/>
      <c r="E1663" s="435"/>
      <c r="F1663" s="453"/>
      <c r="G1663" s="453"/>
      <c r="H1663" s="541"/>
      <c r="I1663" s="455"/>
      <c r="J1663" s="455"/>
      <c r="K1663" s="455"/>
      <c r="L1663" s="455"/>
      <c r="M1663" s="455"/>
      <c r="N1663" s="455"/>
      <c r="Q1663" s="345">
        <f t="shared" si="27"/>
        <v>0</v>
      </c>
    </row>
    <row r="1664" spans="1:17" hidden="1" x14ac:dyDescent="0.25">
      <c r="A1664" s="458"/>
      <c r="B1664" s="435"/>
      <c r="C1664" s="436"/>
      <c r="D1664" s="435"/>
      <c r="E1664" s="435"/>
      <c r="F1664" s="453"/>
      <c r="G1664" s="453"/>
      <c r="H1664" s="541"/>
      <c r="I1664" s="455"/>
      <c r="J1664" s="455"/>
      <c r="K1664" s="455"/>
      <c r="L1664" s="455"/>
      <c r="M1664" s="455"/>
      <c r="N1664" s="455"/>
      <c r="Q1664" s="345">
        <f t="shared" si="27"/>
        <v>0</v>
      </c>
    </row>
    <row r="1665" spans="1:17" hidden="1" x14ac:dyDescent="0.25">
      <c r="A1665" s="458"/>
      <c r="B1665" s="435"/>
      <c r="C1665" s="436"/>
      <c r="D1665" s="435"/>
      <c r="E1665" s="435"/>
      <c r="F1665" s="453"/>
      <c r="G1665" s="453"/>
      <c r="H1665" s="541"/>
      <c r="I1665" s="455"/>
      <c r="J1665" s="455"/>
      <c r="K1665" s="455"/>
      <c r="L1665" s="455"/>
      <c r="M1665" s="455"/>
      <c r="N1665" s="455"/>
      <c r="Q1665" s="345">
        <f t="shared" si="27"/>
        <v>0</v>
      </c>
    </row>
    <row r="1666" spans="1:17" hidden="1" x14ac:dyDescent="0.25">
      <c r="A1666" s="458"/>
      <c r="B1666" s="435"/>
      <c r="C1666" s="436"/>
      <c r="D1666" s="435"/>
      <c r="E1666" s="435"/>
      <c r="F1666" s="453"/>
      <c r="G1666" s="453"/>
      <c r="H1666" s="541"/>
      <c r="I1666" s="455"/>
      <c r="J1666" s="455"/>
      <c r="K1666" s="455"/>
      <c r="L1666" s="455"/>
      <c r="M1666" s="455"/>
      <c r="N1666" s="455"/>
      <c r="Q1666" s="345">
        <f t="shared" si="27"/>
        <v>0</v>
      </c>
    </row>
    <row r="1667" spans="1:17" hidden="1" x14ac:dyDescent="0.25">
      <c r="A1667" s="458"/>
      <c r="B1667" s="435"/>
      <c r="C1667" s="436"/>
      <c r="D1667" s="435"/>
      <c r="E1667" s="435"/>
      <c r="F1667" s="453"/>
      <c r="G1667" s="453"/>
      <c r="H1667" s="541"/>
      <c r="I1667" s="455"/>
      <c r="J1667" s="455"/>
      <c r="K1667" s="455"/>
      <c r="L1667" s="455"/>
      <c r="M1667" s="455"/>
      <c r="N1667" s="455"/>
      <c r="Q1667" s="345">
        <f t="shared" si="27"/>
        <v>0</v>
      </c>
    </row>
    <row r="1668" spans="1:17" hidden="1" x14ac:dyDescent="0.25">
      <c r="A1668" s="458"/>
      <c r="B1668" s="435"/>
      <c r="C1668" s="436"/>
      <c r="D1668" s="435"/>
      <c r="E1668" s="435"/>
      <c r="F1668" s="453"/>
      <c r="G1668" s="453"/>
      <c r="H1668" s="541"/>
      <c r="I1668" s="455"/>
      <c r="J1668" s="455"/>
      <c r="K1668" s="455"/>
      <c r="L1668" s="455"/>
      <c r="M1668" s="455"/>
      <c r="N1668" s="455"/>
      <c r="Q1668" s="345">
        <f t="shared" si="27"/>
        <v>0</v>
      </c>
    </row>
    <row r="1669" spans="1:17" hidden="1" x14ac:dyDescent="0.25">
      <c r="A1669" s="458"/>
      <c r="B1669" s="435"/>
      <c r="C1669" s="436"/>
      <c r="D1669" s="435"/>
      <c r="E1669" s="435"/>
      <c r="F1669" s="453"/>
      <c r="G1669" s="453"/>
      <c r="H1669" s="541"/>
      <c r="I1669" s="455"/>
      <c r="J1669" s="455"/>
      <c r="K1669" s="455"/>
      <c r="L1669" s="455"/>
      <c r="M1669" s="455"/>
      <c r="N1669" s="455"/>
      <c r="Q1669" s="345">
        <f t="shared" si="27"/>
        <v>0</v>
      </c>
    </row>
    <row r="1670" spans="1:17" hidden="1" x14ac:dyDescent="0.25">
      <c r="A1670" s="458"/>
      <c r="B1670" s="435"/>
      <c r="C1670" s="436"/>
      <c r="D1670" s="435"/>
      <c r="E1670" s="435"/>
      <c r="F1670" s="453"/>
      <c r="G1670" s="453"/>
      <c r="H1670" s="541"/>
      <c r="I1670" s="455"/>
      <c r="J1670" s="455"/>
      <c r="K1670" s="455"/>
      <c r="L1670" s="455"/>
      <c r="M1670" s="455"/>
      <c r="N1670" s="455"/>
      <c r="Q1670" s="345">
        <f t="shared" si="27"/>
        <v>0</v>
      </c>
    </row>
    <row r="1671" spans="1:17" hidden="1" x14ac:dyDescent="0.25">
      <c r="A1671" s="458"/>
      <c r="B1671" s="435"/>
      <c r="C1671" s="436"/>
      <c r="D1671" s="435"/>
      <c r="E1671" s="435"/>
      <c r="F1671" s="453"/>
      <c r="G1671" s="453"/>
      <c r="H1671" s="541"/>
      <c r="I1671" s="455"/>
      <c r="J1671" s="455"/>
      <c r="K1671" s="455"/>
      <c r="L1671" s="455"/>
      <c r="M1671" s="455"/>
      <c r="N1671" s="455"/>
      <c r="Q1671" s="345">
        <f t="shared" ref="Q1671:Q1734" si="28">IFERROR(IF(SUM(F1671:N1671)&gt;E1671,"Превышение",E1671-SUM(F1671:N1671)),"-")</f>
        <v>0</v>
      </c>
    </row>
    <row r="1672" spans="1:17" hidden="1" x14ac:dyDescent="0.25">
      <c r="A1672" s="458"/>
      <c r="B1672" s="435"/>
      <c r="C1672" s="436"/>
      <c r="D1672" s="435"/>
      <c r="E1672" s="435"/>
      <c r="F1672" s="453"/>
      <c r="G1672" s="453"/>
      <c r="H1672" s="541"/>
      <c r="I1672" s="455"/>
      <c r="J1672" s="455"/>
      <c r="K1672" s="455"/>
      <c r="L1672" s="455"/>
      <c r="M1672" s="455"/>
      <c r="N1672" s="455"/>
      <c r="Q1672" s="345">
        <f t="shared" si="28"/>
        <v>0</v>
      </c>
    </row>
    <row r="1673" spans="1:17" hidden="1" x14ac:dyDescent="0.25">
      <c r="A1673" s="458"/>
      <c r="B1673" s="435"/>
      <c r="C1673" s="436"/>
      <c r="D1673" s="435"/>
      <c r="E1673" s="435"/>
      <c r="F1673" s="453"/>
      <c r="G1673" s="453"/>
      <c r="H1673" s="541"/>
      <c r="I1673" s="455"/>
      <c r="J1673" s="455"/>
      <c r="K1673" s="455"/>
      <c r="L1673" s="455"/>
      <c r="M1673" s="455"/>
      <c r="N1673" s="455"/>
      <c r="Q1673" s="345">
        <f t="shared" si="28"/>
        <v>0</v>
      </c>
    </row>
    <row r="1674" spans="1:17" hidden="1" x14ac:dyDescent="0.25">
      <c r="A1674" s="458"/>
      <c r="B1674" s="435"/>
      <c r="C1674" s="436"/>
      <c r="D1674" s="435"/>
      <c r="E1674" s="435"/>
      <c r="F1674" s="453"/>
      <c r="G1674" s="453"/>
      <c r="H1674" s="541"/>
      <c r="I1674" s="455"/>
      <c r="J1674" s="455"/>
      <c r="K1674" s="455"/>
      <c r="L1674" s="455"/>
      <c r="M1674" s="455"/>
      <c r="N1674" s="455"/>
      <c r="Q1674" s="345">
        <f t="shared" si="28"/>
        <v>0</v>
      </c>
    </row>
    <row r="1675" spans="1:17" hidden="1" x14ac:dyDescent="0.25">
      <c r="A1675" s="458"/>
      <c r="B1675" s="435"/>
      <c r="C1675" s="436"/>
      <c r="D1675" s="435"/>
      <c r="E1675" s="435"/>
      <c r="F1675" s="453"/>
      <c r="G1675" s="453"/>
      <c r="H1675" s="541"/>
      <c r="I1675" s="455"/>
      <c r="J1675" s="455"/>
      <c r="K1675" s="455"/>
      <c r="L1675" s="455"/>
      <c r="M1675" s="455"/>
      <c r="N1675" s="455"/>
      <c r="Q1675" s="345">
        <f t="shared" si="28"/>
        <v>0</v>
      </c>
    </row>
    <row r="1676" spans="1:17" hidden="1" x14ac:dyDescent="0.25">
      <c r="A1676" s="458"/>
      <c r="B1676" s="435"/>
      <c r="C1676" s="436"/>
      <c r="D1676" s="435"/>
      <c r="E1676" s="435"/>
      <c r="F1676" s="453"/>
      <c r="G1676" s="453"/>
      <c r="H1676" s="541"/>
      <c r="I1676" s="455"/>
      <c r="J1676" s="455"/>
      <c r="K1676" s="455"/>
      <c r="L1676" s="455"/>
      <c r="M1676" s="455"/>
      <c r="N1676" s="455"/>
      <c r="Q1676" s="345">
        <f t="shared" si="28"/>
        <v>0</v>
      </c>
    </row>
    <row r="1677" spans="1:17" hidden="1" x14ac:dyDescent="0.25">
      <c r="A1677" s="458"/>
      <c r="B1677" s="435"/>
      <c r="C1677" s="436"/>
      <c r="D1677" s="435"/>
      <c r="E1677" s="435"/>
      <c r="F1677" s="453"/>
      <c r="G1677" s="453"/>
      <c r="H1677" s="541"/>
      <c r="I1677" s="455"/>
      <c r="J1677" s="455"/>
      <c r="K1677" s="455"/>
      <c r="L1677" s="455"/>
      <c r="M1677" s="455"/>
      <c r="N1677" s="455"/>
      <c r="Q1677" s="345">
        <f t="shared" si="28"/>
        <v>0</v>
      </c>
    </row>
    <row r="1678" spans="1:17" hidden="1" x14ac:dyDescent="0.25">
      <c r="A1678" s="458"/>
      <c r="B1678" s="435"/>
      <c r="C1678" s="436"/>
      <c r="D1678" s="435"/>
      <c r="E1678" s="435"/>
      <c r="F1678" s="453"/>
      <c r="G1678" s="453"/>
      <c r="H1678" s="541"/>
      <c r="I1678" s="455"/>
      <c r="J1678" s="455"/>
      <c r="K1678" s="455"/>
      <c r="L1678" s="455"/>
      <c r="M1678" s="455"/>
      <c r="N1678" s="455"/>
      <c r="Q1678" s="345">
        <f t="shared" si="28"/>
        <v>0</v>
      </c>
    </row>
    <row r="1679" spans="1:17" hidden="1" x14ac:dyDescent="0.25">
      <c r="A1679" s="458"/>
      <c r="B1679" s="435"/>
      <c r="C1679" s="436"/>
      <c r="D1679" s="435"/>
      <c r="E1679" s="435"/>
      <c r="F1679" s="453"/>
      <c r="G1679" s="453"/>
      <c r="H1679" s="541"/>
      <c r="I1679" s="455"/>
      <c r="J1679" s="455"/>
      <c r="K1679" s="455"/>
      <c r="L1679" s="455"/>
      <c r="M1679" s="455"/>
      <c r="N1679" s="455"/>
      <c r="Q1679" s="345">
        <f t="shared" si="28"/>
        <v>0</v>
      </c>
    </row>
    <row r="1680" spans="1:17" hidden="1" x14ac:dyDescent="0.25">
      <c r="A1680" s="458"/>
      <c r="B1680" s="435"/>
      <c r="C1680" s="436"/>
      <c r="D1680" s="435"/>
      <c r="E1680" s="435"/>
      <c r="F1680" s="453"/>
      <c r="G1680" s="453"/>
      <c r="H1680" s="541"/>
      <c r="I1680" s="455"/>
      <c r="J1680" s="455"/>
      <c r="K1680" s="455"/>
      <c r="L1680" s="455"/>
      <c r="M1680" s="455"/>
      <c r="N1680" s="455"/>
      <c r="Q1680" s="345">
        <f t="shared" si="28"/>
        <v>0</v>
      </c>
    </row>
    <row r="1681" spans="1:17" hidden="1" x14ac:dyDescent="0.25">
      <c r="A1681" s="458"/>
      <c r="B1681" s="435"/>
      <c r="C1681" s="436"/>
      <c r="D1681" s="435"/>
      <c r="E1681" s="435"/>
      <c r="F1681" s="453"/>
      <c r="G1681" s="453"/>
      <c r="H1681" s="541"/>
      <c r="I1681" s="455"/>
      <c r="J1681" s="455"/>
      <c r="K1681" s="455"/>
      <c r="L1681" s="455"/>
      <c r="M1681" s="455"/>
      <c r="N1681" s="455"/>
      <c r="Q1681" s="345">
        <f t="shared" si="28"/>
        <v>0</v>
      </c>
    </row>
    <row r="1682" spans="1:17" hidden="1" x14ac:dyDescent="0.25">
      <c r="A1682" s="458"/>
      <c r="B1682" s="435"/>
      <c r="C1682" s="436"/>
      <c r="D1682" s="435"/>
      <c r="E1682" s="435"/>
      <c r="F1682" s="453"/>
      <c r="G1682" s="453"/>
      <c r="H1682" s="541"/>
      <c r="I1682" s="455"/>
      <c r="J1682" s="455"/>
      <c r="K1682" s="455"/>
      <c r="L1682" s="455"/>
      <c r="M1682" s="455"/>
      <c r="N1682" s="455"/>
      <c r="Q1682" s="345">
        <f t="shared" si="28"/>
        <v>0</v>
      </c>
    </row>
    <row r="1683" spans="1:17" hidden="1" x14ac:dyDescent="0.25">
      <c r="A1683" s="458"/>
      <c r="B1683" s="435"/>
      <c r="C1683" s="436"/>
      <c r="D1683" s="435"/>
      <c r="E1683" s="435"/>
      <c r="F1683" s="453"/>
      <c r="G1683" s="453"/>
      <c r="H1683" s="541"/>
      <c r="I1683" s="455"/>
      <c r="J1683" s="455"/>
      <c r="K1683" s="455"/>
      <c r="L1683" s="455"/>
      <c r="M1683" s="455"/>
      <c r="N1683" s="455"/>
      <c r="Q1683" s="345">
        <f t="shared" si="28"/>
        <v>0</v>
      </c>
    </row>
    <row r="1684" spans="1:17" hidden="1" x14ac:dyDescent="0.25">
      <c r="A1684" s="458"/>
      <c r="B1684" s="435"/>
      <c r="C1684" s="436"/>
      <c r="D1684" s="435"/>
      <c r="E1684" s="435"/>
      <c r="F1684" s="453"/>
      <c r="G1684" s="453"/>
      <c r="H1684" s="541"/>
      <c r="I1684" s="455"/>
      <c r="J1684" s="455"/>
      <c r="K1684" s="455"/>
      <c r="L1684" s="455"/>
      <c r="M1684" s="455"/>
      <c r="N1684" s="455"/>
      <c r="Q1684" s="345">
        <f t="shared" si="28"/>
        <v>0</v>
      </c>
    </row>
    <row r="1685" spans="1:17" hidden="1" x14ac:dyDescent="0.25">
      <c r="A1685" s="458"/>
      <c r="B1685" s="435"/>
      <c r="C1685" s="436"/>
      <c r="D1685" s="435"/>
      <c r="E1685" s="435"/>
      <c r="F1685" s="453"/>
      <c r="G1685" s="453"/>
      <c r="H1685" s="541"/>
      <c r="I1685" s="455"/>
      <c r="J1685" s="455"/>
      <c r="K1685" s="455"/>
      <c r="L1685" s="455"/>
      <c r="M1685" s="455"/>
      <c r="N1685" s="455"/>
      <c r="Q1685" s="345">
        <f t="shared" si="28"/>
        <v>0</v>
      </c>
    </row>
    <row r="1686" spans="1:17" hidden="1" x14ac:dyDescent="0.25">
      <c r="A1686" s="458"/>
      <c r="B1686" s="435"/>
      <c r="C1686" s="436"/>
      <c r="D1686" s="435"/>
      <c r="E1686" s="435"/>
      <c r="F1686" s="453"/>
      <c r="G1686" s="453"/>
      <c r="H1686" s="541"/>
      <c r="I1686" s="455"/>
      <c r="J1686" s="455"/>
      <c r="K1686" s="455"/>
      <c r="L1686" s="455"/>
      <c r="M1686" s="455"/>
      <c r="N1686" s="455"/>
      <c r="Q1686" s="345">
        <f t="shared" si="28"/>
        <v>0</v>
      </c>
    </row>
    <row r="1687" spans="1:17" hidden="1" x14ac:dyDescent="0.25">
      <c r="A1687" s="458"/>
      <c r="B1687" s="435"/>
      <c r="C1687" s="436"/>
      <c r="D1687" s="435"/>
      <c r="E1687" s="435"/>
      <c r="F1687" s="453"/>
      <c r="G1687" s="453"/>
      <c r="H1687" s="541"/>
      <c r="I1687" s="455"/>
      <c r="J1687" s="455"/>
      <c r="K1687" s="455"/>
      <c r="L1687" s="455"/>
      <c r="M1687" s="455"/>
      <c r="N1687" s="455"/>
      <c r="Q1687" s="345">
        <f t="shared" si="28"/>
        <v>0</v>
      </c>
    </row>
    <row r="1688" spans="1:17" hidden="1" x14ac:dyDescent="0.25">
      <c r="A1688" s="458"/>
      <c r="B1688" s="435"/>
      <c r="C1688" s="436"/>
      <c r="D1688" s="435"/>
      <c r="E1688" s="435"/>
      <c r="F1688" s="453"/>
      <c r="G1688" s="453"/>
      <c r="H1688" s="541"/>
      <c r="I1688" s="455"/>
      <c r="J1688" s="455"/>
      <c r="K1688" s="455"/>
      <c r="L1688" s="455"/>
      <c r="M1688" s="455"/>
      <c r="N1688" s="455"/>
      <c r="Q1688" s="345">
        <f t="shared" si="28"/>
        <v>0</v>
      </c>
    </row>
    <row r="1689" spans="1:17" hidden="1" x14ac:dyDescent="0.25">
      <c r="A1689" s="458"/>
      <c r="B1689" s="435"/>
      <c r="C1689" s="436"/>
      <c r="D1689" s="435"/>
      <c r="E1689" s="435"/>
      <c r="F1689" s="453"/>
      <c r="G1689" s="453"/>
      <c r="H1689" s="541"/>
      <c r="I1689" s="455"/>
      <c r="J1689" s="455"/>
      <c r="K1689" s="455"/>
      <c r="L1689" s="455"/>
      <c r="M1689" s="455"/>
      <c r="N1689" s="455"/>
      <c r="Q1689" s="345">
        <f t="shared" si="28"/>
        <v>0</v>
      </c>
    </row>
    <row r="1690" spans="1:17" hidden="1" x14ac:dyDescent="0.25">
      <c r="A1690" s="458"/>
      <c r="B1690" s="435"/>
      <c r="C1690" s="436"/>
      <c r="D1690" s="435"/>
      <c r="E1690" s="435"/>
      <c r="F1690" s="453"/>
      <c r="G1690" s="453"/>
      <c r="H1690" s="541"/>
      <c r="I1690" s="455"/>
      <c r="J1690" s="455"/>
      <c r="K1690" s="455"/>
      <c r="L1690" s="455"/>
      <c r="M1690" s="455"/>
      <c r="N1690" s="455"/>
      <c r="Q1690" s="345">
        <f t="shared" si="28"/>
        <v>0</v>
      </c>
    </row>
    <row r="1691" spans="1:17" hidden="1" x14ac:dyDescent="0.25">
      <c r="A1691" s="458"/>
      <c r="B1691" s="435"/>
      <c r="C1691" s="436"/>
      <c r="D1691" s="435"/>
      <c r="E1691" s="435"/>
      <c r="F1691" s="453"/>
      <c r="G1691" s="453"/>
      <c r="H1691" s="541"/>
      <c r="I1691" s="455"/>
      <c r="J1691" s="455"/>
      <c r="K1691" s="455"/>
      <c r="L1691" s="455"/>
      <c r="M1691" s="455"/>
      <c r="N1691" s="455"/>
      <c r="Q1691" s="345">
        <f t="shared" si="28"/>
        <v>0</v>
      </c>
    </row>
    <row r="1692" spans="1:17" hidden="1" x14ac:dyDescent="0.25">
      <c r="A1692" s="458"/>
      <c r="B1692" s="435"/>
      <c r="C1692" s="436"/>
      <c r="D1692" s="435"/>
      <c r="E1692" s="435"/>
      <c r="F1692" s="453"/>
      <c r="G1692" s="453"/>
      <c r="H1692" s="541"/>
      <c r="I1692" s="455"/>
      <c r="J1692" s="455"/>
      <c r="K1692" s="455"/>
      <c r="L1692" s="455"/>
      <c r="M1692" s="455"/>
      <c r="N1692" s="455"/>
      <c r="Q1692" s="345">
        <f t="shared" si="28"/>
        <v>0</v>
      </c>
    </row>
    <row r="1693" spans="1:17" hidden="1" x14ac:dyDescent="0.25">
      <c r="A1693" s="458"/>
      <c r="B1693" s="435"/>
      <c r="C1693" s="436"/>
      <c r="D1693" s="435"/>
      <c r="E1693" s="435"/>
      <c r="F1693" s="453"/>
      <c r="G1693" s="453"/>
      <c r="H1693" s="541"/>
      <c r="I1693" s="455"/>
      <c r="J1693" s="455"/>
      <c r="K1693" s="455"/>
      <c r="L1693" s="455"/>
      <c r="M1693" s="455"/>
      <c r="N1693" s="455"/>
      <c r="Q1693" s="345">
        <f t="shared" si="28"/>
        <v>0</v>
      </c>
    </row>
    <row r="1694" spans="1:17" hidden="1" x14ac:dyDescent="0.25">
      <c r="A1694" s="458"/>
      <c r="B1694" s="435"/>
      <c r="C1694" s="436"/>
      <c r="D1694" s="435"/>
      <c r="E1694" s="435"/>
      <c r="F1694" s="453"/>
      <c r="G1694" s="453"/>
      <c r="H1694" s="541"/>
      <c r="I1694" s="455"/>
      <c r="J1694" s="455"/>
      <c r="K1694" s="455"/>
      <c r="L1694" s="455"/>
      <c r="M1694" s="455"/>
      <c r="N1694" s="455"/>
      <c r="Q1694" s="345">
        <f t="shared" si="28"/>
        <v>0</v>
      </c>
    </row>
    <row r="1695" spans="1:17" hidden="1" x14ac:dyDescent="0.25">
      <c r="A1695" s="458"/>
      <c r="B1695" s="435"/>
      <c r="C1695" s="436"/>
      <c r="D1695" s="435"/>
      <c r="E1695" s="435"/>
      <c r="F1695" s="453"/>
      <c r="G1695" s="453"/>
      <c r="H1695" s="541"/>
      <c r="I1695" s="455"/>
      <c r="J1695" s="455"/>
      <c r="K1695" s="455"/>
      <c r="L1695" s="455"/>
      <c r="M1695" s="455"/>
      <c r="N1695" s="455"/>
      <c r="Q1695" s="345">
        <f t="shared" si="28"/>
        <v>0</v>
      </c>
    </row>
    <row r="1696" spans="1:17" hidden="1" x14ac:dyDescent="0.25">
      <c r="A1696" s="458"/>
      <c r="B1696" s="435"/>
      <c r="C1696" s="436"/>
      <c r="D1696" s="435"/>
      <c r="E1696" s="435"/>
      <c r="F1696" s="453"/>
      <c r="G1696" s="453"/>
      <c r="H1696" s="541"/>
      <c r="I1696" s="455"/>
      <c r="J1696" s="455"/>
      <c r="K1696" s="455"/>
      <c r="L1696" s="455"/>
      <c r="M1696" s="455"/>
      <c r="N1696" s="455"/>
      <c r="Q1696" s="345">
        <f t="shared" si="28"/>
        <v>0</v>
      </c>
    </row>
    <row r="1697" spans="1:17" hidden="1" x14ac:dyDescent="0.25">
      <c r="A1697" s="458"/>
      <c r="B1697" s="435"/>
      <c r="C1697" s="436"/>
      <c r="D1697" s="435"/>
      <c r="E1697" s="435"/>
      <c r="F1697" s="453"/>
      <c r="G1697" s="453"/>
      <c r="H1697" s="541"/>
      <c r="I1697" s="455"/>
      <c r="J1697" s="455"/>
      <c r="K1697" s="455"/>
      <c r="L1697" s="455"/>
      <c r="M1697" s="455"/>
      <c r="N1697" s="455"/>
      <c r="Q1697" s="345">
        <f t="shared" si="28"/>
        <v>0</v>
      </c>
    </row>
    <row r="1698" spans="1:17" hidden="1" x14ac:dyDescent="0.25">
      <c r="A1698" s="458"/>
      <c r="B1698" s="435"/>
      <c r="C1698" s="436"/>
      <c r="D1698" s="435"/>
      <c r="E1698" s="435"/>
      <c r="F1698" s="453"/>
      <c r="G1698" s="453"/>
      <c r="H1698" s="541"/>
      <c r="I1698" s="455"/>
      <c r="J1698" s="455"/>
      <c r="K1698" s="455"/>
      <c r="L1698" s="455"/>
      <c r="M1698" s="455"/>
      <c r="N1698" s="455"/>
      <c r="Q1698" s="345">
        <f t="shared" si="28"/>
        <v>0</v>
      </c>
    </row>
    <row r="1699" spans="1:17" hidden="1" x14ac:dyDescent="0.25">
      <c r="A1699" s="458"/>
      <c r="B1699" s="435"/>
      <c r="C1699" s="436"/>
      <c r="D1699" s="435"/>
      <c r="E1699" s="435"/>
      <c r="F1699" s="453"/>
      <c r="G1699" s="453"/>
      <c r="H1699" s="541"/>
      <c r="I1699" s="455"/>
      <c r="J1699" s="455"/>
      <c r="K1699" s="455"/>
      <c r="L1699" s="455"/>
      <c r="M1699" s="455"/>
      <c r="N1699" s="455"/>
      <c r="Q1699" s="345">
        <f t="shared" si="28"/>
        <v>0</v>
      </c>
    </row>
    <row r="1700" spans="1:17" hidden="1" x14ac:dyDescent="0.25">
      <c r="A1700" s="458"/>
      <c r="B1700" s="435"/>
      <c r="C1700" s="436"/>
      <c r="D1700" s="435"/>
      <c r="E1700" s="435"/>
      <c r="F1700" s="453"/>
      <c r="G1700" s="453"/>
      <c r="H1700" s="541"/>
      <c r="I1700" s="455"/>
      <c r="J1700" s="455"/>
      <c r="K1700" s="455"/>
      <c r="L1700" s="455"/>
      <c r="M1700" s="455"/>
      <c r="N1700" s="455"/>
      <c r="Q1700" s="345">
        <f t="shared" si="28"/>
        <v>0</v>
      </c>
    </row>
    <row r="1701" spans="1:17" hidden="1" x14ac:dyDescent="0.25">
      <c r="A1701" s="458"/>
      <c r="B1701" s="435"/>
      <c r="C1701" s="436"/>
      <c r="D1701" s="435"/>
      <c r="E1701" s="435"/>
      <c r="F1701" s="453"/>
      <c r="G1701" s="453"/>
      <c r="H1701" s="541"/>
      <c r="I1701" s="455"/>
      <c r="J1701" s="455"/>
      <c r="K1701" s="455"/>
      <c r="L1701" s="455"/>
      <c r="M1701" s="455"/>
      <c r="N1701" s="455"/>
      <c r="Q1701" s="345">
        <f t="shared" si="28"/>
        <v>0</v>
      </c>
    </row>
    <row r="1702" spans="1:17" hidden="1" x14ac:dyDescent="0.25">
      <c r="A1702" s="458"/>
      <c r="B1702" s="435"/>
      <c r="C1702" s="436"/>
      <c r="D1702" s="435"/>
      <c r="E1702" s="435"/>
      <c r="F1702" s="453"/>
      <c r="G1702" s="453"/>
      <c r="H1702" s="541"/>
      <c r="I1702" s="455"/>
      <c r="J1702" s="455"/>
      <c r="K1702" s="455"/>
      <c r="L1702" s="455"/>
      <c r="M1702" s="455"/>
      <c r="N1702" s="455"/>
      <c r="Q1702" s="345">
        <f t="shared" si="28"/>
        <v>0</v>
      </c>
    </row>
    <row r="1703" spans="1:17" hidden="1" x14ac:dyDescent="0.25">
      <c r="A1703" s="458"/>
      <c r="B1703" s="435"/>
      <c r="C1703" s="436"/>
      <c r="D1703" s="435"/>
      <c r="E1703" s="435"/>
      <c r="F1703" s="453"/>
      <c r="G1703" s="453"/>
      <c r="H1703" s="541"/>
      <c r="I1703" s="455"/>
      <c r="J1703" s="455"/>
      <c r="K1703" s="455"/>
      <c r="L1703" s="455"/>
      <c r="M1703" s="455"/>
      <c r="N1703" s="455"/>
      <c r="Q1703" s="345">
        <f t="shared" si="28"/>
        <v>0</v>
      </c>
    </row>
    <row r="1704" spans="1:17" hidden="1" x14ac:dyDescent="0.25">
      <c r="A1704" s="458"/>
      <c r="B1704" s="435"/>
      <c r="C1704" s="436"/>
      <c r="D1704" s="435"/>
      <c r="E1704" s="435"/>
      <c r="F1704" s="453"/>
      <c r="G1704" s="453"/>
      <c r="H1704" s="541"/>
      <c r="I1704" s="455"/>
      <c r="J1704" s="455"/>
      <c r="K1704" s="455"/>
      <c r="L1704" s="455"/>
      <c r="M1704" s="455"/>
      <c r="N1704" s="455"/>
      <c r="Q1704" s="345">
        <f t="shared" si="28"/>
        <v>0</v>
      </c>
    </row>
    <row r="1705" spans="1:17" hidden="1" x14ac:dyDescent="0.25">
      <c r="A1705" s="458"/>
      <c r="B1705" s="435"/>
      <c r="C1705" s="436"/>
      <c r="D1705" s="435"/>
      <c r="E1705" s="435"/>
      <c r="F1705" s="453"/>
      <c r="G1705" s="453"/>
      <c r="H1705" s="541"/>
      <c r="I1705" s="455"/>
      <c r="J1705" s="455"/>
      <c r="K1705" s="455"/>
      <c r="L1705" s="455"/>
      <c r="M1705" s="455"/>
      <c r="N1705" s="455"/>
      <c r="Q1705" s="345">
        <f t="shared" si="28"/>
        <v>0</v>
      </c>
    </row>
    <row r="1706" spans="1:17" hidden="1" x14ac:dyDescent="0.25">
      <c r="A1706" s="458"/>
      <c r="B1706" s="435"/>
      <c r="C1706" s="436"/>
      <c r="D1706" s="435"/>
      <c r="E1706" s="435"/>
      <c r="F1706" s="453"/>
      <c r="G1706" s="453"/>
      <c r="H1706" s="541"/>
      <c r="I1706" s="455"/>
      <c r="J1706" s="455"/>
      <c r="K1706" s="455"/>
      <c r="L1706" s="455"/>
      <c r="M1706" s="455"/>
      <c r="N1706" s="455"/>
      <c r="Q1706" s="345">
        <f t="shared" si="28"/>
        <v>0</v>
      </c>
    </row>
    <row r="1707" spans="1:17" hidden="1" x14ac:dyDescent="0.25">
      <c r="A1707" s="458"/>
      <c r="B1707" s="435"/>
      <c r="C1707" s="436"/>
      <c r="D1707" s="435"/>
      <c r="E1707" s="435"/>
      <c r="F1707" s="453"/>
      <c r="G1707" s="453"/>
      <c r="H1707" s="541"/>
      <c r="I1707" s="455"/>
      <c r="J1707" s="455"/>
      <c r="K1707" s="455"/>
      <c r="L1707" s="455"/>
      <c r="M1707" s="455"/>
      <c r="N1707" s="455"/>
      <c r="Q1707" s="345">
        <f t="shared" si="28"/>
        <v>0</v>
      </c>
    </row>
    <row r="1708" spans="1:17" hidden="1" x14ac:dyDescent="0.25">
      <c r="A1708" s="458"/>
      <c r="B1708" s="435"/>
      <c r="C1708" s="436"/>
      <c r="D1708" s="435"/>
      <c r="E1708" s="435"/>
      <c r="F1708" s="453"/>
      <c r="G1708" s="453"/>
      <c r="H1708" s="541"/>
      <c r="I1708" s="455"/>
      <c r="J1708" s="455"/>
      <c r="K1708" s="455"/>
      <c r="L1708" s="455"/>
      <c r="M1708" s="455"/>
      <c r="N1708" s="455"/>
      <c r="Q1708" s="345">
        <f t="shared" si="28"/>
        <v>0</v>
      </c>
    </row>
    <row r="1709" spans="1:17" hidden="1" x14ac:dyDescent="0.25">
      <c r="A1709" s="458"/>
      <c r="B1709" s="435"/>
      <c r="C1709" s="436"/>
      <c r="D1709" s="435"/>
      <c r="E1709" s="435"/>
      <c r="F1709" s="453"/>
      <c r="G1709" s="453"/>
      <c r="H1709" s="541"/>
      <c r="I1709" s="455"/>
      <c r="J1709" s="455"/>
      <c r="K1709" s="455"/>
      <c r="L1709" s="455"/>
      <c r="M1709" s="455"/>
      <c r="N1709" s="455"/>
      <c r="Q1709" s="345">
        <f t="shared" si="28"/>
        <v>0</v>
      </c>
    </row>
    <row r="1710" spans="1:17" hidden="1" x14ac:dyDescent="0.25">
      <c r="A1710" s="458"/>
      <c r="B1710" s="435"/>
      <c r="C1710" s="436"/>
      <c r="D1710" s="435"/>
      <c r="E1710" s="435"/>
      <c r="F1710" s="453"/>
      <c r="G1710" s="453"/>
      <c r="H1710" s="541"/>
      <c r="I1710" s="455"/>
      <c r="J1710" s="455"/>
      <c r="K1710" s="455"/>
      <c r="L1710" s="455"/>
      <c r="M1710" s="455"/>
      <c r="N1710" s="455"/>
      <c r="Q1710" s="345">
        <f t="shared" si="28"/>
        <v>0</v>
      </c>
    </row>
    <row r="1711" spans="1:17" hidden="1" x14ac:dyDescent="0.25">
      <c r="A1711" s="458"/>
      <c r="B1711" s="435"/>
      <c r="C1711" s="436"/>
      <c r="D1711" s="435"/>
      <c r="E1711" s="435"/>
      <c r="F1711" s="453"/>
      <c r="G1711" s="453"/>
      <c r="H1711" s="541"/>
      <c r="I1711" s="455"/>
      <c r="J1711" s="455"/>
      <c r="K1711" s="455"/>
      <c r="L1711" s="455"/>
      <c r="M1711" s="455"/>
      <c r="N1711" s="455"/>
      <c r="Q1711" s="345">
        <f t="shared" si="28"/>
        <v>0</v>
      </c>
    </row>
    <row r="1712" spans="1:17" hidden="1" x14ac:dyDescent="0.25">
      <c r="A1712" s="458"/>
      <c r="B1712" s="435"/>
      <c r="C1712" s="436"/>
      <c r="D1712" s="435"/>
      <c r="E1712" s="435"/>
      <c r="F1712" s="453"/>
      <c r="G1712" s="453"/>
      <c r="H1712" s="541"/>
      <c r="I1712" s="455"/>
      <c r="J1712" s="455"/>
      <c r="K1712" s="455"/>
      <c r="L1712" s="455"/>
      <c r="M1712" s="455"/>
      <c r="N1712" s="455"/>
      <c r="Q1712" s="345">
        <f t="shared" si="28"/>
        <v>0</v>
      </c>
    </row>
    <row r="1713" spans="1:17" hidden="1" x14ac:dyDescent="0.25">
      <c r="A1713" s="458"/>
      <c r="B1713" s="435"/>
      <c r="C1713" s="436"/>
      <c r="D1713" s="435"/>
      <c r="E1713" s="435"/>
      <c r="F1713" s="453"/>
      <c r="G1713" s="453"/>
      <c r="H1713" s="541"/>
      <c r="I1713" s="455"/>
      <c r="J1713" s="455"/>
      <c r="K1713" s="455"/>
      <c r="L1713" s="455"/>
      <c r="M1713" s="455"/>
      <c r="N1713" s="455"/>
      <c r="Q1713" s="345">
        <f t="shared" si="28"/>
        <v>0</v>
      </c>
    </row>
    <row r="1714" spans="1:17" hidden="1" x14ac:dyDescent="0.25">
      <c r="A1714" s="458"/>
      <c r="B1714" s="435"/>
      <c r="C1714" s="436"/>
      <c r="D1714" s="435"/>
      <c r="E1714" s="435"/>
      <c r="F1714" s="453"/>
      <c r="G1714" s="453"/>
      <c r="H1714" s="541"/>
      <c r="I1714" s="455"/>
      <c r="J1714" s="455"/>
      <c r="K1714" s="455"/>
      <c r="L1714" s="455"/>
      <c r="M1714" s="455"/>
      <c r="N1714" s="455"/>
      <c r="Q1714" s="345">
        <f t="shared" si="28"/>
        <v>0</v>
      </c>
    </row>
    <row r="1715" spans="1:17" hidden="1" x14ac:dyDescent="0.25">
      <c r="A1715" s="458"/>
      <c r="B1715" s="435"/>
      <c r="C1715" s="436"/>
      <c r="D1715" s="435"/>
      <c r="E1715" s="435"/>
      <c r="F1715" s="453"/>
      <c r="G1715" s="453"/>
      <c r="H1715" s="541"/>
      <c r="I1715" s="455"/>
      <c r="J1715" s="455"/>
      <c r="K1715" s="455"/>
      <c r="L1715" s="455"/>
      <c r="M1715" s="455"/>
      <c r="N1715" s="455"/>
      <c r="Q1715" s="345">
        <f t="shared" si="28"/>
        <v>0</v>
      </c>
    </row>
    <row r="1716" spans="1:17" hidden="1" x14ac:dyDescent="0.25">
      <c r="A1716" s="458"/>
      <c r="B1716" s="435"/>
      <c r="C1716" s="436"/>
      <c r="D1716" s="435"/>
      <c r="E1716" s="435"/>
      <c r="F1716" s="453"/>
      <c r="G1716" s="453"/>
      <c r="H1716" s="541"/>
      <c r="I1716" s="455"/>
      <c r="J1716" s="455"/>
      <c r="K1716" s="455"/>
      <c r="L1716" s="455"/>
      <c r="M1716" s="455"/>
      <c r="N1716" s="455"/>
      <c r="Q1716" s="345">
        <f t="shared" si="28"/>
        <v>0</v>
      </c>
    </row>
    <row r="1717" spans="1:17" hidden="1" x14ac:dyDescent="0.25">
      <c r="A1717" s="458"/>
      <c r="B1717" s="435"/>
      <c r="C1717" s="436"/>
      <c r="D1717" s="435"/>
      <c r="E1717" s="435"/>
      <c r="F1717" s="453"/>
      <c r="G1717" s="453"/>
      <c r="H1717" s="541"/>
      <c r="I1717" s="455"/>
      <c r="J1717" s="455"/>
      <c r="K1717" s="455"/>
      <c r="L1717" s="455"/>
      <c r="M1717" s="455"/>
      <c r="N1717" s="455"/>
      <c r="Q1717" s="345">
        <f t="shared" si="28"/>
        <v>0</v>
      </c>
    </row>
    <row r="1718" spans="1:17" hidden="1" x14ac:dyDescent="0.25">
      <c r="A1718" s="458"/>
      <c r="B1718" s="435"/>
      <c r="C1718" s="436"/>
      <c r="D1718" s="435"/>
      <c r="E1718" s="435"/>
      <c r="F1718" s="453"/>
      <c r="G1718" s="453"/>
      <c r="H1718" s="541"/>
      <c r="I1718" s="455"/>
      <c r="J1718" s="455"/>
      <c r="K1718" s="455"/>
      <c r="L1718" s="455"/>
      <c r="M1718" s="455"/>
      <c r="N1718" s="455"/>
      <c r="Q1718" s="345">
        <f t="shared" si="28"/>
        <v>0</v>
      </c>
    </row>
    <row r="1719" spans="1:17" hidden="1" x14ac:dyDescent="0.25">
      <c r="A1719" s="458"/>
      <c r="B1719" s="435"/>
      <c r="C1719" s="436"/>
      <c r="D1719" s="435"/>
      <c r="E1719" s="435"/>
      <c r="F1719" s="453"/>
      <c r="G1719" s="453"/>
      <c r="H1719" s="541"/>
      <c r="I1719" s="455"/>
      <c r="J1719" s="455"/>
      <c r="K1719" s="455"/>
      <c r="L1719" s="455"/>
      <c r="M1719" s="455"/>
      <c r="N1719" s="455"/>
      <c r="Q1719" s="345">
        <f t="shared" si="28"/>
        <v>0</v>
      </c>
    </row>
    <row r="1720" spans="1:17" hidden="1" x14ac:dyDescent="0.25">
      <c r="A1720" s="458"/>
      <c r="B1720" s="435"/>
      <c r="C1720" s="436"/>
      <c r="D1720" s="435"/>
      <c r="E1720" s="435"/>
      <c r="F1720" s="453"/>
      <c r="G1720" s="453"/>
      <c r="H1720" s="541"/>
      <c r="I1720" s="455"/>
      <c r="J1720" s="455"/>
      <c r="K1720" s="455"/>
      <c r="L1720" s="455"/>
      <c r="M1720" s="455"/>
      <c r="N1720" s="455"/>
      <c r="Q1720" s="345">
        <f t="shared" si="28"/>
        <v>0</v>
      </c>
    </row>
    <row r="1721" spans="1:17" hidden="1" x14ac:dyDescent="0.25">
      <c r="A1721" s="458"/>
      <c r="B1721" s="435"/>
      <c r="C1721" s="436"/>
      <c r="D1721" s="435"/>
      <c r="E1721" s="435"/>
      <c r="F1721" s="453"/>
      <c r="G1721" s="453"/>
      <c r="H1721" s="541"/>
      <c r="I1721" s="455"/>
      <c r="J1721" s="455"/>
      <c r="K1721" s="455"/>
      <c r="L1721" s="455"/>
      <c r="M1721" s="455"/>
      <c r="N1721" s="455"/>
      <c r="Q1721" s="345">
        <f t="shared" si="28"/>
        <v>0</v>
      </c>
    </row>
    <row r="1722" spans="1:17" hidden="1" x14ac:dyDescent="0.25">
      <c r="A1722" s="458"/>
      <c r="B1722" s="435"/>
      <c r="C1722" s="436"/>
      <c r="D1722" s="435"/>
      <c r="E1722" s="435"/>
      <c r="F1722" s="453"/>
      <c r="G1722" s="453"/>
      <c r="H1722" s="541"/>
      <c r="I1722" s="455"/>
      <c r="J1722" s="455"/>
      <c r="K1722" s="455"/>
      <c r="L1722" s="455"/>
      <c r="M1722" s="455"/>
      <c r="N1722" s="455"/>
      <c r="Q1722" s="345">
        <f t="shared" si="28"/>
        <v>0</v>
      </c>
    </row>
    <row r="1723" spans="1:17" hidden="1" x14ac:dyDescent="0.25">
      <c r="A1723" s="458"/>
      <c r="B1723" s="435"/>
      <c r="C1723" s="436"/>
      <c r="D1723" s="435"/>
      <c r="E1723" s="435"/>
      <c r="F1723" s="453"/>
      <c r="G1723" s="453"/>
      <c r="H1723" s="541"/>
      <c r="I1723" s="455"/>
      <c r="J1723" s="455"/>
      <c r="K1723" s="455"/>
      <c r="L1723" s="455"/>
      <c r="M1723" s="455"/>
      <c r="N1723" s="455"/>
      <c r="Q1723" s="345">
        <f t="shared" si="28"/>
        <v>0</v>
      </c>
    </row>
    <row r="1724" spans="1:17" hidden="1" x14ac:dyDescent="0.25">
      <c r="A1724" s="458"/>
      <c r="B1724" s="435"/>
      <c r="C1724" s="436"/>
      <c r="D1724" s="435"/>
      <c r="E1724" s="435"/>
      <c r="F1724" s="453"/>
      <c r="G1724" s="453"/>
      <c r="H1724" s="541"/>
      <c r="I1724" s="455"/>
      <c r="J1724" s="455"/>
      <c r="K1724" s="455"/>
      <c r="L1724" s="455"/>
      <c r="M1724" s="455"/>
      <c r="N1724" s="455"/>
      <c r="Q1724" s="345">
        <f t="shared" si="28"/>
        <v>0</v>
      </c>
    </row>
    <row r="1725" spans="1:17" hidden="1" x14ac:dyDescent="0.25">
      <c r="A1725" s="458"/>
      <c r="B1725" s="435"/>
      <c r="C1725" s="436"/>
      <c r="D1725" s="435"/>
      <c r="E1725" s="435"/>
      <c r="F1725" s="453"/>
      <c r="G1725" s="453"/>
      <c r="H1725" s="541"/>
      <c r="I1725" s="455"/>
      <c r="J1725" s="455"/>
      <c r="K1725" s="455"/>
      <c r="L1725" s="455"/>
      <c r="M1725" s="455"/>
      <c r="N1725" s="455"/>
      <c r="Q1725" s="345">
        <f t="shared" si="28"/>
        <v>0</v>
      </c>
    </row>
    <row r="1726" spans="1:17" hidden="1" x14ac:dyDescent="0.25">
      <c r="A1726" s="458"/>
      <c r="B1726" s="435"/>
      <c r="C1726" s="436"/>
      <c r="D1726" s="435"/>
      <c r="E1726" s="435"/>
      <c r="F1726" s="453"/>
      <c r="G1726" s="453"/>
      <c r="H1726" s="541"/>
      <c r="I1726" s="455"/>
      <c r="J1726" s="455"/>
      <c r="K1726" s="455"/>
      <c r="L1726" s="455"/>
      <c r="M1726" s="455"/>
      <c r="N1726" s="455"/>
      <c r="Q1726" s="345">
        <f t="shared" si="28"/>
        <v>0</v>
      </c>
    </row>
    <row r="1727" spans="1:17" hidden="1" x14ac:dyDescent="0.25">
      <c r="A1727" s="458"/>
      <c r="B1727" s="435"/>
      <c r="C1727" s="436"/>
      <c r="D1727" s="435"/>
      <c r="E1727" s="435"/>
      <c r="F1727" s="453"/>
      <c r="G1727" s="453"/>
      <c r="H1727" s="541"/>
      <c r="I1727" s="455"/>
      <c r="J1727" s="455"/>
      <c r="K1727" s="455"/>
      <c r="L1727" s="455"/>
      <c r="M1727" s="455"/>
      <c r="N1727" s="455"/>
      <c r="Q1727" s="345">
        <f t="shared" si="28"/>
        <v>0</v>
      </c>
    </row>
    <row r="1728" spans="1:17" hidden="1" x14ac:dyDescent="0.25">
      <c r="A1728" s="458"/>
      <c r="B1728" s="435"/>
      <c r="C1728" s="436"/>
      <c r="D1728" s="435"/>
      <c r="E1728" s="435"/>
      <c r="F1728" s="453"/>
      <c r="G1728" s="453"/>
      <c r="H1728" s="541"/>
      <c r="I1728" s="455"/>
      <c r="J1728" s="455"/>
      <c r="K1728" s="455"/>
      <c r="L1728" s="455"/>
      <c r="M1728" s="455"/>
      <c r="N1728" s="455"/>
      <c r="Q1728" s="345">
        <f t="shared" si="28"/>
        <v>0</v>
      </c>
    </row>
    <row r="1729" spans="1:17" hidden="1" x14ac:dyDescent="0.25">
      <c r="A1729" s="458"/>
      <c r="B1729" s="435"/>
      <c r="C1729" s="436"/>
      <c r="D1729" s="435"/>
      <c r="E1729" s="435"/>
      <c r="F1729" s="453"/>
      <c r="G1729" s="453"/>
      <c r="H1729" s="541"/>
      <c r="I1729" s="455"/>
      <c r="J1729" s="455"/>
      <c r="K1729" s="455"/>
      <c r="L1729" s="455"/>
      <c r="M1729" s="455"/>
      <c r="N1729" s="455"/>
      <c r="Q1729" s="345">
        <f t="shared" si="28"/>
        <v>0</v>
      </c>
    </row>
    <row r="1730" spans="1:17" hidden="1" x14ac:dyDescent="0.25">
      <c r="A1730" s="458"/>
      <c r="B1730" s="435"/>
      <c r="C1730" s="436"/>
      <c r="D1730" s="435"/>
      <c r="E1730" s="435"/>
      <c r="F1730" s="453"/>
      <c r="G1730" s="453"/>
      <c r="H1730" s="541"/>
      <c r="I1730" s="455"/>
      <c r="J1730" s="455"/>
      <c r="K1730" s="455"/>
      <c r="L1730" s="455"/>
      <c r="M1730" s="455"/>
      <c r="N1730" s="455"/>
      <c r="Q1730" s="345">
        <f t="shared" si="28"/>
        <v>0</v>
      </c>
    </row>
    <row r="1731" spans="1:17" hidden="1" x14ac:dyDescent="0.25">
      <c r="A1731" s="458"/>
      <c r="B1731" s="435"/>
      <c r="C1731" s="436"/>
      <c r="D1731" s="435"/>
      <c r="E1731" s="435"/>
      <c r="F1731" s="453"/>
      <c r="G1731" s="453"/>
      <c r="H1731" s="541"/>
      <c r="I1731" s="455"/>
      <c r="J1731" s="455"/>
      <c r="K1731" s="455"/>
      <c r="L1731" s="455"/>
      <c r="M1731" s="455"/>
      <c r="N1731" s="455"/>
      <c r="Q1731" s="345">
        <f t="shared" si="28"/>
        <v>0</v>
      </c>
    </row>
    <row r="1732" spans="1:17" hidden="1" x14ac:dyDescent="0.25">
      <c r="A1732" s="458"/>
      <c r="B1732" s="435"/>
      <c r="C1732" s="436"/>
      <c r="D1732" s="435"/>
      <c r="E1732" s="435"/>
      <c r="F1732" s="453"/>
      <c r="G1732" s="453"/>
      <c r="H1732" s="541"/>
      <c r="I1732" s="455"/>
      <c r="J1732" s="455"/>
      <c r="K1732" s="455"/>
      <c r="L1732" s="455"/>
      <c r="M1732" s="455"/>
      <c r="N1732" s="455"/>
      <c r="Q1732" s="345">
        <f t="shared" si="28"/>
        <v>0</v>
      </c>
    </row>
    <row r="1733" spans="1:17" hidden="1" x14ac:dyDescent="0.25">
      <c r="A1733" s="458"/>
      <c r="B1733" s="435"/>
      <c r="C1733" s="436"/>
      <c r="D1733" s="435"/>
      <c r="E1733" s="435"/>
      <c r="F1733" s="453"/>
      <c r="G1733" s="453"/>
      <c r="H1733" s="541"/>
      <c r="I1733" s="455"/>
      <c r="J1733" s="455"/>
      <c r="K1733" s="455"/>
      <c r="L1733" s="455"/>
      <c r="M1733" s="455"/>
      <c r="N1733" s="455"/>
      <c r="Q1733" s="345">
        <f t="shared" si="28"/>
        <v>0</v>
      </c>
    </row>
    <row r="1734" spans="1:17" hidden="1" x14ac:dyDescent="0.25">
      <c r="A1734" s="458"/>
      <c r="B1734" s="435"/>
      <c r="C1734" s="436"/>
      <c r="D1734" s="435"/>
      <c r="E1734" s="435"/>
      <c r="F1734" s="453"/>
      <c r="G1734" s="453"/>
      <c r="H1734" s="541"/>
      <c r="I1734" s="455"/>
      <c r="J1734" s="455"/>
      <c r="K1734" s="455"/>
      <c r="L1734" s="455"/>
      <c r="M1734" s="455"/>
      <c r="N1734" s="455"/>
      <c r="Q1734" s="345">
        <f t="shared" si="28"/>
        <v>0</v>
      </c>
    </row>
    <row r="1735" spans="1:17" hidden="1" x14ac:dyDescent="0.25">
      <c r="A1735" s="458"/>
      <c r="B1735" s="435"/>
      <c r="C1735" s="436"/>
      <c r="D1735" s="435"/>
      <c r="E1735" s="435"/>
      <c r="F1735" s="453"/>
      <c r="G1735" s="453"/>
      <c r="H1735" s="541"/>
      <c r="I1735" s="455"/>
      <c r="J1735" s="455"/>
      <c r="K1735" s="455"/>
      <c r="L1735" s="455"/>
      <c r="M1735" s="455"/>
      <c r="N1735" s="455"/>
      <c r="Q1735" s="345">
        <f t="shared" ref="Q1735:Q1798" si="29">IFERROR(IF(SUM(F1735:N1735)&gt;E1735,"Превышение",E1735-SUM(F1735:N1735)),"-")</f>
        <v>0</v>
      </c>
    </row>
    <row r="1736" spans="1:17" hidden="1" x14ac:dyDescent="0.25">
      <c r="A1736" s="458"/>
      <c r="B1736" s="435"/>
      <c r="C1736" s="436"/>
      <c r="D1736" s="435"/>
      <c r="E1736" s="435"/>
      <c r="F1736" s="453"/>
      <c r="G1736" s="453"/>
      <c r="H1736" s="541"/>
      <c r="I1736" s="455"/>
      <c r="J1736" s="455"/>
      <c r="K1736" s="455"/>
      <c r="L1736" s="455"/>
      <c r="M1736" s="455"/>
      <c r="N1736" s="455"/>
      <c r="Q1736" s="345">
        <f t="shared" si="29"/>
        <v>0</v>
      </c>
    </row>
    <row r="1737" spans="1:17" hidden="1" x14ac:dyDescent="0.25">
      <c r="A1737" s="458"/>
      <c r="B1737" s="435"/>
      <c r="C1737" s="436"/>
      <c r="D1737" s="435"/>
      <c r="E1737" s="435"/>
      <c r="F1737" s="453"/>
      <c r="G1737" s="453"/>
      <c r="H1737" s="541"/>
      <c r="I1737" s="455"/>
      <c r="J1737" s="455"/>
      <c r="K1737" s="455"/>
      <c r="L1737" s="455"/>
      <c r="M1737" s="455"/>
      <c r="N1737" s="455"/>
      <c r="Q1737" s="345">
        <f t="shared" si="29"/>
        <v>0</v>
      </c>
    </row>
    <row r="1738" spans="1:17" hidden="1" x14ac:dyDescent="0.25">
      <c r="A1738" s="458"/>
      <c r="B1738" s="435"/>
      <c r="C1738" s="436"/>
      <c r="D1738" s="435"/>
      <c r="E1738" s="435"/>
      <c r="F1738" s="453"/>
      <c r="G1738" s="453"/>
      <c r="H1738" s="541"/>
      <c r="I1738" s="455"/>
      <c r="J1738" s="455"/>
      <c r="K1738" s="455"/>
      <c r="L1738" s="455"/>
      <c r="M1738" s="455"/>
      <c r="N1738" s="455"/>
      <c r="Q1738" s="345">
        <f t="shared" si="29"/>
        <v>0</v>
      </c>
    </row>
    <row r="1739" spans="1:17" hidden="1" x14ac:dyDescent="0.25">
      <c r="A1739" s="458"/>
      <c r="B1739" s="435"/>
      <c r="C1739" s="436"/>
      <c r="D1739" s="435"/>
      <c r="E1739" s="435"/>
      <c r="F1739" s="453"/>
      <c r="G1739" s="453"/>
      <c r="H1739" s="541"/>
      <c r="I1739" s="455"/>
      <c r="J1739" s="455"/>
      <c r="K1739" s="455"/>
      <c r="L1739" s="455"/>
      <c r="M1739" s="455"/>
      <c r="N1739" s="455"/>
      <c r="Q1739" s="345">
        <f t="shared" si="29"/>
        <v>0</v>
      </c>
    </row>
    <row r="1740" spans="1:17" hidden="1" x14ac:dyDescent="0.25">
      <c r="A1740" s="458"/>
      <c r="B1740" s="435"/>
      <c r="C1740" s="436"/>
      <c r="D1740" s="435"/>
      <c r="E1740" s="435"/>
      <c r="F1740" s="453"/>
      <c r="G1740" s="453"/>
      <c r="H1740" s="541"/>
      <c r="I1740" s="455"/>
      <c r="J1740" s="455"/>
      <c r="K1740" s="455"/>
      <c r="L1740" s="455"/>
      <c r="M1740" s="455"/>
      <c r="N1740" s="455"/>
      <c r="Q1740" s="345">
        <f t="shared" si="29"/>
        <v>0</v>
      </c>
    </row>
    <row r="1741" spans="1:17" hidden="1" x14ac:dyDescent="0.25">
      <c r="A1741" s="458"/>
      <c r="B1741" s="435"/>
      <c r="C1741" s="436"/>
      <c r="D1741" s="435"/>
      <c r="E1741" s="435"/>
      <c r="F1741" s="453"/>
      <c r="G1741" s="453"/>
      <c r="H1741" s="541"/>
      <c r="I1741" s="455"/>
      <c r="J1741" s="455"/>
      <c r="K1741" s="455"/>
      <c r="L1741" s="455"/>
      <c r="M1741" s="455"/>
      <c r="N1741" s="455"/>
      <c r="Q1741" s="345">
        <f t="shared" si="29"/>
        <v>0</v>
      </c>
    </row>
    <row r="1742" spans="1:17" hidden="1" x14ac:dyDescent="0.25">
      <c r="A1742" s="458"/>
      <c r="B1742" s="435"/>
      <c r="C1742" s="436"/>
      <c r="D1742" s="435"/>
      <c r="E1742" s="435"/>
      <c r="F1742" s="453"/>
      <c r="G1742" s="453"/>
      <c r="H1742" s="541"/>
      <c r="I1742" s="455"/>
      <c r="J1742" s="455"/>
      <c r="K1742" s="455"/>
      <c r="L1742" s="455"/>
      <c r="M1742" s="455"/>
      <c r="N1742" s="455"/>
      <c r="Q1742" s="345">
        <f t="shared" si="29"/>
        <v>0</v>
      </c>
    </row>
    <row r="1743" spans="1:17" hidden="1" x14ac:dyDescent="0.25">
      <c r="A1743" s="458"/>
      <c r="B1743" s="435"/>
      <c r="C1743" s="436"/>
      <c r="D1743" s="435"/>
      <c r="E1743" s="435"/>
      <c r="F1743" s="453"/>
      <c r="G1743" s="453"/>
      <c r="H1743" s="541"/>
      <c r="I1743" s="455"/>
      <c r="J1743" s="455"/>
      <c r="K1743" s="455"/>
      <c r="L1743" s="455"/>
      <c r="M1743" s="455"/>
      <c r="N1743" s="455"/>
      <c r="Q1743" s="345">
        <f t="shared" si="29"/>
        <v>0</v>
      </c>
    </row>
    <row r="1744" spans="1:17" hidden="1" x14ac:dyDescent="0.25">
      <c r="A1744" s="458"/>
      <c r="B1744" s="435"/>
      <c r="C1744" s="436"/>
      <c r="D1744" s="435"/>
      <c r="E1744" s="435"/>
      <c r="F1744" s="453"/>
      <c r="G1744" s="453"/>
      <c r="H1744" s="541"/>
      <c r="I1744" s="455"/>
      <c r="J1744" s="455"/>
      <c r="K1744" s="455"/>
      <c r="L1744" s="455"/>
      <c r="M1744" s="455"/>
      <c r="N1744" s="455"/>
      <c r="Q1744" s="345">
        <f t="shared" si="29"/>
        <v>0</v>
      </c>
    </row>
    <row r="1745" spans="1:17" hidden="1" x14ac:dyDescent="0.25">
      <c r="A1745" s="458"/>
      <c r="B1745" s="435"/>
      <c r="C1745" s="436"/>
      <c r="D1745" s="435"/>
      <c r="E1745" s="435"/>
      <c r="F1745" s="453"/>
      <c r="G1745" s="453"/>
      <c r="H1745" s="541"/>
      <c r="I1745" s="455"/>
      <c r="J1745" s="455"/>
      <c r="K1745" s="455"/>
      <c r="L1745" s="455"/>
      <c r="M1745" s="455"/>
      <c r="N1745" s="455"/>
      <c r="Q1745" s="345">
        <f t="shared" si="29"/>
        <v>0</v>
      </c>
    </row>
    <row r="1746" spans="1:17" hidden="1" x14ac:dyDescent="0.25">
      <c r="A1746" s="458"/>
      <c r="B1746" s="435"/>
      <c r="C1746" s="436"/>
      <c r="D1746" s="435"/>
      <c r="E1746" s="435"/>
      <c r="F1746" s="453"/>
      <c r="G1746" s="453"/>
      <c r="H1746" s="541"/>
      <c r="I1746" s="455"/>
      <c r="J1746" s="455"/>
      <c r="K1746" s="455"/>
      <c r="L1746" s="455"/>
      <c r="M1746" s="455"/>
      <c r="N1746" s="455"/>
      <c r="Q1746" s="345">
        <f t="shared" si="29"/>
        <v>0</v>
      </c>
    </row>
    <row r="1747" spans="1:17" hidden="1" x14ac:dyDescent="0.25">
      <c r="A1747" s="458"/>
      <c r="B1747" s="435"/>
      <c r="C1747" s="436"/>
      <c r="D1747" s="435"/>
      <c r="E1747" s="435"/>
      <c r="F1747" s="453"/>
      <c r="G1747" s="453"/>
      <c r="H1747" s="541"/>
      <c r="I1747" s="455"/>
      <c r="J1747" s="455"/>
      <c r="K1747" s="455"/>
      <c r="L1747" s="455"/>
      <c r="M1747" s="455"/>
      <c r="N1747" s="455"/>
      <c r="Q1747" s="345">
        <f t="shared" si="29"/>
        <v>0</v>
      </c>
    </row>
    <row r="1748" spans="1:17" hidden="1" x14ac:dyDescent="0.25">
      <c r="A1748" s="458"/>
      <c r="B1748" s="435"/>
      <c r="C1748" s="436"/>
      <c r="D1748" s="435"/>
      <c r="E1748" s="435"/>
      <c r="F1748" s="453"/>
      <c r="G1748" s="453"/>
      <c r="H1748" s="541"/>
      <c r="I1748" s="455"/>
      <c r="J1748" s="455"/>
      <c r="K1748" s="455"/>
      <c r="L1748" s="455"/>
      <c r="M1748" s="455"/>
      <c r="N1748" s="455"/>
      <c r="Q1748" s="345">
        <f t="shared" si="29"/>
        <v>0</v>
      </c>
    </row>
    <row r="1749" spans="1:17" hidden="1" x14ac:dyDescent="0.25">
      <c r="A1749" s="458"/>
      <c r="B1749" s="435"/>
      <c r="C1749" s="436"/>
      <c r="D1749" s="435"/>
      <c r="E1749" s="435"/>
      <c r="F1749" s="453"/>
      <c r="G1749" s="453"/>
      <c r="H1749" s="541"/>
      <c r="I1749" s="455"/>
      <c r="J1749" s="455"/>
      <c r="K1749" s="455"/>
      <c r="L1749" s="455"/>
      <c r="M1749" s="455"/>
      <c r="N1749" s="455"/>
      <c r="Q1749" s="345">
        <f t="shared" si="29"/>
        <v>0</v>
      </c>
    </row>
    <row r="1750" spans="1:17" hidden="1" x14ac:dyDescent="0.25">
      <c r="A1750" s="458"/>
      <c r="B1750" s="435"/>
      <c r="C1750" s="436"/>
      <c r="D1750" s="435"/>
      <c r="E1750" s="435"/>
      <c r="F1750" s="453"/>
      <c r="G1750" s="453"/>
      <c r="H1750" s="541"/>
      <c r="I1750" s="455"/>
      <c r="J1750" s="455"/>
      <c r="K1750" s="455"/>
      <c r="L1750" s="455"/>
      <c r="M1750" s="455"/>
      <c r="N1750" s="455"/>
      <c r="Q1750" s="345">
        <f t="shared" si="29"/>
        <v>0</v>
      </c>
    </row>
    <row r="1751" spans="1:17" hidden="1" x14ac:dyDescent="0.25">
      <c r="A1751" s="458"/>
      <c r="B1751" s="435"/>
      <c r="C1751" s="436"/>
      <c r="D1751" s="435"/>
      <c r="E1751" s="435"/>
      <c r="F1751" s="453"/>
      <c r="G1751" s="453"/>
      <c r="H1751" s="541"/>
      <c r="I1751" s="455"/>
      <c r="J1751" s="455"/>
      <c r="K1751" s="455"/>
      <c r="L1751" s="455"/>
      <c r="M1751" s="455"/>
      <c r="N1751" s="455"/>
      <c r="Q1751" s="345">
        <f t="shared" si="29"/>
        <v>0</v>
      </c>
    </row>
    <row r="1752" spans="1:17" hidden="1" x14ac:dyDescent="0.25">
      <c r="A1752" s="458"/>
      <c r="B1752" s="435"/>
      <c r="C1752" s="436"/>
      <c r="D1752" s="435"/>
      <c r="E1752" s="435"/>
      <c r="F1752" s="453"/>
      <c r="G1752" s="453"/>
      <c r="H1752" s="541"/>
      <c r="I1752" s="455"/>
      <c r="J1752" s="455"/>
      <c r="K1752" s="455"/>
      <c r="L1752" s="455"/>
      <c r="M1752" s="455"/>
      <c r="N1752" s="455"/>
      <c r="Q1752" s="345">
        <f t="shared" si="29"/>
        <v>0</v>
      </c>
    </row>
    <row r="1753" spans="1:17" hidden="1" x14ac:dyDescent="0.25">
      <c r="A1753" s="458"/>
      <c r="B1753" s="435"/>
      <c r="C1753" s="436"/>
      <c r="D1753" s="435"/>
      <c r="E1753" s="435"/>
      <c r="F1753" s="453"/>
      <c r="G1753" s="453"/>
      <c r="H1753" s="541"/>
      <c r="I1753" s="455"/>
      <c r="J1753" s="455"/>
      <c r="K1753" s="455"/>
      <c r="L1753" s="455"/>
      <c r="M1753" s="455"/>
      <c r="N1753" s="455"/>
      <c r="Q1753" s="345">
        <f t="shared" si="29"/>
        <v>0</v>
      </c>
    </row>
    <row r="1754" spans="1:17" hidden="1" x14ac:dyDescent="0.25">
      <c r="A1754" s="458"/>
      <c r="B1754" s="435"/>
      <c r="C1754" s="436"/>
      <c r="D1754" s="435"/>
      <c r="E1754" s="435"/>
      <c r="F1754" s="453"/>
      <c r="G1754" s="453"/>
      <c r="H1754" s="541"/>
      <c r="I1754" s="455"/>
      <c r="J1754" s="455"/>
      <c r="K1754" s="455"/>
      <c r="L1754" s="455"/>
      <c r="M1754" s="455"/>
      <c r="N1754" s="455"/>
      <c r="Q1754" s="345">
        <f t="shared" si="29"/>
        <v>0</v>
      </c>
    </row>
    <row r="1755" spans="1:17" hidden="1" x14ac:dyDescent="0.25">
      <c r="A1755" s="458"/>
      <c r="B1755" s="435"/>
      <c r="C1755" s="436"/>
      <c r="D1755" s="435"/>
      <c r="E1755" s="435"/>
      <c r="F1755" s="453"/>
      <c r="G1755" s="453"/>
      <c r="H1755" s="541"/>
      <c r="I1755" s="455"/>
      <c r="J1755" s="455"/>
      <c r="K1755" s="455"/>
      <c r="L1755" s="455"/>
      <c r="M1755" s="455"/>
      <c r="N1755" s="455"/>
      <c r="Q1755" s="345">
        <f t="shared" si="29"/>
        <v>0</v>
      </c>
    </row>
    <row r="1756" spans="1:17" hidden="1" x14ac:dyDescent="0.25">
      <c r="A1756" s="458"/>
      <c r="B1756" s="435"/>
      <c r="C1756" s="436"/>
      <c r="D1756" s="435"/>
      <c r="E1756" s="435"/>
      <c r="F1756" s="453"/>
      <c r="G1756" s="453"/>
      <c r="H1756" s="541"/>
      <c r="I1756" s="455"/>
      <c r="J1756" s="455"/>
      <c r="K1756" s="455"/>
      <c r="L1756" s="455"/>
      <c r="M1756" s="455"/>
      <c r="N1756" s="455"/>
      <c r="Q1756" s="345">
        <f t="shared" si="29"/>
        <v>0</v>
      </c>
    </row>
    <row r="1757" spans="1:17" hidden="1" x14ac:dyDescent="0.25">
      <c r="A1757" s="458"/>
      <c r="B1757" s="435"/>
      <c r="C1757" s="436"/>
      <c r="D1757" s="435"/>
      <c r="E1757" s="435"/>
      <c r="F1757" s="453"/>
      <c r="G1757" s="453"/>
      <c r="H1757" s="541"/>
      <c r="I1757" s="455"/>
      <c r="J1757" s="455"/>
      <c r="K1757" s="455"/>
      <c r="L1757" s="455"/>
      <c r="M1757" s="455"/>
      <c r="N1757" s="455"/>
      <c r="Q1757" s="345">
        <f t="shared" si="29"/>
        <v>0</v>
      </c>
    </row>
    <row r="1758" spans="1:17" hidden="1" x14ac:dyDescent="0.25">
      <c r="A1758" s="458"/>
      <c r="B1758" s="435"/>
      <c r="C1758" s="436"/>
      <c r="D1758" s="435"/>
      <c r="E1758" s="435"/>
      <c r="F1758" s="453"/>
      <c r="G1758" s="453"/>
      <c r="H1758" s="541"/>
      <c r="I1758" s="455"/>
      <c r="J1758" s="455"/>
      <c r="K1758" s="455"/>
      <c r="L1758" s="455"/>
      <c r="M1758" s="455"/>
      <c r="N1758" s="455"/>
      <c r="Q1758" s="345">
        <f t="shared" si="29"/>
        <v>0</v>
      </c>
    </row>
    <row r="1759" spans="1:17" hidden="1" x14ac:dyDescent="0.25">
      <c r="A1759" s="458"/>
      <c r="B1759" s="435"/>
      <c r="C1759" s="436"/>
      <c r="D1759" s="435"/>
      <c r="E1759" s="435"/>
      <c r="F1759" s="453"/>
      <c r="G1759" s="453"/>
      <c r="H1759" s="541"/>
      <c r="I1759" s="455"/>
      <c r="J1759" s="455"/>
      <c r="K1759" s="455"/>
      <c r="L1759" s="455"/>
      <c r="M1759" s="455"/>
      <c r="N1759" s="455"/>
      <c r="Q1759" s="345">
        <f t="shared" si="29"/>
        <v>0</v>
      </c>
    </row>
    <row r="1760" spans="1:17" hidden="1" x14ac:dyDescent="0.25">
      <c r="A1760" s="458"/>
      <c r="B1760" s="435"/>
      <c r="C1760" s="436"/>
      <c r="D1760" s="435"/>
      <c r="E1760" s="435"/>
      <c r="F1760" s="453"/>
      <c r="G1760" s="453"/>
      <c r="H1760" s="541"/>
      <c r="I1760" s="455"/>
      <c r="J1760" s="455"/>
      <c r="K1760" s="455"/>
      <c r="L1760" s="455"/>
      <c r="M1760" s="455"/>
      <c r="N1760" s="455"/>
      <c r="Q1760" s="345">
        <f t="shared" si="29"/>
        <v>0</v>
      </c>
    </row>
    <row r="1761" spans="1:17" hidden="1" x14ac:dyDescent="0.25">
      <c r="A1761" s="458"/>
      <c r="B1761" s="435"/>
      <c r="C1761" s="436"/>
      <c r="D1761" s="435"/>
      <c r="E1761" s="435"/>
      <c r="F1761" s="453"/>
      <c r="G1761" s="453"/>
      <c r="H1761" s="541"/>
      <c r="I1761" s="455"/>
      <c r="J1761" s="455"/>
      <c r="K1761" s="455"/>
      <c r="L1761" s="455"/>
      <c r="M1761" s="455"/>
      <c r="N1761" s="455"/>
      <c r="Q1761" s="345">
        <f t="shared" si="29"/>
        <v>0</v>
      </c>
    </row>
    <row r="1762" spans="1:17" hidden="1" x14ac:dyDescent="0.25">
      <c r="A1762" s="458"/>
      <c r="B1762" s="435"/>
      <c r="C1762" s="436"/>
      <c r="D1762" s="435"/>
      <c r="E1762" s="435"/>
      <c r="F1762" s="453"/>
      <c r="G1762" s="453"/>
      <c r="H1762" s="541"/>
      <c r="I1762" s="455"/>
      <c r="J1762" s="455"/>
      <c r="K1762" s="455"/>
      <c r="L1762" s="455"/>
      <c r="M1762" s="455"/>
      <c r="N1762" s="455"/>
      <c r="Q1762" s="345">
        <f t="shared" si="29"/>
        <v>0</v>
      </c>
    </row>
    <row r="1763" spans="1:17" hidden="1" x14ac:dyDescent="0.25">
      <c r="A1763" s="458"/>
      <c r="B1763" s="435"/>
      <c r="C1763" s="436"/>
      <c r="D1763" s="435"/>
      <c r="E1763" s="435"/>
      <c r="F1763" s="453"/>
      <c r="G1763" s="453"/>
      <c r="H1763" s="541"/>
      <c r="I1763" s="455"/>
      <c r="J1763" s="455"/>
      <c r="K1763" s="455"/>
      <c r="L1763" s="455"/>
      <c r="M1763" s="455"/>
      <c r="N1763" s="455"/>
      <c r="Q1763" s="345">
        <f t="shared" si="29"/>
        <v>0</v>
      </c>
    </row>
    <row r="1764" spans="1:17" hidden="1" x14ac:dyDescent="0.25">
      <c r="A1764" s="458"/>
      <c r="B1764" s="435"/>
      <c r="C1764" s="436"/>
      <c r="D1764" s="435"/>
      <c r="E1764" s="435"/>
      <c r="F1764" s="453"/>
      <c r="G1764" s="453"/>
      <c r="H1764" s="541"/>
      <c r="I1764" s="455"/>
      <c r="J1764" s="455"/>
      <c r="K1764" s="455"/>
      <c r="L1764" s="455"/>
      <c r="M1764" s="455"/>
      <c r="N1764" s="455"/>
      <c r="Q1764" s="345">
        <f t="shared" si="29"/>
        <v>0</v>
      </c>
    </row>
    <row r="1765" spans="1:17" hidden="1" x14ac:dyDescent="0.25">
      <c r="A1765" s="458"/>
      <c r="B1765" s="435"/>
      <c r="C1765" s="436"/>
      <c r="D1765" s="435"/>
      <c r="E1765" s="435"/>
      <c r="F1765" s="453"/>
      <c r="G1765" s="453"/>
      <c r="H1765" s="541"/>
      <c r="I1765" s="455"/>
      <c r="J1765" s="455"/>
      <c r="K1765" s="455"/>
      <c r="L1765" s="455"/>
      <c r="M1765" s="455"/>
      <c r="N1765" s="455"/>
      <c r="Q1765" s="345">
        <f t="shared" si="29"/>
        <v>0</v>
      </c>
    </row>
    <row r="1766" spans="1:17" hidden="1" x14ac:dyDescent="0.25">
      <c r="A1766" s="458"/>
      <c r="B1766" s="435"/>
      <c r="C1766" s="436"/>
      <c r="D1766" s="435"/>
      <c r="E1766" s="435"/>
      <c r="F1766" s="453"/>
      <c r="G1766" s="453"/>
      <c r="H1766" s="541"/>
      <c r="I1766" s="455"/>
      <c r="J1766" s="455"/>
      <c r="K1766" s="455"/>
      <c r="L1766" s="455"/>
      <c r="M1766" s="455"/>
      <c r="N1766" s="455"/>
      <c r="Q1766" s="345">
        <f t="shared" si="29"/>
        <v>0</v>
      </c>
    </row>
    <row r="1767" spans="1:17" hidden="1" x14ac:dyDescent="0.25">
      <c r="A1767" s="458"/>
      <c r="B1767" s="435"/>
      <c r="C1767" s="436"/>
      <c r="D1767" s="435"/>
      <c r="E1767" s="435"/>
      <c r="F1767" s="453"/>
      <c r="G1767" s="453"/>
      <c r="H1767" s="541"/>
      <c r="I1767" s="455"/>
      <c r="J1767" s="455"/>
      <c r="K1767" s="455"/>
      <c r="L1767" s="455"/>
      <c r="M1767" s="455"/>
      <c r="N1767" s="455"/>
      <c r="Q1767" s="345">
        <f t="shared" si="29"/>
        <v>0</v>
      </c>
    </row>
    <row r="1768" spans="1:17" hidden="1" x14ac:dyDescent="0.25">
      <c r="A1768" s="458"/>
      <c r="B1768" s="435"/>
      <c r="C1768" s="436"/>
      <c r="D1768" s="435"/>
      <c r="E1768" s="435"/>
      <c r="F1768" s="453"/>
      <c r="G1768" s="453"/>
      <c r="H1768" s="541"/>
      <c r="I1768" s="455"/>
      <c r="J1768" s="455"/>
      <c r="K1768" s="455"/>
      <c r="L1768" s="455"/>
      <c r="M1768" s="455"/>
      <c r="N1768" s="455"/>
      <c r="Q1768" s="345">
        <f t="shared" si="29"/>
        <v>0</v>
      </c>
    </row>
    <row r="1769" spans="1:17" hidden="1" x14ac:dyDescent="0.25">
      <c r="A1769" s="458"/>
      <c r="B1769" s="435"/>
      <c r="C1769" s="436"/>
      <c r="D1769" s="435"/>
      <c r="E1769" s="435"/>
      <c r="F1769" s="453"/>
      <c r="G1769" s="453"/>
      <c r="H1769" s="541"/>
      <c r="I1769" s="455"/>
      <c r="J1769" s="455"/>
      <c r="K1769" s="455"/>
      <c r="L1769" s="455"/>
      <c r="M1769" s="455"/>
      <c r="N1769" s="455"/>
      <c r="Q1769" s="345">
        <f t="shared" si="29"/>
        <v>0</v>
      </c>
    </row>
    <row r="1770" spans="1:17" hidden="1" x14ac:dyDescent="0.25">
      <c r="A1770" s="458"/>
      <c r="B1770" s="435"/>
      <c r="C1770" s="436"/>
      <c r="D1770" s="435"/>
      <c r="E1770" s="435"/>
      <c r="F1770" s="453"/>
      <c r="G1770" s="453"/>
      <c r="H1770" s="541"/>
      <c r="I1770" s="455"/>
      <c r="J1770" s="455"/>
      <c r="K1770" s="455"/>
      <c r="L1770" s="455"/>
      <c r="M1770" s="455"/>
      <c r="N1770" s="455"/>
      <c r="Q1770" s="345">
        <f t="shared" si="29"/>
        <v>0</v>
      </c>
    </row>
    <row r="1771" spans="1:17" hidden="1" x14ac:dyDescent="0.25">
      <c r="A1771" s="458"/>
      <c r="B1771" s="435"/>
      <c r="C1771" s="436"/>
      <c r="D1771" s="435"/>
      <c r="E1771" s="435"/>
      <c r="F1771" s="453"/>
      <c r="G1771" s="453"/>
      <c r="H1771" s="541"/>
      <c r="I1771" s="455"/>
      <c r="J1771" s="455"/>
      <c r="K1771" s="455"/>
      <c r="L1771" s="455"/>
      <c r="M1771" s="455"/>
      <c r="N1771" s="455"/>
      <c r="Q1771" s="345">
        <f t="shared" si="29"/>
        <v>0</v>
      </c>
    </row>
    <row r="1772" spans="1:17" hidden="1" x14ac:dyDescent="0.25">
      <c r="A1772" s="458"/>
      <c r="B1772" s="435"/>
      <c r="C1772" s="436"/>
      <c r="D1772" s="435"/>
      <c r="E1772" s="435"/>
      <c r="F1772" s="453"/>
      <c r="G1772" s="453"/>
      <c r="H1772" s="541"/>
      <c r="I1772" s="455"/>
      <c r="J1772" s="455"/>
      <c r="K1772" s="455"/>
      <c r="L1772" s="455"/>
      <c r="M1772" s="455"/>
      <c r="N1772" s="455"/>
      <c r="Q1772" s="345">
        <f t="shared" si="29"/>
        <v>0</v>
      </c>
    </row>
    <row r="1773" spans="1:17" hidden="1" x14ac:dyDescent="0.25">
      <c r="A1773" s="458"/>
      <c r="B1773" s="435"/>
      <c r="C1773" s="436"/>
      <c r="D1773" s="435"/>
      <c r="E1773" s="435"/>
      <c r="F1773" s="453"/>
      <c r="G1773" s="453"/>
      <c r="H1773" s="541"/>
      <c r="I1773" s="455"/>
      <c r="J1773" s="455"/>
      <c r="K1773" s="455"/>
      <c r="L1773" s="455"/>
      <c r="M1773" s="455"/>
      <c r="N1773" s="455"/>
      <c r="Q1773" s="345">
        <f t="shared" si="29"/>
        <v>0</v>
      </c>
    </row>
    <row r="1774" spans="1:17" hidden="1" x14ac:dyDescent="0.25">
      <c r="A1774" s="458"/>
      <c r="B1774" s="435"/>
      <c r="C1774" s="436"/>
      <c r="D1774" s="435"/>
      <c r="E1774" s="435"/>
      <c r="F1774" s="453"/>
      <c r="G1774" s="453"/>
      <c r="H1774" s="541"/>
      <c r="I1774" s="455"/>
      <c r="J1774" s="455"/>
      <c r="K1774" s="455"/>
      <c r="L1774" s="455"/>
      <c r="M1774" s="455"/>
      <c r="N1774" s="455"/>
      <c r="Q1774" s="345">
        <f t="shared" si="29"/>
        <v>0</v>
      </c>
    </row>
    <row r="1775" spans="1:17" hidden="1" x14ac:dyDescent="0.25">
      <c r="A1775" s="458"/>
      <c r="B1775" s="435"/>
      <c r="C1775" s="436"/>
      <c r="D1775" s="435"/>
      <c r="E1775" s="435"/>
      <c r="F1775" s="453"/>
      <c r="G1775" s="453"/>
      <c r="H1775" s="541"/>
      <c r="I1775" s="455"/>
      <c r="J1775" s="455"/>
      <c r="K1775" s="455"/>
      <c r="L1775" s="455"/>
      <c r="M1775" s="455"/>
      <c r="N1775" s="455"/>
      <c r="Q1775" s="345">
        <f t="shared" si="29"/>
        <v>0</v>
      </c>
    </row>
    <row r="1776" spans="1:17" hidden="1" x14ac:dyDescent="0.25">
      <c r="A1776" s="458"/>
      <c r="B1776" s="435"/>
      <c r="C1776" s="436"/>
      <c r="D1776" s="435"/>
      <c r="E1776" s="435"/>
      <c r="F1776" s="453"/>
      <c r="G1776" s="453"/>
      <c r="H1776" s="541"/>
      <c r="I1776" s="455"/>
      <c r="J1776" s="455"/>
      <c r="K1776" s="455"/>
      <c r="L1776" s="455"/>
      <c r="M1776" s="455"/>
      <c r="N1776" s="455"/>
      <c r="Q1776" s="345">
        <f t="shared" si="29"/>
        <v>0</v>
      </c>
    </row>
    <row r="1777" spans="1:17" hidden="1" x14ac:dyDescent="0.25">
      <c r="A1777" s="458"/>
      <c r="B1777" s="435"/>
      <c r="C1777" s="436"/>
      <c r="D1777" s="435"/>
      <c r="E1777" s="435"/>
      <c r="F1777" s="453"/>
      <c r="G1777" s="453"/>
      <c r="H1777" s="541"/>
      <c r="I1777" s="455"/>
      <c r="J1777" s="455"/>
      <c r="K1777" s="455"/>
      <c r="L1777" s="455"/>
      <c r="M1777" s="455"/>
      <c r="N1777" s="455"/>
      <c r="Q1777" s="345">
        <f t="shared" si="29"/>
        <v>0</v>
      </c>
    </row>
    <row r="1778" spans="1:17" hidden="1" x14ac:dyDescent="0.25">
      <c r="A1778" s="458"/>
      <c r="B1778" s="435"/>
      <c r="C1778" s="436"/>
      <c r="D1778" s="435"/>
      <c r="E1778" s="435"/>
      <c r="F1778" s="453"/>
      <c r="G1778" s="453"/>
      <c r="H1778" s="541"/>
      <c r="I1778" s="455"/>
      <c r="J1778" s="455"/>
      <c r="K1778" s="455"/>
      <c r="L1778" s="455"/>
      <c r="M1778" s="455"/>
      <c r="N1778" s="455"/>
      <c r="Q1778" s="345">
        <f t="shared" si="29"/>
        <v>0</v>
      </c>
    </row>
    <row r="1779" spans="1:17" hidden="1" x14ac:dyDescent="0.25">
      <c r="A1779" s="458"/>
      <c r="B1779" s="435"/>
      <c r="C1779" s="436"/>
      <c r="D1779" s="435"/>
      <c r="E1779" s="435"/>
      <c r="F1779" s="453"/>
      <c r="G1779" s="453"/>
      <c r="H1779" s="541"/>
      <c r="I1779" s="455"/>
      <c r="J1779" s="455"/>
      <c r="K1779" s="455"/>
      <c r="L1779" s="455"/>
      <c r="M1779" s="455"/>
      <c r="N1779" s="455"/>
      <c r="Q1779" s="345">
        <f t="shared" si="29"/>
        <v>0</v>
      </c>
    </row>
    <row r="1780" spans="1:17" hidden="1" x14ac:dyDescent="0.25">
      <c r="A1780" s="458"/>
      <c r="B1780" s="435"/>
      <c r="C1780" s="436"/>
      <c r="D1780" s="435"/>
      <c r="E1780" s="435"/>
      <c r="F1780" s="453"/>
      <c r="G1780" s="453"/>
      <c r="H1780" s="541"/>
      <c r="I1780" s="455"/>
      <c r="J1780" s="455"/>
      <c r="K1780" s="455"/>
      <c r="L1780" s="455"/>
      <c r="M1780" s="455"/>
      <c r="N1780" s="455"/>
      <c r="Q1780" s="345">
        <f t="shared" si="29"/>
        <v>0</v>
      </c>
    </row>
    <row r="1781" spans="1:17" hidden="1" x14ac:dyDescent="0.25">
      <c r="A1781" s="458"/>
      <c r="B1781" s="435"/>
      <c r="C1781" s="436"/>
      <c r="D1781" s="435"/>
      <c r="E1781" s="435"/>
      <c r="F1781" s="453"/>
      <c r="G1781" s="453"/>
      <c r="H1781" s="541"/>
      <c r="I1781" s="455"/>
      <c r="J1781" s="455"/>
      <c r="K1781" s="455"/>
      <c r="L1781" s="455"/>
      <c r="M1781" s="455"/>
      <c r="N1781" s="455"/>
      <c r="Q1781" s="345">
        <f t="shared" si="29"/>
        <v>0</v>
      </c>
    </row>
    <row r="1782" spans="1:17" hidden="1" x14ac:dyDescent="0.25">
      <c r="A1782" s="458"/>
      <c r="B1782" s="435"/>
      <c r="C1782" s="436"/>
      <c r="D1782" s="435"/>
      <c r="E1782" s="435"/>
      <c r="F1782" s="453"/>
      <c r="G1782" s="453"/>
      <c r="H1782" s="541"/>
      <c r="I1782" s="455"/>
      <c r="J1782" s="455"/>
      <c r="K1782" s="455"/>
      <c r="L1782" s="455"/>
      <c r="M1782" s="455"/>
      <c r="N1782" s="455"/>
      <c r="Q1782" s="345">
        <f t="shared" si="29"/>
        <v>0</v>
      </c>
    </row>
    <row r="1783" spans="1:17" hidden="1" x14ac:dyDescent="0.25">
      <c r="A1783" s="458"/>
      <c r="B1783" s="435"/>
      <c r="C1783" s="436"/>
      <c r="D1783" s="435"/>
      <c r="E1783" s="435"/>
      <c r="F1783" s="453"/>
      <c r="G1783" s="453"/>
      <c r="H1783" s="541"/>
      <c r="I1783" s="455"/>
      <c r="J1783" s="455"/>
      <c r="K1783" s="455"/>
      <c r="L1783" s="455"/>
      <c r="M1783" s="455"/>
      <c r="N1783" s="455"/>
      <c r="Q1783" s="345">
        <f t="shared" si="29"/>
        <v>0</v>
      </c>
    </row>
    <row r="1784" spans="1:17" hidden="1" x14ac:dyDescent="0.25">
      <c r="A1784" s="458"/>
      <c r="B1784" s="435"/>
      <c r="C1784" s="436"/>
      <c r="D1784" s="435"/>
      <c r="E1784" s="435"/>
      <c r="F1784" s="453"/>
      <c r="G1784" s="453"/>
      <c r="H1784" s="541"/>
      <c r="I1784" s="455"/>
      <c r="J1784" s="455"/>
      <c r="K1784" s="455"/>
      <c r="L1784" s="455"/>
      <c r="M1784" s="455"/>
      <c r="N1784" s="455"/>
      <c r="Q1784" s="345">
        <f t="shared" si="29"/>
        <v>0</v>
      </c>
    </row>
    <row r="1785" spans="1:17" hidden="1" x14ac:dyDescent="0.25">
      <c r="A1785" s="458"/>
      <c r="B1785" s="435"/>
      <c r="C1785" s="436"/>
      <c r="D1785" s="435"/>
      <c r="E1785" s="435"/>
      <c r="F1785" s="453"/>
      <c r="G1785" s="453"/>
      <c r="H1785" s="541"/>
      <c r="I1785" s="455"/>
      <c r="J1785" s="455"/>
      <c r="K1785" s="455"/>
      <c r="L1785" s="455"/>
      <c r="M1785" s="455"/>
      <c r="N1785" s="455"/>
      <c r="Q1785" s="345">
        <f t="shared" si="29"/>
        <v>0</v>
      </c>
    </row>
    <row r="1786" spans="1:17" hidden="1" x14ac:dyDescent="0.25">
      <c r="A1786" s="458"/>
      <c r="B1786" s="435"/>
      <c r="C1786" s="436"/>
      <c r="D1786" s="435"/>
      <c r="E1786" s="435"/>
      <c r="F1786" s="453"/>
      <c r="G1786" s="453"/>
      <c r="H1786" s="541"/>
      <c r="I1786" s="455"/>
      <c r="J1786" s="455"/>
      <c r="K1786" s="455"/>
      <c r="L1786" s="455"/>
      <c r="M1786" s="455"/>
      <c r="N1786" s="455"/>
      <c r="Q1786" s="345">
        <f t="shared" si="29"/>
        <v>0</v>
      </c>
    </row>
    <row r="1787" spans="1:17" hidden="1" x14ac:dyDescent="0.25">
      <c r="A1787" s="458"/>
      <c r="B1787" s="435"/>
      <c r="C1787" s="436"/>
      <c r="D1787" s="435"/>
      <c r="E1787" s="435"/>
      <c r="F1787" s="453"/>
      <c r="G1787" s="453"/>
      <c r="H1787" s="541"/>
      <c r="I1787" s="455"/>
      <c r="J1787" s="455"/>
      <c r="K1787" s="455"/>
      <c r="L1787" s="455"/>
      <c r="M1787" s="455"/>
      <c r="N1787" s="455"/>
      <c r="Q1787" s="345">
        <f t="shared" si="29"/>
        <v>0</v>
      </c>
    </row>
    <row r="1788" spans="1:17" hidden="1" x14ac:dyDescent="0.25">
      <c r="A1788" s="458"/>
      <c r="B1788" s="435"/>
      <c r="C1788" s="436"/>
      <c r="D1788" s="435"/>
      <c r="E1788" s="435"/>
      <c r="F1788" s="453"/>
      <c r="G1788" s="453"/>
      <c r="H1788" s="541"/>
      <c r="I1788" s="455"/>
      <c r="J1788" s="455"/>
      <c r="K1788" s="455"/>
      <c r="L1788" s="455"/>
      <c r="M1788" s="455"/>
      <c r="N1788" s="455"/>
      <c r="Q1788" s="345">
        <f t="shared" si="29"/>
        <v>0</v>
      </c>
    </row>
    <row r="1789" spans="1:17" hidden="1" x14ac:dyDescent="0.25">
      <c r="A1789" s="458"/>
      <c r="B1789" s="435"/>
      <c r="C1789" s="436"/>
      <c r="D1789" s="435"/>
      <c r="E1789" s="435"/>
      <c r="F1789" s="453"/>
      <c r="G1789" s="453"/>
      <c r="H1789" s="541"/>
      <c r="I1789" s="455"/>
      <c r="J1789" s="455"/>
      <c r="K1789" s="455"/>
      <c r="L1789" s="455"/>
      <c r="M1789" s="455"/>
      <c r="N1789" s="455"/>
      <c r="Q1789" s="345">
        <f t="shared" si="29"/>
        <v>0</v>
      </c>
    </row>
    <row r="1790" spans="1:17" hidden="1" x14ac:dyDescent="0.25">
      <c r="A1790" s="458"/>
      <c r="B1790" s="435"/>
      <c r="C1790" s="436"/>
      <c r="D1790" s="435"/>
      <c r="E1790" s="435"/>
      <c r="F1790" s="453"/>
      <c r="G1790" s="453"/>
      <c r="H1790" s="541"/>
      <c r="I1790" s="455"/>
      <c r="J1790" s="455"/>
      <c r="K1790" s="455"/>
      <c r="L1790" s="455"/>
      <c r="M1790" s="455"/>
      <c r="N1790" s="455"/>
      <c r="Q1790" s="345">
        <f t="shared" si="29"/>
        <v>0</v>
      </c>
    </row>
    <row r="1791" spans="1:17" hidden="1" x14ac:dyDescent="0.25">
      <c r="A1791" s="458"/>
      <c r="B1791" s="435"/>
      <c r="C1791" s="436"/>
      <c r="D1791" s="435"/>
      <c r="E1791" s="435"/>
      <c r="F1791" s="453"/>
      <c r="G1791" s="453"/>
      <c r="H1791" s="541"/>
      <c r="I1791" s="455"/>
      <c r="J1791" s="455"/>
      <c r="K1791" s="455"/>
      <c r="L1791" s="455"/>
      <c r="M1791" s="455"/>
      <c r="N1791" s="455"/>
      <c r="Q1791" s="345">
        <f t="shared" si="29"/>
        <v>0</v>
      </c>
    </row>
    <row r="1792" spans="1:17" hidden="1" x14ac:dyDescent="0.25">
      <c r="A1792" s="458"/>
      <c r="B1792" s="435"/>
      <c r="C1792" s="436"/>
      <c r="D1792" s="435"/>
      <c r="E1792" s="435"/>
      <c r="F1792" s="453"/>
      <c r="G1792" s="453"/>
      <c r="H1792" s="541"/>
      <c r="I1792" s="455"/>
      <c r="J1792" s="455"/>
      <c r="K1792" s="455"/>
      <c r="L1792" s="455"/>
      <c r="M1792" s="455"/>
      <c r="N1792" s="455"/>
      <c r="Q1792" s="345">
        <f t="shared" si="29"/>
        <v>0</v>
      </c>
    </row>
    <row r="1793" spans="1:17" hidden="1" x14ac:dyDescent="0.25">
      <c r="A1793" s="458"/>
      <c r="B1793" s="435"/>
      <c r="C1793" s="436"/>
      <c r="D1793" s="435"/>
      <c r="E1793" s="435"/>
      <c r="F1793" s="453"/>
      <c r="G1793" s="453"/>
      <c r="H1793" s="541"/>
      <c r="I1793" s="455"/>
      <c r="J1793" s="455"/>
      <c r="K1793" s="455"/>
      <c r="L1793" s="455"/>
      <c r="M1793" s="455"/>
      <c r="N1793" s="455"/>
      <c r="Q1793" s="345">
        <f t="shared" si="29"/>
        <v>0</v>
      </c>
    </row>
    <row r="1794" spans="1:17" hidden="1" x14ac:dyDescent="0.25">
      <c r="A1794" s="458"/>
      <c r="B1794" s="435"/>
      <c r="C1794" s="436"/>
      <c r="D1794" s="435"/>
      <c r="E1794" s="435"/>
      <c r="F1794" s="453"/>
      <c r="G1794" s="453"/>
      <c r="H1794" s="541"/>
      <c r="I1794" s="455"/>
      <c r="J1794" s="455"/>
      <c r="K1794" s="455"/>
      <c r="L1794" s="455"/>
      <c r="M1794" s="455"/>
      <c r="N1794" s="455"/>
      <c r="Q1794" s="345">
        <f t="shared" si="29"/>
        <v>0</v>
      </c>
    </row>
    <row r="1795" spans="1:17" hidden="1" x14ac:dyDescent="0.25">
      <c r="A1795" s="458"/>
      <c r="B1795" s="435"/>
      <c r="C1795" s="436"/>
      <c r="D1795" s="435"/>
      <c r="E1795" s="435"/>
      <c r="F1795" s="453"/>
      <c r="G1795" s="453"/>
      <c r="H1795" s="541"/>
      <c r="I1795" s="455"/>
      <c r="J1795" s="455"/>
      <c r="K1795" s="455"/>
      <c r="L1795" s="455"/>
      <c r="M1795" s="455"/>
      <c r="N1795" s="455"/>
      <c r="Q1795" s="345">
        <f t="shared" si="29"/>
        <v>0</v>
      </c>
    </row>
    <row r="1796" spans="1:17" hidden="1" x14ac:dyDescent="0.25">
      <c r="A1796" s="458"/>
      <c r="B1796" s="435"/>
      <c r="C1796" s="436"/>
      <c r="D1796" s="435"/>
      <c r="E1796" s="435"/>
      <c r="F1796" s="453"/>
      <c r="G1796" s="453"/>
      <c r="H1796" s="541"/>
      <c r="I1796" s="455"/>
      <c r="J1796" s="455"/>
      <c r="K1796" s="455"/>
      <c r="L1796" s="455"/>
      <c r="M1796" s="455"/>
      <c r="N1796" s="455"/>
      <c r="Q1796" s="345">
        <f t="shared" si="29"/>
        <v>0</v>
      </c>
    </row>
    <row r="1797" spans="1:17" hidden="1" x14ac:dyDescent="0.25">
      <c r="A1797" s="458"/>
      <c r="B1797" s="435"/>
      <c r="C1797" s="436"/>
      <c r="D1797" s="435"/>
      <c r="E1797" s="435"/>
      <c r="F1797" s="453"/>
      <c r="G1797" s="453"/>
      <c r="H1797" s="541"/>
      <c r="I1797" s="455"/>
      <c r="J1797" s="455"/>
      <c r="K1797" s="455"/>
      <c r="L1797" s="455"/>
      <c r="M1797" s="455"/>
      <c r="N1797" s="455"/>
      <c r="Q1797" s="345">
        <f t="shared" si="29"/>
        <v>0</v>
      </c>
    </row>
    <row r="1798" spans="1:17" hidden="1" x14ac:dyDescent="0.25">
      <c r="A1798" s="458"/>
      <c r="B1798" s="435"/>
      <c r="C1798" s="436"/>
      <c r="D1798" s="435"/>
      <c r="E1798" s="435"/>
      <c r="F1798" s="453"/>
      <c r="G1798" s="453"/>
      <c r="H1798" s="541"/>
      <c r="I1798" s="455"/>
      <c r="J1798" s="455"/>
      <c r="K1798" s="455"/>
      <c r="L1798" s="455"/>
      <c r="M1798" s="455"/>
      <c r="N1798" s="455"/>
      <c r="Q1798" s="345">
        <f t="shared" si="29"/>
        <v>0</v>
      </c>
    </row>
    <row r="1799" spans="1:17" hidden="1" x14ac:dyDescent="0.25">
      <c r="A1799" s="458"/>
      <c r="B1799" s="435"/>
      <c r="C1799" s="436"/>
      <c r="D1799" s="435"/>
      <c r="E1799" s="435"/>
      <c r="F1799" s="453"/>
      <c r="G1799" s="453"/>
      <c r="H1799" s="541"/>
      <c r="I1799" s="455"/>
      <c r="J1799" s="455"/>
      <c r="K1799" s="455"/>
      <c r="L1799" s="455"/>
      <c r="M1799" s="455"/>
      <c r="N1799" s="455"/>
      <c r="Q1799" s="345">
        <f t="shared" ref="Q1799:Q1862" si="30">IFERROR(IF(SUM(F1799:N1799)&gt;E1799,"Превышение",E1799-SUM(F1799:N1799)),"-")</f>
        <v>0</v>
      </c>
    </row>
    <row r="1800" spans="1:17" hidden="1" x14ac:dyDescent="0.25">
      <c r="A1800" s="458"/>
      <c r="B1800" s="435"/>
      <c r="C1800" s="436"/>
      <c r="D1800" s="435"/>
      <c r="E1800" s="435"/>
      <c r="F1800" s="453"/>
      <c r="G1800" s="453"/>
      <c r="H1800" s="541"/>
      <c r="I1800" s="455"/>
      <c r="J1800" s="455"/>
      <c r="K1800" s="455"/>
      <c r="L1800" s="455"/>
      <c r="M1800" s="455"/>
      <c r="N1800" s="455"/>
      <c r="Q1800" s="345">
        <f t="shared" si="30"/>
        <v>0</v>
      </c>
    </row>
    <row r="1801" spans="1:17" hidden="1" x14ac:dyDescent="0.25">
      <c r="A1801" s="458"/>
      <c r="B1801" s="435"/>
      <c r="C1801" s="436"/>
      <c r="D1801" s="435"/>
      <c r="E1801" s="435"/>
      <c r="F1801" s="453"/>
      <c r="G1801" s="453"/>
      <c r="H1801" s="541"/>
      <c r="I1801" s="455"/>
      <c r="J1801" s="455"/>
      <c r="K1801" s="455"/>
      <c r="L1801" s="455"/>
      <c r="M1801" s="455"/>
      <c r="N1801" s="455"/>
      <c r="Q1801" s="345">
        <f t="shared" si="30"/>
        <v>0</v>
      </c>
    </row>
    <row r="1802" spans="1:17" hidden="1" x14ac:dyDescent="0.25">
      <c r="A1802" s="458"/>
      <c r="B1802" s="435"/>
      <c r="C1802" s="436"/>
      <c r="D1802" s="435"/>
      <c r="E1802" s="435"/>
      <c r="F1802" s="453"/>
      <c r="G1802" s="453"/>
      <c r="H1802" s="541"/>
      <c r="I1802" s="455"/>
      <c r="J1802" s="455"/>
      <c r="K1802" s="455"/>
      <c r="L1802" s="455"/>
      <c r="M1802" s="455"/>
      <c r="N1802" s="455"/>
      <c r="Q1802" s="345">
        <f t="shared" si="30"/>
        <v>0</v>
      </c>
    </row>
    <row r="1803" spans="1:17" hidden="1" x14ac:dyDescent="0.25">
      <c r="A1803" s="458"/>
      <c r="B1803" s="435"/>
      <c r="C1803" s="436"/>
      <c r="D1803" s="435"/>
      <c r="E1803" s="435"/>
      <c r="F1803" s="453"/>
      <c r="G1803" s="453"/>
      <c r="H1803" s="541"/>
      <c r="I1803" s="455"/>
      <c r="J1803" s="455"/>
      <c r="K1803" s="455"/>
      <c r="L1803" s="455"/>
      <c r="M1803" s="455"/>
      <c r="N1803" s="455"/>
      <c r="Q1803" s="345">
        <f t="shared" si="30"/>
        <v>0</v>
      </c>
    </row>
    <row r="1804" spans="1:17" hidden="1" x14ac:dyDescent="0.25">
      <c r="A1804" s="458"/>
      <c r="B1804" s="435"/>
      <c r="C1804" s="436"/>
      <c r="D1804" s="435"/>
      <c r="E1804" s="435"/>
      <c r="F1804" s="453"/>
      <c r="G1804" s="453"/>
      <c r="H1804" s="541"/>
      <c r="I1804" s="455"/>
      <c r="J1804" s="455"/>
      <c r="K1804" s="455"/>
      <c r="L1804" s="455"/>
      <c r="M1804" s="455"/>
      <c r="N1804" s="455"/>
      <c r="Q1804" s="345">
        <f t="shared" si="30"/>
        <v>0</v>
      </c>
    </row>
    <row r="1805" spans="1:17" hidden="1" x14ac:dyDescent="0.25">
      <c r="A1805" s="458"/>
      <c r="B1805" s="435"/>
      <c r="C1805" s="436"/>
      <c r="D1805" s="435"/>
      <c r="E1805" s="435"/>
      <c r="F1805" s="453"/>
      <c r="G1805" s="453"/>
      <c r="H1805" s="541"/>
      <c r="I1805" s="455"/>
      <c r="J1805" s="455"/>
      <c r="K1805" s="455"/>
      <c r="L1805" s="455"/>
      <c r="M1805" s="455"/>
      <c r="N1805" s="455"/>
      <c r="Q1805" s="345">
        <f t="shared" si="30"/>
        <v>0</v>
      </c>
    </row>
    <row r="1806" spans="1:17" hidden="1" x14ac:dyDescent="0.25">
      <c r="A1806" s="458"/>
      <c r="B1806" s="435"/>
      <c r="C1806" s="436"/>
      <c r="D1806" s="435"/>
      <c r="E1806" s="435"/>
      <c r="F1806" s="453"/>
      <c r="G1806" s="453"/>
      <c r="H1806" s="541"/>
      <c r="I1806" s="455"/>
      <c r="J1806" s="455"/>
      <c r="K1806" s="455"/>
      <c r="L1806" s="455"/>
      <c r="M1806" s="455"/>
      <c r="N1806" s="455"/>
      <c r="Q1806" s="345">
        <f t="shared" si="30"/>
        <v>0</v>
      </c>
    </row>
    <row r="1807" spans="1:17" hidden="1" x14ac:dyDescent="0.25">
      <c r="A1807" s="458"/>
      <c r="B1807" s="435"/>
      <c r="C1807" s="436"/>
      <c r="D1807" s="435"/>
      <c r="E1807" s="435"/>
      <c r="F1807" s="453"/>
      <c r="G1807" s="453"/>
      <c r="H1807" s="541"/>
      <c r="I1807" s="455"/>
      <c r="J1807" s="455"/>
      <c r="K1807" s="455"/>
      <c r="L1807" s="455"/>
      <c r="M1807" s="455"/>
      <c r="N1807" s="455"/>
      <c r="Q1807" s="345">
        <f t="shared" si="30"/>
        <v>0</v>
      </c>
    </row>
    <row r="1808" spans="1:17" hidden="1" x14ac:dyDescent="0.25">
      <c r="A1808" s="458"/>
      <c r="B1808" s="435"/>
      <c r="C1808" s="436"/>
      <c r="D1808" s="435"/>
      <c r="E1808" s="435"/>
      <c r="F1808" s="453"/>
      <c r="G1808" s="453"/>
      <c r="H1808" s="541"/>
      <c r="I1808" s="455"/>
      <c r="J1808" s="455"/>
      <c r="K1808" s="455"/>
      <c r="L1808" s="455"/>
      <c r="M1808" s="455"/>
      <c r="N1808" s="455"/>
      <c r="Q1808" s="345">
        <f t="shared" si="30"/>
        <v>0</v>
      </c>
    </row>
    <row r="1809" spans="1:17" hidden="1" x14ac:dyDescent="0.25">
      <c r="A1809" s="458"/>
      <c r="B1809" s="435"/>
      <c r="C1809" s="436"/>
      <c r="D1809" s="435"/>
      <c r="E1809" s="435"/>
      <c r="F1809" s="453"/>
      <c r="G1809" s="453"/>
      <c r="H1809" s="541"/>
      <c r="I1809" s="455"/>
      <c r="J1809" s="455"/>
      <c r="K1809" s="455"/>
      <c r="L1809" s="455"/>
      <c r="M1809" s="455"/>
      <c r="N1809" s="455"/>
      <c r="Q1809" s="345">
        <f t="shared" si="30"/>
        <v>0</v>
      </c>
    </row>
    <row r="1810" spans="1:17" hidden="1" x14ac:dyDescent="0.25">
      <c r="A1810" s="458"/>
      <c r="B1810" s="435"/>
      <c r="C1810" s="436"/>
      <c r="D1810" s="435"/>
      <c r="E1810" s="435"/>
      <c r="F1810" s="453"/>
      <c r="G1810" s="453"/>
      <c r="H1810" s="541"/>
      <c r="I1810" s="455"/>
      <c r="J1810" s="455"/>
      <c r="K1810" s="455"/>
      <c r="L1810" s="455"/>
      <c r="M1810" s="455"/>
      <c r="N1810" s="455"/>
      <c r="Q1810" s="345">
        <f t="shared" si="30"/>
        <v>0</v>
      </c>
    </row>
    <row r="1811" spans="1:17" hidden="1" x14ac:dyDescent="0.25">
      <c r="A1811" s="458"/>
      <c r="B1811" s="435"/>
      <c r="C1811" s="436"/>
      <c r="D1811" s="435"/>
      <c r="E1811" s="435"/>
      <c r="F1811" s="453"/>
      <c r="G1811" s="453"/>
      <c r="H1811" s="541"/>
      <c r="I1811" s="455"/>
      <c r="J1811" s="455"/>
      <c r="K1811" s="455"/>
      <c r="L1811" s="455"/>
      <c r="M1811" s="455"/>
      <c r="N1811" s="455"/>
      <c r="Q1811" s="345">
        <f t="shared" si="30"/>
        <v>0</v>
      </c>
    </row>
    <row r="1812" spans="1:17" hidden="1" x14ac:dyDescent="0.25">
      <c r="A1812" s="458"/>
      <c r="B1812" s="435"/>
      <c r="C1812" s="436"/>
      <c r="D1812" s="435"/>
      <c r="E1812" s="435"/>
      <c r="F1812" s="453"/>
      <c r="G1812" s="453"/>
      <c r="H1812" s="541"/>
      <c r="I1812" s="455"/>
      <c r="J1812" s="455"/>
      <c r="K1812" s="455"/>
      <c r="L1812" s="455"/>
      <c r="M1812" s="455"/>
      <c r="N1812" s="455"/>
      <c r="Q1812" s="345">
        <f t="shared" si="30"/>
        <v>0</v>
      </c>
    </row>
    <row r="1813" spans="1:17" hidden="1" x14ac:dyDescent="0.25">
      <c r="A1813" s="458"/>
      <c r="B1813" s="435"/>
      <c r="C1813" s="436"/>
      <c r="D1813" s="435"/>
      <c r="E1813" s="435"/>
      <c r="F1813" s="453"/>
      <c r="G1813" s="453"/>
      <c r="H1813" s="541"/>
      <c r="I1813" s="455"/>
      <c r="J1813" s="455"/>
      <c r="K1813" s="455"/>
      <c r="L1813" s="455"/>
      <c r="M1813" s="455"/>
      <c r="N1813" s="455"/>
      <c r="Q1813" s="345">
        <f t="shared" si="30"/>
        <v>0</v>
      </c>
    </row>
    <row r="1814" spans="1:17" hidden="1" x14ac:dyDescent="0.25">
      <c r="A1814" s="458"/>
      <c r="B1814" s="435"/>
      <c r="C1814" s="436"/>
      <c r="D1814" s="435"/>
      <c r="E1814" s="435"/>
      <c r="F1814" s="453"/>
      <c r="G1814" s="453"/>
      <c r="H1814" s="541"/>
      <c r="I1814" s="455"/>
      <c r="J1814" s="455"/>
      <c r="K1814" s="455"/>
      <c r="L1814" s="455"/>
      <c r="M1814" s="455"/>
      <c r="N1814" s="455"/>
      <c r="Q1814" s="345">
        <f t="shared" si="30"/>
        <v>0</v>
      </c>
    </row>
    <row r="1815" spans="1:17" hidden="1" x14ac:dyDescent="0.25">
      <c r="A1815" s="458"/>
      <c r="B1815" s="435"/>
      <c r="C1815" s="436"/>
      <c r="D1815" s="435"/>
      <c r="E1815" s="435"/>
      <c r="F1815" s="453"/>
      <c r="G1815" s="453"/>
      <c r="H1815" s="541"/>
      <c r="I1815" s="455"/>
      <c r="J1815" s="455"/>
      <c r="K1815" s="455"/>
      <c r="L1815" s="455"/>
      <c r="M1815" s="455"/>
      <c r="N1815" s="455"/>
      <c r="Q1815" s="345">
        <f t="shared" si="30"/>
        <v>0</v>
      </c>
    </row>
    <row r="1816" spans="1:17" hidden="1" x14ac:dyDescent="0.25">
      <c r="A1816" s="458"/>
      <c r="B1816" s="435"/>
      <c r="C1816" s="436"/>
      <c r="D1816" s="435"/>
      <c r="E1816" s="435"/>
      <c r="F1816" s="453"/>
      <c r="G1816" s="453"/>
      <c r="H1816" s="541"/>
      <c r="I1816" s="455"/>
      <c r="J1816" s="455"/>
      <c r="K1816" s="455"/>
      <c r="L1816" s="455"/>
      <c r="M1816" s="455"/>
      <c r="N1816" s="455"/>
      <c r="Q1816" s="345">
        <f t="shared" si="30"/>
        <v>0</v>
      </c>
    </row>
    <row r="1817" spans="1:17" hidden="1" x14ac:dyDescent="0.25">
      <c r="A1817" s="458"/>
      <c r="B1817" s="435"/>
      <c r="C1817" s="436"/>
      <c r="D1817" s="435"/>
      <c r="E1817" s="435"/>
      <c r="F1817" s="453"/>
      <c r="G1817" s="453"/>
      <c r="H1817" s="541"/>
      <c r="I1817" s="455"/>
      <c r="J1817" s="455"/>
      <c r="K1817" s="455"/>
      <c r="L1817" s="455"/>
      <c r="M1817" s="455"/>
      <c r="N1817" s="455"/>
      <c r="Q1817" s="345">
        <f t="shared" si="30"/>
        <v>0</v>
      </c>
    </row>
    <row r="1818" spans="1:17" hidden="1" x14ac:dyDescent="0.25">
      <c r="A1818" s="458"/>
      <c r="B1818" s="435"/>
      <c r="C1818" s="436"/>
      <c r="D1818" s="435"/>
      <c r="E1818" s="435"/>
      <c r="F1818" s="453"/>
      <c r="G1818" s="453"/>
      <c r="H1818" s="541"/>
      <c r="I1818" s="455"/>
      <c r="J1818" s="455"/>
      <c r="K1818" s="455"/>
      <c r="L1818" s="455"/>
      <c r="M1818" s="455"/>
      <c r="N1818" s="455"/>
      <c r="Q1818" s="345">
        <f t="shared" si="30"/>
        <v>0</v>
      </c>
    </row>
    <row r="1819" spans="1:17" hidden="1" x14ac:dyDescent="0.25">
      <c r="A1819" s="458"/>
      <c r="B1819" s="435"/>
      <c r="C1819" s="436"/>
      <c r="D1819" s="435"/>
      <c r="E1819" s="435"/>
      <c r="F1819" s="453"/>
      <c r="G1819" s="453"/>
      <c r="H1819" s="541"/>
      <c r="I1819" s="455"/>
      <c r="J1819" s="455"/>
      <c r="K1819" s="455"/>
      <c r="L1819" s="455"/>
      <c r="M1819" s="455"/>
      <c r="N1819" s="455"/>
      <c r="Q1819" s="345">
        <f t="shared" si="30"/>
        <v>0</v>
      </c>
    </row>
    <row r="1820" spans="1:17" hidden="1" x14ac:dyDescent="0.25">
      <c r="A1820" s="458"/>
      <c r="B1820" s="435"/>
      <c r="C1820" s="436"/>
      <c r="D1820" s="435"/>
      <c r="E1820" s="435"/>
      <c r="F1820" s="453"/>
      <c r="G1820" s="453"/>
      <c r="H1820" s="541"/>
      <c r="I1820" s="455"/>
      <c r="J1820" s="455"/>
      <c r="K1820" s="455"/>
      <c r="L1820" s="455"/>
      <c r="M1820" s="455"/>
      <c r="N1820" s="455"/>
      <c r="Q1820" s="345">
        <f t="shared" si="30"/>
        <v>0</v>
      </c>
    </row>
    <row r="1821" spans="1:17" hidden="1" x14ac:dyDescent="0.25">
      <c r="A1821" s="458"/>
      <c r="B1821" s="435"/>
      <c r="C1821" s="436"/>
      <c r="D1821" s="435"/>
      <c r="E1821" s="435"/>
      <c r="F1821" s="453"/>
      <c r="G1821" s="453"/>
      <c r="H1821" s="541"/>
      <c r="I1821" s="455"/>
      <c r="J1821" s="455"/>
      <c r="K1821" s="455"/>
      <c r="L1821" s="455"/>
      <c r="M1821" s="455"/>
      <c r="N1821" s="455"/>
      <c r="Q1821" s="345">
        <f t="shared" si="30"/>
        <v>0</v>
      </c>
    </row>
    <row r="1822" spans="1:17" hidden="1" x14ac:dyDescent="0.25">
      <c r="A1822" s="458"/>
      <c r="B1822" s="435"/>
      <c r="C1822" s="436"/>
      <c r="D1822" s="435"/>
      <c r="E1822" s="435"/>
      <c r="F1822" s="453"/>
      <c r="G1822" s="453"/>
      <c r="H1822" s="541"/>
      <c r="I1822" s="455"/>
      <c r="J1822" s="455"/>
      <c r="K1822" s="455"/>
      <c r="L1822" s="455"/>
      <c r="M1822" s="455"/>
      <c r="N1822" s="455"/>
      <c r="Q1822" s="345">
        <f t="shared" si="30"/>
        <v>0</v>
      </c>
    </row>
    <row r="1823" spans="1:17" hidden="1" x14ac:dyDescent="0.25">
      <c r="A1823" s="458"/>
      <c r="B1823" s="435"/>
      <c r="C1823" s="436"/>
      <c r="D1823" s="435"/>
      <c r="E1823" s="435"/>
      <c r="F1823" s="453"/>
      <c r="G1823" s="453"/>
      <c r="H1823" s="541"/>
      <c r="I1823" s="455"/>
      <c r="J1823" s="455"/>
      <c r="K1823" s="455"/>
      <c r="L1823" s="455"/>
      <c r="M1823" s="455"/>
      <c r="N1823" s="455"/>
      <c r="Q1823" s="345">
        <f t="shared" si="30"/>
        <v>0</v>
      </c>
    </row>
    <row r="1824" spans="1:17" hidden="1" x14ac:dyDescent="0.25">
      <c r="A1824" s="458"/>
      <c r="B1824" s="435"/>
      <c r="C1824" s="436"/>
      <c r="D1824" s="435"/>
      <c r="E1824" s="435"/>
      <c r="F1824" s="453"/>
      <c r="G1824" s="453"/>
      <c r="H1824" s="541"/>
      <c r="I1824" s="455"/>
      <c r="J1824" s="455"/>
      <c r="K1824" s="455"/>
      <c r="L1824" s="455"/>
      <c r="M1824" s="455"/>
      <c r="N1824" s="455"/>
      <c r="Q1824" s="345">
        <f t="shared" si="30"/>
        <v>0</v>
      </c>
    </row>
    <row r="1825" spans="1:17" hidden="1" x14ac:dyDescent="0.25">
      <c r="A1825" s="458"/>
      <c r="B1825" s="435"/>
      <c r="C1825" s="436"/>
      <c r="D1825" s="435"/>
      <c r="E1825" s="435"/>
      <c r="F1825" s="453"/>
      <c r="G1825" s="453"/>
      <c r="H1825" s="541"/>
      <c r="I1825" s="455"/>
      <c r="J1825" s="455"/>
      <c r="K1825" s="455"/>
      <c r="L1825" s="455"/>
      <c r="M1825" s="455"/>
      <c r="N1825" s="455"/>
      <c r="Q1825" s="345">
        <f t="shared" si="30"/>
        <v>0</v>
      </c>
    </row>
    <row r="1826" spans="1:17" hidden="1" x14ac:dyDescent="0.25">
      <c r="A1826" s="458"/>
      <c r="B1826" s="435"/>
      <c r="C1826" s="436"/>
      <c r="D1826" s="435"/>
      <c r="E1826" s="435"/>
      <c r="F1826" s="453"/>
      <c r="G1826" s="453"/>
      <c r="H1826" s="541"/>
      <c r="I1826" s="455"/>
      <c r="J1826" s="455"/>
      <c r="K1826" s="455"/>
      <c r="L1826" s="455"/>
      <c r="M1826" s="455"/>
      <c r="N1826" s="455"/>
      <c r="Q1826" s="345">
        <f t="shared" si="30"/>
        <v>0</v>
      </c>
    </row>
    <row r="1827" spans="1:17" hidden="1" x14ac:dyDescent="0.25">
      <c r="A1827" s="458"/>
      <c r="B1827" s="435"/>
      <c r="C1827" s="436"/>
      <c r="D1827" s="435"/>
      <c r="E1827" s="435"/>
      <c r="F1827" s="453"/>
      <c r="G1827" s="453"/>
      <c r="H1827" s="541"/>
      <c r="I1827" s="455"/>
      <c r="J1827" s="455"/>
      <c r="K1827" s="455"/>
      <c r="L1827" s="455"/>
      <c r="M1827" s="455"/>
      <c r="N1827" s="455"/>
      <c r="Q1827" s="345">
        <f t="shared" si="30"/>
        <v>0</v>
      </c>
    </row>
    <row r="1828" spans="1:17" hidden="1" x14ac:dyDescent="0.25">
      <c r="A1828" s="458"/>
      <c r="B1828" s="435"/>
      <c r="C1828" s="436"/>
      <c r="D1828" s="435"/>
      <c r="E1828" s="435"/>
      <c r="F1828" s="453"/>
      <c r="G1828" s="453"/>
      <c r="H1828" s="541"/>
      <c r="I1828" s="455"/>
      <c r="J1828" s="455"/>
      <c r="K1828" s="455"/>
      <c r="L1828" s="455"/>
      <c r="M1828" s="455"/>
      <c r="N1828" s="455"/>
      <c r="Q1828" s="345">
        <f t="shared" si="30"/>
        <v>0</v>
      </c>
    </row>
    <row r="1829" spans="1:17" hidden="1" x14ac:dyDescent="0.25">
      <c r="A1829" s="458"/>
      <c r="B1829" s="435"/>
      <c r="C1829" s="436"/>
      <c r="D1829" s="435"/>
      <c r="E1829" s="435"/>
      <c r="F1829" s="453"/>
      <c r="G1829" s="453"/>
      <c r="H1829" s="541"/>
      <c r="I1829" s="455"/>
      <c r="J1829" s="455"/>
      <c r="K1829" s="455"/>
      <c r="L1829" s="455"/>
      <c r="M1829" s="455"/>
      <c r="N1829" s="455"/>
      <c r="Q1829" s="345">
        <f t="shared" si="30"/>
        <v>0</v>
      </c>
    </row>
    <row r="1830" spans="1:17" hidden="1" x14ac:dyDescent="0.25">
      <c r="A1830" s="458"/>
      <c r="B1830" s="435"/>
      <c r="C1830" s="436"/>
      <c r="D1830" s="435"/>
      <c r="E1830" s="435"/>
      <c r="F1830" s="453"/>
      <c r="G1830" s="453"/>
      <c r="H1830" s="541"/>
      <c r="I1830" s="455"/>
      <c r="J1830" s="455"/>
      <c r="K1830" s="455"/>
      <c r="L1830" s="455"/>
      <c r="M1830" s="455"/>
      <c r="N1830" s="455"/>
      <c r="Q1830" s="345">
        <f t="shared" si="30"/>
        <v>0</v>
      </c>
    </row>
    <row r="1831" spans="1:17" hidden="1" x14ac:dyDescent="0.25">
      <c r="A1831" s="458"/>
      <c r="B1831" s="435"/>
      <c r="C1831" s="436"/>
      <c r="D1831" s="435"/>
      <c r="E1831" s="435"/>
      <c r="F1831" s="453"/>
      <c r="G1831" s="453"/>
      <c r="H1831" s="541"/>
      <c r="I1831" s="455"/>
      <c r="J1831" s="455"/>
      <c r="K1831" s="455"/>
      <c r="L1831" s="455"/>
      <c r="M1831" s="455"/>
      <c r="N1831" s="455"/>
      <c r="Q1831" s="345">
        <f t="shared" si="30"/>
        <v>0</v>
      </c>
    </row>
    <row r="1832" spans="1:17" hidden="1" x14ac:dyDescent="0.25">
      <c r="A1832" s="458"/>
      <c r="B1832" s="435"/>
      <c r="C1832" s="436"/>
      <c r="D1832" s="435"/>
      <c r="E1832" s="435"/>
      <c r="F1832" s="453"/>
      <c r="G1832" s="453"/>
      <c r="H1832" s="541"/>
      <c r="I1832" s="455"/>
      <c r="J1832" s="455"/>
      <c r="K1832" s="455"/>
      <c r="L1832" s="455"/>
      <c r="M1832" s="455"/>
      <c r="N1832" s="455"/>
      <c r="Q1832" s="345">
        <f t="shared" si="30"/>
        <v>0</v>
      </c>
    </row>
    <row r="1833" spans="1:17" hidden="1" x14ac:dyDescent="0.25">
      <c r="A1833" s="458"/>
      <c r="B1833" s="435"/>
      <c r="C1833" s="436"/>
      <c r="D1833" s="435"/>
      <c r="E1833" s="435"/>
      <c r="F1833" s="453"/>
      <c r="G1833" s="453"/>
      <c r="H1833" s="541"/>
      <c r="I1833" s="455"/>
      <c r="J1833" s="455"/>
      <c r="K1833" s="455"/>
      <c r="L1833" s="455"/>
      <c r="M1833" s="455"/>
      <c r="N1833" s="455"/>
      <c r="Q1833" s="345">
        <f t="shared" si="30"/>
        <v>0</v>
      </c>
    </row>
    <row r="1834" spans="1:17" hidden="1" x14ac:dyDescent="0.25">
      <c r="A1834" s="458"/>
      <c r="B1834" s="435"/>
      <c r="C1834" s="436"/>
      <c r="D1834" s="435"/>
      <c r="E1834" s="435"/>
      <c r="F1834" s="453"/>
      <c r="G1834" s="453"/>
      <c r="H1834" s="541"/>
      <c r="I1834" s="455"/>
      <c r="J1834" s="455"/>
      <c r="K1834" s="455"/>
      <c r="L1834" s="455"/>
      <c r="M1834" s="455"/>
      <c r="N1834" s="455"/>
      <c r="Q1834" s="345">
        <f t="shared" si="30"/>
        <v>0</v>
      </c>
    </row>
    <row r="1835" spans="1:17" hidden="1" x14ac:dyDescent="0.25">
      <c r="A1835" s="458"/>
      <c r="B1835" s="435"/>
      <c r="C1835" s="436"/>
      <c r="D1835" s="435"/>
      <c r="E1835" s="435"/>
      <c r="F1835" s="453"/>
      <c r="G1835" s="453"/>
      <c r="H1835" s="541"/>
      <c r="I1835" s="455"/>
      <c r="J1835" s="455"/>
      <c r="K1835" s="455"/>
      <c r="L1835" s="455"/>
      <c r="M1835" s="455"/>
      <c r="N1835" s="455"/>
      <c r="Q1835" s="345">
        <f t="shared" si="30"/>
        <v>0</v>
      </c>
    </row>
    <row r="1836" spans="1:17" hidden="1" x14ac:dyDescent="0.25">
      <c r="A1836" s="458"/>
      <c r="B1836" s="435"/>
      <c r="C1836" s="436"/>
      <c r="D1836" s="435"/>
      <c r="E1836" s="435"/>
      <c r="F1836" s="453"/>
      <c r="G1836" s="453"/>
      <c r="H1836" s="541"/>
      <c r="I1836" s="455"/>
      <c r="J1836" s="455"/>
      <c r="K1836" s="455"/>
      <c r="L1836" s="455"/>
      <c r="M1836" s="455"/>
      <c r="N1836" s="455"/>
      <c r="Q1836" s="345">
        <f t="shared" si="30"/>
        <v>0</v>
      </c>
    </row>
    <row r="1837" spans="1:17" hidden="1" x14ac:dyDescent="0.25">
      <c r="A1837" s="458"/>
      <c r="B1837" s="435"/>
      <c r="C1837" s="436"/>
      <c r="D1837" s="435"/>
      <c r="E1837" s="435"/>
      <c r="F1837" s="453"/>
      <c r="G1837" s="453"/>
      <c r="H1837" s="541"/>
      <c r="I1837" s="455"/>
      <c r="J1837" s="455"/>
      <c r="K1837" s="455"/>
      <c r="L1837" s="455"/>
      <c r="M1837" s="455"/>
      <c r="N1837" s="455"/>
      <c r="Q1837" s="345">
        <f t="shared" si="30"/>
        <v>0</v>
      </c>
    </row>
    <row r="1838" spans="1:17" hidden="1" x14ac:dyDescent="0.25">
      <c r="A1838" s="458"/>
      <c r="B1838" s="435"/>
      <c r="C1838" s="436"/>
      <c r="D1838" s="435"/>
      <c r="E1838" s="435"/>
      <c r="F1838" s="453"/>
      <c r="G1838" s="453"/>
      <c r="H1838" s="541"/>
      <c r="I1838" s="455"/>
      <c r="J1838" s="455"/>
      <c r="K1838" s="455"/>
      <c r="L1838" s="455"/>
      <c r="M1838" s="455"/>
      <c r="N1838" s="455"/>
      <c r="Q1838" s="345">
        <f t="shared" si="30"/>
        <v>0</v>
      </c>
    </row>
    <row r="1839" spans="1:17" hidden="1" x14ac:dyDescent="0.25">
      <c r="A1839" s="458"/>
      <c r="B1839" s="435"/>
      <c r="C1839" s="436"/>
      <c r="D1839" s="435"/>
      <c r="E1839" s="435"/>
      <c r="F1839" s="453"/>
      <c r="G1839" s="453"/>
      <c r="H1839" s="541"/>
      <c r="I1839" s="455"/>
      <c r="J1839" s="455"/>
      <c r="K1839" s="455"/>
      <c r="L1839" s="455"/>
      <c r="M1839" s="455"/>
      <c r="N1839" s="455"/>
      <c r="Q1839" s="345">
        <f t="shared" si="30"/>
        <v>0</v>
      </c>
    </row>
    <row r="1840" spans="1:17" hidden="1" x14ac:dyDescent="0.25">
      <c r="A1840" s="458"/>
      <c r="B1840" s="435"/>
      <c r="C1840" s="436"/>
      <c r="D1840" s="435"/>
      <c r="E1840" s="435"/>
      <c r="F1840" s="453"/>
      <c r="G1840" s="453"/>
      <c r="H1840" s="541"/>
      <c r="I1840" s="455"/>
      <c r="J1840" s="455"/>
      <c r="K1840" s="455"/>
      <c r="L1840" s="455"/>
      <c r="M1840" s="455"/>
      <c r="N1840" s="455"/>
      <c r="Q1840" s="345">
        <f t="shared" si="30"/>
        <v>0</v>
      </c>
    </row>
    <row r="1841" spans="1:17" hidden="1" x14ac:dyDescent="0.25">
      <c r="A1841" s="458"/>
      <c r="B1841" s="435"/>
      <c r="C1841" s="436"/>
      <c r="D1841" s="435"/>
      <c r="E1841" s="435"/>
      <c r="F1841" s="453"/>
      <c r="G1841" s="453"/>
      <c r="H1841" s="541"/>
      <c r="I1841" s="455"/>
      <c r="J1841" s="455"/>
      <c r="K1841" s="455"/>
      <c r="L1841" s="455"/>
      <c r="M1841" s="455"/>
      <c r="N1841" s="455"/>
      <c r="Q1841" s="345">
        <f t="shared" si="30"/>
        <v>0</v>
      </c>
    </row>
    <row r="1842" spans="1:17" hidden="1" x14ac:dyDescent="0.25">
      <c r="A1842" s="458"/>
      <c r="B1842" s="435"/>
      <c r="C1842" s="436"/>
      <c r="D1842" s="435"/>
      <c r="E1842" s="435"/>
      <c r="F1842" s="453"/>
      <c r="G1842" s="453"/>
      <c r="H1842" s="541"/>
      <c r="I1842" s="455"/>
      <c r="J1842" s="455"/>
      <c r="K1842" s="455"/>
      <c r="L1842" s="455"/>
      <c r="M1842" s="455"/>
      <c r="N1842" s="455"/>
      <c r="Q1842" s="345">
        <f t="shared" si="30"/>
        <v>0</v>
      </c>
    </row>
    <row r="1843" spans="1:17" hidden="1" x14ac:dyDescent="0.25">
      <c r="A1843" s="458"/>
      <c r="B1843" s="435"/>
      <c r="C1843" s="436"/>
      <c r="D1843" s="435"/>
      <c r="E1843" s="435"/>
      <c r="F1843" s="453"/>
      <c r="G1843" s="453"/>
      <c r="H1843" s="541"/>
      <c r="I1843" s="455"/>
      <c r="J1843" s="455"/>
      <c r="K1843" s="455"/>
      <c r="L1843" s="455"/>
      <c r="M1843" s="455"/>
      <c r="N1843" s="455"/>
      <c r="Q1843" s="345">
        <f t="shared" si="30"/>
        <v>0</v>
      </c>
    </row>
    <row r="1844" spans="1:17" hidden="1" x14ac:dyDescent="0.25">
      <c r="A1844" s="458"/>
      <c r="B1844" s="435"/>
      <c r="C1844" s="436"/>
      <c r="D1844" s="435"/>
      <c r="E1844" s="435"/>
      <c r="F1844" s="453"/>
      <c r="G1844" s="453"/>
      <c r="H1844" s="541"/>
      <c r="I1844" s="455"/>
      <c r="J1844" s="455"/>
      <c r="K1844" s="455"/>
      <c r="L1844" s="455"/>
      <c r="M1844" s="455"/>
      <c r="N1844" s="455"/>
      <c r="Q1844" s="345">
        <f t="shared" si="30"/>
        <v>0</v>
      </c>
    </row>
    <row r="1845" spans="1:17" hidden="1" x14ac:dyDescent="0.25">
      <c r="A1845" s="458"/>
      <c r="B1845" s="435"/>
      <c r="C1845" s="436"/>
      <c r="D1845" s="435"/>
      <c r="E1845" s="435"/>
      <c r="F1845" s="453"/>
      <c r="G1845" s="453"/>
      <c r="H1845" s="541"/>
      <c r="I1845" s="455"/>
      <c r="J1845" s="455"/>
      <c r="K1845" s="455"/>
      <c r="L1845" s="455"/>
      <c r="M1845" s="455"/>
      <c r="N1845" s="455"/>
      <c r="Q1845" s="345">
        <f t="shared" si="30"/>
        <v>0</v>
      </c>
    </row>
    <row r="1846" spans="1:17" hidden="1" x14ac:dyDescent="0.25">
      <c r="A1846" s="458"/>
      <c r="B1846" s="435"/>
      <c r="C1846" s="436"/>
      <c r="D1846" s="435"/>
      <c r="E1846" s="435"/>
      <c r="F1846" s="453"/>
      <c r="G1846" s="453"/>
      <c r="H1846" s="541"/>
      <c r="I1846" s="455"/>
      <c r="J1846" s="455"/>
      <c r="K1846" s="455"/>
      <c r="L1846" s="455"/>
      <c r="M1846" s="455"/>
      <c r="N1846" s="455"/>
      <c r="Q1846" s="345">
        <f t="shared" si="30"/>
        <v>0</v>
      </c>
    </row>
    <row r="1847" spans="1:17" hidden="1" x14ac:dyDescent="0.25">
      <c r="A1847" s="458"/>
      <c r="B1847" s="435"/>
      <c r="C1847" s="436"/>
      <c r="D1847" s="435"/>
      <c r="E1847" s="435"/>
      <c r="F1847" s="453"/>
      <c r="G1847" s="453"/>
      <c r="H1847" s="541"/>
      <c r="I1847" s="455"/>
      <c r="J1847" s="455"/>
      <c r="K1847" s="455"/>
      <c r="L1847" s="455"/>
      <c r="M1847" s="455"/>
      <c r="N1847" s="455"/>
      <c r="Q1847" s="345">
        <f t="shared" si="30"/>
        <v>0</v>
      </c>
    </row>
    <row r="1848" spans="1:17" hidden="1" x14ac:dyDescent="0.25">
      <c r="A1848" s="458"/>
      <c r="B1848" s="435"/>
      <c r="C1848" s="436"/>
      <c r="D1848" s="435"/>
      <c r="E1848" s="435"/>
      <c r="F1848" s="453"/>
      <c r="G1848" s="453"/>
      <c r="H1848" s="541"/>
      <c r="I1848" s="455"/>
      <c r="J1848" s="455"/>
      <c r="K1848" s="455"/>
      <c r="L1848" s="455"/>
      <c r="M1848" s="455"/>
      <c r="N1848" s="455"/>
      <c r="Q1848" s="345">
        <f t="shared" si="30"/>
        <v>0</v>
      </c>
    </row>
    <row r="1849" spans="1:17" hidden="1" x14ac:dyDescent="0.25">
      <c r="A1849" s="458"/>
      <c r="B1849" s="435"/>
      <c r="C1849" s="436"/>
      <c r="D1849" s="435"/>
      <c r="E1849" s="435"/>
      <c r="F1849" s="453"/>
      <c r="G1849" s="453"/>
      <c r="H1849" s="541"/>
      <c r="I1849" s="455"/>
      <c r="J1849" s="455"/>
      <c r="K1849" s="455"/>
      <c r="L1849" s="455"/>
      <c r="M1849" s="455"/>
      <c r="N1849" s="455"/>
      <c r="Q1849" s="345">
        <f t="shared" si="30"/>
        <v>0</v>
      </c>
    </row>
    <row r="1850" spans="1:17" hidden="1" x14ac:dyDescent="0.25">
      <c r="A1850" s="458"/>
      <c r="B1850" s="435"/>
      <c r="C1850" s="436"/>
      <c r="D1850" s="435"/>
      <c r="E1850" s="435"/>
      <c r="F1850" s="453"/>
      <c r="G1850" s="453"/>
      <c r="H1850" s="541"/>
      <c r="I1850" s="455"/>
      <c r="J1850" s="455"/>
      <c r="K1850" s="455"/>
      <c r="L1850" s="455"/>
      <c r="M1850" s="455"/>
      <c r="N1850" s="455"/>
      <c r="Q1850" s="345">
        <f t="shared" si="30"/>
        <v>0</v>
      </c>
    </row>
    <row r="1851" spans="1:17" hidden="1" x14ac:dyDescent="0.25">
      <c r="A1851" s="458"/>
      <c r="B1851" s="435"/>
      <c r="C1851" s="436"/>
      <c r="D1851" s="435"/>
      <c r="E1851" s="435"/>
      <c r="F1851" s="453"/>
      <c r="G1851" s="453"/>
      <c r="H1851" s="541"/>
      <c r="I1851" s="455"/>
      <c r="J1851" s="455"/>
      <c r="K1851" s="455"/>
      <c r="L1851" s="455"/>
      <c r="M1851" s="455"/>
      <c r="N1851" s="455"/>
      <c r="Q1851" s="345">
        <f t="shared" si="30"/>
        <v>0</v>
      </c>
    </row>
    <row r="1852" spans="1:17" hidden="1" x14ac:dyDescent="0.25">
      <c r="A1852" s="458"/>
      <c r="B1852" s="435"/>
      <c r="C1852" s="436"/>
      <c r="D1852" s="435"/>
      <c r="E1852" s="435"/>
      <c r="F1852" s="453"/>
      <c r="G1852" s="453"/>
      <c r="H1852" s="541"/>
      <c r="I1852" s="455"/>
      <c r="J1852" s="455"/>
      <c r="K1852" s="455"/>
      <c r="L1852" s="455"/>
      <c r="M1852" s="455"/>
      <c r="N1852" s="455"/>
      <c r="Q1852" s="345">
        <f t="shared" si="30"/>
        <v>0</v>
      </c>
    </row>
    <row r="1853" spans="1:17" hidden="1" x14ac:dyDescent="0.25">
      <c r="A1853" s="458"/>
      <c r="B1853" s="435"/>
      <c r="C1853" s="436"/>
      <c r="D1853" s="435"/>
      <c r="E1853" s="435"/>
      <c r="F1853" s="453"/>
      <c r="G1853" s="453"/>
      <c r="H1853" s="541"/>
      <c r="I1853" s="455"/>
      <c r="J1853" s="455"/>
      <c r="K1853" s="455"/>
      <c r="L1853" s="455"/>
      <c r="M1853" s="455"/>
      <c r="N1853" s="455"/>
      <c r="Q1853" s="345">
        <f t="shared" si="30"/>
        <v>0</v>
      </c>
    </row>
    <row r="1854" spans="1:17" hidden="1" x14ac:dyDescent="0.25">
      <c r="A1854" s="458"/>
      <c r="B1854" s="435"/>
      <c r="C1854" s="436"/>
      <c r="D1854" s="435"/>
      <c r="E1854" s="435"/>
      <c r="F1854" s="453"/>
      <c r="G1854" s="453"/>
      <c r="H1854" s="541"/>
      <c r="I1854" s="455"/>
      <c r="J1854" s="455"/>
      <c r="K1854" s="455"/>
      <c r="L1854" s="455"/>
      <c r="M1854" s="455"/>
      <c r="N1854" s="455"/>
      <c r="Q1854" s="345">
        <f t="shared" si="30"/>
        <v>0</v>
      </c>
    </row>
    <row r="1855" spans="1:17" hidden="1" x14ac:dyDescent="0.25">
      <c r="A1855" s="458"/>
      <c r="B1855" s="435"/>
      <c r="C1855" s="436"/>
      <c r="D1855" s="435"/>
      <c r="E1855" s="435"/>
      <c r="F1855" s="453"/>
      <c r="G1855" s="453"/>
      <c r="H1855" s="541"/>
      <c r="I1855" s="455"/>
      <c r="J1855" s="455"/>
      <c r="K1855" s="455"/>
      <c r="L1855" s="455"/>
      <c r="M1855" s="455"/>
      <c r="N1855" s="455"/>
      <c r="Q1855" s="345">
        <f t="shared" si="30"/>
        <v>0</v>
      </c>
    </row>
    <row r="1856" spans="1:17" hidden="1" x14ac:dyDescent="0.25">
      <c r="A1856" s="458"/>
      <c r="B1856" s="435"/>
      <c r="C1856" s="436"/>
      <c r="D1856" s="435"/>
      <c r="E1856" s="435"/>
      <c r="F1856" s="453"/>
      <c r="G1856" s="453"/>
      <c r="H1856" s="541"/>
      <c r="I1856" s="455"/>
      <c r="J1856" s="455"/>
      <c r="K1856" s="455"/>
      <c r="L1856" s="455"/>
      <c r="M1856" s="455"/>
      <c r="N1856" s="455"/>
      <c r="Q1856" s="345">
        <f t="shared" si="30"/>
        <v>0</v>
      </c>
    </row>
    <row r="1857" spans="1:17" hidden="1" x14ac:dyDescent="0.25">
      <c r="A1857" s="458"/>
      <c r="B1857" s="435"/>
      <c r="C1857" s="436"/>
      <c r="D1857" s="435"/>
      <c r="E1857" s="435"/>
      <c r="F1857" s="453"/>
      <c r="G1857" s="453"/>
      <c r="H1857" s="541"/>
      <c r="I1857" s="455"/>
      <c r="J1857" s="455"/>
      <c r="K1857" s="455"/>
      <c r="L1857" s="455"/>
      <c r="M1857" s="455"/>
      <c r="N1857" s="455"/>
      <c r="Q1857" s="345">
        <f t="shared" si="30"/>
        <v>0</v>
      </c>
    </row>
    <row r="1858" spans="1:17" hidden="1" x14ac:dyDescent="0.25">
      <c r="A1858" s="458"/>
      <c r="B1858" s="435"/>
      <c r="C1858" s="436"/>
      <c r="D1858" s="435"/>
      <c r="E1858" s="435"/>
      <c r="F1858" s="453"/>
      <c r="G1858" s="453"/>
      <c r="H1858" s="541"/>
      <c r="I1858" s="455"/>
      <c r="J1858" s="455"/>
      <c r="K1858" s="455"/>
      <c r="L1858" s="455"/>
      <c r="M1858" s="455"/>
      <c r="N1858" s="455"/>
      <c r="Q1858" s="345">
        <f t="shared" si="30"/>
        <v>0</v>
      </c>
    </row>
    <row r="1859" spans="1:17" hidden="1" x14ac:dyDescent="0.25">
      <c r="A1859" s="458"/>
      <c r="B1859" s="435"/>
      <c r="C1859" s="436"/>
      <c r="D1859" s="435"/>
      <c r="E1859" s="435"/>
      <c r="F1859" s="453"/>
      <c r="G1859" s="453"/>
      <c r="H1859" s="541"/>
      <c r="I1859" s="455"/>
      <c r="J1859" s="455"/>
      <c r="K1859" s="455"/>
      <c r="L1859" s="455"/>
      <c r="M1859" s="455"/>
      <c r="N1859" s="455"/>
      <c r="Q1859" s="345">
        <f t="shared" si="30"/>
        <v>0</v>
      </c>
    </row>
    <row r="1860" spans="1:17" hidden="1" x14ac:dyDescent="0.25">
      <c r="A1860" s="458"/>
      <c r="B1860" s="435"/>
      <c r="C1860" s="436"/>
      <c r="D1860" s="435"/>
      <c r="E1860" s="435"/>
      <c r="F1860" s="453"/>
      <c r="G1860" s="453"/>
      <c r="H1860" s="541"/>
      <c r="I1860" s="455"/>
      <c r="J1860" s="455"/>
      <c r="K1860" s="455"/>
      <c r="L1860" s="455"/>
      <c r="M1860" s="455"/>
      <c r="N1860" s="455"/>
      <c r="Q1860" s="345">
        <f t="shared" si="30"/>
        <v>0</v>
      </c>
    </row>
    <row r="1861" spans="1:17" hidden="1" x14ac:dyDescent="0.25">
      <c r="A1861" s="458"/>
      <c r="B1861" s="435"/>
      <c r="C1861" s="436"/>
      <c r="D1861" s="435"/>
      <c r="E1861" s="435"/>
      <c r="F1861" s="453"/>
      <c r="G1861" s="453"/>
      <c r="H1861" s="541"/>
      <c r="I1861" s="455"/>
      <c r="J1861" s="455"/>
      <c r="K1861" s="455"/>
      <c r="L1861" s="455"/>
      <c r="M1861" s="455"/>
      <c r="N1861" s="455"/>
      <c r="Q1861" s="345">
        <f t="shared" si="30"/>
        <v>0</v>
      </c>
    </row>
    <row r="1862" spans="1:17" hidden="1" x14ac:dyDescent="0.25">
      <c r="A1862" s="458"/>
      <c r="B1862" s="435"/>
      <c r="C1862" s="436"/>
      <c r="D1862" s="435"/>
      <c r="E1862" s="435"/>
      <c r="F1862" s="453"/>
      <c r="G1862" s="453"/>
      <c r="H1862" s="541"/>
      <c r="I1862" s="455"/>
      <c r="J1862" s="455"/>
      <c r="K1862" s="455"/>
      <c r="L1862" s="455"/>
      <c r="M1862" s="455"/>
      <c r="N1862" s="455"/>
      <c r="Q1862" s="345">
        <f t="shared" si="30"/>
        <v>0</v>
      </c>
    </row>
    <row r="1863" spans="1:17" hidden="1" x14ac:dyDescent="0.25">
      <c r="A1863" s="458"/>
      <c r="B1863" s="435"/>
      <c r="C1863" s="436"/>
      <c r="D1863" s="435"/>
      <c r="E1863" s="435"/>
      <c r="F1863" s="453"/>
      <c r="G1863" s="453"/>
      <c r="H1863" s="541"/>
      <c r="I1863" s="455"/>
      <c r="J1863" s="455"/>
      <c r="K1863" s="455"/>
      <c r="L1863" s="455"/>
      <c r="M1863" s="455"/>
      <c r="N1863" s="455"/>
      <c r="Q1863" s="345">
        <f t="shared" ref="Q1863:Q1926" si="31">IFERROR(IF(SUM(F1863:N1863)&gt;E1863,"Превышение",E1863-SUM(F1863:N1863)),"-")</f>
        <v>0</v>
      </c>
    </row>
    <row r="1864" spans="1:17" hidden="1" x14ac:dyDescent="0.25">
      <c r="A1864" s="458"/>
      <c r="B1864" s="435"/>
      <c r="C1864" s="436"/>
      <c r="D1864" s="435"/>
      <c r="E1864" s="435"/>
      <c r="F1864" s="453"/>
      <c r="G1864" s="453"/>
      <c r="H1864" s="541"/>
      <c r="I1864" s="455"/>
      <c r="J1864" s="455"/>
      <c r="K1864" s="455"/>
      <c r="L1864" s="455"/>
      <c r="M1864" s="455"/>
      <c r="N1864" s="455"/>
      <c r="Q1864" s="345">
        <f t="shared" si="31"/>
        <v>0</v>
      </c>
    </row>
    <row r="1865" spans="1:17" hidden="1" x14ac:dyDescent="0.25">
      <c r="A1865" s="458"/>
      <c r="B1865" s="435"/>
      <c r="C1865" s="436"/>
      <c r="D1865" s="435"/>
      <c r="E1865" s="435"/>
      <c r="F1865" s="453"/>
      <c r="G1865" s="453"/>
      <c r="H1865" s="541"/>
      <c r="I1865" s="455"/>
      <c r="J1865" s="455"/>
      <c r="K1865" s="455"/>
      <c r="L1865" s="455"/>
      <c r="M1865" s="455"/>
      <c r="N1865" s="455"/>
      <c r="Q1865" s="345">
        <f t="shared" si="31"/>
        <v>0</v>
      </c>
    </row>
    <row r="1866" spans="1:17" hidden="1" x14ac:dyDescent="0.25">
      <c r="A1866" s="458"/>
      <c r="B1866" s="435"/>
      <c r="C1866" s="436"/>
      <c r="D1866" s="435"/>
      <c r="E1866" s="435"/>
      <c r="F1866" s="453"/>
      <c r="G1866" s="453"/>
      <c r="H1866" s="541"/>
      <c r="I1866" s="455"/>
      <c r="J1866" s="455"/>
      <c r="K1866" s="455"/>
      <c r="L1866" s="455"/>
      <c r="M1866" s="455"/>
      <c r="N1866" s="455"/>
      <c r="Q1866" s="345">
        <f t="shared" si="31"/>
        <v>0</v>
      </c>
    </row>
    <row r="1867" spans="1:17" hidden="1" x14ac:dyDescent="0.25">
      <c r="A1867" s="458"/>
      <c r="B1867" s="435"/>
      <c r="C1867" s="436"/>
      <c r="D1867" s="435"/>
      <c r="E1867" s="435"/>
      <c r="F1867" s="453"/>
      <c r="G1867" s="453"/>
      <c r="H1867" s="541"/>
      <c r="I1867" s="455"/>
      <c r="J1867" s="455"/>
      <c r="K1867" s="455"/>
      <c r="L1867" s="455"/>
      <c r="M1867" s="455"/>
      <c r="N1867" s="455"/>
      <c r="Q1867" s="345">
        <f t="shared" si="31"/>
        <v>0</v>
      </c>
    </row>
    <row r="1868" spans="1:17" hidden="1" x14ac:dyDescent="0.25">
      <c r="A1868" s="458"/>
      <c r="B1868" s="435"/>
      <c r="C1868" s="436"/>
      <c r="D1868" s="435"/>
      <c r="E1868" s="435"/>
      <c r="F1868" s="453"/>
      <c r="G1868" s="453"/>
      <c r="H1868" s="541"/>
      <c r="I1868" s="455"/>
      <c r="J1868" s="455"/>
      <c r="K1868" s="455"/>
      <c r="L1868" s="455"/>
      <c r="M1868" s="455"/>
      <c r="N1868" s="455"/>
      <c r="Q1868" s="345">
        <f t="shared" si="31"/>
        <v>0</v>
      </c>
    </row>
    <row r="1869" spans="1:17" hidden="1" x14ac:dyDescent="0.25">
      <c r="A1869" s="458"/>
      <c r="B1869" s="435"/>
      <c r="C1869" s="436"/>
      <c r="D1869" s="435"/>
      <c r="E1869" s="435"/>
      <c r="F1869" s="453"/>
      <c r="G1869" s="453"/>
      <c r="H1869" s="541"/>
      <c r="I1869" s="455"/>
      <c r="J1869" s="455"/>
      <c r="K1869" s="455"/>
      <c r="L1869" s="455"/>
      <c r="M1869" s="455"/>
      <c r="N1869" s="455"/>
      <c r="Q1869" s="345">
        <f t="shared" si="31"/>
        <v>0</v>
      </c>
    </row>
    <row r="1870" spans="1:17" hidden="1" x14ac:dyDescent="0.25">
      <c r="A1870" s="458"/>
      <c r="B1870" s="435"/>
      <c r="C1870" s="436"/>
      <c r="D1870" s="435"/>
      <c r="E1870" s="435"/>
      <c r="F1870" s="453"/>
      <c r="G1870" s="453"/>
      <c r="H1870" s="541"/>
      <c r="I1870" s="455"/>
      <c r="J1870" s="455"/>
      <c r="K1870" s="455"/>
      <c r="L1870" s="455"/>
      <c r="M1870" s="455"/>
      <c r="N1870" s="455"/>
      <c r="Q1870" s="345">
        <f t="shared" si="31"/>
        <v>0</v>
      </c>
    </row>
    <row r="1871" spans="1:17" hidden="1" x14ac:dyDescent="0.25">
      <c r="A1871" s="458"/>
      <c r="B1871" s="435"/>
      <c r="C1871" s="436"/>
      <c r="D1871" s="435"/>
      <c r="E1871" s="435"/>
      <c r="F1871" s="453"/>
      <c r="G1871" s="453"/>
      <c r="H1871" s="541"/>
      <c r="I1871" s="455"/>
      <c r="J1871" s="455"/>
      <c r="K1871" s="455"/>
      <c r="L1871" s="455"/>
      <c r="M1871" s="455"/>
      <c r="N1871" s="455"/>
      <c r="Q1871" s="345">
        <f t="shared" si="31"/>
        <v>0</v>
      </c>
    </row>
    <row r="1872" spans="1:17" hidden="1" x14ac:dyDescent="0.25">
      <c r="A1872" s="458"/>
      <c r="B1872" s="435"/>
      <c r="C1872" s="436"/>
      <c r="D1872" s="435"/>
      <c r="E1872" s="435"/>
      <c r="F1872" s="453"/>
      <c r="G1872" s="453"/>
      <c r="H1872" s="541"/>
      <c r="I1872" s="455"/>
      <c r="J1872" s="455"/>
      <c r="K1872" s="455"/>
      <c r="L1872" s="455"/>
      <c r="M1872" s="455"/>
      <c r="N1872" s="455"/>
      <c r="Q1872" s="345">
        <f t="shared" si="31"/>
        <v>0</v>
      </c>
    </row>
    <row r="1873" spans="1:17" hidden="1" x14ac:dyDescent="0.25">
      <c r="A1873" s="458"/>
      <c r="B1873" s="435"/>
      <c r="C1873" s="436"/>
      <c r="D1873" s="435"/>
      <c r="E1873" s="435"/>
      <c r="F1873" s="453"/>
      <c r="G1873" s="453"/>
      <c r="H1873" s="541"/>
      <c r="I1873" s="455"/>
      <c r="J1873" s="455"/>
      <c r="K1873" s="455"/>
      <c r="L1873" s="455"/>
      <c r="M1873" s="455"/>
      <c r="N1873" s="455"/>
      <c r="Q1873" s="345">
        <f t="shared" si="31"/>
        <v>0</v>
      </c>
    </row>
    <row r="1874" spans="1:17" hidden="1" x14ac:dyDescent="0.25">
      <c r="A1874" s="458"/>
      <c r="B1874" s="435"/>
      <c r="C1874" s="436"/>
      <c r="D1874" s="435"/>
      <c r="E1874" s="435"/>
      <c r="F1874" s="453"/>
      <c r="G1874" s="453"/>
      <c r="H1874" s="541"/>
      <c r="I1874" s="455"/>
      <c r="J1874" s="455"/>
      <c r="K1874" s="455"/>
      <c r="L1874" s="455"/>
      <c r="M1874" s="455"/>
      <c r="N1874" s="455"/>
      <c r="Q1874" s="345">
        <f t="shared" si="31"/>
        <v>0</v>
      </c>
    </row>
    <row r="1875" spans="1:17" hidden="1" x14ac:dyDescent="0.25">
      <c r="A1875" s="458"/>
      <c r="B1875" s="435"/>
      <c r="C1875" s="436"/>
      <c r="D1875" s="435"/>
      <c r="E1875" s="435"/>
      <c r="F1875" s="453"/>
      <c r="G1875" s="453"/>
      <c r="H1875" s="541"/>
      <c r="I1875" s="455"/>
      <c r="J1875" s="455"/>
      <c r="K1875" s="455"/>
      <c r="L1875" s="455"/>
      <c r="M1875" s="455"/>
      <c r="N1875" s="455"/>
      <c r="Q1875" s="345">
        <f t="shared" si="31"/>
        <v>0</v>
      </c>
    </row>
    <row r="1876" spans="1:17" hidden="1" x14ac:dyDescent="0.25">
      <c r="A1876" s="458"/>
      <c r="B1876" s="435"/>
      <c r="C1876" s="436"/>
      <c r="D1876" s="435"/>
      <c r="E1876" s="435"/>
      <c r="F1876" s="453"/>
      <c r="G1876" s="453"/>
      <c r="H1876" s="541"/>
      <c r="I1876" s="455"/>
      <c r="J1876" s="455"/>
      <c r="K1876" s="455"/>
      <c r="L1876" s="455"/>
      <c r="M1876" s="455"/>
      <c r="N1876" s="455"/>
      <c r="Q1876" s="345">
        <f t="shared" si="31"/>
        <v>0</v>
      </c>
    </row>
    <row r="1877" spans="1:17" hidden="1" x14ac:dyDescent="0.25">
      <c r="A1877" s="458"/>
      <c r="B1877" s="435"/>
      <c r="C1877" s="436"/>
      <c r="D1877" s="435"/>
      <c r="E1877" s="435"/>
      <c r="F1877" s="453"/>
      <c r="G1877" s="453"/>
      <c r="H1877" s="541"/>
      <c r="I1877" s="455"/>
      <c r="J1877" s="455"/>
      <c r="K1877" s="455"/>
      <c r="L1877" s="455"/>
      <c r="M1877" s="455"/>
      <c r="N1877" s="455"/>
      <c r="Q1877" s="345">
        <f t="shared" si="31"/>
        <v>0</v>
      </c>
    </row>
    <row r="1878" spans="1:17" hidden="1" x14ac:dyDescent="0.25">
      <c r="A1878" s="458"/>
      <c r="B1878" s="435"/>
      <c r="C1878" s="436"/>
      <c r="D1878" s="435"/>
      <c r="E1878" s="435"/>
      <c r="F1878" s="453"/>
      <c r="G1878" s="453"/>
      <c r="H1878" s="541"/>
      <c r="I1878" s="455"/>
      <c r="J1878" s="455"/>
      <c r="K1878" s="455"/>
      <c r="L1878" s="455"/>
      <c r="M1878" s="455"/>
      <c r="N1878" s="455"/>
      <c r="Q1878" s="345">
        <f t="shared" si="31"/>
        <v>0</v>
      </c>
    </row>
    <row r="1879" spans="1:17" hidden="1" x14ac:dyDescent="0.25">
      <c r="A1879" s="458"/>
      <c r="B1879" s="435"/>
      <c r="C1879" s="436"/>
      <c r="D1879" s="435"/>
      <c r="E1879" s="435"/>
      <c r="F1879" s="453"/>
      <c r="G1879" s="453"/>
      <c r="H1879" s="541"/>
      <c r="I1879" s="455"/>
      <c r="J1879" s="455"/>
      <c r="K1879" s="455"/>
      <c r="L1879" s="455"/>
      <c r="M1879" s="455"/>
      <c r="N1879" s="455"/>
      <c r="Q1879" s="345">
        <f t="shared" si="31"/>
        <v>0</v>
      </c>
    </row>
    <row r="1880" spans="1:17" hidden="1" x14ac:dyDescent="0.25">
      <c r="A1880" s="458"/>
      <c r="B1880" s="435"/>
      <c r="C1880" s="436"/>
      <c r="D1880" s="435"/>
      <c r="E1880" s="435"/>
      <c r="F1880" s="453"/>
      <c r="G1880" s="453"/>
      <c r="H1880" s="541"/>
      <c r="I1880" s="455"/>
      <c r="J1880" s="455"/>
      <c r="K1880" s="455"/>
      <c r="L1880" s="455"/>
      <c r="M1880" s="455"/>
      <c r="N1880" s="455"/>
      <c r="Q1880" s="345">
        <f t="shared" si="31"/>
        <v>0</v>
      </c>
    </row>
    <row r="1881" spans="1:17" hidden="1" x14ac:dyDescent="0.25">
      <c r="A1881" s="458"/>
      <c r="B1881" s="435"/>
      <c r="C1881" s="436"/>
      <c r="D1881" s="435"/>
      <c r="E1881" s="435"/>
      <c r="F1881" s="453"/>
      <c r="G1881" s="453"/>
      <c r="H1881" s="541"/>
      <c r="I1881" s="455"/>
      <c r="J1881" s="455"/>
      <c r="K1881" s="455"/>
      <c r="L1881" s="455"/>
      <c r="M1881" s="455"/>
      <c r="N1881" s="455"/>
      <c r="Q1881" s="345">
        <f t="shared" si="31"/>
        <v>0</v>
      </c>
    </row>
    <row r="1882" spans="1:17" hidden="1" x14ac:dyDescent="0.25">
      <c r="A1882" s="458"/>
      <c r="B1882" s="435"/>
      <c r="C1882" s="436"/>
      <c r="D1882" s="435"/>
      <c r="E1882" s="435"/>
      <c r="F1882" s="453"/>
      <c r="G1882" s="453"/>
      <c r="H1882" s="541"/>
      <c r="I1882" s="455"/>
      <c r="J1882" s="455"/>
      <c r="K1882" s="455"/>
      <c r="L1882" s="455"/>
      <c r="M1882" s="455"/>
      <c r="N1882" s="455"/>
      <c r="Q1882" s="345">
        <f t="shared" si="31"/>
        <v>0</v>
      </c>
    </row>
    <row r="1883" spans="1:17" hidden="1" x14ac:dyDescent="0.25">
      <c r="A1883" s="458"/>
      <c r="B1883" s="435"/>
      <c r="C1883" s="436"/>
      <c r="D1883" s="435"/>
      <c r="E1883" s="435"/>
      <c r="F1883" s="453"/>
      <c r="G1883" s="453"/>
      <c r="H1883" s="541"/>
      <c r="I1883" s="455"/>
      <c r="J1883" s="455"/>
      <c r="K1883" s="455"/>
      <c r="L1883" s="455"/>
      <c r="M1883" s="455"/>
      <c r="N1883" s="455"/>
      <c r="Q1883" s="345">
        <f t="shared" si="31"/>
        <v>0</v>
      </c>
    </row>
    <row r="1884" spans="1:17" hidden="1" x14ac:dyDescent="0.25">
      <c r="A1884" s="458"/>
      <c r="B1884" s="435"/>
      <c r="C1884" s="436"/>
      <c r="D1884" s="435"/>
      <c r="E1884" s="435"/>
      <c r="F1884" s="453"/>
      <c r="G1884" s="453"/>
      <c r="H1884" s="541"/>
      <c r="I1884" s="455"/>
      <c r="J1884" s="455"/>
      <c r="K1884" s="455"/>
      <c r="L1884" s="455"/>
      <c r="M1884" s="455"/>
      <c r="N1884" s="455"/>
      <c r="Q1884" s="345">
        <f t="shared" si="31"/>
        <v>0</v>
      </c>
    </row>
    <row r="1885" spans="1:17" hidden="1" x14ac:dyDescent="0.25">
      <c r="A1885" s="458"/>
      <c r="B1885" s="435"/>
      <c r="C1885" s="436"/>
      <c r="D1885" s="435"/>
      <c r="E1885" s="435"/>
      <c r="F1885" s="453"/>
      <c r="G1885" s="453"/>
      <c r="H1885" s="541"/>
      <c r="I1885" s="455"/>
      <c r="J1885" s="455"/>
      <c r="K1885" s="455"/>
      <c r="L1885" s="455"/>
      <c r="M1885" s="455"/>
      <c r="N1885" s="455"/>
      <c r="Q1885" s="345">
        <f t="shared" si="31"/>
        <v>0</v>
      </c>
    </row>
    <row r="1886" spans="1:17" hidden="1" x14ac:dyDescent="0.25">
      <c r="A1886" s="458"/>
      <c r="B1886" s="435"/>
      <c r="C1886" s="436"/>
      <c r="D1886" s="435"/>
      <c r="E1886" s="435"/>
      <c r="F1886" s="453"/>
      <c r="G1886" s="453"/>
      <c r="H1886" s="541"/>
      <c r="I1886" s="455"/>
      <c r="J1886" s="455"/>
      <c r="K1886" s="455"/>
      <c r="L1886" s="455"/>
      <c r="M1886" s="455"/>
      <c r="N1886" s="455"/>
      <c r="Q1886" s="345">
        <f t="shared" si="31"/>
        <v>0</v>
      </c>
    </row>
    <row r="1887" spans="1:17" hidden="1" x14ac:dyDescent="0.25">
      <c r="A1887" s="458"/>
      <c r="B1887" s="435"/>
      <c r="C1887" s="436"/>
      <c r="D1887" s="435"/>
      <c r="E1887" s="435"/>
      <c r="F1887" s="453"/>
      <c r="G1887" s="453"/>
      <c r="H1887" s="541"/>
      <c r="I1887" s="455"/>
      <c r="J1887" s="455"/>
      <c r="K1887" s="455"/>
      <c r="L1887" s="455"/>
      <c r="M1887" s="455"/>
      <c r="N1887" s="455"/>
      <c r="Q1887" s="345">
        <f t="shared" si="31"/>
        <v>0</v>
      </c>
    </row>
    <row r="1888" spans="1:17" hidden="1" x14ac:dyDescent="0.25">
      <c r="A1888" s="458"/>
      <c r="B1888" s="435"/>
      <c r="C1888" s="436"/>
      <c r="D1888" s="435"/>
      <c r="E1888" s="435"/>
      <c r="F1888" s="453"/>
      <c r="G1888" s="453"/>
      <c r="H1888" s="541"/>
      <c r="I1888" s="455"/>
      <c r="J1888" s="455"/>
      <c r="K1888" s="455"/>
      <c r="L1888" s="455"/>
      <c r="M1888" s="455"/>
      <c r="N1888" s="455"/>
      <c r="Q1888" s="345">
        <f t="shared" si="31"/>
        <v>0</v>
      </c>
    </row>
    <row r="1889" spans="1:17" hidden="1" x14ac:dyDescent="0.25">
      <c r="A1889" s="458"/>
      <c r="B1889" s="435"/>
      <c r="C1889" s="436"/>
      <c r="D1889" s="435"/>
      <c r="E1889" s="435"/>
      <c r="F1889" s="453"/>
      <c r="G1889" s="453"/>
      <c r="H1889" s="541"/>
      <c r="I1889" s="455"/>
      <c r="J1889" s="455"/>
      <c r="K1889" s="455"/>
      <c r="L1889" s="455"/>
      <c r="M1889" s="455"/>
      <c r="N1889" s="455"/>
      <c r="Q1889" s="345">
        <f t="shared" si="31"/>
        <v>0</v>
      </c>
    </row>
    <row r="1890" spans="1:17" hidden="1" x14ac:dyDescent="0.25">
      <c r="A1890" s="458"/>
      <c r="B1890" s="435"/>
      <c r="C1890" s="436"/>
      <c r="D1890" s="435"/>
      <c r="E1890" s="435"/>
      <c r="F1890" s="453"/>
      <c r="G1890" s="453"/>
      <c r="H1890" s="541"/>
      <c r="I1890" s="455"/>
      <c r="J1890" s="455"/>
      <c r="K1890" s="455"/>
      <c r="L1890" s="455"/>
      <c r="M1890" s="455"/>
      <c r="N1890" s="455"/>
      <c r="Q1890" s="345">
        <f t="shared" si="31"/>
        <v>0</v>
      </c>
    </row>
    <row r="1891" spans="1:17" hidden="1" x14ac:dyDescent="0.25">
      <c r="A1891" s="458"/>
      <c r="B1891" s="435"/>
      <c r="C1891" s="436"/>
      <c r="D1891" s="435"/>
      <c r="E1891" s="435"/>
      <c r="F1891" s="453"/>
      <c r="G1891" s="453"/>
      <c r="H1891" s="541"/>
      <c r="I1891" s="455"/>
      <c r="J1891" s="455"/>
      <c r="K1891" s="455"/>
      <c r="L1891" s="455"/>
      <c r="M1891" s="455"/>
      <c r="N1891" s="455"/>
      <c r="Q1891" s="345">
        <f t="shared" si="31"/>
        <v>0</v>
      </c>
    </row>
    <row r="1892" spans="1:17" hidden="1" x14ac:dyDescent="0.25">
      <c r="A1892" s="458"/>
      <c r="B1892" s="435"/>
      <c r="C1892" s="436"/>
      <c r="D1892" s="435"/>
      <c r="E1892" s="435"/>
      <c r="F1892" s="453"/>
      <c r="G1892" s="453"/>
      <c r="H1892" s="541"/>
      <c r="I1892" s="455"/>
      <c r="J1892" s="455"/>
      <c r="K1892" s="455"/>
      <c r="L1892" s="455"/>
      <c r="M1892" s="455"/>
      <c r="N1892" s="455"/>
      <c r="Q1892" s="345">
        <f t="shared" si="31"/>
        <v>0</v>
      </c>
    </row>
    <row r="1893" spans="1:17" hidden="1" x14ac:dyDescent="0.25">
      <c r="A1893" s="458"/>
      <c r="B1893" s="435"/>
      <c r="C1893" s="436"/>
      <c r="D1893" s="435"/>
      <c r="E1893" s="435"/>
      <c r="F1893" s="453"/>
      <c r="G1893" s="453"/>
      <c r="H1893" s="541"/>
      <c r="I1893" s="455"/>
      <c r="J1893" s="455"/>
      <c r="K1893" s="455"/>
      <c r="L1893" s="455"/>
      <c r="M1893" s="455"/>
      <c r="N1893" s="455"/>
      <c r="Q1893" s="345">
        <f t="shared" si="31"/>
        <v>0</v>
      </c>
    </row>
    <row r="1894" spans="1:17" hidden="1" x14ac:dyDescent="0.25">
      <c r="A1894" s="458"/>
      <c r="B1894" s="435"/>
      <c r="C1894" s="436"/>
      <c r="D1894" s="435"/>
      <c r="E1894" s="435"/>
      <c r="F1894" s="453"/>
      <c r="G1894" s="453"/>
      <c r="H1894" s="541"/>
      <c r="I1894" s="455"/>
      <c r="J1894" s="455"/>
      <c r="K1894" s="455"/>
      <c r="L1894" s="455"/>
      <c r="M1894" s="455"/>
      <c r="N1894" s="455"/>
      <c r="Q1894" s="345">
        <f t="shared" si="31"/>
        <v>0</v>
      </c>
    </row>
    <row r="1895" spans="1:17" hidden="1" x14ac:dyDescent="0.25">
      <c r="A1895" s="458"/>
      <c r="B1895" s="435"/>
      <c r="C1895" s="436"/>
      <c r="D1895" s="435"/>
      <c r="E1895" s="435"/>
      <c r="F1895" s="453"/>
      <c r="G1895" s="453"/>
      <c r="H1895" s="541"/>
      <c r="I1895" s="455"/>
      <c r="J1895" s="455"/>
      <c r="K1895" s="455"/>
      <c r="L1895" s="455"/>
      <c r="M1895" s="455"/>
      <c r="N1895" s="455"/>
      <c r="Q1895" s="345">
        <f t="shared" si="31"/>
        <v>0</v>
      </c>
    </row>
    <row r="1896" spans="1:17" hidden="1" x14ac:dyDescent="0.25">
      <c r="A1896" s="458"/>
      <c r="B1896" s="435"/>
      <c r="C1896" s="436"/>
      <c r="D1896" s="435"/>
      <c r="E1896" s="435"/>
      <c r="F1896" s="453"/>
      <c r="G1896" s="453"/>
      <c r="H1896" s="541"/>
      <c r="I1896" s="455"/>
      <c r="J1896" s="455"/>
      <c r="K1896" s="455"/>
      <c r="L1896" s="455"/>
      <c r="M1896" s="455"/>
      <c r="N1896" s="455"/>
      <c r="Q1896" s="345">
        <f t="shared" si="31"/>
        <v>0</v>
      </c>
    </row>
    <row r="1897" spans="1:17" hidden="1" x14ac:dyDescent="0.25">
      <c r="A1897" s="458"/>
      <c r="B1897" s="435"/>
      <c r="C1897" s="436"/>
      <c r="D1897" s="435"/>
      <c r="E1897" s="435"/>
      <c r="F1897" s="453"/>
      <c r="G1897" s="453"/>
      <c r="H1897" s="541"/>
      <c r="I1897" s="455"/>
      <c r="J1897" s="455"/>
      <c r="K1897" s="455"/>
      <c r="L1897" s="455"/>
      <c r="M1897" s="455"/>
      <c r="N1897" s="455"/>
      <c r="Q1897" s="345">
        <f t="shared" si="31"/>
        <v>0</v>
      </c>
    </row>
    <row r="1898" spans="1:17" hidden="1" x14ac:dyDescent="0.25">
      <c r="A1898" s="458"/>
      <c r="B1898" s="435"/>
      <c r="C1898" s="436"/>
      <c r="D1898" s="435"/>
      <c r="E1898" s="435"/>
      <c r="F1898" s="453"/>
      <c r="G1898" s="453"/>
      <c r="H1898" s="541"/>
      <c r="I1898" s="455"/>
      <c r="J1898" s="455"/>
      <c r="K1898" s="455"/>
      <c r="L1898" s="455"/>
      <c r="M1898" s="455"/>
      <c r="N1898" s="455"/>
      <c r="Q1898" s="345">
        <f t="shared" si="31"/>
        <v>0</v>
      </c>
    </row>
    <row r="1899" spans="1:17" hidden="1" x14ac:dyDescent="0.25">
      <c r="A1899" s="458"/>
      <c r="B1899" s="435"/>
      <c r="C1899" s="436"/>
      <c r="D1899" s="435"/>
      <c r="E1899" s="435"/>
      <c r="F1899" s="453"/>
      <c r="G1899" s="453"/>
      <c r="H1899" s="541"/>
      <c r="I1899" s="455"/>
      <c r="J1899" s="455"/>
      <c r="K1899" s="455"/>
      <c r="L1899" s="455"/>
      <c r="M1899" s="455"/>
      <c r="N1899" s="455"/>
      <c r="Q1899" s="345">
        <f t="shared" si="31"/>
        <v>0</v>
      </c>
    </row>
    <row r="1900" spans="1:17" hidden="1" x14ac:dyDescent="0.25">
      <c r="A1900" s="458"/>
      <c r="B1900" s="435"/>
      <c r="C1900" s="436"/>
      <c r="D1900" s="435"/>
      <c r="E1900" s="435"/>
      <c r="F1900" s="453"/>
      <c r="G1900" s="453"/>
      <c r="H1900" s="541"/>
      <c r="I1900" s="455"/>
      <c r="J1900" s="455"/>
      <c r="K1900" s="455"/>
      <c r="L1900" s="455"/>
      <c r="M1900" s="455"/>
      <c r="N1900" s="455"/>
      <c r="Q1900" s="345">
        <f t="shared" si="31"/>
        <v>0</v>
      </c>
    </row>
    <row r="1901" spans="1:17" hidden="1" x14ac:dyDescent="0.25">
      <c r="A1901" s="458"/>
      <c r="B1901" s="435"/>
      <c r="C1901" s="436"/>
      <c r="D1901" s="435"/>
      <c r="E1901" s="435"/>
      <c r="F1901" s="453"/>
      <c r="G1901" s="453"/>
      <c r="H1901" s="541"/>
      <c r="I1901" s="455"/>
      <c r="J1901" s="455"/>
      <c r="K1901" s="455"/>
      <c r="L1901" s="455"/>
      <c r="M1901" s="455"/>
      <c r="N1901" s="455"/>
      <c r="Q1901" s="345">
        <f t="shared" si="31"/>
        <v>0</v>
      </c>
    </row>
    <row r="1902" spans="1:17" hidden="1" x14ac:dyDescent="0.25">
      <c r="A1902" s="458"/>
      <c r="B1902" s="435"/>
      <c r="C1902" s="436"/>
      <c r="D1902" s="435"/>
      <c r="E1902" s="435"/>
      <c r="F1902" s="453"/>
      <c r="G1902" s="453"/>
      <c r="H1902" s="541"/>
      <c r="I1902" s="455"/>
      <c r="J1902" s="455"/>
      <c r="K1902" s="455"/>
      <c r="L1902" s="455"/>
      <c r="M1902" s="455"/>
      <c r="N1902" s="455"/>
      <c r="Q1902" s="345">
        <f t="shared" si="31"/>
        <v>0</v>
      </c>
    </row>
    <row r="1903" spans="1:17" hidden="1" x14ac:dyDescent="0.25">
      <c r="A1903" s="458"/>
      <c r="B1903" s="435"/>
      <c r="C1903" s="436"/>
      <c r="D1903" s="435"/>
      <c r="E1903" s="435"/>
      <c r="F1903" s="453"/>
      <c r="G1903" s="453"/>
      <c r="H1903" s="541"/>
      <c r="I1903" s="455"/>
      <c r="J1903" s="455"/>
      <c r="K1903" s="455"/>
      <c r="L1903" s="455"/>
      <c r="M1903" s="455"/>
      <c r="N1903" s="455"/>
      <c r="Q1903" s="345">
        <f t="shared" si="31"/>
        <v>0</v>
      </c>
    </row>
    <row r="1904" spans="1:17" hidden="1" x14ac:dyDescent="0.25">
      <c r="A1904" s="458"/>
      <c r="B1904" s="435"/>
      <c r="C1904" s="436"/>
      <c r="D1904" s="435"/>
      <c r="E1904" s="435"/>
      <c r="F1904" s="453"/>
      <c r="G1904" s="453"/>
      <c r="H1904" s="541"/>
      <c r="I1904" s="455"/>
      <c r="J1904" s="455"/>
      <c r="K1904" s="455"/>
      <c r="L1904" s="455"/>
      <c r="M1904" s="455"/>
      <c r="N1904" s="455"/>
      <c r="Q1904" s="345">
        <f t="shared" si="31"/>
        <v>0</v>
      </c>
    </row>
    <row r="1905" spans="1:17" hidden="1" x14ac:dyDescent="0.25">
      <c r="A1905" s="458"/>
      <c r="B1905" s="435"/>
      <c r="C1905" s="436"/>
      <c r="D1905" s="435"/>
      <c r="E1905" s="435"/>
      <c r="F1905" s="453"/>
      <c r="G1905" s="453"/>
      <c r="H1905" s="541"/>
      <c r="I1905" s="455"/>
      <c r="J1905" s="455"/>
      <c r="K1905" s="455"/>
      <c r="L1905" s="455"/>
      <c r="M1905" s="455"/>
      <c r="N1905" s="455"/>
      <c r="Q1905" s="345">
        <f t="shared" si="31"/>
        <v>0</v>
      </c>
    </row>
    <row r="1906" spans="1:17" hidden="1" x14ac:dyDescent="0.25">
      <c r="A1906" s="458"/>
      <c r="B1906" s="435"/>
      <c r="C1906" s="436"/>
      <c r="D1906" s="435"/>
      <c r="E1906" s="435"/>
      <c r="F1906" s="453"/>
      <c r="G1906" s="453"/>
      <c r="H1906" s="541"/>
      <c r="I1906" s="455"/>
      <c r="J1906" s="455"/>
      <c r="K1906" s="455"/>
      <c r="L1906" s="455"/>
      <c r="M1906" s="455"/>
      <c r="N1906" s="455"/>
      <c r="Q1906" s="345">
        <f t="shared" si="31"/>
        <v>0</v>
      </c>
    </row>
    <row r="1907" spans="1:17" hidden="1" x14ac:dyDescent="0.25">
      <c r="A1907" s="458"/>
      <c r="B1907" s="435"/>
      <c r="C1907" s="436"/>
      <c r="D1907" s="435"/>
      <c r="E1907" s="435"/>
      <c r="F1907" s="453"/>
      <c r="G1907" s="453"/>
      <c r="H1907" s="541"/>
      <c r="I1907" s="455"/>
      <c r="J1907" s="455"/>
      <c r="K1907" s="455"/>
      <c r="L1907" s="455"/>
      <c r="M1907" s="455"/>
      <c r="N1907" s="455"/>
      <c r="Q1907" s="345">
        <f t="shared" si="31"/>
        <v>0</v>
      </c>
    </row>
    <row r="1908" spans="1:17" hidden="1" x14ac:dyDescent="0.25">
      <c r="A1908" s="458"/>
      <c r="B1908" s="435"/>
      <c r="C1908" s="436"/>
      <c r="D1908" s="435"/>
      <c r="E1908" s="435"/>
      <c r="F1908" s="453"/>
      <c r="G1908" s="453"/>
      <c r="H1908" s="541"/>
      <c r="I1908" s="455"/>
      <c r="J1908" s="455"/>
      <c r="K1908" s="455"/>
      <c r="L1908" s="455"/>
      <c r="M1908" s="455"/>
      <c r="N1908" s="455"/>
      <c r="Q1908" s="345">
        <f t="shared" si="31"/>
        <v>0</v>
      </c>
    </row>
    <row r="1909" spans="1:17" hidden="1" x14ac:dyDescent="0.25">
      <c r="A1909" s="458"/>
      <c r="B1909" s="435"/>
      <c r="C1909" s="436"/>
      <c r="D1909" s="435"/>
      <c r="E1909" s="435"/>
      <c r="F1909" s="453"/>
      <c r="G1909" s="453"/>
      <c r="H1909" s="541"/>
      <c r="I1909" s="455"/>
      <c r="J1909" s="455"/>
      <c r="K1909" s="455"/>
      <c r="L1909" s="455"/>
      <c r="M1909" s="455"/>
      <c r="N1909" s="455"/>
      <c r="Q1909" s="345">
        <f t="shared" si="31"/>
        <v>0</v>
      </c>
    </row>
    <row r="1910" spans="1:17" hidden="1" x14ac:dyDescent="0.25">
      <c r="A1910" s="458"/>
      <c r="B1910" s="435"/>
      <c r="C1910" s="436"/>
      <c r="D1910" s="435"/>
      <c r="E1910" s="435"/>
      <c r="F1910" s="453"/>
      <c r="G1910" s="453"/>
      <c r="H1910" s="541"/>
      <c r="I1910" s="455"/>
      <c r="J1910" s="455"/>
      <c r="K1910" s="455"/>
      <c r="L1910" s="455"/>
      <c r="M1910" s="455"/>
      <c r="N1910" s="455"/>
      <c r="Q1910" s="345">
        <f t="shared" si="31"/>
        <v>0</v>
      </c>
    </row>
    <row r="1911" spans="1:17" hidden="1" x14ac:dyDescent="0.25">
      <c r="A1911" s="458"/>
      <c r="B1911" s="435"/>
      <c r="C1911" s="436"/>
      <c r="D1911" s="435"/>
      <c r="E1911" s="435"/>
      <c r="F1911" s="453"/>
      <c r="G1911" s="453"/>
      <c r="H1911" s="541"/>
      <c r="I1911" s="455"/>
      <c r="J1911" s="455"/>
      <c r="K1911" s="455"/>
      <c r="L1911" s="455"/>
      <c r="M1911" s="455"/>
      <c r="N1911" s="455"/>
      <c r="Q1911" s="345">
        <f t="shared" si="31"/>
        <v>0</v>
      </c>
    </row>
    <row r="1912" spans="1:17" hidden="1" x14ac:dyDescent="0.25">
      <c r="A1912" s="458"/>
      <c r="B1912" s="435"/>
      <c r="C1912" s="436"/>
      <c r="D1912" s="435"/>
      <c r="E1912" s="435"/>
      <c r="F1912" s="453"/>
      <c r="G1912" s="453"/>
      <c r="H1912" s="541"/>
      <c r="I1912" s="455"/>
      <c r="J1912" s="455"/>
      <c r="K1912" s="455"/>
      <c r="L1912" s="455"/>
      <c r="M1912" s="455"/>
      <c r="N1912" s="455"/>
      <c r="Q1912" s="345">
        <f t="shared" si="31"/>
        <v>0</v>
      </c>
    </row>
    <row r="1913" spans="1:17" hidden="1" x14ac:dyDescent="0.25">
      <c r="A1913" s="458"/>
      <c r="B1913" s="435"/>
      <c r="C1913" s="436"/>
      <c r="D1913" s="435"/>
      <c r="E1913" s="435"/>
      <c r="F1913" s="453"/>
      <c r="G1913" s="453"/>
      <c r="H1913" s="541"/>
      <c r="I1913" s="455"/>
      <c r="J1913" s="455"/>
      <c r="K1913" s="455"/>
      <c r="L1913" s="455"/>
      <c r="M1913" s="455"/>
      <c r="N1913" s="455"/>
      <c r="Q1913" s="345">
        <f t="shared" si="31"/>
        <v>0</v>
      </c>
    </row>
    <row r="1914" spans="1:17" hidden="1" x14ac:dyDescent="0.25">
      <c r="A1914" s="458"/>
      <c r="B1914" s="435"/>
      <c r="C1914" s="436"/>
      <c r="D1914" s="435"/>
      <c r="E1914" s="435"/>
      <c r="F1914" s="453"/>
      <c r="G1914" s="453"/>
      <c r="H1914" s="541"/>
      <c r="I1914" s="455"/>
      <c r="J1914" s="455"/>
      <c r="K1914" s="455"/>
      <c r="L1914" s="455"/>
      <c r="M1914" s="455"/>
      <c r="N1914" s="455"/>
      <c r="Q1914" s="345">
        <f t="shared" si="31"/>
        <v>0</v>
      </c>
    </row>
    <row r="1915" spans="1:17" hidden="1" x14ac:dyDescent="0.25">
      <c r="A1915" s="458"/>
      <c r="B1915" s="435"/>
      <c r="C1915" s="436"/>
      <c r="D1915" s="435"/>
      <c r="E1915" s="435"/>
      <c r="F1915" s="453"/>
      <c r="G1915" s="453"/>
      <c r="H1915" s="541"/>
      <c r="I1915" s="455"/>
      <c r="J1915" s="455"/>
      <c r="K1915" s="455"/>
      <c r="L1915" s="455"/>
      <c r="M1915" s="455"/>
      <c r="N1915" s="455"/>
      <c r="Q1915" s="345">
        <f t="shared" si="31"/>
        <v>0</v>
      </c>
    </row>
    <row r="1916" spans="1:17" hidden="1" x14ac:dyDescent="0.25">
      <c r="A1916" s="458"/>
      <c r="B1916" s="435"/>
      <c r="C1916" s="436"/>
      <c r="D1916" s="435"/>
      <c r="E1916" s="435"/>
      <c r="F1916" s="453"/>
      <c r="G1916" s="453"/>
      <c r="H1916" s="541"/>
      <c r="I1916" s="455"/>
      <c r="J1916" s="455"/>
      <c r="K1916" s="455"/>
      <c r="L1916" s="455"/>
      <c r="M1916" s="455"/>
      <c r="N1916" s="455"/>
      <c r="Q1916" s="345">
        <f t="shared" si="31"/>
        <v>0</v>
      </c>
    </row>
    <row r="1917" spans="1:17" hidden="1" x14ac:dyDescent="0.25">
      <c r="A1917" s="458"/>
      <c r="B1917" s="435"/>
      <c r="C1917" s="436"/>
      <c r="D1917" s="435"/>
      <c r="E1917" s="435"/>
      <c r="F1917" s="453"/>
      <c r="G1917" s="453"/>
      <c r="H1917" s="541"/>
      <c r="I1917" s="455"/>
      <c r="J1917" s="455"/>
      <c r="K1917" s="455"/>
      <c r="L1917" s="455"/>
      <c r="M1917" s="455"/>
      <c r="N1917" s="455"/>
      <c r="Q1917" s="345">
        <f t="shared" si="31"/>
        <v>0</v>
      </c>
    </row>
    <row r="1918" spans="1:17" hidden="1" x14ac:dyDescent="0.25">
      <c r="A1918" s="458"/>
      <c r="B1918" s="435"/>
      <c r="C1918" s="436"/>
      <c r="D1918" s="435"/>
      <c r="E1918" s="435"/>
      <c r="F1918" s="453"/>
      <c r="G1918" s="453"/>
      <c r="H1918" s="541"/>
      <c r="I1918" s="455"/>
      <c r="J1918" s="455"/>
      <c r="K1918" s="455"/>
      <c r="L1918" s="455"/>
      <c r="M1918" s="455"/>
      <c r="N1918" s="455"/>
      <c r="Q1918" s="345">
        <f t="shared" si="31"/>
        <v>0</v>
      </c>
    </row>
    <row r="1919" spans="1:17" hidden="1" x14ac:dyDescent="0.25">
      <c r="A1919" s="458"/>
      <c r="B1919" s="435"/>
      <c r="C1919" s="436"/>
      <c r="D1919" s="435"/>
      <c r="E1919" s="435"/>
      <c r="F1919" s="453"/>
      <c r="G1919" s="453"/>
      <c r="H1919" s="541"/>
      <c r="I1919" s="455"/>
      <c r="J1919" s="455"/>
      <c r="K1919" s="455"/>
      <c r="L1919" s="455"/>
      <c r="M1919" s="455"/>
      <c r="N1919" s="455"/>
      <c r="Q1919" s="345">
        <f t="shared" si="31"/>
        <v>0</v>
      </c>
    </row>
    <row r="1920" spans="1:17" hidden="1" x14ac:dyDescent="0.25">
      <c r="A1920" s="458"/>
      <c r="B1920" s="435"/>
      <c r="C1920" s="436"/>
      <c r="D1920" s="435"/>
      <c r="E1920" s="435"/>
      <c r="F1920" s="453"/>
      <c r="G1920" s="453"/>
      <c r="H1920" s="541"/>
      <c r="I1920" s="455"/>
      <c r="J1920" s="455"/>
      <c r="K1920" s="455"/>
      <c r="L1920" s="455"/>
      <c r="M1920" s="455"/>
      <c r="N1920" s="455"/>
      <c r="Q1920" s="345">
        <f t="shared" si="31"/>
        <v>0</v>
      </c>
    </row>
    <row r="1921" spans="1:17" hidden="1" x14ac:dyDescent="0.25">
      <c r="A1921" s="458"/>
      <c r="B1921" s="435"/>
      <c r="C1921" s="436"/>
      <c r="D1921" s="435"/>
      <c r="E1921" s="435"/>
      <c r="F1921" s="453"/>
      <c r="G1921" s="453"/>
      <c r="H1921" s="541"/>
      <c r="I1921" s="455"/>
      <c r="J1921" s="455"/>
      <c r="K1921" s="455"/>
      <c r="L1921" s="455"/>
      <c r="M1921" s="455"/>
      <c r="N1921" s="455"/>
      <c r="Q1921" s="345">
        <f t="shared" si="31"/>
        <v>0</v>
      </c>
    </row>
    <row r="1922" spans="1:17" hidden="1" x14ac:dyDescent="0.25">
      <c r="A1922" s="458"/>
      <c r="B1922" s="435"/>
      <c r="C1922" s="436"/>
      <c r="D1922" s="435"/>
      <c r="E1922" s="435"/>
      <c r="F1922" s="453"/>
      <c r="G1922" s="453"/>
      <c r="H1922" s="541"/>
      <c r="I1922" s="455"/>
      <c r="J1922" s="455"/>
      <c r="K1922" s="455"/>
      <c r="L1922" s="455"/>
      <c r="M1922" s="455"/>
      <c r="N1922" s="455"/>
      <c r="Q1922" s="345">
        <f t="shared" si="31"/>
        <v>0</v>
      </c>
    </row>
    <row r="1923" spans="1:17" hidden="1" x14ac:dyDescent="0.25">
      <c r="A1923" s="458"/>
      <c r="B1923" s="435"/>
      <c r="C1923" s="436"/>
      <c r="D1923" s="435"/>
      <c r="E1923" s="435"/>
      <c r="F1923" s="453"/>
      <c r="G1923" s="453"/>
      <c r="H1923" s="541"/>
      <c r="I1923" s="455"/>
      <c r="J1923" s="455"/>
      <c r="K1923" s="455"/>
      <c r="L1923" s="455"/>
      <c r="M1923" s="455"/>
      <c r="N1923" s="455"/>
      <c r="Q1923" s="345">
        <f t="shared" si="31"/>
        <v>0</v>
      </c>
    </row>
    <row r="1924" spans="1:17" hidden="1" x14ac:dyDescent="0.25">
      <c r="A1924" s="458"/>
      <c r="B1924" s="435"/>
      <c r="C1924" s="436"/>
      <c r="D1924" s="435"/>
      <c r="E1924" s="435"/>
      <c r="F1924" s="453"/>
      <c r="G1924" s="453"/>
      <c r="H1924" s="541"/>
      <c r="I1924" s="455"/>
      <c r="J1924" s="455"/>
      <c r="K1924" s="455"/>
      <c r="L1924" s="455"/>
      <c r="M1924" s="455"/>
      <c r="N1924" s="455"/>
      <c r="Q1924" s="345">
        <f t="shared" si="31"/>
        <v>0</v>
      </c>
    </row>
    <row r="1925" spans="1:17" hidden="1" x14ac:dyDescent="0.25">
      <c r="A1925" s="458"/>
      <c r="B1925" s="435"/>
      <c r="C1925" s="436"/>
      <c r="D1925" s="435"/>
      <c r="E1925" s="435"/>
      <c r="F1925" s="453"/>
      <c r="G1925" s="453"/>
      <c r="H1925" s="541"/>
      <c r="I1925" s="455"/>
      <c r="J1925" s="455"/>
      <c r="K1925" s="455"/>
      <c r="L1925" s="455"/>
      <c r="M1925" s="455"/>
      <c r="N1925" s="455"/>
      <c r="Q1925" s="345">
        <f t="shared" si="31"/>
        <v>0</v>
      </c>
    </row>
    <row r="1926" spans="1:17" hidden="1" x14ac:dyDescent="0.25">
      <c r="A1926" s="458"/>
      <c r="B1926" s="435"/>
      <c r="C1926" s="436"/>
      <c r="D1926" s="435"/>
      <c r="E1926" s="435"/>
      <c r="F1926" s="453"/>
      <c r="G1926" s="453"/>
      <c r="H1926" s="541"/>
      <c r="I1926" s="455"/>
      <c r="J1926" s="455"/>
      <c r="K1926" s="455"/>
      <c r="L1926" s="455"/>
      <c r="M1926" s="455"/>
      <c r="N1926" s="455"/>
      <c r="Q1926" s="345">
        <f t="shared" si="31"/>
        <v>0</v>
      </c>
    </row>
    <row r="1927" spans="1:17" hidden="1" x14ac:dyDescent="0.25">
      <c r="A1927" s="458"/>
      <c r="B1927" s="435"/>
      <c r="C1927" s="436"/>
      <c r="D1927" s="435"/>
      <c r="E1927" s="435"/>
      <c r="F1927" s="453"/>
      <c r="G1927" s="453"/>
      <c r="H1927" s="541"/>
      <c r="I1927" s="455"/>
      <c r="J1927" s="455"/>
      <c r="K1927" s="455"/>
      <c r="L1927" s="455"/>
      <c r="M1927" s="455"/>
      <c r="N1927" s="455"/>
      <c r="Q1927" s="345">
        <f t="shared" ref="Q1927:Q1990" si="32">IFERROR(IF(SUM(F1927:N1927)&gt;E1927,"Превышение",E1927-SUM(F1927:N1927)),"-")</f>
        <v>0</v>
      </c>
    </row>
    <row r="1928" spans="1:17" hidden="1" x14ac:dyDescent="0.25">
      <c r="A1928" s="458"/>
      <c r="B1928" s="435"/>
      <c r="C1928" s="436"/>
      <c r="D1928" s="435"/>
      <c r="E1928" s="435"/>
      <c r="F1928" s="453"/>
      <c r="G1928" s="453"/>
      <c r="H1928" s="541"/>
      <c r="I1928" s="455"/>
      <c r="J1928" s="455"/>
      <c r="K1928" s="455"/>
      <c r="L1928" s="455"/>
      <c r="M1928" s="455"/>
      <c r="N1928" s="455"/>
      <c r="Q1928" s="345">
        <f t="shared" si="32"/>
        <v>0</v>
      </c>
    </row>
    <row r="1929" spans="1:17" hidden="1" x14ac:dyDescent="0.25">
      <c r="A1929" s="458"/>
      <c r="B1929" s="435"/>
      <c r="C1929" s="436"/>
      <c r="D1929" s="435"/>
      <c r="E1929" s="435"/>
      <c r="F1929" s="453"/>
      <c r="G1929" s="453"/>
      <c r="H1929" s="541"/>
      <c r="I1929" s="455"/>
      <c r="J1929" s="455"/>
      <c r="K1929" s="455"/>
      <c r="L1929" s="455"/>
      <c r="M1929" s="455"/>
      <c r="N1929" s="455"/>
      <c r="Q1929" s="345">
        <f t="shared" si="32"/>
        <v>0</v>
      </c>
    </row>
    <row r="1930" spans="1:17" hidden="1" x14ac:dyDescent="0.25">
      <c r="A1930" s="458"/>
      <c r="B1930" s="435"/>
      <c r="C1930" s="436"/>
      <c r="D1930" s="435"/>
      <c r="E1930" s="435"/>
      <c r="F1930" s="453"/>
      <c r="G1930" s="453"/>
      <c r="H1930" s="541"/>
      <c r="I1930" s="455"/>
      <c r="J1930" s="455"/>
      <c r="K1930" s="455"/>
      <c r="L1930" s="455"/>
      <c r="M1930" s="455"/>
      <c r="N1930" s="455"/>
      <c r="Q1930" s="345">
        <f t="shared" si="32"/>
        <v>0</v>
      </c>
    </row>
    <row r="1931" spans="1:17" hidden="1" x14ac:dyDescent="0.25">
      <c r="A1931" s="458"/>
      <c r="B1931" s="435"/>
      <c r="C1931" s="436"/>
      <c r="D1931" s="435"/>
      <c r="E1931" s="435"/>
      <c r="F1931" s="453"/>
      <c r="G1931" s="453"/>
      <c r="H1931" s="541"/>
      <c r="I1931" s="455"/>
      <c r="J1931" s="455"/>
      <c r="K1931" s="455"/>
      <c r="L1931" s="455"/>
      <c r="M1931" s="455"/>
      <c r="N1931" s="455"/>
      <c r="Q1931" s="345">
        <f t="shared" si="32"/>
        <v>0</v>
      </c>
    </row>
    <row r="1932" spans="1:17" hidden="1" x14ac:dyDescent="0.25">
      <c r="A1932" s="458"/>
      <c r="B1932" s="435"/>
      <c r="C1932" s="436"/>
      <c r="D1932" s="435"/>
      <c r="E1932" s="435"/>
      <c r="F1932" s="453"/>
      <c r="G1932" s="453"/>
      <c r="H1932" s="541"/>
      <c r="I1932" s="455"/>
      <c r="J1932" s="455"/>
      <c r="K1932" s="455"/>
      <c r="L1932" s="455"/>
      <c r="M1932" s="455"/>
      <c r="N1932" s="455"/>
      <c r="Q1932" s="345">
        <f t="shared" si="32"/>
        <v>0</v>
      </c>
    </row>
    <row r="1933" spans="1:17" hidden="1" x14ac:dyDescent="0.25">
      <c r="A1933" s="458"/>
      <c r="B1933" s="435"/>
      <c r="C1933" s="436"/>
      <c r="D1933" s="435"/>
      <c r="E1933" s="435"/>
      <c r="F1933" s="453"/>
      <c r="G1933" s="453"/>
      <c r="H1933" s="541"/>
      <c r="I1933" s="455"/>
      <c r="J1933" s="455"/>
      <c r="K1933" s="455"/>
      <c r="L1933" s="455"/>
      <c r="M1933" s="455"/>
      <c r="N1933" s="455"/>
      <c r="Q1933" s="345">
        <f t="shared" si="32"/>
        <v>0</v>
      </c>
    </row>
    <row r="1934" spans="1:17" hidden="1" x14ac:dyDescent="0.25">
      <c r="A1934" s="458"/>
      <c r="B1934" s="435"/>
      <c r="C1934" s="436"/>
      <c r="D1934" s="435"/>
      <c r="E1934" s="435"/>
      <c r="F1934" s="453"/>
      <c r="G1934" s="453"/>
      <c r="H1934" s="541"/>
      <c r="I1934" s="455"/>
      <c r="J1934" s="455"/>
      <c r="K1934" s="455"/>
      <c r="L1934" s="455"/>
      <c r="M1934" s="455"/>
      <c r="N1934" s="455"/>
      <c r="Q1934" s="345">
        <f t="shared" si="32"/>
        <v>0</v>
      </c>
    </row>
    <row r="1935" spans="1:17" hidden="1" x14ac:dyDescent="0.25">
      <c r="A1935" s="458"/>
      <c r="B1935" s="435"/>
      <c r="C1935" s="436"/>
      <c r="D1935" s="435"/>
      <c r="E1935" s="435"/>
      <c r="F1935" s="453"/>
      <c r="G1935" s="453"/>
      <c r="H1935" s="541"/>
      <c r="I1935" s="455"/>
      <c r="J1935" s="455"/>
      <c r="K1935" s="455"/>
      <c r="L1935" s="455"/>
      <c r="M1935" s="455"/>
      <c r="N1935" s="455"/>
      <c r="Q1935" s="345">
        <f t="shared" si="32"/>
        <v>0</v>
      </c>
    </row>
    <row r="1936" spans="1:17" hidden="1" x14ac:dyDescent="0.25">
      <c r="A1936" s="458"/>
      <c r="B1936" s="435"/>
      <c r="C1936" s="436"/>
      <c r="D1936" s="435"/>
      <c r="E1936" s="435"/>
      <c r="F1936" s="453"/>
      <c r="G1936" s="453"/>
      <c r="H1936" s="541"/>
      <c r="I1936" s="455"/>
      <c r="J1936" s="455"/>
      <c r="K1936" s="455"/>
      <c r="L1936" s="455"/>
      <c r="M1936" s="455"/>
      <c r="N1936" s="455"/>
      <c r="Q1936" s="345">
        <f t="shared" si="32"/>
        <v>0</v>
      </c>
    </row>
    <row r="1937" spans="1:17" hidden="1" x14ac:dyDescent="0.25">
      <c r="A1937" s="458"/>
      <c r="B1937" s="435"/>
      <c r="C1937" s="436"/>
      <c r="D1937" s="435"/>
      <c r="E1937" s="435"/>
      <c r="F1937" s="453"/>
      <c r="G1937" s="453"/>
      <c r="H1937" s="541"/>
      <c r="I1937" s="455"/>
      <c r="J1937" s="455"/>
      <c r="K1937" s="455"/>
      <c r="L1937" s="455"/>
      <c r="M1937" s="455"/>
      <c r="N1937" s="455"/>
      <c r="Q1937" s="345">
        <f t="shared" si="32"/>
        <v>0</v>
      </c>
    </row>
    <row r="1938" spans="1:17" hidden="1" x14ac:dyDescent="0.25">
      <c r="A1938" s="458"/>
      <c r="B1938" s="435"/>
      <c r="C1938" s="436"/>
      <c r="D1938" s="435"/>
      <c r="E1938" s="435"/>
      <c r="F1938" s="453"/>
      <c r="G1938" s="453"/>
      <c r="H1938" s="541"/>
      <c r="I1938" s="455"/>
      <c r="J1938" s="455"/>
      <c r="K1938" s="455"/>
      <c r="L1938" s="455"/>
      <c r="M1938" s="455"/>
      <c r="N1938" s="455"/>
      <c r="Q1938" s="345">
        <f t="shared" si="32"/>
        <v>0</v>
      </c>
    </row>
    <row r="1939" spans="1:17" hidden="1" x14ac:dyDescent="0.25">
      <c r="A1939" s="458"/>
      <c r="B1939" s="435"/>
      <c r="C1939" s="436"/>
      <c r="D1939" s="435"/>
      <c r="E1939" s="435"/>
      <c r="F1939" s="453"/>
      <c r="G1939" s="453"/>
      <c r="H1939" s="541"/>
      <c r="I1939" s="455"/>
      <c r="J1939" s="455"/>
      <c r="K1939" s="455"/>
      <c r="L1939" s="455"/>
      <c r="M1939" s="455"/>
      <c r="N1939" s="455"/>
      <c r="Q1939" s="345">
        <f t="shared" si="32"/>
        <v>0</v>
      </c>
    </row>
    <row r="1940" spans="1:17" hidden="1" x14ac:dyDescent="0.25">
      <c r="A1940" s="458"/>
      <c r="B1940" s="435"/>
      <c r="C1940" s="436"/>
      <c r="D1940" s="435"/>
      <c r="E1940" s="435"/>
      <c r="F1940" s="453"/>
      <c r="G1940" s="453"/>
      <c r="H1940" s="541"/>
      <c r="I1940" s="455"/>
      <c r="J1940" s="455"/>
      <c r="K1940" s="455"/>
      <c r="L1940" s="455"/>
      <c r="M1940" s="455"/>
      <c r="N1940" s="455"/>
      <c r="Q1940" s="345">
        <f t="shared" si="32"/>
        <v>0</v>
      </c>
    </row>
    <row r="1941" spans="1:17" hidden="1" x14ac:dyDescent="0.25">
      <c r="A1941" s="458"/>
      <c r="B1941" s="435"/>
      <c r="C1941" s="436"/>
      <c r="D1941" s="435"/>
      <c r="E1941" s="435"/>
      <c r="F1941" s="453"/>
      <c r="G1941" s="453"/>
      <c r="H1941" s="541"/>
      <c r="I1941" s="455"/>
      <c r="J1941" s="455"/>
      <c r="K1941" s="455"/>
      <c r="L1941" s="455"/>
      <c r="M1941" s="455"/>
      <c r="N1941" s="455"/>
      <c r="Q1941" s="345">
        <f t="shared" si="32"/>
        <v>0</v>
      </c>
    </row>
    <row r="1942" spans="1:17" hidden="1" x14ac:dyDescent="0.25">
      <c r="A1942" s="458"/>
      <c r="B1942" s="435"/>
      <c r="C1942" s="436"/>
      <c r="D1942" s="435"/>
      <c r="E1942" s="435"/>
      <c r="F1942" s="453"/>
      <c r="G1942" s="453"/>
      <c r="H1942" s="541"/>
      <c r="I1942" s="455"/>
      <c r="J1942" s="455"/>
      <c r="K1942" s="455"/>
      <c r="L1942" s="455"/>
      <c r="M1942" s="455"/>
      <c r="N1942" s="455"/>
      <c r="Q1942" s="345">
        <f t="shared" si="32"/>
        <v>0</v>
      </c>
    </row>
    <row r="1943" spans="1:17" hidden="1" x14ac:dyDescent="0.25">
      <c r="A1943" s="458"/>
      <c r="B1943" s="435"/>
      <c r="C1943" s="436"/>
      <c r="D1943" s="435"/>
      <c r="E1943" s="435"/>
      <c r="F1943" s="453"/>
      <c r="G1943" s="453"/>
      <c r="H1943" s="541"/>
      <c r="I1943" s="455"/>
      <c r="J1943" s="455"/>
      <c r="K1943" s="455"/>
      <c r="L1943" s="455"/>
      <c r="M1943" s="455"/>
      <c r="N1943" s="455"/>
      <c r="Q1943" s="345">
        <f t="shared" si="32"/>
        <v>0</v>
      </c>
    </row>
    <row r="1944" spans="1:17" hidden="1" x14ac:dyDescent="0.25">
      <c r="A1944" s="458"/>
      <c r="B1944" s="435"/>
      <c r="C1944" s="436"/>
      <c r="D1944" s="435"/>
      <c r="E1944" s="435"/>
      <c r="F1944" s="453"/>
      <c r="G1944" s="453"/>
      <c r="H1944" s="541"/>
      <c r="I1944" s="455"/>
      <c r="J1944" s="455"/>
      <c r="K1944" s="455"/>
      <c r="L1944" s="455"/>
      <c r="M1944" s="455"/>
      <c r="N1944" s="455"/>
      <c r="Q1944" s="345">
        <f t="shared" si="32"/>
        <v>0</v>
      </c>
    </row>
    <row r="1945" spans="1:17" hidden="1" x14ac:dyDescent="0.25">
      <c r="A1945" s="458"/>
      <c r="B1945" s="435"/>
      <c r="C1945" s="436"/>
      <c r="D1945" s="435"/>
      <c r="E1945" s="435"/>
      <c r="F1945" s="453"/>
      <c r="G1945" s="453"/>
      <c r="H1945" s="541"/>
      <c r="I1945" s="455"/>
      <c r="J1945" s="455"/>
      <c r="K1945" s="455"/>
      <c r="L1945" s="455"/>
      <c r="M1945" s="455"/>
      <c r="N1945" s="455"/>
      <c r="Q1945" s="345">
        <f t="shared" si="32"/>
        <v>0</v>
      </c>
    </row>
    <row r="1946" spans="1:17" hidden="1" x14ac:dyDescent="0.25">
      <c r="A1946" s="458"/>
      <c r="B1946" s="435"/>
      <c r="C1946" s="436"/>
      <c r="D1946" s="435"/>
      <c r="E1946" s="435"/>
      <c r="F1946" s="453"/>
      <c r="G1946" s="453"/>
      <c r="H1946" s="541"/>
      <c r="I1946" s="455"/>
      <c r="J1946" s="455"/>
      <c r="K1946" s="455"/>
      <c r="L1946" s="455"/>
      <c r="M1946" s="455"/>
      <c r="N1946" s="455"/>
      <c r="Q1946" s="345">
        <f t="shared" si="32"/>
        <v>0</v>
      </c>
    </row>
    <row r="1947" spans="1:17" hidden="1" x14ac:dyDescent="0.25">
      <c r="A1947" s="458"/>
      <c r="B1947" s="435"/>
      <c r="C1947" s="436"/>
      <c r="D1947" s="435"/>
      <c r="E1947" s="435"/>
      <c r="F1947" s="453"/>
      <c r="G1947" s="453"/>
      <c r="H1947" s="541"/>
      <c r="I1947" s="455"/>
      <c r="J1947" s="455"/>
      <c r="K1947" s="455"/>
      <c r="L1947" s="455"/>
      <c r="M1947" s="455"/>
      <c r="N1947" s="455"/>
      <c r="Q1947" s="345">
        <f t="shared" si="32"/>
        <v>0</v>
      </c>
    </row>
    <row r="1948" spans="1:17" hidden="1" x14ac:dyDescent="0.25">
      <c r="A1948" s="458"/>
      <c r="B1948" s="435"/>
      <c r="C1948" s="436"/>
      <c r="D1948" s="435"/>
      <c r="E1948" s="435"/>
      <c r="F1948" s="453"/>
      <c r="G1948" s="453"/>
      <c r="H1948" s="541"/>
      <c r="I1948" s="455"/>
      <c r="J1948" s="455"/>
      <c r="K1948" s="455"/>
      <c r="L1948" s="455"/>
      <c r="M1948" s="455"/>
      <c r="N1948" s="455"/>
      <c r="Q1948" s="345">
        <f t="shared" si="32"/>
        <v>0</v>
      </c>
    </row>
    <row r="1949" spans="1:17" hidden="1" x14ac:dyDescent="0.25">
      <c r="A1949" s="458"/>
      <c r="B1949" s="435"/>
      <c r="C1949" s="436"/>
      <c r="D1949" s="435"/>
      <c r="E1949" s="435"/>
      <c r="F1949" s="453"/>
      <c r="G1949" s="453"/>
      <c r="H1949" s="541"/>
      <c r="I1949" s="455"/>
      <c r="J1949" s="455"/>
      <c r="K1949" s="455"/>
      <c r="L1949" s="455"/>
      <c r="M1949" s="455"/>
      <c r="N1949" s="455"/>
      <c r="Q1949" s="345">
        <f t="shared" si="32"/>
        <v>0</v>
      </c>
    </row>
    <row r="1950" spans="1:17" hidden="1" x14ac:dyDescent="0.25">
      <c r="A1950" s="458"/>
      <c r="B1950" s="435"/>
      <c r="C1950" s="436"/>
      <c r="D1950" s="435"/>
      <c r="E1950" s="435"/>
      <c r="F1950" s="453"/>
      <c r="G1950" s="453"/>
      <c r="H1950" s="541"/>
      <c r="I1950" s="455"/>
      <c r="J1950" s="455"/>
      <c r="K1950" s="455"/>
      <c r="L1950" s="455"/>
      <c r="M1950" s="455"/>
      <c r="N1950" s="455"/>
      <c r="Q1950" s="345">
        <f t="shared" si="32"/>
        <v>0</v>
      </c>
    </row>
    <row r="1951" spans="1:17" hidden="1" x14ac:dyDescent="0.25">
      <c r="A1951" s="458"/>
      <c r="B1951" s="435"/>
      <c r="C1951" s="436"/>
      <c r="D1951" s="435"/>
      <c r="E1951" s="435"/>
      <c r="F1951" s="453"/>
      <c r="G1951" s="453"/>
      <c r="H1951" s="541"/>
      <c r="I1951" s="455"/>
      <c r="J1951" s="455"/>
      <c r="K1951" s="455"/>
      <c r="L1951" s="455"/>
      <c r="M1951" s="455"/>
      <c r="N1951" s="455"/>
      <c r="Q1951" s="345">
        <f t="shared" si="32"/>
        <v>0</v>
      </c>
    </row>
    <row r="1952" spans="1:17" hidden="1" x14ac:dyDescent="0.25">
      <c r="A1952" s="458"/>
      <c r="B1952" s="435"/>
      <c r="C1952" s="436"/>
      <c r="D1952" s="435"/>
      <c r="E1952" s="435"/>
      <c r="F1952" s="453"/>
      <c r="G1952" s="453"/>
      <c r="H1952" s="541"/>
      <c r="I1952" s="455"/>
      <c r="J1952" s="455"/>
      <c r="K1952" s="455"/>
      <c r="L1952" s="455"/>
      <c r="M1952" s="455"/>
      <c r="N1952" s="455"/>
      <c r="Q1952" s="345">
        <f t="shared" si="32"/>
        <v>0</v>
      </c>
    </row>
    <row r="1953" spans="1:17" hidden="1" x14ac:dyDescent="0.25">
      <c r="A1953" s="458"/>
      <c r="B1953" s="435"/>
      <c r="C1953" s="436"/>
      <c r="D1953" s="435"/>
      <c r="E1953" s="435"/>
      <c r="F1953" s="453"/>
      <c r="G1953" s="453"/>
      <c r="H1953" s="541"/>
      <c r="I1953" s="455"/>
      <c r="J1953" s="455"/>
      <c r="K1953" s="455"/>
      <c r="L1953" s="455"/>
      <c r="M1953" s="455"/>
      <c r="N1953" s="455"/>
      <c r="Q1953" s="345">
        <f t="shared" si="32"/>
        <v>0</v>
      </c>
    </row>
    <row r="1954" spans="1:17" hidden="1" x14ac:dyDescent="0.25">
      <c r="A1954" s="458"/>
      <c r="B1954" s="435"/>
      <c r="C1954" s="436"/>
      <c r="D1954" s="435"/>
      <c r="E1954" s="435"/>
      <c r="F1954" s="453"/>
      <c r="G1954" s="453"/>
      <c r="H1954" s="541"/>
      <c r="I1954" s="455"/>
      <c r="J1954" s="455"/>
      <c r="K1954" s="455"/>
      <c r="L1954" s="455"/>
      <c r="M1954" s="455"/>
      <c r="N1954" s="455"/>
      <c r="Q1954" s="345">
        <f t="shared" si="32"/>
        <v>0</v>
      </c>
    </row>
    <row r="1955" spans="1:17" hidden="1" x14ac:dyDescent="0.25">
      <c r="A1955" s="458"/>
      <c r="B1955" s="435"/>
      <c r="C1955" s="436"/>
      <c r="D1955" s="435"/>
      <c r="E1955" s="435"/>
      <c r="F1955" s="453"/>
      <c r="G1955" s="453"/>
      <c r="H1955" s="541"/>
      <c r="I1955" s="455"/>
      <c r="J1955" s="455"/>
      <c r="K1955" s="455"/>
      <c r="L1955" s="455"/>
      <c r="M1955" s="455"/>
      <c r="N1955" s="455"/>
      <c r="Q1955" s="345">
        <f t="shared" si="32"/>
        <v>0</v>
      </c>
    </row>
    <row r="1956" spans="1:17" hidden="1" x14ac:dyDescent="0.25">
      <c r="A1956" s="458"/>
      <c r="B1956" s="435"/>
      <c r="C1956" s="436"/>
      <c r="D1956" s="435"/>
      <c r="E1956" s="435"/>
      <c r="F1956" s="453"/>
      <c r="G1956" s="453"/>
      <c r="H1956" s="541"/>
      <c r="I1956" s="455"/>
      <c r="J1956" s="455"/>
      <c r="K1956" s="455"/>
      <c r="L1956" s="455"/>
      <c r="M1956" s="455"/>
      <c r="N1956" s="455"/>
      <c r="Q1956" s="345">
        <f t="shared" si="32"/>
        <v>0</v>
      </c>
    </row>
    <row r="1957" spans="1:17" hidden="1" x14ac:dyDescent="0.25">
      <c r="A1957" s="458"/>
      <c r="B1957" s="435"/>
      <c r="C1957" s="436"/>
      <c r="D1957" s="435"/>
      <c r="E1957" s="435"/>
      <c r="F1957" s="453"/>
      <c r="G1957" s="453"/>
      <c r="H1957" s="541"/>
      <c r="I1957" s="455"/>
      <c r="J1957" s="455"/>
      <c r="K1957" s="455"/>
      <c r="L1957" s="455"/>
      <c r="M1957" s="455"/>
      <c r="N1957" s="455"/>
      <c r="Q1957" s="345">
        <f t="shared" si="32"/>
        <v>0</v>
      </c>
    </row>
    <row r="1958" spans="1:17" hidden="1" x14ac:dyDescent="0.25">
      <c r="A1958" s="458"/>
      <c r="B1958" s="435"/>
      <c r="C1958" s="436"/>
      <c r="D1958" s="435"/>
      <c r="E1958" s="435"/>
      <c r="F1958" s="453"/>
      <c r="G1958" s="453"/>
      <c r="H1958" s="541"/>
      <c r="I1958" s="455"/>
      <c r="J1958" s="455"/>
      <c r="K1958" s="455"/>
      <c r="L1958" s="455"/>
      <c r="M1958" s="455"/>
      <c r="N1958" s="455"/>
      <c r="Q1958" s="345">
        <f t="shared" si="32"/>
        <v>0</v>
      </c>
    </row>
    <row r="1959" spans="1:17" hidden="1" x14ac:dyDescent="0.25">
      <c r="A1959" s="458"/>
      <c r="B1959" s="435"/>
      <c r="C1959" s="436"/>
      <c r="D1959" s="435"/>
      <c r="E1959" s="435"/>
      <c r="F1959" s="453"/>
      <c r="G1959" s="453"/>
      <c r="H1959" s="541"/>
      <c r="I1959" s="455"/>
      <c r="J1959" s="455"/>
      <c r="K1959" s="455"/>
      <c r="L1959" s="455"/>
      <c r="M1959" s="455"/>
      <c r="N1959" s="455"/>
      <c r="Q1959" s="345">
        <f t="shared" si="32"/>
        <v>0</v>
      </c>
    </row>
    <row r="1960" spans="1:17" hidden="1" x14ac:dyDescent="0.25">
      <c r="A1960" s="458"/>
      <c r="B1960" s="435"/>
      <c r="C1960" s="436"/>
      <c r="D1960" s="435"/>
      <c r="E1960" s="435"/>
      <c r="F1960" s="453"/>
      <c r="G1960" s="453"/>
      <c r="H1960" s="541"/>
      <c r="I1960" s="455"/>
      <c r="J1960" s="455"/>
      <c r="K1960" s="455"/>
      <c r="L1960" s="455"/>
      <c r="M1960" s="455"/>
      <c r="N1960" s="455"/>
      <c r="Q1960" s="345">
        <f t="shared" si="32"/>
        <v>0</v>
      </c>
    </row>
    <row r="1961" spans="1:17" hidden="1" x14ac:dyDescent="0.25">
      <c r="A1961" s="458"/>
      <c r="B1961" s="435"/>
      <c r="C1961" s="436"/>
      <c r="D1961" s="435"/>
      <c r="E1961" s="435"/>
      <c r="F1961" s="453"/>
      <c r="G1961" s="453"/>
      <c r="H1961" s="541"/>
      <c r="I1961" s="455"/>
      <c r="J1961" s="455"/>
      <c r="K1961" s="455"/>
      <c r="L1961" s="455"/>
      <c r="M1961" s="455"/>
      <c r="N1961" s="455"/>
      <c r="Q1961" s="345">
        <f t="shared" si="32"/>
        <v>0</v>
      </c>
    </row>
    <row r="1962" spans="1:17" hidden="1" x14ac:dyDescent="0.25">
      <c r="A1962" s="458"/>
      <c r="B1962" s="435"/>
      <c r="C1962" s="436"/>
      <c r="D1962" s="435"/>
      <c r="E1962" s="435"/>
      <c r="F1962" s="453"/>
      <c r="G1962" s="453"/>
      <c r="H1962" s="541"/>
      <c r="I1962" s="455"/>
      <c r="J1962" s="455"/>
      <c r="K1962" s="455"/>
      <c r="L1962" s="455"/>
      <c r="M1962" s="455"/>
      <c r="N1962" s="455"/>
      <c r="Q1962" s="345">
        <f t="shared" si="32"/>
        <v>0</v>
      </c>
    </row>
    <row r="1963" spans="1:17" hidden="1" x14ac:dyDescent="0.25">
      <c r="A1963" s="458"/>
      <c r="B1963" s="435"/>
      <c r="C1963" s="436"/>
      <c r="D1963" s="435"/>
      <c r="E1963" s="435"/>
      <c r="F1963" s="453"/>
      <c r="G1963" s="453"/>
      <c r="H1963" s="541"/>
      <c r="I1963" s="455"/>
      <c r="J1963" s="455"/>
      <c r="K1963" s="455"/>
      <c r="L1963" s="455"/>
      <c r="M1963" s="455"/>
      <c r="N1963" s="455"/>
      <c r="Q1963" s="345">
        <f t="shared" si="32"/>
        <v>0</v>
      </c>
    </row>
    <row r="1964" spans="1:17" hidden="1" x14ac:dyDescent="0.25">
      <c r="A1964" s="458"/>
      <c r="B1964" s="435"/>
      <c r="C1964" s="436"/>
      <c r="D1964" s="435"/>
      <c r="E1964" s="435"/>
      <c r="F1964" s="453"/>
      <c r="G1964" s="453"/>
      <c r="H1964" s="541"/>
      <c r="I1964" s="455"/>
      <c r="J1964" s="455"/>
      <c r="K1964" s="455"/>
      <c r="L1964" s="455"/>
      <c r="M1964" s="455"/>
      <c r="N1964" s="455"/>
      <c r="Q1964" s="345">
        <f t="shared" si="32"/>
        <v>0</v>
      </c>
    </row>
    <row r="1965" spans="1:17" hidden="1" x14ac:dyDescent="0.25">
      <c r="A1965" s="458"/>
      <c r="B1965" s="435"/>
      <c r="C1965" s="436"/>
      <c r="D1965" s="435"/>
      <c r="E1965" s="435"/>
      <c r="F1965" s="453"/>
      <c r="G1965" s="453"/>
      <c r="H1965" s="541"/>
      <c r="I1965" s="455"/>
      <c r="J1965" s="455"/>
      <c r="K1965" s="455"/>
      <c r="L1965" s="455"/>
      <c r="M1965" s="455"/>
      <c r="N1965" s="455"/>
      <c r="Q1965" s="345">
        <f t="shared" si="32"/>
        <v>0</v>
      </c>
    </row>
    <row r="1966" spans="1:17" hidden="1" x14ac:dyDescent="0.25">
      <c r="A1966" s="458"/>
      <c r="B1966" s="435"/>
      <c r="C1966" s="436"/>
      <c r="D1966" s="435"/>
      <c r="E1966" s="435"/>
      <c r="F1966" s="453"/>
      <c r="G1966" s="453"/>
      <c r="H1966" s="541"/>
      <c r="I1966" s="455"/>
      <c r="J1966" s="455"/>
      <c r="K1966" s="455"/>
      <c r="L1966" s="455"/>
      <c r="M1966" s="455"/>
      <c r="N1966" s="455"/>
      <c r="Q1966" s="345">
        <f t="shared" si="32"/>
        <v>0</v>
      </c>
    </row>
    <row r="1967" spans="1:17" hidden="1" x14ac:dyDescent="0.25">
      <c r="A1967" s="458"/>
      <c r="B1967" s="435"/>
      <c r="C1967" s="436"/>
      <c r="D1967" s="435"/>
      <c r="E1967" s="435"/>
      <c r="F1967" s="453"/>
      <c r="G1967" s="453"/>
      <c r="H1967" s="541"/>
      <c r="I1967" s="455"/>
      <c r="J1967" s="455"/>
      <c r="K1967" s="455"/>
      <c r="L1967" s="455"/>
      <c r="M1967" s="455"/>
      <c r="N1967" s="455"/>
      <c r="Q1967" s="345">
        <f t="shared" si="32"/>
        <v>0</v>
      </c>
    </row>
    <row r="1968" spans="1:17" hidden="1" x14ac:dyDescent="0.25">
      <c r="A1968" s="458"/>
      <c r="B1968" s="435"/>
      <c r="C1968" s="436"/>
      <c r="D1968" s="435"/>
      <c r="E1968" s="435"/>
      <c r="F1968" s="453"/>
      <c r="G1968" s="453"/>
      <c r="H1968" s="541"/>
      <c r="I1968" s="455"/>
      <c r="J1968" s="455"/>
      <c r="K1968" s="455"/>
      <c r="L1968" s="455"/>
      <c r="M1968" s="455"/>
      <c r="N1968" s="455"/>
      <c r="Q1968" s="345">
        <f t="shared" si="32"/>
        <v>0</v>
      </c>
    </row>
    <row r="1969" spans="1:17" hidden="1" x14ac:dyDescent="0.25">
      <c r="A1969" s="458"/>
      <c r="B1969" s="435"/>
      <c r="C1969" s="436"/>
      <c r="D1969" s="435"/>
      <c r="E1969" s="435"/>
      <c r="F1969" s="453"/>
      <c r="G1969" s="453"/>
      <c r="H1969" s="541"/>
      <c r="I1969" s="455"/>
      <c r="J1969" s="455"/>
      <c r="K1969" s="455"/>
      <c r="L1969" s="455"/>
      <c r="M1969" s="455"/>
      <c r="N1969" s="455"/>
      <c r="Q1969" s="345">
        <f t="shared" si="32"/>
        <v>0</v>
      </c>
    </row>
    <row r="1970" spans="1:17" hidden="1" x14ac:dyDescent="0.25">
      <c r="A1970" s="458"/>
      <c r="B1970" s="435"/>
      <c r="C1970" s="436"/>
      <c r="D1970" s="435"/>
      <c r="E1970" s="435"/>
      <c r="F1970" s="453"/>
      <c r="G1970" s="453"/>
      <c r="H1970" s="541"/>
      <c r="I1970" s="455"/>
      <c r="J1970" s="455"/>
      <c r="K1970" s="455"/>
      <c r="L1970" s="455"/>
      <c r="M1970" s="455"/>
      <c r="N1970" s="455"/>
      <c r="Q1970" s="345">
        <f t="shared" si="32"/>
        <v>0</v>
      </c>
    </row>
    <row r="1971" spans="1:17" hidden="1" x14ac:dyDescent="0.25">
      <c r="A1971" s="458"/>
      <c r="B1971" s="435"/>
      <c r="C1971" s="436"/>
      <c r="D1971" s="435"/>
      <c r="E1971" s="435"/>
      <c r="F1971" s="453"/>
      <c r="G1971" s="453"/>
      <c r="H1971" s="541"/>
      <c r="I1971" s="455"/>
      <c r="J1971" s="455"/>
      <c r="K1971" s="455"/>
      <c r="L1971" s="455"/>
      <c r="M1971" s="455"/>
      <c r="N1971" s="455"/>
      <c r="Q1971" s="345">
        <f t="shared" si="32"/>
        <v>0</v>
      </c>
    </row>
    <row r="1972" spans="1:17" hidden="1" x14ac:dyDescent="0.25">
      <c r="A1972" s="458"/>
      <c r="B1972" s="435"/>
      <c r="C1972" s="436"/>
      <c r="D1972" s="435"/>
      <c r="E1972" s="435"/>
      <c r="F1972" s="453"/>
      <c r="G1972" s="453"/>
      <c r="H1972" s="541"/>
      <c r="I1972" s="455"/>
      <c r="J1972" s="455"/>
      <c r="K1972" s="455"/>
      <c r="L1972" s="455"/>
      <c r="M1972" s="455"/>
      <c r="N1972" s="455"/>
      <c r="Q1972" s="345">
        <f t="shared" si="32"/>
        <v>0</v>
      </c>
    </row>
    <row r="1973" spans="1:17" hidden="1" x14ac:dyDescent="0.25">
      <c r="A1973" s="458"/>
      <c r="B1973" s="435"/>
      <c r="C1973" s="436"/>
      <c r="D1973" s="435"/>
      <c r="E1973" s="435"/>
      <c r="F1973" s="453"/>
      <c r="G1973" s="453"/>
      <c r="H1973" s="541"/>
      <c r="I1973" s="455"/>
      <c r="J1973" s="455"/>
      <c r="K1973" s="455"/>
      <c r="L1973" s="455"/>
      <c r="M1973" s="455"/>
      <c r="N1973" s="455"/>
      <c r="Q1973" s="345">
        <f t="shared" si="32"/>
        <v>0</v>
      </c>
    </row>
    <row r="1974" spans="1:17" hidden="1" x14ac:dyDescent="0.25">
      <c r="A1974" s="458"/>
      <c r="B1974" s="435"/>
      <c r="C1974" s="436"/>
      <c r="D1974" s="435"/>
      <c r="E1974" s="435"/>
      <c r="F1974" s="453"/>
      <c r="G1974" s="453"/>
      <c r="H1974" s="541"/>
      <c r="I1974" s="455"/>
      <c r="J1974" s="455"/>
      <c r="K1974" s="455"/>
      <c r="L1974" s="455"/>
      <c r="M1974" s="455"/>
      <c r="N1974" s="455"/>
      <c r="Q1974" s="345">
        <f t="shared" si="32"/>
        <v>0</v>
      </c>
    </row>
    <row r="1975" spans="1:17" hidden="1" x14ac:dyDescent="0.25">
      <c r="A1975" s="458"/>
      <c r="B1975" s="435"/>
      <c r="C1975" s="436"/>
      <c r="D1975" s="435"/>
      <c r="E1975" s="435"/>
      <c r="F1975" s="453"/>
      <c r="G1975" s="453"/>
      <c r="H1975" s="541"/>
      <c r="I1975" s="455"/>
      <c r="J1975" s="455"/>
      <c r="K1975" s="455"/>
      <c r="L1975" s="455"/>
      <c r="M1975" s="455"/>
      <c r="N1975" s="455"/>
      <c r="Q1975" s="345">
        <f t="shared" si="32"/>
        <v>0</v>
      </c>
    </row>
    <row r="1976" spans="1:17" hidden="1" x14ac:dyDescent="0.25">
      <c r="A1976" s="458"/>
      <c r="B1976" s="435"/>
      <c r="C1976" s="436"/>
      <c r="D1976" s="435"/>
      <c r="E1976" s="435"/>
      <c r="F1976" s="453"/>
      <c r="G1976" s="453"/>
      <c r="H1976" s="541"/>
      <c r="I1976" s="455"/>
      <c r="J1976" s="455"/>
      <c r="K1976" s="455"/>
      <c r="L1976" s="455"/>
      <c r="M1976" s="455"/>
      <c r="N1976" s="455"/>
      <c r="Q1976" s="345">
        <f t="shared" si="32"/>
        <v>0</v>
      </c>
    </row>
    <row r="1977" spans="1:17" hidden="1" x14ac:dyDescent="0.25">
      <c r="A1977" s="458"/>
      <c r="B1977" s="435"/>
      <c r="C1977" s="436"/>
      <c r="D1977" s="435"/>
      <c r="E1977" s="435"/>
      <c r="F1977" s="453"/>
      <c r="G1977" s="453"/>
      <c r="H1977" s="541"/>
      <c r="I1977" s="455"/>
      <c r="J1977" s="455"/>
      <c r="K1977" s="455"/>
      <c r="L1977" s="455"/>
      <c r="M1977" s="455"/>
      <c r="N1977" s="455"/>
      <c r="Q1977" s="345">
        <f t="shared" si="32"/>
        <v>0</v>
      </c>
    </row>
    <row r="1978" spans="1:17" hidden="1" x14ac:dyDescent="0.25">
      <c r="A1978" s="458"/>
      <c r="B1978" s="435"/>
      <c r="C1978" s="436"/>
      <c r="D1978" s="435"/>
      <c r="E1978" s="435"/>
      <c r="F1978" s="453"/>
      <c r="G1978" s="453"/>
      <c r="H1978" s="541"/>
      <c r="I1978" s="455"/>
      <c r="J1978" s="455"/>
      <c r="K1978" s="455"/>
      <c r="L1978" s="455"/>
      <c r="M1978" s="455"/>
      <c r="N1978" s="455"/>
      <c r="Q1978" s="345">
        <f t="shared" si="32"/>
        <v>0</v>
      </c>
    </row>
    <row r="1979" spans="1:17" hidden="1" x14ac:dyDescent="0.25">
      <c r="A1979" s="458"/>
      <c r="B1979" s="435"/>
      <c r="C1979" s="436"/>
      <c r="D1979" s="435"/>
      <c r="E1979" s="435"/>
      <c r="F1979" s="453"/>
      <c r="G1979" s="453"/>
      <c r="H1979" s="541"/>
      <c r="I1979" s="455"/>
      <c r="J1979" s="455"/>
      <c r="K1979" s="455"/>
      <c r="L1979" s="455"/>
      <c r="M1979" s="455"/>
      <c r="N1979" s="455"/>
      <c r="Q1979" s="345">
        <f t="shared" si="32"/>
        <v>0</v>
      </c>
    </row>
    <row r="1980" spans="1:17" hidden="1" x14ac:dyDescent="0.25">
      <c r="A1980" s="458"/>
      <c r="B1980" s="435"/>
      <c r="C1980" s="436"/>
      <c r="D1980" s="435"/>
      <c r="E1980" s="435"/>
      <c r="F1980" s="453"/>
      <c r="G1980" s="453"/>
      <c r="H1980" s="541"/>
      <c r="I1980" s="455"/>
      <c r="J1980" s="455"/>
      <c r="K1980" s="455"/>
      <c r="L1980" s="455"/>
      <c r="M1980" s="455"/>
      <c r="N1980" s="455"/>
      <c r="Q1980" s="345">
        <f t="shared" si="32"/>
        <v>0</v>
      </c>
    </row>
    <row r="1981" spans="1:17" hidden="1" x14ac:dyDescent="0.25">
      <c r="A1981" s="458"/>
      <c r="B1981" s="435"/>
      <c r="C1981" s="436"/>
      <c r="D1981" s="435"/>
      <c r="E1981" s="435"/>
      <c r="F1981" s="453"/>
      <c r="G1981" s="453"/>
      <c r="H1981" s="541"/>
      <c r="I1981" s="455"/>
      <c r="J1981" s="455"/>
      <c r="K1981" s="455"/>
      <c r="L1981" s="455"/>
      <c r="M1981" s="455"/>
      <c r="N1981" s="455"/>
      <c r="Q1981" s="345">
        <f t="shared" si="32"/>
        <v>0</v>
      </c>
    </row>
    <row r="1982" spans="1:17" hidden="1" x14ac:dyDescent="0.25">
      <c r="A1982" s="458"/>
      <c r="B1982" s="435"/>
      <c r="C1982" s="436"/>
      <c r="D1982" s="435"/>
      <c r="E1982" s="435"/>
      <c r="F1982" s="453"/>
      <c r="G1982" s="453"/>
      <c r="H1982" s="541"/>
      <c r="I1982" s="455"/>
      <c r="J1982" s="455"/>
      <c r="K1982" s="455"/>
      <c r="L1982" s="455"/>
      <c r="M1982" s="455"/>
      <c r="N1982" s="455"/>
      <c r="Q1982" s="345">
        <f t="shared" si="32"/>
        <v>0</v>
      </c>
    </row>
    <row r="1983" spans="1:17" hidden="1" x14ac:dyDescent="0.25">
      <c r="A1983" s="458"/>
      <c r="B1983" s="435"/>
      <c r="C1983" s="436"/>
      <c r="D1983" s="435"/>
      <c r="E1983" s="435"/>
      <c r="F1983" s="453"/>
      <c r="G1983" s="453"/>
      <c r="H1983" s="541"/>
      <c r="I1983" s="455"/>
      <c r="J1983" s="455"/>
      <c r="K1983" s="455"/>
      <c r="L1983" s="455"/>
      <c r="M1983" s="455"/>
      <c r="N1983" s="455"/>
      <c r="Q1983" s="345">
        <f t="shared" si="32"/>
        <v>0</v>
      </c>
    </row>
    <row r="1984" spans="1:17" hidden="1" x14ac:dyDescent="0.25">
      <c r="A1984" s="458"/>
      <c r="B1984" s="435"/>
      <c r="C1984" s="436"/>
      <c r="D1984" s="435"/>
      <c r="E1984" s="435"/>
      <c r="F1984" s="453"/>
      <c r="G1984" s="453"/>
      <c r="H1984" s="541"/>
      <c r="I1984" s="455"/>
      <c r="J1984" s="455"/>
      <c r="K1984" s="455"/>
      <c r="L1984" s="455"/>
      <c r="M1984" s="455"/>
      <c r="N1984" s="455"/>
      <c r="Q1984" s="345">
        <f t="shared" si="32"/>
        <v>0</v>
      </c>
    </row>
    <row r="1985" spans="1:17" hidden="1" x14ac:dyDescent="0.25">
      <c r="A1985" s="458"/>
      <c r="B1985" s="435"/>
      <c r="C1985" s="436"/>
      <c r="D1985" s="435"/>
      <c r="E1985" s="435"/>
      <c r="F1985" s="453"/>
      <c r="G1985" s="453"/>
      <c r="H1985" s="541"/>
      <c r="I1985" s="455"/>
      <c r="J1985" s="455"/>
      <c r="K1985" s="455"/>
      <c r="L1985" s="455"/>
      <c r="M1985" s="455"/>
      <c r="N1985" s="455"/>
      <c r="Q1985" s="345">
        <f t="shared" si="32"/>
        <v>0</v>
      </c>
    </row>
    <row r="1986" spans="1:17" hidden="1" x14ac:dyDescent="0.25">
      <c r="A1986" s="458"/>
      <c r="B1986" s="435"/>
      <c r="C1986" s="436"/>
      <c r="D1986" s="435"/>
      <c r="E1986" s="435"/>
      <c r="F1986" s="453"/>
      <c r="G1986" s="453"/>
      <c r="H1986" s="541"/>
      <c r="I1986" s="455"/>
      <c r="J1986" s="455"/>
      <c r="K1986" s="455"/>
      <c r="L1986" s="455"/>
      <c r="M1986" s="455"/>
      <c r="N1986" s="455"/>
      <c r="Q1986" s="345">
        <f t="shared" si="32"/>
        <v>0</v>
      </c>
    </row>
    <row r="1987" spans="1:17" hidden="1" x14ac:dyDescent="0.25">
      <c r="A1987" s="458"/>
      <c r="B1987" s="435"/>
      <c r="C1987" s="436"/>
      <c r="D1987" s="435"/>
      <c r="E1987" s="435"/>
      <c r="F1987" s="453"/>
      <c r="G1987" s="453"/>
      <c r="H1987" s="541"/>
      <c r="I1987" s="455"/>
      <c r="J1987" s="455"/>
      <c r="K1987" s="455"/>
      <c r="L1987" s="455"/>
      <c r="M1987" s="455"/>
      <c r="N1987" s="455"/>
      <c r="Q1987" s="345">
        <f t="shared" si="32"/>
        <v>0</v>
      </c>
    </row>
    <row r="1988" spans="1:17" hidden="1" x14ac:dyDescent="0.25">
      <c r="A1988" s="458"/>
      <c r="B1988" s="435"/>
      <c r="C1988" s="436"/>
      <c r="D1988" s="435"/>
      <c r="E1988" s="435"/>
      <c r="F1988" s="453"/>
      <c r="G1988" s="453"/>
      <c r="H1988" s="541"/>
      <c r="I1988" s="455"/>
      <c r="J1988" s="455"/>
      <c r="K1988" s="455"/>
      <c r="L1988" s="455"/>
      <c r="M1988" s="455"/>
      <c r="N1988" s="455"/>
      <c r="Q1988" s="345">
        <f t="shared" si="32"/>
        <v>0</v>
      </c>
    </row>
    <row r="1989" spans="1:17" hidden="1" x14ac:dyDescent="0.25">
      <c r="A1989" s="458"/>
      <c r="B1989" s="435"/>
      <c r="C1989" s="436"/>
      <c r="D1989" s="435"/>
      <c r="E1989" s="435"/>
      <c r="F1989" s="453"/>
      <c r="G1989" s="453"/>
      <c r="H1989" s="541"/>
      <c r="I1989" s="455"/>
      <c r="J1989" s="455"/>
      <c r="K1989" s="455"/>
      <c r="L1989" s="455"/>
      <c r="M1989" s="455"/>
      <c r="N1989" s="455"/>
      <c r="Q1989" s="345">
        <f t="shared" si="32"/>
        <v>0</v>
      </c>
    </row>
    <row r="1990" spans="1:17" hidden="1" x14ac:dyDescent="0.25">
      <c r="A1990" s="458"/>
      <c r="B1990" s="435"/>
      <c r="C1990" s="436"/>
      <c r="D1990" s="435"/>
      <c r="E1990" s="435"/>
      <c r="F1990" s="453"/>
      <c r="G1990" s="453"/>
      <c r="H1990" s="541"/>
      <c r="I1990" s="455"/>
      <c r="J1990" s="455"/>
      <c r="K1990" s="455"/>
      <c r="L1990" s="455"/>
      <c r="M1990" s="455"/>
      <c r="N1990" s="455"/>
      <c r="Q1990" s="345">
        <f t="shared" si="32"/>
        <v>0</v>
      </c>
    </row>
    <row r="1991" spans="1:17" hidden="1" x14ac:dyDescent="0.25">
      <c r="A1991" s="458"/>
      <c r="B1991" s="435"/>
      <c r="C1991" s="436"/>
      <c r="D1991" s="435"/>
      <c r="E1991" s="435"/>
      <c r="F1991" s="453"/>
      <c r="G1991" s="453"/>
      <c r="H1991" s="541"/>
      <c r="I1991" s="455"/>
      <c r="J1991" s="455"/>
      <c r="K1991" s="455"/>
      <c r="L1991" s="455"/>
      <c r="M1991" s="455"/>
      <c r="N1991" s="455"/>
      <c r="Q1991" s="345">
        <f t="shared" ref="Q1991:Q2000" si="33">IFERROR(IF(SUM(F1991:N1991)&gt;E1991,"Превышение",E1991-SUM(F1991:N1991)),"-")</f>
        <v>0</v>
      </c>
    </row>
    <row r="1992" spans="1:17" hidden="1" x14ac:dyDescent="0.25">
      <c r="A1992" s="458"/>
      <c r="B1992" s="435"/>
      <c r="C1992" s="436"/>
      <c r="D1992" s="435"/>
      <c r="E1992" s="435"/>
      <c r="F1992" s="453"/>
      <c r="G1992" s="453"/>
      <c r="H1992" s="541"/>
      <c r="I1992" s="455"/>
      <c r="J1992" s="455"/>
      <c r="K1992" s="455"/>
      <c r="L1992" s="455"/>
      <c r="M1992" s="455"/>
      <c r="N1992" s="455"/>
      <c r="Q1992" s="345">
        <f t="shared" si="33"/>
        <v>0</v>
      </c>
    </row>
    <row r="1993" spans="1:17" hidden="1" x14ac:dyDescent="0.25">
      <c r="A1993" s="458"/>
      <c r="B1993" s="435"/>
      <c r="C1993" s="436"/>
      <c r="D1993" s="435"/>
      <c r="E1993" s="435"/>
      <c r="F1993" s="453"/>
      <c r="G1993" s="453"/>
      <c r="H1993" s="541"/>
      <c r="I1993" s="455"/>
      <c r="J1993" s="455"/>
      <c r="K1993" s="455"/>
      <c r="L1993" s="455"/>
      <c r="M1993" s="455"/>
      <c r="N1993" s="455"/>
      <c r="Q1993" s="345">
        <f t="shared" si="33"/>
        <v>0</v>
      </c>
    </row>
    <row r="1994" spans="1:17" hidden="1" x14ac:dyDescent="0.25">
      <c r="A1994" s="458"/>
      <c r="B1994" s="435"/>
      <c r="C1994" s="436"/>
      <c r="D1994" s="435"/>
      <c r="E1994" s="435"/>
      <c r="F1994" s="453"/>
      <c r="G1994" s="453"/>
      <c r="H1994" s="541"/>
      <c r="I1994" s="455"/>
      <c r="J1994" s="455"/>
      <c r="K1994" s="455"/>
      <c r="L1994" s="455"/>
      <c r="M1994" s="455"/>
      <c r="N1994" s="455"/>
      <c r="Q1994" s="345">
        <f t="shared" si="33"/>
        <v>0</v>
      </c>
    </row>
    <row r="1995" spans="1:17" hidden="1" x14ac:dyDescent="0.25">
      <c r="A1995" s="458"/>
      <c r="B1995" s="435"/>
      <c r="C1995" s="436"/>
      <c r="D1995" s="435"/>
      <c r="E1995" s="435"/>
      <c r="F1995" s="453"/>
      <c r="G1995" s="453"/>
      <c r="H1995" s="541"/>
      <c r="I1995" s="455"/>
      <c r="J1995" s="455"/>
      <c r="K1995" s="455"/>
      <c r="L1995" s="455"/>
      <c r="M1995" s="455"/>
      <c r="N1995" s="455"/>
      <c r="Q1995" s="345">
        <f t="shared" si="33"/>
        <v>0</v>
      </c>
    </row>
    <row r="1996" spans="1:17" hidden="1" x14ac:dyDescent="0.25">
      <c r="A1996" s="458"/>
      <c r="B1996" s="435"/>
      <c r="C1996" s="436"/>
      <c r="D1996" s="435"/>
      <c r="E1996" s="435"/>
      <c r="F1996" s="453"/>
      <c r="G1996" s="453"/>
      <c r="H1996" s="541"/>
      <c r="I1996" s="455"/>
      <c r="J1996" s="455"/>
      <c r="K1996" s="455"/>
      <c r="L1996" s="455"/>
      <c r="M1996" s="455"/>
      <c r="N1996" s="455"/>
      <c r="Q1996" s="345">
        <f t="shared" si="33"/>
        <v>0</v>
      </c>
    </row>
    <row r="1997" spans="1:17" hidden="1" x14ac:dyDescent="0.25">
      <c r="A1997" s="458"/>
      <c r="B1997" s="435"/>
      <c r="C1997" s="436"/>
      <c r="D1997" s="435"/>
      <c r="E1997" s="435"/>
      <c r="F1997" s="453"/>
      <c r="G1997" s="453"/>
      <c r="H1997" s="541"/>
      <c r="I1997" s="455"/>
      <c r="J1997" s="455"/>
      <c r="K1997" s="455"/>
      <c r="L1997" s="455"/>
      <c r="M1997" s="455"/>
      <c r="N1997" s="455"/>
      <c r="Q1997" s="345">
        <f t="shared" si="33"/>
        <v>0</v>
      </c>
    </row>
    <row r="1998" spans="1:17" hidden="1" x14ac:dyDescent="0.25">
      <c r="A1998" s="458"/>
      <c r="B1998" s="435"/>
      <c r="C1998" s="436"/>
      <c r="D1998" s="435"/>
      <c r="E1998" s="435"/>
      <c r="F1998" s="453"/>
      <c r="G1998" s="453"/>
      <c r="H1998" s="541"/>
      <c r="I1998" s="455"/>
      <c r="J1998" s="455"/>
      <c r="K1998" s="455"/>
      <c r="L1998" s="455"/>
      <c r="M1998" s="455"/>
      <c r="N1998" s="455"/>
      <c r="Q1998" s="345">
        <f t="shared" si="33"/>
        <v>0</v>
      </c>
    </row>
    <row r="1999" spans="1:17" hidden="1" x14ac:dyDescent="0.25">
      <c r="A1999" s="458"/>
      <c r="B1999" s="435"/>
      <c r="C1999" s="436"/>
      <c r="D1999" s="435"/>
      <c r="E1999" s="435"/>
      <c r="F1999" s="453"/>
      <c r="G1999" s="453"/>
      <c r="H1999" s="541"/>
      <c r="I1999" s="455"/>
      <c r="J1999" s="455"/>
      <c r="K1999" s="455"/>
      <c r="L1999" s="455"/>
      <c r="M1999" s="455"/>
      <c r="N1999" s="455"/>
      <c r="Q1999" s="345">
        <f t="shared" si="33"/>
        <v>0</v>
      </c>
    </row>
    <row r="2000" spans="1:17" hidden="1" x14ac:dyDescent="0.25">
      <c r="A2000" s="458"/>
      <c r="B2000" s="435"/>
      <c r="C2000" s="436"/>
      <c r="D2000" s="435"/>
      <c r="E2000" s="435"/>
      <c r="F2000" s="453"/>
      <c r="G2000" s="453"/>
      <c r="H2000" s="541"/>
      <c r="I2000" s="455"/>
      <c r="J2000" s="455"/>
      <c r="K2000" s="455"/>
      <c r="L2000" s="455"/>
      <c r="M2000" s="455"/>
      <c r="N2000" s="455"/>
      <c r="Q2000" s="345">
        <f t="shared" si="33"/>
        <v>0</v>
      </c>
    </row>
    <row r="2001" spans="1:17" hidden="1" x14ac:dyDescent="0.25">
      <c r="A2001" s="458"/>
      <c r="B2001" s="435"/>
      <c r="C2001" s="436"/>
      <c r="D2001" s="435"/>
      <c r="E2001" s="435"/>
      <c r="F2001" s="453"/>
      <c r="G2001" s="453"/>
      <c r="H2001" s="541"/>
      <c r="I2001" s="455"/>
      <c r="J2001" s="455"/>
      <c r="K2001" s="455"/>
      <c r="L2001" s="455"/>
      <c r="M2001" s="455"/>
      <c r="N2001" s="455"/>
      <c r="Q2001" s="345">
        <f t="shared" ref="Q2001:Q2028" si="34">IFERROR(IF(SUM(F2001:N2001)&gt;E2001,"Превышение",E2001-SUM(F2001:N2001)),"-")</f>
        <v>0</v>
      </c>
    </row>
    <row r="2002" spans="1:17" hidden="1" x14ac:dyDescent="0.25">
      <c r="A2002" s="458"/>
      <c r="B2002" s="435"/>
      <c r="C2002" s="436"/>
      <c r="D2002" s="435"/>
      <c r="E2002" s="435"/>
      <c r="F2002" s="453"/>
      <c r="G2002" s="453"/>
      <c r="H2002" s="541"/>
      <c r="I2002" s="455"/>
      <c r="J2002" s="455"/>
      <c r="K2002" s="455"/>
      <c r="L2002" s="455"/>
      <c r="M2002" s="455"/>
      <c r="N2002" s="455"/>
      <c r="Q2002" s="345">
        <f t="shared" si="34"/>
        <v>0</v>
      </c>
    </row>
    <row r="2003" spans="1:17" hidden="1" x14ac:dyDescent="0.25">
      <c r="A2003" s="458"/>
      <c r="B2003" s="435"/>
      <c r="C2003" s="436"/>
      <c r="D2003" s="435"/>
      <c r="E2003" s="435"/>
      <c r="F2003" s="453"/>
      <c r="G2003" s="453"/>
      <c r="H2003" s="541"/>
      <c r="I2003" s="455"/>
      <c r="J2003" s="455"/>
      <c r="K2003" s="455"/>
      <c r="L2003" s="455"/>
      <c r="M2003" s="455"/>
      <c r="N2003" s="455"/>
      <c r="Q2003" s="345">
        <f t="shared" si="34"/>
        <v>0</v>
      </c>
    </row>
    <row r="2004" spans="1:17" hidden="1" x14ac:dyDescent="0.25">
      <c r="A2004" s="458"/>
      <c r="B2004" s="435"/>
      <c r="C2004" s="436"/>
      <c r="D2004" s="435"/>
      <c r="E2004" s="435"/>
      <c r="F2004" s="453"/>
      <c r="G2004" s="453"/>
      <c r="H2004" s="541"/>
      <c r="I2004" s="455"/>
      <c r="J2004" s="455"/>
      <c r="K2004" s="455"/>
      <c r="L2004" s="455"/>
      <c r="M2004" s="455"/>
      <c r="N2004" s="455"/>
      <c r="Q2004" s="345">
        <f t="shared" si="34"/>
        <v>0</v>
      </c>
    </row>
    <row r="2005" spans="1:17" hidden="1" x14ac:dyDescent="0.25">
      <c r="A2005" s="458"/>
      <c r="B2005" s="435"/>
      <c r="C2005" s="436"/>
      <c r="D2005" s="435"/>
      <c r="E2005" s="435"/>
      <c r="F2005" s="453"/>
      <c r="G2005" s="453"/>
      <c r="H2005" s="541"/>
      <c r="I2005" s="455"/>
      <c r="J2005" s="455"/>
      <c r="K2005" s="455"/>
      <c r="L2005" s="455"/>
      <c r="M2005" s="455"/>
      <c r="N2005" s="455"/>
      <c r="Q2005" s="345">
        <f t="shared" si="34"/>
        <v>0</v>
      </c>
    </row>
    <row r="2006" spans="1:17" hidden="1" x14ac:dyDescent="0.25">
      <c r="A2006" s="458"/>
      <c r="B2006" s="435"/>
      <c r="C2006" s="436"/>
      <c r="D2006" s="435"/>
      <c r="E2006" s="435"/>
      <c r="F2006" s="453"/>
      <c r="G2006" s="453"/>
      <c r="H2006" s="541"/>
      <c r="I2006" s="455"/>
      <c r="J2006" s="455"/>
      <c r="K2006" s="455"/>
      <c r="L2006" s="455"/>
      <c r="M2006" s="455"/>
      <c r="N2006" s="455"/>
      <c r="Q2006" s="345">
        <f t="shared" si="34"/>
        <v>0</v>
      </c>
    </row>
    <row r="2007" spans="1:17" hidden="1" x14ac:dyDescent="0.25">
      <c r="A2007" s="458"/>
      <c r="B2007" s="435"/>
      <c r="C2007" s="436"/>
      <c r="D2007" s="435"/>
      <c r="E2007" s="435"/>
      <c r="F2007" s="453"/>
      <c r="G2007" s="453"/>
      <c r="H2007" s="541"/>
      <c r="I2007" s="455"/>
      <c r="J2007" s="455"/>
      <c r="K2007" s="455"/>
      <c r="L2007" s="455"/>
      <c r="M2007" s="455"/>
      <c r="N2007" s="455"/>
      <c r="Q2007" s="345">
        <f t="shared" si="34"/>
        <v>0</v>
      </c>
    </row>
    <row r="2008" spans="1:17" hidden="1" x14ac:dyDescent="0.25">
      <c r="A2008" s="458"/>
      <c r="B2008" s="435"/>
      <c r="C2008" s="436"/>
      <c r="D2008" s="435"/>
      <c r="E2008" s="435"/>
      <c r="F2008" s="453"/>
      <c r="G2008" s="453"/>
      <c r="H2008" s="541"/>
      <c r="I2008" s="455"/>
      <c r="J2008" s="455"/>
      <c r="K2008" s="455"/>
      <c r="L2008" s="455"/>
      <c r="M2008" s="455"/>
      <c r="N2008" s="455"/>
      <c r="Q2008" s="345">
        <f t="shared" si="34"/>
        <v>0</v>
      </c>
    </row>
    <row r="2009" spans="1:17" hidden="1" x14ac:dyDescent="0.25">
      <c r="A2009" s="458"/>
      <c r="B2009" s="435"/>
      <c r="C2009" s="436"/>
      <c r="D2009" s="435"/>
      <c r="E2009" s="435"/>
      <c r="F2009" s="453"/>
      <c r="G2009" s="453"/>
      <c r="H2009" s="541"/>
      <c r="I2009" s="455"/>
      <c r="J2009" s="455"/>
      <c r="K2009" s="455"/>
      <c r="L2009" s="455"/>
      <c r="M2009" s="455"/>
      <c r="N2009" s="455"/>
      <c r="Q2009" s="345">
        <f t="shared" si="34"/>
        <v>0</v>
      </c>
    </row>
    <row r="2010" spans="1:17" hidden="1" x14ac:dyDescent="0.25">
      <c r="A2010" s="458"/>
      <c r="B2010" s="435"/>
      <c r="C2010" s="436"/>
      <c r="D2010" s="435"/>
      <c r="E2010" s="435"/>
      <c r="F2010" s="453"/>
      <c r="G2010" s="453"/>
      <c r="H2010" s="541"/>
      <c r="I2010" s="455"/>
      <c r="J2010" s="455"/>
      <c r="K2010" s="455"/>
      <c r="L2010" s="455"/>
      <c r="M2010" s="455"/>
      <c r="N2010" s="455"/>
      <c r="Q2010" s="345">
        <f t="shared" si="34"/>
        <v>0</v>
      </c>
    </row>
    <row r="2011" spans="1:17" hidden="1" x14ac:dyDescent="0.25">
      <c r="A2011" s="458"/>
      <c r="B2011" s="470"/>
      <c r="C2011" s="471"/>
      <c r="D2011" s="470"/>
      <c r="E2011" s="470"/>
      <c r="F2011" s="472"/>
      <c r="G2011" s="472"/>
      <c r="H2011" s="542"/>
      <c r="I2011" s="473"/>
      <c r="J2011" s="473"/>
      <c r="K2011" s="473"/>
      <c r="L2011" s="473"/>
      <c r="M2011" s="473"/>
      <c r="N2011" s="473"/>
      <c r="Q2011" s="345">
        <f t="shared" si="34"/>
        <v>0</v>
      </c>
    </row>
    <row r="2012" spans="1:17" hidden="1" x14ac:dyDescent="0.25">
      <c r="A2012" s="458"/>
      <c r="B2012" s="470"/>
      <c r="C2012" s="471"/>
      <c r="D2012" s="470"/>
      <c r="E2012" s="470"/>
      <c r="F2012" s="472"/>
      <c r="G2012" s="472"/>
      <c r="H2012" s="542"/>
      <c r="I2012" s="473"/>
      <c r="J2012" s="473"/>
      <c r="K2012" s="473"/>
      <c r="L2012" s="473"/>
      <c r="M2012" s="473"/>
      <c r="N2012" s="473"/>
      <c r="Q2012" s="345">
        <f t="shared" si="34"/>
        <v>0</v>
      </c>
    </row>
    <row r="2013" spans="1:17" hidden="1" x14ac:dyDescent="0.25">
      <c r="A2013" s="458"/>
      <c r="B2013" s="470"/>
      <c r="C2013" s="471"/>
      <c r="D2013" s="470"/>
      <c r="E2013" s="470"/>
      <c r="F2013" s="472"/>
      <c r="G2013" s="472"/>
      <c r="H2013" s="542"/>
      <c r="I2013" s="473"/>
      <c r="J2013" s="473"/>
      <c r="K2013" s="473"/>
      <c r="L2013" s="473"/>
      <c r="M2013" s="473"/>
      <c r="N2013" s="473"/>
      <c r="Q2013" s="345">
        <f t="shared" si="34"/>
        <v>0</v>
      </c>
    </row>
    <row r="2014" spans="1:17" hidden="1" x14ac:dyDescent="0.25">
      <c r="A2014" s="458"/>
      <c r="B2014" s="470"/>
      <c r="C2014" s="471"/>
      <c r="D2014" s="470"/>
      <c r="E2014" s="470"/>
      <c r="F2014" s="472"/>
      <c r="G2014" s="472"/>
      <c r="H2014" s="542"/>
      <c r="I2014" s="473"/>
      <c r="J2014" s="473"/>
      <c r="K2014" s="473"/>
      <c r="L2014" s="473"/>
      <c r="M2014" s="473"/>
      <c r="N2014" s="473"/>
      <c r="Q2014" s="345">
        <f t="shared" si="34"/>
        <v>0</v>
      </c>
    </row>
    <row r="2015" spans="1:17" hidden="1" x14ac:dyDescent="0.25">
      <c r="A2015" s="458"/>
      <c r="B2015" s="470"/>
      <c r="C2015" s="471"/>
      <c r="D2015" s="470"/>
      <c r="E2015" s="470"/>
      <c r="F2015" s="472"/>
      <c r="G2015" s="472"/>
      <c r="H2015" s="542"/>
      <c r="I2015" s="473"/>
      <c r="J2015" s="473"/>
      <c r="K2015" s="473"/>
      <c r="L2015" s="473"/>
      <c r="M2015" s="473"/>
      <c r="N2015" s="473"/>
      <c r="Q2015" s="345">
        <f t="shared" si="34"/>
        <v>0</v>
      </c>
    </row>
    <row r="2016" spans="1:17" hidden="1" x14ac:dyDescent="0.25">
      <c r="A2016" s="458"/>
      <c r="B2016" s="470"/>
      <c r="C2016" s="471"/>
      <c r="D2016" s="470"/>
      <c r="E2016" s="470"/>
      <c r="F2016" s="472"/>
      <c r="G2016" s="472"/>
      <c r="H2016" s="542"/>
      <c r="I2016" s="473"/>
      <c r="J2016" s="473"/>
      <c r="K2016" s="473"/>
      <c r="L2016" s="473"/>
      <c r="M2016" s="473"/>
      <c r="N2016" s="473"/>
      <c r="Q2016" s="345">
        <f t="shared" si="34"/>
        <v>0</v>
      </c>
    </row>
    <row r="2017" spans="1:17" hidden="1" x14ac:dyDescent="0.25">
      <c r="A2017" s="458"/>
      <c r="B2017" s="470"/>
      <c r="C2017" s="471"/>
      <c r="D2017" s="470"/>
      <c r="E2017" s="470"/>
      <c r="F2017" s="472"/>
      <c r="G2017" s="472"/>
      <c r="H2017" s="542"/>
      <c r="I2017" s="473"/>
      <c r="J2017" s="473"/>
      <c r="K2017" s="473"/>
      <c r="L2017" s="473"/>
      <c r="M2017" s="473"/>
      <c r="N2017" s="473"/>
      <c r="Q2017" s="345">
        <f t="shared" si="34"/>
        <v>0</v>
      </c>
    </row>
    <row r="2018" spans="1:17" hidden="1" x14ac:dyDescent="0.25">
      <c r="A2018" s="458"/>
      <c r="B2018" s="470"/>
      <c r="C2018" s="471"/>
      <c r="D2018" s="470"/>
      <c r="E2018" s="470"/>
      <c r="F2018" s="472"/>
      <c r="G2018" s="472"/>
      <c r="H2018" s="542"/>
      <c r="I2018" s="473"/>
      <c r="J2018" s="473"/>
      <c r="K2018" s="473"/>
      <c r="L2018" s="473"/>
      <c r="M2018" s="473"/>
      <c r="N2018" s="473"/>
      <c r="Q2018" s="345">
        <f t="shared" si="34"/>
        <v>0</v>
      </c>
    </row>
    <row r="2019" spans="1:17" hidden="1" x14ac:dyDescent="0.25">
      <c r="A2019" s="458"/>
      <c r="B2019" s="470"/>
      <c r="C2019" s="471"/>
      <c r="D2019" s="470"/>
      <c r="E2019" s="470"/>
      <c r="F2019" s="472"/>
      <c r="G2019" s="472"/>
      <c r="H2019" s="542"/>
      <c r="I2019" s="473"/>
      <c r="J2019" s="473"/>
      <c r="K2019" s="473"/>
      <c r="L2019" s="473"/>
      <c r="M2019" s="473"/>
      <c r="N2019" s="473"/>
      <c r="Q2019" s="345">
        <f t="shared" si="34"/>
        <v>0</v>
      </c>
    </row>
    <row r="2020" spans="1:17" hidden="1" x14ac:dyDescent="0.25">
      <c r="A2020" s="458"/>
      <c r="B2020" s="470"/>
      <c r="C2020" s="471"/>
      <c r="D2020" s="470"/>
      <c r="E2020" s="470"/>
      <c r="F2020" s="472"/>
      <c r="G2020" s="472"/>
      <c r="H2020" s="542"/>
      <c r="I2020" s="473"/>
      <c r="J2020" s="473"/>
      <c r="K2020" s="473"/>
      <c r="L2020" s="473"/>
      <c r="M2020" s="473"/>
      <c r="N2020" s="473"/>
      <c r="Q2020" s="345">
        <f t="shared" si="34"/>
        <v>0</v>
      </c>
    </row>
    <row r="2021" spans="1:17" hidden="1" x14ac:dyDescent="0.25">
      <c r="A2021" s="458"/>
      <c r="B2021" s="470"/>
      <c r="C2021" s="471"/>
      <c r="D2021" s="470"/>
      <c r="E2021" s="470"/>
      <c r="F2021" s="472"/>
      <c r="G2021" s="472"/>
      <c r="H2021" s="542"/>
      <c r="I2021" s="473"/>
      <c r="J2021" s="473"/>
      <c r="K2021" s="473"/>
      <c r="L2021" s="473"/>
      <c r="M2021" s="473"/>
      <c r="N2021" s="473"/>
      <c r="Q2021" s="345">
        <f t="shared" si="34"/>
        <v>0</v>
      </c>
    </row>
    <row r="2022" spans="1:17" hidden="1" x14ac:dyDescent="0.25">
      <c r="A2022" s="458"/>
      <c r="B2022" s="470"/>
      <c r="C2022" s="471"/>
      <c r="D2022" s="470"/>
      <c r="E2022" s="470"/>
      <c r="F2022" s="472"/>
      <c r="G2022" s="472"/>
      <c r="H2022" s="542"/>
      <c r="I2022" s="473"/>
      <c r="J2022" s="473"/>
      <c r="K2022" s="473"/>
      <c r="L2022" s="473"/>
      <c r="M2022" s="473"/>
      <c r="N2022" s="473"/>
      <c r="Q2022" s="345">
        <f t="shared" si="34"/>
        <v>0</v>
      </c>
    </row>
    <row r="2023" spans="1:17" hidden="1" x14ac:dyDescent="0.25">
      <c r="A2023" s="458"/>
      <c r="B2023" s="470"/>
      <c r="C2023" s="471"/>
      <c r="D2023" s="470"/>
      <c r="E2023" s="470"/>
      <c r="F2023" s="472"/>
      <c r="G2023" s="472"/>
      <c r="H2023" s="542"/>
      <c r="I2023" s="473"/>
      <c r="J2023" s="473"/>
      <c r="K2023" s="473"/>
      <c r="L2023" s="473"/>
      <c r="M2023" s="473"/>
      <c r="N2023" s="473"/>
      <c r="Q2023" s="345">
        <f t="shared" si="34"/>
        <v>0</v>
      </c>
    </row>
    <row r="2024" spans="1:17" hidden="1" x14ac:dyDescent="0.25">
      <c r="A2024" s="458"/>
      <c r="B2024" s="470"/>
      <c r="C2024" s="471"/>
      <c r="D2024" s="470"/>
      <c r="E2024" s="470"/>
      <c r="F2024" s="472"/>
      <c r="G2024" s="472"/>
      <c r="H2024" s="542"/>
      <c r="I2024" s="473"/>
      <c r="J2024" s="473"/>
      <c r="K2024" s="473"/>
      <c r="L2024" s="473"/>
      <c r="M2024" s="473"/>
      <c r="N2024" s="473"/>
      <c r="Q2024" s="345">
        <f t="shared" si="34"/>
        <v>0</v>
      </c>
    </row>
    <row r="2025" spans="1:17" hidden="1" x14ac:dyDescent="0.25">
      <c r="A2025" s="458"/>
      <c r="B2025" s="470"/>
      <c r="C2025" s="471"/>
      <c r="D2025" s="470"/>
      <c r="E2025" s="470"/>
      <c r="F2025" s="472"/>
      <c r="G2025" s="472"/>
      <c r="H2025" s="542"/>
      <c r="I2025" s="473"/>
      <c r="J2025" s="473"/>
      <c r="K2025" s="473"/>
      <c r="L2025" s="473"/>
      <c r="M2025" s="473"/>
      <c r="N2025" s="473"/>
      <c r="Q2025" s="345">
        <f t="shared" si="34"/>
        <v>0</v>
      </c>
    </row>
    <row r="2026" spans="1:17" hidden="1" x14ac:dyDescent="0.25">
      <c r="A2026" s="458"/>
      <c r="B2026" s="470"/>
      <c r="C2026" s="471"/>
      <c r="D2026" s="470"/>
      <c r="E2026" s="470"/>
      <c r="F2026" s="472"/>
      <c r="G2026" s="472"/>
      <c r="H2026" s="542"/>
      <c r="I2026" s="473"/>
      <c r="J2026" s="473"/>
      <c r="K2026" s="473"/>
      <c r="L2026" s="473"/>
      <c r="M2026" s="473"/>
      <c r="N2026" s="473"/>
      <c r="Q2026" s="345">
        <f t="shared" si="34"/>
        <v>0</v>
      </c>
    </row>
    <row r="2027" spans="1:17" hidden="1" x14ac:dyDescent="0.25">
      <c r="A2027" s="458"/>
      <c r="B2027" s="470"/>
      <c r="C2027" s="471"/>
      <c r="D2027" s="470"/>
      <c r="E2027" s="470"/>
      <c r="F2027" s="472"/>
      <c r="G2027" s="472"/>
      <c r="H2027" s="542"/>
      <c r="I2027" s="473"/>
      <c r="J2027" s="473"/>
      <c r="K2027" s="473"/>
      <c r="L2027" s="473"/>
      <c r="M2027" s="473"/>
      <c r="N2027" s="473"/>
      <c r="Q2027" s="345">
        <f t="shared" si="34"/>
        <v>0</v>
      </c>
    </row>
    <row r="2028" spans="1:17" hidden="1" x14ac:dyDescent="0.25">
      <c r="A2028" s="458"/>
      <c r="B2028" s="470"/>
      <c r="C2028" s="471"/>
      <c r="D2028" s="470"/>
      <c r="E2028" s="470"/>
      <c r="F2028" s="472"/>
      <c r="G2028" s="472"/>
      <c r="H2028" s="542"/>
      <c r="I2028" s="473"/>
      <c r="J2028" s="473"/>
      <c r="K2028" s="473"/>
      <c r="L2028" s="473"/>
      <c r="M2028" s="473"/>
      <c r="N2028" s="473"/>
      <c r="Q2028" s="345">
        <f t="shared" si="34"/>
        <v>0</v>
      </c>
    </row>
    <row r="2029" spans="1:17" x14ac:dyDescent="0.25">
      <c r="A2029" s="458"/>
      <c r="H2029" s="544"/>
    </row>
    <row r="2030" spans="1:17" x14ac:dyDescent="0.25">
      <c r="A2030" s="458"/>
      <c r="C2030" s="347" t="s">
        <v>44</v>
      </c>
      <c r="D2030" s="348"/>
      <c r="E2030" s="348"/>
      <c r="F2030" s="349"/>
      <c r="G2030" s="350"/>
      <c r="H2030" s="545"/>
    </row>
    <row r="2031" spans="1:17" x14ac:dyDescent="0.25">
      <c r="D2031" s="553" t="s">
        <v>94</v>
      </c>
      <c r="E2031" s="553"/>
      <c r="F2031" s="553"/>
      <c r="G2031" s="553"/>
      <c r="H2031" s="553"/>
    </row>
    <row r="2032" spans="1:17" x14ac:dyDescent="0.25">
      <c r="C2032" s="347" t="s">
        <v>47</v>
      </c>
      <c r="D2032" s="348"/>
      <c r="E2032" s="348"/>
      <c r="F2032" s="349"/>
      <c r="G2032" s="350"/>
      <c r="H2032" s="349"/>
    </row>
    <row r="2033" spans="4:8" x14ac:dyDescent="0.25">
      <c r="D2033" s="553" t="s">
        <v>94</v>
      </c>
      <c r="E2033" s="553"/>
      <c r="F2033" s="553"/>
      <c r="G2033" s="553"/>
      <c r="H2033" s="553"/>
    </row>
  </sheetData>
  <sheetProtection sheet="1" formatCells="0" formatRows="0"/>
  <mergeCells count="41">
    <mergeCell ref="AY32:BB32"/>
    <mergeCell ref="AI32:AL32"/>
    <mergeCell ref="AM32:AP32"/>
    <mergeCell ref="AQ32:AT32"/>
    <mergeCell ref="AU32:AX32"/>
    <mergeCell ref="W32:Z32"/>
    <mergeCell ref="S32:V32"/>
    <mergeCell ref="AA32:AD32"/>
    <mergeCell ref="AE32:AH32"/>
    <mergeCell ref="D2031:H2031"/>
    <mergeCell ref="D2033:H2033"/>
    <mergeCell ref="A3:B3"/>
    <mergeCell ref="A5:B5"/>
    <mergeCell ref="A7:B7"/>
    <mergeCell ref="A9:B9"/>
    <mergeCell ref="C3:K3"/>
    <mergeCell ref="C5:K5"/>
    <mergeCell ref="C7:K7"/>
    <mergeCell ref="C9:K9"/>
    <mergeCell ref="B31:B33"/>
    <mergeCell ref="C31:C33"/>
    <mergeCell ref="D31:D33"/>
    <mergeCell ref="E31:E33"/>
    <mergeCell ref="F31:N31"/>
    <mergeCell ref="K14:L14"/>
    <mergeCell ref="M14:N14"/>
    <mergeCell ref="K15:L15"/>
    <mergeCell ref="M15:N15"/>
    <mergeCell ref="F27:G27"/>
    <mergeCell ref="F29:G29"/>
    <mergeCell ref="M9:N10"/>
    <mergeCell ref="M11:N11"/>
    <mergeCell ref="M12:N12"/>
    <mergeCell ref="K13:L13"/>
    <mergeCell ref="M13:N13"/>
    <mergeCell ref="E21:N21"/>
    <mergeCell ref="M1:N1"/>
    <mergeCell ref="M2:N2"/>
    <mergeCell ref="M3:N4"/>
    <mergeCell ref="M5:N6"/>
    <mergeCell ref="M7:N8"/>
  </mergeCells>
  <conditionalFormatting sqref="B239:H1030">
    <cfRule type="cellIs" dxfId="87" priority="22" operator="equal">
      <formula>0</formula>
    </cfRule>
  </conditionalFormatting>
  <conditionalFormatting sqref="B34:N1030 B2001:N2028">
    <cfRule type="expression" dxfId="86" priority="18">
      <formula>$Q34="Превышение"</formula>
    </cfRule>
  </conditionalFormatting>
  <conditionalFormatting sqref="B31:N33">
    <cfRule type="cellIs" dxfId="85" priority="19" operator="equal">
      <formula>0</formula>
    </cfRule>
  </conditionalFormatting>
  <conditionalFormatting sqref="F34:N1030">
    <cfRule type="expression" dxfId="84" priority="15">
      <formula>F$30="Закрытие"</formula>
    </cfRule>
    <cfRule type="cellIs" dxfId="83" priority="17" operator="lessThan">
      <formula>0</formula>
    </cfRule>
  </conditionalFormatting>
  <conditionalFormatting sqref="E21 M13:N14 C9:K9 C7:K7">
    <cfRule type="cellIs" dxfId="82" priority="16" operator="equal">
      <formula>0</formula>
    </cfRule>
  </conditionalFormatting>
  <conditionalFormatting sqref="F30:N30">
    <cfRule type="expression" dxfId="81" priority="14">
      <formula>SUM(F$34:F$37)&gt;0</formula>
    </cfRule>
  </conditionalFormatting>
  <conditionalFormatting sqref="B1031:H2000">
    <cfRule type="cellIs" dxfId="80" priority="12" operator="equal">
      <formula>0</formula>
    </cfRule>
  </conditionalFormatting>
  <conditionalFormatting sqref="B1031:N2000">
    <cfRule type="expression" dxfId="79" priority="11">
      <formula>$Q1031="Превышение"</formula>
    </cfRule>
  </conditionalFormatting>
  <conditionalFormatting sqref="F1031:N2000">
    <cfRule type="expression" dxfId="78" priority="9">
      <formula>F$30="Закрытие"</formula>
    </cfRule>
    <cfRule type="cellIs" dxfId="77" priority="10" operator="lessThan">
      <formula>0</formula>
    </cfRule>
  </conditionalFormatting>
  <conditionalFormatting sqref="B2001:H2028">
    <cfRule type="cellIs" dxfId="76" priority="7" operator="equal">
      <formula>0</formula>
    </cfRule>
  </conditionalFormatting>
  <conditionalFormatting sqref="F2001:N2028">
    <cfRule type="expression" dxfId="75" priority="4">
      <formula>F$30="Закрытие"</formula>
    </cfRule>
    <cfRule type="cellIs" dxfId="74" priority="5" operator="lessThan">
      <formula>0</formula>
    </cfRule>
  </conditionalFormatting>
  <conditionalFormatting sqref="C34:C2008">
    <cfRule type="expression" dxfId="73" priority="3">
      <formula>$E34=0</formula>
    </cfRule>
  </conditionalFormatting>
  <conditionalFormatting sqref="D34:E2008">
    <cfRule type="cellIs" dxfId="72" priority="2" operator="equal">
      <formula>0</formula>
    </cfRule>
  </conditionalFormatting>
  <conditionalFormatting sqref="B34:B2008">
    <cfRule type="cellIs" dxfId="71" priority="1" operator="equal">
      <formula>0</formula>
    </cfRule>
  </conditionalFormatting>
  <dataValidations count="1">
    <dataValidation type="list" allowBlank="1" showInputMessage="1" showErrorMessage="1" sqref="F30:N30" xr:uid="{B65E8EE8-E26A-415C-AFC6-AAB6284E73BE}">
      <formula1>$AA$3:$AA$4</formula1>
    </dataValidation>
  </dataValidations>
  <pageMargins left="0.19685039370078741" right="0.19685039370078741" top="0.19685039370078741" bottom="0.59055118110236227" header="0.31496062992125984" footer="0.19685039370078741"/>
  <pageSetup paperSize="9" scale="79" orientation="landscape" r:id="rId1"/>
  <headerFooter>
    <oddFooter>&amp;C&amp;P</oddFooter>
  </headerFooter>
  <rowBreaks count="6" manualBreakCount="6">
    <brk id="215" max="13" man="1"/>
    <brk id="391" max="13" man="1"/>
    <brk id="654" max="13" man="1"/>
    <brk id="713" max="13" man="1"/>
    <brk id="947" max="13" man="1"/>
    <brk id="1208" max="13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56EFA7-C29B-471A-B489-A44B3CCF0217}">
          <x14:formula1>
            <xm:f>Контрагенты!$B$10:$B$69</xm:f>
          </x14:formula1>
          <xm:sqref>P3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 filterMode="1">
    <pageSetUpPr fitToPage="1"/>
  </sheetPr>
  <dimension ref="A1:AI2017"/>
  <sheetViews>
    <sheetView view="pageBreakPreview" zoomScaleNormal="100" zoomScaleSheetLayoutView="100" workbookViewId="0">
      <selection activeCell="D281" sqref="D281"/>
    </sheetView>
  </sheetViews>
  <sheetFormatPr defaultRowHeight="15" x14ac:dyDescent="0.25"/>
  <cols>
    <col min="1" max="1" width="3.42578125" style="63" customWidth="1"/>
    <col min="2" max="2" width="4.5703125" style="63" customWidth="1"/>
    <col min="3" max="3" width="6" style="63" customWidth="1"/>
    <col min="4" max="4" width="65" style="63" customWidth="1"/>
    <col min="5" max="5" width="9.7109375" style="63" customWidth="1"/>
    <col min="6" max="6" width="12" style="63" customWidth="1"/>
    <col min="7" max="7" width="13.28515625" style="63" bestFit="1" customWidth="1"/>
    <col min="8" max="8" width="17" style="63" customWidth="1"/>
    <col min="9" max="9" width="7.28515625" style="65" hidden="1" customWidth="1"/>
    <col min="10" max="10" width="4.140625" style="65" customWidth="1"/>
    <col min="11" max="12" width="4.140625" style="47" hidden="1" customWidth="1"/>
    <col min="13" max="13" width="9" style="47" hidden="1" customWidth="1"/>
    <col min="14" max="15" width="3.42578125" style="171" hidden="1" customWidth="1"/>
    <col min="16" max="16" width="3.42578125" style="181" hidden="1" customWidth="1"/>
    <col min="17" max="17" width="3.7109375" style="176" hidden="1" customWidth="1"/>
    <col min="18" max="18" width="12.5703125" style="63" hidden="1" customWidth="1"/>
    <col min="19" max="19" width="15.5703125" style="42" hidden="1" customWidth="1"/>
    <col min="20" max="20" width="30.5703125" style="63" hidden="1" customWidth="1"/>
    <col min="21" max="21" width="2.85546875" style="63" hidden="1" customWidth="1"/>
    <col min="22" max="22" width="16.140625" style="63" bestFit="1" customWidth="1"/>
    <col min="23" max="23" width="14.85546875" style="63" customWidth="1"/>
    <col min="24" max="28" width="12" style="63" customWidth="1"/>
    <col min="29" max="32" width="9.140625" style="63" customWidth="1"/>
    <col min="33" max="16384" width="9.140625" style="63"/>
  </cols>
  <sheetData>
    <row r="1" spans="1:35" s="211" customFormat="1" ht="15.75" x14ac:dyDescent="0.25">
      <c r="A1" s="595">
        <v>46297</v>
      </c>
      <c r="B1" s="595"/>
      <c r="C1" s="595"/>
      <c r="D1" s="413" t="str">
        <f>'КС-6'!P3</f>
        <v>Привилегия Партнерс-4</v>
      </c>
      <c r="E1" s="216" t="str">
        <f>CONCATENATE("Остаток по смете: ",Смета!G3-Смета!J2," р.")</f>
        <v>Остаток по смете: 14065747,92 р.</v>
      </c>
      <c r="F1" s="216"/>
      <c r="G1" s="216"/>
      <c r="H1" s="216"/>
      <c r="I1" s="218"/>
      <c r="J1" s="216"/>
      <c r="K1" s="216"/>
      <c r="L1" s="216"/>
      <c r="M1" s="216"/>
      <c r="N1" s="207"/>
      <c r="O1" s="208"/>
      <c r="P1" s="209"/>
      <c r="Q1" s="210"/>
      <c r="S1" s="212"/>
      <c r="V1" s="210"/>
      <c r="W1" s="210"/>
      <c r="X1" s="210"/>
      <c r="Y1" s="210"/>
      <c r="Z1" s="210"/>
      <c r="AA1" s="210"/>
      <c r="AB1" s="210"/>
    </row>
    <row r="2" spans="1:35" s="211" customFormat="1" ht="16.5" thickBot="1" x14ac:dyDescent="0.3">
      <c r="A2" s="624" t="str">
        <f>VLOOKUP(D2,Контрагенты!B3:T7,10,0)</f>
        <v>НДС 22%</v>
      </c>
      <c r="B2" s="624"/>
      <c r="C2" s="624"/>
      <c r="D2" s="274" t="str">
        <f>Материалы!E2</f>
        <v>МЭС</v>
      </c>
      <c r="F2" s="215"/>
      <c r="G2" s="214"/>
      <c r="I2" s="218"/>
      <c r="J2" s="216"/>
      <c r="K2" s="216"/>
      <c r="L2" s="216"/>
      <c r="M2" s="216"/>
      <c r="N2" s="207"/>
      <c r="O2" s="208"/>
      <c r="P2" s="209"/>
      <c r="Q2" s="210"/>
      <c r="S2" s="212"/>
      <c r="V2" s="522"/>
      <c r="W2" s="522"/>
      <c r="X2" s="522"/>
      <c r="Y2" s="210"/>
      <c r="Z2" s="210"/>
      <c r="AA2" s="210"/>
      <c r="AB2" s="522"/>
      <c r="AF2" s="213" t="s">
        <v>143</v>
      </c>
      <c r="AG2" s="213" t="s">
        <v>144</v>
      </c>
      <c r="AI2" s="213" t="s">
        <v>142</v>
      </c>
    </row>
    <row r="3" spans="1:35" x14ac:dyDescent="0.25">
      <c r="A3" s="53"/>
      <c r="B3" s="78"/>
      <c r="C3" s="79"/>
      <c r="D3" s="80"/>
      <c r="E3" s="81"/>
      <c r="F3" s="82" t="s">
        <v>15</v>
      </c>
      <c r="G3" s="83"/>
      <c r="H3" s="83"/>
      <c r="O3" s="180"/>
      <c r="S3" s="415">
        <f>IF('Объемы закрытия'!A1=0,"",'Объемы закрытия'!A1)</f>
        <v>46235</v>
      </c>
      <c r="T3" s="416"/>
      <c r="U3" s="416"/>
      <c r="V3" s="418"/>
      <c r="W3" s="418"/>
      <c r="X3" s="520"/>
      <c r="Y3" s="520"/>
      <c r="Z3" s="520"/>
      <c r="AA3" s="520"/>
      <c r="AB3" s="521"/>
      <c r="AC3" s="416"/>
      <c r="AD3" s="416"/>
      <c r="AE3" s="416"/>
      <c r="AF3" s="416">
        <f>YEAR(Дата_КС2)</f>
        <v>2026</v>
      </c>
      <c r="AG3" s="416" t="str">
        <f>TEXT(Дата_КС2,"ММММ")</f>
        <v>Октябрь</v>
      </c>
      <c r="AH3" s="416"/>
      <c r="AI3" s="416">
        <v>1</v>
      </c>
    </row>
    <row r="4" spans="1:35" ht="15.75" thickBot="1" x14ac:dyDescent="0.3">
      <c r="A4" s="53"/>
      <c r="B4" s="78"/>
      <c r="C4" s="79"/>
      <c r="D4" s="80"/>
      <c r="E4" s="81"/>
      <c r="F4" s="82" t="s">
        <v>16</v>
      </c>
      <c r="G4" s="84"/>
      <c r="H4" s="83"/>
      <c r="I4" s="54"/>
      <c r="J4" s="54"/>
      <c r="K4" s="173" t="s">
        <v>76</v>
      </c>
      <c r="L4" s="46"/>
      <c r="M4" s="46"/>
      <c r="N4" s="180"/>
      <c r="O4" s="180"/>
      <c r="S4" s="417">
        <f>IF('Объемы закрытия'!E1=0,"",'Объемы закрытия'!E1)</f>
        <v>46266</v>
      </c>
      <c r="T4" s="416"/>
      <c r="U4" s="416"/>
      <c r="V4" s="418"/>
      <c r="W4" s="418"/>
      <c r="X4" s="520"/>
      <c r="Y4" s="520"/>
      <c r="Z4" s="520"/>
      <c r="AA4" s="520"/>
      <c r="AB4" s="521"/>
      <c r="AC4" s="416"/>
      <c r="AD4" s="416"/>
      <c r="AE4" s="416"/>
      <c r="AF4" s="416"/>
      <c r="AG4" s="416"/>
      <c r="AH4" s="416"/>
    </row>
    <row r="5" spans="1:35" x14ac:dyDescent="0.25">
      <c r="A5" s="53"/>
      <c r="B5" s="78"/>
      <c r="C5" s="79"/>
      <c r="D5" s="80"/>
      <c r="E5" s="81"/>
      <c r="F5" s="82" t="s">
        <v>17</v>
      </c>
      <c r="G5" s="83"/>
      <c r="H5" s="83"/>
      <c r="J5" s="54"/>
      <c r="K5" s="223">
        <v>2</v>
      </c>
      <c r="L5" s="224">
        <v>3</v>
      </c>
      <c r="M5" s="225" t="s">
        <v>79</v>
      </c>
      <c r="N5" s="180"/>
      <c r="O5" s="180"/>
      <c r="S5" s="417">
        <f>IF('Объемы закрытия'!I1=0,"",'Объемы закрытия'!I1)</f>
        <v>46297</v>
      </c>
      <c r="T5" s="416"/>
      <c r="U5" s="416"/>
      <c r="V5" s="418"/>
      <c r="W5" s="418"/>
      <c r="X5" s="520"/>
      <c r="Y5" s="520"/>
      <c r="Z5" s="520"/>
      <c r="AA5" s="520"/>
      <c r="AB5" s="521"/>
      <c r="AC5" s="416"/>
      <c r="AD5" s="416"/>
      <c r="AE5" s="416"/>
      <c r="AF5" s="416"/>
      <c r="AG5" s="416"/>
      <c r="AH5" s="416"/>
    </row>
    <row r="6" spans="1:35" x14ac:dyDescent="0.25">
      <c r="A6" s="54"/>
      <c r="B6" s="85"/>
      <c r="C6" s="79"/>
      <c r="D6" s="86"/>
      <c r="E6" s="83"/>
      <c r="F6" s="87"/>
      <c r="G6" s="88" t="s">
        <v>18</v>
      </c>
      <c r="H6" s="89"/>
      <c r="I6" s="55"/>
      <c r="J6" s="55"/>
      <c r="K6" s="226"/>
      <c r="L6" s="227"/>
      <c r="M6" s="228" t="s">
        <v>61</v>
      </c>
      <c r="N6" s="55"/>
      <c r="O6" s="55"/>
      <c r="S6" s="417">
        <f>IF('Объемы закрытия'!M1=0,"",'Объемы закрытия'!M1)</f>
        <v>46328</v>
      </c>
      <c r="T6" s="416"/>
      <c r="U6" s="416"/>
      <c r="V6" s="418"/>
      <c r="W6" s="418"/>
      <c r="X6" s="520"/>
      <c r="Y6" s="520"/>
      <c r="Z6" s="520"/>
      <c r="AA6" s="520"/>
      <c r="AB6" s="521"/>
      <c r="AC6" s="416"/>
      <c r="AD6" s="416"/>
      <c r="AE6" s="416"/>
      <c r="AF6" s="416"/>
      <c r="AG6" s="416"/>
      <c r="AH6" s="416"/>
    </row>
    <row r="7" spans="1:35" ht="15.75" thickBot="1" x14ac:dyDescent="0.3">
      <c r="A7" s="54"/>
      <c r="B7" s="85"/>
      <c r="C7" s="79"/>
      <c r="D7" s="86"/>
      <c r="E7" s="523" t="s">
        <v>19</v>
      </c>
      <c r="F7" s="625" t="s">
        <v>20</v>
      </c>
      <c r="G7" s="626"/>
      <c r="H7" s="627"/>
      <c r="J7" s="55"/>
      <c r="K7" s="229">
        <v>0</v>
      </c>
      <c r="L7" s="230" t="s">
        <v>62</v>
      </c>
      <c r="M7" s="231"/>
      <c r="N7" s="55"/>
      <c r="O7" s="55"/>
      <c r="S7" s="417">
        <f>IF('Объемы закрытия'!Q1=0,"",'Объемы закрытия'!Q1)</f>
        <v>46359</v>
      </c>
      <c r="T7" s="416"/>
      <c r="U7" s="416"/>
      <c r="V7" s="418"/>
      <c r="W7" s="418"/>
      <c r="X7" s="520"/>
      <c r="Y7" s="520"/>
      <c r="Z7" s="520"/>
      <c r="AA7" s="520"/>
      <c r="AB7" s="521"/>
      <c r="AC7" s="416"/>
      <c r="AD7" s="416"/>
      <c r="AE7" s="416"/>
      <c r="AF7" s="416"/>
      <c r="AG7" s="416"/>
      <c r="AH7" s="416"/>
    </row>
    <row r="8" spans="1:35" x14ac:dyDescent="0.25">
      <c r="A8" s="54"/>
      <c r="B8" s="628" t="s">
        <v>21</v>
      </c>
      <c r="C8" s="628"/>
      <c r="D8" s="628"/>
      <c r="E8" s="523" t="s">
        <v>22</v>
      </c>
      <c r="F8" s="629"/>
      <c r="G8" s="629"/>
      <c r="H8" s="629"/>
      <c r="J8" s="55"/>
      <c r="K8" s="43"/>
      <c r="L8" s="43"/>
      <c r="M8" s="43"/>
      <c r="N8" s="55"/>
      <c r="O8" s="55"/>
      <c r="S8" s="417">
        <f>IF('Объемы закрытия'!U1=0,"",'Объемы закрытия'!U1)</f>
        <v>46390</v>
      </c>
      <c r="T8" s="416"/>
      <c r="U8" s="416"/>
      <c r="V8" s="419"/>
      <c r="W8" s="419"/>
      <c r="X8" s="419"/>
      <c r="Y8" s="419"/>
      <c r="Z8" s="419"/>
      <c r="AA8" s="419"/>
      <c r="AB8" s="419"/>
      <c r="AC8" s="416"/>
      <c r="AD8" s="416"/>
      <c r="AE8" s="416"/>
      <c r="AF8" s="416"/>
      <c r="AG8" s="416"/>
      <c r="AH8" s="416"/>
    </row>
    <row r="9" spans="1:35" ht="39.75" customHeight="1" x14ac:dyDescent="0.25">
      <c r="A9" s="54"/>
      <c r="B9" s="616" t="str">
        <f>CONCATENATE("Заказчик (Генподрядчик) -  ",'КС-6'!C3)</f>
        <v xml:space="preserve">Заказчик (Генподрядчик) -  ООО "Специализированный Застройщик "Привилегия Партнерс-4", ИНН 7453354667, КПП 745301001, 454091, Челябинская область, г Челябинск, ул Кирова, д. 159 </v>
      </c>
      <c r="C9" s="616"/>
      <c r="D9" s="616"/>
      <c r="E9" s="523" t="s">
        <v>22</v>
      </c>
      <c r="F9" s="617" t="str">
        <f>'КС-6'!M3</f>
        <v>56933212</v>
      </c>
      <c r="G9" s="617"/>
      <c r="H9" s="617"/>
      <c r="J9" s="55"/>
      <c r="K9" s="43"/>
      <c r="L9" s="43"/>
      <c r="M9" s="43"/>
      <c r="N9" s="55"/>
      <c r="O9" s="55"/>
      <c r="S9" s="417">
        <f>IF('Объемы закрытия'!Y1=0,"",'Объемы закрытия'!Y1)</f>
        <v>46421</v>
      </c>
      <c r="T9" s="416"/>
      <c r="U9" s="416"/>
      <c r="V9" s="418"/>
      <c r="W9" s="418"/>
      <c r="X9" s="418"/>
      <c r="Y9" s="419"/>
      <c r="Z9" s="419"/>
      <c r="AA9" s="419"/>
      <c r="AB9" s="419"/>
      <c r="AC9" s="416"/>
      <c r="AD9" s="416"/>
      <c r="AE9" s="416"/>
      <c r="AF9" s="416"/>
      <c r="AG9" s="416"/>
      <c r="AH9" s="416"/>
    </row>
    <row r="10" spans="1:35" ht="25.5" customHeight="1" x14ac:dyDescent="0.25">
      <c r="A10" s="54"/>
      <c r="B10" s="616" t="str">
        <f>CONCATENATE("Подрядчик (Субподрядчик) -  ",'КС-6'!C5)</f>
        <v>Подрядчик (Субподрядчик) -   ООО СК«МЭС», ИНН 7447264133, КПП 744701001, 454021, г.Челябинск, ул.Молодогвардейцев, д.45а, офис 37.</v>
      </c>
      <c r="C10" s="616"/>
      <c r="D10" s="616"/>
      <c r="E10" s="523" t="s">
        <v>22</v>
      </c>
      <c r="F10" s="617" t="str">
        <f>'КС-6'!M5</f>
        <v>03847889</v>
      </c>
      <c r="G10" s="617"/>
      <c r="H10" s="617"/>
      <c r="I10" s="219"/>
      <c r="J10" s="55"/>
      <c r="K10" s="43"/>
      <c r="L10" s="43"/>
      <c r="M10" s="43"/>
      <c r="N10" s="55"/>
      <c r="O10" s="55"/>
      <c r="S10" s="417">
        <f>IF('Объемы закрытия'!AC1=0,"",'Объемы закрытия'!AC1)</f>
        <v>46452</v>
      </c>
      <c r="T10" s="416"/>
      <c r="U10" s="416"/>
      <c r="V10" s="418"/>
      <c r="W10" s="418"/>
      <c r="X10" s="418"/>
      <c r="Y10" s="419"/>
      <c r="Z10" s="419"/>
      <c r="AA10" s="419"/>
      <c r="AB10" s="419"/>
      <c r="AC10" s="416"/>
      <c r="AD10" s="416"/>
      <c r="AE10" s="416"/>
      <c r="AF10" s="416"/>
      <c r="AG10" s="416"/>
      <c r="AH10" s="416"/>
    </row>
    <row r="11" spans="1:35" x14ac:dyDescent="0.25">
      <c r="A11" s="54"/>
      <c r="B11" s="623" t="s">
        <v>77</v>
      </c>
      <c r="C11" s="623"/>
      <c r="D11" s="353" t="str">
        <f>'КС-6'!C7</f>
        <v>Сосновский муниципальный район Челябинской области. Квартал №3.</v>
      </c>
      <c r="E11" s="524" t="s">
        <v>23</v>
      </c>
      <c r="F11" s="598"/>
      <c r="G11" s="599"/>
      <c r="H11" s="600"/>
      <c r="J11" s="55"/>
      <c r="K11" s="43"/>
      <c r="L11" s="43"/>
      <c r="M11" s="43"/>
      <c r="N11" s="55"/>
      <c r="O11" s="55"/>
      <c r="S11" s="417">
        <f>IF('Объемы закрытия'!AG1=0,"",'Объемы закрытия'!AG1)</f>
        <v>46483</v>
      </c>
      <c r="T11" s="416"/>
      <c r="U11" s="416"/>
      <c r="V11" s="419"/>
      <c r="W11" s="418"/>
      <c r="X11" s="419"/>
      <c r="Y11" s="419"/>
      <c r="Z11" s="419"/>
      <c r="AA11" s="419"/>
      <c r="AB11" s="419"/>
      <c r="AC11" s="416"/>
      <c r="AD11" s="416"/>
      <c r="AE11" s="416"/>
      <c r="AF11" s="416"/>
      <c r="AG11" s="416"/>
      <c r="AH11" s="416"/>
    </row>
    <row r="12" spans="1:35" ht="37.5" customHeight="1" x14ac:dyDescent="0.25">
      <c r="A12" s="54"/>
      <c r="B12" s="623" t="s">
        <v>74</v>
      </c>
      <c r="C12" s="623"/>
      <c r="D12" s="353" t="str">
        <f>'КС-6'!C9</f>
        <v>Многоквартирный жилой дом со встроенно-пристроенными нежилыми помещениями №3.1 Этап 1" (кадастровый номер земельного участка 74:19:1203001:7337)</v>
      </c>
      <c r="E12" s="83" t="s">
        <v>23</v>
      </c>
      <c r="F12" s="601"/>
      <c r="G12" s="602"/>
      <c r="H12" s="603"/>
      <c r="J12" s="55"/>
      <c r="K12" s="43"/>
      <c r="L12" s="43"/>
      <c r="M12" s="43"/>
      <c r="N12" s="55"/>
      <c r="O12" s="55"/>
      <c r="S12" s="417" t="str">
        <f>IF('Объемы закрытия'!AK1=0,"",'Объемы закрытия'!AK1)</f>
        <v/>
      </c>
      <c r="T12" s="416"/>
      <c r="U12" s="416"/>
      <c r="V12" s="419"/>
      <c r="W12" s="418"/>
      <c r="X12" s="419"/>
      <c r="Y12" s="419"/>
      <c r="Z12" s="419"/>
      <c r="AA12" s="419"/>
      <c r="AB12" s="419"/>
      <c r="AC12" s="416"/>
      <c r="AD12" s="416"/>
      <c r="AE12" s="416"/>
      <c r="AF12" s="416"/>
      <c r="AG12" s="416"/>
      <c r="AH12" s="416"/>
    </row>
    <row r="13" spans="1:35" x14ac:dyDescent="0.25">
      <c r="A13" s="54"/>
      <c r="B13" s="85"/>
      <c r="C13" s="91"/>
      <c r="D13" s="86"/>
      <c r="E13" s="90" t="s">
        <v>24</v>
      </c>
      <c r="F13" s="604"/>
      <c r="G13" s="605"/>
      <c r="H13" s="606"/>
      <c r="I13" s="55"/>
      <c r="J13" s="55"/>
      <c r="K13" s="43"/>
      <c r="L13" s="43"/>
      <c r="M13" s="43"/>
      <c r="N13" s="55"/>
      <c r="O13" s="55"/>
      <c r="S13" s="174" t="str">
        <f>IF('Объемы закрытия'!AO1=0,"",'Объемы закрытия'!AO1)</f>
        <v/>
      </c>
      <c r="V13" s="176"/>
      <c r="W13" s="176"/>
      <c r="X13" s="176"/>
      <c r="Y13" s="176"/>
      <c r="Z13" s="176"/>
      <c r="AA13" s="176"/>
      <c r="AB13" s="176"/>
    </row>
    <row r="14" spans="1:35" ht="27.75" customHeight="1" x14ac:dyDescent="0.25">
      <c r="A14" s="54"/>
      <c r="B14" s="85"/>
      <c r="C14" s="91"/>
      <c r="D14" s="92" t="s">
        <v>25</v>
      </c>
      <c r="E14" s="144" t="s">
        <v>26</v>
      </c>
      <c r="F14" s="607" t="str">
        <f>'КС-6'!M13</f>
        <v xml:space="preserve"> № З-2025-2108
(ДС №2)</v>
      </c>
      <c r="G14" s="608"/>
      <c r="H14" s="609"/>
      <c r="I14" s="56"/>
      <c r="J14" s="56"/>
      <c r="K14" s="44"/>
      <c r="L14" s="44"/>
      <c r="M14" s="44"/>
      <c r="N14" s="56"/>
      <c r="O14" s="56"/>
      <c r="S14" s="174" t="str">
        <f>IF('Объемы закрытия'!AS1=0,"",'Объемы закрытия'!AS1)</f>
        <v/>
      </c>
    </row>
    <row r="15" spans="1:35" x14ac:dyDescent="0.25">
      <c r="A15" s="54"/>
      <c r="B15" s="85"/>
      <c r="C15" s="79"/>
      <c r="D15" s="86"/>
      <c r="E15" s="93" t="s">
        <v>27</v>
      </c>
      <c r="F15" s="610">
        <f>'КС-6'!M14</f>
        <v>45981</v>
      </c>
      <c r="G15" s="611"/>
      <c r="H15" s="612"/>
      <c r="I15" s="57"/>
      <c r="J15" s="57"/>
      <c r="K15" s="45"/>
      <c r="L15" s="45"/>
      <c r="M15" s="45"/>
      <c r="N15" s="57"/>
      <c r="O15" s="57"/>
      <c r="S15" s="174"/>
    </row>
    <row r="16" spans="1:35" ht="15.75" thickBot="1" x14ac:dyDescent="0.3">
      <c r="A16" s="54"/>
      <c r="B16" s="85"/>
      <c r="C16" s="79"/>
      <c r="D16" s="86"/>
      <c r="E16" s="94" t="s">
        <v>28</v>
      </c>
      <c r="F16" s="604"/>
      <c r="G16" s="605"/>
      <c r="H16" s="606"/>
      <c r="I16" s="55"/>
      <c r="J16" s="55"/>
      <c r="K16" s="43"/>
      <c r="L16" s="43"/>
      <c r="M16" s="43"/>
      <c r="N16" s="55"/>
      <c r="O16" s="55"/>
      <c r="S16" s="175"/>
    </row>
    <row r="17" spans="1:25" x14ac:dyDescent="0.25">
      <c r="A17" s="53"/>
      <c r="B17" s="78"/>
      <c r="C17" s="79"/>
      <c r="D17" s="86"/>
      <c r="E17" s="95"/>
      <c r="F17" s="81"/>
      <c r="G17" s="94"/>
      <c r="H17" s="94"/>
      <c r="I17" s="54"/>
      <c r="J17" s="54"/>
      <c r="K17" s="35"/>
      <c r="L17" s="35"/>
      <c r="M17" s="35"/>
      <c r="N17" s="180"/>
      <c r="O17" s="180"/>
      <c r="S17" s="40"/>
    </row>
    <row r="18" spans="1:25" x14ac:dyDescent="0.25">
      <c r="A18" s="53"/>
      <c r="B18" s="78"/>
      <c r="C18" s="78"/>
      <c r="D18" s="78"/>
      <c r="E18" s="613" t="s">
        <v>29</v>
      </c>
      <c r="F18" s="613" t="s">
        <v>30</v>
      </c>
      <c r="G18" s="604" t="s">
        <v>31</v>
      </c>
      <c r="H18" s="615"/>
      <c r="I18" s="58"/>
      <c r="J18" s="58"/>
      <c r="N18" s="58"/>
      <c r="O18" s="58"/>
      <c r="S18" s="41"/>
      <c r="V18" s="461" t="s">
        <v>149</v>
      </c>
      <c r="W18" s="460"/>
    </row>
    <row r="19" spans="1:25" x14ac:dyDescent="0.25">
      <c r="A19" s="53"/>
      <c r="B19" s="78"/>
      <c r="C19" s="78"/>
      <c r="D19" s="96"/>
      <c r="E19" s="614"/>
      <c r="F19" s="614"/>
      <c r="G19" s="97" t="s">
        <v>32</v>
      </c>
      <c r="H19" s="97" t="s">
        <v>33</v>
      </c>
      <c r="I19" s="59"/>
      <c r="J19" s="59"/>
      <c r="N19" s="59"/>
      <c r="O19" s="59"/>
      <c r="S19" s="40"/>
      <c r="V19" s="459" t="s">
        <v>32</v>
      </c>
      <c r="W19" s="469">
        <v>46273</v>
      </c>
    </row>
    <row r="20" spans="1:25" ht="15.75" x14ac:dyDescent="0.25">
      <c r="A20" s="53"/>
      <c r="B20" s="78"/>
      <c r="C20" s="78"/>
      <c r="D20" s="98"/>
      <c r="E20" s="423">
        <f>COUNTIFS(Смета!Q4:AY4,"&lt;="&amp;Дата_КС2,Смета!Q5:AY5,"&gt;0")</f>
        <v>3</v>
      </c>
      <c r="F20" s="354">
        <f>H20</f>
        <v>46304</v>
      </c>
      <c r="G20" s="462">
        <f>IF(W19=0,DATE(YEAR(A1),MONTH(A1),1),W19)</f>
        <v>46273</v>
      </c>
      <c r="H20" s="462">
        <f>IF(W20=0,EOMONTH(A1,0),W20)</f>
        <v>46304</v>
      </c>
      <c r="I20" s="60"/>
      <c r="J20" s="61"/>
      <c r="O20" s="61"/>
      <c r="P20" s="182"/>
      <c r="S20" s="41"/>
      <c r="V20" s="459" t="s">
        <v>33</v>
      </c>
      <c r="W20" s="469">
        <v>46304</v>
      </c>
    </row>
    <row r="21" spans="1:25" ht="15.75" x14ac:dyDescent="0.25">
      <c r="A21" s="62"/>
      <c r="B21" s="99"/>
      <c r="C21" s="100"/>
      <c r="D21" s="101" t="s">
        <v>34</v>
      </c>
      <c r="E21" s="100"/>
      <c r="F21" s="99"/>
      <c r="G21" s="102"/>
      <c r="H21" s="99"/>
      <c r="I21" s="62"/>
      <c r="J21" s="61"/>
      <c r="O21" s="61"/>
      <c r="P21" s="183"/>
      <c r="S21" s="40"/>
    </row>
    <row r="22" spans="1:25" x14ac:dyDescent="0.25">
      <c r="A22" s="62"/>
      <c r="B22" s="99"/>
      <c r="C22" s="100"/>
      <c r="D22" s="101" t="s">
        <v>35</v>
      </c>
      <c r="E22" s="100"/>
      <c r="F22" s="99"/>
      <c r="G22" s="102"/>
      <c r="H22" s="99"/>
      <c r="I22" s="62"/>
      <c r="J22" s="62"/>
      <c r="N22" s="172"/>
      <c r="O22" s="172"/>
      <c r="S22" s="41"/>
    </row>
    <row r="23" spans="1:25" ht="12.75" customHeight="1" x14ac:dyDescent="0.25">
      <c r="B23" s="596" t="s">
        <v>2</v>
      </c>
      <c r="C23" s="596"/>
      <c r="D23" s="597" t="s">
        <v>36</v>
      </c>
      <c r="E23" s="597" t="s">
        <v>37</v>
      </c>
      <c r="F23" s="597" t="s">
        <v>38</v>
      </c>
      <c r="G23" s="597"/>
      <c r="H23" s="597"/>
      <c r="I23" s="64"/>
      <c r="S23" s="40"/>
    </row>
    <row r="24" spans="1:25" ht="82.5" x14ac:dyDescent="0.25">
      <c r="B24" s="104" t="s">
        <v>7</v>
      </c>
      <c r="C24" s="105" t="s">
        <v>8</v>
      </c>
      <c r="D24" s="597"/>
      <c r="E24" s="597"/>
      <c r="F24" s="103" t="s">
        <v>10</v>
      </c>
      <c r="G24" s="103" t="s">
        <v>39</v>
      </c>
      <c r="H24" s="103" t="s">
        <v>40</v>
      </c>
      <c r="R24" s="177" t="s">
        <v>63</v>
      </c>
      <c r="S24" s="69" t="s">
        <v>64</v>
      </c>
    </row>
    <row r="25" spans="1:25" s="66" customFormat="1" x14ac:dyDescent="0.25">
      <c r="B25" s="233">
        <v>1</v>
      </c>
      <c r="C25" s="233">
        <v>2</v>
      </c>
      <c r="D25" s="546">
        <v>3</v>
      </c>
      <c r="E25" s="234">
        <v>4</v>
      </c>
      <c r="F25" s="234">
        <v>5</v>
      </c>
      <c r="G25" s="234">
        <v>6</v>
      </c>
      <c r="H25" s="234">
        <v>7</v>
      </c>
      <c r="I25" s="217" t="s">
        <v>79</v>
      </c>
      <c r="J25" s="463" t="s">
        <v>150</v>
      </c>
      <c r="K25" s="36"/>
      <c r="L25" s="36"/>
      <c r="M25" s="36"/>
      <c r="N25" s="181"/>
      <c r="O25" s="181"/>
      <c r="P25" s="181"/>
      <c r="Q25" s="184"/>
      <c r="R25" s="178"/>
      <c r="S25" s="50"/>
      <c r="T25" s="70"/>
      <c r="U25" s="70"/>
      <c r="X25" s="70"/>
      <c r="Y25" s="70"/>
    </row>
    <row r="26" spans="1:25" hidden="1" x14ac:dyDescent="0.25">
      <c r="B26" s="140" t="str">
        <f>IFERROR(IF(F26&gt;0,1,IF(AND(D26&gt;0,C26=0),"ЗАГ",0)),0)</f>
        <v>ЗАГ</v>
      </c>
      <c r="C26" s="141">
        <f>IF(Смета!B8&gt;0,Смета!B8,0)</f>
        <v>0</v>
      </c>
      <c r="D26" s="543" t="str">
        <f>IF(Смета!C8&gt;0,Смета!C8,0)</f>
        <v>1.Низковольтное оборудование</v>
      </c>
      <c r="E26" s="77">
        <f>IF(Смета!D8&gt;0,Смета!D8,0)</f>
        <v>0</v>
      </c>
      <c r="F26" s="67">
        <f>IFERROR(IF(Дата_КС2=S$3,Смета!Q8,0)+IF(Дата_КС2=S$4,Смета!T8,0)+IF(Дата_КС2=S$5,Смета!W8,0)+IF(Дата_КС2=S$6,Смета!Z8,0)+IF(Дата_КС2=S$7,Смета!AC8,0)+IF(Дата_КС2=S$8,Смета!AF8,0)+IF(Дата_КС2=S$9,Смета!AI8,0)+IF(Дата_КС2=S$10,Смета!AL8,0)+IF(Дата_КС2=S$11,Смета!AO8,0)+IF(Дата_КС2=S$12,Смета!AR8,0)+IF(Дата_КС2=S$13,Смета!AU8,0)+IF(Дата_КС2=S$14,Смета!AX8,0),0)</f>
        <v>0</v>
      </c>
      <c r="G26" s="67">
        <f>IF(Смета!E8&gt;0,Смета!E8,0)</f>
        <v>0</v>
      </c>
      <c r="H26" s="67">
        <f>ROUND(F26*G26,2)</f>
        <v>0</v>
      </c>
      <c r="I26" s="464">
        <f t="shared" ref="I26:I89" si="0">IF(J26=1,1,K26)</f>
        <v>0</v>
      </c>
      <c r="J26" s="466"/>
      <c r="K26" s="465">
        <f>IF(AND(B26&gt;0,B26&lt;&gt;"ЗАГ"),1,IF(C26=0,SUM(B27:INDEX(B27:B$2002,INDEX(MATCH("ЗАГ",B27:B$2002&amp;"",),))),0))</f>
        <v>0</v>
      </c>
      <c r="N26" s="185"/>
      <c r="Q26" s="184"/>
      <c r="R26" s="178">
        <f>IFERROR(IF(F26&gt;0,IF(IFERROR((Смета!H8*1),0)&gt;0,ROUND(F26*G26,2),0),0),0)</f>
        <v>0</v>
      </c>
      <c r="S26" s="50">
        <f>IFERROR(IF(F26&gt;0,IF(IFERROR((Смета!G8*1),0)&gt;0,ROUND(F26*G26,2),0),0),0)</f>
        <v>0</v>
      </c>
      <c r="T26" s="71"/>
      <c r="U26" s="71"/>
      <c r="X26" s="71"/>
      <c r="Y26" s="71"/>
    </row>
    <row r="27" spans="1:25" s="68" customFormat="1" hidden="1" x14ac:dyDescent="0.25">
      <c r="A27" s="63"/>
      <c r="B27" s="140" t="str">
        <f>IFERROR(IF(F27&gt;0,MAX(B$26:B26)+1,IF(AND(D27&gt;0,C27=0),"ЗАГ",0)),0)</f>
        <v>ЗАГ</v>
      </c>
      <c r="C27" s="141">
        <f>IF(Смета!B9&gt;0,Смета!B9,0)</f>
        <v>0</v>
      </c>
      <c r="D27" s="543" t="str">
        <f>IF(Смета!C9&gt;0,Смета!C9,0)</f>
        <v>Электрощитовая (секция №1)</v>
      </c>
      <c r="E27" s="77">
        <f>IF(Смета!D9&gt;0,Смета!D9,0)</f>
        <v>0</v>
      </c>
      <c r="F27" s="67">
        <f>IFERROR(IF(Дата_КС2=S$3,Смета!Q9,0)+IF(Дата_КС2=S$4,Смета!T9,0)+IF(Дата_КС2=S$5,Смета!W9,0)+IF(Дата_КС2=S$6,Смета!Z9,0)+IF(Дата_КС2=S$7,Смета!AC9,0)+IF(Дата_КС2=S$8,Смета!AF9,0)+IF(Дата_КС2=S$9,Смета!AI9,0)+IF(Дата_КС2=S$10,Смета!AL9,0)+IF(Дата_КС2=S$11,Смета!AO9,0)+IF(Дата_КС2=S$12,Смета!AR9,0)+IF(Дата_КС2=S$13,Смета!AU9,0)+IF(Дата_КС2=S$14,Смета!AX9,0),0)</f>
        <v>0</v>
      </c>
      <c r="G27" s="67">
        <f>IF(Смета!E9&gt;0,Смета!E9,0)</f>
        <v>0</v>
      </c>
      <c r="H27" s="67">
        <f t="shared" ref="H27:H28" si="1">ROUND(F27*G27,2)</f>
        <v>0</v>
      </c>
      <c r="I27" s="464">
        <f t="shared" si="0"/>
        <v>0</v>
      </c>
      <c r="J27" s="467"/>
      <c r="K27" s="465">
        <f>IF(AND(B27&gt;0,B27&lt;&gt;"ЗАГ"),1,IF(C27=0,SUM(B28:INDEX(B28:B$2002,INDEX(MATCH("ЗАГ",B28:B$2002&amp;"",),))),0))</f>
        <v>0</v>
      </c>
      <c r="L27" s="47"/>
      <c r="M27" s="47"/>
      <c r="N27" s="171"/>
      <c r="O27" s="171"/>
      <c r="P27" s="181"/>
      <c r="Q27" s="184"/>
      <c r="R27" s="178">
        <f>IFERROR(IF(F27&gt;0,IF(IFERROR((Смета!H9*1),0)&gt;0,ROUND(F27*G27,2),0),0),0)</f>
        <v>0</v>
      </c>
      <c r="S27" s="50">
        <f>IFERROR(IF(F27&gt;0,IF(IFERROR((Смета!G9*1),0)&gt;0,ROUND(F27*G27,2),0),0),0)</f>
        <v>0</v>
      </c>
      <c r="T27" s="71"/>
      <c r="U27" s="71"/>
      <c r="X27" s="71"/>
      <c r="Y27" s="71"/>
    </row>
    <row r="28" spans="1:25" s="37" customFormat="1" hidden="1" x14ac:dyDescent="0.25">
      <c r="A28" s="63"/>
      <c r="B28" s="140">
        <f>IFERROR(IF(F28&gt;0,MAX(B$26:B27)+1,IF(AND(D28&gt;0,C28=0),"ЗАГ",0)),0)</f>
        <v>0</v>
      </c>
      <c r="C28" s="141">
        <f>IF(Смета!B10&gt;0,Смета!B10,0)</f>
        <v>1</v>
      </c>
      <c r="D28" s="543" t="str">
        <f>IF(Смета!C10&gt;0,Смета!C10,0)</f>
        <v>ВРУ1.1 Вводная панель (Электросчетчики поставка Заказчика)</v>
      </c>
      <c r="E28" s="77" t="str">
        <f>IF(Смета!D10&gt;0,Смета!D10,0)</f>
        <v>шт</v>
      </c>
      <c r="F28" s="67">
        <f>IFERROR(IF(Дата_КС2=S$3,Смета!Q10,0)+IF(Дата_КС2=S$4,Смета!T10,0)+IF(Дата_КС2=S$5,Смета!W10,0)+IF(Дата_КС2=S$6,Смета!Z10,0)+IF(Дата_КС2=S$7,Смета!AC10,0)+IF(Дата_КС2=S$8,Смета!AF10,0)+IF(Дата_КС2=S$9,Смета!AI10,0)+IF(Дата_КС2=S$10,Смета!AL10,0)+IF(Дата_КС2=S$11,Смета!AO10,0)+IF(Дата_КС2=S$12,Смета!AR10,0)+IF(Дата_КС2=S$13,Смета!AU10,0)+IF(Дата_КС2=S$14,Смета!AX10,0),0)</f>
        <v>0</v>
      </c>
      <c r="G28" s="67">
        <f>IF(Смета!E10&gt;0,Смета!E10,0)</f>
        <v>161406</v>
      </c>
      <c r="H28" s="67">
        <f t="shared" si="1"/>
        <v>0</v>
      </c>
      <c r="I28" s="464">
        <f t="shared" si="0"/>
        <v>0</v>
      </c>
      <c r="J28" s="468"/>
      <c r="K28" s="465">
        <f>IF(AND(B28&gt;0,B28&lt;&gt;"ЗАГ"),1,IF(C28=0,SUM(B29:INDEX(B29:B$2002,INDEX(MATCH("ЗАГ",B29:B$2002&amp;"",),))),0))</f>
        <v>0</v>
      </c>
      <c r="L28" s="47"/>
      <c r="M28" s="47"/>
      <c r="N28" s="186"/>
      <c r="O28" s="186"/>
      <c r="P28" s="187"/>
      <c r="Q28" s="184"/>
      <c r="R28" s="178">
        <f>IFERROR(IF(F28&gt;0,IF(IFERROR((Смета!H10*1),0)&gt;0,ROUND(F28*G28,2),0),0),0)</f>
        <v>0</v>
      </c>
      <c r="S28" s="50">
        <f>IFERROR(IF(F28&gt;0,IF(IFERROR((Смета!G10*1),0)&gt;0,ROUND(F28*G28,2),0),0),0)</f>
        <v>0</v>
      </c>
      <c r="T28" s="39"/>
      <c r="U28" s="39"/>
      <c r="X28" s="39"/>
      <c r="Y28" s="39"/>
    </row>
    <row r="29" spans="1:25" s="37" customFormat="1" hidden="1" x14ac:dyDescent="0.25">
      <c r="A29" s="63"/>
      <c r="B29" s="140">
        <f>IFERROR(IF(F29&gt;0,MAX(B$26:B28)+1,IF(AND(D29&gt;0,C29=0),"ЗАГ",0)),0)</f>
        <v>0</v>
      </c>
      <c r="C29" s="141">
        <f>IF(Смета!B11&gt;0,Смета!B11,0)</f>
        <v>2</v>
      </c>
      <c r="D29" s="543" t="str">
        <f>IF(Смета!C11&gt;0,Смета!C11,0)</f>
        <v>Монтаж и подключение шкафа ВРУ1.1 Вводная панель</v>
      </c>
      <c r="E29" s="77" t="str">
        <f>IF(Смета!D11&gt;0,Смета!D11,0)</f>
        <v>шт</v>
      </c>
      <c r="F29" s="67">
        <f>IFERROR(IF(Дата_КС2=S$3,Смета!Q11,0)+IF(Дата_КС2=S$4,Смета!T11,0)+IF(Дата_КС2=S$5,Смета!W11,0)+IF(Дата_КС2=S$6,Смета!Z11,0)+IF(Дата_КС2=S$7,Смета!AC11,0)+IF(Дата_КС2=S$8,Смета!AF11,0)+IF(Дата_КС2=S$9,Смета!AI11,0)+IF(Дата_КС2=S$10,Смета!AL11,0)+IF(Дата_КС2=S$11,Смета!AO11,0)+IF(Дата_КС2=S$12,Смета!AR11,0)+IF(Дата_КС2=S$13,Смета!AU11,0)+IF(Дата_КС2=S$14,Смета!AX11,0),0)</f>
        <v>0</v>
      </c>
      <c r="G29" s="67">
        <f>IF(Смета!E11&gt;0,Смета!E11,0)</f>
        <v>45235.31</v>
      </c>
      <c r="H29" s="67">
        <f t="shared" ref="H29:H92" si="2">ROUND(F29*G29,2)</f>
        <v>0</v>
      </c>
      <c r="I29" s="464">
        <f t="shared" si="0"/>
        <v>0</v>
      </c>
      <c r="J29" s="468"/>
      <c r="K29" s="465">
        <f>IF(AND(B29&gt;0,B29&lt;&gt;"ЗАГ"),1,IF(C29=0,SUM(B30:INDEX(B30:B$2002,INDEX(MATCH("ЗАГ",B30:B$2002&amp;"",),))),0))</f>
        <v>0</v>
      </c>
      <c r="L29" s="47"/>
      <c r="M29" s="47"/>
      <c r="N29" s="186"/>
      <c r="O29" s="186"/>
      <c r="P29" s="187"/>
      <c r="Q29" s="184"/>
      <c r="R29" s="178">
        <f>IFERROR(IF(F29&gt;0,IF(IFERROR((Смета!H11*1),0)&gt;0,ROUND(F29*G29,2),0),0),0)</f>
        <v>0</v>
      </c>
      <c r="S29" s="50">
        <f>IFERROR(IF(F29&gt;0,IF(IFERROR((Смета!G11*1),0)&gt;0,ROUND(F29*G29,2),0),0),0)</f>
        <v>0</v>
      </c>
      <c r="T29" s="39"/>
      <c r="U29" s="39"/>
      <c r="X29" s="39"/>
      <c r="Y29" s="39"/>
    </row>
    <row r="30" spans="1:25" s="37" customFormat="1" hidden="1" x14ac:dyDescent="0.25">
      <c r="A30" s="63"/>
      <c r="B30" s="140">
        <f>IFERROR(IF(F30&gt;0,MAX(B$26:B29)+1,IF(AND(D30&gt;0,C30=0),"ЗАГ",0)),0)</f>
        <v>0</v>
      </c>
      <c r="C30" s="141">
        <f>IF(Смета!B12&gt;0,Смета!B12,0)</f>
        <v>3</v>
      </c>
      <c r="D30" s="543" t="str">
        <f>IF(Смета!C12&gt;0,Смета!C12,0)</f>
        <v>ВРУ1.1 Распределительная панель</v>
      </c>
      <c r="E30" s="77" t="str">
        <f>IF(Смета!D12&gt;0,Смета!D12,0)</f>
        <v>шт</v>
      </c>
      <c r="F30" s="67">
        <f>IFERROR(IF(Дата_КС2=S$3,Смета!Q12,0)+IF(Дата_КС2=S$4,Смета!T12,0)+IF(Дата_КС2=S$5,Смета!W12,0)+IF(Дата_КС2=S$6,Смета!Z12,0)+IF(Дата_КС2=S$7,Смета!AC12,0)+IF(Дата_КС2=S$8,Смета!AF12,0)+IF(Дата_КС2=S$9,Смета!AI12,0)+IF(Дата_КС2=S$10,Смета!AL12,0)+IF(Дата_КС2=S$11,Смета!AO12,0)+IF(Дата_КС2=S$12,Смета!AR12,0)+IF(Дата_КС2=S$13,Смета!AU12,0)+IF(Дата_КС2=S$14,Смета!AX12,0),0)</f>
        <v>0</v>
      </c>
      <c r="G30" s="67">
        <f>IF(Смета!E12&gt;0,Смета!E12,0)</f>
        <v>163173.78</v>
      </c>
      <c r="H30" s="67">
        <f t="shared" si="2"/>
        <v>0</v>
      </c>
      <c r="I30" s="464">
        <f t="shared" si="0"/>
        <v>0</v>
      </c>
      <c r="J30" s="468"/>
      <c r="K30" s="465">
        <f>IF(AND(B30&gt;0,B30&lt;&gt;"ЗАГ"),1,IF(C30=0,SUM(B31:INDEX(B31:B$2002,INDEX(MATCH("ЗАГ",B31:B$2002&amp;"",),))),0))</f>
        <v>0</v>
      </c>
      <c r="L30" s="47"/>
      <c r="M30" s="47"/>
      <c r="N30" s="186"/>
      <c r="O30" s="186"/>
      <c r="P30" s="187"/>
      <c r="Q30" s="184"/>
      <c r="R30" s="178">
        <f>IFERROR(IF(F30&gt;0,IF(IFERROR((Смета!H12*1),0)&gt;0,ROUND(F30*G30,2),0),0),0)</f>
        <v>0</v>
      </c>
      <c r="S30" s="50">
        <f>IFERROR(IF(F30&gt;0,IF(IFERROR((Смета!G12*1),0)&gt;0,ROUND(F30*G30,2),0),0),0)</f>
        <v>0</v>
      </c>
      <c r="T30" s="39"/>
      <c r="U30" s="39"/>
      <c r="X30" s="39"/>
      <c r="Y30" s="39"/>
    </row>
    <row r="31" spans="1:25" s="37" customFormat="1" hidden="1" x14ac:dyDescent="0.25">
      <c r="A31" s="63"/>
      <c r="B31" s="140">
        <f>IFERROR(IF(F31&gt;0,MAX(B$26:B30)+1,IF(AND(D31&gt;0,C31=0),"ЗАГ",0)),0)</f>
        <v>0</v>
      </c>
      <c r="C31" s="141">
        <f>IF(Смета!B13&gt;0,Смета!B13,0)</f>
        <v>4</v>
      </c>
      <c r="D31" s="543" t="str">
        <f>IF(Смета!C13&gt;0,Смета!C13,0)</f>
        <v>Монтаж и подключение шкафа ВРУ1.1 Распределительная панель</v>
      </c>
      <c r="E31" s="77" t="str">
        <f>IF(Смета!D13&gt;0,Смета!D13,0)</f>
        <v>шт</v>
      </c>
      <c r="F31" s="67">
        <f>IFERROR(IF(Дата_КС2=S$3,Смета!Q13,0)+IF(Дата_КС2=S$4,Смета!T13,0)+IF(Дата_КС2=S$5,Смета!W13,0)+IF(Дата_КС2=S$6,Смета!Z13,0)+IF(Дата_КС2=S$7,Смета!AC13,0)+IF(Дата_КС2=S$8,Смета!AF13,0)+IF(Дата_КС2=S$9,Смета!AI13,0)+IF(Дата_КС2=S$10,Смета!AL13,0)+IF(Дата_КС2=S$11,Смета!AO13,0)+IF(Дата_КС2=S$12,Смета!AR13,0)+IF(Дата_КС2=S$13,Смета!AU13,0)+IF(Дата_КС2=S$14,Смета!AX13,0),0)</f>
        <v>0</v>
      </c>
      <c r="G31" s="67">
        <f>IF(Смета!E13&gt;0,Смета!E13,0)</f>
        <v>45235.31</v>
      </c>
      <c r="H31" s="67">
        <f t="shared" si="2"/>
        <v>0</v>
      </c>
      <c r="I31" s="464">
        <f t="shared" si="0"/>
        <v>0</v>
      </c>
      <c r="J31" s="468"/>
      <c r="K31" s="465">
        <f>IF(AND(B31&gt;0,B31&lt;&gt;"ЗАГ"),1,IF(C31=0,SUM(B32:INDEX(B32:B$2002,INDEX(MATCH("ЗАГ",B32:B$2002&amp;"",),))),0))</f>
        <v>0</v>
      </c>
      <c r="L31" s="47"/>
      <c r="M31" s="47"/>
      <c r="N31" s="186"/>
      <c r="O31" s="186"/>
      <c r="P31" s="187"/>
      <c r="Q31" s="184"/>
      <c r="R31" s="178">
        <f>IFERROR(IF(F31&gt;0,IF(IFERROR((Смета!H13*1),0)&gt;0,ROUND(F31*G31,2),0),0),0)</f>
        <v>0</v>
      </c>
      <c r="S31" s="50">
        <f>IFERROR(IF(F31&gt;0,IF(IFERROR((Смета!G13*1),0)&gt;0,ROUND(F31*G31,2),0),0),0)</f>
        <v>0</v>
      </c>
      <c r="T31" s="39"/>
      <c r="U31" s="39"/>
      <c r="X31" s="39"/>
      <c r="Y31" s="39"/>
    </row>
    <row r="32" spans="1:25" s="37" customFormat="1" hidden="1" x14ac:dyDescent="0.25">
      <c r="A32" s="63"/>
      <c r="B32" s="140">
        <f>IFERROR(IF(F32&gt;0,MAX(B$26:B31)+1,IF(AND(D32&gt;0,C32=0),"ЗАГ",0)),0)</f>
        <v>0</v>
      </c>
      <c r="C32" s="141">
        <f>IF(Смета!B14&gt;0,Смета!B14,0)</f>
        <v>5</v>
      </c>
      <c r="D32" s="543" t="str">
        <f>IF(Смета!C14&gt;0,Смета!C14,0)</f>
        <v>Шкаф ВРУ1.1 АВР1.1 (Электросчетчики поставка Заказчика)</v>
      </c>
      <c r="E32" s="77" t="str">
        <f>IF(Смета!D14&gt;0,Смета!D14,0)</f>
        <v>шт</v>
      </c>
      <c r="F32" s="67">
        <f>IFERROR(IF(Дата_КС2=S$3,Смета!Q14,0)+IF(Дата_КС2=S$4,Смета!T14,0)+IF(Дата_КС2=S$5,Смета!W14,0)+IF(Дата_КС2=S$6,Смета!Z14,0)+IF(Дата_КС2=S$7,Смета!AC14,0)+IF(Дата_КС2=S$8,Смета!AF14,0)+IF(Дата_КС2=S$9,Смета!AI14,0)+IF(Дата_КС2=S$10,Смета!AL14,0)+IF(Дата_КС2=S$11,Смета!AO14,0)+IF(Дата_КС2=S$12,Смета!AR14,0)+IF(Дата_КС2=S$13,Смета!AU14,0)+IF(Дата_КС2=S$14,Смета!AX14,0),0)</f>
        <v>0</v>
      </c>
      <c r="G32" s="67">
        <f>IF(Смета!E14&gt;0,Смета!E14,0)</f>
        <v>21120</v>
      </c>
      <c r="H32" s="67">
        <f t="shared" si="2"/>
        <v>0</v>
      </c>
      <c r="I32" s="464">
        <f t="shared" si="0"/>
        <v>0</v>
      </c>
      <c r="J32" s="468"/>
      <c r="K32" s="465">
        <f>IF(AND(B32&gt;0,B32&lt;&gt;"ЗАГ"),1,IF(C32=0,SUM(B33:INDEX(B33:B$2002,INDEX(MATCH("ЗАГ",B33:B$2002&amp;"",),))),0))</f>
        <v>0</v>
      </c>
      <c r="L32" s="47"/>
      <c r="M32" s="47"/>
      <c r="N32" s="186"/>
      <c r="O32" s="186"/>
      <c r="P32" s="187"/>
      <c r="Q32" s="184"/>
      <c r="R32" s="178">
        <f>IFERROR(IF(F32&gt;0,IF(IFERROR((Смета!H14*1),0)&gt;0,ROUND(F32*G32,2),0),0),0)</f>
        <v>0</v>
      </c>
      <c r="S32" s="50">
        <f>IFERROR(IF(F32&gt;0,IF(IFERROR((Смета!G14*1),0)&gt;0,ROUND(F32*G32,2),0),0),0)</f>
        <v>0</v>
      </c>
      <c r="T32" s="39"/>
      <c r="U32" s="39"/>
      <c r="X32" s="39"/>
      <c r="Y32" s="39"/>
    </row>
    <row r="33" spans="1:25" s="37" customFormat="1" hidden="1" x14ac:dyDescent="0.25">
      <c r="A33" s="63"/>
      <c r="B33" s="140">
        <f>IFERROR(IF(F33&gt;0,MAX(B$26:B32)+1,IF(AND(D33&gt;0,C33=0),"ЗАГ",0)),0)</f>
        <v>0</v>
      </c>
      <c r="C33" s="141">
        <f>IF(Смета!B15&gt;0,Смета!B15,0)</f>
        <v>6</v>
      </c>
      <c r="D33" s="543" t="str">
        <f>IF(Смета!C15&gt;0,Смета!C15,0)</f>
        <v>Монтаж и подключение шкафа ВРУ1.1 АВР1.1</v>
      </c>
      <c r="E33" s="77" t="str">
        <f>IF(Смета!D15&gt;0,Смета!D15,0)</f>
        <v>шт</v>
      </c>
      <c r="F33" s="67">
        <f>IFERROR(IF(Дата_КС2=S$3,Смета!Q15,0)+IF(Дата_КС2=S$4,Смета!T15,0)+IF(Дата_КС2=S$5,Смета!W15,0)+IF(Дата_КС2=S$6,Смета!Z15,0)+IF(Дата_КС2=S$7,Смета!AC15,0)+IF(Дата_КС2=S$8,Смета!AF15,0)+IF(Дата_КС2=S$9,Смета!AI15,0)+IF(Дата_КС2=S$10,Смета!AL15,0)+IF(Дата_КС2=S$11,Смета!AO15,0)+IF(Дата_КС2=S$12,Смета!AR15,0)+IF(Дата_КС2=S$13,Смета!AU15,0)+IF(Дата_КС2=S$14,Смета!AX15,0),0)</f>
        <v>0</v>
      </c>
      <c r="G33" s="67">
        <f>IF(Смета!E15&gt;0,Смета!E15,0)</f>
        <v>10675</v>
      </c>
      <c r="H33" s="67">
        <f t="shared" si="2"/>
        <v>0</v>
      </c>
      <c r="I33" s="464">
        <f t="shared" si="0"/>
        <v>0</v>
      </c>
      <c r="J33" s="468"/>
      <c r="K33" s="465">
        <f>IF(AND(B33&gt;0,B33&lt;&gt;"ЗАГ"),1,IF(C33=0,SUM(B34:INDEX(B34:B$2002,INDEX(MATCH("ЗАГ",B34:B$2002&amp;"",),))),0))</f>
        <v>0</v>
      </c>
      <c r="L33" s="47"/>
      <c r="M33" s="47"/>
      <c r="N33" s="186"/>
      <c r="O33" s="186"/>
      <c r="P33" s="187"/>
      <c r="Q33" s="184"/>
      <c r="R33" s="178">
        <f>IFERROR(IF(F33&gt;0,IF(IFERROR((Смета!H15*1),0)&gt;0,ROUND(F33*G33,2),0),0),0)</f>
        <v>0</v>
      </c>
      <c r="S33" s="50">
        <f>IFERROR(IF(F33&gt;0,IF(IFERROR((Смета!G15*1),0)&gt;0,ROUND(F33*G33,2),0),0),0)</f>
        <v>0</v>
      </c>
      <c r="T33" s="39"/>
      <c r="U33" s="39"/>
      <c r="X33" s="39"/>
      <c r="Y33" s="39"/>
    </row>
    <row r="34" spans="1:25" s="37" customFormat="1" hidden="1" x14ac:dyDescent="0.25">
      <c r="A34" s="63"/>
      <c r="B34" s="140">
        <f>IFERROR(IF(F34&gt;0,MAX(B$26:B33)+1,IF(AND(D34&gt;0,C34=0),"ЗАГ",0)),0)</f>
        <v>0</v>
      </c>
      <c r="C34" s="141">
        <f>IF(Смета!B16&gt;0,Смета!B16,0)</f>
        <v>7</v>
      </c>
      <c r="D34" s="543" t="str">
        <f>IF(Смета!C16&gt;0,Смета!C16,0)</f>
        <v>Шкаф ВРУ1.1 ПЭСПЗ1.1 (Электросчетчики поставка Заказчика)</v>
      </c>
      <c r="E34" s="77" t="str">
        <f>IF(Смета!D16&gt;0,Смета!D16,0)</f>
        <v>шт</v>
      </c>
      <c r="F34" s="67">
        <f>IFERROR(IF(Дата_КС2=S$3,Смета!Q16,0)+IF(Дата_КС2=S$4,Смета!T16,0)+IF(Дата_КС2=S$5,Смета!W16,0)+IF(Дата_КС2=S$6,Смета!Z16,0)+IF(Дата_КС2=S$7,Смета!AC16,0)+IF(Дата_КС2=S$8,Смета!AF16,0)+IF(Дата_КС2=S$9,Смета!AI16,0)+IF(Дата_КС2=S$10,Смета!AL16,0)+IF(Дата_КС2=S$11,Смета!AO16,0)+IF(Дата_КС2=S$12,Смета!AR16,0)+IF(Дата_КС2=S$13,Смета!AU16,0)+IF(Дата_КС2=S$14,Смета!AX16,0),0)</f>
        <v>0</v>
      </c>
      <c r="G34" s="67">
        <f>IF(Смета!E16&gt;0,Смета!E16,0)</f>
        <v>27840</v>
      </c>
      <c r="H34" s="67">
        <f t="shared" si="2"/>
        <v>0</v>
      </c>
      <c r="I34" s="464">
        <f t="shared" si="0"/>
        <v>0</v>
      </c>
      <c r="J34" s="468"/>
      <c r="K34" s="465">
        <f>IF(AND(B34&gt;0,B34&lt;&gt;"ЗАГ"),1,IF(C34=0,SUM(B35:INDEX(B35:B$2002,INDEX(MATCH("ЗАГ",B35:B$2002&amp;"",),))),0))</f>
        <v>0</v>
      </c>
      <c r="L34" s="47"/>
      <c r="M34" s="47"/>
      <c r="N34" s="186"/>
      <c r="O34" s="186"/>
      <c r="P34" s="187"/>
      <c r="Q34" s="184"/>
      <c r="R34" s="178">
        <f>IFERROR(IF(F34&gt;0,IF(IFERROR((Смета!H16*1),0)&gt;0,ROUND(F34*G34,2),0),0),0)</f>
        <v>0</v>
      </c>
      <c r="S34" s="50">
        <f>IFERROR(IF(F34&gt;0,IF(IFERROR((Смета!G16*1),0)&gt;0,ROUND(F34*G34,2),0),0),0)</f>
        <v>0</v>
      </c>
      <c r="T34" s="39"/>
      <c r="U34" s="39"/>
      <c r="X34" s="39"/>
      <c r="Y34" s="39"/>
    </row>
    <row r="35" spans="1:25" s="37" customFormat="1" hidden="1" x14ac:dyDescent="0.25">
      <c r="A35" s="63"/>
      <c r="B35" s="140">
        <f>IFERROR(IF(F35&gt;0,MAX(B$26:B34)+1,IF(AND(D35&gt;0,C35=0),"ЗАГ",0)),0)</f>
        <v>0</v>
      </c>
      <c r="C35" s="141">
        <f>IF(Смета!B17&gt;0,Смета!B17,0)</f>
        <v>8</v>
      </c>
      <c r="D35" s="543" t="str">
        <f>IF(Смета!C17&gt;0,Смета!C17,0)</f>
        <v>Монтаж и подключение шкафа ВРУ1.1 ПЭСПЗ1.1</v>
      </c>
      <c r="E35" s="77" t="str">
        <f>IF(Смета!D17&gt;0,Смета!D17,0)</f>
        <v>шт</v>
      </c>
      <c r="F35" s="67">
        <f>IFERROR(IF(Дата_КС2=S$3,Смета!Q17,0)+IF(Дата_КС2=S$4,Смета!T17,0)+IF(Дата_КС2=S$5,Смета!W17,0)+IF(Дата_КС2=S$6,Смета!Z17,0)+IF(Дата_КС2=S$7,Смета!AC17,0)+IF(Дата_КС2=S$8,Смета!AF17,0)+IF(Дата_КС2=S$9,Смета!AI17,0)+IF(Дата_КС2=S$10,Смета!AL17,0)+IF(Дата_КС2=S$11,Смета!AO17,0)+IF(Дата_КС2=S$12,Смета!AR17,0)+IF(Дата_КС2=S$13,Смета!AU17,0)+IF(Дата_КС2=S$14,Смета!AX17,0),0)</f>
        <v>0</v>
      </c>
      <c r="G35" s="67">
        <f>IF(Смета!E17&gt;0,Смета!E17,0)</f>
        <v>10675</v>
      </c>
      <c r="H35" s="67">
        <f t="shared" si="2"/>
        <v>0</v>
      </c>
      <c r="I35" s="464">
        <f t="shared" si="0"/>
        <v>0</v>
      </c>
      <c r="J35" s="468"/>
      <c r="K35" s="465">
        <f>IF(AND(B35&gt;0,B35&lt;&gt;"ЗАГ"),1,IF(C35=0,SUM(B36:INDEX(B36:B$2002,INDEX(MATCH("ЗАГ",B36:B$2002&amp;"",),))),0))</f>
        <v>0</v>
      </c>
      <c r="L35" s="47"/>
      <c r="M35" s="47"/>
      <c r="N35" s="186"/>
      <c r="O35" s="186"/>
      <c r="P35" s="187"/>
      <c r="Q35" s="184"/>
      <c r="R35" s="178">
        <f>IFERROR(IF(F35&gt;0,IF(IFERROR((Смета!H17*1),0)&gt;0,ROUND(F35*G35,2),0),0),0)</f>
        <v>0</v>
      </c>
      <c r="S35" s="50">
        <f>IFERROR(IF(F35&gt;0,IF(IFERROR((Смета!G17*1),0)&gt;0,ROUND(F35*G35,2),0),0),0)</f>
        <v>0</v>
      </c>
      <c r="T35" s="39"/>
      <c r="U35" s="39"/>
      <c r="X35" s="39"/>
      <c r="Y35" s="39"/>
    </row>
    <row r="36" spans="1:25" s="37" customFormat="1" hidden="1" x14ac:dyDescent="0.25">
      <c r="A36" s="63"/>
      <c r="B36" s="140">
        <f>IFERROR(IF(F36&gt;0,MAX(B$26:B35)+1,IF(AND(D36&gt;0,C36=0),"ЗАГ",0)),0)</f>
        <v>0</v>
      </c>
      <c r="C36" s="141">
        <f>IF(Смета!B18&gt;0,Смета!B18,0)</f>
        <v>9</v>
      </c>
      <c r="D36" s="543" t="str">
        <f>IF(Смета!C18&gt;0,Смета!C18,0)</f>
        <v>Шкаф ВРУ1.1 ЩАП</v>
      </c>
      <c r="E36" s="77" t="str">
        <f>IF(Смета!D18&gt;0,Смета!D18,0)</f>
        <v>шт</v>
      </c>
      <c r="F36" s="67">
        <f>IFERROR(IF(Дата_КС2=S$3,Смета!Q18,0)+IF(Дата_КС2=S$4,Смета!T18,0)+IF(Дата_КС2=S$5,Смета!W18,0)+IF(Дата_КС2=S$6,Смета!Z18,0)+IF(Дата_КС2=S$7,Смета!AC18,0)+IF(Дата_КС2=S$8,Смета!AF18,0)+IF(Дата_КС2=S$9,Смета!AI18,0)+IF(Дата_КС2=S$10,Смета!AL18,0)+IF(Дата_КС2=S$11,Смета!AO18,0)+IF(Дата_КС2=S$12,Смета!AR18,0)+IF(Дата_КС2=S$13,Смета!AU18,0)+IF(Дата_КС2=S$14,Смета!AX18,0),0)</f>
        <v>0</v>
      </c>
      <c r="G36" s="67">
        <f>IF(Смета!E18&gt;0,Смета!E18,0)</f>
        <v>27720</v>
      </c>
      <c r="H36" s="67">
        <f t="shared" si="2"/>
        <v>0</v>
      </c>
      <c r="I36" s="464">
        <f t="shared" si="0"/>
        <v>0</v>
      </c>
      <c r="J36" s="468"/>
      <c r="K36" s="465">
        <f>IF(AND(B36&gt;0,B36&lt;&gt;"ЗАГ"),1,IF(C36=0,SUM(B37:INDEX(B37:B$2002,INDEX(MATCH("ЗАГ",B37:B$2002&amp;"",),))),0))</f>
        <v>0</v>
      </c>
      <c r="L36" s="47"/>
      <c r="M36" s="47"/>
      <c r="N36" s="186"/>
      <c r="O36" s="186"/>
      <c r="P36" s="187"/>
      <c r="Q36" s="184"/>
      <c r="R36" s="178">
        <f>IFERROR(IF(F36&gt;0,IF(IFERROR((Смета!H18*1),0)&gt;0,ROUND(F36*G36,2),0),0),0)</f>
        <v>0</v>
      </c>
      <c r="S36" s="50">
        <f>IFERROR(IF(F36&gt;0,IF(IFERROR((Смета!G18*1),0)&gt;0,ROUND(F36*G36,2),0),0),0)</f>
        <v>0</v>
      </c>
      <c r="T36" s="39"/>
      <c r="U36" s="39"/>
      <c r="X36" s="39"/>
      <c r="Y36" s="39"/>
    </row>
    <row r="37" spans="1:25" s="68" customFormat="1" hidden="1" x14ac:dyDescent="0.25">
      <c r="A37" s="63"/>
      <c r="B37" s="140">
        <f>IFERROR(IF(F37&gt;0,MAX(B$26:B36)+1,IF(AND(D37&gt;0,C37=0),"ЗАГ",0)),0)</f>
        <v>0</v>
      </c>
      <c r="C37" s="141">
        <f>IF(Смета!B19&gt;0,Смета!B19,0)</f>
        <v>10</v>
      </c>
      <c r="D37" s="543" t="str">
        <f>IF(Смета!C19&gt;0,Смета!C19,0)</f>
        <v>Монтаж и подключение шкафа ВРУ1.1 ЩАП</v>
      </c>
      <c r="E37" s="77" t="str">
        <f>IF(Смета!D19&gt;0,Смета!D19,0)</f>
        <v>шт</v>
      </c>
      <c r="F37" s="67">
        <f>IFERROR(IF(Дата_КС2=S$3,Смета!Q19,0)+IF(Дата_КС2=S$4,Смета!T19,0)+IF(Дата_КС2=S$5,Смета!W19,0)+IF(Дата_КС2=S$6,Смета!Z19,0)+IF(Дата_КС2=S$7,Смета!AC19,0)+IF(Дата_КС2=S$8,Смета!AF19,0)+IF(Дата_КС2=S$9,Смета!AI19,0)+IF(Дата_КС2=S$10,Смета!AL19,0)+IF(Дата_КС2=S$11,Смета!AO19,0)+IF(Дата_КС2=S$12,Смета!AR19,0)+IF(Дата_КС2=S$13,Смета!AU19,0)+IF(Дата_КС2=S$14,Смета!AX19,0),0)</f>
        <v>0</v>
      </c>
      <c r="G37" s="67">
        <f>IF(Смета!E19&gt;0,Смета!E19,0)</f>
        <v>10675</v>
      </c>
      <c r="H37" s="67">
        <f t="shared" si="2"/>
        <v>0</v>
      </c>
      <c r="I37" s="464">
        <f t="shared" si="0"/>
        <v>0</v>
      </c>
      <c r="J37" s="467"/>
      <c r="K37" s="465">
        <f>IF(AND(B37&gt;0,B37&lt;&gt;"ЗАГ"),1,IF(C37=0,SUM(B38:INDEX(B38:B$2002,INDEX(MATCH("ЗАГ",B38:B$2002&amp;"",),))),0))</f>
        <v>0</v>
      </c>
      <c r="L37" s="47"/>
      <c r="M37" s="47"/>
      <c r="N37" s="171"/>
      <c r="O37" s="171"/>
      <c r="P37" s="181"/>
      <c r="Q37" s="184"/>
      <c r="R37" s="178">
        <f>IFERROR(IF(F37&gt;0,IF(IFERROR((Смета!H19*1),0)&gt;0,ROUND(F37*G37,2),0),0),0)</f>
        <v>0</v>
      </c>
      <c r="S37" s="50">
        <f>IFERROR(IF(F37&gt;0,IF(IFERROR((Смета!G19*1),0)&gt;0,ROUND(F37*G37,2),0),0),0)</f>
        <v>0</v>
      </c>
      <c r="T37" s="71"/>
      <c r="U37" s="71"/>
      <c r="X37" s="71"/>
      <c r="Y37" s="71"/>
    </row>
    <row r="38" spans="1:25" s="37" customFormat="1" hidden="1" x14ac:dyDescent="0.25">
      <c r="A38" s="63"/>
      <c r="B38" s="140">
        <f>IFERROR(IF(F38&gt;0,MAX(B$26:B37)+1,IF(AND(D38&gt;0,C38=0),"ЗАГ",0)),0)</f>
        <v>0</v>
      </c>
      <c r="C38" s="141">
        <f>IF(Смета!B20&gt;0,Смета!B20,0)</f>
        <v>11</v>
      </c>
      <c r="D38" s="543" t="str">
        <f>IF(Смета!C20&gt;0,Смета!C20,0)</f>
        <v>Огнетушитель ОП-4 (з)</v>
      </c>
      <c r="E38" s="77" t="str">
        <f>IF(Смета!D20&gt;0,Смета!D20,0)</f>
        <v>шт</v>
      </c>
      <c r="F38" s="67">
        <f>IFERROR(IF(Дата_КС2=S$3,Смета!Q20,0)+IF(Дата_КС2=S$4,Смета!T20,0)+IF(Дата_КС2=S$5,Смета!W20,0)+IF(Дата_КС2=S$6,Смета!Z20,0)+IF(Дата_КС2=S$7,Смета!AC20,0)+IF(Дата_КС2=S$8,Смета!AF20,0)+IF(Дата_КС2=S$9,Смета!AI20,0)+IF(Дата_КС2=S$10,Смета!AL20,0)+IF(Дата_КС2=S$11,Смета!AO20,0)+IF(Дата_КС2=S$12,Смета!AR20,0)+IF(Дата_КС2=S$13,Смета!AU20,0)+IF(Дата_КС2=S$14,Смета!AX20,0),0)</f>
        <v>0</v>
      </c>
      <c r="G38" s="67">
        <f>IF(Смета!E20&gt;0,Смета!E20,0)</f>
        <v>795</v>
      </c>
      <c r="H38" s="67">
        <f t="shared" si="2"/>
        <v>0</v>
      </c>
      <c r="I38" s="464">
        <f t="shared" si="0"/>
        <v>0</v>
      </c>
      <c r="J38" s="468"/>
      <c r="K38" s="465">
        <f>IF(AND(B38&gt;0,B38&lt;&gt;"ЗАГ"),1,IF(C38=0,SUM(B39:INDEX(B39:B$2002,INDEX(MATCH("ЗАГ",B39:B$2002&amp;"",),))),0))</f>
        <v>0</v>
      </c>
      <c r="L38" s="47"/>
      <c r="M38" s="47"/>
      <c r="N38" s="186"/>
      <c r="O38" s="186"/>
      <c r="P38" s="187"/>
      <c r="Q38" s="184"/>
      <c r="R38" s="178">
        <f>IFERROR(IF(F38&gt;0,IF(IFERROR((Смета!H20*1),0)&gt;0,ROUND(F38*G38,2),0),0),0)</f>
        <v>0</v>
      </c>
      <c r="S38" s="50">
        <f>IFERROR(IF(F38&gt;0,IF(IFERROR((Смета!G20*1),0)&gt;0,ROUND(F38*G38,2),0),0),0)</f>
        <v>0</v>
      </c>
      <c r="T38" s="39"/>
      <c r="U38" s="39"/>
      <c r="X38" s="39"/>
      <c r="Y38" s="39"/>
    </row>
    <row r="39" spans="1:25" s="37" customFormat="1" ht="30" hidden="1" x14ac:dyDescent="0.25">
      <c r="A39" s="63"/>
      <c r="B39" s="140">
        <f>IFERROR(IF(F39&gt;0,MAX(B$26:B38)+1,IF(AND(D39&gt;0,C39=0),"ЗАГ",0)),0)</f>
        <v>0</v>
      </c>
      <c r="C39" s="141">
        <f>IF(Смета!B21&gt;0,Смета!B21,0)</f>
        <v>12</v>
      </c>
      <c r="D39" s="543" t="str">
        <f>IF(Смета!C21&gt;0,Смета!C21,0)</f>
        <v>Подставка "УНИВЕРСАЛЬНАЯ" под огн. до 16кг., цельнометаллическая(190/190/270мм) цвет красный</v>
      </c>
      <c r="E39" s="77" t="str">
        <f>IF(Смета!D21&gt;0,Смета!D21,0)</f>
        <v>шт</v>
      </c>
      <c r="F39" s="67">
        <f>IFERROR(IF(Дата_КС2=S$3,Смета!Q21,0)+IF(Дата_КС2=S$4,Смета!T21,0)+IF(Дата_КС2=S$5,Смета!W21,0)+IF(Дата_КС2=S$6,Смета!Z21,0)+IF(Дата_КС2=S$7,Смета!AC21,0)+IF(Дата_КС2=S$8,Смета!AF21,0)+IF(Дата_КС2=S$9,Смета!AI21,0)+IF(Дата_КС2=S$10,Смета!AL21,0)+IF(Дата_КС2=S$11,Смета!AO21,0)+IF(Дата_КС2=S$12,Смета!AR21,0)+IF(Дата_КС2=S$13,Смета!AU21,0)+IF(Дата_КС2=S$14,Смета!AX21,0),0)</f>
        <v>0</v>
      </c>
      <c r="G39" s="67">
        <f>IF(Смета!E21&gt;0,Смета!E21,0)</f>
        <v>565</v>
      </c>
      <c r="H39" s="67">
        <f t="shared" si="2"/>
        <v>0</v>
      </c>
      <c r="I39" s="464">
        <f t="shared" si="0"/>
        <v>0</v>
      </c>
      <c r="J39" s="468"/>
      <c r="K39" s="465">
        <f>IF(AND(B39&gt;0,B39&lt;&gt;"ЗАГ"),1,IF(C39=0,SUM(B40:INDEX(B40:B$2002,INDEX(MATCH("ЗАГ",B40:B$2002&amp;"",),))),0))</f>
        <v>0</v>
      </c>
      <c r="L39" s="47"/>
      <c r="M39" s="47"/>
      <c r="N39" s="186"/>
      <c r="O39" s="186"/>
      <c r="P39" s="187"/>
      <c r="Q39" s="184"/>
      <c r="R39" s="178">
        <f>IFERROR(IF(F39&gt;0,IF(IFERROR((Смета!H21*1),0)&gt;0,ROUND(F39*G39,2),0),0),0)</f>
        <v>0</v>
      </c>
      <c r="S39" s="50">
        <f>IFERROR(IF(F39&gt;0,IF(IFERROR((Смета!G21*1),0)&gt;0,ROUND(F39*G39,2),0),0),0)</f>
        <v>0</v>
      </c>
      <c r="T39" s="39"/>
      <c r="U39" s="39"/>
      <c r="X39" s="39"/>
      <c r="Y39" s="39"/>
    </row>
    <row r="40" spans="1:25" s="37" customFormat="1" hidden="1" x14ac:dyDescent="0.25">
      <c r="A40" s="63"/>
      <c r="B40" s="140">
        <f>IFERROR(IF(F40&gt;0,MAX(B$26:B39)+1,IF(AND(D40&gt;0,C40=0),"ЗАГ",0)),0)</f>
        <v>0</v>
      </c>
      <c r="C40" s="141">
        <f>IF(Смета!B22&gt;0,Смета!B22,0)</f>
        <v>13</v>
      </c>
      <c r="D40" s="543" t="str">
        <f>IF(Смета!C22&gt;0,Смета!C22,0)</f>
        <v>Ящик для песка V-0,125 м3 (700/400/375мм)</v>
      </c>
      <c r="E40" s="77" t="str">
        <f>IF(Смета!D22&gt;0,Смета!D22,0)</f>
        <v>шт</v>
      </c>
      <c r="F40" s="67">
        <f>IFERROR(IF(Дата_КС2=S$3,Смета!Q22,0)+IF(Дата_КС2=S$4,Смета!T22,0)+IF(Дата_КС2=S$5,Смета!W22,0)+IF(Дата_КС2=S$6,Смета!Z22,0)+IF(Дата_КС2=S$7,Смета!AC22,0)+IF(Дата_КС2=S$8,Смета!AF22,0)+IF(Дата_КС2=S$9,Смета!AI22,0)+IF(Дата_КС2=S$10,Смета!AL22,0)+IF(Дата_КС2=S$11,Смета!AO22,0)+IF(Дата_КС2=S$12,Смета!AR22,0)+IF(Дата_КС2=S$13,Смета!AU22,0)+IF(Дата_КС2=S$14,Смета!AX22,0),0)</f>
        <v>0</v>
      </c>
      <c r="G40" s="67">
        <f>IF(Смета!E22&gt;0,Смета!E22,0)</f>
        <v>2850</v>
      </c>
      <c r="H40" s="67">
        <f t="shared" si="2"/>
        <v>0</v>
      </c>
      <c r="I40" s="464">
        <f t="shared" si="0"/>
        <v>0</v>
      </c>
      <c r="J40" s="468"/>
      <c r="K40" s="465">
        <f>IF(AND(B40&gt;0,B40&lt;&gt;"ЗАГ"),1,IF(C40=0,SUM(B41:INDEX(B41:B$2002,INDEX(MATCH("ЗАГ",B41:B$2002&amp;"",),))),0))</f>
        <v>0</v>
      </c>
      <c r="L40" s="47"/>
      <c r="M40" s="47"/>
      <c r="N40" s="186"/>
      <c r="O40" s="186"/>
      <c r="P40" s="187"/>
      <c r="Q40" s="184"/>
      <c r="R40" s="178">
        <f>IFERROR(IF(F40&gt;0,IF(IFERROR((Смета!H22*1),0)&gt;0,ROUND(F40*G40,2),0),0),0)</f>
        <v>0</v>
      </c>
      <c r="S40" s="50">
        <f>IFERROR(IF(F40&gt;0,IF(IFERROR((Смета!G22*1),0)&gt;0,ROUND(F40*G40,2),0),0),0)</f>
        <v>0</v>
      </c>
      <c r="T40" s="39"/>
      <c r="U40" s="39"/>
      <c r="X40" s="39"/>
      <c r="Y40" s="39"/>
    </row>
    <row r="41" spans="1:25" s="37" customFormat="1" hidden="1" x14ac:dyDescent="0.25">
      <c r="A41" s="63"/>
      <c r="B41" s="140">
        <f>IFERROR(IF(F41&gt;0,MAX(B$26:B40)+1,IF(AND(D41&gt;0,C41=0),"ЗАГ",0)),0)</f>
        <v>0</v>
      </c>
      <c r="C41" s="141">
        <f>IF(Смета!B23&gt;0,Смета!B23,0)</f>
        <v>14</v>
      </c>
      <c r="D41" s="543" t="str">
        <f>IF(Смета!C23&gt;0,Смета!C23,0)</f>
        <v>Ковер диэлектрический 750х750мм</v>
      </c>
      <c r="E41" s="77" t="str">
        <f>IF(Смета!D23&gt;0,Смета!D23,0)</f>
        <v>м</v>
      </c>
      <c r="F41" s="67">
        <f>IFERROR(IF(Дата_КС2=S$3,Смета!Q23,0)+IF(Дата_КС2=S$4,Смета!T23,0)+IF(Дата_КС2=S$5,Смета!W23,0)+IF(Дата_КС2=S$6,Смета!Z23,0)+IF(Дата_КС2=S$7,Смета!AC23,0)+IF(Дата_КС2=S$8,Смета!AF23,0)+IF(Дата_КС2=S$9,Смета!AI23,0)+IF(Дата_КС2=S$10,Смета!AL23,0)+IF(Дата_КС2=S$11,Смета!AO23,0)+IF(Дата_КС2=S$12,Смета!AR23,0)+IF(Дата_КС2=S$13,Смета!AU23,0)+IF(Дата_КС2=S$14,Смета!AX23,0),0)</f>
        <v>0</v>
      </c>
      <c r="G41" s="67">
        <f>IF(Смета!E23&gt;0,Смета!E23,0)</f>
        <v>650</v>
      </c>
      <c r="H41" s="67">
        <f t="shared" si="2"/>
        <v>0</v>
      </c>
      <c r="I41" s="464">
        <f t="shared" si="0"/>
        <v>0</v>
      </c>
      <c r="J41" s="468"/>
      <c r="K41" s="465">
        <f>IF(AND(B41&gt;0,B41&lt;&gt;"ЗАГ"),1,IF(C41=0,SUM(B42:INDEX(B42:B$2002,INDEX(MATCH("ЗАГ",B42:B$2002&amp;"",),))),0))</f>
        <v>0</v>
      </c>
      <c r="L41" s="47"/>
      <c r="M41" s="47"/>
      <c r="N41" s="186"/>
      <c r="O41" s="186"/>
      <c r="P41" s="187"/>
      <c r="Q41" s="184"/>
      <c r="R41" s="178">
        <f>IFERROR(IF(F41&gt;0,IF(IFERROR((Смета!H23*1),0)&gt;0,ROUND(F41*G41,2),0),0),0)</f>
        <v>0</v>
      </c>
      <c r="S41" s="50">
        <f>IFERROR(IF(F41&gt;0,IF(IFERROR((Смета!G23*1),0)&gt;0,ROUND(F41*G41,2),0),0),0)</f>
        <v>0</v>
      </c>
      <c r="T41" s="39"/>
      <c r="U41" s="39"/>
      <c r="X41" s="39"/>
      <c r="Y41" s="39"/>
    </row>
    <row r="42" spans="1:25" s="37" customFormat="1" hidden="1" x14ac:dyDescent="0.25">
      <c r="A42" s="63"/>
      <c r="B42" s="140">
        <f>IFERROR(IF(F42&gt;0,MAX(B$26:B41)+1,IF(AND(D42&gt;0,C42=0),"ЗАГ",0)),0)</f>
        <v>0</v>
      </c>
      <c r="C42" s="141">
        <f>IF(Смета!B24&gt;0,Смета!B24,0)</f>
        <v>15</v>
      </c>
      <c r="D42" s="543" t="str">
        <f>IF(Смета!C24&gt;0,Смета!C24,0)</f>
        <v>Перчатки диэлектрические латексные 1кВ</v>
      </c>
      <c r="E42" s="77" t="str">
        <f>IF(Смета!D24&gt;0,Смета!D24,0)</f>
        <v>м</v>
      </c>
      <c r="F42" s="67">
        <f>IFERROR(IF(Дата_КС2=S$3,Смета!Q24,0)+IF(Дата_КС2=S$4,Смета!T24,0)+IF(Дата_КС2=S$5,Смета!W24,0)+IF(Дата_КС2=S$6,Смета!Z24,0)+IF(Дата_КС2=S$7,Смета!AC24,0)+IF(Дата_КС2=S$8,Смета!AF24,0)+IF(Дата_КС2=S$9,Смета!AI24,0)+IF(Дата_КС2=S$10,Смета!AL24,0)+IF(Дата_КС2=S$11,Смета!AO24,0)+IF(Дата_КС2=S$12,Смета!AR24,0)+IF(Дата_КС2=S$13,Смета!AU24,0)+IF(Дата_КС2=S$14,Смета!AX24,0),0)</f>
        <v>0</v>
      </c>
      <c r="G42" s="67">
        <f>IF(Смета!E24&gt;0,Смета!E24,0)</f>
        <v>800</v>
      </c>
      <c r="H42" s="67">
        <f t="shared" si="2"/>
        <v>0</v>
      </c>
      <c r="I42" s="464">
        <f t="shared" si="0"/>
        <v>0</v>
      </c>
      <c r="J42" s="468"/>
      <c r="K42" s="465">
        <f>IF(AND(B42&gt;0,B42&lt;&gt;"ЗАГ"),1,IF(C42=0,SUM(B43:INDEX(B43:B$2002,INDEX(MATCH("ЗАГ",B43:B$2002&amp;"",),))),0))</f>
        <v>0</v>
      </c>
      <c r="L42" s="47"/>
      <c r="M42" s="47"/>
      <c r="N42" s="186"/>
      <c r="O42" s="186"/>
      <c r="P42" s="187"/>
      <c r="Q42" s="184"/>
      <c r="R42" s="178">
        <f>IFERROR(IF(F42&gt;0,IF(IFERROR((Смета!H24*1),0)&gt;0,ROUND(F42*G42,2),0),0),0)</f>
        <v>0</v>
      </c>
      <c r="S42" s="50">
        <f>IFERROR(IF(F42&gt;0,IF(IFERROR((Смета!G24*1),0)&gt;0,ROUND(F42*G42,2),0),0),0)</f>
        <v>0</v>
      </c>
      <c r="T42" s="39"/>
      <c r="U42" s="39"/>
      <c r="X42" s="39"/>
      <c r="Y42" s="39"/>
    </row>
    <row r="43" spans="1:25" s="37" customFormat="1" ht="30" hidden="1" x14ac:dyDescent="0.25">
      <c r="A43" s="63"/>
      <c r="B43" s="140">
        <f>IFERROR(IF(F43&gt;0,MAX(B$26:B42)+1,IF(AND(D43&gt;0,C43=0),"ЗАГ",0)),0)</f>
        <v>0</v>
      </c>
      <c r="C43" s="141">
        <f>IF(Смета!B25&gt;0,Смета!B25,0)</f>
        <v>16</v>
      </c>
      <c r="D43" s="543" t="str">
        <f>IF(Смета!C25&gt;0,Смета!C25,0)</f>
        <v>Знак пластик Не включать! Работают люди S02 (100х200мм) PROxima</v>
      </c>
      <c r="E43" s="77" t="str">
        <f>IF(Смета!D25&gt;0,Смета!D25,0)</f>
        <v>м</v>
      </c>
      <c r="F43" s="67">
        <f>IFERROR(IF(Дата_КС2=S$3,Смета!Q25,0)+IF(Дата_КС2=S$4,Смета!T25,0)+IF(Дата_КС2=S$5,Смета!W25,0)+IF(Дата_КС2=S$6,Смета!Z25,0)+IF(Дата_КС2=S$7,Смета!AC25,0)+IF(Дата_КС2=S$8,Смета!AF25,0)+IF(Дата_КС2=S$9,Смета!AI25,0)+IF(Дата_КС2=S$10,Смета!AL25,0)+IF(Дата_КС2=S$11,Смета!AO25,0)+IF(Дата_КС2=S$12,Смета!AR25,0)+IF(Дата_КС2=S$13,Смета!AU25,0)+IF(Дата_КС2=S$14,Смета!AX25,0),0)</f>
        <v>0</v>
      </c>
      <c r="G43" s="67">
        <f>IF(Смета!E25&gt;0,Смета!E25,0)</f>
        <v>90</v>
      </c>
      <c r="H43" s="67">
        <f t="shared" si="2"/>
        <v>0</v>
      </c>
      <c r="I43" s="464">
        <f t="shared" si="0"/>
        <v>0</v>
      </c>
      <c r="J43" s="468"/>
      <c r="K43" s="465">
        <f>IF(AND(B43&gt;0,B43&lt;&gt;"ЗАГ"),1,IF(C43=0,SUM(B44:INDEX(B44:B$2002,INDEX(MATCH("ЗАГ",B44:B$2002&amp;"",),))),0))</f>
        <v>0</v>
      </c>
      <c r="L43" s="47"/>
      <c r="M43" s="47"/>
      <c r="N43" s="186"/>
      <c r="O43" s="186"/>
      <c r="P43" s="187"/>
      <c r="Q43" s="184"/>
      <c r="R43" s="178">
        <f>IFERROR(IF(F43&gt;0,IF(IFERROR((Смета!H25*1),0)&gt;0,ROUND(F43*G43,2),0),0),0)</f>
        <v>0</v>
      </c>
      <c r="S43" s="50">
        <f>IFERROR(IF(F43&gt;0,IF(IFERROR((Смета!G25*1),0)&gt;0,ROUND(F43*G43,2),0),0),0)</f>
        <v>0</v>
      </c>
      <c r="T43" s="39"/>
      <c r="U43" s="39"/>
      <c r="X43" s="39"/>
      <c r="Y43" s="39"/>
    </row>
    <row r="44" spans="1:25" s="37" customFormat="1" hidden="1" x14ac:dyDescent="0.25">
      <c r="A44" s="63"/>
      <c r="B44" s="140">
        <f>IFERROR(IF(F44&gt;0,MAX(B$26:B43)+1,IF(AND(D44&gt;0,C44=0),"ЗАГ",0)),0)</f>
        <v>0</v>
      </c>
      <c r="C44" s="141">
        <f>IF(Смета!B26&gt;0,Смета!B26,0)</f>
        <v>17</v>
      </c>
      <c r="D44" s="543" t="str">
        <f>IF(Смета!C26&gt;0,Смета!C26,0)</f>
        <v>Знак пластик Заземлено S05 (100х200мм) PROxima</v>
      </c>
      <c r="E44" s="77" t="str">
        <f>IF(Смета!D26&gt;0,Смета!D26,0)</f>
        <v>м</v>
      </c>
      <c r="F44" s="67">
        <f>IFERROR(IF(Дата_КС2=S$3,Смета!Q26,0)+IF(Дата_КС2=S$4,Смета!T26,0)+IF(Дата_КС2=S$5,Смета!W26,0)+IF(Дата_КС2=S$6,Смета!Z26,0)+IF(Дата_КС2=S$7,Смета!AC26,0)+IF(Дата_КС2=S$8,Смета!AF26,0)+IF(Дата_КС2=S$9,Смета!AI26,0)+IF(Дата_КС2=S$10,Смета!AL26,0)+IF(Дата_КС2=S$11,Смета!AO26,0)+IF(Дата_КС2=S$12,Смета!AR26,0)+IF(Дата_КС2=S$13,Смета!AU26,0)+IF(Дата_КС2=S$14,Смета!AX26,0),0)</f>
        <v>0</v>
      </c>
      <c r="G44" s="67">
        <f>IF(Смета!E26&gt;0,Смета!E26,0)</f>
        <v>90</v>
      </c>
      <c r="H44" s="67">
        <f t="shared" si="2"/>
        <v>0</v>
      </c>
      <c r="I44" s="464">
        <f t="shared" si="0"/>
        <v>0</v>
      </c>
      <c r="J44" s="468"/>
      <c r="K44" s="465">
        <f>IF(AND(B44&gt;0,B44&lt;&gt;"ЗАГ"),1,IF(C44=0,SUM(B45:INDEX(B45:B$2002,INDEX(MATCH("ЗАГ",B45:B$2002&amp;"",),))),0))</f>
        <v>0</v>
      </c>
      <c r="L44" s="47"/>
      <c r="M44" s="47"/>
      <c r="N44" s="186"/>
      <c r="O44" s="186"/>
      <c r="P44" s="187"/>
      <c r="Q44" s="184"/>
      <c r="R44" s="178">
        <f>IFERROR(IF(F44&gt;0,IF(IFERROR((Смета!H26*1),0)&gt;0,ROUND(F44*G44,2),0),0),0)</f>
        <v>0</v>
      </c>
      <c r="S44" s="50">
        <f>IFERROR(IF(F44&gt;0,IF(IFERROR((Смета!G26*1),0)&gt;0,ROUND(F44*G44,2),0),0),0)</f>
        <v>0</v>
      </c>
      <c r="T44" s="39"/>
      <c r="U44" s="39"/>
      <c r="X44" s="39"/>
      <c r="Y44" s="39"/>
    </row>
    <row r="45" spans="1:25" s="37" customFormat="1" hidden="1" x14ac:dyDescent="0.25">
      <c r="A45" s="63"/>
      <c r="B45" s="140">
        <f>IFERROR(IF(F45&gt;0,MAX(B$26:B44)+1,IF(AND(D45&gt;0,C45=0),"ЗАГ",0)),0)</f>
        <v>0</v>
      </c>
      <c r="C45" s="141">
        <f>IF(Смета!B27&gt;0,Смета!B27,0)</f>
        <v>18</v>
      </c>
      <c r="D45" s="543" t="str">
        <f>IF(Смета!C27&gt;0,Смета!C27,0)</f>
        <v>Совок</v>
      </c>
      <c r="E45" s="77" t="str">
        <f>IF(Смета!D27&gt;0,Смета!D27,0)</f>
        <v>шт</v>
      </c>
      <c r="F45" s="67">
        <f>IFERROR(IF(Дата_КС2=S$3,Смета!Q27,0)+IF(Дата_КС2=S$4,Смета!T27,0)+IF(Дата_КС2=S$5,Смета!W27,0)+IF(Дата_КС2=S$6,Смета!Z27,0)+IF(Дата_КС2=S$7,Смета!AC27,0)+IF(Дата_КС2=S$8,Смета!AF27,0)+IF(Дата_КС2=S$9,Смета!AI27,0)+IF(Дата_КС2=S$10,Смета!AL27,0)+IF(Дата_КС2=S$11,Смета!AO27,0)+IF(Дата_КС2=S$12,Смета!AR27,0)+IF(Дата_КС2=S$13,Смета!AU27,0)+IF(Дата_КС2=S$14,Смета!AX27,0),0)</f>
        <v>0</v>
      </c>
      <c r="G45" s="67">
        <f>IF(Смета!E27&gt;0,Смета!E27,0)</f>
        <v>345</v>
      </c>
      <c r="H45" s="67">
        <f t="shared" si="2"/>
        <v>0</v>
      </c>
      <c r="I45" s="464">
        <f t="shared" si="0"/>
        <v>0</v>
      </c>
      <c r="J45" s="468"/>
      <c r="K45" s="465">
        <f>IF(AND(B45&gt;0,B45&lt;&gt;"ЗАГ"),1,IF(C45=0,SUM(B46:INDEX(B46:B$2002,INDEX(MATCH("ЗАГ",B46:B$2002&amp;"",),))),0))</f>
        <v>0</v>
      </c>
      <c r="L45" s="47"/>
      <c r="M45" s="47"/>
      <c r="N45" s="186"/>
      <c r="O45" s="186"/>
      <c r="P45" s="187"/>
      <c r="Q45" s="184"/>
      <c r="R45" s="178">
        <f>IFERROR(IF(F45&gt;0,IF(IFERROR((Смета!H27*1),0)&gt;0,ROUND(F45*G45,2),0),0),0)</f>
        <v>0</v>
      </c>
      <c r="S45" s="50">
        <f>IFERROR(IF(F45&gt;0,IF(IFERROR((Смета!G27*1),0)&gt;0,ROUND(F45*G45,2),0),0),0)</f>
        <v>0</v>
      </c>
      <c r="T45" s="39"/>
      <c r="U45" s="39"/>
      <c r="X45" s="39"/>
      <c r="Y45" s="39"/>
    </row>
    <row r="46" spans="1:25" s="37" customFormat="1" hidden="1" x14ac:dyDescent="0.25">
      <c r="A46" s="63"/>
      <c r="B46" s="140">
        <f>IFERROR(IF(F46&gt;0,MAX(B$26:B45)+1,IF(AND(D46&gt;0,C46=0),"ЗАГ",0)),0)</f>
        <v>0</v>
      </c>
      <c r="C46" s="141">
        <f>IF(Смета!B28&gt;0,Смета!B28,0)</f>
        <v>19</v>
      </c>
      <c r="D46" s="543" t="str">
        <f>IF(Смета!C28&gt;0,Смета!C28,0)</f>
        <v>Указатель напряжения ПИН-90Э (ET-UNN101)</v>
      </c>
      <c r="E46" s="77" t="str">
        <f>IF(Смета!D28&gt;0,Смета!D28,0)</f>
        <v>шт</v>
      </c>
      <c r="F46" s="67">
        <f>IFERROR(IF(Дата_КС2=S$3,Смета!Q28,0)+IF(Дата_КС2=S$4,Смета!T28,0)+IF(Дата_КС2=S$5,Смета!W28,0)+IF(Дата_КС2=S$6,Смета!Z28,0)+IF(Дата_КС2=S$7,Смета!AC28,0)+IF(Дата_КС2=S$8,Смета!AF28,0)+IF(Дата_КС2=S$9,Смета!AI28,0)+IF(Дата_КС2=S$10,Смета!AL28,0)+IF(Дата_КС2=S$11,Смета!AO28,0)+IF(Дата_КС2=S$12,Смета!AR28,0)+IF(Дата_КС2=S$13,Смета!AU28,0)+IF(Дата_КС2=S$14,Смета!AX28,0),0)</f>
        <v>0</v>
      </c>
      <c r="G46" s="67">
        <f>IF(Смета!E28&gt;0,Смета!E28,0)</f>
        <v>330</v>
      </c>
      <c r="H46" s="67">
        <f t="shared" si="2"/>
        <v>0</v>
      </c>
      <c r="I46" s="464">
        <f t="shared" si="0"/>
        <v>0</v>
      </c>
      <c r="J46" s="468"/>
      <c r="K46" s="465">
        <f>IF(AND(B46&gt;0,B46&lt;&gt;"ЗАГ"),1,IF(C46=0,SUM(B47:INDEX(B47:B$2002,INDEX(MATCH("ЗАГ",B47:B$2002&amp;"",),))),0))</f>
        <v>0</v>
      </c>
      <c r="L46" s="47"/>
      <c r="M46" s="47"/>
      <c r="N46" s="186"/>
      <c r="O46" s="186"/>
      <c r="P46" s="187"/>
      <c r="Q46" s="184"/>
      <c r="R46" s="178">
        <f>IFERROR(IF(F46&gt;0,IF(IFERROR((Смета!H28*1),0)&gt;0,ROUND(F46*G46,2),0),0),0)</f>
        <v>0</v>
      </c>
      <c r="S46" s="50">
        <f>IFERROR(IF(F46&gt;0,IF(IFERROR((Смета!G28*1),0)&gt;0,ROUND(F46*G46,2),0),0),0)</f>
        <v>0</v>
      </c>
      <c r="T46" s="39"/>
      <c r="U46" s="39"/>
      <c r="X46" s="39"/>
      <c r="Y46" s="39"/>
    </row>
    <row r="47" spans="1:25" s="37" customFormat="1" hidden="1" x14ac:dyDescent="0.25">
      <c r="A47" s="63"/>
      <c r="B47" s="140">
        <f>IFERROR(IF(F47&gt;0,MAX(B$26:B46)+1,IF(AND(D47&gt;0,C47=0),"ЗАГ",0)),0)</f>
        <v>0</v>
      </c>
      <c r="C47" s="141">
        <f>IF(Смета!B29&gt;0,Смета!B29,0)</f>
        <v>20</v>
      </c>
      <c r="D47" s="543" t="str">
        <f>IF(Смета!C29&gt;0,Смета!C29,0)</f>
        <v>Комплектация электрощитовой средсвами защиты</v>
      </c>
      <c r="E47" s="77" t="str">
        <f>IF(Смета!D29&gt;0,Смета!D29,0)</f>
        <v>шт</v>
      </c>
      <c r="F47" s="67">
        <f>IFERROR(IF(Дата_КС2=S$3,Смета!Q29,0)+IF(Дата_КС2=S$4,Смета!T29,0)+IF(Дата_КС2=S$5,Смета!W29,0)+IF(Дата_КС2=S$6,Смета!Z29,0)+IF(Дата_КС2=S$7,Смета!AC29,0)+IF(Дата_КС2=S$8,Смета!AF29,0)+IF(Дата_КС2=S$9,Смета!AI29,0)+IF(Дата_КС2=S$10,Смета!AL29,0)+IF(Дата_КС2=S$11,Смета!AO29,0)+IF(Дата_КС2=S$12,Смета!AR29,0)+IF(Дата_КС2=S$13,Смета!AU29,0)+IF(Дата_КС2=S$14,Смета!AX29,0),0)</f>
        <v>0</v>
      </c>
      <c r="G47" s="67">
        <f>IF(Смета!E29&gt;0,Смета!E29,0)</f>
        <v>3000</v>
      </c>
      <c r="H47" s="67">
        <f t="shared" si="2"/>
        <v>0</v>
      </c>
      <c r="I47" s="464">
        <f t="shared" si="0"/>
        <v>0</v>
      </c>
      <c r="J47" s="468"/>
      <c r="K47" s="465">
        <f>IF(AND(B47&gt;0,B47&lt;&gt;"ЗАГ"),1,IF(C47=0,SUM(B48:INDEX(B48:B$2002,INDEX(MATCH("ЗАГ",B48:B$2002&amp;"",),))),0))</f>
        <v>0</v>
      </c>
      <c r="L47" s="47"/>
      <c r="M47" s="47"/>
      <c r="N47" s="186"/>
      <c r="O47" s="186"/>
      <c r="P47" s="187"/>
      <c r="Q47" s="184"/>
      <c r="R47" s="178">
        <f>IFERROR(IF(F47&gt;0,IF(IFERROR((Смета!H29*1),0)&gt;0,ROUND(F47*G47,2),0),0),0)</f>
        <v>0</v>
      </c>
      <c r="S47" s="50">
        <f>IFERROR(IF(F47&gt;0,IF(IFERROR((Смета!G29*1),0)&gt;0,ROUND(F47*G47,2),0),0),0)</f>
        <v>0</v>
      </c>
      <c r="T47" s="39"/>
      <c r="U47" s="39"/>
      <c r="X47" s="39"/>
      <c r="Y47" s="39"/>
    </row>
    <row r="48" spans="1:25" s="37" customFormat="1" hidden="1" x14ac:dyDescent="0.25">
      <c r="A48" s="63"/>
      <c r="B48" s="140" t="str">
        <f>IFERROR(IF(F48&gt;0,MAX(B$26:B47)+1,IF(AND(D48&gt;0,C48=0),"ЗАГ",0)),0)</f>
        <v>ЗАГ</v>
      </c>
      <c r="C48" s="141">
        <f>IF(Смета!B30&gt;0,Смета!B30,0)</f>
        <v>0</v>
      </c>
      <c r="D48" s="543" t="str">
        <f>IF(Смета!C30&gt;0,Смета!C30,0)</f>
        <v>Электрощитовая (секция №6)</v>
      </c>
      <c r="E48" s="77">
        <f>IF(Смета!D30&gt;0,Смета!D30,0)</f>
        <v>0</v>
      </c>
      <c r="F48" s="67">
        <f>IFERROR(IF(Дата_КС2=S$3,Смета!Q30,0)+IF(Дата_КС2=S$4,Смета!T30,0)+IF(Дата_КС2=S$5,Смета!W30,0)+IF(Дата_КС2=S$6,Смета!Z30,0)+IF(Дата_КС2=S$7,Смета!AC30,0)+IF(Дата_КС2=S$8,Смета!AF30,0)+IF(Дата_КС2=S$9,Смета!AI30,0)+IF(Дата_КС2=S$10,Смета!AL30,0)+IF(Дата_КС2=S$11,Смета!AO30,0)+IF(Дата_КС2=S$12,Смета!AR30,0)+IF(Дата_КС2=S$13,Смета!AU30,0)+IF(Дата_КС2=S$14,Смета!AX30,0),0)</f>
        <v>0</v>
      </c>
      <c r="G48" s="67">
        <f>IF(Смета!E30&gt;0,Смета!E30,0)</f>
        <v>0</v>
      </c>
      <c r="H48" s="67">
        <f t="shared" si="2"/>
        <v>0</v>
      </c>
      <c r="I48" s="464">
        <f t="shared" si="0"/>
        <v>0</v>
      </c>
      <c r="J48" s="468"/>
      <c r="K48" s="465">
        <f>IF(AND(B48&gt;0,B48&lt;&gt;"ЗАГ"),1,IF(C48=0,SUM(B49:INDEX(B49:B$2002,INDEX(MATCH("ЗАГ",B49:B$2002&amp;"",),))),0))</f>
        <v>0</v>
      </c>
      <c r="L48" s="47"/>
      <c r="M48" s="47"/>
      <c r="N48" s="186"/>
      <c r="O48" s="186"/>
      <c r="P48" s="187"/>
      <c r="Q48" s="184"/>
      <c r="R48" s="178">
        <f>IFERROR(IF(F48&gt;0,IF(IFERROR((Смета!H30*1),0)&gt;0,ROUND(F48*G48,2),0),0),0)</f>
        <v>0</v>
      </c>
      <c r="S48" s="50">
        <f>IFERROR(IF(F48&gt;0,IF(IFERROR((Смета!G30*1),0)&gt;0,ROUND(F48*G48,2),0),0),0)</f>
        <v>0</v>
      </c>
      <c r="T48" s="39"/>
      <c r="U48" s="39"/>
      <c r="X48" s="39"/>
      <c r="Y48" s="39"/>
    </row>
    <row r="49" spans="1:25" s="37" customFormat="1" hidden="1" x14ac:dyDescent="0.25">
      <c r="A49" s="63"/>
      <c r="B49" s="140">
        <f>IFERROR(IF(F49&gt;0,MAX(B$26:B48)+1,IF(AND(D49&gt;0,C49=0),"ЗАГ",0)),0)</f>
        <v>0</v>
      </c>
      <c r="C49" s="141">
        <f>IF(Смета!B31&gt;0,Смета!B31,0)</f>
        <v>21</v>
      </c>
      <c r="D49" s="543" t="str">
        <f>IF(Смета!C31&gt;0,Смета!C31,0)</f>
        <v>Шкаф ВРУ-1К Вводная панель</v>
      </c>
      <c r="E49" s="77" t="str">
        <f>IF(Смета!D31&gt;0,Смета!D31,0)</f>
        <v>шт</v>
      </c>
      <c r="F49" s="67">
        <f>IFERROR(IF(Дата_КС2=S$3,Смета!Q31,0)+IF(Дата_КС2=S$4,Смета!T31,0)+IF(Дата_КС2=S$5,Смета!W31,0)+IF(Дата_КС2=S$6,Смета!Z31,0)+IF(Дата_КС2=S$7,Смета!AC31,0)+IF(Дата_КС2=S$8,Смета!AF31,0)+IF(Дата_КС2=S$9,Смета!AI31,0)+IF(Дата_КС2=S$10,Смета!AL31,0)+IF(Дата_КС2=S$11,Смета!AO31,0)+IF(Дата_КС2=S$12,Смета!AR31,0)+IF(Дата_КС2=S$13,Смета!AU31,0)+IF(Дата_КС2=S$14,Смета!AX31,0),0)</f>
        <v>0</v>
      </c>
      <c r="G49" s="67">
        <f>IF(Смета!E31&gt;0,Смета!E31,0)</f>
        <v>119520</v>
      </c>
      <c r="H49" s="67">
        <f t="shared" si="2"/>
        <v>0</v>
      </c>
      <c r="I49" s="464">
        <f t="shared" si="0"/>
        <v>0</v>
      </c>
      <c r="J49" s="468"/>
      <c r="K49" s="465">
        <f>IF(AND(B49&gt;0,B49&lt;&gt;"ЗАГ"),1,IF(C49=0,SUM(B50:INDEX(B50:B$2002,INDEX(MATCH("ЗАГ",B50:B$2002&amp;"",),))),0))</f>
        <v>0</v>
      </c>
      <c r="L49" s="47"/>
      <c r="M49" s="47"/>
      <c r="N49" s="186"/>
      <c r="O49" s="186"/>
      <c r="P49" s="187"/>
      <c r="Q49" s="184"/>
      <c r="R49" s="178">
        <f>IFERROR(IF(F49&gt;0,IF(IFERROR((Смета!H31*1),0)&gt;0,ROUND(F49*G49,2),0),0),0)</f>
        <v>0</v>
      </c>
      <c r="S49" s="50">
        <f>IFERROR(IF(F49&gt;0,IF(IFERROR((Смета!G31*1),0)&gt;0,ROUND(F49*G49,2),0),0),0)</f>
        <v>0</v>
      </c>
      <c r="T49" s="39"/>
      <c r="U49" s="39"/>
      <c r="X49" s="39"/>
      <c r="Y49" s="39"/>
    </row>
    <row r="50" spans="1:25" s="37" customFormat="1" ht="30" hidden="1" x14ac:dyDescent="0.25">
      <c r="A50" s="63"/>
      <c r="B50" s="140">
        <f>IFERROR(IF(F50&gt;0,MAX(B$26:B49)+1,IF(AND(D50&gt;0,C50=0),"ЗАГ",0)),0)</f>
        <v>0</v>
      </c>
      <c r="C50" s="141">
        <f>IF(Смета!B32&gt;0,Смета!B32,0)</f>
        <v>22</v>
      </c>
      <c r="D50" s="543" t="str">
        <f>IF(Смета!C32&gt;0,Смета!C32,0)</f>
        <v>Монтаж и подключение шкафа ВРУ-1К Вводная панель (Электросчетчики поставка Заказчика)</v>
      </c>
      <c r="E50" s="77" t="str">
        <f>IF(Смета!D32&gt;0,Смета!D32,0)</f>
        <v>шт</v>
      </c>
      <c r="F50" s="67">
        <f>IFERROR(IF(Дата_КС2=S$3,Смета!Q32,0)+IF(Дата_КС2=S$4,Смета!T32,0)+IF(Дата_КС2=S$5,Смета!W32,0)+IF(Дата_КС2=S$6,Смета!Z32,0)+IF(Дата_КС2=S$7,Смета!AC32,0)+IF(Дата_КС2=S$8,Смета!AF32,0)+IF(Дата_КС2=S$9,Смета!AI32,0)+IF(Дата_КС2=S$10,Смета!AL32,0)+IF(Дата_КС2=S$11,Смета!AO32,0)+IF(Дата_КС2=S$12,Смета!AR32,0)+IF(Дата_КС2=S$13,Смета!AU32,0)+IF(Дата_КС2=S$14,Смета!AX32,0),0)</f>
        <v>0</v>
      </c>
      <c r="G50" s="67">
        <f>IF(Смета!E32&gt;0,Смета!E32,0)</f>
        <v>45235.31</v>
      </c>
      <c r="H50" s="67">
        <f t="shared" si="2"/>
        <v>0</v>
      </c>
      <c r="I50" s="464">
        <f t="shared" si="0"/>
        <v>0</v>
      </c>
      <c r="J50" s="468"/>
      <c r="K50" s="465">
        <f>IF(AND(B50&gt;0,B50&lt;&gt;"ЗАГ"),1,IF(C50=0,SUM(B51:INDEX(B51:B$2002,INDEX(MATCH("ЗАГ",B51:B$2002&amp;"",),))),0))</f>
        <v>0</v>
      </c>
      <c r="L50" s="47"/>
      <c r="M50" s="47"/>
      <c r="N50" s="186"/>
      <c r="O50" s="186"/>
      <c r="P50" s="187"/>
      <c r="Q50" s="184"/>
      <c r="R50" s="178">
        <f>IFERROR(IF(F50&gt;0,IF(IFERROR((Смета!H32*1),0)&gt;0,ROUND(F50*G50,2),0),0),0)</f>
        <v>0</v>
      </c>
      <c r="S50" s="50">
        <f>IFERROR(IF(F50&gt;0,IF(IFERROR((Смета!G32*1),0)&gt;0,ROUND(F50*G50,2),0),0),0)</f>
        <v>0</v>
      </c>
      <c r="T50" s="39"/>
      <c r="U50" s="39"/>
      <c r="X50" s="39"/>
      <c r="Y50" s="39"/>
    </row>
    <row r="51" spans="1:25" s="37" customFormat="1" hidden="1" x14ac:dyDescent="0.25">
      <c r="A51" s="63"/>
      <c r="B51" s="140">
        <f>IFERROR(IF(F51&gt;0,MAX(B$26:B50)+1,IF(AND(D51&gt;0,C51=0),"ЗАГ",0)),0)</f>
        <v>0</v>
      </c>
      <c r="C51" s="141">
        <f>IF(Смета!B33&gt;0,Смета!B33,0)</f>
        <v>23</v>
      </c>
      <c r="D51" s="543" t="str">
        <f>IF(Смета!C33&gt;0,Смета!C33,0)</f>
        <v>Шкаф ВРУ-1К Распределительная панель</v>
      </c>
      <c r="E51" s="77" t="str">
        <f>IF(Смета!D33&gt;0,Смета!D33,0)</f>
        <v>шт</v>
      </c>
      <c r="F51" s="67">
        <f>IFERROR(IF(Дата_КС2=S$3,Смета!Q33,0)+IF(Дата_КС2=S$4,Смета!T33,0)+IF(Дата_КС2=S$5,Смета!W33,0)+IF(Дата_КС2=S$6,Смета!Z33,0)+IF(Дата_КС2=S$7,Смета!AC33,0)+IF(Дата_КС2=S$8,Смета!AF33,0)+IF(Дата_КС2=S$9,Смета!AI33,0)+IF(Дата_КС2=S$10,Смета!AL33,0)+IF(Дата_КС2=S$11,Смета!AO33,0)+IF(Дата_КС2=S$12,Смета!AR33,0)+IF(Дата_КС2=S$13,Смета!AU33,0)+IF(Дата_КС2=S$14,Смета!AX33,0),0)</f>
        <v>0</v>
      </c>
      <c r="G51" s="67">
        <f>IF(Смета!E33&gt;0,Смета!E33,0)</f>
        <v>59640</v>
      </c>
      <c r="H51" s="67">
        <f t="shared" si="2"/>
        <v>0</v>
      </c>
      <c r="I51" s="464">
        <f t="shared" si="0"/>
        <v>0</v>
      </c>
      <c r="J51" s="468"/>
      <c r="K51" s="465">
        <f>IF(AND(B51&gt;0,B51&lt;&gt;"ЗАГ"),1,IF(C51=0,SUM(B52:INDEX(B52:B$2002,INDEX(MATCH("ЗАГ",B52:B$2002&amp;"",),))),0))</f>
        <v>0</v>
      </c>
      <c r="L51" s="47"/>
      <c r="M51" s="47"/>
      <c r="N51" s="186"/>
      <c r="O51" s="186"/>
      <c r="P51" s="187"/>
      <c r="Q51" s="184"/>
      <c r="R51" s="178">
        <f>IFERROR(IF(F51&gt;0,IF(IFERROR((Смета!H33*1),0)&gt;0,ROUND(F51*G51,2),0),0),0)</f>
        <v>0</v>
      </c>
      <c r="S51" s="50">
        <f>IFERROR(IF(F51&gt;0,IF(IFERROR((Смета!G33*1),0)&gt;0,ROUND(F51*G51,2),0),0),0)</f>
        <v>0</v>
      </c>
      <c r="T51" s="39"/>
      <c r="U51" s="39"/>
      <c r="X51" s="39"/>
      <c r="Y51" s="39"/>
    </row>
    <row r="52" spans="1:25" s="37" customFormat="1" ht="30" hidden="1" x14ac:dyDescent="0.25">
      <c r="A52" s="63"/>
      <c r="B52" s="140">
        <f>IFERROR(IF(F52&gt;0,MAX(B$26:B51)+1,IF(AND(D52&gt;0,C52=0),"ЗАГ",0)),0)</f>
        <v>0</v>
      </c>
      <c r="C52" s="141">
        <f>IF(Смета!B34&gt;0,Смета!B34,0)</f>
        <v>24</v>
      </c>
      <c r="D52" s="543" t="str">
        <f>IF(Смета!C34&gt;0,Смета!C34,0)</f>
        <v>Монтаж и подключение шкафа ВРУ-1К Распределительная панель (Электросчетчики поставка Заказчика)</v>
      </c>
      <c r="E52" s="77" t="str">
        <f>IF(Смета!D34&gt;0,Смета!D34,0)</f>
        <v>шт</v>
      </c>
      <c r="F52" s="67">
        <f>IFERROR(IF(Дата_КС2=S$3,Смета!Q34,0)+IF(Дата_КС2=S$4,Смета!T34,0)+IF(Дата_КС2=S$5,Смета!W34,0)+IF(Дата_КС2=S$6,Смета!Z34,0)+IF(Дата_КС2=S$7,Смета!AC34,0)+IF(Дата_КС2=S$8,Смета!AF34,0)+IF(Дата_КС2=S$9,Смета!AI34,0)+IF(Дата_КС2=S$10,Смета!AL34,0)+IF(Дата_КС2=S$11,Смета!AO34,0)+IF(Дата_КС2=S$12,Смета!AR34,0)+IF(Дата_КС2=S$13,Смета!AU34,0)+IF(Дата_КС2=S$14,Смета!AX34,0),0)</f>
        <v>0</v>
      </c>
      <c r="G52" s="67">
        <f>IF(Смета!E34&gt;0,Смета!E34,0)</f>
        <v>45235.31</v>
      </c>
      <c r="H52" s="67">
        <f t="shared" si="2"/>
        <v>0</v>
      </c>
      <c r="I52" s="464">
        <f t="shared" si="0"/>
        <v>0</v>
      </c>
      <c r="J52" s="468"/>
      <c r="K52" s="465">
        <f>IF(AND(B52&gt;0,B52&lt;&gt;"ЗАГ"),1,IF(C52=0,SUM(B53:INDEX(B53:B$2002,INDEX(MATCH("ЗАГ",B53:B$2002&amp;"",),))),0))</f>
        <v>0</v>
      </c>
      <c r="L52" s="47"/>
      <c r="M52" s="47"/>
      <c r="N52" s="186"/>
      <c r="O52" s="186"/>
      <c r="P52" s="187"/>
      <c r="Q52" s="184"/>
      <c r="R52" s="178">
        <f>IFERROR(IF(F52&gt;0,IF(IFERROR((Смета!H34*1),0)&gt;0,ROUND(F52*G52,2),0),0),0)</f>
        <v>0</v>
      </c>
      <c r="S52" s="50">
        <f>IFERROR(IF(F52&gt;0,IF(IFERROR((Смета!G34*1),0)&gt;0,ROUND(F52*G52,2),0),0),0)</f>
        <v>0</v>
      </c>
      <c r="T52" s="39"/>
      <c r="U52" s="39"/>
      <c r="X52" s="39"/>
      <c r="Y52" s="39"/>
    </row>
    <row r="53" spans="1:25" s="37" customFormat="1" hidden="1" x14ac:dyDescent="0.25">
      <c r="A53" s="63"/>
      <c r="B53" s="140">
        <f>IFERROR(IF(F53&gt;0,MAX(B$26:B52)+1,IF(AND(D53&gt;0,C53=0),"ЗАГ",0)),0)</f>
        <v>0</v>
      </c>
      <c r="C53" s="141">
        <f>IF(Смета!B35&gt;0,Смета!B35,0)</f>
        <v>25</v>
      </c>
      <c r="D53" s="543" t="str">
        <f>IF(Смета!C35&gt;0,Смета!C35,0)</f>
        <v>Огнетушитель ОП-4 (з)</v>
      </c>
      <c r="E53" s="77" t="str">
        <f>IF(Смета!D35&gt;0,Смета!D35,0)</f>
        <v>шт</v>
      </c>
      <c r="F53" s="67">
        <f>IFERROR(IF(Дата_КС2=S$3,Смета!Q35,0)+IF(Дата_КС2=S$4,Смета!T35,0)+IF(Дата_КС2=S$5,Смета!W35,0)+IF(Дата_КС2=S$6,Смета!Z35,0)+IF(Дата_КС2=S$7,Смета!AC35,0)+IF(Дата_КС2=S$8,Смета!AF35,0)+IF(Дата_КС2=S$9,Смета!AI35,0)+IF(Дата_КС2=S$10,Смета!AL35,0)+IF(Дата_КС2=S$11,Смета!AO35,0)+IF(Дата_КС2=S$12,Смета!AR35,0)+IF(Дата_КС2=S$13,Смета!AU35,0)+IF(Дата_КС2=S$14,Смета!AX35,0),0)</f>
        <v>0</v>
      </c>
      <c r="G53" s="67">
        <f>IF(Смета!E35&gt;0,Смета!E35,0)</f>
        <v>795</v>
      </c>
      <c r="H53" s="67">
        <f t="shared" si="2"/>
        <v>0</v>
      </c>
      <c r="I53" s="464">
        <f t="shared" si="0"/>
        <v>0</v>
      </c>
      <c r="J53" s="468"/>
      <c r="K53" s="465">
        <f>IF(AND(B53&gt;0,B53&lt;&gt;"ЗАГ"),1,IF(C53=0,SUM(B54:INDEX(B54:B$2002,INDEX(MATCH("ЗАГ",B54:B$2002&amp;"",),))),0))</f>
        <v>0</v>
      </c>
      <c r="L53" s="47"/>
      <c r="M53" s="47"/>
      <c r="N53" s="186"/>
      <c r="O53" s="186"/>
      <c r="P53" s="187"/>
      <c r="Q53" s="184"/>
      <c r="R53" s="178">
        <f>IFERROR(IF(F53&gt;0,IF(IFERROR((Смета!H35*1),0)&gt;0,ROUND(F53*G53,2),0),0),0)</f>
        <v>0</v>
      </c>
      <c r="S53" s="50">
        <f>IFERROR(IF(F53&gt;0,IF(IFERROR((Смета!G35*1),0)&gt;0,ROUND(F53*G53,2),0),0),0)</f>
        <v>0</v>
      </c>
      <c r="T53" s="39"/>
      <c r="U53" s="39"/>
      <c r="X53" s="39"/>
      <c r="Y53" s="39"/>
    </row>
    <row r="54" spans="1:25" s="37" customFormat="1" ht="30" hidden="1" x14ac:dyDescent="0.25">
      <c r="A54" s="63"/>
      <c r="B54" s="140">
        <f>IFERROR(IF(F54&gt;0,MAX(B$26:B53)+1,IF(AND(D54&gt;0,C54=0),"ЗАГ",0)),0)</f>
        <v>0</v>
      </c>
      <c r="C54" s="141">
        <f>IF(Смета!B36&gt;0,Смета!B36,0)</f>
        <v>26</v>
      </c>
      <c r="D54" s="543" t="str">
        <f>IF(Смета!C36&gt;0,Смета!C36,0)</f>
        <v>Подставка "УНИВЕРСАЛЬНАЯ" под огн. до 16кг., цельнометаллическая(190/190/270мм) цвет красный</v>
      </c>
      <c r="E54" s="77" t="str">
        <f>IF(Смета!D36&gt;0,Смета!D36,0)</f>
        <v>шт</v>
      </c>
      <c r="F54" s="67">
        <f>IFERROR(IF(Дата_КС2=S$3,Смета!Q36,0)+IF(Дата_КС2=S$4,Смета!T36,0)+IF(Дата_КС2=S$5,Смета!W36,0)+IF(Дата_КС2=S$6,Смета!Z36,0)+IF(Дата_КС2=S$7,Смета!AC36,0)+IF(Дата_КС2=S$8,Смета!AF36,0)+IF(Дата_КС2=S$9,Смета!AI36,0)+IF(Дата_КС2=S$10,Смета!AL36,0)+IF(Дата_КС2=S$11,Смета!AO36,0)+IF(Дата_КС2=S$12,Смета!AR36,0)+IF(Дата_КС2=S$13,Смета!AU36,0)+IF(Дата_КС2=S$14,Смета!AX36,0),0)</f>
        <v>0</v>
      </c>
      <c r="G54" s="67">
        <f>IF(Смета!E36&gt;0,Смета!E36,0)</f>
        <v>565</v>
      </c>
      <c r="H54" s="67">
        <f t="shared" si="2"/>
        <v>0</v>
      </c>
      <c r="I54" s="464">
        <f t="shared" si="0"/>
        <v>0</v>
      </c>
      <c r="J54" s="468"/>
      <c r="K54" s="465">
        <f>IF(AND(B54&gt;0,B54&lt;&gt;"ЗАГ"),1,IF(C54=0,SUM(B55:INDEX(B55:B$2002,INDEX(MATCH("ЗАГ",B55:B$2002&amp;"",),))),0))</f>
        <v>0</v>
      </c>
      <c r="L54" s="47"/>
      <c r="M54" s="47"/>
      <c r="N54" s="186"/>
      <c r="O54" s="186"/>
      <c r="P54" s="187"/>
      <c r="Q54" s="184"/>
      <c r="R54" s="178">
        <f>IFERROR(IF(F54&gt;0,IF(IFERROR((Смета!H36*1),0)&gt;0,ROUND(F54*G54,2),0),0),0)</f>
        <v>0</v>
      </c>
      <c r="S54" s="50">
        <f>IFERROR(IF(F54&gt;0,IF(IFERROR((Смета!G36*1),0)&gt;0,ROUND(F54*G54,2),0),0),0)</f>
        <v>0</v>
      </c>
      <c r="T54" s="39"/>
      <c r="U54" s="39"/>
      <c r="X54" s="39"/>
      <c r="Y54" s="39"/>
    </row>
    <row r="55" spans="1:25" s="37" customFormat="1" hidden="1" x14ac:dyDescent="0.25">
      <c r="A55" s="63"/>
      <c r="B55" s="140">
        <f>IFERROR(IF(F55&gt;0,MAX(B$26:B54)+1,IF(AND(D55&gt;0,C55=0),"ЗАГ",0)),0)</f>
        <v>0</v>
      </c>
      <c r="C55" s="141">
        <f>IF(Смета!B37&gt;0,Смета!B37,0)</f>
        <v>27</v>
      </c>
      <c r="D55" s="543" t="str">
        <f>IF(Смета!C37&gt;0,Смета!C37,0)</f>
        <v>Ящик для песка V-0,125 м3 (700/400/375мм)</v>
      </c>
      <c r="E55" s="77" t="str">
        <f>IF(Смета!D37&gt;0,Смета!D37,0)</f>
        <v>шт</v>
      </c>
      <c r="F55" s="67">
        <f>IFERROR(IF(Дата_КС2=S$3,Смета!Q37,0)+IF(Дата_КС2=S$4,Смета!T37,0)+IF(Дата_КС2=S$5,Смета!W37,0)+IF(Дата_КС2=S$6,Смета!Z37,0)+IF(Дата_КС2=S$7,Смета!AC37,0)+IF(Дата_КС2=S$8,Смета!AF37,0)+IF(Дата_КС2=S$9,Смета!AI37,0)+IF(Дата_КС2=S$10,Смета!AL37,0)+IF(Дата_КС2=S$11,Смета!AO37,0)+IF(Дата_КС2=S$12,Смета!AR37,0)+IF(Дата_КС2=S$13,Смета!AU37,0)+IF(Дата_КС2=S$14,Смета!AX37,0),0)</f>
        <v>0</v>
      </c>
      <c r="G55" s="67">
        <f>IF(Смета!E37&gt;0,Смета!E37,0)</f>
        <v>2850</v>
      </c>
      <c r="H55" s="67">
        <f t="shared" si="2"/>
        <v>0</v>
      </c>
      <c r="I55" s="464">
        <f t="shared" si="0"/>
        <v>0</v>
      </c>
      <c r="J55" s="468"/>
      <c r="K55" s="465">
        <f>IF(AND(B55&gt;0,B55&lt;&gt;"ЗАГ"),1,IF(C55=0,SUM(B56:INDEX(B56:B$2002,INDEX(MATCH("ЗАГ",B56:B$2002&amp;"",),))),0))</f>
        <v>0</v>
      </c>
      <c r="L55" s="47"/>
      <c r="M55" s="47"/>
      <c r="N55" s="186"/>
      <c r="O55" s="186"/>
      <c r="P55" s="187"/>
      <c r="Q55" s="184"/>
      <c r="R55" s="178">
        <f>IFERROR(IF(F55&gt;0,IF(IFERROR((Смета!H37*1),0)&gt;0,ROUND(F55*G55,2),0),0),0)</f>
        <v>0</v>
      </c>
      <c r="S55" s="50">
        <f>IFERROR(IF(F55&gt;0,IF(IFERROR((Смета!G37*1),0)&gt;0,ROUND(F55*G55,2),0),0),0)</f>
        <v>0</v>
      </c>
      <c r="T55" s="39"/>
      <c r="U55" s="39"/>
      <c r="X55" s="39"/>
      <c r="Y55" s="39"/>
    </row>
    <row r="56" spans="1:25" s="37" customFormat="1" hidden="1" x14ac:dyDescent="0.25">
      <c r="A56" s="63"/>
      <c r="B56" s="140">
        <f>IFERROR(IF(F56&gt;0,MAX(B$26:B55)+1,IF(AND(D56&gt;0,C56=0),"ЗАГ",0)),0)</f>
        <v>0</v>
      </c>
      <c r="C56" s="141">
        <f>IF(Смета!B38&gt;0,Смета!B38,0)</f>
        <v>28</v>
      </c>
      <c r="D56" s="543" t="str">
        <f>IF(Смета!C38&gt;0,Смета!C38,0)</f>
        <v>Ковер диэлектрический 750х750мм</v>
      </c>
      <c r="E56" s="77" t="str">
        <f>IF(Смета!D38&gt;0,Смета!D38,0)</f>
        <v>м</v>
      </c>
      <c r="F56" s="67">
        <f>IFERROR(IF(Дата_КС2=S$3,Смета!Q38,0)+IF(Дата_КС2=S$4,Смета!T38,0)+IF(Дата_КС2=S$5,Смета!W38,0)+IF(Дата_КС2=S$6,Смета!Z38,0)+IF(Дата_КС2=S$7,Смета!AC38,0)+IF(Дата_КС2=S$8,Смета!AF38,0)+IF(Дата_КС2=S$9,Смета!AI38,0)+IF(Дата_КС2=S$10,Смета!AL38,0)+IF(Дата_КС2=S$11,Смета!AO38,0)+IF(Дата_КС2=S$12,Смета!AR38,0)+IF(Дата_КС2=S$13,Смета!AU38,0)+IF(Дата_КС2=S$14,Смета!AX38,0),0)</f>
        <v>0</v>
      </c>
      <c r="G56" s="67">
        <f>IF(Смета!E38&gt;0,Смета!E38,0)</f>
        <v>650</v>
      </c>
      <c r="H56" s="67">
        <f t="shared" si="2"/>
        <v>0</v>
      </c>
      <c r="I56" s="464">
        <f t="shared" si="0"/>
        <v>0</v>
      </c>
      <c r="J56" s="468"/>
      <c r="K56" s="465">
        <f>IF(AND(B56&gt;0,B56&lt;&gt;"ЗАГ"),1,IF(C56=0,SUM(B57:INDEX(B57:B$2002,INDEX(MATCH("ЗАГ",B57:B$2002&amp;"",),))),0))</f>
        <v>0</v>
      </c>
      <c r="L56" s="47"/>
      <c r="M56" s="47"/>
      <c r="N56" s="186"/>
      <c r="O56" s="186"/>
      <c r="P56" s="187"/>
      <c r="Q56" s="184"/>
      <c r="R56" s="178">
        <f>IFERROR(IF(F56&gt;0,IF(IFERROR((Смета!H38*1),0)&gt;0,ROUND(F56*G56,2),0),0),0)</f>
        <v>0</v>
      </c>
      <c r="S56" s="50">
        <f>IFERROR(IF(F56&gt;0,IF(IFERROR((Смета!G38*1),0)&gt;0,ROUND(F56*G56,2),0),0),0)</f>
        <v>0</v>
      </c>
      <c r="T56" s="39"/>
      <c r="U56" s="39"/>
      <c r="X56" s="39"/>
      <c r="Y56" s="39"/>
    </row>
    <row r="57" spans="1:25" s="37" customFormat="1" hidden="1" x14ac:dyDescent="0.25">
      <c r="A57" s="63"/>
      <c r="B57" s="140">
        <f>IFERROR(IF(F57&gt;0,MAX(B$26:B56)+1,IF(AND(D57&gt;0,C57=0),"ЗАГ",0)),0)</f>
        <v>0</v>
      </c>
      <c r="C57" s="141">
        <f>IF(Смета!B39&gt;0,Смета!B39,0)</f>
        <v>29</v>
      </c>
      <c r="D57" s="543" t="str">
        <f>IF(Смета!C39&gt;0,Смета!C39,0)</f>
        <v>Перчатки диэлектрические латексные 1кВ</v>
      </c>
      <c r="E57" s="77" t="str">
        <f>IF(Смета!D39&gt;0,Смета!D39,0)</f>
        <v>м</v>
      </c>
      <c r="F57" s="67">
        <f>IFERROR(IF(Дата_КС2=S$3,Смета!Q39,0)+IF(Дата_КС2=S$4,Смета!T39,0)+IF(Дата_КС2=S$5,Смета!W39,0)+IF(Дата_КС2=S$6,Смета!Z39,0)+IF(Дата_КС2=S$7,Смета!AC39,0)+IF(Дата_КС2=S$8,Смета!AF39,0)+IF(Дата_КС2=S$9,Смета!AI39,0)+IF(Дата_КС2=S$10,Смета!AL39,0)+IF(Дата_КС2=S$11,Смета!AO39,0)+IF(Дата_КС2=S$12,Смета!AR39,0)+IF(Дата_КС2=S$13,Смета!AU39,0)+IF(Дата_КС2=S$14,Смета!AX39,0),0)</f>
        <v>0</v>
      </c>
      <c r="G57" s="67">
        <f>IF(Смета!E39&gt;0,Смета!E39,0)</f>
        <v>800</v>
      </c>
      <c r="H57" s="67">
        <f t="shared" si="2"/>
        <v>0</v>
      </c>
      <c r="I57" s="464">
        <f t="shared" si="0"/>
        <v>0</v>
      </c>
      <c r="J57" s="468"/>
      <c r="K57" s="465">
        <f>IF(AND(B57&gt;0,B57&lt;&gt;"ЗАГ"),1,IF(C57=0,SUM(B58:INDEX(B58:B$2002,INDEX(MATCH("ЗАГ",B58:B$2002&amp;"",),))),0))</f>
        <v>0</v>
      </c>
      <c r="L57" s="47"/>
      <c r="M57" s="47"/>
      <c r="N57" s="186"/>
      <c r="O57" s="186"/>
      <c r="P57" s="187"/>
      <c r="Q57" s="184"/>
      <c r="R57" s="178">
        <f>IFERROR(IF(F57&gt;0,IF(IFERROR((Смета!H39*1),0)&gt;0,ROUND(F57*G57,2),0),0),0)</f>
        <v>0</v>
      </c>
      <c r="S57" s="50">
        <f>IFERROR(IF(F57&gt;0,IF(IFERROR((Смета!G39*1),0)&gt;0,ROUND(F57*G57,2),0),0),0)</f>
        <v>0</v>
      </c>
      <c r="T57" s="39"/>
      <c r="U57" s="39"/>
      <c r="X57" s="39"/>
      <c r="Y57" s="39"/>
    </row>
    <row r="58" spans="1:25" s="37" customFormat="1" ht="30" hidden="1" x14ac:dyDescent="0.25">
      <c r="A58" s="63"/>
      <c r="B58" s="140">
        <f>IFERROR(IF(F58&gt;0,MAX(B$26:B57)+1,IF(AND(D58&gt;0,C58=0),"ЗАГ",0)),0)</f>
        <v>0</v>
      </c>
      <c r="C58" s="141">
        <f>IF(Смета!B40&gt;0,Смета!B40,0)</f>
        <v>30</v>
      </c>
      <c r="D58" s="543" t="str">
        <f>IF(Смета!C40&gt;0,Смета!C40,0)</f>
        <v>Знак пластик Не включать! Работают люди S02 (100х200мм) PROxima</v>
      </c>
      <c r="E58" s="77" t="str">
        <f>IF(Смета!D40&gt;0,Смета!D40,0)</f>
        <v>м</v>
      </c>
      <c r="F58" s="67">
        <f>IFERROR(IF(Дата_КС2=S$3,Смета!Q40,0)+IF(Дата_КС2=S$4,Смета!T40,0)+IF(Дата_КС2=S$5,Смета!W40,0)+IF(Дата_КС2=S$6,Смета!Z40,0)+IF(Дата_КС2=S$7,Смета!AC40,0)+IF(Дата_КС2=S$8,Смета!AF40,0)+IF(Дата_КС2=S$9,Смета!AI40,0)+IF(Дата_КС2=S$10,Смета!AL40,0)+IF(Дата_КС2=S$11,Смета!AO40,0)+IF(Дата_КС2=S$12,Смета!AR40,0)+IF(Дата_КС2=S$13,Смета!AU40,0)+IF(Дата_КС2=S$14,Смета!AX40,0),0)</f>
        <v>0</v>
      </c>
      <c r="G58" s="67">
        <f>IF(Смета!E40&gt;0,Смета!E40,0)</f>
        <v>90</v>
      </c>
      <c r="H58" s="67">
        <f t="shared" si="2"/>
        <v>0</v>
      </c>
      <c r="I58" s="464">
        <f t="shared" si="0"/>
        <v>0</v>
      </c>
      <c r="J58" s="468"/>
      <c r="K58" s="465">
        <f>IF(AND(B58&gt;0,B58&lt;&gt;"ЗАГ"),1,IF(C58=0,SUM(B59:INDEX(B59:B$2002,INDEX(MATCH("ЗАГ",B59:B$2002&amp;"",),))),0))</f>
        <v>0</v>
      </c>
      <c r="L58" s="47"/>
      <c r="M58" s="47"/>
      <c r="N58" s="186"/>
      <c r="O58" s="186"/>
      <c r="P58" s="187"/>
      <c r="Q58" s="184"/>
      <c r="R58" s="178">
        <f>IFERROR(IF(F58&gt;0,IF(IFERROR((Смета!H40*1),0)&gt;0,ROUND(F58*G58,2),0),0),0)</f>
        <v>0</v>
      </c>
      <c r="S58" s="50">
        <f>IFERROR(IF(F58&gt;0,IF(IFERROR((Смета!G40*1),0)&gt;0,ROUND(F58*G58,2),0),0),0)</f>
        <v>0</v>
      </c>
      <c r="T58" s="39"/>
      <c r="U58" s="39"/>
      <c r="X58" s="39"/>
      <c r="Y58" s="39"/>
    </row>
    <row r="59" spans="1:25" s="37" customFormat="1" hidden="1" x14ac:dyDescent="0.25">
      <c r="A59" s="63"/>
      <c r="B59" s="140">
        <f>IFERROR(IF(F59&gt;0,MAX(B$26:B58)+1,IF(AND(D59&gt;0,C59=0),"ЗАГ",0)),0)</f>
        <v>0</v>
      </c>
      <c r="C59" s="141">
        <f>IF(Смета!B41&gt;0,Смета!B41,0)</f>
        <v>31</v>
      </c>
      <c r="D59" s="543" t="str">
        <f>IF(Смета!C41&gt;0,Смета!C41,0)</f>
        <v>Знак пластик Заземлено S05 (100х200мм) PROxima</v>
      </c>
      <c r="E59" s="77" t="str">
        <f>IF(Смета!D41&gt;0,Смета!D41,0)</f>
        <v>м</v>
      </c>
      <c r="F59" s="67">
        <f>IFERROR(IF(Дата_КС2=S$3,Смета!Q41,0)+IF(Дата_КС2=S$4,Смета!T41,0)+IF(Дата_КС2=S$5,Смета!W41,0)+IF(Дата_КС2=S$6,Смета!Z41,0)+IF(Дата_КС2=S$7,Смета!AC41,0)+IF(Дата_КС2=S$8,Смета!AF41,0)+IF(Дата_КС2=S$9,Смета!AI41,0)+IF(Дата_КС2=S$10,Смета!AL41,0)+IF(Дата_КС2=S$11,Смета!AO41,0)+IF(Дата_КС2=S$12,Смета!AR41,0)+IF(Дата_КС2=S$13,Смета!AU41,0)+IF(Дата_КС2=S$14,Смета!AX41,0),0)</f>
        <v>0</v>
      </c>
      <c r="G59" s="67">
        <f>IF(Смета!E41&gt;0,Смета!E41,0)</f>
        <v>90</v>
      </c>
      <c r="H59" s="67">
        <f t="shared" si="2"/>
        <v>0</v>
      </c>
      <c r="I59" s="464">
        <f t="shared" si="0"/>
        <v>0</v>
      </c>
      <c r="J59" s="468"/>
      <c r="K59" s="465">
        <f>IF(AND(B59&gt;0,B59&lt;&gt;"ЗАГ"),1,IF(C59=0,SUM(B60:INDEX(B60:B$2002,INDEX(MATCH("ЗАГ",B60:B$2002&amp;"",),))),0))</f>
        <v>0</v>
      </c>
      <c r="L59" s="47"/>
      <c r="M59" s="47"/>
      <c r="N59" s="186"/>
      <c r="O59" s="186"/>
      <c r="P59" s="187"/>
      <c r="Q59" s="184"/>
      <c r="R59" s="178">
        <f>IFERROR(IF(F59&gt;0,IF(IFERROR((Смета!H41*1),0)&gt;0,ROUND(F59*G59,2),0),0),0)</f>
        <v>0</v>
      </c>
      <c r="S59" s="50">
        <f>IFERROR(IF(F59&gt;0,IF(IFERROR((Смета!G41*1),0)&gt;0,ROUND(F59*G59,2),0),0),0)</f>
        <v>0</v>
      </c>
      <c r="T59" s="39"/>
      <c r="U59" s="39"/>
      <c r="X59" s="39"/>
      <c r="Y59" s="39"/>
    </row>
    <row r="60" spans="1:25" s="37" customFormat="1" hidden="1" x14ac:dyDescent="0.25">
      <c r="A60" s="63"/>
      <c r="B60" s="140">
        <f>IFERROR(IF(F60&gt;0,MAX(B$26:B59)+1,IF(AND(D60&gt;0,C60=0),"ЗАГ",0)),0)</f>
        <v>0</v>
      </c>
      <c r="C60" s="141">
        <f>IF(Смета!B42&gt;0,Смета!B42,0)</f>
        <v>32</v>
      </c>
      <c r="D60" s="543" t="str">
        <f>IF(Смета!C42&gt;0,Смета!C42,0)</f>
        <v>Совок</v>
      </c>
      <c r="E60" s="77" t="str">
        <f>IF(Смета!D42&gt;0,Смета!D42,0)</f>
        <v>шт</v>
      </c>
      <c r="F60" s="67">
        <f>IFERROR(IF(Дата_КС2=S$3,Смета!Q42,0)+IF(Дата_КС2=S$4,Смета!T42,0)+IF(Дата_КС2=S$5,Смета!W42,0)+IF(Дата_КС2=S$6,Смета!Z42,0)+IF(Дата_КС2=S$7,Смета!AC42,0)+IF(Дата_КС2=S$8,Смета!AF42,0)+IF(Дата_КС2=S$9,Смета!AI42,0)+IF(Дата_КС2=S$10,Смета!AL42,0)+IF(Дата_КС2=S$11,Смета!AO42,0)+IF(Дата_КС2=S$12,Смета!AR42,0)+IF(Дата_КС2=S$13,Смета!AU42,0)+IF(Дата_КС2=S$14,Смета!AX42,0),0)</f>
        <v>0</v>
      </c>
      <c r="G60" s="67">
        <f>IF(Смета!E42&gt;0,Смета!E42,0)</f>
        <v>345</v>
      </c>
      <c r="H60" s="67">
        <f t="shared" si="2"/>
        <v>0</v>
      </c>
      <c r="I60" s="464">
        <f t="shared" si="0"/>
        <v>0</v>
      </c>
      <c r="J60" s="468"/>
      <c r="K60" s="465">
        <f>IF(AND(B60&gt;0,B60&lt;&gt;"ЗАГ"),1,IF(C60=0,SUM(B61:INDEX(B61:B$2002,INDEX(MATCH("ЗАГ",B61:B$2002&amp;"",),))),0))</f>
        <v>0</v>
      </c>
      <c r="L60" s="47"/>
      <c r="M60" s="47"/>
      <c r="N60" s="186"/>
      <c r="O60" s="186"/>
      <c r="P60" s="187"/>
      <c r="Q60" s="184"/>
      <c r="R60" s="178">
        <f>IFERROR(IF(F60&gt;0,IF(IFERROR((Смета!H42*1),0)&gt;0,ROUND(F60*G60,2),0),0),0)</f>
        <v>0</v>
      </c>
      <c r="S60" s="50">
        <f>IFERROR(IF(F60&gt;0,IF(IFERROR((Смета!G42*1),0)&gt;0,ROUND(F60*G60,2),0),0),0)</f>
        <v>0</v>
      </c>
      <c r="T60" s="39"/>
      <c r="U60" s="39"/>
      <c r="X60" s="39"/>
      <c r="Y60" s="39"/>
    </row>
    <row r="61" spans="1:25" s="37" customFormat="1" hidden="1" x14ac:dyDescent="0.25">
      <c r="A61" s="63"/>
      <c r="B61" s="140">
        <f>IFERROR(IF(F61&gt;0,MAX(B$26:B60)+1,IF(AND(D61&gt;0,C61=0),"ЗАГ",0)),0)</f>
        <v>0</v>
      </c>
      <c r="C61" s="141">
        <f>IF(Смета!B43&gt;0,Смета!B43,0)</f>
        <v>33</v>
      </c>
      <c r="D61" s="543" t="str">
        <f>IF(Смета!C43&gt;0,Смета!C43,0)</f>
        <v>Указатель напряжения ПИН-90Э (ET-UNN101)</v>
      </c>
      <c r="E61" s="77" t="str">
        <f>IF(Смета!D43&gt;0,Смета!D43,0)</f>
        <v>шт</v>
      </c>
      <c r="F61" s="67">
        <f>IFERROR(IF(Дата_КС2=S$3,Смета!Q43,0)+IF(Дата_КС2=S$4,Смета!T43,0)+IF(Дата_КС2=S$5,Смета!W43,0)+IF(Дата_КС2=S$6,Смета!Z43,0)+IF(Дата_КС2=S$7,Смета!AC43,0)+IF(Дата_КС2=S$8,Смета!AF43,0)+IF(Дата_КС2=S$9,Смета!AI43,0)+IF(Дата_КС2=S$10,Смета!AL43,0)+IF(Дата_КС2=S$11,Смета!AO43,0)+IF(Дата_КС2=S$12,Смета!AR43,0)+IF(Дата_КС2=S$13,Смета!AU43,0)+IF(Дата_КС2=S$14,Смета!AX43,0),0)</f>
        <v>0</v>
      </c>
      <c r="G61" s="67">
        <f>IF(Смета!E43&gt;0,Смета!E43,0)</f>
        <v>330</v>
      </c>
      <c r="H61" s="67">
        <f t="shared" si="2"/>
        <v>0</v>
      </c>
      <c r="I61" s="464">
        <f t="shared" si="0"/>
        <v>0</v>
      </c>
      <c r="J61" s="468"/>
      <c r="K61" s="465">
        <f>IF(AND(B61&gt;0,B61&lt;&gt;"ЗАГ"),1,IF(C61=0,SUM(B62:INDEX(B62:B$2002,INDEX(MATCH("ЗАГ",B62:B$2002&amp;"",),))),0))</f>
        <v>0</v>
      </c>
      <c r="L61" s="47"/>
      <c r="M61" s="47"/>
      <c r="N61" s="186"/>
      <c r="O61" s="186"/>
      <c r="P61" s="187"/>
      <c r="Q61" s="184"/>
      <c r="R61" s="178">
        <f>IFERROR(IF(F61&gt;0,IF(IFERROR((Смета!H43*1),0)&gt;0,ROUND(F61*G61,2),0),0),0)</f>
        <v>0</v>
      </c>
      <c r="S61" s="50">
        <f>IFERROR(IF(F61&gt;0,IF(IFERROR((Смета!G43*1),0)&gt;0,ROUND(F61*G61,2),0),0),0)</f>
        <v>0</v>
      </c>
      <c r="T61" s="39"/>
      <c r="U61" s="39"/>
      <c r="X61" s="39"/>
      <c r="Y61" s="39"/>
    </row>
    <row r="62" spans="1:25" s="37" customFormat="1" hidden="1" x14ac:dyDescent="0.25">
      <c r="A62" s="63"/>
      <c r="B62" s="140">
        <f>IFERROR(IF(F62&gt;0,MAX(B$26:B61)+1,IF(AND(D62&gt;0,C62=0),"ЗАГ",0)),0)</f>
        <v>0</v>
      </c>
      <c r="C62" s="141">
        <f>IF(Смета!B44&gt;0,Смета!B44,0)</f>
        <v>34</v>
      </c>
      <c r="D62" s="543" t="str">
        <f>IF(Смета!C44&gt;0,Смета!C44,0)</f>
        <v>Комплектация электрощитовой средсвами защиты</v>
      </c>
      <c r="E62" s="77" t="str">
        <f>IF(Смета!D44&gt;0,Смета!D44,0)</f>
        <v>шт</v>
      </c>
      <c r="F62" s="67">
        <f>IFERROR(IF(Дата_КС2=S$3,Смета!Q44,0)+IF(Дата_КС2=S$4,Смета!T44,0)+IF(Дата_КС2=S$5,Смета!W44,0)+IF(Дата_КС2=S$6,Смета!Z44,0)+IF(Дата_КС2=S$7,Смета!AC44,0)+IF(Дата_КС2=S$8,Смета!AF44,0)+IF(Дата_КС2=S$9,Смета!AI44,0)+IF(Дата_КС2=S$10,Смета!AL44,0)+IF(Дата_КС2=S$11,Смета!AO44,0)+IF(Дата_КС2=S$12,Смета!AR44,0)+IF(Дата_КС2=S$13,Смета!AU44,0)+IF(Дата_КС2=S$14,Смета!AX44,0),0)</f>
        <v>0</v>
      </c>
      <c r="G62" s="67">
        <f>IF(Смета!E44&gt;0,Смета!E44,0)</f>
        <v>3000</v>
      </c>
      <c r="H62" s="67">
        <f t="shared" si="2"/>
        <v>0</v>
      </c>
      <c r="I62" s="464">
        <f t="shared" si="0"/>
        <v>0</v>
      </c>
      <c r="J62" s="468"/>
      <c r="K62" s="465">
        <f>IF(AND(B62&gt;0,B62&lt;&gt;"ЗАГ"),1,IF(C62=0,SUM(B63:INDEX(B63:B$2002,INDEX(MATCH("ЗАГ",B63:B$2002&amp;"",),))),0))</f>
        <v>0</v>
      </c>
      <c r="L62" s="47"/>
      <c r="M62" s="47"/>
      <c r="N62" s="186"/>
      <c r="O62" s="186"/>
      <c r="P62" s="187"/>
      <c r="Q62" s="184"/>
      <c r="R62" s="178">
        <f>IFERROR(IF(F62&gt;0,IF(IFERROR((Смета!H44*1),0)&gt;0,ROUND(F62*G62,2),0),0),0)</f>
        <v>0</v>
      </c>
      <c r="S62" s="50">
        <f>IFERROR(IF(F62&gt;0,IF(IFERROR((Смета!G44*1),0)&gt;0,ROUND(F62*G62,2),0),0),0)</f>
        <v>0</v>
      </c>
      <c r="T62" s="39"/>
      <c r="U62" s="39"/>
      <c r="X62" s="39"/>
      <c r="Y62" s="39"/>
    </row>
    <row r="63" spans="1:25" s="37" customFormat="1" hidden="1" x14ac:dyDescent="0.25">
      <c r="A63" s="63"/>
      <c r="B63" s="140" t="str">
        <f>IFERROR(IF(F63&gt;0,MAX(B$26:B62)+1,IF(AND(D63&gt;0,C63=0),"ЗАГ",0)),0)</f>
        <v>ЗАГ</v>
      </c>
      <c r="C63" s="141">
        <f>IF(Смета!B45&gt;0,Смета!B45,0)</f>
        <v>0</v>
      </c>
      <c r="D63" s="543" t="str">
        <f>IF(Смета!C45&gt;0,Смета!C45,0)</f>
        <v>Электрощитовая (секция №8)</v>
      </c>
      <c r="E63" s="77">
        <f>IF(Смета!D45&gt;0,Смета!D45,0)</f>
        <v>0</v>
      </c>
      <c r="F63" s="67">
        <f>IFERROR(IF(Дата_КС2=S$3,Смета!Q45,0)+IF(Дата_КС2=S$4,Смета!T45,0)+IF(Дата_КС2=S$5,Смета!W45,0)+IF(Дата_КС2=S$6,Смета!Z45,0)+IF(Дата_КС2=S$7,Смета!AC45,0)+IF(Дата_КС2=S$8,Смета!AF45,0)+IF(Дата_КС2=S$9,Смета!AI45,0)+IF(Дата_КС2=S$10,Смета!AL45,0)+IF(Дата_КС2=S$11,Смета!AO45,0)+IF(Дата_КС2=S$12,Смета!AR45,0)+IF(Дата_КС2=S$13,Смета!AU45,0)+IF(Дата_КС2=S$14,Смета!AX45,0),0)</f>
        <v>0</v>
      </c>
      <c r="G63" s="67">
        <f>IF(Смета!E45&gt;0,Смета!E45,0)</f>
        <v>0</v>
      </c>
      <c r="H63" s="67">
        <f t="shared" si="2"/>
        <v>0</v>
      </c>
      <c r="I63" s="464">
        <f t="shared" si="0"/>
        <v>0</v>
      </c>
      <c r="J63" s="468"/>
      <c r="K63" s="465">
        <f>IF(AND(B63&gt;0,B63&lt;&gt;"ЗАГ"),1,IF(C63=0,SUM(B64:INDEX(B64:B$2002,INDEX(MATCH("ЗАГ",B64:B$2002&amp;"",),))),0))</f>
        <v>0</v>
      </c>
      <c r="L63" s="47"/>
      <c r="M63" s="47"/>
      <c r="N63" s="186"/>
      <c r="O63" s="186"/>
      <c r="P63" s="187"/>
      <c r="Q63" s="184"/>
      <c r="R63" s="178">
        <f>IFERROR(IF(F63&gt;0,IF(IFERROR((Смета!H45*1),0)&gt;0,ROUND(F63*G63,2),0),0),0)</f>
        <v>0</v>
      </c>
      <c r="S63" s="50">
        <f>IFERROR(IF(F63&gt;0,IF(IFERROR((Смета!G45*1),0)&gt;0,ROUND(F63*G63,2),0),0),0)</f>
        <v>0</v>
      </c>
      <c r="T63" s="39"/>
      <c r="U63" s="39"/>
      <c r="X63" s="39"/>
      <c r="Y63" s="39"/>
    </row>
    <row r="64" spans="1:25" s="37" customFormat="1" hidden="1" x14ac:dyDescent="0.25">
      <c r="A64" s="63"/>
      <c r="B64" s="140">
        <f>IFERROR(IF(F64&gt;0,MAX(B$26:B63)+1,IF(AND(D64&gt;0,C64=0),"ЗАГ",0)),0)</f>
        <v>0</v>
      </c>
      <c r="C64" s="141">
        <f>IF(Смета!B46&gt;0,Смета!B46,0)</f>
        <v>35</v>
      </c>
      <c r="D64" s="543" t="str">
        <f>IF(Смета!C46&gt;0,Смета!C46,0)</f>
        <v>ВРУ1.2 Вводная панель (Электросчетчики поставка Заказчика)</v>
      </c>
      <c r="E64" s="77" t="str">
        <f>IF(Смета!D46&gt;0,Смета!D46,0)</f>
        <v>шт</v>
      </c>
      <c r="F64" s="67">
        <f>IFERROR(IF(Дата_КС2=S$3,Смета!Q46,0)+IF(Дата_КС2=S$4,Смета!T46,0)+IF(Дата_КС2=S$5,Смета!W46,0)+IF(Дата_КС2=S$6,Смета!Z46,0)+IF(Дата_КС2=S$7,Смета!AC46,0)+IF(Дата_КС2=S$8,Смета!AF46,0)+IF(Дата_КС2=S$9,Смета!AI46,0)+IF(Дата_КС2=S$10,Смета!AL46,0)+IF(Дата_КС2=S$11,Смета!AO46,0)+IF(Дата_КС2=S$12,Смета!AR46,0)+IF(Дата_КС2=S$13,Смета!AU46,0)+IF(Дата_КС2=S$14,Смета!AX46,0),0)</f>
        <v>0</v>
      </c>
      <c r="G64" s="67">
        <f>IF(Смета!E46&gt;0,Смета!E46,0)</f>
        <v>161406</v>
      </c>
      <c r="H64" s="67">
        <f t="shared" si="2"/>
        <v>0</v>
      </c>
      <c r="I64" s="464">
        <f t="shared" si="0"/>
        <v>0</v>
      </c>
      <c r="J64" s="468"/>
      <c r="K64" s="465">
        <f>IF(AND(B64&gt;0,B64&lt;&gt;"ЗАГ"),1,IF(C64=0,SUM(B65:INDEX(B65:B$2002,INDEX(MATCH("ЗАГ",B65:B$2002&amp;"",),))),0))</f>
        <v>0</v>
      </c>
      <c r="L64" s="47"/>
      <c r="M64" s="47"/>
      <c r="N64" s="186"/>
      <c r="O64" s="186"/>
      <c r="P64" s="187"/>
      <c r="Q64" s="184"/>
      <c r="R64" s="178">
        <f>IFERROR(IF(F64&gt;0,IF(IFERROR((Смета!H46*1),0)&gt;0,ROUND(F64*G64,2),0),0),0)</f>
        <v>0</v>
      </c>
      <c r="S64" s="50">
        <f>IFERROR(IF(F64&gt;0,IF(IFERROR((Смета!G46*1),0)&gt;0,ROUND(F64*G64,2),0),0),0)</f>
        <v>0</v>
      </c>
      <c r="T64" s="39"/>
      <c r="U64" s="39"/>
      <c r="X64" s="39"/>
      <c r="Y64" s="39"/>
    </row>
    <row r="65" spans="1:25" s="37" customFormat="1" hidden="1" x14ac:dyDescent="0.25">
      <c r="A65" s="63"/>
      <c r="B65" s="140">
        <f>IFERROR(IF(F65&gt;0,MAX(B$26:B64)+1,IF(AND(D65&gt;0,C65=0),"ЗАГ",0)),0)</f>
        <v>0</v>
      </c>
      <c r="C65" s="141">
        <f>IF(Смета!B47&gt;0,Смета!B47,0)</f>
        <v>36</v>
      </c>
      <c r="D65" s="543" t="str">
        <f>IF(Смета!C47&gt;0,Смета!C47,0)</f>
        <v>Монтаж и подключение шкафа ВРУ1.2 Вводная панель</v>
      </c>
      <c r="E65" s="77" t="str">
        <f>IF(Смета!D47&gt;0,Смета!D47,0)</f>
        <v>шт</v>
      </c>
      <c r="F65" s="67">
        <f>IFERROR(IF(Дата_КС2=S$3,Смета!Q47,0)+IF(Дата_КС2=S$4,Смета!T47,0)+IF(Дата_КС2=S$5,Смета!W47,0)+IF(Дата_КС2=S$6,Смета!Z47,0)+IF(Дата_КС2=S$7,Смета!AC47,0)+IF(Дата_КС2=S$8,Смета!AF47,0)+IF(Дата_КС2=S$9,Смета!AI47,0)+IF(Дата_КС2=S$10,Смета!AL47,0)+IF(Дата_КС2=S$11,Смета!AO47,0)+IF(Дата_КС2=S$12,Смета!AR47,0)+IF(Дата_КС2=S$13,Смета!AU47,0)+IF(Дата_КС2=S$14,Смета!AX47,0),0)</f>
        <v>0</v>
      </c>
      <c r="G65" s="67">
        <f>IF(Смета!E47&gt;0,Смета!E47,0)</f>
        <v>45235.31</v>
      </c>
      <c r="H65" s="67">
        <f t="shared" si="2"/>
        <v>0</v>
      </c>
      <c r="I65" s="464">
        <f t="shared" si="0"/>
        <v>0</v>
      </c>
      <c r="J65" s="468"/>
      <c r="K65" s="465">
        <f>IF(AND(B65&gt;0,B65&lt;&gt;"ЗАГ"),1,IF(C65=0,SUM(B66:INDEX(B66:B$2002,INDEX(MATCH("ЗАГ",B66:B$2002&amp;"",),))),0))</f>
        <v>0</v>
      </c>
      <c r="L65" s="47"/>
      <c r="M65" s="47"/>
      <c r="N65" s="186"/>
      <c r="O65" s="186"/>
      <c r="P65" s="187"/>
      <c r="Q65" s="184"/>
      <c r="R65" s="178">
        <f>IFERROR(IF(F65&gt;0,IF(IFERROR((Смета!H47*1),0)&gt;0,ROUND(F65*G65,2),0),0),0)</f>
        <v>0</v>
      </c>
      <c r="S65" s="50">
        <f>IFERROR(IF(F65&gt;0,IF(IFERROR((Смета!G47*1),0)&gt;0,ROUND(F65*G65,2),0),0),0)</f>
        <v>0</v>
      </c>
      <c r="T65" s="39"/>
      <c r="U65" s="39"/>
      <c r="X65" s="39"/>
      <c r="Y65" s="39"/>
    </row>
    <row r="66" spans="1:25" s="37" customFormat="1" hidden="1" x14ac:dyDescent="0.25">
      <c r="A66" s="63"/>
      <c r="B66" s="140">
        <f>IFERROR(IF(F66&gt;0,MAX(B$26:B65)+1,IF(AND(D66&gt;0,C66=0),"ЗАГ",0)),0)</f>
        <v>0</v>
      </c>
      <c r="C66" s="141">
        <f>IF(Смета!B48&gt;0,Смета!B48,0)</f>
        <v>37</v>
      </c>
      <c r="D66" s="543" t="str">
        <f>IF(Смета!C48&gt;0,Смета!C48,0)</f>
        <v>ВРУ1.2 Распределительная панель</v>
      </c>
      <c r="E66" s="77" t="str">
        <f>IF(Смета!D48&gt;0,Смета!D48,0)</f>
        <v>шт</v>
      </c>
      <c r="F66" s="67">
        <f>IFERROR(IF(Дата_КС2=S$3,Смета!Q48,0)+IF(Дата_КС2=S$4,Смета!T48,0)+IF(Дата_КС2=S$5,Смета!W48,0)+IF(Дата_КС2=S$6,Смета!Z48,0)+IF(Дата_КС2=S$7,Смета!AC48,0)+IF(Дата_КС2=S$8,Смета!AF48,0)+IF(Дата_КС2=S$9,Смета!AI48,0)+IF(Дата_КС2=S$10,Смета!AL48,0)+IF(Дата_КС2=S$11,Смета!AO48,0)+IF(Дата_КС2=S$12,Смета!AR48,0)+IF(Дата_КС2=S$13,Смета!AU48,0)+IF(Дата_КС2=S$14,Смета!AX48,0),0)</f>
        <v>0</v>
      </c>
      <c r="G66" s="67">
        <f>IF(Смета!E48&gt;0,Смета!E48,0)</f>
        <v>163173.78</v>
      </c>
      <c r="H66" s="67">
        <f t="shared" si="2"/>
        <v>0</v>
      </c>
      <c r="I66" s="464">
        <f t="shared" si="0"/>
        <v>0</v>
      </c>
      <c r="J66" s="468"/>
      <c r="K66" s="465">
        <f>IF(AND(B66&gt;0,B66&lt;&gt;"ЗАГ"),1,IF(C66=0,SUM(B67:INDEX(B67:B$2002,INDEX(MATCH("ЗАГ",B67:B$2002&amp;"",),))),0))</f>
        <v>0</v>
      </c>
      <c r="L66" s="47"/>
      <c r="M66" s="47"/>
      <c r="N66" s="186"/>
      <c r="O66" s="186"/>
      <c r="P66" s="187"/>
      <c r="Q66" s="184"/>
      <c r="R66" s="178">
        <f>IFERROR(IF(F66&gt;0,IF(IFERROR((Смета!H48*1),0)&gt;0,ROUND(F66*G66,2),0),0),0)</f>
        <v>0</v>
      </c>
      <c r="S66" s="50">
        <f>IFERROR(IF(F66&gt;0,IF(IFERROR((Смета!G48*1),0)&gt;0,ROUND(F66*G66,2),0),0),0)</f>
        <v>0</v>
      </c>
      <c r="T66" s="39"/>
      <c r="U66" s="39"/>
      <c r="X66" s="39"/>
      <c r="Y66" s="39"/>
    </row>
    <row r="67" spans="1:25" s="37" customFormat="1" hidden="1" x14ac:dyDescent="0.25">
      <c r="A67" s="63"/>
      <c r="B67" s="140">
        <f>IFERROR(IF(F67&gt;0,MAX(B$26:B66)+1,IF(AND(D67&gt;0,C67=0),"ЗАГ",0)),0)</f>
        <v>0</v>
      </c>
      <c r="C67" s="141">
        <f>IF(Смета!B49&gt;0,Смета!B49,0)</f>
        <v>38</v>
      </c>
      <c r="D67" s="543" t="str">
        <f>IF(Смета!C49&gt;0,Смета!C49,0)</f>
        <v>Монтаж и подключение шкафа ВРУ1.2 Вводная панель</v>
      </c>
      <c r="E67" s="77" t="str">
        <f>IF(Смета!D49&gt;0,Смета!D49,0)</f>
        <v>шт</v>
      </c>
      <c r="F67" s="67">
        <f>IFERROR(IF(Дата_КС2=S$3,Смета!Q49,0)+IF(Дата_КС2=S$4,Смета!T49,0)+IF(Дата_КС2=S$5,Смета!W49,0)+IF(Дата_КС2=S$6,Смета!Z49,0)+IF(Дата_КС2=S$7,Смета!AC49,0)+IF(Дата_КС2=S$8,Смета!AF49,0)+IF(Дата_КС2=S$9,Смета!AI49,0)+IF(Дата_КС2=S$10,Смета!AL49,0)+IF(Дата_КС2=S$11,Смета!AO49,0)+IF(Дата_КС2=S$12,Смета!AR49,0)+IF(Дата_КС2=S$13,Смета!AU49,0)+IF(Дата_КС2=S$14,Смета!AX49,0),0)</f>
        <v>0</v>
      </c>
      <c r="G67" s="67">
        <f>IF(Смета!E49&gt;0,Смета!E49,0)</f>
        <v>45235.31</v>
      </c>
      <c r="H67" s="67">
        <f t="shared" si="2"/>
        <v>0</v>
      </c>
      <c r="I67" s="464">
        <f t="shared" si="0"/>
        <v>0</v>
      </c>
      <c r="J67" s="468"/>
      <c r="K67" s="465">
        <f>IF(AND(B67&gt;0,B67&lt;&gt;"ЗАГ"),1,IF(C67=0,SUM(B68:INDEX(B68:B$2002,INDEX(MATCH("ЗАГ",B68:B$2002&amp;"",),))),0))</f>
        <v>0</v>
      </c>
      <c r="L67" s="47"/>
      <c r="M67" s="47"/>
      <c r="N67" s="186"/>
      <c r="O67" s="186"/>
      <c r="P67" s="187"/>
      <c r="Q67" s="184"/>
      <c r="R67" s="178">
        <f>IFERROR(IF(F67&gt;0,IF(IFERROR((Смета!H49*1),0)&gt;0,ROUND(F67*G67,2),0),0),0)</f>
        <v>0</v>
      </c>
      <c r="S67" s="50">
        <f>IFERROR(IF(F67&gt;0,IF(IFERROR((Смета!G49*1),0)&gt;0,ROUND(F67*G67,2),0),0),0)</f>
        <v>0</v>
      </c>
      <c r="T67" s="39"/>
      <c r="U67" s="39"/>
      <c r="X67" s="39"/>
      <c r="Y67" s="39"/>
    </row>
    <row r="68" spans="1:25" s="37" customFormat="1" hidden="1" x14ac:dyDescent="0.25">
      <c r="A68" s="63"/>
      <c r="B68" s="140">
        <f>IFERROR(IF(F68&gt;0,MAX(B$26:B67)+1,IF(AND(D68&gt;0,C68=0),"ЗАГ",0)),0)</f>
        <v>0</v>
      </c>
      <c r="C68" s="141">
        <f>IF(Смета!B50&gt;0,Смета!B50,0)</f>
        <v>39</v>
      </c>
      <c r="D68" s="543" t="str">
        <f>IF(Смета!C50&gt;0,Смета!C50,0)</f>
        <v>Шкаф ВРУ1.2 АВР1.2 (Электросчетчики поставка Заказчика)</v>
      </c>
      <c r="E68" s="77" t="str">
        <f>IF(Смета!D50&gt;0,Смета!D50,0)</f>
        <v>шт</v>
      </c>
      <c r="F68" s="67">
        <f>IFERROR(IF(Дата_КС2=S$3,Смета!Q50,0)+IF(Дата_КС2=S$4,Смета!T50,0)+IF(Дата_КС2=S$5,Смета!W50,0)+IF(Дата_КС2=S$6,Смета!Z50,0)+IF(Дата_КС2=S$7,Смета!AC50,0)+IF(Дата_КС2=S$8,Смета!AF50,0)+IF(Дата_КС2=S$9,Смета!AI50,0)+IF(Дата_КС2=S$10,Смета!AL50,0)+IF(Дата_КС2=S$11,Смета!AO50,0)+IF(Дата_КС2=S$12,Смета!AR50,0)+IF(Дата_КС2=S$13,Смета!AU50,0)+IF(Дата_КС2=S$14,Смета!AX50,0),0)</f>
        <v>0</v>
      </c>
      <c r="G68" s="67">
        <f>IF(Смета!E50&gt;0,Смета!E50,0)</f>
        <v>21120</v>
      </c>
      <c r="H68" s="67">
        <f t="shared" si="2"/>
        <v>0</v>
      </c>
      <c r="I68" s="464">
        <f t="shared" si="0"/>
        <v>0</v>
      </c>
      <c r="J68" s="468"/>
      <c r="K68" s="465">
        <f>IF(AND(B68&gt;0,B68&lt;&gt;"ЗАГ"),1,IF(C68=0,SUM(B69:INDEX(B69:B$2002,INDEX(MATCH("ЗАГ",B69:B$2002&amp;"",),))),0))</f>
        <v>0</v>
      </c>
      <c r="L68" s="47"/>
      <c r="M68" s="47"/>
      <c r="N68" s="186"/>
      <c r="O68" s="186"/>
      <c r="P68" s="187"/>
      <c r="Q68" s="184"/>
      <c r="R68" s="178">
        <f>IFERROR(IF(F68&gt;0,IF(IFERROR((Смета!H50*1),0)&gt;0,ROUND(F68*G68,2),0),0),0)</f>
        <v>0</v>
      </c>
      <c r="S68" s="50">
        <f>IFERROR(IF(F68&gt;0,IF(IFERROR((Смета!G50*1),0)&gt;0,ROUND(F68*G68,2),0),0),0)</f>
        <v>0</v>
      </c>
      <c r="T68" s="39"/>
      <c r="U68" s="39"/>
      <c r="X68" s="39"/>
      <c r="Y68" s="39"/>
    </row>
    <row r="69" spans="1:25" s="37" customFormat="1" hidden="1" x14ac:dyDescent="0.25">
      <c r="A69" s="63"/>
      <c r="B69" s="140">
        <f>IFERROR(IF(F69&gt;0,MAX(B$26:B68)+1,IF(AND(D69&gt;0,C69=0),"ЗАГ",0)),0)</f>
        <v>0</v>
      </c>
      <c r="C69" s="141">
        <f>IF(Смета!B51&gt;0,Смета!B51,0)</f>
        <v>40</v>
      </c>
      <c r="D69" s="543" t="str">
        <f>IF(Смета!C51&gt;0,Смета!C51,0)</f>
        <v>Монтаж и подключение шкафа ВРУ1.2 АВР1.2</v>
      </c>
      <c r="E69" s="77" t="str">
        <f>IF(Смета!D51&gt;0,Смета!D51,0)</f>
        <v>шт</v>
      </c>
      <c r="F69" s="67">
        <f>IFERROR(IF(Дата_КС2=S$3,Смета!Q51,0)+IF(Дата_КС2=S$4,Смета!T51,0)+IF(Дата_КС2=S$5,Смета!W51,0)+IF(Дата_КС2=S$6,Смета!Z51,0)+IF(Дата_КС2=S$7,Смета!AC51,0)+IF(Дата_КС2=S$8,Смета!AF51,0)+IF(Дата_КС2=S$9,Смета!AI51,0)+IF(Дата_КС2=S$10,Смета!AL51,0)+IF(Дата_КС2=S$11,Смета!AO51,0)+IF(Дата_КС2=S$12,Смета!AR51,0)+IF(Дата_КС2=S$13,Смета!AU51,0)+IF(Дата_КС2=S$14,Смета!AX51,0),0)</f>
        <v>0</v>
      </c>
      <c r="G69" s="67">
        <f>IF(Смета!E51&gt;0,Смета!E51,0)</f>
        <v>10675</v>
      </c>
      <c r="H69" s="67">
        <f t="shared" si="2"/>
        <v>0</v>
      </c>
      <c r="I69" s="464">
        <f t="shared" si="0"/>
        <v>0</v>
      </c>
      <c r="J69" s="468"/>
      <c r="K69" s="465">
        <f>IF(AND(B69&gt;0,B69&lt;&gt;"ЗАГ"),1,IF(C69=0,SUM(B70:INDEX(B70:B$2002,INDEX(MATCH("ЗАГ",B70:B$2002&amp;"",),))),0))</f>
        <v>0</v>
      </c>
      <c r="L69" s="47"/>
      <c r="M69" s="47"/>
      <c r="N69" s="186"/>
      <c r="O69" s="186"/>
      <c r="P69" s="187"/>
      <c r="Q69" s="184"/>
      <c r="R69" s="178">
        <f>IFERROR(IF(F69&gt;0,IF(IFERROR((Смета!H51*1),0)&gt;0,ROUND(F69*G69,2),0),0),0)</f>
        <v>0</v>
      </c>
      <c r="S69" s="50">
        <f>IFERROR(IF(F69&gt;0,IF(IFERROR((Смета!G51*1),0)&gt;0,ROUND(F69*G69,2),0),0),0)</f>
        <v>0</v>
      </c>
      <c r="T69" s="39"/>
      <c r="U69" s="39"/>
      <c r="X69" s="39"/>
      <c r="Y69" s="39"/>
    </row>
    <row r="70" spans="1:25" s="37" customFormat="1" hidden="1" x14ac:dyDescent="0.25">
      <c r="A70" s="63"/>
      <c r="B70" s="140">
        <f>IFERROR(IF(F70&gt;0,MAX(B$26:B69)+1,IF(AND(D70&gt;0,C70=0),"ЗАГ",0)),0)</f>
        <v>0</v>
      </c>
      <c r="C70" s="141">
        <f>IF(Смета!B52&gt;0,Смета!B52,0)</f>
        <v>41</v>
      </c>
      <c r="D70" s="543" t="str">
        <f>IF(Смета!C52&gt;0,Смета!C52,0)</f>
        <v>Шкаф ВРУ1.2 ПЭСПЗ1.2 (Электросчетчики поставка Заказчика)</v>
      </c>
      <c r="E70" s="77" t="str">
        <f>IF(Смета!D52&gt;0,Смета!D52,0)</f>
        <v>шт</v>
      </c>
      <c r="F70" s="67">
        <f>IFERROR(IF(Дата_КС2=S$3,Смета!Q52,0)+IF(Дата_КС2=S$4,Смета!T52,0)+IF(Дата_КС2=S$5,Смета!W52,0)+IF(Дата_КС2=S$6,Смета!Z52,0)+IF(Дата_КС2=S$7,Смета!AC52,0)+IF(Дата_КС2=S$8,Смета!AF52,0)+IF(Дата_КС2=S$9,Смета!AI52,0)+IF(Дата_КС2=S$10,Смета!AL52,0)+IF(Дата_КС2=S$11,Смета!AO52,0)+IF(Дата_КС2=S$12,Смета!AR52,0)+IF(Дата_КС2=S$13,Смета!AU52,0)+IF(Дата_КС2=S$14,Смета!AX52,0),0)</f>
        <v>0</v>
      </c>
      <c r="G70" s="67">
        <f>IF(Смета!E52&gt;0,Смета!E52,0)</f>
        <v>27840</v>
      </c>
      <c r="H70" s="67">
        <f t="shared" si="2"/>
        <v>0</v>
      </c>
      <c r="I70" s="464">
        <f t="shared" si="0"/>
        <v>0</v>
      </c>
      <c r="J70" s="468"/>
      <c r="K70" s="465">
        <f>IF(AND(B70&gt;0,B70&lt;&gt;"ЗАГ"),1,IF(C70=0,SUM(B71:INDEX(B71:B$2002,INDEX(MATCH("ЗАГ",B71:B$2002&amp;"",),))),0))</f>
        <v>0</v>
      </c>
      <c r="L70" s="47"/>
      <c r="M70" s="47"/>
      <c r="N70" s="186"/>
      <c r="O70" s="186"/>
      <c r="P70" s="187"/>
      <c r="Q70" s="184"/>
      <c r="R70" s="178">
        <f>IFERROR(IF(F70&gt;0,IF(IFERROR((Смета!H52*1),0)&gt;0,ROUND(F70*G70,2),0),0),0)</f>
        <v>0</v>
      </c>
      <c r="S70" s="50">
        <f>IFERROR(IF(F70&gt;0,IF(IFERROR((Смета!G52*1),0)&gt;0,ROUND(F70*G70,2),0),0),0)</f>
        <v>0</v>
      </c>
      <c r="T70" s="39"/>
      <c r="U70" s="39"/>
      <c r="X70" s="39"/>
      <c r="Y70" s="39"/>
    </row>
    <row r="71" spans="1:25" s="37" customFormat="1" hidden="1" x14ac:dyDescent="0.25">
      <c r="A71" s="63"/>
      <c r="B71" s="140">
        <f>IFERROR(IF(F71&gt;0,MAX(B$26:B70)+1,IF(AND(D71&gt;0,C71=0),"ЗАГ",0)),0)</f>
        <v>0</v>
      </c>
      <c r="C71" s="141">
        <f>IF(Смета!B53&gt;0,Смета!B53,0)</f>
        <v>42</v>
      </c>
      <c r="D71" s="543" t="str">
        <f>IF(Смета!C53&gt;0,Смета!C53,0)</f>
        <v>Монтаж и подключение шкафа ВРУ1.2 ПЭСПЗ1.2</v>
      </c>
      <c r="E71" s="77" t="str">
        <f>IF(Смета!D53&gt;0,Смета!D53,0)</f>
        <v>шт</v>
      </c>
      <c r="F71" s="67">
        <f>IFERROR(IF(Дата_КС2=S$3,Смета!Q53,0)+IF(Дата_КС2=S$4,Смета!T53,0)+IF(Дата_КС2=S$5,Смета!W53,0)+IF(Дата_КС2=S$6,Смета!Z53,0)+IF(Дата_КС2=S$7,Смета!AC53,0)+IF(Дата_КС2=S$8,Смета!AF53,0)+IF(Дата_КС2=S$9,Смета!AI53,0)+IF(Дата_КС2=S$10,Смета!AL53,0)+IF(Дата_КС2=S$11,Смета!AO53,0)+IF(Дата_КС2=S$12,Смета!AR53,0)+IF(Дата_КС2=S$13,Смета!AU53,0)+IF(Дата_КС2=S$14,Смета!AX53,0),0)</f>
        <v>0</v>
      </c>
      <c r="G71" s="67">
        <f>IF(Смета!E53&gt;0,Смета!E53,0)</f>
        <v>10675</v>
      </c>
      <c r="H71" s="67">
        <f t="shared" si="2"/>
        <v>0</v>
      </c>
      <c r="I71" s="464">
        <f t="shared" si="0"/>
        <v>0</v>
      </c>
      <c r="J71" s="468"/>
      <c r="K71" s="465">
        <f>IF(AND(B71&gt;0,B71&lt;&gt;"ЗАГ"),1,IF(C71=0,SUM(B72:INDEX(B72:B$2002,INDEX(MATCH("ЗАГ",B72:B$2002&amp;"",),))),0))</f>
        <v>0</v>
      </c>
      <c r="L71" s="47"/>
      <c r="M71" s="47"/>
      <c r="N71" s="186"/>
      <c r="O71" s="186"/>
      <c r="P71" s="187"/>
      <c r="Q71" s="184"/>
      <c r="R71" s="178">
        <f>IFERROR(IF(F71&gt;0,IF(IFERROR((Смета!H53*1),0)&gt;0,ROUND(F71*G71,2),0),0),0)</f>
        <v>0</v>
      </c>
      <c r="S71" s="50">
        <f>IFERROR(IF(F71&gt;0,IF(IFERROR((Смета!G53*1),0)&gt;0,ROUND(F71*G71,2),0),0),0)</f>
        <v>0</v>
      </c>
      <c r="T71" s="39"/>
      <c r="U71" s="39"/>
      <c r="X71" s="39"/>
      <c r="Y71" s="39"/>
    </row>
    <row r="72" spans="1:25" s="37" customFormat="1" hidden="1" x14ac:dyDescent="0.25">
      <c r="A72" s="63"/>
      <c r="B72" s="140">
        <f>IFERROR(IF(F72&gt;0,MAX(B$26:B71)+1,IF(AND(D72&gt;0,C72=0),"ЗАГ",0)),0)</f>
        <v>0</v>
      </c>
      <c r="C72" s="141">
        <f>IF(Смета!B54&gt;0,Смета!B54,0)</f>
        <v>43</v>
      </c>
      <c r="D72" s="543" t="str">
        <f>IF(Смета!C54&gt;0,Смета!C54,0)</f>
        <v>Шкаф ВРУ1.2 ЩАП</v>
      </c>
      <c r="E72" s="77" t="str">
        <f>IF(Смета!D54&gt;0,Смета!D54,0)</f>
        <v>шт</v>
      </c>
      <c r="F72" s="67">
        <f>IFERROR(IF(Дата_КС2=S$3,Смета!Q54,0)+IF(Дата_КС2=S$4,Смета!T54,0)+IF(Дата_КС2=S$5,Смета!W54,0)+IF(Дата_КС2=S$6,Смета!Z54,0)+IF(Дата_КС2=S$7,Смета!AC54,0)+IF(Дата_КС2=S$8,Смета!AF54,0)+IF(Дата_КС2=S$9,Смета!AI54,0)+IF(Дата_КС2=S$10,Смета!AL54,0)+IF(Дата_КС2=S$11,Смета!AO54,0)+IF(Дата_КС2=S$12,Смета!AR54,0)+IF(Дата_КС2=S$13,Смета!AU54,0)+IF(Дата_КС2=S$14,Смета!AX54,0),0)</f>
        <v>0</v>
      </c>
      <c r="G72" s="67">
        <f>IF(Смета!E54&gt;0,Смета!E54,0)</f>
        <v>27720</v>
      </c>
      <c r="H72" s="67">
        <f t="shared" si="2"/>
        <v>0</v>
      </c>
      <c r="I72" s="464">
        <f t="shared" si="0"/>
        <v>0</v>
      </c>
      <c r="J72" s="468"/>
      <c r="K72" s="465">
        <f>IF(AND(B72&gt;0,B72&lt;&gt;"ЗАГ"),1,IF(C72=0,SUM(B73:INDEX(B73:B$2002,INDEX(MATCH("ЗАГ",B73:B$2002&amp;"",),))),0))</f>
        <v>0</v>
      </c>
      <c r="L72" s="47"/>
      <c r="M72" s="47"/>
      <c r="N72" s="186"/>
      <c r="O72" s="186"/>
      <c r="P72" s="187"/>
      <c r="Q72" s="184"/>
      <c r="R72" s="178">
        <f>IFERROR(IF(F72&gt;0,IF(IFERROR((Смета!H54*1),0)&gt;0,ROUND(F72*G72,2),0),0),0)</f>
        <v>0</v>
      </c>
      <c r="S72" s="50">
        <f>IFERROR(IF(F72&gt;0,IF(IFERROR((Смета!G54*1),0)&gt;0,ROUND(F72*G72,2),0),0),0)</f>
        <v>0</v>
      </c>
      <c r="T72" s="39"/>
      <c r="U72" s="39"/>
      <c r="X72" s="39"/>
      <c r="Y72" s="39"/>
    </row>
    <row r="73" spans="1:25" s="37" customFormat="1" hidden="1" x14ac:dyDescent="0.25">
      <c r="A73" s="63"/>
      <c r="B73" s="140">
        <f>IFERROR(IF(F73&gt;0,MAX(B$26:B72)+1,IF(AND(D73&gt;0,C73=0),"ЗАГ",0)),0)</f>
        <v>0</v>
      </c>
      <c r="C73" s="141">
        <f>IF(Смета!B55&gt;0,Смета!B55,0)</f>
        <v>44</v>
      </c>
      <c r="D73" s="543" t="str">
        <f>IF(Смета!C55&gt;0,Смета!C55,0)</f>
        <v>Монтаж и подключение шкафа ВРУ1.2 ЩАП</v>
      </c>
      <c r="E73" s="77" t="str">
        <f>IF(Смета!D55&gt;0,Смета!D55,0)</f>
        <v>шт</v>
      </c>
      <c r="F73" s="67">
        <f>IFERROR(IF(Дата_КС2=S$3,Смета!Q55,0)+IF(Дата_КС2=S$4,Смета!T55,0)+IF(Дата_КС2=S$5,Смета!W55,0)+IF(Дата_КС2=S$6,Смета!Z55,0)+IF(Дата_КС2=S$7,Смета!AC55,0)+IF(Дата_КС2=S$8,Смета!AF55,0)+IF(Дата_КС2=S$9,Смета!AI55,0)+IF(Дата_КС2=S$10,Смета!AL55,0)+IF(Дата_КС2=S$11,Смета!AO55,0)+IF(Дата_КС2=S$12,Смета!AR55,0)+IF(Дата_КС2=S$13,Смета!AU55,0)+IF(Дата_КС2=S$14,Смета!AX55,0),0)</f>
        <v>0</v>
      </c>
      <c r="G73" s="67">
        <f>IF(Смета!E55&gt;0,Смета!E55,0)</f>
        <v>10675</v>
      </c>
      <c r="H73" s="67">
        <f t="shared" si="2"/>
        <v>0</v>
      </c>
      <c r="I73" s="464">
        <f t="shared" si="0"/>
        <v>0</v>
      </c>
      <c r="J73" s="468"/>
      <c r="K73" s="465">
        <f>IF(AND(B73&gt;0,B73&lt;&gt;"ЗАГ"),1,IF(C73=0,SUM(B74:INDEX(B74:B$2002,INDEX(MATCH("ЗАГ",B74:B$2002&amp;"",),))),0))</f>
        <v>0</v>
      </c>
      <c r="L73" s="47"/>
      <c r="M73" s="47"/>
      <c r="N73" s="186"/>
      <c r="O73" s="186"/>
      <c r="P73" s="187"/>
      <c r="Q73" s="184"/>
      <c r="R73" s="178">
        <f>IFERROR(IF(F73&gt;0,IF(IFERROR((Смета!H55*1),0)&gt;0,ROUND(F73*G73,2),0),0),0)</f>
        <v>0</v>
      </c>
      <c r="S73" s="50">
        <f>IFERROR(IF(F73&gt;0,IF(IFERROR((Смета!G55*1),0)&gt;0,ROUND(F73*G73,2),0),0),0)</f>
        <v>0</v>
      </c>
      <c r="T73" s="39"/>
      <c r="U73" s="39"/>
      <c r="X73" s="39"/>
      <c r="Y73" s="39"/>
    </row>
    <row r="74" spans="1:25" s="37" customFormat="1" hidden="1" x14ac:dyDescent="0.25">
      <c r="A74" s="63"/>
      <c r="B74" s="140">
        <f>IFERROR(IF(F74&gt;0,MAX(B$26:B73)+1,IF(AND(D74&gt;0,C74=0),"ЗАГ",0)),0)</f>
        <v>0</v>
      </c>
      <c r="C74" s="141">
        <f>IF(Смета!B56&gt;0,Смета!B56,0)</f>
        <v>45</v>
      </c>
      <c r="D74" s="543" t="str">
        <f>IF(Смета!C56&gt;0,Смета!C56,0)</f>
        <v>Огнетушитель ОП-4 (з)</v>
      </c>
      <c r="E74" s="77" t="str">
        <f>IF(Смета!D56&gt;0,Смета!D56,0)</f>
        <v>шт</v>
      </c>
      <c r="F74" s="67">
        <f>IFERROR(IF(Дата_КС2=S$3,Смета!Q56,0)+IF(Дата_КС2=S$4,Смета!T56,0)+IF(Дата_КС2=S$5,Смета!W56,0)+IF(Дата_КС2=S$6,Смета!Z56,0)+IF(Дата_КС2=S$7,Смета!AC56,0)+IF(Дата_КС2=S$8,Смета!AF56,0)+IF(Дата_КС2=S$9,Смета!AI56,0)+IF(Дата_КС2=S$10,Смета!AL56,0)+IF(Дата_КС2=S$11,Смета!AO56,0)+IF(Дата_КС2=S$12,Смета!AR56,0)+IF(Дата_КС2=S$13,Смета!AU56,0)+IF(Дата_КС2=S$14,Смета!AX56,0),0)</f>
        <v>0</v>
      </c>
      <c r="G74" s="67">
        <f>IF(Смета!E56&gt;0,Смета!E56,0)</f>
        <v>795</v>
      </c>
      <c r="H74" s="67">
        <f t="shared" si="2"/>
        <v>0</v>
      </c>
      <c r="I74" s="464">
        <f t="shared" si="0"/>
        <v>0</v>
      </c>
      <c r="J74" s="468"/>
      <c r="K74" s="465">
        <f>IF(AND(B74&gt;0,B74&lt;&gt;"ЗАГ"),1,IF(C74=0,SUM(B75:INDEX(B75:B$2002,INDEX(MATCH("ЗАГ",B75:B$2002&amp;"",),))),0))</f>
        <v>0</v>
      </c>
      <c r="L74" s="47"/>
      <c r="M74" s="47"/>
      <c r="N74" s="186"/>
      <c r="O74" s="186"/>
      <c r="P74" s="187"/>
      <c r="Q74" s="184"/>
      <c r="R74" s="178">
        <f>IFERROR(IF(F74&gt;0,IF(IFERROR((Смета!H56*1),0)&gt;0,ROUND(F74*G74,2),0),0),0)</f>
        <v>0</v>
      </c>
      <c r="S74" s="50">
        <f>IFERROR(IF(F74&gt;0,IF(IFERROR((Смета!G56*1),0)&gt;0,ROUND(F74*G74,2),0),0),0)</f>
        <v>0</v>
      </c>
      <c r="T74" s="39"/>
      <c r="U74" s="39"/>
      <c r="X74" s="39"/>
      <c r="Y74" s="39"/>
    </row>
    <row r="75" spans="1:25" s="37" customFormat="1" ht="30" hidden="1" x14ac:dyDescent="0.25">
      <c r="A75" s="63"/>
      <c r="B75" s="140">
        <f>IFERROR(IF(F75&gt;0,MAX(B$26:B74)+1,IF(AND(D75&gt;0,C75=0),"ЗАГ",0)),0)</f>
        <v>0</v>
      </c>
      <c r="C75" s="141">
        <f>IF(Смета!B57&gt;0,Смета!B57,0)</f>
        <v>46</v>
      </c>
      <c r="D75" s="543" t="str">
        <f>IF(Смета!C57&gt;0,Смета!C57,0)</f>
        <v>Подставка "УНИВЕРСАЛЬНАЯ" под огн. до 16кг., цельнометаллическая(190/190/270мм) цвет красный</v>
      </c>
      <c r="E75" s="77" t="str">
        <f>IF(Смета!D57&gt;0,Смета!D57,0)</f>
        <v>шт</v>
      </c>
      <c r="F75" s="67">
        <f>IFERROR(IF(Дата_КС2=S$3,Смета!Q57,0)+IF(Дата_КС2=S$4,Смета!T57,0)+IF(Дата_КС2=S$5,Смета!W57,0)+IF(Дата_КС2=S$6,Смета!Z57,0)+IF(Дата_КС2=S$7,Смета!AC57,0)+IF(Дата_КС2=S$8,Смета!AF57,0)+IF(Дата_КС2=S$9,Смета!AI57,0)+IF(Дата_КС2=S$10,Смета!AL57,0)+IF(Дата_КС2=S$11,Смета!AO57,0)+IF(Дата_КС2=S$12,Смета!AR57,0)+IF(Дата_КС2=S$13,Смета!AU57,0)+IF(Дата_КС2=S$14,Смета!AX57,0),0)</f>
        <v>0</v>
      </c>
      <c r="G75" s="67">
        <f>IF(Смета!E57&gt;0,Смета!E57,0)</f>
        <v>565</v>
      </c>
      <c r="H75" s="67">
        <f t="shared" si="2"/>
        <v>0</v>
      </c>
      <c r="I75" s="464">
        <f t="shared" si="0"/>
        <v>0</v>
      </c>
      <c r="J75" s="468"/>
      <c r="K75" s="465">
        <f>IF(AND(B75&gt;0,B75&lt;&gt;"ЗАГ"),1,IF(C75=0,SUM(B76:INDEX(B76:B$2002,INDEX(MATCH("ЗАГ",B76:B$2002&amp;"",),))),0))</f>
        <v>0</v>
      </c>
      <c r="L75" s="47"/>
      <c r="M75" s="47"/>
      <c r="N75" s="186"/>
      <c r="O75" s="186"/>
      <c r="P75" s="187"/>
      <c r="Q75" s="184"/>
      <c r="R75" s="178">
        <f>IFERROR(IF(F75&gt;0,IF(IFERROR((Смета!H57*1),0)&gt;0,ROUND(F75*G75,2),0),0),0)</f>
        <v>0</v>
      </c>
      <c r="S75" s="50">
        <f>IFERROR(IF(F75&gt;0,IF(IFERROR((Смета!G57*1),0)&gt;0,ROUND(F75*G75,2),0),0),0)</f>
        <v>0</v>
      </c>
      <c r="T75" s="39"/>
      <c r="U75" s="39"/>
      <c r="X75" s="39"/>
      <c r="Y75" s="39"/>
    </row>
    <row r="76" spans="1:25" s="37" customFormat="1" hidden="1" x14ac:dyDescent="0.25">
      <c r="A76" s="63"/>
      <c r="B76" s="140">
        <f>IFERROR(IF(F76&gt;0,MAX(B$26:B75)+1,IF(AND(D76&gt;0,C76=0),"ЗАГ",0)),0)</f>
        <v>0</v>
      </c>
      <c r="C76" s="141">
        <f>IF(Смета!B58&gt;0,Смета!B58,0)</f>
        <v>47</v>
      </c>
      <c r="D76" s="543" t="str">
        <f>IF(Смета!C58&gt;0,Смета!C58,0)</f>
        <v>Ящик для песка V-0,125 м3 (700/400/375мм)</v>
      </c>
      <c r="E76" s="77" t="str">
        <f>IF(Смета!D58&gt;0,Смета!D58,0)</f>
        <v>шт</v>
      </c>
      <c r="F76" s="67">
        <f>IFERROR(IF(Дата_КС2=S$3,Смета!Q58,0)+IF(Дата_КС2=S$4,Смета!T58,0)+IF(Дата_КС2=S$5,Смета!W58,0)+IF(Дата_КС2=S$6,Смета!Z58,0)+IF(Дата_КС2=S$7,Смета!AC58,0)+IF(Дата_КС2=S$8,Смета!AF58,0)+IF(Дата_КС2=S$9,Смета!AI58,0)+IF(Дата_КС2=S$10,Смета!AL58,0)+IF(Дата_КС2=S$11,Смета!AO58,0)+IF(Дата_КС2=S$12,Смета!AR58,0)+IF(Дата_КС2=S$13,Смета!AU58,0)+IF(Дата_КС2=S$14,Смета!AX58,0),0)</f>
        <v>0</v>
      </c>
      <c r="G76" s="67">
        <f>IF(Смета!E58&gt;0,Смета!E58,0)</f>
        <v>2850</v>
      </c>
      <c r="H76" s="67">
        <f t="shared" si="2"/>
        <v>0</v>
      </c>
      <c r="I76" s="464">
        <f t="shared" si="0"/>
        <v>0</v>
      </c>
      <c r="J76" s="468"/>
      <c r="K76" s="465">
        <f>IF(AND(B76&gt;0,B76&lt;&gt;"ЗАГ"),1,IF(C76=0,SUM(B77:INDEX(B77:B$2002,INDEX(MATCH("ЗАГ",B77:B$2002&amp;"",),))),0))</f>
        <v>0</v>
      </c>
      <c r="L76" s="47"/>
      <c r="M76" s="47"/>
      <c r="N76" s="186"/>
      <c r="O76" s="186"/>
      <c r="P76" s="187"/>
      <c r="Q76" s="184"/>
      <c r="R76" s="178">
        <f>IFERROR(IF(F76&gt;0,IF(IFERROR((Смета!H58*1),0)&gt;0,ROUND(F76*G76,2),0),0),0)</f>
        <v>0</v>
      </c>
      <c r="S76" s="50">
        <f>IFERROR(IF(F76&gt;0,IF(IFERROR((Смета!G58*1),0)&gt;0,ROUND(F76*G76,2),0),0),0)</f>
        <v>0</v>
      </c>
      <c r="T76" s="39"/>
      <c r="U76" s="39"/>
      <c r="X76" s="39"/>
      <c r="Y76" s="39"/>
    </row>
    <row r="77" spans="1:25" s="68" customFormat="1" hidden="1" x14ac:dyDescent="0.25">
      <c r="A77" s="63"/>
      <c r="B77" s="140">
        <f>IFERROR(IF(F77&gt;0,MAX(B$26:B76)+1,IF(AND(D77&gt;0,C77=0),"ЗАГ",0)),0)</f>
        <v>0</v>
      </c>
      <c r="C77" s="141">
        <f>IF(Смета!B59&gt;0,Смета!B59,0)</f>
        <v>48</v>
      </c>
      <c r="D77" s="543" t="str">
        <f>IF(Смета!C59&gt;0,Смета!C59,0)</f>
        <v>Ковер диэлектрический 750х750мм</v>
      </c>
      <c r="E77" s="77" t="str">
        <f>IF(Смета!D59&gt;0,Смета!D59,0)</f>
        <v>м</v>
      </c>
      <c r="F77" s="67">
        <f>IFERROR(IF(Дата_КС2=S$3,Смета!Q59,0)+IF(Дата_КС2=S$4,Смета!T59,0)+IF(Дата_КС2=S$5,Смета!W59,0)+IF(Дата_КС2=S$6,Смета!Z59,0)+IF(Дата_КС2=S$7,Смета!AC59,0)+IF(Дата_КС2=S$8,Смета!AF59,0)+IF(Дата_КС2=S$9,Смета!AI59,0)+IF(Дата_КС2=S$10,Смета!AL59,0)+IF(Дата_КС2=S$11,Смета!AO59,0)+IF(Дата_КС2=S$12,Смета!AR59,0)+IF(Дата_КС2=S$13,Смета!AU59,0)+IF(Дата_КС2=S$14,Смета!AX59,0),0)</f>
        <v>0</v>
      </c>
      <c r="G77" s="67">
        <f>IF(Смета!E59&gt;0,Смета!E59,0)</f>
        <v>650</v>
      </c>
      <c r="H77" s="67">
        <f t="shared" si="2"/>
        <v>0</v>
      </c>
      <c r="I77" s="464">
        <f t="shared" si="0"/>
        <v>0</v>
      </c>
      <c r="J77" s="467"/>
      <c r="K77" s="465">
        <f>IF(AND(B77&gt;0,B77&lt;&gt;"ЗАГ"),1,IF(C77=0,SUM(B78:INDEX(B78:B$2002,INDEX(MATCH("ЗАГ",B78:B$2002&amp;"",),))),0))</f>
        <v>0</v>
      </c>
      <c r="L77" s="47"/>
      <c r="M77" s="47"/>
      <c r="N77" s="171"/>
      <c r="O77" s="171"/>
      <c r="P77" s="181"/>
      <c r="Q77" s="188"/>
      <c r="R77" s="178">
        <f>IFERROR(IF(F77&gt;0,IF(IFERROR((Смета!H59*1),0)&gt;0,ROUND(F77*G77,2),0),0),0)</f>
        <v>0</v>
      </c>
      <c r="S77" s="50">
        <f>IFERROR(IF(F77&gt;0,IF(IFERROR((Смета!G59*1),0)&gt;0,ROUND(F77*G77,2),0),0),0)</f>
        <v>0</v>
      </c>
      <c r="T77" s="71"/>
      <c r="U77" s="71"/>
      <c r="X77" s="71"/>
      <c r="Y77" s="71"/>
    </row>
    <row r="78" spans="1:25" s="68" customFormat="1" hidden="1" x14ac:dyDescent="0.25">
      <c r="A78" s="63"/>
      <c r="B78" s="140">
        <f>IFERROR(IF(F78&gt;0,MAX(B$26:B77)+1,IF(AND(D78&gt;0,C78=0),"ЗАГ",0)),0)</f>
        <v>0</v>
      </c>
      <c r="C78" s="141">
        <f>IF(Смета!B60&gt;0,Смета!B60,0)</f>
        <v>49</v>
      </c>
      <c r="D78" s="543" t="str">
        <f>IF(Смета!C60&gt;0,Смета!C60,0)</f>
        <v>Перчатки диэлектрические латексные 1кВ</v>
      </c>
      <c r="E78" s="77" t="str">
        <f>IF(Смета!D60&gt;0,Смета!D60,0)</f>
        <v>м</v>
      </c>
      <c r="F78" s="67">
        <f>IFERROR(IF(Дата_КС2=S$3,Смета!Q60,0)+IF(Дата_КС2=S$4,Смета!T60,0)+IF(Дата_КС2=S$5,Смета!W60,0)+IF(Дата_КС2=S$6,Смета!Z60,0)+IF(Дата_КС2=S$7,Смета!AC60,0)+IF(Дата_КС2=S$8,Смета!AF60,0)+IF(Дата_КС2=S$9,Смета!AI60,0)+IF(Дата_КС2=S$10,Смета!AL60,0)+IF(Дата_КС2=S$11,Смета!AO60,0)+IF(Дата_КС2=S$12,Смета!AR60,0)+IF(Дата_КС2=S$13,Смета!AU60,0)+IF(Дата_КС2=S$14,Смета!AX60,0),0)</f>
        <v>0</v>
      </c>
      <c r="G78" s="67">
        <f>IF(Смета!E60&gt;0,Смета!E60,0)</f>
        <v>800</v>
      </c>
      <c r="H78" s="67">
        <f t="shared" si="2"/>
        <v>0</v>
      </c>
      <c r="I78" s="464">
        <f t="shared" si="0"/>
        <v>0</v>
      </c>
      <c r="J78" s="467"/>
      <c r="K78" s="465">
        <f>IF(AND(B78&gt;0,B78&lt;&gt;"ЗАГ"),1,IF(C78=0,SUM(B79:INDEX(B79:B$2002,INDEX(MATCH("ЗАГ",B79:B$2002&amp;"",),))),0))</f>
        <v>0</v>
      </c>
      <c r="L78" s="47"/>
      <c r="M78" s="47"/>
      <c r="N78" s="171"/>
      <c r="O78" s="171"/>
      <c r="P78" s="181"/>
      <c r="Q78" s="188"/>
      <c r="R78" s="178">
        <f>IFERROR(IF(F78&gt;0,IF(IFERROR((Смета!H60*1),0)&gt;0,ROUND(F78*G78,2),0),0),0)</f>
        <v>0</v>
      </c>
      <c r="S78" s="50">
        <f>IFERROR(IF(F78&gt;0,IF(IFERROR((Смета!G60*1),0)&gt;0,ROUND(F78*G78,2),0),0),0)</f>
        <v>0</v>
      </c>
      <c r="T78" s="71"/>
      <c r="U78" s="71"/>
      <c r="X78" s="71"/>
      <c r="Y78" s="71"/>
    </row>
    <row r="79" spans="1:25" s="68" customFormat="1" ht="30" hidden="1" x14ac:dyDescent="0.25">
      <c r="A79" s="63"/>
      <c r="B79" s="140">
        <f>IFERROR(IF(F79&gt;0,MAX(B$26:B78)+1,IF(AND(D79&gt;0,C79=0),"ЗАГ",0)),0)</f>
        <v>0</v>
      </c>
      <c r="C79" s="141">
        <f>IF(Смета!B61&gt;0,Смета!B61,0)</f>
        <v>50</v>
      </c>
      <c r="D79" s="543" t="str">
        <f>IF(Смета!C61&gt;0,Смета!C61,0)</f>
        <v>Знак пластик Не включать! Работают люди S02 (100х200мм) PROxima</v>
      </c>
      <c r="E79" s="77" t="str">
        <f>IF(Смета!D61&gt;0,Смета!D61,0)</f>
        <v>м</v>
      </c>
      <c r="F79" s="67">
        <f>IFERROR(IF(Дата_КС2=S$3,Смета!Q61,0)+IF(Дата_КС2=S$4,Смета!T61,0)+IF(Дата_КС2=S$5,Смета!W61,0)+IF(Дата_КС2=S$6,Смета!Z61,0)+IF(Дата_КС2=S$7,Смета!AC61,0)+IF(Дата_КС2=S$8,Смета!AF61,0)+IF(Дата_КС2=S$9,Смета!AI61,0)+IF(Дата_КС2=S$10,Смета!AL61,0)+IF(Дата_КС2=S$11,Смета!AO61,0)+IF(Дата_КС2=S$12,Смета!AR61,0)+IF(Дата_КС2=S$13,Смета!AU61,0)+IF(Дата_КС2=S$14,Смета!AX61,0),0)</f>
        <v>0</v>
      </c>
      <c r="G79" s="67">
        <f>IF(Смета!E61&gt;0,Смета!E61,0)</f>
        <v>90</v>
      </c>
      <c r="H79" s="67">
        <f t="shared" si="2"/>
        <v>0</v>
      </c>
      <c r="I79" s="464">
        <f t="shared" si="0"/>
        <v>0</v>
      </c>
      <c r="J79" s="467"/>
      <c r="K79" s="465">
        <f>IF(AND(B79&gt;0,B79&lt;&gt;"ЗАГ"),1,IF(C79=0,SUM(B80:INDEX(B80:B$2002,INDEX(MATCH("ЗАГ",B80:B$2002&amp;"",),))),0))</f>
        <v>0</v>
      </c>
      <c r="L79" s="47"/>
      <c r="M79" s="47"/>
      <c r="N79" s="171"/>
      <c r="O79" s="171"/>
      <c r="P79" s="181"/>
      <c r="Q79" s="188"/>
      <c r="R79" s="178">
        <f>IFERROR(IF(F79&gt;0,IF(IFERROR((Смета!H61*1),0)&gt;0,ROUND(F79*G79,2),0),0),0)</f>
        <v>0</v>
      </c>
      <c r="S79" s="50">
        <f>IFERROR(IF(F79&gt;0,IF(IFERROR((Смета!G61*1),0)&gt;0,ROUND(F79*G79,2),0),0),0)</f>
        <v>0</v>
      </c>
      <c r="T79" s="71"/>
      <c r="U79" s="71"/>
      <c r="X79" s="71"/>
      <c r="Y79" s="71"/>
    </row>
    <row r="80" spans="1:25" s="68" customFormat="1" hidden="1" x14ac:dyDescent="0.25">
      <c r="A80" s="63"/>
      <c r="B80" s="140">
        <f>IFERROR(IF(F80&gt;0,MAX(B$26:B79)+1,IF(AND(D80&gt;0,C80=0),"ЗАГ",0)),0)</f>
        <v>0</v>
      </c>
      <c r="C80" s="141">
        <f>IF(Смета!B62&gt;0,Смета!B62,0)</f>
        <v>51</v>
      </c>
      <c r="D80" s="543" t="str">
        <f>IF(Смета!C62&gt;0,Смета!C62,0)</f>
        <v>Знак пластик Заземлено S05 (100х200мм) PROxima</v>
      </c>
      <c r="E80" s="77" t="str">
        <f>IF(Смета!D62&gt;0,Смета!D62,0)</f>
        <v>м</v>
      </c>
      <c r="F80" s="67">
        <f>IFERROR(IF(Дата_КС2=S$3,Смета!Q62,0)+IF(Дата_КС2=S$4,Смета!T62,0)+IF(Дата_КС2=S$5,Смета!W62,0)+IF(Дата_КС2=S$6,Смета!Z62,0)+IF(Дата_КС2=S$7,Смета!AC62,0)+IF(Дата_КС2=S$8,Смета!AF62,0)+IF(Дата_КС2=S$9,Смета!AI62,0)+IF(Дата_КС2=S$10,Смета!AL62,0)+IF(Дата_КС2=S$11,Смета!AO62,0)+IF(Дата_КС2=S$12,Смета!AR62,0)+IF(Дата_КС2=S$13,Смета!AU62,0)+IF(Дата_КС2=S$14,Смета!AX62,0),0)</f>
        <v>0</v>
      </c>
      <c r="G80" s="67">
        <f>IF(Смета!E62&gt;0,Смета!E62,0)</f>
        <v>90</v>
      </c>
      <c r="H80" s="67">
        <f t="shared" si="2"/>
        <v>0</v>
      </c>
      <c r="I80" s="464">
        <f t="shared" si="0"/>
        <v>0</v>
      </c>
      <c r="J80" s="467"/>
      <c r="K80" s="465">
        <f>IF(AND(B80&gt;0,B80&lt;&gt;"ЗАГ"),1,IF(C80=0,SUM(B81:INDEX(B81:B$2002,INDEX(MATCH("ЗАГ",B81:B$2002&amp;"",),))),0))</f>
        <v>0</v>
      </c>
      <c r="L80" s="47"/>
      <c r="M80" s="47"/>
      <c r="N80" s="171"/>
      <c r="O80" s="171"/>
      <c r="P80" s="181"/>
      <c r="Q80" s="188"/>
      <c r="R80" s="178">
        <f>IFERROR(IF(F80&gt;0,IF(IFERROR((Смета!H62*1),0)&gt;0,ROUND(F80*G80,2),0),0),0)</f>
        <v>0</v>
      </c>
      <c r="S80" s="50">
        <f>IFERROR(IF(F80&gt;0,IF(IFERROR((Смета!G62*1),0)&gt;0,ROUND(F80*G80,2),0),0),0)</f>
        <v>0</v>
      </c>
      <c r="T80" s="71"/>
      <c r="U80" s="71"/>
      <c r="X80" s="71"/>
      <c r="Y80" s="71"/>
    </row>
    <row r="81" spans="1:25" s="68" customFormat="1" hidden="1" x14ac:dyDescent="0.25">
      <c r="A81" s="63"/>
      <c r="B81" s="140">
        <f>IFERROR(IF(F81&gt;0,MAX(B$26:B80)+1,IF(AND(D81&gt;0,C81=0),"ЗАГ",0)),0)</f>
        <v>0</v>
      </c>
      <c r="C81" s="141">
        <f>IF(Смета!B63&gt;0,Смета!B63,0)</f>
        <v>52</v>
      </c>
      <c r="D81" s="543" t="str">
        <f>IF(Смета!C63&gt;0,Смета!C63,0)</f>
        <v>Совок</v>
      </c>
      <c r="E81" s="77" t="str">
        <f>IF(Смета!D63&gt;0,Смета!D63,0)</f>
        <v>шт</v>
      </c>
      <c r="F81" s="67">
        <f>IFERROR(IF(Дата_КС2=S$3,Смета!Q63,0)+IF(Дата_КС2=S$4,Смета!T63,0)+IF(Дата_КС2=S$5,Смета!W63,0)+IF(Дата_КС2=S$6,Смета!Z63,0)+IF(Дата_КС2=S$7,Смета!AC63,0)+IF(Дата_КС2=S$8,Смета!AF63,0)+IF(Дата_КС2=S$9,Смета!AI63,0)+IF(Дата_КС2=S$10,Смета!AL63,0)+IF(Дата_КС2=S$11,Смета!AO63,0)+IF(Дата_КС2=S$12,Смета!AR63,0)+IF(Дата_КС2=S$13,Смета!AU63,0)+IF(Дата_КС2=S$14,Смета!AX63,0),0)</f>
        <v>0</v>
      </c>
      <c r="G81" s="67">
        <f>IF(Смета!E63&gt;0,Смета!E63,0)</f>
        <v>345</v>
      </c>
      <c r="H81" s="67">
        <f t="shared" si="2"/>
        <v>0</v>
      </c>
      <c r="I81" s="464">
        <f t="shared" si="0"/>
        <v>0</v>
      </c>
      <c r="J81" s="467"/>
      <c r="K81" s="465">
        <f>IF(AND(B81&gt;0,B81&lt;&gt;"ЗАГ"),1,IF(C81=0,SUM(B82:INDEX(B82:B$2002,INDEX(MATCH("ЗАГ",B82:B$2002&amp;"",),))),0))</f>
        <v>0</v>
      </c>
      <c r="L81" s="47"/>
      <c r="M81" s="47"/>
      <c r="N81" s="171"/>
      <c r="O81" s="171"/>
      <c r="P81" s="181"/>
      <c r="Q81" s="188"/>
      <c r="R81" s="178">
        <f>IFERROR(IF(F81&gt;0,IF(IFERROR((Смета!H63*1),0)&gt;0,ROUND(F81*G81,2),0),0),0)</f>
        <v>0</v>
      </c>
      <c r="S81" s="50">
        <f>IFERROR(IF(F81&gt;0,IF(IFERROR((Смета!G63*1),0)&gt;0,ROUND(F81*G81,2),0),0),0)</f>
        <v>0</v>
      </c>
      <c r="T81" s="71"/>
      <c r="U81" s="71"/>
      <c r="X81" s="71"/>
      <c r="Y81" s="71"/>
    </row>
    <row r="82" spans="1:25" s="68" customFormat="1" hidden="1" x14ac:dyDescent="0.25">
      <c r="A82" s="63"/>
      <c r="B82" s="140">
        <f>IFERROR(IF(F82&gt;0,MAX(B$26:B81)+1,IF(AND(D82&gt;0,C82=0),"ЗАГ",0)),0)</f>
        <v>0</v>
      </c>
      <c r="C82" s="141">
        <f>IF(Смета!B64&gt;0,Смета!B64,0)</f>
        <v>53</v>
      </c>
      <c r="D82" s="543" t="str">
        <f>IF(Смета!C64&gt;0,Смета!C64,0)</f>
        <v>Указатель напряжения ПИН-90Э (ET-UNN101)</v>
      </c>
      <c r="E82" s="77" t="str">
        <f>IF(Смета!D64&gt;0,Смета!D64,0)</f>
        <v>шт</v>
      </c>
      <c r="F82" s="67">
        <f>IFERROR(IF(Дата_КС2=S$3,Смета!Q64,0)+IF(Дата_КС2=S$4,Смета!T64,0)+IF(Дата_КС2=S$5,Смета!W64,0)+IF(Дата_КС2=S$6,Смета!Z64,0)+IF(Дата_КС2=S$7,Смета!AC64,0)+IF(Дата_КС2=S$8,Смета!AF64,0)+IF(Дата_КС2=S$9,Смета!AI64,0)+IF(Дата_КС2=S$10,Смета!AL64,0)+IF(Дата_КС2=S$11,Смета!AO64,0)+IF(Дата_КС2=S$12,Смета!AR64,0)+IF(Дата_КС2=S$13,Смета!AU64,0)+IF(Дата_КС2=S$14,Смета!AX64,0),0)</f>
        <v>0</v>
      </c>
      <c r="G82" s="67">
        <f>IF(Смета!E64&gt;0,Смета!E64,0)</f>
        <v>330</v>
      </c>
      <c r="H82" s="67">
        <f t="shared" si="2"/>
        <v>0</v>
      </c>
      <c r="I82" s="464">
        <f t="shared" si="0"/>
        <v>0</v>
      </c>
      <c r="J82" s="467"/>
      <c r="K82" s="465">
        <f>IF(AND(B82&gt;0,B82&lt;&gt;"ЗАГ"),1,IF(C82=0,SUM(B83:INDEX(B83:B$2002,INDEX(MATCH("ЗАГ",B83:B$2002&amp;"",),))),0))</f>
        <v>0</v>
      </c>
      <c r="L82" s="47"/>
      <c r="M82" s="47"/>
      <c r="N82" s="171"/>
      <c r="O82" s="171"/>
      <c r="P82" s="181"/>
      <c r="Q82" s="188"/>
      <c r="R82" s="178">
        <f>IFERROR(IF(F82&gt;0,IF(IFERROR((Смета!H64*1),0)&gt;0,ROUND(F82*G82,2),0),0),0)</f>
        <v>0</v>
      </c>
      <c r="S82" s="50">
        <f>IFERROR(IF(F82&gt;0,IF(IFERROR((Смета!G64*1),0)&gt;0,ROUND(F82*G82,2),0),0),0)</f>
        <v>0</v>
      </c>
      <c r="T82" s="71"/>
      <c r="U82" s="71"/>
      <c r="X82" s="71"/>
      <c r="Y82" s="71"/>
    </row>
    <row r="83" spans="1:25" s="37" customFormat="1" hidden="1" x14ac:dyDescent="0.25">
      <c r="A83" s="63"/>
      <c r="B83" s="140">
        <f>IFERROR(IF(F83&gt;0,MAX(B$26:B82)+1,IF(AND(D83&gt;0,C83=0),"ЗАГ",0)),0)</f>
        <v>0</v>
      </c>
      <c r="C83" s="141">
        <f>IF(Смета!B65&gt;0,Смета!B65,0)</f>
        <v>54</v>
      </c>
      <c r="D83" s="543" t="str">
        <f>IF(Смета!C65&gt;0,Смета!C65,0)</f>
        <v>Комплектация электрощитовой средсвами защиты</v>
      </c>
      <c r="E83" s="77" t="str">
        <f>IF(Смета!D65&gt;0,Смета!D65,0)</f>
        <v>шт</v>
      </c>
      <c r="F83" s="67">
        <f>IFERROR(IF(Дата_КС2=S$3,Смета!Q65,0)+IF(Дата_КС2=S$4,Смета!T65,0)+IF(Дата_КС2=S$5,Смета!W65,0)+IF(Дата_КС2=S$6,Смета!Z65,0)+IF(Дата_КС2=S$7,Смета!AC65,0)+IF(Дата_КС2=S$8,Смета!AF65,0)+IF(Дата_КС2=S$9,Смета!AI65,0)+IF(Дата_КС2=S$10,Смета!AL65,0)+IF(Дата_КС2=S$11,Смета!AO65,0)+IF(Дата_КС2=S$12,Смета!AR65,0)+IF(Дата_КС2=S$13,Смета!AU65,0)+IF(Дата_КС2=S$14,Смета!AX65,0),0)</f>
        <v>0</v>
      </c>
      <c r="G83" s="67">
        <f>IF(Смета!E65&gt;0,Смета!E65,0)</f>
        <v>3000</v>
      </c>
      <c r="H83" s="67">
        <f t="shared" si="2"/>
        <v>0</v>
      </c>
      <c r="I83" s="464">
        <f t="shared" si="0"/>
        <v>0</v>
      </c>
      <c r="J83" s="468"/>
      <c r="K83" s="465">
        <f>IF(AND(B83&gt;0,B83&lt;&gt;"ЗАГ"),1,IF(C83=0,SUM(B84:INDEX(B84:B$2002,INDEX(MATCH("ЗАГ",B84:B$2002&amp;"",),))),0))</f>
        <v>0</v>
      </c>
      <c r="L83" s="47"/>
      <c r="M83" s="47"/>
      <c r="N83" s="186"/>
      <c r="O83" s="186"/>
      <c r="P83" s="187"/>
      <c r="Q83" s="184"/>
      <c r="R83" s="178">
        <f>IFERROR(IF(F83&gt;0,IF(IFERROR((Смета!H65*1),0)&gt;0,ROUND(F83*G83,2),0),0),0)</f>
        <v>0</v>
      </c>
      <c r="S83" s="50">
        <f>IFERROR(IF(F83&gt;0,IF(IFERROR((Смета!G65*1),0)&gt;0,ROUND(F83*G83,2),0),0),0)</f>
        <v>0</v>
      </c>
      <c r="T83" s="39"/>
      <c r="U83" s="39"/>
      <c r="X83" s="39"/>
      <c r="Y83" s="39"/>
    </row>
    <row r="84" spans="1:25" s="37" customFormat="1" hidden="1" x14ac:dyDescent="0.25">
      <c r="A84" s="63"/>
      <c r="B84" s="140">
        <f>IFERROR(IF(F84&gt;0,MAX(B$26:B83)+1,IF(AND(D84&gt;0,C84=0),"ЗАГ",0)),0)</f>
        <v>0</v>
      </c>
      <c r="C84" s="141">
        <f>IF(Смета!B66&gt;0,Смета!B66,0)</f>
        <v>55</v>
      </c>
      <c r="D84" s="543" t="str">
        <f>IF(Смета!C66&gt;0,Смета!C66,0)</f>
        <v>Ящик ГЗШ- 20 - шина медная 40-4</v>
      </c>
      <c r="E84" s="77" t="str">
        <f>IF(Смета!D66&gt;0,Смета!D66,0)</f>
        <v>шт</v>
      </c>
      <c r="F84" s="67">
        <f>IFERROR(IF(Дата_КС2=S$3,Смета!Q66,0)+IF(Дата_КС2=S$4,Смета!T66,0)+IF(Дата_КС2=S$5,Смета!W66,0)+IF(Дата_КС2=S$6,Смета!Z66,0)+IF(Дата_КС2=S$7,Смета!AC66,0)+IF(Дата_КС2=S$8,Смета!AF66,0)+IF(Дата_КС2=S$9,Смета!AI66,0)+IF(Дата_КС2=S$10,Смета!AL66,0)+IF(Дата_КС2=S$11,Смета!AO66,0)+IF(Дата_КС2=S$12,Смета!AR66,0)+IF(Дата_КС2=S$13,Смета!AU66,0)+IF(Дата_КС2=S$14,Смета!AX66,0),0)</f>
        <v>0</v>
      </c>
      <c r="G84" s="67">
        <f>IF(Смета!E66&gt;0,Смета!E66,0)</f>
        <v>8326.5</v>
      </c>
      <c r="H84" s="67">
        <f t="shared" si="2"/>
        <v>0</v>
      </c>
      <c r="I84" s="464">
        <f t="shared" si="0"/>
        <v>0</v>
      </c>
      <c r="J84" s="468"/>
      <c r="K84" s="465">
        <f>IF(AND(B84&gt;0,B84&lt;&gt;"ЗАГ"),1,IF(C84=0,SUM(B85:INDEX(B85:B$2002,INDEX(MATCH("ЗАГ",B85:B$2002&amp;"",),))),0))</f>
        <v>0</v>
      </c>
      <c r="L84" s="47"/>
      <c r="M84" s="47"/>
      <c r="N84" s="186"/>
      <c r="O84" s="186"/>
      <c r="P84" s="187"/>
      <c r="Q84" s="184"/>
      <c r="R84" s="178">
        <f>IFERROR(IF(F84&gt;0,IF(IFERROR((Смета!H66*1),0)&gt;0,ROUND(F84*G84,2),0),0),0)</f>
        <v>0</v>
      </c>
      <c r="S84" s="50">
        <f>IFERROR(IF(F84&gt;0,IF(IFERROR((Смета!G66*1),0)&gt;0,ROUND(F84*G84,2),0),0),0)</f>
        <v>0</v>
      </c>
      <c r="T84" s="39"/>
      <c r="U84" s="39"/>
      <c r="X84" s="39"/>
      <c r="Y84" s="39"/>
    </row>
    <row r="85" spans="1:25" s="37" customFormat="1" hidden="1" x14ac:dyDescent="0.25">
      <c r="A85" s="63"/>
      <c r="B85" s="140">
        <f>IFERROR(IF(F85&gt;0,MAX(B$26:B84)+1,IF(AND(D85&gt;0,C85=0),"ЗАГ",0)),0)</f>
        <v>0</v>
      </c>
      <c r="C85" s="141">
        <f>IF(Смета!B67&gt;0,Смета!B67,0)</f>
        <v>56</v>
      </c>
      <c r="D85" s="543" t="str">
        <f>IF(Смета!C67&gt;0,Смета!C67,0)</f>
        <v>Монтаж и подключение</v>
      </c>
      <c r="E85" s="77" t="str">
        <f>IF(Смета!D67&gt;0,Смета!D67,0)</f>
        <v>шт</v>
      </c>
      <c r="F85" s="67">
        <f>IFERROR(IF(Дата_КС2=S$3,Смета!Q67,0)+IF(Дата_КС2=S$4,Смета!T67,0)+IF(Дата_КС2=S$5,Смета!W67,0)+IF(Дата_КС2=S$6,Смета!Z67,0)+IF(Дата_КС2=S$7,Смета!AC67,0)+IF(Дата_КС2=S$8,Смета!AF67,0)+IF(Дата_КС2=S$9,Смета!AI67,0)+IF(Дата_КС2=S$10,Смета!AL67,0)+IF(Дата_КС2=S$11,Смета!AO67,0)+IF(Дата_КС2=S$12,Смета!AR67,0)+IF(Дата_КС2=S$13,Смета!AU67,0)+IF(Дата_КС2=S$14,Смета!AX67,0),0)</f>
        <v>0</v>
      </c>
      <c r="G85" s="67">
        <f>IF(Смета!E67&gt;0,Смета!E67,0)</f>
        <v>2135</v>
      </c>
      <c r="H85" s="67">
        <f t="shared" si="2"/>
        <v>0</v>
      </c>
      <c r="I85" s="464">
        <f t="shared" si="0"/>
        <v>0</v>
      </c>
      <c r="J85" s="468"/>
      <c r="K85" s="465">
        <f>IF(AND(B85&gt;0,B85&lt;&gt;"ЗАГ"),1,IF(C85=0,SUM(B86:INDEX(B86:B$2002,INDEX(MATCH("ЗАГ",B86:B$2002&amp;"",),))),0))</f>
        <v>0</v>
      </c>
      <c r="L85" s="47"/>
      <c r="M85" s="47"/>
      <c r="N85" s="186"/>
      <c r="O85" s="186"/>
      <c r="P85" s="187"/>
      <c r="Q85" s="184"/>
      <c r="R85" s="178">
        <f>IFERROR(IF(F85&gt;0,IF(IFERROR((Смета!H67*1),0)&gt;0,ROUND(F85*G85,2),0),0),0)</f>
        <v>0</v>
      </c>
      <c r="S85" s="50">
        <f>IFERROR(IF(F85&gt;0,IF(IFERROR((Смета!G67*1),0)&gt;0,ROUND(F85*G85,2),0),0),0)</f>
        <v>0</v>
      </c>
      <c r="T85" s="39"/>
      <c r="U85" s="39"/>
      <c r="X85" s="39"/>
      <c r="Y85" s="39"/>
    </row>
    <row r="86" spans="1:25" s="37" customFormat="1" ht="75" hidden="1" x14ac:dyDescent="0.25">
      <c r="A86" s="63"/>
      <c r="B86" s="140">
        <f>IFERROR(IF(F86&gt;0,MAX(B$26:B85)+1,IF(AND(D86&gt;0,C86=0),"ЗАГ",0)),0)</f>
        <v>0</v>
      </c>
      <c r="C86" s="141">
        <f>IF(Смета!B68&gt;0,Смета!B68,0)</f>
        <v>57</v>
      </c>
      <c r="D86" s="543" t="str">
        <f>IF(Смета!C68&gt;0,Смета!C68,0)</f>
        <v>Щит обогрева воронок ЩР1 без автоматики в составе:TITAN 3 Корпус металлический ЩРн-18 (265х440х120) IP31-1шт; Выключатель нагрузки 3п ВН-32 25А-1шт;  Выключатель автоматический дифференциальный АД-14 4п 16А 30мА С-1шт;Шина нулевая на DIN-изолятор ШНИ-6х9-8-Д-С-2шт.</v>
      </c>
      <c r="E86" s="77" t="str">
        <f>IF(Смета!D68&gt;0,Смета!D68,0)</f>
        <v>шт</v>
      </c>
      <c r="F86" s="67">
        <f>IFERROR(IF(Дата_КС2=S$3,Смета!Q68,0)+IF(Дата_КС2=S$4,Смета!T68,0)+IF(Дата_КС2=S$5,Смета!W68,0)+IF(Дата_КС2=S$6,Смета!Z68,0)+IF(Дата_КС2=S$7,Смета!AC68,0)+IF(Дата_КС2=S$8,Смета!AF68,0)+IF(Дата_КС2=S$9,Смета!AI68,0)+IF(Дата_КС2=S$10,Смета!AL68,0)+IF(Дата_КС2=S$11,Смета!AO68,0)+IF(Дата_КС2=S$12,Смета!AR68,0)+IF(Дата_КС2=S$13,Смета!AU68,0)+IF(Дата_КС2=S$14,Смета!AX68,0),0)</f>
        <v>0</v>
      </c>
      <c r="G86" s="67">
        <f>IF(Смета!E68&gt;0,Смета!E68,0)</f>
        <v>5636.4</v>
      </c>
      <c r="H86" s="67">
        <f t="shared" si="2"/>
        <v>0</v>
      </c>
      <c r="I86" s="464">
        <f t="shared" si="0"/>
        <v>0</v>
      </c>
      <c r="J86" s="468"/>
      <c r="K86" s="465">
        <f>IF(AND(B86&gt;0,B86&lt;&gt;"ЗАГ"),1,IF(C86=0,SUM(B87:INDEX(B87:B$2002,INDEX(MATCH("ЗАГ",B87:B$2002&amp;"",),))),0))</f>
        <v>0</v>
      </c>
      <c r="L86" s="47"/>
      <c r="M86" s="47"/>
      <c r="N86" s="186"/>
      <c r="O86" s="186"/>
      <c r="P86" s="187"/>
      <c r="Q86" s="184"/>
      <c r="R86" s="178">
        <f>IFERROR(IF(F86&gt;0,IF(IFERROR((Смета!H68*1),0)&gt;0,ROUND(F86*G86,2),0),0),0)</f>
        <v>0</v>
      </c>
      <c r="S86" s="50">
        <f>IFERROR(IF(F86&gt;0,IF(IFERROR((Смета!G68*1),0)&gt;0,ROUND(F86*G86,2),0),0),0)</f>
        <v>0</v>
      </c>
      <c r="T86" s="39"/>
      <c r="U86" s="39"/>
      <c r="X86" s="39"/>
      <c r="Y86" s="39"/>
    </row>
    <row r="87" spans="1:25" s="37" customFormat="1" hidden="1" x14ac:dyDescent="0.25">
      <c r="A87" s="63"/>
      <c r="B87" s="140">
        <f>IFERROR(IF(F87&gt;0,MAX(B$26:B86)+1,IF(AND(D87&gt;0,C87=0),"ЗАГ",0)),0)</f>
        <v>0</v>
      </c>
      <c r="C87" s="141">
        <f>IF(Смета!B69&gt;0,Смета!B69,0)</f>
        <v>58</v>
      </c>
      <c r="D87" s="543" t="str">
        <f>IF(Смета!C69&gt;0,Смета!C69,0)</f>
        <v>Монтаж и подключение ЩР1</v>
      </c>
      <c r="E87" s="77" t="str">
        <f>IF(Смета!D69&gt;0,Смета!D69,0)</f>
        <v>шт</v>
      </c>
      <c r="F87" s="67">
        <f>IFERROR(IF(Дата_КС2=S$3,Смета!Q69,0)+IF(Дата_КС2=S$4,Смета!T69,0)+IF(Дата_КС2=S$5,Смета!W69,0)+IF(Дата_КС2=S$6,Смета!Z69,0)+IF(Дата_КС2=S$7,Смета!AC69,0)+IF(Дата_КС2=S$8,Смета!AF69,0)+IF(Дата_КС2=S$9,Смета!AI69,0)+IF(Дата_КС2=S$10,Смета!AL69,0)+IF(Дата_КС2=S$11,Смета!AO69,0)+IF(Дата_КС2=S$12,Смета!AR69,0)+IF(Дата_КС2=S$13,Смета!AU69,0)+IF(Дата_КС2=S$14,Смета!AX69,0),0)</f>
        <v>0</v>
      </c>
      <c r="G87" s="67">
        <f>IF(Смета!E69&gt;0,Смета!E69,0)</f>
        <v>3202.5</v>
      </c>
      <c r="H87" s="67">
        <f t="shared" si="2"/>
        <v>0</v>
      </c>
      <c r="I87" s="464">
        <f t="shared" si="0"/>
        <v>0</v>
      </c>
      <c r="J87" s="468"/>
      <c r="K87" s="465">
        <f>IF(AND(B87&gt;0,B87&lt;&gt;"ЗАГ"),1,IF(C87=0,SUM(B88:INDEX(B88:B$2002,INDEX(MATCH("ЗАГ",B88:B$2002&amp;"",),))),0))</f>
        <v>0</v>
      </c>
      <c r="L87" s="47"/>
      <c r="M87" s="47"/>
      <c r="N87" s="186"/>
      <c r="O87" s="186"/>
      <c r="P87" s="187"/>
      <c r="Q87" s="184"/>
      <c r="R87" s="178">
        <f>IFERROR(IF(F87&gt;0,IF(IFERROR((Смета!H69*1),0)&gt;0,ROUND(F87*G87,2),0),0),0)</f>
        <v>0</v>
      </c>
      <c r="S87" s="50">
        <f>IFERROR(IF(F87&gt;0,IF(IFERROR((Смета!G69*1),0)&gt;0,ROUND(F87*G87,2),0),0),0)</f>
        <v>0</v>
      </c>
      <c r="T87" s="39"/>
      <c r="U87" s="39"/>
      <c r="X87" s="39"/>
      <c r="Y87" s="39"/>
    </row>
    <row r="88" spans="1:25" s="37" customFormat="1" hidden="1" x14ac:dyDescent="0.25">
      <c r="A88" s="63"/>
      <c r="B88" s="140">
        <f>IFERROR(IF(F88&gt;0,MAX(B$26:B87)+1,IF(AND(D88&gt;0,C88=0),"ЗАГ",0)),0)</f>
        <v>0</v>
      </c>
      <c r="C88" s="141">
        <f>IF(Смета!B70&gt;0,Смета!B70,0)</f>
        <v>59</v>
      </c>
      <c r="D88" s="543" t="str">
        <f>IF(Смета!C70&gt;0,Смета!C70,0)</f>
        <v>Щит отопления ЩР-2</v>
      </c>
      <c r="E88" s="77" t="str">
        <f>IF(Смета!D70&gt;0,Смета!D70,0)</f>
        <v>шт</v>
      </c>
      <c r="F88" s="67">
        <f>IFERROR(IF(Дата_КС2=S$3,Смета!Q70,0)+IF(Дата_КС2=S$4,Смета!T70,0)+IF(Дата_КС2=S$5,Смета!W70,0)+IF(Дата_КС2=S$6,Смета!Z70,0)+IF(Дата_КС2=S$7,Смета!AC70,0)+IF(Дата_КС2=S$8,Смета!AF70,0)+IF(Дата_КС2=S$9,Смета!AI70,0)+IF(Дата_КС2=S$10,Смета!AL70,0)+IF(Дата_КС2=S$11,Смета!AO70,0)+IF(Дата_КС2=S$12,Смета!AR70,0)+IF(Дата_КС2=S$13,Смета!AU70,0)+IF(Дата_КС2=S$14,Смета!AX70,0),0)</f>
        <v>0</v>
      </c>
      <c r="G88" s="67">
        <f>IF(Смета!E70&gt;0,Смета!E70,0)</f>
        <v>5352.45</v>
      </c>
      <c r="H88" s="67">
        <f t="shared" si="2"/>
        <v>0</v>
      </c>
      <c r="I88" s="464">
        <f t="shared" si="0"/>
        <v>0</v>
      </c>
      <c r="J88" s="468"/>
      <c r="K88" s="465">
        <f>IF(AND(B88&gt;0,B88&lt;&gt;"ЗАГ"),1,IF(C88=0,SUM(B89:INDEX(B89:B$2002,INDEX(MATCH("ЗАГ",B89:B$2002&amp;"",),))),0))</f>
        <v>0</v>
      </c>
      <c r="L88" s="47"/>
      <c r="M88" s="47"/>
      <c r="N88" s="186"/>
      <c r="O88" s="186"/>
      <c r="P88" s="187"/>
      <c r="Q88" s="184"/>
      <c r="R88" s="178">
        <f>IFERROR(IF(F88&gt;0,IF(IFERROR((Смета!H70*1),0)&gt;0,ROUND(F88*G88,2),0),0),0)</f>
        <v>0</v>
      </c>
      <c r="S88" s="50">
        <f>IFERROR(IF(F88&gt;0,IF(IFERROR((Смета!G70*1),0)&gt;0,ROUND(F88*G88,2),0),0),0)</f>
        <v>0</v>
      </c>
      <c r="T88" s="39"/>
      <c r="U88" s="39"/>
      <c r="X88" s="39"/>
      <c r="Y88" s="39"/>
    </row>
    <row r="89" spans="1:25" s="68" customFormat="1" hidden="1" x14ac:dyDescent="0.25">
      <c r="A89" s="63"/>
      <c r="B89" s="140">
        <f>IFERROR(IF(F89&gt;0,MAX(B$26:B88)+1,IF(AND(D89&gt;0,C89=0),"ЗАГ",0)),0)</f>
        <v>0</v>
      </c>
      <c r="C89" s="141">
        <f>IF(Смета!B71&gt;0,Смета!B71,0)</f>
        <v>60</v>
      </c>
      <c r="D89" s="543" t="str">
        <f>IF(Смета!C71&gt;0,Смета!C71,0)</f>
        <v>Монтаж и подключение ЩР2</v>
      </c>
      <c r="E89" s="77" t="str">
        <f>IF(Смета!D71&gt;0,Смета!D71,0)</f>
        <v>шт</v>
      </c>
      <c r="F89" s="67">
        <f>IFERROR(IF(Дата_КС2=S$3,Смета!Q71,0)+IF(Дата_КС2=S$4,Смета!T71,0)+IF(Дата_КС2=S$5,Смета!W71,0)+IF(Дата_КС2=S$6,Смета!Z71,0)+IF(Дата_КС2=S$7,Смета!AC71,0)+IF(Дата_КС2=S$8,Смета!AF71,0)+IF(Дата_КС2=S$9,Смета!AI71,0)+IF(Дата_КС2=S$10,Смета!AL71,0)+IF(Дата_КС2=S$11,Смета!AO71,0)+IF(Дата_КС2=S$12,Смета!AR71,0)+IF(Дата_КС2=S$13,Смета!AU71,0)+IF(Дата_КС2=S$14,Смета!AX71,0),0)</f>
        <v>0</v>
      </c>
      <c r="G89" s="67">
        <f>IF(Смета!E71&gt;0,Смета!E71,0)</f>
        <v>3202.5</v>
      </c>
      <c r="H89" s="67">
        <f t="shared" si="2"/>
        <v>0</v>
      </c>
      <c r="I89" s="464">
        <f t="shared" si="0"/>
        <v>0</v>
      </c>
      <c r="J89" s="467"/>
      <c r="K89" s="465">
        <f>IF(AND(B89&gt;0,B89&lt;&gt;"ЗАГ"),1,IF(C89=0,SUM(B90:INDEX(B90:B$2002,INDEX(MATCH("ЗАГ",B90:B$2002&amp;"",),))),0))</f>
        <v>0</v>
      </c>
      <c r="L89" s="47"/>
      <c r="M89" s="47"/>
      <c r="N89" s="171"/>
      <c r="O89" s="171"/>
      <c r="P89" s="181"/>
      <c r="Q89" s="184"/>
      <c r="R89" s="178">
        <f>IFERROR(IF(F89&gt;0,IF(IFERROR((Смета!H71*1),0)&gt;0,ROUND(F89*G89,2),0),0),0)</f>
        <v>0</v>
      </c>
      <c r="S89" s="50">
        <f>IFERROR(IF(F89&gt;0,IF(IFERROR((Смета!G71*1),0)&gt;0,ROUND(F89*G89,2),0),0),0)</f>
        <v>0</v>
      </c>
      <c r="T89" s="71"/>
      <c r="U89" s="71"/>
      <c r="X89" s="71"/>
      <c r="Y89" s="71"/>
    </row>
    <row r="90" spans="1:25" s="68" customFormat="1" ht="30" hidden="1" x14ac:dyDescent="0.25">
      <c r="A90" s="63"/>
      <c r="B90" s="140">
        <f>IFERROR(IF(F90&gt;0,MAX(B$26:B89)+1,IF(AND(D90&gt;0,C90=0),"ЗАГ",0)),0)</f>
        <v>0</v>
      </c>
      <c r="C90" s="141">
        <f>IF(Смета!B72&gt;0,Смета!B72,0)</f>
        <v>61</v>
      </c>
      <c r="D90" s="543" t="str">
        <f>IF(Смета!C72&gt;0,Смета!C72,0)</f>
        <v>Ящик с понижающим трансформатором ЯТП-230/36/0.25 IP30 с автоматами УХЛ4</v>
      </c>
      <c r="E90" s="77" t="str">
        <f>IF(Смета!D72&gt;0,Смета!D72,0)</f>
        <v>шт</v>
      </c>
      <c r="F90" s="67">
        <f>IFERROR(IF(Дата_КС2=S$3,Смета!Q72,0)+IF(Дата_КС2=S$4,Смета!T72,0)+IF(Дата_КС2=S$5,Смета!W72,0)+IF(Дата_КС2=S$6,Смета!Z72,0)+IF(Дата_КС2=S$7,Смета!AC72,0)+IF(Дата_КС2=S$8,Смета!AF72,0)+IF(Дата_КС2=S$9,Смета!AI72,0)+IF(Дата_КС2=S$10,Смета!AL72,0)+IF(Дата_КС2=S$11,Смета!AO72,0)+IF(Дата_КС2=S$12,Смета!AR72,0)+IF(Дата_КС2=S$13,Смета!AU72,0)+IF(Дата_КС2=S$14,Смета!AX72,0),0)</f>
        <v>0</v>
      </c>
      <c r="G90" s="67">
        <f>IF(Смета!E72&gt;0,Смета!E72,0)</f>
        <v>5754.85</v>
      </c>
      <c r="H90" s="67">
        <f t="shared" si="2"/>
        <v>0</v>
      </c>
      <c r="I90" s="464">
        <f t="shared" ref="I90:I153" si="3">IF(J90=1,1,K90)</f>
        <v>0</v>
      </c>
      <c r="J90" s="467"/>
      <c r="K90" s="465">
        <f>IF(AND(B90&gt;0,B90&lt;&gt;"ЗАГ"),1,IF(C90=0,SUM(B91:INDEX(B91:B$2002,INDEX(MATCH("ЗАГ",B91:B$2002&amp;"",),))),0))</f>
        <v>0</v>
      </c>
      <c r="L90" s="47"/>
      <c r="M90" s="47"/>
      <c r="N90" s="171"/>
      <c r="O90" s="171"/>
      <c r="P90" s="181"/>
      <c r="Q90" s="184"/>
      <c r="R90" s="178">
        <f>IFERROR(IF(F90&gt;0,IF(IFERROR((Смета!H72*1),0)&gt;0,ROUND(F90*G90,2),0),0),0)</f>
        <v>0</v>
      </c>
      <c r="S90" s="50">
        <f>IFERROR(IF(F90&gt;0,IF(IFERROR((Смета!G72*1),0)&gt;0,ROUND(F90*G90,2),0),0),0)</f>
        <v>0</v>
      </c>
      <c r="T90" s="71"/>
      <c r="U90" s="71"/>
      <c r="X90" s="71"/>
      <c r="Y90" s="71"/>
    </row>
    <row r="91" spans="1:25" s="68" customFormat="1" ht="30" hidden="1" x14ac:dyDescent="0.25">
      <c r="A91" s="63"/>
      <c r="B91" s="140">
        <f>IFERROR(IF(F91&gt;0,MAX(B$26:B90)+1,IF(AND(D91&gt;0,C91=0),"ЗАГ",0)),0)</f>
        <v>0</v>
      </c>
      <c r="C91" s="141">
        <f>IF(Смета!B73&gt;0,Смета!B73,0)</f>
        <v>62</v>
      </c>
      <c r="D91" s="543" t="str">
        <f>IF(Смета!C73&gt;0,Смета!C73,0)</f>
        <v>Монтаж и подключение Ящик с понижающим трансформатором ЯТП-220/36/0.25 IP30 с автоматами УХЛ4</v>
      </c>
      <c r="E91" s="77" t="str">
        <f>IF(Смета!D73&gt;0,Смета!D73,0)</f>
        <v>шт</v>
      </c>
      <c r="F91" s="67">
        <f>IFERROR(IF(Дата_КС2=S$3,Смета!Q73,0)+IF(Дата_КС2=S$4,Смета!T73,0)+IF(Дата_КС2=S$5,Смета!W73,0)+IF(Дата_КС2=S$6,Смета!Z73,0)+IF(Дата_КС2=S$7,Смета!AC73,0)+IF(Дата_КС2=S$8,Смета!AF73,0)+IF(Дата_КС2=S$9,Смета!AI73,0)+IF(Дата_КС2=S$10,Смета!AL73,0)+IF(Дата_КС2=S$11,Смета!AO73,0)+IF(Дата_КС2=S$12,Смета!AR73,0)+IF(Дата_КС2=S$13,Смета!AU73,0)+IF(Дата_КС2=S$14,Смета!AX73,0),0)</f>
        <v>0</v>
      </c>
      <c r="G91" s="67">
        <f>IF(Смета!E73&gt;0,Смета!E73,0)</f>
        <v>1040.81</v>
      </c>
      <c r="H91" s="67">
        <f t="shared" si="2"/>
        <v>0</v>
      </c>
      <c r="I91" s="464">
        <f t="shared" si="3"/>
        <v>0</v>
      </c>
      <c r="J91" s="467"/>
      <c r="K91" s="465">
        <f>IF(AND(B91&gt;0,B91&lt;&gt;"ЗАГ"),1,IF(C91=0,SUM(B92:INDEX(B92:B$2002,INDEX(MATCH("ЗАГ",B92:B$2002&amp;"",),))),0))</f>
        <v>0</v>
      </c>
      <c r="L91" s="47"/>
      <c r="M91" s="47"/>
      <c r="N91" s="171"/>
      <c r="O91" s="171"/>
      <c r="P91" s="181"/>
      <c r="Q91" s="184"/>
      <c r="R91" s="178">
        <f>IFERROR(IF(F91&gt;0,IF(IFERROR((Смета!H73*1),0)&gt;0,ROUND(F91*G91,2),0),0),0)</f>
        <v>0</v>
      </c>
      <c r="S91" s="50">
        <f>IFERROR(IF(F91&gt;0,IF(IFERROR((Смета!G73*1),0)&gt;0,ROUND(F91*G91,2),0),0),0)</f>
        <v>0</v>
      </c>
      <c r="T91" s="71"/>
      <c r="U91" s="71"/>
      <c r="X91" s="71"/>
      <c r="Y91" s="71"/>
    </row>
    <row r="92" spans="1:25" s="37" customFormat="1" hidden="1" x14ac:dyDescent="0.25">
      <c r="A92" s="63"/>
      <c r="B92" s="140" t="str">
        <f>IFERROR(IF(F92&gt;0,MAX(B$26:B91)+1,IF(AND(D92&gt;0,C92=0),"ЗАГ",0)),0)</f>
        <v>ЗАГ</v>
      </c>
      <c r="C92" s="141">
        <f>IF(Смета!B74&gt;0,Смета!B74,0)</f>
        <v>0</v>
      </c>
      <c r="D92" s="543" t="str">
        <f>IF(Смета!C74&gt;0,Смета!C74,0)</f>
        <v>2.Светотехническая продукция</v>
      </c>
      <c r="E92" s="77">
        <f>IF(Смета!D74&gt;0,Смета!D74,0)</f>
        <v>0</v>
      </c>
      <c r="F92" s="67">
        <f>IFERROR(IF(Дата_КС2=S$3,Смета!Q74,0)+IF(Дата_КС2=S$4,Смета!T74,0)+IF(Дата_КС2=S$5,Смета!W74,0)+IF(Дата_КС2=S$6,Смета!Z74,0)+IF(Дата_КС2=S$7,Смета!AC74,0)+IF(Дата_КС2=S$8,Смета!AF74,0)+IF(Дата_КС2=S$9,Смета!AI74,0)+IF(Дата_КС2=S$10,Смета!AL74,0)+IF(Дата_КС2=S$11,Смета!AO74,0)+IF(Дата_КС2=S$12,Смета!AR74,0)+IF(Дата_КС2=S$13,Смета!AU74,0)+IF(Дата_КС2=S$14,Смета!AX74,0),0)</f>
        <v>0</v>
      </c>
      <c r="G92" s="67">
        <f>IF(Смета!E74&gt;0,Смета!E74,0)</f>
        <v>0</v>
      </c>
      <c r="H92" s="67">
        <f t="shared" si="2"/>
        <v>0</v>
      </c>
      <c r="I92" s="464">
        <f t="shared" si="3"/>
        <v>0</v>
      </c>
      <c r="J92" s="468"/>
      <c r="K92" s="465">
        <f>IF(AND(B92&gt;0,B92&lt;&gt;"ЗАГ"),1,IF(C92=0,SUM(B93:INDEX(B93:B$2002,INDEX(MATCH("ЗАГ",B93:B$2002&amp;"",),))),0))</f>
        <v>0</v>
      </c>
      <c r="L92" s="47"/>
      <c r="M92" s="47"/>
      <c r="N92" s="186"/>
      <c r="O92" s="186"/>
      <c r="P92" s="187"/>
      <c r="Q92" s="184"/>
      <c r="R92" s="178">
        <f>IFERROR(IF(F92&gt;0,IF(IFERROR((Смета!H74*1),0)&gt;0,ROUND(F92*G92,2),0),0),0)</f>
        <v>0</v>
      </c>
      <c r="S92" s="50">
        <f>IFERROR(IF(F92&gt;0,IF(IFERROR((Смета!G74*1),0)&gt;0,ROUND(F92*G92,2),0),0),0)</f>
        <v>0</v>
      </c>
      <c r="T92" s="39"/>
      <c r="U92" s="39"/>
      <c r="X92" s="39"/>
      <c r="Y92" s="39"/>
    </row>
    <row r="93" spans="1:25" s="37" customFormat="1" hidden="1" x14ac:dyDescent="0.25">
      <c r="A93" s="63"/>
      <c r="B93" s="140">
        <f>IFERROR(IF(F93&gt;0,MAX(B$26:B92)+1,IF(AND(D93&gt;0,C93=0),"ЗАГ",0)),0)</f>
        <v>0</v>
      </c>
      <c r="C93" s="141">
        <f>IF(Смета!B75&gt;0,Смета!B75,0)</f>
        <v>63</v>
      </c>
      <c r="D93" s="543" t="str">
        <f>IF(Смета!C75&gt;0,Смета!C75,0)</f>
        <v>Кронштейн для уличного светильника PSL D40*1.5 (5009516)</v>
      </c>
      <c r="E93" s="77" t="str">
        <f>IF(Смета!D75&gt;0,Смета!D75,0)</f>
        <v>шт</v>
      </c>
      <c r="F93" s="67">
        <f>IFERROR(IF(Дата_КС2=S$3,Смета!Q75,0)+IF(Дата_КС2=S$4,Смета!T75,0)+IF(Дата_КС2=S$5,Смета!W75,0)+IF(Дата_КС2=S$6,Смета!Z75,0)+IF(Дата_КС2=S$7,Смета!AC75,0)+IF(Дата_КС2=S$8,Смета!AF75,0)+IF(Дата_КС2=S$9,Смета!AI75,0)+IF(Дата_КС2=S$10,Смета!AL75,0)+IF(Дата_КС2=S$11,Смета!AO75,0)+IF(Дата_КС2=S$12,Смета!AR75,0)+IF(Дата_КС2=S$13,Смета!AU75,0)+IF(Дата_КС2=S$14,Смета!AX75,0),0)</f>
        <v>0</v>
      </c>
      <c r="G93" s="67">
        <f>IF(Смета!E75&gt;0,Смета!E75,0)</f>
        <v>516.66999999999996</v>
      </c>
      <c r="H93" s="67">
        <f t="shared" ref="H93:H156" si="4">ROUND(F93*G93,2)</f>
        <v>0</v>
      </c>
      <c r="I93" s="464">
        <f t="shared" si="3"/>
        <v>0</v>
      </c>
      <c r="J93" s="468"/>
      <c r="K93" s="465">
        <f>IF(AND(B93&gt;0,B93&lt;&gt;"ЗАГ"),1,IF(C93=0,SUM(B94:INDEX(B94:B$2002,INDEX(MATCH("ЗАГ",B94:B$2002&amp;"",),))),0))</f>
        <v>0</v>
      </c>
      <c r="L93" s="47"/>
      <c r="M93" s="47"/>
      <c r="N93" s="186"/>
      <c r="O93" s="186"/>
      <c r="P93" s="187"/>
      <c r="Q93" s="184"/>
      <c r="R93" s="178">
        <f>IFERROR(IF(F93&gt;0,IF(IFERROR((Смета!H75*1),0)&gt;0,ROUND(F93*G93,2),0),0),0)</f>
        <v>0</v>
      </c>
      <c r="S93" s="50">
        <f>IFERROR(IF(F93&gt;0,IF(IFERROR((Смета!G75*1),0)&gt;0,ROUND(F93*G93,2),0),0),0)</f>
        <v>0</v>
      </c>
      <c r="T93" s="39"/>
      <c r="U93" s="39"/>
      <c r="X93" s="39"/>
      <c r="Y93" s="39"/>
    </row>
    <row r="94" spans="1:25" s="37" customFormat="1" hidden="1" x14ac:dyDescent="0.25">
      <c r="A94" s="63"/>
      <c r="B94" s="140">
        <f>IFERROR(IF(F94&gt;0,MAX(B$26:B93)+1,IF(AND(D94&gt;0,C94=0),"ЗАГ",0)),0)</f>
        <v>0</v>
      </c>
      <c r="C94" s="141">
        <f>IF(Смета!B76&gt;0,Смета!B76,0)</f>
        <v>64</v>
      </c>
      <c r="D94" s="543" t="str">
        <f>IF(Смета!C76&gt;0,Смета!C76,0)</f>
        <v>Монтаж кронштейна</v>
      </c>
      <c r="E94" s="77" t="str">
        <f>IF(Смета!D76&gt;0,Смета!D76,0)</f>
        <v>шт</v>
      </c>
      <c r="F94" s="67">
        <f>IFERROR(IF(Дата_КС2=S$3,Смета!Q76,0)+IF(Дата_КС2=S$4,Смета!T76,0)+IF(Дата_КС2=S$5,Смета!W76,0)+IF(Дата_КС2=S$6,Смета!Z76,0)+IF(Дата_КС2=S$7,Смета!AC76,0)+IF(Дата_КС2=S$8,Смета!AF76,0)+IF(Дата_КС2=S$9,Смета!AI76,0)+IF(Дата_КС2=S$10,Смета!AL76,0)+IF(Дата_КС2=S$11,Смета!AO76,0)+IF(Дата_КС2=S$12,Смета!AR76,0)+IF(Дата_КС2=S$13,Смета!AU76,0)+IF(Дата_КС2=S$14,Смета!AX76,0),0)</f>
        <v>0</v>
      </c>
      <c r="G94" s="67">
        <f>IF(Смета!E76&gt;0,Смета!E76,0)</f>
        <v>1281</v>
      </c>
      <c r="H94" s="67">
        <f t="shared" si="4"/>
        <v>0</v>
      </c>
      <c r="I94" s="464">
        <f t="shared" si="3"/>
        <v>0</v>
      </c>
      <c r="J94" s="468"/>
      <c r="K94" s="465">
        <f>IF(AND(B94&gt;0,B94&lt;&gt;"ЗАГ"),1,IF(C94=0,SUM(B95:INDEX(B95:B$2002,INDEX(MATCH("ЗАГ",B95:B$2002&amp;"",),))),0))</f>
        <v>0</v>
      </c>
      <c r="L94" s="47"/>
      <c r="M94" s="47"/>
      <c r="N94" s="186"/>
      <c r="O94" s="186"/>
      <c r="P94" s="187"/>
      <c r="Q94" s="184"/>
      <c r="R94" s="178">
        <f>IFERROR(IF(F94&gt;0,IF(IFERROR((Смета!H76*1),0)&gt;0,ROUND(F94*G94,2),0),0),0)</f>
        <v>0</v>
      </c>
      <c r="S94" s="50">
        <f>IFERROR(IF(F94&gt;0,IF(IFERROR((Смета!G76*1),0)&gt;0,ROUND(F94*G94,2),0),0),0)</f>
        <v>0</v>
      </c>
      <c r="T94" s="39"/>
      <c r="U94" s="39"/>
      <c r="X94" s="39"/>
      <c r="Y94" s="39"/>
    </row>
    <row r="95" spans="1:25" s="37" customFormat="1" ht="30" hidden="1" x14ac:dyDescent="0.25">
      <c r="A95" s="63"/>
      <c r="B95" s="140">
        <f>IFERROR(IF(F95&gt;0,MAX(B$26:B94)+1,IF(AND(D95&gt;0,C95=0),"ЗАГ",0)),0)</f>
        <v>0</v>
      </c>
      <c r="C95" s="141">
        <f>IF(Смета!B77&gt;0,Смета!B77,0)</f>
        <v>65</v>
      </c>
      <c r="D95" s="543" t="str">
        <f>IF(Смета!C77&gt;0,Смета!C77,0)</f>
        <v>Светильник LED консольный уличный ДКУ 1002-30Д 5000К IP65 серый</v>
      </c>
      <c r="E95" s="77" t="str">
        <f>IF(Смета!D77&gt;0,Смета!D77,0)</f>
        <v>шт</v>
      </c>
      <c r="F95" s="67">
        <f>IFERROR(IF(Дата_КС2=S$3,Смета!Q77,0)+IF(Дата_КС2=S$4,Смета!T77,0)+IF(Дата_КС2=S$5,Смета!W77,0)+IF(Дата_КС2=S$6,Смета!Z77,0)+IF(Дата_КС2=S$7,Смета!AC77,0)+IF(Дата_КС2=S$8,Смета!AF77,0)+IF(Дата_КС2=S$9,Смета!AI77,0)+IF(Дата_КС2=S$10,Смета!AL77,0)+IF(Дата_КС2=S$11,Смета!AO77,0)+IF(Дата_КС2=S$12,Смета!AR77,0)+IF(Дата_КС2=S$13,Смета!AU77,0)+IF(Дата_КС2=S$14,Смета!AX77,0),0)</f>
        <v>0</v>
      </c>
      <c r="G95" s="67">
        <f>IF(Смета!E77&gt;0,Смета!E77,0)</f>
        <v>2775.5</v>
      </c>
      <c r="H95" s="67">
        <f t="shared" si="4"/>
        <v>0</v>
      </c>
      <c r="I95" s="464">
        <f t="shared" si="3"/>
        <v>0</v>
      </c>
      <c r="J95" s="468"/>
      <c r="K95" s="465">
        <f>IF(AND(B95&gt;0,B95&lt;&gt;"ЗАГ"),1,IF(C95=0,SUM(B96:INDEX(B96:B$2002,INDEX(MATCH("ЗАГ",B96:B$2002&amp;"",),))),0))</f>
        <v>0</v>
      </c>
      <c r="L95" s="47"/>
      <c r="M95" s="47"/>
      <c r="N95" s="186"/>
      <c r="O95" s="186"/>
      <c r="P95" s="187"/>
      <c r="Q95" s="184"/>
      <c r="R95" s="178">
        <f>IFERROR(IF(F95&gt;0,IF(IFERROR((Смета!H77*1),0)&gt;0,ROUND(F95*G95,2),0),0),0)</f>
        <v>0</v>
      </c>
      <c r="S95" s="50">
        <f>IFERROR(IF(F95&gt;0,IF(IFERROR((Смета!G77*1),0)&gt;0,ROUND(F95*G95,2),0),0),0)</f>
        <v>0</v>
      </c>
      <c r="T95" s="39"/>
      <c r="U95" s="39"/>
      <c r="X95" s="39"/>
      <c r="Y95" s="39"/>
    </row>
    <row r="96" spans="1:25" s="37" customFormat="1" hidden="1" x14ac:dyDescent="0.25">
      <c r="A96" s="63"/>
      <c r="B96" s="140">
        <f>IFERROR(IF(F96&gt;0,MAX(B$26:B95)+1,IF(AND(D96&gt;0,C96=0),"ЗАГ",0)),0)</f>
        <v>0</v>
      </c>
      <c r="C96" s="141">
        <f>IF(Смета!B78&gt;0,Смета!B78,0)</f>
        <v>66</v>
      </c>
      <c r="D96" s="543" t="str">
        <f>IF(Смета!C78&gt;0,Смета!C78,0)</f>
        <v>Монтаж и подключение уличных светильников</v>
      </c>
      <c r="E96" s="77" t="str">
        <f>IF(Смета!D78&gt;0,Смета!D78,0)</f>
        <v>шт</v>
      </c>
      <c r="F96" s="67">
        <f>IFERROR(IF(Дата_КС2=S$3,Смета!Q78,0)+IF(Дата_КС2=S$4,Смета!T78,0)+IF(Дата_КС2=S$5,Смета!W78,0)+IF(Дата_КС2=S$6,Смета!Z78,0)+IF(Дата_КС2=S$7,Смета!AC78,0)+IF(Дата_КС2=S$8,Смета!AF78,0)+IF(Дата_КС2=S$9,Смета!AI78,0)+IF(Дата_КС2=S$10,Смета!AL78,0)+IF(Дата_КС2=S$11,Смета!AO78,0)+IF(Дата_КС2=S$12,Смета!AR78,0)+IF(Дата_КС2=S$13,Смета!AU78,0)+IF(Дата_КС2=S$14,Смета!AX78,0),0)</f>
        <v>0</v>
      </c>
      <c r="G96" s="67">
        <f>IF(Смета!E78&gt;0,Смета!E78,0)</f>
        <v>2401.88</v>
      </c>
      <c r="H96" s="67">
        <f t="shared" si="4"/>
        <v>0</v>
      </c>
      <c r="I96" s="464">
        <f t="shared" si="3"/>
        <v>0</v>
      </c>
      <c r="J96" s="468"/>
      <c r="K96" s="465">
        <f>IF(AND(B96&gt;0,B96&lt;&gt;"ЗАГ"),1,IF(C96=0,SUM(B97:INDEX(B97:B$2002,INDEX(MATCH("ЗАГ",B97:B$2002&amp;"",),))),0))</f>
        <v>0</v>
      </c>
      <c r="L96" s="47"/>
      <c r="M96" s="47"/>
      <c r="N96" s="186"/>
      <c r="O96" s="186"/>
      <c r="P96" s="187"/>
      <c r="Q96" s="184"/>
      <c r="R96" s="178">
        <f>IFERROR(IF(F96&gt;0,IF(IFERROR((Смета!H78*1),0)&gt;0,ROUND(F96*G96,2),0),0),0)</f>
        <v>0</v>
      </c>
      <c r="S96" s="50">
        <f>IFERROR(IF(F96&gt;0,IF(IFERROR((Смета!G78*1),0)&gt;0,ROUND(F96*G96,2),0),0),0)</f>
        <v>0</v>
      </c>
      <c r="T96" s="39"/>
      <c r="U96" s="39"/>
      <c r="X96" s="39"/>
      <c r="Y96" s="39"/>
    </row>
    <row r="97" spans="1:25" s="37" customFormat="1" hidden="1" x14ac:dyDescent="0.25">
      <c r="A97" s="63"/>
      <c r="B97" s="140">
        <f>IFERROR(IF(F97&gt;0,MAX(B$26:B96)+1,IF(AND(D97&gt;0,C97=0),"ЗАГ",0)),0)</f>
        <v>0</v>
      </c>
      <c r="C97" s="141">
        <f>IF(Смета!B79&gt;0,Смета!B79,0)</f>
        <v>67</v>
      </c>
      <c r="D97" s="543" t="str">
        <f>IF(Смета!C79&gt;0,Смета!C79,0)</f>
        <v>Светильник светодиодный ДПО 5030 12Вт 4000K IP65 круг белый IEK</v>
      </c>
      <c r="E97" s="77" t="str">
        <f>IF(Смета!D79&gt;0,Смета!D79,0)</f>
        <v>шт</v>
      </c>
      <c r="F97" s="67">
        <f>IFERROR(IF(Дата_КС2=S$3,Смета!Q79,0)+IF(Дата_КС2=S$4,Смета!T79,0)+IF(Дата_КС2=S$5,Смета!W79,0)+IF(Дата_КС2=S$6,Смета!Z79,0)+IF(Дата_КС2=S$7,Смета!AC79,0)+IF(Дата_КС2=S$8,Смета!AF79,0)+IF(Дата_КС2=S$9,Смета!AI79,0)+IF(Дата_КС2=S$10,Смета!AL79,0)+IF(Дата_КС2=S$11,Смета!AO79,0)+IF(Дата_КС2=S$12,Смета!AR79,0)+IF(Дата_КС2=S$13,Смета!AU79,0)+IF(Дата_КС2=S$14,Смета!AX79,0),0)</f>
        <v>0</v>
      </c>
      <c r="G97" s="67">
        <f>IF(Смета!E79&gt;0,Смета!E79,0)</f>
        <v>653.30999999999995</v>
      </c>
      <c r="H97" s="67">
        <f t="shared" si="4"/>
        <v>0</v>
      </c>
      <c r="I97" s="464">
        <f t="shared" si="3"/>
        <v>0</v>
      </c>
      <c r="J97" s="468"/>
      <c r="K97" s="465">
        <f>IF(AND(B97&gt;0,B97&lt;&gt;"ЗАГ"),1,IF(C97=0,SUM(B98:INDEX(B98:B$2002,INDEX(MATCH("ЗАГ",B98:B$2002&amp;"",),))),0))</f>
        <v>0</v>
      </c>
      <c r="L97" s="47"/>
      <c r="M97" s="47"/>
      <c r="N97" s="186"/>
      <c r="O97" s="186"/>
      <c r="P97" s="187"/>
      <c r="Q97" s="184"/>
      <c r="R97" s="178">
        <f>IFERROR(IF(F97&gt;0,IF(IFERROR((Смета!H79*1),0)&gt;0,ROUND(F97*G97,2),0),0),0)</f>
        <v>0</v>
      </c>
      <c r="S97" s="50">
        <f>IFERROR(IF(F97&gt;0,IF(IFERROR((Смета!G79*1),0)&gt;0,ROUND(F97*G97,2),0),0),0)</f>
        <v>0</v>
      </c>
      <c r="T97" s="39"/>
      <c r="U97" s="39"/>
      <c r="X97" s="39"/>
      <c r="Y97" s="39"/>
    </row>
    <row r="98" spans="1:25" s="37" customFormat="1" hidden="1" x14ac:dyDescent="0.25">
      <c r="A98" s="63"/>
      <c r="B98" s="140">
        <f>IFERROR(IF(F98&gt;0,MAX(B$26:B97)+1,IF(AND(D98&gt;0,C98=0),"ЗАГ",0)),0)</f>
        <v>0</v>
      </c>
      <c r="C98" s="141">
        <f>IF(Смета!B80&gt;0,Смета!B80,0)</f>
        <v>68</v>
      </c>
      <c r="D98" s="543" t="str">
        <f>IF(Смета!C80&gt;0,Смета!C80,0)</f>
        <v>Монтаж и подключение накладного светильника</v>
      </c>
      <c r="E98" s="77" t="str">
        <f>IF(Смета!D80&gt;0,Смета!D80,0)</f>
        <v>шт</v>
      </c>
      <c r="F98" s="67">
        <f>IFERROR(IF(Дата_КС2=S$3,Смета!Q80,0)+IF(Дата_КС2=S$4,Смета!T80,0)+IF(Дата_КС2=S$5,Смета!W80,0)+IF(Дата_КС2=S$6,Смета!Z80,0)+IF(Дата_КС2=S$7,Смета!AC80,0)+IF(Дата_КС2=S$8,Смета!AF80,0)+IF(Дата_КС2=S$9,Смета!AI80,0)+IF(Дата_КС2=S$10,Смета!AL80,0)+IF(Дата_КС2=S$11,Смета!AO80,0)+IF(Дата_КС2=S$12,Смета!AR80,0)+IF(Дата_КС2=S$13,Смета!AU80,0)+IF(Дата_КС2=S$14,Смета!AX80,0),0)</f>
        <v>0</v>
      </c>
      <c r="G98" s="67">
        <f>IF(Смета!E80&gt;0,Смета!E80,0)</f>
        <v>384.3</v>
      </c>
      <c r="H98" s="67">
        <f t="shared" si="4"/>
        <v>0</v>
      </c>
      <c r="I98" s="464">
        <f t="shared" si="3"/>
        <v>0</v>
      </c>
      <c r="J98" s="468"/>
      <c r="K98" s="465">
        <f>IF(AND(B98&gt;0,B98&lt;&gt;"ЗАГ"),1,IF(C98=0,SUM(B99:INDEX(B99:B$2002,INDEX(MATCH("ЗАГ",B99:B$2002&amp;"",),))),0))</f>
        <v>0</v>
      </c>
      <c r="L98" s="47"/>
      <c r="M98" s="47"/>
      <c r="N98" s="186"/>
      <c r="O98" s="186"/>
      <c r="P98" s="187"/>
      <c r="Q98" s="184"/>
      <c r="R98" s="178">
        <f>IFERROR(IF(F98&gt;0,IF(IFERROR((Смета!H80*1),0)&gt;0,ROUND(F98*G98,2),0),0),0)</f>
        <v>0</v>
      </c>
      <c r="S98" s="50">
        <f>IFERROR(IF(F98&gt;0,IF(IFERROR((Смета!G80*1),0)&gt;0,ROUND(F98*G98,2),0),0),0)</f>
        <v>0</v>
      </c>
      <c r="T98" s="39"/>
      <c r="U98" s="39"/>
      <c r="X98" s="39"/>
      <c r="Y98" s="39"/>
    </row>
    <row r="99" spans="1:25" s="37" customFormat="1" hidden="1" x14ac:dyDescent="0.25">
      <c r="A99" s="63"/>
      <c r="B99" s="140" t="str">
        <f>IFERROR(IF(F99&gt;0,MAX(B$26:B98)+1,IF(AND(D99&gt;0,C99=0),"ЗАГ",0)),0)</f>
        <v>ЗАГ</v>
      </c>
      <c r="C99" s="141">
        <f>IF(Смета!B81&gt;0,Смета!B81,0)</f>
        <v>0</v>
      </c>
      <c r="D99" s="543" t="str">
        <f>IF(Смета!C81&gt;0,Смета!C81,0)</f>
        <v>3.Кабельные изделия</v>
      </c>
      <c r="E99" s="77">
        <f>IF(Смета!D81&gt;0,Смета!D81,0)</f>
        <v>0</v>
      </c>
      <c r="F99" s="67">
        <f>IFERROR(IF(Дата_КС2=S$3,Смета!Q81,0)+IF(Дата_КС2=S$4,Смета!T81,0)+IF(Дата_КС2=S$5,Смета!W81,0)+IF(Дата_КС2=S$6,Смета!Z81,0)+IF(Дата_КС2=S$7,Смета!AC81,0)+IF(Дата_КС2=S$8,Смета!AF81,0)+IF(Дата_КС2=S$9,Смета!AI81,0)+IF(Дата_КС2=S$10,Смета!AL81,0)+IF(Дата_КС2=S$11,Смета!AO81,0)+IF(Дата_КС2=S$12,Смета!AR81,0)+IF(Дата_КС2=S$13,Смета!AU81,0)+IF(Дата_КС2=S$14,Смета!AX81,0),0)</f>
        <v>0</v>
      </c>
      <c r="G99" s="67">
        <f>IF(Смета!E81&gt;0,Смета!E81,0)</f>
        <v>0</v>
      </c>
      <c r="H99" s="67">
        <f t="shared" si="4"/>
        <v>0</v>
      </c>
      <c r="I99" s="464">
        <f t="shared" si="3"/>
        <v>0</v>
      </c>
      <c r="J99" s="468"/>
      <c r="K99" s="465">
        <f>IF(AND(B99&gt;0,B99&lt;&gt;"ЗАГ"),1,IF(C99=0,SUM(B100:INDEX(B100:B$2002,INDEX(MATCH("ЗАГ",B100:B$2002&amp;"",),))),0))</f>
        <v>0</v>
      </c>
      <c r="L99" s="47"/>
      <c r="M99" s="47"/>
      <c r="N99" s="186"/>
      <c r="O99" s="186"/>
      <c r="P99" s="187"/>
      <c r="Q99" s="184"/>
      <c r="R99" s="178">
        <f>IFERROR(IF(F99&gt;0,IF(IFERROR((Смета!H81*1),0)&gt;0,ROUND(F99*G99,2),0),0),0)</f>
        <v>0</v>
      </c>
      <c r="S99" s="50">
        <f>IFERROR(IF(F99&gt;0,IF(IFERROR((Смета!G81*1),0)&gt;0,ROUND(F99*G99,2),0),0),0)</f>
        <v>0</v>
      </c>
      <c r="T99" s="39"/>
      <c r="U99" s="39"/>
      <c r="X99" s="39"/>
      <c r="Y99" s="39"/>
    </row>
    <row r="100" spans="1:25" s="37" customFormat="1" hidden="1" x14ac:dyDescent="0.25">
      <c r="A100" s="63"/>
      <c r="B100" s="140">
        <f>IFERROR(IF(F100&gt;0,MAX(B$26:B99)+1,IF(AND(D100&gt;0,C100=0),"ЗАГ",0)),0)</f>
        <v>0</v>
      </c>
      <c r="C100" s="141">
        <f>IF(Смета!B82&gt;0,Смета!B82,0)</f>
        <v>69</v>
      </c>
      <c r="D100" s="543" t="str">
        <f>IF(Смета!C82&gt;0,Смета!C82,0)</f>
        <v>Кабель АВВГ нг(А)LS 5х50.0 0.66кВ МС</v>
      </c>
      <c r="E100" s="77" t="str">
        <f>IF(Смета!D82&gt;0,Смета!D82,0)</f>
        <v>м</v>
      </c>
      <c r="F100" s="67">
        <f>IFERROR(IF(Дата_КС2=S$3,Смета!Q82,0)+IF(Дата_КС2=S$4,Смета!T82,0)+IF(Дата_КС2=S$5,Смета!W82,0)+IF(Дата_КС2=S$6,Смета!Z82,0)+IF(Дата_КС2=S$7,Смета!AC82,0)+IF(Дата_КС2=S$8,Смета!AF82,0)+IF(Дата_КС2=S$9,Смета!AI82,0)+IF(Дата_КС2=S$10,Смета!AL82,0)+IF(Дата_КС2=S$11,Смета!AO82,0)+IF(Дата_КС2=S$12,Смета!AR82,0)+IF(Дата_КС2=S$13,Смета!AU82,0)+IF(Дата_КС2=S$14,Смета!AX82,0),0)</f>
        <v>0</v>
      </c>
      <c r="G100" s="67">
        <f>IF(Смета!E82&gt;0,Смета!E82,0)</f>
        <v>587.13</v>
      </c>
      <c r="H100" s="67">
        <f t="shared" si="4"/>
        <v>0</v>
      </c>
      <c r="I100" s="464">
        <f t="shared" si="3"/>
        <v>0</v>
      </c>
      <c r="J100" s="468"/>
      <c r="K100" s="465">
        <f>IF(AND(B100&gt;0,B100&lt;&gt;"ЗАГ"),1,IF(C100=0,SUM(B101:INDEX(B101:B$2002,INDEX(MATCH("ЗАГ",B101:B$2002&amp;"",),))),0))</f>
        <v>0</v>
      </c>
      <c r="L100" s="47"/>
      <c r="M100" s="47"/>
      <c r="N100" s="186"/>
      <c r="O100" s="186"/>
      <c r="P100" s="187"/>
      <c r="Q100" s="184"/>
      <c r="R100" s="178">
        <f>IFERROR(IF(F100&gt;0,IF(IFERROR((Смета!H82*1),0)&gt;0,ROUND(F100*G100,2),0),0),0)</f>
        <v>0</v>
      </c>
      <c r="S100" s="50">
        <f>IFERROR(IF(F100&gt;0,IF(IFERROR((Смета!G82*1),0)&gt;0,ROUND(F100*G100,2),0),0),0)</f>
        <v>0</v>
      </c>
      <c r="T100" s="39"/>
      <c r="U100" s="39"/>
      <c r="X100" s="39"/>
      <c r="Y100" s="39"/>
    </row>
    <row r="101" spans="1:25" s="37" customFormat="1" ht="30" hidden="1" x14ac:dyDescent="0.25">
      <c r="A101" s="63"/>
      <c r="B101" s="140">
        <f>IFERROR(IF(F101&gt;0,MAX(B$26:B100)+1,IF(AND(D101&gt;0,C101=0),"ЗАГ",0)),0)</f>
        <v>0</v>
      </c>
      <c r="C101" s="141">
        <f>IF(Смета!B83&gt;0,Смета!B83,0)</f>
        <v>70</v>
      </c>
      <c r="D101" s="543" t="str">
        <f>IF(Смета!C83&gt;0,Смета!C83,0)</f>
        <v>Монтаж кабеля по кирпичной кладке и затягивание в трубы до АВВГ 250мм2</v>
      </c>
      <c r="E101" s="77" t="str">
        <f>IF(Смета!D83&gt;0,Смета!D83,0)</f>
        <v>м</v>
      </c>
      <c r="F101" s="67">
        <f>IFERROR(IF(Дата_КС2=S$3,Смета!Q83,0)+IF(Дата_КС2=S$4,Смета!T83,0)+IF(Дата_КС2=S$5,Смета!W83,0)+IF(Дата_КС2=S$6,Смета!Z83,0)+IF(Дата_КС2=S$7,Смета!AC83,0)+IF(Дата_КС2=S$8,Смета!AF83,0)+IF(Дата_КС2=S$9,Смета!AI83,0)+IF(Дата_КС2=S$10,Смета!AL83,0)+IF(Дата_КС2=S$11,Смета!AO83,0)+IF(Дата_КС2=S$12,Смета!AR83,0)+IF(Дата_КС2=S$13,Смета!AU83,0)+IF(Дата_КС2=S$14,Смета!AX83,0),0)</f>
        <v>0</v>
      </c>
      <c r="G101" s="67">
        <f>IF(Смета!E83&gt;0,Смета!E83,0)</f>
        <v>800.63</v>
      </c>
      <c r="H101" s="67">
        <f t="shared" si="4"/>
        <v>0</v>
      </c>
      <c r="I101" s="464">
        <f t="shared" si="3"/>
        <v>0</v>
      </c>
      <c r="J101" s="468"/>
      <c r="K101" s="465">
        <f>IF(AND(B101&gt;0,B101&lt;&gt;"ЗАГ"),1,IF(C101=0,SUM(B102:INDEX(B102:B$2002,INDEX(MATCH("ЗАГ",B102:B$2002&amp;"",),))),0))</f>
        <v>0</v>
      </c>
      <c r="L101" s="47"/>
      <c r="M101" s="47"/>
      <c r="N101" s="186"/>
      <c r="O101" s="186"/>
      <c r="P101" s="187"/>
      <c r="Q101" s="184"/>
      <c r="R101" s="178">
        <f>IFERROR(IF(F101&gt;0,IF(IFERROR((Смета!H83*1),0)&gt;0,ROUND(F101*G101,2),0),0),0)</f>
        <v>0</v>
      </c>
      <c r="S101" s="50">
        <f>IFERROR(IF(F101&gt;0,IF(IFERROR((Смета!G83*1),0)&gt;0,ROUND(F101*G101,2),0),0),0)</f>
        <v>0</v>
      </c>
      <c r="T101" s="39"/>
      <c r="U101" s="39"/>
      <c r="X101" s="39"/>
      <c r="Y101" s="39"/>
    </row>
    <row r="102" spans="1:25" s="37" customFormat="1" hidden="1" x14ac:dyDescent="0.25">
      <c r="A102" s="63"/>
      <c r="B102" s="140">
        <f>IFERROR(IF(F102&gt;0,MAX(B$26:B101)+1,IF(AND(D102&gt;0,C102=0),"ЗАГ",0)),0)</f>
        <v>0</v>
      </c>
      <c r="C102" s="141">
        <f>IF(Смета!B84&gt;0,Смета!B84,0)</f>
        <v>71</v>
      </c>
      <c r="D102" s="543" t="str">
        <f>IF(Смета!C84&gt;0,Смета!C84,0)</f>
        <v>Кабель АВВГнг(А)-LS 5х35.0 ок(N PE)-0.66</v>
      </c>
      <c r="E102" s="77" t="str">
        <f>IF(Смета!D84&gt;0,Смета!D84,0)</f>
        <v>м</v>
      </c>
      <c r="F102" s="67">
        <f>IFERROR(IF(Дата_КС2=S$3,Смета!Q84,0)+IF(Дата_КС2=S$4,Смета!T84,0)+IF(Дата_КС2=S$5,Смета!W84,0)+IF(Дата_КС2=S$6,Смета!Z84,0)+IF(Дата_КС2=S$7,Смета!AC84,0)+IF(Дата_КС2=S$8,Смета!AF84,0)+IF(Дата_КС2=S$9,Смета!AI84,0)+IF(Дата_КС2=S$10,Смета!AL84,0)+IF(Дата_КС2=S$11,Смета!AO84,0)+IF(Дата_КС2=S$12,Смета!AR84,0)+IF(Дата_КС2=S$13,Смета!AU84,0)+IF(Дата_КС2=S$14,Смета!AX84,0),0)</f>
        <v>0</v>
      </c>
      <c r="G102" s="67">
        <f>IF(Смета!E84&gt;0,Смета!E84,0)</f>
        <v>373.63</v>
      </c>
      <c r="H102" s="67">
        <f t="shared" si="4"/>
        <v>0</v>
      </c>
      <c r="I102" s="464">
        <f t="shared" si="3"/>
        <v>0</v>
      </c>
      <c r="J102" s="468"/>
      <c r="K102" s="465">
        <f>IF(AND(B102&gt;0,B102&lt;&gt;"ЗАГ"),1,IF(C102=0,SUM(B103:INDEX(B103:B$2002,INDEX(MATCH("ЗАГ",B103:B$2002&amp;"",),))),0))</f>
        <v>0</v>
      </c>
      <c r="L102" s="47"/>
      <c r="M102" s="47"/>
      <c r="N102" s="186"/>
      <c r="O102" s="186"/>
      <c r="P102" s="187"/>
      <c r="Q102" s="184"/>
      <c r="R102" s="178">
        <f>IFERROR(IF(F102&gt;0,IF(IFERROR((Смета!H84*1),0)&gt;0,ROUND(F102*G102,2),0),0),0)</f>
        <v>0</v>
      </c>
      <c r="S102" s="50">
        <f>IFERROR(IF(F102&gt;0,IF(IFERROR((Смета!G84*1),0)&gt;0,ROUND(F102*G102,2),0),0),0)</f>
        <v>0</v>
      </c>
      <c r="T102" s="39"/>
      <c r="U102" s="39"/>
      <c r="X102" s="39"/>
      <c r="Y102" s="39"/>
    </row>
    <row r="103" spans="1:25" s="37" customFormat="1" ht="30" hidden="1" x14ac:dyDescent="0.25">
      <c r="A103" s="63"/>
      <c r="B103" s="140">
        <f>IFERROR(IF(F103&gt;0,MAX(B$26:B102)+1,IF(AND(D103&gt;0,C103=0),"ЗАГ",0)),0)</f>
        <v>0</v>
      </c>
      <c r="C103" s="141">
        <f>IF(Смета!B85&gt;0,Смета!B85,0)</f>
        <v>72</v>
      </c>
      <c r="D103" s="543" t="str">
        <f>IF(Смета!C85&gt;0,Смета!C85,0)</f>
        <v>Монтаж кабеля по кирпичной кладке и затягивание в трубы до АВВГ 175мм2</v>
      </c>
      <c r="E103" s="77" t="str">
        <f>IF(Смета!D85&gt;0,Смета!D85,0)</f>
        <v>м</v>
      </c>
      <c r="F103" s="67">
        <f>IFERROR(IF(Дата_КС2=S$3,Смета!Q85,0)+IF(Дата_КС2=S$4,Смета!T85,0)+IF(Дата_КС2=S$5,Смета!W85,0)+IF(Дата_КС2=S$6,Смета!Z85,0)+IF(Дата_КС2=S$7,Смета!AC85,0)+IF(Дата_КС2=S$8,Смета!AF85,0)+IF(Дата_КС2=S$9,Смета!AI85,0)+IF(Дата_КС2=S$10,Смета!AL85,0)+IF(Дата_КС2=S$11,Смета!AO85,0)+IF(Дата_КС2=S$12,Смета!AR85,0)+IF(Дата_КС2=S$13,Смета!AU85,0)+IF(Дата_КС2=S$14,Смета!AX85,0),0)</f>
        <v>0</v>
      </c>
      <c r="G103" s="67">
        <f>IF(Смета!E85&gt;0,Смета!E85,0)</f>
        <v>533.75</v>
      </c>
      <c r="H103" s="67">
        <f t="shared" si="4"/>
        <v>0</v>
      </c>
      <c r="I103" s="464">
        <f t="shared" si="3"/>
        <v>0</v>
      </c>
      <c r="J103" s="468"/>
      <c r="K103" s="465">
        <f>IF(AND(B103&gt;0,B103&lt;&gt;"ЗАГ"),1,IF(C103=0,SUM(B104:INDEX(B104:B$2002,INDEX(MATCH("ЗАГ",B104:B$2002&amp;"",),))),0))</f>
        <v>0</v>
      </c>
      <c r="L103" s="47"/>
      <c r="M103" s="47"/>
      <c r="N103" s="186"/>
      <c r="O103" s="186"/>
      <c r="P103" s="187"/>
      <c r="Q103" s="184"/>
      <c r="R103" s="178">
        <f>IFERROR(IF(F103&gt;0,IF(IFERROR((Смета!H85*1),0)&gt;0,ROUND(F103*G103,2),0),0),0)</f>
        <v>0</v>
      </c>
      <c r="S103" s="50">
        <f>IFERROR(IF(F103&gt;0,IF(IFERROR((Смета!G85*1),0)&gt;0,ROUND(F103*G103,2),0),0),0)</f>
        <v>0</v>
      </c>
      <c r="T103" s="39"/>
      <c r="U103" s="39"/>
      <c r="X103" s="39"/>
      <c r="Y103" s="39"/>
    </row>
    <row r="104" spans="1:25" s="37" customFormat="1" hidden="1" x14ac:dyDescent="0.25">
      <c r="A104" s="63"/>
      <c r="B104" s="140">
        <f>IFERROR(IF(F104&gt;0,MAX(B$26:B103)+1,IF(AND(D104&gt;0,C104=0),"ЗАГ",0)),0)</f>
        <v>0</v>
      </c>
      <c r="C104" s="141">
        <f>IF(Смета!B86&gt;0,Смета!B86,0)</f>
        <v>73</v>
      </c>
      <c r="D104" s="543" t="str">
        <f>IF(Смета!C86&gt;0,Смета!C86,0)</f>
        <v>Кабель силовой ВВГ-Пнг(А) 3x1,5 ок(N, PE)-0.66 (100м)</v>
      </c>
      <c r="E104" s="77" t="str">
        <f>IF(Смета!D86&gt;0,Смета!D86,0)</f>
        <v>м</v>
      </c>
      <c r="F104" s="67">
        <f>IFERROR(IF(Дата_КС2=S$3,Смета!Q86,0)+IF(Дата_КС2=S$4,Смета!T86,0)+IF(Дата_КС2=S$5,Смета!W86,0)+IF(Дата_КС2=S$6,Смета!Z86,0)+IF(Дата_КС2=S$7,Смета!AC86,0)+IF(Дата_КС2=S$8,Смета!AF86,0)+IF(Дата_КС2=S$9,Смета!AI86,0)+IF(Дата_КС2=S$10,Смета!AL86,0)+IF(Дата_КС2=S$11,Смета!AO86,0)+IF(Дата_КС2=S$12,Смета!AR86,0)+IF(Дата_КС2=S$13,Смета!AU86,0)+IF(Дата_КС2=S$14,Смета!AX86,0),0)</f>
        <v>0</v>
      </c>
      <c r="G104" s="67">
        <f>IF(Смета!E86&gt;0,Смета!E86,0)</f>
        <v>59.91</v>
      </c>
      <c r="H104" s="67">
        <f t="shared" si="4"/>
        <v>0</v>
      </c>
      <c r="I104" s="464">
        <f t="shared" si="3"/>
        <v>0</v>
      </c>
      <c r="J104" s="468"/>
      <c r="K104" s="465">
        <f>IF(AND(B104&gt;0,B104&lt;&gt;"ЗАГ"),1,IF(C104=0,SUM(B105:INDEX(B105:B$2002,INDEX(MATCH("ЗАГ",B105:B$2002&amp;"",),))),0))</f>
        <v>0</v>
      </c>
      <c r="L104" s="47"/>
      <c r="M104" s="47"/>
      <c r="N104" s="186"/>
      <c r="O104" s="186"/>
      <c r="P104" s="187"/>
      <c r="Q104" s="184"/>
      <c r="R104" s="178">
        <f>IFERROR(IF(F104&gt;0,IF(IFERROR((Смета!H86*1),0)&gt;0,ROUND(F104*G104,2),0),0),0)</f>
        <v>0</v>
      </c>
      <c r="S104" s="50">
        <f>IFERROR(IF(F104&gt;0,IF(IFERROR((Смета!G86*1),0)&gt;0,ROUND(F104*G104,2),0),0),0)</f>
        <v>0</v>
      </c>
      <c r="T104" s="39"/>
      <c r="U104" s="39"/>
      <c r="X104" s="39"/>
      <c r="Y104" s="39"/>
    </row>
    <row r="105" spans="1:25" s="37" customFormat="1" hidden="1" x14ac:dyDescent="0.25">
      <c r="A105" s="63"/>
      <c r="B105" s="140">
        <f>IFERROR(IF(F105&gt;0,MAX(B$26:B104)+1,IF(AND(D105&gt;0,C105=0),"ЗАГ",0)),0)</f>
        <v>0</v>
      </c>
      <c r="C105" s="141">
        <f>IF(Смета!B87&gt;0,Смета!B87,0)</f>
        <v>74</v>
      </c>
      <c r="D105" s="543" t="str">
        <f>IF(Смета!C87&gt;0,Смета!C87,0)</f>
        <v>Кабель силовой ВВГ-Пнг(А)-LS 3x2,5 ок(N, PE)-0.66 (100м)</v>
      </c>
      <c r="E105" s="77" t="str">
        <f>IF(Смета!D87&gt;0,Смета!D87,0)</f>
        <v>м</v>
      </c>
      <c r="F105" s="67">
        <f>IFERROR(IF(Дата_КС2=S$3,Смета!Q87,0)+IF(Дата_КС2=S$4,Смета!T87,0)+IF(Дата_КС2=S$5,Смета!W87,0)+IF(Дата_КС2=S$6,Смета!Z87,0)+IF(Дата_КС2=S$7,Смета!AC87,0)+IF(Дата_КС2=S$8,Смета!AF87,0)+IF(Дата_КС2=S$9,Смета!AI87,0)+IF(Дата_КС2=S$10,Смета!AL87,0)+IF(Дата_КС2=S$11,Смета!AO87,0)+IF(Дата_КС2=S$12,Смета!AR87,0)+IF(Дата_КС2=S$13,Смета!AU87,0)+IF(Дата_КС2=S$14,Смета!AX87,0),0)</f>
        <v>0</v>
      </c>
      <c r="G105" s="67">
        <f>IF(Смета!E87&gt;0,Смета!E87,0)</f>
        <v>98.21</v>
      </c>
      <c r="H105" s="67">
        <f t="shared" si="4"/>
        <v>0</v>
      </c>
      <c r="I105" s="464">
        <f t="shared" si="3"/>
        <v>0</v>
      </c>
      <c r="J105" s="468"/>
      <c r="K105" s="465">
        <f>IF(AND(B105&gt;0,B105&lt;&gt;"ЗАГ"),1,IF(C105=0,SUM(B106:INDEX(B106:B$2002,INDEX(MATCH("ЗАГ",B106:B$2002&amp;"",),))),0))</f>
        <v>0</v>
      </c>
      <c r="L105" s="47"/>
      <c r="M105" s="47"/>
      <c r="N105" s="186"/>
      <c r="O105" s="186"/>
      <c r="P105" s="187"/>
      <c r="Q105" s="184"/>
      <c r="R105" s="178">
        <f>IFERROR(IF(F105&gt;0,IF(IFERROR((Смета!H87*1),0)&gt;0,ROUND(F105*G105,2),0),0),0)</f>
        <v>0</v>
      </c>
      <c r="S105" s="50">
        <f>IFERROR(IF(F105&gt;0,IF(IFERROR((Смета!G87*1),0)&gt;0,ROUND(F105*G105,2),0),0),0)</f>
        <v>0</v>
      </c>
      <c r="T105" s="39"/>
      <c r="U105" s="39"/>
      <c r="X105" s="39"/>
      <c r="Y105" s="39"/>
    </row>
    <row r="106" spans="1:25" s="37" customFormat="1" hidden="1" x14ac:dyDescent="0.25">
      <c r="A106" s="63"/>
      <c r="B106" s="140">
        <f>IFERROR(IF(F106&gt;0,MAX(B$26:B105)+1,IF(AND(D106&gt;0,C106=0),"ЗАГ",0)),0)</f>
        <v>0</v>
      </c>
      <c r="C106" s="141">
        <f>IF(Смета!B88&gt;0,Смета!B88,0)</f>
        <v>75</v>
      </c>
      <c r="D106" s="543" t="str">
        <f>IF(Смета!C88&gt;0,Смета!C88,0)</f>
        <v>Кабель силовой ВВГнг(А)-LS 5х2,5ок(N,PE)-0.66 ТРТС</v>
      </c>
      <c r="E106" s="77" t="str">
        <f>IF(Смета!D88&gt;0,Смета!D88,0)</f>
        <v>м</v>
      </c>
      <c r="F106" s="67">
        <f>IFERROR(IF(Дата_КС2=S$3,Смета!Q88,0)+IF(Дата_КС2=S$4,Смета!T88,0)+IF(Дата_КС2=S$5,Смета!W88,0)+IF(Дата_КС2=S$6,Смета!Z88,0)+IF(Дата_КС2=S$7,Смета!AC88,0)+IF(Дата_КС2=S$8,Смета!AF88,0)+IF(Дата_КС2=S$9,Смета!AI88,0)+IF(Дата_КС2=S$10,Смета!AL88,0)+IF(Дата_КС2=S$11,Смета!AO88,0)+IF(Дата_КС2=S$12,Смета!AR88,0)+IF(Дата_КС2=S$13,Смета!AU88,0)+IF(Дата_КС2=S$14,Смета!AX88,0),0)</f>
        <v>0</v>
      </c>
      <c r="G106" s="67">
        <f>IF(Смета!E88&gt;0,Смета!E88,0)</f>
        <v>190.57</v>
      </c>
      <c r="H106" s="67">
        <f t="shared" si="4"/>
        <v>0</v>
      </c>
      <c r="I106" s="464">
        <f t="shared" si="3"/>
        <v>0</v>
      </c>
      <c r="J106" s="468"/>
      <c r="K106" s="465">
        <f>IF(AND(B106&gt;0,B106&lt;&gt;"ЗАГ"),1,IF(C106=0,SUM(B107:INDEX(B107:B$2002,INDEX(MATCH("ЗАГ",B107:B$2002&amp;"",),))),0))</f>
        <v>0</v>
      </c>
      <c r="L106" s="47"/>
      <c r="M106" s="47"/>
      <c r="N106" s="186"/>
      <c r="O106" s="186"/>
      <c r="P106" s="187"/>
      <c r="Q106" s="184"/>
      <c r="R106" s="178">
        <f>IFERROR(IF(F106&gt;0,IF(IFERROR((Смета!H88*1),0)&gt;0,ROUND(F106*G106,2),0),0),0)</f>
        <v>0</v>
      </c>
      <c r="S106" s="50">
        <f>IFERROR(IF(F106&gt;0,IF(IFERROR((Смета!G88*1),0)&gt;0,ROUND(F106*G106,2),0),0),0)</f>
        <v>0</v>
      </c>
      <c r="T106" s="39"/>
      <c r="U106" s="39"/>
      <c r="X106" s="39"/>
      <c r="Y106" s="39"/>
    </row>
    <row r="107" spans="1:25" s="37" customFormat="1" hidden="1" x14ac:dyDescent="0.25">
      <c r="A107" s="63"/>
      <c r="B107" s="140">
        <f>IFERROR(IF(F107&gt;0,MAX(B$26:B106)+1,IF(AND(D107&gt;0,C107=0),"ЗАГ",0)),0)</f>
        <v>0</v>
      </c>
      <c r="C107" s="141">
        <f>IF(Смета!B89&gt;0,Смета!B89,0)</f>
        <v>76</v>
      </c>
      <c r="D107" s="543" t="str">
        <f>IF(Смета!C89&gt;0,Смета!C89,0)</f>
        <v>Кабель силовой ВВГнг(А)-LS 5х4-0.660 однопроволочный ТРТС</v>
      </c>
      <c r="E107" s="77" t="str">
        <f>IF(Смета!D89&gt;0,Смета!D89,0)</f>
        <v>м</v>
      </c>
      <c r="F107" s="67">
        <f>IFERROR(IF(Дата_КС2=S$3,Смета!Q89,0)+IF(Дата_КС2=S$4,Смета!T89,0)+IF(Дата_КС2=S$5,Смета!W89,0)+IF(Дата_КС2=S$6,Смета!Z89,0)+IF(Дата_КС2=S$7,Смета!AC89,0)+IF(Дата_КС2=S$8,Смета!AF89,0)+IF(Дата_КС2=S$9,Смета!AI89,0)+IF(Дата_КС2=S$10,Смета!AL89,0)+IF(Дата_КС2=S$11,Смета!AO89,0)+IF(Дата_КС2=S$12,Смета!AR89,0)+IF(Дата_КС2=S$13,Смета!AU89,0)+IF(Дата_КС2=S$14,Смета!AX89,0),0)</f>
        <v>0</v>
      </c>
      <c r="G107" s="67">
        <f>IF(Смета!E89&gt;0,Смета!E89,0)</f>
        <v>266.88</v>
      </c>
      <c r="H107" s="67">
        <f t="shared" si="4"/>
        <v>0</v>
      </c>
      <c r="I107" s="464">
        <f t="shared" si="3"/>
        <v>0</v>
      </c>
      <c r="J107" s="468"/>
      <c r="K107" s="465">
        <f>IF(AND(B107&gt;0,B107&lt;&gt;"ЗАГ"),1,IF(C107=0,SUM(B108:INDEX(B108:B$2002,INDEX(MATCH("ЗАГ",B108:B$2002&amp;"",),))),0))</f>
        <v>0</v>
      </c>
      <c r="L107" s="47"/>
      <c r="M107" s="47"/>
      <c r="N107" s="186"/>
      <c r="O107" s="186"/>
      <c r="P107" s="187"/>
      <c r="Q107" s="184"/>
      <c r="R107" s="178">
        <f>IFERROR(IF(F107&gt;0,IF(IFERROR((Смета!H89*1),0)&gt;0,ROUND(F107*G107,2),0),0),0)</f>
        <v>0</v>
      </c>
      <c r="S107" s="50">
        <f>IFERROR(IF(F107&gt;0,IF(IFERROR((Смета!G89*1),0)&gt;0,ROUND(F107*G107,2),0),0),0)</f>
        <v>0</v>
      </c>
      <c r="T107" s="39"/>
      <c r="U107" s="39"/>
      <c r="X107" s="39"/>
      <c r="Y107" s="39"/>
    </row>
    <row r="108" spans="1:25" s="37" customFormat="1" hidden="1" x14ac:dyDescent="0.25">
      <c r="A108" s="63"/>
      <c r="B108" s="140">
        <f>IFERROR(IF(F108&gt;0,MAX(B$26:B107)+1,IF(AND(D108&gt;0,C108=0),"ЗАГ",0)),0)</f>
        <v>0</v>
      </c>
      <c r="C108" s="141">
        <f>IF(Смета!B90&gt;0,Смета!B90,0)</f>
        <v>77</v>
      </c>
      <c r="D108" s="543" t="str">
        <f>IF(Смета!C90&gt;0,Смета!C90,0)</f>
        <v>Кабель силовой ВВГ-нг (А)-LS 4х1.5 ТРТС (100м)</v>
      </c>
      <c r="E108" s="77" t="str">
        <f>IF(Смета!D90&gt;0,Смета!D90,0)</f>
        <v>м</v>
      </c>
      <c r="F108" s="67">
        <f>IFERROR(IF(Дата_КС2=S$3,Смета!Q90,0)+IF(Дата_КС2=S$4,Смета!T90,0)+IF(Дата_КС2=S$5,Смета!W90,0)+IF(Дата_КС2=S$6,Смета!Z90,0)+IF(Дата_КС2=S$7,Смета!AC90,0)+IF(Дата_КС2=S$8,Смета!AF90,0)+IF(Дата_КС2=S$9,Смета!AI90,0)+IF(Дата_КС2=S$10,Смета!AL90,0)+IF(Дата_КС2=S$11,Смета!AO90,0)+IF(Дата_КС2=S$12,Смета!AR90,0)+IF(Дата_КС2=S$13,Смета!AU90,0)+IF(Дата_КС2=S$14,Смета!AX90,0),0)</f>
        <v>0</v>
      </c>
      <c r="G108" s="67">
        <f>IF(Смета!E90&gt;0,Смета!E90,0)</f>
        <v>93.95</v>
      </c>
      <c r="H108" s="67">
        <f t="shared" si="4"/>
        <v>0</v>
      </c>
      <c r="I108" s="464">
        <f t="shared" si="3"/>
        <v>0</v>
      </c>
      <c r="J108" s="468"/>
      <c r="K108" s="465">
        <f>IF(AND(B108&gt;0,B108&lt;&gt;"ЗАГ"),1,IF(C108=0,SUM(B109:INDEX(B109:B$2002,INDEX(MATCH("ЗАГ",B109:B$2002&amp;"",),))),0))</f>
        <v>0</v>
      </c>
      <c r="L108" s="47"/>
      <c r="M108" s="47"/>
      <c r="N108" s="186"/>
      <c r="O108" s="186"/>
      <c r="P108" s="187"/>
      <c r="Q108" s="184"/>
      <c r="R108" s="178">
        <f>IFERROR(IF(F108&gt;0,IF(IFERROR((Смета!H90*1),0)&gt;0,ROUND(F108*G108,2),0),0),0)</f>
        <v>0</v>
      </c>
      <c r="S108" s="50">
        <f>IFERROR(IF(F108&gt;0,IF(IFERROR((Смета!G90*1),0)&gt;0,ROUND(F108*G108,2),0),0),0)</f>
        <v>0</v>
      </c>
      <c r="T108" s="39"/>
      <c r="U108" s="39"/>
      <c r="X108" s="39"/>
      <c r="Y108" s="39"/>
    </row>
    <row r="109" spans="1:25" s="37" customFormat="1" hidden="1" x14ac:dyDescent="0.25">
      <c r="A109" s="63"/>
      <c r="B109" s="140">
        <f>IFERROR(IF(F109&gt;0,MAX(B$26:B108)+1,IF(AND(D109&gt;0,C109=0),"ЗАГ",0)),0)</f>
        <v>0</v>
      </c>
      <c r="C109" s="141">
        <f>IF(Смета!B91&gt;0,Смета!B91,0)</f>
        <v>78</v>
      </c>
      <c r="D109" s="543" t="str">
        <f>IF(Смета!C91&gt;0,Смета!C91,0)</f>
        <v>Кабель силовой ВВГнг(А)-LS 5х1.5ок(N,PE)-0.66 100м</v>
      </c>
      <c r="E109" s="77" t="str">
        <f>IF(Смета!D91&gt;0,Смета!D91,0)</f>
        <v>м</v>
      </c>
      <c r="F109" s="67">
        <f>IFERROR(IF(Дата_КС2=S$3,Смета!Q91,0)+IF(Дата_КС2=S$4,Смета!T91,0)+IF(Дата_КС2=S$5,Смета!W91,0)+IF(Дата_КС2=S$6,Смета!Z91,0)+IF(Дата_КС2=S$7,Смета!AC91,0)+IF(Дата_КС2=S$8,Смета!AF91,0)+IF(Дата_КС2=S$9,Смета!AI91,0)+IF(Дата_КС2=S$10,Смета!AL91,0)+IF(Дата_КС2=S$11,Смета!AO91,0)+IF(Дата_КС2=S$12,Смета!AR91,0)+IF(Дата_КС2=S$13,Смета!AU91,0)+IF(Дата_КС2=S$14,Смета!AX91,0),0)</f>
        <v>0</v>
      </c>
      <c r="G109" s="67">
        <f>IF(Смета!E91&gt;0,Смета!E91,0)</f>
        <v>128.09</v>
      </c>
      <c r="H109" s="67">
        <f t="shared" si="4"/>
        <v>0</v>
      </c>
      <c r="I109" s="464">
        <f t="shared" si="3"/>
        <v>0</v>
      </c>
      <c r="J109" s="468"/>
      <c r="K109" s="465">
        <f>IF(AND(B109&gt;0,B109&lt;&gt;"ЗАГ"),1,IF(C109=0,SUM(B110:INDEX(B110:B$2002,INDEX(MATCH("ЗАГ",B110:B$2002&amp;"",),))),0))</f>
        <v>0</v>
      </c>
      <c r="L109" s="47"/>
      <c r="M109" s="47"/>
      <c r="N109" s="186"/>
      <c r="O109" s="186"/>
      <c r="P109" s="187"/>
      <c r="Q109" s="184"/>
      <c r="R109" s="178">
        <f>IFERROR(IF(F109&gt;0,IF(IFERROR((Смета!H91*1),0)&gt;0,ROUND(F109*G109,2),0),0),0)</f>
        <v>0</v>
      </c>
      <c r="S109" s="50">
        <f>IFERROR(IF(F109&gt;0,IF(IFERROR((Смета!G91*1),0)&gt;0,ROUND(F109*G109,2),0),0),0)</f>
        <v>0</v>
      </c>
      <c r="T109" s="39"/>
      <c r="U109" s="39"/>
      <c r="X109" s="39"/>
      <c r="Y109" s="39"/>
    </row>
    <row r="110" spans="1:25" s="37" customFormat="1" ht="30" hidden="1" x14ac:dyDescent="0.25">
      <c r="A110" s="63"/>
      <c r="B110" s="140">
        <f>IFERROR(IF(F110&gt;0,MAX(B$26:B109)+1,IF(AND(D110&gt;0,C110=0),"ЗАГ",0)),0)</f>
        <v>0</v>
      </c>
      <c r="C110" s="141">
        <f>IF(Смета!B92&gt;0,Смета!B92,0)</f>
        <v>79</v>
      </c>
      <c r="D110" s="543" t="str">
        <f>IF(Смета!C92&gt;0,Смета!C92,0)</f>
        <v>Монтаж кабеля по кирпичной кладке и затягивание в трубы до 20мм2</v>
      </c>
      <c r="E110" s="77" t="str">
        <f>IF(Смета!D92&gt;0,Смета!D92,0)</f>
        <v>м</v>
      </c>
      <c r="F110" s="67">
        <f>IFERROR(IF(Дата_КС2=S$3,Смета!Q92,0)+IF(Дата_КС2=S$4,Смета!T92,0)+IF(Дата_КС2=S$5,Смета!W92,0)+IF(Дата_КС2=S$6,Смета!Z92,0)+IF(Дата_КС2=S$7,Смета!AC92,0)+IF(Дата_КС2=S$8,Смета!AF92,0)+IF(Дата_КС2=S$9,Смета!AI92,0)+IF(Дата_КС2=S$10,Смета!AL92,0)+IF(Дата_КС2=S$11,Смета!AO92,0)+IF(Дата_КС2=S$12,Смета!AR92,0)+IF(Дата_КС2=S$13,Смета!AU92,0)+IF(Дата_КС2=S$14,Смета!AX92,0),0)</f>
        <v>0</v>
      </c>
      <c r="G110" s="67">
        <f>IF(Смета!E92&gt;0,Смета!E92,0)</f>
        <v>88.07</v>
      </c>
      <c r="H110" s="67">
        <f t="shared" si="4"/>
        <v>0</v>
      </c>
      <c r="I110" s="464">
        <f t="shared" si="3"/>
        <v>0</v>
      </c>
      <c r="J110" s="468"/>
      <c r="K110" s="465">
        <f>IF(AND(B110&gt;0,B110&lt;&gt;"ЗАГ"),1,IF(C110=0,SUM(B111:INDEX(B111:B$2002,INDEX(MATCH("ЗАГ",B111:B$2002&amp;"",),))),0))</f>
        <v>0</v>
      </c>
      <c r="L110" s="47"/>
      <c r="M110" s="47"/>
      <c r="N110" s="186"/>
      <c r="O110" s="186"/>
      <c r="P110" s="187"/>
      <c r="Q110" s="184"/>
      <c r="R110" s="178">
        <f>IFERROR(IF(F110&gt;0,IF(IFERROR((Смета!H92*1),0)&gt;0,ROUND(F110*G110,2),0),0),0)</f>
        <v>0</v>
      </c>
      <c r="S110" s="50">
        <f>IFERROR(IF(F110&gt;0,IF(IFERROR((Смета!G92*1),0)&gt;0,ROUND(F110*G110,2),0),0),0)</f>
        <v>0</v>
      </c>
      <c r="T110" s="39"/>
      <c r="U110" s="39"/>
      <c r="X110" s="39"/>
      <c r="Y110" s="39"/>
    </row>
    <row r="111" spans="1:25" s="37" customFormat="1" hidden="1" x14ac:dyDescent="0.25">
      <c r="A111" s="63"/>
      <c r="B111" s="140">
        <f>IFERROR(IF(F111&gt;0,MAX(B$26:B110)+1,IF(AND(D111&gt;0,C111=0),"ЗАГ",0)),0)</f>
        <v>0</v>
      </c>
      <c r="C111" s="141">
        <f>IF(Смета!B93&gt;0,Смета!B93,0)</f>
        <v>80</v>
      </c>
      <c r="D111" s="543" t="str">
        <f>IF(Смета!C93&gt;0,Смета!C93,0)</f>
        <v>Кабель силовой ВВГ нг(А)-LS 5*6 барабан ТРТС</v>
      </c>
      <c r="E111" s="77" t="str">
        <f>IF(Смета!D93&gt;0,Смета!D93,0)</f>
        <v>м</v>
      </c>
      <c r="F111" s="67">
        <f>IFERROR(IF(Дата_КС2=S$3,Смета!Q93,0)+IF(Дата_КС2=S$4,Смета!T93,0)+IF(Дата_КС2=S$5,Смета!W93,0)+IF(Дата_КС2=S$6,Смета!Z93,0)+IF(Дата_КС2=S$7,Смета!AC93,0)+IF(Дата_КС2=S$8,Смета!AF93,0)+IF(Дата_КС2=S$9,Смета!AI93,0)+IF(Дата_КС2=S$10,Смета!AL93,0)+IF(Дата_КС2=S$11,Смета!AO93,0)+IF(Дата_КС2=S$12,Смета!AR93,0)+IF(Дата_КС2=S$13,Смета!AU93,0)+IF(Дата_КС2=S$14,Смета!AX93,0),0)</f>
        <v>0</v>
      </c>
      <c r="G111" s="67">
        <f>IF(Смета!E93&gt;0,Смета!E93,0)</f>
        <v>411.26</v>
      </c>
      <c r="H111" s="67">
        <f t="shared" si="4"/>
        <v>0</v>
      </c>
      <c r="I111" s="464">
        <f t="shared" si="3"/>
        <v>0</v>
      </c>
      <c r="J111" s="468"/>
      <c r="K111" s="465">
        <f>IF(AND(B111&gt;0,B111&lt;&gt;"ЗАГ"),1,IF(C111=0,SUM(B112:INDEX(B112:B$2002,INDEX(MATCH("ЗАГ",B112:B$2002&amp;"",),))),0))</f>
        <v>0</v>
      </c>
      <c r="L111" s="47"/>
      <c r="M111" s="47"/>
      <c r="N111" s="186"/>
      <c r="O111" s="186"/>
      <c r="P111" s="187"/>
      <c r="Q111" s="184"/>
      <c r="R111" s="178">
        <f>IFERROR(IF(F111&gt;0,IF(IFERROR((Смета!H93*1),0)&gt;0,ROUND(F111*G111,2),0),0),0)</f>
        <v>0</v>
      </c>
      <c r="S111" s="50">
        <f>IFERROR(IF(F111&gt;0,IF(IFERROR((Смета!G93*1),0)&gt;0,ROUND(F111*G111,2),0),0),0)</f>
        <v>0</v>
      </c>
      <c r="T111" s="39"/>
      <c r="U111" s="39"/>
      <c r="X111" s="39"/>
      <c r="Y111" s="39"/>
    </row>
    <row r="112" spans="1:25" s="37" customFormat="1" ht="30" hidden="1" x14ac:dyDescent="0.25">
      <c r="A112" s="63"/>
      <c r="B112" s="140">
        <f>IFERROR(IF(F112&gt;0,MAX(B$26:B111)+1,IF(AND(D112&gt;0,C112=0),"ЗАГ",0)),0)</f>
        <v>0</v>
      </c>
      <c r="C112" s="141">
        <f>IF(Смета!B94&gt;0,Смета!B94,0)</f>
        <v>81</v>
      </c>
      <c r="D112" s="543" t="str">
        <f>IF(Смета!C94&gt;0,Смета!C94,0)</f>
        <v>Монтаж кабеля по кирпичной кладке и затягивание в трубы, в лотке до 30мм2</v>
      </c>
      <c r="E112" s="77" t="str">
        <f>IF(Смета!D94&gt;0,Смета!D94,0)</f>
        <v>м</v>
      </c>
      <c r="F112" s="67">
        <f>IFERROR(IF(Дата_КС2=S$3,Смета!Q94,0)+IF(Дата_КС2=S$4,Смета!T94,0)+IF(Дата_КС2=S$5,Смета!W94,0)+IF(Дата_КС2=S$6,Смета!Z94,0)+IF(Дата_КС2=S$7,Смета!AC94,0)+IF(Дата_КС2=S$8,Смета!AF94,0)+IF(Дата_КС2=S$9,Смета!AI94,0)+IF(Дата_КС2=S$10,Смета!AL94,0)+IF(Дата_КС2=S$11,Смета!AO94,0)+IF(Дата_КС2=S$12,Смета!AR94,0)+IF(Дата_КС2=S$13,Смета!AU94,0)+IF(Дата_КС2=S$14,Смета!AX94,0),0)</f>
        <v>0</v>
      </c>
      <c r="G112" s="67">
        <f>IF(Смета!E94&gt;0,Смета!E94,0)</f>
        <v>165.38</v>
      </c>
      <c r="H112" s="67">
        <f t="shared" si="4"/>
        <v>0</v>
      </c>
      <c r="I112" s="464">
        <f t="shared" si="3"/>
        <v>0</v>
      </c>
      <c r="J112" s="468"/>
      <c r="K112" s="465">
        <f>IF(AND(B112&gt;0,B112&lt;&gt;"ЗАГ"),1,IF(C112=0,SUM(B113:INDEX(B113:B$2002,INDEX(MATCH("ЗАГ",B113:B$2002&amp;"",),))),0))</f>
        <v>0</v>
      </c>
      <c r="L112" s="47"/>
      <c r="M112" s="47"/>
      <c r="N112" s="186"/>
      <c r="O112" s="186"/>
      <c r="P112" s="187"/>
      <c r="Q112" s="184"/>
      <c r="R112" s="178">
        <f>IFERROR(IF(F112&gt;0,IF(IFERROR((Смета!H94*1),0)&gt;0,ROUND(F112*G112,2),0),0),0)</f>
        <v>0</v>
      </c>
      <c r="S112" s="50">
        <f>IFERROR(IF(F112&gt;0,IF(IFERROR((Смета!G94*1),0)&gt;0,ROUND(F112*G112,2),0),0),0)</f>
        <v>0</v>
      </c>
      <c r="T112" s="39"/>
      <c r="U112" s="39"/>
      <c r="X112" s="39"/>
      <c r="Y112" s="39"/>
    </row>
    <row r="113" spans="1:25" s="37" customFormat="1" hidden="1" x14ac:dyDescent="0.25">
      <c r="A113" s="63"/>
      <c r="B113" s="140">
        <f>IFERROR(IF(F113&gt;0,MAX(B$26:B112)+1,IF(AND(D113&gt;0,C113=0),"ЗАГ",0)),0)</f>
        <v>0</v>
      </c>
      <c r="C113" s="141">
        <f>IF(Смета!B95&gt;0,Смета!B95,0)</f>
        <v>82</v>
      </c>
      <c r="D113" s="543" t="str">
        <f>IF(Смета!C95&gt;0,Смета!C95,0)</f>
        <v>Кабель ВВГ -П нг(А)FRLS 3х1.5 0.66кВ (бухта)</v>
      </c>
      <c r="E113" s="77" t="str">
        <f>IF(Смета!D95&gt;0,Смета!D95,0)</f>
        <v>м</v>
      </c>
      <c r="F113" s="67">
        <f>IFERROR(IF(Дата_КС2=S$3,Смета!Q95,0)+IF(Дата_КС2=S$4,Смета!T95,0)+IF(Дата_КС2=S$5,Смета!W95,0)+IF(Дата_КС2=S$6,Смета!Z95,0)+IF(Дата_КС2=S$7,Смета!AC95,0)+IF(Дата_КС2=S$8,Смета!AF95,0)+IF(Дата_КС2=S$9,Смета!AI95,0)+IF(Дата_КС2=S$10,Смета!AL95,0)+IF(Дата_КС2=S$11,Смета!AO95,0)+IF(Дата_КС2=S$12,Смета!AR95,0)+IF(Дата_КС2=S$13,Смета!AU95,0)+IF(Дата_КС2=S$14,Смета!AX95,0),0)</f>
        <v>0</v>
      </c>
      <c r="G113" s="67">
        <f>IF(Смета!E95&gt;0,Смета!E95,0)</f>
        <v>74.73</v>
      </c>
      <c r="H113" s="67">
        <f t="shared" si="4"/>
        <v>0</v>
      </c>
      <c r="I113" s="464">
        <f t="shared" si="3"/>
        <v>0</v>
      </c>
      <c r="J113" s="468"/>
      <c r="K113" s="465">
        <f>IF(AND(B113&gt;0,B113&lt;&gt;"ЗАГ"),1,IF(C113=0,SUM(B114:INDEX(B114:B$2002,INDEX(MATCH("ЗАГ",B114:B$2002&amp;"",),))),0))</f>
        <v>0</v>
      </c>
      <c r="L113" s="47"/>
      <c r="M113" s="47"/>
      <c r="N113" s="186"/>
      <c r="O113" s="186"/>
      <c r="P113" s="187"/>
      <c r="Q113" s="184"/>
      <c r="R113" s="178">
        <f>IFERROR(IF(F113&gt;0,IF(IFERROR((Смета!H95*1),0)&gt;0,ROUND(F113*G113,2),0),0),0)</f>
        <v>0</v>
      </c>
      <c r="S113" s="50">
        <f>IFERROR(IF(F113&gt;0,IF(IFERROR((Смета!G95*1),0)&gt;0,ROUND(F113*G113,2),0),0),0)</f>
        <v>0</v>
      </c>
      <c r="T113" s="39"/>
      <c r="U113" s="39"/>
      <c r="X113" s="39"/>
      <c r="Y113" s="39"/>
    </row>
    <row r="114" spans="1:25" s="37" customFormat="1" hidden="1" x14ac:dyDescent="0.25">
      <c r="A114" s="63"/>
      <c r="B114" s="140">
        <f>IFERROR(IF(F114&gt;0,MAX(B$26:B113)+1,IF(AND(D114&gt;0,C114=0),"ЗАГ",0)),0)</f>
        <v>0</v>
      </c>
      <c r="C114" s="141">
        <f>IF(Смета!B96&gt;0,Смета!B96,0)</f>
        <v>83</v>
      </c>
      <c r="D114" s="543" t="str">
        <f>IF(Смета!C96&gt;0,Смета!C96,0)</f>
        <v>Кабель ВВГ нг(А)FRLS 4х1.5 0.66кВ</v>
      </c>
      <c r="E114" s="77" t="str">
        <f>IF(Смета!D96&gt;0,Смета!D96,0)</f>
        <v>м</v>
      </c>
      <c r="F114" s="67">
        <f>IFERROR(IF(Дата_КС2=S$3,Смета!Q96,0)+IF(Дата_КС2=S$4,Смета!T96,0)+IF(Дата_КС2=S$5,Смета!W96,0)+IF(Дата_КС2=S$6,Смета!Z96,0)+IF(Дата_КС2=S$7,Смета!AC96,0)+IF(Дата_КС2=S$8,Смета!AF96,0)+IF(Дата_КС2=S$9,Смета!AI96,0)+IF(Дата_КС2=S$10,Смета!AL96,0)+IF(Дата_КС2=S$11,Смета!AO96,0)+IF(Дата_КС2=S$12,Смета!AR96,0)+IF(Дата_КС2=S$13,Смета!AU96,0)+IF(Дата_КС2=S$14,Смета!AX96,0),0)</f>
        <v>0</v>
      </c>
      <c r="G114" s="67">
        <f>IF(Смета!E96&gt;0,Смета!E96,0)</f>
        <v>118.8</v>
      </c>
      <c r="H114" s="67">
        <f t="shared" si="4"/>
        <v>0</v>
      </c>
      <c r="I114" s="464">
        <f t="shared" si="3"/>
        <v>0</v>
      </c>
      <c r="J114" s="468"/>
      <c r="K114" s="465">
        <f>IF(AND(B114&gt;0,B114&lt;&gt;"ЗАГ"),1,IF(C114=0,SUM(B115:INDEX(B115:B$2002,INDEX(MATCH("ЗАГ",B115:B$2002&amp;"",),))),0))</f>
        <v>0</v>
      </c>
      <c r="L114" s="47"/>
      <c r="M114" s="47"/>
      <c r="N114" s="186"/>
      <c r="O114" s="186"/>
      <c r="P114" s="187"/>
      <c r="Q114" s="184"/>
      <c r="R114" s="178">
        <f>IFERROR(IF(F114&gt;0,IF(IFERROR((Смета!H96*1),0)&gt;0,ROUND(F114*G114,2),0),0),0)</f>
        <v>0</v>
      </c>
      <c r="S114" s="50">
        <f>IFERROR(IF(F114&gt;0,IF(IFERROR((Смета!G96*1),0)&gt;0,ROUND(F114*G114,2),0),0),0)</f>
        <v>0</v>
      </c>
      <c r="T114" s="39"/>
      <c r="U114" s="39"/>
      <c r="X114" s="39"/>
      <c r="Y114" s="39"/>
    </row>
    <row r="115" spans="1:25" s="37" customFormat="1" hidden="1" x14ac:dyDescent="0.25">
      <c r="A115" s="63"/>
      <c r="B115" s="140">
        <f>IFERROR(IF(F115&gt;0,MAX(B$26:B114)+1,IF(AND(D115&gt;0,C115=0),"ЗАГ",0)),0)</f>
        <v>0</v>
      </c>
      <c r="C115" s="141">
        <f>IF(Смета!B97&gt;0,Смета!B97,0)</f>
        <v>84</v>
      </c>
      <c r="D115" s="543" t="str">
        <f>IF(Смета!C97&gt;0,Смета!C97,0)</f>
        <v>Кабель ВВГ -П нг(А)FRLS 3х2.5 0.66кВ</v>
      </c>
      <c r="E115" s="77" t="str">
        <f>IF(Смета!D97&gt;0,Смета!D97,0)</f>
        <v>м</v>
      </c>
      <c r="F115" s="67">
        <f>IFERROR(IF(Дата_КС2=S$3,Смета!Q97,0)+IF(Дата_КС2=S$4,Смета!T97,0)+IF(Дата_КС2=S$5,Смета!W97,0)+IF(Дата_КС2=S$6,Смета!Z97,0)+IF(Дата_КС2=S$7,Смета!AC97,0)+IF(Дата_КС2=S$8,Смета!AF97,0)+IF(Дата_КС2=S$9,Смета!AI97,0)+IF(Дата_КС2=S$10,Смета!AL97,0)+IF(Дата_КС2=S$11,Смета!AO97,0)+IF(Дата_КС2=S$12,Смета!AR97,0)+IF(Дата_КС2=S$13,Смета!AU97,0)+IF(Дата_КС2=S$14,Смета!AX97,0),0)</f>
        <v>0</v>
      </c>
      <c r="G115" s="67">
        <f>IF(Смета!E97&gt;0,Смета!E97,0)</f>
        <v>115.29</v>
      </c>
      <c r="H115" s="67">
        <f t="shared" si="4"/>
        <v>0</v>
      </c>
      <c r="I115" s="464">
        <f t="shared" si="3"/>
        <v>0</v>
      </c>
      <c r="J115" s="468"/>
      <c r="K115" s="465">
        <f>IF(AND(B115&gt;0,B115&lt;&gt;"ЗАГ"),1,IF(C115=0,SUM(B116:INDEX(B116:B$2002,INDEX(MATCH("ЗАГ",B116:B$2002&amp;"",),))),0))</f>
        <v>0</v>
      </c>
      <c r="L115" s="47"/>
      <c r="M115" s="47"/>
      <c r="N115" s="186"/>
      <c r="O115" s="186"/>
      <c r="P115" s="187"/>
      <c r="Q115" s="184"/>
      <c r="R115" s="178">
        <f>IFERROR(IF(F115&gt;0,IF(IFERROR((Смета!H97*1),0)&gt;0,ROUND(F115*G115,2),0),0),0)</f>
        <v>0</v>
      </c>
      <c r="S115" s="50">
        <f>IFERROR(IF(F115&gt;0,IF(IFERROR((Смета!G97*1),0)&gt;0,ROUND(F115*G115,2),0),0),0)</f>
        <v>0</v>
      </c>
      <c r="T115" s="39"/>
      <c r="U115" s="39"/>
      <c r="X115" s="39"/>
      <c r="Y115" s="39"/>
    </row>
    <row r="116" spans="1:25" s="37" customFormat="1" ht="30" hidden="1" x14ac:dyDescent="0.25">
      <c r="A116" s="63"/>
      <c r="B116" s="140">
        <f>IFERROR(IF(F116&gt;0,MAX(B$26:B115)+1,IF(AND(D116&gt;0,C116=0),"ЗАГ",0)),0)</f>
        <v>0</v>
      </c>
      <c r="C116" s="141">
        <f>IF(Смета!B98&gt;0,Смета!B98,0)</f>
        <v>85</v>
      </c>
      <c r="D116" s="543" t="str">
        <f>IF(Смета!C98&gt;0,Смета!C98,0)</f>
        <v>Монтаж кабеля по кирпичной кладке и затягивание в трубы до 20мм2</v>
      </c>
      <c r="E116" s="77" t="str">
        <f>IF(Смета!D98&gt;0,Смета!D98,0)</f>
        <v>м</v>
      </c>
      <c r="F116" s="67">
        <f>IFERROR(IF(Дата_КС2=S$3,Смета!Q98,0)+IF(Дата_КС2=S$4,Смета!T98,0)+IF(Дата_КС2=S$5,Смета!W98,0)+IF(Дата_КС2=S$6,Смета!Z98,0)+IF(Дата_КС2=S$7,Смета!AC98,0)+IF(Дата_КС2=S$8,Смета!AF98,0)+IF(Дата_КС2=S$9,Смета!AI98,0)+IF(Дата_КС2=S$10,Смета!AL98,0)+IF(Дата_КС2=S$11,Смета!AO98,0)+IF(Дата_КС2=S$12,Смета!AR98,0)+IF(Дата_КС2=S$13,Смета!AU98,0)+IF(Дата_КС2=S$14,Смета!AX98,0),0)</f>
        <v>0</v>
      </c>
      <c r="G116" s="67">
        <f>IF(Смета!E98&gt;0,Смета!E98,0)</f>
        <v>88.07</v>
      </c>
      <c r="H116" s="67">
        <f t="shared" si="4"/>
        <v>0</v>
      </c>
      <c r="I116" s="464">
        <f t="shared" si="3"/>
        <v>0</v>
      </c>
      <c r="J116" s="468"/>
      <c r="K116" s="465">
        <f>IF(AND(B116&gt;0,B116&lt;&gt;"ЗАГ"),1,IF(C116=0,SUM(B117:INDEX(B117:B$2002,INDEX(MATCH("ЗАГ",B117:B$2002&amp;"",),))),0))</f>
        <v>0</v>
      </c>
      <c r="L116" s="47"/>
      <c r="M116" s="47"/>
      <c r="N116" s="186"/>
      <c r="O116" s="186"/>
      <c r="P116" s="187"/>
      <c r="Q116" s="184"/>
      <c r="R116" s="178">
        <f>IFERROR(IF(F116&gt;0,IF(IFERROR((Смета!H98*1),0)&gt;0,ROUND(F116*G116,2),0),0),0)</f>
        <v>0</v>
      </c>
      <c r="S116" s="50">
        <f>IFERROR(IF(F116&gt;0,IF(IFERROR((Смета!G98*1),0)&gt;0,ROUND(F116*G116,2),0),0),0)</f>
        <v>0</v>
      </c>
      <c r="T116" s="39"/>
      <c r="U116" s="39"/>
      <c r="X116" s="39"/>
      <c r="Y116" s="39"/>
    </row>
    <row r="117" spans="1:25" s="37" customFormat="1" hidden="1" x14ac:dyDescent="0.25">
      <c r="A117" s="63"/>
      <c r="B117" s="140">
        <f>IFERROR(IF(F117&gt;0,MAX(B$26:B116)+1,IF(AND(D117&gt;0,C117=0),"ЗАГ",0)),0)</f>
        <v>0</v>
      </c>
      <c r="C117" s="141">
        <f>IF(Смета!B99&gt;0,Смета!B99,0)</f>
        <v>86</v>
      </c>
      <c r="D117" s="543" t="str">
        <f>IF(Смета!C99&gt;0,Смета!C99,0)</f>
        <v>Кабель силовой ВВГнг(А)-FRLS 5х6,0 ок (N.РЕ)-0,66 ТРТС</v>
      </c>
      <c r="E117" s="77" t="str">
        <f>IF(Смета!D99&gt;0,Смета!D99,0)</f>
        <v>м</v>
      </c>
      <c r="F117" s="67">
        <f>IFERROR(IF(Дата_КС2=S$3,Смета!Q99,0)+IF(Дата_КС2=S$4,Смета!T99,0)+IF(Дата_КС2=S$5,Смета!W99,0)+IF(Дата_КС2=S$6,Смета!Z99,0)+IF(Дата_КС2=S$7,Смета!AC99,0)+IF(Дата_КС2=S$8,Смета!AF99,0)+IF(Дата_КС2=S$9,Смета!AI99,0)+IF(Дата_КС2=S$10,Смета!AL99,0)+IF(Дата_КС2=S$11,Смета!AO99,0)+IF(Дата_КС2=S$12,Смета!AR99,0)+IF(Дата_КС2=S$13,Смета!AU99,0)+IF(Дата_КС2=S$14,Смета!AX99,0),0)</f>
        <v>0</v>
      </c>
      <c r="G117" s="67">
        <f>IF(Смета!E99&gt;0,Смета!E99,0)</f>
        <v>457.54</v>
      </c>
      <c r="H117" s="67">
        <f t="shared" si="4"/>
        <v>0</v>
      </c>
      <c r="I117" s="464">
        <f t="shared" si="3"/>
        <v>0</v>
      </c>
      <c r="J117" s="468"/>
      <c r="K117" s="465">
        <f>IF(AND(B117&gt;0,B117&lt;&gt;"ЗАГ"),1,IF(C117=0,SUM(B118:INDEX(B118:B$2002,INDEX(MATCH("ЗАГ",B118:B$2002&amp;"",),))),0))</f>
        <v>0</v>
      </c>
      <c r="L117" s="47"/>
      <c r="M117" s="47"/>
      <c r="N117" s="186"/>
      <c r="O117" s="186"/>
      <c r="P117" s="187"/>
      <c r="Q117" s="184"/>
      <c r="R117" s="178">
        <f>IFERROR(IF(F117&gt;0,IF(IFERROR((Смета!H99*1),0)&gt;0,ROUND(F117*G117,2),0),0),0)</f>
        <v>0</v>
      </c>
      <c r="S117" s="50">
        <f>IFERROR(IF(F117&gt;0,IF(IFERROR((Смета!G99*1),0)&gt;0,ROUND(F117*G117,2),0),0),0)</f>
        <v>0</v>
      </c>
      <c r="T117" s="39"/>
      <c r="U117" s="39"/>
      <c r="X117" s="39"/>
      <c r="Y117" s="39"/>
    </row>
    <row r="118" spans="1:25" s="37" customFormat="1" ht="30" hidden="1" x14ac:dyDescent="0.25">
      <c r="A118" s="63"/>
      <c r="B118" s="140">
        <f>IFERROR(IF(F118&gt;0,MAX(B$26:B117)+1,IF(AND(D118&gt;0,C118=0),"ЗАГ",0)),0)</f>
        <v>0</v>
      </c>
      <c r="C118" s="141">
        <f>IF(Смета!B100&gt;0,Смета!B100,0)</f>
        <v>87</v>
      </c>
      <c r="D118" s="543" t="str">
        <f>IF(Смета!C100&gt;0,Смета!C100,0)</f>
        <v>Монтаж кабеля по кирпичной кладке и затягивание в трубы, в лотке до 30мм2</v>
      </c>
      <c r="E118" s="77" t="str">
        <f>IF(Смета!D100&gt;0,Смета!D100,0)</f>
        <v>м</v>
      </c>
      <c r="F118" s="67">
        <f>IFERROR(IF(Дата_КС2=S$3,Смета!Q100,0)+IF(Дата_КС2=S$4,Смета!T100,0)+IF(Дата_КС2=S$5,Смета!W100,0)+IF(Дата_КС2=S$6,Смета!Z100,0)+IF(Дата_КС2=S$7,Смета!AC100,0)+IF(Дата_КС2=S$8,Смета!AF100,0)+IF(Дата_КС2=S$9,Смета!AI100,0)+IF(Дата_КС2=S$10,Смета!AL100,0)+IF(Дата_КС2=S$11,Смета!AO100,0)+IF(Дата_КС2=S$12,Смета!AR100,0)+IF(Дата_КС2=S$13,Смета!AU100,0)+IF(Дата_КС2=S$14,Смета!AX100,0),0)</f>
        <v>0</v>
      </c>
      <c r="G118" s="67">
        <f>IF(Смета!E100&gt;0,Смета!E100,0)</f>
        <v>165.38</v>
      </c>
      <c r="H118" s="67">
        <f t="shared" si="4"/>
        <v>0</v>
      </c>
      <c r="I118" s="464">
        <f t="shared" si="3"/>
        <v>0</v>
      </c>
      <c r="J118" s="468"/>
      <c r="K118" s="465">
        <f>IF(AND(B118&gt;0,B118&lt;&gt;"ЗАГ"),1,IF(C118=0,SUM(B119:INDEX(B119:B$2002,INDEX(MATCH("ЗАГ",B119:B$2002&amp;"",),))),0))</f>
        <v>0</v>
      </c>
      <c r="L118" s="47"/>
      <c r="M118" s="47"/>
      <c r="N118" s="186"/>
      <c r="O118" s="186"/>
      <c r="P118" s="187"/>
      <c r="Q118" s="184"/>
      <c r="R118" s="178">
        <f>IFERROR(IF(F118&gt;0,IF(IFERROR((Смета!H100*1),0)&gt;0,ROUND(F118*G118,2),0),0),0)</f>
        <v>0</v>
      </c>
      <c r="S118" s="50">
        <f>IFERROR(IF(F118&gt;0,IF(IFERROR((Смета!G100*1),0)&gt;0,ROUND(F118*G118,2),0),0),0)</f>
        <v>0</v>
      </c>
      <c r="T118" s="39"/>
      <c r="U118" s="39"/>
      <c r="X118" s="39"/>
      <c r="Y118" s="39"/>
    </row>
    <row r="119" spans="1:25" s="37" customFormat="1" hidden="1" x14ac:dyDescent="0.25">
      <c r="A119" s="63"/>
      <c r="B119" s="140">
        <f>IFERROR(IF(F119&gt;0,MAX(B$26:B118)+1,IF(AND(D119&gt;0,C119=0),"ЗАГ",0)),0)</f>
        <v>0</v>
      </c>
      <c r="C119" s="141">
        <f>IF(Смета!B101&gt;0,Смета!B101,0)</f>
        <v>88</v>
      </c>
      <c r="D119" s="543" t="str">
        <f>IF(Смета!C101&gt;0,Смета!C101,0)</f>
        <v>Провод ПУВнг(А)-LS 1х6 желто зеленый однопроволочный</v>
      </c>
      <c r="E119" s="77" t="str">
        <f>IF(Смета!D101&gt;0,Смета!D101,0)</f>
        <v>м</v>
      </c>
      <c r="F119" s="67">
        <f>IFERROR(IF(Дата_КС2=S$3,Смета!Q101,0)+IF(Дата_КС2=S$4,Смета!T101,0)+IF(Дата_КС2=S$5,Смета!W101,0)+IF(Дата_КС2=S$6,Смета!Z101,0)+IF(Дата_КС2=S$7,Смета!AC101,0)+IF(Дата_КС2=S$8,Смета!AF101,0)+IF(Дата_КС2=S$9,Смета!AI101,0)+IF(Дата_КС2=S$10,Смета!AL101,0)+IF(Дата_КС2=S$11,Смета!AO101,0)+IF(Дата_КС2=S$12,Смета!AR101,0)+IF(Дата_КС2=S$13,Смета!AU101,0)+IF(Дата_КС2=S$14,Смета!AX101,0),0)</f>
        <v>0</v>
      </c>
      <c r="G119" s="67">
        <f>IF(Смета!E101&gt;0,Смета!E101,0)</f>
        <v>77.180000000000007</v>
      </c>
      <c r="H119" s="67">
        <f t="shared" si="4"/>
        <v>0</v>
      </c>
      <c r="I119" s="464">
        <f t="shared" si="3"/>
        <v>0</v>
      </c>
      <c r="J119" s="468"/>
      <c r="K119" s="465">
        <f>IF(AND(B119&gt;0,B119&lt;&gt;"ЗАГ"),1,IF(C119=0,SUM(B120:INDEX(B120:B$2002,INDEX(MATCH("ЗАГ",B120:B$2002&amp;"",),))),0))</f>
        <v>0</v>
      </c>
      <c r="L119" s="47"/>
      <c r="M119" s="47"/>
      <c r="N119" s="186"/>
      <c r="O119" s="186"/>
      <c r="P119" s="187"/>
      <c r="Q119" s="184"/>
      <c r="R119" s="178">
        <f>IFERROR(IF(F119&gt;0,IF(IFERROR((Смета!H101*1),0)&gt;0,ROUND(F119*G119,2),0),0),0)</f>
        <v>0</v>
      </c>
      <c r="S119" s="50">
        <f>IFERROR(IF(F119&gt;0,IF(IFERROR((Смета!G101*1),0)&gt;0,ROUND(F119*G119,2),0),0),0)</f>
        <v>0</v>
      </c>
      <c r="T119" s="39"/>
      <c r="U119" s="39"/>
      <c r="X119" s="39"/>
      <c r="Y119" s="39"/>
    </row>
    <row r="120" spans="1:25" s="37" customFormat="1" ht="30" hidden="1" x14ac:dyDescent="0.25">
      <c r="A120" s="63"/>
      <c r="B120" s="140">
        <f>IFERROR(IF(F120&gt;0,MAX(B$26:B119)+1,IF(AND(D120&gt;0,C120=0),"ЗАГ",0)),0)</f>
        <v>0</v>
      </c>
      <c r="C120" s="141">
        <f>IF(Смета!B102&gt;0,Смета!B102,0)</f>
        <v>89</v>
      </c>
      <c r="D120" s="543" t="str">
        <f>IF(Смета!C102&gt;0,Смета!C102,0)</f>
        <v>Монтаж кабеля по кирпичной кладке и затягивание в трубы до 20мм2</v>
      </c>
      <c r="E120" s="77" t="str">
        <f>IF(Смета!D102&gt;0,Смета!D102,0)</f>
        <v>м</v>
      </c>
      <c r="F120" s="67">
        <f>IFERROR(IF(Дата_КС2=S$3,Смета!Q102,0)+IF(Дата_КС2=S$4,Смета!T102,0)+IF(Дата_КС2=S$5,Смета!W102,0)+IF(Дата_КС2=S$6,Смета!Z102,0)+IF(Дата_КС2=S$7,Смета!AC102,0)+IF(Дата_КС2=S$8,Смета!AF102,0)+IF(Дата_КС2=S$9,Смета!AI102,0)+IF(Дата_КС2=S$10,Смета!AL102,0)+IF(Дата_КС2=S$11,Смета!AO102,0)+IF(Дата_КС2=S$12,Смета!AR102,0)+IF(Дата_КС2=S$13,Смета!AU102,0)+IF(Дата_КС2=S$14,Смета!AX102,0),0)</f>
        <v>0</v>
      </c>
      <c r="G120" s="67">
        <f>IF(Смета!E102&gt;0,Смета!E102,0)</f>
        <v>90.96</v>
      </c>
      <c r="H120" s="67">
        <f t="shared" si="4"/>
        <v>0</v>
      </c>
      <c r="I120" s="464">
        <f t="shared" si="3"/>
        <v>0</v>
      </c>
      <c r="J120" s="468"/>
      <c r="K120" s="465">
        <f>IF(AND(B120&gt;0,B120&lt;&gt;"ЗАГ"),1,IF(C120=0,SUM(B121:INDEX(B121:B$2002,INDEX(MATCH("ЗАГ",B121:B$2002&amp;"",),))),0))</f>
        <v>0</v>
      </c>
      <c r="L120" s="47"/>
      <c r="M120" s="47"/>
      <c r="N120" s="186"/>
      <c r="O120" s="186"/>
      <c r="P120" s="187"/>
      <c r="Q120" s="184"/>
      <c r="R120" s="178">
        <f>IFERROR(IF(F120&gt;0,IF(IFERROR((Смета!H102*1),0)&gt;0,ROUND(F120*G120,2),0),0),0)</f>
        <v>0</v>
      </c>
      <c r="S120" s="50">
        <f>IFERROR(IF(F120&gt;0,IF(IFERROR((Смета!G102*1),0)&gt;0,ROUND(F120*G120,2),0),0),0)</f>
        <v>0</v>
      </c>
      <c r="T120" s="39"/>
      <c r="U120" s="39"/>
      <c r="X120" s="39"/>
      <c r="Y120" s="39"/>
    </row>
    <row r="121" spans="1:25" s="37" customFormat="1" hidden="1" x14ac:dyDescent="0.25">
      <c r="A121" s="63"/>
      <c r="B121" s="140">
        <f>IFERROR(IF(F121&gt;0,MAX(B$26:B120)+1,IF(AND(D121&gt;0,C121=0),"ЗАГ",0)),0)</f>
        <v>0</v>
      </c>
      <c r="C121" s="141">
        <f>IF(Смета!B103&gt;0,Смета!B103,0)</f>
        <v>90</v>
      </c>
      <c r="D121" s="543" t="str">
        <f>IF(Смета!C103&gt;0,Смета!C103,0)</f>
        <v>Провод ПуВ 1х50 белый</v>
      </c>
      <c r="E121" s="77" t="str">
        <f>IF(Смета!D103&gt;0,Смета!D103,0)</f>
        <v>м</v>
      </c>
      <c r="F121" s="67">
        <f>IFERROR(IF(Дата_КС2=S$3,Смета!Q103,0)+IF(Дата_КС2=S$4,Смета!T103,0)+IF(Дата_КС2=S$5,Смета!W103,0)+IF(Дата_КС2=S$6,Смета!Z103,0)+IF(Дата_КС2=S$7,Смета!AC103,0)+IF(Дата_КС2=S$8,Смета!AF103,0)+IF(Дата_КС2=S$9,Смета!AI103,0)+IF(Дата_КС2=S$10,Смета!AL103,0)+IF(Дата_КС2=S$11,Смета!AO103,0)+IF(Дата_КС2=S$12,Смета!AR103,0)+IF(Дата_КС2=S$13,Смета!AU103,0)+IF(Дата_КС2=S$14,Смета!AX103,0),0)</f>
        <v>0</v>
      </c>
      <c r="G121" s="67">
        <f>IF(Смета!E103&gt;0,Смета!E103,0)</f>
        <v>661.85</v>
      </c>
      <c r="H121" s="67">
        <f t="shared" si="4"/>
        <v>0</v>
      </c>
      <c r="I121" s="464">
        <f t="shared" si="3"/>
        <v>0</v>
      </c>
      <c r="J121" s="468"/>
      <c r="K121" s="465">
        <f>IF(AND(B121&gt;0,B121&lt;&gt;"ЗАГ"),1,IF(C121=0,SUM(B122:INDEX(B122:B$2002,INDEX(MATCH("ЗАГ",B122:B$2002&amp;"",),))),0))</f>
        <v>0</v>
      </c>
      <c r="L121" s="47"/>
      <c r="M121" s="47"/>
      <c r="N121" s="186"/>
      <c r="O121" s="186"/>
      <c r="P121" s="187"/>
      <c r="Q121" s="184"/>
      <c r="R121" s="178">
        <f>IFERROR(IF(F121&gt;0,IF(IFERROR((Смета!H103*1),0)&gt;0,ROUND(F121*G121,2),0),0),0)</f>
        <v>0</v>
      </c>
      <c r="S121" s="50">
        <f>IFERROR(IF(F121&gt;0,IF(IFERROR((Смета!G103*1),0)&gt;0,ROUND(F121*G121,2),0),0),0)</f>
        <v>0</v>
      </c>
      <c r="T121" s="39"/>
      <c r="U121" s="39"/>
      <c r="X121" s="39"/>
      <c r="Y121" s="39"/>
    </row>
    <row r="122" spans="1:25" s="37" customFormat="1" ht="30" hidden="1" x14ac:dyDescent="0.25">
      <c r="A122" s="63"/>
      <c r="B122" s="140">
        <f>IFERROR(IF(F122&gt;0,MAX(B$26:B121)+1,IF(AND(D122&gt;0,C122=0),"ЗАГ",0)),0)</f>
        <v>0</v>
      </c>
      <c r="C122" s="141">
        <f>IF(Смета!B104&gt;0,Смета!B104,0)</f>
        <v>91</v>
      </c>
      <c r="D122" s="543" t="str">
        <f>IF(Смета!C104&gt;0,Смета!C104,0)</f>
        <v>Монтаж провода по кирпичной кладке и затягивание в трубы до 50мм2</v>
      </c>
      <c r="E122" s="77" t="str">
        <f>IF(Смета!D104&gt;0,Смета!D104,0)</f>
        <v>м</v>
      </c>
      <c r="F122" s="67">
        <f>IFERROR(IF(Дата_КС2=S$3,Смета!Q104,0)+IF(Дата_КС2=S$4,Смета!T104,0)+IF(Дата_КС2=S$5,Смета!W104,0)+IF(Дата_КС2=S$6,Смета!Z104,0)+IF(Дата_КС2=S$7,Смета!AC104,0)+IF(Дата_КС2=S$8,Смета!AF104,0)+IF(Дата_КС2=S$9,Смета!AI104,0)+IF(Дата_КС2=S$10,Смета!AL104,0)+IF(Дата_КС2=S$11,Смета!AO104,0)+IF(Дата_КС2=S$12,Смета!AR104,0)+IF(Дата_КС2=S$13,Смета!AU104,0)+IF(Дата_КС2=S$14,Смета!AX104,0),0)</f>
        <v>0</v>
      </c>
      <c r="G122" s="67">
        <f>IF(Смета!E104&gt;0,Смета!E104,0)</f>
        <v>160.13</v>
      </c>
      <c r="H122" s="67">
        <f t="shared" si="4"/>
        <v>0</v>
      </c>
      <c r="I122" s="464">
        <f t="shared" si="3"/>
        <v>0</v>
      </c>
      <c r="J122" s="468"/>
      <c r="K122" s="465">
        <f>IF(AND(B122&gt;0,B122&lt;&gt;"ЗАГ"),1,IF(C122=0,SUM(B123:INDEX(B123:B$2002,INDEX(MATCH("ЗАГ",B123:B$2002&amp;"",),))),0))</f>
        <v>0</v>
      </c>
      <c r="L122" s="47"/>
      <c r="M122" s="47"/>
      <c r="N122" s="186"/>
      <c r="O122" s="186"/>
      <c r="P122" s="187"/>
      <c r="Q122" s="184"/>
      <c r="R122" s="178">
        <f>IFERROR(IF(F122&gt;0,IF(IFERROR((Смета!H104*1),0)&gt;0,ROUND(F122*G122,2),0),0),0)</f>
        <v>0</v>
      </c>
      <c r="S122" s="50">
        <f>IFERROR(IF(F122&gt;0,IF(IFERROR((Смета!G104*1),0)&gt;0,ROUND(F122*G122,2),0),0),0)</f>
        <v>0</v>
      </c>
      <c r="T122" s="39"/>
      <c r="U122" s="39"/>
      <c r="X122" s="39"/>
      <c r="Y122" s="39"/>
    </row>
    <row r="123" spans="1:25" s="37" customFormat="1" hidden="1" x14ac:dyDescent="0.25">
      <c r="A123" s="63"/>
      <c r="B123" s="140">
        <f>IFERROR(IF(F123&gt;0,MAX(B$26:B122)+1,IF(AND(D123&gt;0,C123=0),"ЗАГ",0)),0)</f>
        <v>0</v>
      </c>
      <c r="C123" s="141">
        <f>IF(Смета!B105&gt;0,Смета!B105,0)</f>
        <v>92</v>
      </c>
      <c r="D123" s="543" t="str">
        <f>IF(Смета!C105&gt;0,Смета!C105,0)</f>
        <v>Кабель ВВГ нг(А)FRLS 5х10.0 0.66кВ</v>
      </c>
      <c r="E123" s="77" t="str">
        <f>IF(Смета!D105&gt;0,Смета!D105,0)</f>
        <v>м</v>
      </c>
      <c r="F123" s="67">
        <f>IFERROR(IF(Дата_КС2=S$3,Смета!Q105,0)+IF(Дата_КС2=S$4,Смета!T105,0)+IF(Дата_КС2=S$5,Смета!W105,0)+IF(Дата_КС2=S$6,Смета!Z105,0)+IF(Дата_КС2=S$7,Смета!AC105,0)+IF(Дата_КС2=S$8,Смета!AF105,0)+IF(Дата_КС2=S$9,Смета!AI105,0)+IF(Дата_КС2=S$10,Смета!AL105,0)+IF(Дата_КС2=S$11,Смета!AO105,0)+IF(Дата_КС2=S$12,Смета!AR105,0)+IF(Дата_КС2=S$13,Смета!AU105,0)+IF(Дата_КС2=S$14,Смета!AX105,0),0)</f>
        <v>0</v>
      </c>
      <c r="G123" s="67">
        <f>IF(Смета!E105&gt;0,Смета!E105,0)</f>
        <v>790</v>
      </c>
      <c r="H123" s="67">
        <f t="shared" si="4"/>
        <v>0</v>
      </c>
      <c r="I123" s="464">
        <f t="shared" si="3"/>
        <v>0</v>
      </c>
      <c r="J123" s="468"/>
      <c r="K123" s="465">
        <f>IF(AND(B123&gt;0,B123&lt;&gt;"ЗАГ"),1,IF(C123=0,SUM(B124:INDEX(B124:B$2002,INDEX(MATCH("ЗАГ",B124:B$2002&amp;"",),))),0))</f>
        <v>0</v>
      </c>
      <c r="L123" s="47"/>
      <c r="M123" s="47"/>
      <c r="N123" s="186"/>
      <c r="O123" s="186"/>
      <c r="P123" s="187"/>
      <c r="Q123" s="184"/>
      <c r="R123" s="178">
        <f>IFERROR(IF(F123&gt;0,IF(IFERROR((Смета!H105*1),0)&gt;0,ROUND(F123*G123,2),0),0),0)</f>
        <v>0</v>
      </c>
      <c r="S123" s="50">
        <f>IFERROR(IF(F123&gt;0,IF(IFERROR((Смета!G105*1),0)&gt;0,ROUND(F123*G123,2),0),0),0)</f>
        <v>0</v>
      </c>
      <c r="T123" s="39"/>
      <c r="U123" s="39"/>
      <c r="X123" s="39"/>
      <c r="Y123" s="39"/>
    </row>
    <row r="124" spans="1:25" s="37" customFormat="1" hidden="1" x14ac:dyDescent="0.25">
      <c r="A124" s="63"/>
      <c r="B124" s="140">
        <f>IFERROR(IF(F124&gt;0,MAX(B$26:B123)+1,IF(AND(D124&gt;0,C124=0),"ЗАГ",0)),0)</f>
        <v>0</v>
      </c>
      <c r="C124" s="141">
        <f>IF(Смета!B106&gt;0,Смета!B106,0)</f>
        <v>93</v>
      </c>
      <c r="D124" s="543" t="str">
        <f>IF(Смета!C106&gt;0,Смета!C106,0)</f>
        <v>Монтаж кабеля в лоток, в трубе до ВВГ 50мм2</v>
      </c>
      <c r="E124" s="77" t="str">
        <f>IF(Смета!D106&gt;0,Смета!D106,0)</f>
        <v>м</v>
      </c>
      <c r="F124" s="67">
        <f>IFERROR(IF(Дата_КС2=S$3,Смета!Q106,0)+IF(Дата_КС2=S$4,Смета!T106,0)+IF(Дата_КС2=S$5,Смета!W106,0)+IF(Дата_КС2=S$6,Смета!Z106,0)+IF(Дата_КС2=S$7,Смета!AC106,0)+IF(Дата_КС2=S$8,Смета!AF106,0)+IF(Дата_КС2=S$9,Смета!AI106,0)+IF(Дата_КС2=S$10,Смета!AL106,0)+IF(Дата_КС2=S$11,Смета!AO106,0)+IF(Дата_КС2=S$12,Смета!AR106,0)+IF(Дата_КС2=S$13,Смета!AU106,0)+IF(Дата_КС2=S$14,Смета!AX106,0),0)</f>
        <v>0</v>
      </c>
      <c r="G124" s="67">
        <f>IF(Смета!E106&gt;0,Смета!E106,0)</f>
        <v>220</v>
      </c>
      <c r="H124" s="67">
        <f t="shared" si="4"/>
        <v>0</v>
      </c>
      <c r="I124" s="464">
        <f t="shared" si="3"/>
        <v>0</v>
      </c>
      <c r="J124" s="468"/>
      <c r="K124" s="465">
        <f>IF(AND(B124&gt;0,B124&lt;&gt;"ЗАГ"),1,IF(C124=0,SUM(B125:INDEX(B125:B$2002,INDEX(MATCH("ЗАГ",B125:B$2002&amp;"",),))),0))</f>
        <v>0</v>
      </c>
      <c r="L124" s="47"/>
      <c r="M124" s="47"/>
      <c r="N124" s="186"/>
      <c r="O124" s="186"/>
      <c r="P124" s="187"/>
      <c r="Q124" s="184"/>
      <c r="R124" s="178">
        <f>IFERROR(IF(F124&gt;0,IF(IFERROR((Смета!H106*1),0)&gt;0,ROUND(F124*G124,2),0),0),0)</f>
        <v>0</v>
      </c>
      <c r="S124" s="50">
        <f>IFERROR(IF(F124&gt;0,IF(IFERROR((Смета!G106*1),0)&gt;0,ROUND(F124*G124,2),0),0),0)</f>
        <v>0</v>
      </c>
      <c r="T124" s="39"/>
      <c r="U124" s="39"/>
      <c r="X124" s="39"/>
      <c r="Y124" s="39"/>
    </row>
    <row r="125" spans="1:25" s="37" customFormat="1" hidden="1" x14ac:dyDescent="0.25">
      <c r="A125" s="63"/>
      <c r="B125" s="140" t="str">
        <f>IFERROR(IF(F125&gt;0,MAX(B$26:B124)+1,IF(AND(D125&gt;0,C125=0),"ЗАГ",0)),0)</f>
        <v>ЗАГ</v>
      </c>
      <c r="C125" s="141">
        <f>IF(Смета!B107&gt;0,Смета!B107,0)</f>
        <v>0</v>
      </c>
      <c r="D125" s="543" t="str">
        <f>IF(Смета!C107&gt;0,Смета!C107,0)</f>
        <v>4.Электрортехнические изделия</v>
      </c>
      <c r="E125" s="77">
        <f>IF(Смета!D107&gt;0,Смета!D107,0)</f>
        <v>0</v>
      </c>
      <c r="F125" s="67">
        <f>IFERROR(IF(Дата_КС2=S$3,Смета!Q107,0)+IF(Дата_КС2=S$4,Смета!T107,0)+IF(Дата_КС2=S$5,Смета!W107,0)+IF(Дата_КС2=S$6,Смета!Z107,0)+IF(Дата_КС2=S$7,Смета!AC107,0)+IF(Дата_КС2=S$8,Смета!AF107,0)+IF(Дата_КС2=S$9,Смета!AI107,0)+IF(Дата_КС2=S$10,Смета!AL107,0)+IF(Дата_КС2=S$11,Смета!AO107,0)+IF(Дата_КС2=S$12,Смета!AR107,0)+IF(Дата_КС2=S$13,Смета!AU107,0)+IF(Дата_КС2=S$14,Смета!AX107,0),0)</f>
        <v>0</v>
      </c>
      <c r="G125" s="67">
        <f>IF(Смета!E107&gt;0,Смета!E107,0)</f>
        <v>0</v>
      </c>
      <c r="H125" s="67">
        <f t="shared" si="4"/>
        <v>0</v>
      </c>
      <c r="I125" s="464">
        <f t="shared" si="3"/>
        <v>0</v>
      </c>
      <c r="J125" s="468"/>
      <c r="K125" s="465">
        <f>IF(AND(B125&gt;0,B125&lt;&gt;"ЗАГ"),1,IF(C125=0,SUM(B126:INDEX(B126:B$2002,INDEX(MATCH("ЗАГ",B126:B$2002&amp;"",),))),0))</f>
        <v>0</v>
      </c>
      <c r="L125" s="47"/>
      <c r="M125" s="47"/>
      <c r="N125" s="186"/>
      <c r="O125" s="186"/>
      <c r="P125" s="187"/>
      <c r="Q125" s="184"/>
      <c r="R125" s="178">
        <f>IFERROR(IF(F125&gt;0,IF(IFERROR((Смета!H107*1),0)&gt;0,ROUND(F125*G125,2),0),0),0)</f>
        <v>0</v>
      </c>
      <c r="S125" s="50">
        <f>IFERROR(IF(F125&gt;0,IF(IFERROR((Смета!G107*1),0)&gt;0,ROUND(F125*G125,2),0),0),0)</f>
        <v>0</v>
      </c>
      <c r="T125" s="39"/>
      <c r="U125" s="39"/>
      <c r="X125" s="39"/>
      <c r="Y125" s="39"/>
    </row>
    <row r="126" spans="1:25" s="37" customFormat="1" ht="30" hidden="1" x14ac:dyDescent="0.25">
      <c r="A126" s="63"/>
      <c r="B126" s="140">
        <f>IFERROR(IF(F126&gt;0,MAX(B$26:B125)+1,IF(AND(D126&gt;0,C126=0),"ЗАГ",0)),0)</f>
        <v>0</v>
      </c>
      <c r="C126" s="141">
        <f>IF(Смета!B108&gt;0,Смета!B108,0)</f>
        <v>94</v>
      </c>
      <c r="D126" s="543" t="str">
        <f>IF(Смета!C108&gt;0,Смета!C108,0)</f>
        <v>FORS Выключатель 1-клавишный проходной для открытой установки 10А IP54 ВС20-1-0-ФБ белый ФОРС</v>
      </c>
      <c r="E126" s="77" t="str">
        <f>IF(Смета!D108&gt;0,Смета!D108,0)</f>
        <v>шт</v>
      </c>
      <c r="F126" s="67">
        <f>IFERROR(IF(Дата_КС2=S$3,Смета!Q108,0)+IF(Дата_КС2=S$4,Смета!T108,0)+IF(Дата_КС2=S$5,Смета!W108,0)+IF(Дата_КС2=S$6,Смета!Z108,0)+IF(Дата_КС2=S$7,Смета!AC108,0)+IF(Дата_КС2=S$8,Смета!AF108,0)+IF(Дата_КС2=S$9,Смета!AI108,0)+IF(Дата_КС2=S$10,Смета!AL108,0)+IF(Дата_КС2=S$11,Смета!AO108,0)+IF(Дата_КС2=S$12,Смета!AR108,0)+IF(Дата_КС2=S$13,Смета!AU108,0)+IF(Дата_КС2=S$14,Смета!AX108,0),0)</f>
        <v>0</v>
      </c>
      <c r="G126" s="67">
        <f>IF(Смета!E108&gt;0,Смета!E108,0)</f>
        <v>385.88</v>
      </c>
      <c r="H126" s="67">
        <f t="shared" si="4"/>
        <v>0</v>
      </c>
      <c r="I126" s="464">
        <f t="shared" si="3"/>
        <v>0</v>
      </c>
      <c r="J126" s="468"/>
      <c r="K126" s="465">
        <f>IF(AND(B126&gt;0,B126&lt;&gt;"ЗАГ"),1,IF(C126=0,SUM(B127:INDEX(B127:B$2002,INDEX(MATCH("ЗАГ",B127:B$2002&amp;"",),))),0))</f>
        <v>0</v>
      </c>
      <c r="L126" s="47"/>
      <c r="M126" s="47"/>
      <c r="N126" s="186"/>
      <c r="O126" s="186"/>
      <c r="P126" s="187"/>
      <c r="Q126" s="184"/>
      <c r="R126" s="178">
        <f>IFERROR(IF(F126&gt;0,IF(IFERROR((Смета!H108*1),0)&gt;0,ROUND(F126*G126,2),0),0),0)</f>
        <v>0</v>
      </c>
      <c r="S126" s="50">
        <f>IFERROR(IF(F126&gt;0,IF(IFERROR((Смета!G108*1),0)&gt;0,ROUND(F126*G126,2),0),0),0)</f>
        <v>0</v>
      </c>
      <c r="T126" s="39"/>
      <c r="U126" s="39"/>
      <c r="X126" s="39"/>
      <c r="Y126" s="39"/>
    </row>
    <row r="127" spans="1:25" s="37" customFormat="1" ht="45" hidden="1" x14ac:dyDescent="0.25">
      <c r="A127" s="63"/>
      <c r="B127" s="140">
        <f>IFERROR(IF(F127&gt;0,MAX(B$26:B126)+1,IF(AND(D127&gt;0,C127=0),"ЗАГ",0)),0)</f>
        <v>0</v>
      </c>
      <c r="C127" s="141">
        <f>IF(Смета!B109&gt;0,Смета!B109,0)</f>
        <v>95</v>
      </c>
      <c r="D127" s="543" t="str">
        <f>IF(Смета!C109&gt;0,Смета!C109,0)</f>
        <v>Переключатель перекрестный одноклавишный ATLASDESIGN схема 7 10АХ механизм белый + Коробка ATLASDESIGN для наружного монтажа белый</v>
      </c>
      <c r="E127" s="77" t="str">
        <f>IF(Смета!D109&gt;0,Смета!D109,0)</f>
        <v>шт</v>
      </c>
      <c r="F127" s="67">
        <f>IFERROR(IF(Дата_КС2=S$3,Смета!Q109,0)+IF(Дата_КС2=S$4,Смета!T109,0)+IF(Дата_КС2=S$5,Смета!W109,0)+IF(Дата_КС2=S$6,Смета!Z109,0)+IF(Дата_КС2=S$7,Смета!AC109,0)+IF(Дата_КС2=S$8,Смета!AF109,0)+IF(Дата_КС2=S$9,Смета!AI109,0)+IF(Дата_КС2=S$10,Смета!AL109,0)+IF(Дата_КС2=S$11,Смета!AO109,0)+IF(Дата_КС2=S$12,Смета!AR109,0)+IF(Дата_КС2=S$13,Смета!AU109,0)+IF(Дата_КС2=S$14,Смета!AX109,0),0)</f>
        <v>0</v>
      </c>
      <c r="G127" s="67">
        <f>IF(Смета!E109&gt;0,Смета!E109,0)</f>
        <v>650</v>
      </c>
      <c r="H127" s="67">
        <f t="shared" si="4"/>
        <v>0</v>
      </c>
      <c r="I127" s="464">
        <f t="shared" si="3"/>
        <v>0</v>
      </c>
      <c r="J127" s="468"/>
      <c r="K127" s="465">
        <f>IF(AND(B127&gt;0,B127&lt;&gt;"ЗАГ"),1,IF(C127=0,SUM(B128:INDEX(B128:B$2002,INDEX(MATCH("ЗАГ",B128:B$2002&amp;"",),))),0))</f>
        <v>0</v>
      </c>
      <c r="L127" s="47"/>
      <c r="M127" s="47"/>
      <c r="N127" s="186"/>
      <c r="O127" s="186"/>
      <c r="P127" s="187"/>
      <c r="Q127" s="184"/>
      <c r="R127" s="178">
        <f>IFERROR(IF(F127&gt;0,IF(IFERROR((Смета!H109*1),0)&gt;0,ROUND(F127*G127,2),0),0),0)</f>
        <v>0</v>
      </c>
      <c r="S127" s="50">
        <f>IFERROR(IF(F127&gt;0,IF(IFERROR((Смета!G109*1),0)&gt;0,ROUND(F127*G127,2),0),0),0)</f>
        <v>0</v>
      </c>
      <c r="T127" s="39"/>
      <c r="U127" s="39"/>
      <c r="X127" s="39"/>
      <c r="Y127" s="39"/>
    </row>
    <row r="128" spans="1:25" s="37" customFormat="1" ht="30" hidden="1" x14ac:dyDescent="0.25">
      <c r="A128" s="63"/>
      <c r="B128" s="140">
        <f>IFERROR(IF(F128&gt;0,MAX(B$26:B127)+1,IF(AND(D128&gt;0,C128=0),"ЗАГ",0)),0)</f>
        <v>0</v>
      </c>
      <c r="C128" s="141">
        <f>IF(Смета!B110&gt;0,Смета!B110,0)</f>
        <v>96</v>
      </c>
      <c r="D128" s="543" t="str">
        <f>IF(Смета!C110&gt;0,Смета!C110,0)</f>
        <v>Гермес PLUS Выключатель одноклавишный ВС20-1-0-ГПБ наружный IP54</v>
      </c>
      <c r="E128" s="77" t="str">
        <f>IF(Смета!D110&gt;0,Смета!D110,0)</f>
        <v>шт</v>
      </c>
      <c r="F128" s="67">
        <f>IFERROR(IF(Дата_КС2=S$3,Смета!Q110,0)+IF(Дата_КС2=S$4,Смета!T110,0)+IF(Дата_КС2=S$5,Смета!W110,0)+IF(Дата_КС2=S$6,Смета!Z110,0)+IF(Дата_КС2=S$7,Смета!AC110,0)+IF(Дата_КС2=S$8,Смета!AF110,0)+IF(Дата_КС2=S$9,Смета!AI110,0)+IF(Дата_КС2=S$10,Смета!AL110,0)+IF(Дата_КС2=S$11,Смета!AO110,0)+IF(Дата_КС2=S$12,Смета!AR110,0)+IF(Дата_КС2=S$13,Смета!AU110,0)+IF(Дата_КС2=S$14,Смета!AX110,0),0)</f>
        <v>0</v>
      </c>
      <c r="G128" s="67">
        <f>IF(Смета!E110&gt;0,Смета!E110,0)</f>
        <v>330.75</v>
      </c>
      <c r="H128" s="67">
        <f t="shared" si="4"/>
        <v>0</v>
      </c>
      <c r="I128" s="464">
        <f t="shared" si="3"/>
        <v>0</v>
      </c>
      <c r="J128" s="468"/>
      <c r="K128" s="465">
        <f>IF(AND(B128&gt;0,B128&lt;&gt;"ЗАГ"),1,IF(C128=0,SUM(B129:INDEX(B129:B$2002,INDEX(MATCH("ЗАГ",B129:B$2002&amp;"",),))),0))</f>
        <v>0</v>
      </c>
      <c r="L128" s="47"/>
      <c r="M128" s="47"/>
      <c r="N128" s="186"/>
      <c r="O128" s="186"/>
      <c r="P128" s="187"/>
      <c r="Q128" s="184"/>
      <c r="R128" s="178">
        <f>IFERROR(IF(F128&gt;0,IF(IFERROR((Смета!H110*1),0)&gt;0,ROUND(F128*G128,2),0),0),0)</f>
        <v>0</v>
      </c>
      <c r="S128" s="50">
        <f>IFERROR(IF(F128&gt;0,IF(IFERROR((Смета!G110*1),0)&gt;0,ROUND(F128*G128,2),0),0),0)</f>
        <v>0</v>
      </c>
      <c r="T128" s="39"/>
      <c r="U128" s="39"/>
      <c r="X128" s="39"/>
      <c r="Y128" s="39"/>
    </row>
    <row r="129" spans="1:25" s="37" customFormat="1" hidden="1" x14ac:dyDescent="0.25">
      <c r="A129" s="63"/>
      <c r="B129" s="140">
        <f>IFERROR(IF(F129&gt;0,MAX(B$26:B128)+1,IF(AND(D129&gt;0,C129=0),"ЗАГ",0)),0)</f>
        <v>0</v>
      </c>
      <c r="C129" s="141">
        <f>IF(Смета!B111&gt;0,Смета!B111,0)</f>
        <v>97</v>
      </c>
      <c r="D129" s="543" t="str">
        <f>IF(Смета!C111&gt;0,Смета!C111,0)</f>
        <v>Гермес PLUS Розетка с заземлением наружная с крышкой IP54</v>
      </c>
      <c r="E129" s="77" t="str">
        <f>IF(Смета!D111&gt;0,Смета!D111,0)</f>
        <v>шт</v>
      </c>
      <c r="F129" s="67">
        <f>IFERROR(IF(Дата_КС2=S$3,Смета!Q111,0)+IF(Дата_КС2=S$4,Смета!T111,0)+IF(Дата_КС2=S$5,Смета!W111,0)+IF(Дата_КС2=S$6,Смета!Z111,0)+IF(Дата_КС2=S$7,Смета!AC111,0)+IF(Дата_КС2=S$8,Смета!AF111,0)+IF(Дата_КС2=S$9,Смета!AI111,0)+IF(Дата_КС2=S$10,Смета!AL111,0)+IF(Дата_КС2=S$11,Смета!AO111,0)+IF(Дата_КС2=S$12,Смета!AR111,0)+IF(Дата_КС2=S$13,Смета!AU111,0)+IF(Дата_КС2=S$14,Смета!AX111,0),0)</f>
        <v>0</v>
      </c>
      <c r="G129" s="67">
        <f>IF(Смета!E111&gt;0,Смета!E111,0)</f>
        <v>320.25</v>
      </c>
      <c r="H129" s="67">
        <f t="shared" si="4"/>
        <v>0</v>
      </c>
      <c r="I129" s="464">
        <f t="shared" si="3"/>
        <v>0</v>
      </c>
      <c r="J129" s="468"/>
      <c r="K129" s="465">
        <f>IF(AND(B129&gt;0,B129&lt;&gt;"ЗАГ"),1,IF(C129=0,SUM(B130:INDEX(B130:B$2002,INDEX(MATCH("ЗАГ",B130:B$2002&amp;"",),))),0))</f>
        <v>0</v>
      </c>
      <c r="L129" s="47"/>
      <c r="M129" s="47"/>
      <c r="N129" s="186"/>
      <c r="O129" s="186"/>
      <c r="P129" s="187"/>
      <c r="Q129" s="184"/>
      <c r="R129" s="178">
        <f>IFERROR(IF(F129&gt;0,IF(IFERROR((Смета!H111*1),0)&gt;0,ROUND(F129*G129,2),0),0),0)</f>
        <v>0</v>
      </c>
      <c r="S129" s="50">
        <f>IFERROR(IF(F129&gt;0,IF(IFERROR((Смета!G111*1),0)&gt;0,ROUND(F129*G129,2),0),0),0)</f>
        <v>0</v>
      </c>
      <c r="T129" s="39"/>
      <c r="U129" s="39"/>
      <c r="X129" s="39"/>
      <c r="Y129" s="39"/>
    </row>
    <row r="130" spans="1:25" s="37" customFormat="1" ht="30" hidden="1" x14ac:dyDescent="0.25">
      <c r="A130" s="63"/>
      <c r="B130" s="140">
        <f>IFERROR(IF(F130&gt;0,MAX(B$26:B129)+1,IF(AND(D130&gt;0,C130=0),"ЗАГ",0)),0)</f>
        <v>0</v>
      </c>
      <c r="C130" s="141">
        <f>IF(Смета!B112&gt;0,Смета!B112,0)</f>
        <v>98</v>
      </c>
      <c r="D130" s="543" t="str">
        <f>IF(Смета!C112&gt;0,Смета!C112,0)</f>
        <v>Монтаж и подключение розеток и выключателей открытой установки</v>
      </c>
      <c r="E130" s="77" t="str">
        <f>IF(Смета!D112&gt;0,Смета!D112,0)</f>
        <v>шт</v>
      </c>
      <c r="F130" s="67">
        <f>IFERROR(IF(Дата_КС2=S$3,Смета!Q112,0)+IF(Дата_КС2=S$4,Смета!T112,0)+IF(Дата_КС2=S$5,Смета!W112,0)+IF(Дата_КС2=S$6,Смета!Z112,0)+IF(Дата_КС2=S$7,Смета!AC112,0)+IF(Дата_КС2=S$8,Смета!AF112,0)+IF(Дата_КС2=S$9,Смета!AI112,0)+IF(Дата_КС2=S$10,Смета!AL112,0)+IF(Дата_КС2=S$11,Смета!AO112,0)+IF(Дата_КС2=S$12,Смета!AR112,0)+IF(Дата_КС2=S$13,Смета!AU112,0)+IF(Дата_КС2=S$14,Смета!AX112,0),0)</f>
        <v>0</v>
      </c>
      <c r="G130" s="67">
        <f>IF(Смета!E112&gt;0,Смета!E112,0)</f>
        <v>256.2</v>
      </c>
      <c r="H130" s="67">
        <f t="shared" si="4"/>
        <v>0</v>
      </c>
      <c r="I130" s="464">
        <f t="shared" si="3"/>
        <v>0</v>
      </c>
      <c r="J130" s="468"/>
      <c r="K130" s="465">
        <f>IF(AND(B130&gt;0,B130&lt;&gt;"ЗАГ"),1,IF(C130=0,SUM(B131:INDEX(B131:B$2002,INDEX(MATCH("ЗАГ",B131:B$2002&amp;"",),))),0))</f>
        <v>0</v>
      </c>
      <c r="L130" s="47"/>
      <c r="M130" s="47"/>
      <c r="N130" s="186"/>
      <c r="O130" s="186"/>
      <c r="P130" s="187"/>
      <c r="Q130" s="184"/>
      <c r="R130" s="178">
        <f>IFERROR(IF(F130&gt;0,IF(IFERROR((Смета!H112*1),0)&gt;0,ROUND(F130*G130,2),0),0),0)</f>
        <v>0</v>
      </c>
      <c r="S130" s="50">
        <f>IFERROR(IF(F130&gt;0,IF(IFERROR((Смета!G112*1),0)&gt;0,ROUND(F130*G130,2),0),0),0)</f>
        <v>0</v>
      </c>
      <c r="T130" s="39"/>
      <c r="U130" s="39"/>
      <c r="X130" s="39"/>
      <c r="Y130" s="39"/>
    </row>
    <row r="131" spans="1:25" s="37" customFormat="1" ht="30" hidden="1" x14ac:dyDescent="0.25">
      <c r="A131" s="63"/>
      <c r="B131" s="140">
        <f>IFERROR(IF(F131&gt;0,MAX(B$26:B130)+1,IF(AND(D131&gt;0,C131=0),"ЗАГ",0)),0)</f>
        <v>0</v>
      </c>
      <c r="C131" s="141">
        <f>IF(Смета!B113&gt;0,Смета!B113,0)</f>
        <v>99</v>
      </c>
      <c r="D131" s="543" t="str">
        <f>IF(Смета!C113&gt;0,Смета!C113,0)</f>
        <v>Коробка распределительная 85х85х40мм для наружного монтажа IP55</v>
      </c>
      <c r="E131" s="77" t="str">
        <f>IF(Смета!D113&gt;0,Смета!D113,0)</f>
        <v>шт</v>
      </c>
      <c r="F131" s="67">
        <f>IFERROR(IF(Дата_КС2=S$3,Смета!Q113,0)+IF(Дата_КС2=S$4,Смета!T113,0)+IF(Дата_КС2=S$5,Смета!W113,0)+IF(Дата_КС2=S$6,Смета!Z113,0)+IF(Дата_КС2=S$7,Смета!AC113,0)+IF(Дата_КС2=S$8,Смета!AF113,0)+IF(Дата_КС2=S$9,Смета!AI113,0)+IF(Дата_КС2=S$10,Смета!AL113,0)+IF(Дата_КС2=S$11,Смета!AO113,0)+IF(Дата_КС2=S$12,Смета!AR113,0)+IF(Дата_КС2=S$13,Смета!AU113,0)+IF(Дата_КС2=S$14,Смета!AX113,0),0)</f>
        <v>0</v>
      </c>
      <c r="G131" s="67">
        <f>IF(Смета!E113&gt;0,Смета!E113,0)</f>
        <v>64.680000000000007</v>
      </c>
      <c r="H131" s="67">
        <f t="shared" si="4"/>
        <v>0</v>
      </c>
      <c r="I131" s="464">
        <f t="shared" si="3"/>
        <v>0</v>
      </c>
      <c r="J131" s="468"/>
      <c r="K131" s="465">
        <f>IF(AND(B131&gt;0,B131&lt;&gt;"ЗАГ"),1,IF(C131=0,SUM(B132:INDEX(B132:B$2002,INDEX(MATCH("ЗАГ",B132:B$2002&amp;"",),))),0))</f>
        <v>0</v>
      </c>
      <c r="L131" s="47"/>
      <c r="M131" s="47"/>
      <c r="N131" s="186"/>
      <c r="O131" s="186"/>
      <c r="P131" s="187"/>
      <c r="Q131" s="184"/>
      <c r="R131" s="178">
        <f>IFERROR(IF(F131&gt;0,IF(IFERROR((Смета!H113*1),0)&gt;0,ROUND(F131*G131,2),0),0),0)</f>
        <v>0</v>
      </c>
      <c r="S131" s="50">
        <f>IFERROR(IF(F131&gt;0,IF(IFERROR((Смета!G113*1),0)&gt;0,ROUND(F131*G131,2),0),0),0)</f>
        <v>0</v>
      </c>
      <c r="T131" s="39"/>
      <c r="U131" s="39"/>
      <c r="X131" s="39"/>
      <c r="Y131" s="39"/>
    </row>
    <row r="132" spans="1:25" s="37" customFormat="1" hidden="1" x14ac:dyDescent="0.25">
      <c r="A132" s="63"/>
      <c r="B132" s="140">
        <f>IFERROR(IF(F132&gt;0,MAX(B$26:B131)+1,IF(AND(D132&gt;0,C132=0),"ЗАГ",0)),0)</f>
        <v>0</v>
      </c>
      <c r="C132" s="141">
        <f>IF(Смета!B114&gt;0,Смета!B114,0)</f>
        <v>100</v>
      </c>
      <c r="D132" s="543" t="str">
        <f>IF(Смета!C114&gt;0,Смета!C114,0)</f>
        <v>Монтаж и подключение распределительных коробок</v>
      </c>
      <c r="E132" s="77" t="str">
        <f>IF(Смета!D114&gt;0,Смета!D114,0)</f>
        <v>шт</v>
      </c>
      <c r="F132" s="67">
        <f>IFERROR(IF(Дата_КС2=S$3,Смета!Q114,0)+IF(Дата_КС2=S$4,Смета!T114,0)+IF(Дата_КС2=S$5,Смета!W114,0)+IF(Дата_КС2=S$6,Смета!Z114,0)+IF(Дата_КС2=S$7,Смета!AC114,0)+IF(Дата_КС2=S$8,Смета!AF114,0)+IF(Дата_КС2=S$9,Смета!AI114,0)+IF(Дата_КС2=S$10,Смета!AL114,0)+IF(Дата_КС2=S$11,Смета!AO114,0)+IF(Дата_КС2=S$12,Смета!AR114,0)+IF(Дата_КС2=S$13,Смета!AU114,0)+IF(Дата_КС2=S$14,Смета!AX114,0),0)</f>
        <v>0</v>
      </c>
      <c r="G132" s="67">
        <f>IF(Смета!E114&gt;0,Смета!E114,0)</f>
        <v>128.1</v>
      </c>
      <c r="H132" s="67">
        <f t="shared" si="4"/>
        <v>0</v>
      </c>
      <c r="I132" s="464">
        <f t="shared" si="3"/>
        <v>0</v>
      </c>
      <c r="J132" s="468"/>
      <c r="K132" s="465">
        <f>IF(AND(B132&gt;0,B132&lt;&gt;"ЗАГ"),1,IF(C132=0,SUM(B133:INDEX(B133:B$2002,INDEX(MATCH("ЗАГ",B133:B$2002&amp;"",),))),0))</f>
        <v>0</v>
      </c>
      <c r="L132" s="47"/>
      <c r="M132" s="47"/>
      <c r="N132" s="186"/>
      <c r="O132" s="186"/>
      <c r="P132" s="187"/>
      <c r="Q132" s="184"/>
      <c r="R132" s="178">
        <f>IFERROR(IF(F132&gt;0,IF(IFERROR((Смета!H114*1),0)&gt;0,ROUND(F132*G132,2),0),0),0)</f>
        <v>0</v>
      </c>
      <c r="S132" s="50">
        <f>IFERROR(IF(F132&gt;0,IF(IFERROR((Смета!G114*1),0)&gt;0,ROUND(F132*G132,2),0),0),0)</f>
        <v>0</v>
      </c>
      <c r="T132" s="39"/>
      <c r="U132" s="39"/>
      <c r="X132" s="39"/>
      <c r="Y132" s="39"/>
    </row>
    <row r="133" spans="1:25" s="37" customFormat="1" hidden="1" x14ac:dyDescent="0.25">
      <c r="A133" s="63"/>
      <c r="B133" s="140">
        <f>IFERROR(IF(F133&gt;0,MAX(B$26:B132)+1,IF(AND(D133&gt;0,C133=0),"ЗАГ",0)),0)</f>
        <v>0</v>
      </c>
      <c r="C133" s="141">
        <f>IF(Смета!B115&gt;0,Смета!B115,0)</f>
        <v>101</v>
      </c>
      <c r="D133" s="543" t="str">
        <f>IF(Смета!C115&gt;0,Смета!C115,0)</f>
        <v xml:space="preserve">Полоса 25х4 </v>
      </c>
      <c r="E133" s="77" t="str">
        <f>IF(Смета!D115&gt;0,Смета!D115,0)</f>
        <v>м</v>
      </c>
      <c r="F133" s="67">
        <f>IFERROR(IF(Дата_КС2=S$3,Смета!Q115,0)+IF(Дата_КС2=S$4,Смета!T115,0)+IF(Дата_КС2=S$5,Смета!W115,0)+IF(Дата_КС2=S$6,Смета!Z115,0)+IF(Дата_КС2=S$7,Смета!AC115,0)+IF(Дата_КС2=S$8,Смета!AF115,0)+IF(Дата_КС2=S$9,Смета!AI115,0)+IF(Дата_КС2=S$10,Смета!AL115,0)+IF(Дата_КС2=S$11,Смета!AO115,0)+IF(Дата_КС2=S$12,Смета!AR115,0)+IF(Дата_КС2=S$13,Смета!AU115,0)+IF(Дата_КС2=S$14,Смета!AX115,0),0)</f>
        <v>0</v>
      </c>
      <c r="G133" s="67">
        <f>IF(Смета!E115&gt;0,Смета!E115,0)</f>
        <v>125.97</v>
      </c>
      <c r="H133" s="67">
        <f t="shared" si="4"/>
        <v>0</v>
      </c>
      <c r="I133" s="464">
        <f t="shared" si="3"/>
        <v>0</v>
      </c>
      <c r="J133" s="468"/>
      <c r="K133" s="465">
        <f>IF(AND(B133&gt;0,B133&lt;&gt;"ЗАГ"),1,IF(C133=0,SUM(B134:INDEX(B134:B$2002,INDEX(MATCH("ЗАГ",B134:B$2002&amp;"",),))),0))</f>
        <v>0</v>
      </c>
      <c r="L133" s="47"/>
      <c r="M133" s="47"/>
      <c r="N133" s="186"/>
      <c r="O133" s="186"/>
      <c r="P133" s="187"/>
      <c r="Q133" s="184"/>
      <c r="R133" s="178">
        <f>IFERROR(IF(F133&gt;0,IF(IFERROR((Смета!H115*1),0)&gt;0,ROUND(F133*G133,2),0),0),0)</f>
        <v>0</v>
      </c>
      <c r="S133" s="50">
        <f>IFERROR(IF(F133&gt;0,IF(IFERROR((Смета!G115*1),0)&gt;0,ROUND(F133*G133,2),0),0),0)</f>
        <v>0</v>
      </c>
      <c r="T133" s="39"/>
      <c r="U133" s="39"/>
      <c r="X133" s="39"/>
      <c r="Y133" s="39"/>
    </row>
    <row r="134" spans="1:25" s="37" customFormat="1" hidden="1" x14ac:dyDescent="0.25">
      <c r="A134" s="63"/>
      <c r="B134" s="140">
        <f>IFERROR(IF(F134&gt;0,MAX(B$26:B133)+1,IF(AND(D134&gt;0,C134=0),"ЗАГ",0)),0)</f>
        <v>0</v>
      </c>
      <c r="C134" s="141">
        <f>IF(Смета!B116&gt;0,Смета!B116,0)</f>
        <v>102</v>
      </c>
      <c r="D134" s="543" t="str">
        <f>IF(Смета!C116&gt;0,Смета!C116,0)</f>
        <v xml:space="preserve">Заземлитель горизонтальный полосовой сечением до 100мм </v>
      </c>
      <c r="E134" s="77" t="str">
        <f>IF(Смета!D116&gt;0,Смета!D116,0)</f>
        <v>м</v>
      </c>
      <c r="F134" s="67">
        <f>IFERROR(IF(Дата_КС2=S$3,Смета!Q116,0)+IF(Дата_КС2=S$4,Смета!T116,0)+IF(Дата_КС2=S$5,Смета!W116,0)+IF(Дата_КС2=S$6,Смета!Z116,0)+IF(Дата_КС2=S$7,Смета!AC116,0)+IF(Дата_КС2=S$8,Смета!AF116,0)+IF(Дата_КС2=S$9,Смета!AI116,0)+IF(Дата_КС2=S$10,Смета!AL116,0)+IF(Дата_КС2=S$11,Смета!AO116,0)+IF(Дата_КС2=S$12,Смета!AR116,0)+IF(Дата_КС2=S$13,Смета!AU116,0)+IF(Дата_КС2=S$14,Смета!AX116,0),0)</f>
        <v>0</v>
      </c>
      <c r="G134" s="67">
        <f>IF(Смета!E116&gt;0,Смета!E116,0)</f>
        <v>266.88</v>
      </c>
      <c r="H134" s="67">
        <f t="shared" si="4"/>
        <v>0</v>
      </c>
      <c r="I134" s="464">
        <f t="shared" si="3"/>
        <v>0</v>
      </c>
      <c r="J134" s="468"/>
      <c r="K134" s="465">
        <f>IF(AND(B134&gt;0,B134&lt;&gt;"ЗАГ"),1,IF(C134=0,SUM(B135:INDEX(B135:B$2002,INDEX(MATCH("ЗАГ",B135:B$2002&amp;"",),))),0))</f>
        <v>0</v>
      </c>
      <c r="L134" s="47"/>
      <c r="M134" s="47"/>
      <c r="N134" s="186"/>
      <c r="O134" s="186"/>
      <c r="P134" s="187"/>
      <c r="Q134" s="184"/>
      <c r="R134" s="178">
        <f>IFERROR(IF(F134&gt;0,IF(IFERROR((Смета!H116*1),0)&gt;0,ROUND(F134*G134,2),0),0),0)</f>
        <v>0</v>
      </c>
      <c r="S134" s="50">
        <f>IFERROR(IF(F134&gt;0,IF(IFERROR((Смета!G116*1),0)&gt;0,ROUND(F134*G134,2),0),0),0)</f>
        <v>0</v>
      </c>
      <c r="T134" s="39"/>
      <c r="U134" s="39"/>
      <c r="X134" s="39"/>
      <c r="Y134" s="39"/>
    </row>
    <row r="135" spans="1:25" s="37" customFormat="1" hidden="1" x14ac:dyDescent="0.25">
      <c r="A135" s="63"/>
      <c r="B135" s="140">
        <f>IFERROR(IF(F135&gt;0,MAX(B$26:B134)+1,IF(AND(D135&gt;0,C135=0),"ЗАГ",0)),0)</f>
        <v>0</v>
      </c>
      <c r="C135" s="141">
        <f>IF(Смета!B117&gt;0,Смета!B117,0)</f>
        <v>103</v>
      </c>
      <c r="D135" s="543" t="str">
        <f>IF(Смета!C117&gt;0,Смета!C117,0)</f>
        <v>Полоса 4*50</v>
      </c>
      <c r="E135" s="77" t="str">
        <f>IF(Смета!D117&gt;0,Смета!D117,0)</f>
        <v>м</v>
      </c>
      <c r="F135" s="67">
        <f>IFERROR(IF(Дата_КС2=S$3,Смета!Q117,0)+IF(Дата_КС2=S$4,Смета!T117,0)+IF(Дата_КС2=S$5,Смета!W117,0)+IF(Дата_КС2=S$6,Смета!Z117,0)+IF(Дата_КС2=S$7,Смета!AC117,0)+IF(Дата_КС2=S$8,Смета!AF117,0)+IF(Дата_КС2=S$9,Смета!AI117,0)+IF(Дата_КС2=S$10,Смета!AL117,0)+IF(Дата_КС2=S$11,Смета!AO117,0)+IF(Дата_КС2=S$12,Смета!AR117,0)+IF(Дата_КС2=S$13,Смета!AU117,0)+IF(Дата_КС2=S$14,Смета!AX117,0),0)</f>
        <v>0</v>
      </c>
      <c r="G135" s="67">
        <f>IF(Смета!E117&gt;0,Смета!E117,0)</f>
        <v>249.8</v>
      </c>
      <c r="H135" s="67">
        <f t="shared" si="4"/>
        <v>0</v>
      </c>
      <c r="I135" s="464">
        <f t="shared" si="3"/>
        <v>0</v>
      </c>
      <c r="J135" s="468"/>
      <c r="K135" s="465">
        <f>IF(AND(B135&gt;0,B135&lt;&gt;"ЗАГ"),1,IF(C135=0,SUM(B136:INDEX(B136:B$2002,INDEX(MATCH("ЗАГ",B136:B$2002&amp;"",),))),0))</f>
        <v>0</v>
      </c>
      <c r="L135" s="47"/>
      <c r="M135" s="47"/>
      <c r="N135" s="186"/>
      <c r="O135" s="186"/>
      <c r="P135" s="187"/>
      <c r="Q135" s="184"/>
      <c r="R135" s="178">
        <f>IFERROR(IF(F135&gt;0,IF(IFERROR((Смета!H117*1),0)&gt;0,ROUND(F135*G135,2),0),0),0)</f>
        <v>0</v>
      </c>
      <c r="S135" s="50">
        <f>IFERROR(IF(F135&gt;0,IF(IFERROR((Смета!G117*1),0)&gt;0,ROUND(F135*G135,2),0),0),0)</f>
        <v>0</v>
      </c>
      <c r="T135" s="39"/>
      <c r="U135" s="39"/>
      <c r="X135" s="39"/>
      <c r="Y135" s="39"/>
    </row>
    <row r="136" spans="1:25" s="37" customFormat="1" hidden="1" x14ac:dyDescent="0.25">
      <c r="A136" s="63"/>
      <c r="B136" s="140">
        <f>IFERROR(IF(F136&gt;0,MAX(B$26:B135)+1,IF(AND(D136&gt;0,C136=0),"ЗАГ",0)),0)</f>
        <v>0</v>
      </c>
      <c r="C136" s="141">
        <f>IF(Смета!B118&gt;0,Смета!B118,0)</f>
        <v>104</v>
      </c>
      <c r="D136" s="543" t="str">
        <f>IF(Смета!C118&gt;0,Смета!C118,0)</f>
        <v xml:space="preserve">Заземлитель горизонтальный полосовой сечением до 200мм </v>
      </c>
      <c r="E136" s="77" t="str">
        <f>IF(Смета!D118&gt;0,Смета!D118,0)</f>
        <v>м</v>
      </c>
      <c r="F136" s="67">
        <f>IFERROR(IF(Дата_КС2=S$3,Смета!Q118,0)+IF(Дата_КС2=S$4,Смета!T118,0)+IF(Дата_КС2=S$5,Смета!W118,0)+IF(Дата_КС2=S$6,Смета!Z118,0)+IF(Дата_КС2=S$7,Смета!AC118,0)+IF(Дата_КС2=S$8,Смета!AF118,0)+IF(Дата_КС2=S$9,Смета!AI118,0)+IF(Дата_КС2=S$10,Смета!AL118,0)+IF(Дата_КС2=S$11,Смета!AO118,0)+IF(Дата_КС2=S$12,Смета!AR118,0)+IF(Дата_КС2=S$13,Смета!AU118,0)+IF(Дата_КС2=S$14,Смета!AX118,0),0)</f>
        <v>0</v>
      </c>
      <c r="G136" s="67">
        <f>IF(Смета!E118&gt;0,Смета!E118,0)</f>
        <v>427</v>
      </c>
      <c r="H136" s="67">
        <f t="shared" si="4"/>
        <v>0</v>
      </c>
      <c r="I136" s="464">
        <f t="shared" si="3"/>
        <v>0</v>
      </c>
      <c r="J136" s="468"/>
      <c r="K136" s="465">
        <f>IF(AND(B136&gt;0,B136&lt;&gt;"ЗАГ"),1,IF(C136=0,SUM(B137:INDEX(B137:B$2002,INDEX(MATCH("ЗАГ",B137:B$2002&amp;"",),))),0))</f>
        <v>0</v>
      </c>
      <c r="L136" s="47"/>
      <c r="M136" s="47"/>
      <c r="N136" s="186"/>
      <c r="O136" s="186"/>
      <c r="P136" s="187"/>
      <c r="Q136" s="184"/>
      <c r="R136" s="178">
        <f>IFERROR(IF(F136&gt;0,IF(IFERROR((Смета!H118*1),0)&gt;0,ROUND(F136*G136,2),0),0),0)</f>
        <v>0</v>
      </c>
      <c r="S136" s="50">
        <f>IFERROR(IF(F136&gt;0,IF(IFERROR((Смета!G118*1),0)&gt;0,ROUND(F136*G136,2),0),0),0)</f>
        <v>0</v>
      </c>
      <c r="T136" s="39"/>
      <c r="U136" s="39"/>
      <c r="X136" s="39"/>
      <c r="Y136" s="39"/>
    </row>
    <row r="137" spans="1:25" s="37" customFormat="1" hidden="1" x14ac:dyDescent="0.25">
      <c r="A137" s="63"/>
      <c r="B137" s="140">
        <f>IFERROR(IF(F137&gt;0,MAX(B$26:B136)+1,IF(AND(D137&gt;0,C137=0),"ЗАГ",0)),0)</f>
        <v>0</v>
      </c>
      <c r="C137" s="141">
        <f>IF(Смета!B119&gt;0,Смета!B119,0)</f>
        <v>105</v>
      </c>
      <c r="D137" s="543" t="str">
        <f>IF(Смета!C119&gt;0,Смета!C119,0)</f>
        <v xml:space="preserve">Заземлитель горизонтальный полосовой сечением до 200мм </v>
      </c>
      <c r="E137" s="77" t="str">
        <f>IF(Смета!D119&gt;0,Смета!D119,0)</f>
        <v>м</v>
      </c>
      <c r="F137" s="67">
        <f>IFERROR(IF(Дата_КС2=S$3,Смета!Q119,0)+IF(Дата_КС2=S$4,Смета!T119,0)+IF(Дата_КС2=S$5,Смета!W119,0)+IF(Дата_КС2=S$6,Смета!Z119,0)+IF(Дата_КС2=S$7,Смета!AC119,0)+IF(Дата_КС2=S$8,Смета!AF119,0)+IF(Дата_КС2=S$9,Смета!AI119,0)+IF(Дата_КС2=S$10,Смета!AL119,0)+IF(Дата_КС2=S$11,Смета!AO119,0)+IF(Дата_КС2=S$12,Смета!AR119,0)+IF(Дата_КС2=S$13,Смета!AU119,0)+IF(Дата_КС2=S$14,Смета!AX119,0),0)</f>
        <v>0</v>
      </c>
      <c r="G137" s="67">
        <f>IF(Смета!E119&gt;0,Смета!E119,0)</f>
        <v>427</v>
      </c>
      <c r="H137" s="67">
        <f t="shared" si="4"/>
        <v>0</v>
      </c>
      <c r="I137" s="464">
        <f t="shared" si="3"/>
        <v>0</v>
      </c>
      <c r="J137" s="468"/>
      <c r="K137" s="465">
        <f>IF(AND(B137&gt;0,B137&lt;&gt;"ЗАГ"),1,IF(C137=0,SUM(B138:INDEX(B138:B$2002,INDEX(MATCH("ЗАГ",B138:B$2002&amp;"",),))),0))</f>
        <v>0</v>
      </c>
      <c r="L137" s="47"/>
      <c r="M137" s="47"/>
      <c r="N137" s="186"/>
      <c r="O137" s="186"/>
      <c r="P137" s="187"/>
      <c r="Q137" s="184"/>
      <c r="R137" s="178">
        <f>IFERROR(IF(F137&gt;0,IF(IFERROR((Смета!H119*1),0)&gt;0,ROUND(F137*G137,2),0),0),0)</f>
        <v>0</v>
      </c>
      <c r="S137" s="50">
        <f>IFERROR(IF(F137&gt;0,IF(IFERROR((Смета!G119*1),0)&gt;0,ROUND(F137*G137,2),0),0),0)</f>
        <v>0</v>
      </c>
      <c r="T137" s="39"/>
      <c r="U137" s="39"/>
      <c r="X137" s="39"/>
      <c r="Y137" s="39"/>
    </row>
    <row r="138" spans="1:25" s="37" customFormat="1" hidden="1" x14ac:dyDescent="0.25">
      <c r="A138" s="63"/>
      <c r="B138" s="140">
        <f>IFERROR(IF(F138&gt;0,MAX(B$26:B137)+1,IF(AND(D138&gt;0,C138=0),"ЗАГ",0)),0)</f>
        <v>0</v>
      </c>
      <c r="C138" s="141">
        <f>IF(Смета!B120&gt;0,Смета!B120,0)</f>
        <v>106</v>
      </c>
      <c r="D138" s="543" t="str">
        <f>IF(Смета!C120&gt;0,Смета!C120,0)</f>
        <v xml:space="preserve">Полоса 100х4 </v>
      </c>
      <c r="E138" s="77" t="str">
        <f>IF(Смета!D120&gt;0,Смета!D120,0)</f>
        <v>м</v>
      </c>
      <c r="F138" s="67">
        <f>IFERROR(IF(Дата_КС2=S$3,Смета!Q120,0)+IF(Дата_КС2=S$4,Смета!T120,0)+IF(Дата_КС2=S$5,Смета!W120,0)+IF(Дата_КС2=S$6,Смета!Z120,0)+IF(Дата_КС2=S$7,Смета!AC120,0)+IF(Дата_КС2=S$8,Смета!AF120,0)+IF(Дата_КС2=S$9,Смета!AI120,0)+IF(Дата_КС2=S$10,Смета!AL120,0)+IF(Дата_КС2=S$11,Смета!AO120,0)+IF(Дата_КС2=S$12,Смета!AR120,0)+IF(Дата_КС2=S$13,Смета!AU120,0)+IF(Дата_КС2=S$14,Смета!AX120,0),0)</f>
        <v>0</v>
      </c>
      <c r="G138" s="67">
        <f>IF(Смета!E120&gt;0,Смета!E120,0)</f>
        <v>509.2</v>
      </c>
      <c r="H138" s="67">
        <f t="shared" si="4"/>
        <v>0</v>
      </c>
      <c r="I138" s="464">
        <f t="shared" si="3"/>
        <v>0</v>
      </c>
      <c r="J138" s="468"/>
      <c r="K138" s="465">
        <f>IF(AND(B138&gt;0,B138&lt;&gt;"ЗАГ"),1,IF(C138=0,SUM(B139:INDEX(B139:B$2002,INDEX(MATCH("ЗАГ",B139:B$2002&amp;"",),))),0))</f>
        <v>0</v>
      </c>
      <c r="L138" s="47"/>
      <c r="M138" s="47"/>
      <c r="N138" s="186"/>
      <c r="O138" s="186"/>
      <c r="P138" s="187"/>
      <c r="Q138" s="184"/>
      <c r="R138" s="178">
        <f>IFERROR(IF(F138&gt;0,IF(IFERROR((Смета!H120*1),0)&gt;0,ROUND(F138*G138,2),0),0),0)</f>
        <v>0</v>
      </c>
      <c r="S138" s="50">
        <f>IFERROR(IF(F138&gt;0,IF(IFERROR((Смета!G120*1),0)&gt;0,ROUND(F138*G138,2),0),0),0)</f>
        <v>0</v>
      </c>
      <c r="T138" s="39"/>
      <c r="U138" s="39"/>
      <c r="X138" s="39"/>
      <c r="Y138" s="39"/>
    </row>
    <row r="139" spans="1:25" s="37" customFormat="1" hidden="1" x14ac:dyDescent="0.25">
      <c r="A139" s="63"/>
      <c r="B139" s="140">
        <f>IFERROR(IF(F139&gt;0,MAX(B$26:B138)+1,IF(AND(D139&gt;0,C139=0),"ЗАГ",0)),0)</f>
        <v>0</v>
      </c>
      <c r="C139" s="141">
        <f>IF(Смета!B121&gt;0,Смета!B121,0)</f>
        <v>107</v>
      </c>
      <c r="D139" s="543" t="str">
        <f>IF(Смета!C121&gt;0,Смета!C121,0)</f>
        <v xml:space="preserve">Заземлитель горизонтальный полосовой сечением до 400мм </v>
      </c>
      <c r="E139" s="77" t="str">
        <f>IF(Смета!D121&gt;0,Смета!D121,0)</f>
        <v>м</v>
      </c>
      <c r="F139" s="67">
        <f>IFERROR(IF(Дата_КС2=S$3,Смета!Q121,0)+IF(Дата_КС2=S$4,Смета!T121,0)+IF(Дата_КС2=S$5,Смета!W121,0)+IF(Дата_КС2=S$6,Смета!Z121,0)+IF(Дата_КС2=S$7,Смета!AC121,0)+IF(Дата_КС2=S$8,Смета!AF121,0)+IF(Дата_КС2=S$9,Смета!AI121,0)+IF(Дата_КС2=S$10,Смета!AL121,0)+IF(Дата_КС2=S$11,Смета!AO121,0)+IF(Дата_КС2=S$12,Смета!AR121,0)+IF(Дата_КС2=S$13,Смета!AU121,0)+IF(Дата_КС2=S$14,Смета!AX121,0),0)</f>
        <v>0</v>
      </c>
      <c r="G139" s="67">
        <f>IF(Смета!E121&gt;0,Смета!E121,0)</f>
        <v>640.5</v>
      </c>
      <c r="H139" s="67">
        <f t="shared" si="4"/>
        <v>0</v>
      </c>
      <c r="I139" s="464">
        <f t="shared" si="3"/>
        <v>0</v>
      </c>
      <c r="J139" s="468"/>
      <c r="K139" s="465">
        <f>IF(AND(B139&gt;0,B139&lt;&gt;"ЗАГ"),1,IF(C139=0,SUM(B140:INDEX(B140:B$2002,INDEX(MATCH("ЗАГ",B140:B$2002&amp;"",),))),0))</f>
        <v>0</v>
      </c>
      <c r="L139" s="47"/>
      <c r="M139" s="47"/>
      <c r="N139" s="186"/>
      <c r="O139" s="186"/>
      <c r="P139" s="187"/>
      <c r="Q139" s="184"/>
      <c r="R139" s="178">
        <f>IFERROR(IF(F139&gt;0,IF(IFERROR((Смета!H121*1),0)&gt;0,ROUND(F139*G139,2),0),0),0)</f>
        <v>0</v>
      </c>
      <c r="S139" s="50">
        <f>IFERROR(IF(F139&gt;0,IF(IFERROR((Смета!G121*1),0)&gt;0,ROUND(F139*G139,2),0),0),0)</f>
        <v>0</v>
      </c>
      <c r="T139" s="39"/>
      <c r="U139" s="39"/>
      <c r="X139" s="39"/>
      <c r="Y139" s="39"/>
    </row>
    <row r="140" spans="1:25" s="37" customFormat="1" hidden="1" x14ac:dyDescent="0.25">
      <c r="A140" s="63"/>
      <c r="B140" s="140">
        <f>IFERROR(IF(F140&gt;0,MAX(B$26:B139)+1,IF(AND(D140&gt;0,C140=0),"ЗАГ",0)),0)</f>
        <v>0</v>
      </c>
      <c r="C140" s="141">
        <f>IF(Смета!B122&gt;0,Смета!B122,0)</f>
        <v>108</v>
      </c>
      <c r="D140" s="543" t="str">
        <f>IF(Смета!C122&gt;0,Смета!C122,0)</f>
        <v>Заземлитель вертикальный уголок 50х50х5 L 3000 мм HZ PROxima</v>
      </c>
      <c r="E140" s="77" t="str">
        <f>IF(Смета!D122&gt;0,Смета!D122,0)</f>
        <v>шт</v>
      </c>
      <c r="F140" s="67">
        <f>IFERROR(IF(Дата_КС2=S$3,Смета!Q122,0)+IF(Дата_КС2=S$4,Смета!T122,0)+IF(Дата_КС2=S$5,Смета!W122,0)+IF(Дата_КС2=S$6,Смета!Z122,0)+IF(Дата_КС2=S$7,Смета!AC122,0)+IF(Дата_КС2=S$8,Смета!AF122,0)+IF(Дата_КС2=S$9,Смета!AI122,0)+IF(Дата_КС2=S$10,Смета!AL122,0)+IF(Дата_КС2=S$11,Смета!AO122,0)+IF(Дата_КС2=S$12,Смета!AR122,0)+IF(Дата_КС2=S$13,Смета!AU122,0)+IF(Дата_КС2=S$14,Смета!AX122,0),0)</f>
        <v>0</v>
      </c>
      <c r="G140" s="67">
        <f>IF(Смета!E122&gt;0,Смета!E122,0)</f>
        <v>4740.75</v>
      </c>
      <c r="H140" s="67">
        <f t="shared" si="4"/>
        <v>0</v>
      </c>
      <c r="I140" s="464">
        <f t="shared" si="3"/>
        <v>0</v>
      </c>
      <c r="J140" s="468"/>
      <c r="K140" s="465">
        <f>IF(AND(B140&gt;0,B140&lt;&gt;"ЗАГ"),1,IF(C140=0,SUM(B141:INDEX(B141:B$2002,INDEX(MATCH("ЗАГ",B141:B$2002&amp;"",),))),0))</f>
        <v>0</v>
      </c>
      <c r="L140" s="47"/>
      <c r="M140" s="47"/>
      <c r="N140" s="186"/>
      <c r="O140" s="186"/>
      <c r="P140" s="187"/>
      <c r="Q140" s="184"/>
      <c r="R140" s="178">
        <f>IFERROR(IF(F140&gt;0,IF(IFERROR((Смета!H122*1),0)&gt;0,ROUND(F140*G140,2),0),0),0)</f>
        <v>0</v>
      </c>
      <c r="S140" s="50">
        <f>IFERROR(IF(F140&gt;0,IF(IFERROR((Смета!G122*1),0)&gt;0,ROUND(F140*G140,2),0),0),0)</f>
        <v>0</v>
      </c>
      <c r="T140" s="39"/>
      <c r="U140" s="39"/>
      <c r="X140" s="39"/>
      <c r="Y140" s="39"/>
    </row>
    <row r="141" spans="1:25" s="37" customFormat="1" hidden="1" x14ac:dyDescent="0.25">
      <c r="A141" s="63"/>
      <c r="B141" s="140">
        <f>IFERROR(IF(F141&gt;0,MAX(B$26:B140)+1,IF(AND(D141&gt;0,C141=0),"ЗАГ",0)),0)</f>
        <v>0</v>
      </c>
      <c r="C141" s="141">
        <f>IF(Смета!B123&gt;0,Смета!B123,0)</f>
        <v>109</v>
      </c>
      <c r="D141" s="543" t="str">
        <f>IF(Смета!C123&gt;0,Смета!C123,0)</f>
        <v>Монтаж заземлителя (контур заземления)</v>
      </c>
      <c r="E141" s="77" t="str">
        <f>IF(Смета!D123&gt;0,Смета!D123,0)</f>
        <v>м</v>
      </c>
      <c r="F141" s="67">
        <f>IFERROR(IF(Дата_КС2=S$3,Смета!Q123,0)+IF(Дата_КС2=S$4,Смета!T123,0)+IF(Дата_КС2=S$5,Смета!W123,0)+IF(Дата_КС2=S$6,Смета!Z123,0)+IF(Дата_КС2=S$7,Смета!AC123,0)+IF(Дата_КС2=S$8,Смета!AF123,0)+IF(Дата_КС2=S$9,Смета!AI123,0)+IF(Дата_КС2=S$10,Смета!AL123,0)+IF(Дата_КС2=S$11,Смета!AO123,0)+IF(Дата_КС2=S$12,Смета!AR123,0)+IF(Дата_КС2=S$13,Смета!AU123,0)+IF(Дата_КС2=S$14,Смета!AX123,0),0)</f>
        <v>0</v>
      </c>
      <c r="G141" s="67">
        <f>IF(Смета!E123&gt;0,Смета!E123,0)</f>
        <v>1323</v>
      </c>
      <c r="H141" s="67">
        <f t="shared" si="4"/>
        <v>0</v>
      </c>
      <c r="I141" s="464">
        <f t="shared" si="3"/>
        <v>0</v>
      </c>
      <c r="J141" s="468"/>
      <c r="K141" s="465">
        <f>IF(AND(B141&gt;0,B141&lt;&gt;"ЗАГ"),1,IF(C141=0,SUM(B142:INDEX(B142:B$2002,INDEX(MATCH("ЗАГ",B142:B$2002&amp;"",),))),0))</f>
        <v>0</v>
      </c>
      <c r="L141" s="47"/>
      <c r="M141" s="47"/>
      <c r="N141" s="186"/>
      <c r="O141" s="186"/>
      <c r="P141" s="187"/>
      <c r="Q141" s="184"/>
      <c r="R141" s="178">
        <f>IFERROR(IF(F141&gt;0,IF(IFERROR((Смета!H123*1),0)&gt;0,ROUND(F141*G141,2),0),0),0)</f>
        <v>0</v>
      </c>
      <c r="S141" s="50">
        <f>IFERROR(IF(F141&gt;0,IF(IFERROR((Смета!G123*1),0)&gt;0,ROUND(F141*G141,2),0),0),0)</f>
        <v>0</v>
      </c>
      <c r="T141" s="39"/>
      <c r="U141" s="39"/>
      <c r="X141" s="39"/>
      <c r="Y141" s="39"/>
    </row>
    <row r="142" spans="1:25" s="37" customFormat="1" hidden="1" x14ac:dyDescent="0.25">
      <c r="A142" s="63"/>
      <c r="B142" s="140">
        <f>IFERROR(IF(F142&gt;0,MAX(B$26:B141)+1,IF(AND(D142&gt;0,C142=0),"ЗАГ",0)),0)</f>
        <v>0</v>
      </c>
      <c r="C142" s="141">
        <f>IF(Смета!B124&gt;0,Смета!B124,0)</f>
        <v>110</v>
      </c>
      <c r="D142" s="543" t="str">
        <f>IF(Смета!C124&gt;0,Смета!C124,0)</f>
        <v>Хомут на металлические трубы 80-160 мм</v>
      </c>
      <c r="E142" s="77" t="str">
        <f>IF(Смета!D124&gt;0,Смета!D124,0)</f>
        <v>шт</v>
      </c>
      <c r="F142" s="67">
        <f>IFERROR(IF(Дата_КС2=S$3,Смета!Q124,0)+IF(Дата_КС2=S$4,Смета!T124,0)+IF(Дата_КС2=S$5,Смета!W124,0)+IF(Дата_КС2=S$6,Смета!Z124,0)+IF(Дата_КС2=S$7,Смета!AC124,0)+IF(Дата_КС2=S$8,Смета!AF124,0)+IF(Дата_КС2=S$9,Смета!AI124,0)+IF(Дата_КС2=S$10,Смета!AL124,0)+IF(Дата_КС2=S$11,Смета!AO124,0)+IF(Дата_КС2=S$12,Смета!AR124,0)+IF(Дата_КС2=S$13,Смета!AU124,0)+IF(Дата_КС2=S$14,Смета!AX124,0),0)</f>
        <v>0</v>
      </c>
      <c r="G142" s="67">
        <f>IF(Смета!E124&gt;0,Смета!E124,0)</f>
        <v>757.93</v>
      </c>
      <c r="H142" s="67">
        <f t="shared" si="4"/>
        <v>0</v>
      </c>
      <c r="I142" s="464">
        <f t="shared" si="3"/>
        <v>0</v>
      </c>
      <c r="J142" s="468"/>
      <c r="K142" s="465">
        <f>IF(AND(B142&gt;0,B142&lt;&gt;"ЗАГ"),1,IF(C142=0,SUM(B143:INDEX(B143:B$2002,INDEX(MATCH("ЗАГ",B143:B$2002&amp;"",),))),0))</f>
        <v>0</v>
      </c>
      <c r="L142" s="47"/>
      <c r="M142" s="47"/>
      <c r="N142" s="186"/>
      <c r="O142" s="186"/>
      <c r="P142" s="187"/>
      <c r="Q142" s="184"/>
      <c r="R142" s="178">
        <f>IFERROR(IF(F142&gt;0,IF(IFERROR((Смета!H124*1),0)&gt;0,ROUND(F142*G142,2),0),0),0)</f>
        <v>0</v>
      </c>
      <c r="S142" s="50">
        <f>IFERROR(IF(F142&gt;0,IF(IFERROR((Смета!G124*1),0)&gt;0,ROUND(F142*G142,2),0),0),0)</f>
        <v>0</v>
      </c>
      <c r="T142" s="39"/>
      <c r="U142" s="39"/>
      <c r="X142" s="39"/>
      <c r="Y142" s="39"/>
    </row>
    <row r="143" spans="1:25" s="37" customFormat="1" hidden="1" x14ac:dyDescent="0.25">
      <c r="A143" s="63"/>
      <c r="B143" s="140" t="str">
        <f>IFERROR(IF(F143&gt;0,MAX(B$26:B142)+1,IF(AND(D143&gt;0,C143=0),"ЗАГ",0)),0)</f>
        <v>ЗАГ</v>
      </c>
      <c r="C143" s="141">
        <f>IF(Смета!B125&gt;0,Смета!B125,0)</f>
        <v>0</v>
      </c>
      <c r="D143" s="543" t="str">
        <f>IF(Смета!C125&gt;0,Смета!C125,0)</f>
        <v>6.Лотки металлические</v>
      </c>
      <c r="E143" s="77">
        <f>IF(Смета!D125&gt;0,Смета!D125,0)</f>
        <v>0</v>
      </c>
      <c r="F143" s="67">
        <f>IFERROR(IF(Дата_КС2=S$3,Смета!Q125,0)+IF(Дата_КС2=S$4,Смета!T125,0)+IF(Дата_КС2=S$5,Смета!W125,0)+IF(Дата_КС2=S$6,Смета!Z125,0)+IF(Дата_КС2=S$7,Смета!AC125,0)+IF(Дата_КС2=S$8,Смета!AF125,0)+IF(Дата_КС2=S$9,Смета!AI125,0)+IF(Дата_КС2=S$10,Смета!AL125,0)+IF(Дата_КС2=S$11,Смета!AO125,0)+IF(Дата_КС2=S$12,Смета!AR125,0)+IF(Дата_КС2=S$13,Смета!AU125,0)+IF(Дата_КС2=S$14,Смета!AX125,0),0)</f>
        <v>0</v>
      </c>
      <c r="G143" s="67">
        <f>IF(Смета!E125&gt;0,Смета!E125,0)</f>
        <v>0</v>
      </c>
      <c r="H143" s="67">
        <f t="shared" si="4"/>
        <v>0</v>
      </c>
      <c r="I143" s="464">
        <f t="shared" si="3"/>
        <v>0</v>
      </c>
      <c r="J143" s="468"/>
      <c r="K143" s="465">
        <f>IF(AND(B143&gt;0,B143&lt;&gt;"ЗАГ"),1,IF(C143=0,SUM(B144:INDEX(B144:B$2002,INDEX(MATCH("ЗАГ",B144:B$2002&amp;"",),))),0))</f>
        <v>0</v>
      </c>
      <c r="L143" s="47"/>
      <c r="M143" s="47"/>
      <c r="N143" s="186"/>
      <c r="O143" s="186"/>
      <c r="P143" s="187"/>
      <c r="Q143" s="184"/>
      <c r="R143" s="178">
        <f>IFERROR(IF(F143&gt;0,IF(IFERROR((Смета!H125*1),0)&gt;0,ROUND(F143*G143,2),0),0),0)</f>
        <v>0</v>
      </c>
      <c r="S143" s="50">
        <f>IFERROR(IF(F143&gt;0,IF(IFERROR((Смета!G125*1),0)&gt;0,ROUND(F143*G143,2),0),0),0)</f>
        <v>0</v>
      </c>
      <c r="T143" s="39"/>
      <c r="U143" s="39"/>
      <c r="X143" s="39"/>
      <c r="Y143" s="39"/>
    </row>
    <row r="144" spans="1:25" s="37" customFormat="1" hidden="1" x14ac:dyDescent="0.25">
      <c r="A144" s="63"/>
      <c r="B144" s="140">
        <f>IFERROR(IF(F144&gt;0,MAX(B$26:B143)+1,IF(AND(D144&gt;0,C144=0),"ЗАГ",0)),0)</f>
        <v>0</v>
      </c>
      <c r="C144" s="141">
        <f>IF(Смета!B126&gt;0,Смета!B126,0)</f>
        <v>111</v>
      </c>
      <c r="D144" s="543" t="str">
        <f>IF(Смета!C126&gt;0,Смета!C126,0)</f>
        <v>Лоток перфорированный 100х100х3000 (ИЭК)</v>
      </c>
      <c r="E144" s="77" t="str">
        <f>IF(Смета!D126&gt;0,Смета!D126,0)</f>
        <v>м</v>
      </c>
      <c r="F144" s="67">
        <f>IFERROR(IF(Дата_КС2=S$3,Смета!Q126,0)+IF(Дата_КС2=S$4,Смета!T126,0)+IF(Дата_КС2=S$5,Смета!W126,0)+IF(Дата_КС2=S$6,Смета!Z126,0)+IF(Дата_КС2=S$7,Смета!AC126,0)+IF(Дата_КС2=S$8,Смета!AF126,0)+IF(Дата_КС2=S$9,Смета!AI126,0)+IF(Дата_КС2=S$10,Смета!AL126,0)+IF(Дата_КС2=S$11,Смета!AO126,0)+IF(Дата_КС2=S$12,Смета!AR126,0)+IF(Дата_КС2=S$13,Смета!AU126,0)+IF(Дата_КС2=S$14,Смета!AX126,0),0)</f>
        <v>0</v>
      </c>
      <c r="G144" s="67">
        <f>IF(Смета!E126&gt;0,Смета!E126,0)</f>
        <v>734.45</v>
      </c>
      <c r="H144" s="67">
        <f t="shared" si="4"/>
        <v>0</v>
      </c>
      <c r="I144" s="464">
        <f t="shared" si="3"/>
        <v>0</v>
      </c>
      <c r="J144" s="468"/>
      <c r="K144" s="465">
        <f>IF(AND(B144&gt;0,B144&lt;&gt;"ЗАГ"),1,IF(C144=0,SUM(B145:INDEX(B145:B$2002,INDEX(MATCH("ЗАГ",B145:B$2002&amp;"",),))),0))</f>
        <v>0</v>
      </c>
      <c r="L144" s="47"/>
      <c r="M144" s="47"/>
      <c r="N144" s="186"/>
      <c r="O144" s="186"/>
      <c r="P144" s="187"/>
      <c r="Q144" s="184"/>
      <c r="R144" s="178">
        <f>IFERROR(IF(F144&gt;0,IF(IFERROR((Смета!H126*1),0)&gt;0,ROUND(F144*G144,2),0),0),0)</f>
        <v>0</v>
      </c>
      <c r="S144" s="50">
        <f>IFERROR(IF(F144&gt;0,IF(IFERROR((Смета!G126*1),0)&gt;0,ROUND(F144*G144,2),0),0),0)</f>
        <v>0</v>
      </c>
      <c r="T144" s="39"/>
      <c r="U144" s="39"/>
      <c r="X144" s="39"/>
      <c r="Y144" s="39"/>
    </row>
    <row r="145" spans="1:25" s="37" customFormat="1" hidden="1" x14ac:dyDescent="0.25">
      <c r="A145" s="63"/>
      <c r="B145" s="140">
        <f>IFERROR(IF(F145&gt;0,MAX(B$26:B144)+1,IF(AND(D145&gt;0,C145=0),"ЗАГ",0)),0)</f>
        <v>0</v>
      </c>
      <c r="C145" s="141">
        <f>IF(Смета!B127&gt;0,Смета!B127,0)</f>
        <v>112</v>
      </c>
      <c r="D145" s="543" t="str">
        <f>IF(Смета!C127&gt;0,Смета!C127,0)</f>
        <v>Лоток перфорированный 150х100х3000</v>
      </c>
      <c r="E145" s="77" t="str">
        <f>IF(Смета!D127&gt;0,Смета!D127,0)</f>
        <v>м</v>
      </c>
      <c r="F145" s="67">
        <f>IFERROR(IF(Дата_КС2=S$3,Смета!Q127,0)+IF(Дата_КС2=S$4,Смета!T127,0)+IF(Дата_КС2=S$5,Смета!W127,0)+IF(Дата_КС2=S$6,Смета!Z127,0)+IF(Дата_КС2=S$7,Смета!AC127,0)+IF(Дата_КС2=S$8,Смета!AF127,0)+IF(Дата_КС2=S$9,Смета!AI127,0)+IF(Дата_КС2=S$10,Смета!AL127,0)+IF(Дата_КС2=S$11,Смета!AO127,0)+IF(Дата_КС2=S$12,Смета!AR127,0)+IF(Дата_КС2=S$13,Смета!AU127,0)+IF(Дата_КС2=S$14,Смета!AX127,0),0)</f>
        <v>0</v>
      </c>
      <c r="G145" s="67">
        <f>IF(Смета!E127&gt;0,Смета!E127,0)</f>
        <v>962.66</v>
      </c>
      <c r="H145" s="67">
        <f t="shared" si="4"/>
        <v>0</v>
      </c>
      <c r="I145" s="464">
        <f t="shared" si="3"/>
        <v>0</v>
      </c>
      <c r="J145" s="468"/>
      <c r="K145" s="465">
        <f>IF(AND(B145&gt;0,B145&lt;&gt;"ЗАГ"),1,IF(C145=0,SUM(B146:INDEX(B146:B$2002,INDEX(MATCH("ЗАГ",B146:B$2002&amp;"",),))),0))</f>
        <v>0</v>
      </c>
      <c r="L145" s="47"/>
      <c r="M145" s="47"/>
      <c r="N145" s="186"/>
      <c r="O145" s="186"/>
      <c r="P145" s="187"/>
      <c r="Q145" s="184"/>
      <c r="R145" s="178">
        <f>IFERROR(IF(F145&gt;0,IF(IFERROR((Смета!H127*1),0)&gt;0,ROUND(F145*G145,2),0),0),0)</f>
        <v>0</v>
      </c>
      <c r="S145" s="50">
        <f>IFERROR(IF(F145&gt;0,IF(IFERROR((Смета!G127*1),0)&gt;0,ROUND(F145*G145,2),0),0),0)</f>
        <v>0</v>
      </c>
      <c r="T145" s="39"/>
      <c r="U145" s="39"/>
      <c r="X145" s="39"/>
      <c r="Y145" s="39"/>
    </row>
    <row r="146" spans="1:25" s="37" customFormat="1" hidden="1" x14ac:dyDescent="0.25">
      <c r="A146" s="63"/>
      <c r="B146" s="140">
        <f>IFERROR(IF(F146&gt;0,MAX(B$26:B145)+1,IF(AND(D146&gt;0,C146=0),"ЗАГ",0)),0)</f>
        <v>0</v>
      </c>
      <c r="C146" s="141">
        <f>IF(Смета!B128&gt;0,Смета!B128,0)</f>
        <v>113</v>
      </c>
      <c r="D146" s="543" t="str">
        <f>IF(Смета!C128&gt;0,Смета!C128,0)</f>
        <v>Лоток перфорированный 200х100х3000</v>
      </c>
      <c r="E146" s="77" t="str">
        <f>IF(Смета!D128&gt;0,Смета!D128,0)</f>
        <v>м</v>
      </c>
      <c r="F146" s="67">
        <f>IFERROR(IF(Дата_КС2=S$3,Смета!Q128,0)+IF(Дата_КС2=S$4,Смета!T128,0)+IF(Дата_КС2=S$5,Смета!W128,0)+IF(Дата_КС2=S$6,Смета!Z128,0)+IF(Дата_КС2=S$7,Смета!AC128,0)+IF(Дата_КС2=S$8,Смета!AF128,0)+IF(Дата_КС2=S$9,Смета!AI128,0)+IF(Дата_КС2=S$10,Смета!AL128,0)+IF(Дата_КС2=S$11,Смета!AO128,0)+IF(Дата_КС2=S$12,Смета!AR128,0)+IF(Дата_КС2=S$13,Смета!AU128,0)+IF(Дата_КС2=S$14,Смета!AX128,0),0)</f>
        <v>0</v>
      </c>
      <c r="G146" s="67">
        <f>IF(Смета!E128&gt;0,Смета!E128,0)</f>
        <v>1097.3</v>
      </c>
      <c r="H146" s="67">
        <f t="shared" si="4"/>
        <v>0</v>
      </c>
      <c r="I146" s="464">
        <f t="shared" si="3"/>
        <v>0</v>
      </c>
      <c r="J146" s="468"/>
      <c r="K146" s="465">
        <f>IF(AND(B146&gt;0,B146&lt;&gt;"ЗАГ"),1,IF(C146=0,SUM(B147:INDEX(B147:B$2002,INDEX(MATCH("ЗАГ",B147:B$2002&amp;"",),))),0))</f>
        <v>0</v>
      </c>
      <c r="L146" s="47"/>
      <c r="M146" s="47"/>
      <c r="N146" s="186"/>
      <c r="O146" s="186"/>
      <c r="P146" s="187"/>
      <c r="Q146" s="184"/>
      <c r="R146" s="178">
        <f>IFERROR(IF(F146&gt;0,IF(IFERROR((Смета!H128*1),0)&gt;0,ROUND(F146*G146,2),0),0),0)</f>
        <v>0</v>
      </c>
      <c r="S146" s="50">
        <f>IFERROR(IF(F146&gt;0,IF(IFERROR((Смета!G128*1),0)&gt;0,ROUND(F146*G146,2),0),0),0)</f>
        <v>0</v>
      </c>
      <c r="T146" s="39"/>
      <c r="U146" s="39"/>
      <c r="X146" s="39"/>
      <c r="Y146" s="39"/>
    </row>
    <row r="147" spans="1:25" s="37" customFormat="1" hidden="1" x14ac:dyDescent="0.25">
      <c r="A147" s="63"/>
      <c r="B147" s="140">
        <f>IFERROR(IF(F147&gt;0,MAX(B$26:B146)+1,IF(AND(D147&gt;0,C147=0),"ЗАГ",0)),0)</f>
        <v>0</v>
      </c>
      <c r="C147" s="141">
        <f>IF(Смета!B129&gt;0,Смета!B129,0)</f>
        <v>114</v>
      </c>
      <c r="D147" s="543" t="str">
        <f>IF(Смета!C129&gt;0,Смета!C129,0)</f>
        <v>Поворот на 45 градусов 100х100</v>
      </c>
      <c r="E147" s="77" t="str">
        <f>IF(Смета!D129&gt;0,Смета!D129,0)</f>
        <v>шт</v>
      </c>
      <c r="F147" s="67">
        <f>IFERROR(IF(Дата_КС2=S$3,Смета!Q129,0)+IF(Дата_КС2=S$4,Смета!T129,0)+IF(Дата_КС2=S$5,Смета!W129,0)+IF(Дата_КС2=S$6,Смета!Z129,0)+IF(Дата_КС2=S$7,Смета!AC129,0)+IF(Дата_КС2=S$8,Смета!AF129,0)+IF(Дата_КС2=S$9,Смета!AI129,0)+IF(Дата_КС2=S$10,Смета!AL129,0)+IF(Дата_КС2=S$11,Смета!AO129,0)+IF(Дата_КС2=S$12,Смета!AR129,0)+IF(Дата_КС2=S$13,Смета!AU129,0)+IF(Дата_КС2=S$14,Смета!AX129,0),0)</f>
        <v>0</v>
      </c>
      <c r="G147" s="67">
        <f>IF(Смета!E129&gt;0,Смета!E129,0)</f>
        <v>809.94</v>
      </c>
      <c r="H147" s="67">
        <f t="shared" si="4"/>
        <v>0</v>
      </c>
      <c r="I147" s="464">
        <f t="shared" si="3"/>
        <v>0</v>
      </c>
      <c r="J147" s="468"/>
      <c r="K147" s="465">
        <f>IF(AND(B147&gt;0,B147&lt;&gt;"ЗАГ"),1,IF(C147=0,SUM(B148:INDEX(B148:B$2002,INDEX(MATCH("ЗАГ",B148:B$2002&amp;"",),))),0))</f>
        <v>0</v>
      </c>
      <c r="L147" s="47"/>
      <c r="M147" s="47"/>
      <c r="N147" s="186"/>
      <c r="O147" s="186"/>
      <c r="P147" s="187"/>
      <c r="Q147" s="184"/>
      <c r="R147" s="178">
        <f>IFERROR(IF(F147&gt;0,IF(IFERROR((Смета!H129*1),0)&gt;0,ROUND(F147*G147,2),0),0),0)</f>
        <v>0</v>
      </c>
      <c r="S147" s="50">
        <f>IFERROR(IF(F147&gt;0,IF(IFERROR((Смета!G129*1),0)&gt;0,ROUND(F147*G147,2),0),0),0)</f>
        <v>0</v>
      </c>
      <c r="T147" s="39"/>
      <c r="U147" s="39"/>
      <c r="X147" s="39"/>
      <c r="Y147" s="39"/>
    </row>
    <row r="148" spans="1:25" s="37" customFormat="1" hidden="1" x14ac:dyDescent="0.25">
      <c r="A148" s="63"/>
      <c r="B148" s="140">
        <f>IFERROR(IF(F148&gt;0,MAX(B$26:B147)+1,IF(AND(D148&gt;0,C148=0),"ЗАГ",0)),0)</f>
        <v>0</v>
      </c>
      <c r="C148" s="141">
        <f>IF(Смета!B130&gt;0,Смета!B130,0)</f>
        <v>115</v>
      </c>
      <c r="D148" s="543" t="str">
        <f>IF(Смета!C130&gt;0,Смета!C130,0)</f>
        <v>Поворот на 45 гр. 100х150</v>
      </c>
      <c r="E148" s="77" t="str">
        <f>IF(Смета!D130&gt;0,Смета!D130,0)</f>
        <v>шт</v>
      </c>
      <c r="F148" s="67">
        <f>IFERROR(IF(Дата_КС2=S$3,Смета!Q130,0)+IF(Дата_КС2=S$4,Смета!T130,0)+IF(Дата_КС2=S$5,Смета!W130,0)+IF(Дата_КС2=S$6,Смета!Z130,0)+IF(Дата_КС2=S$7,Смета!AC130,0)+IF(Дата_КС2=S$8,Смета!AF130,0)+IF(Дата_КС2=S$9,Смета!AI130,0)+IF(Дата_КС2=S$10,Смета!AL130,0)+IF(Дата_КС2=S$11,Смета!AO130,0)+IF(Дата_КС2=S$12,Смета!AR130,0)+IF(Дата_КС2=S$13,Смета!AU130,0)+IF(Дата_КС2=S$14,Смета!AX130,0),0)</f>
        <v>0</v>
      </c>
      <c r="G148" s="67">
        <f>IF(Смета!E130&gt;0,Смета!E130,0)</f>
        <v>897.63</v>
      </c>
      <c r="H148" s="67">
        <f t="shared" si="4"/>
        <v>0</v>
      </c>
      <c r="I148" s="464">
        <f t="shared" si="3"/>
        <v>0</v>
      </c>
      <c r="J148" s="468"/>
      <c r="K148" s="465">
        <f>IF(AND(B148&gt;0,B148&lt;&gt;"ЗАГ"),1,IF(C148=0,SUM(B149:INDEX(B149:B$2002,INDEX(MATCH("ЗАГ",B149:B$2002&amp;"",),))),0))</f>
        <v>0</v>
      </c>
      <c r="L148" s="47"/>
      <c r="M148" s="47"/>
      <c r="N148" s="186"/>
      <c r="O148" s="186"/>
      <c r="P148" s="187"/>
      <c r="Q148" s="184"/>
      <c r="R148" s="178">
        <f>IFERROR(IF(F148&gt;0,IF(IFERROR((Смета!H130*1),0)&gt;0,ROUND(F148*G148,2),0),0),0)</f>
        <v>0</v>
      </c>
      <c r="S148" s="50">
        <f>IFERROR(IF(F148&gt;0,IF(IFERROR((Смета!G130*1),0)&gt;0,ROUND(F148*G148,2),0),0),0)</f>
        <v>0</v>
      </c>
      <c r="T148" s="39"/>
      <c r="U148" s="39"/>
      <c r="X148" s="39"/>
      <c r="Y148" s="39"/>
    </row>
    <row r="149" spans="1:25" s="37" customFormat="1" hidden="1" x14ac:dyDescent="0.25">
      <c r="A149" s="63"/>
      <c r="B149" s="140">
        <f>IFERROR(IF(F149&gt;0,MAX(B$26:B148)+1,IF(AND(D149&gt;0,C149=0),"ЗАГ",0)),0)</f>
        <v>0</v>
      </c>
      <c r="C149" s="141">
        <f>IF(Смета!B131&gt;0,Смета!B131,0)</f>
        <v>116</v>
      </c>
      <c r="D149" s="543" t="str">
        <f>IF(Смета!C131&gt;0,Смета!C131,0)</f>
        <v>Поворот на 45 градусов 100х200</v>
      </c>
      <c r="E149" s="77" t="str">
        <f>IF(Смета!D131&gt;0,Смета!D131,0)</f>
        <v>шт</v>
      </c>
      <c r="F149" s="67">
        <f>IFERROR(IF(Дата_КС2=S$3,Смета!Q131,0)+IF(Дата_КС2=S$4,Смета!T131,0)+IF(Дата_КС2=S$5,Смета!W131,0)+IF(Дата_КС2=S$6,Смета!Z131,0)+IF(Дата_КС2=S$7,Смета!AC131,0)+IF(Дата_КС2=S$8,Смета!AF131,0)+IF(Дата_КС2=S$9,Смета!AI131,0)+IF(Дата_КС2=S$10,Смета!AL131,0)+IF(Дата_КС2=S$11,Смета!AO131,0)+IF(Дата_КС2=S$12,Смета!AR131,0)+IF(Дата_КС2=S$13,Смета!AU131,0)+IF(Дата_КС2=S$14,Смета!AX131,0),0)</f>
        <v>0</v>
      </c>
      <c r="G149" s="67">
        <f>IF(Смета!E131&gt;0,Смета!E131,0)</f>
        <v>1094.2</v>
      </c>
      <c r="H149" s="67">
        <f t="shared" si="4"/>
        <v>0</v>
      </c>
      <c r="I149" s="464">
        <f t="shared" si="3"/>
        <v>0</v>
      </c>
      <c r="J149" s="468"/>
      <c r="K149" s="465">
        <f>IF(AND(B149&gt;0,B149&lt;&gt;"ЗАГ"),1,IF(C149=0,SUM(B150:INDEX(B150:B$2002,INDEX(MATCH("ЗАГ",B150:B$2002&amp;"",),))),0))</f>
        <v>0</v>
      </c>
      <c r="L149" s="47"/>
      <c r="M149" s="47"/>
      <c r="N149" s="186"/>
      <c r="O149" s="186"/>
      <c r="P149" s="187"/>
      <c r="Q149" s="184"/>
      <c r="R149" s="178">
        <f>IFERROR(IF(F149&gt;0,IF(IFERROR((Смета!H131*1),0)&gt;0,ROUND(F149*G149,2),0),0),0)</f>
        <v>0</v>
      </c>
      <c r="S149" s="50">
        <f>IFERROR(IF(F149&gt;0,IF(IFERROR((Смета!G131*1),0)&gt;0,ROUND(F149*G149,2),0),0),0)</f>
        <v>0</v>
      </c>
      <c r="T149" s="39"/>
      <c r="U149" s="39"/>
      <c r="X149" s="39"/>
      <c r="Y149" s="39"/>
    </row>
    <row r="150" spans="1:25" s="37" customFormat="1" hidden="1" x14ac:dyDescent="0.25">
      <c r="A150" s="63"/>
      <c r="B150" s="140">
        <f>IFERROR(IF(F150&gt;0,MAX(B$26:B149)+1,IF(AND(D150&gt;0,C150=0),"ЗАГ",0)),0)</f>
        <v>0</v>
      </c>
      <c r="C150" s="141">
        <f>IF(Смета!B132&gt;0,Смета!B132,0)</f>
        <v>117</v>
      </c>
      <c r="D150" s="543" t="str">
        <f>IF(Смета!C132&gt;0,Смета!C132,0)</f>
        <v>Поворот на 90 градусов 100х100 мм</v>
      </c>
      <c r="E150" s="77" t="str">
        <f>IF(Смета!D132&gt;0,Смета!D132,0)</f>
        <v>шт</v>
      </c>
      <c r="F150" s="67">
        <f>IFERROR(IF(Дата_КС2=S$3,Смета!Q132,0)+IF(Дата_КС2=S$4,Смета!T132,0)+IF(Дата_КС2=S$5,Смета!W132,0)+IF(Дата_КС2=S$6,Смета!Z132,0)+IF(Дата_КС2=S$7,Смета!AC132,0)+IF(Дата_КС2=S$8,Смета!AF132,0)+IF(Дата_КС2=S$9,Смета!AI132,0)+IF(Дата_КС2=S$10,Смета!AL132,0)+IF(Дата_КС2=S$11,Смета!AO132,0)+IF(Дата_КС2=S$12,Смета!AR132,0)+IF(Дата_КС2=S$13,Смета!AU132,0)+IF(Дата_КС2=S$14,Смета!AX132,0),0)</f>
        <v>0</v>
      </c>
      <c r="G150" s="67">
        <f>IF(Смета!E132&gt;0,Смета!E132,0)</f>
        <v>796.63</v>
      </c>
      <c r="H150" s="67">
        <f t="shared" si="4"/>
        <v>0</v>
      </c>
      <c r="I150" s="464">
        <f t="shared" si="3"/>
        <v>0</v>
      </c>
      <c r="J150" s="468"/>
      <c r="K150" s="465">
        <f>IF(AND(B150&gt;0,B150&lt;&gt;"ЗАГ"),1,IF(C150=0,SUM(B151:INDEX(B151:B$2002,INDEX(MATCH("ЗАГ",B151:B$2002&amp;"",),))),0))</f>
        <v>0</v>
      </c>
      <c r="L150" s="47"/>
      <c r="M150" s="47"/>
      <c r="N150" s="186"/>
      <c r="O150" s="186"/>
      <c r="P150" s="187"/>
      <c r="Q150" s="184"/>
      <c r="R150" s="178">
        <f>IFERROR(IF(F150&gt;0,IF(IFERROR((Смета!H132*1),0)&gt;0,ROUND(F150*G150,2),0),0),0)</f>
        <v>0</v>
      </c>
      <c r="S150" s="50">
        <f>IFERROR(IF(F150&gt;0,IF(IFERROR((Смета!G132*1),0)&gt;0,ROUND(F150*G150,2),0),0),0)</f>
        <v>0</v>
      </c>
      <c r="T150" s="39"/>
      <c r="U150" s="39"/>
      <c r="X150" s="39"/>
      <c r="Y150" s="39"/>
    </row>
    <row r="151" spans="1:25" s="37" customFormat="1" hidden="1" x14ac:dyDescent="0.25">
      <c r="A151" s="63"/>
      <c r="B151" s="140">
        <f>IFERROR(IF(F151&gt;0,MAX(B$26:B150)+1,IF(AND(D151&gt;0,C151=0),"ЗАГ",0)),0)</f>
        <v>0</v>
      </c>
      <c r="C151" s="141">
        <f>IF(Смета!B133&gt;0,Смета!B133,0)</f>
        <v>118</v>
      </c>
      <c r="D151" s="543" t="str">
        <f>IF(Смета!C133&gt;0,Смета!C133,0)</f>
        <v>Поворот на 90 градусов 100х200</v>
      </c>
      <c r="E151" s="77" t="str">
        <f>IF(Смета!D133&gt;0,Смета!D133,0)</f>
        <v>шт</v>
      </c>
      <c r="F151" s="67">
        <f>IFERROR(IF(Дата_КС2=S$3,Смета!Q133,0)+IF(Дата_КС2=S$4,Смета!T133,0)+IF(Дата_КС2=S$5,Смета!W133,0)+IF(Дата_КС2=S$6,Смета!Z133,0)+IF(Дата_КС2=S$7,Смета!AC133,0)+IF(Дата_КС2=S$8,Смета!AF133,0)+IF(Дата_КС2=S$9,Смета!AI133,0)+IF(Дата_КС2=S$10,Смета!AL133,0)+IF(Дата_КС2=S$11,Смета!AO133,0)+IF(Дата_КС2=S$12,Смета!AR133,0)+IF(Дата_КС2=S$13,Смета!AU133,0)+IF(Дата_КС2=S$14,Смета!AX133,0),0)</f>
        <v>0</v>
      </c>
      <c r="G151" s="67">
        <f>IF(Смета!E133&gt;0,Смета!E133,0)</f>
        <v>1127.98</v>
      </c>
      <c r="H151" s="67">
        <f t="shared" si="4"/>
        <v>0</v>
      </c>
      <c r="I151" s="464">
        <f t="shared" si="3"/>
        <v>0</v>
      </c>
      <c r="J151" s="468"/>
      <c r="K151" s="465">
        <f>IF(AND(B151&gt;0,B151&lt;&gt;"ЗАГ"),1,IF(C151=0,SUM(B152:INDEX(B152:B$2002,INDEX(MATCH("ЗАГ",B152:B$2002&amp;"",),))),0))</f>
        <v>0</v>
      </c>
      <c r="L151" s="47"/>
      <c r="M151" s="47"/>
      <c r="N151" s="186"/>
      <c r="O151" s="186"/>
      <c r="P151" s="187"/>
      <c r="Q151" s="184"/>
      <c r="R151" s="178">
        <f>IFERROR(IF(F151&gt;0,IF(IFERROR((Смета!H133*1),0)&gt;0,ROUND(F151*G151,2),0),0),0)</f>
        <v>0</v>
      </c>
      <c r="S151" s="50">
        <f>IFERROR(IF(F151&gt;0,IF(IFERROR((Смета!G133*1),0)&gt;0,ROUND(F151*G151,2),0),0),0)</f>
        <v>0</v>
      </c>
      <c r="T151" s="39"/>
      <c r="U151" s="39"/>
      <c r="X151" s="39"/>
      <c r="Y151" s="39"/>
    </row>
    <row r="152" spans="1:25" s="37" customFormat="1" hidden="1" x14ac:dyDescent="0.25">
      <c r="A152" s="63"/>
      <c r="B152" s="140">
        <f>IFERROR(IF(F152&gt;0,MAX(B$26:B151)+1,IF(AND(D152&gt;0,C152=0),"ЗАГ",0)),0)</f>
        <v>0</v>
      </c>
      <c r="C152" s="141">
        <f>IF(Смета!B134&gt;0,Смета!B134,0)</f>
        <v>119</v>
      </c>
      <c r="D152" s="543" t="str">
        <f>IF(Смета!C134&gt;0,Смета!C134,0)</f>
        <v>Поворот на 90 градусов 100х150 мм</v>
      </c>
      <c r="E152" s="77" t="str">
        <f>IF(Смета!D134&gt;0,Смета!D134,0)</f>
        <v>шт</v>
      </c>
      <c r="F152" s="67">
        <f>IFERROR(IF(Дата_КС2=S$3,Смета!Q134,0)+IF(Дата_КС2=S$4,Смета!T134,0)+IF(Дата_КС2=S$5,Смета!W134,0)+IF(Дата_КС2=S$6,Смета!Z134,0)+IF(Дата_КС2=S$7,Смета!AC134,0)+IF(Дата_КС2=S$8,Смета!AF134,0)+IF(Дата_КС2=S$9,Смета!AI134,0)+IF(Дата_КС2=S$10,Смета!AL134,0)+IF(Дата_КС2=S$11,Смета!AO134,0)+IF(Дата_КС2=S$12,Смета!AR134,0)+IF(Дата_КС2=S$13,Смета!AU134,0)+IF(Дата_КС2=S$14,Смета!AX134,0),0)</f>
        <v>0</v>
      </c>
      <c r="G152" s="67">
        <f>IF(Смета!E134&gt;0,Смета!E134,0)</f>
        <v>953.13</v>
      </c>
      <c r="H152" s="67">
        <f t="shared" si="4"/>
        <v>0</v>
      </c>
      <c r="I152" s="464">
        <f t="shared" si="3"/>
        <v>0</v>
      </c>
      <c r="J152" s="468"/>
      <c r="K152" s="465">
        <f>IF(AND(B152&gt;0,B152&lt;&gt;"ЗАГ"),1,IF(C152=0,SUM(B153:INDEX(B153:B$2002,INDEX(MATCH("ЗАГ",B153:B$2002&amp;"",),))),0))</f>
        <v>0</v>
      </c>
      <c r="L152" s="47"/>
      <c r="M152" s="47"/>
      <c r="N152" s="186"/>
      <c r="O152" s="186"/>
      <c r="P152" s="187"/>
      <c r="Q152" s="184"/>
      <c r="R152" s="178">
        <f>IFERROR(IF(F152&gt;0,IF(IFERROR((Смета!H134*1),0)&gt;0,ROUND(F152*G152,2),0),0),0)</f>
        <v>0</v>
      </c>
      <c r="S152" s="50">
        <f>IFERROR(IF(F152&gt;0,IF(IFERROR((Смета!G134*1),0)&gt;0,ROUND(F152*G152,2),0),0),0)</f>
        <v>0</v>
      </c>
      <c r="T152" s="39"/>
      <c r="U152" s="39"/>
      <c r="X152" s="39"/>
      <c r="Y152" s="39"/>
    </row>
    <row r="153" spans="1:25" s="37" customFormat="1" hidden="1" x14ac:dyDescent="0.25">
      <c r="A153" s="63"/>
      <c r="B153" s="140">
        <f>IFERROR(IF(F153&gt;0,MAX(B$26:B152)+1,IF(AND(D153&gt;0,C153=0),"ЗАГ",0)),0)</f>
        <v>0</v>
      </c>
      <c r="C153" s="141">
        <f>IF(Смета!B135&gt;0,Смета!B135,0)</f>
        <v>120</v>
      </c>
      <c r="D153" s="543" t="str">
        <f>IF(Смета!C135&gt;0,Смета!C135,0)</f>
        <v>Монтаж лотковой системы</v>
      </c>
      <c r="E153" s="77" t="str">
        <f>IF(Смета!D135&gt;0,Смета!D135,0)</f>
        <v>м</v>
      </c>
      <c r="F153" s="67">
        <f>IFERROR(IF(Дата_КС2=S$3,Смета!Q135,0)+IF(Дата_КС2=S$4,Смета!T135,0)+IF(Дата_КС2=S$5,Смета!W135,0)+IF(Дата_КС2=S$6,Смета!Z135,0)+IF(Дата_КС2=S$7,Смета!AC135,0)+IF(Дата_КС2=S$8,Смета!AF135,0)+IF(Дата_КС2=S$9,Смета!AI135,0)+IF(Дата_КС2=S$10,Смета!AL135,0)+IF(Дата_КС2=S$11,Смета!AO135,0)+IF(Дата_КС2=S$12,Смета!AR135,0)+IF(Дата_КС2=S$13,Смета!AU135,0)+IF(Дата_КС2=S$14,Смета!AX135,0),0)</f>
        <v>0</v>
      </c>
      <c r="G153" s="67">
        <f>IF(Смета!E135&gt;0,Смета!E135,0)</f>
        <v>2135</v>
      </c>
      <c r="H153" s="67">
        <f t="shared" si="4"/>
        <v>0</v>
      </c>
      <c r="I153" s="464">
        <f t="shared" si="3"/>
        <v>0</v>
      </c>
      <c r="J153" s="468"/>
      <c r="K153" s="465">
        <f>IF(AND(B153&gt;0,B153&lt;&gt;"ЗАГ"),1,IF(C153=0,SUM(B154:INDEX(B154:B$2002,INDEX(MATCH("ЗАГ",B154:B$2002&amp;"",),))),0))</f>
        <v>0</v>
      </c>
      <c r="L153" s="47"/>
      <c r="M153" s="47"/>
      <c r="N153" s="186"/>
      <c r="O153" s="186"/>
      <c r="P153" s="187"/>
      <c r="Q153" s="184"/>
      <c r="R153" s="178">
        <f>IFERROR(IF(F153&gt;0,IF(IFERROR((Смета!H135*1),0)&gt;0,ROUND(F153*G153,2),0),0),0)</f>
        <v>0</v>
      </c>
      <c r="S153" s="50">
        <f>IFERROR(IF(F153&gt;0,IF(IFERROR((Смета!G135*1),0)&gt;0,ROUND(F153*G153,2),0),0),0)</f>
        <v>0</v>
      </c>
      <c r="T153" s="39"/>
      <c r="U153" s="39"/>
      <c r="X153" s="39"/>
      <c r="Y153" s="39"/>
    </row>
    <row r="154" spans="1:25" s="37" customFormat="1" hidden="1" x14ac:dyDescent="0.25">
      <c r="A154" s="63"/>
      <c r="B154" s="140" t="str">
        <f>IFERROR(IF(F154&gt;0,MAX(B$26:B153)+1,IF(AND(D154&gt;0,C154=0),"ЗАГ",0)),0)</f>
        <v>ЗАГ</v>
      </c>
      <c r="C154" s="141">
        <f>IF(Смета!B136&gt;0,Смета!B136,0)</f>
        <v>0</v>
      </c>
      <c r="D154" s="543" t="str">
        <f>IF(Смета!C136&gt;0,Смета!C136,0)</f>
        <v>7.Кабеленесущие системы</v>
      </c>
      <c r="E154" s="77">
        <f>IF(Смета!D136&gt;0,Смета!D136,0)</f>
        <v>0</v>
      </c>
      <c r="F154" s="67">
        <f>IFERROR(IF(Дата_КС2=S$3,Смета!Q136,0)+IF(Дата_КС2=S$4,Смета!T136,0)+IF(Дата_КС2=S$5,Смета!W136,0)+IF(Дата_КС2=S$6,Смета!Z136,0)+IF(Дата_КС2=S$7,Смета!AC136,0)+IF(Дата_КС2=S$8,Смета!AF136,0)+IF(Дата_КС2=S$9,Смета!AI136,0)+IF(Дата_КС2=S$10,Смета!AL136,0)+IF(Дата_КС2=S$11,Смета!AO136,0)+IF(Дата_КС2=S$12,Смета!AR136,0)+IF(Дата_КС2=S$13,Смета!AU136,0)+IF(Дата_КС2=S$14,Смета!AX136,0),0)</f>
        <v>0</v>
      </c>
      <c r="G154" s="67">
        <f>IF(Смета!E136&gt;0,Смета!E136,0)</f>
        <v>0</v>
      </c>
      <c r="H154" s="67">
        <f t="shared" si="4"/>
        <v>0</v>
      </c>
      <c r="I154" s="464">
        <f t="shared" ref="I154:I217" si="5">IF(J154=1,1,K154)</f>
        <v>0</v>
      </c>
      <c r="J154" s="468"/>
      <c r="K154" s="465">
        <f>IF(AND(B154&gt;0,B154&lt;&gt;"ЗАГ"),1,IF(C154=0,SUM(B155:INDEX(B155:B$2002,INDEX(MATCH("ЗАГ",B155:B$2002&amp;"",),))),0))</f>
        <v>0</v>
      </c>
      <c r="L154" s="47"/>
      <c r="M154" s="47"/>
      <c r="N154" s="186"/>
      <c r="O154" s="186"/>
      <c r="P154" s="187"/>
      <c r="Q154" s="184"/>
      <c r="R154" s="178">
        <f>IFERROR(IF(F154&gt;0,IF(IFERROR((Смета!H136*1),0)&gt;0,ROUND(F154*G154,2),0),0),0)</f>
        <v>0</v>
      </c>
      <c r="S154" s="50">
        <f>IFERROR(IF(F154&gt;0,IF(IFERROR((Смета!G136*1),0)&gt;0,ROUND(F154*G154,2),0),0),0)</f>
        <v>0</v>
      </c>
      <c r="T154" s="39"/>
      <c r="U154" s="39"/>
      <c r="X154" s="39"/>
      <c r="Y154" s="39"/>
    </row>
    <row r="155" spans="1:25" s="37" customFormat="1" hidden="1" x14ac:dyDescent="0.25">
      <c r="A155" s="63"/>
      <c r="B155" s="140">
        <f>IFERROR(IF(F155&gt;0,MAX(B$26:B154)+1,IF(AND(D155&gt;0,C155=0),"ЗАГ",0)),0)</f>
        <v>0</v>
      </c>
      <c r="C155" s="141">
        <f>IF(Смета!B137&gt;0,Смета!B137,0)</f>
        <v>121</v>
      </c>
      <c r="D155" s="543" t="str">
        <f>IF(Смета!C137&gt;0,Смета!C137,0)</f>
        <v>Консоль потолочная 159х175</v>
      </c>
      <c r="E155" s="77" t="str">
        <f>IF(Смета!D137&gt;0,Смета!D137,0)</f>
        <v>шт</v>
      </c>
      <c r="F155" s="67">
        <f>IFERROR(IF(Дата_КС2=S$3,Смета!Q137,0)+IF(Дата_КС2=S$4,Смета!T137,0)+IF(Дата_КС2=S$5,Смета!W137,0)+IF(Дата_КС2=S$6,Смета!Z137,0)+IF(Дата_КС2=S$7,Смета!AC137,0)+IF(Дата_КС2=S$8,Смета!AF137,0)+IF(Дата_КС2=S$9,Смета!AI137,0)+IF(Дата_КС2=S$10,Смета!AL137,0)+IF(Дата_КС2=S$11,Смета!AO137,0)+IF(Дата_КС2=S$12,Смета!AR137,0)+IF(Дата_КС2=S$13,Смета!AU137,0)+IF(Дата_КС2=S$14,Смета!AX137,0),0)</f>
        <v>0</v>
      </c>
      <c r="G155" s="67">
        <f>IF(Смета!E137&gt;0,Смета!E137,0)</f>
        <v>410.38</v>
      </c>
      <c r="H155" s="67">
        <f t="shared" si="4"/>
        <v>0</v>
      </c>
      <c r="I155" s="464">
        <f t="shared" si="5"/>
        <v>0</v>
      </c>
      <c r="J155" s="468"/>
      <c r="K155" s="465">
        <f>IF(AND(B155&gt;0,B155&lt;&gt;"ЗАГ"),1,IF(C155=0,SUM(B156:INDEX(B156:B$2002,INDEX(MATCH("ЗАГ",B156:B$2002&amp;"",),))),0))</f>
        <v>0</v>
      </c>
      <c r="L155" s="47"/>
      <c r="M155" s="47"/>
      <c r="N155" s="186"/>
      <c r="O155" s="186"/>
      <c r="P155" s="187"/>
      <c r="Q155" s="184"/>
      <c r="R155" s="178">
        <f>IFERROR(IF(F155&gt;0,IF(IFERROR((Смета!H137*1),0)&gt;0,ROUND(F155*G155,2),0),0),0)</f>
        <v>0</v>
      </c>
      <c r="S155" s="50">
        <f>IFERROR(IF(F155&gt;0,IF(IFERROR((Смета!G137*1),0)&gt;0,ROUND(F155*G155,2),0),0),0)</f>
        <v>0</v>
      </c>
      <c r="T155" s="39"/>
      <c r="U155" s="39"/>
      <c r="X155" s="39"/>
      <c r="Y155" s="39"/>
    </row>
    <row r="156" spans="1:25" s="37" customFormat="1" hidden="1" x14ac:dyDescent="0.25">
      <c r="A156" s="63"/>
      <c r="B156" s="140">
        <f>IFERROR(IF(F156&gt;0,MAX(B$26:B155)+1,IF(AND(D156&gt;0,C156=0),"ЗАГ",0)),0)</f>
        <v>0</v>
      </c>
      <c r="C156" s="141">
        <f>IF(Смета!B138&gt;0,Смета!B138,0)</f>
        <v>122</v>
      </c>
      <c r="D156" s="543" t="str">
        <f>IF(Смета!C138&gt;0,Смета!C138,0)</f>
        <v>Консоль потолочная VR150</v>
      </c>
      <c r="E156" s="77" t="str">
        <f>IF(Смета!D138&gt;0,Смета!D138,0)</f>
        <v>шт</v>
      </c>
      <c r="F156" s="67">
        <f>IFERROR(IF(Дата_КС2=S$3,Смета!Q138,0)+IF(Дата_КС2=S$4,Смета!T138,0)+IF(Дата_КС2=S$5,Смета!W138,0)+IF(Дата_КС2=S$6,Смета!Z138,0)+IF(Дата_КС2=S$7,Смета!AC138,0)+IF(Дата_КС2=S$8,Смета!AF138,0)+IF(Дата_КС2=S$9,Смета!AI138,0)+IF(Дата_КС2=S$10,Смета!AL138,0)+IF(Дата_КС2=S$11,Смета!AO138,0)+IF(Дата_КС2=S$12,Смета!AR138,0)+IF(Дата_КС2=S$13,Смета!AU138,0)+IF(Дата_КС2=S$14,Смета!AX138,0),0)</f>
        <v>0</v>
      </c>
      <c r="G156" s="67">
        <f>IF(Смета!E138&gt;0,Смета!E138,0)</f>
        <v>438.54</v>
      </c>
      <c r="H156" s="67">
        <f t="shared" si="4"/>
        <v>0</v>
      </c>
      <c r="I156" s="464">
        <f t="shared" si="5"/>
        <v>0</v>
      </c>
      <c r="J156" s="468"/>
      <c r="K156" s="465">
        <f>IF(AND(B156&gt;0,B156&lt;&gt;"ЗАГ"),1,IF(C156=0,SUM(B157:INDEX(B157:B$2002,INDEX(MATCH("ЗАГ",B157:B$2002&amp;"",),))),0))</f>
        <v>0</v>
      </c>
      <c r="L156" s="47"/>
      <c r="M156" s="47"/>
      <c r="N156" s="186"/>
      <c r="O156" s="186"/>
      <c r="P156" s="187"/>
      <c r="Q156" s="184"/>
      <c r="R156" s="178">
        <f>IFERROR(IF(F156&gt;0,IF(IFERROR((Смета!H138*1),0)&gt;0,ROUND(F156*G156,2),0),0),0)</f>
        <v>0</v>
      </c>
      <c r="S156" s="50">
        <f>IFERROR(IF(F156&gt;0,IF(IFERROR((Смета!G138*1),0)&gt;0,ROUND(F156*G156,2),0),0),0)</f>
        <v>0</v>
      </c>
      <c r="T156" s="39"/>
      <c r="U156" s="39"/>
      <c r="X156" s="39"/>
      <c r="Y156" s="39"/>
    </row>
    <row r="157" spans="1:25" s="37" customFormat="1" hidden="1" x14ac:dyDescent="0.25">
      <c r="A157" s="63"/>
      <c r="B157" s="140">
        <f>IFERROR(IF(F157&gt;0,MAX(B$26:B156)+1,IF(AND(D157&gt;0,C157=0),"ЗАГ",0)),0)</f>
        <v>0</v>
      </c>
      <c r="C157" s="141">
        <f>IF(Смета!B139&gt;0,Смета!B139,0)</f>
        <v>123</v>
      </c>
      <c r="D157" s="543" t="str">
        <f>IF(Смета!C139&gt;0,Смета!C139,0)</f>
        <v>Консоль потолочная 259х175 VR200</v>
      </c>
      <c r="E157" s="77" t="str">
        <f>IF(Смета!D139&gt;0,Смета!D139,0)</f>
        <v>шт</v>
      </c>
      <c r="F157" s="67">
        <f>IFERROR(IF(Дата_КС2=S$3,Смета!Q139,0)+IF(Дата_КС2=S$4,Смета!T139,0)+IF(Дата_КС2=S$5,Смета!W139,0)+IF(Дата_КС2=S$6,Смета!Z139,0)+IF(Дата_КС2=S$7,Смета!AC139,0)+IF(Дата_КС2=S$8,Смета!AF139,0)+IF(Дата_КС2=S$9,Смета!AI139,0)+IF(Дата_КС2=S$10,Смета!AL139,0)+IF(Дата_КС2=S$11,Смета!AO139,0)+IF(Дата_КС2=S$12,Смета!AR139,0)+IF(Дата_КС2=S$13,Смета!AU139,0)+IF(Дата_КС2=S$14,Смета!AX139,0),0)</f>
        <v>0</v>
      </c>
      <c r="G157" s="67">
        <f>IF(Смета!E139&gt;0,Смета!E139,0)</f>
        <v>468.25</v>
      </c>
      <c r="H157" s="67">
        <f t="shared" ref="H157:H220" si="6">ROUND(F157*G157,2)</f>
        <v>0</v>
      </c>
      <c r="I157" s="464">
        <f t="shared" si="5"/>
        <v>0</v>
      </c>
      <c r="J157" s="468"/>
      <c r="K157" s="465">
        <f>IF(AND(B157&gt;0,B157&lt;&gt;"ЗАГ"),1,IF(C157=0,SUM(B158:INDEX(B158:B$2002,INDEX(MATCH("ЗАГ",B158:B$2002&amp;"",),))),0))</f>
        <v>0</v>
      </c>
      <c r="L157" s="47"/>
      <c r="M157" s="47"/>
      <c r="N157" s="186"/>
      <c r="O157" s="186"/>
      <c r="P157" s="187"/>
      <c r="Q157" s="184"/>
      <c r="R157" s="178">
        <f>IFERROR(IF(F157&gt;0,IF(IFERROR((Смета!H139*1),0)&gt;0,ROUND(F157*G157,2),0),0),0)</f>
        <v>0</v>
      </c>
      <c r="S157" s="50">
        <f>IFERROR(IF(F157&gt;0,IF(IFERROR((Смета!G139*1),0)&gt;0,ROUND(F157*G157,2),0),0),0)</f>
        <v>0</v>
      </c>
      <c r="T157" s="39"/>
      <c r="U157" s="39"/>
      <c r="X157" s="39"/>
      <c r="Y157" s="39"/>
    </row>
    <row r="158" spans="1:25" s="37" customFormat="1" hidden="1" x14ac:dyDescent="0.25">
      <c r="A158" s="63"/>
      <c r="B158" s="140">
        <f>IFERROR(IF(F158&gt;0,MAX(B$26:B157)+1,IF(AND(D158&gt;0,C158=0),"ЗАГ",0)),0)</f>
        <v>0</v>
      </c>
      <c r="C158" s="141">
        <f>IF(Смета!B140&gt;0,Смета!B140,0)</f>
        <v>124</v>
      </c>
      <c r="D158" s="543" t="str">
        <f>IF(Смета!C140&gt;0,Смета!C140,0)</f>
        <v>Кронштейн потолочный PL 60х70 облегченный для подвеса лотка</v>
      </c>
      <c r="E158" s="77" t="str">
        <f>IF(Смета!D140&gt;0,Смета!D140,0)</f>
        <v>шт</v>
      </c>
      <c r="F158" s="67">
        <f>IFERROR(IF(Дата_КС2=S$3,Смета!Q140,0)+IF(Дата_КС2=S$4,Смета!T140,0)+IF(Дата_КС2=S$5,Смета!W140,0)+IF(Дата_КС2=S$6,Смета!Z140,0)+IF(Дата_КС2=S$7,Смета!AC140,0)+IF(Дата_КС2=S$8,Смета!AF140,0)+IF(Дата_КС2=S$9,Смета!AI140,0)+IF(Дата_КС2=S$10,Смета!AL140,0)+IF(Дата_КС2=S$11,Смета!AO140,0)+IF(Дата_КС2=S$12,Смета!AR140,0)+IF(Дата_КС2=S$13,Смета!AU140,0)+IF(Дата_КС2=S$14,Смета!AX140,0),0)</f>
        <v>0</v>
      </c>
      <c r="G158" s="67">
        <f>IF(Смета!E140&gt;0,Смета!E140,0)</f>
        <v>374.27</v>
      </c>
      <c r="H158" s="67">
        <f t="shared" si="6"/>
        <v>0</v>
      </c>
      <c r="I158" s="464">
        <f t="shared" si="5"/>
        <v>0</v>
      </c>
      <c r="J158" s="468"/>
      <c r="K158" s="465">
        <f>IF(AND(B158&gt;0,B158&lt;&gt;"ЗАГ"),1,IF(C158=0,SUM(B159:INDEX(B159:B$2002,INDEX(MATCH("ЗАГ",B159:B$2002&amp;"",),))),0))</f>
        <v>0</v>
      </c>
      <c r="L158" s="47"/>
      <c r="M158" s="47"/>
      <c r="N158" s="186"/>
      <c r="O158" s="186"/>
      <c r="P158" s="187"/>
      <c r="Q158" s="184"/>
      <c r="R158" s="178">
        <f>IFERROR(IF(F158&gt;0,IF(IFERROR((Смета!H140*1),0)&gt;0,ROUND(F158*G158,2),0),0),0)</f>
        <v>0</v>
      </c>
      <c r="S158" s="50">
        <f>IFERROR(IF(F158&gt;0,IF(IFERROR((Смета!G140*1),0)&gt;0,ROUND(F158*G158,2),0),0),0)</f>
        <v>0</v>
      </c>
      <c r="T158" s="39"/>
      <c r="U158" s="39"/>
      <c r="X158" s="39"/>
      <c r="Y158" s="39"/>
    </row>
    <row r="159" spans="1:25" s="37" customFormat="1" hidden="1" x14ac:dyDescent="0.25">
      <c r="A159" s="63"/>
      <c r="B159" s="140">
        <f>IFERROR(IF(F159&gt;0,MAX(B$26:B158)+1,IF(AND(D159&gt;0,C159=0),"ЗАГ",0)),0)</f>
        <v>0</v>
      </c>
      <c r="C159" s="141">
        <f>IF(Смета!B141&gt;0,Смета!B141,0)</f>
        <v>125</v>
      </c>
      <c r="D159" s="543" t="str">
        <f>IF(Смета!C141&gt;0,Смета!C141,0)</f>
        <v>Шпилька DIN 976-1 М8х1000 резьбовая покрытие цинк</v>
      </c>
      <c r="E159" s="77" t="str">
        <f>IF(Смета!D141&gt;0,Смета!D141,0)</f>
        <v>шт</v>
      </c>
      <c r="F159" s="67">
        <f>IFERROR(IF(Дата_КС2=S$3,Смета!Q141,0)+IF(Дата_КС2=S$4,Смета!T141,0)+IF(Дата_КС2=S$5,Смета!W141,0)+IF(Дата_КС2=S$6,Смета!Z141,0)+IF(Дата_КС2=S$7,Смета!AC141,0)+IF(Дата_КС2=S$8,Смета!AF141,0)+IF(Дата_КС2=S$9,Смета!AI141,0)+IF(Дата_КС2=S$10,Смета!AL141,0)+IF(Дата_КС2=S$11,Смета!AO141,0)+IF(Дата_КС2=S$12,Смета!AR141,0)+IF(Дата_КС2=S$13,Смета!AU141,0)+IF(Дата_КС2=S$14,Смета!AX141,0),0)</f>
        <v>0</v>
      </c>
      <c r="G159" s="67">
        <f>IF(Смета!E141&gt;0,Смета!E141,0)</f>
        <v>53.38</v>
      </c>
      <c r="H159" s="67">
        <f t="shared" si="6"/>
        <v>0</v>
      </c>
      <c r="I159" s="464">
        <f t="shared" si="5"/>
        <v>0</v>
      </c>
      <c r="J159" s="468"/>
      <c r="K159" s="465">
        <f>IF(AND(B159&gt;0,B159&lt;&gt;"ЗАГ"),1,IF(C159=0,SUM(B160:INDEX(B160:B$2002,INDEX(MATCH("ЗАГ",B160:B$2002&amp;"",),))),0))</f>
        <v>0</v>
      </c>
      <c r="L159" s="47"/>
      <c r="M159" s="47"/>
      <c r="N159" s="186"/>
      <c r="O159" s="186"/>
      <c r="P159" s="187"/>
      <c r="Q159" s="184"/>
      <c r="R159" s="178">
        <f>IFERROR(IF(F159&gt;0,IF(IFERROR((Смета!H141*1),0)&gt;0,ROUND(F159*G159,2),0),0),0)</f>
        <v>0</v>
      </c>
      <c r="S159" s="50">
        <f>IFERROR(IF(F159&gt;0,IF(IFERROR((Смета!G141*1),0)&gt;0,ROUND(F159*G159,2),0),0),0)</f>
        <v>0</v>
      </c>
      <c r="T159" s="39"/>
      <c r="U159" s="39"/>
      <c r="X159" s="39"/>
      <c r="Y159" s="39"/>
    </row>
    <row r="160" spans="1:25" s="37" customFormat="1" hidden="1" x14ac:dyDescent="0.25">
      <c r="A160" s="63"/>
      <c r="B160" s="140">
        <f>IFERROR(IF(F160&gt;0,MAX(B$26:B159)+1,IF(AND(D160&gt;0,C160=0),"ЗАГ",0)),0)</f>
        <v>0</v>
      </c>
      <c r="C160" s="141">
        <f>IF(Смета!B142&gt;0,Смета!B142,0)</f>
        <v>126</v>
      </c>
      <c r="D160" s="543" t="str">
        <f>IF(Смета!C142&gt;0,Смета!C142,0)</f>
        <v xml:space="preserve">Анкер стандартный со шпилькой М10 </v>
      </c>
      <c r="E160" s="77" t="str">
        <f>IF(Смета!D142&gt;0,Смета!D142,0)</f>
        <v>шт</v>
      </c>
      <c r="F160" s="67">
        <f>IFERROR(IF(Дата_КС2=S$3,Смета!Q142,0)+IF(Дата_КС2=S$4,Смета!T142,0)+IF(Дата_КС2=S$5,Смета!W142,0)+IF(Дата_КС2=S$6,Смета!Z142,0)+IF(Дата_КС2=S$7,Смета!AC142,0)+IF(Дата_КС2=S$8,Смета!AF142,0)+IF(Дата_КС2=S$9,Смета!AI142,0)+IF(Дата_КС2=S$10,Смета!AL142,0)+IF(Дата_КС2=S$11,Смета!AO142,0)+IF(Дата_КС2=S$12,Смета!AR142,0)+IF(Дата_КС2=S$13,Смета!AU142,0)+IF(Дата_КС2=S$14,Смета!AX142,0),0)</f>
        <v>0</v>
      </c>
      <c r="G160" s="67">
        <f>IF(Смета!E142&gt;0,Смета!E142,0)</f>
        <v>53.38</v>
      </c>
      <c r="H160" s="67">
        <f t="shared" si="6"/>
        <v>0</v>
      </c>
      <c r="I160" s="464">
        <f t="shared" si="5"/>
        <v>0</v>
      </c>
      <c r="J160" s="468"/>
      <c r="K160" s="465">
        <f>IF(AND(B160&gt;0,B160&lt;&gt;"ЗАГ"),1,IF(C160=0,SUM(B161:INDEX(B161:B$2002,INDEX(MATCH("ЗАГ",B161:B$2002&amp;"",),))),0))</f>
        <v>0</v>
      </c>
      <c r="L160" s="47"/>
      <c r="M160" s="47"/>
      <c r="N160" s="186"/>
      <c r="O160" s="186"/>
      <c r="P160" s="187"/>
      <c r="Q160" s="184"/>
      <c r="R160" s="178">
        <f>IFERROR(IF(F160&gt;0,IF(IFERROR((Смета!H142*1),0)&gt;0,ROUND(F160*G160,2),0),0),0)</f>
        <v>0</v>
      </c>
      <c r="S160" s="50">
        <f>IFERROR(IF(F160&gt;0,IF(IFERROR((Смета!G142*1),0)&gt;0,ROUND(F160*G160,2),0),0),0)</f>
        <v>0</v>
      </c>
      <c r="T160" s="39"/>
      <c r="U160" s="39"/>
      <c r="X160" s="39"/>
      <c r="Y160" s="39"/>
    </row>
    <row r="161" spans="1:25" s="37" customFormat="1" hidden="1" x14ac:dyDescent="0.25">
      <c r="A161" s="63"/>
      <c r="B161" s="140">
        <f>IFERROR(IF(F161&gt;0,MAX(B$26:B160)+1,IF(AND(D161&gt;0,C161=0),"ЗАГ",0)),0)</f>
        <v>0</v>
      </c>
      <c r="C161" s="141">
        <f>IF(Смета!B143&gt;0,Смета!B143,0)</f>
        <v>127</v>
      </c>
      <c r="D161" s="543" t="str">
        <f>IF(Смета!C143&gt;0,Смета!C143,0)</f>
        <v>гайка с насечкой М10</v>
      </c>
      <c r="E161" s="77" t="str">
        <f>IF(Смета!D143&gt;0,Смета!D143,0)</f>
        <v>шт</v>
      </c>
      <c r="F161" s="67">
        <f>IFERROR(IF(Дата_КС2=S$3,Смета!Q143,0)+IF(Дата_КС2=S$4,Смета!T143,0)+IF(Дата_КС2=S$5,Смета!W143,0)+IF(Дата_КС2=S$6,Смета!Z143,0)+IF(Дата_КС2=S$7,Смета!AC143,0)+IF(Дата_КС2=S$8,Смета!AF143,0)+IF(Дата_КС2=S$9,Смета!AI143,0)+IF(Дата_КС2=S$10,Смета!AL143,0)+IF(Дата_КС2=S$11,Смета!AO143,0)+IF(Дата_КС2=S$12,Смета!AR143,0)+IF(Дата_КС2=S$13,Смета!AU143,0)+IF(Дата_КС2=S$14,Смета!AX143,0),0)</f>
        <v>0</v>
      </c>
      <c r="G161" s="67">
        <f>IF(Смета!E143&gt;0,Смета!E143,0)</f>
        <v>8.5399999999999991</v>
      </c>
      <c r="H161" s="67">
        <f t="shared" si="6"/>
        <v>0</v>
      </c>
      <c r="I161" s="464">
        <f t="shared" si="5"/>
        <v>0</v>
      </c>
      <c r="J161" s="468"/>
      <c r="K161" s="465">
        <f>IF(AND(B161&gt;0,B161&lt;&gt;"ЗАГ"),1,IF(C161=0,SUM(B162:INDEX(B162:B$2002,INDEX(MATCH("ЗАГ",B162:B$2002&amp;"",),))),0))</f>
        <v>0</v>
      </c>
      <c r="L161" s="47"/>
      <c r="M161" s="47"/>
      <c r="N161" s="186"/>
      <c r="O161" s="186"/>
      <c r="P161" s="187"/>
      <c r="Q161" s="184"/>
      <c r="R161" s="178">
        <f>IFERROR(IF(F161&gt;0,IF(IFERROR((Смета!H143*1),0)&gt;0,ROUND(F161*G161,2),0),0),0)</f>
        <v>0</v>
      </c>
      <c r="S161" s="50">
        <f>IFERROR(IF(F161&gt;0,IF(IFERROR((Смета!G143*1),0)&gt;0,ROUND(F161*G161,2),0),0),0)</f>
        <v>0</v>
      </c>
      <c r="T161" s="39"/>
      <c r="U161" s="39"/>
      <c r="X161" s="39"/>
      <c r="Y161" s="39"/>
    </row>
    <row r="162" spans="1:25" s="37" customFormat="1" hidden="1" x14ac:dyDescent="0.25">
      <c r="A162" s="63"/>
      <c r="B162" s="140">
        <f>IFERROR(IF(F162&gt;0,MAX(B$26:B161)+1,IF(AND(D162&gt;0,C162=0),"ЗАГ",0)),0)</f>
        <v>0</v>
      </c>
      <c r="C162" s="141">
        <f>IF(Смета!B144&gt;0,Смета!B144,0)</f>
        <v>128</v>
      </c>
      <c r="D162" s="543" t="str">
        <f>IF(Смета!C144&gt;0,Смета!C144,0)</f>
        <v>Цинк-спрей для металлических поверхностей 400мл</v>
      </c>
      <c r="E162" s="77" t="str">
        <f>IF(Смета!D144&gt;0,Смета!D144,0)</f>
        <v>шт</v>
      </c>
      <c r="F162" s="67">
        <f>IFERROR(IF(Дата_КС2=S$3,Смета!Q144,0)+IF(Дата_КС2=S$4,Смета!T144,0)+IF(Дата_КС2=S$5,Смета!W144,0)+IF(Дата_КС2=S$6,Смета!Z144,0)+IF(Дата_КС2=S$7,Смета!AC144,0)+IF(Дата_КС2=S$8,Смета!AF144,0)+IF(Дата_КС2=S$9,Смета!AI144,0)+IF(Дата_КС2=S$10,Смета!AL144,0)+IF(Дата_КС2=S$11,Смета!AO144,0)+IF(Дата_КС2=S$12,Смета!AR144,0)+IF(Дата_КС2=S$13,Смета!AU144,0)+IF(Дата_КС2=S$14,Смета!AX144,0),0)</f>
        <v>0</v>
      </c>
      <c r="G162" s="67">
        <f>IF(Смета!E144&gt;0,Смета!E144,0)</f>
        <v>2028.25</v>
      </c>
      <c r="H162" s="67">
        <f t="shared" si="6"/>
        <v>0</v>
      </c>
      <c r="I162" s="464">
        <f t="shared" si="5"/>
        <v>0</v>
      </c>
      <c r="J162" s="468"/>
      <c r="K162" s="465">
        <f>IF(AND(B162&gt;0,B162&lt;&gt;"ЗАГ"),1,IF(C162=0,SUM(B163:INDEX(B163:B$2002,INDEX(MATCH("ЗАГ",B163:B$2002&amp;"",),))),0))</f>
        <v>0</v>
      </c>
      <c r="L162" s="47"/>
      <c r="M162" s="47"/>
      <c r="N162" s="186"/>
      <c r="O162" s="186"/>
      <c r="P162" s="187"/>
      <c r="Q162" s="184"/>
      <c r="R162" s="178">
        <f>IFERROR(IF(F162&gt;0,IF(IFERROR((Смета!H144*1),0)&gt;0,ROUND(F162*G162,2),0),0),0)</f>
        <v>0</v>
      </c>
      <c r="S162" s="50">
        <f>IFERROR(IF(F162&gt;0,IF(IFERROR((Смета!G144*1),0)&gt;0,ROUND(F162*G162,2),0),0),0)</f>
        <v>0</v>
      </c>
      <c r="T162" s="39"/>
      <c r="U162" s="39"/>
      <c r="X162" s="39"/>
      <c r="Y162" s="39"/>
    </row>
    <row r="163" spans="1:25" s="37" customFormat="1" hidden="1" x14ac:dyDescent="0.25">
      <c r="A163" s="63"/>
      <c r="B163" s="140" t="str">
        <f>IFERROR(IF(F163&gt;0,MAX(B$26:B162)+1,IF(AND(D163&gt;0,C163=0),"ЗАГ",0)),0)</f>
        <v>ЗАГ</v>
      </c>
      <c r="C163" s="141">
        <f>IF(Смета!B145&gt;0,Смета!B145,0)</f>
        <v>0</v>
      </c>
      <c r="D163" s="543" t="str">
        <f>IF(Смета!C145&gt;0,Смета!C145,0)</f>
        <v>8.Электромонтажные изделия</v>
      </c>
      <c r="E163" s="77">
        <f>IF(Смета!D145&gt;0,Смета!D145,0)</f>
        <v>0</v>
      </c>
      <c r="F163" s="67">
        <f>IFERROR(IF(Дата_КС2=S$3,Смета!Q145,0)+IF(Дата_КС2=S$4,Смета!T145,0)+IF(Дата_КС2=S$5,Смета!W145,0)+IF(Дата_КС2=S$6,Смета!Z145,0)+IF(Дата_КС2=S$7,Смета!AC145,0)+IF(Дата_КС2=S$8,Смета!AF145,0)+IF(Дата_КС2=S$9,Смета!AI145,0)+IF(Дата_КС2=S$10,Смета!AL145,0)+IF(Дата_КС2=S$11,Смета!AO145,0)+IF(Дата_КС2=S$12,Смета!AR145,0)+IF(Дата_КС2=S$13,Смета!AU145,0)+IF(Дата_КС2=S$14,Смета!AX145,0),0)</f>
        <v>0</v>
      </c>
      <c r="G163" s="67">
        <f>IF(Смета!E145&gt;0,Смета!E145,0)</f>
        <v>0</v>
      </c>
      <c r="H163" s="67">
        <f t="shared" si="6"/>
        <v>0</v>
      </c>
      <c r="I163" s="464">
        <f t="shared" si="5"/>
        <v>0</v>
      </c>
      <c r="J163" s="468"/>
      <c r="K163" s="465">
        <f>IF(AND(B163&gt;0,B163&lt;&gt;"ЗАГ"),1,IF(C163=0,SUM(B164:INDEX(B164:B$2002,INDEX(MATCH("ЗАГ",B164:B$2002&amp;"",),))),0))</f>
        <v>0</v>
      </c>
      <c r="L163" s="47"/>
      <c r="M163" s="47"/>
      <c r="N163" s="186"/>
      <c r="O163" s="186"/>
      <c r="P163" s="187"/>
      <c r="Q163" s="184"/>
      <c r="R163" s="178">
        <f>IFERROR(IF(F163&gt;0,IF(IFERROR((Смета!H145*1),0)&gt;0,ROUND(F163*G163,2),0),0),0)</f>
        <v>0</v>
      </c>
      <c r="S163" s="50">
        <f>IFERROR(IF(F163&gt;0,IF(IFERROR((Смета!G145*1),0)&gt;0,ROUND(F163*G163,2),0),0),0)</f>
        <v>0</v>
      </c>
      <c r="T163" s="39"/>
      <c r="U163" s="39"/>
      <c r="X163" s="39"/>
      <c r="Y163" s="39"/>
    </row>
    <row r="164" spans="1:25" s="37" customFormat="1" hidden="1" x14ac:dyDescent="0.25">
      <c r="A164" s="63"/>
      <c r="B164" s="140">
        <f>IFERROR(IF(F164&gt;0,MAX(B$26:B163)+1,IF(AND(D164&gt;0,C164=0),"ЗАГ",0)),0)</f>
        <v>0</v>
      </c>
      <c r="C164" s="141">
        <f>IF(Смета!B146&gt;0,Смета!B146,0)</f>
        <v>129</v>
      </c>
      <c r="D164" s="543" t="str">
        <f>IF(Смета!C146&gt;0,Смета!C146,0)</f>
        <v>Скрутка СИЗ-1 2.5-4.5мм желтая</v>
      </c>
      <c r="E164" s="77" t="str">
        <f>IF(Смета!D146&gt;0,Смета!D146,0)</f>
        <v>шт</v>
      </c>
      <c r="F164" s="67">
        <f>IFERROR(IF(Дата_КС2=S$3,Смета!Q146,0)+IF(Дата_КС2=S$4,Смета!T146,0)+IF(Дата_КС2=S$5,Смета!W146,0)+IF(Дата_КС2=S$6,Смета!Z146,0)+IF(Дата_КС2=S$7,Смета!AC146,0)+IF(Дата_КС2=S$8,Смета!AF146,0)+IF(Дата_КС2=S$9,Смета!AI146,0)+IF(Дата_КС2=S$10,Смета!AL146,0)+IF(Дата_КС2=S$11,Смета!AO146,0)+IF(Дата_КС2=S$12,Смета!AR146,0)+IF(Дата_КС2=S$13,Смета!AU146,0)+IF(Дата_КС2=S$14,Смета!AX146,0),0)</f>
        <v>0</v>
      </c>
      <c r="G164" s="67">
        <f>IF(Смета!E146&gt;0,Смета!E146,0)</f>
        <v>4.0599999999999996</v>
      </c>
      <c r="H164" s="67">
        <f t="shared" si="6"/>
        <v>0</v>
      </c>
      <c r="I164" s="464">
        <f t="shared" si="5"/>
        <v>0</v>
      </c>
      <c r="J164" s="468"/>
      <c r="K164" s="465">
        <f>IF(AND(B164&gt;0,B164&lt;&gt;"ЗАГ"),1,IF(C164=0,SUM(B165:INDEX(B165:B$2002,INDEX(MATCH("ЗАГ",B165:B$2002&amp;"",),))),0))</f>
        <v>0</v>
      </c>
      <c r="L164" s="47"/>
      <c r="M164" s="47"/>
      <c r="N164" s="186"/>
      <c r="O164" s="186"/>
      <c r="P164" s="187"/>
      <c r="Q164" s="184"/>
      <c r="R164" s="178">
        <f>IFERROR(IF(F164&gt;0,IF(IFERROR((Смета!H146*1),0)&gt;0,ROUND(F164*G164,2),0),0),0)</f>
        <v>0</v>
      </c>
      <c r="S164" s="50">
        <f>IFERROR(IF(F164&gt;0,IF(IFERROR((Смета!G146*1),0)&gt;0,ROUND(F164*G164,2),0),0),0)</f>
        <v>0</v>
      </c>
      <c r="T164" s="39"/>
      <c r="U164" s="39"/>
      <c r="X164" s="39"/>
      <c r="Y164" s="39"/>
    </row>
    <row r="165" spans="1:25" s="37" customFormat="1" hidden="1" x14ac:dyDescent="0.25">
      <c r="A165" s="63"/>
      <c r="B165" s="140">
        <f>IFERROR(IF(F165&gt;0,MAX(B$26:B164)+1,IF(AND(D165&gt;0,C165=0),"ЗАГ",0)),0)</f>
        <v>0</v>
      </c>
      <c r="C165" s="141">
        <f>IF(Смета!B147&gt;0,Смета!B147,0)</f>
        <v>130</v>
      </c>
      <c r="D165" s="543" t="str">
        <f>IF(Смета!C147&gt;0,Смета!C147,0)</f>
        <v>Скрутка СИЗ-1 4-11мм красная</v>
      </c>
      <c r="E165" s="77" t="str">
        <f>IF(Смета!D147&gt;0,Смета!D147,0)</f>
        <v>шт</v>
      </c>
      <c r="F165" s="67">
        <f>IFERROR(IF(Дата_КС2=S$3,Смета!Q147,0)+IF(Дата_КС2=S$4,Смета!T147,0)+IF(Дата_КС2=S$5,Смета!W147,0)+IF(Дата_КС2=S$6,Смета!Z147,0)+IF(Дата_КС2=S$7,Смета!AC147,0)+IF(Дата_КС2=S$8,Смета!AF147,0)+IF(Дата_КС2=S$9,Смета!AI147,0)+IF(Дата_КС2=S$10,Смета!AL147,0)+IF(Дата_КС2=S$11,Смета!AO147,0)+IF(Дата_КС2=S$12,Смета!AR147,0)+IF(Дата_КС2=S$13,Смета!AU147,0)+IF(Дата_КС2=S$14,Смета!AX147,0),0)</f>
        <v>0</v>
      </c>
      <c r="G165" s="67">
        <f>IF(Смета!E147&gt;0,Смета!E147,0)</f>
        <v>5.34</v>
      </c>
      <c r="H165" s="67">
        <f t="shared" si="6"/>
        <v>0</v>
      </c>
      <c r="I165" s="464">
        <f t="shared" si="5"/>
        <v>0</v>
      </c>
      <c r="J165" s="468"/>
      <c r="K165" s="465">
        <f>IF(AND(B165&gt;0,B165&lt;&gt;"ЗАГ"),1,IF(C165=0,SUM(B166:INDEX(B166:B$2002,INDEX(MATCH("ЗАГ",B166:B$2002&amp;"",),))),0))</f>
        <v>0</v>
      </c>
      <c r="L165" s="47"/>
      <c r="M165" s="47"/>
      <c r="N165" s="186"/>
      <c r="O165" s="186"/>
      <c r="P165" s="187"/>
      <c r="Q165" s="184"/>
      <c r="R165" s="178">
        <f>IFERROR(IF(F165&gt;0,IF(IFERROR((Смета!H147*1),0)&gt;0,ROUND(F165*G165,2),0),0),0)</f>
        <v>0</v>
      </c>
      <c r="S165" s="50">
        <f>IFERROR(IF(F165&gt;0,IF(IFERROR((Смета!G147*1),0)&gt;0,ROUND(F165*G165,2),0),0),0)</f>
        <v>0</v>
      </c>
      <c r="T165" s="39"/>
      <c r="U165" s="39"/>
      <c r="X165" s="39"/>
      <c r="Y165" s="39"/>
    </row>
    <row r="166" spans="1:25" s="37" customFormat="1" hidden="1" x14ac:dyDescent="0.25">
      <c r="A166" s="63"/>
      <c r="B166" s="140">
        <f>IFERROR(IF(F166&gt;0,MAX(B$26:B165)+1,IF(AND(D166&gt;0,C166=0),"ЗАГ",0)),0)</f>
        <v>0</v>
      </c>
      <c r="C166" s="141">
        <f>IF(Смета!B148&gt;0,Смета!B148,0)</f>
        <v>131</v>
      </c>
      <c r="D166" s="543" t="str">
        <f>IF(Смета!C148&gt;0,Смета!C148,0)</f>
        <v>Бирка кабельная У-134 квадрат 55х55 мм</v>
      </c>
      <c r="E166" s="77" t="str">
        <f>IF(Смета!D148&gt;0,Смета!D148,0)</f>
        <v>шт</v>
      </c>
      <c r="F166" s="67">
        <f>IFERROR(IF(Дата_КС2=S$3,Смета!Q148,0)+IF(Дата_КС2=S$4,Смета!T148,0)+IF(Дата_КС2=S$5,Смета!W148,0)+IF(Дата_КС2=S$6,Смета!Z148,0)+IF(Дата_КС2=S$7,Смета!AC148,0)+IF(Дата_КС2=S$8,Смета!AF148,0)+IF(Дата_КС2=S$9,Смета!AI148,0)+IF(Дата_КС2=S$10,Смета!AL148,0)+IF(Дата_КС2=S$11,Смета!AO148,0)+IF(Дата_КС2=S$12,Смета!AR148,0)+IF(Дата_КС2=S$13,Смета!AU148,0)+IF(Дата_КС2=S$14,Смета!AX148,0),0)</f>
        <v>0</v>
      </c>
      <c r="G166" s="67">
        <f>IF(Смета!E148&gt;0,Смета!E148,0)</f>
        <v>2.46</v>
      </c>
      <c r="H166" s="67">
        <f t="shared" si="6"/>
        <v>0</v>
      </c>
      <c r="I166" s="464">
        <f t="shared" si="5"/>
        <v>0</v>
      </c>
      <c r="J166" s="468"/>
      <c r="K166" s="465">
        <f>IF(AND(B166&gt;0,B166&lt;&gt;"ЗАГ"),1,IF(C166=0,SUM(B167:INDEX(B167:B$2002,INDEX(MATCH("ЗАГ",B167:B$2002&amp;"",),))),0))</f>
        <v>0</v>
      </c>
      <c r="L166" s="47"/>
      <c r="M166" s="47"/>
      <c r="N166" s="186"/>
      <c r="O166" s="186"/>
      <c r="P166" s="187"/>
      <c r="Q166" s="184"/>
      <c r="R166" s="178">
        <f>IFERROR(IF(F166&gt;0,IF(IFERROR((Смета!H148*1),0)&gt;0,ROUND(F166*G166,2),0),0),0)</f>
        <v>0</v>
      </c>
      <c r="S166" s="50">
        <f>IFERROR(IF(F166&gt;0,IF(IFERROR((Смета!G148*1),0)&gt;0,ROUND(F166*G166,2),0),0),0)</f>
        <v>0</v>
      </c>
      <c r="T166" s="39"/>
      <c r="U166" s="39"/>
      <c r="X166" s="39"/>
      <c r="Y166" s="39"/>
    </row>
    <row r="167" spans="1:25" s="37" customFormat="1" hidden="1" x14ac:dyDescent="0.25">
      <c r="A167" s="63"/>
      <c r="B167" s="140" t="str">
        <f>IFERROR(IF(F167&gt;0,MAX(B$26:B166)+1,IF(AND(D167&gt;0,C167=0),"ЗАГ",0)),0)</f>
        <v>ЗАГ</v>
      </c>
      <c r="C167" s="141">
        <f>IF(Смета!B149&gt;0,Смета!B149,0)</f>
        <v>0</v>
      </c>
      <c r="D167" s="543" t="str">
        <f>IF(Смета!C149&gt;0,Смета!C149,0)</f>
        <v>9.Трубы</v>
      </c>
      <c r="E167" s="77">
        <f>IF(Смета!D149&gt;0,Смета!D149,0)</f>
        <v>0</v>
      </c>
      <c r="F167" s="67">
        <f>IFERROR(IF(Дата_КС2=S$3,Смета!Q149,0)+IF(Дата_КС2=S$4,Смета!T149,0)+IF(Дата_КС2=S$5,Смета!W149,0)+IF(Дата_КС2=S$6,Смета!Z149,0)+IF(Дата_КС2=S$7,Смета!AC149,0)+IF(Дата_КС2=S$8,Смета!AF149,0)+IF(Дата_КС2=S$9,Смета!AI149,0)+IF(Дата_КС2=S$10,Смета!AL149,0)+IF(Дата_КС2=S$11,Смета!AO149,0)+IF(Дата_КС2=S$12,Смета!AR149,0)+IF(Дата_КС2=S$13,Смета!AU149,0)+IF(Дата_КС2=S$14,Смета!AX149,0),0)</f>
        <v>0</v>
      </c>
      <c r="G167" s="67">
        <f>IF(Смета!E149&gt;0,Смета!E149,0)</f>
        <v>0</v>
      </c>
      <c r="H167" s="67">
        <f t="shared" si="6"/>
        <v>0</v>
      </c>
      <c r="I167" s="464">
        <f t="shared" si="5"/>
        <v>0</v>
      </c>
      <c r="J167" s="468"/>
      <c r="K167" s="465">
        <f>IF(AND(B167&gt;0,B167&lt;&gt;"ЗАГ"),1,IF(C167=0,SUM(B168:INDEX(B168:B$2002,INDEX(MATCH("ЗАГ",B168:B$2002&amp;"",),))),0))</f>
        <v>0</v>
      </c>
      <c r="L167" s="47"/>
      <c r="M167" s="47"/>
      <c r="N167" s="186"/>
      <c r="O167" s="186"/>
      <c r="P167" s="187"/>
      <c r="Q167" s="184"/>
      <c r="R167" s="178">
        <f>IFERROR(IF(F167&gt;0,IF(IFERROR((Смета!H149*1),0)&gt;0,ROUND(F167*G167,2),0),0),0)</f>
        <v>0</v>
      </c>
      <c r="S167" s="50">
        <f>IFERROR(IF(F167&gt;0,IF(IFERROR((Смета!G149*1),0)&gt;0,ROUND(F167*G167,2),0),0),0)</f>
        <v>0</v>
      </c>
      <c r="T167" s="39"/>
      <c r="U167" s="39"/>
      <c r="X167" s="39"/>
      <c r="Y167" s="39"/>
    </row>
    <row r="168" spans="1:25" s="37" customFormat="1" hidden="1" x14ac:dyDescent="0.25">
      <c r="A168" s="63"/>
      <c r="B168" s="140">
        <f>IFERROR(IF(F168&gt;0,MAX(B$26:B167)+1,IF(AND(D168&gt;0,C168=0),"ЗАГ",0)),0)</f>
        <v>0</v>
      </c>
      <c r="C168" s="141">
        <f>IF(Смета!B150&gt;0,Смета!B150,0)</f>
        <v>132</v>
      </c>
      <c r="D168" s="543" t="str">
        <f>IF(Смета!C150&gt;0,Смета!C150,0)</f>
        <v>Труба гофрированная ПВХ 20 мм с протяжкой легкая серая (100м)</v>
      </c>
      <c r="E168" s="77" t="str">
        <f>IF(Смета!D150&gt;0,Смета!D150,0)</f>
        <v>м</v>
      </c>
      <c r="F168" s="67">
        <f>IFERROR(IF(Дата_КС2=S$3,Смета!Q150,0)+IF(Дата_КС2=S$4,Смета!T150,0)+IF(Дата_КС2=S$5,Смета!W150,0)+IF(Дата_КС2=S$6,Смета!Z150,0)+IF(Дата_КС2=S$7,Смета!AC150,0)+IF(Дата_КС2=S$8,Смета!AF150,0)+IF(Дата_КС2=S$9,Смета!AI150,0)+IF(Дата_КС2=S$10,Смета!AL150,0)+IF(Дата_КС2=S$11,Смета!AO150,0)+IF(Дата_КС2=S$12,Смета!AR150,0)+IF(Дата_КС2=S$13,Смета!AU150,0)+IF(Дата_КС2=S$14,Смета!AX150,0),0)</f>
        <v>0</v>
      </c>
      <c r="G168" s="67">
        <f>IF(Смета!E150&gt;0,Смета!E150,0)</f>
        <v>22.29</v>
      </c>
      <c r="H168" s="67">
        <f t="shared" si="6"/>
        <v>0</v>
      </c>
      <c r="I168" s="464">
        <f t="shared" si="5"/>
        <v>0</v>
      </c>
      <c r="J168" s="468"/>
      <c r="K168" s="465">
        <f>IF(AND(B168&gt;0,B168&lt;&gt;"ЗАГ"),1,IF(C168=0,SUM(B169:INDEX(B169:B$2002,INDEX(MATCH("ЗАГ",B169:B$2002&amp;"",),))),0))</f>
        <v>0</v>
      </c>
      <c r="L168" s="47"/>
      <c r="M168" s="47"/>
      <c r="N168" s="186"/>
      <c r="O168" s="186"/>
      <c r="P168" s="187"/>
      <c r="Q168" s="184"/>
      <c r="R168" s="178">
        <f>IFERROR(IF(F168&gt;0,IF(IFERROR((Смета!H150*1),0)&gt;0,ROUND(F168*G168,2),0),0),0)</f>
        <v>0</v>
      </c>
      <c r="S168" s="50">
        <f>IFERROR(IF(F168&gt;0,IF(IFERROR((Смета!G150*1),0)&gt;0,ROUND(F168*G168,2),0),0),0)</f>
        <v>0</v>
      </c>
      <c r="T168" s="39"/>
      <c r="U168" s="39"/>
      <c r="X168" s="39"/>
      <c r="Y168" s="39"/>
    </row>
    <row r="169" spans="1:25" s="37" customFormat="1" hidden="1" x14ac:dyDescent="0.25">
      <c r="A169" s="63"/>
      <c r="B169" s="140">
        <f>IFERROR(IF(F169&gt;0,MAX(B$26:B168)+1,IF(AND(D169&gt;0,C169=0),"ЗАГ",0)),0)</f>
        <v>0</v>
      </c>
      <c r="C169" s="141">
        <f>IF(Смета!B151&gt;0,Смета!B151,0)</f>
        <v>133</v>
      </c>
      <c r="D169" s="543" t="str">
        <f>IF(Смета!C151&gt;0,Смета!C151,0)</f>
        <v>Труба гладкая жесткая 20мм серая (3м)</v>
      </c>
      <c r="E169" s="77" t="str">
        <f>IF(Смета!D151&gt;0,Смета!D151,0)</f>
        <v>м</v>
      </c>
      <c r="F169" s="67">
        <f>IFERROR(IF(Дата_КС2=S$3,Смета!Q151,0)+IF(Дата_КС2=S$4,Смета!T151,0)+IF(Дата_КС2=S$5,Смета!W151,0)+IF(Дата_КС2=S$6,Смета!Z151,0)+IF(Дата_КС2=S$7,Смета!AC151,0)+IF(Дата_КС2=S$8,Смета!AF151,0)+IF(Дата_КС2=S$9,Смета!AI151,0)+IF(Дата_КС2=S$10,Смета!AL151,0)+IF(Дата_КС2=S$11,Смета!AO151,0)+IF(Дата_КС2=S$12,Смета!AR151,0)+IF(Дата_КС2=S$13,Смета!AU151,0)+IF(Дата_КС2=S$14,Смета!AX151,0),0)</f>
        <v>0</v>
      </c>
      <c r="G169" s="67">
        <f>IF(Смета!E151&gt;0,Смета!E151,0)</f>
        <v>40</v>
      </c>
      <c r="H169" s="67">
        <f t="shared" si="6"/>
        <v>0</v>
      </c>
      <c r="I169" s="464">
        <f t="shared" si="5"/>
        <v>0</v>
      </c>
      <c r="J169" s="468"/>
      <c r="K169" s="465">
        <f>IF(AND(B169&gt;0,B169&lt;&gt;"ЗАГ"),1,IF(C169=0,SUM(B170:INDEX(B170:B$2002,INDEX(MATCH("ЗАГ",B170:B$2002&amp;"",),))),0))</f>
        <v>0</v>
      </c>
      <c r="L169" s="47"/>
      <c r="M169" s="47"/>
      <c r="N169" s="186"/>
      <c r="O169" s="186"/>
      <c r="P169" s="187"/>
      <c r="Q169" s="184"/>
      <c r="R169" s="178">
        <f>IFERROR(IF(F169&gt;0,IF(IFERROR((Смета!H151*1),0)&gt;0,ROUND(F169*G169,2),0),0),0)</f>
        <v>0</v>
      </c>
      <c r="S169" s="50">
        <f>IFERROR(IF(F169&gt;0,IF(IFERROR((Смета!G151*1),0)&gt;0,ROUND(F169*G169,2),0),0),0)</f>
        <v>0</v>
      </c>
      <c r="T169" s="39"/>
      <c r="U169" s="39"/>
      <c r="X169" s="39"/>
      <c r="Y169" s="39"/>
    </row>
    <row r="170" spans="1:25" s="37" customFormat="1" hidden="1" x14ac:dyDescent="0.25">
      <c r="A170" s="63"/>
      <c r="B170" s="140">
        <f>IFERROR(IF(F170&gt;0,MAX(B$26:B169)+1,IF(AND(D170&gt;0,C170=0),"ЗАГ",0)),0)</f>
        <v>0</v>
      </c>
      <c r="C170" s="141">
        <f>IF(Смета!B152&gt;0,Смета!B152,0)</f>
        <v>134</v>
      </c>
      <c r="D170" s="543" t="str">
        <f>IF(Смета!C152&gt;0,Смета!C152,0)</f>
        <v>Труба гофрированная ПВХ 25 мм с протяжкой легкая серая (50м)</v>
      </c>
      <c r="E170" s="77" t="str">
        <f>IF(Смета!D152&gt;0,Смета!D152,0)</f>
        <v>м</v>
      </c>
      <c r="F170" s="67">
        <f>IFERROR(IF(Дата_КС2=S$3,Смета!Q152,0)+IF(Дата_КС2=S$4,Смета!T152,0)+IF(Дата_КС2=S$5,Смета!W152,0)+IF(Дата_КС2=S$6,Смета!Z152,0)+IF(Дата_КС2=S$7,Смета!AC152,0)+IF(Дата_КС2=S$8,Смета!AF152,0)+IF(Дата_КС2=S$9,Смета!AI152,0)+IF(Дата_КС2=S$10,Смета!AL152,0)+IF(Дата_КС2=S$11,Смета!AO152,0)+IF(Дата_КС2=S$12,Смета!AR152,0)+IF(Дата_КС2=S$13,Смета!AU152,0)+IF(Дата_КС2=S$14,Смета!AX152,0),0)</f>
        <v>0</v>
      </c>
      <c r="G170" s="67">
        <f>IF(Смета!E152&gt;0,Смета!E152,0)</f>
        <v>35.18</v>
      </c>
      <c r="H170" s="67">
        <f t="shared" si="6"/>
        <v>0</v>
      </c>
      <c r="I170" s="464">
        <f t="shared" si="5"/>
        <v>0</v>
      </c>
      <c r="J170" s="468"/>
      <c r="K170" s="465">
        <f>IF(AND(B170&gt;0,B170&lt;&gt;"ЗАГ"),1,IF(C170=0,SUM(B171:INDEX(B171:B$2002,INDEX(MATCH("ЗАГ",B171:B$2002&amp;"",),))),0))</f>
        <v>0</v>
      </c>
      <c r="L170" s="47"/>
      <c r="M170" s="47"/>
      <c r="N170" s="186"/>
      <c r="O170" s="186"/>
      <c r="P170" s="187"/>
      <c r="Q170" s="184"/>
      <c r="R170" s="178">
        <f>IFERROR(IF(F170&gt;0,IF(IFERROR((Смета!H152*1),0)&gt;0,ROUND(F170*G170,2),0),0),0)</f>
        <v>0</v>
      </c>
      <c r="S170" s="50">
        <f>IFERROR(IF(F170&gt;0,IF(IFERROR((Смета!G152*1),0)&gt;0,ROUND(F170*G170,2),0),0),0)</f>
        <v>0</v>
      </c>
      <c r="T170" s="39"/>
      <c r="U170" s="39"/>
      <c r="X170" s="39"/>
      <c r="Y170" s="39"/>
    </row>
    <row r="171" spans="1:25" s="37" customFormat="1" hidden="1" x14ac:dyDescent="0.25">
      <c r="A171" s="63"/>
      <c r="B171" s="140">
        <f>IFERROR(IF(F171&gt;0,MAX(B$26:B170)+1,IF(AND(D171&gt;0,C171=0),"ЗАГ",0)),0)</f>
        <v>0</v>
      </c>
      <c r="C171" s="141">
        <f>IF(Смета!B153&gt;0,Смета!B153,0)</f>
        <v>135</v>
      </c>
      <c r="D171" s="543" t="str">
        <f>IF(Смета!C153&gt;0,Смета!C153,0)</f>
        <v>Труба гладкая жесткая 25мм серая (3м)</v>
      </c>
      <c r="E171" s="77" t="str">
        <f>IF(Смета!D153&gt;0,Смета!D153,0)</f>
        <v>м</v>
      </c>
      <c r="F171" s="67">
        <f>IFERROR(IF(Дата_КС2=S$3,Смета!Q153,0)+IF(Дата_КС2=S$4,Смета!T153,0)+IF(Дата_КС2=S$5,Смета!W153,0)+IF(Дата_КС2=S$6,Смета!Z153,0)+IF(Дата_КС2=S$7,Смета!AC153,0)+IF(Дата_КС2=S$8,Смета!AF153,0)+IF(Дата_КС2=S$9,Смета!AI153,0)+IF(Дата_КС2=S$10,Смета!AL153,0)+IF(Дата_КС2=S$11,Смета!AO153,0)+IF(Дата_КС2=S$12,Смета!AR153,0)+IF(Дата_КС2=S$13,Смета!AU153,0)+IF(Дата_КС2=S$14,Смета!AX153,0),0)</f>
        <v>0</v>
      </c>
      <c r="G171" s="67">
        <f>IF(Смета!E153&gt;0,Смета!E153,0)</f>
        <v>50</v>
      </c>
      <c r="H171" s="67">
        <f t="shared" si="6"/>
        <v>0</v>
      </c>
      <c r="I171" s="464">
        <f t="shared" si="5"/>
        <v>0</v>
      </c>
      <c r="J171" s="468"/>
      <c r="K171" s="465">
        <f>IF(AND(B171&gt;0,B171&lt;&gt;"ЗАГ"),1,IF(C171=0,SUM(B172:INDEX(B172:B$2002,INDEX(MATCH("ЗАГ",B172:B$2002&amp;"",),))),0))</f>
        <v>0</v>
      </c>
      <c r="L171" s="47"/>
      <c r="M171" s="47"/>
      <c r="N171" s="186"/>
      <c r="O171" s="186"/>
      <c r="P171" s="187"/>
      <c r="Q171" s="184"/>
      <c r="R171" s="178">
        <f>IFERROR(IF(F171&gt;0,IF(IFERROR((Смета!H153*1),0)&gt;0,ROUND(F171*G171,2),0),0),0)</f>
        <v>0</v>
      </c>
      <c r="S171" s="50">
        <f>IFERROR(IF(F171&gt;0,IF(IFERROR((Смета!G153*1),0)&gt;0,ROUND(F171*G171,2),0),0),0)</f>
        <v>0</v>
      </c>
      <c r="T171" s="39"/>
      <c r="U171" s="39"/>
      <c r="X171" s="39"/>
      <c r="Y171" s="39"/>
    </row>
    <row r="172" spans="1:25" s="37" customFormat="1" hidden="1" x14ac:dyDescent="0.25">
      <c r="A172" s="63"/>
      <c r="B172" s="140">
        <f>IFERROR(IF(F172&gt;0,MAX(B$26:B171)+1,IF(AND(D172&gt;0,C172=0),"ЗАГ",0)),0)</f>
        <v>0</v>
      </c>
      <c r="C172" s="141">
        <f>IF(Смета!B154&gt;0,Смета!B154,0)</f>
        <v>136</v>
      </c>
      <c r="D172" s="543" t="str">
        <f>IF(Смета!C154&gt;0,Смета!C154,0)</f>
        <v>Труба гофрированная ПВХ 32 мм с протяжкой легкая серая (25м)</v>
      </c>
      <c r="E172" s="77" t="str">
        <f>IF(Смета!D154&gt;0,Смета!D154,0)</f>
        <v>м</v>
      </c>
      <c r="F172" s="67">
        <f>IFERROR(IF(Дата_КС2=S$3,Смета!Q154,0)+IF(Дата_КС2=S$4,Смета!T154,0)+IF(Дата_КС2=S$5,Смета!W154,0)+IF(Дата_КС2=S$6,Смета!Z154,0)+IF(Дата_КС2=S$7,Смета!AC154,0)+IF(Дата_КС2=S$8,Смета!AF154,0)+IF(Дата_КС2=S$9,Смета!AI154,0)+IF(Дата_КС2=S$10,Смета!AL154,0)+IF(Дата_КС2=S$11,Смета!AO154,0)+IF(Дата_КС2=S$12,Смета!AR154,0)+IF(Дата_КС2=S$13,Смета!AU154,0)+IF(Дата_КС2=S$14,Смета!AX154,0),0)</f>
        <v>0</v>
      </c>
      <c r="G172" s="67">
        <f>IF(Смета!E154&gt;0,Смета!E154,0)</f>
        <v>50.61</v>
      </c>
      <c r="H172" s="67">
        <f t="shared" si="6"/>
        <v>0</v>
      </c>
      <c r="I172" s="464">
        <f t="shared" si="5"/>
        <v>0</v>
      </c>
      <c r="J172" s="468"/>
      <c r="K172" s="465">
        <f>IF(AND(B172&gt;0,B172&lt;&gt;"ЗАГ"),1,IF(C172=0,SUM(B173:INDEX(B173:B$2002,INDEX(MATCH("ЗАГ",B173:B$2002&amp;"",),))),0))</f>
        <v>0</v>
      </c>
      <c r="L172" s="47"/>
      <c r="M172" s="47"/>
      <c r="N172" s="186"/>
      <c r="O172" s="186"/>
      <c r="P172" s="187"/>
      <c r="Q172" s="184"/>
      <c r="R172" s="178">
        <f>IFERROR(IF(F172&gt;0,IF(IFERROR((Смета!H154*1),0)&gt;0,ROUND(F172*G172,2),0),0),0)</f>
        <v>0</v>
      </c>
      <c r="S172" s="50">
        <f>IFERROR(IF(F172&gt;0,IF(IFERROR((Смета!G154*1),0)&gt;0,ROUND(F172*G172,2),0),0),0)</f>
        <v>0</v>
      </c>
      <c r="T172" s="39"/>
      <c r="U172" s="39"/>
      <c r="X172" s="39"/>
      <c r="Y172" s="39"/>
    </row>
    <row r="173" spans="1:25" s="37" customFormat="1" hidden="1" x14ac:dyDescent="0.25">
      <c r="A173" s="63"/>
      <c r="B173" s="140">
        <f>IFERROR(IF(F173&gt;0,MAX(B$26:B172)+1,IF(AND(D173&gt;0,C173=0),"ЗАГ",0)),0)</f>
        <v>0</v>
      </c>
      <c r="C173" s="141">
        <f>IF(Смета!B155&gt;0,Смета!B155,0)</f>
        <v>137</v>
      </c>
      <c r="D173" s="543" t="str">
        <f>IF(Смета!C155&gt;0,Смета!C155,0)</f>
        <v>Труба винипластовая по установленным конструкциям до 32мм</v>
      </c>
      <c r="E173" s="77" t="str">
        <f>IF(Смета!D155&gt;0,Смета!D155,0)</f>
        <v>м</v>
      </c>
      <c r="F173" s="67">
        <f>IFERROR(IF(Дата_КС2=S$3,Смета!Q155,0)+IF(Дата_КС2=S$4,Смета!T155,0)+IF(Дата_КС2=S$5,Смета!W155,0)+IF(Дата_КС2=S$6,Смета!Z155,0)+IF(Дата_КС2=S$7,Смета!AC155,0)+IF(Дата_КС2=S$8,Смета!AF155,0)+IF(Дата_КС2=S$9,Смета!AI155,0)+IF(Дата_КС2=S$10,Смета!AL155,0)+IF(Дата_КС2=S$11,Смета!AO155,0)+IF(Дата_КС2=S$12,Смета!AR155,0)+IF(Дата_КС2=S$13,Смета!AU155,0)+IF(Дата_КС2=S$14,Смета!AX155,0),0)</f>
        <v>0</v>
      </c>
      <c r="G173" s="67">
        <f>IF(Смета!E155&gt;0,Смета!E155,0)</f>
        <v>64.05</v>
      </c>
      <c r="H173" s="67">
        <f t="shared" si="6"/>
        <v>0</v>
      </c>
      <c r="I173" s="464">
        <f t="shared" si="5"/>
        <v>0</v>
      </c>
      <c r="J173" s="468"/>
      <c r="K173" s="465">
        <f>IF(AND(B173&gt;0,B173&lt;&gt;"ЗАГ"),1,IF(C173=0,SUM(B174:INDEX(B174:B$2002,INDEX(MATCH("ЗАГ",B174:B$2002&amp;"",),))),0))</f>
        <v>0</v>
      </c>
      <c r="L173" s="47"/>
      <c r="M173" s="47"/>
      <c r="N173" s="186"/>
      <c r="O173" s="186"/>
      <c r="P173" s="187"/>
      <c r="Q173" s="184"/>
      <c r="R173" s="178">
        <f>IFERROR(IF(F173&gt;0,IF(IFERROR((Смета!H155*1),0)&gt;0,ROUND(F173*G173,2),0),0),0)</f>
        <v>0</v>
      </c>
      <c r="S173" s="50">
        <f>IFERROR(IF(F173&gt;0,IF(IFERROR((Смета!G155*1),0)&gt;0,ROUND(F173*G173,2),0),0),0)</f>
        <v>0</v>
      </c>
      <c r="T173" s="39"/>
      <c r="U173" s="39"/>
      <c r="X173" s="39"/>
      <c r="Y173" s="39"/>
    </row>
    <row r="174" spans="1:25" s="37" customFormat="1" hidden="1" x14ac:dyDescent="0.25">
      <c r="A174" s="63"/>
      <c r="B174" s="140">
        <f>IFERROR(IF(F174&gt;0,MAX(B$26:B173)+1,IF(AND(D174&gt;0,C174=0),"ЗАГ",0)),0)</f>
        <v>0</v>
      </c>
      <c r="C174" s="141">
        <f>IF(Смета!B156&gt;0,Смета!B156,0)</f>
        <v>138</v>
      </c>
      <c r="D174" s="543" t="str">
        <f>IF(Смета!C156&gt;0,Смета!C156,0)</f>
        <v>Труба гладкая жесткая ПВХ 40 мм легкая серая (3м)</v>
      </c>
      <c r="E174" s="77" t="str">
        <f>IF(Смета!D156&gt;0,Смета!D156,0)</f>
        <v>м</v>
      </c>
      <c r="F174" s="67">
        <f>IFERROR(IF(Дата_КС2=S$3,Смета!Q156,0)+IF(Дата_КС2=S$4,Смета!T156,0)+IF(Дата_КС2=S$5,Смета!W156,0)+IF(Дата_КС2=S$6,Смета!Z156,0)+IF(Дата_КС2=S$7,Смета!AC156,0)+IF(Дата_КС2=S$8,Смета!AF156,0)+IF(Дата_КС2=S$9,Смета!AI156,0)+IF(Дата_КС2=S$10,Смета!AL156,0)+IF(Дата_КС2=S$11,Смета!AO156,0)+IF(Дата_КС2=S$12,Смета!AR156,0)+IF(Дата_КС2=S$13,Смета!AU156,0)+IF(Дата_КС2=S$14,Смета!AX156,0),0)</f>
        <v>0</v>
      </c>
      <c r="G174" s="67">
        <f>IF(Смета!E156&gt;0,Смета!E156,0)</f>
        <v>149.44999999999999</v>
      </c>
      <c r="H174" s="67">
        <f t="shared" si="6"/>
        <v>0</v>
      </c>
      <c r="I174" s="464">
        <f t="shared" si="5"/>
        <v>0</v>
      </c>
      <c r="J174" s="468"/>
      <c r="K174" s="465">
        <f>IF(AND(B174&gt;0,B174&lt;&gt;"ЗАГ"),1,IF(C174=0,SUM(B175:INDEX(B175:B$2002,INDEX(MATCH("ЗАГ",B175:B$2002&amp;"",),))),0))</f>
        <v>0</v>
      </c>
      <c r="L174" s="47"/>
      <c r="M174" s="47"/>
      <c r="N174" s="186"/>
      <c r="O174" s="186"/>
      <c r="P174" s="187"/>
      <c r="Q174" s="184"/>
      <c r="R174" s="178">
        <f>IFERROR(IF(F174&gt;0,IF(IFERROR((Смета!H156*1),0)&gt;0,ROUND(F174*G174,2),0),0),0)</f>
        <v>0</v>
      </c>
      <c r="S174" s="50">
        <f>IFERROR(IF(F174&gt;0,IF(IFERROR((Смета!G156*1),0)&gt;0,ROUND(F174*G174,2),0),0),0)</f>
        <v>0</v>
      </c>
      <c r="T174" s="39"/>
      <c r="U174" s="39"/>
      <c r="X174" s="39"/>
      <c r="Y174" s="39"/>
    </row>
    <row r="175" spans="1:25" s="37" customFormat="1" hidden="1" x14ac:dyDescent="0.25">
      <c r="A175" s="63"/>
      <c r="B175" s="140">
        <f>IFERROR(IF(F175&gt;0,MAX(B$26:B174)+1,IF(AND(D175&gt;0,C175=0),"ЗАГ",0)),0)</f>
        <v>0</v>
      </c>
      <c r="C175" s="141">
        <f>IF(Смета!B157&gt;0,Смета!B157,0)</f>
        <v>139</v>
      </c>
      <c r="D175" s="543" t="str">
        <f>IF(Смета!C157&gt;0,Смета!C157,0)</f>
        <v>Труба винипластовая по установленным конструкциям до 63мм</v>
      </c>
      <c r="E175" s="77" t="str">
        <f>IF(Смета!D157&gt;0,Смета!D157,0)</f>
        <v>м</v>
      </c>
      <c r="F175" s="67">
        <f>IFERROR(IF(Дата_КС2=S$3,Смета!Q157,0)+IF(Дата_КС2=S$4,Смета!T157,0)+IF(Дата_КС2=S$5,Смета!W157,0)+IF(Дата_КС2=S$6,Смета!Z157,0)+IF(Дата_КС2=S$7,Смета!AC157,0)+IF(Дата_КС2=S$8,Смета!AF157,0)+IF(Дата_КС2=S$9,Смета!AI157,0)+IF(Дата_КС2=S$10,Смета!AL157,0)+IF(Дата_КС2=S$11,Смета!AO157,0)+IF(Дата_КС2=S$12,Смета!AR157,0)+IF(Дата_КС2=S$13,Смета!AU157,0)+IF(Дата_КС2=S$14,Смета!AX157,0),0)</f>
        <v>0</v>
      </c>
      <c r="G175" s="67">
        <f>IF(Смета!E157&gt;0,Смета!E157,0)</f>
        <v>128.1</v>
      </c>
      <c r="H175" s="67">
        <f t="shared" si="6"/>
        <v>0</v>
      </c>
      <c r="I175" s="464">
        <f t="shared" si="5"/>
        <v>0</v>
      </c>
      <c r="J175" s="468"/>
      <c r="K175" s="465">
        <f>IF(AND(B175&gt;0,B175&lt;&gt;"ЗАГ"),1,IF(C175=0,SUM(B176:INDEX(B176:B$2002,INDEX(MATCH("ЗАГ",B176:B$2002&amp;"",),))),0))</f>
        <v>0</v>
      </c>
      <c r="L175" s="47"/>
      <c r="M175" s="47"/>
      <c r="N175" s="186"/>
      <c r="O175" s="186"/>
      <c r="P175" s="187"/>
      <c r="Q175" s="184"/>
      <c r="R175" s="178">
        <f>IFERROR(IF(F175&gt;0,IF(IFERROR((Смета!H157*1),0)&gt;0,ROUND(F175*G175,2),0),0),0)</f>
        <v>0</v>
      </c>
      <c r="S175" s="50">
        <f>IFERROR(IF(F175&gt;0,IF(IFERROR((Смета!G157*1),0)&gt;0,ROUND(F175*G175,2),0),0),0)</f>
        <v>0</v>
      </c>
      <c r="T175" s="39"/>
      <c r="U175" s="39"/>
      <c r="X175" s="39"/>
      <c r="Y175" s="39"/>
    </row>
    <row r="176" spans="1:25" s="37" customFormat="1" hidden="1" x14ac:dyDescent="0.25">
      <c r="A176" s="63"/>
      <c r="B176" s="140">
        <f>IFERROR(IF(F176&gt;0,MAX(B$26:B175)+1,IF(AND(D176&gt;0,C176=0),"ЗАГ",0)),0)</f>
        <v>0</v>
      </c>
      <c r="C176" s="141">
        <f>IF(Смета!B158&gt;0,Смета!B158,0)</f>
        <v>140</v>
      </c>
      <c r="D176" s="543" t="str">
        <f>IF(Смета!C158&gt;0,Смета!C158,0)</f>
        <v>Труба жесткая атмосферостойкая 20мм</v>
      </c>
      <c r="E176" s="77" t="str">
        <f>IF(Смета!D158&gt;0,Смета!D158,0)</f>
        <v>м</v>
      </c>
      <c r="F176" s="67">
        <f>IFERROR(IF(Дата_КС2=S$3,Смета!Q158,0)+IF(Дата_КС2=S$4,Смета!T158,0)+IF(Дата_КС2=S$5,Смета!W158,0)+IF(Дата_КС2=S$6,Смета!Z158,0)+IF(Дата_КС2=S$7,Смета!AC158,0)+IF(Дата_КС2=S$8,Смета!AF158,0)+IF(Дата_КС2=S$9,Смета!AI158,0)+IF(Дата_КС2=S$10,Смета!AL158,0)+IF(Дата_КС2=S$11,Смета!AO158,0)+IF(Дата_КС2=S$12,Смета!AR158,0)+IF(Дата_КС2=S$13,Смета!AU158,0)+IF(Дата_КС2=S$14,Смета!AX158,0),0)</f>
        <v>0</v>
      </c>
      <c r="G176" s="67">
        <f>IF(Смета!E158&gt;0,Смета!E158,0)</f>
        <v>62.58</v>
      </c>
      <c r="H176" s="67">
        <f t="shared" si="6"/>
        <v>0</v>
      </c>
      <c r="I176" s="464">
        <f t="shared" si="5"/>
        <v>0</v>
      </c>
      <c r="J176" s="468"/>
      <c r="K176" s="465">
        <f>IF(AND(B176&gt;0,B176&lt;&gt;"ЗАГ"),1,IF(C176=0,SUM(B177:INDEX(B177:B$2002,INDEX(MATCH("ЗАГ",B177:B$2002&amp;"",),))),0))</f>
        <v>0</v>
      </c>
      <c r="L176" s="47"/>
      <c r="M176" s="47"/>
      <c r="N176" s="186"/>
      <c r="O176" s="186"/>
      <c r="P176" s="187"/>
      <c r="Q176" s="184"/>
      <c r="R176" s="178">
        <f>IFERROR(IF(F176&gt;0,IF(IFERROR((Смета!H158*1),0)&gt;0,ROUND(F176*G176,2),0),0),0)</f>
        <v>0</v>
      </c>
      <c r="S176" s="50">
        <f>IFERROR(IF(F176&gt;0,IF(IFERROR((Смета!G158*1),0)&gt;0,ROUND(F176*G176,2),0),0),0)</f>
        <v>0</v>
      </c>
      <c r="T176" s="39"/>
      <c r="U176" s="39"/>
      <c r="X176" s="39"/>
      <c r="Y176" s="39"/>
    </row>
    <row r="177" spans="1:25" s="37" customFormat="1" hidden="1" x14ac:dyDescent="0.25">
      <c r="A177" s="63"/>
      <c r="B177" s="140">
        <f>IFERROR(IF(F177&gt;0,MAX(B$26:B176)+1,IF(AND(D177&gt;0,C177=0),"ЗАГ",0)),0)</f>
        <v>0</v>
      </c>
      <c r="C177" s="141">
        <f>IF(Смета!B159&gt;0,Смета!B159,0)</f>
        <v>141</v>
      </c>
      <c r="D177" s="543" t="str">
        <f>IF(Смета!C159&gt;0,Смета!C159,0)</f>
        <v>Монтаж трубы для наружного освещения</v>
      </c>
      <c r="E177" s="77" t="str">
        <f>IF(Смета!D159&gt;0,Смета!D159,0)</f>
        <v>м</v>
      </c>
      <c r="F177" s="67">
        <f>IFERROR(IF(Дата_КС2=S$3,Смета!Q159,0)+IF(Дата_КС2=S$4,Смета!T159,0)+IF(Дата_КС2=S$5,Смета!W159,0)+IF(Дата_КС2=S$6,Смета!Z159,0)+IF(Дата_КС2=S$7,Смета!AC159,0)+IF(Дата_КС2=S$8,Смета!AF159,0)+IF(Дата_КС2=S$9,Смета!AI159,0)+IF(Дата_КС2=S$10,Смета!AL159,0)+IF(Дата_КС2=S$11,Смета!AO159,0)+IF(Дата_КС2=S$12,Смета!AR159,0)+IF(Дата_КС2=S$13,Смета!AU159,0)+IF(Дата_КС2=S$14,Смета!AX159,0),0)</f>
        <v>0</v>
      </c>
      <c r="G177" s="67">
        <f>IF(Смета!E159&gt;0,Смета!E159,0)</f>
        <v>266.88</v>
      </c>
      <c r="H177" s="67">
        <f t="shared" si="6"/>
        <v>0</v>
      </c>
      <c r="I177" s="464">
        <f t="shared" si="5"/>
        <v>0</v>
      </c>
      <c r="J177" s="468"/>
      <c r="K177" s="465">
        <f>IF(AND(B177&gt;0,B177&lt;&gt;"ЗАГ"),1,IF(C177=0,SUM(B178:INDEX(B178:B$2002,INDEX(MATCH("ЗАГ",B178:B$2002&amp;"",),))),0))</f>
        <v>0</v>
      </c>
      <c r="L177" s="47"/>
      <c r="M177" s="47"/>
      <c r="N177" s="186"/>
      <c r="O177" s="186"/>
      <c r="P177" s="187"/>
      <c r="Q177" s="184"/>
      <c r="R177" s="178">
        <f>IFERROR(IF(F177&gt;0,IF(IFERROR((Смета!H159*1),0)&gt;0,ROUND(F177*G177,2),0),0),0)</f>
        <v>0</v>
      </c>
      <c r="S177" s="50">
        <f>IFERROR(IF(F177&gt;0,IF(IFERROR((Смета!G159*1),0)&gt;0,ROUND(F177*G177,2),0),0),0)</f>
        <v>0</v>
      </c>
      <c r="T177" s="39"/>
      <c r="U177" s="39"/>
      <c r="X177" s="39"/>
      <c r="Y177" s="39"/>
    </row>
    <row r="178" spans="1:25" s="37" customFormat="1" hidden="1" x14ac:dyDescent="0.25">
      <c r="A178" s="63"/>
      <c r="B178" s="140">
        <f>IFERROR(IF(F178&gt;0,MAX(B$26:B177)+1,IF(AND(D178&gt;0,C178=0),"ЗАГ",0)),0)</f>
        <v>0</v>
      </c>
      <c r="C178" s="141">
        <f>IF(Смета!B160&gt;0,Смета!B160,0)</f>
        <v>142</v>
      </c>
      <c r="D178" s="543" t="str">
        <f>IF(Смета!C160&gt;0,Смета!C160,0)</f>
        <v>Держатель для труб</v>
      </c>
      <c r="E178" s="77" t="str">
        <f>IF(Смета!D160&gt;0,Смета!D160,0)</f>
        <v>шт</v>
      </c>
      <c r="F178" s="67">
        <f>IFERROR(IF(Дата_КС2=S$3,Смета!Q160,0)+IF(Дата_КС2=S$4,Смета!T160,0)+IF(Дата_КС2=S$5,Смета!W160,0)+IF(Дата_КС2=S$6,Смета!Z160,0)+IF(Дата_КС2=S$7,Смета!AC160,0)+IF(Дата_КС2=S$8,Смета!AF160,0)+IF(Дата_КС2=S$9,Смета!AI160,0)+IF(Дата_КС2=S$10,Смета!AL160,0)+IF(Дата_КС2=S$11,Смета!AO160,0)+IF(Дата_КС2=S$12,Смета!AR160,0)+IF(Дата_КС2=S$13,Смета!AU160,0)+IF(Дата_КС2=S$14,Смета!AX160,0),0)</f>
        <v>0</v>
      </c>
      <c r="G178" s="67">
        <f>IF(Смета!E160&gt;0,Смета!E160,0)</f>
        <v>12.81</v>
      </c>
      <c r="H178" s="67">
        <f t="shared" si="6"/>
        <v>0</v>
      </c>
      <c r="I178" s="464">
        <f t="shared" si="5"/>
        <v>0</v>
      </c>
      <c r="J178" s="468"/>
      <c r="K178" s="465">
        <f>IF(AND(B178&gt;0,B178&lt;&gt;"ЗАГ"),1,IF(C178=0,SUM(B179:INDEX(B179:B$2002,INDEX(MATCH("ЗАГ",B179:B$2002&amp;"",),))),0))</f>
        <v>0</v>
      </c>
      <c r="L178" s="47"/>
      <c r="M178" s="47"/>
      <c r="N178" s="186"/>
      <c r="O178" s="186"/>
      <c r="P178" s="187"/>
      <c r="Q178" s="184"/>
      <c r="R178" s="178">
        <f>IFERROR(IF(F178&gt;0,IF(IFERROR((Смета!H160*1),0)&gt;0,ROUND(F178*G178,2),0),0),0)</f>
        <v>0</v>
      </c>
      <c r="S178" s="50">
        <f>IFERROR(IF(F178&gt;0,IF(IFERROR((Смета!G160*1),0)&gt;0,ROUND(F178*G178,2),0),0),0)</f>
        <v>0</v>
      </c>
      <c r="T178" s="39"/>
      <c r="U178" s="39"/>
      <c r="X178" s="39"/>
      <c r="Y178" s="39"/>
    </row>
    <row r="179" spans="1:25" s="37" customFormat="1" hidden="1" x14ac:dyDescent="0.25">
      <c r="A179" s="63"/>
      <c r="B179" s="140">
        <f>IFERROR(IF(F179&gt;0,MAX(B$26:B178)+1,IF(AND(D179&gt;0,C179=0),"ЗАГ",0)),0)</f>
        <v>0</v>
      </c>
      <c r="C179" s="141">
        <f>IF(Смета!B161&gt;0,Смета!B161,0)</f>
        <v>143</v>
      </c>
      <c r="D179" s="543" t="str">
        <f>IF(Смета!C161&gt;0,Смета!C161,0)</f>
        <v>Муфта труба-труба с ограничителем 20 мм IP40</v>
      </c>
      <c r="E179" s="77" t="str">
        <f>IF(Смета!D161&gt;0,Смета!D161,0)</f>
        <v>шт</v>
      </c>
      <c r="F179" s="67">
        <f>IFERROR(IF(Дата_КС2=S$3,Смета!Q161,0)+IF(Дата_КС2=S$4,Смета!T161,0)+IF(Дата_КС2=S$5,Смета!W161,0)+IF(Дата_КС2=S$6,Смета!Z161,0)+IF(Дата_КС2=S$7,Смета!AC161,0)+IF(Дата_КС2=S$8,Смета!AF161,0)+IF(Дата_КС2=S$9,Смета!AI161,0)+IF(Дата_КС2=S$10,Смета!AL161,0)+IF(Дата_КС2=S$11,Смета!AO161,0)+IF(Дата_КС2=S$12,Смета!AR161,0)+IF(Дата_КС2=S$13,Смета!AU161,0)+IF(Дата_КС2=S$14,Смета!AX161,0),0)</f>
        <v>0</v>
      </c>
      <c r="G179" s="67">
        <f>IF(Смета!E161&gt;0,Смета!E161,0)</f>
        <v>11.16</v>
      </c>
      <c r="H179" s="67">
        <f t="shared" si="6"/>
        <v>0</v>
      </c>
      <c r="I179" s="464">
        <f t="shared" si="5"/>
        <v>0</v>
      </c>
      <c r="J179" s="468"/>
      <c r="K179" s="465">
        <f>IF(AND(B179&gt;0,B179&lt;&gt;"ЗАГ"),1,IF(C179=0,SUM(B180:INDEX(B180:B$2002,INDEX(MATCH("ЗАГ",B180:B$2002&amp;"",),))),0))</f>
        <v>0</v>
      </c>
      <c r="L179" s="47"/>
      <c r="M179" s="47"/>
      <c r="N179" s="186"/>
      <c r="O179" s="186"/>
      <c r="P179" s="187"/>
      <c r="Q179" s="184"/>
      <c r="R179" s="178">
        <f>IFERROR(IF(F179&gt;0,IF(IFERROR((Смета!H161*1),0)&gt;0,ROUND(F179*G179,2),0),0),0)</f>
        <v>0</v>
      </c>
      <c r="S179" s="50">
        <f>IFERROR(IF(F179&gt;0,IF(IFERROR((Смета!G161*1),0)&gt;0,ROUND(F179*G179,2),0),0),0)</f>
        <v>0</v>
      </c>
      <c r="T179" s="39"/>
      <c r="U179" s="39"/>
      <c r="X179" s="39"/>
      <c r="Y179" s="39"/>
    </row>
    <row r="180" spans="1:25" s="37" customFormat="1" hidden="1" x14ac:dyDescent="0.25">
      <c r="A180" s="63"/>
      <c r="B180" s="140">
        <f>IFERROR(IF(F180&gt;0,MAX(B$26:B179)+1,IF(AND(D180&gt;0,C180=0),"ЗАГ",0)),0)</f>
        <v>0</v>
      </c>
      <c r="C180" s="141">
        <f>IF(Смета!B162&gt;0,Смета!B162,0)</f>
        <v>144</v>
      </c>
      <c r="D180" s="543" t="str">
        <f>IF(Смета!C162&gt;0,Смета!C162,0)</f>
        <v>Труба ВГП 48х3</v>
      </c>
      <c r="E180" s="77" t="str">
        <f>IF(Смета!D162&gt;0,Смета!D162,0)</f>
        <v>м</v>
      </c>
      <c r="F180" s="67">
        <f>IFERROR(IF(Дата_КС2=S$3,Смета!Q162,0)+IF(Дата_КС2=S$4,Смета!T162,0)+IF(Дата_КС2=S$5,Смета!W162,0)+IF(Дата_КС2=S$6,Смета!Z162,0)+IF(Дата_КС2=S$7,Смета!AC162,0)+IF(Дата_КС2=S$8,Смета!AF162,0)+IF(Дата_КС2=S$9,Смета!AI162,0)+IF(Дата_КС2=S$10,Смета!AL162,0)+IF(Дата_КС2=S$11,Смета!AO162,0)+IF(Дата_КС2=S$12,Смета!AR162,0)+IF(Дата_КС2=S$13,Смета!AU162,0)+IF(Дата_КС2=S$14,Смета!AX162,0),0)</f>
        <v>0</v>
      </c>
      <c r="G180" s="67">
        <f>IF(Смета!E162&gt;0,Смета!E162,0)</f>
        <v>800.63</v>
      </c>
      <c r="H180" s="67">
        <f t="shared" si="6"/>
        <v>0</v>
      </c>
      <c r="I180" s="464">
        <f t="shared" si="5"/>
        <v>0</v>
      </c>
      <c r="J180" s="468"/>
      <c r="K180" s="465">
        <f>IF(AND(B180&gt;0,B180&lt;&gt;"ЗАГ"),1,IF(C180=0,SUM(B181:INDEX(B181:B$2002,INDEX(MATCH("ЗАГ",B181:B$2002&amp;"",),))),0))</f>
        <v>0</v>
      </c>
      <c r="L180" s="47"/>
      <c r="M180" s="47"/>
      <c r="N180" s="186"/>
      <c r="O180" s="186"/>
      <c r="P180" s="187"/>
      <c r="Q180" s="184"/>
      <c r="R180" s="178">
        <f>IFERROR(IF(F180&gt;0,IF(IFERROR((Смета!H162*1),0)&gt;0,ROUND(F180*G180,2),0),0),0)</f>
        <v>0</v>
      </c>
      <c r="S180" s="50">
        <f>IFERROR(IF(F180&gt;0,IF(IFERROR((Смета!G162*1),0)&gt;0,ROUND(F180*G180,2),0),0),0)</f>
        <v>0</v>
      </c>
      <c r="T180" s="39"/>
      <c r="U180" s="39"/>
      <c r="X180" s="39"/>
      <c r="Y180" s="39"/>
    </row>
    <row r="181" spans="1:25" s="37" customFormat="1" hidden="1" x14ac:dyDescent="0.25">
      <c r="A181" s="63"/>
      <c r="B181" s="140">
        <f>IFERROR(IF(F181&gt;0,MAX(B$26:B180)+1,IF(AND(D181&gt;0,C181=0),"ЗАГ",0)),0)</f>
        <v>0</v>
      </c>
      <c r="C181" s="141">
        <f>IF(Смета!B163&gt;0,Смета!B163,0)</f>
        <v>145</v>
      </c>
      <c r="D181" s="543" t="str">
        <f>IF(Смета!C163&gt;0,Смета!C163,0)</f>
        <v>Изготовление гильз</v>
      </c>
      <c r="E181" s="77" t="str">
        <f>IF(Смета!D163&gt;0,Смета!D163,0)</f>
        <v>шт</v>
      </c>
      <c r="F181" s="67">
        <f>IFERROR(IF(Дата_КС2=S$3,Смета!Q163,0)+IF(Дата_КС2=S$4,Смета!T163,0)+IF(Дата_КС2=S$5,Смета!W163,0)+IF(Дата_КС2=S$6,Смета!Z163,0)+IF(Дата_КС2=S$7,Смета!AC163,0)+IF(Дата_КС2=S$8,Смета!AF163,0)+IF(Дата_КС2=S$9,Смета!AI163,0)+IF(Дата_КС2=S$10,Смета!AL163,0)+IF(Дата_КС2=S$11,Смета!AO163,0)+IF(Дата_КС2=S$12,Смета!AR163,0)+IF(Дата_КС2=S$13,Смета!AU163,0)+IF(Дата_КС2=S$14,Смета!AX163,0),0)</f>
        <v>0</v>
      </c>
      <c r="G181" s="67">
        <f>IF(Смета!E163&gt;0,Смета!E163,0)</f>
        <v>1067.5</v>
      </c>
      <c r="H181" s="67">
        <f t="shared" si="6"/>
        <v>0</v>
      </c>
      <c r="I181" s="464">
        <f t="shared" si="5"/>
        <v>0</v>
      </c>
      <c r="J181" s="468"/>
      <c r="K181" s="465">
        <f>IF(AND(B181&gt;0,B181&lt;&gt;"ЗАГ"),1,IF(C181=0,SUM(B182:INDEX(B182:B$2002,INDEX(MATCH("ЗАГ",B182:B$2002&amp;"",),))),0))</f>
        <v>0</v>
      </c>
      <c r="L181" s="47"/>
      <c r="M181" s="47"/>
      <c r="N181" s="186"/>
      <c r="O181" s="186"/>
      <c r="P181" s="187"/>
      <c r="Q181" s="184"/>
      <c r="R181" s="178">
        <f>IFERROR(IF(F181&gt;0,IF(IFERROR((Смета!H163*1),0)&gt;0,ROUND(F181*G181,2),0),0),0)</f>
        <v>0</v>
      </c>
      <c r="S181" s="50">
        <f>IFERROR(IF(F181&gt;0,IF(IFERROR((Смета!G163*1),0)&gt;0,ROUND(F181*G181,2),0),0),0)</f>
        <v>0</v>
      </c>
      <c r="T181" s="39"/>
      <c r="U181" s="39"/>
      <c r="X181" s="39"/>
      <c r="Y181" s="39"/>
    </row>
    <row r="182" spans="1:25" s="37" customFormat="1" hidden="1" x14ac:dyDescent="0.25">
      <c r="A182" s="63"/>
      <c r="B182" s="140" t="str">
        <f>IFERROR(IF(F182&gt;0,MAX(B$26:B181)+1,IF(AND(D182&gt;0,C182=0),"ЗАГ",0)),0)</f>
        <v>ЗАГ</v>
      </c>
      <c r="C182" s="141">
        <f>IF(Смета!B164&gt;0,Смета!B164,0)</f>
        <v>0</v>
      </c>
      <c r="D182" s="543" t="str">
        <f>IF(Смета!C164&gt;0,Смета!C164,0)</f>
        <v>10. Материалы</v>
      </c>
      <c r="E182" s="77">
        <f>IF(Смета!D164&gt;0,Смета!D164,0)</f>
        <v>0</v>
      </c>
      <c r="F182" s="67">
        <f>IFERROR(IF(Дата_КС2=S$3,Смета!Q164,0)+IF(Дата_КС2=S$4,Смета!T164,0)+IF(Дата_КС2=S$5,Смета!W164,0)+IF(Дата_КС2=S$6,Смета!Z164,0)+IF(Дата_КС2=S$7,Смета!AC164,0)+IF(Дата_КС2=S$8,Смета!AF164,0)+IF(Дата_КС2=S$9,Смета!AI164,0)+IF(Дата_КС2=S$10,Смета!AL164,0)+IF(Дата_КС2=S$11,Смета!AO164,0)+IF(Дата_КС2=S$12,Смета!AR164,0)+IF(Дата_КС2=S$13,Смета!AU164,0)+IF(Дата_КС2=S$14,Смета!AX164,0),0)</f>
        <v>0</v>
      </c>
      <c r="G182" s="67">
        <f>IF(Смета!E164&gt;0,Смета!E164,0)</f>
        <v>0</v>
      </c>
      <c r="H182" s="67">
        <f t="shared" si="6"/>
        <v>0</v>
      </c>
      <c r="I182" s="464">
        <f t="shared" si="5"/>
        <v>0</v>
      </c>
      <c r="J182" s="468"/>
      <c r="K182" s="465">
        <f>IF(AND(B182&gt;0,B182&lt;&gt;"ЗАГ"),1,IF(C182=0,SUM(B183:INDEX(B183:B$2002,INDEX(MATCH("ЗАГ",B183:B$2002&amp;"",),))),0))</f>
        <v>0</v>
      </c>
      <c r="L182" s="47"/>
      <c r="M182" s="47"/>
      <c r="N182" s="186"/>
      <c r="O182" s="186"/>
      <c r="P182" s="187"/>
      <c r="Q182" s="184"/>
      <c r="R182" s="178">
        <f>IFERROR(IF(F182&gt;0,IF(IFERROR((Смета!H164*1),0)&gt;0,ROUND(F182*G182,2),0),0),0)</f>
        <v>0</v>
      </c>
      <c r="S182" s="50">
        <f>IFERROR(IF(F182&gt;0,IF(IFERROR((Смета!G164*1),0)&gt;0,ROUND(F182*G182,2),0),0),0)</f>
        <v>0</v>
      </c>
      <c r="T182" s="39"/>
      <c r="U182" s="39"/>
      <c r="X182" s="39"/>
      <c r="Y182" s="39"/>
    </row>
    <row r="183" spans="1:25" s="37" customFormat="1" hidden="1" x14ac:dyDescent="0.25">
      <c r="A183" s="63"/>
      <c r="B183" s="140">
        <f>IFERROR(IF(F183&gt;0,MAX(B$26:B182)+1,IF(AND(D183&gt;0,C183=0),"ЗАГ",0)),0)</f>
        <v>0</v>
      </c>
      <c r="C183" s="141">
        <f>IF(Смета!B165&gt;0,Смета!B165,0)</f>
        <v>146</v>
      </c>
      <c r="D183" s="543" t="str">
        <f>IF(Смета!C165&gt;0,Смета!C165,0)</f>
        <v>Пена монтажная Roof Complect огнеупорная (890гр)</v>
      </c>
      <c r="E183" s="77" t="str">
        <f>IF(Смета!D165&gt;0,Смета!D165,0)</f>
        <v>шт</v>
      </c>
      <c r="F183" s="67">
        <f>IFERROR(IF(Дата_КС2=S$3,Смета!Q165,0)+IF(Дата_КС2=S$4,Смета!T165,0)+IF(Дата_КС2=S$5,Смета!W165,0)+IF(Дата_КС2=S$6,Смета!Z165,0)+IF(Дата_КС2=S$7,Смета!AC165,0)+IF(Дата_КС2=S$8,Смета!AF165,0)+IF(Дата_КС2=S$9,Смета!AI165,0)+IF(Дата_КС2=S$10,Смета!AL165,0)+IF(Дата_КС2=S$11,Смета!AO165,0)+IF(Дата_КС2=S$12,Смета!AR165,0)+IF(Дата_КС2=S$13,Смета!AU165,0)+IF(Дата_КС2=S$14,Смета!AX165,0),0)</f>
        <v>0</v>
      </c>
      <c r="G183" s="67">
        <f>IF(Смета!E165&gt;0,Смета!E165,0)</f>
        <v>640.5</v>
      </c>
      <c r="H183" s="67">
        <f t="shared" si="6"/>
        <v>0</v>
      </c>
      <c r="I183" s="464">
        <f t="shared" si="5"/>
        <v>0</v>
      </c>
      <c r="J183" s="468"/>
      <c r="K183" s="465">
        <f>IF(AND(B183&gt;0,B183&lt;&gt;"ЗАГ"),1,IF(C183=0,SUM(B184:INDEX(B184:B$2002,INDEX(MATCH("ЗАГ",B184:B$2002&amp;"",),))),0))</f>
        <v>0</v>
      </c>
      <c r="L183" s="47"/>
      <c r="M183" s="47"/>
      <c r="N183" s="186"/>
      <c r="O183" s="186"/>
      <c r="P183" s="187"/>
      <c r="Q183" s="184"/>
      <c r="R183" s="178">
        <f>IFERROR(IF(F183&gt;0,IF(IFERROR((Смета!H165*1),0)&gt;0,ROUND(F183*G183,2),0),0),0)</f>
        <v>0</v>
      </c>
      <c r="S183" s="50">
        <f>IFERROR(IF(F183&gt;0,IF(IFERROR((Смета!G165*1),0)&gt;0,ROUND(F183*G183,2),0),0),0)</f>
        <v>0</v>
      </c>
      <c r="T183" s="39"/>
      <c r="U183" s="39"/>
      <c r="X183" s="39"/>
      <c r="Y183" s="39"/>
    </row>
    <row r="184" spans="1:25" s="37" customFormat="1" hidden="1" x14ac:dyDescent="0.25">
      <c r="A184" s="63"/>
      <c r="B184" s="140">
        <f>IFERROR(IF(F184&gt;0,MAX(B$26:B183)+1,IF(AND(D184&gt;0,C184=0),"ЗАГ",0)),0)</f>
        <v>0</v>
      </c>
      <c r="C184" s="141">
        <f>IF(Смета!B166&gt;0,Смета!B166,0)</f>
        <v>147</v>
      </c>
      <c r="D184" s="543" t="str">
        <f>IF(Смета!C166&gt;0,Смета!C166,0)</f>
        <v>Герметик огнезащитный ведро 10кг</v>
      </c>
      <c r="E184" s="77" t="str">
        <f>IF(Смета!D166&gt;0,Смета!D166,0)</f>
        <v>шт</v>
      </c>
      <c r="F184" s="67">
        <f>IFERROR(IF(Дата_КС2=S$3,Смета!Q166,0)+IF(Дата_КС2=S$4,Смета!T166,0)+IF(Дата_КС2=S$5,Смета!W166,0)+IF(Дата_КС2=S$6,Смета!Z166,0)+IF(Дата_КС2=S$7,Смета!AC166,0)+IF(Дата_КС2=S$8,Смета!AF166,0)+IF(Дата_КС2=S$9,Смета!AI166,0)+IF(Дата_КС2=S$10,Смета!AL166,0)+IF(Дата_КС2=S$11,Смета!AO166,0)+IF(Дата_КС2=S$12,Смета!AR166,0)+IF(Дата_КС2=S$13,Смета!AU166,0)+IF(Дата_КС2=S$14,Смета!AX166,0),0)</f>
        <v>0</v>
      </c>
      <c r="G184" s="67">
        <f>IF(Смета!E166&gt;0,Смета!E166,0)</f>
        <v>2028.25</v>
      </c>
      <c r="H184" s="67">
        <f t="shared" si="6"/>
        <v>0</v>
      </c>
      <c r="I184" s="464">
        <f t="shared" si="5"/>
        <v>0</v>
      </c>
      <c r="J184" s="468"/>
      <c r="K184" s="465">
        <f>IF(AND(B184&gt;0,B184&lt;&gt;"ЗАГ"),1,IF(C184=0,SUM(B185:INDEX(B185:B$2002,INDEX(MATCH("ЗАГ",B185:B$2002&amp;"",),))),0))</f>
        <v>0</v>
      </c>
      <c r="L184" s="47"/>
      <c r="M184" s="47"/>
      <c r="N184" s="186"/>
      <c r="O184" s="186"/>
      <c r="P184" s="187"/>
      <c r="Q184" s="184"/>
      <c r="R184" s="178">
        <f>IFERROR(IF(F184&gt;0,IF(IFERROR((Смета!H166*1),0)&gt;0,ROUND(F184*G184,2),0),0),0)</f>
        <v>0</v>
      </c>
      <c r="S184" s="50">
        <f>IFERROR(IF(F184&gt;0,IF(IFERROR((Смета!G166*1),0)&gt;0,ROUND(F184*G184,2),0),0),0)</f>
        <v>0</v>
      </c>
      <c r="T184" s="39"/>
      <c r="U184" s="39"/>
      <c r="X184" s="39"/>
      <c r="Y184" s="39"/>
    </row>
    <row r="185" spans="1:25" s="37" customFormat="1" x14ac:dyDescent="0.25">
      <c r="A185" s="63"/>
      <c r="B185" s="140" t="str">
        <f>IFERROR(IF(F185&gt;0,MAX(B$26:B184)+1,IF(AND(D185&gt;0,C185=0),"ЗАГ",0)),0)</f>
        <v>ЗАГ</v>
      </c>
      <c r="C185" s="141">
        <f>IF(Смета!B167&gt;0,Смета!B167,0)</f>
        <v>0</v>
      </c>
      <c r="D185" s="547" t="str">
        <f>IF(Смета!C167&gt;0,Смета!C167,0)</f>
        <v>Ось 1-4/Е-Б (4.БС42М секция №1)</v>
      </c>
      <c r="E185" s="77">
        <f>IF(Смета!D167&gt;0,Смета!D167,0)</f>
        <v>0</v>
      </c>
      <c r="F185" s="67">
        <f>IFERROR(IF(Дата_КС2=S$3,Смета!Q167,0)+IF(Дата_КС2=S$4,Смета!T167,0)+IF(Дата_КС2=S$5,Смета!W167,0)+IF(Дата_КС2=S$6,Смета!Z167,0)+IF(Дата_КС2=S$7,Смета!AC167,0)+IF(Дата_КС2=S$8,Смета!AF167,0)+IF(Дата_КС2=S$9,Смета!AI167,0)+IF(Дата_КС2=S$10,Смета!AL167,0)+IF(Дата_КС2=S$11,Смета!AO167,0)+IF(Дата_КС2=S$12,Смета!AR167,0)+IF(Дата_КС2=S$13,Смета!AU167,0)+IF(Дата_КС2=S$14,Смета!AX167,0),0)</f>
        <v>0</v>
      </c>
      <c r="G185" s="67">
        <f>IF(Смета!E167&gt;0,Смета!E167,0)</f>
        <v>0</v>
      </c>
      <c r="H185" s="67">
        <f t="shared" si="6"/>
        <v>0</v>
      </c>
      <c r="I185" s="464">
        <f t="shared" si="5"/>
        <v>1</v>
      </c>
      <c r="J185" s="468">
        <v>1</v>
      </c>
      <c r="K185" s="465">
        <f>IF(AND(B185&gt;0,B185&lt;&gt;"ЗАГ"),1,IF(C185=0,SUM(B186:INDEX(B186:B$2002,INDEX(MATCH("ЗАГ",B186:B$2002&amp;"",),))),0))</f>
        <v>10</v>
      </c>
      <c r="L185" s="47"/>
      <c r="M185" s="47"/>
      <c r="N185" s="186"/>
      <c r="O185" s="186"/>
      <c r="P185" s="187"/>
      <c r="Q185" s="184"/>
      <c r="R185" s="178">
        <f>IFERROR(IF(F185&gt;0,IF(IFERROR((Смета!H167*1),0)&gt;0,ROUND(F185*G185,2),0),0),0)</f>
        <v>0</v>
      </c>
      <c r="S185" s="50">
        <f>IFERROR(IF(F185&gt;0,IF(IFERROR((Смета!G167*1),0)&gt;0,ROUND(F185*G185,2),0),0),0)</f>
        <v>0</v>
      </c>
      <c r="T185" s="39"/>
      <c r="U185" s="39"/>
      <c r="X185" s="39"/>
      <c r="Y185" s="39"/>
    </row>
    <row r="186" spans="1:25" s="37" customFormat="1" hidden="1" x14ac:dyDescent="0.25">
      <c r="A186" s="63"/>
      <c r="B186" s="140">
        <f>IFERROR(IF(F186&gt;0,MAX(B$26:B185)+1,IF(AND(D186&gt;0,C186=0),"ЗАГ",0)),0)</f>
        <v>0</v>
      </c>
      <c r="C186" s="141">
        <f>IF(Смета!B168&gt;0,Смета!B168,0)</f>
        <v>148</v>
      </c>
      <c r="D186" s="543" t="str">
        <f>IF(Смета!C168&gt;0,Смета!C168,0)</f>
        <v>ЩК в комплекте</v>
      </c>
      <c r="E186" s="77" t="str">
        <f>IF(Смета!D168&gt;0,Смета!D168,0)</f>
        <v>шт</v>
      </c>
      <c r="F186" s="67">
        <f>IFERROR(IF(Дата_КС2=S$3,Смета!Q168,0)+IF(Дата_КС2=S$4,Смета!T168,0)+IF(Дата_КС2=S$5,Смета!W168,0)+IF(Дата_КС2=S$6,Смета!Z168,0)+IF(Дата_КС2=S$7,Смета!AC168,0)+IF(Дата_КС2=S$8,Смета!AF168,0)+IF(Дата_КС2=S$9,Смета!AI168,0)+IF(Дата_КС2=S$10,Смета!AL168,0)+IF(Дата_КС2=S$11,Смета!AO168,0)+IF(Дата_КС2=S$12,Смета!AR168,0)+IF(Дата_КС2=S$13,Смета!AU168,0)+IF(Дата_КС2=S$14,Смета!AX168,0),0)</f>
        <v>0</v>
      </c>
      <c r="G186" s="67">
        <f>IF(Смета!E168&gt;0,Смета!E168,0)</f>
        <v>6351.63</v>
      </c>
      <c r="H186" s="67">
        <f t="shared" si="6"/>
        <v>0</v>
      </c>
      <c r="I186" s="464">
        <f t="shared" si="5"/>
        <v>0</v>
      </c>
      <c r="J186" s="468"/>
      <c r="K186" s="465">
        <f>IF(AND(B186&gt;0,B186&lt;&gt;"ЗАГ"),1,IF(C186=0,SUM(B187:INDEX(B187:B$2002,INDEX(MATCH("ЗАГ",B187:B$2002&amp;"",),))),0))</f>
        <v>0</v>
      </c>
      <c r="L186" s="47"/>
      <c r="M186" s="47"/>
      <c r="N186" s="186"/>
      <c r="O186" s="186"/>
      <c r="P186" s="187"/>
      <c r="Q186" s="184"/>
      <c r="R186" s="178">
        <f>IFERROR(IF(F186&gt;0,IF(IFERROR((Смета!H168*1),0)&gt;0,ROUND(F186*G186,2),0),0),0)</f>
        <v>0</v>
      </c>
      <c r="S186" s="50">
        <f>IFERROR(IF(F186&gt;0,IF(IFERROR((Смета!G168*1),0)&gt;0,ROUND(F186*G186,2),0),0),0)</f>
        <v>0</v>
      </c>
      <c r="T186" s="39"/>
      <c r="U186" s="39"/>
      <c r="X186" s="39"/>
      <c r="Y186" s="39"/>
    </row>
    <row r="187" spans="1:25" s="37" customFormat="1" ht="30" hidden="1" x14ac:dyDescent="0.25">
      <c r="A187" s="63"/>
      <c r="B187" s="140">
        <f>IFERROR(IF(F187&gt;0,MAX(B$26:B186)+1,IF(AND(D187&gt;0,C187=0),"ЗАГ",0)),0)</f>
        <v>0</v>
      </c>
      <c r="C187" s="141">
        <f>IF(Смета!B169&gt;0,Смета!B169,0)</f>
        <v>149</v>
      </c>
      <c r="D187" s="543" t="str">
        <f>IF(Смета!C169&gt;0,Смета!C169,0)</f>
        <v>Счетчик электронный, 230В, 5(80)А, 1/2 кл.точности СЕ207 R7 849.2.ОА.QUVLF SPds (поставка Заказчика)</v>
      </c>
      <c r="E187" s="77" t="str">
        <f>IF(Смета!D169&gt;0,Смета!D169,0)</f>
        <v>шт</v>
      </c>
      <c r="F187" s="67">
        <f>IFERROR(IF(Дата_КС2=S$3,Смета!Q169,0)+IF(Дата_КС2=S$4,Смета!T169,0)+IF(Дата_КС2=S$5,Смета!W169,0)+IF(Дата_КС2=S$6,Смета!Z169,0)+IF(Дата_КС2=S$7,Смета!AC169,0)+IF(Дата_КС2=S$8,Смета!AF169,0)+IF(Дата_КС2=S$9,Смета!AI169,0)+IF(Дата_КС2=S$10,Смета!AL169,0)+IF(Дата_КС2=S$11,Смета!AO169,0)+IF(Дата_КС2=S$12,Смета!AR169,0)+IF(Дата_КС2=S$13,Смета!AU169,0)+IF(Дата_КС2=S$14,Смета!AX169,0),0)</f>
        <v>0</v>
      </c>
      <c r="G187" s="67">
        <f>IF(Смета!E169&gt;0,Смета!E169,0)</f>
        <v>0</v>
      </c>
      <c r="H187" s="67">
        <f t="shared" si="6"/>
        <v>0</v>
      </c>
      <c r="I187" s="464">
        <f t="shared" si="5"/>
        <v>0</v>
      </c>
      <c r="J187" s="468"/>
      <c r="K187" s="465">
        <f>IF(AND(B187&gt;0,B187&lt;&gt;"ЗАГ"),1,IF(C187=0,SUM(B188:INDEX(B188:B$2002,INDEX(MATCH("ЗАГ",B188:B$2002&amp;"",),))),0))</f>
        <v>0</v>
      </c>
      <c r="L187" s="47"/>
      <c r="M187" s="47"/>
      <c r="N187" s="186"/>
      <c r="O187" s="186"/>
      <c r="P187" s="187"/>
      <c r="Q187" s="184"/>
      <c r="R187" s="178">
        <f>IFERROR(IF(F187&gt;0,IF(IFERROR((Смета!H169*1),0)&gt;0,ROUND(F187*G187,2),0),0),0)</f>
        <v>0</v>
      </c>
      <c r="S187" s="50">
        <f>IFERROR(IF(F187&gt;0,IF(IFERROR((Смета!G169*1),0)&gt;0,ROUND(F187*G187,2),0),0),0)</f>
        <v>0</v>
      </c>
      <c r="T187" s="39"/>
      <c r="U187" s="39"/>
      <c r="X187" s="39"/>
      <c r="Y187" s="39"/>
    </row>
    <row r="188" spans="1:25" s="37" customFormat="1" hidden="1" x14ac:dyDescent="0.25">
      <c r="A188" s="63"/>
      <c r="B188" s="140">
        <f>IFERROR(IF(F188&gt;0,MAX(B$26:B187)+1,IF(AND(D188&gt;0,C188=0),"ЗАГ",0)),0)</f>
        <v>0</v>
      </c>
      <c r="C188" s="141">
        <f>IF(Смета!B170&gt;0,Смета!B170,0)</f>
        <v>150</v>
      </c>
      <c r="D188" s="543" t="str">
        <f>IF(Смета!C170&gt;0,Смета!C170,0)</f>
        <v>Монтаж и подключение ЩК</v>
      </c>
      <c r="E188" s="77" t="str">
        <f>IF(Смета!D170&gt;0,Смета!D170,0)</f>
        <v>шт</v>
      </c>
      <c r="F188" s="67">
        <f>IFERROR(IF(Дата_КС2=S$3,Смета!Q170,0)+IF(Дата_КС2=S$4,Смета!T170,0)+IF(Дата_КС2=S$5,Смета!W170,0)+IF(Дата_КС2=S$6,Смета!Z170,0)+IF(Дата_КС2=S$7,Смета!AC170,0)+IF(Дата_КС2=S$8,Смета!AF170,0)+IF(Дата_КС2=S$9,Смета!AI170,0)+IF(Дата_КС2=S$10,Смета!AL170,0)+IF(Дата_КС2=S$11,Смета!AO170,0)+IF(Дата_КС2=S$12,Смета!AR170,0)+IF(Дата_КС2=S$13,Смета!AU170,0)+IF(Дата_КС2=S$14,Смета!AX170,0),0)</f>
        <v>0</v>
      </c>
      <c r="G188" s="67">
        <f>IF(Смета!E170&gt;0,Смета!E170,0)</f>
        <v>2756.25</v>
      </c>
      <c r="H188" s="67">
        <f t="shared" si="6"/>
        <v>0</v>
      </c>
      <c r="I188" s="464">
        <f t="shared" si="5"/>
        <v>0</v>
      </c>
      <c r="J188" s="468"/>
      <c r="K188" s="465">
        <f>IF(AND(B188&gt;0,B188&lt;&gt;"ЗАГ"),1,IF(C188=0,SUM(B189:INDEX(B189:B$2002,INDEX(MATCH("ЗАГ",B189:B$2002&amp;"",),))),0))</f>
        <v>0</v>
      </c>
      <c r="L188" s="47"/>
      <c r="M188" s="47"/>
      <c r="N188" s="186"/>
      <c r="O188" s="186"/>
      <c r="P188" s="187"/>
      <c r="Q188" s="184"/>
      <c r="R188" s="178">
        <f>IFERROR(IF(F188&gt;0,IF(IFERROR((Смета!H170*1),0)&gt;0,ROUND(F188*G188,2),0),0),0)</f>
        <v>0</v>
      </c>
      <c r="S188" s="50">
        <f>IFERROR(IF(F188&gt;0,IF(IFERROR((Смета!G170*1),0)&gt;0,ROUND(F188*G188,2),0),0),0)</f>
        <v>0</v>
      </c>
      <c r="T188" s="39"/>
      <c r="U188" s="39"/>
      <c r="X188" s="39"/>
      <c r="Y188" s="39"/>
    </row>
    <row r="189" spans="1:25" s="37" customFormat="1" hidden="1" x14ac:dyDescent="0.25">
      <c r="A189" s="63"/>
      <c r="B189" s="140">
        <f>IFERROR(IF(F189&gt;0,MAX(B$26:B188)+1,IF(AND(D189&gt;0,C189=0),"ЗАГ",0)),0)</f>
        <v>0</v>
      </c>
      <c r="C189" s="141">
        <f>IF(Смета!B171&gt;0,Смета!B171,0)</f>
        <v>151</v>
      </c>
      <c r="D189" s="543" t="str">
        <f>IF(Смета!C171&gt;0,Смета!C171,0)</f>
        <v>Кабель-канал 60х40 ЭЛЕКОР белый (18м) IEK</v>
      </c>
      <c r="E189" s="77" t="str">
        <f>IF(Смета!D171&gt;0,Смета!D171,0)</f>
        <v>м</v>
      </c>
      <c r="F189" s="67">
        <f>IFERROR(IF(Дата_КС2=S$3,Смета!Q171,0)+IF(Дата_КС2=S$4,Смета!T171,0)+IF(Дата_КС2=S$5,Смета!W171,0)+IF(Дата_КС2=S$6,Смета!Z171,0)+IF(Дата_КС2=S$7,Смета!AC171,0)+IF(Дата_КС2=S$8,Смета!AF171,0)+IF(Дата_КС2=S$9,Смета!AI171,0)+IF(Дата_КС2=S$10,Смета!AL171,0)+IF(Дата_КС2=S$11,Смета!AO171,0)+IF(Дата_КС2=S$12,Смета!AR171,0)+IF(Дата_КС2=S$13,Смета!AU171,0)+IF(Дата_КС2=S$14,Смета!AX171,0),0)</f>
        <v>0</v>
      </c>
      <c r="G189" s="67">
        <f>IF(Смета!E171&gt;0,Смета!E171,0)</f>
        <v>264.60000000000002</v>
      </c>
      <c r="H189" s="67">
        <f t="shared" si="6"/>
        <v>0</v>
      </c>
      <c r="I189" s="464">
        <f t="shared" si="5"/>
        <v>0</v>
      </c>
      <c r="J189" s="468"/>
      <c r="K189" s="465">
        <f>IF(AND(B189&gt;0,B189&lt;&gt;"ЗАГ"),1,IF(C189=0,SUM(B190:INDEX(B190:B$2002,INDEX(MATCH("ЗАГ",B190:B$2002&amp;"",),))),0))</f>
        <v>0</v>
      </c>
      <c r="L189" s="47"/>
      <c r="M189" s="47"/>
      <c r="N189" s="186"/>
      <c r="O189" s="186"/>
      <c r="P189" s="187"/>
      <c r="Q189" s="184"/>
      <c r="R189" s="178">
        <f>IFERROR(IF(F189&gt;0,IF(IFERROR((Смета!H171*1),0)&gt;0,ROUND(F189*G189,2),0),0),0)</f>
        <v>0</v>
      </c>
      <c r="S189" s="50">
        <f>IFERROR(IF(F189&gt;0,IF(IFERROR((Смета!G171*1),0)&gt;0,ROUND(F189*G189,2),0),0),0)</f>
        <v>0</v>
      </c>
      <c r="T189" s="39"/>
      <c r="U189" s="39"/>
      <c r="X189" s="39"/>
      <c r="Y189" s="39"/>
    </row>
    <row r="190" spans="1:25" s="37" customFormat="1" hidden="1" x14ac:dyDescent="0.25">
      <c r="A190" s="63"/>
      <c r="B190" s="140">
        <f>IFERROR(IF(F190&gt;0,MAX(B$26:B189)+1,IF(AND(D190&gt;0,C190=0),"ЗАГ",0)),0)</f>
        <v>0</v>
      </c>
      <c r="C190" s="141">
        <f>IF(Смета!B172&gt;0,Смета!B172,0)</f>
        <v>152</v>
      </c>
      <c r="D190" s="543" t="str">
        <f>IF(Смета!C172&gt;0,Смета!C172,0)</f>
        <v>Монтаж кабель-канала</v>
      </c>
      <c r="E190" s="77" t="str">
        <f>IF(Смета!D172&gt;0,Смета!D172,0)</f>
        <v>м</v>
      </c>
      <c r="F190" s="67">
        <f>IFERROR(IF(Дата_КС2=S$3,Смета!Q172,0)+IF(Дата_КС2=S$4,Смета!T172,0)+IF(Дата_КС2=S$5,Смета!W172,0)+IF(Дата_КС2=S$6,Смета!Z172,0)+IF(Дата_КС2=S$7,Смета!AC172,0)+IF(Дата_КС2=S$8,Смета!AF172,0)+IF(Дата_КС2=S$9,Смета!AI172,0)+IF(Дата_КС2=S$10,Смета!AL172,0)+IF(Дата_КС2=S$11,Смета!AO172,0)+IF(Дата_КС2=S$12,Смета!AR172,0)+IF(Дата_КС2=S$13,Смета!AU172,0)+IF(Дата_КС2=S$14,Смета!AX172,0),0)</f>
        <v>0</v>
      </c>
      <c r="G190" s="67">
        <f>IF(Смета!E172&gt;0,Смета!E172,0)</f>
        <v>330.75</v>
      </c>
      <c r="H190" s="67">
        <f t="shared" si="6"/>
        <v>0</v>
      </c>
      <c r="I190" s="464">
        <f t="shared" si="5"/>
        <v>0</v>
      </c>
      <c r="J190" s="468"/>
      <c r="K190" s="465">
        <f>IF(AND(B190&gt;0,B190&lt;&gt;"ЗАГ"),1,IF(C190=0,SUM(B191:INDEX(B191:B$2002,INDEX(MATCH("ЗАГ",B191:B$2002&amp;"",),))),0))</f>
        <v>0</v>
      </c>
      <c r="L190" s="47"/>
      <c r="M190" s="47"/>
      <c r="N190" s="186"/>
      <c r="O190" s="186"/>
      <c r="P190" s="187"/>
      <c r="Q190" s="184"/>
      <c r="R190" s="178">
        <f>IFERROR(IF(F190&gt;0,IF(IFERROR((Смета!H172*1),0)&gt;0,ROUND(F190*G190,2),0),0),0)</f>
        <v>0</v>
      </c>
      <c r="S190" s="50">
        <f>IFERROR(IF(F190&gt;0,IF(IFERROR((Смета!G172*1),0)&gt;0,ROUND(F190*G190,2),0),0),0)</f>
        <v>0</v>
      </c>
      <c r="T190" s="39"/>
      <c r="U190" s="39"/>
      <c r="X190" s="39"/>
      <c r="Y190" s="39"/>
    </row>
    <row r="191" spans="1:25" s="37" customFormat="1" x14ac:dyDescent="0.25">
      <c r="A191" s="63"/>
      <c r="B191" s="140">
        <f>IFERROR(IF(F191&gt;0,MAX(B$26:B190)+1,IF(AND(D191&gt;0,C191=0),"ЗАГ",0)),0)</f>
        <v>1</v>
      </c>
      <c r="C191" s="141">
        <f>IF(Смета!B173&gt;0,Смета!B173,0)</f>
        <v>153</v>
      </c>
      <c r="D191" s="547" t="str">
        <f>IF(Смета!C173&gt;0,Смета!C173,0)</f>
        <v>Корпус щита этажного ЩЭ</v>
      </c>
      <c r="E191" s="77" t="str">
        <f>IF(Смета!D173&gt;0,Смета!D173,0)</f>
        <v>шт</v>
      </c>
      <c r="F191" s="67">
        <f>IFERROR(IF(Дата_КС2=S$3,Смета!Q173,0)+IF(Дата_КС2=S$4,Смета!T173,0)+IF(Дата_КС2=S$5,Смета!W173,0)+IF(Дата_КС2=S$6,Смета!Z173,0)+IF(Дата_КС2=S$7,Смета!AC173,0)+IF(Дата_КС2=S$8,Смета!AF173,0)+IF(Дата_КС2=S$9,Смета!AI173,0)+IF(Дата_КС2=S$10,Смета!AL173,0)+IF(Дата_КС2=S$11,Смета!AO173,0)+IF(Дата_КС2=S$12,Смета!AR173,0)+IF(Дата_КС2=S$13,Смета!AU173,0)+IF(Дата_КС2=S$14,Смета!AX173,0),0)</f>
        <v>12</v>
      </c>
      <c r="G191" s="67">
        <f>IF(Смета!E173&gt;0,Смета!E173,0)</f>
        <v>8486.6299999999992</v>
      </c>
      <c r="H191" s="67">
        <f t="shared" si="6"/>
        <v>101839.56</v>
      </c>
      <c r="I191" s="464">
        <f t="shared" si="5"/>
        <v>1</v>
      </c>
      <c r="J191" s="468"/>
      <c r="K191" s="465">
        <f>IF(AND(B191&gt;0,B191&lt;&gt;"ЗАГ"),1,IF(C191=0,SUM(B192:INDEX(B192:B$2002,INDEX(MATCH("ЗАГ",B192:B$2002&amp;"",),))),0))</f>
        <v>1</v>
      </c>
      <c r="L191" s="47"/>
      <c r="M191" s="47"/>
      <c r="N191" s="186"/>
      <c r="O191" s="186"/>
      <c r="P191" s="187"/>
      <c r="Q191" s="184"/>
      <c r="R191" s="178">
        <f>IFERROR(IF(F191&gt;0,IF(IFERROR((Смета!H173*1),0)&gt;0,ROUND(F191*G191,2),0),0),0)</f>
        <v>0</v>
      </c>
      <c r="S191" s="50">
        <f>IFERROR(IF(F191&gt;0,IF(IFERROR((Смета!G173*1),0)&gt;0,ROUND(F191*G191,2),0),0),0)</f>
        <v>101839.56</v>
      </c>
      <c r="T191" s="39"/>
      <c r="U191" s="39"/>
      <c r="X191" s="39"/>
      <c r="Y191" s="39"/>
    </row>
    <row r="192" spans="1:25" s="37" customFormat="1" x14ac:dyDescent="0.25">
      <c r="A192" s="63"/>
      <c r="B192" s="140">
        <f>IFERROR(IF(F192&gt;0,MAX(B$26:B191)+1,IF(AND(D192&gt;0,C192=0),"ЗАГ",0)),0)</f>
        <v>2</v>
      </c>
      <c r="C192" s="141">
        <f>IF(Смета!B174&gt;0,Смета!B174,0)</f>
        <v>154</v>
      </c>
      <c r="D192" s="547" t="str">
        <f>IF(Смета!C174&gt;0,Смета!C174,0)</f>
        <v>Монтаж Корпуса щита этажного</v>
      </c>
      <c r="E192" s="77" t="str">
        <f>IF(Смета!D174&gt;0,Смета!D174,0)</f>
        <v>шт</v>
      </c>
      <c r="F192" s="67">
        <f>IFERROR(IF(Дата_КС2=S$3,Смета!Q174,0)+IF(Дата_КС2=S$4,Смета!T174,0)+IF(Дата_КС2=S$5,Смета!W174,0)+IF(Дата_КС2=S$6,Смета!Z174,0)+IF(Дата_КС2=S$7,Смета!AC174,0)+IF(Дата_КС2=S$8,Смета!AF174,0)+IF(Дата_КС2=S$9,Смета!AI174,0)+IF(Дата_КС2=S$10,Смета!AL174,0)+IF(Дата_КС2=S$11,Смета!AO174,0)+IF(Дата_КС2=S$12,Смета!AR174,0)+IF(Дата_КС2=S$13,Смета!AU174,0)+IF(Дата_КС2=S$14,Смета!AX174,0),0)</f>
        <v>12</v>
      </c>
      <c r="G192" s="67">
        <f>IF(Смета!E174&gt;0,Смета!E174,0)</f>
        <v>918.05</v>
      </c>
      <c r="H192" s="67">
        <f t="shared" si="6"/>
        <v>11016.6</v>
      </c>
      <c r="I192" s="464">
        <f t="shared" si="5"/>
        <v>1</v>
      </c>
      <c r="J192" s="468"/>
      <c r="K192" s="465">
        <f>IF(AND(B192&gt;0,B192&lt;&gt;"ЗАГ"),1,IF(C192=0,SUM(B193:INDEX(B193:B$2002,INDEX(MATCH("ЗАГ",B193:B$2002&amp;"",),))),0))</f>
        <v>1</v>
      </c>
      <c r="L192" s="47"/>
      <c r="M192" s="47"/>
      <c r="N192" s="186"/>
      <c r="O192" s="186"/>
      <c r="P192" s="187"/>
      <c r="Q192" s="184"/>
      <c r="R192" s="178">
        <f>IFERROR(IF(F192&gt;0,IF(IFERROR((Смета!H174*1),0)&gt;0,ROUND(F192*G192,2),0),0),0)</f>
        <v>11016.6</v>
      </c>
      <c r="S192" s="50">
        <f>IFERROR(IF(F192&gt;0,IF(IFERROR((Смета!G174*1),0)&gt;0,ROUND(F192*G192,2),0),0),0)</f>
        <v>0</v>
      </c>
      <c r="T192" s="39"/>
      <c r="U192" s="39"/>
      <c r="X192" s="39"/>
      <c r="Y192" s="39"/>
    </row>
    <row r="193" spans="1:25" s="37" customFormat="1" x14ac:dyDescent="0.25">
      <c r="A193" s="63"/>
      <c r="B193" s="140">
        <f>IFERROR(IF(F193&gt;0,MAX(B$26:B192)+1,IF(AND(D193&gt;0,C193=0),"ЗАГ",0)),0)</f>
        <v>3</v>
      </c>
      <c r="C193" s="141">
        <f>IF(Смета!B175&gt;0,Смета!B175,0)</f>
        <v>155</v>
      </c>
      <c r="D193" s="547" t="str">
        <f>IF(Смета!C175&gt;0,Смета!C175,0)</f>
        <v>Панель из листовой стали 330х980</v>
      </c>
      <c r="E193" s="77" t="str">
        <f>IF(Смета!D175&gt;0,Смета!D175,0)</f>
        <v>шт</v>
      </c>
      <c r="F193" s="67">
        <f>IFERROR(IF(Дата_КС2=S$3,Смета!Q175,0)+IF(Дата_КС2=S$4,Смета!T175,0)+IF(Дата_КС2=S$5,Смета!W175,0)+IF(Дата_КС2=S$6,Смета!Z175,0)+IF(Дата_КС2=S$7,Смета!AC175,0)+IF(Дата_КС2=S$8,Смета!AF175,0)+IF(Дата_КС2=S$9,Смета!AI175,0)+IF(Дата_КС2=S$10,Смета!AL175,0)+IF(Дата_КС2=S$11,Смета!AO175,0)+IF(Дата_КС2=S$12,Смета!AR175,0)+IF(Дата_КС2=S$13,Смета!AU175,0)+IF(Дата_КС2=S$14,Смета!AX175,0),0)</f>
        <v>12</v>
      </c>
      <c r="G193" s="67">
        <f>IF(Смета!E175&gt;0,Смета!E175,0)</f>
        <v>1761.38</v>
      </c>
      <c r="H193" s="67">
        <f t="shared" si="6"/>
        <v>21136.560000000001</v>
      </c>
      <c r="I193" s="464">
        <f t="shared" si="5"/>
        <v>1</v>
      </c>
      <c r="J193" s="468"/>
      <c r="K193" s="465">
        <f>IF(AND(B193&gt;0,B193&lt;&gt;"ЗАГ"),1,IF(C193=0,SUM(B194:INDEX(B194:B$2002,INDEX(MATCH("ЗАГ",B194:B$2002&amp;"",),))),0))</f>
        <v>1</v>
      </c>
      <c r="L193" s="47"/>
      <c r="M193" s="47"/>
      <c r="N193" s="186"/>
      <c r="O193" s="186"/>
      <c r="P193" s="187"/>
      <c r="Q193" s="184"/>
      <c r="R193" s="178">
        <f>IFERROR(IF(F193&gt;0,IF(IFERROR((Смета!H175*1),0)&gt;0,ROUND(F193*G193,2),0),0),0)</f>
        <v>0</v>
      </c>
      <c r="S193" s="50">
        <f>IFERROR(IF(F193&gt;0,IF(IFERROR((Смета!G175*1),0)&gt;0,ROUND(F193*G193,2),0),0),0)</f>
        <v>21136.560000000001</v>
      </c>
      <c r="T193" s="39"/>
      <c r="U193" s="39"/>
      <c r="X193" s="39"/>
      <c r="Y193" s="39"/>
    </row>
    <row r="194" spans="1:25" s="37" customFormat="1" x14ac:dyDescent="0.25">
      <c r="A194" s="63"/>
      <c r="B194" s="140">
        <f>IFERROR(IF(F194&gt;0,MAX(B$26:B193)+1,IF(AND(D194&gt;0,C194=0),"ЗАГ",0)),0)</f>
        <v>4</v>
      </c>
      <c r="C194" s="141">
        <f>IF(Смета!B176&gt;0,Смета!B176,0)</f>
        <v>156</v>
      </c>
      <c r="D194" s="547" t="str">
        <f>IF(Смета!C176&gt;0,Смета!C176,0)</f>
        <v>Монтаж панели</v>
      </c>
      <c r="E194" s="77" t="str">
        <f>IF(Смета!D176&gt;0,Смета!D176,0)</f>
        <v>шт</v>
      </c>
      <c r="F194" s="67">
        <f>IFERROR(IF(Дата_КС2=S$3,Смета!Q176,0)+IF(Дата_КС2=S$4,Смета!T176,0)+IF(Дата_КС2=S$5,Смета!W176,0)+IF(Дата_КС2=S$6,Смета!Z176,0)+IF(Дата_КС2=S$7,Смета!AC176,0)+IF(Дата_КС2=S$8,Смета!AF176,0)+IF(Дата_КС2=S$9,Смета!AI176,0)+IF(Дата_КС2=S$10,Смета!AL176,0)+IF(Дата_КС2=S$11,Смета!AO176,0)+IF(Дата_КС2=S$12,Смета!AR176,0)+IF(Дата_КС2=S$13,Смета!AU176,0)+IF(Дата_КС2=S$14,Смета!AX176,0),0)</f>
        <v>12</v>
      </c>
      <c r="G194" s="67">
        <f>IF(Смета!E176&gt;0,Смета!E176,0)</f>
        <v>560.44000000000005</v>
      </c>
      <c r="H194" s="67">
        <f t="shared" si="6"/>
        <v>6725.28</v>
      </c>
      <c r="I194" s="464">
        <f t="shared" si="5"/>
        <v>1</v>
      </c>
      <c r="J194" s="468"/>
      <c r="K194" s="465">
        <f>IF(AND(B194&gt;0,B194&lt;&gt;"ЗАГ"),1,IF(C194=0,SUM(B195:INDEX(B195:B$2002,INDEX(MATCH("ЗАГ",B195:B$2002&amp;"",),))),0))</f>
        <v>1</v>
      </c>
      <c r="L194" s="47"/>
      <c r="M194" s="47"/>
      <c r="N194" s="186"/>
      <c r="O194" s="186"/>
      <c r="P194" s="187"/>
      <c r="Q194" s="184"/>
      <c r="R194" s="178">
        <f>IFERROR(IF(F194&gt;0,IF(IFERROR((Смета!H176*1),0)&gt;0,ROUND(F194*G194,2),0),0),0)</f>
        <v>6725.28</v>
      </c>
      <c r="S194" s="50">
        <f>IFERROR(IF(F194&gt;0,IF(IFERROR((Смета!G176*1),0)&gt;0,ROUND(F194*G194,2),0),0),0)</f>
        <v>0</v>
      </c>
      <c r="T194" s="39"/>
      <c r="U194" s="39"/>
      <c r="X194" s="39"/>
      <c r="Y194" s="39"/>
    </row>
    <row r="195" spans="1:25" s="37" customFormat="1" hidden="1" x14ac:dyDescent="0.25">
      <c r="A195" s="63"/>
      <c r="B195" s="140" t="str">
        <f>IFERROR(IF(F195&gt;0,MAX(B$26:B194)+1,IF(AND(D195&gt;0,C195=0),"ЗАГ",0)),0)</f>
        <v>ЗАГ</v>
      </c>
      <c r="C195" s="141">
        <f>IF(Смета!B177&gt;0,Смета!B177,0)</f>
        <v>0</v>
      </c>
      <c r="D195" s="543" t="str">
        <f>IF(Смета!C177&gt;0,Смета!C177,0)</f>
        <v>Щит этажный на 1 квартиру состоит (на 1 ЩЭ):</v>
      </c>
      <c r="E195" s="77">
        <f>IF(Смета!D177&gt;0,Смета!D177,0)</f>
        <v>0</v>
      </c>
      <c r="F195" s="67">
        <f>IFERROR(IF(Дата_КС2=S$3,Смета!Q177,0)+IF(Дата_КС2=S$4,Смета!T177,0)+IF(Дата_КС2=S$5,Смета!W177,0)+IF(Дата_КС2=S$6,Смета!Z177,0)+IF(Дата_КС2=S$7,Смета!AC177,0)+IF(Дата_КС2=S$8,Смета!AF177,0)+IF(Дата_КС2=S$9,Смета!AI177,0)+IF(Дата_КС2=S$10,Смета!AL177,0)+IF(Дата_КС2=S$11,Смета!AO177,0)+IF(Дата_КС2=S$12,Смета!AR177,0)+IF(Дата_КС2=S$13,Смета!AU177,0)+IF(Дата_КС2=S$14,Смета!AX177,0),0)</f>
        <v>0</v>
      </c>
      <c r="G195" s="67">
        <f>IF(Смета!E177&gt;0,Смета!E177,0)</f>
        <v>0</v>
      </c>
      <c r="H195" s="67">
        <f t="shared" si="6"/>
        <v>0</v>
      </c>
      <c r="I195" s="464">
        <f t="shared" si="5"/>
        <v>0</v>
      </c>
      <c r="J195" s="468"/>
      <c r="K195" s="465">
        <f>IF(AND(B195&gt;0,B195&lt;&gt;"ЗАГ"),1,IF(C195=0,SUM(B196:INDEX(B196:B$2002,INDEX(MATCH("ЗАГ",B196:B$2002&amp;"",),))),0))</f>
        <v>0</v>
      </c>
      <c r="L195" s="47"/>
      <c r="M195" s="47"/>
      <c r="N195" s="186"/>
      <c r="O195" s="186"/>
      <c r="P195" s="187"/>
      <c r="Q195" s="184"/>
      <c r="R195" s="178">
        <f>IFERROR(IF(F195&gt;0,IF(IFERROR((Смета!H177*1),0)&gt;0,ROUND(F195*G195,2),0),0),0)</f>
        <v>0</v>
      </c>
      <c r="S195" s="50">
        <f>IFERROR(IF(F195&gt;0,IF(IFERROR((Смета!G177*1),0)&gt;0,ROUND(F195*G195,2),0),0),0)</f>
        <v>0</v>
      </c>
      <c r="T195" s="39"/>
      <c r="U195" s="39"/>
      <c r="X195" s="39"/>
      <c r="Y195" s="39"/>
    </row>
    <row r="196" spans="1:25" s="37" customFormat="1" ht="30" hidden="1" x14ac:dyDescent="0.25">
      <c r="A196" s="63"/>
      <c r="B196" s="140">
        <f>IFERROR(IF(F196&gt;0,MAX(B$26:B195)+1,IF(AND(D196&gt;0,C196=0),"ЗАГ",0)),0)</f>
        <v>0</v>
      </c>
      <c r="C196" s="141">
        <f>IF(Смета!B178&gt;0,Смета!B178,0)</f>
        <v>157</v>
      </c>
      <c r="D196" s="543" t="str">
        <f>IF(Смета!C178&gt;0,Смета!C178,0)</f>
        <v>Выключатель автоматический двухполюсный 50А С ВА47-29 4.5кА (MVA20-2-050-C)</v>
      </c>
      <c r="E196" s="77" t="str">
        <f>IF(Смета!D178&gt;0,Смета!D178,0)</f>
        <v>шт</v>
      </c>
      <c r="F196" s="67">
        <f>IFERROR(IF(Дата_КС2=S$3,Смета!Q178,0)+IF(Дата_КС2=S$4,Смета!T178,0)+IF(Дата_КС2=S$5,Смета!W178,0)+IF(Дата_КС2=S$6,Смета!Z178,0)+IF(Дата_КС2=S$7,Смета!AC178,0)+IF(Дата_КС2=S$8,Смета!AF178,0)+IF(Дата_КС2=S$9,Смета!AI178,0)+IF(Дата_КС2=S$10,Смета!AL178,0)+IF(Дата_КС2=S$11,Смета!AO178,0)+IF(Дата_КС2=S$12,Смета!AR178,0)+IF(Дата_КС2=S$13,Смета!AU178,0)+IF(Дата_КС2=S$14,Смета!AX178,0),0)</f>
        <v>0</v>
      </c>
      <c r="G196" s="67">
        <f>IF(Смета!E178&gt;0,Смета!E178,0)</f>
        <v>461.93</v>
      </c>
      <c r="H196" s="67">
        <f t="shared" si="6"/>
        <v>0</v>
      </c>
      <c r="I196" s="464">
        <f t="shared" si="5"/>
        <v>0</v>
      </c>
      <c r="J196" s="468"/>
      <c r="K196" s="465">
        <f>IF(AND(B196&gt;0,B196&lt;&gt;"ЗАГ"),1,IF(C196=0,SUM(B197:INDEX(B197:B$2002,INDEX(MATCH("ЗАГ",B197:B$2002&amp;"",),))),0))</f>
        <v>0</v>
      </c>
      <c r="L196" s="47"/>
      <c r="M196" s="47"/>
      <c r="N196" s="186"/>
      <c r="O196" s="186"/>
      <c r="P196" s="187"/>
      <c r="Q196" s="184"/>
      <c r="R196" s="178">
        <f>IFERROR(IF(F196&gt;0,IF(IFERROR((Смета!H178*1),0)&gt;0,ROUND(F196*G196,2),0),0),0)</f>
        <v>0</v>
      </c>
      <c r="S196" s="50">
        <f>IFERROR(IF(F196&gt;0,IF(IFERROR((Смета!G178*1),0)&gt;0,ROUND(F196*G196,2),0),0),0)</f>
        <v>0</v>
      </c>
      <c r="T196" s="39"/>
      <c r="U196" s="39"/>
      <c r="X196" s="39"/>
      <c r="Y196" s="39"/>
    </row>
    <row r="197" spans="1:25" s="37" customFormat="1" hidden="1" x14ac:dyDescent="0.25">
      <c r="A197" s="63"/>
      <c r="B197" s="140">
        <f>IFERROR(IF(F197&gt;0,MAX(B$26:B196)+1,IF(AND(D197&gt;0,C197=0),"ЗАГ",0)),0)</f>
        <v>0</v>
      </c>
      <c r="C197" s="141">
        <f>IF(Смета!B179&gt;0,Смета!B179,0)</f>
        <v>158</v>
      </c>
      <c r="D197" s="543" t="str">
        <f>IF(Смета!C179&gt;0,Смета!C179,0)</f>
        <v>Сжим ответвительный У-859 м50-70/о4-35 (У-859МУ3)</v>
      </c>
      <c r="E197" s="77" t="str">
        <f>IF(Смета!D179&gt;0,Смета!D179,0)</f>
        <v>шт</v>
      </c>
      <c r="F197" s="67">
        <f>IFERROR(IF(Дата_КС2=S$3,Смета!Q179,0)+IF(Дата_КС2=S$4,Смета!T179,0)+IF(Дата_КС2=S$5,Смета!W179,0)+IF(Дата_КС2=S$6,Смета!Z179,0)+IF(Дата_КС2=S$7,Смета!AC179,0)+IF(Дата_КС2=S$8,Смета!AF179,0)+IF(Дата_КС2=S$9,Смета!AI179,0)+IF(Дата_КС2=S$10,Смета!AL179,0)+IF(Дата_КС2=S$11,Смета!AO179,0)+IF(Дата_КС2=S$12,Смета!AR179,0)+IF(Дата_КС2=S$13,Смета!AU179,0)+IF(Дата_КС2=S$14,Смета!AX179,0),0)</f>
        <v>0</v>
      </c>
      <c r="G197" s="67">
        <f>IF(Смета!E179&gt;0,Смета!E179,0)</f>
        <v>98.61</v>
      </c>
      <c r="H197" s="67">
        <f t="shared" si="6"/>
        <v>0</v>
      </c>
      <c r="I197" s="464">
        <f t="shared" si="5"/>
        <v>0</v>
      </c>
      <c r="J197" s="468"/>
      <c r="K197" s="465">
        <f>IF(AND(B197&gt;0,B197&lt;&gt;"ЗАГ"),1,IF(C197=0,SUM(B198:INDEX(B198:B$2002,INDEX(MATCH("ЗАГ",B198:B$2002&amp;"",),))),0))</f>
        <v>0</v>
      </c>
      <c r="L197" s="47"/>
      <c r="M197" s="47"/>
      <c r="N197" s="186"/>
      <c r="O197" s="186"/>
      <c r="P197" s="187"/>
      <c r="Q197" s="184"/>
      <c r="R197" s="178">
        <f>IFERROR(IF(F197&gt;0,IF(IFERROR((Смета!H179*1),0)&gt;0,ROUND(F197*G197,2),0),0),0)</f>
        <v>0</v>
      </c>
      <c r="S197" s="50">
        <f>IFERROR(IF(F197&gt;0,IF(IFERROR((Смета!G179*1),0)&gt;0,ROUND(F197*G197,2),0),0),0)</f>
        <v>0</v>
      </c>
      <c r="T197" s="39"/>
      <c r="U197" s="39"/>
      <c r="X197" s="39"/>
      <c r="Y197" s="39"/>
    </row>
    <row r="198" spans="1:25" s="37" customFormat="1" hidden="1" x14ac:dyDescent="0.25">
      <c r="A198" s="63"/>
      <c r="B198" s="140">
        <f>IFERROR(IF(F198&gt;0,MAX(B$26:B197)+1,IF(AND(D198&gt;0,C198=0),"ЗАГ",0)),0)</f>
        <v>0</v>
      </c>
      <c r="C198" s="141">
        <f>IF(Смета!B180&gt;0,Смета!B180,0)</f>
        <v>159</v>
      </c>
      <c r="D198" s="543" t="str">
        <f>IF(Смета!C180&gt;0,Смета!C180,0)</f>
        <v>Расключение щита этажного ЩЭ</v>
      </c>
      <c r="E198" s="77" t="str">
        <f>IF(Смета!D180&gt;0,Смета!D180,0)</f>
        <v>шт</v>
      </c>
      <c r="F198" s="67">
        <f>IFERROR(IF(Дата_КС2=S$3,Смета!Q180,0)+IF(Дата_КС2=S$4,Смета!T180,0)+IF(Дата_КС2=S$5,Смета!W180,0)+IF(Дата_КС2=S$6,Смета!Z180,0)+IF(Дата_КС2=S$7,Смета!AC180,0)+IF(Дата_КС2=S$8,Смета!AF180,0)+IF(Дата_КС2=S$9,Смета!AI180,0)+IF(Дата_КС2=S$10,Смета!AL180,0)+IF(Дата_КС2=S$11,Смета!AO180,0)+IF(Дата_КС2=S$12,Смета!AR180,0)+IF(Дата_КС2=S$13,Смета!AU180,0)+IF(Дата_КС2=S$14,Смета!AX180,0),0)</f>
        <v>0</v>
      </c>
      <c r="G198" s="67">
        <f>IF(Смета!E180&gt;0,Смета!E180,0)</f>
        <v>1100.6300000000001</v>
      </c>
      <c r="H198" s="67">
        <f t="shared" si="6"/>
        <v>0</v>
      </c>
      <c r="I198" s="464">
        <f t="shared" si="5"/>
        <v>0</v>
      </c>
      <c r="J198" s="468"/>
      <c r="K198" s="465">
        <f>IF(AND(B198&gt;0,B198&lt;&gt;"ЗАГ"),1,IF(C198=0,SUM(B199:INDEX(B199:B$2002,INDEX(MATCH("ЗАГ",B199:B$2002&amp;"",),))),0))</f>
        <v>0</v>
      </c>
      <c r="L198" s="47"/>
      <c r="M198" s="47"/>
      <c r="N198" s="186"/>
      <c r="O198" s="186"/>
      <c r="P198" s="187"/>
      <c r="Q198" s="184"/>
      <c r="R198" s="178">
        <f>IFERROR(IF(F198&gt;0,IF(IFERROR((Смета!H180*1),0)&gt;0,ROUND(F198*G198,2),0),0),0)</f>
        <v>0</v>
      </c>
      <c r="S198" s="50">
        <f>IFERROR(IF(F198&gt;0,IF(IFERROR((Смета!G180*1),0)&gt;0,ROUND(F198*G198,2),0),0),0)</f>
        <v>0</v>
      </c>
      <c r="T198" s="39"/>
      <c r="U198" s="39"/>
      <c r="X198" s="39"/>
      <c r="Y198" s="39"/>
    </row>
    <row r="199" spans="1:25" s="37" customFormat="1" hidden="1" x14ac:dyDescent="0.25">
      <c r="A199" s="63"/>
      <c r="B199" s="140" t="str">
        <f>IFERROR(IF(F199&gt;0,MAX(B$26:B198)+1,IF(AND(D199&gt;0,C199=0),"ЗАГ",0)),0)</f>
        <v>ЗАГ</v>
      </c>
      <c r="C199" s="141">
        <f>IF(Смета!B181&gt;0,Смета!B181,0)</f>
        <v>0</v>
      </c>
      <c r="D199" s="543" t="str">
        <f>IF(Смета!C181&gt;0,Смета!C181,0)</f>
        <v>Щит этажный на 3 квартиры состоит (на 3 ЩЭ):</v>
      </c>
      <c r="E199" s="77">
        <f>IF(Смета!D181&gt;0,Смета!D181,0)</f>
        <v>0</v>
      </c>
      <c r="F199" s="67">
        <f>IFERROR(IF(Дата_КС2=S$3,Смета!Q181,0)+IF(Дата_КС2=S$4,Смета!T181,0)+IF(Дата_КС2=S$5,Смета!W181,0)+IF(Дата_КС2=S$6,Смета!Z181,0)+IF(Дата_КС2=S$7,Смета!AC181,0)+IF(Дата_КС2=S$8,Смета!AF181,0)+IF(Дата_КС2=S$9,Смета!AI181,0)+IF(Дата_КС2=S$10,Смета!AL181,0)+IF(Дата_КС2=S$11,Смета!AO181,0)+IF(Дата_КС2=S$12,Смета!AR181,0)+IF(Дата_КС2=S$13,Смета!AU181,0)+IF(Дата_КС2=S$14,Смета!AX181,0),0)</f>
        <v>0</v>
      </c>
      <c r="G199" s="67">
        <f>IF(Смета!E181&gt;0,Смета!E181,0)</f>
        <v>0</v>
      </c>
      <c r="H199" s="67">
        <f t="shared" si="6"/>
        <v>0</v>
      </c>
      <c r="I199" s="464">
        <f t="shared" si="5"/>
        <v>0</v>
      </c>
      <c r="J199" s="468"/>
      <c r="K199" s="465">
        <f>IF(AND(B199&gt;0,B199&lt;&gt;"ЗАГ"),1,IF(C199=0,SUM(B200:INDEX(B200:B$2002,INDEX(MATCH("ЗАГ",B200:B$2002&amp;"",),))),0))</f>
        <v>0</v>
      </c>
      <c r="L199" s="47"/>
      <c r="M199" s="47"/>
      <c r="N199" s="186"/>
      <c r="O199" s="186"/>
      <c r="P199" s="187"/>
      <c r="Q199" s="184"/>
      <c r="R199" s="178">
        <f>IFERROR(IF(F199&gt;0,IF(IFERROR((Смета!H181*1),0)&gt;0,ROUND(F199*G199,2),0),0),0)</f>
        <v>0</v>
      </c>
      <c r="S199" s="50">
        <f>IFERROR(IF(F199&gt;0,IF(IFERROR((Смета!G181*1),0)&gt;0,ROUND(F199*G199,2),0),0),0)</f>
        <v>0</v>
      </c>
      <c r="T199" s="39"/>
      <c r="U199" s="39"/>
      <c r="X199" s="39"/>
      <c r="Y199" s="39"/>
    </row>
    <row r="200" spans="1:25" s="37" customFormat="1" ht="30" hidden="1" x14ac:dyDescent="0.25">
      <c r="A200" s="63"/>
      <c r="B200" s="140">
        <f>IFERROR(IF(F200&gt;0,MAX(B$26:B199)+1,IF(AND(D200&gt;0,C200=0),"ЗАГ",0)),0)</f>
        <v>0</v>
      </c>
      <c r="C200" s="141">
        <f>IF(Смета!B182&gt;0,Смета!B182,0)</f>
        <v>160</v>
      </c>
      <c r="D200" s="543" t="str">
        <f>IF(Смета!C182&gt;0,Смета!C182,0)</f>
        <v>Выключатель автоматический двухполюсный 50А С ВА47-29 4.5кА (MVA20-2-050-C)</v>
      </c>
      <c r="E200" s="77" t="str">
        <f>IF(Смета!D182&gt;0,Смета!D182,0)</f>
        <v>шт</v>
      </c>
      <c r="F200" s="67">
        <f>IFERROR(IF(Дата_КС2=S$3,Смета!Q182,0)+IF(Дата_КС2=S$4,Смета!T182,0)+IF(Дата_КС2=S$5,Смета!W182,0)+IF(Дата_КС2=S$6,Смета!Z182,0)+IF(Дата_КС2=S$7,Смета!AC182,0)+IF(Дата_КС2=S$8,Смета!AF182,0)+IF(Дата_КС2=S$9,Смета!AI182,0)+IF(Дата_КС2=S$10,Смета!AL182,0)+IF(Дата_КС2=S$11,Смета!AO182,0)+IF(Дата_КС2=S$12,Смета!AR182,0)+IF(Дата_КС2=S$13,Смета!AU182,0)+IF(Дата_КС2=S$14,Смета!AX182,0),0)</f>
        <v>0</v>
      </c>
      <c r="G200" s="67">
        <f>IF(Смета!E182&gt;0,Смета!E182,0)</f>
        <v>461.93</v>
      </c>
      <c r="H200" s="67">
        <f t="shared" si="6"/>
        <v>0</v>
      </c>
      <c r="I200" s="464">
        <f t="shared" si="5"/>
        <v>0</v>
      </c>
      <c r="J200" s="468"/>
      <c r="K200" s="465">
        <f>IF(AND(B200&gt;0,B200&lt;&gt;"ЗАГ"),1,IF(C200=0,SUM(B201:INDEX(B201:B$2002,INDEX(MATCH("ЗАГ",B201:B$2002&amp;"",),))),0))</f>
        <v>0</v>
      </c>
      <c r="L200" s="47"/>
      <c r="M200" s="47"/>
      <c r="N200" s="186"/>
      <c r="O200" s="186"/>
      <c r="P200" s="187"/>
      <c r="Q200" s="184"/>
      <c r="R200" s="178">
        <f>IFERROR(IF(F200&gt;0,IF(IFERROR((Смета!H182*1),0)&gt;0,ROUND(F200*G200,2),0),0),0)</f>
        <v>0</v>
      </c>
      <c r="S200" s="50">
        <f>IFERROR(IF(F200&gt;0,IF(IFERROR((Смета!G182*1),0)&gt;0,ROUND(F200*G200,2),0),0),0)</f>
        <v>0</v>
      </c>
      <c r="T200" s="39"/>
      <c r="U200" s="39"/>
      <c r="X200" s="39"/>
      <c r="Y200" s="39"/>
    </row>
    <row r="201" spans="1:25" s="37" customFormat="1" hidden="1" x14ac:dyDescent="0.25">
      <c r="A201" s="63"/>
      <c r="B201" s="140">
        <f>IFERROR(IF(F201&gt;0,MAX(B$26:B200)+1,IF(AND(D201&gt;0,C201=0),"ЗАГ",0)),0)</f>
        <v>0</v>
      </c>
      <c r="C201" s="141">
        <f>IF(Смета!B183&gt;0,Смета!B183,0)</f>
        <v>161</v>
      </c>
      <c r="D201" s="543" t="str">
        <f>IF(Смета!C183&gt;0,Смета!C183,0)</f>
        <v>Сжим ответвительный У-859 м50-70/о4-35 (У-859МУ3)</v>
      </c>
      <c r="E201" s="77" t="str">
        <f>IF(Смета!D183&gt;0,Смета!D183,0)</f>
        <v>шт</v>
      </c>
      <c r="F201" s="67">
        <f>IFERROR(IF(Дата_КС2=S$3,Смета!Q183,0)+IF(Дата_КС2=S$4,Смета!T183,0)+IF(Дата_КС2=S$5,Смета!W183,0)+IF(Дата_КС2=S$6,Смета!Z183,0)+IF(Дата_КС2=S$7,Смета!AC183,0)+IF(Дата_КС2=S$8,Смета!AF183,0)+IF(Дата_КС2=S$9,Смета!AI183,0)+IF(Дата_КС2=S$10,Смета!AL183,0)+IF(Дата_КС2=S$11,Смета!AO183,0)+IF(Дата_КС2=S$12,Смета!AR183,0)+IF(Дата_КС2=S$13,Смета!AU183,0)+IF(Дата_КС2=S$14,Смета!AX183,0),0)</f>
        <v>0</v>
      </c>
      <c r="G201" s="67">
        <f>IF(Смета!E183&gt;0,Смета!E183,0)</f>
        <v>98.61</v>
      </c>
      <c r="H201" s="67">
        <f t="shared" si="6"/>
        <v>0</v>
      </c>
      <c r="I201" s="464">
        <f t="shared" si="5"/>
        <v>0</v>
      </c>
      <c r="J201" s="468"/>
      <c r="K201" s="465">
        <f>IF(AND(B201&gt;0,B201&lt;&gt;"ЗАГ"),1,IF(C201=0,SUM(B202:INDEX(B202:B$2002,INDEX(MATCH("ЗАГ",B202:B$2002&amp;"",),))),0))</f>
        <v>0</v>
      </c>
      <c r="L201" s="47"/>
      <c r="M201" s="47"/>
      <c r="N201" s="186"/>
      <c r="O201" s="186"/>
      <c r="P201" s="187"/>
      <c r="Q201" s="184"/>
      <c r="R201" s="178">
        <f>IFERROR(IF(F201&gt;0,IF(IFERROR((Смета!H183*1),0)&gt;0,ROUND(F201*G201,2),0),0),0)</f>
        <v>0</v>
      </c>
      <c r="S201" s="50">
        <f>IFERROR(IF(F201&gt;0,IF(IFERROR((Смета!G183*1),0)&gt;0,ROUND(F201*G201,2),0),0),0)</f>
        <v>0</v>
      </c>
      <c r="T201" s="39"/>
      <c r="U201" s="39"/>
      <c r="X201" s="39"/>
      <c r="Y201" s="39"/>
    </row>
    <row r="202" spans="1:25" s="37" customFormat="1" hidden="1" x14ac:dyDescent="0.25">
      <c r="A202" s="63"/>
      <c r="B202" s="140">
        <f>IFERROR(IF(F202&gt;0,MAX(B$26:B201)+1,IF(AND(D202&gt;0,C202=0),"ЗАГ",0)),0)</f>
        <v>0</v>
      </c>
      <c r="C202" s="141">
        <f>IF(Смета!B184&gt;0,Смета!B184,0)</f>
        <v>162</v>
      </c>
      <c r="D202" s="543" t="str">
        <f>IF(Смета!C184&gt;0,Смета!C184,0)</f>
        <v>Расключение щита этажного ЩЭ</v>
      </c>
      <c r="E202" s="77" t="str">
        <f>IF(Смета!D184&gt;0,Смета!D184,0)</f>
        <v>шт</v>
      </c>
      <c r="F202" s="67">
        <f>IFERROR(IF(Дата_КС2=S$3,Смета!Q184,0)+IF(Дата_КС2=S$4,Смета!T184,0)+IF(Дата_КС2=S$5,Смета!W184,0)+IF(Дата_КС2=S$6,Смета!Z184,0)+IF(Дата_КС2=S$7,Смета!AC184,0)+IF(Дата_КС2=S$8,Смета!AF184,0)+IF(Дата_КС2=S$9,Смета!AI184,0)+IF(Дата_КС2=S$10,Смета!AL184,0)+IF(Дата_КС2=S$11,Смета!AO184,0)+IF(Дата_КС2=S$12,Смета!AR184,0)+IF(Дата_КС2=S$13,Смета!AU184,0)+IF(Дата_КС2=S$14,Смета!AX184,0),0)</f>
        <v>0</v>
      </c>
      <c r="G202" s="67">
        <f>IF(Смета!E184&gt;0,Смета!E184,0)</f>
        <v>2701.88</v>
      </c>
      <c r="H202" s="67">
        <f t="shared" si="6"/>
        <v>0</v>
      </c>
      <c r="I202" s="464">
        <f t="shared" si="5"/>
        <v>0</v>
      </c>
      <c r="J202" s="468"/>
      <c r="K202" s="465">
        <f>IF(AND(B202&gt;0,B202&lt;&gt;"ЗАГ"),1,IF(C202=0,SUM(B203:INDEX(B203:B$2002,INDEX(MATCH("ЗАГ",B203:B$2002&amp;"",),))),0))</f>
        <v>0</v>
      </c>
      <c r="L202" s="47"/>
      <c r="M202" s="47"/>
      <c r="N202" s="186"/>
      <c r="O202" s="186"/>
      <c r="P202" s="187"/>
      <c r="Q202" s="184"/>
      <c r="R202" s="178">
        <f>IFERROR(IF(F202&gt;0,IF(IFERROR((Смета!H184*1),0)&gt;0,ROUND(F202*G202,2),0),0),0)</f>
        <v>0</v>
      </c>
      <c r="S202" s="50">
        <f>IFERROR(IF(F202&gt;0,IF(IFERROR((Смета!G184*1),0)&gt;0,ROUND(F202*G202,2),0),0),0)</f>
        <v>0</v>
      </c>
      <c r="T202" s="39"/>
      <c r="U202" s="39"/>
      <c r="X202" s="39"/>
      <c r="Y202" s="39"/>
    </row>
    <row r="203" spans="1:25" s="37" customFormat="1" hidden="1" x14ac:dyDescent="0.25">
      <c r="A203" s="63"/>
      <c r="B203" s="140" t="str">
        <f>IFERROR(IF(F203&gt;0,MAX(B$26:B202)+1,IF(AND(D203&gt;0,C203=0),"ЗАГ",0)),0)</f>
        <v>ЗАГ</v>
      </c>
      <c r="C203" s="141">
        <f>IF(Смета!B185&gt;0,Смета!B185,0)</f>
        <v>0</v>
      </c>
      <c r="D203" s="543" t="str">
        <f>IF(Смета!C185&gt;0,Смета!C185,0)</f>
        <v>Щит этажный на 4 квартиры состоит (на 8 ЩЭ):</v>
      </c>
      <c r="E203" s="77">
        <f>IF(Смета!D185&gt;0,Смета!D185,0)</f>
        <v>0</v>
      </c>
      <c r="F203" s="67">
        <f>IFERROR(IF(Дата_КС2=S$3,Смета!Q185,0)+IF(Дата_КС2=S$4,Смета!T185,0)+IF(Дата_КС2=S$5,Смета!W185,0)+IF(Дата_КС2=S$6,Смета!Z185,0)+IF(Дата_КС2=S$7,Смета!AC185,0)+IF(Дата_КС2=S$8,Смета!AF185,0)+IF(Дата_КС2=S$9,Смета!AI185,0)+IF(Дата_КС2=S$10,Смета!AL185,0)+IF(Дата_КС2=S$11,Смета!AO185,0)+IF(Дата_КС2=S$12,Смета!AR185,0)+IF(Дата_КС2=S$13,Смета!AU185,0)+IF(Дата_КС2=S$14,Смета!AX185,0),0)</f>
        <v>0</v>
      </c>
      <c r="G203" s="67">
        <f>IF(Смета!E185&gt;0,Смета!E185,0)</f>
        <v>0</v>
      </c>
      <c r="H203" s="67">
        <f t="shared" si="6"/>
        <v>0</v>
      </c>
      <c r="I203" s="464">
        <f t="shared" si="5"/>
        <v>0</v>
      </c>
      <c r="J203" s="468"/>
      <c r="K203" s="465">
        <f>IF(AND(B203&gt;0,B203&lt;&gt;"ЗАГ"),1,IF(C203=0,SUM(B204:INDEX(B204:B$2002,INDEX(MATCH("ЗАГ",B204:B$2002&amp;"",),))),0))</f>
        <v>0</v>
      </c>
      <c r="L203" s="47"/>
      <c r="M203" s="47"/>
      <c r="N203" s="186"/>
      <c r="O203" s="186"/>
      <c r="P203" s="187"/>
      <c r="Q203" s="184"/>
      <c r="R203" s="178">
        <f>IFERROR(IF(F203&gt;0,IF(IFERROR((Смета!H185*1),0)&gt;0,ROUND(F203*G203,2),0),0),0)</f>
        <v>0</v>
      </c>
      <c r="S203" s="50">
        <f>IFERROR(IF(F203&gt;0,IF(IFERROR((Смета!G185*1),0)&gt;0,ROUND(F203*G203,2),0),0),0)</f>
        <v>0</v>
      </c>
      <c r="T203" s="39"/>
      <c r="U203" s="39"/>
      <c r="X203" s="39"/>
      <c r="Y203" s="39"/>
    </row>
    <row r="204" spans="1:25" s="37" customFormat="1" ht="30" hidden="1" x14ac:dyDescent="0.25">
      <c r="A204" s="63"/>
      <c r="B204" s="140">
        <f>IFERROR(IF(F204&gt;0,MAX(B$26:B203)+1,IF(AND(D204&gt;0,C204=0),"ЗАГ",0)),0)</f>
        <v>0</v>
      </c>
      <c r="C204" s="141">
        <f>IF(Смета!B186&gt;0,Смета!B186,0)</f>
        <v>163</v>
      </c>
      <c r="D204" s="543" t="str">
        <f>IF(Смета!C186&gt;0,Смета!C186,0)</f>
        <v>Выключатель автоматический двухполюсный 50А С ВА47-29 4.5кА (MVA20-2-050-C)</v>
      </c>
      <c r="E204" s="77" t="str">
        <f>IF(Смета!D186&gt;0,Смета!D186,0)</f>
        <v>шт</v>
      </c>
      <c r="F204" s="67">
        <f>IFERROR(IF(Дата_КС2=S$3,Смета!Q186,0)+IF(Дата_КС2=S$4,Смета!T186,0)+IF(Дата_КС2=S$5,Смета!W186,0)+IF(Дата_КС2=S$6,Смета!Z186,0)+IF(Дата_КС2=S$7,Смета!AC186,0)+IF(Дата_КС2=S$8,Смета!AF186,0)+IF(Дата_КС2=S$9,Смета!AI186,0)+IF(Дата_КС2=S$10,Смета!AL186,0)+IF(Дата_КС2=S$11,Смета!AO186,0)+IF(Дата_КС2=S$12,Смета!AR186,0)+IF(Дата_КС2=S$13,Смета!AU186,0)+IF(Дата_КС2=S$14,Смета!AX186,0),0)</f>
        <v>0</v>
      </c>
      <c r="G204" s="67">
        <f>IF(Смета!E186&gt;0,Смета!E186,0)</f>
        <v>461.93</v>
      </c>
      <c r="H204" s="67">
        <f t="shared" si="6"/>
        <v>0</v>
      </c>
      <c r="I204" s="464">
        <f t="shared" si="5"/>
        <v>0</v>
      </c>
      <c r="J204" s="468"/>
      <c r="K204" s="465">
        <f>IF(AND(B204&gt;0,B204&lt;&gt;"ЗАГ"),1,IF(C204=0,SUM(B205:INDEX(B205:B$2002,INDEX(MATCH("ЗАГ",B205:B$2002&amp;"",),))),0))</f>
        <v>0</v>
      </c>
      <c r="L204" s="47"/>
      <c r="M204" s="47"/>
      <c r="N204" s="186"/>
      <c r="O204" s="186"/>
      <c r="P204" s="187"/>
      <c r="Q204" s="184"/>
      <c r="R204" s="178">
        <f>IFERROR(IF(F204&gt;0,IF(IFERROR((Смета!H186*1),0)&gt;0,ROUND(F204*G204,2),0),0),0)</f>
        <v>0</v>
      </c>
      <c r="S204" s="50">
        <f>IFERROR(IF(F204&gt;0,IF(IFERROR((Смета!G186*1),0)&gt;0,ROUND(F204*G204,2),0),0),0)</f>
        <v>0</v>
      </c>
      <c r="T204" s="39"/>
      <c r="U204" s="39"/>
      <c r="X204" s="39"/>
      <c r="Y204" s="39"/>
    </row>
    <row r="205" spans="1:25" s="37" customFormat="1" hidden="1" x14ac:dyDescent="0.25">
      <c r="A205" s="63"/>
      <c r="B205" s="140">
        <f>IFERROR(IF(F205&gt;0,MAX(B$26:B204)+1,IF(AND(D205&gt;0,C205=0),"ЗАГ",0)),0)</f>
        <v>0</v>
      </c>
      <c r="C205" s="141">
        <f>IF(Смета!B187&gt;0,Смета!B187,0)</f>
        <v>164</v>
      </c>
      <c r="D205" s="543" t="str">
        <f>IF(Смета!C187&gt;0,Смета!C187,0)</f>
        <v>Сжим ответвительный У-859 м50-70/о4-35 (У-859МУ3)</v>
      </c>
      <c r="E205" s="77" t="str">
        <f>IF(Смета!D187&gt;0,Смета!D187,0)</f>
        <v>шт</v>
      </c>
      <c r="F205" s="67">
        <f>IFERROR(IF(Дата_КС2=S$3,Смета!Q187,0)+IF(Дата_КС2=S$4,Смета!T187,0)+IF(Дата_КС2=S$5,Смета!W187,0)+IF(Дата_КС2=S$6,Смета!Z187,0)+IF(Дата_КС2=S$7,Смета!AC187,0)+IF(Дата_КС2=S$8,Смета!AF187,0)+IF(Дата_КС2=S$9,Смета!AI187,0)+IF(Дата_КС2=S$10,Смета!AL187,0)+IF(Дата_КС2=S$11,Смета!AO187,0)+IF(Дата_КС2=S$12,Смета!AR187,0)+IF(Дата_КС2=S$13,Смета!AU187,0)+IF(Дата_КС2=S$14,Смета!AX187,0),0)</f>
        <v>0</v>
      </c>
      <c r="G205" s="67">
        <f>IF(Смета!E187&gt;0,Смета!E187,0)</f>
        <v>98.61</v>
      </c>
      <c r="H205" s="67">
        <f t="shared" si="6"/>
        <v>0</v>
      </c>
      <c r="I205" s="464">
        <f t="shared" si="5"/>
        <v>0</v>
      </c>
      <c r="J205" s="468"/>
      <c r="K205" s="465">
        <f>IF(AND(B205&gt;0,B205&lt;&gt;"ЗАГ"),1,IF(C205=0,SUM(B206:INDEX(B206:B$2002,INDEX(MATCH("ЗАГ",B206:B$2002&amp;"",),))),0))</f>
        <v>0</v>
      </c>
      <c r="L205" s="47"/>
      <c r="M205" s="47"/>
      <c r="N205" s="186"/>
      <c r="O205" s="186"/>
      <c r="P205" s="187"/>
      <c r="Q205" s="184"/>
      <c r="R205" s="178">
        <f>IFERROR(IF(F205&gt;0,IF(IFERROR((Смета!H187*1),0)&gt;0,ROUND(F205*G205,2),0),0),0)</f>
        <v>0</v>
      </c>
      <c r="S205" s="50">
        <f>IFERROR(IF(F205&gt;0,IF(IFERROR((Смета!G187*1),0)&gt;0,ROUND(F205*G205,2),0),0),0)</f>
        <v>0</v>
      </c>
      <c r="T205" s="39"/>
      <c r="U205" s="39"/>
      <c r="X205" s="39"/>
      <c r="Y205" s="39"/>
    </row>
    <row r="206" spans="1:25" s="37" customFormat="1" hidden="1" x14ac:dyDescent="0.25">
      <c r="A206" s="63"/>
      <c r="B206" s="140">
        <f>IFERROR(IF(F206&gt;0,MAX(B$26:B205)+1,IF(AND(D206&gt;0,C206=0),"ЗАГ",0)),0)</f>
        <v>0</v>
      </c>
      <c r="C206" s="141">
        <f>IF(Смета!B188&gt;0,Смета!B188,0)</f>
        <v>165</v>
      </c>
      <c r="D206" s="543" t="str">
        <f>IF(Смета!C188&gt;0,Смета!C188,0)</f>
        <v>Розетка на DIN-рейку с заземлением контактов РАр 10-3-ОП</v>
      </c>
      <c r="E206" s="77" t="str">
        <f>IF(Смета!D188&gt;0,Смета!D188,0)</f>
        <v>шт</v>
      </c>
      <c r="F206" s="67">
        <f>IFERROR(IF(Дата_КС2=S$3,Смета!Q188,0)+IF(Дата_КС2=S$4,Смета!T188,0)+IF(Дата_КС2=S$5,Смета!W188,0)+IF(Дата_КС2=S$6,Смета!Z188,0)+IF(Дата_КС2=S$7,Смета!AC188,0)+IF(Дата_КС2=S$8,Смета!AF188,0)+IF(Дата_КС2=S$9,Смета!AI188,0)+IF(Дата_КС2=S$10,Смета!AL188,0)+IF(Дата_КС2=S$11,Смета!AO188,0)+IF(Дата_КС2=S$12,Смета!AR188,0)+IF(Дата_КС2=S$13,Смета!AU188,0)+IF(Дата_КС2=S$14,Смета!AX188,0),0)</f>
        <v>0</v>
      </c>
      <c r="G206" s="67">
        <f>IF(Смета!E188&gt;0,Смета!E188,0)</f>
        <v>288.23</v>
      </c>
      <c r="H206" s="67">
        <f t="shared" si="6"/>
        <v>0</v>
      </c>
      <c r="I206" s="464">
        <f t="shared" si="5"/>
        <v>0</v>
      </c>
      <c r="J206" s="468"/>
      <c r="K206" s="465">
        <f>IF(AND(B206&gt;0,B206&lt;&gt;"ЗАГ"),1,IF(C206=0,SUM(B207:INDEX(B207:B$2002,INDEX(MATCH("ЗАГ",B207:B$2002&amp;"",),))),0))</f>
        <v>0</v>
      </c>
      <c r="L206" s="47"/>
      <c r="M206" s="47"/>
      <c r="N206" s="186"/>
      <c r="O206" s="186"/>
      <c r="P206" s="187"/>
      <c r="Q206" s="184"/>
      <c r="R206" s="178">
        <f>IFERROR(IF(F206&gt;0,IF(IFERROR((Смета!H188*1),0)&gt;0,ROUND(F206*G206,2),0),0),0)</f>
        <v>0</v>
      </c>
      <c r="S206" s="50">
        <f>IFERROR(IF(F206&gt;0,IF(IFERROR((Смета!G188*1),0)&gt;0,ROUND(F206*G206,2),0),0),0)</f>
        <v>0</v>
      </c>
      <c r="T206" s="39"/>
      <c r="U206" s="39"/>
      <c r="X206" s="39"/>
      <c r="Y206" s="39"/>
    </row>
    <row r="207" spans="1:25" s="37" customFormat="1" hidden="1" x14ac:dyDescent="0.25">
      <c r="A207" s="63"/>
      <c r="B207" s="140">
        <f>IFERROR(IF(F207&gt;0,MAX(B$26:B206)+1,IF(AND(D207&gt;0,C207=0),"ЗАГ",0)),0)</f>
        <v>0</v>
      </c>
      <c r="C207" s="141">
        <f>IF(Смета!B189&gt;0,Смета!B189,0)</f>
        <v>166</v>
      </c>
      <c r="D207" s="543" t="str">
        <f>IF(Смета!C189&gt;0,Смета!C189,0)</f>
        <v>Расключение щита этажного ЩЭ</v>
      </c>
      <c r="E207" s="77" t="str">
        <f>IF(Смета!D189&gt;0,Смета!D189,0)</f>
        <v>шт</v>
      </c>
      <c r="F207" s="67">
        <f>IFERROR(IF(Дата_КС2=S$3,Смета!Q189,0)+IF(Дата_КС2=S$4,Смета!T189,0)+IF(Дата_КС2=S$5,Смета!W189,0)+IF(Дата_КС2=S$6,Смета!Z189,0)+IF(Дата_КС2=S$7,Смета!AC189,0)+IF(Дата_КС2=S$8,Смета!AF189,0)+IF(Дата_КС2=S$9,Смета!AI189,0)+IF(Дата_КС2=S$10,Смета!AL189,0)+IF(Дата_КС2=S$11,Смета!AO189,0)+IF(Дата_КС2=S$12,Смета!AR189,0)+IF(Дата_КС2=S$13,Смета!AU189,0)+IF(Дата_КС2=S$14,Смета!AX189,0),0)</f>
        <v>0</v>
      </c>
      <c r="G207" s="67">
        <f>IF(Смета!E189&gt;0,Смета!E189,0)</f>
        <v>3502.5</v>
      </c>
      <c r="H207" s="67">
        <f t="shared" si="6"/>
        <v>0</v>
      </c>
      <c r="I207" s="464">
        <f t="shared" si="5"/>
        <v>0</v>
      </c>
      <c r="J207" s="468"/>
      <c r="K207" s="465">
        <f>IF(AND(B207&gt;0,B207&lt;&gt;"ЗАГ"),1,IF(C207=0,SUM(B208:INDEX(B208:B$2002,INDEX(MATCH("ЗАГ",B208:B$2002&amp;"",),))),0))</f>
        <v>0</v>
      </c>
      <c r="L207" s="47"/>
      <c r="M207" s="47"/>
      <c r="N207" s="186"/>
      <c r="O207" s="186"/>
      <c r="P207" s="187"/>
      <c r="Q207" s="184"/>
      <c r="R207" s="178">
        <f>IFERROR(IF(F207&gt;0,IF(IFERROR((Смета!H189*1),0)&gt;0,ROUND(F207*G207,2),0),0),0)</f>
        <v>0</v>
      </c>
      <c r="S207" s="50">
        <f>IFERROR(IF(F207&gt;0,IF(IFERROR((Смета!G189*1),0)&gt;0,ROUND(F207*G207,2),0),0),0)</f>
        <v>0</v>
      </c>
      <c r="T207" s="39"/>
      <c r="U207" s="39"/>
      <c r="X207" s="39"/>
      <c r="Y207" s="39"/>
    </row>
    <row r="208" spans="1:25" s="37" customFormat="1" hidden="1" x14ac:dyDescent="0.25">
      <c r="A208" s="63"/>
      <c r="B208" s="140" t="str">
        <f>IFERROR(IF(F208&gt;0,MAX(B$26:B207)+1,IF(AND(D208&gt;0,C208=0),"ЗАГ",0)),0)</f>
        <v>ЗАГ</v>
      </c>
      <c r="C208" s="141">
        <f>IF(Смета!B190&gt;0,Смета!B190,0)</f>
        <v>0</v>
      </c>
      <c r="D208" s="543" t="str">
        <f>IF(Смета!C190&gt;0,Смета!C190,0)</f>
        <v>2.Светотехническая продукция</v>
      </c>
      <c r="E208" s="77">
        <f>IF(Смета!D190&gt;0,Смета!D190,0)</f>
        <v>0</v>
      </c>
      <c r="F208" s="67">
        <f>IFERROR(IF(Дата_КС2=S$3,Смета!Q190,0)+IF(Дата_КС2=S$4,Смета!T190,0)+IF(Дата_КС2=S$5,Смета!W190,0)+IF(Дата_КС2=S$6,Смета!Z190,0)+IF(Дата_КС2=S$7,Смета!AC190,0)+IF(Дата_КС2=S$8,Смета!AF190,0)+IF(Дата_КС2=S$9,Смета!AI190,0)+IF(Дата_КС2=S$10,Смета!AL190,0)+IF(Дата_КС2=S$11,Смета!AO190,0)+IF(Дата_КС2=S$12,Смета!AR190,0)+IF(Дата_КС2=S$13,Смета!AU190,0)+IF(Дата_КС2=S$14,Смета!AX190,0),0)</f>
        <v>0</v>
      </c>
      <c r="G208" s="67">
        <f>IF(Смета!E190&gt;0,Смета!E190,0)</f>
        <v>0</v>
      </c>
      <c r="H208" s="67">
        <f t="shared" si="6"/>
        <v>0</v>
      </c>
      <c r="I208" s="464">
        <f t="shared" si="5"/>
        <v>0</v>
      </c>
      <c r="J208" s="468"/>
      <c r="K208" s="465">
        <f>IF(AND(B208&gt;0,B208&lt;&gt;"ЗАГ"),1,IF(C208=0,SUM(B209:INDEX(B209:B$2002,INDEX(MATCH("ЗАГ",B209:B$2002&amp;"",),))),0))</f>
        <v>0</v>
      </c>
      <c r="L208" s="47"/>
      <c r="M208" s="47"/>
      <c r="N208" s="186"/>
      <c r="O208" s="186"/>
      <c r="P208" s="187"/>
      <c r="Q208" s="184"/>
      <c r="R208" s="178">
        <f>IFERROR(IF(F208&gt;0,IF(IFERROR((Смета!H190*1),0)&gt;0,ROUND(F208*G208,2),0),0),0)</f>
        <v>0</v>
      </c>
      <c r="S208" s="50">
        <f>IFERROR(IF(F208&gt;0,IF(IFERROR((Смета!G190*1),0)&gt;0,ROUND(F208*G208,2),0),0),0)</f>
        <v>0</v>
      </c>
      <c r="T208" s="39"/>
      <c r="U208" s="39"/>
      <c r="X208" s="39"/>
      <c r="Y208" s="39"/>
    </row>
    <row r="209" spans="1:25" s="37" customFormat="1" hidden="1" x14ac:dyDescent="0.25">
      <c r="A209" s="63"/>
      <c r="B209" s="140">
        <f>IFERROR(IF(F209&gt;0,MAX(B$26:B208)+1,IF(AND(D209&gt;0,C209=0),"ЗАГ",0)),0)</f>
        <v>0</v>
      </c>
      <c r="C209" s="141">
        <f>IF(Смета!B191&gt;0,Смета!B191,0)</f>
        <v>167</v>
      </c>
      <c r="D209" s="543" t="str">
        <f>IF(Смета!C191&gt;0,Смета!C191,0)</f>
        <v>Патрон подвесной Е27 пластик белый</v>
      </c>
      <c r="E209" s="77" t="str">
        <f>IF(Смета!D191&gt;0,Смета!D191,0)</f>
        <v>шт</v>
      </c>
      <c r="F209" s="67">
        <f>IFERROR(IF(Дата_КС2=S$3,Смета!Q191,0)+IF(Дата_КС2=S$4,Смета!T191,0)+IF(Дата_КС2=S$5,Смета!W191,0)+IF(Дата_КС2=S$6,Смета!Z191,0)+IF(Дата_КС2=S$7,Смета!AC191,0)+IF(Дата_КС2=S$8,Смета!AF191,0)+IF(Дата_КС2=S$9,Смета!AI191,0)+IF(Дата_КС2=S$10,Смета!AL191,0)+IF(Дата_КС2=S$11,Смета!AO191,0)+IF(Дата_КС2=S$12,Смета!AR191,0)+IF(Дата_КС2=S$13,Смета!AU191,0)+IF(Дата_КС2=S$14,Смета!AX191,0),0)</f>
        <v>0</v>
      </c>
      <c r="G209" s="67">
        <f>IF(Смета!E191&gt;0,Смета!E191,0)</f>
        <v>24.55</v>
      </c>
      <c r="H209" s="67">
        <f t="shared" si="6"/>
        <v>0</v>
      </c>
      <c r="I209" s="464">
        <f t="shared" si="5"/>
        <v>0</v>
      </c>
      <c r="J209" s="468"/>
      <c r="K209" s="465">
        <f>IF(AND(B209&gt;0,B209&lt;&gt;"ЗАГ"),1,IF(C209=0,SUM(B210:INDEX(B210:B$2002,INDEX(MATCH("ЗАГ",B210:B$2002&amp;"",),))),0))</f>
        <v>0</v>
      </c>
      <c r="L209" s="47"/>
      <c r="M209" s="47"/>
      <c r="N209" s="186"/>
      <c r="O209" s="186"/>
      <c r="P209" s="187"/>
      <c r="Q209" s="184"/>
      <c r="R209" s="178">
        <f>IFERROR(IF(F209&gt;0,IF(IFERROR((Смета!H191*1),0)&gt;0,ROUND(F209*G209,2),0),0),0)</f>
        <v>0</v>
      </c>
      <c r="S209" s="50">
        <f>IFERROR(IF(F209&gt;0,IF(IFERROR((Смета!G191*1),0)&gt;0,ROUND(F209*G209,2),0),0),0)</f>
        <v>0</v>
      </c>
      <c r="T209" s="39"/>
      <c r="U209" s="39"/>
      <c r="X209" s="39"/>
      <c r="Y209" s="39"/>
    </row>
    <row r="210" spans="1:25" s="37" customFormat="1" hidden="1" x14ac:dyDescent="0.25">
      <c r="A210" s="63"/>
      <c r="B210" s="140">
        <f>IFERROR(IF(F210&gt;0,MAX(B$26:B209)+1,IF(AND(D210&gt;0,C210=0),"ЗАГ",0)),0)</f>
        <v>0</v>
      </c>
      <c r="C210" s="141">
        <f>IF(Смета!B192&gt;0,Смета!B192,0)</f>
        <v>168</v>
      </c>
      <c r="D210" s="543" t="str">
        <f>IF(Смета!C192&gt;0,Смета!C192,0)</f>
        <v>Подключение подвесного патрона</v>
      </c>
      <c r="E210" s="77" t="str">
        <f>IF(Смета!D192&gt;0,Смета!D192,0)</f>
        <v>шт</v>
      </c>
      <c r="F210" s="67">
        <f>IFERROR(IF(Дата_КС2=S$3,Смета!Q192,0)+IF(Дата_КС2=S$4,Смета!T192,0)+IF(Дата_КС2=S$5,Смета!W192,0)+IF(Дата_КС2=S$6,Смета!Z192,0)+IF(Дата_КС2=S$7,Смета!AC192,0)+IF(Дата_КС2=S$8,Смета!AF192,0)+IF(Дата_КС2=S$9,Смета!AI192,0)+IF(Дата_КС2=S$10,Смета!AL192,0)+IF(Дата_КС2=S$11,Смета!AO192,0)+IF(Дата_КС2=S$12,Смета!AR192,0)+IF(Дата_КС2=S$13,Смета!AU192,0)+IF(Дата_КС2=S$14,Смета!AX192,0),0)</f>
        <v>0</v>
      </c>
      <c r="G210" s="67">
        <f>IF(Смета!E192&gt;0,Смета!E192,0)</f>
        <v>213.5</v>
      </c>
      <c r="H210" s="67">
        <f t="shared" si="6"/>
        <v>0</v>
      </c>
      <c r="I210" s="464">
        <f t="shared" si="5"/>
        <v>0</v>
      </c>
      <c r="J210" s="468"/>
      <c r="K210" s="465">
        <f>IF(AND(B210&gt;0,B210&lt;&gt;"ЗАГ"),1,IF(C210=0,SUM(B211:INDEX(B211:B$2002,INDEX(MATCH("ЗАГ",B211:B$2002&amp;"",),))),0))</f>
        <v>0</v>
      </c>
      <c r="L210" s="47"/>
      <c r="M210" s="47"/>
      <c r="N210" s="186"/>
      <c r="O210" s="186"/>
      <c r="P210" s="187"/>
      <c r="Q210" s="184"/>
      <c r="R210" s="178">
        <f>IFERROR(IF(F210&gt;0,IF(IFERROR((Смета!H192*1),0)&gt;0,ROUND(F210*G210,2),0),0),0)</f>
        <v>0</v>
      </c>
      <c r="S210" s="50">
        <f>IFERROR(IF(F210&gt;0,IF(IFERROR((Смета!G192*1),0)&gt;0,ROUND(F210*G210,2),0),0),0)</f>
        <v>0</v>
      </c>
      <c r="T210" s="39"/>
      <c r="U210" s="39"/>
      <c r="X210" s="39"/>
      <c r="Y210" s="39"/>
    </row>
    <row r="211" spans="1:25" s="37" customFormat="1" hidden="1" x14ac:dyDescent="0.25">
      <c r="A211" s="63"/>
      <c r="B211" s="140">
        <f>IFERROR(IF(F211&gt;0,MAX(B$26:B210)+1,IF(AND(D211&gt;0,C211=0),"ЗАГ",0)),0)</f>
        <v>0</v>
      </c>
      <c r="C211" s="141">
        <f>IF(Смета!B193&gt;0,Смета!B193,0)</f>
        <v>169</v>
      </c>
      <c r="D211" s="543" t="str">
        <f>IF(Смета!C193&gt;0,Смета!C193,0)</f>
        <v>Лампа светодиодная LED 11вт E27 белый ECO</v>
      </c>
      <c r="E211" s="77" t="str">
        <f>IF(Смета!D193&gt;0,Смета!D193,0)</f>
        <v>шт</v>
      </c>
      <c r="F211" s="67">
        <f>IFERROR(IF(Дата_КС2=S$3,Смета!Q193,0)+IF(Дата_КС2=S$4,Смета!T193,0)+IF(Дата_КС2=S$5,Смета!W193,0)+IF(Дата_КС2=S$6,Смета!Z193,0)+IF(Дата_КС2=S$7,Смета!AC193,0)+IF(Дата_КС2=S$8,Смета!AF193,0)+IF(Дата_КС2=S$9,Смета!AI193,0)+IF(Дата_КС2=S$10,Смета!AL193,0)+IF(Дата_КС2=S$11,Смета!AO193,0)+IF(Дата_КС2=S$12,Смета!AR193,0)+IF(Дата_КС2=S$13,Смета!AU193,0)+IF(Дата_КС2=S$14,Смета!AX193,0),0)</f>
        <v>0</v>
      </c>
      <c r="G211" s="67">
        <f>IF(Смета!E193&gt;0,Смета!E193,0)</f>
        <v>96.08</v>
      </c>
      <c r="H211" s="67">
        <f t="shared" si="6"/>
        <v>0</v>
      </c>
      <c r="I211" s="464">
        <f t="shared" si="5"/>
        <v>0</v>
      </c>
      <c r="J211" s="468"/>
      <c r="K211" s="465">
        <f>IF(AND(B211&gt;0,B211&lt;&gt;"ЗАГ"),1,IF(C211=0,SUM(B212:INDEX(B212:B$2002,INDEX(MATCH("ЗАГ",B212:B$2002&amp;"",),))),0))</f>
        <v>0</v>
      </c>
      <c r="L211" s="47"/>
      <c r="M211" s="47"/>
      <c r="N211" s="186"/>
      <c r="O211" s="186"/>
      <c r="P211" s="187"/>
      <c r="Q211" s="184"/>
      <c r="R211" s="178">
        <f>IFERROR(IF(F211&gt;0,IF(IFERROR((Смета!H193*1),0)&gt;0,ROUND(F211*G211,2),0),0),0)</f>
        <v>0</v>
      </c>
      <c r="S211" s="50">
        <f>IFERROR(IF(F211&gt;0,IF(IFERROR((Смета!G193*1),0)&gt;0,ROUND(F211*G211,2),0),0),0)</f>
        <v>0</v>
      </c>
      <c r="T211" s="39"/>
      <c r="U211" s="39"/>
      <c r="X211" s="39"/>
      <c r="Y211" s="39"/>
    </row>
    <row r="212" spans="1:25" s="37" customFormat="1" ht="30" hidden="1" x14ac:dyDescent="0.25">
      <c r="A212" s="63"/>
      <c r="B212" s="140">
        <f>IFERROR(IF(F212&gt;0,MAX(B$26:B211)+1,IF(AND(D212&gt;0,C212=0),"ЗАГ",0)),0)</f>
        <v>0</v>
      </c>
      <c r="C212" s="141">
        <f>IF(Смета!B194&gt;0,Смета!B194,0)</f>
        <v>170</v>
      </c>
      <c r="D212" s="543" t="str">
        <f>IF(Смета!C194&gt;0,Смета!C194,0)</f>
        <v>358882 STREET NT22 396 черный Светильник ландшафтный светодиодный IP54 LED 4000К 18W 220V OPAL пластиковый корпус</v>
      </c>
      <c r="E212" s="77" t="str">
        <f>IF(Смета!D194&gt;0,Смета!D194,0)</f>
        <v>шт</v>
      </c>
      <c r="F212" s="67">
        <f>IFERROR(IF(Дата_КС2=S$3,Смета!Q194,0)+IF(Дата_КС2=S$4,Смета!T194,0)+IF(Дата_КС2=S$5,Смета!W194,0)+IF(Дата_КС2=S$6,Смета!Z194,0)+IF(Дата_КС2=S$7,Смета!AC194,0)+IF(Дата_КС2=S$8,Смета!AF194,0)+IF(Дата_КС2=S$9,Смета!AI194,0)+IF(Дата_КС2=S$10,Смета!AL194,0)+IF(Дата_КС2=S$11,Смета!AO194,0)+IF(Дата_КС2=S$12,Смета!AR194,0)+IF(Дата_КС2=S$13,Смета!AU194,0)+IF(Дата_КС2=S$14,Смета!AX194,0),0)</f>
        <v>0</v>
      </c>
      <c r="G212" s="67">
        <f>IF(Смета!E194&gt;0,Смета!E194,0)</f>
        <v>2500</v>
      </c>
      <c r="H212" s="67">
        <f t="shared" si="6"/>
        <v>0</v>
      </c>
      <c r="I212" s="464">
        <f t="shared" si="5"/>
        <v>0</v>
      </c>
      <c r="J212" s="468"/>
      <c r="K212" s="465">
        <f>IF(AND(B212&gt;0,B212&lt;&gt;"ЗАГ"),1,IF(C212=0,SUM(B213:INDEX(B213:B$2002,INDEX(MATCH("ЗАГ",B213:B$2002&amp;"",),))),0))</f>
        <v>0</v>
      </c>
      <c r="L212" s="47"/>
      <c r="M212" s="47"/>
      <c r="N212" s="186"/>
      <c r="O212" s="186"/>
      <c r="P212" s="187"/>
      <c r="Q212" s="184"/>
      <c r="R212" s="178">
        <f>IFERROR(IF(F212&gt;0,IF(IFERROR((Смета!H194*1),0)&gt;0,ROUND(F212*G212,2),0),0),0)</f>
        <v>0</v>
      </c>
      <c r="S212" s="50">
        <f>IFERROR(IF(F212&gt;0,IF(IFERROR((Смета!G194*1),0)&gt;0,ROUND(F212*G212,2),0),0),0)</f>
        <v>0</v>
      </c>
      <c r="T212" s="39"/>
      <c r="U212" s="39"/>
      <c r="X212" s="39"/>
      <c r="Y212" s="39"/>
    </row>
    <row r="213" spans="1:25" s="37" customFormat="1" hidden="1" x14ac:dyDescent="0.25">
      <c r="A213" s="63"/>
      <c r="B213" s="140">
        <f>IFERROR(IF(F213&gt;0,MAX(B$26:B212)+1,IF(AND(D213&gt;0,C213=0),"ЗАГ",0)),0)</f>
        <v>0</v>
      </c>
      <c r="C213" s="141">
        <f>IF(Смета!B195&gt;0,Смета!B195,0)</f>
        <v>171</v>
      </c>
      <c r="D213" s="543" t="str">
        <f>IF(Смета!C195&gt;0,Смета!C195,0)</f>
        <v>Монтаж и подключение накладного светильника</v>
      </c>
      <c r="E213" s="77" t="str">
        <f>IF(Смета!D195&gt;0,Смета!D195,0)</f>
        <v>шт</v>
      </c>
      <c r="F213" s="67">
        <f>IFERROR(IF(Дата_КС2=S$3,Смета!Q195,0)+IF(Дата_КС2=S$4,Смета!T195,0)+IF(Дата_КС2=S$5,Смета!W195,0)+IF(Дата_КС2=S$6,Смета!Z195,0)+IF(Дата_КС2=S$7,Смета!AC195,0)+IF(Дата_КС2=S$8,Смета!AF195,0)+IF(Дата_КС2=S$9,Смета!AI195,0)+IF(Дата_КС2=S$10,Смета!AL195,0)+IF(Дата_КС2=S$11,Смета!AO195,0)+IF(Дата_КС2=S$12,Смета!AR195,0)+IF(Дата_КС2=S$13,Смета!AU195,0)+IF(Дата_КС2=S$14,Смета!AX195,0),0)</f>
        <v>0</v>
      </c>
      <c r="G213" s="67">
        <f>IF(Смета!E195&gt;0,Смета!E195,0)</f>
        <v>384.3</v>
      </c>
      <c r="H213" s="67">
        <f t="shared" si="6"/>
        <v>0</v>
      </c>
      <c r="I213" s="464">
        <f t="shared" si="5"/>
        <v>0</v>
      </c>
      <c r="J213" s="468"/>
      <c r="K213" s="465">
        <f>IF(AND(B213&gt;0,B213&lt;&gt;"ЗАГ"),1,IF(C213=0,SUM(B214:INDEX(B214:B$2002,INDEX(MATCH("ЗАГ",B214:B$2002&amp;"",),))),0))</f>
        <v>0</v>
      </c>
      <c r="L213" s="47"/>
      <c r="M213" s="47"/>
      <c r="N213" s="186"/>
      <c r="O213" s="186"/>
      <c r="P213" s="187"/>
      <c r="Q213" s="184"/>
      <c r="R213" s="178">
        <f>IFERROR(IF(F213&gt;0,IF(IFERROR((Смета!H195*1),0)&gt;0,ROUND(F213*G213,2),0),0),0)</f>
        <v>0</v>
      </c>
      <c r="S213" s="50">
        <f>IFERROR(IF(F213&gt;0,IF(IFERROR((Смета!G195*1),0)&gt;0,ROUND(F213*G213,2),0),0),0)</f>
        <v>0</v>
      </c>
      <c r="T213" s="39"/>
      <c r="U213" s="39"/>
      <c r="X213" s="39"/>
      <c r="Y213" s="39"/>
    </row>
    <row r="214" spans="1:25" s="37" customFormat="1" hidden="1" x14ac:dyDescent="0.25">
      <c r="A214" s="63"/>
      <c r="B214" s="140">
        <f>IFERROR(IF(F214&gt;0,MAX(B$26:B213)+1,IF(AND(D214&gt;0,C214=0),"ЗАГ",0)),0)</f>
        <v>0</v>
      </c>
      <c r="C214" s="141">
        <f>IF(Смета!B196&gt;0,Смета!B196,0)</f>
        <v>172</v>
      </c>
      <c r="D214" s="543" t="str">
        <f>IF(Смета!C196&gt;0,Смета!C196,0)</f>
        <v>БРА Kink light мелисса 08438-2, 19(21)</v>
      </c>
      <c r="E214" s="77" t="str">
        <f>IF(Смета!D196&gt;0,Смета!D196,0)</f>
        <v>шт</v>
      </c>
      <c r="F214" s="67">
        <f>IFERROR(IF(Дата_КС2=S$3,Смета!Q196,0)+IF(Дата_КС2=S$4,Смета!T196,0)+IF(Дата_КС2=S$5,Смета!W196,0)+IF(Дата_КС2=S$6,Смета!Z196,0)+IF(Дата_КС2=S$7,Смета!AC196,0)+IF(Дата_КС2=S$8,Смета!AF196,0)+IF(Дата_КС2=S$9,Смета!AI196,0)+IF(Дата_КС2=S$10,Смета!AL196,0)+IF(Дата_КС2=S$11,Смета!AO196,0)+IF(Дата_КС2=S$12,Смета!AR196,0)+IF(Дата_КС2=S$13,Смета!AU196,0)+IF(Дата_КС2=S$14,Смета!AX196,0),0)</f>
        <v>0</v>
      </c>
      <c r="G214" s="67">
        <f>IF(Смета!E196&gt;0,Смета!E196,0)</f>
        <v>6950</v>
      </c>
      <c r="H214" s="67">
        <f t="shared" si="6"/>
        <v>0</v>
      </c>
      <c r="I214" s="464">
        <f t="shared" si="5"/>
        <v>0</v>
      </c>
      <c r="J214" s="468"/>
      <c r="K214" s="465">
        <f>IF(AND(B214&gt;0,B214&lt;&gt;"ЗАГ"),1,IF(C214=0,SUM(B215:INDEX(B215:B$2002,INDEX(MATCH("ЗАГ",B215:B$2002&amp;"",),))),0))</f>
        <v>0</v>
      </c>
      <c r="L214" s="47"/>
      <c r="M214" s="47"/>
      <c r="N214" s="186"/>
      <c r="O214" s="186"/>
      <c r="P214" s="187"/>
      <c r="Q214" s="184"/>
      <c r="R214" s="178">
        <f>IFERROR(IF(F214&gt;0,IF(IFERROR((Смета!H196*1),0)&gt;0,ROUND(F214*G214,2),0),0),0)</f>
        <v>0</v>
      </c>
      <c r="S214" s="50">
        <f>IFERROR(IF(F214&gt;0,IF(IFERROR((Смета!G196*1),0)&gt;0,ROUND(F214*G214,2),0),0),0)</f>
        <v>0</v>
      </c>
      <c r="T214" s="39"/>
      <c r="U214" s="39"/>
      <c r="X214" s="39"/>
      <c r="Y214" s="39"/>
    </row>
    <row r="215" spans="1:25" s="37" customFormat="1" hidden="1" x14ac:dyDescent="0.25">
      <c r="A215" s="63"/>
      <c r="B215" s="140">
        <f>IFERROR(IF(F215&gt;0,MAX(B$26:B214)+1,IF(AND(D215&gt;0,C215=0),"ЗАГ",0)),0)</f>
        <v>0</v>
      </c>
      <c r="C215" s="141">
        <f>IF(Смета!B197&gt;0,Смета!B197,0)</f>
        <v>173</v>
      </c>
      <c r="D215" s="543" t="str">
        <f>IF(Смета!C197&gt;0,Смета!C197,0)</f>
        <v>Бра настенная</v>
      </c>
      <c r="E215" s="77" t="str">
        <f>IF(Смета!D197&gt;0,Смета!D197,0)</f>
        <v>шт</v>
      </c>
      <c r="F215" s="67">
        <f>IFERROR(IF(Дата_КС2=S$3,Смета!Q197,0)+IF(Дата_КС2=S$4,Смета!T197,0)+IF(Дата_КС2=S$5,Смета!W197,0)+IF(Дата_КС2=S$6,Смета!Z197,0)+IF(Дата_КС2=S$7,Смета!AC197,0)+IF(Дата_КС2=S$8,Смета!AF197,0)+IF(Дата_КС2=S$9,Смета!AI197,0)+IF(Дата_КС2=S$10,Смета!AL197,0)+IF(Дата_КС2=S$11,Смета!AO197,0)+IF(Дата_КС2=S$12,Смета!AR197,0)+IF(Дата_КС2=S$13,Смета!AU197,0)+IF(Дата_КС2=S$14,Смета!AX197,0),0)</f>
        <v>0</v>
      </c>
      <c r="G215" s="67">
        <f>IF(Смета!E197&gt;0,Смета!E197,0)</f>
        <v>1050</v>
      </c>
      <c r="H215" s="67">
        <f t="shared" si="6"/>
        <v>0</v>
      </c>
      <c r="I215" s="464">
        <f t="shared" si="5"/>
        <v>0</v>
      </c>
      <c r="J215" s="468"/>
      <c r="K215" s="465">
        <f>IF(AND(B215&gt;0,B215&lt;&gt;"ЗАГ"),1,IF(C215=0,SUM(B216:INDEX(B216:B$2002,INDEX(MATCH("ЗАГ",B216:B$2002&amp;"",),))),0))</f>
        <v>0</v>
      </c>
      <c r="L215" s="47"/>
      <c r="M215" s="47"/>
      <c r="N215" s="186"/>
      <c r="O215" s="186"/>
      <c r="P215" s="187"/>
      <c r="Q215" s="184"/>
      <c r="R215" s="178">
        <f>IFERROR(IF(F215&gt;0,IF(IFERROR((Смета!H197*1),0)&gt;0,ROUND(F215*G215,2),0),0),0)</f>
        <v>0</v>
      </c>
      <c r="S215" s="50">
        <f>IFERROR(IF(F215&gt;0,IF(IFERROR((Смета!G197*1),0)&gt;0,ROUND(F215*G215,2),0),0),0)</f>
        <v>0</v>
      </c>
      <c r="T215" s="39"/>
      <c r="U215" s="39"/>
      <c r="X215" s="39"/>
      <c r="Y215" s="39"/>
    </row>
    <row r="216" spans="1:25" s="37" customFormat="1" ht="30" hidden="1" x14ac:dyDescent="0.25">
      <c r="A216" s="63"/>
      <c r="B216" s="140">
        <f>IFERROR(IF(F216&gt;0,MAX(B$26:B215)+1,IF(AND(D216&gt;0,C216=0),"ЗАГ",0)),0)</f>
        <v>0</v>
      </c>
      <c r="C216" s="141">
        <f>IF(Смета!B198&gt;0,Смета!B198,0)</f>
        <v>174</v>
      </c>
      <c r="D216" s="543" t="str">
        <f>IF(Смета!C198&gt;0,Смета!C198,0)</f>
        <v>Светильник светодиодный SPO-950-3-40K-018 18Вт 4000К 1890Лм IP40 595х180х40 матовый</v>
      </c>
      <c r="E216" s="77" t="str">
        <f>IF(Смета!D198&gt;0,Смета!D198,0)</f>
        <v>шт</v>
      </c>
      <c r="F216" s="67">
        <f>IFERROR(IF(Дата_КС2=S$3,Смета!Q198,0)+IF(Дата_КС2=S$4,Смета!T198,0)+IF(Дата_КС2=S$5,Смета!W198,0)+IF(Дата_КС2=S$6,Смета!Z198,0)+IF(Дата_КС2=S$7,Смета!AC198,0)+IF(Дата_КС2=S$8,Смета!AF198,0)+IF(Дата_КС2=S$9,Смета!AI198,0)+IF(Дата_КС2=S$10,Смета!AL198,0)+IF(Дата_КС2=S$11,Смета!AO198,0)+IF(Дата_КС2=S$12,Смета!AR198,0)+IF(Дата_КС2=S$13,Смета!AU198,0)+IF(Дата_КС2=S$14,Смета!AX198,0),0)</f>
        <v>0</v>
      </c>
      <c r="G216" s="67">
        <f>IF(Смета!E198&gt;0,Смета!E198,0)</f>
        <v>1636.25</v>
      </c>
      <c r="H216" s="67">
        <f t="shared" si="6"/>
        <v>0</v>
      </c>
      <c r="I216" s="464">
        <f t="shared" si="5"/>
        <v>0</v>
      </c>
      <c r="J216" s="468"/>
      <c r="K216" s="465">
        <f>IF(AND(B216&gt;0,B216&lt;&gt;"ЗАГ"),1,IF(C216=0,SUM(B217:INDEX(B217:B$2002,INDEX(MATCH("ЗАГ",B217:B$2002&amp;"",),))),0))</f>
        <v>0</v>
      </c>
      <c r="L216" s="47"/>
      <c r="M216" s="47"/>
      <c r="N216" s="186"/>
      <c r="O216" s="186"/>
      <c r="P216" s="187"/>
      <c r="Q216" s="184"/>
      <c r="R216" s="178">
        <f>IFERROR(IF(F216&gt;0,IF(IFERROR((Смета!H198*1),0)&gt;0,ROUND(F216*G216,2),0),0),0)</f>
        <v>0</v>
      </c>
      <c r="S216" s="50">
        <f>IFERROR(IF(F216&gt;0,IF(IFERROR((Смета!G198*1),0)&gt;0,ROUND(F216*G216,2),0),0),0)</f>
        <v>0</v>
      </c>
      <c r="T216" s="39"/>
      <c r="U216" s="39"/>
      <c r="X216" s="39"/>
      <c r="Y216" s="39"/>
    </row>
    <row r="217" spans="1:25" s="37" customFormat="1" hidden="1" x14ac:dyDescent="0.25">
      <c r="A217" s="63"/>
      <c r="B217" s="140">
        <f>IFERROR(IF(F217&gt;0,MAX(B$26:B216)+1,IF(AND(D217&gt;0,C217=0),"ЗАГ",0)),0)</f>
        <v>0</v>
      </c>
      <c r="C217" s="141">
        <f>IF(Смета!B199&gt;0,Смета!B199,0)</f>
        <v>175</v>
      </c>
      <c r="D217" s="543" t="str">
        <f>IF(Смета!C199&gt;0,Смета!C199,0)</f>
        <v>Монтаж и подключение светильника в армстронг</v>
      </c>
      <c r="E217" s="77" t="str">
        <f>IF(Смета!D199&gt;0,Смета!D199,0)</f>
        <v>шт</v>
      </c>
      <c r="F217" s="67">
        <f>IFERROR(IF(Дата_КС2=S$3,Смета!Q199,0)+IF(Дата_КС2=S$4,Смета!T199,0)+IF(Дата_КС2=S$5,Смета!W199,0)+IF(Дата_КС2=S$6,Смета!Z199,0)+IF(Дата_КС2=S$7,Смета!AC199,0)+IF(Дата_КС2=S$8,Смета!AF199,0)+IF(Дата_КС2=S$9,Смета!AI199,0)+IF(Дата_КС2=S$10,Смета!AL199,0)+IF(Дата_КС2=S$11,Смета!AO199,0)+IF(Дата_КС2=S$12,Смета!AR199,0)+IF(Дата_КС2=S$13,Смета!AU199,0)+IF(Дата_КС2=S$14,Смета!AX199,0),0)</f>
        <v>0</v>
      </c>
      <c r="G217" s="67">
        <f>IF(Смета!E199&gt;0,Смета!E199,0)</f>
        <v>400</v>
      </c>
      <c r="H217" s="67">
        <f t="shared" si="6"/>
        <v>0</v>
      </c>
      <c r="I217" s="464">
        <f t="shared" si="5"/>
        <v>0</v>
      </c>
      <c r="J217" s="468"/>
      <c r="K217" s="465">
        <f>IF(AND(B217&gt;0,B217&lt;&gt;"ЗАГ"),1,IF(C217=0,SUM(B218:INDEX(B218:B$2002,INDEX(MATCH("ЗАГ",B218:B$2002&amp;"",),))),0))</f>
        <v>0</v>
      </c>
      <c r="L217" s="47"/>
      <c r="M217" s="47"/>
      <c r="N217" s="186"/>
      <c r="O217" s="186"/>
      <c r="P217" s="187"/>
      <c r="Q217" s="184"/>
      <c r="R217" s="178">
        <f>IFERROR(IF(F217&gt;0,IF(IFERROR((Смета!H199*1),0)&gt;0,ROUND(F217*G217,2),0),0),0)</f>
        <v>0</v>
      </c>
      <c r="S217" s="50">
        <f>IFERROR(IF(F217&gt;0,IF(IFERROR((Смета!G199*1),0)&gt;0,ROUND(F217*G217,2),0),0),0)</f>
        <v>0</v>
      </c>
      <c r="T217" s="39"/>
      <c r="U217" s="39"/>
      <c r="X217" s="39"/>
      <c r="Y217" s="39"/>
    </row>
    <row r="218" spans="1:25" s="37" customFormat="1" ht="30" hidden="1" x14ac:dyDescent="0.25">
      <c r="A218" s="63"/>
      <c r="B218" s="140">
        <f>IFERROR(IF(F218&gt;0,MAX(B$26:B217)+1,IF(AND(D218&gt;0,C218=0),"ЗАГ",0)),0)</f>
        <v>0</v>
      </c>
      <c r="C218" s="141">
        <f>IF(Смета!B200&gt;0,Смета!B200,0)</f>
        <v>176</v>
      </c>
      <c r="D218" s="543" t="str">
        <f>IF(Смета!C200&gt;0,Смета!C200,0)</f>
        <v>Датчик движения ИК встраиваемый 1200w 360 гр. 6м IP20 белый (SEN86 бел.)</v>
      </c>
      <c r="E218" s="77" t="str">
        <f>IF(Смета!D200&gt;0,Смета!D200,0)</f>
        <v>шт</v>
      </c>
      <c r="F218" s="67">
        <f>IFERROR(IF(Дата_КС2=S$3,Смета!Q200,0)+IF(Дата_КС2=S$4,Смета!T200,0)+IF(Дата_КС2=S$5,Смета!W200,0)+IF(Дата_КС2=S$6,Смета!Z200,0)+IF(Дата_КС2=S$7,Смета!AC200,0)+IF(Дата_КС2=S$8,Смета!AF200,0)+IF(Дата_КС2=S$9,Смета!AI200,0)+IF(Дата_КС2=S$10,Смета!AL200,0)+IF(Дата_КС2=S$11,Смета!AO200,0)+IF(Дата_КС2=S$12,Смета!AR200,0)+IF(Дата_КС2=S$13,Смета!AU200,0)+IF(Дата_КС2=S$14,Смета!AX200,0),0)</f>
        <v>0</v>
      </c>
      <c r="G218" s="67">
        <f>IF(Смета!E200&gt;0,Смета!E200,0)</f>
        <v>450</v>
      </c>
      <c r="H218" s="67">
        <f t="shared" si="6"/>
        <v>0</v>
      </c>
      <c r="I218" s="464">
        <f t="shared" ref="I218:I281" si="7">IF(J218=1,1,K218)</f>
        <v>0</v>
      </c>
      <c r="J218" s="468"/>
      <c r="K218" s="465">
        <f>IF(AND(B218&gt;0,B218&lt;&gt;"ЗАГ"),1,IF(C218=0,SUM(B219:INDEX(B219:B$2002,INDEX(MATCH("ЗАГ",B219:B$2002&amp;"",),))),0))</f>
        <v>0</v>
      </c>
      <c r="L218" s="47"/>
      <c r="M218" s="47"/>
      <c r="N218" s="186"/>
      <c r="O218" s="186"/>
      <c r="P218" s="187"/>
      <c r="Q218" s="184"/>
      <c r="R218" s="178">
        <f>IFERROR(IF(F218&gt;0,IF(IFERROR((Смета!H200*1),0)&gt;0,ROUND(F218*G218,2),0),0),0)</f>
        <v>0</v>
      </c>
      <c r="S218" s="50">
        <f>IFERROR(IF(F218&gt;0,IF(IFERROR((Смета!G200*1),0)&gt;0,ROUND(F218*G218,2),0),0),0)</f>
        <v>0</v>
      </c>
      <c r="T218" s="39"/>
      <c r="U218" s="39"/>
      <c r="X218" s="39"/>
      <c r="Y218" s="39"/>
    </row>
    <row r="219" spans="1:25" s="37" customFormat="1" hidden="1" x14ac:dyDescent="0.25">
      <c r="A219" s="63"/>
      <c r="B219" s="140">
        <f>IFERROR(IF(F219&gt;0,MAX(B$26:B218)+1,IF(AND(D219&gt;0,C219=0),"ЗАГ",0)),0)</f>
        <v>0</v>
      </c>
      <c r="C219" s="141">
        <f>IF(Смета!B201&gt;0,Смета!B201,0)</f>
        <v>177</v>
      </c>
      <c r="D219" s="543" t="str">
        <f>IF(Смета!C201&gt;0,Смета!C201,0)</f>
        <v xml:space="preserve">Монтаж и подключение датчика движения </v>
      </c>
      <c r="E219" s="77" t="str">
        <f>IF(Смета!D201&gt;0,Смета!D201,0)</f>
        <v>шт</v>
      </c>
      <c r="F219" s="67">
        <f>IFERROR(IF(Дата_КС2=S$3,Смета!Q201,0)+IF(Дата_КС2=S$4,Смета!T201,0)+IF(Дата_КС2=S$5,Смета!W201,0)+IF(Дата_КС2=S$6,Смета!Z201,0)+IF(Дата_КС2=S$7,Смета!AC201,0)+IF(Дата_КС2=S$8,Смета!AF201,0)+IF(Дата_КС2=S$9,Смета!AI201,0)+IF(Дата_КС2=S$10,Смета!AL201,0)+IF(Дата_КС2=S$11,Смета!AO201,0)+IF(Дата_КС2=S$12,Смета!AR201,0)+IF(Дата_КС2=S$13,Смета!AU201,0)+IF(Дата_КС2=S$14,Смета!AX201,0),0)</f>
        <v>0</v>
      </c>
      <c r="G219" s="67">
        <f>IF(Смета!E201&gt;0,Смета!E201,0)</f>
        <v>360</v>
      </c>
      <c r="H219" s="67">
        <f t="shared" si="6"/>
        <v>0</v>
      </c>
      <c r="I219" s="464">
        <f t="shared" si="7"/>
        <v>0</v>
      </c>
      <c r="J219" s="468"/>
      <c r="K219" s="465">
        <f>IF(AND(B219&gt;0,B219&lt;&gt;"ЗАГ"),1,IF(C219=0,SUM(B220:INDEX(B220:B$2002,INDEX(MATCH("ЗАГ",B220:B$2002&amp;"",),))),0))</f>
        <v>0</v>
      </c>
      <c r="L219" s="47"/>
      <c r="M219" s="47"/>
      <c r="N219" s="186"/>
      <c r="O219" s="186"/>
      <c r="P219" s="187"/>
      <c r="Q219" s="184"/>
      <c r="R219" s="178">
        <f>IFERROR(IF(F219&gt;0,IF(IFERROR((Смета!H201*1),0)&gt;0,ROUND(F219*G219,2),0),0),0)</f>
        <v>0</v>
      </c>
      <c r="S219" s="50">
        <f>IFERROR(IF(F219&gt;0,IF(IFERROR((Смета!G201*1),0)&gt;0,ROUND(F219*G219,2),0),0),0)</f>
        <v>0</v>
      </c>
      <c r="T219" s="39"/>
      <c r="U219" s="39"/>
      <c r="X219" s="39"/>
      <c r="Y219" s="39"/>
    </row>
    <row r="220" spans="1:25" s="37" customFormat="1" ht="30" hidden="1" x14ac:dyDescent="0.25">
      <c r="A220" s="63"/>
      <c r="B220" s="140">
        <f>IFERROR(IF(F220&gt;0,MAX(B$26:B219)+1,IF(AND(D220&gt;0,C220=0),"ЗАГ",0)),0)</f>
        <v>0</v>
      </c>
      <c r="C220" s="141">
        <f>IF(Смета!B202&gt;0,Смета!B202,0)</f>
        <v>178</v>
      </c>
      <c r="D220" s="543" t="str">
        <f>IF(Смета!C202&gt;0,Смета!C202,0)</f>
        <v>Коробка распределительная 85х85х40мм для наружного монтажа IP55</v>
      </c>
      <c r="E220" s="77" t="str">
        <f>IF(Смета!D202&gt;0,Смета!D202,0)</f>
        <v>шт</v>
      </c>
      <c r="F220" s="67">
        <f>IFERROR(IF(Дата_КС2=S$3,Смета!Q202,0)+IF(Дата_КС2=S$4,Смета!T202,0)+IF(Дата_КС2=S$5,Смета!W202,0)+IF(Дата_КС2=S$6,Смета!Z202,0)+IF(Дата_КС2=S$7,Смета!AC202,0)+IF(Дата_КС2=S$8,Смета!AF202,0)+IF(Дата_КС2=S$9,Смета!AI202,0)+IF(Дата_КС2=S$10,Смета!AL202,0)+IF(Дата_КС2=S$11,Смета!AO202,0)+IF(Дата_КС2=S$12,Смета!AR202,0)+IF(Дата_КС2=S$13,Смета!AU202,0)+IF(Дата_КС2=S$14,Смета!AX202,0),0)</f>
        <v>0</v>
      </c>
      <c r="G220" s="67">
        <f>IF(Смета!E202&gt;0,Смета!E202,0)</f>
        <v>64.680000000000007</v>
      </c>
      <c r="H220" s="67">
        <f t="shared" si="6"/>
        <v>0</v>
      </c>
      <c r="I220" s="464">
        <f t="shared" si="7"/>
        <v>0</v>
      </c>
      <c r="J220" s="468"/>
      <c r="K220" s="465">
        <f>IF(AND(B220&gt;0,B220&lt;&gt;"ЗАГ"),1,IF(C220=0,SUM(B221:INDEX(B221:B$2002,INDEX(MATCH("ЗАГ",B221:B$2002&amp;"",),))),0))</f>
        <v>0</v>
      </c>
      <c r="L220" s="47"/>
      <c r="M220" s="47"/>
      <c r="N220" s="186"/>
      <c r="O220" s="186"/>
      <c r="P220" s="187"/>
      <c r="Q220" s="184"/>
      <c r="R220" s="178">
        <f>IFERROR(IF(F220&gt;0,IF(IFERROR((Смета!H202*1),0)&gt;0,ROUND(F220*G220,2),0),0),0)</f>
        <v>0</v>
      </c>
      <c r="S220" s="50">
        <f>IFERROR(IF(F220&gt;0,IF(IFERROR((Смета!G202*1),0)&gt;0,ROUND(F220*G220,2),0),0),0)</f>
        <v>0</v>
      </c>
      <c r="T220" s="39"/>
      <c r="U220" s="39"/>
      <c r="X220" s="39"/>
      <c r="Y220" s="39"/>
    </row>
    <row r="221" spans="1:25" s="37" customFormat="1" hidden="1" x14ac:dyDescent="0.25">
      <c r="A221" s="63"/>
      <c r="B221" s="140">
        <f>IFERROR(IF(F221&gt;0,MAX(B$26:B220)+1,IF(AND(D221&gt;0,C221=0),"ЗАГ",0)),0)</f>
        <v>0</v>
      </c>
      <c r="C221" s="141">
        <f>IF(Смета!B203&gt;0,Смета!B203,0)</f>
        <v>179</v>
      </c>
      <c r="D221" s="543" t="str">
        <f>IF(Смета!C203&gt;0,Смета!C203,0)</f>
        <v>Монтаж и подключение распределительных коробок</v>
      </c>
      <c r="E221" s="77" t="str">
        <f>IF(Смета!D203&gt;0,Смета!D203,0)</f>
        <v>шт</v>
      </c>
      <c r="F221" s="67">
        <f>IFERROR(IF(Дата_КС2=S$3,Смета!Q203,0)+IF(Дата_КС2=S$4,Смета!T203,0)+IF(Дата_КС2=S$5,Смета!W203,0)+IF(Дата_КС2=S$6,Смета!Z203,0)+IF(Дата_КС2=S$7,Смета!AC203,0)+IF(Дата_КС2=S$8,Смета!AF203,0)+IF(Дата_КС2=S$9,Смета!AI203,0)+IF(Дата_КС2=S$10,Смета!AL203,0)+IF(Дата_КС2=S$11,Смета!AO203,0)+IF(Дата_КС2=S$12,Смета!AR203,0)+IF(Дата_КС2=S$13,Смета!AU203,0)+IF(Дата_КС2=S$14,Смета!AX203,0),0)</f>
        <v>0</v>
      </c>
      <c r="G221" s="67">
        <f>IF(Смета!E203&gt;0,Смета!E203,0)</f>
        <v>128.1</v>
      </c>
      <c r="H221" s="67">
        <f t="shared" ref="H221:H284" si="8">ROUND(F221*G221,2)</f>
        <v>0</v>
      </c>
      <c r="I221" s="464">
        <f t="shared" si="7"/>
        <v>0</v>
      </c>
      <c r="J221" s="468"/>
      <c r="K221" s="465">
        <f>IF(AND(B221&gt;0,B221&lt;&gt;"ЗАГ"),1,IF(C221=0,SUM(B222:INDEX(B222:B$2002,INDEX(MATCH("ЗАГ",B222:B$2002&amp;"",),))),0))</f>
        <v>0</v>
      </c>
      <c r="L221" s="47"/>
      <c r="M221" s="47"/>
      <c r="N221" s="186"/>
      <c r="O221" s="186"/>
      <c r="P221" s="187"/>
      <c r="Q221" s="184"/>
      <c r="R221" s="178">
        <f>IFERROR(IF(F221&gt;0,IF(IFERROR((Смета!H203*1),0)&gt;0,ROUND(F221*G221,2),0),0),0)</f>
        <v>0</v>
      </c>
      <c r="S221" s="50">
        <f>IFERROR(IF(F221&gt;0,IF(IFERROR((Смета!G203*1),0)&gt;0,ROUND(F221*G221,2),0),0),0)</f>
        <v>0</v>
      </c>
      <c r="T221" s="39"/>
      <c r="U221" s="39"/>
      <c r="X221" s="39"/>
      <c r="Y221" s="39"/>
    </row>
    <row r="222" spans="1:25" s="37" customFormat="1" hidden="1" x14ac:dyDescent="0.25">
      <c r="A222" s="63"/>
      <c r="B222" s="140" t="str">
        <f>IFERROR(IF(F222&gt;0,MAX(B$26:B221)+1,IF(AND(D222&gt;0,C222=0),"ЗАГ",0)),0)</f>
        <v>ЗАГ</v>
      </c>
      <c r="C222" s="141">
        <f>IF(Смета!B204&gt;0,Смета!B204,0)</f>
        <v>0</v>
      </c>
      <c r="D222" s="543" t="str">
        <f>IF(Смета!C204&gt;0,Смета!C204,0)</f>
        <v>Декоративная подсветка картины</v>
      </c>
      <c r="E222" s="77">
        <f>IF(Смета!D204&gt;0,Смета!D204,0)</f>
        <v>0</v>
      </c>
      <c r="F222" s="67">
        <f>IFERROR(IF(Дата_КС2=S$3,Смета!Q204,0)+IF(Дата_КС2=S$4,Смета!T204,0)+IF(Дата_КС2=S$5,Смета!W204,0)+IF(Дата_КС2=S$6,Смета!Z204,0)+IF(Дата_КС2=S$7,Смета!AC204,0)+IF(Дата_КС2=S$8,Смета!AF204,0)+IF(Дата_КС2=S$9,Смета!AI204,0)+IF(Дата_КС2=S$10,Смета!AL204,0)+IF(Дата_КС2=S$11,Смета!AO204,0)+IF(Дата_КС2=S$12,Смета!AR204,0)+IF(Дата_КС2=S$13,Смета!AU204,0)+IF(Дата_КС2=S$14,Смета!AX204,0),0)</f>
        <v>0</v>
      </c>
      <c r="G222" s="67">
        <f>IF(Смета!E204&gt;0,Смета!E204,0)</f>
        <v>0</v>
      </c>
      <c r="H222" s="67">
        <f t="shared" si="8"/>
        <v>0</v>
      </c>
      <c r="I222" s="464">
        <f t="shared" si="7"/>
        <v>0</v>
      </c>
      <c r="J222" s="468"/>
      <c r="K222" s="465">
        <f>IF(AND(B222&gt;0,B222&lt;&gt;"ЗАГ"),1,IF(C222=0,SUM(B223:INDEX(B223:B$2002,INDEX(MATCH("ЗАГ",B223:B$2002&amp;"",),))),0))</f>
        <v>0</v>
      </c>
      <c r="L222" s="47"/>
      <c r="M222" s="47"/>
      <c r="N222" s="186"/>
      <c r="O222" s="186"/>
      <c r="P222" s="187"/>
      <c r="Q222" s="184"/>
      <c r="R222" s="178">
        <f>IFERROR(IF(F222&gt;0,IF(IFERROR((Смета!H204*1),0)&gt;0,ROUND(F222*G222,2),0),0),0)</f>
        <v>0</v>
      </c>
      <c r="S222" s="50">
        <f>IFERROR(IF(F222&gt;0,IF(IFERROR((Смета!G204*1),0)&gt;0,ROUND(F222*G222,2),0),0),0)</f>
        <v>0</v>
      </c>
      <c r="T222" s="39"/>
      <c r="U222" s="39"/>
      <c r="X222" s="39"/>
      <c r="Y222" s="39"/>
    </row>
    <row r="223" spans="1:25" s="37" customFormat="1" hidden="1" x14ac:dyDescent="0.25">
      <c r="A223" s="63"/>
      <c r="B223" s="140">
        <f>IFERROR(IF(F223&gt;0,MAX(B$26:B222)+1,IF(AND(D223&gt;0,C223=0),"ЗАГ",0)),0)</f>
        <v>0</v>
      </c>
      <c r="C223" s="141">
        <f>IF(Смета!B205&gt;0,Смета!B205,0)</f>
        <v>180</v>
      </c>
      <c r="D223" s="543" t="str">
        <f>IF(Смета!C205&gt;0,Смета!C205,0)</f>
        <v>Профиль SL-SLIM-H13M-F25-3000 ANOD ( Алюминий)</v>
      </c>
      <c r="E223" s="77" t="str">
        <f>IF(Смета!D205&gt;0,Смета!D205,0)</f>
        <v>м</v>
      </c>
      <c r="F223" s="67">
        <f>IFERROR(IF(Дата_КС2=S$3,Смета!Q205,0)+IF(Дата_КС2=S$4,Смета!T205,0)+IF(Дата_КС2=S$5,Смета!W205,0)+IF(Дата_КС2=S$6,Смета!Z205,0)+IF(Дата_КС2=S$7,Смета!AC205,0)+IF(Дата_КС2=S$8,Смета!AF205,0)+IF(Дата_КС2=S$9,Смета!AI205,0)+IF(Дата_КС2=S$10,Смета!AL205,0)+IF(Дата_КС2=S$11,Смета!AO205,0)+IF(Дата_КС2=S$12,Смета!AR205,0)+IF(Дата_КС2=S$13,Смета!AU205,0)+IF(Дата_КС2=S$14,Смета!AX205,0),0)</f>
        <v>0</v>
      </c>
      <c r="G223" s="67">
        <f>IF(Смета!E205&gt;0,Смета!E205,0)</f>
        <v>850</v>
      </c>
      <c r="H223" s="67">
        <f t="shared" si="8"/>
        <v>0</v>
      </c>
      <c r="I223" s="464">
        <f t="shared" si="7"/>
        <v>0</v>
      </c>
      <c r="J223" s="468"/>
      <c r="K223" s="465">
        <f>IF(AND(B223&gt;0,B223&lt;&gt;"ЗАГ"),1,IF(C223=0,SUM(B224:INDEX(B224:B$2002,INDEX(MATCH("ЗАГ",B224:B$2002&amp;"",),))),0))</f>
        <v>0</v>
      </c>
      <c r="L223" s="47"/>
      <c r="M223" s="47"/>
      <c r="N223" s="186"/>
      <c r="O223" s="186"/>
      <c r="P223" s="187"/>
      <c r="Q223" s="184"/>
      <c r="R223" s="178">
        <f>IFERROR(IF(F223&gt;0,IF(IFERROR((Смета!H205*1),0)&gt;0,ROUND(F223*G223,2),0),0),0)</f>
        <v>0</v>
      </c>
      <c r="S223" s="50">
        <f>IFERROR(IF(F223&gt;0,IF(IFERROR((Смета!G205*1),0)&gt;0,ROUND(F223*G223,2),0),0),0)</f>
        <v>0</v>
      </c>
      <c r="T223" s="39"/>
      <c r="U223" s="39"/>
      <c r="X223" s="39"/>
      <c r="Y223" s="39"/>
    </row>
    <row r="224" spans="1:25" s="37" customFormat="1" hidden="1" x14ac:dyDescent="0.25">
      <c r="A224" s="63"/>
      <c r="B224" s="140">
        <f>IFERROR(IF(F224&gt;0,MAX(B$26:B223)+1,IF(AND(D224&gt;0,C224=0),"ЗАГ",0)),0)</f>
        <v>0</v>
      </c>
      <c r="C224" s="141">
        <f>IF(Смета!B206&gt;0,Смета!B206,0)</f>
        <v>181</v>
      </c>
      <c r="D224" s="543" t="str">
        <f>IF(Смета!C206&gt;0,Смета!C206,0)</f>
        <v>Монтаж профиля</v>
      </c>
      <c r="E224" s="77" t="str">
        <f>IF(Смета!D206&gt;0,Смета!D206,0)</f>
        <v>м</v>
      </c>
      <c r="F224" s="67">
        <f>IFERROR(IF(Дата_КС2=S$3,Смета!Q206,0)+IF(Дата_КС2=S$4,Смета!T206,0)+IF(Дата_КС2=S$5,Смета!W206,0)+IF(Дата_КС2=S$6,Смета!Z206,0)+IF(Дата_КС2=S$7,Смета!AC206,0)+IF(Дата_КС2=S$8,Смета!AF206,0)+IF(Дата_КС2=S$9,Смета!AI206,0)+IF(Дата_КС2=S$10,Смета!AL206,0)+IF(Дата_КС2=S$11,Смета!AO206,0)+IF(Дата_КС2=S$12,Смета!AR206,0)+IF(Дата_КС2=S$13,Смета!AU206,0)+IF(Дата_КС2=S$14,Смета!AX206,0),0)</f>
        <v>0</v>
      </c>
      <c r="G224" s="67">
        <f>IF(Смета!E206&gt;0,Смета!E206,0)</f>
        <v>800</v>
      </c>
      <c r="H224" s="67">
        <f t="shared" si="8"/>
        <v>0</v>
      </c>
      <c r="I224" s="464">
        <f t="shared" si="7"/>
        <v>0</v>
      </c>
      <c r="J224" s="468"/>
      <c r="K224" s="465">
        <f>IF(AND(B224&gt;0,B224&lt;&gt;"ЗАГ"),1,IF(C224=0,SUM(B225:INDEX(B225:B$2002,INDEX(MATCH("ЗАГ",B225:B$2002&amp;"",),))),0))</f>
        <v>0</v>
      </c>
      <c r="L224" s="47"/>
      <c r="M224" s="47"/>
      <c r="N224" s="186"/>
      <c r="O224" s="186"/>
      <c r="P224" s="187"/>
      <c r="Q224" s="184"/>
      <c r="R224" s="178">
        <f>IFERROR(IF(F224&gt;0,IF(IFERROR((Смета!H206*1),0)&gt;0,ROUND(F224*G224,2),0),0),0)</f>
        <v>0</v>
      </c>
      <c r="S224" s="50">
        <f>IFERROR(IF(F224&gt;0,IF(IFERROR((Смета!G206*1),0)&gt;0,ROUND(F224*G224,2),0),0),0)</f>
        <v>0</v>
      </c>
      <c r="T224" s="39"/>
      <c r="U224" s="39"/>
      <c r="X224" s="39"/>
      <c r="Y224" s="39"/>
    </row>
    <row r="225" spans="1:25" s="37" customFormat="1" ht="30" hidden="1" x14ac:dyDescent="0.25">
      <c r="A225" s="63"/>
      <c r="B225" s="140">
        <f>IFERROR(IF(F225&gt;0,MAX(B$26:B224)+1,IF(AND(D225&gt;0,C225=0),"ЗАГ",0)),0)</f>
        <v>0</v>
      </c>
      <c r="C225" s="141">
        <f>IF(Смета!B207&gt;0,Смета!B207,0)</f>
        <v>182</v>
      </c>
      <c r="D225" s="543" t="str">
        <f>IF(Смета!C207&gt;0,Смета!C207,0)</f>
        <v>Лента светодиодная 9,6 Вт/м 12В IP20 4000K 120LED/м RT/RTW-A120-8-11mm SMD 2835 5 м</v>
      </c>
      <c r="E225" s="77" t="str">
        <f>IF(Смета!D207&gt;0,Смета!D207,0)</f>
        <v>шт</v>
      </c>
      <c r="F225" s="67">
        <f>IFERROR(IF(Дата_КС2=S$3,Смета!Q207,0)+IF(Дата_КС2=S$4,Смета!T207,0)+IF(Дата_КС2=S$5,Смета!W207,0)+IF(Дата_КС2=S$6,Смета!Z207,0)+IF(Дата_КС2=S$7,Смета!AC207,0)+IF(Дата_КС2=S$8,Смета!AF207,0)+IF(Дата_КС2=S$9,Смета!AI207,0)+IF(Дата_КС2=S$10,Смета!AL207,0)+IF(Дата_КС2=S$11,Смета!AO207,0)+IF(Дата_КС2=S$12,Смета!AR207,0)+IF(Дата_КС2=S$13,Смета!AU207,0)+IF(Дата_КС2=S$14,Смета!AX207,0),0)</f>
        <v>0</v>
      </c>
      <c r="G225" s="67">
        <f>IF(Смета!E207&gt;0,Смета!E207,0)</f>
        <v>3150</v>
      </c>
      <c r="H225" s="67">
        <f t="shared" si="8"/>
        <v>0</v>
      </c>
      <c r="I225" s="464">
        <f t="shared" si="7"/>
        <v>0</v>
      </c>
      <c r="J225" s="468"/>
      <c r="K225" s="465">
        <f>IF(AND(B225&gt;0,B225&lt;&gt;"ЗАГ"),1,IF(C225=0,SUM(B226:INDEX(B226:B$2002,INDEX(MATCH("ЗАГ",B226:B$2002&amp;"",),))),0))</f>
        <v>0</v>
      </c>
      <c r="L225" s="47"/>
      <c r="M225" s="47"/>
      <c r="N225" s="186"/>
      <c r="O225" s="186"/>
      <c r="P225" s="187"/>
      <c r="Q225" s="184"/>
      <c r="R225" s="178">
        <f>IFERROR(IF(F225&gt;0,IF(IFERROR((Смета!H207*1),0)&gt;0,ROUND(F225*G225,2),0),0),0)</f>
        <v>0</v>
      </c>
      <c r="S225" s="50">
        <f>IFERROR(IF(F225&gt;0,IF(IFERROR((Смета!G207*1),0)&gt;0,ROUND(F225*G225,2),0),0),0)</f>
        <v>0</v>
      </c>
      <c r="T225" s="39"/>
      <c r="U225" s="39"/>
      <c r="X225" s="39"/>
      <c r="Y225" s="39"/>
    </row>
    <row r="226" spans="1:25" s="37" customFormat="1" hidden="1" x14ac:dyDescent="0.25">
      <c r="A226" s="63"/>
      <c r="B226" s="140">
        <f>IFERROR(IF(F226&gt;0,MAX(B$26:B225)+1,IF(AND(D226&gt;0,C226=0),"ЗАГ",0)),0)</f>
        <v>0</v>
      </c>
      <c r="C226" s="141">
        <f>IF(Смета!B208&gt;0,Смета!B208,0)</f>
        <v>183</v>
      </c>
      <c r="D226" s="543" t="str">
        <f>IF(Смета!C208&gt;0,Смета!C208,0)</f>
        <v>Монтаж и подключение ленты</v>
      </c>
      <c r="E226" s="77" t="str">
        <f>IF(Смета!D208&gt;0,Смета!D208,0)</f>
        <v>м</v>
      </c>
      <c r="F226" s="67">
        <f>IFERROR(IF(Дата_КС2=S$3,Смета!Q208,0)+IF(Дата_КС2=S$4,Смета!T208,0)+IF(Дата_КС2=S$5,Смета!W208,0)+IF(Дата_КС2=S$6,Смета!Z208,0)+IF(Дата_КС2=S$7,Смета!AC208,0)+IF(Дата_КС2=S$8,Смета!AF208,0)+IF(Дата_КС2=S$9,Смета!AI208,0)+IF(Дата_КС2=S$10,Смета!AL208,0)+IF(Дата_КС2=S$11,Смета!AO208,0)+IF(Дата_КС2=S$12,Смета!AR208,0)+IF(Дата_КС2=S$13,Смета!AU208,0)+IF(Дата_КС2=S$14,Смета!AX208,0),0)</f>
        <v>0</v>
      </c>
      <c r="G226" s="67">
        <f>IF(Смета!E208&gt;0,Смета!E208,0)</f>
        <v>800</v>
      </c>
      <c r="H226" s="67">
        <f t="shared" si="8"/>
        <v>0</v>
      </c>
      <c r="I226" s="464">
        <f t="shared" si="7"/>
        <v>0</v>
      </c>
      <c r="J226" s="468"/>
      <c r="K226" s="465">
        <f>IF(AND(B226&gt;0,B226&lt;&gt;"ЗАГ"),1,IF(C226=0,SUM(B227:INDEX(B227:B$2002,INDEX(MATCH("ЗАГ",B227:B$2002&amp;"",),))),0))</f>
        <v>0</v>
      </c>
      <c r="L226" s="47"/>
      <c r="M226" s="47"/>
      <c r="N226" s="186"/>
      <c r="O226" s="186"/>
      <c r="P226" s="187"/>
      <c r="Q226" s="184"/>
      <c r="R226" s="178">
        <f>IFERROR(IF(F226&gt;0,IF(IFERROR((Смета!H208*1),0)&gt;0,ROUND(F226*G226,2),0),0),0)</f>
        <v>0</v>
      </c>
      <c r="S226" s="50">
        <f>IFERROR(IF(F226&gt;0,IF(IFERROR((Смета!G208*1),0)&gt;0,ROUND(F226*G226,2),0),0),0)</f>
        <v>0</v>
      </c>
      <c r="T226" s="39"/>
      <c r="U226" s="39"/>
      <c r="X226" s="39"/>
      <c r="Y226" s="39"/>
    </row>
    <row r="227" spans="1:25" s="37" customFormat="1" hidden="1" x14ac:dyDescent="0.25">
      <c r="A227" s="63"/>
      <c r="B227" s="140">
        <f>IFERROR(IF(F227&gt;0,MAX(B$26:B226)+1,IF(AND(D227&gt;0,C227=0),"ЗАГ",0)),0)</f>
        <v>0</v>
      </c>
      <c r="C227" s="141">
        <f>IF(Смета!B209&gt;0,Смета!B209,0)</f>
        <v>184</v>
      </c>
      <c r="D227" s="543" t="str">
        <f>IF(Смета!C209&gt;0,Смета!C209,0)</f>
        <v>Блок питания ARS-150-12 (12V, 12.5A, 150W) (ARL, IP20 Сетка, 2 года)</v>
      </c>
      <c r="E227" s="77" t="str">
        <f>IF(Смета!D209&gt;0,Смета!D209,0)</f>
        <v>шт</v>
      </c>
      <c r="F227" s="67">
        <f>IFERROR(IF(Дата_КС2=S$3,Смета!Q209,0)+IF(Дата_КС2=S$4,Смета!T209,0)+IF(Дата_КС2=S$5,Смета!W209,0)+IF(Дата_КС2=S$6,Смета!Z209,0)+IF(Дата_КС2=S$7,Смета!AC209,0)+IF(Дата_КС2=S$8,Смета!AF209,0)+IF(Дата_КС2=S$9,Смета!AI209,0)+IF(Дата_КС2=S$10,Смета!AL209,0)+IF(Дата_КС2=S$11,Смета!AO209,0)+IF(Дата_КС2=S$12,Смета!AR209,0)+IF(Дата_КС2=S$13,Смета!AU209,0)+IF(Дата_КС2=S$14,Смета!AX209,0),0)</f>
        <v>0</v>
      </c>
      <c r="G227" s="67">
        <f>IF(Смета!E209&gt;0,Смета!E209,0)</f>
        <v>3320</v>
      </c>
      <c r="H227" s="67">
        <f t="shared" si="8"/>
        <v>0</v>
      </c>
      <c r="I227" s="464">
        <f t="shared" si="7"/>
        <v>0</v>
      </c>
      <c r="J227" s="468"/>
      <c r="K227" s="465">
        <f>IF(AND(B227&gt;0,B227&lt;&gt;"ЗАГ"),1,IF(C227=0,SUM(B228:INDEX(B228:B$2002,INDEX(MATCH("ЗАГ",B228:B$2002&amp;"",),))),0))</f>
        <v>0</v>
      </c>
      <c r="L227" s="47"/>
      <c r="M227" s="47"/>
      <c r="N227" s="186"/>
      <c r="O227" s="186"/>
      <c r="P227" s="187"/>
      <c r="Q227" s="184"/>
      <c r="R227" s="178">
        <f>IFERROR(IF(F227&gt;0,IF(IFERROR((Смета!H209*1),0)&gt;0,ROUND(F227*G227,2),0),0),0)</f>
        <v>0</v>
      </c>
      <c r="S227" s="50">
        <f>IFERROR(IF(F227&gt;0,IF(IFERROR((Смета!G209*1),0)&gt;0,ROUND(F227*G227,2),0),0),0)</f>
        <v>0</v>
      </c>
      <c r="T227" s="39"/>
      <c r="U227" s="39"/>
      <c r="X227" s="39"/>
      <c r="Y227" s="39"/>
    </row>
    <row r="228" spans="1:25" s="37" customFormat="1" hidden="1" x14ac:dyDescent="0.25">
      <c r="A228" s="63"/>
      <c r="B228" s="140">
        <f>IFERROR(IF(F228&gt;0,MAX(B$26:B227)+1,IF(AND(D228&gt;0,C228=0),"ЗАГ",0)),0)</f>
        <v>0</v>
      </c>
      <c r="C228" s="141">
        <f>IF(Смета!B210&gt;0,Смета!B210,0)</f>
        <v>185</v>
      </c>
      <c r="D228" s="543" t="str">
        <f>IF(Смета!C210&gt;0,Смета!C210,0)</f>
        <v>Монтаж и подключение блоков питания</v>
      </c>
      <c r="E228" s="77" t="str">
        <f>IF(Смета!D210&gt;0,Смета!D210,0)</f>
        <v>шт</v>
      </c>
      <c r="F228" s="67">
        <f>IFERROR(IF(Дата_КС2=S$3,Смета!Q210,0)+IF(Дата_КС2=S$4,Смета!T210,0)+IF(Дата_КС2=S$5,Смета!W210,0)+IF(Дата_КС2=S$6,Смета!Z210,0)+IF(Дата_КС2=S$7,Смета!AC210,0)+IF(Дата_КС2=S$8,Смета!AF210,0)+IF(Дата_КС2=S$9,Смета!AI210,0)+IF(Дата_КС2=S$10,Смета!AL210,0)+IF(Дата_КС2=S$11,Смета!AO210,0)+IF(Дата_КС2=S$12,Смета!AR210,0)+IF(Дата_КС2=S$13,Смета!AU210,0)+IF(Дата_КС2=S$14,Смета!AX210,0),0)</f>
        <v>0</v>
      </c>
      <c r="G228" s="67">
        <f>IF(Смета!E210&gt;0,Смета!E210,0)</f>
        <v>500</v>
      </c>
      <c r="H228" s="67">
        <f t="shared" si="8"/>
        <v>0</v>
      </c>
      <c r="I228" s="464">
        <f t="shared" si="7"/>
        <v>0</v>
      </c>
      <c r="J228" s="468"/>
      <c r="K228" s="465">
        <f>IF(AND(B228&gt;0,B228&lt;&gt;"ЗАГ"),1,IF(C228=0,SUM(B229:INDEX(B229:B$2002,INDEX(MATCH("ЗАГ",B229:B$2002&amp;"",),))),0))</f>
        <v>0</v>
      </c>
      <c r="L228" s="47"/>
      <c r="M228" s="47"/>
      <c r="N228" s="186"/>
      <c r="O228" s="186"/>
      <c r="P228" s="187"/>
      <c r="Q228" s="184"/>
      <c r="R228" s="178">
        <f>IFERROR(IF(F228&gt;0,IF(IFERROR((Смета!H210*1),0)&gt;0,ROUND(F228*G228,2),0),0),0)</f>
        <v>0</v>
      </c>
      <c r="S228" s="50">
        <f>IFERROR(IF(F228&gt;0,IF(IFERROR((Смета!G210*1),0)&gt;0,ROUND(F228*G228,2),0),0),0)</f>
        <v>0</v>
      </c>
      <c r="T228" s="39"/>
      <c r="U228" s="39"/>
      <c r="X228" s="39"/>
      <c r="Y228" s="39"/>
    </row>
    <row r="229" spans="1:25" s="37" customFormat="1" hidden="1" x14ac:dyDescent="0.25">
      <c r="A229" s="63"/>
      <c r="B229" s="140" t="str">
        <f>IFERROR(IF(F229&gt;0,MAX(B$26:B228)+1,IF(AND(D229&gt;0,C229=0),"ЗАГ",0)),0)</f>
        <v>ЗАГ</v>
      </c>
      <c r="C229" s="141">
        <f>IF(Смета!B211&gt;0,Смета!B211,0)</f>
        <v>0</v>
      </c>
      <c r="D229" s="543" t="str">
        <f>IF(Смета!C211&gt;0,Смета!C211,0)</f>
        <v>Декоративная подсветка зеркала</v>
      </c>
      <c r="E229" s="77">
        <f>IF(Смета!D211&gt;0,Смета!D211,0)</f>
        <v>0</v>
      </c>
      <c r="F229" s="67">
        <f>IFERROR(IF(Дата_КС2=S$3,Смета!Q211,0)+IF(Дата_КС2=S$4,Смета!T211,0)+IF(Дата_КС2=S$5,Смета!W211,0)+IF(Дата_КС2=S$6,Смета!Z211,0)+IF(Дата_КС2=S$7,Смета!AC211,0)+IF(Дата_КС2=S$8,Смета!AF211,0)+IF(Дата_КС2=S$9,Смета!AI211,0)+IF(Дата_КС2=S$10,Смета!AL211,0)+IF(Дата_КС2=S$11,Смета!AO211,0)+IF(Дата_КС2=S$12,Смета!AR211,0)+IF(Дата_КС2=S$13,Смета!AU211,0)+IF(Дата_КС2=S$14,Смета!AX211,0),0)</f>
        <v>0</v>
      </c>
      <c r="G229" s="67">
        <f>IF(Смета!E211&gt;0,Смета!E211,0)</f>
        <v>0</v>
      </c>
      <c r="H229" s="67">
        <f t="shared" si="8"/>
        <v>0</v>
      </c>
      <c r="I229" s="464">
        <f t="shared" si="7"/>
        <v>0</v>
      </c>
      <c r="J229" s="468"/>
      <c r="K229" s="465">
        <f>IF(AND(B229&gt;0,B229&lt;&gt;"ЗАГ"),1,IF(C229=0,SUM(B230:INDEX(B230:B$2002,INDEX(MATCH("ЗАГ",B230:B$2002&amp;"",),))),0))</f>
        <v>0</v>
      </c>
      <c r="L229" s="47"/>
      <c r="M229" s="47"/>
      <c r="N229" s="186"/>
      <c r="O229" s="186"/>
      <c r="P229" s="187"/>
      <c r="Q229" s="184"/>
      <c r="R229" s="178">
        <f>IFERROR(IF(F229&gt;0,IF(IFERROR((Смета!H211*1),0)&gt;0,ROUND(F229*G229,2),0),0),0)</f>
        <v>0</v>
      </c>
      <c r="S229" s="50">
        <f>IFERROR(IF(F229&gt;0,IF(IFERROR((Смета!G211*1),0)&gt;0,ROUND(F229*G229,2),0),0),0)</f>
        <v>0</v>
      </c>
      <c r="T229" s="39"/>
      <c r="U229" s="39"/>
      <c r="X229" s="39"/>
      <c r="Y229" s="39"/>
    </row>
    <row r="230" spans="1:25" s="37" customFormat="1" hidden="1" x14ac:dyDescent="0.25">
      <c r="A230" s="63"/>
      <c r="B230" s="140">
        <f>IFERROR(IF(F230&gt;0,MAX(B$26:B229)+1,IF(AND(D230&gt;0,C230=0),"ЗАГ",0)),0)</f>
        <v>0</v>
      </c>
      <c r="C230" s="141">
        <f>IF(Смета!B212&gt;0,Смета!B212,0)</f>
        <v>186</v>
      </c>
      <c r="D230" s="543" t="str">
        <f>IF(Смета!C212&gt;0,Смета!C212,0)</f>
        <v>Профиль SL-SLIM-H13M-F25-3000 ANOD ( Алюминий)</v>
      </c>
      <c r="E230" s="77" t="str">
        <f>IF(Смета!D212&gt;0,Смета!D212,0)</f>
        <v>м</v>
      </c>
      <c r="F230" s="67">
        <f>IFERROR(IF(Дата_КС2=S$3,Смета!Q212,0)+IF(Дата_КС2=S$4,Смета!T212,0)+IF(Дата_КС2=S$5,Смета!W212,0)+IF(Дата_КС2=S$6,Смета!Z212,0)+IF(Дата_КС2=S$7,Смета!AC212,0)+IF(Дата_КС2=S$8,Смета!AF212,0)+IF(Дата_КС2=S$9,Смета!AI212,0)+IF(Дата_КС2=S$10,Смета!AL212,0)+IF(Дата_КС2=S$11,Смета!AO212,0)+IF(Дата_КС2=S$12,Смета!AR212,0)+IF(Дата_КС2=S$13,Смета!AU212,0)+IF(Дата_КС2=S$14,Смета!AX212,0),0)</f>
        <v>0</v>
      </c>
      <c r="G230" s="67">
        <f>IF(Смета!E212&gt;0,Смета!E212,0)</f>
        <v>850</v>
      </c>
      <c r="H230" s="67">
        <f t="shared" si="8"/>
        <v>0</v>
      </c>
      <c r="I230" s="464">
        <f t="shared" si="7"/>
        <v>0</v>
      </c>
      <c r="J230" s="468"/>
      <c r="K230" s="465">
        <f>IF(AND(B230&gt;0,B230&lt;&gt;"ЗАГ"),1,IF(C230=0,SUM(B231:INDEX(B231:B$2002,INDEX(MATCH("ЗАГ",B231:B$2002&amp;"",),))),0))</f>
        <v>0</v>
      </c>
      <c r="L230" s="47"/>
      <c r="M230" s="47"/>
      <c r="N230" s="186"/>
      <c r="O230" s="186"/>
      <c r="P230" s="187"/>
      <c r="Q230" s="184"/>
      <c r="R230" s="178">
        <f>IFERROR(IF(F230&gt;0,IF(IFERROR((Смета!H212*1),0)&gt;0,ROUND(F230*G230,2),0),0),0)</f>
        <v>0</v>
      </c>
      <c r="S230" s="50">
        <f>IFERROR(IF(F230&gt;0,IF(IFERROR((Смета!G212*1),0)&gt;0,ROUND(F230*G230,2),0),0),0)</f>
        <v>0</v>
      </c>
      <c r="T230" s="39"/>
      <c r="U230" s="39"/>
      <c r="X230" s="39"/>
      <c r="Y230" s="39"/>
    </row>
    <row r="231" spans="1:25" s="37" customFormat="1" hidden="1" x14ac:dyDescent="0.25">
      <c r="A231" s="63"/>
      <c r="B231" s="140">
        <f>IFERROR(IF(F231&gt;0,MAX(B$26:B230)+1,IF(AND(D231&gt;0,C231=0),"ЗАГ",0)),0)</f>
        <v>0</v>
      </c>
      <c r="C231" s="141">
        <f>IF(Смета!B213&gt;0,Смета!B213,0)</f>
        <v>187</v>
      </c>
      <c r="D231" s="543" t="str">
        <f>IF(Смета!C213&gt;0,Смета!C213,0)</f>
        <v>Монтаж профиля</v>
      </c>
      <c r="E231" s="77" t="str">
        <f>IF(Смета!D213&gt;0,Смета!D213,0)</f>
        <v>м</v>
      </c>
      <c r="F231" s="67">
        <f>IFERROR(IF(Дата_КС2=S$3,Смета!Q213,0)+IF(Дата_КС2=S$4,Смета!T213,0)+IF(Дата_КС2=S$5,Смета!W213,0)+IF(Дата_КС2=S$6,Смета!Z213,0)+IF(Дата_КС2=S$7,Смета!AC213,0)+IF(Дата_КС2=S$8,Смета!AF213,0)+IF(Дата_КС2=S$9,Смета!AI213,0)+IF(Дата_КС2=S$10,Смета!AL213,0)+IF(Дата_КС2=S$11,Смета!AO213,0)+IF(Дата_КС2=S$12,Смета!AR213,0)+IF(Дата_КС2=S$13,Смета!AU213,0)+IF(Дата_КС2=S$14,Смета!AX213,0),0)</f>
        <v>0</v>
      </c>
      <c r="G231" s="67">
        <f>IF(Смета!E213&gt;0,Смета!E213,0)</f>
        <v>800</v>
      </c>
      <c r="H231" s="67">
        <f t="shared" si="8"/>
        <v>0</v>
      </c>
      <c r="I231" s="464">
        <f t="shared" si="7"/>
        <v>0</v>
      </c>
      <c r="J231" s="468"/>
      <c r="K231" s="465">
        <f>IF(AND(B231&gt;0,B231&lt;&gt;"ЗАГ"),1,IF(C231=0,SUM(B232:INDEX(B232:B$2002,INDEX(MATCH("ЗАГ",B232:B$2002&amp;"",),))),0))</f>
        <v>0</v>
      </c>
      <c r="L231" s="47"/>
      <c r="M231" s="47"/>
      <c r="N231" s="186"/>
      <c r="O231" s="186"/>
      <c r="P231" s="187"/>
      <c r="Q231" s="184"/>
      <c r="R231" s="178">
        <f>IFERROR(IF(F231&gt;0,IF(IFERROR((Смета!H213*1),0)&gt;0,ROUND(F231*G231,2),0),0),0)</f>
        <v>0</v>
      </c>
      <c r="S231" s="50">
        <f>IFERROR(IF(F231&gt;0,IF(IFERROR((Смета!G213*1),0)&gt;0,ROUND(F231*G231,2),0),0),0)</f>
        <v>0</v>
      </c>
      <c r="T231" s="39"/>
      <c r="U231" s="39"/>
      <c r="X231" s="39"/>
      <c r="Y231" s="39"/>
    </row>
    <row r="232" spans="1:25" s="37" customFormat="1" ht="30" hidden="1" x14ac:dyDescent="0.25">
      <c r="A232" s="63"/>
      <c r="B232" s="140">
        <f>IFERROR(IF(F232&gt;0,MAX(B$26:B231)+1,IF(AND(D232&gt;0,C232=0),"ЗАГ",0)),0)</f>
        <v>0</v>
      </c>
      <c r="C232" s="141">
        <f>IF(Смета!B214&gt;0,Смета!B214,0)</f>
        <v>188</v>
      </c>
      <c r="D232" s="543" t="str">
        <f>IF(Смета!C214&gt;0,Смета!C214,0)</f>
        <v>Лента светодиодная 9,6 Вт/м 12В IP20 4000K 120LED/м RT/RTW-A120-8-11mm SMD 2835 5 м</v>
      </c>
      <c r="E232" s="77" t="str">
        <f>IF(Смета!D214&gt;0,Смета!D214,0)</f>
        <v>шт</v>
      </c>
      <c r="F232" s="67">
        <f>IFERROR(IF(Дата_КС2=S$3,Смета!Q214,0)+IF(Дата_КС2=S$4,Смета!T214,0)+IF(Дата_КС2=S$5,Смета!W214,0)+IF(Дата_КС2=S$6,Смета!Z214,0)+IF(Дата_КС2=S$7,Смета!AC214,0)+IF(Дата_КС2=S$8,Смета!AF214,0)+IF(Дата_КС2=S$9,Смета!AI214,0)+IF(Дата_КС2=S$10,Смета!AL214,0)+IF(Дата_КС2=S$11,Смета!AO214,0)+IF(Дата_КС2=S$12,Смета!AR214,0)+IF(Дата_КС2=S$13,Смета!AU214,0)+IF(Дата_КС2=S$14,Смета!AX214,0),0)</f>
        <v>0</v>
      </c>
      <c r="G232" s="67">
        <f>IF(Смета!E214&gt;0,Смета!E214,0)</f>
        <v>3150</v>
      </c>
      <c r="H232" s="67">
        <f t="shared" si="8"/>
        <v>0</v>
      </c>
      <c r="I232" s="464">
        <f t="shared" si="7"/>
        <v>0</v>
      </c>
      <c r="J232" s="468"/>
      <c r="K232" s="465">
        <f>IF(AND(B232&gt;0,B232&lt;&gt;"ЗАГ"),1,IF(C232=0,SUM(B233:INDEX(B233:B$2002,INDEX(MATCH("ЗАГ",B233:B$2002&amp;"",),))),0))</f>
        <v>0</v>
      </c>
      <c r="L232" s="47"/>
      <c r="M232" s="47"/>
      <c r="N232" s="186"/>
      <c r="O232" s="186"/>
      <c r="P232" s="187"/>
      <c r="Q232" s="184"/>
      <c r="R232" s="178">
        <f>IFERROR(IF(F232&gt;0,IF(IFERROR((Смета!H214*1),0)&gt;0,ROUND(F232*G232,2),0),0),0)</f>
        <v>0</v>
      </c>
      <c r="S232" s="50">
        <f>IFERROR(IF(F232&gt;0,IF(IFERROR((Смета!G214*1),0)&gt;0,ROUND(F232*G232,2),0),0),0)</f>
        <v>0</v>
      </c>
      <c r="T232" s="39"/>
      <c r="U232" s="39"/>
      <c r="X232" s="39"/>
      <c r="Y232" s="39"/>
    </row>
    <row r="233" spans="1:25" s="37" customFormat="1" hidden="1" x14ac:dyDescent="0.25">
      <c r="A233" s="63"/>
      <c r="B233" s="140">
        <f>IFERROR(IF(F233&gt;0,MAX(B$26:B232)+1,IF(AND(D233&gt;0,C233=0),"ЗАГ",0)),0)</f>
        <v>0</v>
      </c>
      <c r="C233" s="141">
        <f>IF(Смета!B215&gt;0,Смета!B215,0)</f>
        <v>189</v>
      </c>
      <c r="D233" s="543" t="str">
        <f>IF(Смета!C215&gt;0,Смета!C215,0)</f>
        <v>Монтаж и подключение ленты</v>
      </c>
      <c r="E233" s="77" t="str">
        <f>IF(Смета!D215&gt;0,Смета!D215,0)</f>
        <v>м</v>
      </c>
      <c r="F233" s="67">
        <f>IFERROR(IF(Дата_КС2=S$3,Смета!Q215,0)+IF(Дата_КС2=S$4,Смета!T215,0)+IF(Дата_КС2=S$5,Смета!W215,0)+IF(Дата_КС2=S$6,Смета!Z215,0)+IF(Дата_КС2=S$7,Смета!AC215,0)+IF(Дата_КС2=S$8,Смета!AF215,0)+IF(Дата_КС2=S$9,Смета!AI215,0)+IF(Дата_КС2=S$10,Смета!AL215,0)+IF(Дата_КС2=S$11,Смета!AO215,0)+IF(Дата_КС2=S$12,Смета!AR215,0)+IF(Дата_КС2=S$13,Смета!AU215,0)+IF(Дата_КС2=S$14,Смета!AX215,0),0)</f>
        <v>0</v>
      </c>
      <c r="G233" s="67">
        <f>IF(Смета!E215&gt;0,Смета!E215,0)</f>
        <v>800</v>
      </c>
      <c r="H233" s="67">
        <f t="shared" si="8"/>
        <v>0</v>
      </c>
      <c r="I233" s="464">
        <f t="shared" si="7"/>
        <v>0</v>
      </c>
      <c r="J233" s="468"/>
      <c r="K233" s="465">
        <f>IF(AND(B233&gt;0,B233&lt;&gt;"ЗАГ"),1,IF(C233=0,SUM(B234:INDEX(B234:B$2002,INDEX(MATCH("ЗАГ",B234:B$2002&amp;"",),))),0))</f>
        <v>0</v>
      </c>
      <c r="L233" s="47"/>
      <c r="M233" s="47"/>
      <c r="N233" s="186"/>
      <c r="O233" s="186"/>
      <c r="P233" s="187"/>
      <c r="Q233" s="184"/>
      <c r="R233" s="178">
        <f>IFERROR(IF(F233&gt;0,IF(IFERROR((Смета!H215*1),0)&gt;0,ROUND(F233*G233,2),0),0),0)</f>
        <v>0</v>
      </c>
      <c r="S233" s="50">
        <f>IFERROR(IF(F233&gt;0,IF(IFERROR((Смета!G215*1),0)&gt;0,ROUND(F233*G233,2),0),0),0)</f>
        <v>0</v>
      </c>
      <c r="T233" s="39"/>
      <c r="U233" s="39"/>
      <c r="X233" s="39"/>
      <c r="Y233" s="39"/>
    </row>
    <row r="234" spans="1:25" s="37" customFormat="1" hidden="1" x14ac:dyDescent="0.25">
      <c r="A234" s="63"/>
      <c r="B234" s="140">
        <f>IFERROR(IF(F234&gt;0,MAX(B$26:B233)+1,IF(AND(D234&gt;0,C234=0),"ЗАГ",0)),0)</f>
        <v>0</v>
      </c>
      <c r="C234" s="141">
        <f>IF(Смета!B216&gt;0,Смета!B216,0)</f>
        <v>190</v>
      </c>
      <c r="D234" s="543" t="str">
        <f>IF(Смета!C216&gt;0,Смета!C216,0)</f>
        <v>Блок питания ARS-150-12 (12V, 12.5A, 150W) (ARL, IP20 Сетка, 2 года)</v>
      </c>
      <c r="E234" s="77" t="str">
        <f>IF(Смета!D216&gt;0,Смета!D216,0)</f>
        <v>шт</v>
      </c>
      <c r="F234" s="67">
        <f>IFERROR(IF(Дата_КС2=S$3,Смета!Q216,0)+IF(Дата_КС2=S$4,Смета!T216,0)+IF(Дата_КС2=S$5,Смета!W216,0)+IF(Дата_КС2=S$6,Смета!Z216,0)+IF(Дата_КС2=S$7,Смета!AC216,0)+IF(Дата_КС2=S$8,Смета!AF216,0)+IF(Дата_КС2=S$9,Смета!AI216,0)+IF(Дата_КС2=S$10,Смета!AL216,0)+IF(Дата_КС2=S$11,Смета!AO216,0)+IF(Дата_КС2=S$12,Смета!AR216,0)+IF(Дата_КС2=S$13,Смета!AU216,0)+IF(Дата_КС2=S$14,Смета!AX216,0),0)</f>
        <v>0</v>
      </c>
      <c r="G234" s="67">
        <f>IF(Смета!E216&gt;0,Смета!E216,0)</f>
        <v>3320</v>
      </c>
      <c r="H234" s="67">
        <f t="shared" si="8"/>
        <v>0</v>
      </c>
      <c r="I234" s="464">
        <f t="shared" si="7"/>
        <v>0</v>
      </c>
      <c r="J234" s="468"/>
      <c r="K234" s="465">
        <f>IF(AND(B234&gt;0,B234&lt;&gt;"ЗАГ"),1,IF(C234=0,SUM(B235:INDEX(B235:B$2002,INDEX(MATCH("ЗАГ",B235:B$2002&amp;"",),))),0))</f>
        <v>0</v>
      </c>
      <c r="L234" s="47"/>
      <c r="M234" s="47"/>
      <c r="N234" s="186"/>
      <c r="O234" s="186"/>
      <c r="P234" s="187"/>
      <c r="Q234" s="184"/>
      <c r="R234" s="178">
        <f>IFERROR(IF(F234&gt;0,IF(IFERROR((Смета!H216*1),0)&gt;0,ROUND(F234*G234,2),0),0),0)</f>
        <v>0</v>
      </c>
      <c r="S234" s="50">
        <f>IFERROR(IF(F234&gt;0,IF(IFERROR((Смета!G216*1),0)&gt;0,ROUND(F234*G234,2),0),0),0)</f>
        <v>0</v>
      </c>
      <c r="T234" s="39"/>
      <c r="U234" s="39"/>
      <c r="X234" s="39"/>
      <c r="Y234" s="39"/>
    </row>
    <row r="235" spans="1:25" s="37" customFormat="1" hidden="1" x14ac:dyDescent="0.25">
      <c r="A235" s="63"/>
      <c r="B235" s="140">
        <f>IFERROR(IF(F235&gt;0,MAX(B$26:B234)+1,IF(AND(D235&gt;0,C235=0),"ЗАГ",0)),0)</f>
        <v>0</v>
      </c>
      <c r="C235" s="141">
        <f>IF(Смета!B217&gt;0,Смета!B217,0)</f>
        <v>191</v>
      </c>
      <c r="D235" s="543" t="str">
        <f>IF(Смета!C217&gt;0,Смета!C217,0)</f>
        <v>Монтаж и подключение блоков питания</v>
      </c>
      <c r="E235" s="77" t="str">
        <f>IF(Смета!D217&gt;0,Смета!D217,0)</f>
        <v>шт</v>
      </c>
      <c r="F235" s="67">
        <f>IFERROR(IF(Дата_КС2=S$3,Смета!Q217,0)+IF(Дата_КС2=S$4,Смета!T217,0)+IF(Дата_КС2=S$5,Смета!W217,0)+IF(Дата_КС2=S$6,Смета!Z217,0)+IF(Дата_КС2=S$7,Смета!AC217,0)+IF(Дата_КС2=S$8,Смета!AF217,0)+IF(Дата_КС2=S$9,Смета!AI217,0)+IF(Дата_КС2=S$10,Смета!AL217,0)+IF(Дата_КС2=S$11,Смета!AO217,0)+IF(Дата_КС2=S$12,Смета!AR217,0)+IF(Дата_КС2=S$13,Смета!AU217,0)+IF(Дата_КС2=S$14,Смета!AX217,0),0)</f>
        <v>0</v>
      </c>
      <c r="G235" s="67">
        <f>IF(Смета!E217&gt;0,Смета!E217,0)</f>
        <v>500</v>
      </c>
      <c r="H235" s="67">
        <f t="shared" si="8"/>
        <v>0</v>
      </c>
      <c r="I235" s="464">
        <f t="shared" si="7"/>
        <v>0</v>
      </c>
      <c r="J235" s="468"/>
      <c r="K235" s="465">
        <f>IF(AND(B235&gt;0,B235&lt;&gt;"ЗАГ"),1,IF(C235=0,SUM(B236:INDEX(B236:B$2002,INDEX(MATCH("ЗАГ",B236:B$2002&amp;"",),))),0))</f>
        <v>0</v>
      </c>
      <c r="L235" s="47"/>
      <c r="M235" s="47"/>
      <c r="N235" s="186"/>
      <c r="O235" s="186"/>
      <c r="P235" s="187"/>
      <c r="Q235" s="184"/>
      <c r="R235" s="178">
        <f>IFERROR(IF(F235&gt;0,IF(IFERROR((Смета!H217*1),0)&gt;0,ROUND(F235*G235,2),0),0),0)</f>
        <v>0</v>
      </c>
      <c r="S235" s="50">
        <f>IFERROR(IF(F235&gt;0,IF(IFERROR((Смета!G217*1),0)&gt;0,ROUND(F235*G235,2),0),0),0)</f>
        <v>0</v>
      </c>
      <c r="T235" s="39"/>
      <c r="U235" s="39"/>
      <c r="X235" s="39"/>
      <c r="Y235" s="39"/>
    </row>
    <row r="236" spans="1:25" s="37" customFormat="1" hidden="1" x14ac:dyDescent="0.25">
      <c r="A236" s="63"/>
      <c r="B236" s="140" t="str">
        <f>IFERROR(IF(F236&gt;0,MAX(B$26:B235)+1,IF(AND(D236&gt;0,C236=0),"ЗАГ",0)),0)</f>
        <v>ЗАГ</v>
      </c>
      <c r="C236" s="141">
        <f>IF(Смета!B218&gt;0,Смета!B218,0)</f>
        <v>0</v>
      </c>
      <c r="D236" s="543" t="str">
        <f>IF(Смета!C218&gt;0,Смета!C218,0)</f>
        <v>3.Кабельные изделия</v>
      </c>
      <c r="E236" s="77">
        <f>IF(Смета!D218&gt;0,Смета!D218,0)</f>
        <v>0</v>
      </c>
      <c r="F236" s="67">
        <f>IFERROR(IF(Дата_КС2=S$3,Смета!Q218,0)+IF(Дата_КС2=S$4,Смета!T218,0)+IF(Дата_КС2=S$5,Смета!W218,0)+IF(Дата_КС2=S$6,Смета!Z218,0)+IF(Дата_КС2=S$7,Смета!AC218,0)+IF(Дата_КС2=S$8,Смета!AF218,0)+IF(Дата_КС2=S$9,Смета!AI218,0)+IF(Дата_КС2=S$10,Смета!AL218,0)+IF(Дата_КС2=S$11,Смета!AO218,0)+IF(Дата_КС2=S$12,Смета!AR218,0)+IF(Дата_КС2=S$13,Смета!AU218,0)+IF(Дата_КС2=S$14,Смета!AX218,0),0)</f>
        <v>0</v>
      </c>
      <c r="G236" s="67">
        <f>IF(Смета!E218&gt;0,Смета!E218,0)</f>
        <v>0</v>
      </c>
      <c r="H236" s="67">
        <f t="shared" si="8"/>
        <v>0</v>
      </c>
      <c r="I236" s="464">
        <f t="shared" si="7"/>
        <v>0</v>
      </c>
      <c r="J236" s="468"/>
      <c r="K236" s="465">
        <f>IF(AND(B236&gt;0,B236&lt;&gt;"ЗАГ"),1,IF(C236=0,SUM(B237:INDEX(B237:B$2002,INDEX(MATCH("ЗАГ",B237:B$2002&amp;"",),))),0))</f>
        <v>0</v>
      </c>
      <c r="L236" s="47"/>
      <c r="M236" s="47"/>
      <c r="N236" s="186"/>
      <c r="O236" s="186"/>
      <c r="P236" s="187"/>
      <c r="Q236" s="184"/>
      <c r="R236" s="178">
        <f>IFERROR(IF(F236&gt;0,IF(IFERROR((Смета!H218*1),0)&gt;0,ROUND(F236*G236,2),0),0),0)</f>
        <v>0</v>
      </c>
      <c r="S236" s="50">
        <f>IFERROR(IF(F236&gt;0,IF(IFERROR((Смета!G218*1),0)&gt;0,ROUND(F236*G236,2),0),0),0)</f>
        <v>0</v>
      </c>
      <c r="T236" s="39"/>
      <c r="U236" s="39"/>
      <c r="X236" s="39"/>
      <c r="Y236" s="39"/>
    </row>
    <row r="237" spans="1:25" s="37" customFormat="1" hidden="1" x14ac:dyDescent="0.25">
      <c r="A237" s="63"/>
      <c r="B237" s="140">
        <f>IFERROR(IF(F237&gt;0,MAX(B$26:B236)+1,IF(AND(D237&gt;0,C237=0),"ЗАГ",0)),0)</f>
        <v>0</v>
      </c>
      <c r="C237" s="141">
        <f>IF(Смета!B219&gt;0,Смета!B219,0)</f>
        <v>192</v>
      </c>
      <c r="D237" s="543" t="str">
        <f>IF(Смета!C219&gt;0,Смета!C219,0)</f>
        <v>Кабель силовой ВВГ-Пнг(А) 3x1,5 ок(N, PE)-0.66 (100м)</v>
      </c>
      <c r="E237" s="77" t="str">
        <f>IF(Смета!D219&gt;0,Смета!D219,0)</f>
        <v>м</v>
      </c>
      <c r="F237" s="67">
        <f>IFERROR(IF(Дата_КС2=S$3,Смета!Q219,0)+IF(Дата_КС2=S$4,Смета!T219,0)+IF(Дата_КС2=S$5,Смета!W219,0)+IF(Дата_КС2=S$6,Смета!Z219,0)+IF(Дата_КС2=S$7,Смета!AC219,0)+IF(Дата_КС2=S$8,Смета!AF219,0)+IF(Дата_КС2=S$9,Смета!AI219,0)+IF(Дата_КС2=S$10,Смета!AL219,0)+IF(Дата_КС2=S$11,Смета!AO219,0)+IF(Дата_КС2=S$12,Смета!AR219,0)+IF(Дата_КС2=S$13,Смета!AU219,0)+IF(Дата_КС2=S$14,Смета!AX219,0),0)</f>
        <v>0</v>
      </c>
      <c r="G237" s="67">
        <f>IF(Смета!E219&gt;0,Смета!E219,0)</f>
        <v>59.91</v>
      </c>
      <c r="H237" s="67">
        <f t="shared" si="8"/>
        <v>0</v>
      </c>
      <c r="I237" s="464">
        <f t="shared" si="7"/>
        <v>0</v>
      </c>
      <c r="J237" s="468"/>
      <c r="K237" s="465">
        <f>IF(AND(B237&gt;0,B237&lt;&gt;"ЗАГ"),1,IF(C237=0,SUM(B238:INDEX(B238:B$2002,INDEX(MATCH("ЗАГ",B238:B$2002&amp;"",),))),0))</f>
        <v>0</v>
      </c>
      <c r="L237" s="47"/>
      <c r="M237" s="47"/>
      <c r="N237" s="186"/>
      <c r="O237" s="186"/>
      <c r="P237" s="187"/>
      <c r="Q237" s="184"/>
      <c r="R237" s="178">
        <f>IFERROR(IF(F237&gt;0,IF(IFERROR((Смета!H219*1),0)&gt;0,ROUND(F237*G237,2),0),0),0)</f>
        <v>0</v>
      </c>
      <c r="S237" s="50">
        <f>IFERROR(IF(F237&gt;0,IF(IFERROR((Смета!G219*1),0)&gt;0,ROUND(F237*G237,2),0),0),0)</f>
        <v>0</v>
      </c>
      <c r="T237" s="39"/>
      <c r="U237" s="39"/>
      <c r="X237" s="39"/>
      <c r="Y237" s="39"/>
    </row>
    <row r="238" spans="1:25" s="37" customFormat="1" hidden="1" x14ac:dyDescent="0.25">
      <c r="A238" s="63"/>
      <c r="B238" s="140">
        <f>IFERROR(IF(F238&gt;0,MAX(B$26:B237)+1,IF(AND(D238&gt;0,C238=0),"ЗАГ",0)),0)</f>
        <v>0</v>
      </c>
      <c r="C238" s="141">
        <f>IF(Смета!B220&gt;0,Смета!B220,0)</f>
        <v>193</v>
      </c>
      <c r="D238" s="543" t="str">
        <f>IF(Смета!C220&gt;0,Смета!C220,0)</f>
        <v>Кабель силовой ВВГ-Пнг(А)-LS 3x2,5 ок(N, PE)-0.66 (100м)</v>
      </c>
      <c r="E238" s="77" t="str">
        <f>IF(Смета!D220&gt;0,Смета!D220,0)</f>
        <v>м</v>
      </c>
      <c r="F238" s="67">
        <f>IFERROR(IF(Дата_КС2=S$3,Смета!Q220,0)+IF(Дата_КС2=S$4,Смета!T220,0)+IF(Дата_КС2=S$5,Смета!W220,0)+IF(Дата_КС2=S$6,Смета!Z220,0)+IF(Дата_КС2=S$7,Смета!AC220,0)+IF(Дата_КС2=S$8,Смета!AF220,0)+IF(Дата_КС2=S$9,Смета!AI220,0)+IF(Дата_КС2=S$10,Смета!AL220,0)+IF(Дата_КС2=S$11,Смета!AO220,0)+IF(Дата_КС2=S$12,Смета!AR220,0)+IF(Дата_КС2=S$13,Смета!AU220,0)+IF(Дата_КС2=S$14,Смета!AX220,0),0)</f>
        <v>0</v>
      </c>
      <c r="G238" s="67">
        <f>IF(Смета!E220&gt;0,Смета!E220,0)</f>
        <v>98.21</v>
      </c>
      <c r="H238" s="67">
        <f t="shared" si="8"/>
        <v>0</v>
      </c>
      <c r="I238" s="464">
        <f t="shared" si="7"/>
        <v>0</v>
      </c>
      <c r="J238" s="468"/>
      <c r="K238" s="465">
        <f>IF(AND(B238&gt;0,B238&lt;&gt;"ЗАГ"),1,IF(C238=0,SUM(B239:INDEX(B239:B$2002,INDEX(MATCH("ЗАГ",B239:B$2002&amp;"",),))),0))</f>
        <v>0</v>
      </c>
      <c r="L238" s="47"/>
      <c r="M238" s="47"/>
      <c r="N238" s="186"/>
      <c r="O238" s="186"/>
      <c r="P238" s="187"/>
      <c r="Q238" s="184"/>
      <c r="R238" s="178">
        <f>IFERROR(IF(F238&gt;0,IF(IFERROR((Смета!H220*1),0)&gt;0,ROUND(F238*G238,2),0),0),0)</f>
        <v>0</v>
      </c>
      <c r="S238" s="50">
        <f>IFERROR(IF(F238&gt;0,IF(IFERROR((Смета!G220*1),0)&gt;0,ROUND(F238*G238,2),0),0),0)</f>
        <v>0</v>
      </c>
      <c r="T238" s="39"/>
      <c r="U238" s="39"/>
      <c r="X238" s="39"/>
      <c r="Y238" s="39"/>
    </row>
    <row r="239" spans="1:25" s="37" customFormat="1" ht="30" hidden="1" x14ac:dyDescent="0.25">
      <c r="A239" s="63"/>
      <c r="B239" s="140">
        <f>IFERROR(IF(F239&gt;0,MAX(B$26:B238)+1,IF(AND(D239&gt;0,C239=0),"ЗАГ",0)),0)</f>
        <v>0</v>
      </c>
      <c r="C239" s="141">
        <f>IF(Смета!B221&gt;0,Смета!B221,0)</f>
        <v>194</v>
      </c>
      <c r="D239" s="543" t="str">
        <f>IF(Смета!C221&gt;0,Смета!C221,0)</f>
        <v>Монтаж кабеля по кирпичной кладке и затягивание в трубы до 30мм2</v>
      </c>
      <c r="E239" s="77" t="str">
        <f>IF(Смета!D221&gt;0,Смета!D221,0)</f>
        <v>м</v>
      </c>
      <c r="F239" s="67">
        <f>IFERROR(IF(Дата_КС2=S$3,Смета!Q221,0)+IF(Дата_КС2=S$4,Смета!T221,0)+IF(Дата_КС2=S$5,Смета!W221,0)+IF(Дата_КС2=S$6,Смета!Z221,0)+IF(Дата_КС2=S$7,Смета!AC221,0)+IF(Дата_КС2=S$8,Смета!AF221,0)+IF(Дата_КС2=S$9,Смета!AI221,0)+IF(Дата_КС2=S$10,Смета!AL221,0)+IF(Дата_КС2=S$11,Смета!AO221,0)+IF(Дата_КС2=S$12,Смета!AR221,0)+IF(Дата_КС2=S$13,Смета!AU221,0)+IF(Дата_КС2=S$14,Смета!AX221,0),0)</f>
        <v>0</v>
      </c>
      <c r="G239" s="67">
        <f>IF(Смета!E221&gt;0,Смета!E221,0)</f>
        <v>88.07</v>
      </c>
      <c r="H239" s="67">
        <f t="shared" si="8"/>
        <v>0</v>
      </c>
      <c r="I239" s="464">
        <f t="shared" si="7"/>
        <v>0</v>
      </c>
      <c r="J239" s="468"/>
      <c r="K239" s="465">
        <f>IF(AND(B239&gt;0,B239&lt;&gt;"ЗАГ"),1,IF(C239=0,SUM(B240:INDEX(B240:B$2002,INDEX(MATCH("ЗАГ",B240:B$2002&amp;"",),))),0))</f>
        <v>0</v>
      </c>
      <c r="L239" s="47"/>
      <c r="M239" s="47"/>
      <c r="N239" s="186"/>
      <c r="O239" s="186"/>
      <c r="P239" s="187"/>
      <c r="Q239" s="184"/>
      <c r="R239" s="178">
        <f>IFERROR(IF(F239&gt;0,IF(IFERROR((Смета!H221*1),0)&gt;0,ROUND(F239*G239,2),0),0),0)</f>
        <v>0</v>
      </c>
      <c r="S239" s="50">
        <f>IFERROR(IF(F239&gt;0,IF(IFERROR((Смета!G221*1),0)&gt;0,ROUND(F239*G239,2),0),0),0)</f>
        <v>0</v>
      </c>
      <c r="T239" s="39"/>
      <c r="U239" s="39"/>
      <c r="X239" s="39"/>
      <c r="Y239" s="39"/>
    </row>
    <row r="240" spans="1:25" s="37" customFormat="1" hidden="1" x14ac:dyDescent="0.25">
      <c r="A240" s="63"/>
      <c r="B240" s="140">
        <f>IFERROR(IF(F240&gt;0,MAX(B$26:B239)+1,IF(AND(D240&gt;0,C240=0),"ЗАГ",0)),0)</f>
        <v>0</v>
      </c>
      <c r="C240" s="141">
        <f>IF(Смета!B222&gt;0,Смета!B222,0)</f>
        <v>195</v>
      </c>
      <c r="D240" s="543" t="str">
        <f>IF(Смета!C222&gt;0,Смета!C222,0)</f>
        <v xml:space="preserve">Провод ПуВ нг(А)LS 1х6.0 </v>
      </c>
      <c r="E240" s="77" t="str">
        <f>IF(Смета!D222&gt;0,Смета!D222,0)</f>
        <v>м</v>
      </c>
      <c r="F240" s="67">
        <f>IFERROR(IF(Дата_КС2=S$3,Смета!Q222,0)+IF(Дата_КС2=S$4,Смета!T222,0)+IF(Дата_КС2=S$5,Смета!W222,0)+IF(Дата_КС2=S$6,Смета!Z222,0)+IF(Дата_КС2=S$7,Смета!AC222,0)+IF(Дата_КС2=S$8,Смета!AF222,0)+IF(Дата_КС2=S$9,Смета!AI222,0)+IF(Дата_КС2=S$10,Смета!AL222,0)+IF(Дата_КС2=S$11,Смета!AO222,0)+IF(Дата_КС2=S$12,Смета!AR222,0)+IF(Дата_КС2=S$13,Смета!AU222,0)+IF(Дата_КС2=S$14,Смета!AX222,0),0)</f>
        <v>0</v>
      </c>
      <c r="G240" s="67">
        <f>IF(Смета!E222&gt;0,Смета!E222,0)</f>
        <v>76.010000000000005</v>
      </c>
      <c r="H240" s="67">
        <f t="shared" si="8"/>
        <v>0</v>
      </c>
      <c r="I240" s="464">
        <f t="shared" si="7"/>
        <v>0</v>
      </c>
      <c r="J240" s="468"/>
      <c r="K240" s="465">
        <f>IF(AND(B240&gt;0,B240&lt;&gt;"ЗАГ"),1,IF(C240=0,SUM(B241:INDEX(B241:B$2002,INDEX(MATCH("ЗАГ",B241:B$2002&amp;"",),))),0))</f>
        <v>0</v>
      </c>
      <c r="L240" s="47"/>
      <c r="M240" s="47"/>
      <c r="N240" s="186"/>
      <c r="O240" s="186"/>
      <c r="P240" s="187"/>
      <c r="Q240" s="184"/>
      <c r="R240" s="178">
        <f>IFERROR(IF(F240&gt;0,IF(IFERROR((Смета!H222*1),0)&gt;0,ROUND(F240*G240,2),0),0),0)</f>
        <v>0</v>
      </c>
      <c r="S240" s="50">
        <f>IFERROR(IF(F240&gt;0,IF(IFERROR((Смета!G222*1),0)&gt;0,ROUND(F240*G240,2),0),0),0)</f>
        <v>0</v>
      </c>
      <c r="T240" s="39"/>
      <c r="U240" s="39"/>
      <c r="X240" s="39"/>
      <c r="Y240" s="39"/>
    </row>
    <row r="241" spans="1:25" s="37" customFormat="1" hidden="1" x14ac:dyDescent="0.25">
      <c r="A241" s="63"/>
      <c r="B241" s="140">
        <f>IFERROR(IF(F241&gt;0,MAX(B$26:B240)+1,IF(AND(D241&gt;0,C241=0),"ЗАГ",0)),0)</f>
        <v>0</v>
      </c>
      <c r="C241" s="141">
        <f>IF(Смета!B223&gt;0,Смета!B223,0)</f>
        <v>196</v>
      </c>
      <c r="D241" s="543" t="str">
        <f>IF(Смета!C223&gt;0,Смета!C223,0)</f>
        <v>Кабель силовой ВВГнг(А)-LS 1х4 ок-0,66</v>
      </c>
      <c r="E241" s="77" t="str">
        <f>IF(Смета!D223&gt;0,Смета!D223,0)</f>
        <v>м</v>
      </c>
      <c r="F241" s="67">
        <f>IFERROR(IF(Дата_КС2=S$3,Смета!Q223,0)+IF(Дата_КС2=S$4,Смета!T223,0)+IF(Дата_КС2=S$5,Смета!W223,0)+IF(Дата_КС2=S$6,Смета!Z223,0)+IF(Дата_КС2=S$7,Смета!AC223,0)+IF(Дата_КС2=S$8,Смета!AF223,0)+IF(Дата_КС2=S$9,Смета!AI223,0)+IF(Дата_КС2=S$10,Смета!AL223,0)+IF(Дата_КС2=S$11,Смета!AO223,0)+IF(Дата_КС2=S$12,Смета!AR223,0)+IF(Дата_КС2=S$13,Смета!AU223,0)+IF(Дата_КС2=S$14,Смета!AX223,0),0)</f>
        <v>0</v>
      </c>
      <c r="G241" s="67">
        <f>IF(Смета!E223&gt;0,Смета!E223,0)</f>
        <v>52.48</v>
      </c>
      <c r="H241" s="67">
        <f t="shared" si="8"/>
        <v>0</v>
      </c>
      <c r="I241" s="464">
        <f t="shared" si="7"/>
        <v>0</v>
      </c>
      <c r="J241" s="468"/>
      <c r="K241" s="465">
        <f>IF(AND(B241&gt;0,B241&lt;&gt;"ЗАГ"),1,IF(C241=0,SUM(B242:INDEX(B242:B$2002,INDEX(MATCH("ЗАГ",B242:B$2002&amp;"",),))),0))</f>
        <v>0</v>
      </c>
      <c r="L241" s="47"/>
      <c r="M241" s="47"/>
      <c r="N241" s="186"/>
      <c r="O241" s="186"/>
      <c r="P241" s="187"/>
      <c r="Q241" s="184"/>
      <c r="R241" s="178">
        <f>IFERROR(IF(F241&gt;0,IF(IFERROR((Смета!H223*1),0)&gt;0,ROUND(F241*G241,2),0),0),0)</f>
        <v>0</v>
      </c>
      <c r="S241" s="50">
        <f>IFERROR(IF(F241&gt;0,IF(IFERROR((Смета!G223*1),0)&gt;0,ROUND(F241*G241,2),0),0),0)</f>
        <v>0</v>
      </c>
      <c r="T241" s="39"/>
      <c r="U241" s="39"/>
      <c r="X241" s="39"/>
      <c r="Y241" s="39"/>
    </row>
    <row r="242" spans="1:25" s="37" customFormat="1" hidden="1" x14ac:dyDescent="0.25">
      <c r="A242" s="63"/>
      <c r="B242" s="140">
        <f>IFERROR(IF(F242&gt;0,MAX(B$26:B241)+1,IF(AND(D242&gt;0,C242=0),"ЗАГ",0)),0)</f>
        <v>0</v>
      </c>
      <c r="C242" s="141">
        <f>IF(Смета!B224&gt;0,Смета!B224,0)</f>
        <v>197</v>
      </c>
      <c r="D242" s="543" t="str">
        <f>IF(Смета!C224&gt;0,Смета!C224,0)</f>
        <v>Провод силовой ПуВнг(А)-LS 10</v>
      </c>
      <c r="E242" s="77" t="str">
        <f>IF(Смета!D224&gt;0,Смета!D224,0)</f>
        <v>м</v>
      </c>
      <c r="F242" s="67">
        <f>IFERROR(IF(Дата_КС2=S$3,Смета!Q224,0)+IF(Дата_КС2=S$4,Смета!T224,0)+IF(Дата_КС2=S$5,Смета!W224,0)+IF(Дата_КС2=S$6,Смета!Z224,0)+IF(Дата_КС2=S$7,Смета!AC224,0)+IF(Дата_КС2=S$8,Смета!AF224,0)+IF(Дата_КС2=S$9,Смета!AI224,0)+IF(Дата_КС2=S$10,Смета!AL224,0)+IF(Дата_КС2=S$11,Смета!AO224,0)+IF(Дата_КС2=S$12,Смета!AR224,0)+IF(Дата_КС2=S$13,Смета!AU224,0)+IF(Дата_КС2=S$14,Смета!AX224,0),0)</f>
        <v>0</v>
      </c>
      <c r="G242" s="67">
        <f>IF(Смета!E224&gt;0,Смета!E224,0)</f>
        <v>122.14</v>
      </c>
      <c r="H242" s="67">
        <f t="shared" si="8"/>
        <v>0</v>
      </c>
      <c r="I242" s="464">
        <f t="shared" si="7"/>
        <v>0</v>
      </c>
      <c r="J242" s="468"/>
      <c r="K242" s="465">
        <f>IF(AND(B242&gt;0,B242&lt;&gt;"ЗАГ"),1,IF(C242=0,SUM(B243:INDEX(B243:B$2002,INDEX(MATCH("ЗАГ",B243:B$2002&amp;"",),))),0))</f>
        <v>0</v>
      </c>
      <c r="L242" s="47"/>
      <c r="M242" s="47"/>
      <c r="N242" s="186"/>
      <c r="O242" s="186"/>
      <c r="P242" s="187"/>
      <c r="Q242" s="184"/>
      <c r="R242" s="178">
        <f>IFERROR(IF(F242&gt;0,IF(IFERROR((Смета!H224*1),0)&gt;0,ROUND(F242*G242,2),0),0),0)</f>
        <v>0</v>
      </c>
      <c r="S242" s="50">
        <f>IFERROR(IF(F242&gt;0,IF(IFERROR((Смета!G224*1),0)&gt;0,ROUND(F242*G242,2),0),0),0)</f>
        <v>0</v>
      </c>
      <c r="T242" s="39"/>
      <c r="U242" s="39"/>
      <c r="X242" s="39"/>
      <c r="Y242" s="39"/>
    </row>
    <row r="243" spans="1:25" s="37" customFormat="1" hidden="1" x14ac:dyDescent="0.25">
      <c r="A243" s="63"/>
      <c r="B243" s="140">
        <f>IFERROR(IF(F243&gt;0,MAX(B$26:B242)+1,IF(AND(D243&gt;0,C243=0),"ЗАГ",0)),0)</f>
        <v>0</v>
      </c>
      <c r="C243" s="141">
        <f>IF(Смета!B225&gt;0,Смета!B225,0)</f>
        <v>198</v>
      </c>
      <c r="D243" s="543" t="str">
        <f>IF(Смета!C225&gt;0,Смета!C225,0)</f>
        <v>Кабель ВВГ -П нг(А)FRLS 3х1.5 0.66кВ (бухта)</v>
      </c>
      <c r="E243" s="77" t="str">
        <f>IF(Смета!D225&gt;0,Смета!D225,0)</f>
        <v>м</v>
      </c>
      <c r="F243" s="67">
        <f>IFERROR(IF(Дата_КС2=S$3,Смета!Q225,0)+IF(Дата_КС2=S$4,Смета!T225,0)+IF(Дата_КС2=S$5,Смета!W225,0)+IF(Дата_КС2=S$6,Смета!Z225,0)+IF(Дата_КС2=S$7,Смета!AC225,0)+IF(Дата_КС2=S$8,Смета!AF225,0)+IF(Дата_КС2=S$9,Смета!AI225,0)+IF(Дата_КС2=S$10,Смета!AL225,0)+IF(Дата_КС2=S$11,Смета!AO225,0)+IF(Дата_КС2=S$12,Смета!AR225,0)+IF(Дата_КС2=S$13,Смета!AU225,0)+IF(Дата_КС2=S$14,Смета!AX225,0),0)</f>
        <v>0</v>
      </c>
      <c r="G243" s="67">
        <f>IF(Смета!E225&gt;0,Смета!E225,0)</f>
        <v>74.73</v>
      </c>
      <c r="H243" s="67">
        <f t="shared" si="8"/>
        <v>0</v>
      </c>
      <c r="I243" s="464">
        <f t="shared" si="7"/>
        <v>0</v>
      </c>
      <c r="J243" s="468"/>
      <c r="K243" s="465">
        <f>IF(AND(B243&gt;0,B243&lt;&gt;"ЗАГ"),1,IF(C243=0,SUM(B244:INDEX(B244:B$2002,INDEX(MATCH("ЗАГ",B244:B$2002&amp;"",),))),0))</f>
        <v>0</v>
      </c>
      <c r="L243" s="47"/>
      <c r="M243" s="47"/>
      <c r="N243" s="186"/>
      <c r="O243" s="186"/>
      <c r="P243" s="187"/>
      <c r="Q243" s="184"/>
      <c r="R243" s="178">
        <f>IFERROR(IF(F243&gt;0,IF(IFERROR((Смета!H225*1),0)&gt;0,ROUND(F243*G243,2),0),0),0)</f>
        <v>0</v>
      </c>
      <c r="S243" s="50">
        <f>IFERROR(IF(F243&gt;0,IF(IFERROR((Смета!G225*1),0)&gt;0,ROUND(F243*G243,2),0),0),0)</f>
        <v>0</v>
      </c>
      <c r="T243" s="39"/>
      <c r="U243" s="39"/>
      <c r="X243" s="39"/>
      <c r="Y243" s="39"/>
    </row>
    <row r="244" spans="1:25" s="37" customFormat="1" ht="30" hidden="1" x14ac:dyDescent="0.25">
      <c r="A244" s="63"/>
      <c r="B244" s="140">
        <f>IFERROR(IF(F244&gt;0,MAX(B$26:B243)+1,IF(AND(D244&gt;0,C244=0),"ЗАГ",0)),0)</f>
        <v>0</v>
      </c>
      <c r="C244" s="141">
        <f>IF(Смета!B226&gt;0,Смета!B226,0)</f>
        <v>199</v>
      </c>
      <c r="D244" s="543" t="str">
        <f>IF(Смета!C226&gt;0,Смета!C226,0)</f>
        <v>Монтаж кабеля по кирпичной кладке и затягивание в трубы до 30мм2</v>
      </c>
      <c r="E244" s="77" t="str">
        <f>IF(Смета!D226&gt;0,Смета!D226,0)</f>
        <v>м</v>
      </c>
      <c r="F244" s="67">
        <f>IFERROR(IF(Дата_КС2=S$3,Смета!Q226,0)+IF(Дата_КС2=S$4,Смета!T226,0)+IF(Дата_КС2=S$5,Смета!W226,0)+IF(Дата_КС2=S$6,Смета!Z226,0)+IF(Дата_КС2=S$7,Смета!AC226,0)+IF(Дата_КС2=S$8,Смета!AF226,0)+IF(Дата_КС2=S$9,Смета!AI226,0)+IF(Дата_КС2=S$10,Смета!AL226,0)+IF(Дата_КС2=S$11,Смета!AO226,0)+IF(Дата_КС2=S$12,Смета!AR226,0)+IF(Дата_КС2=S$13,Смета!AU226,0)+IF(Дата_КС2=S$14,Смета!AX226,0),0)</f>
        <v>0</v>
      </c>
      <c r="G244" s="67">
        <f>IF(Смета!E226&gt;0,Смета!E226,0)</f>
        <v>88.07</v>
      </c>
      <c r="H244" s="67">
        <f t="shared" si="8"/>
        <v>0</v>
      </c>
      <c r="I244" s="464">
        <f t="shared" si="7"/>
        <v>0</v>
      </c>
      <c r="J244" s="468"/>
      <c r="K244" s="465">
        <f>IF(AND(B244&gt;0,B244&lt;&gt;"ЗАГ"),1,IF(C244=0,SUM(B245:INDEX(B245:B$2002,INDEX(MATCH("ЗАГ",B245:B$2002&amp;"",),))),0))</f>
        <v>0</v>
      </c>
      <c r="L244" s="47"/>
      <c r="M244" s="47"/>
      <c r="N244" s="186"/>
      <c r="O244" s="186"/>
      <c r="P244" s="187"/>
      <c r="Q244" s="184"/>
      <c r="R244" s="178">
        <f>IFERROR(IF(F244&gt;0,IF(IFERROR((Смета!H226*1),0)&gt;0,ROUND(F244*G244,2),0),0),0)</f>
        <v>0</v>
      </c>
      <c r="S244" s="50">
        <f>IFERROR(IF(F244&gt;0,IF(IFERROR((Смета!G226*1),0)&gt;0,ROUND(F244*G244,2),0),0),0)</f>
        <v>0</v>
      </c>
      <c r="T244" s="39"/>
      <c r="U244" s="39"/>
      <c r="X244" s="39"/>
      <c r="Y244" s="39"/>
    </row>
    <row r="245" spans="1:25" s="37" customFormat="1" hidden="1" x14ac:dyDescent="0.25">
      <c r="A245" s="63"/>
      <c r="B245" s="140" t="str">
        <f>IFERROR(IF(F245&gt;0,MAX(B$26:B244)+1,IF(AND(D245&gt;0,C245=0),"ЗАГ",0)),0)</f>
        <v>ЗАГ</v>
      </c>
      <c r="C245" s="141">
        <f>IF(Смета!B227&gt;0,Смета!B227,0)</f>
        <v>0</v>
      </c>
      <c r="D245" s="543" t="str">
        <f>IF(Смета!C227&gt;0,Смета!C227,0)</f>
        <v>4.Электрортехнические изделия</v>
      </c>
      <c r="E245" s="77">
        <f>IF(Смета!D227&gt;0,Смета!D227,0)</f>
        <v>0</v>
      </c>
      <c r="F245" s="67">
        <f>IFERROR(IF(Дата_КС2=S$3,Смета!Q227,0)+IF(Дата_КС2=S$4,Смета!T227,0)+IF(Дата_КС2=S$5,Смета!W227,0)+IF(Дата_КС2=S$6,Смета!Z227,0)+IF(Дата_КС2=S$7,Смета!AC227,0)+IF(Дата_КС2=S$8,Смета!AF227,0)+IF(Дата_КС2=S$9,Смета!AI227,0)+IF(Дата_КС2=S$10,Смета!AL227,0)+IF(Дата_КС2=S$11,Смета!AO227,0)+IF(Дата_КС2=S$12,Смета!AR227,0)+IF(Дата_КС2=S$13,Смета!AU227,0)+IF(Дата_КС2=S$14,Смета!AX227,0),0)</f>
        <v>0</v>
      </c>
      <c r="G245" s="67">
        <f>IF(Смета!E227&gt;0,Смета!E227,0)</f>
        <v>0</v>
      </c>
      <c r="H245" s="67">
        <f t="shared" si="8"/>
        <v>0</v>
      </c>
      <c r="I245" s="464">
        <f t="shared" si="7"/>
        <v>0</v>
      </c>
      <c r="J245" s="468"/>
      <c r="K245" s="465">
        <f>IF(AND(B245&gt;0,B245&lt;&gt;"ЗАГ"),1,IF(C245=0,SUM(B246:INDEX(B246:B$2002,INDEX(MATCH("ЗАГ",B246:B$2002&amp;"",),))),0))</f>
        <v>0</v>
      </c>
      <c r="L245" s="47"/>
      <c r="M245" s="47"/>
      <c r="N245" s="186"/>
      <c r="O245" s="186"/>
      <c r="P245" s="187"/>
      <c r="Q245" s="184"/>
      <c r="R245" s="178">
        <f>IFERROR(IF(F245&gt;0,IF(IFERROR((Смета!H227*1),0)&gt;0,ROUND(F245*G245,2),0),0),0)</f>
        <v>0</v>
      </c>
      <c r="S245" s="50">
        <f>IFERROR(IF(F245&gt;0,IF(IFERROR((Смета!G227*1),0)&gt;0,ROUND(F245*G245,2),0),0),0)</f>
        <v>0</v>
      </c>
      <c r="T245" s="39"/>
      <c r="U245" s="39"/>
      <c r="X245" s="39"/>
      <c r="Y245" s="39"/>
    </row>
    <row r="246" spans="1:25" s="37" customFormat="1" ht="30" hidden="1" x14ac:dyDescent="0.25">
      <c r="A246" s="63"/>
      <c r="B246" s="140">
        <f>IFERROR(IF(F246&gt;0,MAX(B$26:B245)+1,IF(AND(D246&gt;0,C246=0),"ЗАГ",0)),0)</f>
        <v>0</v>
      </c>
      <c r="C246" s="141">
        <f>IF(Смета!B228&gt;0,Смета!B228,0)</f>
        <v>200</v>
      </c>
      <c r="D246" s="543" t="str">
        <f>IF(Смета!C228&gt;0,Смета!C228,0)</f>
        <v>BRITE Розетка двойная с заземлением с защитными шторками и крышкой 16А в сборе IP44 РСбш12-3-44-БрБ белый</v>
      </c>
      <c r="E246" s="77" t="str">
        <f>IF(Смета!D228&gt;0,Смета!D228,0)</f>
        <v>шт</v>
      </c>
      <c r="F246" s="67">
        <f>IFERROR(IF(Дата_КС2=S$3,Смета!Q228,0)+IF(Дата_КС2=S$4,Смета!T228,0)+IF(Дата_КС2=S$5,Смета!W228,0)+IF(Дата_КС2=S$6,Смета!Z228,0)+IF(Дата_КС2=S$7,Смета!AC228,0)+IF(Дата_КС2=S$8,Смета!AF228,0)+IF(Дата_КС2=S$9,Смета!AI228,0)+IF(Дата_КС2=S$10,Смета!AL228,0)+IF(Дата_КС2=S$11,Смета!AO228,0)+IF(Дата_КС2=S$12,Смета!AR228,0)+IF(Дата_КС2=S$13,Смета!AU228,0)+IF(Дата_КС2=S$14,Смета!AX228,0),0)</f>
        <v>0</v>
      </c>
      <c r="G246" s="67">
        <f>IF(Смета!E228&gt;0,Смета!E228,0)</f>
        <v>361</v>
      </c>
      <c r="H246" s="67">
        <f t="shared" si="8"/>
        <v>0</v>
      </c>
      <c r="I246" s="464">
        <f t="shared" si="7"/>
        <v>0</v>
      </c>
      <c r="J246" s="468"/>
      <c r="K246" s="465">
        <f>IF(AND(B246&gt;0,B246&lt;&gt;"ЗАГ"),1,IF(C246=0,SUM(B247:INDEX(B247:B$2002,INDEX(MATCH("ЗАГ",B247:B$2002&amp;"",),))),0))</f>
        <v>0</v>
      </c>
      <c r="L246" s="47"/>
      <c r="M246" s="47"/>
      <c r="N246" s="186"/>
      <c r="O246" s="186"/>
      <c r="P246" s="187"/>
      <c r="Q246" s="184"/>
      <c r="R246" s="178">
        <f>IFERROR(IF(F246&gt;0,IF(IFERROR((Смета!H228*1),0)&gt;0,ROUND(F246*G246,2),0),0),0)</f>
        <v>0</v>
      </c>
      <c r="S246" s="50">
        <f>IFERROR(IF(F246&gt;0,IF(IFERROR((Смета!G228*1),0)&gt;0,ROUND(F246*G246,2),0),0),0)</f>
        <v>0</v>
      </c>
      <c r="T246" s="39"/>
      <c r="U246" s="39"/>
      <c r="X246" s="39"/>
      <c r="Y246" s="39"/>
    </row>
    <row r="247" spans="1:25" s="37" customFormat="1" ht="30" hidden="1" x14ac:dyDescent="0.25">
      <c r="A247" s="63"/>
      <c r="B247" s="140">
        <f>IFERROR(IF(F247&gt;0,MAX(B$26:B246)+1,IF(AND(D247&gt;0,C247=0),"ЗАГ",0)),0)</f>
        <v>0</v>
      </c>
      <c r="C247" s="141">
        <f>IF(Смета!B229&gt;0,Смета!B229,0)</f>
        <v>201</v>
      </c>
      <c r="D247" s="543" t="str">
        <f>IF(Смета!C229&gt;0,Смета!C229,0)</f>
        <v>Розетка ATLASDESIGN двойная с заземлением со шторками 16А в сборе белый</v>
      </c>
      <c r="E247" s="77" t="str">
        <f>IF(Смета!D229&gt;0,Смета!D229,0)</f>
        <v>шт</v>
      </c>
      <c r="F247" s="67">
        <f>IFERROR(IF(Дата_КС2=S$3,Смета!Q229,0)+IF(Дата_КС2=S$4,Смета!T229,0)+IF(Дата_КС2=S$5,Смета!W229,0)+IF(Дата_КС2=S$6,Смета!Z229,0)+IF(Дата_КС2=S$7,Смета!AC229,0)+IF(Дата_КС2=S$8,Смета!AF229,0)+IF(Дата_КС2=S$9,Смета!AI229,0)+IF(Дата_КС2=S$10,Смета!AL229,0)+IF(Дата_КС2=S$11,Смета!AO229,0)+IF(Дата_КС2=S$12,Смета!AR229,0)+IF(Дата_КС2=S$13,Смета!AU229,0)+IF(Дата_КС2=S$14,Смета!AX229,0),0)</f>
        <v>0</v>
      </c>
      <c r="G247" s="67">
        <f>IF(Смета!E229&gt;0,Смета!E229,0)</f>
        <v>287.70999999999998</v>
      </c>
      <c r="H247" s="67">
        <f t="shared" si="8"/>
        <v>0</v>
      </c>
      <c r="I247" s="464">
        <f t="shared" si="7"/>
        <v>0</v>
      </c>
      <c r="J247" s="468"/>
      <c r="K247" s="465">
        <f>IF(AND(B247&gt;0,B247&lt;&gt;"ЗАГ"),1,IF(C247=0,SUM(B248:INDEX(B248:B$2002,INDEX(MATCH("ЗАГ",B248:B$2002&amp;"",),))),0))</f>
        <v>0</v>
      </c>
      <c r="L247" s="47"/>
      <c r="M247" s="47"/>
      <c r="N247" s="186"/>
      <c r="O247" s="186"/>
      <c r="P247" s="187"/>
      <c r="Q247" s="184"/>
      <c r="R247" s="178">
        <f>IFERROR(IF(F247&gt;0,IF(IFERROR((Смета!H229*1),0)&gt;0,ROUND(F247*G247,2),0),0),0)</f>
        <v>0</v>
      </c>
      <c r="S247" s="50">
        <f>IFERROR(IF(F247&gt;0,IF(IFERROR((Смета!G229*1),0)&gt;0,ROUND(F247*G247,2),0),0),0)</f>
        <v>0</v>
      </c>
      <c r="T247" s="39"/>
      <c r="U247" s="39"/>
      <c r="X247" s="39"/>
      <c r="Y247" s="39"/>
    </row>
    <row r="248" spans="1:25" s="37" customFormat="1" hidden="1" x14ac:dyDescent="0.25">
      <c r="A248" s="63"/>
      <c r="B248" s="140">
        <f>IFERROR(IF(F248&gt;0,MAX(B$26:B247)+1,IF(AND(D248&gt;0,C248=0),"ЗАГ",0)),0)</f>
        <v>0</v>
      </c>
      <c r="C248" s="141">
        <f>IF(Смета!B230&gt;0,Смета!B230,0)</f>
        <v>202</v>
      </c>
      <c r="D248" s="543" t="str">
        <f>IF(Смета!C230&gt;0,Смета!C230,0)</f>
        <v>Монтаж и подключение розеток скрытой установки</v>
      </c>
      <c r="E248" s="77" t="str">
        <f>IF(Смета!D230&gt;0,Смета!D230,0)</f>
        <v>шт</v>
      </c>
      <c r="F248" s="67">
        <f>IFERROR(IF(Дата_КС2=S$3,Смета!Q230,0)+IF(Дата_КС2=S$4,Смета!T230,0)+IF(Дата_КС2=S$5,Смета!W230,0)+IF(Дата_КС2=S$6,Смета!Z230,0)+IF(Дата_КС2=S$7,Смета!AC230,0)+IF(Дата_КС2=S$8,Смета!AF230,0)+IF(Дата_КС2=S$9,Смета!AI230,0)+IF(Дата_КС2=S$10,Смета!AL230,0)+IF(Дата_КС2=S$11,Смета!AO230,0)+IF(Дата_КС2=S$12,Смета!AR230,0)+IF(Дата_КС2=S$13,Смета!AU230,0)+IF(Дата_КС2=S$14,Смета!AX230,0),0)</f>
        <v>0</v>
      </c>
      <c r="G248" s="67">
        <f>IF(Смета!E230&gt;0,Смета!E230,0)</f>
        <v>192.15</v>
      </c>
      <c r="H248" s="67">
        <f t="shared" si="8"/>
        <v>0</v>
      </c>
      <c r="I248" s="464">
        <f t="shared" si="7"/>
        <v>0</v>
      </c>
      <c r="J248" s="468"/>
      <c r="K248" s="465">
        <f>IF(AND(B248&gt;0,B248&lt;&gt;"ЗАГ"),1,IF(C248=0,SUM(B249:INDEX(B249:B$2002,INDEX(MATCH("ЗАГ",B249:B$2002&amp;"",),))),0))</f>
        <v>0</v>
      </c>
      <c r="L248" s="47"/>
      <c r="M248" s="47"/>
      <c r="N248" s="186"/>
      <c r="O248" s="186"/>
      <c r="P248" s="187"/>
      <c r="Q248" s="184"/>
      <c r="R248" s="178">
        <f>IFERROR(IF(F248&gt;0,IF(IFERROR((Смета!H230*1),0)&gt;0,ROUND(F248*G248,2),0),0),0)</f>
        <v>0</v>
      </c>
      <c r="S248" s="50">
        <f>IFERROR(IF(F248&gt;0,IF(IFERROR((Смета!G230*1),0)&gt;0,ROUND(F248*G248,2),0),0),0)</f>
        <v>0</v>
      </c>
      <c r="T248" s="39"/>
      <c r="U248" s="39"/>
      <c r="X248" s="39"/>
      <c r="Y248" s="39"/>
    </row>
    <row r="249" spans="1:25" s="37" customFormat="1" ht="30" hidden="1" x14ac:dyDescent="0.25">
      <c r="A249" s="63"/>
      <c r="B249" s="140">
        <f>IFERROR(IF(F249&gt;0,MAX(B$26:B248)+1,IF(AND(D249&gt;0,C249=0),"ЗАГ",0)),0)</f>
        <v>0</v>
      </c>
      <c r="C249" s="141">
        <f>IF(Смета!B231&gt;0,Смета!B231,0)</f>
        <v>203</v>
      </c>
      <c r="D249" s="543" t="str">
        <f>IF(Смета!C231&gt;0,Смета!C231,0)</f>
        <v>ЭТЮД Розетка наружная с заземлением со шторками белая (на роутер)</v>
      </c>
      <c r="E249" s="77" t="str">
        <f>IF(Смета!D231&gt;0,Смета!D231,0)</f>
        <v>шт</v>
      </c>
      <c r="F249" s="67">
        <f>IFERROR(IF(Дата_КС2=S$3,Смета!Q231,0)+IF(Дата_КС2=S$4,Смета!T231,0)+IF(Дата_КС2=S$5,Смета!W231,0)+IF(Дата_КС2=S$6,Смета!Z231,0)+IF(Дата_КС2=S$7,Смета!AC231,0)+IF(Дата_КС2=S$8,Смета!AF231,0)+IF(Дата_КС2=S$9,Смета!AI231,0)+IF(Дата_КС2=S$10,Смета!AL231,0)+IF(Дата_КС2=S$11,Смета!AO231,0)+IF(Дата_КС2=S$12,Смета!AR231,0)+IF(Дата_КС2=S$13,Смета!AU231,0)+IF(Дата_КС2=S$14,Смета!AX231,0),0)</f>
        <v>0</v>
      </c>
      <c r="G249" s="67">
        <f>IF(Смета!E231&gt;0,Смета!E231,0)</f>
        <v>170.8</v>
      </c>
      <c r="H249" s="67">
        <f t="shared" si="8"/>
        <v>0</v>
      </c>
      <c r="I249" s="464">
        <f t="shared" si="7"/>
        <v>0</v>
      </c>
      <c r="J249" s="468"/>
      <c r="K249" s="465">
        <f>IF(AND(B249&gt;0,B249&lt;&gt;"ЗАГ"),1,IF(C249=0,SUM(B250:INDEX(B250:B$2002,INDEX(MATCH("ЗАГ",B250:B$2002&amp;"",),))),0))</f>
        <v>0</v>
      </c>
      <c r="L249" s="47"/>
      <c r="M249" s="47"/>
      <c r="N249" s="186"/>
      <c r="O249" s="186"/>
      <c r="P249" s="187"/>
      <c r="Q249" s="184"/>
      <c r="R249" s="178">
        <f>IFERROR(IF(F249&gt;0,IF(IFERROR((Смета!H231*1),0)&gt;0,ROUND(F249*G249,2),0),0),0)</f>
        <v>0</v>
      </c>
      <c r="S249" s="50">
        <f>IFERROR(IF(F249&gt;0,IF(IFERROR((Смета!G231*1),0)&gt;0,ROUND(F249*G249,2),0),0),0)</f>
        <v>0</v>
      </c>
      <c r="T249" s="39"/>
      <c r="U249" s="39"/>
      <c r="X249" s="39"/>
      <c r="Y249" s="39"/>
    </row>
    <row r="250" spans="1:25" s="37" customFormat="1" ht="30" hidden="1" x14ac:dyDescent="0.25">
      <c r="A250" s="63"/>
      <c r="B250" s="140">
        <f>IFERROR(IF(F250&gt;0,MAX(B$26:B249)+1,IF(AND(D250&gt;0,C250=0),"ЗАГ",0)),0)</f>
        <v>0</v>
      </c>
      <c r="C250" s="141">
        <f>IF(Смета!B232&gt;0,Смета!B232,0)</f>
        <v>204</v>
      </c>
      <c r="D250" s="543" t="str">
        <f>IF(Смета!C232&gt;0,Смета!C232,0)</f>
        <v>Монтаж и подключение розеток и выключателей открытой установки</v>
      </c>
      <c r="E250" s="77" t="str">
        <f>IF(Смета!D232&gt;0,Смета!D232,0)</f>
        <v>шт</v>
      </c>
      <c r="F250" s="67">
        <f>IFERROR(IF(Дата_КС2=S$3,Смета!Q232,0)+IF(Дата_КС2=S$4,Смета!T232,0)+IF(Дата_КС2=S$5,Смета!W232,0)+IF(Дата_КС2=S$6,Смета!Z232,0)+IF(Дата_КС2=S$7,Смета!AC232,0)+IF(Дата_КС2=S$8,Смета!AF232,0)+IF(Дата_КС2=S$9,Смета!AI232,0)+IF(Дата_КС2=S$10,Смета!AL232,0)+IF(Дата_КС2=S$11,Смета!AO232,0)+IF(Дата_КС2=S$12,Смета!AR232,0)+IF(Дата_КС2=S$13,Смета!AU232,0)+IF(Дата_КС2=S$14,Смета!AX232,0),0)</f>
        <v>0</v>
      </c>
      <c r="G250" s="67">
        <f>IF(Смета!E232&gt;0,Смета!E232,0)</f>
        <v>256.2</v>
      </c>
      <c r="H250" s="67">
        <f t="shared" si="8"/>
        <v>0</v>
      </c>
      <c r="I250" s="464">
        <f t="shared" si="7"/>
        <v>0</v>
      </c>
      <c r="J250" s="468"/>
      <c r="K250" s="465">
        <f>IF(AND(B250&gt;0,B250&lt;&gt;"ЗАГ"),1,IF(C250=0,SUM(B251:INDEX(B251:B$2002,INDEX(MATCH("ЗАГ",B251:B$2002&amp;"",),))),0))</f>
        <v>0</v>
      </c>
      <c r="L250" s="47"/>
      <c r="M250" s="47"/>
      <c r="N250" s="186"/>
      <c r="O250" s="186"/>
      <c r="P250" s="187"/>
      <c r="Q250" s="184"/>
      <c r="R250" s="178">
        <f>IFERROR(IF(F250&gt;0,IF(IFERROR((Смета!H232*1),0)&gt;0,ROUND(F250*G250,2),0),0),0)</f>
        <v>0</v>
      </c>
      <c r="S250" s="50">
        <f>IFERROR(IF(F250&gt;0,IF(IFERROR((Смета!G232*1),0)&gt;0,ROUND(F250*G250,2),0),0),0)</f>
        <v>0</v>
      </c>
      <c r="T250" s="39"/>
      <c r="U250" s="39"/>
      <c r="X250" s="39"/>
      <c r="Y250" s="39"/>
    </row>
    <row r="251" spans="1:25" s="37" customFormat="1" hidden="1" x14ac:dyDescent="0.25">
      <c r="A251" s="63"/>
      <c r="B251" s="140">
        <f>IFERROR(IF(F251&gt;0,MAX(B$26:B250)+1,IF(AND(D251&gt;0,C251=0),"ЗАГ",0)),0)</f>
        <v>0</v>
      </c>
      <c r="C251" s="141">
        <f>IF(Смета!B233&gt;0,Смета!B233,0)</f>
        <v>205</v>
      </c>
      <c r="D251" s="543" t="str">
        <f>IF(Смета!C233&gt;0,Смета!C233,0)</f>
        <v>Разъем РШ-ВШ 32А 250В 2P+PE(ОУ) пластиковый белый Simple</v>
      </c>
      <c r="E251" s="77" t="str">
        <f>IF(Смета!D233&gt;0,Смета!D233,0)</f>
        <v>шт</v>
      </c>
      <c r="F251" s="67">
        <f>IFERROR(IF(Дата_КС2=S$3,Смета!Q233,0)+IF(Дата_КС2=S$4,Смета!T233,0)+IF(Дата_КС2=S$5,Смета!W233,0)+IF(Дата_КС2=S$6,Смета!Z233,0)+IF(Дата_КС2=S$7,Смета!AC233,0)+IF(Дата_КС2=S$8,Смета!AF233,0)+IF(Дата_КС2=S$9,Смета!AI233,0)+IF(Дата_КС2=S$10,Смета!AL233,0)+IF(Дата_КС2=S$11,Смета!AO233,0)+IF(Дата_КС2=S$12,Смета!AR233,0)+IF(Дата_КС2=S$13,Смета!AU233,0)+IF(Дата_КС2=S$14,Смета!AX233,0),0)</f>
        <v>0</v>
      </c>
      <c r="G251" s="67">
        <f>IF(Смета!E233&gt;0,Смета!E233,0)</f>
        <v>278.79000000000002</v>
      </c>
      <c r="H251" s="67">
        <f t="shared" si="8"/>
        <v>0</v>
      </c>
      <c r="I251" s="464">
        <f t="shared" si="7"/>
        <v>0</v>
      </c>
      <c r="J251" s="468"/>
      <c r="K251" s="465">
        <f>IF(AND(B251&gt;0,B251&lt;&gt;"ЗАГ"),1,IF(C251=0,SUM(B252:INDEX(B252:B$2002,INDEX(MATCH("ЗАГ",B252:B$2002&amp;"",),))),0))</f>
        <v>0</v>
      </c>
      <c r="L251" s="47"/>
      <c r="M251" s="47"/>
      <c r="N251" s="186"/>
      <c r="O251" s="186"/>
      <c r="P251" s="187"/>
      <c r="Q251" s="184"/>
      <c r="R251" s="178">
        <f>IFERROR(IF(F251&gt;0,IF(IFERROR((Смета!H233*1),0)&gt;0,ROUND(F251*G251,2),0),0),0)</f>
        <v>0</v>
      </c>
      <c r="S251" s="50">
        <f>IFERROR(IF(F251&gt;0,IF(IFERROR((Смета!G233*1),0)&gt;0,ROUND(F251*G251,2),0),0),0)</f>
        <v>0</v>
      </c>
      <c r="T251" s="39"/>
      <c r="U251" s="39"/>
      <c r="X251" s="39"/>
      <c r="Y251" s="39"/>
    </row>
    <row r="252" spans="1:25" s="37" customFormat="1" hidden="1" x14ac:dyDescent="0.25">
      <c r="A252" s="63"/>
      <c r="B252" s="140">
        <f>IFERROR(IF(F252&gt;0,MAX(B$26:B251)+1,IF(AND(D252&gt;0,C252=0),"ЗАГ",0)),0)</f>
        <v>0</v>
      </c>
      <c r="C252" s="141">
        <f>IF(Смета!B234&gt;0,Смета!B234,0)</f>
        <v>206</v>
      </c>
      <c r="D252" s="543" t="str">
        <f>IF(Смета!C234&gt;0,Смета!C234,0)</f>
        <v>Монтаж и подключение силовой розетки на электроплиту</v>
      </c>
      <c r="E252" s="77" t="str">
        <f>IF(Смета!D234&gt;0,Смета!D234,0)</f>
        <v>шт</v>
      </c>
      <c r="F252" s="67">
        <f>IFERROR(IF(Дата_КС2=S$3,Смета!Q234,0)+IF(Дата_КС2=S$4,Смета!T234,0)+IF(Дата_КС2=S$5,Смета!W234,0)+IF(Дата_КС2=S$6,Смета!Z234,0)+IF(Дата_КС2=S$7,Смета!AC234,0)+IF(Дата_КС2=S$8,Смета!AF234,0)+IF(Дата_КС2=S$9,Смета!AI234,0)+IF(Дата_КС2=S$10,Смета!AL234,0)+IF(Дата_КС2=S$11,Смета!AO234,0)+IF(Дата_КС2=S$12,Смета!AR234,0)+IF(Дата_КС2=S$13,Смета!AU234,0)+IF(Дата_КС2=S$14,Смета!AX234,0),0)</f>
        <v>0</v>
      </c>
      <c r="G252" s="67">
        <f>IF(Смета!E234&gt;0,Смета!E234,0)</f>
        <v>344.27</v>
      </c>
      <c r="H252" s="67">
        <f t="shared" si="8"/>
        <v>0</v>
      </c>
      <c r="I252" s="464">
        <f t="shared" si="7"/>
        <v>0</v>
      </c>
      <c r="J252" s="468"/>
      <c r="K252" s="465">
        <f>IF(AND(B252&gt;0,B252&lt;&gt;"ЗАГ"),1,IF(C252=0,SUM(B253:INDEX(B253:B$2002,INDEX(MATCH("ЗАГ",B253:B$2002&amp;"",),))),0))</f>
        <v>0</v>
      </c>
      <c r="L252" s="47"/>
      <c r="M252" s="47"/>
      <c r="N252" s="186"/>
      <c r="O252" s="186"/>
      <c r="P252" s="187"/>
      <c r="Q252" s="184"/>
      <c r="R252" s="178">
        <f>IFERROR(IF(F252&gt;0,IF(IFERROR((Смета!H234*1),0)&gt;0,ROUND(F252*G252,2),0),0),0)</f>
        <v>0</v>
      </c>
      <c r="S252" s="50">
        <f>IFERROR(IF(F252&gt;0,IF(IFERROR((Смета!G234*1),0)&gt;0,ROUND(F252*G252,2),0),0),0)</f>
        <v>0</v>
      </c>
      <c r="T252" s="39"/>
      <c r="U252" s="39"/>
      <c r="X252" s="39"/>
      <c r="Y252" s="39"/>
    </row>
    <row r="253" spans="1:25" s="37" customFormat="1" hidden="1" x14ac:dyDescent="0.25">
      <c r="A253" s="63"/>
      <c r="B253" s="140">
        <f>IFERROR(IF(F253&gt;0,MAX(B$26:B252)+1,IF(AND(D253&gt;0,C253=0),"ЗАГ",0)),0)</f>
        <v>0</v>
      </c>
      <c r="C253" s="141">
        <f>IF(Смета!B235&gt;0,Смета!B235,0)</f>
        <v>207</v>
      </c>
      <c r="D253" s="543" t="str">
        <f>IF(Смета!C235&gt;0,Смета!C235,0)</f>
        <v>Гермес PLUS Розетка с заземлением наружная с крышкой IP54</v>
      </c>
      <c r="E253" s="77" t="str">
        <f>IF(Смета!D235&gt;0,Смета!D235,0)</f>
        <v>шт</v>
      </c>
      <c r="F253" s="67">
        <f>IFERROR(IF(Дата_КС2=S$3,Смета!Q235,0)+IF(Дата_КС2=S$4,Смета!T235,0)+IF(Дата_КС2=S$5,Смета!W235,0)+IF(Дата_КС2=S$6,Смета!Z235,0)+IF(Дата_КС2=S$7,Смета!AC235,0)+IF(Дата_КС2=S$8,Смета!AF235,0)+IF(Дата_КС2=S$9,Смета!AI235,0)+IF(Дата_КС2=S$10,Смета!AL235,0)+IF(Дата_КС2=S$11,Смета!AO235,0)+IF(Дата_КС2=S$12,Смета!AR235,0)+IF(Дата_КС2=S$13,Смета!AU235,0)+IF(Дата_КС2=S$14,Смета!AX235,0),0)</f>
        <v>0</v>
      </c>
      <c r="G253" s="67">
        <f>IF(Смета!E235&gt;0,Смета!E235,0)</f>
        <v>330.93</v>
      </c>
      <c r="H253" s="67">
        <f t="shared" si="8"/>
        <v>0</v>
      </c>
      <c r="I253" s="464">
        <f t="shared" si="7"/>
        <v>0</v>
      </c>
      <c r="J253" s="468"/>
      <c r="K253" s="465">
        <f>IF(AND(B253&gt;0,B253&lt;&gt;"ЗАГ"),1,IF(C253=0,SUM(B254:INDEX(B254:B$2002,INDEX(MATCH("ЗАГ",B254:B$2002&amp;"",),))),0))</f>
        <v>0</v>
      </c>
      <c r="L253" s="47"/>
      <c r="M253" s="47"/>
      <c r="N253" s="186"/>
      <c r="O253" s="186"/>
      <c r="P253" s="187"/>
      <c r="Q253" s="184"/>
      <c r="R253" s="178">
        <f>IFERROR(IF(F253&gt;0,IF(IFERROR((Смета!H235*1),0)&gt;0,ROUND(F253*G253,2),0),0),0)</f>
        <v>0</v>
      </c>
      <c r="S253" s="50">
        <f>IFERROR(IF(F253&gt;0,IF(IFERROR((Смета!G235*1),0)&gt;0,ROUND(F253*G253,2),0),0),0)</f>
        <v>0</v>
      </c>
      <c r="T253" s="39"/>
      <c r="U253" s="39"/>
      <c r="X253" s="39"/>
      <c r="Y253" s="39"/>
    </row>
    <row r="254" spans="1:25" s="37" customFormat="1" ht="30" hidden="1" x14ac:dyDescent="0.25">
      <c r="A254" s="63"/>
      <c r="B254" s="140">
        <f>IFERROR(IF(F254&gt;0,MAX(B$26:B253)+1,IF(AND(D254&gt;0,C254=0),"ЗАГ",0)),0)</f>
        <v>0</v>
      </c>
      <c r="C254" s="141">
        <f>IF(Смета!B236&gt;0,Смета!B236,0)</f>
        <v>208</v>
      </c>
      <c r="D254" s="543" t="str">
        <f>IF(Смета!C236&gt;0,Смета!C236,0)</f>
        <v>Монтаж и подключение розеток и выключателей открытой установки</v>
      </c>
      <c r="E254" s="77" t="str">
        <f>IF(Смета!D236&gt;0,Смета!D236,0)</f>
        <v>шт</v>
      </c>
      <c r="F254" s="67">
        <f>IFERROR(IF(Дата_КС2=S$3,Смета!Q236,0)+IF(Дата_КС2=S$4,Смета!T236,0)+IF(Дата_КС2=S$5,Смета!W236,0)+IF(Дата_КС2=S$6,Смета!Z236,0)+IF(Дата_КС2=S$7,Смета!AC236,0)+IF(Дата_КС2=S$8,Смета!AF236,0)+IF(Дата_КС2=S$9,Смета!AI236,0)+IF(Дата_КС2=S$10,Смета!AL236,0)+IF(Дата_КС2=S$11,Смета!AO236,0)+IF(Дата_КС2=S$12,Смета!AR236,0)+IF(Дата_КС2=S$13,Смета!AU236,0)+IF(Дата_КС2=S$14,Смета!AX236,0),0)</f>
        <v>0</v>
      </c>
      <c r="G254" s="67">
        <f>IF(Смета!E236&gt;0,Смета!E236,0)</f>
        <v>256.2</v>
      </c>
      <c r="H254" s="67">
        <f t="shared" si="8"/>
        <v>0</v>
      </c>
      <c r="I254" s="464">
        <f t="shared" si="7"/>
        <v>0</v>
      </c>
      <c r="J254" s="468"/>
      <c r="K254" s="465">
        <f>IF(AND(B254&gt;0,B254&lt;&gt;"ЗАГ"),1,IF(C254=0,SUM(B255:INDEX(B255:B$2002,INDEX(MATCH("ЗАГ",B255:B$2002&amp;"",),))),0))</f>
        <v>0</v>
      </c>
      <c r="L254" s="47"/>
      <c r="M254" s="47"/>
      <c r="N254" s="186"/>
      <c r="O254" s="186"/>
      <c r="P254" s="187"/>
      <c r="Q254" s="184"/>
      <c r="R254" s="178">
        <f>IFERROR(IF(F254&gt;0,IF(IFERROR((Смета!H236*1),0)&gt;0,ROUND(F254*G254,2),0),0),0)</f>
        <v>0</v>
      </c>
      <c r="S254" s="50">
        <f>IFERROR(IF(F254&gt;0,IF(IFERROR((Смета!G236*1),0)&gt;0,ROUND(F254*G254,2),0),0),0)</f>
        <v>0</v>
      </c>
      <c r="T254" s="39"/>
      <c r="U254" s="39"/>
      <c r="X254" s="39"/>
      <c r="Y254" s="39"/>
    </row>
    <row r="255" spans="1:25" s="37" customFormat="1" ht="30" hidden="1" x14ac:dyDescent="0.25">
      <c r="A255" s="63"/>
      <c r="B255" s="140">
        <f>IFERROR(IF(F255&gt;0,MAX(B$26:B254)+1,IF(AND(D255&gt;0,C255=0),"ЗАГ",0)),0)</f>
        <v>0</v>
      </c>
      <c r="C255" s="141">
        <f>IF(Смета!B237&gt;0,Смета!B237,0)</f>
        <v>209</v>
      </c>
      <c r="D255" s="543" t="str">
        <f>IF(Смета!C237&gt;0,Смета!C237,0)</f>
        <v>Выключатель одноклавишный ATLASDESIGN схема 1 10АХ механизм белый</v>
      </c>
      <c r="E255" s="77" t="str">
        <f>IF(Смета!D237&gt;0,Смета!D237,0)</f>
        <v>шт</v>
      </c>
      <c r="F255" s="67">
        <f>IFERROR(IF(Дата_КС2=S$3,Смета!Q237,0)+IF(Дата_КС2=S$4,Смета!T237,0)+IF(Дата_КС2=S$5,Смета!W237,0)+IF(Дата_КС2=S$6,Смета!Z237,0)+IF(Дата_КС2=S$7,Смета!AC237,0)+IF(Дата_КС2=S$8,Смета!AF237,0)+IF(Дата_КС2=S$9,Смета!AI237,0)+IF(Дата_КС2=S$10,Смета!AL237,0)+IF(Дата_КС2=S$11,Смета!AO237,0)+IF(Дата_КС2=S$12,Смета!AR237,0)+IF(Дата_КС2=S$13,Смета!AU237,0)+IF(Дата_КС2=S$14,Смета!AX237,0),0)</f>
        <v>0</v>
      </c>
      <c r="G255" s="67">
        <f>IF(Смета!E237&gt;0,Смета!E237,0)</f>
        <v>136.99</v>
      </c>
      <c r="H255" s="67">
        <f t="shared" si="8"/>
        <v>0</v>
      </c>
      <c r="I255" s="464">
        <f t="shared" si="7"/>
        <v>0</v>
      </c>
      <c r="J255" s="468"/>
      <c r="K255" s="465">
        <f>IF(AND(B255&gt;0,B255&lt;&gt;"ЗАГ"),1,IF(C255=0,SUM(B256:INDEX(B256:B$2002,INDEX(MATCH("ЗАГ",B256:B$2002&amp;"",),))),0))</f>
        <v>0</v>
      </c>
      <c r="L255" s="47"/>
      <c r="M255" s="47"/>
      <c r="N255" s="186"/>
      <c r="O255" s="186"/>
      <c r="P255" s="187"/>
      <c r="Q255" s="184"/>
      <c r="R255" s="178">
        <f>IFERROR(IF(F255&gt;0,IF(IFERROR((Смета!H237*1),0)&gt;0,ROUND(F255*G255,2),0),0),0)</f>
        <v>0</v>
      </c>
      <c r="S255" s="50">
        <f>IFERROR(IF(F255&gt;0,IF(IFERROR((Смета!G237*1),0)&gt;0,ROUND(F255*G255,2),0),0),0)</f>
        <v>0</v>
      </c>
      <c r="T255" s="39"/>
      <c r="U255" s="39"/>
      <c r="X255" s="39"/>
      <c r="Y255" s="39"/>
    </row>
    <row r="256" spans="1:25" s="37" customFormat="1" ht="30" hidden="1" x14ac:dyDescent="0.25">
      <c r="A256" s="63"/>
      <c r="B256" s="140">
        <f>IFERROR(IF(F256&gt;0,MAX(B$26:B255)+1,IF(AND(D256&gt;0,C256=0),"ЗАГ",0)),0)</f>
        <v>0</v>
      </c>
      <c r="C256" s="141">
        <f>IF(Смета!B238&gt;0,Смета!B238,0)</f>
        <v>210</v>
      </c>
      <c r="D256" s="543" t="str">
        <f>IF(Смета!C238&gt;0,Смета!C238,0)</f>
        <v>Выключатель двухклавишный ATLASDESIGN схема 5 10АХ механизм белый</v>
      </c>
      <c r="E256" s="77" t="str">
        <f>IF(Смета!D238&gt;0,Смета!D238,0)</f>
        <v>шт</v>
      </c>
      <c r="F256" s="67">
        <f>IFERROR(IF(Дата_КС2=S$3,Смета!Q238,0)+IF(Дата_КС2=S$4,Смета!T238,0)+IF(Дата_КС2=S$5,Смета!W238,0)+IF(Дата_КС2=S$6,Смета!Z238,0)+IF(Дата_КС2=S$7,Смета!AC238,0)+IF(Дата_КС2=S$8,Смета!AF238,0)+IF(Дата_КС2=S$9,Смета!AI238,0)+IF(Дата_КС2=S$10,Смета!AL238,0)+IF(Дата_КС2=S$11,Смета!AO238,0)+IF(Дата_КС2=S$12,Смета!AR238,0)+IF(Дата_КС2=S$13,Смета!AU238,0)+IF(Дата_КС2=S$14,Смета!AX238,0),0)</f>
        <v>0</v>
      </c>
      <c r="G256" s="67">
        <f>IF(Смета!E238&gt;0,Смета!E238,0)</f>
        <v>178.27</v>
      </c>
      <c r="H256" s="67">
        <f t="shared" si="8"/>
        <v>0</v>
      </c>
      <c r="I256" s="464">
        <f t="shared" si="7"/>
        <v>0</v>
      </c>
      <c r="J256" s="468"/>
      <c r="K256" s="465">
        <f>IF(AND(B256&gt;0,B256&lt;&gt;"ЗАГ"),1,IF(C256=0,SUM(B257:INDEX(B257:B$2002,INDEX(MATCH("ЗАГ",B257:B$2002&amp;"",),))),0))</f>
        <v>0</v>
      </c>
      <c r="L256" s="47"/>
      <c r="M256" s="47"/>
      <c r="N256" s="186"/>
      <c r="O256" s="186"/>
      <c r="P256" s="187"/>
      <c r="Q256" s="184"/>
      <c r="R256" s="178">
        <f>IFERROR(IF(F256&gt;0,IF(IFERROR((Смета!H238*1),0)&gt;0,ROUND(F256*G256,2),0),0),0)</f>
        <v>0</v>
      </c>
      <c r="S256" s="50">
        <f>IFERROR(IF(F256&gt;0,IF(IFERROR((Смета!G238*1),0)&gt;0,ROUND(F256*G256,2),0),0),0)</f>
        <v>0</v>
      </c>
      <c r="T256" s="39"/>
      <c r="U256" s="39"/>
      <c r="X256" s="39"/>
      <c r="Y256" s="39"/>
    </row>
    <row r="257" spans="1:25" s="37" customFormat="1" ht="30" hidden="1" x14ac:dyDescent="0.25">
      <c r="A257" s="63"/>
      <c r="B257" s="140">
        <f>IFERROR(IF(F257&gt;0,MAX(B$26:B256)+1,IF(AND(D257&gt;0,C257=0),"ЗАГ",0)),0)</f>
        <v>0</v>
      </c>
      <c r="C257" s="141">
        <f>IF(Смета!B239&gt;0,Смета!B239,0)</f>
        <v>211</v>
      </c>
      <c r="D257" s="543" t="str">
        <f>IF(Смета!C239&gt;0,Смета!C239,0)</f>
        <v>Выключатель трехклавишный ATLASDESIGN схема 1+1+1 10АХ механизм белый</v>
      </c>
      <c r="E257" s="77" t="str">
        <f>IF(Смета!D239&gt;0,Смета!D239,0)</f>
        <v>шт</v>
      </c>
      <c r="F257" s="67">
        <f>IFERROR(IF(Дата_КС2=S$3,Смета!Q239,0)+IF(Дата_КС2=S$4,Смета!T239,0)+IF(Дата_КС2=S$5,Смета!W239,0)+IF(Дата_КС2=S$6,Смета!Z239,0)+IF(Дата_КС2=S$7,Смета!AC239,0)+IF(Дата_КС2=S$8,Смета!AF239,0)+IF(Дата_КС2=S$9,Смета!AI239,0)+IF(Дата_КС2=S$10,Смета!AL239,0)+IF(Дата_КС2=S$11,Смета!AO239,0)+IF(Дата_КС2=S$12,Смета!AR239,0)+IF(Дата_КС2=S$13,Смета!AU239,0)+IF(Дата_КС2=S$14,Смета!AX239,0),0)</f>
        <v>0</v>
      </c>
      <c r="G257" s="67">
        <f>IF(Смета!E239&gt;0,Смета!E239,0)</f>
        <v>274</v>
      </c>
      <c r="H257" s="67">
        <f t="shared" si="8"/>
        <v>0</v>
      </c>
      <c r="I257" s="464">
        <f t="shared" si="7"/>
        <v>0</v>
      </c>
      <c r="J257" s="468"/>
      <c r="K257" s="465">
        <f>IF(AND(B257&gt;0,B257&lt;&gt;"ЗАГ"),1,IF(C257=0,SUM(B258:INDEX(B258:B$2002,INDEX(MATCH("ЗАГ",B258:B$2002&amp;"",),))),0))</f>
        <v>0</v>
      </c>
      <c r="L257" s="47"/>
      <c r="M257" s="47"/>
      <c r="N257" s="186"/>
      <c r="O257" s="186"/>
      <c r="P257" s="187"/>
      <c r="Q257" s="184"/>
      <c r="R257" s="178">
        <f>IFERROR(IF(F257&gt;0,IF(IFERROR((Смета!H239*1),0)&gt;0,ROUND(F257*G257,2),0),0),0)</f>
        <v>0</v>
      </c>
      <c r="S257" s="50">
        <f>IFERROR(IF(F257&gt;0,IF(IFERROR((Смета!G239*1),0)&gt;0,ROUND(F257*G257,2),0),0),0)</f>
        <v>0</v>
      </c>
      <c r="T257" s="39"/>
      <c r="U257" s="39"/>
      <c r="X257" s="39"/>
      <c r="Y257" s="39"/>
    </row>
    <row r="258" spans="1:25" s="37" customFormat="1" hidden="1" x14ac:dyDescent="0.25">
      <c r="A258" s="63"/>
      <c r="B258" s="140">
        <f>IFERROR(IF(F258&gt;0,MAX(B$26:B257)+1,IF(AND(D258&gt;0,C258=0),"ЗАГ",0)),0)</f>
        <v>0</v>
      </c>
      <c r="C258" s="141">
        <f>IF(Смета!B240&gt;0,Смета!B240,0)</f>
        <v>212</v>
      </c>
      <c r="D258" s="543" t="str">
        <f>IF(Смета!C240&gt;0,Смета!C240,0)</f>
        <v>Рамка однопостовая ATLASDESIGN белый</v>
      </c>
      <c r="E258" s="77" t="str">
        <f>IF(Смета!D240&gt;0,Смета!D240,0)</f>
        <v>шт</v>
      </c>
      <c r="F258" s="67">
        <f>IFERROR(IF(Дата_КС2=S$3,Смета!Q240,0)+IF(Дата_КС2=S$4,Смета!T240,0)+IF(Дата_КС2=S$5,Смета!W240,0)+IF(Дата_КС2=S$6,Смета!Z240,0)+IF(Дата_КС2=S$7,Смета!AC240,0)+IF(Дата_КС2=S$8,Смета!AF240,0)+IF(Дата_КС2=S$9,Смета!AI240,0)+IF(Дата_КС2=S$10,Смета!AL240,0)+IF(Дата_КС2=S$11,Смета!AO240,0)+IF(Дата_КС2=S$12,Смета!AR240,0)+IF(Дата_КС2=S$13,Смета!AU240,0)+IF(Дата_КС2=S$14,Смета!AX240,0),0)</f>
        <v>0</v>
      </c>
      <c r="G258" s="67">
        <f>IF(Смета!E240&gt;0,Смета!E240,0)</f>
        <v>44.84</v>
      </c>
      <c r="H258" s="67">
        <f t="shared" si="8"/>
        <v>0</v>
      </c>
      <c r="I258" s="464">
        <f t="shared" si="7"/>
        <v>0</v>
      </c>
      <c r="J258" s="468"/>
      <c r="K258" s="465">
        <f>IF(AND(B258&gt;0,B258&lt;&gt;"ЗАГ"),1,IF(C258=0,SUM(B259:INDEX(B259:B$2002,INDEX(MATCH("ЗАГ",B259:B$2002&amp;"",),))),0))</f>
        <v>0</v>
      </c>
      <c r="L258" s="47"/>
      <c r="M258" s="47"/>
      <c r="N258" s="186"/>
      <c r="O258" s="186"/>
      <c r="P258" s="187"/>
      <c r="Q258" s="184"/>
      <c r="R258" s="178">
        <f>IFERROR(IF(F258&gt;0,IF(IFERROR((Смета!H240*1),0)&gt;0,ROUND(F258*G258,2),0),0),0)</f>
        <v>0</v>
      </c>
      <c r="S258" s="50">
        <f>IFERROR(IF(F258&gt;0,IF(IFERROR((Смета!G240*1),0)&gt;0,ROUND(F258*G258,2),0),0),0)</f>
        <v>0</v>
      </c>
      <c r="T258" s="39"/>
      <c r="U258" s="39"/>
      <c r="X258" s="39"/>
      <c r="Y258" s="39"/>
    </row>
    <row r="259" spans="1:25" s="37" customFormat="1" hidden="1" x14ac:dyDescent="0.25">
      <c r="A259" s="63"/>
      <c r="B259" s="140">
        <f>IFERROR(IF(F259&gt;0,MAX(B$26:B258)+1,IF(AND(D259&gt;0,C259=0),"ЗАГ",0)),0)</f>
        <v>0</v>
      </c>
      <c r="C259" s="141">
        <f>IF(Смета!B241&gt;0,Смета!B241,0)</f>
        <v>213</v>
      </c>
      <c r="D259" s="543" t="str">
        <f>IF(Смета!C241&gt;0,Смета!C241,0)</f>
        <v>Монтаж и подключение выключателей скрытой установки</v>
      </c>
      <c r="E259" s="77" t="str">
        <f>IF(Смета!D241&gt;0,Смета!D241,0)</f>
        <v>шт</v>
      </c>
      <c r="F259" s="67">
        <f>IFERROR(IF(Дата_КС2=S$3,Смета!Q241,0)+IF(Дата_КС2=S$4,Смета!T241,0)+IF(Дата_КС2=S$5,Смета!W241,0)+IF(Дата_КС2=S$6,Смета!Z241,0)+IF(Дата_КС2=S$7,Смета!AC241,0)+IF(Дата_КС2=S$8,Смета!AF241,0)+IF(Дата_КС2=S$9,Смета!AI241,0)+IF(Дата_КС2=S$10,Смета!AL241,0)+IF(Дата_КС2=S$11,Смета!AO241,0)+IF(Дата_КС2=S$12,Смета!AR241,0)+IF(Дата_КС2=S$13,Смета!AU241,0)+IF(Дата_КС2=S$14,Смета!AX241,0),0)</f>
        <v>0</v>
      </c>
      <c r="G259" s="67">
        <f>IF(Смета!E241&gt;0,Смета!E241,0)</f>
        <v>192.15</v>
      </c>
      <c r="H259" s="67">
        <f t="shared" si="8"/>
        <v>0</v>
      </c>
      <c r="I259" s="464">
        <f t="shared" si="7"/>
        <v>0</v>
      </c>
      <c r="J259" s="468"/>
      <c r="K259" s="465">
        <f>IF(AND(B259&gt;0,B259&lt;&gt;"ЗАГ"),1,IF(C259=0,SUM(B260:INDEX(B260:B$2002,INDEX(MATCH("ЗАГ",B260:B$2002&amp;"",),))),0))</f>
        <v>0</v>
      </c>
      <c r="L259" s="47"/>
      <c r="M259" s="47"/>
      <c r="N259" s="186"/>
      <c r="O259" s="186"/>
      <c r="P259" s="187"/>
      <c r="Q259" s="184"/>
      <c r="R259" s="178">
        <f>IFERROR(IF(F259&gt;0,IF(IFERROR((Смета!H241*1),0)&gt;0,ROUND(F259*G259,2),0),0),0)</f>
        <v>0</v>
      </c>
      <c r="S259" s="50">
        <f>IFERROR(IF(F259&gt;0,IF(IFERROR((Смета!G241*1),0)&gt;0,ROUND(F259*G259,2),0),0),0)</f>
        <v>0</v>
      </c>
      <c r="T259" s="39"/>
      <c r="U259" s="39"/>
      <c r="X259" s="39"/>
      <c r="Y259" s="39"/>
    </row>
    <row r="260" spans="1:25" s="37" customFormat="1" hidden="1" x14ac:dyDescent="0.25">
      <c r="A260" s="63"/>
      <c r="B260" s="140">
        <f>IFERROR(IF(F260&gt;0,MAX(B$26:B259)+1,IF(AND(D260&gt;0,C260=0),"ЗАГ",0)),0)</f>
        <v>0</v>
      </c>
      <c r="C260" s="141">
        <f>IF(Смета!B242&gt;0,Смета!B242,0)</f>
        <v>214</v>
      </c>
      <c r="D260" s="543" t="str">
        <f>IF(Смета!C242&gt;0,Смета!C242,0)</f>
        <v>КРЗ-0,4</v>
      </c>
      <c r="E260" s="77" t="str">
        <f>IF(Смета!D242&gt;0,Смета!D242,0)</f>
        <v>шт</v>
      </c>
      <c r="F260" s="67">
        <f>IFERROR(IF(Дата_КС2=S$3,Смета!Q242,0)+IF(Дата_КС2=S$4,Смета!T242,0)+IF(Дата_КС2=S$5,Смета!W242,0)+IF(Дата_КС2=S$6,Смета!Z242,0)+IF(Дата_КС2=S$7,Смета!AC242,0)+IF(Дата_КС2=S$8,Смета!AF242,0)+IF(Дата_КС2=S$9,Смета!AI242,0)+IF(Дата_КС2=S$10,Смета!AL242,0)+IF(Дата_КС2=S$11,Смета!AO242,0)+IF(Дата_КС2=S$12,Смета!AR242,0)+IF(Дата_КС2=S$13,Смета!AU242,0)+IF(Дата_КС2=S$14,Смета!AX242,0),0)</f>
        <v>0</v>
      </c>
      <c r="G260" s="67">
        <f>IF(Смета!E242&gt;0,Смета!E242,0)</f>
        <v>285.02</v>
      </c>
      <c r="H260" s="67">
        <f t="shared" si="8"/>
        <v>0</v>
      </c>
      <c r="I260" s="464">
        <f t="shared" si="7"/>
        <v>0</v>
      </c>
      <c r="J260" s="468"/>
      <c r="K260" s="465">
        <f>IF(AND(B260&gt;0,B260&lt;&gt;"ЗАГ"),1,IF(C260=0,SUM(B261:INDEX(B261:B$2002,INDEX(MATCH("ЗАГ",B261:B$2002&amp;"",),))),0))</f>
        <v>0</v>
      </c>
      <c r="L260" s="47"/>
      <c r="M260" s="47"/>
      <c r="N260" s="186"/>
      <c r="O260" s="186"/>
      <c r="P260" s="187"/>
      <c r="Q260" s="184"/>
      <c r="R260" s="178">
        <f>IFERROR(IF(F260&gt;0,IF(IFERROR((Смета!H242*1),0)&gt;0,ROUND(F260*G260,2),0),0),0)</f>
        <v>0</v>
      </c>
      <c r="S260" s="50">
        <f>IFERROR(IF(F260&gt;0,IF(IFERROR((Смета!G242*1),0)&gt;0,ROUND(F260*G260,2),0),0),0)</f>
        <v>0</v>
      </c>
      <c r="T260" s="39"/>
      <c r="U260" s="39"/>
      <c r="X260" s="39"/>
      <c r="Y260" s="39"/>
    </row>
    <row r="261" spans="1:25" s="37" customFormat="1" hidden="1" x14ac:dyDescent="0.25">
      <c r="A261" s="63"/>
      <c r="B261" s="140">
        <f>IFERROR(IF(F261&gt;0,MAX(B$26:B260)+1,IF(AND(D261&gt;0,C261=0),"ЗАГ",0)),0)</f>
        <v>0</v>
      </c>
      <c r="C261" s="141">
        <f>IF(Смета!B243&gt;0,Смета!B243,0)</f>
        <v>215</v>
      </c>
      <c r="D261" s="543" t="str">
        <f>IF(Смета!C243&gt;0,Смета!C243,0)</f>
        <v>Монтаж и подключение коробки заземления КРЗ</v>
      </c>
      <c r="E261" s="77" t="str">
        <f>IF(Смета!D243&gt;0,Смета!D243,0)</f>
        <v>шт</v>
      </c>
      <c r="F261" s="67">
        <f>IFERROR(IF(Дата_КС2=S$3,Смета!Q243,0)+IF(Дата_КС2=S$4,Смета!T243,0)+IF(Дата_КС2=S$5,Смета!W243,0)+IF(Дата_КС2=S$6,Смета!Z243,0)+IF(Дата_КС2=S$7,Смета!AC243,0)+IF(Дата_КС2=S$8,Смета!AF243,0)+IF(Дата_КС2=S$9,Смета!AI243,0)+IF(Дата_КС2=S$10,Смета!AL243,0)+IF(Дата_КС2=S$11,Смета!AO243,0)+IF(Дата_КС2=S$12,Смета!AR243,0)+IF(Дата_КС2=S$13,Смета!AU243,0)+IF(Дата_КС2=S$14,Смета!AX243,0),0)</f>
        <v>0</v>
      </c>
      <c r="G261" s="67">
        <f>IF(Смета!E243&gt;0,Смета!E243,0)</f>
        <v>343.74</v>
      </c>
      <c r="H261" s="67">
        <f t="shared" si="8"/>
        <v>0</v>
      </c>
      <c r="I261" s="464">
        <f t="shared" si="7"/>
        <v>0</v>
      </c>
      <c r="J261" s="468"/>
      <c r="K261" s="465">
        <f>IF(AND(B261&gt;0,B261&lt;&gt;"ЗАГ"),1,IF(C261=0,SUM(B262:INDEX(B262:B$2002,INDEX(MATCH("ЗАГ",B262:B$2002&amp;"",),))),0))</f>
        <v>0</v>
      </c>
      <c r="L261" s="47"/>
      <c r="M261" s="47"/>
      <c r="N261" s="186"/>
      <c r="O261" s="186"/>
      <c r="P261" s="187"/>
      <c r="Q261" s="184"/>
      <c r="R261" s="178">
        <f>IFERROR(IF(F261&gt;0,IF(IFERROR((Смета!H243*1),0)&gt;0,ROUND(F261*G261,2),0),0),0)</f>
        <v>0</v>
      </c>
      <c r="S261" s="50">
        <f>IFERROR(IF(F261&gt;0,IF(IFERROR((Смета!G243*1),0)&gt;0,ROUND(F261*G261,2),0),0),0)</f>
        <v>0</v>
      </c>
      <c r="T261" s="39"/>
      <c r="U261" s="39"/>
      <c r="X261" s="39"/>
      <c r="Y261" s="39"/>
    </row>
    <row r="262" spans="1:25" s="37" customFormat="1" ht="30" hidden="1" x14ac:dyDescent="0.25">
      <c r="A262" s="63"/>
      <c r="B262" s="140">
        <f>IFERROR(IF(F262&gt;0,MAX(B$26:B261)+1,IF(AND(D262&gt;0,C262=0),"ЗАГ",0)),0)</f>
        <v>0</v>
      </c>
      <c r="C262" s="141">
        <f>IF(Смета!B244&gt;0,Смета!B244,0)</f>
        <v>216</v>
      </c>
      <c r="D262" s="543" t="str">
        <f>IF(Смета!C244&gt;0,Смета!C244,0)</f>
        <v>Звонок Зуммер-1-04 (2ТК) двухтональный без кнопки пластик АБС проводной 220В (Зуммер-1-04 (2ТК))</v>
      </c>
      <c r="E262" s="77" t="str">
        <f>IF(Смета!D244&gt;0,Смета!D244,0)</f>
        <v>шт</v>
      </c>
      <c r="F262" s="67">
        <f>IFERROR(IF(Дата_КС2=S$3,Смета!Q244,0)+IF(Дата_КС2=S$4,Смета!T244,0)+IF(Дата_КС2=S$5,Смета!W244,0)+IF(Дата_КС2=S$6,Смета!Z244,0)+IF(Дата_КС2=S$7,Смета!AC244,0)+IF(Дата_КС2=S$8,Смета!AF244,0)+IF(Дата_КС2=S$9,Смета!AI244,0)+IF(Дата_КС2=S$10,Смета!AL244,0)+IF(Дата_КС2=S$11,Смета!AO244,0)+IF(Дата_КС2=S$12,Смета!AR244,0)+IF(Дата_КС2=S$13,Смета!AU244,0)+IF(Дата_КС2=S$14,Смета!AX244,0),0)</f>
        <v>0</v>
      </c>
      <c r="G262" s="67">
        <f>IF(Смета!E244&gt;0,Смета!E244,0)</f>
        <v>261.54000000000002</v>
      </c>
      <c r="H262" s="67">
        <f t="shared" si="8"/>
        <v>0</v>
      </c>
      <c r="I262" s="464">
        <f t="shared" si="7"/>
        <v>0</v>
      </c>
      <c r="J262" s="468"/>
      <c r="K262" s="465">
        <f>IF(AND(B262&gt;0,B262&lt;&gt;"ЗАГ"),1,IF(C262=0,SUM(B263:INDEX(B263:B$2002,INDEX(MATCH("ЗАГ",B263:B$2002&amp;"",),))),0))</f>
        <v>0</v>
      </c>
      <c r="L262" s="47"/>
      <c r="M262" s="47"/>
      <c r="N262" s="186"/>
      <c r="O262" s="186"/>
      <c r="P262" s="187"/>
      <c r="Q262" s="184"/>
      <c r="R262" s="178">
        <f>IFERROR(IF(F262&gt;0,IF(IFERROR((Смета!H244*1),0)&gt;0,ROUND(F262*G262,2),0),0),0)</f>
        <v>0</v>
      </c>
      <c r="S262" s="50">
        <f>IFERROR(IF(F262&gt;0,IF(IFERROR((Смета!G244*1),0)&gt;0,ROUND(F262*G262,2),0),0),0)</f>
        <v>0</v>
      </c>
      <c r="T262" s="39"/>
      <c r="U262" s="39"/>
      <c r="X262" s="39"/>
      <c r="Y262" s="39"/>
    </row>
    <row r="263" spans="1:25" s="37" customFormat="1" hidden="1" x14ac:dyDescent="0.25">
      <c r="A263" s="63"/>
      <c r="B263" s="140">
        <f>IFERROR(IF(F263&gt;0,MAX(B$26:B262)+1,IF(AND(D263&gt;0,C263=0),"ЗАГ",0)),0)</f>
        <v>0</v>
      </c>
      <c r="C263" s="141">
        <f>IF(Смета!B245&gt;0,Смета!B245,0)</f>
        <v>217</v>
      </c>
      <c r="D263" s="543" t="str">
        <f>IF(Смета!C245&gt;0,Смета!C245,0)</f>
        <v>Беларусь Кнопка для звонков</v>
      </c>
      <c r="E263" s="77" t="str">
        <f>IF(Смета!D245&gt;0,Смета!D245,0)</f>
        <v>шт</v>
      </c>
      <c r="F263" s="67">
        <f>IFERROR(IF(Дата_КС2=S$3,Смета!Q245,0)+IF(Дата_КС2=S$4,Смета!T245,0)+IF(Дата_КС2=S$5,Смета!W245,0)+IF(Дата_КС2=S$6,Смета!Z245,0)+IF(Дата_КС2=S$7,Смета!AC245,0)+IF(Дата_КС2=S$8,Смета!AF245,0)+IF(Дата_КС2=S$9,Смета!AI245,0)+IF(Дата_КС2=S$10,Смета!AL245,0)+IF(Дата_КС2=S$11,Смета!AO245,0)+IF(Дата_КС2=S$12,Смета!AR245,0)+IF(Дата_КС2=S$13,Смета!AU245,0)+IF(Дата_КС2=S$14,Смета!AX245,0),0)</f>
        <v>0</v>
      </c>
      <c r="G263" s="67">
        <f>IF(Смета!E245&gt;0,Смета!E245,0)</f>
        <v>74.73</v>
      </c>
      <c r="H263" s="67">
        <f t="shared" si="8"/>
        <v>0</v>
      </c>
      <c r="I263" s="464">
        <f t="shared" si="7"/>
        <v>0</v>
      </c>
      <c r="J263" s="468"/>
      <c r="K263" s="465">
        <f>IF(AND(B263&gt;0,B263&lt;&gt;"ЗАГ"),1,IF(C263=0,SUM(B264:INDEX(B264:B$2002,INDEX(MATCH("ЗАГ",B264:B$2002&amp;"",),))),0))</f>
        <v>0</v>
      </c>
      <c r="L263" s="47"/>
      <c r="M263" s="47"/>
      <c r="N263" s="186"/>
      <c r="O263" s="186"/>
      <c r="P263" s="187"/>
      <c r="Q263" s="184"/>
      <c r="R263" s="178">
        <f>IFERROR(IF(F263&gt;0,IF(IFERROR((Смета!H245*1),0)&gt;0,ROUND(F263*G263,2),0),0),0)</f>
        <v>0</v>
      </c>
      <c r="S263" s="50">
        <f>IFERROR(IF(F263&gt;0,IF(IFERROR((Смета!G245*1),0)&gt;0,ROUND(F263*G263,2),0),0),0)</f>
        <v>0</v>
      </c>
      <c r="T263" s="39"/>
      <c r="U263" s="39"/>
      <c r="X263" s="39"/>
      <c r="Y263" s="39"/>
    </row>
    <row r="264" spans="1:25" s="37" customFormat="1" hidden="1" x14ac:dyDescent="0.25">
      <c r="A264" s="63"/>
      <c r="B264" s="140">
        <f>IFERROR(IF(F264&gt;0,MAX(B$26:B263)+1,IF(AND(D264&gt;0,C264=0),"ЗАГ",0)),0)</f>
        <v>0</v>
      </c>
      <c r="C264" s="141">
        <f>IF(Смета!B246&gt;0,Смета!B246,0)</f>
        <v>218</v>
      </c>
      <c r="D264" s="543" t="str">
        <f>IF(Смета!C246&gt;0,Смета!C246,0)</f>
        <v>Монтаж и подключение звонка</v>
      </c>
      <c r="E264" s="77" t="str">
        <f>IF(Смета!D246&gt;0,Смета!D246,0)</f>
        <v>шт</v>
      </c>
      <c r="F264" s="67">
        <f>IFERROR(IF(Дата_КС2=S$3,Смета!Q246,0)+IF(Дата_КС2=S$4,Смета!T246,0)+IF(Дата_КС2=S$5,Смета!W246,0)+IF(Дата_КС2=S$6,Смета!Z246,0)+IF(Дата_КС2=S$7,Смета!AC246,0)+IF(Дата_КС2=S$8,Смета!AF246,0)+IF(Дата_КС2=S$9,Смета!AI246,0)+IF(Дата_КС2=S$10,Смета!AL246,0)+IF(Дата_КС2=S$11,Смета!AO246,0)+IF(Дата_КС2=S$12,Смета!AR246,0)+IF(Дата_КС2=S$13,Смета!AU246,0)+IF(Дата_КС2=S$14,Смета!AX246,0),0)</f>
        <v>0</v>
      </c>
      <c r="G264" s="67">
        <f>IF(Смета!E246&gt;0,Смета!E246,0)</f>
        <v>160.13</v>
      </c>
      <c r="H264" s="67">
        <f t="shared" si="8"/>
        <v>0</v>
      </c>
      <c r="I264" s="464">
        <f t="shared" si="7"/>
        <v>0</v>
      </c>
      <c r="J264" s="468"/>
      <c r="K264" s="465">
        <f>IF(AND(B264&gt;0,B264&lt;&gt;"ЗАГ"),1,IF(C264=0,SUM(B265:INDEX(B265:B$2002,INDEX(MATCH("ЗАГ",B265:B$2002&amp;"",),))),0))</f>
        <v>0</v>
      </c>
      <c r="L264" s="47"/>
      <c r="M264" s="47"/>
      <c r="N264" s="186"/>
      <c r="O264" s="186"/>
      <c r="P264" s="187"/>
      <c r="Q264" s="184"/>
      <c r="R264" s="178">
        <f>IFERROR(IF(F264&gt;0,IF(IFERROR((Смета!H246*1),0)&gt;0,ROUND(F264*G264,2),0),0),0)</f>
        <v>0</v>
      </c>
      <c r="S264" s="50">
        <f>IFERROR(IF(F264&gt;0,IF(IFERROR((Смета!G246*1),0)&gt;0,ROUND(F264*G264,2),0),0),0)</f>
        <v>0</v>
      </c>
      <c r="T264" s="39"/>
      <c r="U264" s="39"/>
      <c r="X264" s="39"/>
      <c r="Y264" s="39"/>
    </row>
    <row r="265" spans="1:25" s="37" customFormat="1" hidden="1" x14ac:dyDescent="0.25">
      <c r="A265" s="63"/>
      <c r="B265" s="140">
        <f>IFERROR(IF(F265&gt;0,MAX(B$26:B264)+1,IF(AND(D265&gt;0,C265=0),"ЗАГ",0)),0)</f>
        <v>0</v>
      </c>
      <c r="C265" s="141">
        <f>IF(Смета!B247&gt;0,Смета!B247,0)</f>
        <v>219</v>
      </c>
      <c r="D265" s="543" t="str">
        <f>IF(Смета!C247&gt;0,Смета!C247,0)</f>
        <v>Монтаж и подключение кнопки звонка</v>
      </c>
      <c r="E265" s="77" t="str">
        <f>IF(Смета!D247&gt;0,Смета!D247,0)</f>
        <v>шт</v>
      </c>
      <c r="F265" s="67">
        <f>IFERROR(IF(Дата_КС2=S$3,Смета!Q247,0)+IF(Дата_КС2=S$4,Смета!T247,0)+IF(Дата_КС2=S$5,Смета!W247,0)+IF(Дата_КС2=S$6,Смета!Z247,0)+IF(Дата_КС2=S$7,Смета!AC247,0)+IF(Дата_КС2=S$8,Смета!AF247,0)+IF(Дата_КС2=S$9,Смета!AI247,0)+IF(Дата_КС2=S$10,Смета!AL247,0)+IF(Дата_КС2=S$11,Смета!AO247,0)+IF(Дата_КС2=S$12,Смета!AR247,0)+IF(Дата_КС2=S$13,Смета!AU247,0)+IF(Дата_КС2=S$14,Смета!AX247,0),0)</f>
        <v>0</v>
      </c>
      <c r="G265" s="67">
        <f>IF(Смета!E247&gt;0,Смета!E247,0)</f>
        <v>160.13</v>
      </c>
      <c r="H265" s="67">
        <f t="shared" si="8"/>
        <v>0</v>
      </c>
      <c r="I265" s="464">
        <f t="shared" si="7"/>
        <v>0</v>
      </c>
      <c r="J265" s="468"/>
      <c r="K265" s="465">
        <f>IF(AND(B265&gt;0,B265&lt;&gt;"ЗАГ"),1,IF(C265=0,SUM(B266:INDEX(B266:B$2002,INDEX(MATCH("ЗАГ",B266:B$2002&amp;"",),))),0))</f>
        <v>0</v>
      </c>
      <c r="L265" s="47"/>
      <c r="M265" s="47"/>
      <c r="N265" s="186"/>
      <c r="O265" s="186"/>
      <c r="P265" s="187"/>
      <c r="Q265" s="184"/>
      <c r="R265" s="178">
        <f>IFERROR(IF(F265&gt;0,IF(IFERROR((Смета!H247*1),0)&gt;0,ROUND(F265*G265,2),0),0),0)</f>
        <v>0</v>
      </c>
      <c r="S265" s="50">
        <f>IFERROR(IF(F265&gt;0,IF(IFERROR((Смета!G247*1),0)&gt;0,ROUND(F265*G265,2),0),0),0)</f>
        <v>0</v>
      </c>
      <c r="T265" s="39"/>
      <c r="U265" s="39"/>
      <c r="X265" s="39"/>
      <c r="Y265" s="39"/>
    </row>
    <row r="266" spans="1:25" s="37" customFormat="1" hidden="1" x14ac:dyDescent="0.25">
      <c r="A266" s="63"/>
      <c r="B266" s="140" t="str">
        <f>IFERROR(IF(F266&gt;0,MAX(B$26:B265)+1,IF(AND(D266&gt;0,C266=0),"ЗАГ",0)),0)</f>
        <v>ЗАГ</v>
      </c>
      <c r="C266" s="141">
        <f>IF(Смета!B248&gt;0,Смета!B248,0)</f>
        <v>0</v>
      </c>
      <c r="D266" s="543" t="str">
        <f>IF(Смета!C248&gt;0,Смета!C248,0)</f>
        <v>5.Электромонтажные изделия</v>
      </c>
      <c r="E266" s="77">
        <f>IF(Смета!D248&gt;0,Смета!D248,0)</f>
        <v>0</v>
      </c>
      <c r="F266" s="67">
        <f>IFERROR(IF(Дата_КС2=S$3,Смета!Q248,0)+IF(Дата_КС2=S$4,Смета!T248,0)+IF(Дата_КС2=S$5,Смета!W248,0)+IF(Дата_КС2=S$6,Смета!Z248,0)+IF(Дата_КС2=S$7,Смета!AC248,0)+IF(Дата_КС2=S$8,Смета!AF248,0)+IF(Дата_КС2=S$9,Смета!AI248,0)+IF(Дата_КС2=S$10,Смета!AL248,0)+IF(Дата_КС2=S$11,Смета!AO248,0)+IF(Дата_КС2=S$12,Смета!AR248,0)+IF(Дата_КС2=S$13,Смета!AU248,0)+IF(Дата_КС2=S$14,Смета!AX248,0),0)</f>
        <v>0</v>
      </c>
      <c r="G266" s="67">
        <f>IF(Смета!E248&gt;0,Смета!E248,0)</f>
        <v>0</v>
      </c>
      <c r="H266" s="67">
        <f t="shared" si="8"/>
        <v>0</v>
      </c>
      <c r="I266" s="464">
        <f t="shared" si="7"/>
        <v>0</v>
      </c>
      <c r="J266" s="468"/>
      <c r="K266" s="465">
        <f>IF(AND(B266&gt;0,B266&lt;&gt;"ЗАГ"),1,IF(C266=0,SUM(B267:INDEX(B267:B$2002,INDEX(MATCH("ЗАГ",B267:B$2002&amp;"",),))),0))</f>
        <v>0</v>
      </c>
      <c r="L266" s="47"/>
      <c r="M266" s="47"/>
      <c r="N266" s="186"/>
      <c r="O266" s="186"/>
      <c r="P266" s="187"/>
      <c r="Q266" s="184"/>
      <c r="R266" s="178">
        <f>IFERROR(IF(F266&gt;0,IF(IFERROR((Смета!H248*1),0)&gt;0,ROUND(F266*G266,2),0),0),0)</f>
        <v>0</v>
      </c>
      <c r="S266" s="50">
        <f>IFERROR(IF(F266&gt;0,IF(IFERROR((Смета!G248*1),0)&gt;0,ROUND(F266*G266,2),0),0),0)</f>
        <v>0</v>
      </c>
      <c r="T266" s="39"/>
      <c r="U266" s="39"/>
      <c r="X266" s="39"/>
      <c r="Y266" s="39"/>
    </row>
    <row r="267" spans="1:25" s="37" customFormat="1" hidden="1" x14ac:dyDescent="0.25">
      <c r="A267" s="63"/>
      <c r="B267" s="140">
        <f>IFERROR(IF(F267&gt;0,MAX(B$26:B266)+1,IF(AND(D267&gt;0,C267=0),"ЗАГ",0)),0)</f>
        <v>0</v>
      </c>
      <c r="C267" s="141">
        <f>IF(Смета!B249&gt;0,Смета!B249,0)</f>
        <v>220</v>
      </c>
      <c r="D267" s="543" t="str">
        <f>IF(Смета!C249&gt;0,Смета!C249,0)</f>
        <v>Скрутка СИЗ-1 2.5-4.5мм желтая</v>
      </c>
      <c r="E267" s="77" t="str">
        <f>IF(Смета!D249&gt;0,Смета!D249,0)</f>
        <v>шт</v>
      </c>
      <c r="F267" s="67">
        <f>IFERROR(IF(Дата_КС2=S$3,Смета!Q249,0)+IF(Дата_КС2=S$4,Смета!T249,0)+IF(Дата_КС2=S$5,Смета!W249,0)+IF(Дата_КС2=S$6,Смета!Z249,0)+IF(Дата_КС2=S$7,Смета!AC249,0)+IF(Дата_КС2=S$8,Смета!AF249,0)+IF(Дата_КС2=S$9,Смета!AI249,0)+IF(Дата_КС2=S$10,Смета!AL249,0)+IF(Дата_КС2=S$11,Смета!AO249,0)+IF(Дата_КС2=S$12,Смета!AR249,0)+IF(Дата_КС2=S$13,Смета!AU249,0)+IF(Дата_КС2=S$14,Смета!AX249,0),0)</f>
        <v>0</v>
      </c>
      <c r="G267" s="67">
        <f>IF(Смета!E249&gt;0,Смета!E249,0)</f>
        <v>4.0599999999999996</v>
      </c>
      <c r="H267" s="67">
        <f t="shared" si="8"/>
        <v>0</v>
      </c>
      <c r="I267" s="464">
        <f t="shared" si="7"/>
        <v>0</v>
      </c>
      <c r="J267" s="468"/>
      <c r="K267" s="465">
        <f>IF(AND(B267&gt;0,B267&lt;&gt;"ЗАГ"),1,IF(C267=0,SUM(B268:INDEX(B268:B$2002,INDEX(MATCH("ЗАГ",B268:B$2002&amp;"",),))),0))</f>
        <v>0</v>
      </c>
      <c r="L267" s="47"/>
      <c r="M267" s="47"/>
      <c r="N267" s="186"/>
      <c r="O267" s="186"/>
      <c r="P267" s="187"/>
      <c r="Q267" s="184"/>
      <c r="R267" s="178">
        <f>IFERROR(IF(F267&gt;0,IF(IFERROR((Смета!H249*1),0)&gt;0,ROUND(F267*G267,2),0),0),0)</f>
        <v>0</v>
      </c>
      <c r="S267" s="50">
        <f>IFERROR(IF(F267&gt;0,IF(IFERROR((Смета!G249*1),0)&gt;0,ROUND(F267*G267,2),0),0),0)</f>
        <v>0</v>
      </c>
      <c r="T267" s="39"/>
      <c r="U267" s="39"/>
      <c r="X267" s="39"/>
      <c r="Y267" s="39"/>
    </row>
    <row r="268" spans="1:25" s="37" customFormat="1" hidden="1" x14ac:dyDescent="0.25">
      <c r="A268" s="63"/>
      <c r="B268" s="140">
        <f>IFERROR(IF(F268&gt;0,MAX(B$26:B267)+1,IF(AND(D268&gt;0,C268=0),"ЗАГ",0)),0)</f>
        <v>0</v>
      </c>
      <c r="C268" s="141">
        <f>IF(Смета!B250&gt;0,Смета!B250,0)</f>
        <v>221</v>
      </c>
      <c r="D268" s="543" t="str">
        <f>IF(Смета!C250&gt;0,Смета!C250,0)</f>
        <v>Скрутка СИЗ-1 4-11мм красная</v>
      </c>
      <c r="E268" s="77" t="str">
        <f>IF(Смета!D250&gt;0,Смета!D250,0)</f>
        <v>шт</v>
      </c>
      <c r="F268" s="67">
        <f>IFERROR(IF(Дата_КС2=S$3,Смета!Q250,0)+IF(Дата_КС2=S$4,Смета!T250,0)+IF(Дата_КС2=S$5,Смета!W250,0)+IF(Дата_КС2=S$6,Смета!Z250,0)+IF(Дата_КС2=S$7,Смета!AC250,0)+IF(Дата_КС2=S$8,Смета!AF250,0)+IF(Дата_КС2=S$9,Смета!AI250,0)+IF(Дата_КС2=S$10,Смета!AL250,0)+IF(Дата_КС2=S$11,Смета!AO250,0)+IF(Дата_КС2=S$12,Смета!AR250,0)+IF(Дата_КС2=S$13,Смета!AU250,0)+IF(Дата_КС2=S$14,Смета!AX250,0),0)</f>
        <v>0</v>
      </c>
      <c r="G268" s="67">
        <f>IF(Смета!E250&gt;0,Смета!E250,0)</f>
        <v>5.34</v>
      </c>
      <c r="H268" s="67">
        <f t="shared" si="8"/>
        <v>0</v>
      </c>
      <c r="I268" s="464">
        <f t="shared" si="7"/>
        <v>0</v>
      </c>
      <c r="J268" s="468"/>
      <c r="K268" s="465">
        <f>IF(AND(B268&gt;0,B268&lt;&gt;"ЗАГ"),1,IF(C268=0,SUM(B269:INDEX(B269:B$2002,INDEX(MATCH("ЗАГ",B269:B$2002&amp;"",),))),0))</f>
        <v>0</v>
      </c>
      <c r="L268" s="47"/>
      <c r="M268" s="47"/>
      <c r="N268" s="186"/>
      <c r="O268" s="186"/>
      <c r="P268" s="187"/>
      <c r="Q268" s="184"/>
      <c r="R268" s="178">
        <f>IFERROR(IF(F268&gt;0,IF(IFERROR((Смета!H250*1),0)&gt;0,ROUND(F268*G268,2),0),0),0)</f>
        <v>0</v>
      </c>
      <c r="S268" s="50">
        <f>IFERROR(IF(F268&gt;0,IF(IFERROR((Смета!G250*1),0)&gt;0,ROUND(F268*G268,2),0),0),0)</f>
        <v>0</v>
      </c>
      <c r="T268" s="39"/>
      <c r="U268" s="39"/>
      <c r="X268" s="39"/>
      <c r="Y268" s="39"/>
    </row>
    <row r="269" spans="1:25" s="37" customFormat="1" hidden="1" x14ac:dyDescent="0.25">
      <c r="A269" s="63"/>
      <c r="B269" s="140">
        <f>IFERROR(IF(F269&gt;0,MAX(B$26:B268)+1,IF(AND(D269&gt;0,C269=0),"ЗАГ",0)),0)</f>
        <v>0</v>
      </c>
      <c r="C269" s="141">
        <f>IF(Смета!B251&gt;0,Смета!B251,0)</f>
        <v>222</v>
      </c>
      <c r="D269" s="543" t="str">
        <f>IF(Смета!C251&gt;0,Смета!C251,0)</f>
        <v>Бирка кабельная У-134 квадрат 55х55 мм</v>
      </c>
      <c r="E269" s="77" t="str">
        <f>IF(Смета!D251&gt;0,Смета!D251,0)</f>
        <v>шт</v>
      </c>
      <c r="F269" s="67">
        <f>IFERROR(IF(Дата_КС2=S$3,Смета!Q251,0)+IF(Дата_КС2=S$4,Смета!T251,0)+IF(Дата_КС2=S$5,Смета!W251,0)+IF(Дата_КС2=S$6,Смета!Z251,0)+IF(Дата_КС2=S$7,Смета!AC251,0)+IF(Дата_КС2=S$8,Смета!AF251,0)+IF(Дата_КС2=S$9,Смета!AI251,0)+IF(Дата_КС2=S$10,Смета!AL251,0)+IF(Дата_КС2=S$11,Смета!AO251,0)+IF(Дата_КС2=S$12,Смета!AR251,0)+IF(Дата_КС2=S$13,Смета!AU251,0)+IF(Дата_КС2=S$14,Смета!AX251,0),0)</f>
        <v>0</v>
      </c>
      <c r="G269" s="67">
        <f>IF(Смета!E251&gt;0,Смета!E251,0)</f>
        <v>2.46</v>
      </c>
      <c r="H269" s="67">
        <f t="shared" si="8"/>
        <v>0</v>
      </c>
      <c r="I269" s="464">
        <f t="shared" si="7"/>
        <v>0</v>
      </c>
      <c r="J269" s="468"/>
      <c r="K269" s="465">
        <f>IF(AND(B269&gt;0,B269&lt;&gt;"ЗАГ"),1,IF(C269=0,SUM(B270:INDEX(B270:B$2002,INDEX(MATCH("ЗАГ",B270:B$2002&amp;"",),))),0))</f>
        <v>0</v>
      </c>
      <c r="L269" s="47"/>
      <c r="M269" s="47"/>
      <c r="N269" s="186"/>
      <c r="O269" s="186"/>
      <c r="P269" s="187"/>
      <c r="Q269" s="184"/>
      <c r="R269" s="178">
        <f>IFERROR(IF(F269&gt;0,IF(IFERROR((Смета!H251*1),0)&gt;0,ROUND(F269*G269,2),0),0),0)</f>
        <v>0</v>
      </c>
      <c r="S269" s="50">
        <f>IFERROR(IF(F269&gt;0,IF(IFERROR((Смета!G251*1),0)&gt;0,ROUND(F269*G269,2),0),0),0)</f>
        <v>0</v>
      </c>
      <c r="T269" s="39"/>
      <c r="U269" s="39"/>
      <c r="X269" s="39"/>
      <c r="Y269" s="39"/>
    </row>
    <row r="270" spans="1:25" s="37" customFormat="1" hidden="1" x14ac:dyDescent="0.25">
      <c r="A270" s="63"/>
      <c r="B270" s="140">
        <f>IFERROR(IF(F270&gt;0,MAX(B$26:B269)+1,IF(AND(D270&gt;0,C270=0),"ЗАГ",0)),0)</f>
        <v>0</v>
      </c>
      <c r="C270" s="141">
        <f>IF(Смета!B252&gt;0,Смета!B252,0)</f>
        <v>223</v>
      </c>
      <c r="D270" s="543" t="str">
        <f>IF(Смета!C252&gt;0,Смета!C252,0)</f>
        <v>Коробка установочная 68мм (С3М2)</v>
      </c>
      <c r="E270" s="77" t="str">
        <f>IF(Смета!D252&gt;0,Смета!D252,0)</f>
        <v>шт</v>
      </c>
      <c r="F270" s="67">
        <f>IFERROR(IF(Дата_КС2=S$3,Смета!Q252,0)+IF(Дата_КС2=S$4,Смета!T252,0)+IF(Дата_КС2=S$5,Смета!W252,0)+IF(Дата_КС2=S$6,Смета!Z252,0)+IF(Дата_КС2=S$7,Смета!AC252,0)+IF(Дата_КС2=S$8,Смета!AF252,0)+IF(Дата_КС2=S$9,Смета!AI252,0)+IF(Дата_КС2=S$10,Смета!AL252,0)+IF(Дата_КС2=S$11,Смета!AO252,0)+IF(Дата_КС2=S$12,Смета!AR252,0)+IF(Дата_КС2=S$13,Смета!AU252,0)+IF(Дата_КС2=S$14,Смета!AX252,0),0)</f>
        <v>0</v>
      </c>
      <c r="G270" s="67">
        <f>IF(Смета!E252&gt;0,Смета!E252,0)</f>
        <v>12.81</v>
      </c>
      <c r="H270" s="67">
        <f t="shared" si="8"/>
        <v>0</v>
      </c>
      <c r="I270" s="464">
        <f t="shared" si="7"/>
        <v>0</v>
      </c>
      <c r="J270" s="468"/>
      <c r="K270" s="465">
        <f>IF(AND(B270&gt;0,B270&lt;&gt;"ЗАГ"),1,IF(C270=0,SUM(B271:INDEX(B271:B$2002,INDEX(MATCH("ЗАГ",B271:B$2002&amp;"",),))),0))</f>
        <v>0</v>
      </c>
      <c r="L270" s="47"/>
      <c r="M270" s="47"/>
      <c r="N270" s="186"/>
      <c r="O270" s="186"/>
      <c r="P270" s="187"/>
      <c r="Q270" s="184"/>
      <c r="R270" s="178">
        <f>IFERROR(IF(F270&gt;0,IF(IFERROR((Смета!H252*1),0)&gt;0,ROUND(F270*G270,2),0),0),0)</f>
        <v>0</v>
      </c>
      <c r="S270" s="50">
        <f>IFERROR(IF(F270&gt;0,IF(IFERROR((Смета!G252*1),0)&gt;0,ROUND(F270*G270,2),0),0),0)</f>
        <v>0</v>
      </c>
      <c r="T270" s="39"/>
      <c r="U270" s="39"/>
      <c r="X270" s="39"/>
      <c r="Y270" s="39"/>
    </row>
    <row r="271" spans="1:25" s="37" customFormat="1" ht="30" hidden="1" x14ac:dyDescent="0.25">
      <c r="A271" s="63"/>
      <c r="B271" s="140">
        <f>IFERROR(IF(F271&gt;0,MAX(B$26:B270)+1,IF(AND(D271&gt;0,C271=0),"ЗАГ",0)),0)</f>
        <v>0</v>
      </c>
      <c r="C271" s="141">
        <f>IF(Смета!B253&gt;0,Смета!B253,0)</f>
        <v>224</v>
      </c>
      <c r="D271" s="543" t="str">
        <f>IF(Смета!C253&gt;0,Смета!C253,0)</f>
        <v>Высверливание отверстия в кирпиче и вмазывание установочной коробки</v>
      </c>
      <c r="E271" s="77" t="str">
        <f>IF(Смета!D253&gt;0,Смета!D253,0)</f>
        <v>шт</v>
      </c>
      <c r="F271" s="67">
        <f>IFERROR(IF(Дата_КС2=S$3,Смета!Q253,0)+IF(Дата_КС2=S$4,Смета!T253,0)+IF(Дата_КС2=S$5,Смета!W253,0)+IF(Дата_КС2=S$6,Смета!Z253,0)+IF(Дата_КС2=S$7,Смета!AC253,0)+IF(Дата_КС2=S$8,Смета!AF253,0)+IF(Дата_КС2=S$9,Смета!AI253,0)+IF(Дата_КС2=S$10,Смета!AL253,0)+IF(Дата_КС2=S$11,Смета!AO253,0)+IF(Дата_КС2=S$12,Смета!AR253,0)+IF(Дата_КС2=S$13,Смета!AU253,0)+IF(Дата_КС2=S$14,Смета!AX253,0),0)</f>
        <v>0</v>
      </c>
      <c r="G271" s="67">
        <f>IF(Смета!E253&gt;0,Смета!E253,0)</f>
        <v>320.25</v>
      </c>
      <c r="H271" s="67">
        <f t="shared" si="8"/>
        <v>0</v>
      </c>
      <c r="I271" s="464">
        <f t="shared" si="7"/>
        <v>0</v>
      </c>
      <c r="J271" s="468"/>
      <c r="K271" s="465">
        <f>IF(AND(B271&gt;0,B271&lt;&gt;"ЗАГ"),1,IF(C271=0,SUM(B272:INDEX(B272:B$2002,INDEX(MATCH("ЗАГ",B272:B$2002&amp;"",),))),0))</f>
        <v>0</v>
      </c>
      <c r="L271" s="47"/>
      <c r="M271" s="47"/>
      <c r="N271" s="186"/>
      <c r="O271" s="186"/>
      <c r="P271" s="187"/>
      <c r="Q271" s="189"/>
      <c r="R271" s="178">
        <f>IFERROR(IF(F271&gt;0,IF(IFERROR((Смета!H253*1),0)&gt;0,ROUND(F271*G271,2),0),0),0)</f>
        <v>0</v>
      </c>
      <c r="S271" s="50">
        <f>IFERROR(IF(F271&gt;0,IF(IFERROR((Смета!G253*1),0)&gt;0,ROUND(F271*G271,2),0),0),0)</f>
        <v>0</v>
      </c>
      <c r="T271" s="38"/>
      <c r="U271" s="38"/>
      <c r="X271" s="38"/>
      <c r="Y271" s="38"/>
    </row>
    <row r="272" spans="1:25" s="37" customFormat="1" hidden="1" x14ac:dyDescent="0.25">
      <c r="A272" s="63"/>
      <c r="B272" s="140">
        <f>IFERROR(IF(F272&gt;0,MAX(B$26:B271)+1,IF(AND(D272&gt;0,C272=0),"ЗАГ",0)),0)</f>
        <v>0</v>
      </c>
      <c r="C272" s="141">
        <f>IF(Смета!B254&gt;0,Смета!B254,0)</f>
        <v>225</v>
      </c>
      <c r="D272" s="543" t="str">
        <f>IF(Смета!C254&gt;0,Смета!C254,0)</f>
        <v>Крышка КОН-1М-04</v>
      </c>
      <c r="E272" s="77" t="str">
        <f>IF(Смета!D254&gt;0,Смета!D254,0)</f>
        <v>шт</v>
      </c>
      <c r="F272" s="67">
        <f>IFERROR(IF(Дата_КС2=S$3,Смета!Q254,0)+IF(Дата_КС2=S$4,Смета!T254,0)+IF(Дата_КС2=S$5,Смета!W254,0)+IF(Дата_КС2=S$6,Смета!Z254,0)+IF(Дата_КС2=S$7,Смета!AC254,0)+IF(Дата_КС2=S$8,Смета!AF254,0)+IF(Дата_КС2=S$9,Смета!AI254,0)+IF(Дата_КС2=S$10,Смета!AL254,0)+IF(Дата_КС2=S$11,Смета!AO254,0)+IF(Дата_КС2=S$12,Смета!AR254,0)+IF(Дата_КС2=S$13,Смета!AU254,0)+IF(Дата_КС2=S$14,Смета!AX254,0),0)</f>
        <v>0</v>
      </c>
      <c r="G272" s="67">
        <f>IF(Смета!E254&gt;0,Смета!E254,0)</f>
        <v>58.21</v>
      </c>
      <c r="H272" s="67">
        <f t="shared" si="8"/>
        <v>0</v>
      </c>
      <c r="I272" s="464">
        <f t="shared" si="7"/>
        <v>0</v>
      </c>
      <c r="J272" s="468"/>
      <c r="K272" s="465">
        <f>IF(AND(B272&gt;0,B272&lt;&gt;"ЗАГ"),1,IF(C272=0,SUM(B273:INDEX(B273:B$2002,INDEX(MATCH("ЗАГ",B273:B$2002&amp;"",),))),0))</f>
        <v>0</v>
      </c>
      <c r="L272" s="47"/>
      <c r="M272" s="47"/>
      <c r="N272" s="186"/>
      <c r="O272" s="186"/>
      <c r="P272" s="187"/>
      <c r="Q272" s="189"/>
      <c r="R272" s="178">
        <f>IFERROR(IF(F272&gt;0,IF(IFERROR((Смета!H254*1),0)&gt;0,ROUND(F272*G272,2),0),0),0)</f>
        <v>0</v>
      </c>
      <c r="S272" s="50">
        <f>IFERROR(IF(F272&gt;0,IF(IFERROR((Смета!G254*1),0)&gt;0,ROUND(F272*G272,2),0),0),0)</f>
        <v>0</v>
      </c>
      <c r="T272" s="38"/>
      <c r="U272" s="38"/>
      <c r="X272" s="38"/>
      <c r="Y272" s="38"/>
    </row>
    <row r="273" spans="1:25" s="37" customFormat="1" hidden="1" x14ac:dyDescent="0.25">
      <c r="A273" s="63"/>
      <c r="B273" s="140">
        <f>IFERROR(IF(F273&gt;0,MAX(B$26:B272)+1,IF(AND(D273&gt;0,C273=0),"ЗАГ",0)),0)</f>
        <v>0</v>
      </c>
      <c r="C273" s="141">
        <f>IF(Смета!B255&gt;0,Смета!B255,0)</f>
        <v>226</v>
      </c>
      <c r="D273" s="543" t="str">
        <f>IF(Смета!C255&gt;0,Смета!C255,0)</f>
        <v>Монтаж крышки КОН-1М-04</v>
      </c>
      <c r="E273" s="77" t="str">
        <f>IF(Смета!D255&gt;0,Смета!D255,0)</f>
        <v>шт</v>
      </c>
      <c r="F273" s="67">
        <f>IFERROR(IF(Дата_КС2=S$3,Смета!Q255,0)+IF(Дата_КС2=S$4,Смета!T255,0)+IF(Дата_КС2=S$5,Смета!W255,0)+IF(Дата_КС2=S$6,Смета!Z255,0)+IF(Дата_КС2=S$7,Смета!AC255,0)+IF(Дата_КС2=S$8,Смета!AF255,0)+IF(Дата_КС2=S$9,Смета!AI255,0)+IF(Дата_КС2=S$10,Смета!AL255,0)+IF(Дата_КС2=S$11,Смета!AO255,0)+IF(Дата_КС2=S$12,Смета!AR255,0)+IF(Дата_КС2=S$13,Смета!AU255,0)+IF(Дата_КС2=S$14,Смета!AX255,0),0)</f>
        <v>0</v>
      </c>
      <c r="G273" s="67">
        <f>IF(Смета!E255&gt;0,Смета!E255,0)</f>
        <v>80.06</v>
      </c>
      <c r="H273" s="67">
        <f t="shared" si="8"/>
        <v>0</v>
      </c>
      <c r="I273" s="464">
        <f t="shared" si="7"/>
        <v>0</v>
      </c>
      <c r="J273" s="468"/>
      <c r="K273" s="465">
        <f>IF(AND(B273&gt;0,B273&lt;&gt;"ЗАГ"),1,IF(C273=0,SUM(B274:INDEX(B274:B$2002,INDEX(MATCH("ЗАГ",B274:B$2002&amp;"",),))),0))</f>
        <v>0</v>
      </c>
      <c r="L273" s="47"/>
      <c r="M273" s="47"/>
      <c r="N273" s="186"/>
      <c r="O273" s="186"/>
      <c r="P273" s="187"/>
      <c r="Q273" s="189"/>
      <c r="R273" s="178">
        <f>IFERROR(IF(F273&gt;0,IF(IFERROR((Смета!H255*1),0)&gt;0,ROUND(F273*G273,2),0),0),0)</f>
        <v>0</v>
      </c>
      <c r="S273" s="50">
        <f>IFERROR(IF(F273&gt;0,IF(IFERROR((Смета!G255*1),0)&gt;0,ROUND(F273*G273,2),0),0),0)</f>
        <v>0</v>
      </c>
      <c r="T273" s="38"/>
      <c r="U273" s="38"/>
      <c r="X273" s="38"/>
      <c r="Y273" s="38"/>
    </row>
    <row r="274" spans="1:25" s="37" customFormat="1" hidden="1" x14ac:dyDescent="0.25">
      <c r="A274" s="63"/>
      <c r="B274" s="140">
        <f>IFERROR(IF(F274&gt;0,MAX(B$26:B273)+1,IF(AND(D274&gt;0,C274=0),"ЗАГ",0)),0)</f>
        <v>0</v>
      </c>
      <c r="C274" s="141">
        <f>IF(Смета!B256&gt;0,Смета!B256,0)</f>
        <v>227</v>
      </c>
      <c r="D274" s="543" t="str">
        <f>IF(Смета!C256&gt;0,Смета!C256,0)</f>
        <v>Подрозетник Ф65мм</v>
      </c>
      <c r="E274" s="77" t="str">
        <f>IF(Смета!D256&gt;0,Смета!D256,0)</f>
        <v>шт</v>
      </c>
      <c r="F274" s="67">
        <f>IFERROR(IF(Дата_КС2=S$3,Смета!Q256,0)+IF(Дата_КС2=S$4,Смета!T256,0)+IF(Дата_КС2=S$5,Смета!W256,0)+IF(Дата_КС2=S$6,Смета!Z256,0)+IF(Дата_КС2=S$7,Смета!AC256,0)+IF(Дата_КС2=S$8,Смета!AF256,0)+IF(Дата_КС2=S$9,Смета!AI256,0)+IF(Дата_КС2=S$10,Смета!AL256,0)+IF(Дата_КС2=S$11,Смета!AO256,0)+IF(Дата_КС2=S$12,Смета!AR256,0)+IF(Дата_КС2=S$13,Смета!AU256,0)+IF(Дата_КС2=S$14,Смета!AX256,0),0)</f>
        <v>0</v>
      </c>
      <c r="G274" s="67">
        <f>IF(Смета!E256&gt;0,Смета!E256,0)</f>
        <v>53.38</v>
      </c>
      <c r="H274" s="67">
        <f t="shared" si="8"/>
        <v>0</v>
      </c>
      <c r="I274" s="464">
        <f t="shared" si="7"/>
        <v>0</v>
      </c>
      <c r="J274" s="468"/>
      <c r="K274" s="465">
        <f>IF(AND(B274&gt;0,B274&lt;&gt;"ЗАГ"),1,IF(C274=0,SUM(B275:INDEX(B275:B$2002,INDEX(MATCH("ЗАГ",B275:B$2002&amp;"",),))),0))</f>
        <v>0</v>
      </c>
      <c r="L274" s="47"/>
      <c r="M274" s="47"/>
      <c r="N274" s="186"/>
      <c r="O274" s="186"/>
      <c r="P274" s="187"/>
      <c r="Q274" s="189"/>
      <c r="R274" s="178">
        <f>IFERROR(IF(F274&gt;0,IF(IFERROR((Смета!H256*1),0)&gt;0,ROUND(F274*G274,2),0),0),0)</f>
        <v>0</v>
      </c>
      <c r="S274" s="50">
        <f>IFERROR(IF(F274&gt;0,IF(IFERROR((Смета!G256*1),0)&gt;0,ROUND(F274*G274,2),0),0),0)</f>
        <v>0</v>
      </c>
      <c r="T274" s="38"/>
      <c r="U274" s="38"/>
      <c r="X274" s="38"/>
      <c r="Y274" s="38"/>
    </row>
    <row r="275" spans="1:25" s="37" customFormat="1" hidden="1" x14ac:dyDescent="0.25">
      <c r="A275" s="63"/>
      <c r="B275" s="140">
        <f>IFERROR(IF(F275&gt;0,MAX(B$26:B274)+1,IF(AND(D275&gt;0,C275=0),"ЗАГ",0)),0)</f>
        <v>0</v>
      </c>
      <c r="C275" s="141">
        <f>IF(Смета!B257&gt;0,Смета!B257,0)</f>
        <v>228</v>
      </c>
      <c r="D275" s="543" t="str">
        <f>IF(Смета!C257&gt;0,Смета!C257,0)</f>
        <v>Подрозетник Ф100мм</v>
      </c>
      <c r="E275" s="77" t="str">
        <f>IF(Смета!D257&gt;0,Смета!D257,0)</f>
        <v>шт</v>
      </c>
      <c r="F275" s="67">
        <f>IFERROR(IF(Дата_КС2=S$3,Смета!Q257,0)+IF(Дата_КС2=S$4,Смета!T257,0)+IF(Дата_КС2=S$5,Смета!W257,0)+IF(Дата_КС2=S$6,Смета!Z257,0)+IF(Дата_КС2=S$7,Смета!AC257,0)+IF(Дата_КС2=S$8,Смета!AF257,0)+IF(Дата_КС2=S$9,Смета!AI257,0)+IF(Дата_КС2=S$10,Смета!AL257,0)+IF(Дата_КС2=S$11,Смета!AO257,0)+IF(Дата_КС2=S$12,Смета!AR257,0)+IF(Дата_КС2=S$13,Смета!AU257,0)+IF(Дата_КС2=S$14,Смета!AX257,0),0)</f>
        <v>0</v>
      </c>
      <c r="G275" s="67">
        <f>IF(Смета!E257&gt;0,Смета!E257,0)</f>
        <v>64.05</v>
      </c>
      <c r="H275" s="67">
        <f t="shared" si="8"/>
        <v>0</v>
      </c>
      <c r="I275" s="464">
        <f t="shared" si="7"/>
        <v>0</v>
      </c>
      <c r="J275" s="468"/>
      <c r="K275" s="465">
        <f>IF(AND(B275&gt;0,B275&lt;&gt;"ЗАГ"),1,IF(C275=0,SUM(B276:INDEX(B276:B$2002,INDEX(MATCH("ЗАГ",B276:B$2002&amp;"",),))),0))</f>
        <v>0</v>
      </c>
      <c r="L275" s="47"/>
      <c r="M275" s="47"/>
      <c r="N275" s="186"/>
      <c r="O275" s="186"/>
      <c r="P275" s="187"/>
      <c r="Q275" s="189"/>
      <c r="R275" s="178">
        <f>IFERROR(IF(F275&gt;0,IF(IFERROR((Смета!H257*1),0)&gt;0,ROUND(F275*G275,2),0),0),0)</f>
        <v>0</v>
      </c>
      <c r="S275" s="50">
        <f>IFERROR(IF(F275&gt;0,IF(IFERROR((Смета!G257*1),0)&gt;0,ROUND(F275*G275,2),0),0),0)</f>
        <v>0</v>
      </c>
      <c r="T275" s="38"/>
      <c r="U275" s="38"/>
      <c r="X275" s="38"/>
      <c r="Y275" s="38"/>
    </row>
    <row r="276" spans="1:25" s="37" customFormat="1" hidden="1" x14ac:dyDescent="0.25">
      <c r="A276" s="63"/>
      <c r="B276" s="140">
        <f>IFERROR(IF(F276&gt;0,MAX(B$26:B275)+1,IF(AND(D276&gt;0,C276=0),"ЗАГ",0)),0)</f>
        <v>0</v>
      </c>
      <c r="C276" s="141">
        <f>IF(Смета!B258&gt;0,Смета!B258,0)</f>
        <v>229</v>
      </c>
      <c r="D276" s="543" t="str">
        <f>IF(Смета!C258&gt;0,Смета!C258,0)</f>
        <v>Монтаж подрозетника</v>
      </c>
      <c r="E276" s="77" t="str">
        <f>IF(Смета!D258&gt;0,Смета!D258,0)</f>
        <v>шт</v>
      </c>
      <c r="F276" s="67">
        <f>IFERROR(IF(Дата_КС2=S$3,Смета!Q258,0)+IF(Дата_КС2=S$4,Смета!T258,0)+IF(Дата_КС2=S$5,Смета!W258,0)+IF(Дата_КС2=S$6,Смета!Z258,0)+IF(Дата_КС2=S$7,Смета!AC258,0)+IF(Дата_КС2=S$8,Смета!AF258,0)+IF(Дата_КС2=S$9,Смета!AI258,0)+IF(Дата_КС2=S$10,Смета!AL258,0)+IF(Дата_КС2=S$11,Смета!AO258,0)+IF(Дата_КС2=S$12,Смета!AR258,0)+IF(Дата_КС2=S$13,Смета!AU258,0)+IF(Дата_КС2=S$14,Смета!AX258,0),0)</f>
        <v>0</v>
      </c>
      <c r="G276" s="67">
        <f>IF(Смета!E258&gt;0,Смета!E258,0)</f>
        <v>80.06</v>
      </c>
      <c r="H276" s="67">
        <f t="shared" si="8"/>
        <v>0</v>
      </c>
      <c r="I276" s="464">
        <f t="shared" si="7"/>
        <v>0</v>
      </c>
      <c r="J276" s="468"/>
      <c r="K276" s="465">
        <f>IF(AND(B276&gt;0,B276&lt;&gt;"ЗАГ"),1,IF(C276=0,SUM(B277:INDEX(B277:B$2002,INDEX(MATCH("ЗАГ",B277:B$2002&amp;"",),))),0))</f>
        <v>0</v>
      </c>
      <c r="L276" s="47"/>
      <c r="M276" s="47"/>
      <c r="N276" s="186"/>
      <c r="O276" s="186"/>
      <c r="P276" s="187"/>
      <c r="Q276" s="189"/>
      <c r="R276" s="178">
        <f>IFERROR(IF(F276&gt;0,IF(IFERROR((Смета!H258*1),0)&gt;0,ROUND(F276*G276,2),0),0),0)</f>
        <v>0</v>
      </c>
      <c r="S276" s="50">
        <f>IFERROR(IF(F276&gt;0,IF(IFERROR((Смета!G258*1),0)&gt;0,ROUND(F276*G276,2),0),0),0)</f>
        <v>0</v>
      </c>
      <c r="T276" s="38"/>
      <c r="U276" s="38"/>
      <c r="X276" s="38"/>
      <c r="Y276" s="38"/>
    </row>
    <row r="277" spans="1:25" s="37" customFormat="1" hidden="1" x14ac:dyDescent="0.25">
      <c r="A277" s="63"/>
      <c r="B277" s="140" t="str">
        <f>IFERROR(IF(F277&gt;0,MAX(B$26:B276)+1,IF(AND(D277&gt;0,C277=0),"ЗАГ",0)),0)</f>
        <v>ЗАГ</v>
      </c>
      <c r="C277" s="141">
        <f>IF(Смета!B259&gt;0,Смета!B259,0)</f>
        <v>0</v>
      </c>
      <c r="D277" s="543" t="str">
        <f>IF(Смета!C259&gt;0,Смета!C259,0)</f>
        <v>6. Материалы</v>
      </c>
      <c r="E277" s="77">
        <f>IF(Смета!D259&gt;0,Смета!D259,0)</f>
        <v>0</v>
      </c>
      <c r="F277" s="67">
        <f>IFERROR(IF(Дата_КС2=S$3,Смета!Q259,0)+IF(Дата_КС2=S$4,Смета!T259,0)+IF(Дата_КС2=S$5,Смета!W259,0)+IF(Дата_КС2=S$6,Смета!Z259,0)+IF(Дата_КС2=S$7,Смета!AC259,0)+IF(Дата_КС2=S$8,Смета!AF259,0)+IF(Дата_КС2=S$9,Смета!AI259,0)+IF(Дата_КС2=S$10,Смета!AL259,0)+IF(Дата_КС2=S$11,Смета!AO259,0)+IF(Дата_КС2=S$12,Смета!AR259,0)+IF(Дата_КС2=S$13,Смета!AU259,0)+IF(Дата_КС2=S$14,Смета!AX259,0),0)</f>
        <v>0</v>
      </c>
      <c r="G277" s="67">
        <f>IF(Смета!E259&gt;0,Смета!E259,0)</f>
        <v>0</v>
      </c>
      <c r="H277" s="67">
        <f t="shared" si="8"/>
        <v>0</v>
      </c>
      <c r="I277" s="464">
        <f t="shared" si="7"/>
        <v>0</v>
      </c>
      <c r="J277" s="468"/>
      <c r="K277" s="465">
        <f>IF(AND(B277&gt;0,B277&lt;&gt;"ЗАГ"),1,IF(C277=0,SUM(B278:INDEX(B278:B$2002,INDEX(MATCH("ЗАГ",B278:B$2002&amp;"",),))),0))</f>
        <v>0</v>
      </c>
      <c r="L277" s="47"/>
      <c r="M277" s="47"/>
      <c r="N277" s="186"/>
      <c r="O277" s="186"/>
      <c r="P277" s="187"/>
      <c r="Q277" s="189"/>
      <c r="R277" s="178">
        <f>IFERROR(IF(F277&gt;0,IF(IFERROR((Смета!H259*1),0)&gt;0,ROUND(F277*G277,2),0),0),0)</f>
        <v>0</v>
      </c>
      <c r="S277" s="50">
        <f>IFERROR(IF(F277&gt;0,IF(IFERROR((Смета!G259*1),0)&gt;0,ROUND(F277*G277,2),0),0),0)</f>
        <v>0</v>
      </c>
      <c r="T277" s="38"/>
      <c r="U277" s="38"/>
      <c r="X277" s="38"/>
      <c r="Y277" s="38"/>
    </row>
    <row r="278" spans="1:25" s="37" customFormat="1" hidden="1" x14ac:dyDescent="0.25">
      <c r="A278" s="63"/>
      <c r="B278" s="140">
        <f>IFERROR(IF(F278&gt;0,MAX(B$26:B277)+1,IF(AND(D278&gt;0,C278=0),"ЗАГ",0)),0)</f>
        <v>0</v>
      </c>
      <c r="C278" s="141">
        <f>IF(Смета!B260&gt;0,Смета!B260,0)</f>
        <v>230</v>
      </c>
      <c r="D278" s="543" t="str">
        <f>IF(Смета!C260&gt;0,Смета!C260,0)</f>
        <v>Пена монтажная Roof Complect огнеупорная (890гр)</v>
      </c>
      <c r="E278" s="77" t="str">
        <f>IF(Смета!D260&gt;0,Смета!D260,0)</f>
        <v>шт</v>
      </c>
      <c r="F278" s="67">
        <f>IFERROR(IF(Дата_КС2=S$3,Смета!Q260,0)+IF(Дата_КС2=S$4,Смета!T260,0)+IF(Дата_КС2=S$5,Смета!W260,0)+IF(Дата_КС2=S$6,Смета!Z260,0)+IF(Дата_КС2=S$7,Смета!AC260,0)+IF(Дата_КС2=S$8,Смета!AF260,0)+IF(Дата_КС2=S$9,Смета!AI260,0)+IF(Дата_КС2=S$10,Смета!AL260,0)+IF(Дата_КС2=S$11,Смета!AO260,0)+IF(Дата_КС2=S$12,Смета!AR260,0)+IF(Дата_КС2=S$13,Смета!AU260,0)+IF(Дата_КС2=S$14,Смета!AX260,0),0)</f>
        <v>0</v>
      </c>
      <c r="G278" s="67">
        <f>IF(Смета!E260&gt;0,Смета!E260,0)</f>
        <v>640.5</v>
      </c>
      <c r="H278" s="67">
        <f t="shared" si="8"/>
        <v>0</v>
      </c>
      <c r="I278" s="464">
        <f t="shared" si="7"/>
        <v>0</v>
      </c>
      <c r="J278" s="468"/>
      <c r="K278" s="465">
        <f>IF(AND(B278&gt;0,B278&lt;&gt;"ЗАГ"),1,IF(C278=0,SUM(B279:INDEX(B279:B$2002,INDEX(MATCH("ЗАГ",B279:B$2002&amp;"",),))),0))</f>
        <v>0</v>
      </c>
      <c r="L278" s="47"/>
      <c r="M278" s="47"/>
      <c r="N278" s="186"/>
      <c r="O278" s="186"/>
      <c r="P278" s="187"/>
      <c r="Q278" s="189"/>
      <c r="R278" s="178">
        <f>IFERROR(IF(F278&gt;0,IF(IFERROR((Смета!H260*1),0)&gt;0,ROUND(F278*G278,2),0),0),0)</f>
        <v>0</v>
      </c>
      <c r="S278" s="50">
        <f>IFERROR(IF(F278&gt;0,IF(IFERROR((Смета!G260*1),0)&gt;0,ROUND(F278*G278,2),0),0),0)</f>
        <v>0</v>
      </c>
      <c r="T278" s="38"/>
      <c r="U278" s="38"/>
      <c r="X278" s="38"/>
      <c r="Y278" s="38"/>
    </row>
    <row r="279" spans="1:25" s="37" customFormat="1" hidden="1" x14ac:dyDescent="0.25">
      <c r="A279" s="63"/>
      <c r="B279" s="140">
        <f>IFERROR(IF(F279&gt;0,MAX(B$26:B278)+1,IF(AND(D279&gt;0,C279=0),"ЗАГ",0)),0)</f>
        <v>0</v>
      </c>
      <c r="C279" s="141">
        <f>IF(Смета!B261&gt;0,Смета!B261,0)</f>
        <v>231</v>
      </c>
      <c r="D279" s="543" t="str">
        <f>IF(Смета!C261&gt;0,Смета!C261,0)</f>
        <v>Герметик огнезащитный ведро 10кг</v>
      </c>
      <c r="E279" s="77" t="str">
        <f>IF(Смета!D261&gt;0,Смета!D261,0)</f>
        <v>шт</v>
      </c>
      <c r="F279" s="67">
        <f>IFERROR(IF(Дата_КС2=S$3,Смета!Q261,0)+IF(Дата_КС2=S$4,Смета!T261,0)+IF(Дата_КС2=S$5,Смета!W261,0)+IF(Дата_КС2=S$6,Смета!Z261,0)+IF(Дата_КС2=S$7,Смета!AC261,0)+IF(Дата_КС2=S$8,Смета!AF261,0)+IF(Дата_КС2=S$9,Смета!AI261,0)+IF(Дата_КС2=S$10,Смета!AL261,0)+IF(Дата_КС2=S$11,Смета!AO261,0)+IF(Дата_КС2=S$12,Смета!AR261,0)+IF(Дата_КС2=S$13,Смета!AU261,0)+IF(Дата_КС2=S$14,Смета!AX261,0),0)</f>
        <v>0</v>
      </c>
      <c r="G279" s="67">
        <f>IF(Смета!E261&gt;0,Смета!E261,0)</f>
        <v>2028.25</v>
      </c>
      <c r="H279" s="67">
        <f t="shared" si="8"/>
        <v>0</v>
      </c>
      <c r="I279" s="464">
        <f t="shared" si="7"/>
        <v>0</v>
      </c>
      <c r="J279" s="468"/>
      <c r="K279" s="465">
        <f>IF(AND(B279&gt;0,B279&lt;&gt;"ЗАГ"),1,IF(C279=0,SUM(B280:INDEX(B280:B$2002,INDEX(MATCH("ЗАГ",B280:B$2002&amp;"",),))),0))</f>
        <v>0</v>
      </c>
      <c r="L279" s="47"/>
      <c r="M279" s="47"/>
      <c r="N279" s="186"/>
      <c r="O279" s="186"/>
      <c r="P279" s="187"/>
      <c r="Q279" s="189"/>
      <c r="R279" s="178">
        <f>IFERROR(IF(F279&gt;0,IF(IFERROR((Смета!H261*1),0)&gt;0,ROUND(F279*G279,2),0),0),0)</f>
        <v>0</v>
      </c>
      <c r="S279" s="50">
        <f>IFERROR(IF(F279&gt;0,IF(IFERROR((Смета!G261*1),0)&gt;0,ROUND(F279*G279,2),0),0),0)</f>
        <v>0</v>
      </c>
      <c r="T279" s="38"/>
      <c r="U279" s="38"/>
      <c r="X279" s="38"/>
      <c r="Y279" s="38"/>
    </row>
    <row r="280" spans="1:25" s="37" customFormat="1" x14ac:dyDescent="0.25">
      <c r="A280" s="63"/>
      <c r="B280" s="140" t="str">
        <f>IFERROR(IF(F280&gt;0,MAX(B$26:B279)+1,IF(AND(D280&gt;0,C280=0),"ЗАГ",0)),0)</f>
        <v>ЗАГ</v>
      </c>
      <c r="C280" s="141">
        <f>IF(Смета!B262&gt;0,Смета!B262,0)</f>
        <v>0</v>
      </c>
      <c r="D280" s="547" t="str">
        <f>IF(Смета!C262&gt;0,Смета!C262,0)</f>
        <v>Ось 1-3/Ж-К (4.БСУ2М секция №2)</v>
      </c>
      <c r="E280" s="77">
        <f>IF(Смета!D262&gt;0,Смета!D262,0)</f>
        <v>0</v>
      </c>
      <c r="F280" s="67">
        <f>IFERROR(IF(Дата_КС2=S$3,Смета!Q262,0)+IF(Дата_КС2=S$4,Смета!T262,0)+IF(Дата_КС2=S$5,Смета!W262,0)+IF(Дата_КС2=S$6,Смета!Z262,0)+IF(Дата_КС2=S$7,Смета!AC262,0)+IF(Дата_КС2=S$8,Смета!AF262,0)+IF(Дата_КС2=S$9,Смета!AI262,0)+IF(Дата_КС2=S$10,Смета!AL262,0)+IF(Дата_КС2=S$11,Смета!AO262,0)+IF(Дата_КС2=S$12,Смета!AR262,0)+IF(Дата_КС2=S$13,Смета!AU262,0)+IF(Дата_КС2=S$14,Смета!AX262,0),0)</f>
        <v>0</v>
      </c>
      <c r="G280" s="67">
        <f>IF(Смета!E262&gt;0,Смета!E262,0)</f>
        <v>0</v>
      </c>
      <c r="H280" s="67">
        <f t="shared" si="8"/>
        <v>0</v>
      </c>
      <c r="I280" s="464">
        <f t="shared" si="7"/>
        <v>1</v>
      </c>
      <c r="J280" s="468">
        <v>1</v>
      </c>
      <c r="K280" s="465">
        <f>IF(AND(B280&gt;0,B280&lt;&gt;"ЗАГ"),1,IF(C280=0,SUM(B281:INDEX(B281:B$2002,INDEX(MATCH("ЗАГ",B281:B$2002&amp;"",),))),0))</f>
        <v>0</v>
      </c>
      <c r="L280" s="47"/>
      <c r="M280" s="47"/>
      <c r="N280" s="186"/>
      <c r="O280" s="186"/>
      <c r="P280" s="187"/>
      <c r="Q280" s="189"/>
      <c r="R280" s="178">
        <f>IFERROR(IF(F280&gt;0,IF(IFERROR((Смета!H262*1),0)&gt;0,ROUND(F280*G280,2),0),0),0)</f>
        <v>0</v>
      </c>
      <c r="S280" s="50">
        <f>IFERROR(IF(F280&gt;0,IF(IFERROR((Смета!G262*1),0)&gt;0,ROUND(F280*G280,2),0),0),0)</f>
        <v>0</v>
      </c>
      <c r="T280" s="38"/>
      <c r="U280" s="38"/>
      <c r="X280" s="38"/>
      <c r="Y280" s="38"/>
    </row>
    <row r="281" spans="1:25" s="37" customFormat="1" x14ac:dyDescent="0.25">
      <c r="A281" s="63"/>
      <c r="B281" s="140" t="str">
        <f>IFERROR(IF(F281&gt;0,MAX(B$26:B280)+1,IF(AND(D281&gt;0,C281=0),"ЗАГ",0)),0)</f>
        <v>ЗАГ</v>
      </c>
      <c r="C281" s="141">
        <f>IF(Смета!B263&gt;0,Смета!B263,0)</f>
        <v>0</v>
      </c>
      <c r="D281" s="547" t="str">
        <f>IF(Смета!C263&gt;0,Смета!C263,0)</f>
        <v>1.Низковольтное оборудование</v>
      </c>
      <c r="E281" s="77">
        <f>IF(Смета!D263&gt;0,Смета!D263,0)</f>
        <v>0</v>
      </c>
      <c r="F281" s="67">
        <f>IFERROR(IF(Дата_КС2=S$3,Смета!Q263,0)+IF(Дата_КС2=S$4,Смета!T263,0)+IF(Дата_КС2=S$5,Смета!W263,0)+IF(Дата_КС2=S$6,Смета!Z263,0)+IF(Дата_КС2=S$7,Смета!AC263,0)+IF(Дата_КС2=S$8,Смета!AF263,0)+IF(Дата_КС2=S$9,Смета!AI263,0)+IF(Дата_КС2=S$10,Смета!AL263,0)+IF(Дата_КС2=S$11,Смета!AO263,0)+IF(Дата_КС2=S$12,Смета!AR263,0)+IF(Дата_КС2=S$13,Смета!AU263,0)+IF(Дата_КС2=S$14,Смета!AX263,0),0)</f>
        <v>0</v>
      </c>
      <c r="G281" s="67">
        <f>IF(Смета!E263&gt;0,Смета!E263,0)</f>
        <v>0</v>
      </c>
      <c r="H281" s="67">
        <f t="shared" si="8"/>
        <v>0</v>
      </c>
      <c r="I281" s="464">
        <f t="shared" si="7"/>
        <v>26</v>
      </c>
      <c r="J281" s="468"/>
      <c r="K281" s="465">
        <f>IF(AND(B281&gt;0,B281&lt;&gt;"ЗАГ"),1,IF(C281=0,SUM(B282:INDEX(B282:B$2002,INDEX(MATCH("ЗАГ",B282:B$2002&amp;"",),))),0))</f>
        <v>26</v>
      </c>
      <c r="L281" s="47"/>
      <c r="M281" s="47"/>
      <c r="N281" s="186"/>
      <c r="O281" s="186"/>
      <c r="P281" s="187"/>
      <c r="Q281" s="189"/>
      <c r="R281" s="178">
        <f>IFERROR(IF(F281&gt;0,IF(IFERROR((Смета!H263*1),0)&gt;0,ROUND(F281*G281,2),0),0),0)</f>
        <v>0</v>
      </c>
      <c r="S281" s="50">
        <f>IFERROR(IF(F281&gt;0,IF(IFERROR((Смета!G263*1),0)&gt;0,ROUND(F281*G281,2),0),0),0)</f>
        <v>0</v>
      </c>
      <c r="T281" s="38"/>
      <c r="U281" s="38"/>
      <c r="X281" s="38"/>
      <c r="Y281" s="38"/>
    </row>
    <row r="282" spans="1:25" s="37" customFormat="1" hidden="1" x14ac:dyDescent="0.25">
      <c r="A282" s="63"/>
      <c r="B282" s="140">
        <f>IFERROR(IF(F282&gt;0,MAX(B$26:B281)+1,IF(AND(D282&gt;0,C282=0),"ЗАГ",0)),0)</f>
        <v>0</v>
      </c>
      <c r="C282" s="141">
        <f>IF(Смета!B264&gt;0,Смета!B264,0)</f>
        <v>232</v>
      </c>
      <c r="D282" s="543" t="str">
        <f>IF(Смета!C264&gt;0,Смета!C264,0)</f>
        <v>ЩК в комплекте</v>
      </c>
      <c r="E282" s="77" t="str">
        <f>IF(Смета!D264&gt;0,Смета!D264,0)</f>
        <v>шт</v>
      </c>
      <c r="F282" s="67">
        <f>IFERROR(IF(Дата_КС2=S$3,Смета!Q264,0)+IF(Дата_КС2=S$4,Смета!T264,0)+IF(Дата_КС2=S$5,Смета!W264,0)+IF(Дата_КС2=S$6,Смета!Z264,0)+IF(Дата_КС2=S$7,Смета!AC264,0)+IF(Дата_КС2=S$8,Смета!AF264,0)+IF(Дата_КС2=S$9,Смета!AI264,0)+IF(Дата_КС2=S$10,Смета!AL264,0)+IF(Дата_КС2=S$11,Смета!AO264,0)+IF(Дата_КС2=S$12,Смета!AR264,0)+IF(Дата_КС2=S$13,Смета!AU264,0)+IF(Дата_КС2=S$14,Смета!AX264,0),0)</f>
        <v>0</v>
      </c>
      <c r="G282" s="67">
        <f>IF(Смета!E264&gt;0,Смета!E264,0)</f>
        <v>6351.63</v>
      </c>
      <c r="H282" s="67">
        <f t="shared" si="8"/>
        <v>0</v>
      </c>
      <c r="I282" s="464">
        <f t="shared" ref="I282:I345" si="9">IF(J282=1,1,K282)</f>
        <v>0</v>
      </c>
      <c r="J282" s="468"/>
      <c r="K282" s="465">
        <f>IF(AND(B282&gt;0,B282&lt;&gt;"ЗАГ"),1,IF(C282=0,SUM(B283:INDEX(B283:B$2002,INDEX(MATCH("ЗАГ",B283:B$2002&amp;"",),))),0))</f>
        <v>0</v>
      </c>
      <c r="L282" s="47"/>
      <c r="M282" s="47"/>
      <c r="N282" s="186"/>
      <c r="O282" s="186"/>
      <c r="P282" s="187"/>
      <c r="Q282" s="189"/>
      <c r="R282" s="178">
        <f>IFERROR(IF(F282&gt;0,IF(IFERROR((Смета!H264*1),0)&gt;0,ROUND(F282*G282,2),0),0),0)</f>
        <v>0</v>
      </c>
      <c r="S282" s="50">
        <f>IFERROR(IF(F282&gt;0,IF(IFERROR((Смета!G264*1),0)&gt;0,ROUND(F282*G282,2),0),0),0)</f>
        <v>0</v>
      </c>
      <c r="T282" s="38"/>
      <c r="U282" s="38"/>
      <c r="X282" s="38"/>
      <c r="Y282" s="38"/>
    </row>
    <row r="283" spans="1:25" s="37" customFormat="1" ht="30" hidden="1" x14ac:dyDescent="0.25">
      <c r="A283" s="63"/>
      <c r="B283" s="140">
        <f>IFERROR(IF(F283&gt;0,MAX(B$26:B282)+1,IF(AND(D283&gt;0,C283=0),"ЗАГ",0)),0)</f>
        <v>0</v>
      </c>
      <c r="C283" s="141">
        <f>IF(Смета!B265&gt;0,Смета!B265,0)</f>
        <v>233</v>
      </c>
      <c r="D283" s="543" t="str">
        <f>IF(Смета!C265&gt;0,Смета!C265,0)</f>
        <v>Счетчик электронный, 230В, 5(80)А, 1/2 кл.точности СЕ207 R7 849.2.ОА.QUVLF SPds</v>
      </c>
      <c r="E283" s="77" t="str">
        <f>IF(Смета!D265&gt;0,Смета!D265,0)</f>
        <v>шт</v>
      </c>
      <c r="F283" s="67">
        <f>IFERROR(IF(Дата_КС2=S$3,Смета!Q265,0)+IF(Дата_КС2=S$4,Смета!T265,0)+IF(Дата_КС2=S$5,Смета!W265,0)+IF(Дата_КС2=S$6,Смета!Z265,0)+IF(Дата_КС2=S$7,Смета!AC265,0)+IF(Дата_КС2=S$8,Смета!AF265,0)+IF(Дата_КС2=S$9,Смета!AI265,0)+IF(Дата_КС2=S$10,Смета!AL265,0)+IF(Дата_КС2=S$11,Смета!AO265,0)+IF(Дата_КС2=S$12,Смета!AR265,0)+IF(Дата_КС2=S$13,Смета!AU265,0)+IF(Дата_КС2=S$14,Смета!AX265,0),0)</f>
        <v>0</v>
      </c>
      <c r="G283" s="67">
        <f>IF(Смета!E265&gt;0,Смета!E265,0)</f>
        <v>0</v>
      </c>
      <c r="H283" s="67">
        <f t="shared" si="8"/>
        <v>0</v>
      </c>
      <c r="I283" s="464">
        <f t="shared" si="9"/>
        <v>0</v>
      </c>
      <c r="J283" s="468"/>
      <c r="K283" s="465">
        <f>IF(AND(B283&gt;0,B283&lt;&gt;"ЗАГ"),1,IF(C283=0,SUM(B284:INDEX(B284:B$2002,INDEX(MATCH("ЗАГ",B284:B$2002&amp;"",),))),0))</f>
        <v>0</v>
      </c>
      <c r="L283" s="47"/>
      <c r="M283" s="47"/>
      <c r="N283" s="186"/>
      <c r="O283" s="186"/>
      <c r="P283" s="187"/>
      <c r="Q283" s="189"/>
      <c r="R283" s="178">
        <f>IFERROR(IF(F283&gt;0,IF(IFERROR((Смета!H265*1),0)&gt;0,ROUND(F283*G283,2),0),0),0)</f>
        <v>0</v>
      </c>
      <c r="S283" s="50">
        <f>IFERROR(IF(F283&gt;0,IF(IFERROR((Смета!G265*1),0)&gt;0,ROUND(F283*G283,2),0),0),0)</f>
        <v>0</v>
      </c>
      <c r="T283" s="38"/>
      <c r="U283" s="38"/>
      <c r="X283" s="38"/>
      <c r="Y283" s="38"/>
    </row>
    <row r="284" spans="1:25" s="37" customFormat="1" hidden="1" x14ac:dyDescent="0.25">
      <c r="A284" s="63"/>
      <c r="B284" s="140">
        <f>IFERROR(IF(F284&gt;0,MAX(B$26:B283)+1,IF(AND(D284&gt;0,C284=0),"ЗАГ",0)),0)</f>
        <v>0</v>
      </c>
      <c r="C284" s="141">
        <f>IF(Смета!B266&gt;0,Смета!B266,0)</f>
        <v>234</v>
      </c>
      <c r="D284" s="543" t="str">
        <f>IF(Смета!C266&gt;0,Смета!C266,0)</f>
        <v>Монтаж и подключение ЩК</v>
      </c>
      <c r="E284" s="77" t="str">
        <f>IF(Смета!D266&gt;0,Смета!D266,0)</f>
        <v>шт</v>
      </c>
      <c r="F284" s="67">
        <f>IFERROR(IF(Дата_КС2=S$3,Смета!Q266,0)+IF(Дата_КС2=S$4,Смета!T266,0)+IF(Дата_КС2=S$5,Смета!W266,0)+IF(Дата_КС2=S$6,Смета!Z266,0)+IF(Дата_КС2=S$7,Смета!AC266,0)+IF(Дата_КС2=S$8,Смета!AF266,0)+IF(Дата_КС2=S$9,Смета!AI266,0)+IF(Дата_КС2=S$10,Смета!AL266,0)+IF(Дата_КС2=S$11,Смета!AO266,0)+IF(Дата_КС2=S$12,Смета!AR266,0)+IF(Дата_КС2=S$13,Смета!AU266,0)+IF(Дата_КС2=S$14,Смета!AX266,0),0)</f>
        <v>0</v>
      </c>
      <c r="G284" s="67">
        <f>IF(Смета!E266&gt;0,Смета!E266,0)</f>
        <v>2668.75</v>
      </c>
      <c r="H284" s="67">
        <f t="shared" si="8"/>
        <v>0</v>
      </c>
      <c r="I284" s="464">
        <f t="shared" si="9"/>
        <v>0</v>
      </c>
      <c r="J284" s="468"/>
      <c r="K284" s="465">
        <f>IF(AND(B284&gt;0,B284&lt;&gt;"ЗАГ"),1,IF(C284=0,SUM(B285:INDEX(B285:B$2002,INDEX(MATCH("ЗАГ",B285:B$2002&amp;"",),))),0))</f>
        <v>0</v>
      </c>
      <c r="L284" s="47"/>
      <c r="M284" s="47"/>
      <c r="N284" s="186"/>
      <c r="O284" s="186"/>
      <c r="P284" s="187"/>
      <c r="Q284" s="189"/>
      <c r="R284" s="178">
        <f>IFERROR(IF(F284&gt;0,IF(IFERROR((Смета!H266*1),0)&gt;0,ROUND(F284*G284,2),0),0),0)</f>
        <v>0</v>
      </c>
      <c r="S284" s="50">
        <f>IFERROR(IF(F284&gt;0,IF(IFERROR((Смета!G266*1),0)&gt;0,ROUND(F284*G284,2),0),0),0)</f>
        <v>0</v>
      </c>
      <c r="T284" s="38"/>
      <c r="U284" s="38"/>
      <c r="X284" s="38"/>
      <c r="Y284" s="38"/>
    </row>
    <row r="285" spans="1:25" s="37" customFormat="1" hidden="1" x14ac:dyDescent="0.25">
      <c r="A285" s="63"/>
      <c r="B285" s="140">
        <f>IFERROR(IF(F285&gt;0,MAX(B$26:B284)+1,IF(AND(D285&gt;0,C285=0),"ЗАГ",0)),0)</f>
        <v>0</v>
      </c>
      <c r="C285" s="141">
        <f>IF(Смета!B267&gt;0,Смета!B267,0)</f>
        <v>235</v>
      </c>
      <c r="D285" s="543" t="str">
        <f>IF(Смета!C267&gt;0,Смета!C267,0)</f>
        <v>Кабель-канал 60х40 ЭЛЕКОР белый (18м) IEK</v>
      </c>
      <c r="E285" s="77" t="str">
        <f>IF(Смета!D267&gt;0,Смета!D267,0)</f>
        <v>м</v>
      </c>
      <c r="F285" s="67">
        <f>IFERROR(IF(Дата_КС2=S$3,Смета!Q267,0)+IF(Дата_КС2=S$4,Смета!T267,0)+IF(Дата_КС2=S$5,Смета!W267,0)+IF(Дата_КС2=S$6,Смета!Z267,0)+IF(Дата_КС2=S$7,Смета!AC267,0)+IF(Дата_КС2=S$8,Смета!AF267,0)+IF(Дата_КС2=S$9,Смета!AI267,0)+IF(Дата_КС2=S$10,Смета!AL267,0)+IF(Дата_КС2=S$11,Смета!AO267,0)+IF(Дата_КС2=S$12,Смета!AR267,0)+IF(Дата_КС2=S$13,Смета!AU267,0)+IF(Дата_КС2=S$14,Смета!AX267,0),0)</f>
        <v>0</v>
      </c>
      <c r="G285" s="67">
        <f>IF(Смета!E267&gt;0,Смета!E267,0)</f>
        <v>264.60000000000002</v>
      </c>
      <c r="H285" s="67">
        <f t="shared" ref="H285:H348" si="10">ROUND(F285*G285,2)</f>
        <v>0</v>
      </c>
      <c r="I285" s="464">
        <f t="shared" si="9"/>
        <v>0</v>
      </c>
      <c r="J285" s="468"/>
      <c r="K285" s="465">
        <f>IF(AND(B285&gt;0,B285&lt;&gt;"ЗАГ"),1,IF(C285=0,SUM(B286:INDEX(B286:B$2002,INDEX(MATCH("ЗАГ",B286:B$2002&amp;"",),))),0))</f>
        <v>0</v>
      </c>
      <c r="L285" s="47"/>
      <c r="M285" s="47"/>
      <c r="N285" s="186"/>
      <c r="O285" s="186"/>
      <c r="P285" s="187"/>
      <c r="Q285" s="189"/>
      <c r="R285" s="178">
        <f>IFERROR(IF(F285&gt;0,IF(IFERROR((Смета!H267*1),0)&gt;0,ROUND(F285*G285,2),0),0),0)</f>
        <v>0</v>
      </c>
      <c r="S285" s="50">
        <f>IFERROR(IF(F285&gt;0,IF(IFERROR((Смета!G267*1),0)&gt;0,ROUND(F285*G285,2),0),0),0)</f>
        <v>0</v>
      </c>
      <c r="T285" s="38"/>
      <c r="U285" s="38"/>
      <c r="X285" s="38"/>
      <c r="Y285" s="38"/>
    </row>
    <row r="286" spans="1:25" s="37" customFormat="1" hidden="1" x14ac:dyDescent="0.25">
      <c r="A286" s="63"/>
      <c r="B286" s="140">
        <f>IFERROR(IF(F286&gt;0,MAX(B$26:B285)+1,IF(AND(D286&gt;0,C286=0),"ЗАГ",0)),0)</f>
        <v>0</v>
      </c>
      <c r="C286" s="141">
        <f>IF(Смета!B268&gt;0,Смета!B268,0)</f>
        <v>236</v>
      </c>
      <c r="D286" s="543" t="str">
        <f>IF(Смета!C268&gt;0,Смета!C268,0)</f>
        <v>Монтаж кабель-канала</v>
      </c>
      <c r="E286" s="77" t="str">
        <f>IF(Смета!D268&gt;0,Смета!D268,0)</f>
        <v>м</v>
      </c>
      <c r="F286" s="67">
        <f>IFERROR(IF(Дата_КС2=S$3,Смета!Q268,0)+IF(Дата_КС2=S$4,Смета!T268,0)+IF(Дата_КС2=S$5,Смета!W268,0)+IF(Дата_КС2=S$6,Смета!Z268,0)+IF(Дата_КС2=S$7,Смета!AC268,0)+IF(Дата_КС2=S$8,Смета!AF268,0)+IF(Дата_КС2=S$9,Смета!AI268,0)+IF(Дата_КС2=S$10,Смета!AL268,0)+IF(Дата_КС2=S$11,Смета!AO268,0)+IF(Дата_КС2=S$12,Смета!AR268,0)+IF(Дата_КС2=S$13,Смета!AU268,0)+IF(Дата_КС2=S$14,Смета!AX268,0),0)</f>
        <v>0</v>
      </c>
      <c r="G286" s="67">
        <f>IF(Смета!E268&gt;0,Смета!E268,0)</f>
        <v>330.75</v>
      </c>
      <c r="H286" s="67">
        <f t="shared" si="10"/>
        <v>0</v>
      </c>
      <c r="I286" s="464">
        <f t="shared" si="9"/>
        <v>0</v>
      </c>
      <c r="J286" s="468"/>
      <c r="K286" s="465">
        <f>IF(AND(B286&gt;0,B286&lt;&gt;"ЗАГ"),1,IF(C286=0,SUM(B287:INDEX(B287:B$2002,INDEX(MATCH("ЗАГ",B287:B$2002&amp;"",),))),0))</f>
        <v>0</v>
      </c>
      <c r="L286" s="47"/>
      <c r="M286" s="47"/>
      <c r="N286" s="186"/>
      <c r="O286" s="186"/>
      <c r="P286" s="187"/>
      <c r="Q286" s="189"/>
      <c r="R286" s="178">
        <f>IFERROR(IF(F286&gt;0,IF(IFERROR((Смета!H268*1),0)&gt;0,ROUND(F286*G286,2),0),0),0)</f>
        <v>0</v>
      </c>
      <c r="S286" s="50">
        <f>IFERROR(IF(F286&gt;0,IF(IFERROR((Смета!G268*1),0)&gt;0,ROUND(F286*G286,2),0),0),0)</f>
        <v>0</v>
      </c>
      <c r="T286" s="38"/>
      <c r="U286" s="38"/>
      <c r="X286" s="38"/>
      <c r="Y286" s="38"/>
    </row>
    <row r="287" spans="1:25" s="37" customFormat="1" x14ac:dyDescent="0.25">
      <c r="A287" s="63"/>
      <c r="B287" s="140">
        <f>IFERROR(IF(F287&gt;0,MAX(B$26:B286)+1,IF(AND(D287&gt;0,C287=0),"ЗАГ",0)),0)</f>
        <v>5</v>
      </c>
      <c r="C287" s="141">
        <f>IF(Смета!B269&gt;0,Смета!B269,0)</f>
        <v>237</v>
      </c>
      <c r="D287" s="547" t="str">
        <f>IF(Смета!C269&gt;0,Смета!C269,0)</f>
        <v>Корпус щита этажного ЩЭ</v>
      </c>
      <c r="E287" s="77" t="str">
        <f>IF(Смета!D269&gt;0,Смета!D269,0)</f>
        <v>шт</v>
      </c>
      <c r="F287" s="67">
        <f>IFERROR(IF(Дата_КС2=S$3,Смета!Q269,0)+IF(Дата_КС2=S$4,Смета!T269,0)+IF(Дата_КС2=S$5,Смета!W269,0)+IF(Дата_КС2=S$6,Смета!Z269,0)+IF(Дата_КС2=S$7,Смета!AC269,0)+IF(Дата_КС2=S$8,Смета!AF269,0)+IF(Дата_КС2=S$9,Смета!AI269,0)+IF(Дата_КС2=S$10,Смета!AL269,0)+IF(Дата_КС2=S$11,Смета!AO269,0)+IF(Дата_КС2=S$12,Смета!AR269,0)+IF(Дата_КС2=S$13,Смета!AU269,0)+IF(Дата_КС2=S$14,Смета!AX269,0),0)</f>
        <v>8</v>
      </c>
      <c r="G287" s="67">
        <f>IF(Смета!E269&gt;0,Смета!E269,0)</f>
        <v>8486.6299999999992</v>
      </c>
      <c r="H287" s="67">
        <f t="shared" si="10"/>
        <v>67893.039999999994</v>
      </c>
      <c r="I287" s="464">
        <f t="shared" si="9"/>
        <v>1</v>
      </c>
      <c r="J287" s="468"/>
      <c r="K287" s="465">
        <f>IF(AND(B287&gt;0,B287&lt;&gt;"ЗАГ"),1,IF(C287=0,SUM(B288:INDEX(B288:B$2002,INDEX(MATCH("ЗАГ",B288:B$2002&amp;"",),))),0))</f>
        <v>1</v>
      </c>
      <c r="L287" s="47"/>
      <c r="M287" s="47"/>
      <c r="N287" s="186"/>
      <c r="O287" s="186"/>
      <c r="P287" s="187"/>
      <c r="Q287" s="189"/>
      <c r="R287" s="178">
        <f>IFERROR(IF(F287&gt;0,IF(IFERROR((Смета!H269*1),0)&gt;0,ROUND(F287*G287,2),0),0),0)</f>
        <v>0</v>
      </c>
      <c r="S287" s="50">
        <f>IFERROR(IF(F287&gt;0,IF(IFERROR((Смета!G269*1),0)&gt;0,ROUND(F287*G287,2),0),0),0)</f>
        <v>67893.039999999994</v>
      </c>
      <c r="T287" s="38"/>
      <c r="U287" s="38"/>
      <c r="X287" s="38"/>
      <c r="Y287" s="38"/>
    </row>
    <row r="288" spans="1:25" s="37" customFormat="1" x14ac:dyDescent="0.25">
      <c r="A288" s="63"/>
      <c r="B288" s="140">
        <f>IFERROR(IF(F288&gt;0,MAX(B$26:B287)+1,IF(AND(D288&gt;0,C288=0),"ЗАГ",0)),0)</f>
        <v>6</v>
      </c>
      <c r="C288" s="141">
        <f>IF(Смета!B270&gt;0,Смета!B270,0)</f>
        <v>238</v>
      </c>
      <c r="D288" s="547" t="str">
        <f>IF(Смета!C270&gt;0,Смета!C270,0)</f>
        <v>Монтаж Корпуса щита этажного</v>
      </c>
      <c r="E288" s="77" t="str">
        <f>IF(Смета!D270&gt;0,Смета!D270,0)</f>
        <v>шт</v>
      </c>
      <c r="F288" s="67">
        <f>IFERROR(IF(Дата_КС2=S$3,Смета!Q270,0)+IF(Дата_КС2=S$4,Смета!T270,0)+IF(Дата_КС2=S$5,Смета!W270,0)+IF(Дата_КС2=S$6,Смета!Z270,0)+IF(Дата_КС2=S$7,Смета!AC270,0)+IF(Дата_КС2=S$8,Смета!AF270,0)+IF(Дата_КС2=S$9,Смета!AI270,0)+IF(Дата_КС2=S$10,Смета!AL270,0)+IF(Дата_КС2=S$11,Смета!AO270,0)+IF(Дата_КС2=S$12,Смета!AR270,0)+IF(Дата_КС2=S$13,Смета!AU270,0)+IF(Дата_КС2=S$14,Смета!AX270,0),0)</f>
        <v>8</v>
      </c>
      <c r="G288" s="67">
        <f>IF(Смета!E270&gt;0,Смета!E270,0)</f>
        <v>918.05</v>
      </c>
      <c r="H288" s="67">
        <f t="shared" si="10"/>
        <v>7344.4</v>
      </c>
      <c r="I288" s="464">
        <f t="shared" si="9"/>
        <v>1</v>
      </c>
      <c r="J288" s="468"/>
      <c r="K288" s="465">
        <f>IF(AND(B288&gt;0,B288&lt;&gt;"ЗАГ"),1,IF(C288=0,SUM(B289:INDEX(B289:B$2002,INDEX(MATCH("ЗАГ",B289:B$2002&amp;"",),))),0))</f>
        <v>1</v>
      </c>
      <c r="L288" s="47"/>
      <c r="M288" s="47"/>
      <c r="N288" s="186"/>
      <c r="O288" s="186"/>
      <c r="P288" s="187"/>
      <c r="Q288" s="189"/>
      <c r="R288" s="178">
        <f>IFERROR(IF(F288&gt;0,IF(IFERROR((Смета!H270*1),0)&gt;0,ROUND(F288*G288,2),0),0),0)</f>
        <v>7344.4</v>
      </c>
      <c r="S288" s="50">
        <f>IFERROR(IF(F288&gt;0,IF(IFERROR((Смета!G270*1),0)&gt;0,ROUND(F288*G288,2),0),0),0)</f>
        <v>0</v>
      </c>
      <c r="T288" s="38"/>
      <c r="U288" s="38"/>
      <c r="X288" s="38"/>
      <c r="Y288" s="38"/>
    </row>
    <row r="289" spans="1:25" s="37" customFormat="1" x14ac:dyDescent="0.25">
      <c r="A289" s="63"/>
      <c r="B289" s="140">
        <f>IFERROR(IF(F289&gt;0,MAX(B$26:B288)+1,IF(AND(D289&gt;0,C289=0),"ЗАГ",0)),0)</f>
        <v>7</v>
      </c>
      <c r="C289" s="141">
        <f>IF(Смета!B271&gt;0,Смета!B271,0)</f>
        <v>239</v>
      </c>
      <c r="D289" s="547" t="str">
        <f>IF(Смета!C271&gt;0,Смета!C271,0)</f>
        <v>Панель из листовой стали 330х980</v>
      </c>
      <c r="E289" s="77" t="str">
        <f>IF(Смета!D271&gt;0,Смета!D271,0)</f>
        <v>шт</v>
      </c>
      <c r="F289" s="67">
        <f>IFERROR(IF(Дата_КС2=S$3,Смета!Q271,0)+IF(Дата_КС2=S$4,Смета!T271,0)+IF(Дата_КС2=S$5,Смета!W271,0)+IF(Дата_КС2=S$6,Смета!Z271,0)+IF(Дата_КС2=S$7,Смета!AC271,0)+IF(Дата_КС2=S$8,Смета!AF271,0)+IF(Дата_КС2=S$9,Смета!AI271,0)+IF(Дата_КС2=S$10,Смета!AL271,0)+IF(Дата_КС2=S$11,Смета!AO271,0)+IF(Дата_КС2=S$12,Смета!AR271,0)+IF(Дата_КС2=S$13,Смета!AU271,0)+IF(Дата_КС2=S$14,Смета!AX271,0),0)</f>
        <v>8</v>
      </c>
      <c r="G289" s="67">
        <f>IF(Смета!E271&gt;0,Смета!E271,0)</f>
        <v>1761.38</v>
      </c>
      <c r="H289" s="67">
        <f t="shared" si="10"/>
        <v>14091.04</v>
      </c>
      <c r="I289" s="464">
        <f t="shared" si="9"/>
        <v>1</v>
      </c>
      <c r="J289" s="468"/>
      <c r="K289" s="465">
        <f>IF(AND(B289&gt;0,B289&lt;&gt;"ЗАГ"),1,IF(C289=0,SUM(B290:INDEX(B290:B$2002,INDEX(MATCH("ЗАГ",B290:B$2002&amp;"",),))),0))</f>
        <v>1</v>
      </c>
      <c r="L289" s="47"/>
      <c r="M289" s="47"/>
      <c r="N289" s="186"/>
      <c r="O289" s="186"/>
      <c r="P289" s="187"/>
      <c r="Q289" s="189"/>
      <c r="R289" s="178">
        <f>IFERROR(IF(F289&gt;0,IF(IFERROR((Смета!H271*1),0)&gt;0,ROUND(F289*G289,2),0),0),0)</f>
        <v>0</v>
      </c>
      <c r="S289" s="50">
        <f>IFERROR(IF(F289&gt;0,IF(IFERROR((Смета!G271*1),0)&gt;0,ROUND(F289*G289,2),0),0),0)</f>
        <v>14091.04</v>
      </c>
      <c r="T289" s="38"/>
      <c r="U289" s="38"/>
      <c r="X289" s="38"/>
      <c r="Y289" s="38"/>
    </row>
    <row r="290" spans="1:25" s="37" customFormat="1" x14ac:dyDescent="0.25">
      <c r="A290" s="63"/>
      <c r="B290" s="140">
        <f>IFERROR(IF(F290&gt;0,MAX(B$26:B289)+1,IF(AND(D290&gt;0,C290=0),"ЗАГ",0)),0)</f>
        <v>8</v>
      </c>
      <c r="C290" s="141">
        <f>IF(Смета!B272&gt;0,Смета!B272,0)</f>
        <v>240</v>
      </c>
      <c r="D290" s="547" t="str">
        <f>IF(Смета!C272&gt;0,Смета!C272,0)</f>
        <v>Монтаж панели</v>
      </c>
      <c r="E290" s="77" t="str">
        <f>IF(Смета!D272&gt;0,Смета!D272,0)</f>
        <v>шт</v>
      </c>
      <c r="F290" s="67">
        <f>IFERROR(IF(Дата_КС2=S$3,Смета!Q272,0)+IF(Дата_КС2=S$4,Смета!T272,0)+IF(Дата_КС2=S$5,Смета!W272,0)+IF(Дата_КС2=S$6,Смета!Z272,0)+IF(Дата_КС2=S$7,Смета!AC272,0)+IF(Дата_КС2=S$8,Смета!AF272,0)+IF(Дата_КС2=S$9,Смета!AI272,0)+IF(Дата_КС2=S$10,Смета!AL272,0)+IF(Дата_КС2=S$11,Смета!AO272,0)+IF(Дата_КС2=S$12,Смета!AR272,0)+IF(Дата_КС2=S$13,Смета!AU272,0)+IF(Дата_КС2=S$14,Смета!AX272,0),0)</f>
        <v>8</v>
      </c>
      <c r="G290" s="67">
        <f>IF(Смета!E272&gt;0,Смета!E272,0)</f>
        <v>560.44000000000005</v>
      </c>
      <c r="H290" s="67">
        <f t="shared" si="10"/>
        <v>4483.5200000000004</v>
      </c>
      <c r="I290" s="464">
        <f t="shared" si="9"/>
        <v>1</v>
      </c>
      <c r="J290" s="468"/>
      <c r="K290" s="465">
        <f>IF(AND(B290&gt;0,B290&lt;&gt;"ЗАГ"),1,IF(C290=0,SUM(B291:INDEX(B291:B$2002,INDEX(MATCH("ЗАГ",B291:B$2002&amp;"",),))),0))</f>
        <v>1</v>
      </c>
      <c r="L290" s="47"/>
      <c r="M290" s="47"/>
      <c r="N290" s="186"/>
      <c r="O290" s="186"/>
      <c r="P290" s="187"/>
      <c r="Q290" s="189"/>
      <c r="R290" s="178">
        <f>IFERROR(IF(F290&gt;0,IF(IFERROR((Смета!H272*1),0)&gt;0,ROUND(F290*G290,2),0),0),0)</f>
        <v>4483.5200000000004</v>
      </c>
      <c r="S290" s="50">
        <f>IFERROR(IF(F290&gt;0,IF(IFERROR((Смета!G272*1),0)&gt;0,ROUND(F290*G290,2),0),0),0)</f>
        <v>0</v>
      </c>
      <c r="T290" s="38"/>
      <c r="U290" s="38"/>
      <c r="X290" s="38"/>
      <c r="Y290" s="38"/>
    </row>
    <row r="291" spans="1:25" s="37" customFormat="1" hidden="1" x14ac:dyDescent="0.25">
      <c r="A291" s="63"/>
      <c r="B291" s="140" t="str">
        <f>IFERROR(IF(F291&gt;0,MAX(B$26:B290)+1,IF(AND(D291&gt;0,C291=0),"ЗАГ",0)),0)</f>
        <v>ЗАГ</v>
      </c>
      <c r="C291" s="141">
        <f>IF(Смета!B273&gt;0,Смета!B273,0)</f>
        <v>0</v>
      </c>
      <c r="D291" s="543" t="str">
        <f>IF(Смета!C273&gt;0,Смета!C273,0)</f>
        <v>Щит этажный на 1 квартиру состоит (на 4 ЩЭ):</v>
      </c>
      <c r="E291" s="77">
        <f>IF(Смета!D273&gt;0,Смета!D273,0)</f>
        <v>0</v>
      </c>
      <c r="F291" s="67">
        <f>IFERROR(IF(Дата_КС2=S$3,Смета!Q273,0)+IF(Дата_КС2=S$4,Смета!T273,0)+IF(Дата_КС2=S$5,Смета!W273,0)+IF(Дата_КС2=S$6,Смета!Z273,0)+IF(Дата_КС2=S$7,Смета!AC273,0)+IF(Дата_КС2=S$8,Смета!AF273,0)+IF(Дата_КС2=S$9,Смета!AI273,0)+IF(Дата_КС2=S$10,Смета!AL273,0)+IF(Дата_КС2=S$11,Смета!AO273,0)+IF(Дата_КС2=S$12,Смета!AR273,0)+IF(Дата_КС2=S$13,Смета!AU273,0)+IF(Дата_КС2=S$14,Смета!AX273,0),0)</f>
        <v>0</v>
      </c>
      <c r="G291" s="67">
        <f>IF(Смета!E273&gt;0,Смета!E273,0)</f>
        <v>0</v>
      </c>
      <c r="H291" s="67">
        <f t="shared" si="10"/>
        <v>0</v>
      </c>
      <c r="I291" s="464">
        <f t="shared" si="9"/>
        <v>0</v>
      </c>
      <c r="J291" s="468"/>
      <c r="K291" s="465">
        <f>IF(AND(B291&gt;0,B291&lt;&gt;"ЗАГ"),1,IF(C291=0,SUM(B292:INDEX(B292:B$2002,INDEX(MATCH("ЗАГ",B292:B$2002&amp;"",),))),0))</f>
        <v>0</v>
      </c>
      <c r="L291" s="47"/>
      <c r="M291" s="47"/>
      <c r="N291" s="186"/>
      <c r="O291" s="186"/>
      <c r="P291" s="187"/>
      <c r="Q291" s="189"/>
      <c r="R291" s="178">
        <f>IFERROR(IF(F291&gt;0,IF(IFERROR((Смета!H273*1),0)&gt;0,ROUND(F291*G291,2),0),0),0)</f>
        <v>0</v>
      </c>
      <c r="S291" s="50">
        <f>IFERROR(IF(F291&gt;0,IF(IFERROR((Смета!G273*1),0)&gt;0,ROUND(F291*G291,2),0),0),0)</f>
        <v>0</v>
      </c>
      <c r="T291" s="38"/>
      <c r="U291" s="38"/>
      <c r="X291" s="38"/>
      <c r="Y291" s="38"/>
    </row>
    <row r="292" spans="1:25" s="37" customFormat="1" ht="30" hidden="1" x14ac:dyDescent="0.25">
      <c r="A292" s="63"/>
      <c r="B292" s="140">
        <f>IFERROR(IF(F292&gt;0,MAX(B$26:B291)+1,IF(AND(D292&gt;0,C292=0),"ЗАГ",0)),0)</f>
        <v>0</v>
      </c>
      <c r="C292" s="141">
        <f>IF(Смета!B274&gt;0,Смета!B274,0)</f>
        <v>241</v>
      </c>
      <c r="D292" s="543" t="str">
        <f>IF(Смета!C274&gt;0,Смета!C274,0)</f>
        <v>Выключатель автоматический двухполюсный 50А С ВА47-29 4.5кА (MVA20-2-050-C)</v>
      </c>
      <c r="E292" s="77" t="str">
        <f>IF(Смета!D274&gt;0,Смета!D274,0)</f>
        <v>шт</v>
      </c>
      <c r="F292" s="67">
        <f>IFERROR(IF(Дата_КС2=S$3,Смета!Q274,0)+IF(Дата_КС2=S$4,Смета!T274,0)+IF(Дата_КС2=S$5,Смета!W274,0)+IF(Дата_КС2=S$6,Смета!Z274,0)+IF(Дата_КС2=S$7,Смета!AC274,0)+IF(Дата_КС2=S$8,Смета!AF274,0)+IF(Дата_КС2=S$9,Смета!AI274,0)+IF(Дата_КС2=S$10,Смета!AL274,0)+IF(Дата_КС2=S$11,Смета!AO274,0)+IF(Дата_КС2=S$12,Смета!AR274,0)+IF(Дата_КС2=S$13,Смета!AU274,0)+IF(Дата_КС2=S$14,Смета!AX274,0),0)</f>
        <v>0</v>
      </c>
      <c r="G292" s="67">
        <f>IF(Смета!E274&gt;0,Смета!E274,0)</f>
        <v>461.93</v>
      </c>
      <c r="H292" s="67">
        <f t="shared" si="10"/>
        <v>0</v>
      </c>
      <c r="I292" s="464">
        <f t="shared" si="9"/>
        <v>0</v>
      </c>
      <c r="J292" s="468"/>
      <c r="K292" s="465">
        <f>IF(AND(B292&gt;0,B292&lt;&gt;"ЗАГ"),1,IF(C292=0,SUM(B293:INDEX(B293:B$2002,INDEX(MATCH("ЗАГ",B293:B$2002&amp;"",),))),0))</f>
        <v>0</v>
      </c>
      <c r="L292" s="47"/>
      <c r="M292" s="47"/>
      <c r="N292" s="186"/>
      <c r="O292" s="186"/>
      <c r="P292" s="187"/>
      <c r="Q292" s="189"/>
      <c r="R292" s="178">
        <f>IFERROR(IF(F292&gt;0,IF(IFERROR((Смета!H274*1),0)&gt;0,ROUND(F292*G292,2),0),0),0)</f>
        <v>0</v>
      </c>
      <c r="S292" s="50">
        <f>IFERROR(IF(F292&gt;0,IF(IFERROR((Смета!G274*1),0)&gt;0,ROUND(F292*G292,2),0),0),0)</f>
        <v>0</v>
      </c>
      <c r="T292" s="38"/>
      <c r="U292" s="38"/>
      <c r="X292" s="38"/>
      <c r="Y292" s="38"/>
    </row>
    <row r="293" spans="1:25" s="37" customFormat="1" hidden="1" x14ac:dyDescent="0.25">
      <c r="A293" s="63"/>
      <c r="B293" s="140">
        <f>IFERROR(IF(F293&gt;0,MAX(B$26:B292)+1,IF(AND(D293&gt;0,C293=0),"ЗАГ",0)),0)</f>
        <v>0</v>
      </c>
      <c r="C293" s="141">
        <f>IF(Смета!B275&gt;0,Смета!B275,0)</f>
        <v>242</v>
      </c>
      <c r="D293" s="543" t="str">
        <f>IF(Смета!C275&gt;0,Смета!C275,0)</f>
        <v>Сжим ответвительный У-859 м50-70/о4-35 (У-859МУ3)</v>
      </c>
      <c r="E293" s="77" t="str">
        <f>IF(Смета!D275&gt;0,Смета!D275,0)</f>
        <v>шт</v>
      </c>
      <c r="F293" s="67">
        <f>IFERROR(IF(Дата_КС2=S$3,Смета!Q275,0)+IF(Дата_КС2=S$4,Смета!T275,0)+IF(Дата_КС2=S$5,Смета!W275,0)+IF(Дата_КС2=S$6,Смета!Z275,0)+IF(Дата_КС2=S$7,Смета!AC275,0)+IF(Дата_КС2=S$8,Смета!AF275,0)+IF(Дата_КС2=S$9,Смета!AI275,0)+IF(Дата_КС2=S$10,Смета!AL275,0)+IF(Дата_КС2=S$11,Смета!AO275,0)+IF(Дата_КС2=S$12,Смета!AR275,0)+IF(Дата_КС2=S$13,Смета!AU275,0)+IF(Дата_КС2=S$14,Смета!AX275,0),0)</f>
        <v>0</v>
      </c>
      <c r="G293" s="67">
        <f>IF(Смета!E275&gt;0,Смета!E275,0)</f>
        <v>98.61</v>
      </c>
      <c r="H293" s="67">
        <f t="shared" si="10"/>
        <v>0</v>
      </c>
      <c r="I293" s="464">
        <f t="shared" si="9"/>
        <v>0</v>
      </c>
      <c r="J293" s="468"/>
      <c r="K293" s="465">
        <f>IF(AND(B293&gt;0,B293&lt;&gt;"ЗАГ"),1,IF(C293=0,SUM(B294:INDEX(B294:B$2002,INDEX(MATCH("ЗАГ",B294:B$2002&amp;"",),))),0))</f>
        <v>0</v>
      </c>
      <c r="L293" s="47"/>
      <c r="M293" s="47"/>
      <c r="N293" s="186"/>
      <c r="O293" s="186"/>
      <c r="P293" s="187"/>
      <c r="Q293" s="189"/>
      <c r="R293" s="178">
        <f>IFERROR(IF(F293&gt;0,IF(IFERROR((Смета!H275*1),0)&gt;0,ROUND(F293*G293,2),0),0),0)</f>
        <v>0</v>
      </c>
      <c r="S293" s="50">
        <f>IFERROR(IF(F293&gt;0,IF(IFERROR((Смета!G275*1),0)&gt;0,ROUND(F293*G293,2),0),0),0)</f>
        <v>0</v>
      </c>
      <c r="T293" s="38"/>
      <c r="U293" s="38"/>
      <c r="X293" s="38"/>
      <c r="Y293" s="38"/>
    </row>
    <row r="294" spans="1:25" s="37" customFormat="1" hidden="1" x14ac:dyDescent="0.25">
      <c r="A294" s="63"/>
      <c r="B294" s="140">
        <f>IFERROR(IF(F294&gt;0,MAX(B$26:B293)+1,IF(AND(D294&gt;0,C294=0),"ЗАГ",0)),0)</f>
        <v>0</v>
      </c>
      <c r="C294" s="141">
        <f>IF(Смета!B276&gt;0,Смета!B276,0)</f>
        <v>243</v>
      </c>
      <c r="D294" s="543" t="str">
        <f>IF(Смета!C276&gt;0,Смета!C276,0)</f>
        <v>Расключение щита этажного ЩЭ</v>
      </c>
      <c r="E294" s="77" t="str">
        <f>IF(Смета!D276&gt;0,Смета!D276,0)</f>
        <v>шт</v>
      </c>
      <c r="F294" s="67">
        <f>IFERROR(IF(Дата_КС2=S$3,Смета!Q276,0)+IF(Дата_КС2=S$4,Смета!T276,0)+IF(Дата_КС2=S$5,Смета!W276,0)+IF(Дата_КС2=S$6,Смета!Z276,0)+IF(Дата_КС2=S$7,Смета!AC276,0)+IF(Дата_КС2=S$8,Смета!AF276,0)+IF(Дата_КС2=S$9,Смета!AI276,0)+IF(Дата_КС2=S$10,Смета!AL276,0)+IF(Дата_КС2=S$11,Смета!AO276,0)+IF(Дата_КС2=S$12,Смета!AR276,0)+IF(Дата_КС2=S$13,Смета!AU276,0)+IF(Дата_КС2=S$14,Смета!AX276,0),0)</f>
        <v>0</v>
      </c>
      <c r="G294" s="67">
        <f>IF(Смета!E276&gt;0,Смета!E276,0)</f>
        <v>1100.6300000000001</v>
      </c>
      <c r="H294" s="67">
        <f t="shared" si="10"/>
        <v>0</v>
      </c>
      <c r="I294" s="464">
        <f t="shared" si="9"/>
        <v>0</v>
      </c>
      <c r="J294" s="468"/>
      <c r="K294" s="465">
        <f>IF(AND(B294&gt;0,B294&lt;&gt;"ЗАГ"),1,IF(C294=0,SUM(B295:INDEX(B295:B$2002,INDEX(MATCH("ЗАГ",B295:B$2002&amp;"",),))),0))</f>
        <v>0</v>
      </c>
      <c r="L294" s="47"/>
      <c r="M294" s="47"/>
      <c r="N294" s="186"/>
      <c r="O294" s="186"/>
      <c r="P294" s="187"/>
      <c r="Q294" s="189"/>
      <c r="R294" s="178">
        <f>IFERROR(IF(F294&gt;0,IF(IFERROR((Смета!H276*1),0)&gt;0,ROUND(F294*G294,2),0),0),0)</f>
        <v>0</v>
      </c>
      <c r="S294" s="50">
        <f>IFERROR(IF(F294&gt;0,IF(IFERROR((Смета!G276*1),0)&gt;0,ROUND(F294*G294,2),0),0),0)</f>
        <v>0</v>
      </c>
      <c r="T294" s="38"/>
      <c r="U294" s="38"/>
      <c r="X294" s="38"/>
      <c r="Y294" s="38"/>
    </row>
    <row r="295" spans="1:25" s="37" customFormat="1" hidden="1" x14ac:dyDescent="0.25">
      <c r="A295" s="63"/>
      <c r="B295" s="140" t="str">
        <f>IFERROR(IF(F295&gt;0,MAX(B$26:B294)+1,IF(AND(D295&gt;0,C295=0),"ЗАГ",0)),0)</f>
        <v>ЗАГ</v>
      </c>
      <c r="C295" s="141">
        <f>IF(Смета!B277&gt;0,Смета!B277,0)</f>
        <v>0</v>
      </c>
      <c r="D295" s="543" t="str">
        <f>IF(Смета!C277&gt;0,Смета!C277,0)</f>
        <v>Щит этажный на 4 квартиры состоит (на 4 ЩЭ):</v>
      </c>
      <c r="E295" s="77">
        <f>IF(Смета!D277&gt;0,Смета!D277,0)</f>
        <v>0</v>
      </c>
      <c r="F295" s="67">
        <f>IFERROR(IF(Дата_КС2=S$3,Смета!Q277,0)+IF(Дата_КС2=S$4,Смета!T277,0)+IF(Дата_КС2=S$5,Смета!W277,0)+IF(Дата_КС2=S$6,Смета!Z277,0)+IF(Дата_КС2=S$7,Смета!AC277,0)+IF(Дата_КС2=S$8,Смета!AF277,0)+IF(Дата_КС2=S$9,Смета!AI277,0)+IF(Дата_КС2=S$10,Смета!AL277,0)+IF(Дата_КС2=S$11,Смета!AO277,0)+IF(Дата_КС2=S$12,Смета!AR277,0)+IF(Дата_КС2=S$13,Смета!AU277,0)+IF(Дата_КС2=S$14,Смета!AX277,0),0)</f>
        <v>0</v>
      </c>
      <c r="G295" s="67">
        <f>IF(Смета!E277&gt;0,Смета!E277,0)</f>
        <v>0</v>
      </c>
      <c r="H295" s="67">
        <f t="shared" si="10"/>
        <v>0</v>
      </c>
      <c r="I295" s="464">
        <f t="shared" si="9"/>
        <v>0</v>
      </c>
      <c r="J295" s="468"/>
      <c r="K295" s="465">
        <f>IF(AND(B295&gt;0,B295&lt;&gt;"ЗАГ"),1,IF(C295=0,SUM(B296:INDEX(B296:B$2002,INDEX(MATCH("ЗАГ",B296:B$2002&amp;"",),))),0))</f>
        <v>0</v>
      </c>
      <c r="L295" s="47"/>
      <c r="M295" s="47"/>
      <c r="N295" s="186"/>
      <c r="O295" s="186"/>
      <c r="P295" s="187"/>
      <c r="Q295" s="189"/>
      <c r="R295" s="178">
        <f>IFERROR(IF(F295&gt;0,IF(IFERROR((Смета!H277*1),0)&gt;0,ROUND(F295*G295,2),0),0),0)</f>
        <v>0</v>
      </c>
      <c r="S295" s="50">
        <f>IFERROR(IF(F295&gt;0,IF(IFERROR((Смета!G277*1),0)&gt;0,ROUND(F295*G295,2),0),0),0)</f>
        <v>0</v>
      </c>
      <c r="T295" s="38"/>
      <c r="U295" s="38"/>
      <c r="X295" s="38"/>
      <c r="Y295" s="38"/>
    </row>
    <row r="296" spans="1:25" s="37" customFormat="1" ht="30" hidden="1" x14ac:dyDescent="0.25">
      <c r="A296" s="63"/>
      <c r="B296" s="140">
        <f>IFERROR(IF(F296&gt;0,MAX(B$26:B295)+1,IF(AND(D296&gt;0,C296=0),"ЗАГ",0)),0)</f>
        <v>0</v>
      </c>
      <c r="C296" s="141">
        <f>IF(Смета!B278&gt;0,Смета!B278,0)</f>
        <v>244</v>
      </c>
      <c r="D296" s="543" t="str">
        <f>IF(Смета!C278&gt;0,Смета!C278,0)</f>
        <v>Выключатель автоматический двухполюсный 50А С ВА47-29 4.5кА (MVA20-2-050-C)</v>
      </c>
      <c r="E296" s="77" t="str">
        <f>IF(Смета!D278&gt;0,Смета!D278,0)</f>
        <v>шт</v>
      </c>
      <c r="F296" s="67">
        <f>IFERROR(IF(Дата_КС2=S$3,Смета!Q278,0)+IF(Дата_КС2=S$4,Смета!T278,0)+IF(Дата_КС2=S$5,Смета!W278,0)+IF(Дата_КС2=S$6,Смета!Z278,0)+IF(Дата_КС2=S$7,Смета!AC278,0)+IF(Дата_КС2=S$8,Смета!AF278,0)+IF(Дата_КС2=S$9,Смета!AI278,0)+IF(Дата_КС2=S$10,Смета!AL278,0)+IF(Дата_КС2=S$11,Смета!AO278,0)+IF(Дата_КС2=S$12,Смета!AR278,0)+IF(Дата_КС2=S$13,Смета!AU278,0)+IF(Дата_КС2=S$14,Смета!AX278,0),0)</f>
        <v>0</v>
      </c>
      <c r="G296" s="67">
        <f>IF(Смета!E278&gt;0,Смета!E278,0)</f>
        <v>461.93</v>
      </c>
      <c r="H296" s="67">
        <f t="shared" si="10"/>
        <v>0</v>
      </c>
      <c r="I296" s="464">
        <f t="shared" si="9"/>
        <v>0</v>
      </c>
      <c r="J296" s="468"/>
      <c r="K296" s="465">
        <f>IF(AND(B296&gt;0,B296&lt;&gt;"ЗАГ"),1,IF(C296=0,SUM(B297:INDEX(B297:B$2002,INDEX(MATCH("ЗАГ",B297:B$2002&amp;"",),))),0))</f>
        <v>0</v>
      </c>
      <c r="L296" s="47"/>
      <c r="M296" s="47"/>
      <c r="N296" s="186"/>
      <c r="O296" s="186"/>
      <c r="P296" s="187"/>
      <c r="Q296" s="189"/>
      <c r="R296" s="178">
        <f>IFERROR(IF(F296&gt;0,IF(IFERROR((Смета!H278*1),0)&gt;0,ROUND(F296*G296,2),0),0),0)</f>
        <v>0</v>
      </c>
      <c r="S296" s="50">
        <f>IFERROR(IF(F296&gt;0,IF(IFERROR((Смета!G278*1),0)&gt;0,ROUND(F296*G296,2),0),0),0)</f>
        <v>0</v>
      </c>
      <c r="T296" s="38"/>
      <c r="U296" s="38"/>
      <c r="X296" s="38"/>
      <c r="Y296" s="38"/>
    </row>
    <row r="297" spans="1:25" s="37" customFormat="1" hidden="1" x14ac:dyDescent="0.25">
      <c r="A297" s="63"/>
      <c r="B297" s="140">
        <f>IFERROR(IF(F297&gt;0,MAX(B$26:B296)+1,IF(AND(D297&gt;0,C297=0),"ЗАГ",0)),0)</f>
        <v>0</v>
      </c>
      <c r="C297" s="141">
        <f>IF(Смета!B279&gt;0,Смета!B279,0)</f>
        <v>245</v>
      </c>
      <c r="D297" s="543" t="str">
        <f>IF(Смета!C279&gt;0,Смета!C279,0)</f>
        <v>Сжим ответвительный У-859 м50-70/о4-35 (У-859МУ3)</v>
      </c>
      <c r="E297" s="77" t="str">
        <f>IF(Смета!D279&gt;0,Смета!D279,0)</f>
        <v>шт</v>
      </c>
      <c r="F297" s="67">
        <f>IFERROR(IF(Дата_КС2=S$3,Смета!Q279,0)+IF(Дата_КС2=S$4,Смета!T279,0)+IF(Дата_КС2=S$5,Смета!W279,0)+IF(Дата_КС2=S$6,Смета!Z279,0)+IF(Дата_КС2=S$7,Смета!AC279,0)+IF(Дата_КС2=S$8,Смета!AF279,0)+IF(Дата_КС2=S$9,Смета!AI279,0)+IF(Дата_КС2=S$10,Смета!AL279,0)+IF(Дата_КС2=S$11,Смета!AO279,0)+IF(Дата_КС2=S$12,Смета!AR279,0)+IF(Дата_КС2=S$13,Смета!AU279,0)+IF(Дата_КС2=S$14,Смета!AX279,0),0)</f>
        <v>0</v>
      </c>
      <c r="G297" s="67">
        <f>IF(Смета!E279&gt;0,Смета!E279,0)</f>
        <v>98.61</v>
      </c>
      <c r="H297" s="67">
        <f t="shared" si="10"/>
        <v>0</v>
      </c>
      <c r="I297" s="464">
        <f t="shared" si="9"/>
        <v>0</v>
      </c>
      <c r="J297" s="468"/>
      <c r="K297" s="465">
        <f>IF(AND(B297&gt;0,B297&lt;&gt;"ЗАГ"),1,IF(C297=0,SUM(B298:INDEX(B298:B$2002,INDEX(MATCH("ЗАГ",B298:B$2002&amp;"",),))),0))</f>
        <v>0</v>
      </c>
      <c r="L297" s="47"/>
      <c r="M297" s="47"/>
      <c r="N297" s="186"/>
      <c r="O297" s="186"/>
      <c r="P297" s="187"/>
      <c r="Q297" s="189"/>
      <c r="R297" s="178">
        <f>IFERROR(IF(F297&gt;0,IF(IFERROR((Смета!H279*1),0)&gt;0,ROUND(F297*G297,2),0),0),0)</f>
        <v>0</v>
      </c>
      <c r="S297" s="50">
        <f>IFERROR(IF(F297&gt;0,IF(IFERROR((Смета!G279*1),0)&gt;0,ROUND(F297*G297,2),0),0),0)</f>
        <v>0</v>
      </c>
      <c r="T297" s="38"/>
      <c r="U297" s="38"/>
      <c r="X297" s="38"/>
      <c r="Y297" s="38"/>
    </row>
    <row r="298" spans="1:25" s="37" customFormat="1" hidden="1" x14ac:dyDescent="0.25">
      <c r="A298" s="63"/>
      <c r="B298" s="140">
        <f>IFERROR(IF(F298&gt;0,MAX(B$26:B297)+1,IF(AND(D298&gt;0,C298=0),"ЗАГ",0)),0)</f>
        <v>0</v>
      </c>
      <c r="C298" s="141">
        <f>IF(Смета!B280&gt;0,Смета!B280,0)</f>
        <v>246</v>
      </c>
      <c r="D298" s="543" t="str">
        <f>IF(Смета!C280&gt;0,Смета!C280,0)</f>
        <v>Розетка на DIN-рейку с заземлением контактов РАр 10-3-ОП</v>
      </c>
      <c r="E298" s="77" t="str">
        <f>IF(Смета!D280&gt;0,Смета!D280,0)</f>
        <v>шт</v>
      </c>
      <c r="F298" s="67">
        <f>IFERROR(IF(Дата_КС2=S$3,Смета!Q280,0)+IF(Дата_КС2=S$4,Смета!T280,0)+IF(Дата_КС2=S$5,Смета!W280,0)+IF(Дата_КС2=S$6,Смета!Z280,0)+IF(Дата_КС2=S$7,Смета!AC280,0)+IF(Дата_КС2=S$8,Смета!AF280,0)+IF(Дата_КС2=S$9,Смета!AI280,0)+IF(Дата_КС2=S$10,Смета!AL280,0)+IF(Дата_КС2=S$11,Смета!AO280,0)+IF(Дата_КС2=S$12,Смета!AR280,0)+IF(Дата_КС2=S$13,Смета!AU280,0)+IF(Дата_КС2=S$14,Смета!AX280,0),0)</f>
        <v>0</v>
      </c>
      <c r="G298" s="67">
        <f>IF(Смета!E280&gt;0,Смета!E280,0)</f>
        <v>288.23</v>
      </c>
      <c r="H298" s="67">
        <f t="shared" si="10"/>
        <v>0</v>
      </c>
      <c r="I298" s="464">
        <f t="shared" si="9"/>
        <v>0</v>
      </c>
      <c r="J298" s="468"/>
      <c r="K298" s="465">
        <f>IF(AND(B298&gt;0,B298&lt;&gt;"ЗАГ"),1,IF(C298=0,SUM(B299:INDEX(B299:B$2002,INDEX(MATCH("ЗАГ",B299:B$2002&amp;"",),))),0))</f>
        <v>0</v>
      </c>
      <c r="L298" s="47"/>
      <c r="M298" s="47"/>
      <c r="N298" s="186"/>
      <c r="O298" s="186"/>
      <c r="P298" s="187"/>
      <c r="Q298" s="189"/>
      <c r="R298" s="178">
        <f>IFERROR(IF(F298&gt;0,IF(IFERROR((Смета!H280*1),0)&gt;0,ROUND(F298*G298,2),0),0),0)</f>
        <v>0</v>
      </c>
      <c r="S298" s="50">
        <f>IFERROR(IF(F298&gt;0,IF(IFERROR((Смета!G280*1),0)&gt;0,ROUND(F298*G298,2),0),0),0)</f>
        <v>0</v>
      </c>
      <c r="T298" s="38"/>
      <c r="U298" s="38"/>
      <c r="X298" s="38"/>
      <c r="Y298" s="38"/>
    </row>
    <row r="299" spans="1:25" s="37" customFormat="1" hidden="1" x14ac:dyDescent="0.25">
      <c r="A299" s="63"/>
      <c r="B299" s="140">
        <f>IFERROR(IF(F299&gt;0,MAX(B$26:B298)+1,IF(AND(D299&gt;0,C299=0),"ЗАГ",0)),0)</f>
        <v>0</v>
      </c>
      <c r="C299" s="141">
        <f>IF(Смета!B281&gt;0,Смета!B281,0)</f>
        <v>247</v>
      </c>
      <c r="D299" s="543" t="str">
        <f>IF(Смета!C281&gt;0,Смета!C281,0)</f>
        <v>Расключение щита этажного ЩЭ</v>
      </c>
      <c r="E299" s="77" t="str">
        <f>IF(Смета!D281&gt;0,Смета!D281,0)</f>
        <v>шт</v>
      </c>
      <c r="F299" s="67">
        <f>IFERROR(IF(Дата_КС2=S$3,Смета!Q281,0)+IF(Дата_КС2=S$4,Смета!T281,0)+IF(Дата_КС2=S$5,Смета!W281,0)+IF(Дата_КС2=S$6,Смета!Z281,0)+IF(Дата_КС2=S$7,Смета!AC281,0)+IF(Дата_КС2=S$8,Смета!AF281,0)+IF(Дата_КС2=S$9,Смета!AI281,0)+IF(Дата_КС2=S$10,Смета!AL281,0)+IF(Дата_КС2=S$11,Смета!AO281,0)+IF(Дата_КС2=S$12,Смета!AR281,0)+IF(Дата_КС2=S$13,Смета!AU281,0)+IF(Дата_КС2=S$14,Смета!AX281,0),0)</f>
        <v>0</v>
      </c>
      <c r="G299" s="67">
        <f>IF(Смета!E281&gt;0,Смета!E281,0)</f>
        <v>3502.5</v>
      </c>
      <c r="H299" s="67">
        <f t="shared" si="10"/>
        <v>0</v>
      </c>
      <c r="I299" s="464">
        <f t="shared" si="9"/>
        <v>0</v>
      </c>
      <c r="J299" s="468"/>
      <c r="K299" s="465">
        <f>IF(AND(B299&gt;0,B299&lt;&gt;"ЗАГ"),1,IF(C299=0,SUM(B300:INDEX(B300:B$2002,INDEX(MATCH("ЗАГ",B300:B$2002&amp;"",),))),0))</f>
        <v>0</v>
      </c>
      <c r="L299" s="47"/>
      <c r="M299" s="47"/>
      <c r="N299" s="186"/>
      <c r="O299" s="186"/>
      <c r="P299" s="187"/>
      <c r="Q299" s="189"/>
      <c r="R299" s="178">
        <f>IFERROR(IF(F299&gt;0,IF(IFERROR((Смета!H281*1),0)&gt;0,ROUND(F299*G299,2),0),0),0)</f>
        <v>0</v>
      </c>
      <c r="S299" s="50">
        <f>IFERROR(IF(F299&gt;0,IF(IFERROR((Смета!G281*1),0)&gt;0,ROUND(F299*G299,2),0),0),0)</f>
        <v>0</v>
      </c>
      <c r="T299" s="38"/>
      <c r="U299" s="38"/>
      <c r="X299" s="38"/>
      <c r="Y299" s="38"/>
    </row>
    <row r="300" spans="1:25" s="37" customFormat="1" hidden="1" x14ac:dyDescent="0.25">
      <c r="A300" s="63"/>
      <c r="B300" s="140" t="str">
        <f>IFERROR(IF(F300&gt;0,MAX(B$26:B299)+1,IF(AND(D300&gt;0,C300=0),"ЗАГ",0)),0)</f>
        <v>ЗАГ</v>
      </c>
      <c r="C300" s="141">
        <f>IF(Смета!B282&gt;0,Смета!B282,0)</f>
        <v>0</v>
      </c>
      <c r="D300" s="543" t="str">
        <f>IF(Смета!C282&gt;0,Смета!C282,0)</f>
        <v>2.Светотехническая продукция</v>
      </c>
      <c r="E300" s="77">
        <f>IF(Смета!D282&gt;0,Смета!D282,0)</f>
        <v>0</v>
      </c>
      <c r="F300" s="67">
        <f>IFERROR(IF(Дата_КС2=S$3,Смета!Q282,0)+IF(Дата_КС2=S$4,Смета!T282,0)+IF(Дата_КС2=S$5,Смета!W282,0)+IF(Дата_КС2=S$6,Смета!Z282,0)+IF(Дата_КС2=S$7,Смета!AC282,0)+IF(Дата_КС2=S$8,Смета!AF282,0)+IF(Дата_КС2=S$9,Смета!AI282,0)+IF(Дата_КС2=S$10,Смета!AL282,0)+IF(Дата_КС2=S$11,Смета!AO282,0)+IF(Дата_КС2=S$12,Смета!AR282,0)+IF(Дата_КС2=S$13,Смета!AU282,0)+IF(Дата_КС2=S$14,Смета!AX282,0),0)</f>
        <v>0</v>
      </c>
      <c r="G300" s="67">
        <f>IF(Смета!E282&gt;0,Смета!E282,0)</f>
        <v>0</v>
      </c>
      <c r="H300" s="67">
        <f t="shared" si="10"/>
        <v>0</v>
      </c>
      <c r="I300" s="464">
        <f t="shared" si="9"/>
        <v>0</v>
      </c>
      <c r="J300" s="468"/>
      <c r="K300" s="465">
        <f>IF(AND(B300&gt;0,B300&lt;&gt;"ЗАГ"),1,IF(C300=0,SUM(B301:INDEX(B301:B$2002,INDEX(MATCH("ЗАГ",B301:B$2002&amp;"",),))),0))</f>
        <v>0</v>
      </c>
      <c r="L300" s="47"/>
      <c r="M300" s="47"/>
      <c r="N300" s="186"/>
      <c r="O300" s="186"/>
      <c r="P300" s="187"/>
      <c r="Q300" s="189"/>
      <c r="R300" s="178">
        <f>IFERROR(IF(F300&gt;0,IF(IFERROR((Смета!H282*1),0)&gt;0,ROUND(F300*G300,2),0),0),0)</f>
        <v>0</v>
      </c>
      <c r="S300" s="50">
        <f>IFERROR(IF(F300&gt;0,IF(IFERROR((Смета!G282*1),0)&gt;0,ROUND(F300*G300,2),0),0),0)</f>
        <v>0</v>
      </c>
      <c r="T300" s="38"/>
      <c r="U300" s="38"/>
      <c r="X300" s="38"/>
      <c r="Y300" s="38"/>
    </row>
    <row r="301" spans="1:25" s="37" customFormat="1" hidden="1" x14ac:dyDescent="0.25">
      <c r="A301" s="63"/>
      <c r="B301" s="140">
        <f>IFERROR(IF(F301&gt;0,MAX(B$26:B300)+1,IF(AND(D301&gt;0,C301=0),"ЗАГ",0)),0)</f>
        <v>0</v>
      </c>
      <c r="C301" s="141">
        <f>IF(Смета!B283&gt;0,Смета!B283,0)</f>
        <v>248</v>
      </c>
      <c r="D301" s="543" t="str">
        <f>IF(Смета!C283&gt;0,Смета!C283,0)</f>
        <v>Патрон подвесной Е27 пластик белый</v>
      </c>
      <c r="E301" s="77" t="str">
        <f>IF(Смета!D283&gt;0,Смета!D283,0)</f>
        <v>шт</v>
      </c>
      <c r="F301" s="67">
        <f>IFERROR(IF(Дата_КС2=S$3,Смета!Q283,0)+IF(Дата_КС2=S$4,Смета!T283,0)+IF(Дата_КС2=S$5,Смета!W283,0)+IF(Дата_КС2=S$6,Смета!Z283,0)+IF(Дата_КС2=S$7,Смета!AC283,0)+IF(Дата_КС2=S$8,Смета!AF283,0)+IF(Дата_КС2=S$9,Смета!AI283,0)+IF(Дата_КС2=S$10,Смета!AL283,0)+IF(Дата_КС2=S$11,Смета!AO283,0)+IF(Дата_КС2=S$12,Смета!AR283,0)+IF(Дата_КС2=S$13,Смета!AU283,0)+IF(Дата_КС2=S$14,Смета!AX283,0),0)</f>
        <v>0</v>
      </c>
      <c r="G301" s="67">
        <f>IF(Смета!E283&gt;0,Смета!E283,0)</f>
        <v>24.55</v>
      </c>
      <c r="H301" s="67">
        <f t="shared" si="10"/>
        <v>0</v>
      </c>
      <c r="I301" s="464">
        <f t="shared" si="9"/>
        <v>0</v>
      </c>
      <c r="J301" s="468"/>
      <c r="K301" s="465">
        <f>IF(AND(B301&gt;0,B301&lt;&gt;"ЗАГ"),1,IF(C301=0,SUM(B302:INDEX(B302:B$2002,INDEX(MATCH("ЗАГ",B302:B$2002&amp;"",),))),0))</f>
        <v>0</v>
      </c>
      <c r="L301" s="47"/>
      <c r="M301" s="47"/>
      <c r="N301" s="186"/>
      <c r="O301" s="186"/>
      <c r="P301" s="187"/>
      <c r="Q301" s="189"/>
      <c r="R301" s="178">
        <f>IFERROR(IF(F301&gt;0,IF(IFERROR((Смета!H283*1),0)&gt;0,ROUND(F301*G301,2),0),0),0)</f>
        <v>0</v>
      </c>
      <c r="S301" s="50">
        <f>IFERROR(IF(F301&gt;0,IF(IFERROR((Смета!G283*1),0)&gt;0,ROUND(F301*G301,2),0),0),0)</f>
        <v>0</v>
      </c>
      <c r="T301" s="38"/>
      <c r="U301" s="38"/>
      <c r="X301" s="38"/>
      <c r="Y301" s="38"/>
    </row>
    <row r="302" spans="1:25" s="37" customFormat="1" hidden="1" x14ac:dyDescent="0.25">
      <c r="A302" s="63"/>
      <c r="B302" s="140">
        <f>IFERROR(IF(F302&gt;0,MAX(B$26:B301)+1,IF(AND(D302&gt;0,C302=0),"ЗАГ",0)),0)</f>
        <v>0</v>
      </c>
      <c r="C302" s="141">
        <f>IF(Смета!B284&gt;0,Смета!B284,0)</f>
        <v>249</v>
      </c>
      <c r="D302" s="543" t="str">
        <f>IF(Смета!C284&gt;0,Смета!C284,0)</f>
        <v>Подключение подвесного патрона</v>
      </c>
      <c r="E302" s="77" t="str">
        <f>IF(Смета!D284&gt;0,Смета!D284,0)</f>
        <v>шт</v>
      </c>
      <c r="F302" s="67">
        <f>IFERROR(IF(Дата_КС2=S$3,Смета!Q284,0)+IF(Дата_КС2=S$4,Смета!T284,0)+IF(Дата_КС2=S$5,Смета!W284,0)+IF(Дата_КС2=S$6,Смета!Z284,0)+IF(Дата_КС2=S$7,Смета!AC284,0)+IF(Дата_КС2=S$8,Смета!AF284,0)+IF(Дата_КС2=S$9,Смета!AI284,0)+IF(Дата_КС2=S$10,Смета!AL284,0)+IF(Дата_КС2=S$11,Смета!AO284,0)+IF(Дата_КС2=S$12,Смета!AR284,0)+IF(Дата_КС2=S$13,Смета!AU284,0)+IF(Дата_КС2=S$14,Смета!AX284,0),0)</f>
        <v>0</v>
      </c>
      <c r="G302" s="67">
        <f>IF(Смета!E284&gt;0,Смета!E284,0)</f>
        <v>213.5</v>
      </c>
      <c r="H302" s="67">
        <f t="shared" si="10"/>
        <v>0</v>
      </c>
      <c r="I302" s="464">
        <f t="shared" si="9"/>
        <v>0</v>
      </c>
      <c r="J302" s="468"/>
      <c r="K302" s="465">
        <f>IF(AND(B302&gt;0,B302&lt;&gt;"ЗАГ"),1,IF(C302=0,SUM(B303:INDEX(B303:B$2002,INDEX(MATCH("ЗАГ",B303:B$2002&amp;"",),))),0))</f>
        <v>0</v>
      </c>
      <c r="L302" s="47"/>
      <c r="M302" s="47"/>
      <c r="N302" s="186"/>
      <c r="O302" s="186"/>
      <c r="P302" s="187"/>
      <c r="Q302" s="189"/>
      <c r="R302" s="178">
        <f>IFERROR(IF(F302&gt;0,IF(IFERROR((Смета!H284*1),0)&gt;0,ROUND(F302*G302,2),0),0),0)</f>
        <v>0</v>
      </c>
      <c r="S302" s="50">
        <f>IFERROR(IF(F302&gt;0,IF(IFERROR((Смета!G284*1),0)&gt;0,ROUND(F302*G302,2),0),0),0)</f>
        <v>0</v>
      </c>
      <c r="T302" s="38"/>
      <c r="U302" s="38"/>
      <c r="X302" s="38"/>
      <c r="Y302" s="38"/>
    </row>
    <row r="303" spans="1:25" s="37" customFormat="1" hidden="1" x14ac:dyDescent="0.25">
      <c r="A303" s="63"/>
      <c r="B303" s="140">
        <f>IFERROR(IF(F303&gt;0,MAX(B$26:B302)+1,IF(AND(D303&gt;0,C303=0),"ЗАГ",0)),0)</f>
        <v>0</v>
      </c>
      <c r="C303" s="141">
        <f>IF(Смета!B285&gt;0,Смета!B285,0)</f>
        <v>250</v>
      </c>
      <c r="D303" s="543" t="str">
        <f>IF(Смета!C285&gt;0,Смета!C285,0)</f>
        <v>Лампа светодиодная LED 11вт E27 белый ECO</v>
      </c>
      <c r="E303" s="77" t="str">
        <f>IF(Смета!D285&gt;0,Смета!D285,0)</f>
        <v>шт</v>
      </c>
      <c r="F303" s="67">
        <f>IFERROR(IF(Дата_КС2=S$3,Смета!Q285,0)+IF(Дата_КС2=S$4,Смета!T285,0)+IF(Дата_КС2=S$5,Смета!W285,0)+IF(Дата_КС2=S$6,Смета!Z285,0)+IF(Дата_КС2=S$7,Смета!AC285,0)+IF(Дата_КС2=S$8,Смета!AF285,0)+IF(Дата_КС2=S$9,Смета!AI285,0)+IF(Дата_КС2=S$10,Смета!AL285,0)+IF(Дата_КС2=S$11,Смета!AO285,0)+IF(Дата_КС2=S$12,Смета!AR285,0)+IF(Дата_КС2=S$13,Смета!AU285,0)+IF(Дата_КС2=S$14,Смета!AX285,0),0)</f>
        <v>0</v>
      </c>
      <c r="G303" s="67">
        <f>IF(Смета!E285&gt;0,Смета!E285,0)</f>
        <v>96.08</v>
      </c>
      <c r="H303" s="67">
        <f t="shared" si="10"/>
        <v>0</v>
      </c>
      <c r="I303" s="464">
        <f t="shared" si="9"/>
        <v>0</v>
      </c>
      <c r="J303" s="468"/>
      <c r="K303" s="465">
        <f>IF(AND(B303&gt;0,B303&lt;&gt;"ЗАГ"),1,IF(C303=0,SUM(B304:INDEX(B304:B$2002,INDEX(MATCH("ЗАГ",B304:B$2002&amp;"",),))),0))</f>
        <v>0</v>
      </c>
      <c r="L303" s="47"/>
      <c r="M303" s="47"/>
      <c r="N303" s="186"/>
      <c r="O303" s="186"/>
      <c r="P303" s="187"/>
      <c r="Q303" s="189"/>
      <c r="R303" s="178">
        <f>IFERROR(IF(F303&gt;0,IF(IFERROR((Смета!H285*1),0)&gt;0,ROUND(F303*G303,2),0),0),0)</f>
        <v>0</v>
      </c>
      <c r="S303" s="50">
        <f>IFERROR(IF(F303&gt;0,IF(IFERROR((Смета!G285*1),0)&gt;0,ROUND(F303*G303,2),0),0),0)</f>
        <v>0</v>
      </c>
      <c r="T303" s="38"/>
      <c r="U303" s="38"/>
      <c r="X303" s="38"/>
      <c r="Y303" s="38"/>
    </row>
    <row r="304" spans="1:25" s="37" customFormat="1" ht="30" hidden="1" x14ac:dyDescent="0.25">
      <c r="A304" s="63"/>
      <c r="B304" s="140">
        <f>IFERROR(IF(F304&gt;0,MAX(B$26:B303)+1,IF(AND(D304&gt;0,C304=0),"ЗАГ",0)),0)</f>
        <v>0</v>
      </c>
      <c r="C304" s="141">
        <f>IF(Смета!B286&gt;0,Смета!B286,0)</f>
        <v>251</v>
      </c>
      <c r="D304" s="543" t="str">
        <f>IF(Смета!C286&gt;0,Смета!C286,0)</f>
        <v>358882 STREET NT22 396 черный Светильник ландшафтный светодиодный IP54 LED 4000К 18W 220V OPAL пластиковый корпус</v>
      </c>
      <c r="E304" s="77" t="str">
        <f>IF(Смета!D286&gt;0,Смета!D286,0)</f>
        <v>шт</v>
      </c>
      <c r="F304" s="67">
        <f>IFERROR(IF(Дата_КС2=S$3,Смета!Q286,0)+IF(Дата_КС2=S$4,Смета!T286,0)+IF(Дата_КС2=S$5,Смета!W286,0)+IF(Дата_КС2=S$6,Смета!Z286,0)+IF(Дата_КС2=S$7,Смета!AC286,0)+IF(Дата_КС2=S$8,Смета!AF286,0)+IF(Дата_КС2=S$9,Смета!AI286,0)+IF(Дата_КС2=S$10,Смета!AL286,0)+IF(Дата_КС2=S$11,Смета!AO286,0)+IF(Дата_КС2=S$12,Смета!AR286,0)+IF(Дата_КС2=S$13,Смета!AU286,0)+IF(Дата_КС2=S$14,Смета!AX286,0),0)</f>
        <v>0</v>
      </c>
      <c r="G304" s="67">
        <f>IF(Смета!E286&gt;0,Смета!E286,0)</f>
        <v>2500</v>
      </c>
      <c r="H304" s="67">
        <f t="shared" si="10"/>
        <v>0</v>
      </c>
      <c r="I304" s="464">
        <f t="shared" si="9"/>
        <v>0</v>
      </c>
      <c r="J304" s="468"/>
      <c r="K304" s="465">
        <f>IF(AND(B304&gt;0,B304&lt;&gt;"ЗАГ"),1,IF(C304=0,SUM(B305:INDEX(B305:B$2002,INDEX(MATCH("ЗАГ",B305:B$2002&amp;"",),))),0))</f>
        <v>0</v>
      </c>
      <c r="L304" s="47"/>
      <c r="M304" s="47"/>
      <c r="N304" s="186"/>
      <c r="O304" s="186"/>
      <c r="P304" s="187"/>
      <c r="Q304" s="189"/>
      <c r="R304" s="178">
        <f>IFERROR(IF(F304&gt;0,IF(IFERROR((Смета!H286*1),0)&gt;0,ROUND(F304*G304,2),0),0),0)</f>
        <v>0</v>
      </c>
      <c r="S304" s="50">
        <f>IFERROR(IF(F304&gt;0,IF(IFERROR((Смета!G286*1),0)&gt;0,ROUND(F304*G304,2),0),0),0)</f>
        <v>0</v>
      </c>
      <c r="T304" s="38"/>
      <c r="U304" s="38"/>
      <c r="X304" s="38"/>
      <c r="Y304" s="38"/>
    </row>
    <row r="305" spans="1:25" s="37" customFormat="1" hidden="1" x14ac:dyDescent="0.25">
      <c r="A305" s="63"/>
      <c r="B305" s="140">
        <f>IFERROR(IF(F305&gt;0,MAX(B$26:B304)+1,IF(AND(D305&gt;0,C305=0),"ЗАГ",0)),0)</f>
        <v>0</v>
      </c>
      <c r="C305" s="141">
        <f>IF(Смета!B287&gt;0,Смета!B287,0)</f>
        <v>252</v>
      </c>
      <c r="D305" s="543" t="str">
        <f>IF(Смета!C287&gt;0,Смета!C287,0)</f>
        <v>Монтаж и подключение накладного светильника</v>
      </c>
      <c r="E305" s="77" t="str">
        <f>IF(Смета!D287&gt;0,Смета!D287,0)</f>
        <v>шт</v>
      </c>
      <c r="F305" s="67">
        <f>IFERROR(IF(Дата_КС2=S$3,Смета!Q287,0)+IF(Дата_КС2=S$4,Смета!T287,0)+IF(Дата_КС2=S$5,Смета!W287,0)+IF(Дата_КС2=S$6,Смета!Z287,0)+IF(Дата_КС2=S$7,Смета!AC287,0)+IF(Дата_КС2=S$8,Смета!AF287,0)+IF(Дата_КС2=S$9,Смета!AI287,0)+IF(Дата_КС2=S$10,Смета!AL287,0)+IF(Дата_КС2=S$11,Смета!AO287,0)+IF(Дата_КС2=S$12,Смета!AR287,0)+IF(Дата_КС2=S$13,Смета!AU287,0)+IF(Дата_КС2=S$14,Смета!AX287,0),0)</f>
        <v>0</v>
      </c>
      <c r="G305" s="67">
        <f>IF(Смета!E287&gt;0,Смета!E287,0)</f>
        <v>384.3</v>
      </c>
      <c r="H305" s="67">
        <f t="shared" si="10"/>
        <v>0</v>
      </c>
      <c r="I305" s="464">
        <f t="shared" si="9"/>
        <v>0</v>
      </c>
      <c r="J305" s="468"/>
      <c r="K305" s="465">
        <f>IF(AND(B305&gt;0,B305&lt;&gt;"ЗАГ"),1,IF(C305=0,SUM(B306:INDEX(B306:B$2002,INDEX(MATCH("ЗАГ",B306:B$2002&amp;"",),))),0))</f>
        <v>0</v>
      </c>
      <c r="L305" s="47"/>
      <c r="M305" s="47"/>
      <c r="N305" s="186"/>
      <c r="O305" s="186"/>
      <c r="P305" s="187"/>
      <c r="Q305" s="189"/>
      <c r="R305" s="178">
        <f>IFERROR(IF(F305&gt;0,IF(IFERROR((Смета!H287*1),0)&gt;0,ROUND(F305*G305,2),0),0),0)</f>
        <v>0</v>
      </c>
      <c r="S305" s="50">
        <f>IFERROR(IF(F305&gt;0,IF(IFERROR((Смета!G287*1),0)&gt;0,ROUND(F305*G305,2),0),0),0)</f>
        <v>0</v>
      </c>
      <c r="T305" s="38"/>
      <c r="U305" s="38"/>
      <c r="X305" s="38"/>
      <c r="Y305" s="38"/>
    </row>
    <row r="306" spans="1:25" s="37" customFormat="1" hidden="1" x14ac:dyDescent="0.25">
      <c r="A306" s="63"/>
      <c r="B306" s="140">
        <f>IFERROR(IF(F306&gt;0,MAX(B$26:B305)+1,IF(AND(D306&gt;0,C306=0),"ЗАГ",0)),0)</f>
        <v>0</v>
      </c>
      <c r="C306" s="141">
        <f>IF(Смета!B288&gt;0,Смета!B288,0)</f>
        <v>253</v>
      </c>
      <c r="D306" s="543" t="str">
        <f>IF(Смета!C288&gt;0,Смета!C288,0)</f>
        <v>БРА Kink light мелисса 08438-2, 19(21)</v>
      </c>
      <c r="E306" s="77" t="str">
        <f>IF(Смета!D288&gt;0,Смета!D288,0)</f>
        <v>шт</v>
      </c>
      <c r="F306" s="67">
        <f>IFERROR(IF(Дата_КС2=S$3,Смета!Q288,0)+IF(Дата_КС2=S$4,Смета!T288,0)+IF(Дата_КС2=S$5,Смета!W288,0)+IF(Дата_КС2=S$6,Смета!Z288,0)+IF(Дата_КС2=S$7,Смета!AC288,0)+IF(Дата_КС2=S$8,Смета!AF288,0)+IF(Дата_КС2=S$9,Смета!AI288,0)+IF(Дата_КС2=S$10,Смета!AL288,0)+IF(Дата_КС2=S$11,Смета!AO288,0)+IF(Дата_КС2=S$12,Смета!AR288,0)+IF(Дата_КС2=S$13,Смета!AU288,0)+IF(Дата_КС2=S$14,Смета!AX288,0),0)</f>
        <v>0</v>
      </c>
      <c r="G306" s="67">
        <f>IF(Смета!E288&gt;0,Смета!E288,0)</f>
        <v>6950</v>
      </c>
      <c r="H306" s="67">
        <f t="shared" si="10"/>
        <v>0</v>
      </c>
      <c r="I306" s="464">
        <f t="shared" si="9"/>
        <v>0</v>
      </c>
      <c r="J306" s="468"/>
      <c r="K306" s="465">
        <f>IF(AND(B306&gt;0,B306&lt;&gt;"ЗАГ"),1,IF(C306=0,SUM(B307:INDEX(B307:B$2002,INDEX(MATCH("ЗАГ",B307:B$2002&amp;"",),))),0))</f>
        <v>0</v>
      </c>
      <c r="L306" s="47"/>
      <c r="M306" s="47"/>
      <c r="N306" s="186"/>
      <c r="O306" s="186"/>
      <c r="P306" s="187"/>
      <c r="Q306" s="189"/>
      <c r="R306" s="178">
        <f>IFERROR(IF(F306&gt;0,IF(IFERROR((Смета!H288*1),0)&gt;0,ROUND(F306*G306,2),0),0),0)</f>
        <v>0</v>
      </c>
      <c r="S306" s="50">
        <f>IFERROR(IF(F306&gt;0,IF(IFERROR((Смета!G288*1),0)&gt;0,ROUND(F306*G306,2),0),0),0)</f>
        <v>0</v>
      </c>
      <c r="T306" s="38"/>
      <c r="U306" s="38"/>
      <c r="X306" s="38"/>
      <c r="Y306" s="38"/>
    </row>
    <row r="307" spans="1:25" s="37" customFormat="1" hidden="1" x14ac:dyDescent="0.25">
      <c r="A307" s="63"/>
      <c r="B307" s="140">
        <f>IFERROR(IF(F307&gt;0,MAX(B$26:B306)+1,IF(AND(D307&gt;0,C307=0),"ЗАГ",0)),0)</f>
        <v>0</v>
      </c>
      <c r="C307" s="141">
        <f>IF(Смета!B289&gt;0,Смета!B289,0)</f>
        <v>254</v>
      </c>
      <c r="D307" s="543" t="str">
        <f>IF(Смета!C289&gt;0,Смета!C289,0)</f>
        <v>Бра настенная</v>
      </c>
      <c r="E307" s="77" t="str">
        <f>IF(Смета!D289&gt;0,Смета!D289,0)</f>
        <v>шт</v>
      </c>
      <c r="F307" s="67">
        <f>IFERROR(IF(Дата_КС2=S$3,Смета!Q289,0)+IF(Дата_КС2=S$4,Смета!T289,0)+IF(Дата_КС2=S$5,Смета!W289,0)+IF(Дата_КС2=S$6,Смета!Z289,0)+IF(Дата_КС2=S$7,Смета!AC289,0)+IF(Дата_КС2=S$8,Смета!AF289,0)+IF(Дата_КС2=S$9,Смета!AI289,0)+IF(Дата_КС2=S$10,Смета!AL289,0)+IF(Дата_КС2=S$11,Смета!AO289,0)+IF(Дата_КС2=S$12,Смета!AR289,0)+IF(Дата_КС2=S$13,Смета!AU289,0)+IF(Дата_КС2=S$14,Смета!AX289,0),0)</f>
        <v>0</v>
      </c>
      <c r="G307" s="67">
        <f>IF(Смета!E289&gt;0,Смета!E289,0)</f>
        <v>1050</v>
      </c>
      <c r="H307" s="67">
        <f t="shared" si="10"/>
        <v>0</v>
      </c>
      <c r="I307" s="464">
        <f t="shared" si="9"/>
        <v>0</v>
      </c>
      <c r="J307" s="468"/>
      <c r="K307" s="465">
        <f>IF(AND(B307&gt;0,B307&lt;&gt;"ЗАГ"),1,IF(C307=0,SUM(B308:INDEX(B308:B$2002,INDEX(MATCH("ЗАГ",B308:B$2002&amp;"",),))),0))</f>
        <v>0</v>
      </c>
      <c r="L307" s="47"/>
      <c r="M307" s="47"/>
      <c r="N307" s="186"/>
      <c r="O307" s="186"/>
      <c r="P307" s="187"/>
      <c r="Q307" s="189"/>
      <c r="R307" s="178">
        <f>IFERROR(IF(F307&gt;0,IF(IFERROR((Смета!H289*1),0)&gt;0,ROUND(F307*G307,2),0),0),0)</f>
        <v>0</v>
      </c>
      <c r="S307" s="50">
        <f>IFERROR(IF(F307&gt;0,IF(IFERROR((Смета!G289*1),0)&gt;0,ROUND(F307*G307,2),0),0),0)</f>
        <v>0</v>
      </c>
      <c r="T307" s="38"/>
      <c r="U307" s="38"/>
      <c r="X307" s="38"/>
      <c r="Y307" s="38"/>
    </row>
    <row r="308" spans="1:25" s="37" customFormat="1" ht="30" hidden="1" x14ac:dyDescent="0.25">
      <c r="A308" s="63"/>
      <c r="B308" s="140">
        <f>IFERROR(IF(F308&gt;0,MAX(B$26:B307)+1,IF(AND(D308&gt;0,C308=0),"ЗАГ",0)),0)</f>
        <v>0</v>
      </c>
      <c r="C308" s="141">
        <f>IF(Смета!B290&gt;0,Смета!B290,0)</f>
        <v>255</v>
      </c>
      <c r="D308" s="543" t="str">
        <f>IF(Смета!C290&gt;0,Смета!C290,0)</f>
        <v>Светильник светодиодный SPO-950-3-40K-018 18Вт 4000К 1890Лм IP40 595х180х40 матовый</v>
      </c>
      <c r="E308" s="77" t="str">
        <f>IF(Смета!D290&gt;0,Смета!D290,0)</f>
        <v>шт</v>
      </c>
      <c r="F308" s="67">
        <f>IFERROR(IF(Дата_КС2=S$3,Смета!Q290,0)+IF(Дата_КС2=S$4,Смета!T290,0)+IF(Дата_КС2=S$5,Смета!W290,0)+IF(Дата_КС2=S$6,Смета!Z290,0)+IF(Дата_КС2=S$7,Смета!AC290,0)+IF(Дата_КС2=S$8,Смета!AF290,0)+IF(Дата_КС2=S$9,Смета!AI290,0)+IF(Дата_КС2=S$10,Смета!AL290,0)+IF(Дата_КС2=S$11,Смета!AO290,0)+IF(Дата_КС2=S$12,Смета!AR290,0)+IF(Дата_КС2=S$13,Смета!AU290,0)+IF(Дата_КС2=S$14,Смета!AX290,0),0)</f>
        <v>0</v>
      </c>
      <c r="G308" s="67">
        <f>IF(Смета!E290&gt;0,Смета!E290,0)</f>
        <v>1636.25</v>
      </c>
      <c r="H308" s="67">
        <f t="shared" si="10"/>
        <v>0</v>
      </c>
      <c r="I308" s="464">
        <f t="shared" si="9"/>
        <v>0</v>
      </c>
      <c r="J308" s="468"/>
      <c r="K308" s="465">
        <f>IF(AND(B308&gt;0,B308&lt;&gt;"ЗАГ"),1,IF(C308=0,SUM(B309:INDEX(B309:B$2002,INDEX(MATCH("ЗАГ",B309:B$2002&amp;"",),))),0))</f>
        <v>0</v>
      </c>
      <c r="L308" s="47"/>
      <c r="M308" s="47"/>
      <c r="N308" s="186"/>
      <c r="O308" s="186"/>
      <c r="P308" s="187"/>
      <c r="Q308" s="189"/>
      <c r="R308" s="178">
        <f>IFERROR(IF(F308&gt;0,IF(IFERROR((Смета!H290*1),0)&gt;0,ROUND(F308*G308,2),0),0),0)</f>
        <v>0</v>
      </c>
      <c r="S308" s="50">
        <f>IFERROR(IF(F308&gt;0,IF(IFERROR((Смета!G290*1),0)&gt;0,ROUND(F308*G308,2),0),0),0)</f>
        <v>0</v>
      </c>
      <c r="T308" s="38"/>
      <c r="U308" s="38"/>
      <c r="X308" s="38"/>
      <c r="Y308" s="38"/>
    </row>
    <row r="309" spans="1:25" s="37" customFormat="1" hidden="1" x14ac:dyDescent="0.25">
      <c r="A309" s="63"/>
      <c r="B309" s="140">
        <f>IFERROR(IF(F309&gt;0,MAX(B$26:B308)+1,IF(AND(D309&gt;0,C309=0),"ЗАГ",0)),0)</f>
        <v>0</v>
      </c>
      <c r="C309" s="141">
        <f>IF(Смета!B291&gt;0,Смета!B291,0)</f>
        <v>256</v>
      </c>
      <c r="D309" s="543" t="str">
        <f>IF(Смета!C291&gt;0,Смета!C291,0)</f>
        <v>Монтаж и подключение светильника в армстронг</v>
      </c>
      <c r="E309" s="77" t="str">
        <f>IF(Смета!D291&gt;0,Смета!D291,0)</f>
        <v>шт</v>
      </c>
      <c r="F309" s="67">
        <f>IFERROR(IF(Дата_КС2=S$3,Смета!Q291,0)+IF(Дата_КС2=S$4,Смета!T291,0)+IF(Дата_КС2=S$5,Смета!W291,0)+IF(Дата_КС2=S$6,Смета!Z291,0)+IF(Дата_КС2=S$7,Смета!AC291,0)+IF(Дата_КС2=S$8,Смета!AF291,0)+IF(Дата_КС2=S$9,Смета!AI291,0)+IF(Дата_КС2=S$10,Смета!AL291,0)+IF(Дата_КС2=S$11,Смета!AO291,0)+IF(Дата_КС2=S$12,Смета!AR291,0)+IF(Дата_КС2=S$13,Смета!AU291,0)+IF(Дата_КС2=S$14,Смета!AX291,0),0)</f>
        <v>0</v>
      </c>
      <c r="G309" s="67">
        <f>IF(Смета!E291&gt;0,Смета!E291,0)</f>
        <v>400</v>
      </c>
      <c r="H309" s="67">
        <f t="shared" si="10"/>
        <v>0</v>
      </c>
      <c r="I309" s="464">
        <f t="shared" si="9"/>
        <v>0</v>
      </c>
      <c r="J309" s="468"/>
      <c r="K309" s="465">
        <f>IF(AND(B309&gt;0,B309&lt;&gt;"ЗАГ"),1,IF(C309=0,SUM(B310:INDEX(B310:B$2002,INDEX(MATCH("ЗАГ",B310:B$2002&amp;"",),))),0))</f>
        <v>0</v>
      </c>
      <c r="L309" s="47"/>
      <c r="M309" s="47"/>
      <c r="N309" s="186"/>
      <c r="O309" s="186"/>
      <c r="P309" s="187"/>
      <c r="Q309" s="189"/>
      <c r="R309" s="178">
        <f>IFERROR(IF(F309&gt;0,IF(IFERROR((Смета!H291*1),0)&gt;0,ROUND(F309*G309,2),0),0),0)</f>
        <v>0</v>
      </c>
      <c r="S309" s="50">
        <f>IFERROR(IF(F309&gt;0,IF(IFERROR((Смета!G291*1),0)&gt;0,ROUND(F309*G309,2),0),0),0)</f>
        <v>0</v>
      </c>
      <c r="T309" s="38"/>
      <c r="U309" s="38"/>
      <c r="X309" s="38"/>
      <c r="Y309" s="38"/>
    </row>
    <row r="310" spans="1:25" s="37" customFormat="1" ht="30" hidden="1" x14ac:dyDescent="0.25">
      <c r="A310" s="63"/>
      <c r="B310" s="140">
        <f>IFERROR(IF(F310&gt;0,MAX(B$26:B309)+1,IF(AND(D310&gt;0,C310=0),"ЗАГ",0)),0)</f>
        <v>0</v>
      </c>
      <c r="C310" s="141">
        <f>IF(Смета!B292&gt;0,Смета!B292,0)</f>
        <v>257</v>
      </c>
      <c r="D310" s="543" t="str">
        <f>IF(Смета!C292&gt;0,Смета!C292,0)</f>
        <v>Датчик движения ИК встраиваемый 1200w 360 гр. 6м IP20 белый (SEN86 бел.)</v>
      </c>
      <c r="E310" s="77" t="str">
        <f>IF(Смета!D292&gt;0,Смета!D292,0)</f>
        <v>шт</v>
      </c>
      <c r="F310" s="67">
        <f>IFERROR(IF(Дата_КС2=S$3,Смета!Q292,0)+IF(Дата_КС2=S$4,Смета!T292,0)+IF(Дата_КС2=S$5,Смета!W292,0)+IF(Дата_КС2=S$6,Смета!Z292,0)+IF(Дата_КС2=S$7,Смета!AC292,0)+IF(Дата_КС2=S$8,Смета!AF292,0)+IF(Дата_КС2=S$9,Смета!AI292,0)+IF(Дата_КС2=S$10,Смета!AL292,0)+IF(Дата_КС2=S$11,Смета!AO292,0)+IF(Дата_КС2=S$12,Смета!AR292,0)+IF(Дата_КС2=S$13,Смета!AU292,0)+IF(Дата_КС2=S$14,Смета!AX292,0),0)</f>
        <v>0</v>
      </c>
      <c r="G310" s="67">
        <f>IF(Смета!E292&gt;0,Смета!E292,0)</f>
        <v>450</v>
      </c>
      <c r="H310" s="67">
        <f t="shared" si="10"/>
        <v>0</v>
      </c>
      <c r="I310" s="464">
        <f t="shared" si="9"/>
        <v>0</v>
      </c>
      <c r="J310" s="468"/>
      <c r="K310" s="465">
        <f>IF(AND(B310&gt;0,B310&lt;&gt;"ЗАГ"),1,IF(C310=0,SUM(B311:INDEX(B311:B$2002,INDEX(MATCH("ЗАГ",B311:B$2002&amp;"",),))),0))</f>
        <v>0</v>
      </c>
      <c r="L310" s="47"/>
      <c r="M310" s="47"/>
      <c r="N310" s="186"/>
      <c r="O310" s="186"/>
      <c r="P310" s="187"/>
      <c r="Q310" s="189"/>
      <c r="R310" s="178">
        <f>IFERROR(IF(F310&gt;0,IF(IFERROR((Смета!H292*1),0)&gt;0,ROUND(F310*G310,2),0),0),0)</f>
        <v>0</v>
      </c>
      <c r="S310" s="50">
        <f>IFERROR(IF(F310&gt;0,IF(IFERROR((Смета!G292*1),0)&gt;0,ROUND(F310*G310,2),0),0),0)</f>
        <v>0</v>
      </c>
      <c r="T310" s="38"/>
      <c r="U310" s="38"/>
      <c r="X310" s="38"/>
      <c r="Y310" s="38"/>
    </row>
    <row r="311" spans="1:25" s="37" customFormat="1" hidden="1" x14ac:dyDescent="0.25">
      <c r="A311" s="63"/>
      <c r="B311" s="140">
        <f>IFERROR(IF(F311&gt;0,MAX(B$26:B310)+1,IF(AND(D311&gt;0,C311=0),"ЗАГ",0)),0)</f>
        <v>0</v>
      </c>
      <c r="C311" s="141">
        <f>IF(Смета!B293&gt;0,Смета!B293,0)</f>
        <v>258</v>
      </c>
      <c r="D311" s="543" t="str">
        <f>IF(Смета!C293&gt;0,Смета!C293,0)</f>
        <v xml:space="preserve">Монтаж и подключение датчика движения </v>
      </c>
      <c r="E311" s="77" t="str">
        <f>IF(Смета!D293&gt;0,Смета!D293,0)</f>
        <v>шт</v>
      </c>
      <c r="F311" s="67">
        <f>IFERROR(IF(Дата_КС2=S$3,Смета!Q293,0)+IF(Дата_КС2=S$4,Смета!T293,0)+IF(Дата_КС2=S$5,Смета!W293,0)+IF(Дата_КС2=S$6,Смета!Z293,0)+IF(Дата_КС2=S$7,Смета!AC293,0)+IF(Дата_КС2=S$8,Смета!AF293,0)+IF(Дата_КС2=S$9,Смета!AI293,0)+IF(Дата_КС2=S$10,Смета!AL293,0)+IF(Дата_КС2=S$11,Смета!AO293,0)+IF(Дата_КС2=S$12,Смета!AR293,0)+IF(Дата_КС2=S$13,Смета!AU293,0)+IF(Дата_КС2=S$14,Смета!AX293,0),0)</f>
        <v>0</v>
      </c>
      <c r="G311" s="67">
        <f>IF(Смета!E293&gt;0,Смета!E293,0)</f>
        <v>360</v>
      </c>
      <c r="H311" s="67">
        <f t="shared" si="10"/>
        <v>0</v>
      </c>
      <c r="I311" s="464">
        <f t="shared" si="9"/>
        <v>0</v>
      </c>
      <c r="J311" s="468"/>
      <c r="K311" s="465">
        <f>IF(AND(B311&gt;0,B311&lt;&gt;"ЗАГ"),1,IF(C311=0,SUM(B312:INDEX(B312:B$2002,INDEX(MATCH("ЗАГ",B312:B$2002&amp;"",),))),0))</f>
        <v>0</v>
      </c>
      <c r="L311" s="47"/>
      <c r="M311" s="47"/>
      <c r="N311" s="186"/>
      <c r="O311" s="186"/>
      <c r="P311" s="187"/>
      <c r="Q311" s="189"/>
      <c r="R311" s="178">
        <f>IFERROR(IF(F311&gt;0,IF(IFERROR((Смета!H293*1),0)&gt;0,ROUND(F311*G311,2),0),0),0)</f>
        <v>0</v>
      </c>
      <c r="S311" s="50">
        <f>IFERROR(IF(F311&gt;0,IF(IFERROR((Смета!G293*1),0)&gt;0,ROUND(F311*G311,2),0),0),0)</f>
        <v>0</v>
      </c>
      <c r="T311" s="38"/>
      <c r="U311" s="38"/>
      <c r="X311" s="38"/>
      <c r="Y311" s="38"/>
    </row>
    <row r="312" spans="1:25" s="37" customFormat="1" ht="30" hidden="1" x14ac:dyDescent="0.25">
      <c r="A312" s="63"/>
      <c r="B312" s="140">
        <f>IFERROR(IF(F312&gt;0,MAX(B$26:B311)+1,IF(AND(D312&gt;0,C312=0),"ЗАГ",0)),0)</f>
        <v>0</v>
      </c>
      <c r="C312" s="141">
        <f>IF(Смета!B294&gt;0,Смета!B294,0)</f>
        <v>259</v>
      </c>
      <c r="D312" s="543" t="str">
        <f>IF(Смета!C294&gt;0,Смета!C294,0)</f>
        <v>Коробка распределительная 85х85х40мм для наружного монтажа IP55</v>
      </c>
      <c r="E312" s="77" t="str">
        <f>IF(Смета!D294&gt;0,Смета!D294,0)</f>
        <v>шт</v>
      </c>
      <c r="F312" s="67">
        <f>IFERROR(IF(Дата_КС2=S$3,Смета!Q294,0)+IF(Дата_КС2=S$4,Смета!T294,0)+IF(Дата_КС2=S$5,Смета!W294,0)+IF(Дата_КС2=S$6,Смета!Z294,0)+IF(Дата_КС2=S$7,Смета!AC294,0)+IF(Дата_КС2=S$8,Смета!AF294,0)+IF(Дата_КС2=S$9,Смета!AI294,0)+IF(Дата_КС2=S$10,Смета!AL294,0)+IF(Дата_КС2=S$11,Смета!AO294,0)+IF(Дата_КС2=S$12,Смета!AR294,0)+IF(Дата_КС2=S$13,Смета!AU294,0)+IF(Дата_КС2=S$14,Смета!AX294,0),0)</f>
        <v>0</v>
      </c>
      <c r="G312" s="67">
        <f>IF(Смета!E294&gt;0,Смета!E294,0)</f>
        <v>64.680000000000007</v>
      </c>
      <c r="H312" s="67">
        <f t="shared" si="10"/>
        <v>0</v>
      </c>
      <c r="I312" s="464">
        <f t="shared" si="9"/>
        <v>0</v>
      </c>
      <c r="J312" s="468"/>
      <c r="K312" s="465">
        <f>IF(AND(B312&gt;0,B312&lt;&gt;"ЗАГ"),1,IF(C312=0,SUM(B313:INDEX(B313:B$2002,INDEX(MATCH("ЗАГ",B313:B$2002&amp;"",),))),0))</f>
        <v>0</v>
      </c>
      <c r="L312" s="47"/>
      <c r="M312" s="47"/>
      <c r="N312" s="186"/>
      <c r="O312" s="186"/>
      <c r="P312" s="187"/>
      <c r="Q312" s="189"/>
      <c r="R312" s="178">
        <f>IFERROR(IF(F312&gt;0,IF(IFERROR((Смета!H294*1),0)&gt;0,ROUND(F312*G312,2),0),0),0)</f>
        <v>0</v>
      </c>
      <c r="S312" s="50">
        <f>IFERROR(IF(F312&gt;0,IF(IFERROR((Смета!G294*1),0)&gt;0,ROUND(F312*G312,2),0),0),0)</f>
        <v>0</v>
      </c>
      <c r="T312" s="38"/>
      <c r="U312" s="38"/>
      <c r="X312" s="38"/>
      <c r="Y312" s="38"/>
    </row>
    <row r="313" spans="1:25" s="37" customFormat="1" hidden="1" x14ac:dyDescent="0.25">
      <c r="A313" s="63"/>
      <c r="B313" s="140">
        <f>IFERROR(IF(F313&gt;0,MAX(B$26:B312)+1,IF(AND(D313&gt;0,C313=0),"ЗАГ",0)),0)</f>
        <v>0</v>
      </c>
      <c r="C313" s="141">
        <f>IF(Смета!B295&gt;0,Смета!B295,0)</f>
        <v>260</v>
      </c>
      <c r="D313" s="543" t="str">
        <f>IF(Смета!C295&gt;0,Смета!C295,0)</f>
        <v>Монтаж и подключение распределительных коробок</v>
      </c>
      <c r="E313" s="77" t="str">
        <f>IF(Смета!D295&gt;0,Смета!D295,0)</f>
        <v>шт</v>
      </c>
      <c r="F313" s="67">
        <f>IFERROR(IF(Дата_КС2=S$3,Смета!Q295,0)+IF(Дата_КС2=S$4,Смета!T295,0)+IF(Дата_КС2=S$5,Смета!W295,0)+IF(Дата_КС2=S$6,Смета!Z295,0)+IF(Дата_КС2=S$7,Смета!AC295,0)+IF(Дата_КС2=S$8,Смета!AF295,0)+IF(Дата_КС2=S$9,Смета!AI295,0)+IF(Дата_КС2=S$10,Смета!AL295,0)+IF(Дата_КС2=S$11,Смета!AO295,0)+IF(Дата_КС2=S$12,Смета!AR295,0)+IF(Дата_КС2=S$13,Смета!AU295,0)+IF(Дата_КС2=S$14,Смета!AX295,0),0)</f>
        <v>0</v>
      </c>
      <c r="G313" s="67">
        <f>IF(Смета!E295&gt;0,Смета!E295,0)</f>
        <v>128.1</v>
      </c>
      <c r="H313" s="67">
        <f t="shared" si="10"/>
        <v>0</v>
      </c>
      <c r="I313" s="464">
        <f t="shared" si="9"/>
        <v>0</v>
      </c>
      <c r="J313" s="468"/>
      <c r="K313" s="465">
        <f>IF(AND(B313&gt;0,B313&lt;&gt;"ЗАГ"),1,IF(C313=0,SUM(B314:INDEX(B314:B$2002,INDEX(MATCH("ЗАГ",B314:B$2002&amp;"",),))),0))</f>
        <v>0</v>
      </c>
      <c r="L313" s="47"/>
      <c r="M313" s="47"/>
      <c r="N313" s="186"/>
      <c r="O313" s="186"/>
      <c r="P313" s="187"/>
      <c r="Q313" s="189"/>
      <c r="R313" s="178">
        <f>IFERROR(IF(F313&gt;0,IF(IFERROR((Смета!H295*1),0)&gt;0,ROUND(F313*G313,2),0),0),0)</f>
        <v>0</v>
      </c>
      <c r="S313" s="50">
        <f>IFERROR(IF(F313&gt;0,IF(IFERROR((Смета!G295*1),0)&gt;0,ROUND(F313*G313,2),0),0),0)</f>
        <v>0</v>
      </c>
      <c r="T313" s="38"/>
      <c r="U313" s="38"/>
      <c r="X313" s="38"/>
      <c r="Y313" s="38"/>
    </row>
    <row r="314" spans="1:25" s="37" customFormat="1" hidden="1" x14ac:dyDescent="0.25">
      <c r="A314" s="63"/>
      <c r="B314" s="140" t="str">
        <f>IFERROR(IF(F314&gt;0,MAX(B$26:B313)+1,IF(AND(D314&gt;0,C314=0),"ЗАГ",0)),0)</f>
        <v>ЗАГ</v>
      </c>
      <c r="C314" s="141">
        <f>IF(Смета!B296&gt;0,Смета!B296,0)</f>
        <v>0</v>
      </c>
      <c r="D314" s="543" t="str">
        <f>IF(Смета!C296&gt;0,Смета!C296,0)</f>
        <v>Декоративная подсветка картины</v>
      </c>
      <c r="E314" s="77">
        <f>IF(Смета!D296&gt;0,Смета!D296,0)</f>
        <v>0</v>
      </c>
      <c r="F314" s="67">
        <f>IFERROR(IF(Дата_КС2=S$3,Смета!Q296,0)+IF(Дата_КС2=S$4,Смета!T296,0)+IF(Дата_КС2=S$5,Смета!W296,0)+IF(Дата_КС2=S$6,Смета!Z296,0)+IF(Дата_КС2=S$7,Смета!AC296,0)+IF(Дата_КС2=S$8,Смета!AF296,0)+IF(Дата_КС2=S$9,Смета!AI296,0)+IF(Дата_КС2=S$10,Смета!AL296,0)+IF(Дата_КС2=S$11,Смета!AO296,0)+IF(Дата_КС2=S$12,Смета!AR296,0)+IF(Дата_КС2=S$13,Смета!AU296,0)+IF(Дата_КС2=S$14,Смета!AX296,0),0)</f>
        <v>0</v>
      </c>
      <c r="G314" s="67">
        <f>IF(Смета!E296&gt;0,Смета!E296,0)</f>
        <v>0</v>
      </c>
      <c r="H314" s="67">
        <f t="shared" si="10"/>
        <v>0</v>
      </c>
      <c r="I314" s="464">
        <f t="shared" si="9"/>
        <v>0</v>
      </c>
      <c r="J314" s="468"/>
      <c r="K314" s="465">
        <f>IF(AND(B314&gt;0,B314&lt;&gt;"ЗАГ"),1,IF(C314=0,SUM(B315:INDEX(B315:B$2002,INDEX(MATCH("ЗАГ",B315:B$2002&amp;"",),))),0))</f>
        <v>0</v>
      </c>
      <c r="L314" s="47"/>
      <c r="M314" s="47"/>
      <c r="N314" s="186"/>
      <c r="O314" s="186"/>
      <c r="P314" s="187"/>
      <c r="Q314" s="189"/>
      <c r="R314" s="178">
        <f>IFERROR(IF(F314&gt;0,IF(IFERROR((Смета!H296*1),0)&gt;0,ROUND(F314*G314,2),0),0),0)</f>
        <v>0</v>
      </c>
      <c r="S314" s="50">
        <f>IFERROR(IF(F314&gt;0,IF(IFERROR((Смета!G296*1),0)&gt;0,ROUND(F314*G314,2),0),0),0)</f>
        <v>0</v>
      </c>
      <c r="T314" s="38"/>
      <c r="U314" s="38"/>
      <c r="X314" s="38"/>
      <c r="Y314" s="38"/>
    </row>
    <row r="315" spans="1:25" s="37" customFormat="1" hidden="1" x14ac:dyDescent="0.25">
      <c r="A315" s="63"/>
      <c r="B315" s="140">
        <f>IFERROR(IF(F315&gt;0,MAX(B$26:B314)+1,IF(AND(D315&gt;0,C315=0),"ЗАГ",0)),0)</f>
        <v>0</v>
      </c>
      <c r="C315" s="141">
        <f>IF(Смета!B297&gt;0,Смета!B297,0)</f>
        <v>261</v>
      </c>
      <c r="D315" s="543" t="str">
        <f>IF(Смета!C297&gt;0,Смета!C297,0)</f>
        <v>Профиль SL-SLIM-H13M-F25-3000 ANOD ( Алюминий)</v>
      </c>
      <c r="E315" s="77" t="str">
        <f>IF(Смета!D297&gt;0,Смета!D297,0)</f>
        <v>м</v>
      </c>
      <c r="F315" s="67">
        <f>IFERROR(IF(Дата_КС2=S$3,Смета!Q297,0)+IF(Дата_КС2=S$4,Смета!T297,0)+IF(Дата_КС2=S$5,Смета!W297,0)+IF(Дата_КС2=S$6,Смета!Z297,0)+IF(Дата_КС2=S$7,Смета!AC297,0)+IF(Дата_КС2=S$8,Смета!AF297,0)+IF(Дата_КС2=S$9,Смета!AI297,0)+IF(Дата_КС2=S$10,Смета!AL297,0)+IF(Дата_КС2=S$11,Смета!AO297,0)+IF(Дата_КС2=S$12,Смета!AR297,0)+IF(Дата_КС2=S$13,Смета!AU297,0)+IF(Дата_КС2=S$14,Смета!AX297,0),0)</f>
        <v>0</v>
      </c>
      <c r="G315" s="67">
        <f>IF(Смета!E297&gt;0,Смета!E297,0)</f>
        <v>850</v>
      </c>
      <c r="H315" s="67">
        <f t="shared" si="10"/>
        <v>0</v>
      </c>
      <c r="I315" s="464">
        <f t="shared" si="9"/>
        <v>0</v>
      </c>
      <c r="J315" s="468"/>
      <c r="K315" s="465">
        <f>IF(AND(B315&gt;0,B315&lt;&gt;"ЗАГ"),1,IF(C315=0,SUM(B316:INDEX(B316:B$2002,INDEX(MATCH("ЗАГ",B316:B$2002&amp;"",),))),0))</f>
        <v>0</v>
      </c>
      <c r="L315" s="47"/>
      <c r="M315" s="47"/>
      <c r="N315" s="186"/>
      <c r="O315" s="186"/>
      <c r="P315" s="187"/>
      <c r="Q315" s="189"/>
      <c r="R315" s="178">
        <f>IFERROR(IF(F315&gt;0,IF(IFERROR((Смета!H297*1),0)&gt;0,ROUND(F315*G315,2),0),0),0)</f>
        <v>0</v>
      </c>
      <c r="S315" s="50">
        <f>IFERROR(IF(F315&gt;0,IF(IFERROR((Смета!G297*1),0)&gt;0,ROUND(F315*G315,2),0),0),0)</f>
        <v>0</v>
      </c>
      <c r="T315" s="38"/>
      <c r="U315" s="38"/>
      <c r="X315" s="38"/>
      <c r="Y315" s="38"/>
    </row>
    <row r="316" spans="1:25" s="37" customFormat="1" hidden="1" x14ac:dyDescent="0.25">
      <c r="A316" s="63"/>
      <c r="B316" s="140">
        <f>IFERROR(IF(F316&gt;0,MAX(B$26:B315)+1,IF(AND(D316&gt;0,C316=0),"ЗАГ",0)),0)</f>
        <v>0</v>
      </c>
      <c r="C316" s="141">
        <f>IF(Смета!B298&gt;0,Смета!B298,0)</f>
        <v>262</v>
      </c>
      <c r="D316" s="543" t="str">
        <f>IF(Смета!C298&gt;0,Смета!C298,0)</f>
        <v>Монтаж профиля</v>
      </c>
      <c r="E316" s="77" t="str">
        <f>IF(Смета!D298&gt;0,Смета!D298,0)</f>
        <v>м</v>
      </c>
      <c r="F316" s="67">
        <f>IFERROR(IF(Дата_КС2=S$3,Смета!Q298,0)+IF(Дата_КС2=S$4,Смета!T298,0)+IF(Дата_КС2=S$5,Смета!W298,0)+IF(Дата_КС2=S$6,Смета!Z298,0)+IF(Дата_КС2=S$7,Смета!AC298,0)+IF(Дата_КС2=S$8,Смета!AF298,0)+IF(Дата_КС2=S$9,Смета!AI298,0)+IF(Дата_КС2=S$10,Смета!AL298,0)+IF(Дата_КС2=S$11,Смета!AO298,0)+IF(Дата_КС2=S$12,Смета!AR298,0)+IF(Дата_КС2=S$13,Смета!AU298,0)+IF(Дата_КС2=S$14,Смета!AX298,0),0)</f>
        <v>0</v>
      </c>
      <c r="G316" s="67">
        <f>IF(Смета!E298&gt;0,Смета!E298,0)</f>
        <v>800</v>
      </c>
      <c r="H316" s="67">
        <f t="shared" si="10"/>
        <v>0</v>
      </c>
      <c r="I316" s="464">
        <f t="shared" si="9"/>
        <v>0</v>
      </c>
      <c r="J316" s="468"/>
      <c r="K316" s="465">
        <f>IF(AND(B316&gt;0,B316&lt;&gt;"ЗАГ"),1,IF(C316=0,SUM(B317:INDEX(B317:B$2002,INDEX(MATCH("ЗАГ",B317:B$2002&amp;"",),))),0))</f>
        <v>0</v>
      </c>
      <c r="L316" s="47"/>
      <c r="M316" s="47"/>
      <c r="N316" s="186"/>
      <c r="O316" s="186"/>
      <c r="P316" s="187"/>
      <c r="Q316" s="189"/>
      <c r="R316" s="178">
        <f>IFERROR(IF(F316&gt;0,IF(IFERROR((Смета!H298*1),0)&gt;0,ROUND(F316*G316,2),0),0),0)</f>
        <v>0</v>
      </c>
      <c r="S316" s="50">
        <f>IFERROR(IF(F316&gt;0,IF(IFERROR((Смета!G298*1),0)&gt;0,ROUND(F316*G316,2),0),0),0)</f>
        <v>0</v>
      </c>
      <c r="T316" s="38"/>
      <c r="U316" s="38"/>
      <c r="X316" s="38"/>
      <c r="Y316" s="38"/>
    </row>
    <row r="317" spans="1:25" s="37" customFormat="1" ht="30" hidden="1" x14ac:dyDescent="0.25">
      <c r="A317" s="63"/>
      <c r="B317" s="140">
        <f>IFERROR(IF(F317&gt;0,MAX(B$26:B316)+1,IF(AND(D317&gt;0,C317=0),"ЗАГ",0)),0)</f>
        <v>0</v>
      </c>
      <c r="C317" s="141">
        <f>IF(Смета!B299&gt;0,Смета!B299,0)</f>
        <v>263</v>
      </c>
      <c r="D317" s="543" t="str">
        <f>IF(Смета!C299&gt;0,Смета!C299,0)</f>
        <v>Лента светодиодная 9,6 Вт/м 12В IP20 4000K 120LED/м RT/RTW-A120-8-11mm SMD 2835 5 м</v>
      </c>
      <c r="E317" s="77" t="str">
        <f>IF(Смета!D299&gt;0,Смета!D299,0)</f>
        <v>шт</v>
      </c>
      <c r="F317" s="67">
        <f>IFERROR(IF(Дата_КС2=S$3,Смета!Q299,0)+IF(Дата_КС2=S$4,Смета!T299,0)+IF(Дата_КС2=S$5,Смета!W299,0)+IF(Дата_КС2=S$6,Смета!Z299,0)+IF(Дата_КС2=S$7,Смета!AC299,0)+IF(Дата_КС2=S$8,Смета!AF299,0)+IF(Дата_КС2=S$9,Смета!AI299,0)+IF(Дата_КС2=S$10,Смета!AL299,0)+IF(Дата_КС2=S$11,Смета!AO299,0)+IF(Дата_КС2=S$12,Смета!AR299,0)+IF(Дата_КС2=S$13,Смета!AU299,0)+IF(Дата_КС2=S$14,Смета!AX299,0),0)</f>
        <v>0</v>
      </c>
      <c r="G317" s="67">
        <f>IF(Смета!E299&gt;0,Смета!E299,0)</f>
        <v>3150</v>
      </c>
      <c r="H317" s="67">
        <f t="shared" si="10"/>
        <v>0</v>
      </c>
      <c r="I317" s="464">
        <f t="shared" si="9"/>
        <v>0</v>
      </c>
      <c r="J317" s="468"/>
      <c r="K317" s="465">
        <f>IF(AND(B317&gt;0,B317&lt;&gt;"ЗАГ"),1,IF(C317=0,SUM(B318:INDEX(B318:B$2002,INDEX(MATCH("ЗАГ",B318:B$2002&amp;"",),))),0))</f>
        <v>0</v>
      </c>
      <c r="L317" s="47"/>
      <c r="M317" s="47"/>
      <c r="N317" s="186"/>
      <c r="O317" s="186"/>
      <c r="P317" s="187"/>
      <c r="Q317" s="189"/>
      <c r="R317" s="178">
        <f>IFERROR(IF(F317&gt;0,IF(IFERROR((Смета!H299*1),0)&gt;0,ROUND(F317*G317,2),0),0),0)</f>
        <v>0</v>
      </c>
      <c r="S317" s="50">
        <f>IFERROR(IF(F317&gt;0,IF(IFERROR((Смета!G299*1),0)&gt;0,ROUND(F317*G317,2),0),0),0)</f>
        <v>0</v>
      </c>
      <c r="T317" s="38"/>
      <c r="U317" s="38"/>
      <c r="X317" s="38"/>
      <c r="Y317" s="38"/>
    </row>
    <row r="318" spans="1:25" s="37" customFormat="1" hidden="1" x14ac:dyDescent="0.25">
      <c r="A318" s="63"/>
      <c r="B318" s="140">
        <f>IFERROR(IF(F318&gt;0,MAX(B$26:B317)+1,IF(AND(D318&gt;0,C318=0),"ЗАГ",0)),0)</f>
        <v>0</v>
      </c>
      <c r="C318" s="141">
        <f>IF(Смета!B300&gt;0,Смета!B300,0)</f>
        <v>264</v>
      </c>
      <c r="D318" s="543" t="str">
        <f>IF(Смета!C300&gt;0,Смета!C300,0)</f>
        <v>Монтаж и подключение ленты</v>
      </c>
      <c r="E318" s="77" t="str">
        <f>IF(Смета!D300&gt;0,Смета!D300,0)</f>
        <v>м</v>
      </c>
      <c r="F318" s="67">
        <f>IFERROR(IF(Дата_КС2=S$3,Смета!Q300,0)+IF(Дата_КС2=S$4,Смета!T300,0)+IF(Дата_КС2=S$5,Смета!W300,0)+IF(Дата_КС2=S$6,Смета!Z300,0)+IF(Дата_КС2=S$7,Смета!AC300,0)+IF(Дата_КС2=S$8,Смета!AF300,0)+IF(Дата_КС2=S$9,Смета!AI300,0)+IF(Дата_КС2=S$10,Смета!AL300,0)+IF(Дата_КС2=S$11,Смета!AO300,0)+IF(Дата_КС2=S$12,Смета!AR300,0)+IF(Дата_КС2=S$13,Смета!AU300,0)+IF(Дата_КС2=S$14,Смета!AX300,0),0)</f>
        <v>0</v>
      </c>
      <c r="G318" s="67">
        <f>IF(Смета!E300&gt;0,Смета!E300,0)</f>
        <v>800</v>
      </c>
      <c r="H318" s="67">
        <f t="shared" si="10"/>
        <v>0</v>
      </c>
      <c r="I318" s="464">
        <f t="shared" si="9"/>
        <v>0</v>
      </c>
      <c r="J318" s="468"/>
      <c r="K318" s="465">
        <f>IF(AND(B318&gt;0,B318&lt;&gt;"ЗАГ"),1,IF(C318=0,SUM(B319:INDEX(B319:B$2002,INDEX(MATCH("ЗАГ",B319:B$2002&amp;"",),))),0))</f>
        <v>0</v>
      </c>
      <c r="L318" s="47"/>
      <c r="M318" s="47"/>
      <c r="N318" s="186"/>
      <c r="O318" s="186"/>
      <c r="P318" s="187"/>
      <c r="Q318" s="189"/>
      <c r="R318" s="178">
        <f>IFERROR(IF(F318&gt;0,IF(IFERROR((Смета!H300*1),0)&gt;0,ROUND(F318*G318,2),0),0),0)</f>
        <v>0</v>
      </c>
      <c r="S318" s="50">
        <f>IFERROR(IF(F318&gt;0,IF(IFERROR((Смета!G300*1),0)&gt;0,ROUND(F318*G318,2),0),0),0)</f>
        <v>0</v>
      </c>
      <c r="T318" s="38"/>
      <c r="U318" s="38"/>
      <c r="X318" s="38"/>
      <c r="Y318" s="38"/>
    </row>
    <row r="319" spans="1:25" s="37" customFormat="1" hidden="1" x14ac:dyDescent="0.25">
      <c r="A319" s="63"/>
      <c r="B319" s="140">
        <f>IFERROR(IF(F319&gt;0,MAX(B$26:B318)+1,IF(AND(D319&gt;0,C319=0),"ЗАГ",0)),0)</f>
        <v>0</v>
      </c>
      <c r="C319" s="141">
        <f>IF(Смета!B301&gt;0,Смета!B301,0)</f>
        <v>265</v>
      </c>
      <c r="D319" s="543" t="str">
        <f>IF(Смета!C301&gt;0,Смета!C301,0)</f>
        <v>Блок питания ARS-150-12 (12V, 12.5A, 150W) (ARL, IP20 Сетка, 2 года)</v>
      </c>
      <c r="E319" s="77" t="str">
        <f>IF(Смета!D301&gt;0,Смета!D301,0)</f>
        <v>шт</v>
      </c>
      <c r="F319" s="67">
        <f>IFERROR(IF(Дата_КС2=S$3,Смета!Q301,0)+IF(Дата_КС2=S$4,Смета!T301,0)+IF(Дата_КС2=S$5,Смета!W301,0)+IF(Дата_КС2=S$6,Смета!Z301,0)+IF(Дата_КС2=S$7,Смета!AC301,0)+IF(Дата_КС2=S$8,Смета!AF301,0)+IF(Дата_КС2=S$9,Смета!AI301,0)+IF(Дата_КС2=S$10,Смета!AL301,0)+IF(Дата_КС2=S$11,Смета!AO301,0)+IF(Дата_КС2=S$12,Смета!AR301,0)+IF(Дата_КС2=S$13,Смета!AU301,0)+IF(Дата_КС2=S$14,Смета!AX301,0),0)</f>
        <v>0</v>
      </c>
      <c r="G319" s="67">
        <f>IF(Смета!E301&gt;0,Смета!E301,0)</f>
        <v>3320</v>
      </c>
      <c r="H319" s="67">
        <f t="shared" si="10"/>
        <v>0</v>
      </c>
      <c r="I319" s="464">
        <f t="shared" si="9"/>
        <v>0</v>
      </c>
      <c r="J319" s="468"/>
      <c r="K319" s="465">
        <f>IF(AND(B319&gt;0,B319&lt;&gt;"ЗАГ"),1,IF(C319=0,SUM(B320:INDEX(B320:B$2002,INDEX(MATCH("ЗАГ",B320:B$2002&amp;"",),))),0))</f>
        <v>0</v>
      </c>
      <c r="L319" s="47"/>
      <c r="M319" s="47"/>
      <c r="N319" s="186"/>
      <c r="O319" s="186"/>
      <c r="P319" s="187"/>
      <c r="Q319" s="189"/>
      <c r="R319" s="178">
        <f>IFERROR(IF(F319&gt;0,IF(IFERROR((Смета!H301*1),0)&gt;0,ROUND(F319*G319,2),0),0),0)</f>
        <v>0</v>
      </c>
      <c r="S319" s="50">
        <f>IFERROR(IF(F319&gt;0,IF(IFERROR((Смета!G301*1),0)&gt;0,ROUND(F319*G319,2),0),0),0)</f>
        <v>0</v>
      </c>
      <c r="T319" s="38"/>
      <c r="U319" s="38"/>
      <c r="X319" s="38"/>
      <c r="Y319" s="38"/>
    </row>
    <row r="320" spans="1:25" s="37" customFormat="1" hidden="1" x14ac:dyDescent="0.25">
      <c r="A320" s="63"/>
      <c r="B320" s="140">
        <f>IFERROR(IF(F320&gt;0,MAX(B$26:B319)+1,IF(AND(D320&gt;0,C320=0),"ЗАГ",0)),0)</f>
        <v>0</v>
      </c>
      <c r="C320" s="141">
        <f>IF(Смета!B302&gt;0,Смета!B302,0)</f>
        <v>266</v>
      </c>
      <c r="D320" s="543" t="str">
        <f>IF(Смета!C302&gt;0,Смета!C302,0)</f>
        <v>Монтаж и подключение блоков питания</v>
      </c>
      <c r="E320" s="77" t="str">
        <f>IF(Смета!D302&gt;0,Смета!D302,0)</f>
        <v>шт</v>
      </c>
      <c r="F320" s="67">
        <f>IFERROR(IF(Дата_КС2=S$3,Смета!Q302,0)+IF(Дата_КС2=S$4,Смета!T302,0)+IF(Дата_КС2=S$5,Смета!W302,0)+IF(Дата_КС2=S$6,Смета!Z302,0)+IF(Дата_КС2=S$7,Смета!AC302,0)+IF(Дата_КС2=S$8,Смета!AF302,0)+IF(Дата_КС2=S$9,Смета!AI302,0)+IF(Дата_КС2=S$10,Смета!AL302,0)+IF(Дата_КС2=S$11,Смета!AO302,0)+IF(Дата_КС2=S$12,Смета!AR302,0)+IF(Дата_КС2=S$13,Смета!AU302,0)+IF(Дата_КС2=S$14,Смета!AX302,0),0)</f>
        <v>0</v>
      </c>
      <c r="G320" s="67">
        <f>IF(Смета!E302&gt;0,Смета!E302,0)</f>
        <v>500</v>
      </c>
      <c r="H320" s="67">
        <f t="shared" si="10"/>
        <v>0</v>
      </c>
      <c r="I320" s="464">
        <f t="shared" si="9"/>
        <v>0</v>
      </c>
      <c r="J320" s="468"/>
      <c r="K320" s="465">
        <f>IF(AND(B320&gt;0,B320&lt;&gt;"ЗАГ"),1,IF(C320=0,SUM(B321:INDEX(B321:B$2002,INDEX(MATCH("ЗАГ",B321:B$2002&amp;"",),))),0))</f>
        <v>0</v>
      </c>
      <c r="L320" s="47"/>
      <c r="M320" s="47"/>
      <c r="N320" s="186"/>
      <c r="O320" s="186"/>
      <c r="P320" s="187"/>
      <c r="Q320" s="189"/>
      <c r="R320" s="178">
        <f>IFERROR(IF(F320&gt;0,IF(IFERROR((Смета!H302*1),0)&gt;0,ROUND(F320*G320,2),0),0),0)</f>
        <v>0</v>
      </c>
      <c r="S320" s="50">
        <f>IFERROR(IF(F320&gt;0,IF(IFERROR((Смета!G302*1),0)&gt;0,ROUND(F320*G320,2),0),0),0)</f>
        <v>0</v>
      </c>
      <c r="T320" s="38"/>
      <c r="U320" s="38"/>
      <c r="X320" s="38"/>
      <c r="Y320" s="38"/>
    </row>
    <row r="321" spans="1:25" s="37" customFormat="1" hidden="1" x14ac:dyDescent="0.25">
      <c r="A321" s="63"/>
      <c r="B321" s="140" t="str">
        <f>IFERROR(IF(F321&gt;0,MAX(B$26:B320)+1,IF(AND(D321&gt;0,C321=0),"ЗАГ",0)),0)</f>
        <v>ЗАГ</v>
      </c>
      <c r="C321" s="141">
        <f>IF(Смета!B303&gt;0,Смета!B303,0)</f>
        <v>0</v>
      </c>
      <c r="D321" s="543" t="str">
        <f>IF(Смета!C303&gt;0,Смета!C303,0)</f>
        <v>Декоративная подсветка зеркала</v>
      </c>
      <c r="E321" s="77">
        <f>IF(Смета!D303&gt;0,Смета!D303,0)</f>
        <v>0</v>
      </c>
      <c r="F321" s="67">
        <f>IFERROR(IF(Дата_КС2=S$3,Смета!Q303,0)+IF(Дата_КС2=S$4,Смета!T303,0)+IF(Дата_КС2=S$5,Смета!W303,0)+IF(Дата_КС2=S$6,Смета!Z303,0)+IF(Дата_КС2=S$7,Смета!AC303,0)+IF(Дата_КС2=S$8,Смета!AF303,0)+IF(Дата_КС2=S$9,Смета!AI303,0)+IF(Дата_КС2=S$10,Смета!AL303,0)+IF(Дата_КС2=S$11,Смета!AO303,0)+IF(Дата_КС2=S$12,Смета!AR303,0)+IF(Дата_КС2=S$13,Смета!AU303,0)+IF(Дата_КС2=S$14,Смета!AX303,0),0)</f>
        <v>0</v>
      </c>
      <c r="G321" s="67">
        <f>IF(Смета!E303&gt;0,Смета!E303,0)</f>
        <v>0</v>
      </c>
      <c r="H321" s="67">
        <f t="shared" si="10"/>
        <v>0</v>
      </c>
      <c r="I321" s="464">
        <f t="shared" si="9"/>
        <v>0</v>
      </c>
      <c r="J321" s="468"/>
      <c r="K321" s="465">
        <f>IF(AND(B321&gt;0,B321&lt;&gt;"ЗАГ"),1,IF(C321=0,SUM(B322:INDEX(B322:B$2002,INDEX(MATCH("ЗАГ",B322:B$2002&amp;"",),))),0))</f>
        <v>0</v>
      </c>
      <c r="L321" s="47"/>
      <c r="M321" s="47"/>
      <c r="N321" s="186"/>
      <c r="O321" s="186"/>
      <c r="P321" s="187"/>
      <c r="Q321" s="189"/>
      <c r="R321" s="178">
        <f>IFERROR(IF(F321&gt;0,IF(IFERROR((Смета!H303*1),0)&gt;0,ROUND(F321*G321,2),0),0),0)</f>
        <v>0</v>
      </c>
      <c r="S321" s="50">
        <f>IFERROR(IF(F321&gt;0,IF(IFERROR((Смета!G303*1),0)&gt;0,ROUND(F321*G321,2),0),0),0)</f>
        <v>0</v>
      </c>
      <c r="T321" s="38"/>
      <c r="U321" s="38"/>
      <c r="X321" s="38"/>
      <c r="Y321" s="38"/>
    </row>
    <row r="322" spans="1:25" s="37" customFormat="1" hidden="1" x14ac:dyDescent="0.25">
      <c r="A322" s="63"/>
      <c r="B322" s="140">
        <f>IFERROR(IF(F322&gt;0,MAX(B$26:B321)+1,IF(AND(D322&gt;0,C322=0),"ЗАГ",0)),0)</f>
        <v>0</v>
      </c>
      <c r="C322" s="141">
        <f>IF(Смета!B304&gt;0,Смета!B304,0)</f>
        <v>267</v>
      </c>
      <c r="D322" s="543" t="str">
        <f>IF(Смета!C304&gt;0,Смета!C304,0)</f>
        <v>Профиль SL-SLIM-H13M-F25-3000 ANOD ( Алюминий)</v>
      </c>
      <c r="E322" s="77" t="str">
        <f>IF(Смета!D304&gt;0,Смета!D304,0)</f>
        <v>м</v>
      </c>
      <c r="F322" s="67">
        <f>IFERROR(IF(Дата_КС2=S$3,Смета!Q304,0)+IF(Дата_КС2=S$4,Смета!T304,0)+IF(Дата_КС2=S$5,Смета!W304,0)+IF(Дата_КС2=S$6,Смета!Z304,0)+IF(Дата_КС2=S$7,Смета!AC304,0)+IF(Дата_КС2=S$8,Смета!AF304,0)+IF(Дата_КС2=S$9,Смета!AI304,0)+IF(Дата_КС2=S$10,Смета!AL304,0)+IF(Дата_КС2=S$11,Смета!AO304,0)+IF(Дата_КС2=S$12,Смета!AR304,0)+IF(Дата_КС2=S$13,Смета!AU304,0)+IF(Дата_КС2=S$14,Смета!AX304,0),0)</f>
        <v>0</v>
      </c>
      <c r="G322" s="67">
        <f>IF(Смета!E304&gt;0,Смета!E304,0)</f>
        <v>850</v>
      </c>
      <c r="H322" s="67">
        <f t="shared" si="10"/>
        <v>0</v>
      </c>
      <c r="I322" s="464">
        <f t="shared" si="9"/>
        <v>0</v>
      </c>
      <c r="J322" s="468"/>
      <c r="K322" s="465">
        <f>IF(AND(B322&gt;0,B322&lt;&gt;"ЗАГ"),1,IF(C322=0,SUM(B323:INDEX(B323:B$2002,INDEX(MATCH("ЗАГ",B323:B$2002&amp;"",),))),0))</f>
        <v>0</v>
      </c>
      <c r="L322" s="47"/>
      <c r="M322" s="47"/>
      <c r="N322" s="186"/>
      <c r="O322" s="186"/>
      <c r="P322" s="187"/>
      <c r="Q322" s="189"/>
      <c r="R322" s="178">
        <f>IFERROR(IF(F322&gt;0,IF(IFERROR((Смета!H304*1),0)&gt;0,ROUND(F322*G322,2),0),0),0)</f>
        <v>0</v>
      </c>
      <c r="S322" s="50">
        <f>IFERROR(IF(F322&gt;0,IF(IFERROR((Смета!G304*1),0)&gt;0,ROUND(F322*G322,2),0),0),0)</f>
        <v>0</v>
      </c>
      <c r="T322" s="38"/>
      <c r="U322" s="38"/>
      <c r="X322" s="38"/>
      <c r="Y322" s="38"/>
    </row>
    <row r="323" spans="1:25" s="37" customFormat="1" hidden="1" x14ac:dyDescent="0.25">
      <c r="A323" s="63"/>
      <c r="B323" s="140">
        <f>IFERROR(IF(F323&gt;0,MAX(B$26:B322)+1,IF(AND(D323&gt;0,C323=0),"ЗАГ",0)),0)</f>
        <v>0</v>
      </c>
      <c r="C323" s="141">
        <f>IF(Смета!B305&gt;0,Смета!B305,0)</f>
        <v>268</v>
      </c>
      <c r="D323" s="543" t="str">
        <f>IF(Смета!C305&gt;0,Смета!C305,0)</f>
        <v>Монтаж профиля</v>
      </c>
      <c r="E323" s="77" t="str">
        <f>IF(Смета!D305&gt;0,Смета!D305,0)</f>
        <v>м</v>
      </c>
      <c r="F323" s="67">
        <f>IFERROR(IF(Дата_КС2=S$3,Смета!Q305,0)+IF(Дата_КС2=S$4,Смета!T305,0)+IF(Дата_КС2=S$5,Смета!W305,0)+IF(Дата_КС2=S$6,Смета!Z305,0)+IF(Дата_КС2=S$7,Смета!AC305,0)+IF(Дата_КС2=S$8,Смета!AF305,0)+IF(Дата_КС2=S$9,Смета!AI305,0)+IF(Дата_КС2=S$10,Смета!AL305,0)+IF(Дата_КС2=S$11,Смета!AO305,0)+IF(Дата_КС2=S$12,Смета!AR305,0)+IF(Дата_КС2=S$13,Смета!AU305,0)+IF(Дата_КС2=S$14,Смета!AX305,0),0)</f>
        <v>0</v>
      </c>
      <c r="G323" s="67">
        <f>IF(Смета!E305&gt;0,Смета!E305,0)</f>
        <v>800</v>
      </c>
      <c r="H323" s="67">
        <f t="shared" si="10"/>
        <v>0</v>
      </c>
      <c r="I323" s="464">
        <f t="shared" si="9"/>
        <v>0</v>
      </c>
      <c r="J323" s="468"/>
      <c r="K323" s="465">
        <f>IF(AND(B323&gt;0,B323&lt;&gt;"ЗАГ"),1,IF(C323=0,SUM(B324:INDEX(B324:B$2002,INDEX(MATCH("ЗАГ",B324:B$2002&amp;"",),))),0))</f>
        <v>0</v>
      </c>
      <c r="L323" s="47"/>
      <c r="M323" s="47"/>
      <c r="N323" s="186"/>
      <c r="O323" s="186"/>
      <c r="P323" s="187"/>
      <c r="Q323" s="189"/>
      <c r="R323" s="178">
        <f>IFERROR(IF(F323&gt;0,IF(IFERROR((Смета!H305*1),0)&gt;0,ROUND(F323*G323,2),0),0),0)</f>
        <v>0</v>
      </c>
      <c r="S323" s="50">
        <f>IFERROR(IF(F323&gt;0,IF(IFERROR((Смета!G305*1),0)&gt;0,ROUND(F323*G323,2),0),0),0)</f>
        <v>0</v>
      </c>
      <c r="T323" s="38"/>
      <c r="U323" s="38"/>
      <c r="X323" s="38"/>
      <c r="Y323" s="38"/>
    </row>
    <row r="324" spans="1:25" s="37" customFormat="1" ht="30" hidden="1" x14ac:dyDescent="0.25">
      <c r="A324" s="63"/>
      <c r="B324" s="140">
        <f>IFERROR(IF(F324&gt;0,MAX(B$26:B323)+1,IF(AND(D324&gt;0,C324=0),"ЗАГ",0)),0)</f>
        <v>0</v>
      </c>
      <c r="C324" s="141">
        <f>IF(Смета!B306&gt;0,Смета!B306,0)</f>
        <v>269</v>
      </c>
      <c r="D324" s="543" t="str">
        <f>IF(Смета!C306&gt;0,Смета!C306,0)</f>
        <v>Лента светодиодная 9,6 Вт/м 12В IP20 4000K 120LED/м RT/RTW-A120-8-11mm SMD 2835 5 м</v>
      </c>
      <c r="E324" s="77" t="str">
        <f>IF(Смета!D306&gt;0,Смета!D306,0)</f>
        <v>шт</v>
      </c>
      <c r="F324" s="67">
        <f>IFERROR(IF(Дата_КС2=S$3,Смета!Q306,0)+IF(Дата_КС2=S$4,Смета!T306,0)+IF(Дата_КС2=S$5,Смета!W306,0)+IF(Дата_КС2=S$6,Смета!Z306,0)+IF(Дата_КС2=S$7,Смета!AC306,0)+IF(Дата_КС2=S$8,Смета!AF306,0)+IF(Дата_КС2=S$9,Смета!AI306,0)+IF(Дата_КС2=S$10,Смета!AL306,0)+IF(Дата_КС2=S$11,Смета!AO306,0)+IF(Дата_КС2=S$12,Смета!AR306,0)+IF(Дата_КС2=S$13,Смета!AU306,0)+IF(Дата_КС2=S$14,Смета!AX306,0),0)</f>
        <v>0</v>
      </c>
      <c r="G324" s="67">
        <f>IF(Смета!E306&gt;0,Смета!E306,0)</f>
        <v>3150</v>
      </c>
      <c r="H324" s="67">
        <f t="shared" si="10"/>
        <v>0</v>
      </c>
      <c r="I324" s="464">
        <f t="shared" si="9"/>
        <v>0</v>
      </c>
      <c r="J324" s="468"/>
      <c r="K324" s="465">
        <f>IF(AND(B324&gt;0,B324&lt;&gt;"ЗАГ"),1,IF(C324=0,SUM(B325:INDEX(B325:B$2002,INDEX(MATCH("ЗАГ",B325:B$2002&amp;"",),))),0))</f>
        <v>0</v>
      </c>
      <c r="L324" s="47"/>
      <c r="M324" s="47"/>
      <c r="N324" s="186"/>
      <c r="O324" s="186"/>
      <c r="P324" s="187"/>
      <c r="Q324" s="189"/>
      <c r="R324" s="178">
        <f>IFERROR(IF(F324&gt;0,IF(IFERROR((Смета!H306*1),0)&gt;0,ROUND(F324*G324,2),0),0),0)</f>
        <v>0</v>
      </c>
      <c r="S324" s="50">
        <f>IFERROR(IF(F324&gt;0,IF(IFERROR((Смета!G306*1),0)&gt;0,ROUND(F324*G324,2),0),0),0)</f>
        <v>0</v>
      </c>
      <c r="T324" s="38"/>
      <c r="U324" s="38"/>
      <c r="X324" s="38"/>
      <c r="Y324" s="38"/>
    </row>
    <row r="325" spans="1:25" s="37" customFormat="1" hidden="1" x14ac:dyDescent="0.25">
      <c r="A325" s="63"/>
      <c r="B325" s="140">
        <f>IFERROR(IF(F325&gt;0,MAX(B$26:B324)+1,IF(AND(D325&gt;0,C325=0),"ЗАГ",0)),0)</f>
        <v>0</v>
      </c>
      <c r="C325" s="141">
        <f>IF(Смета!B307&gt;0,Смета!B307,0)</f>
        <v>270</v>
      </c>
      <c r="D325" s="543" t="str">
        <f>IF(Смета!C307&gt;0,Смета!C307,0)</f>
        <v>Монтаж и подключение ленты</v>
      </c>
      <c r="E325" s="77" t="str">
        <f>IF(Смета!D307&gt;0,Смета!D307,0)</f>
        <v>м</v>
      </c>
      <c r="F325" s="67">
        <f>IFERROR(IF(Дата_КС2=S$3,Смета!Q307,0)+IF(Дата_КС2=S$4,Смета!T307,0)+IF(Дата_КС2=S$5,Смета!W307,0)+IF(Дата_КС2=S$6,Смета!Z307,0)+IF(Дата_КС2=S$7,Смета!AC307,0)+IF(Дата_КС2=S$8,Смета!AF307,0)+IF(Дата_КС2=S$9,Смета!AI307,0)+IF(Дата_КС2=S$10,Смета!AL307,0)+IF(Дата_КС2=S$11,Смета!AO307,0)+IF(Дата_КС2=S$12,Смета!AR307,0)+IF(Дата_КС2=S$13,Смета!AU307,0)+IF(Дата_КС2=S$14,Смета!AX307,0),0)</f>
        <v>0</v>
      </c>
      <c r="G325" s="67">
        <f>IF(Смета!E307&gt;0,Смета!E307,0)</f>
        <v>800</v>
      </c>
      <c r="H325" s="67">
        <f t="shared" si="10"/>
        <v>0</v>
      </c>
      <c r="I325" s="464">
        <f t="shared" si="9"/>
        <v>0</v>
      </c>
      <c r="J325" s="468"/>
      <c r="K325" s="465">
        <f>IF(AND(B325&gt;0,B325&lt;&gt;"ЗАГ"),1,IF(C325=0,SUM(B326:INDEX(B326:B$2002,INDEX(MATCH("ЗАГ",B326:B$2002&amp;"",),))),0))</f>
        <v>0</v>
      </c>
      <c r="L325" s="47"/>
      <c r="M325" s="47"/>
      <c r="N325" s="186"/>
      <c r="O325" s="186"/>
      <c r="P325" s="187"/>
      <c r="Q325" s="189"/>
      <c r="R325" s="178">
        <f>IFERROR(IF(F325&gt;0,IF(IFERROR((Смета!H307*1),0)&gt;0,ROUND(F325*G325,2),0),0),0)</f>
        <v>0</v>
      </c>
      <c r="S325" s="50">
        <f>IFERROR(IF(F325&gt;0,IF(IFERROR((Смета!G307*1),0)&gt;0,ROUND(F325*G325,2),0),0),0)</f>
        <v>0</v>
      </c>
      <c r="T325" s="38"/>
      <c r="U325" s="38"/>
      <c r="X325" s="38"/>
      <c r="Y325" s="38"/>
    </row>
    <row r="326" spans="1:25" s="37" customFormat="1" hidden="1" x14ac:dyDescent="0.25">
      <c r="A326" s="63"/>
      <c r="B326" s="140">
        <f>IFERROR(IF(F326&gt;0,MAX(B$26:B325)+1,IF(AND(D326&gt;0,C326=0),"ЗАГ",0)),0)</f>
        <v>0</v>
      </c>
      <c r="C326" s="141">
        <f>IF(Смета!B308&gt;0,Смета!B308,0)</f>
        <v>271</v>
      </c>
      <c r="D326" s="543" t="str">
        <f>IF(Смета!C308&gt;0,Смета!C308,0)</f>
        <v>Блок питания ARS-150-12 (12V, 12.5A, 150W) (ARL, IP20 Сетка, 2 года)</v>
      </c>
      <c r="E326" s="77" t="str">
        <f>IF(Смета!D308&gt;0,Смета!D308,0)</f>
        <v>шт</v>
      </c>
      <c r="F326" s="67">
        <f>IFERROR(IF(Дата_КС2=S$3,Смета!Q308,0)+IF(Дата_КС2=S$4,Смета!T308,0)+IF(Дата_КС2=S$5,Смета!W308,0)+IF(Дата_КС2=S$6,Смета!Z308,0)+IF(Дата_КС2=S$7,Смета!AC308,0)+IF(Дата_КС2=S$8,Смета!AF308,0)+IF(Дата_КС2=S$9,Смета!AI308,0)+IF(Дата_КС2=S$10,Смета!AL308,0)+IF(Дата_КС2=S$11,Смета!AO308,0)+IF(Дата_КС2=S$12,Смета!AR308,0)+IF(Дата_КС2=S$13,Смета!AU308,0)+IF(Дата_КС2=S$14,Смета!AX308,0),0)</f>
        <v>0</v>
      </c>
      <c r="G326" s="67">
        <f>IF(Смета!E308&gt;0,Смета!E308,0)</f>
        <v>3320</v>
      </c>
      <c r="H326" s="67">
        <f t="shared" si="10"/>
        <v>0</v>
      </c>
      <c r="I326" s="464">
        <f t="shared" si="9"/>
        <v>0</v>
      </c>
      <c r="J326" s="468"/>
      <c r="K326" s="465">
        <f>IF(AND(B326&gt;0,B326&lt;&gt;"ЗАГ"),1,IF(C326=0,SUM(B327:INDEX(B327:B$2002,INDEX(MATCH("ЗАГ",B327:B$2002&amp;"",),))),0))</f>
        <v>0</v>
      </c>
      <c r="L326" s="47"/>
      <c r="M326" s="47"/>
      <c r="N326" s="186"/>
      <c r="O326" s="186"/>
      <c r="P326" s="187"/>
      <c r="Q326" s="189"/>
      <c r="R326" s="178">
        <f>IFERROR(IF(F326&gt;0,IF(IFERROR((Смета!H308*1),0)&gt;0,ROUND(F326*G326,2),0),0),0)</f>
        <v>0</v>
      </c>
      <c r="S326" s="50">
        <f>IFERROR(IF(F326&gt;0,IF(IFERROR((Смета!G308*1),0)&gt;0,ROUND(F326*G326,2),0),0),0)</f>
        <v>0</v>
      </c>
      <c r="T326" s="38"/>
      <c r="U326" s="38"/>
      <c r="X326" s="38"/>
      <c r="Y326" s="38"/>
    </row>
    <row r="327" spans="1:25" s="37" customFormat="1" hidden="1" x14ac:dyDescent="0.25">
      <c r="A327" s="63"/>
      <c r="B327" s="140">
        <f>IFERROR(IF(F327&gt;0,MAX(B$26:B326)+1,IF(AND(D327&gt;0,C327=0),"ЗАГ",0)),0)</f>
        <v>0</v>
      </c>
      <c r="C327" s="141">
        <f>IF(Смета!B309&gt;0,Смета!B309,0)</f>
        <v>272</v>
      </c>
      <c r="D327" s="543" t="str">
        <f>IF(Смета!C309&gt;0,Смета!C309,0)</f>
        <v>Монтаж и подключение блоков питания</v>
      </c>
      <c r="E327" s="77" t="str">
        <f>IF(Смета!D309&gt;0,Смета!D309,0)</f>
        <v>шт</v>
      </c>
      <c r="F327" s="67">
        <f>IFERROR(IF(Дата_КС2=S$3,Смета!Q309,0)+IF(Дата_КС2=S$4,Смета!T309,0)+IF(Дата_КС2=S$5,Смета!W309,0)+IF(Дата_КС2=S$6,Смета!Z309,0)+IF(Дата_КС2=S$7,Смета!AC309,0)+IF(Дата_КС2=S$8,Смета!AF309,0)+IF(Дата_КС2=S$9,Смета!AI309,0)+IF(Дата_КС2=S$10,Смета!AL309,0)+IF(Дата_КС2=S$11,Смета!AO309,0)+IF(Дата_КС2=S$12,Смета!AR309,0)+IF(Дата_КС2=S$13,Смета!AU309,0)+IF(Дата_КС2=S$14,Смета!AX309,0),0)</f>
        <v>0</v>
      </c>
      <c r="G327" s="67">
        <f>IF(Смета!E309&gt;0,Смета!E309,0)</f>
        <v>500</v>
      </c>
      <c r="H327" s="67">
        <f t="shared" si="10"/>
        <v>0</v>
      </c>
      <c r="I327" s="464">
        <f t="shared" si="9"/>
        <v>0</v>
      </c>
      <c r="J327" s="468"/>
      <c r="K327" s="465">
        <f>IF(AND(B327&gt;0,B327&lt;&gt;"ЗАГ"),1,IF(C327=0,SUM(B328:INDEX(B328:B$2002,INDEX(MATCH("ЗАГ",B328:B$2002&amp;"",),))),0))</f>
        <v>0</v>
      </c>
      <c r="L327" s="47"/>
      <c r="M327" s="47"/>
      <c r="N327" s="186"/>
      <c r="O327" s="186"/>
      <c r="P327" s="187"/>
      <c r="Q327" s="189"/>
      <c r="R327" s="178">
        <f>IFERROR(IF(F327&gt;0,IF(IFERROR((Смета!H309*1),0)&gt;0,ROUND(F327*G327,2),0),0),0)</f>
        <v>0</v>
      </c>
      <c r="S327" s="50">
        <f>IFERROR(IF(F327&gt;0,IF(IFERROR((Смета!G309*1),0)&gt;0,ROUND(F327*G327,2),0),0),0)</f>
        <v>0</v>
      </c>
      <c r="T327" s="38"/>
      <c r="U327" s="38"/>
      <c r="X327" s="38"/>
      <c r="Y327" s="38"/>
    </row>
    <row r="328" spans="1:25" s="37" customFormat="1" hidden="1" x14ac:dyDescent="0.25">
      <c r="A328" s="63"/>
      <c r="B328" s="140" t="str">
        <f>IFERROR(IF(F328&gt;0,MAX(B$26:B327)+1,IF(AND(D328&gt;0,C328=0),"ЗАГ",0)),0)</f>
        <v>ЗАГ</v>
      </c>
      <c r="C328" s="141">
        <f>IF(Смета!B310&gt;0,Смета!B310,0)</f>
        <v>0</v>
      </c>
      <c r="D328" s="543" t="str">
        <f>IF(Смета!C310&gt;0,Смета!C310,0)</f>
        <v>3.Кабельные изделия</v>
      </c>
      <c r="E328" s="77">
        <f>IF(Смета!D310&gt;0,Смета!D310,0)</f>
        <v>0</v>
      </c>
      <c r="F328" s="67">
        <f>IFERROR(IF(Дата_КС2=S$3,Смета!Q310,0)+IF(Дата_КС2=S$4,Смета!T310,0)+IF(Дата_КС2=S$5,Смета!W310,0)+IF(Дата_КС2=S$6,Смета!Z310,0)+IF(Дата_КС2=S$7,Смета!AC310,0)+IF(Дата_КС2=S$8,Смета!AF310,0)+IF(Дата_КС2=S$9,Смета!AI310,0)+IF(Дата_КС2=S$10,Смета!AL310,0)+IF(Дата_КС2=S$11,Смета!AO310,0)+IF(Дата_КС2=S$12,Смета!AR310,0)+IF(Дата_КС2=S$13,Смета!AU310,0)+IF(Дата_КС2=S$14,Смета!AX310,0),0)</f>
        <v>0</v>
      </c>
      <c r="G328" s="67">
        <f>IF(Смета!E310&gt;0,Смета!E310,0)</f>
        <v>0</v>
      </c>
      <c r="H328" s="67">
        <f t="shared" si="10"/>
        <v>0</v>
      </c>
      <c r="I328" s="464">
        <f t="shared" si="9"/>
        <v>0</v>
      </c>
      <c r="J328" s="468"/>
      <c r="K328" s="465">
        <f>IF(AND(B328&gt;0,B328&lt;&gt;"ЗАГ"),1,IF(C328=0,SUM(B329:INDEX(B329:B$2002,INDEX(MATCH("ЗАГ",B329:B$2002&amp;"",),))),0))</f>
        <v>0</v>
      </c>
      <c r="L328" s="47"/>
      <c r="M328" s="47"/>
      <c r="N328" s="186"/>
      <c r="O328" s="186"/>
      <c r="P328" s="187"/>
      <c r="Q328" s="189"/>
      <c r="R328" s="178">
        <f>IFERROR(IF(F328&gt;0,IF(IFERROR((Смета!H310*1),0)&gt;0,ROUND(F328*G328,2),0),0),0)</f>
        <v>0</v>
      </c>
      <c r="S328" s="50">
        <f>IFERROR(IF(F328&gt;0,IF(IFERROR((Смета!G310*1),0)&gt;0,ROUND(F328*G328,2),0),0),0)</f>
        <v>0</v>
      </c>
      <c r="T328" s="38"/>
      <c r="U328" s="38"/>
      <c r="X328" s="38"/>
      <c r="Y328" s="38"/>
    </row>
    <row r="329" spans="1:25" s="37" customFormat="1" hidden="1" x14ac:dyDescent="0.25">
      <c r="A329" s="63"/>
      <c r="B329" s="140">
        <f>IFERROR(IF(F329&gt;0,MAX(B$26:B328)+1,IF(AND(D329&gt;0,C329=0),"ЗАГ",0)),0)</f>
        <v>0</v>
      </c>
      <c r="C329" s="141">
        <f>IF(Смета!B311&gt;0,Смета!B311,0)</f>
        <v>273</v>
      </c>
      <c r="D329" s="543" t="str">
        <f>IF(Смета!C311&gt;0,Смета!C311,0)</f>
        <v>Кабель силовой ВВГ-Пнг(А) 3x1,5 ок(N, PE)-0.66 (100м)</v>
      </c>
      <c r="E329" s="77" t="str">
        <f>IF(Смета!D311&gt;0,Смета!D311,0)</f>
        <v>м</v>
      </c>
      <c r="F329" s="67">
        <f>IFERROR(IF(Дата_КС2=S$3,Смета!Q311,0)+IF(Дата_КС2=S$4,Смета!T311,0)+IF(Дата_КС2=S$5,Смета!W311,0)+IF(Дата_КС2=S$6,Смета!Z311,0)+IF(Дата_КС2=S$7,Смета!AC311,0)+IF(Дата_КС2=S$8,Смета!AF311,0)+IF(Дата_КС2=S$9,Смета!AI311,0)+IF(Дата_КС2=S$10,Смета!AL311,0)+IF(Дата_КС2=S$11,Смета!AO311,0)+IF(Дата_КС2=S$12,Смета!AR311,0)+IF(Дата_КС2=S$13,Смета!AU311,0)+IF(Дата_КС2=S$14,Смета!AX311,0),0)</f>
        <v>0</v>
      </c>
      <c r="G329" s="67">
        <f>IF(Смета!E311&gt;0,Смета!E311,0)</f>
        <v>59.91</v>
      </c>
      <c r="H329" s="67">
        <f t="shared" si="10"/>
        <v>0</v>
      </c>
      <c r="I329" s="464">
        <f t="shared" si="9"/>
        <v>0</v>
      </c>
      <c r="J329" s="468"/>
      <c r="K329" s="465">
        <f>IF(AND(B329&gt;0,B329&lt;&gt;"ЗАГ"),1,IF(C329=0,SUM(B330:INDEX(B330:B$2002,INDEX(MATCH("ЗАГ",B330:B$2002&amp;"",),))),0))</f>
        <v>0</v>
      </c>
      <c r="L329" s="47"/>
      <c r="M329" s="47"/>
      <c r="N329" s="186"/>
      <c r="O329" s="186"/>
      <c r="P329" s="187"/>
      <c r="Q329" s="189"/>
      <c r="R329" s="178">
        <f>IFERROR(IF(F329&gt;0,IF(IFERROR((Смета!H311*1),0)&gt;0,ROUND(F329*G329,2),0),0),0)</f>
        <v>0</v>
      </c>
      <c r="S329" s="50">
        <f>IFERROR(IF(F329&gt;0,IF(IFERROR((Смета!G311*1),0)&gt;0,ROUND(F329*G329,2),0),0),0)</f>
        <v>0</v>
      </c>
      <c r="T329" s="38"/>
      <c r="U329" s="38"/>
      <c r="X329" s="38"/>
      <c r="Y329" s="38"/>
    </row>
    <row r="330" spans="1:25" s="37" customFormat="1" hidden="1" x14ac:dyDescent="0.25">
      <c r="A330" s="63"/>
      <c r="B330" s="140">
        <f>IFERROR(IF(F330&gt;0,MAX(B$26:B329)+1,IF(AND(D330&gt;0,C330=0),"ЗАГ",0)),0)</f>
        <v>0</v>
      </c>
      <c r="C330" s="141">
        <f>IF(Смета!B312&gt;0,Смета!B312,0)</f>
        <v>274</v>
      </c>
      <c r="D330" s="543" t="str">
        <f>IF(Смета!C312&gt;0,Смета!C312,0)</f>
        <v>Кабель силовой ВВГ-Пнг(А)-LS 3x2,5 ок(N, PE)-0.66 (100м)</v>
      </c>
      <c r="E330" s="77" t="str">
        <f>IF(Смета!D312&gt;0,Смета!D312,0)</f>
        <v>м</v>
      </c>
      <c r="F330" s="67">
        <f>IFERROR(IF(Дата_КС2=S$3,Смета!Q312,0)+IF(Дата_КС2=S$4,Смета!T312,0)+IF(Дата_КС2=S$5,Смета!W312,0)+IF(Дата_КС2=S$6,Смета!Z312,0)+IF(Дата_КС2=S$7,Смета!AC312,0)+IF(Дата_КС2=S$8,Смета!AF312,0)+IF(Дата_КС2=S$9,Смета!AI312,0)+IF(Дата_КС2=S$10,Смета!AL312,0)+IF(Дата_КС2=S$11,Смета!AO312,0)+IF(Дата_КС2=S$12,Смета!AR312,0)+IF(Дата_КС2=S$13,Смета!AU312,0)+IF(Дата_КС2=S$14,Смета!AX312,0),0)</f>
        <v>0</v>
      </c>
      <c r="G330" s="67">
        <f>IF(Смета!E312&gt;0,Смета!E312,0)</f>
        <v>98.21</v>
      </c>
      <c r="H330" s="67">
        <f t="shared" si="10"/>
        <v>0</v>
      </c>
      <c r="I330" s="464">
        <f t="shared" si="9"/>
        <v>0</v>
      </c>
      <c r="J330" s="468"/>
      <c r="K330" s="465">
        <f>IF(AND(B330&gt;0,B330&lt;&gt;"ЗАГ"),1,IF(C330=0,SUM(B331:INDEX(B331:B$2002,INDEX(MATCH("ЗАГ",B331:B$2002&amp;"",),))),0))</f>
        <v>0</v>
      </c>
      <c r="L330" s="47"/>
      <c r="M330" s="47"/>
      <c r="N330" s="186"/>
      <c r="O330" s="186"/>
      <c r="P330" s="187"/>
      <c r="Q330" s="189"/>
      <c r="R330" s="178">
        <f>IFERROR(IF(F330&gt;0,IF(IFERROR((Смета!H312*1),0)&gt;0,ROUND(F330*G330,2),0),0),0)</f>
        <v>0</v>
      </c>
      <c r="S330" s="50">
        <f>IFERROR(IF(F330&gt;0,IF(IFERROR((Смета!G312*1),0)&gt;0,ROUND(F330*G330,2),0),0),0)</f>
        <v>0</v>
      </c>
      <c r="T330" s="38"/>
      <c r="U330" s="38"/>
      <c r="X330" s="38"/>
      <c r="Y330" s="38"/>
    </row>
    <row r="331" spans="1:25" s="37" customFormat="1" ht="30" hidden="1" x14ac:dyDescent="0.25">
      <c r="A331" s="63"/>
      <c r="B331" s="140">
        <f>IFERROR(IF(F331&gt;0,MAX(B$26:B330)+1,IF(AND(D331&gt;0,C331=0),"ЗАГ",0)),0)</f>
        <v>0</v>
      </c>
      <c r="C331" s="141">
        <f>IF(Смета!B313&gt;0,Смета!B313,0)</f>
        <v>275</v>
      </c>
      <c r="D331" s="543" t="str">
        <f>IF(Смета!C313&gt;0,Смета!C313,0)</f>
        <v>Монтаж кабеля по кирпичной кладке и затягивание в трубы до 30мм2</v>
      </c>
      <c r="E331" s="77" t="str">
        <f>IF(Смета!D313&gt;0,Смета!D313,0)</f>
        <v>м</v>
      </c>
      <c r="F331" s="67">
        <f>IFERROR(IF(Дата_КС2=S$3,Смета!Q313,0)+IF(Дата_КС2=S$4,Смета!T313,0)+IF(Дата_КС2=S$5,Смета!W313,0)+IF(Дата_КС2=S$6,Смета!Z313,0)+IF(Дата_КС2=S$7,Смета!AC313,0)+IF(Дата_КС2=S$8,Смета!AF313,0)+IF(Дата_КС2=S$9,Смета!AI313,0)+IF(Дата_КС2=S$10,Смета!AL313,0)+IF(Дата_КС2=S$11,Смета!AO313,0)+IF(Дата_КС2=S$12,Смета!AR313,0)+IF(Дата_КС2=S$13,Смета!AU313,0)+IF(Дата_КС2=S$14,Смета!AX313,0),0)</f>
        <v>0</v>
      </c>
      <c r="G331" s="67">
        <f>IF(Смета!E313&gt;0,Смета!E313,0)</f>
        <v>88.07</v>
      </c>
      <c r="H331" s="67">
        <f t="shared" si="10"/>
        <v>0</v>
      </c>
      <c r="I331" s="464">
        <f t="shared" si="9"/>
        <v>0</v>
      </c>
      <c r="J331" s="468"/>
      <c r="K331" s="465">
        <f>IF(AND(B331&gt;0,B331&lt;&gt;"ЗАГ"),1,IF(C331=0,SUM(B332:INDEX(B332:B$2002,INDEX(MATCH("ЗАГ",B332:B$2002&amp;"",),))),0))</f>
        <v>0</v>
      </c>
      <c r="L331" s="47"/>
      <c r="M331" s="47"/>
      <c r="N331" s="186"/>
      <c r="O331" s="186"/>
      <c r="P331" s="187"/>
      <c r="Q331" s="189"/>
      <c r="R331" s="178">
        <f>IFERROR(IF(F331&gt;0,IF(IFERROR((Смета!H313*1),0)&gt;0,ROUND(F331*G331,2),0),0),0)</f>
        <v>0</v>
      </c>
      <c r="S331" s="50">
        <f>IFERROR(IF(F331&gt;0,IF(IFERROR((Смета!G313*1),0)&gt;0,ROUND(F331*G331,2),0),0),0)</f>
        <v>0</v>
      </c>
      <c r="T331" s="38"/>
      <c r="U331" s="38"/>
      <c r="X331" s="38"/>
      <c r="Y331" s="38"/>
    </row>
    <row r="332" spans="1:25" s="37" customFormat="1" hidden="1" x14ac:dyDescent="0.25">
      <c r="A332" s="63"/>
      <c r="B332" s="140">
        <f>IFERROR(IF(F332&gt;0,MAX(B$26:B331)+1,IF(AND(D332&gt;0,C332=0),"ЗАГ",0)),0)</f>
        <v>0</v>
      </c>
      <c r="C332" s="141">
        <f>IF(Смета!B314&gt;0,Смета!B314,0)</f>
        <v>276</v>
      </c>
      <c r="D332" s="543" t="str">
        <f>IF(Смета!C314&gt;0,Смета!C314,0)</f>
        <v xml:space="preserve">Провод ПуВ нг(А)LS 1х6.0 </v>
      </c>
      <c r="E332" s="77" t="str">
        <f>IF(Смета!D314&gt;0,Смета!D314,0)</f>
        <v>м</v>
      </c>
      <c r="F332" s="67">
        <f>IFERROR(IF(Дата_КС2=S$3,Смета!Q314,0)+IF(Дата_КС2=S$4,Смета!T314,0)+IF(Дата_КС2=S$5,Смета!W314,0)+IF(Дата_КС2=S$6,Смета!Z314,0)+IF(Дата_КС2=S$7,Смета!AC314,0)+IF(Дата_КС2=S$8,Смета!AF314,0)+IF(Дата_КС2=S$9,Смета!AI314,0)+IF(Дата_КС2=S$10,Смета!AL314,0)+IF(Дата_КС2=S$11,Смета!AO314,0)+IF(Дата_КС2=S$12,Смета!AR314,0)+IF(Дата_КС2=S$13,Смета!AU314,0)+IF(Дата_КС2=S$14,Смета!AX314,0),0)</f>
        <v>0</v>
      </c>
      <c r="G332" s="67">
        <f>IF(Смета!E314&gt;0,Смета!E314,0)</f>
        <v>76.010000000000005</v>
      </c>
      <c r="H332" s="67">
        <f t="shared" si="10"/>
        <v>0</v>
      </c>
      <c r="I332" s="464">
        <f t="shared" si="9"/>
        <v>0</v>
      </c>
      <c r="J332" s="468"/>
      <c r="K332" s="465">
        <f>IF(AND(B332&gt;0,B332&lt;&gt;"ЗАГ"),1,IF(C332=0,SUM(B333:INDEX(B333:B$2002,INDEX(MATCH("ЗАГ",B333:B$2002&amp;"",),))),0))</f>
        <v>0</v>
      </c>
      <c r="L332" s="47"/>
      <c r="M332" s="47"/>
      <c r="N332" s="186"/>
      <c r="O332" s="186"/>
      <c r="P332" s="187"/>
      <c r="Q332" s="189"/>
      <c r="R332" s="178">
        <f>IFERROR(IF(F332&gt;0,IF(IFERROR((Смета!H314*1),0)&gt;0,ROUND(F332*G332,2),0),0),0)</f>
        <v>0</v>
      </c>
      <c r="S332" s="50">
        <f>IFERROR(IF(F332&gt;0,IF(IFERROR((Смета!G314*1),0)&gt;0,ROUND(F332*G332,2),0),0),0)</f>
        <v>0</v>
      </c>
      <c r="T332" s="38"/>
      <c r="U332" s="38"/>
      <c r="X332" s="38"/>
      <c r="Y332" s="38"/>
    </row>
    <row r="333" spans="1:25" s="37" customFormat="1" hidden="1" x14ac:dyDescent="0.25">
      <c r="A333" s="63"/>
      <c r="B333" s="140">
        <f>IFERROR(IF(F333&gt;0,MAX(B$26:B332)+1,IF(AND(D333&gt;0,C333=0),"ЗАГ",0)),0)</f>
        <v>0</v>
      </c>
      <c r="C333" s="141">
        <f>IF(Смета!B315&gt;0,Смета!B315,0)</f>
        <v>277</v>
      </c>
      <c r="D333" s="543" t="str">
        <f>IF(Смета!C315&gt;0,Смета!C315,0)</f>
        <v>Кабель силовой ВВГнг(А)-LS 1х4 ок-0,66</v>
      </c>
      <c r="E333" s="77" t="str">
        <f>IF(Смета!D315&gt;0,Смета!D315,0)</f>
        <v>м</v>
      </c>
      <c r="F333" s="67">
        <f>IFERROR(IF(Дата_КС2=S$3,Смета!Q315,0)+IF(Дата_КС2=S$4,Смета!T315,0)+IF(Дата_КС2=S$5,Смета!W315,0)+IF(Дата_КС2=S$6,Смета!Z315,0)+IF(Дата_КС2=S$7,Смета!AC315,0)+IF(Дата_КС2=S$8,Смета!AF315,0)+IF(Дата_КС2=S$9,Смета!AI315,0)+IF(Дата_КС2=S$10,Смета!AL315,0)+IF(Дата_КС2=S$11,Смета!AO315,0)+IF(Дата_КС2=S$12,Смета!AR315,0)+IF(Дата_КС2=S$13,Смета!AU315,0)+IF(Дата_КС2=S$14,Смета!AX315,0),0)</f>
        <v>0</v>
      </c>
      <c r="G333" s="67">
        <f>IF(Смета!E315&gt;0,Смета!E315,0)</f>
        <v>52.48</v>
      </c>
      <c r="H333" s="67">
        <f t="shared" si="10"/>
        <v>0</v>
      </c>
      <c r="I333" s="464">
        <f t="shared" si="9"/>
        <v>0</v>
      </c>
      <c r="J333" s="468"/>
      <c r="K333" s="465">
        <f>IF(AND(B333&gt;0,B333&lt;&gt;"ЗАГ"),1,IF(C333=0,SUM(B334:INDEX(B334:B$2002,INDEX(MATCH("ЗАГ",B334:B$2002&amp;"",),))),0))</f>
        <v>0</v>
      </c>
      <c r="L333" s="47"/>
      <c r="M333" s="47"/>
      <c r="N333" s="186"/>
      <c r="O333" s="186"/>
      <c r="P333" s="187"/>
      <c r="Q333" s="189"/>
      <c r="R333" s="178">
        <f>IFERROR(IF(F333&gt;0,IF(IFERROR((Смета!H315*1),0)&gt;0,ROUND(F333*G333,2),0),0),0)</f>
        <v>0</v>
      </c>
      <c r="S333" s="50">
        <f>IFERROR(IF(F333&gt;0,IF(IFERROR((Смета!G315*1),0)&gt;0,ROUND(F333*G333,2),0),0),0)</f>
        <v>0</v>
      </c>
      <c r="T333" s="38"/>
      <c r="U333" s="38"/>
      <c r="X333" s="38"/>
      <c r="Y333" s="38"/>
    </row>
    <row r="334" spans="1:25" s="37" customFormat="1" hidden="1" x14ac:dyDescent="0.25">
      <c r="A334" s="63"/>
      <c r="B334" s="140">
        <f>IFERROR(IF(F334&gt;0,MAX(B$26:B333)+1,IF(AND(D334&gt;0,C334=0),"ЗАГ",0)),0)</f>
        <v>0</v>
      </c>
      <c r="C334" s="141">
        <f>IF(Смета!B316&gt;0,Смета!B316,0)</f>
        <v>278</v>
      </c>
      <c r="D334" s="543" t="str">
        <f>IF(Смета!C316&gt;0,Смета!C316,0)</f>
        <v>Провод силовой ПуВнг(А)-LS 10</v>
      </c>
      <c r="E334" s="77" t="str">
        <f>IF(Смета!D316&gt;0,Смета!D316,0)</f>
        <v>м</v>
      </c>
      <c r="F334" s="67">
        <f>IFERROR(IF(Дата_КС2=S$3,Смета!Q316,0)+IF(Дата_КС2=S$4,Смета!T316,0)+IF(Дата_КС2=S$5,Смета!W316,0)+IF(Дата_КС2=S$6,Смета!Z316,0)+IF(Дата_КС2=S$7,Смета!AC316,0)+IF(Дата_КС2=S$8,Смета!AF316,0)+IF(Дата_КС2=S$9,Смета!AI316,0)+IF(Дата_КС2=S$10,Смета!AL316,0)+IF(Дата_КС2=S$11,Смета!AO316,0)+IF(Дата_КС2=S$12,Смета!AR316,0)+IF(Дата_КС2=S$13,Смета!AU316,0)+IF(Дата_КС2=S$14,Смета!AX316,0),0)</f>
        <v>0</v>
      </c>
      <c r="G334" s="67">
        <f>IF(Смета!E316&gt;0,Смета!E316,0)</f>
        <v>122.14</v>
      </c>
      <c r="H334" s="67">
        <f t="shared" si="10"/>
        <v>0</v>
      </c>
      <c r="I334" s="464">
        <f t="shared" si="9"/>
        <v>0</v>
      </c>
      <c r="J334" s="468"/>
      <c r="K334" s="465">
        <f>IF(AND(B334&gt;0,B334&lt;&gt;"ЗАГ"),1,IF(C334=0,SUM(B335:INDEX(B335:B$2002,INDEX(MATCH("ЗАГ",B335:B$2002&amp;"",),))),0))</f>
        <v>0</v>
      </c>
      <c r="L334" s="47"/>
      <c r="M334" s="47"/>
      <c r="N334" s="186"/>
      <c r="O334" s="186"/>
      <c r="P334" s="187"/>
      <c r="Q334" s="189"/>
      <c r="R334" s="178">
        <f>IFERROR(IF(F334&gt;0,IF(IFERROR((Смета!H316*1),0)&gt;0,ROUND(F334*G334,2),0),0),0)</f>
        <v>0</v>
      </c>
      <c r="S334" s="50">
        <f>IFERROR(IF(F334&gt;0,IF(IFERROR((Смета!G316*1),0)&gt;0,ROUND(F334*G334,2),0),0),0)</f>
        <v>0</v>
      </c>
      <c r="T334" s="38"/>
      <c r="U334" s="38"/>
      <c r="X334" s="38"/>
      <c r="Y334" s="38"/>
    </row>
    <row r="335" spans="1:25" s="37" customFormat="1" ht="30" hidden="1" x14ac:dyDescent="0.25">
      <c r="A335" s="63"/>
      <c r="B335" s="140">
        <f>IFERROR(IF(F335&gt;0,MAX(B$26:B334)+1,IF(AND(D335&gt;0,C335=0),"ЗАГ",0)),0)</f>
        <v>0</v>
      </c>
      <c r="C335" s="141">
        <f>IF(Смета!B317&gt;0,Смета!B317,0)</f>
        <v>279</v>
      </c>
      <c r="D335" s="543" t="str">
        <f>IF(Смета!C317&gt;0,Смета!C317,0)</f>
        <v>Монтаж кабеля по кирпичной кладке и затягивание в трубы до 30мм2</v>
      </c>
      <c r="E335" s="77" t="str">
        <f>IF(Смета!D317&gt;0,Смета!D317,0)</f>
        <v>м</v>
      </c>
      <c r="F335" s="67">
        <f>IFERROR(IF(Дата_КС2=S$3,Смета!Q317,0)+IF(Дата_КС2=S$4,Смета!T317,0)+IF(Дата_КС2=S$5,Смета!W317,0)+IF(Дата_КС2=S$6,Смета!Z317,0)+IF(Дата_КС2=S$7,Смета!AC317,0)+IF(Дата_КС2=S$8,Смета!AF317,0)+IF(Дата_КС2=S$9,Смета!AI317,0)+IF(Дата_КС2=S$10,Смета!AL317,0)+IF(Дата_КС2=S$11,Смета!AO317,0)+IF(Дата_КС2=S$12,Смета!AR317,0)+IF(Дата_КС2=S$13,Смета!AU317,0)+IF(Дата_КС2=S$14,Смета!AX317,0),0)</f>
        <v>0</v>
      </c>
      <c r="G335" s="67">
        <f>IF(Смета!E317&gt;0,Смета!E317,0)</f>
        <v>88.07</v>
      </c>
      <c r="H335" s="67">
        <f t="shared" si="10"/>
        <v>0</v>
      </c>
      <c r="I335" s="464">
        <f t="shared" si="9"/>
        <v>0</v>
      </c>
      <c r="J335" s="468"/>
      <c r="K335" s="465">
        <f>IF(AND(B335&gt;0,B335&lt;&gt;"ЗАГ"),1,IF(C335=0,SUM(B336:INDEX(B336:B$2002,INDEX(MATCH("ЗАГ",B336:B$2002&amp;"",),))),0))</f>
        <v>0</v>
      </c>
      <c r="L335" s="47"/>
      <c r="M335" s="47"/>
      <c r="N335" s="186"/>
      <c r="O335" s="186"/>
      <c r="P335" s="187"/>
      <c r="Q335" s="189"/>
      <c r="R335" s="178">
        <f>IFERROR(IF(F335&gt;0,IF(IFERROR((Смета!H317*1),0)&gt;0,ROUND(F335*G335,2),0),0),0)</f>
        <v>0</v>
      </c>
      <c r="S335" s="50">
        <f>IFERROR(IF(F335&gt;0,IF(IFERROR((Смета!G317*1),0)&gt;0,ROUND(F335*G335,2),0),0),0)</f>
        <v>0</v>
      </c>
      <c r="T335" s="38"/>
      <c r="U335" s="38"/>
      <c r="X335" s="38"/>
      <c r="Y335" s="38"/>
    </row>
    <row r="336" spans="1:25" s="37" customFormat="1" hidden="1" x14ac:dyDescent="0.25">
      <c r="A336" s="63"/>
      <c r="B336" s="140">
        <f>IFERROR(IF(F336&gt;0,MAX(B$26:B335)+1,IF(AND(D336&gt;0,C336=0),"ЗАГ",0)),0)</f>
        <v>0</v>
      </c>
      <c r="C336" s="141">
        <f>IF(Смета!B318&gt;0,Смета!B318,0)</f>
        <v>280</v>
      </c>
      <c r="D336" s="543" t="str">
        <f>IF(Смета!C318&gt;0,Смета!C318,0)</f>
        <v>Кабель ВВГ -П нг(А)FRLS 3х1.5 0.66кВ (бухта)</v>
      </c>
      <c r="E336" s="77" t="str">
        <f>IF(Смета!D318&gt;0,Смета!D318,0)</f>
        <v>м</v>
      </c>
      <c r="F336" s="67">
        <f>IFERROR(IF(Дата_КС2=S$3,Смета!Q318,0)+IF(Дата_КС2=S$4,Смета!T318,0)+IF(Дата_КС2=S$5,Смета!W318,0)+IF(Дата_КС2=S$6,Смета!Z318,0)+IF(Дата_КС2=S$7,Смета!AC318,0)+IF(Дата_КС2=S$8,Смета!AF318,0)+IF(Дата_КС2=S$9,Смета!AI318,0)+IF(Дата_КС2=S$10,Смета!AL318,0)+IF(Дата_КС2=S$11,Смета!AO318,0)+IF(Дата_КС2=S$12,Смета!AR318,0)+IF(Дата_КС2=S$13,Смета!AU318,0)+IF(Дата_КС2=S$14,Смета!AX318,0),0)</f>
        <v>0</v>
      </c>
      <c r="G336" s="67">
        <f>IF(Смета!E318&gt;0,Смета!E318,0)</f>
        <v>74.73</v>
      </c>
      <c r="H336" s="67">
        <f t="shared" si="10"/>
        <v>0</v>
      </c>
      <c r="I336" s="464">
        <f t="shared" si="9"/>
        <v>0</v>
      </c>
      <c r="J336" s="468"/>
      <c r="K336" s="465">
        <f>IF(AND(B336&gt;0,B336&lt;&gt;"ЗАГ"),1,IF(C336=0,SUM(B337:INDEX(B337:B$2002,INDEX(MATCH("ЗАГ",B337:B$2002&amp;"",),))),0))</f>
        <v>0</v>
      </c>
      <c r="L336" s="47"/>
      <c r="M336" s="47"/>
      <c r="N336" s="186"/>
      <c r="O336" s="186"/>
      <c r="P336" s="187"/>
      <c r="Q336" s="189"/>
      <c r="R336" s="178">
        <f>IFERROR(IF(F336&gt;0,IF(IFERROR((Смета!H318*1),0)&gt;0,ROUND(F336*G336,2),0),0),0)</f>
        <v>0</v>
      </c>
      <c r="S336" s="50">
        <f>IFERROR(IF(F336&gt;0,IF(IFERROR((Смета!G318*1),0)&gt;0,ROUND(F336*G336,2),0),0),0)</f>
        <v>0</v>
      </c>
      <c r="T336" s="38"/>
      <c r="U336" s="38"/>
      <c r="X336" s="38"/>
      <c r="Y336" s="38"/>
    </row>
    <row r="337" spans="1:25" s="37" customFormat="1" ht="30" hidden="1" x14ac:dyDescent="0.25">
      <c r="A337" s="63"/>
      <c r="B337" s="140">
        <f>IFERROR(IF(F337&gt;0,MAX(B$26:B336)+1,IF(AND(D337&gt;0,C337=0),"ЗАГ",0)),0)</f>
        <v>0</v>
      </c>
      <c r="C337" s="141">
        <f>IF(Смета!B319&gt;0,Смета!B319,0)</f>
        <v>281</v>
      </c>
      <c r="D337" s="543" t="str">
        <f>IF(Смета!C319&gt;0,Смета!C319,0)</f>
        <v>Монтаж кабеля по кирпичной кладке и затягивание в трубы до 30мм2</v>
      </c>
      <c r="E337" s="77" t="str">
        <f>IF(Смета!D319&gt;0,Смета!D319,0)</f>
        <v>м</v>
      </c>
      <c r="F337" s="67">
        <f>IFERROR(IF(Дата_КС2=S$3,Смета!Q319,0)+IF(Дата_КС2=S$4,Смета!T319,0)+IF(Дата_КС2=S$5,Смета!W319,0)+IF(Дата_КС2=S$6,Смета!Z319,0)+IF(Дата_КС2=S$7,Смета!AC319,0)+IF(Дата_КС2=S$8,Смета!AF319,0)+IF(Дата_КС2=S$9,Смета!AI319,0)+IF(Дата_КС2=S$10,Смета!AL319,0)+IF(Дата_КС2=S$11,Смета!AO319,0)+IF(Дата_КС2=S$12,Смета!AR319,0)+IF(Дата_КС2=S$13,Смета!AU319,0)+IF(Дата_КС2=S$14,Смета!AX319,0),0)</f>
        <v>0</v>
      </c>
      <c r="G337" s="67">
        <f>IF(Смета!E319&gt;0,Смета!E319,0)</f>
        <v>88.07</v>
      </c>
      <c r="H337" s="67">
        <f t="shared" si="10"/>
        <v>0</v>
      </c>
      <c r="I337" s="464">
        <f t="shared" si="9"/>
        <v>0</v>
      </c>
      <c r="J337" s="468"/>
      <c r="K337" s="465">
        <f>IF(AND(B337&gt;0,B337&lt;&gt;"ЗАГ"),1,IF(C337=0,SUM(B338:INDEX(B338:B$2002,INDEX(MATCH("ЗАГ",B338:B$2002&amp;"",),))),0))</f>
        <v>0</v>
      </c>
      <c r="L337" s="47"/>
      <c r="M337" s="47"/>
      <c r="N337" s="186"/>
      <c r="O337" s="186"/>
      <c r="P337" s="187"/>
      <c r="Q337" s="189"/>
      <c r="R337" s="178">
        <f>IFERROR(IF(F337&gt;0,IF(IFERROR((Смета!H319*1),0)&gt;0,ROUND(F337*G337,2),0),0),0)</f>
        <v>0</v>
      </c>
      <c r="S337" s="50">
        <f>IFERROR(IF(F337&gt;0,IF(IFERROR((Смета!G319*1),0)&gt;0,ROUND(F337*G337,2),0),0),0)</f>
        <v>0</v>
      </c>
      <c r="T337" s="38"/>
      <c r="U337" s="38"/>
      <c r="X337" s="38"/>
      <c r="Y337" s="38"/>
    </row>
    <row r="338" spans="1:25" s="37" customFormat="1" hidden="1" x14ac:dyDescent="0.25">
      <c r="A338" s="63"/>
      <c r="B338" s="140" t="str">
        <f>IFERROR(IF(F338&gt;0,MAX(B$26:B337)+1,IF(AND(D338&gt;0,C338=0),"ЗАГ",0)),0)</f>
        <v>ЗАГ</v>
      </c>
      <c r="C338" s="141">
        <f>IF(Смета!B320&gt;0,Смета!B320,0)</f>
        <v>0</v>
      </c>
      <c r="D338" s="543" t="str">
        <f>IF(Смета!C320&gt;0,Смета!C320,0)</f>
        <v>4.Электрортехнические изделия</v>
      </c>
      <c r="E338" s="77">
        <f>IF(Смета!D320&gt;0,Смета!D320,0)</f>
        <v>0</v>
      </c>
      <c r="F338" s="67">
        <f>IFERROR(IF(Дата_КС2=S$3,Смета!Q320,0)+IF(Дата_КС2=S$4,Смета!T320,0)+IF(Дата_КС2=S$5,Смета!W320,0)+IF(Дата_КС2=S$6,Смета!Z320,0)+IF(Дата_КС2=S$7,Смета!AC320,0)+IF(Дата_КС2=S$8,Смета!AF320,0)+IF(Дата_КС2=S$9,Смета!AI320,0)+IF(Дата_КС2=S$10,Смета!AL320,0)+IF(Дата_КС2=S$11,Смета!AO320,0)+IF(Дата_КС2=S$12,Смета!AR320,0)+IF(Дата_КС2=S$13,Смета!AU320,0)+IF(Дата_КС2=S$14,Смета!AX320,0),0)</f>
        <v>0</v>
      </c>
      <c r="G338" s="67">
        <f>IF(Смета!E320&gt;0,Смета!E320,0)</f>
        <v>0</v>
      </c>
      <c r="H338" s="67">
        <f t="shared" si="10"/>
        <v>0</v>
      </c>
      <c r="I338" s="464">
        <f t="shared" si="9"/>
        <v>0</v>
      </c>
      <c r="J338" s="468"/>
      <c r="K338" s="465">
        <f>IF(AND(B338&gt;0,B338&lt;&gt;"ЗАГ"),1,IF(C338=0,SUM(B339:INDEX(B339:B$2002,INDEX(MATCH("ЗАГ",B339:B$2002&amp;"",),))),0))</f>
        <v>0</v>
      </c>
      <c r="L338" s="47"/>
      <c r="M338" s="47"/>
      <c r="N338" s="186"/>
      <c r="O338" s="186"/>
      <c r="P338" s="187"/>
      <c r="Q338" s="189"/>
      <c r="R338" s="178">
        <f>IFERROR(IF(F338&gt;0,IF(IFERROR((Смета!H320*1),0)&gt;0,ROUND(F338*G338,2),0),0),0)</f>
        <v>0</v>
      </c>
      <c r="S338" s="50">
        <f>IFERROR(IF(F338&gt;0,IF(IFERROR((Смета!G320*1),0)&gt;0,ROUND(F338*G338,2),0),0),0)</f>
        <v>0</v>
      </c>
      <c r="T338" s="38"/>
      <c r="U338" s="38"/>
      <c r="X338" s="38"/>
      <c r="Y338" s="38"/>
    </row>
    <row r="339" spans="1:25" s="37" customFormat="1" ht="30" hidden="1" x14ac:dyDescent="0.25">
      <c r="A339" s="63"/>
      <c r="B339" s="140">
        <f>IFERROR(IF(F339&gt;0,MAX(B$26:B338)+1,IF(AND(D339&gt;0,C339=0),"ЗАГ",0)),0)</f>
        <v>0</v>
      </c>
      <c r="C339" s="141">
        <f>IF(Смета!B321&gt;0,Смета!B321,0)</f>
        <v>282</v>
      </c>
      <c r="D339" s="543" t="str">
        <f>IF(Смета!C321&gt;0,Смета!C321,0)</f>
        <v>BRITE Розетка двойная с заземлением с защитными шторками и крышкой 16А в сборе IP44 РСбш12-3-44-БрБ белый</v>
      </c>
      <c r="E339" s="77" t="str">
        <f>IF(Смета!D321&gt;0,Смета!D321,0)</f>
        <v>шт</v>
      </c>
      <c r="F339" s="67">
        <f>IFERROR(IF(Дата_КС2=S$3,Смета!Q321,0)+IF(Дата_КС2=S$4,Смета!T321,0)+IF(Дата_КС2=S$5,Смета!W321,0)+IF(Дата_КС2=S$6,Смета!Z321,0)+IF(Дата_КС2=S$7,Смета!AC321,0)+IF(Дата_КС2=S$8,Смета!AF321,0)+IF(Дата_КС2=S$9,Смета!AI321,0)+IF(Дата_КС2=S$10,Смета!AL321,0)+IF(Дата_КС2=S$11,Смета!AO321,0)+IF(Дата_КС2=S$12,Смета!AR321,0)+IF(Дата_КС2=S$13,Смета!AU321,0)+IF(Дата_КС2=S$14,Смета!AX321,0),0)</f>
        <v>0</v>
      </c>
      <c r="G339" s="67">
        <f>IF(Смета!E321&gt;0,Смета!E321,0)</f>
        <v>361</v>
      </c>
      <c r="H339" s="67">
        <f t="shared" si="10"/>
        <v>0</v>
      </c>
      <c r="I339" s="464">
        <f t="shared" si="9"/>
        <v>0</v>
      </c>
      <c r="J339" s="468"/>
      <c r="K339" s="465">
        <f>IF(AND(B339&gt;0,B339&lt;&gt;"ЗАГ"),1,IF(C339=0,SUM(B340:INDEX(B340:B$2002,INDEX(MATCH("ЗАГ",B340:B$2002&amp;"",),))),0))</f>
        <v>0</v>
      </c>
      <c r="L339" s="47"/>
      <c r="M339" s="47"/>
      <c r="N339" s="186"/>
      <c r="O339" s="186"/>
      <c r="P339" s="187"/>
      <c r="Q339" s="189"/>
      <c r="R339" s="178">
        <f>IFERROR(IF(F339&gt;0,IF(IFERROR((Смета!H321*1),0)&gt;0,ROUND(F339*G339,2),0),0),0)</f>
        <v>0</v>
      </c>
      <c r="S339" s="50">
        <f>IFERROR(IF(F339&gt;0,IF(IFERROR((Смета!G321*1),0)&gt;0,ROUND(F339*G339,2),0),0),0)</f>
        <v>0</v>
      </c>
      <c r="T339" s="38"/>
      <c r="U339" s="38"/>
      <c r="X339" s="38"/>
      <c r="Y339" s="38"/>
    </row>
    <row r="340" spans="1:25" s="37" customFormat="1" ht="30" hidden="1" x14ac:dyDescent="0.25">
      <c r="A340" s="63"/>
      <c r="B340" s="140">
        <f>IFERROR(IF(F340&gt;0,MAX(B$26:B339)+1,IF(AND(D340&gt;0,C340=0),"ЗАГ",0)),0)</f>
        <v>0</v>
      </c>
      <c r="C340" s="141">
        <f>IF(Смета!B322&gt;0,Смета!B322,0)</f>
        <v>283</v>
      </c>
      <c r="D340" s="543" t="str">
        <f>IF(Смета!C322&gt;0,Смета!C322,0)</f>
        <v>Розетка ATLASDESIGN двойная с заземлением со шторками 16А в сборе белый</v>
      </c>
      <c r="E340" s="77" t="str">
        <f>IF(Смета!D322&gt;0,Смета!D322,0)</f>
        <v>шт</v>
      </c>
      <c r="F340" s="67">
        <f>IFERROR(IF(Дата_КС2=S$3,Смета!Q322,0)+IF(Дата_КС2=S$4,Смета!T322,0)+IF(Дата_КС2=S$5,Смета!W322,0)+IF(Дата_КС2=S$6,Смета!Z322,0)+IF(Дата_КС2=S$7,Смета!AC322,0)+IF(Дата_КС2=S$8,Смета!AF322,0)+IF(Дата_КС2=S$9,Смета!AI322,0)+IF(Дата_КС2=S$10,Смета!AL322,0)+IF(Дата_КС2=S$11,Смета!AO322,0)+IF(Дата_КС2=S$12,Смета!AR322,0)+IF(Дата_КС2=S$13,Смета!AU322,0)+IF(Дата_КС2=S$14,Смета!AX322,0),0)</f>
        <v>0</v>
      </c>
      <c r="G340" s="67">
        <f>IF(Смета!E322&gt;0,Смета!E322,0)</f>
        <v>287.70999999999998</v>
      </c>
      <c r="H340" s="67">
        <f t="shared" si="10"/>
        <v>0</v>
      </c>
      <c r="I340" s="464">
        <f t="shared" si="9"/>
        <v>0</v>
      </c>
      <c r="J340" s="468"/>
      <c r="K340" s="465">
        <f>IF(AND(B340&gt;0,B340&lt;&gt;"ЗАГ"),1,IF(C340=0,SUM(B341:INDEX(B341:B$2002,INDEX(MATCH("ЗАГ",B341:B$2002&amp;"",),))),0))</f>
        <v>0</v>
      </c>
      <c r="L340" s="47"/>
      <c r="M340" s="47"/>
      <c r="N340" s="186"/>
      <c r="O340" s="186"/>
      <c r="P340" s="187"/>
      <c r="Q340" s="189"/>
      <c r="R340" s="178">
        <f>IFERROR(IF(F340&gt;0,IF(IFERROR((Смета!H322*1),0)&gt;0,ROUND(F340*G340,2),0),0),0)</f>
        <v>0</v>
      </c>
      <c r="S340" s="50">
        <f>IFERROR(IF(F340&gt;0,IF(IFERROR((Смета!G322*1),0)&gt;0,ROUND(F340*G340,2),0),0),0)</f>
        <v>0</v>
      </c>
      <c r="T340" s="38"/>
      <c r="U340" s="38"/>
      <c r="X340" s="38"/>
      <c r="Y340" s="38"/>
    </row>
    <row r="341" spans="1:25" s="37" customFormat="1" hidden="1" x14ac:dyDescent="0.25">
      <c r="A341" s="63"/>
      <c r="B341" s="140">
        <f>IFERROR(IF(F341&gt;0,MAX(B$26:B340)+1,IF(AND(D341&gt;0,C341=0),"ЗАГ",0)),0)</f>
        <v>0</v>
      </c>
      <c r="C341" s="141">
        <f>IF(Смета!B323&gt;0,Смета!B323,0)</f>
        <v>284</v>
      </c>
      <c r="D341" s="543" t="str">
        <f>IF(Смета!C323&gt;0,Смета!C323,0)</f>
        <v>Монтаж и подключение розеток скрытой установки</v>
      </c>
      <c r="E341" s="77" t="str">
        <f>IF(Смета!D323&gt;0,Смета!D323,0)</f>
        <v>шт</v>
      </c>
      <c r="F341" s="67">
        <f>IFERROR(IF(Дата_КС2=S$3,Смета!Q323,0)+IF(Дата_КС2=S$4,Смета!T323,0)+IF(Дата_КС2=S$5,Смета!W323,0)+IF(Дата_КС2=S$6,Смета!Z323,0)+IF(Дата_КС2=S$7,Смета!AC323,0)+IF(Дата_КС2=S$8,Смета!AF323,0)+IF(Дата_КС2=S$9,Смета!AI323,0)+IF(Дата_КС2=S$10,Смета!AL323,0)+IF(Дата_КС2=S$11,Смета!AO323,0)+IF(Дата_КС2=S$12,Смета!AR323,0)+IF(Дата_КС2=S$13,Смета!AU323,0)+IF(Дата_КС2=S$14,Смета!AX323,0),0)</f>
        <v>0</v>
      </c>
      <c r="G341" s="67">
        <f>IF(Смета!E323&gt;0,Смета!E323,0)</f>
        <v>192.15</v>
      </c>
      <c r="H341" s="67">
        <f t="shared" si="10"/>
        <v>0</v>
      </c>
      <c r="I341" s="464">
        <f t="shared" si="9"/>
        <v>0</v>
      </c>
      <c r="J341" s="468"/>
      <c r="K341" s="465">
        <f>IF(AND(B341&gt;0,B341&lt;&gt;"ЗАГ"),1,IF(C341=0,SUM(B342:INDEX(B342:B$2002,INDEX(MATCH("ЗАГ",B342:B$2002&amp;"",),))),0))</f>
        <v>0</v>
      </c>
      <c r="L341" s="47"/>
      <c r="M341" s="47"/>
      <c r="N341" s="186"/>
      <c r="O341" s="186"/>
      <c r="P341" s="187"/>
      <c r="Q341" s="189"/>
      <c r="R341" s="178">
        <f>IFERROR(IF(F341&gt;0,IF(IFERROR((Смета!H323*1),0)&gt;0,ROUND(F341*G341,2),0),0),0)</f>
        <v>0</v>
      </c>
      <c r="S341" s="50">
        <f>IFERROR(IF(F341&gt;0,IF(IFERROR((Смета!G323*1),0)&gt;0,ROUND(F341*G341,2),0),0),0)</f>
        <v>0</v>
      </c>
      <c r="T341" s="38"/>
      <c r="U341" s="38"/>
      <c r="X341" s="38"/>
      <c r="Y341" s="38"/>
    </row>
    <row r="342" spans="1:25" s="37" customFormat="1" ht="30" hidden="1" x14ac:dyDescent="0.25">
      <c r="A342" s="63"/>
      <c r="B342" s="140">
        <f>IFERROR(IF(F342&gt;0,MAX(B$26:B341)+1,IF(AND(D342&gt;0,C342=0),"ЗАГ",0)),0)</f>
        <v>0</v>
      </c>
      <c r="C342" s="141">
        <f>IF(Смета!B324&gt;0,Смета!B324,0)</f>
        <v>285</v>
      </c>
      <c r="D342" s="543" t="str">
        <f>IF(Смета!C324&gt;0,Смета!C324,0)</f>
        <v>ЭТЮД Розетка наружная с заземлением со шторками белая (на роутер)</v>
      </c>
      <c r="E342" s="77" t="str">
        <f>IF(Смета!D324&gt;0,Смета!D324,0)</f>
        <v>шт</v>
      </c>
      <c r="F342" s="67">
        <f>IFERROR(IF(Дата_КС2=S$3,Смета!Q324,0)+IF(Дата_КС2=S$4,Смета!T324,0)+IF(Дата_КС2=S$5,Смета!W324,0)+IF(Дата_КС2=S$6,Смета!Z324,0)+IF(Дата_КС2=S$7,Смета!AC324,0)+IF(Дата_КС2=S$8,Смета!AF324,0)+IF(Дата_КС2=S$9,Смета!AI324,0)+IF(Дата_КС2=S$10,Смета!AL324,0)+IF(Дата_КС2=S$11,Смета!AO324,0)+IF(Дата_КС2=S$12,Смета!AR324,0)+IF(Дата_КС2=S$13,Смета!AU324,0)+IF(Дата_КС2=S$14,Смета!AX324,0),0)</f>
        <v>0</v>
      </c>
      <c r="G342" s="67">
        <f>IF(Смета!E324&gt;0,Смета!E324,0)</f>
        <v>170.8</v>
      </c>
      <c r="H342" s="67">
        <f t="shared" si="10"/>
        <v>0</v>
      </c>
      <c r="I342" s="464">
        <f t="shared" si="9"/>
        <v>0</v>
      </c>
      <c r="J342" s="468"/>
      <c r="K342" s="465">
        <f>IF(AND(B342&gt;0,B342&lt;&gt;"ЗАГ"),1,IF(C342=0,SUM(B343:INDEX(B343:B$2002,INDEX(MATCH("ЗАГ",B343:B$2002&amp;"",),))),0))</f>
        <v>0</v>
      </c>
      <c r="L342" s="47"/>
      <c r="M342" s="47"/>
      <c r="N342" s="186"/>
      <c r="O342" s="186"/>
      <c r="P342" s="187"/>
      <c r="Q342" s="189"/>
      <c r="R342" s="178">
        <f>IFERROR(IF(F342&gt;0,IF(IFERROR((Смета!H324*1),0)&gt;0,ROUND(F342*G342,2),0),0),0)</f>
        <v>0</v>
      </c>
      <c r="S342" s="50">
        <f>IFERROR(IF(F342&gt;0,IF(IFERROR((Смета!G324*1),0)&gt;0,ROUND(F342*G342,2),0),0),0)</f>
        <v>0</v>
      </c>
      <c r="T342" s="38"/>
      <c r="U342" s="38"/>
      <c r="X342" s="38"/>
      <c r="Y342" s="38"/>
    </row>
    <row r="343" spans="1:25" s="37" customFormat="1" ht="30" hidden="1" x14ac:dyDescent="0.25">
      <c r="A343" s="63"/>
      <c r="B343" s="140">
        <f>IFERROR(IF(F343&gt;0,MAX(B$26:B342)+1,IF(AND(D343&gt;0,C343=0),"ЗАГ",0)),0)</f>
        <v>0</v>
      </c>
      <c r="C343" s="141">
        <f>IF(Смета!B325&gt;0,Смета!B325,0)</f>
        <v>286</v>
      </c>
      <c r="D343" s="543" t="str">
        <f>IF(Смета!C325&gt;0,Смета!C325,0)</f>
        <v>Монтаж и подключение розеток и выключателей открытой установки</v>
      </c>
      <c r="E343" s="77" t="str">
        <f>IF(Смета!D325&gt;0,Смета!D325,0)</f>
        <v>шт</v>
      </c>
      <c r="F343" s="67">
        <f>IFERROR(IF(Дата_КС2=S$3,Смета!Q325,0)+IF(Дата_КС2=S$4,Смета!T325,0)+IF(Дата_КС2=S$5,Смета!W325,0)+IF(Дата_КС2=S$6,Смета!Z325,0)+IF(Дата_КС2=S$7,Смета!AC325,0)+IF(Дата_КС2=S$8,Смета!AF325,0)+IF(Дата_КС2=S$9,Смета!AI325,0)+IF(Дата_КС2=S$10,Смета!AL325,0)+IF(Дата_КС2=S$11,Смета!AO325,0)+IF(Дата_КС2=S$12,Смета!AR325,0)+IF(Дата_КС2=S$13,Смета!AU325,0)+IF(Дата_КС2=S$14,Смета!AX325,0),0)</f>
        <v>0</v>
      </c>
      <c r="G343" s="67">
        <f>IF(Смета!E325&gt;0,Смета!E325,0)</f>
        <v>256.2</v>
      </c>
      <c r="H343" s="67">
        <f t="shared" si="10"/>
        <v>0</v>
      </c>
      <c r="I343" s="464">
        <f t="shared" si="9"/>
        <v>0</v>
      </c>
      <c r="J343" s="468"/>
      <c r="K343" s="465">
        <f>IF(AND(B343&gt;0,B343&lt;&gt;"ЗАГ"),1,IF(C343=0,SUM(B344:INDEX(B344:B$2002,INDEX(MATCH("ЗАГ",B344:B$2002&amp;"",),))),0))</f>
        <v>0</v>
      </c>
      <c r="L343" s="47"/>
      <c r="M343" s="47"/>
      <c r="N343" s="186"/>
      <c r="O343" s="186"/>
      <c r="P343" s="187"/>
      <c r="Q343" s="189"/>
      <c r="R343" s="178">
        <f>IFERROR(IF(F343&gt;0,IF(IFERROR((Смета!H325*1),0)&gt;0,ROUND(F343*G343,2),0),0),0)</f>
        <v>0</v>
      </c>
      <c r="S343" s="50">
        <f>IFERROR(IF(F343&gt;0,IF(IFERROR((Смета!G325*1),0)&gt;0,ROUND(F343*G343,2),0),0),0)</f>
        <v>0</v>
      </c>
      <c r="T343" s="38"/>
      <c r="U343" s="38"/>
      <c r="X343" s="38"/>
      <c r="Y343" s="38"/>
    </row>
    <row r="344" spans="1:25" s="37" customFormat="1" hidden="1" x14ac:dyDescent="0.25">
      <c r="A344" s="63"/>
      <c r="B344" s="140">
        <f>IFERROR(IF(F344&gt;0,MAX(B$26:B343)+1,IF(AND(D344&gt;0,C344=0),"ЗАГ",0)),0)</f>
        <v>0</v>
      </c>
      <c r="C344" s="141">
        <f>IF(Смета!B326&gt;0,Смета!B326,0)</f>
        <v>287</v>
      </c>
      <c r="D344" s="543" t="str">
        <f>IF(Смета!C326&gt;0,Смета!C326,0)</f>
        <v>Разъем РШ-ВШ 32А 250В 2P+PE(ОУ) пластиковый белый Simple</v>
      </c>
      <c r="E344" s="77" t="str">
        <f>IF(Смета!D326&gt;0,Смета!D326,0)</f>
        <v>шт</v>
      </c>
      <c r="F344" s="67">
        <f>IFERROR(IF(Дата_КС2=S$3,Смета!Q326,0)+IF(Дата_КС2=S$4,Смета!T326,0)+IF(Дата_КС2=S$5,Смета!W326,0)+IF(Дата_КС2=S$6,Смета!Z326,0)+IF(Дата_КС2=S$7,Смета!AC326,0)+IF(Дата_КС2=S$8,Смета!AF326,0)+IF(Дата_КС2=S$9,Смета!AI326,0)+IF(Дата_КС2=S$10,Смета!AL326,0)+IF(Дата_КС2=S$11,Смета!AO326,0)+IF(Дата_КС2=S$12,Смета!AR326,0)+IF(Дата_КС2=S$13,Смета!AU326,0)+IF(Дата_КС2=S$14,Смета!AX326,0),0)</f>
        <v>0</v>
      </c>
      <c r="G344" s="67">
        <f>IF(Смета!E326&gt;0,Смета!E326,0)</f>
        <v>278.79000000000002</v>
      </c>
      <c r="H344" s="67">
        <f t="shared" si="10"/>
        <v>0</v>
      </c>
      <c r="I344" s="464">
        <f t="shared" si="9"/>
        <v>0</v>
      </c>
      <c r="J344" s="468"/>
      <c r="K344" s="465">
        <f>IF(AND(B344&gt;0,B344&lt;&gt;"ЗАГ"),1,IF(C344=0,SUM(B345:INDEX(B345:B$2002,INDEX(MATCH("ЗАГ",B345:B$2002&amp;"",),))),0))</f>
        <v>0</v>
      </c>
      <c r="L344" s="47"/>
      <c r="M344" s="47"/>
      <c r="N344" s="186"/>
      <c r="O344" s="186"/>
      <c r="P344" s="187"/>
      <c r="Q344" s="189"/>
      <c r="R344" s="178">
        <f>IFERROR(IF(F344&gt;0,IF(IFERROR((Смета!H326*1),0)&gt;0,ROUND(F344*G344,2),0),0),0)</f>
        <v>0</v>
      </c>
      <c r="S344" s="50">
        <f>IFERROR(IF(F344&gt;0,IF(IFERROR((Смета!G326*1),0)&gt;0,ROUND(F344*G344,2),0),0),0)</f>
        <v>0</v>
      </c>
      <c r="T344" s="38"/>
      <c r="U344" s="38"/>
      <c r="X344" s="38"/>
      <c r="Y344" s="38"/>
    </row>
    <row r="345" spans="1:25" s="37" customFormat="1" hidden="1" x14ac:dyDescent="0.25">
      <c r="A345" s="63"/>
      <c r="B345" s="140">
        <f>IFERROR(IF(F345&gt;0,MAX(B$26:B344)+1,IF(AND(D345&gt;0,C345=0),"ЗАГ",0)),0)</f>
        <v>0</v>
      </c>
      <c r="C345" s="141">
        <f>IF(Смета!B327&gt;0,Смета!B327,0)</f>
        <v>288</v>
      </c>
      <c r="D345" s="543" t="str">
        <f>IF(Смета!C327&gt;0,Смета!C327,0)</f>
        <v>Монтаж и подключение силовой розетки на электроплиту</v>
      </c>
      <c r="E345" s="77" t="str">
        <f>IF(Смета!D327&gt;0,Смета!D327,0)</f>
        <v>шт</v>
      </c>
      <c r="F345" s="67">
        <f>IFERROR(IF(Дата_КС2=S$3,Смета!Q327,0)+IF(Дата_КС2=S$4,Смета!T327,0)+IF(Дата_КС2=S$5,Смета!W327,0)+IF(Дата_КС2=S$6,Смета!Z327,0)+IF(Дата_КС2=S$7,Смета!AC327,0)+IF(Дата_КС2=S$8,Смета!AF327,0)+IF(Дата_КС2=S$9,Смета!AI327,0)+IF(Дата_КС2=S$10,Смета!AL327,0)+IF(Дата_КС2=S$11,Смета!AO327,0)+IF(Дата_КС2=S$12,Смета!AR327,0)+IF(Дата_КС2=S$13,Смета!AU327,0)+IF(Дата_КС2=S$14,Смета!AX327,0),0)</f>
        <v>0</v>
      </c>
      <c r="G345" s="67">
        <f>IF(Смета!E327&gt;0,Смета!E327,0)</f>
        <v>344.27</v>
      </c>
      <c r="H345" s="67">
        <f t="shared" si="10"/>
        <v>0</v>
      </c>
      <c r="I345" s="464">
        <f t="shared" si="9"/>
        <v>0</v>
      </c>
      <c r="J345" s="468"/>
      <c r="K345" s="465">
        <f>IF(AND(B345&gt;0,B345&lt;&gt;"ЗАГ"),1,IF(C345=0,SUM(B346:INDEX(B346:B$2002,INDEX(MATCH("ЗАГ",B346:B$2002&amp;"",),))),0))</f>
        <v>0</v>
      </c>
      <c r="L345" s="47"/>
      <c r="M345" s="47"/>
      <c r="N345" s="186"/>
      <c r="O345" s="186"/>
      <c r="P345" s="187"/>
      <c r="Q345" s="189"/>
      <c r="R345" s="178">
        <f>IFERROR(IF(F345&gt;0,IF(IFERROR((Смета!H327*1),0)&gt;0,ROUND(F345*G345,2),0),0),0)</f>
        <v>0</v>
      </c>
      <c r="S345" s="50">
        <f>IFERROR(IF(F345&gt;0,IF(IFERROR((Смета!G327*1),0)&gt;0,ROUND(F345*G345,2),0),0),0)</f>
        <v>0</v>
      </c>
      <c r="T345" s="38"/>
      <c r="U345" s="38"/>
      <c r="X345" s="38"/>
      <c r="Y345" s="38"/>
    </row>
    <row r="346" spans="1:25" s="37" customFormat="1" hidden="1" x14ac:dyDescent="0.25">
      <c r="A346" s="63"/>
      <c r="B346" s="140">
        <f>IFERROR(IF(F346&gt;0,MAX(B$26:B345)+1,IF(AND(D346&gt;0,C346=0),"ЗАГ",0)),0)</f>
        <v>0</v>
      </c>
      <c r="C346" s="141">
        <f>IF(Смета!B328&gt;0,Смета!B328,0)</f>
        <v>289</v>
      </c>
      <c r="D346" s="543" t="str">
        <f>IF(Смета!C328&gt;0,Смета!C328,0)</f>
        <v>Гермес PLUS Розетка с заземлением наружная с крышкой IP54</v>
      </c>
      <c r="E346" s="77" t="str">
        <f>IF(Смета!D328&gt;0,Смета!D328,0)</f>
        <v>шт</v>
      </c>
      <c r="F346" s="67">
        <f>IFERROR(IF(Дата_КС2=S$3,Смета!Q328,0)+IF(Дата_КС2=S$4,Смета!T328,0)+IF(Дата_КС2=S$5,Смета!W328,0)+IF(Дата_КС2=S$6,Смета!Z328,0)+IF(Дата_КС2=S$7,Смета!AC328,0)+IF(Дата_КС2=S$8,Смета!AF328,0)+IF(Дата_КС2=S$9,Смета!AI328,0)+IF(Дата_КС2=S$10,Смета!AL328,0)+IF(Дата_КС2=S$11,Смета!AO328,0)+IF(Дата_КС2=S$12,Смета!AR328,0)+IF(Дата_КС2=S$13,Смета!AU328,0)+IF(Дата_КС2=S$14,Смета!AX328,0),0)</f>
        <v>0</v>
      </c>
      <c r="G346" s="67">
        <f>IF(Смета!E328&gt;0,Смета!E328,0)</f>
        <v>330.93</v>
      </c>
      <c r="H346" s="67">
        <f t="shared" si="10"/>
        <v>0</v>
      </c>
      <c r="I346" s="464">
        <f t="shared" ref="I346:I409" si="11">IF(J346=1,1,K346)</f>
        <v>0</v>
      </c>
      <c r="J346" s="468"/>
      <c r="K346" s="465">
        <f>IF(AND(B346&gt;0,B346&lt;&gt;"ЗАГ"),1,IF(C346=0,SUM(B347:INDEX(B347:B$2002,INDEX(MATCH("ЗАГ",B347:B$2002&amp;"",),))),0))</f>
        <v>0</v>
      </c>
      <c r="L346" s="47"/>
      <c r="M346" s="47"/>
      <c r="N346" s="186"/>
      <c r="O346" s="186"/>
      <c r="P346" s="187"/>
      <c r="Q346" s="189"/>
      <c r="R346" s="178">
        <f>IFERROR(IF(F346&gt;0,IF(IFERROR((Смета!H328*1),0)&gt;0,ROUND(F346*G346,2),0),0),0)</f>
        <v>0</v>
      </c>
      <c r="S346" s="50">
        <f>IFERROR(IF(F346&gt;0,IF(IFERROR((Смета!G328*1),0)&gt;0,ROUND(F346*G346,2),0),0),0)</f>
        <v>0</v>
      </c>
      <c r="T346" s="38"/>
      <c r="U346" s="38"/>
      <c r="X346" s="38"/>
      <c r="Y346" s="38"/>
    </row>
    <row r="347" spans="1:25" s="37" customFormat="1" ht="30" hidden="1" x14ac:dyDescent="0.25">
      <c r="A347" s="63"/>
      <c r="B347" s="140">
        <f>IFERROR(IF(F347&gt;0,MAX(B$26:B346)+1,IF(AND(D347&gt;0,C347=0),"ЗАГ",0)),0)</f>
        <v>0</v>
      </c>
      <c r="C347" s="141">
        <f>IF(Смета!B329&gt;0,Смета!B329,0)</f>
        <v>290</v>
      </c>
      <c r="D347" s="543" t="str">
        <f>IF(Смета!C329&gt;0,Смета!C329,0)</f>
        <v>Монтаж и подключение розеток и выключателей открытой установки</v>
      </c>
      <c r="E347" s="77" t="str">
        <f>IF(Смета!D329&gt;0,Смета!D329,0)</f>
        <v>шт</v>
      </c>
      <c r="F347" s="67">
        <f>IFERROR(IF(Дата_КС2=S$3,Смета!Q329,0)+IF(Дата_КС2=S$4,Смета!T329,0)+IF(Дата_КС2=S$5,Смета!W329,0)+IF(Дата_КС2=S$6,Смета!Z329,0)+IF(Дата_КС2=S$7,Смета!AC329,0)+IF(Дата_КС2=S$8,Смета!AF329,0)+IF(Дата_КС2=S$9,Смета!AI329,0)+IF(Дата_КС2=S$10,Смета!AL329,0)+IF(Дата_КС2=S$11,Смета!AO329,0)+IF(Дата_КС2=S$12,Смета!AR329,0)+IF(Дата_КС2=S$13,Смета!AU329,0)+IF(Дата_КС2=S$14,Смета!AX329,0),0)</f>
        <v>0</v>
      </c>
      <c r="G347" s="67">
        <f>IF(Смета!E329&gt;0,Смета!E329,0)</f>
        <v>256.2</v>
      </c>
      <c r="H347" s="67">
        <f t="shared" si="10"/>
        <v>0</v>
      </c>
      <c r="I347" s="464">
        <f t="shared" si="11"/>
        <v>0</v>
      </c>
      <c r="J347" s="468"/>
      <c r="K347" s="465">
        <f>IF(AND(B347&gt;0,B347&lt;&gt;"ЗАГ"),1,IF(C347=0,SUM(B348:INDEX(B348:B$2002,INDEX(MATCH("ЗАГ",B348:B$2002&amp;"",),))),0))</f>
        <v>0</v>
      </c>
      <c r="L347" s="47"/>
      <c r="M347" s="47"/>
      <c r="N347" s="186"/>
      <c r="O347" s="186"/>
      <c r="P347" s="187"/>
      <c r="Q347" s="189"/>
      <c r="R347" s="178">
        <f>IFERROR(IF(F347&gt;0,IF(IFERROR((Смета!H329*1),0)&gt;0,ROUND(F347*G347,2),0),0),0)</f>
        <v>0</v>
      </c>
      <c r="S347" s="50">
        <f>IFERROR(IF(F347&gt;0,IF(IFERROR((Смета!G329*1),0)&gt;0,ROUND(F347*G347,2),0),0),0)</f>
        <v>0</v>
      </c>
      <c r="T347" s="38"/>
      <c r="U347" s="38"/>
      <c r="X347" s="38"/>
      <c r="Y347" s="38"/>
    </row>
    <row r="348" spans="1:25" s="37" customFormat="1" ht="30" hidden="1" x14ac:dyDescent="0.25">
      <c r="A348" s="63"/>
      <c r="B348" s="140">
        <f>IFERROR(IF(F348&gt;0,MAX(B$26:B347)+1,IF(AND(D348&gt;0,C348=0),"ЗАГ",0)),0)</f>
        <v>0</v>
      </c>
      <c r="C348" s="141">
        <f>IF(Смета!B330&gt;0,Смета!B330,0)</f>
        <v>291</v>
      </c>
      <c r="D348" s="543" t="str">
        <f>IF(Смета!C330&gt;0,Смета!C330,0)</f>
        <v>Выключатель одноклавишный ATLASDESIGN схема 1 10АХ механизм белый</v>
      </c>
      <c r="E348" s="77" t="str">
        <f>IF(Смета!D330&gt;0,Смета!D330,0)</f>
        <v>шт</v>
      </c>
      <c r="F348" s="67">
        <f>IFERROR(IF(Дата_КС2=S$3,Смета!Q330,0)+IF(Дата_КС2=S$4,Смета!T330,0)+IF(Дата_КС2=S$5,Смета!W330,0)+IF(Дата_КС2=S$6,Смета!Z330,0)+IF(Дата_КС2=S$7,Смета!AC330,0)+IF(Дата_КС2=S$8,Смета!AF330,0)+IF(Дата_КС2=S$9,Смета!AI330,0)+IF(Дата_КС2=S$10,Смета!AL330,0)+IF(Дата_КС2=S$11,Смета!AO330,0)+IF(Дата_КС2=S$12,Смета!AR330,0)+IF(Дата_КС2=S$13,Смета!AU330,0)+IF(Дата_КС2=S$14,Смета!AX330,0),0)</f>
        <v>0</v>
      </c>
      <c r="G348" s="67">
        <f>IF(Смета!E330&gt;0,Смета!E330,0)</f>
        <v>136.99</v>
      </c>
      <c r="H348" s="67">
        <f t="shared" si="10"/>
        <v>0</v>
      </c>
      <c r="I348" s="464">
        <f t="shared" si="11"/>
        <v>0</v>
      </c>
      <c r="J348" s="468"/>
      <c r="K348" s="465">
        <f>IF(AND(B348&gt;0,B348&lt;&gt;"ЗАГ"),1,IF(C348=0,SUM(B349:INDEX(B349:B$2002,INDEX(MATCH("ЗАГ",B349:B$2002&amp;"",),))),0))</f>
        <v>0</v>
      </c>
      <c r="L348" s="47"/>
      <c r="M348" s="47"/>
      <c r="N348" s="186"/>
      <c r="O348" s="186"/>
      <c r="P348" s="187"/>
      <c r="Q348" s="189"/>
      <c r="R348" s="178">
        <f>IFERROR(IF(F348&gt;0,IF(IFERROR((Смета!H330*1),0)&gt;0,ROUND(F348*G348,2),0),0),0)</f>
        <v>0</v>
      </c>
      <c r="S348" s="50">
        <f>IFERROR(IF(F348&gt;0,IF(IFERROR((Смета!G330*1),0)&gt;0,ROUND(F348*G348,2),0),0),0)</f>
        <v>0</v>
      </c>
      <c r="T348" s="38"/>
      <c r="U348" s="38"/>
      <c r="X348" s="38"/>
      <c r="Y348" s="38"/>
    </row>
    <row r="349" spans="1:25" s="37" customFormat="1" ht="30" hidden="1" x14ac:dyDescent="0.25">
      <c r="A349" s="63"/>
      <c r="B349" s="140">
        <f>IFERROR(IF(F349&gt;0,MAX(B$26:B348)+1,IF(AND(D349&gt;0,C349=0),"ЗАГ",0)),0)</f>
        <v>0</v>
      </c>
      <c r="C349" s="141">
        <f>IF(Смета!B331&gt;0,Смета!B331,0)</f>
        <v>292</v>
      </c>
      <c r="D349" s="543" t="str">
        <f>IF(Смета!C331&gt;0,Смета!C331,0)</f>
        <v>Выключатель двухклавишный ATLASDESIGN схема 5 10АХ механизм белый</v>
      </c>
      <c r="E349" s="77" t="str">
        <f>IF(Смета!D331&gt;0,Смета!D331,0)</f>
        <v>шт</v>
      </c>
      <c r="F349" s="67">
        <f>IFERROR(IF(Дата_КС2=S$3,Смета!Q331,0)+IF(Дата_КС2=S$4,Смета!T331,0)+IF(Дата_КС2=S$5,Смета!W331,0)+IF(Дата_КС2=S$6,Смета!Z331,0)+IF(Дата_КС2=S$7,Смета!AC331,0)+IF(Дата_КС2=S$8,Смета!AF331,0)+IF(Дата_КС2=S$9,Смета!AI331,0)+IF(Дата_КС2=S$10,Смета!AL331,0)+IF(Дата_КС2=S$11,Смета!AO331,0)+IF(Дата_КС2=S$12,Смета!AR331,0)+IF(Дата_КС2=S$13,Смета!AU331,0)+IF(Дата_КС2=S$14,Смета!AX331,0),0)</f>
        <v>0</v>
      </c>
      <c r="G349" s="67">
        <f>IF(Смета!E331&gt;0,Смета!E331,0)</f>
        <v>178.27</v>
      </c>
      <c r="H349" s="67">
        <f t="shared" ref="H349:H412" si="12">ROUND(F349*G349,2)</f>
        <v>0</v>
      </c>
      <c r="I349" s="464">
        <f t="shared" si="11"/>
        <v>0</v>
      </c>
      <c r="J349" s="468"/>
      <c r="K349" s="465">
        <f>IF(AND(B349&gt;0,B349&lt;&gt;"ЗАГ"),1,IF(C349=0,SUM(B350:INDEX(B350:B$2002,INDEX(MATCH("ЗАГ",B350:B$2002&amp;"",),))),0))</f>
        <v>0</v>
      </c>
      <c r="L349" s="47"/>
      <c r="M349" s="47"/>
      <c r="N349" s="186"/>
      <c r="O349" s="186"/>
      <c r="P349" s="187"/>
      <c r="Q349" s="189"/>
      <c r="R349" s="178">
        <f>IFERROR(IF(F349&gt;0,IF(IFERROR((Смета!H331*1),0)&gt;0,ROUND(F349*G349,2),0),0),0)</f>
        <v>0</v>
      </c>
      <c r="S349" s="50">
        <f>IFERROR(IF(F349&gt;0,IF(IFERROR((Смета!G331*1),0)&gt;0,ROUND(F349*G349,2),0),0),0)</f>
        <v>0</v>
      </c>
      <c r="T349" s="38"/>
      <c r="U349" s="38"/>
      <c r="X349" s="38"/>
      <c r="Y349" s="38"/>
    </row>
    <row r="350" spans="1:25" s="37" customFormat="1" ht="30" hidden="1" x14ac:dyDescent="0.25">
      <c r="A350" s="63"/>
      <c r="B350" s="140">
        <f>IFERROR(IF(F350&gt;0,MAX(B$26:B349)+1,IF(AND(D350&gt;0,C350=0),"ЗАГ",0)),0)</f>
        <v>0</v>
      </c>
      <c r="C350" s="141">
        <f>IF(Смета!B332&gt;0,Смета!B332,0)</f>
        <v>293</v>
      </c>
      <c r="D350" s="543" t="str">
        <f>IF(Смета!C332&gt;0,Смета!C332,0)</f>
        <v>Выключатель трехклавишный ATLASDESIGN схема 1+1+1 10АХ механизм белый</v>
      </c>
      <c r="E350" s="77" t="str">
        <f>IF(Смета!D332&gt;0,Смета!D332,0)</f>
        <v>шт</v>
      </c>
      <c r="F350" s="67">
        <f>IFERROR(IF(Дата_КС2=S$3,Смета!Q332,0)+IF(Дата_КС2=S$4,Смета!T332,0)+IF(Дата_КС2=S$5,Смета!W332,0)+IF(Дата_КС2=S$6,Смета!Z332,0)+IF(Дата_КС2=S$7,Смета!AC332,0)+IF(Дата_КС2=S$8,Смета!AF332,0)+IF(Дата_КС2=S$9,Смета!AI332,0)+IF(Дата_КС2=S$10,Смета!AL332,0)+IF(Дата_КС2=S$11,Смета!AO332,0)+IF(Дата_КС2=S$12,Смета!AR332,0)+IF(Дата_КС2=S$13,Смета!AU332,0)+IF(Дата_КС2=S$14,Смета!AX332,0),0)</f>
        <v>0</v>
      </c>
      <c r="G350" s="67">
        <f>IF(Смета!E332&gt;0,Смета!E332,0)</f>
        <v>274</v>
      </c>
      <c r="H350" s="67">
        <f t="shared" si="12"/>
        <v>0</v>
      </c>
      <c r="I350" s="464">
        <f t="shared" si="11"/>
        <v>0</v>
      </c>
      <c r="J350" s="468"/>
      <c r="K350" s="465">
        <f>IF(AND(B350&gt;0,B350&lt;&gt;"ЗАГ"),1,IF(C350=0,SUM(B351:INDEX(B351:B$2002,INDEX(MATCH("ЗАГ",B351:B$2002&amp;"",),))),0))</f>
        <v>0</v>
      </c>
      <c r="L350" s="47"/>
      <c r="M350" s="47"/>
      <c r="N350" s="186"/>
      <c r="O350" s="186"/>
      <c r="P350" s="187"/>
      <c r="Q350" s="189"/>
      <c r="R350" s="178">
        <f>IFERROR(IF(F350&gt;0,IF(IFERROR((Смета!H332*1),0)&gt;0,ROUND(F350*G350,2),0),0),0)</f>
        <v>0</v>
      </c>
      <c r="S350" s="50">
        <f>IFERROR(IF(F350&gt;0,IF(IFERROR((Смета!G332*1),0)&gt;0,ROUND(F350*G350,2),0),0),0)</f>
        <v>0</v>
      </c>
      <c r="T350" s="38"/>
      <c r="U350" s="38"/>
      <c r="X350" s="38"/>
      <c r="Y350" s="38"/>
    </row>
    <row r="351" spans="1:25" s="37" customFormat="1" hidden="1" x14ac:dyDescent="0.25">
      <c r="A351" s="63"/>
      <c r="B351" s="140">
        <f>IFERROR(IF(F351&gt;0,MAX(B$26:B350)+1,IF(AND(D351&gt;0,C351=0),"ЗАГ",0)),0)</f>
        <v>0</v>
      </c>
      <c r="C351" s="141">
        <f>IF(Смета!B333&gt;0,Смета!B333,0)</f>
        <v>294</v>
      </c>
      <c r="D351" s="543" t="str">
        <f>IF(Смета!C333&gt;0,Смета!C333,0)</f>
        <v>Рамка однопостовая ATLASDESIGN белый</v>
      </c>
      <c r="E351" s="77" t="str">
        <f>IF(Смета!D333&gt;0,Смета!D333,0)</f>
        <v>шт</v>
      </c>
      <c r="F351" s="67">
        <f>IFERROR(IF(Дата_КС2=S$3,Смета!Q333,0)+IF(Дата_КС2=S$4,Смета!T333,0)+IF(Дата_КС2=S$5,Смета!W333,0)+IF(Дата_КС2=S$6,Смета!Z333,0)+IF(Дата_КС2=S$7,Смета!AC333,0)+IF(Дата_КС2=S$8,Смета!AF333,0)+IF(Дата_КС2=S$9,Смета!AI333,0)+IF(Дата_КС2=S$10,Смета!AL333,0)+IF(Дата_КС2=S$11,Смета!AO333,0)+IF(Дата_КС2=S$12,Смета!AR333,0)+IF(Дата_КС2=S$13,Смета!AU333,0)+IF(Дата_КС2=S$14,Смета!AX333,0),0)</f>
        <v>0</v>
      </c>
      <c r="G351" s="67">
        <f>IF(Смета!E333&gt;0,Смета!E333,0)</f>
        <v>44.84</v>
      </c>
      <c r="H351" s="67">
        <f t="shared" si="12"/>
        <v>0</v>
      </c>
      <c r="I351" s="464">
        <f t="shared" si="11"/>
        <v>0</v>
      </c>
      <c r="J351" s="468"/>
      <c r="K351" s="465">
        <f>IF(AND(B351&gt;0,B351&lt;&gt;"ЗАГ"),1,IF(C351=0,SUM(B352:INDEX(B352:B$2002,INDEX(MATCH("ЗАГ",B352:B$2002&amp;"",),))),0))</f>
        <v>0</v>
      </c>
      <c r="L351" s="47"/>
      <c r="M351" s="47"/>
      <c r="N351" s="186"/>
      <c r="O351" s="186"/>
      <c r="P351" s="187"/>
      <c r="Q351" s="189"/>
      <c r="R351" s="178">
        <f>IFERROR(IF(F351&gt;0,IF(IFERROR((Смета!H333*1),0)&gt;0,ROUND(F351*G351,2),0),0),0)</f>
        <v>0</v>
      </c>
      <c r="S351" s="50">
        <f>IFERROR(IF(F351&gt;0,IF(IFERROR((Смета!G333*1),0)&gt;0,ROUND(F351*G351,2),0),0),0)</f>
        <v>0</v>
      </c>
      <c r="T351" s="38"/>
      <c r="U351" s="38"/>
      <c r="X351" s="38"/>
      <c r="Y351" s="38"/>
    </row>
    <row r="352" spans="1:25" s="37" customFormat="1" hidden="1" x14ac:dyDescent="0.25">
      <c r="A352" s="63"/>
      <c r="B352" s="140">
        <f>IFERROR(IF(F352&gt;0,MAX(B$26:B351)+1,IF(AND(D352&gt;0,C352=0),"ЗАГ",0)),0)</f>
        <v>0</v>
      </c>
      <c r="C352" s="141">
        <f>IF(Смета!B334&gt;0,Смета!B334,0)</f>
        <v>295</v>
      </c>
      <c r="D352" s="543" t="str">
        <f>IF(Смета!C334&gt;0,Смета!C334,0)</f>
        <v>Монтаж и подключение выключателей скрытой установки</v>
      </c>
      <c r="E352" s="77" t="str">
        <f>IF(Смета!D334&gt;0,Смета!D334,0)</f>
        <v>шт</v>
      </c>
      <c r="F352" s="67">
        <f>IFERROR(IF(Дата_КС2=S$3,Смета!Q334,0)+IF(Дата_КС2=S$4,Смета!T334,0)+IF(Дата_КС2=S$5,Смета!W334,0)+IF(Дата_КС2=S$6,Смета!Z334,0)+IF(Дата_КС2=S$7,Смета!AC334,0)+IF(Дата_КС2=S$8,Смета!AF334,0)+IF(Дата_КС2=S$9,Смета!AI334,0)+IF(Дата_КС2=S$10,Смета!AL334,0)+IF(Дата_КС2=S$11,Смета!AO334,0)+IF(Дата_КС2=S$12,Смета!AR334,0)+IF(Дата_КС2=S$13,Смета!AU334,0)+IF(Дата_КС2=S$14,Смета!AX334,0),0)</f>
        <v>0</v>
      </c>
      <c r="G352" s="67">
        <f>IF(Смета!E334&gt;0,Смета!E334,0)</f>
        <v>192.15</v>
      </c>
      <c r="H352" s="67">
        <f t="shared" si="12"/>
        <v>0</v>
      </c>
      <c r="I352" s="464">
        <f t="shared" si="11"/>
        <v>0</v>
      </c>
      <c r="J352" s="468"/>
      <c r="K352" s="465">
        <f>IF(AND(B352&gt;0,B352&lt;&gt;"ЗАГ"),1,IF(C352=0,SUM(B353:INDEX(B353:B$2002,INDEX(MATCH("ЗАГ",B353:B$2002&amp;"",),))),0))</f>
        <v>0</v>
      </c>
      <c r="L352" s="47"/>
      <c r="M352" s="47"/>
      <c r="N352" s="186"/>
      <c r="O352" s="186"/>
      <c r="P352" s="187"/>
      <c r="Q352" s="189"/>
      <c r="R352" s="178">
        <f>IFERROR(IF(F352&gt;0,IF(IFERROR((Смета!H334*1),0)&gt;0,ROUND(F352*G352,2),0),0),0)</f>
        <v>0</v>
      </c>
      <c r="S352" s="50">
        <f>IFERROR(IF(F352&gt;0,IF(IFERROR((Смета!G334*1),0)&gt;0,ROUND(F352*G352,2),0),0),0)</f>
        <v>0</v>
      </c>
      <c r="T352" s="38"/>
      <c r="U352" s="38"/>
      <c r="X352" s="38"/>
      <c r="Y352" s="38"/>
    </row>
    <row r="353" spans="1:25" s="37" customFormat="1" hidden="1" x14ac:dyDescent="0.25">
      <c r="A353" s="63"/>
      <c r="B353" s="140">
        <f>IFERROR(IF(F353&gt;0,MAX(B$26:B352)+1,IF(AND(D353&gt;0,C353=0),"ЗАГ",0)),0)</f>
        <v>0</v>
      </c>
      <c r="C353" s="141">
        <f>IF(Смета!B335&gt;0,Смета!B335,0)</f>
        <v>296</v>
      </c>
      <c r="D353" s="543" t="str">
        <f>IF(Смета!C335&gt;0,Смета!C335,0)</f>
        <v>КРЗ-0,4</v>
      </c>
      <c r="E353" s="77" t="str">
        <f>IF(Смета!D335&gt;0,Смета!D335,0)</f>
        <v>шт</v>
      </c>
      <c r="F353" s="67">
        <f>IFERROR(IF(Дата_КС2=S$3,Смета!Q335,0)+IF(Дата_КС2=S$4,Смета!T335,0)+IF(Дата_КС2=S$5,Смета!W335,0)+IF(Дата_КС2=S$6,Смета!Z335,0)+IF(Дата_КС2=S$7,Смета!AC335,0)+IF(Дата_КС2=S$8,Смета!AF335,0)+IF(Дата_КС2=S$9,Смета!AI335,0)+IF(Дата_КС2=S$10,Смета!AL335,0)+IF(Дата_КС2=S$11,Смета!AO335,0)+IF(Дата_КС2=S$12,Смета!AR335,0)+IF(Дата_КС2=S$13,Смета!AU335,0)+IF(Дата_КС2=S$14,Смета!AX335,0),0)</f>
        <v>0</v>
      </c>
      <c r="G353" s="67">
        <f>IF(Смета!E335&gt;0,Смета!E335,0)</f>
        <v>285.02</v>
      </c>
      <c r="H353" s="67">
        <f t="shared" si="12"/>
        <v>0</v>
      </c>
      <c r="I353" s="464">
        <f t="shared" si="11"/>
        <v>0</v>
      </c>
      <c r="J353" s="468"/>
      <c r="K353" s="465">
        <f>IF(AND(B353&gt;0,B353&lt;&gt;"ЗАГ"),1,IF(C353=0,SUM(B354:INDEX(B354:B$2002,INDEX(MATCH("ЗАГ",B354:B$2002&amp;"",),))),0))</f>
        <v>0</v>
      </c>
      <c r="L353" s="47"/>
      <c r="M353" s="47"/>
      <c r="N353" s="186"/>
      <c r="O353" s="186"/>
      <c r="P353" s="187"/>
      <c r="Q353" s="189"/>
      <c r="R353" s="178">
        <f>IFERROR(IF(F353&gt;0,IF(IFERROR((Смета!H335*1),0)&gt;0,ROUND(F353*G353,2),0),0),0)</f>
        <v>0</v>
      </c>
      <c r="S353" s="50">
        <f>IFERROR(IF(F353&gt;0,IF(IFERROR((Смета!G335*1),0)&gt;0,ROUND(F353*G353,2),0),0),0)</f>
        <v>0</v>
      </c>
      <c r="T353" s="38"/>
      <c r="U353" s="38"/>
      <c r="X353" s="38"/>
      <c r="Y353" s="38"/>
    </row>
    <row r="354" spans="1:25" s="37" customFormat="1" hidden="1" x14ac:dyDescent="0.25">
      <c r="A354" s="63"/>
      <c r="B354" s="140">
        <f>IFERROR(IF(F354&gt;0,MAX(B$26:B353)+1,IF(AND(D354&gt;0,C354=0),"ЗАГ",0)),0)</f>
        <v>0</v>
      </c>
      <c r="C354" s="141">
        <f>IF(Смета!B336&gt;0,Смета!B336,0)</f>
        <v>297</v>
      </c>
      <c r="D354" s="543" t="str">
        <f>IF(Смета!C336&gt;0,Смета!C336,0)</f>
        <v>Монтаж и подключение коробки заземления КРЗ</v>
      </c>
      <c r="E354" s="77" t="str">
        <f>IF(Смета!D336&gt;0,Смета!D336,0)</f>
        <v>шт</v>
      </c>
      <c r="F354" s="67">
        <f>IFERROR(IF(Дата_КС2=S$3,Смета!Q336,0)+IF(Дата_КС2=S$4,Смета!T336,0)+IF(Дата_КС2=S$5,Смета!W336,0)+IF(Дата_КС2=S$6,Смета!Z336,0)+IF(Дата_КС2=S$7,Смета!AC336,0)+IF(Дата_КС2=S$8,Смета!AF336,0)+IF(Дата_КС2=S$9,Смета!AI336,0)+IF(Дата_КС2=S$10,Смета!AL336,0)+IF(Дата_КС2=S$11,Смета!AO336,0)+IF(Дата_КС2=S$12,Смета!AR336,0)+IF(Дата_КС2=S$13,Смета!AU336,0)+IF(Дата_КС2=S$14,Смета!AX336,0),0)</f>
        <v>0</v>
      </c>
      <c r="G354" s="67">
        <f>IF(Смета!E336&gt;0,Смета!E336,0)</f>
        <v>343.74</v>
      </c>
      <c r="H354" s="67">
        <f t="shared" si="12"/>
        <v>0</v>
      </c>
      <c r="I354" s="464">
        <f t="shared" si="11"/>
        <v>0</v>
      </c>
      <c r="J354" s="468"/>
      <c r="K354" s="465">
        <f>IF(AND(B354&gt;0,B354&lt;&gt;"ЗАГ"),1,IF(C354=0,SUM(B355:INDEX(B355:B$2002,INDEX(MATCH("ЗАГ",B355:B$2002&amp;"",),))),0))</f>
        <v>0</v>
      </c>
      <c r="L354" s="47"/>
      <c r="M354" s="47"/>
      <c r="N354" s="186"/>
      <c r="O354" s="186"/>
      <c r="P354" s="187"/>
      <c r="Q354" s="189"/>
      <c r="R354" s="178">
        <f>IFERROR(IF(F354&gt;0,IF(IFERROR((Смета!H336*1),0)&gt;0,ROUND(F354*G354,2),0),0),0)</f>
        <v>0</v>
      </c>
      <c r="S354" s="50">
        <f>IFERROR(IF(F354&gt;0,IF(IFERROR((Смета!G336*1),0)&gt;0,ROUND(F354*G354,2),0),0),0)</f>
        <v>0</v>
      </c>
      <c r="T354" s="38"/>
      <c r="U354" s="38"/>
      <c r="X354" s="38"/>
      <c r="Y354" s="38"/>
    </row>
    <row r="355" spans="1:25" s="37" customFormat="1" ht="30" hidden="1" x14ac:dyDescent="0.25">
      <c r="A355" s="63"/>
      <c r="B355" s="140">
        <f>IFERROR(IF(F355&gt;0,MAX(B$26:B354)+1,IF(AND(D355&gt;0,C355=0),"ЗАГ",0)),0)</f>
        <v>0</v>
      </c>
      <c r="C355" s="141">
        <f>IF(Смета!B337&gt;0,Смета!B337,0)</f>
        <v>298</v>
      </c>
      <c r="D355" s="543" t="str">
        <f>IF(Смета!C337&gt;0,Смета!C337,0)</f>
        <v>Звонок Зуммер-1-04 (2ТК) двухтональный без кнопки пластик АБС проводной 220В (Зуммер-1-04 (2ТК))</v>
      </c>
      <c r="E355" s="77" t="str">
        <f>IF(Смета!D337&gt;0,Смета!D337,0)</f>
        <v>шт</v>
      </c>
      <c r="F355" s="67">
        <f>IFERROR(IF(Дата_КС2=S$3,Смета!Q337,0)+IF(Дата_КС2=S$4,Смета!T337,0)+IF(Дата_КС2=S$5,Смета!W337,0)+IF(Дата_КС2=S$6,Смета!Z337,0)+IF(Дата_КС2=S$7,Смета!AC337,0)+IF(Дата_КС2=S$8,Смета!AF337,0)+IF(Дата_КС2=S$9,Смета!AI337,0)+IF(Дата_КС2=S$10,Смета!AL337,0)+IF(Дата_КС2=S$11,Смета!AO337,0)+IF(Дата_КС2=S$12,Смета!AR337,0)+IF(Дата_КС2=S$13,Смета!AU337,0)+IF(Дата_КС2=S$14,Смета!AX337,0),0)</f>
        <v>0</v>
      </c>
      <c r="G355" s="67">
        <f>IF(Смета!E337&gt;0,Смета!E337,0)</f>
        <v>261.54000000000002</v>
      </c>
      <c r="H355" s="67">
        <f t="shared" si="12"/>
        <v>0</v>
      </c>
      <c r="I355" s="464">
        <f t="shared" si="11"/>
        <v>0</v>
      </c>
      <c r="J355" s="468"/>
      <c r="K355" s="465">
        <f>IF(AND(B355&gt;0,B355&lt;&gt;"ЗАГ"),1,IF(C355=0,SUM(B356:INDEX(B356:B$2002,INDEX(MATCH("ЗАГ",B356:B$2002&amp;"",),))),0))</f>
        <v>0</v>
      </c>
      <c r="L355" s="47"/>
      <c r="M355" s="47"/>
      <c r="N355" s="186"/>
      <c r="O355" s="186"/>
      <c r="P355" s="187"/>
      <c r="Q355" s="189"/>
      <c r="R355" s="178">
        <f>IFERROR(IF(F355&gt;0,IF(IFERROR((Смета!H337*1),0)&gt;0,ROUND(F355*G355,2),0),0),0)</f>
        <v>0</v>
      </c>
      <c r="S355" s="50">
        <f>IFERROR(IF(F355&gt;0,IF(IFERROR((Смета!G337*1),0)&gt;0,ROUND(F355*G355,2),0),0),0)</f>
        <v>0</v>
      </c>
      <c r="T355" s="38"/>
      <c r="U355" s="38"/>
      <c r="X355" s="38"/>
      <c r="Y355" s="38"/>
    </row>
    <row r="356" spans="1:25" s="37" customFormat="1" hidden="1" x14ac:dyDescent="0.25">
      <c r="A356" s="63"/>
      <c r="B356" s="140">
        <f>IFERROR(IF(F356&gt;0,MAX(B$26:B355)+1,IF(AND(D356&gt;0,C356=0),"ЗАГ",0)),0)</f>
        <v>0</v>
      </c>
      <c r="C356" s="141">
        <f>IF(Смета!B338&gt;0,Смета!B338,0)</f>
        <v>299</v>
      </c>
      <c r="D356" s="543" t="str">
        <f>IF(Смета!C338&gt;0,Смета!C338,0)</f>
        <v>Беларусь Кнопка для звонков</v>
      </c>
      <c r="E356" s="77" t="str">
        <f>IF(Смета!D338&gt;0,Смета!D338,0)</f>
        <v>шт</v>
      </c>
      <c r="F356" s="67">
        <f>IFERROR(IF(Дата_КС2=S$3,Смета!Q338,0)+IF(Дата_КС2=S$4,Смета!T338,0)+IF(Дата_КС2=S$5,Смета!W338,0)+IF(Дата_КС2=S$6,Смета!Z338,0)+IF(Дата_КС2=S$7,Смета!AC338,0)+IF(Дата_КС2=S$8,Смета!AF338,0)+IF(Дата_КС2=S$9,Смета!AI338,0)+IF(Дата_КС2=S$10,Смета!AL338,0)+IF(Дата_КС2=S$11,Смета!AO338,0)+IF(Дата_КС2=S$12,Смета!AR338,0)+IF(Дата_КС2=S$13,Смета!AU338,0)+IF(Дата_КС2=S$14,Смета!AX338,0),0)</f>
        <v>0</v>
      </c>
      <c r="G356" s="67">
        <f>IF(Смета!E338&gt;0,Смета!E338,0)</f>
        <v>74.73</v>
      </c>
      <c r="H356" s="67">
        <f t="shared" si="12"/>
        <v>0</v>
      </c>
      <c r="I356" s="464">
        <f t="shared" si="11"/>
        <v>0</v>
      </c>
      <c r="J356" s="468"/>
      <c r="K356" s="465">
        <f>IF(AND(B356&gt;0,B356&lt;&gt;"ЗАГ"),1,IF(C356=0,SUM(B357:INDEX(B357:B$2002,INDEX(MATCH("ЗАГ",B357:B$2002&amp;"",),))),0))</f>
        <v>0</v>
      </c>
      <c r="L356" s="47"/>
      <c r="M356" s="47"/>
      <c r="N356" s="186"/>
      <c r="O356" s="186"/>
      <c r="P356" s="187"/>
      <c r="Q356" s="189"/>
      <c r="R356" s="178">
        <f>IFERROR(IF(F356&gt;0,IF(IFERROR((Смета!H338*1),0)&gt;0,ROUND(F356*G356,2),0),0),0)</f>
        <v>0</v>
      </c>
      <c r="S356" s="50">
        <f>IFERROR(IF(F356&gt;0,IF(IFERROR((Смета!G338*1),0)&gt;0,ROUND(F356*G356,2),0),0),0)</f>
        <v>0</v>
      </c>
      <c r="T356" s="38"/>
      <c r="U356" s="38"/>
      <c r="X356" s="38"/>
      <c r="Y356" s="38"/>
    </row>
    <row r="357" spans="1:25" s="37" customFormat="1" hidden="1" x14ac:dyDescent="0.25">
      <c r="A357" s="63"/>
      <c r="B357" s="140">
        <f>IFERROR(IF(F357&gt;0,MAX(B$26:B356)+1,IF(AND(D357&gt;0,C357=0),"ЗАГ",0)),0)</f>
        <v>0</v>
      </c>
      <c r="C357" s="141">
        <f>IF(Смета!B339&gt;0,Смета!B339,0)</f>
        <v>300</v>
      </c>
      <c r="D357" s="543" t="str">
        <f>IF(Смета!C339&gt;0,Смета!C339,0)</f>
        <v>Монтаж и подключение звонка</v>
      </c>
      <c r="E357" s="77" t="str">
        <f>IF(Смета!D339&gt;0,Смета!D339,0)</f>
        <v>шт</v>
      </c>
      <c r="F357" s="67">
        <f>IFERROR(IF(Дата_КС2=S$3,Смета!Q339,0)+IF(Дата_КС2=S$4,Смета!T339,0)+IF(Дата_КС2=S$5,Смета!W339,0)+IF(Дата_КС2=S$6,Смета!Z339,0)+IF(Дата_КС2=S$7,Смета!AC339,0)+IF(Дата_КС2=S$8,Смета!AF339,0)+IF(Дата_КС2=S$9,Смета!AI339,0)+IF(Дата_КС2=S$10,Смета!AL339,0)+IF(Дата_КС2=S$11,Смета!AO339,0)+IF(Дата_КС2=S$12,Смета!AR339,0)+IF(Дата_КС2=S$13,Смета!AU339,0)+IF(Дата_КС2=S$14,Смета!AX339,0),0)</f>
        <v>0</v>
      </c>
      <c r="G357" s="67">
        <f>IF(Смета!E339&gt;0,Смета!E339,0)</f>
        <v>160.13</v>
      </c>
      <c r="H357" s="67">
        <f t="shared" si="12"/>
        <v>0</v>
      </c>
      <c r="I357" s="464">
        <f t="shared" si="11"/>
        <v>0</v>
      </c>
      <c r="J357" s="468"/>
      <c r="K357" s="465">
        <f>IF(AND(B357&gt;0,B357&lt;&gt;"ЗАГ"),1,IF(C357=0,SUM(B358:INDEX(B358:B$2002,INDEX(MATCH("ЗАГ",B358:B$2002&amp;"",),))),0))</f>
        <v>0</v>
      </c>
      <c r="L357" s="47"/>
      <c r="M357" s="47"/>
      <c r="N357" s="186"/>
      <c r="O357" s="186"/>
      <c r="P357" s="187"/>
      <c r="Q357" s="189"/>
      <c r="R357" s="178">
        <f>IFERROR(IF(F357&gt;0,IF(IFERROR((Смета!H339*1),0)&gt;0,ROUND(F357*G357,2),0),0),0)</f>
        <v>0</v>
      </c>
      <c r="S357" s="50">
        <f>IFERROR(IF(F357&gt;0,IF(IFERROR((Смета!G339*1),0)&gt;0,ROUND(F357*G357,2),0),0),0)</f>
        <v>0</v>
      </c>
      <c r="T357" s="38"/>
      <c r="U357" s="38"/>
      <c r="X357" s="38"/>
      <c r="Y357" s="38"/>
    </row>
    <row r="358" spans="1:25" s="37" customFormat="1" hidden="1" x14ac:dyDescent="0.25">
      <c r="A358" s="63"/>
      <c r="B358" s="140">
        <f>IFERROR(IF(F358&gt;0,MAX(B$26:B357)+1,IF(AND(D358&gt;0,C358=0),"ЗАГ",0)),0)</f>
        <v>0</v>
      </c>
      <c r="C358" s="141">
        <f>IF(Смета!B340&gt;0,Смета!B340,0)</f>
        <v>301</v>
      </c>
      <c r="D358" s="543" t="str">
        <f>IF(Смета!C340&gt;0,Смета!C340,0)</f>
        <v>Монтаж и подключение кнопки звонка</v>
      </c>
      <c r="E358" s="77" t="str">
        <f>IF(Смета!D340&gt;0,Смета!D340,0)</f>
        <v>шт</v>
      </c>
      <c r="F358" s="67">
        <f>IFERROR(IF(Дата_КС2=S$3,Смета!Q340,0)+IF(Дата_КС2=S$4,Смета!T340,0)+IF(Дата_КС2=S$5,Смета!W340,0)+IF(Дата_КС2=S$6,Смета!Z340,0)+IF(Дата_КС2=S$7,Смета!AC340,0)+IF(Дата_КС2=S$8,Смета!AF340,0)+IF(Дата_КС2=S$9,Смета!AI340,0)+IF(Дата_КС2=S$10,Смета!AL340,0)+IF(Дата_КС2=S$11,Смета!AO340,0)+IF(Дата_КС2=S$12,Смета!AR340,0)+IF(Дата_КС2=S$13,Смета!AU340,0)+IF(Дата_КС2=S$14,Смета!AX340,0),0)</f>
        <v>0</v>
      </c>
      <c r="G358" s="67">
        <f>IF(Смета!E340&gt;0,Смета!E340,0)</f>
        <v>160.13</v>
      </c>
      <c r="H358" s="67">
        <f t="shared" si="12"/>
        <v>0</v>
      </c>
      <c r="I358" s="464">
        <f t="shared" si="11"/>
        <v>0</v>
      </c>
      <c r="J358" s="468"/>
      <c r="K358" s="465">
        <f>IF(AND(B358&gt;0,B358&lt;&gt;"ЗАГ"),1,IF(C358=0,SUM(B359:INDEX(B359:B$2002,INDEX(MATCH("ЗАГ",B359:B$2002&amp;"",),))),0))</f>
        <v>0</v>
      </c>
      <c r="L358" s="47"/>
      <c r="M358" s="47"/>
      <c r="N358" s="186"/>
      <c r="O358" s="186"/>
      <c r="P358" s="187"/>
      <c r="Q358" s="189"/>
      <c r="R358" s="178">
        <f>IFERROR(IF(F358&gt;0,IF(IFERROR((Смета!H340*1),0)&gt;0,ROUND(F358*G358,2),0),0),0)</f>
        <v>0</v>
      </c>
      <c r="S358" s="50">
        <f>IFERROR(IF(F358&gt;0,IF(IFERROR((Смета!G340*1),0)&gt;0,ROUND(F358*G358,2),0),0),0)</f>
        <v>0</v>
      </c>
      <c r="T358" s="38"/>
      <c r="U358" s="38"/>
      <c r="X358" s="38"/>
      <c r="Y358" s="38"/>
    </row>
    <row r="359" spans="1:25" s="37" customFormat="1" hidden="1" x14ac:dyDescent="0.25">
      <c r="A359" s="63"/>
      <c r="B359" s="140" t="str">
        <f>IFERROR(IF(F359&gt;0,MAX(B$26:B358)+1,IF(AND(D359&gt;0,C359=0),"ЗАГ",0)),0)</f>
        <v>ЗАГ</v>
      </c>
      <c r="C359" s="141">
        <f>IF(Смета!B341&gt;0,Смета!B341,0)</f>
        <v>0</v>
      </c>
      <c r="D359" s="543" t="str">
        <f>IF(Смета!C341&gt;0,Смета!C341,0)</f>
        <v>5.Электромонтажные изделия</v>
      </c>
      <c r="E359" s="77">
        <f>IF(Смета!D341&gt;0,Смета!D341,0)</f>
        <v>0</v>
      </c>
      <c r="F359" s="67">
        <f>IFERROR(IF(Дата_КС2=S$3,Смета!Q341,0)+IF(Дата_КС2=S$4,Смета!T341,0)+IF(Дата_КС2=S$5,Смета!W341,0)+IF(Дата_КС2=S$6,Смета!Z341,0)+IF(Дата_КС2=S$7,Смета!AC341,0)+IF(Дата_КС2=S$8,Смета!AF341,0)+IF(Дата_КС2=S$9,Смета!AI341,0)+IF(Дата_КС2=S$10,Смета!AL341,0)+IF(Дата_КС2=S$11,Смета!AO341,0)+IF(Дата_КС2=S$12,Смета!AR341,0)+IF(Дата_КС2=S$13,Смета!AU341,0)+IF(Дата_КС2=S$14,Смета!AX341,0),0)</f>
        <v>0</v>
      </c>
      <c r="G359" s="67">
        <f>IF(Смета!E341&gt;0,Смета!E341,0)</f>
        <v>0</v>
      </c>
      <c r="H359" s="67">
        <f t="shared" si="12"/>
        <v>0</v>
      </c>
      <c r="I359" s="464">
        <f t="shared" si="11"/>
        <v>0</v>
      </c>
      <c r="J359" s="468"/>
      <c r="K359" s="465">
        <f>IF(AND(B359&gt;0,B359&lt;&gt;"ЗАГ"),1,IF(C359=0,SUM(B360:INDEX(B360:B$2002,INDEX(MATCH("ЗАГ",B360:B$2002&amp;"",),))),0))</f>
        <v>0</v>
      </c>
      <c r="L359" s="47"/>
      <c r="M359" s="47"/>
      <c r="N359" s="186"/>
      <c r="O359" s="186"/>
      <c r="P359" s="187"/>
      <c r="Q359" s="189"/>
      <c r="R359" s="178">
        <f>IFERROR(IF(F359&gt;0,IF(IFERROR((Смета!H341*1),0)&gt;0,ROUND(F359*G359,2),0),0),0)</f>
        <v>0</v>
      </c>
      <c r="S359" s="50">
        <f>IFERROR(IF(F359&gt;0,IF(IFERROR((Смета!G341*1),0)&gt;0,ROUND(F359*G359,2),0),0),0)</f>
        <v>0</v>
      </c>
      <c r="T359" s="38"/>
      <c r="U359" s="38"/>
      <c r="X359" s="38"/>
      <c r="Y359" s="38"/>
    </row>
    <row r="360" spans="1:25" s="37" customFormat="1" hidden="1" x14ac:dyDescent="0.25">
      <c r="A360" s="63"/>
      <c r="B360" s="140">
        <f>IFERROR(IF(F360&gt;0,MAX(B$26:B359)+1,IF(AND(D360&gt;0,C360=0),"ЗАГ",0)),0)</f>
        <v>0</v>
      </c>
      <c r="C360" s="141">
        <f>IF(Смета!B342&gt;0,Смета!B342,0)</f>
        <v>302</v>
      </c>
      <c r="D360" s="543" t="str">
        <f>IF(Смета!C342&gt;0,Смета!C342,0)</f>
        <v>Скрутка СИЗ-1 2.5-4.5мм желтая</v>
      </c>
      <c r="E360" s="77" t="str">
        <f>IF(Смета!D342&gt;0,Смета!D342,0)</f>
        <v>шт</v>
      </c>
      <c r="F360" s="67">
        <f>IFERROR(IF(Дата_КС2=S$3,Смета!Q342,0)+IF(Дата_КС2=S$4,Смета!T342,0)+IF(Дата_КС2=S$5,Смета!W342,0)+IF(Дата_КС2=S$6,Смета!Z342,0)+IF(Дата_КС2=S$7,Смета!AC342,0)+IF(Дата_КС2=S$8,Смета!AF342,0)+IF(Дата_КС2=S$9,Смета!AI342,0)+IF(Дата_КС2=S$10,Смета!AL342,0)+IF(Дата_КС2=S$11,Смета!AO342,0)+IF(Дата_КС2=S$12,Смета!AR342,0)+IF(Дата_КС2=S$13,Смета!AU342,0)+IF(Дата_КС2=S$14,Смета!AX342,0),0)</f>
        <v>0</v>
      </c>
      <c r="G360" s="67">
        <f>IF(Смета!E342&gt;0,Смета!E342,0)</f>
        <v>4.0599999999999996</v>
      </c>
      <c r="H360" s="67">
        <f t="shared" si="12"/>
        <v>0</v>
      </c>
      <c r="I360" s="464">
        <f t="shared" si="11"/>
        <v>0</v>
      </c>
      <c r="J360" s="468"/>
      <c r="K360" s="465">
        <f>IF(AND(B360&gt;0,B360&lt;&gt;"ЗАГ"),1,IF(C360=0,SUM(B361:INDEX(B361:B$2002,INDEX(MATCH("ЗАГ",B361:B$2002&amp;"",),))),0))</f>
        <v>0</v>
      </c>
      <c r="L360" s="47"/>
      <c r="M360" s="47"/>
      <c r="N360" s="186"/>
      <c r="O360" s="186"/>
      <c r="P360" s="187"/>
      <c r="Q360" s="189"/>
      <c r="R360" s="178">
        <f>IFERROR(IF(F360&gt;0,IF(IFERROR((Смета!H342*1),0)&gt;0,ROUND(F360*G360,2),0),0),0)</f>
        <v>0</v>
      </c>
      <c r="S360" s="50">
        <f>IFERROR(IF(F360&gt;0,IF(IFERROR((Смета!G342*1),0)&gt;0,ROUND(F360*G360,2),0),0),0)</f>
        <v>0</v>
      </c>
      <c r="T360" s="38"/>
      <c r="U360" s="38"/>
      <c r="X360" s="38"/>
      <c r="Y360" s="38"/>
    </row>
    <row r="361" spans="1:25" s="37" customFormat="1" hidden="1" x14ac:dyDescent="0.25">
      <c r="A361" s="63"/>
      <c r="B361" s="140">
        <f>IFERROR(IF(F361&gt;0,MAX(B$26:B360)+1,IF(AND(D361&gt;0,C361=0),"ЗАГ",0)),0)</f>
        <v>0</v>
      </c>
      <c r="C361" s="141">
        <f>IF(Смета!B343&gt;0,Смета!B343,0)</f>
        <v>303</v>
      </c>
      <c r="D361" s="543" t="str">
        <f>IF(Смета!C343&gt;0,Смета!C343,0)</f>
        <v>Скрутка СИЗ-1 4-11мм красная</v>
      </c>
      <c r="E361" s="77" t="str">
        <f>IF(Смета!D343&gt;0,Смета!D343,0)</f>
        <v>шт</v>
      </c>
      <c r="F361" s="67">
        <f>IFERROR(IF(Дата_КС2=S$3,Смета!Q343,0)+IF(Дата_КС2=S$4,Смета!T343,0)+IF(Дата_КС2=S$5,Смета!W343,0)+IF(Дата_КС2=S$6,Смета!Z343,0)+IF(Дата_КС2=S$7,Смета!AC343,0)+IF(Дата_КС2=S$8,Смета!AF343,0)+IF(Дата_КС2=S$9,Смета!AI343,0)+IF(Дата_КС2=S$10,Смета!AL343,0)+IF(Дата_КС2=S$11,Смета!AO343,0)+IF(Дата_КС2=S$12,Смета!AR343,0)+IF(Дата_КС2=S$13,Смета!AU343,0)+IF(Дата_КС2=S$14,Смета!AX343,0),0)</f>
        <v>0</v>
      </c>
      <c r="G361" s="67">
        <f>IF(Смета!E343&gt;0,Смета!E343,0)</f>
        <v>5.34</v>
      </c>
      <c r="H361" s="67">
        <f t="shared" si="12"/>
        <v>0</v>
      </c>
      <c r="I361" s="464">
        <f t="shared" si="11"/>
        <v>0</v>
      </c>
      <c r="J361" s="468"/>
      <c r="K361" s="465">
        <f>IF(AND(B361&gt;0,B361&lt;&gt;"ЗАГ"),1,IF(C361=0,SUM(B362:INDEX(B362:B$2002,INDEX(MATCH("ЗАГ",B362:B$2002&amp;"",),))),0))</f>
        <v>0</v>
      </c>
      <c r="L361" s="47"/>
      <c r="M361" s="47"/>
      <c r="N361" s="186"/>
      <c r="O361" s="186"/>
      <c r="P361" s="187"/>
      <c r="Q361" s="189"/>
      <c r="R361" s="178">
        <f>IFERROR(IF(F361&gt;0,IF(IFERROR((Смета!H343*1),0)&gt;0,ROUND(F361*G361,2),0),0),0)</f>
        <v>0</v>
      </c>
      <c r="S361" s="50">
        <f>IFERROR(IF(F361&gt;0,IF(IFERROR((Смета!G343*1),0)&gt;0,ROUND(F361*G361,2),0),0),0)</f>
        <v>0</v>
      </c>
      <c r="T361" s="38"/>
      <c r="U361" s="38"/>
      <c r="X361" s="38"/>
      <c r="Y361" s="38"/>
    </row>
    <row r="362" spans="1:25" s="37" customFormat="1" hidden="1" x14ac:dyDescent="0.25">
      <c r="A362" s="63"/>
      <c r="B362" s="140">
        <f>IFERROR(IF(F362&gt;0,MAX(B$26:B361)+1,IF(AND(D362&gt;0,C362=0),"ЗАГ",0)),0)</f>
        <v>0</v>
      </c>
      <c r="C362" s="141">
        <f>IF(Смета!B344&gt;0,Смета!B344,0)</f>
        <v>304</v>
      </c>
      <c r="D362" s="543" t="str">
        <f>IF(Смета!C344&gt;0,Смета!C344,0)</f>
        <v>Бирка кабельная У-134 квадрат 55х55 мм</v>
      </c>
      <c r="E362" s="77" t="str">
        <f>IF(Смета!D344&gt;0,Смета!D344,0)</f>
        <v>шт</v>
      </c>
      <c r="F362" s="67">
        <f>IFERROR(IF(Дата_КС2=S$3,Смета!Q344,0)+IF(Дата_КС2=S$4,Смета!T344,0)+IF(Дата_КС2=S$5,Смета!W344,0)+IF(Дата_КС2=S$6,Смета!Z344,0)+IF(Дата_КС2=S$7,Смета!AC344,0)+IF(Дата_КС2=S$8,Смета!AF344,0)+IF(Дата_КС2=S$9,Смета!AI344,0)+IF(Дата_КС2=S$10,Смета!AL344,0)+IF(Дата_КС2=S$11,Смета!AO344,0)+IF(Дата_КС2=S$12,Смета!AR344,0)+IF(Дата_КС2=S$13,Смета!AU344,0)+IF(Дата_КС2=S$14,Смета!AX344,0),0)</f>
        <v>0</v>
      </c>
      <c r="G362" s="67">
        <f>IF(Смета!E344&gt;0,Смета!E344,0)</f>
        <v>2.46</v>
      </c>
      <c r="H362" s="67">
        <f t="shared" si="12"/>
        <v>0</v>
      </c>
      <c r="I362" s="464">
        <f t="shared" si="11"/>
        <v>0</v>
      </c>
      <c r="J362" s="468"/>
      <c r="K362" s="465">
        <f>IF(AND(B362&gt;0,B362&lt;&gt;"ЗАГ"),1,IF(C362=0,SUM(B363:INDEX(B363:B$2002,INDEX(MATCH("ЗАГ",B363:B$2002&amp;"",),))),0))</f>
        <v>0</v>
      </c>
      <c r="L362" s="47"/>
      <c r="M362" s="47"/>
      <c r="N362" s="186"/>
      <c r="O362" s="186"/>
      <c r="P362" s="187"/>
      <c r="Q362" s="189"/>
      <c r="R362" s="178">
        <f>IFERROR(IF(F362&gt;0,IF(IFERROR((Смета!H344*1),0)&gt;0,ROUND(F362*G362,2),0),0),0)</f>
        <v>0</v>
      </c>
      <c r="S362" s="50">
        <f>IFERROR(IF(F362&gt;0,IF(IFERROR((Смета!G344*1),0)&gt;0,ROUND(F362*G362,2),0),0),0)</f>
        <v>0</v>
      </c>
      <c r="T362" s="38"/>
      <c r="U362" s="38"/>
      <c r="X362" s="38"/>
      <c r="Y362" s="38"/>
    </row>
    <row r="363" spans="1:25" s="37" customFormat="1" hidden="1" x14ac:dyDescent="0.25">
      <c r="A363" s="63"/>
      <c r="B363" s="140">
        <f>IFERROR(IF(F363&gt;0,MAX(B$26:B362)+1,IF(AND(D363&gt;0,C363=0),"ЗАГ",0)),0)</f>
        <v>0</v>
      </c>
      <c r="C363" s="141">
        <f>IF(Смета!B345&gt;0,Смета!B345,0)</f>
        <v>305</v>
      </c>
      <c r="D363" s="543" t="str">
        <f>IF(Смета!C345&gt;0,Смета!C345,0)</f>
        <v>Коробка установочная 68мм (С3М2)</v>
      </c>
      <c r="E363" s="77" t="str">
        <f>IF(Смета!D345&gt;0,Смета!D345,0)</f>
        <v>шт</v>
      </c>
      <c r="F363" s="67">
        <f>IFERROR(IF(Дата_КС2=S$3,Смета!Q345,0)+IF(Дата_КС2=S$4,Смета!T345,0)+IF(Дата_КС2=S$5,Смета!W345,0)+IF(Дата_КС2=S$6,Смета!Z345,0)+IF(Дата_КС2=S$7,Смета!AC345,0)+IF(Дата_КС2=S$8,Смета!AF345,0)+IF(Дата_КС2=S$9,Смета!AI345,0)+IF(Дата_КС2=S$10,Смета!AL345,0)+IF(Дата_КС2=S$11,Смета!AO345,0)+IF(Дата_КС2=S$12,Смета!AR345,0)+IF(Дата_КС2=S$13,Смета!AU345,0)+IF(Дата_КС2=S$14,Смета!AX345,0),0)</f>
        <v>0</v>
      </c>
      <c r="G363" s="67">
        <f>IF(Смета!E345&gt;0,Смета!E345,0)</f>
        <v>12.81</v>
      </c>
      <c r="H363" s="67">
        <f t="shared" si="12"/>
        <v>0</v>
      </c>
      <c r="I363" s="464">
        <f t="shared" si="11"/>
        <v>0</v>
      </c>
      <c r="J363" s="468"/>
      <c r="K363" s="465">
        <f>IF(AND(B363&gt;0,B363&lt;&gt;"ЗАГ"),1,IF(C363=0,SUM(B364:INDEX(B364:B$2002,INDEX(MATCH("ЗАГ",B364:B$2002&amp;"",),))),0))</f>
        <v>0</v>
      </c>
      <c r="L363" s="47"/>
      <c r="M363" s="47"/>
      <c r="N363" s="186"/>
      <c r="O363" s="186"/>
      <c r="P363" s="187"/>
      <c r="Q363" s="189"/>
      <c r="R363" s="178">
        <f>IFERROR(IF(F363&gt;0,IF(IFERROR((Смета!H345*1),0)&gt;0,ROUND(F363*G363,2),0),0),0)</f>
        <v>0</v>
      </c>
      <c r="S363" s="50">
        <f>IFERROR(IF(F363&gt;0,IF(IFERROR((Смета!G345*1),0)&gt;0,ROUND(F363*G363,2),0),0),0)</f>
        <v>0</v>
      </c>
      <c r="T363" s="38"/>
      <c r="U363" s="38"/>
      <c r="X363" s="38"/>
      <c r="Y363" s="38"/>
    </row>
    <row r="364" spans="1:25" s="37" customFormat="1" ht="30" hidden="1" x14ac:dyDescent="0.25">
      <c r="A364" s="63"/>
      <c r="B364" s="140">
        <f>IFERROR(IF(F364&gt;0,MAX(B$26:B363)+1,IF(AND(D364&gt;0,C364=0),"ЗАГ",0)),0)</f>
        <v>0</v>
      </c>
      <c r="C364" s="141">
        <f>IF(Смета!B346&gt;0,Смета!B346,0)</f>
        <v>306</v>
      </c>
      <c r="D364" s="543" t="str">
        <f>IF(Смета!C346&gt;0,Смета!C346,0)</f>
        <v>Высверливание отверстия в кирпиче и вмазывание установочной коробки</v>
      </c>
      <c r="E364" s="77" t="str">
        <f>IF(Смета!D346&gt;0,Смета!D346,0)</f>
        <v>шт</v>
      </c>
      <c r="F364" s="67">
        <f>IFERROR(IF(Дата_КС2=S$3,Смета!Q346,0)+IF(Дата_КС2=S$4,Смета!T346,0)+IF(Дата_КС2=S$5,Смета!W346,0)+IF(Дата_КС2=S$6,Смета!Z346,0)+IF(Дата_КС2=S$7,Смета!AC346,0)+IF(Дата_КС2=S$8,Смета!AF346,0)+IF(Дата_КС2=S$9,Смета!AI346,0)+IF(Дата_КС2=S$10,Смета!AL346,0)+IF(Дата_КС2=S$11,Смета!AO346,0)+IF(Дата_КС2=S$12,Смета!AR346,0)+IF(Дата_КС2=S$13,Смета!AU346,0)+IF(Дата_КС2=S$14,Смета!AX346,0),0)</f>
        <v>0</v>
      </c>
      <c r="G364" s="67">
        <f>IF(Смета!E346&gt;0,Смета!E346,0)</f>
        <v>320.25</v>
      </c>
      <c r="H364" s="67">
        <f t="shared" si="12"/>
        <v>0</v>
      </c>
      <c r="I364" s="464">
        <f t="shared" si="11"/>
        <v>0</v>
      </c>
      <c r="J364" s="468"/>
      <c r="K364" s="465">
        <f>IF(AND(B364&gt;0,B364&lt;&gt;"ЗАГ"),1,IF(C364=0,SUM(B365:INDEX(B365:B$2002,INDEX(MATCH("ЗАГ",B365:B$2002&amp;"",),))),0))</f>
        <v>0</v>
      </c>
      <c r="L364" s="47"/>
      <c r="M364" s="47"/>
      <c r="N364" s="186"/>
      <c r="O364" s="186"/>
      <c r="P364" s="187"/>
      <c r="Q364" s="189"/>
      <c r="R364" s="178">
        <f>IFERROR(IF(F364&gt;0,IF(IFERROR((Смета!H346*1),0)&gt;0,ROUND(F364*G364,2),0),0),0)</f>
        <v>0</v>
      </c>
      <c r="S364" s="50">
        <f>IFERROR(IF(F364&gt;0,IF(IFERROR((Смета!G346*1),0)&gt;0,ROUND(F364*G364,2),0),0),0)</f>
        <v>0</v>
      </c>
      <c r="T364" s="38"/>
      <c r="U364" s="38"/>
      <c r="X364" s="38"/>
      <c r="Y364" s="38"/>
    </row>
    <row r="365" spans="1:25" s="37" customFormat="1" hidden="1" x14ac:dyDescent="0.25">
      <c r="A365" s="63"/>
      <c r="B365" s="140">
        <f>IFERROR(IF(F365&gt;0,MAX(B$26:B364)+1,IF(AND(D365&gt;0,C365=0),"ЗАГ",0)),0)</f>
        <v>0</v>
      </c>
      <c r="C365" s="141">
        <f>IF(Смета!B347&gt;0,Смета!B347,0)</f>
        <v>307</v>
      </c>
      <c r="D365" s="543" t="str">
        <f>IF(Смета!C347&gt;0,Смета!C347,0)</f>
        <v>Крышка КОН-1М-04</v>
      </c>
      <c r="E365" s="77" t="str">
        <f>IF(Смета!D347&gt;0,Смета!D347,0)</f>
        <v>шт</v>
      </c>
      <c r="F365" s="67">
        <f>IFERROR(IF(Дата_КС2=S$3,Смета!Q347,0)+IF(Дата_КС2=S$4,Смета!T347,0)+IF(Дата_КС2=S$5,Смета!W347,0)+IF(Дата_КС2=S$6,Смета!Z347,0)+IF(Дата_КС2=S$7,Смета!AC347,0)+IF(Дата_КС2=S$8,Смета!AF347,0)+IF(Дата_КС2=S$9,Смета!AI347,0)+IF(Дата_КС2=S$10,Смета!AL347,0)+IF(Дата_КС2=S$11,Смета!AO347,0)+IF(Дата_КС2=S$12,Смета!AR347,0)+IF(Дата_КС2=S$13,Смета!AU347,0)+IF(Дата_КС2=S$14,Смета!AX347,0),0)</f>
        <v>0</v>
      </c>
      <c r="G365" s="67">
        <f>IF(Смета!E347&gt;0,Смета!E347,0)</f>
        <v>58.21</v>
      </c>
      <c r="H365" s="67">
        <f t="shared" si="12"/>
        <v>0</v>
      </c>
      <c r="I365" s="464">
        <f t="shared" si="11"/>
        <v>0</v>
      </c>
      <c r="J365" s="468"/>
      <c r="K365" s="465">
        <f>IF(AND(B365&gt;0,B365&lt;&gt;"ЗАГ"),1,IF(C365=0,SUM(B366:INDEX(B366:B$2002,INDEX(MATCH("ЗАГ",B366:B$2002&amp;"",),))),0))</f>
        <v>0</v>
      </c>
      <c r="L365" s="47"/>
      <c r="M365" s="47"/>
      <c r="N365" s="186"/>
      <c r="O365" s="186"/>
      <c r="P365" s="187"/>
      <c r="Q365" s="189"/>
      <c r="R365" s="178">
        <f>IFERROR(IF(F365&gt;0,IF(IFERROR((Смета!H347*1),0)&gt;0,ROUND(F365*G365,2),0),0),0)</f>
        <v>0</v>
      </c>
      <c r="S365" s="50">
        <f>IFERROR(IF(F365&gt;0,IF(IFERROR((Смета!G347*1),0)&gt;0,ROUND(F365*G365,2),0),0),0)</f>
        <v>0</v>
      </c>
      <c r="T365" s="38"/>
      <c r="U365" s="38"/>
      <c r="X365" s="38"/>
      <c r="Y365" s="38"/>
    </row>
    <row r="366" spans="1:25" s="37" customFormat="1" hidden="1" x14ac:dyDescent="0.25">
      <c r="A366" s="63"/>
      <c r="B366" s="140">
        <f>IFERROR(IF(F366&gt;0,MAX(B$26:B365)+1,IF(AND(D366&gt;0,C366=0),"ЗАГ",0)),0)</f>
        <v>0</v>
      </c>
      <c r="C366" s="141">
        <f>IF(Смета!B348&gt;0,Смета!B348,0)</f>
        <v>308</v>
      </c>
      <c r="D366" s="543" t="str">
        <f>IF(Смета!C348&gt;0,Смета!C348,0)</f>
        <v>Монтаж крышки КОН-1М-04</v>
      </c>
      <c r="E366" s="77" t="str">
        <f>IF(Смета!D348&gt;0,Смета!D348,0)</f>
        <v>шт</v>
      </c>
      <c r="F366" s="67">
        <f>IFERROR(IF(Дата_КС2=S$3,Смета!Q348,0)+IF(Дата_КС2=S$4,Смета!T348,0)+IF(Дата_КС2=S$5,Смета!W348,0)+IF(Дата_КС2=S$6,Смета!Z348,0)+IF(Дата_КС2=S$7,Смета!AC348,0)+IF(Дата_КС2=S$8,Смета!AF348,0)+IF(Дата_КС2=S$9,Смета!AI348,0)+IF(Дата_КС2=S$10,Смета!AL348,0)+IF(Дата_КС2=S$11,Смета!AO348,0)+IF(Дата_КС2=S$12,Смета!AR348,0)+IF(Дата_КС2=S$13,Смета!AU348,0)+IF(Дата_КС2=S$14,Смета!AX348,0),0)</f>
        <v>0</v>
      </c>
      <c r="G366" s="67">
        <f>IF(Смета!E348&gt;0,Смета!E348,0)</f>
        <v>80.06</v>
      </c>
      <c r="H366" s="67">
        <f t="shared" si="12"/>
        <v>0</v>
      </c>
      <c r="I366" s="464">
        <f t="shared" si="11"/>
        <v>0</v>
      </c>
      <c r="J366" s="468"/>
      <c r="K366" s="465">
        <f>IF(AND(B366&gt;0,B366&lt;&gt;"ЗАГ"),1,IF(C366=0,SUM(B367:INDEX(B367:B$2002,INDEX(MATCH("ЗАГ",B367:B$2002&amp;"",),))),0))</f>
        <v>0</v>
      </c>
      <c r="L366" s="47"/>
      <c r="M366" s="47"/>
      <c r="N366" s="186"/>
      <c r="O366" s="186"/>
      <c r="P366" s="187"/>
      <c r="Q366" s="189"/>
      <c r="R366" s="178">
        <f>IFERROR(IF(F366&gt;0,IF(IFERROR((Смета!H348*1),0)&gt;0,ROUND(F366*G366,2),0),0),0)</f>
        <v>0</v>
      </c>
      <c r="S366" s="50">
        <f>IFERROR(IF(F366&gt;0,IF(IFERROR((Смета!G348*1),0)&gt;0,ROUND(F366*G366,2),0),0),0)</f>
        <v>0</v>
      </c>
      <c r="T366" s="38"/>
      <c r="U366" s="38"/>
      <c r="X366" s="38"/>
      <c r="Y366" s="38"/>
    </row>
    <row r="367" spans="1:25" s="37" customFormat="1" hidden="1" x14ac:dyDescent="0.25">
      <c r="A367" s="63"/>
      <c r="B367" s="140">
        <f>IFERROR(IF(F367&gt;0,MAX(B$26:B366)+1,IF(AND(D367&gt;0,C367=0),"ЗАГ",0)),0)</f>
        <v>0</v>
      </c>
      <c r="C367" s="141">
        <f>IF(Смета!B349&gt;0,Смета!B349,0)</f>
        <v>309</v>
      </c>
      <c r="D367" s="543" t="str">
        <f>IF(Смета!C349&gt;0,Смета!C349,0)</f>
        <v>Подрозетник Ф65мм</v>
      </c>
      <c r="E367" s="77" t="str">
        <f>IF(Смета!D349&gt;0,Смета!D349,0)</f>
        <v>шт</v>
      </c>
      <c r="F367" s="67">
        <f>IFERROR(IF(Дата_КС2=S$3,Смета!Q349,0)+IF(Дата_КС2=S$4,Смета!T349,0)+IF(Дата_КС2=S$5,Смета!W349,0)+IF(Дата_КС2=S$6,Смета!Z349,0)+IF(Дата_КС2=S$7,Смета!AC349,0)+IF(Дата_КС2=S$8,Смета!AF349,0)+IF(Дата_КС2=S$9,Смета!AI349,0)+IF(Дата_КС2=S$10,Смета!AL349,0)+IF(Дата_КС2=S$11,Смета!AO349,0)+IF(Дата_КС2=S$12,Смета!AR349,0)+IF(Дата_КС2=S$13,Смета!AU349,0)+IF(Дата_КС2=S$14,Смета!AX349,0),0)</f>
        <v>0</v>
      </c>
      <c r="G367" s="67">
        <f>IF(Смета!E349&gt;0,Смета!E349,0)</f>
        <v>53.38</v>
      </c>
      <c r="H367" s="67">
        <f t="shared" si="12"/>
        <v>0</v>
      </c>
      <c r="I367" s="464">
        <f t="shared" si="11"/>
        <v>0</v>
      </c>
      <c r="J367" s="468"/>
      <c r="K367" s="465">
        <f>IF(AND(B367&gt;0,B367&lt;&gt;"ЗАГ"),1,IF(C367=0,SUM(B368:INDEX(B368:B$2002,INDEX(MATCH("ЗАГ",B368:B$2002&amp;"",),))),0))</f>
        <v>0</v>
      </c>
      <c r="L367" s="47"/>
      <c r="M367" s="47"/>
      <c r="N367" s="186"/>
      <c r="O367" s="186"/>
      <c r="P367" s="187"/>
      <c r="Q367" s="189"/>
      <c r="R367" s="178">
        <f>IFERROR(IF(F367&gt;0,IF(IFERROR((Смета!H349*1),0)&gt;0,ROUND(F367*G367,2),0),0),0)</f>
        <v>0</v>
      </c>
      <c r="S367" s="50">
        <f>IFERROR(IF(F367&gt;0,IF(IFERROR((Смета!G349*1),0)&gt;0,ROUND(F367*G367,2),0),0),0)</f>
        <v>0</v>
      </c>
      <c r="T367" s="38"/>
      <c r="U367" s="38"/>
      <c r="X367" s="38"/>
      <c r="Y367" s="38"/>
    </row>
    <row r="368" spans="1:25" s="37" customFormat="1" hidden="1" x14ac:dyDescent="0.25">
      <c r="A368" s="63"/>
      <c r="B368" s="140">
        <f>IFERROR(IF(F368&gt;0,MAX(B$26:B367)+1,IF(AND(D368&gt;0,C368=0),"ЗАГ",0)),0)</f>
        <v>0</v>
      </c>
      <c r="C368" s="141">
        <f>IF(Смета!B350&gt;0,Смета!B350,0)</f>
        <v>310</v>
      </c>
      <c r="D368" s="543" t="str">
        <f>IF(Смета!C350&gt;0,Смета!C350,0)</f>
        <v>Подрозетник Ф100мм</v>
      </c>
      <c r="E368" s="77" t="str">
        <f>IF(Смета!D350&gt;0,Смета!D350,0)</f>
        <v>шт</v>
      </c>
      <c r="F368" s="67">
        <f>IFERROR(IF(Дата_КС2=S$3,Смета!Q350,0)+IF(Дата_КС2=S$4,Смета!T350,0)+IF(Дата_КС2=S$5,Смета!W350,0)+IF(Дата_КС2=S$6,Смета!Z350,0)+IF(Дата_КС2=S$7,Смета!AC350,0)+IF(Дата_КС2=S$8,Смета!AF350,0)+IF(Дата_КС2=S$9,Смета!AI350,0)+IF(Дата_КС2=S$10,Смета!AL350,0)+IF(Дата_КС2=S$11,Смета!AO350,0)+IF(Дата_КС2=S$12,Смета!AR350,0)+IF(Дата_КС2=S$13,Смета!AU350,0)+IF(Дата_КС2=S$14,Смета!AX350,0),0)</f>
        <v>0</v>
      </c>
      <c r="G368" s="67">
        <f>IF(Смета!E350&gt;0,Смета!E350,0)</f>
        <v>64.05</v>
      </c>
      <c r="H368" s="67">
        <f t="shared" si="12"/>
        <v>0</v>
      </c>
      <c r="I368" s="464">
        <f t="shared" si="11"/>
        <v>0</v>
      </c>
      <c r="J368" s="468"/>
      <c r="K368" s="465">
        <f>IF(AND(B368&gt;0,B368&lt;&gt;"ЗАГ"),1,IF(C368=0,SUM(B369:INDEX(B369:B$2002,INDEX(MATCH("ЗАГ",B369:B$2002&amp;"",),))),0))</f>
        <v>0</v>
      </c>
      <c r="L368" s="47"/>
      <c r="M368" s="47"/>
      <c r="N368" s="186"/>
      <c r="O368" s="186"/>
      <c r="P368" s="187"/>
      <c r="Q368" s="189"/>
      <c r="R368" s="178">
        <f>IFERROR(IF(F368&gt;0,IF(IFERROR((Смета!H350*1),0)&gt;0,ROUND(F368*G368,2),0),0),0)</f>
        <v>0</v>
      </c>
      <c r="S368" s="50">
        <f>IFERROR(IF(F368&gt;0,IF(IFERROR((Смета!G350*1),0)&gt;0,ROUND(F368*G368,2),0),0),0)</f>
        <v>0</v>
      </c>
      <c r="T368" s="38"/>
      <c r="U368" s="38"/>
      <c r="X368" s="38"/>
      <c r="Y368" s="38"/>
    </row>
    <row r="369" spans="1:25" s="37" customFormat="1" hidden="1" x14ac:dyDescent="0.25">
      <c r="A369" s="63"/>
      <c r="B369" s="140">
        <f>IFERROR(IF(F369&gt;0,MAX(B$26:B368)+1,IF(AND(D369&gt;0,C369=0),"ЗАГ",0)),0)</f>
        <v>0</v>
      </c>
      <c r="C369" s="141">
        <f>IF(Смета!B351&gt;0,Смета!B351,0)</f>
        <v>311</v>
      </c>
      <c r="D369" s="543" t="str">
        <f>IF(Смета!C351&gt;0,Смета!C351,0)</f>
        <v>Монтаж подрозетника</v>
      </c>
      <c r="E369" s="77" t="str">
        <f>IF(Смета!D351&gt;0,Смета!D351,0)</f>
        <v>шт</v>
      </c>
      <c r="F369" s="67">
        <f>IFERROR(IF(Дата_КС2=S$3,Смета!Q351,0)+IF(Дата_КС2=S$4,Смета!T351,0)+IF(Дата_КС2=S$5,Смета!W351,0)+IF(Дата_КС2=S$6,Смета!Z351,0)+IF(Дата_КС2=S$7,Смета!AC351,0)+IF(Дата_КС2=S$8,Смета!AF351,0)+IF(Дата_КС2=S$9,Смета!AI351,0)+IF(Дата_КС2=S$10,Смета!AL351,0)+IF(Дата_КС2=S$11,Смета!AO351,0)+IF(Дата_КС2=S$12,Смета!AR351,0)+IF(Дата_КС2=S$13,Смета!AU351,0)+IF(Дата_КС2=S$14,Смета!AX351,0),0)</f>
        <v>0</v>
      </c>
      <c r="G369" s="67">
        <f>IF(Смета!E351&gt;0,Смета!E351,0)</f>
        <v>80.06</v>
      </c>
      <c r="H369" s="67">
        <f t="shared" si="12"/>
        <v>0</v>
      </c>
      <c r="I369" s="464">
        <f t="shared" si="11"/>
        <v>0</v>
      </c>
      <c r="J369" s="468"/>
      <c r="K369" s="465">
        <f>IF(AND(B369&gt;0,B369&lt;&gt;"ЗАГ"),1,IF(C369=0,SUM(B370:INDEX(B370:B$2002,INDEX(MATCH("ЗАГ",B370:B$2002&amp;"",),))),0))</f>
        <v>0</v>
      </c>
      <c r="L369" s="47"/>
      <c r="M369" s="47"/>
      <c r="N369" s="186"/>
      <c r="O369" s="186"/>
      <c r="P369" s="187"/>
      <c r="Q369" s="189"/>
      <c r="R369" s="178">
        <f>IFERROR(IF(F369&gt;0,IF(IFERROR((Смета!H351*1),0)&gt;0,ROUND(F369*G369,2),0),0),0)</f>
        <v>0</v>
      </c>
      <c r="S369" s="50">
        <f>IFERROR(IF(F369&gt;0,IF(IFERROR((Смета!G351*1),0)&gt;0,ROUND(F369*G369,2),0),0),0)</f>
        <v>0</v>
      </c>
      <c r="T369" s="38"/>
      <c r="U369" s="38"/>
      <c r="X369" s="38"/>
      <c r="Y369" s="38"/>
    </row>
    <row r="370" spans="1:25" s="37" customFormat="1" hidden="1" x14ac:dyDescent="0.25">
      <c r="A370" s="63"/>
      <c r="B370" s="140" t="str">
        <f>IFERROR(IF(F370&gt;0,MAX(B$26:B369)+1,IF(AND(D370&gt;0,C370=0),"ЗАГ",0)),0)</f>
        <v>ЗАГ</v>
      </c>
      <c r="C370" s="141">
        <f>IF(Смета!B352&gt;0,Смета!B352,0)</f>
        <v>0</v>
      </c>
      <c r="D370" s="543" t="str">
        <f>IF(Смета!C352&gt;0,Смета!C352,0)</f>
        <v>6. Материалы</v>
      </c>
      <c r="E370" s="77">
        <f>IF(Смета!D352&gt;0,Смета!D352,0)</f>
        <v>0</v>
      </c>
      <c r="F370" s="67">
        <f>IFERROR(IF(Дата_КС2=S$3,Смета!Q352,0)+IF(Дата_КС2=S$4,Смета!T352,0)+IF(Дата_КС2=S$5,Смета!W352,0)+IF(Дата_КС2=S$6,Смета!Z352,0)+IF(Дата_КС2=S$7,Смета!AC352,0)+IF(Дата_КС2=S$8,Смета!AF352,0)+IF(Дата_КС2=S$9,Смета!AI352,0)+IF(Дата_КС2=S$10,Смета!AL352,0)+IF(Дата_КС2=S$11,Смета!AO352,0)+IF(Дата_КС2=S$12,Смета!AR352,0)+IF(Дата_КС2=S$13,Смета!AU352,0)+IF(Дата_КС2=S$14,Смета!AX352,0),0)</f>
        <v>0</v>
      </c>
      <c r="G370" s="67">
        <f>IF(Смета!E352&gt;0,Смета!E352,0)</f>
        <v>0</v>
      </c>
      <c r="H370" s="67">
        <f t="shared" si="12"/>
        <v>0</v>
      </c>
      <c r="I370" s="464">
        <f t="shared" si="11"/>
        <v>0</v>
      </c>
      <c r="J370" s="468"/>
      <c r="K370" s="465">
        <f>IF(AND(B370&gt;0,B370&lt;&gt;"ЗАГ"),1,IF(C370=0,SUM(B371:INDEX(B371:B$2002,INDEX(MATCH("ЗАГ",B371:B$2002&amp;"",),))),0))</f>
        <v>0</v>
      </c>
      <c r="L370" s="47"/>
      <c r="M370" s="47"/>
      <c r="N370" s="186"/>
      <c r="O370" s="186"/>
      <c r="P370" s="187"/>
      <c r="Q370" s="189"/>
      <c r="R370" s="178">
        <f>IFERROR(IF(F370&gt;0,IF(IFERROR((Смета!H352*1),0)&gt;0,ROUND(F370*G370,2),0),0),0)</f>
        <v>0</v>
      </c>
      <c r="S370" s="50">
        <f>IFERROR(IF(F370&gt;0,IF(IFERROR((Смета!G352*1),0)&gt;0,ROUND(F370*G370,2),0),0),0)</f>
        <v>0</v>
      </c>
      <c r="T370" s="38"/>
      <c r="U370" s="38"/>
      <c r="X370" s="38"/>
      <c r="Y370" s="38"/>
    </row>
    <row r="371" spans="1:25" s="37" customFormat="1" hidden="1" x14ac:dyDescent="0.25">
      <c r="A371" s="63"/>
      <c r="B371" s="140">
        <f>IFERROR(IF(F371&gt;0,MAX(B$26:B370)+1,IF(AND(D371&gt;0,C371=0),"ЗАГ",0)),0)</f>
        <v>0</v>
      </c>
      <c r="C371" s="141">
        <f>IF(Смета!B353&gt;0,Смета!B353,0)</f>
        <v>312</v>
      </c>
      <c r="D371" s="543" t="str">
        <f>IF(Смета!C353&gt;0,Смета!C353,0)</f>
        <v>Пена монтажная Roof Complect огнеупорная (890гр)</v>
      </c>
      <c r="E371" s="77" t="str">
        <f>IF(Смета!D353&gt;0,Смета!D353,0)</f>
        <v>шт</v>
      </c>
      <c r="F371" s="67">
        <f>IFERROR(IF(Дата_КС2=S$3,Смета!Q353,0)+IF(Дата_КС2=S$4,Смета!T353,0)+IF(Дата_КС2=S$5,Смета!W353,0)+IF(Дата_КС2=S$6,Смета!Z353,0)+IF(Дата_КС2=S$7,Смета!AC353,0)+IF(Дата_КС2=S$8,Смета!AF353,0)+IF(Дата_КС2=S$9,Смета!AI353,0)+IF(Дата_КС2=S$10,Смета!AL353,0)+IF(Дата_КС2=S$11,Смета!AO353,0)+IF(Дата_КС2=S$12,Смета!AR353,0)+IF(Дата_КС2=S$13,Смета!AU353,0)+IF(Дата_КС2=S$14,Смета!AX353,0),0)</f>
        <v>0</v>
      </c>
      <c r="G371" s="67">
        <f>IF(Смета!E353&gt;0,Смета!E353,0)</f>
        <v>640.5</v>
      </c>
      <c r="H371" s="67">
        <f t="shared" si="12"/>
        <v>0</v>
      </c>
      <c r="I371" s="464">
        <f t="shared" si="11"/>
        <v>0</v>
      </c>
      <c r="J371" s="468"/>
      <c r="K371" s="465">
        <f>IF(AND(B371&gt;0,B371&lt;&gt;"ЗАГ"),1,IF(C371=0,SUM(B372:INDEX(B372:B$2002,INDEX(MATCH("ЗАГ",B372:B$2002&amp;"",),))),0))</f>
        <v>0</v>
      </c>
      <c r="L371" s="47"/>
      <c r="M371" s="47"/>
      <c r="N371" s="186"/>
      <c r="O371" s="186"/>
      <c r="P371" s="187"/>
      <c r="Q371" s="189"/>
      <c r="R371" s="178">
        <f>IFERROR(IF(F371&gt;0,IF(IFERROR((Смета!H353*1),0)&gt;0,ROUND(F371*G371,2),0),0),0)</f>
        <v>0</v>
      </c>
      <c r="S371" s="50">
        <f>IFERROR(IF(F371&gt;0,IF(IFERROR((Смета!G353*1),0)&gt;0,ROUND(F371*G371,2),0),0),0)</f>
        <v>0</v>
      </c>
      <c r="T371" s="38"/>
      <c r="U371" s="38"/>
      <c r="X371" s="38"/>
      <c r="Y371" s="38"/>
    </row>
    <row r="372" spans="1:25" s="37" customFormat="1" hidden="1" x14ac:dyDescent="0.25">
      <c r="A372" s="63"/>
      <c r="B372" s="140">
        <f>IFERROR(IF(F372&gt;0,MAX(B$26:B371)+1,IF(AND(D372&gt;0,C372=0),"ЗАГ",0)),0)</f>
        <v>0</v>
      </c>
      <c r="C372" s="141">
        <f>IF(Смета!B354&gt;0,Смета!B354,0)</f>
        <v>313</v>
      </c>
      <c r="D372" s="543" t="str">
        <f>IF(Смета!C354&gt;0,Смета!C354,0)</f>
        <v>Герметик огнезащитный ведро 10кг</v>
      </c>
      <c r="E372" s="77" t="str">
        <f>IF(Смета!D354&gt;0,Смета!D354,0)</f>
        <v>шт</v>
      </c>
      <c r="F372" s="67">
        <f>IFERROR(IF(Дата_КС2=S$3,Смета!Q354,0)+IF(Дата_КС2=S$4,Смета!T354,0)+IF(Дата_КС2=S$5,Смета!W354,0)+IF(Дата_КС2=S$6,Смета!Z354,0)+IF(Дата_КС2=S$7,Смета!AC354,0)+IF(Дата_КС2=S$8,Смета!AF354,0)+IF(Дата_КС2=S$9,Смета!AI354,0)+IF(Дата_КС2=S$10,Смета!AL354,0)+IF(Дата_КС2=S$11,Смета!AO354,0)+IF(Дата_КС2=S$12,Смета!AR354,0)+IF(Дата_КС2=S$13,Смета!AU354,0)+IF(Дата_КС2=S$14,Смета!AX354,0),0)</f>
        <v>0</v>
      </c>
      <c r="G372" s="67">
        <f>IF(Смета!E354&gt;0,Смета!E354,0)</f>
        <v>2028.25</v>
      </c>
      <c r="H372" s="67">
        <f t="shared" si="12"/>
        <v>0</v>
      </c>
      <c r="I372" s="464">
        <f t="shared" si="11"/>
        <v>0</v>
      </c>
      <c r="J372" s="468"/>
      <c r="K372" s="465">
        <f>IF(AND(B372&gt;0,B372&lt;&gt;"ЗАГ"),1,IF(C372=0,SUM(B373:INDEX(B373:B$2002,INDEX(MATCH("ЗАГ",B373:B$2002&amp;"",),))),0))</f>
        <v>0</v>
      </c>
      <c r="L372" s="47"/>
      <c r="M372" s="47"/>
      <c r="N372" s="186"/>
      <c r="O372" s="186"/>
      <c r="P372" s="187"/>
      <c r="Q372" s="189"/>
      <c r="R372" s="178">
        <f>IFERROR(IF(F372&gt;0,IF(IFERROR((Смета!H354*1),0)&gt;0,ROUND(F372*G372,2),0),0),0)</f>
        <v>0</v>
      </c>
      <c r="S372" s="50">
        <f>IFERROR(IF(F372&gt;0,IF(IFERROR((Смета!G354*1),0)&gt;0,ROUND(F372*G372,2),0),0),0)</f>
        <v>0</v>
      </c>
      <c r="T372" s="38"/>
      <c r="U372" s="38"/>
      <c r="X372" s="38"/>
      <c r="Y372" s="38"/>
    </row>
    <row r="373" spans="1:25" s="37" customFormat="1" x14ac:dyDescent="0.25">
      <c r="A373" s="63"/>
      <c r="B373" s="140" t="str">
        <f>IFERROR(IF(F373&gt;0,MAX(B$26:B372)+1,IF(AND(D373&gt;0,C373=0),"ЗАГ",0)),0)</f>
        <v>ЗАГ</v>
      </c>
      <c r="C373" s="141">
        <f>IF(Смета!B355&gt;0,Смета!B355,0)</f>
        <v>0</v>
      </c>
      <c r="D373" s="547" t="str">
        <f>IF(Смета!C355&gt;0,Смета!C355,0)</f>
        <v>Ось 6-7/И-К (4.БС21М секция №3)</v>
      </c>
      <c r="E373" s="77">
        <f>IF(Смета!D355&gt;0,Смета!D355,0)</f>
        <v>0</v>
      </c>
      <c r="F373" s="67">
        <f>IFERROR(IF(Дата_КС2=S$3,Смета!Q355,0)+IF(Дата_КС2=S$4,Смета!T355,0)+IF(Дата_КС2=S$5,Смета!W355,0)+IF(Дата_КС2=S$6,Смета!Z355,0)+IF(Дата_КС2=S$7,Смета!AC355,0)+IF(Дата_КС2=S$8,Смета!AF355,0)+IF(Дата_КС2=S$9,Смета!AI355,0)+IF(Дата_КС2=S$10,Смета!AL355,0)+IF(Дата_КС2=S$11,Смета!AO355,0)+IF(Дата_КС2=S$12,Смета!AR355,0)+IF(Дата_КС2=S$13,Смета!AU355,0)+IF(Дата_КС2=S$14,Смета!AX355,0),0)</f>
        <v>0</v>
      </c>
      <c r="G373" s="67">
        <f>IF(Смета!E355&gt;0,Смета!E355,0)</f>
        <v>0</v>
      </c>
      <c r="H373" s="67">
        <f t="shared" si="12"/>
        <v>0</v>
      </c>
      <c r="I373" s="464">
        <f t="shared" si="11"/>
        <v>1</v>
      </c>
      <c r="J373" s="468">
        <v>1</v>
      </c>
      <c r="K373" s="465">
        <f>IF(AND(B373&gt;0,B373&lt;&gt;"ЗАГ"),1,IF(C373=0,SUM(B374:INDEX(B374:B$2002,INDEX(MATCH("ЗАГ",B374:B$2002&amp;"",),))),0))</f>
        <v>0</v>
      </c>
      <c r="L373" s="47"/>
      <c r="M373" s="47"/>
      <c r="N373" s="186"/>
      <c r="O373" s="186"/>
      <c r="P373" s="187"/>
      <c r="Q373" s="189"/>
      <c r="R373" s="178">
        <f>IFERROR(IF(F373&gt;0,IF(IFERROR((Смета!H355*1),0)&gt;0,ROUND(F373*G373,2),0),0),0)</f>
        <v>0</v>
      </c>
      <c r="S373" s="50">
        <f>IFERROR(IF(F373&gt;0,IF(IFERROR((Смета!G355*1),0)&gt;0,ROUND(F373*G373,2),0),0),0)</f>
        <v>0</v>
      </c>
      <c r="T373" s="38"/>
      <c r="U373" s="38"/>
      <c r="X373" s="38"/>
      <c r="Y373" s="38"/>
    </row>
    <row r="374" spans="1:25" s="37" customFormat="1" x14ac:dyDescent="0.25">
      <c r="A374" s="63"/>
      <c r="B374" s="140" t="str">
        <f>IFERROR(IF(F374&gt;0,MAX(B$26:B373)+1,IF(AND(D374&gt;0,C374=0),"ЗАГ",0)),0)</f>
        <v>ЗАГ</v>
      </c>
      <c r="C374" s="141">
        <f>IF(Смета!B356&gt;0,Смета!B356,0)</f>
        <v>0</v>
      </c>
      <c r="D374" s="547" t="str">
        <f>IF(Смета!C356&gt;0,Смета!C356,0)</f>
        <v>1.Низковольтное оборудование</v>
      </c>
      <c r="E374" s="77">
        <f>IF(Смета!D356&gt;0,Смета!D356,0)</f>
        <v>0</v>
      </c>
      <c r="F374" s="67">
        <f>IFERROR(IF(Дата_КС2=S$3,Смета!Q356,0)+IF(Дата_КС2=S$4,Смета!T356,0)+IF(Дата_КС2=S$5,Смета!W356,0)+IF(Дата_КС2=S$6,Смета!Z356,0)+IF(Дата_КС2=S$7,Смета!AC356,0)+IF(Дата_КС2=S$8,Смета!AF356,0)+IF(Дата_КС2=S$9,Смета!AI356,0)+IF(Дата_КС2=S$10,Смета!AL356,0)+IF(Дата_КС2=S$11,Смета!AO356,0)+IF(Дата_КС2=S$12,Смета!AR356,0)+IF(Дата_КС2=S$13,Смета!AU356,0)+IF(Дата_КС2=S$14,Смета!AX356,0),0)</f>
        <v>0</v>
      </c>
      <c r="G374" s="67">
        <f>IF(Смета!E356&gt;0,Смета!E356,0)</f>
        <v>0</v>
      </c>
      <c r="H374" s="67">
        <f t="shared" si="12"/>
        <v>0</v>
      </c>
      <c r="I374" s="464">
        <f t="shared" si="11"/>
        <v>42</v>
      </c>
      <c r="J374" s="468"/>
      <c r="K374" s="465">
        <f>IF(AND(B374&gt;0,B374&lt;&gt;"ЗАГ"),1,IF(C374=0,SUM(B375:INDEX(B375:B$2002,INDEX(MATCH("ЗАГ",B375:B$2002&amp;"",),))),0))</f>
        <v>42</v>
      </c>
      <c r="L374" s="47"/>
      <c r="M374" s="47"/>
      <c r="N374" s="186"/>
      <c r="O374" s="186"/>
      <c r="P374" s="187"/>
      <c r="Q374" s="189"/>
      <c r="R374" s="178">
        <f>IFERROR(IF(F374&gt;0,IF(IFERROR((Смета!H356*1),0)&gt;0,ROUND(F374*G374,2),0),0),0)</f>
        <v>0</v>
      </c>
      <c r="S374" s="50">
        <f>IFERROR(IF(F374&gt;0,IF(IFERROR((Смета!G356*1),0)&gt;0,ROUND(F374*G374,2),0),0),0)</f>
        <v>0</v>
      </c>
      <c r="T374" s="38"/>
      <c r="U374" s="38"/>
      <c r="X374" s="38"/>
      <c r="Y374" s="38"/>
    </row>
    <row r="375" spans="1:25" s="37" customFormat="1" hidden="1" x14ac:dyDescent="0.25">
      <c r="A375" s="63"/>
      <c r="B375" s="140">
        <f>IFERROR(IF(F375&gt;0,MAX(B$26:B374)+1,IF(AND(D375&gt;0,C375=0),"ЗАГ",0)),0)</f>
        <v>0</v>
      </c>
      <c r="C375" s="141">
        <f>IF(Смета!B357&gt;0,Смета!B357,0)</f>
        <v>314</v>
      </c>
      <c r="D375" s="543" t="str">
        <f>IF(Смета!C357&gt;0,Смета!C357,0)</f>
        <v>ЩК в комплекте</v>
      </c>
      <c r="E375" s="77" t="str">
        <f>IF(Смета!D357&gt;0,Смета!D357,0)</f>
        <v>шт</v>
      </c>
      <c r="F375" s="67">
        <f>IFERROR(IF(Дата_КС2=S$3,Смета!Q357,0)+IF(Дата_КС2=S$4,Смета!T357,0)+IF(Дата_КС2=S$5,Смета!W357,0)+IF(Дата_КС2=S$6,Смета!Z357,0)+IF(Дата_КС2=S$7,Смета!AC357,0)+IF(Дата_КС2=S$8,Смета!AF357,0)+IF(Дата_КС2=S$9,Смета!AI357,0)+IF(Дата_КС2=S$10,Смета!AL357,0)+IF(Дата_КС2=S$11,Смета!AO357,0)+IF(Дата_КС2=S$12,Смета!AR357,0)+IF(Дата_КС2=S$13,Смета!AU357,0)+IF(Дата_КС2=S$14,Смета!AX357,0),0)</f>
        <v>0</v>
      </c>
      <c r="G375" s="67">
        <f>IF(Смета!E357&gt;0,Смета!E357,0)</f>
        <v>6351.63</v>
      </c>
      <c r="H375" s="67">
        <f t="shared" si="12"/>
        <v>0</v>
      </c>
      <c r="I375" s="464">
        <f t="shared" si="11"/>
        <v>0</v>
      </c>
      <c r="J375" s="468"/>
      <c r="K375" s="465">
        <f>IF(AND(B375&gt;0,B375&lt;&gt;"ЗАГ"),1,IF(C375=0,SUM(B376:INDEX(B376:B$2002,INDEX(MATCH("ЗАГ",B376:B$2002&amp;"",),))),0))</f>
        <v>0</v>
      </c>
      <c r="L375" s="47"/>
      <c r="M375" s="47"/>
      <c r="N375" s="186"/>
      <c r="O375" s="186"/>
      <c r="P375" s="187"/>
      <c r="Q375" s="189"/>
      <c r="R375" s="178">
        <f>IFERROR(IF(F375&gt;0,IF(IFERROR((Смета!H357*1),0)&gt;0,ROUND(F375*G375,2),0),0),0)</f>
        <v>0</v>
      </c>
      <c r="S375" s="50">
        <f>IFERROR(IF(F375&gt;0,IF(IFERROR((Смета!G357*1),0)&gt;0,ROUND(F375*G375,2),0),0),0)</f>
        <v>0</v>
      </c>
      <c r="T375" s="38"/>
      <c r="U375" s="38"/>
      <c r="X375" s="38"/>
      <c r="Y375" s="38"/>
    </row>
    <row r="376" spans="1:25" s="37" customFormat="1" ht="30" hidden="1" x14ac:dyDescent="0.25">
      <c r="A376" s="63"/>
      <c r="B376" s="140">
        <f>IFERROR(IF(F376&gt;0,MAX(B$26:B375)+1,IF(AND(D376&gt;0,C376=0),"ЗАГ",0)),0)</f>
        <v>0</v>
      </c>
      <c r="C376" s="141">
        <f>IF(Смета!B358&gt;0,Смета!B358,0)</f>
        <v>315</v>
      </c>
      <c r="D376" s="543" t="str">
        <f>IF(Смета!C358&gt;0,Смета!C358,0)</f>
        <v>Счетчик электронный, 230В, 5(80)А, 1/2 кл.точности СЕ207 R7 849.2.ОА.QUVLF SPds</v>
      </c>
      <c r="E376" s="77" t="str">
        <f>IF(Смета!D358&gt;0,Смета!D358,0)</f>
        <v>шт</v>
      </c>
      <c r="F376" s="67">
        <f>IFERROR(IF(Дата_КС2=S$3,Смета!Q358,0)+IF(Дата_КС2=S$4,Смета!T358,0)+IF(Дата_КС2=S$5,Смета!W358,0)+IF(Дата_КС2=S$6,Смета!Z358,0)+IF(Дата_КС2=S$7,Смета!AC358,0)+IF(Дата_КС2=S$8,Смета!AF358,0)+IF(Дата_КС2=S$9,Смета!AI358,0)+IF(Дата_КС2=S$10,Смета!AL358,0)+IF(Дата_КС2=S$11,Смета!AO358,0)+IF(Дата_КС2=S$12,Смета!AR358,0)+IF(Дата_КС2=S$13,Смета!AU358,0)+IF(Дата_КС2=S$14,Смета!AX358,0),0)</f>
        <v>0</v>
      </c>
      <c r="G376" s="67">
        <f>IF(Смета!E358&gt;0,Смета!E358,0)</f>
        <v>0</v>
      </c>
      <c r="H376" s="67">
        <f t="shared" si="12"/>
        <v>0</v>
      </c>
      <c r="I376" s="464">
        <f t="shared" si="11"/>
        <v>0</v>
      </c>
      <c r="J376" s="468"/>
      <c r="K376" s="465">
        <f>IF(AND(B376&gt;0,B376&lt;&gt;"ЗАГ"),1,IF(C376=0,SUM(B377:INDEX(B377:B$2002,INDEX(MATCH("ЗАГ",B377:B$2002&amp;"",),))),0))</f>
        <v>0</v>
      </c>
      <c r="L376" s="47"/>
      <c r="M376" s="47"/>
      <c r="N376" s="186"/>
      <c r="O376" s="186"/>
      <c r="P376" s="187"/>
      <c r="Q376" s="189"/>
      <c r="R376" s="178">
        <f>IFERROR(IF(F376&gt;0,IF(IFERROR((Смета!H358*1),0)&gt;0,ROUND(F376*G376,2),0),0),0)</f>
        <v>0</v>
      </c>
      <c r="S376" s="50">
        <f>IFERROR(IF(F376&gt;0,IF(IFERROR((Смета!G358*1),0)&gt;0,ROUND(F376*G376,2),0),0),0)</f>
        <v>0</v>
      </c>
      <c r="T376" s="38"/>
      <c r="U376" s="38"/>
      <c r="X376" s="38"/>
      <c r="Y376" s="38"/>
    </row>
    <row r="377" spans="1:25" s="37" customFormat="1" hidden="1" x14ac:dyDescent="0.25">
      <c r="A377" s="63"/>
      <c r="B377" s="140">
        <f>IFERROR(IF(F377&gt;0,MAX(B$26:B376)+1,IF(AND(D377&gt;0,C377=0),"ЗАГ",0)),0)</f>
        <v>0</v>
      </c>
      <c r="C377" s="141">
        <f>IF(Смета!B359&gt;0,Смета!B359,0)</f>
        <v>316</v>
      </c>
      <c r="D377" s="543" t="str">
        <f>IF(Смета!C359&gt;0,Смета!C359,0)</f>
        <v>Монтаж и подключение ЩК</v>
      </c>
      <c r="E377" s="77" t="str">
        <f>IF(Смета!D359&gt;0,Смета!D359,0)</f>
        <v>шт</v>
      </c>
      <c r="F377" s="67">
        <f>IFERROR(IF(Дата_КС2=S$3,Смета!Q359,0)+IF(Дата_КС2=S$4,Смета!T359,0)+IF(Дата_КС2=S$5,Смета!W359,0)+IF(Дата_КС2=S$6,Смета!Z359,0)+IF(Дата_КС2=S$7,Смета!AC359,0)+IF(Дата_КС2=S$8,Смета!AF359,0)+IF(Дата_КС2=S$9,Смета!AI359,0)+IF(Дата_КС2=S$10,Смета!AL359,0)+IF(Дата_КС2=S$11,Смета!AO359,0)+IF(Дата_КС2=S$12,Смета!AR359,0)+IF(Дата_КС2=S$13,Смета!AU359,0)+IF(Дата_КС2=S$14,Смета!AX359,0),0)</f>
        <v>0</v>
      </c>
      <c r="G377" s="67">
        <f>IF(Смета!E359&gt;0,Смета!E359,0)</f>
        <v>2668.75</v>
      </c>
      <c r="H377" s="67">
        <f t="shared" si="12"/>
        <v>0</v>
      </c>
      <c r="I377" s="464">
        <f t="shared" si="11"/>
        <v>0</v>
      </c>
      <c r="J377" s="468"/>
      <c r="K377" s="465">
        <f>IF(AND(B377&gt;0,B377&lt;&gt;"ЗАГ"),1,IF(C377=0,SUM(B378:INDEX(B378:B$2002,INDEX(MATCH("ЗАГ",B378:B$2002&amp;"",),))),0))</f>
        <v>0</v>
      </c>
      <c r="L377" s="47"/>
      <c r="M377" s="47"/>
      <c r="N377" s="186"/>
      <c r="O377" s="186"/>
      <c r="P377" s="187"/>
      <c r="Q377" s="189"/>
      <c r="R377" s="178">
        <f>IFERROR(IF(F377&gt;0,IF(IFERROR((Смета!H359*1),0)&gt;0,ROUND(F377*G377,2),0),0),0)</f>
        <v>0</v>
      </c>
      <c r="S377" s="50">
        <f>IFERROR(IF(F377&gt;0,IF(IFERROR((Смета!G359*1),0)&gt;0,ROUND(F377*G377,2),0),0),0)</f>
        <v>0</v>
      </c>
      <c r="T377" s="38"/>
      <c r="U377" s="38"/>
      <c r="X377" s="38"/>
      <c r="Y377" s="38"/>
    </row>
    <row r="378" spans="1:25" s="37" customFormat="1" hidden="1" x14ac:dyDescent="0.25">
      <c r="A378" s="63"/>
      <c r="B378" s="140">
        <f>IFERROR(IF(F378&gt;0,MAX(B$26:B377)+1,IF(AND(D378&gt;0,C378=0),"ЗАГ",0)),0)</f>
        <v>0</v>
      </c>
      <c r="C378" s="141">
        <f>IF(Смета!B360&gt;0,Смета!B360,0)</f>
        <v>317</v>
      </c>
      <c r="D378" s="543" t="str">
        <f>IF(Смета!C360&gt;0,Смета!C360,0)</f>
        <v>Кабель-канал 60х40 ЭЛЕКОР белый (18м) IEK</v>
      </c>
      <c r="E378" s="77" t="str">
        <f>IF(Смета!D360&gt;0,Смета!D360,0)</f>
        <v>м</v>
      </c>
      <c r="F378" s="67">
        <f>IFERROR(IF(Дата_КС2=S$3,Смета!Q360,0)+IF(Дата_КС2=S$4,Смета!T360,0)+IF(Дата_КС2=S$5,Смета!W360,0)+IF(Дата_КС2=S$6,Смета!Z360,0)+IF(Дата_КС2=S$7,Смета!AC360,0)+IF(Дата_КС2=S$8,Смета!AF360,0)+IF(Дата_КС2=S$9,Смета!AI360,0)+IF(Дата_КС2=S$10,Смета!AL360,0)+IF(Дата_КС2=S$11,Смета!AO360,0)+IF(Дата_КС2=S$12,Смета!AR360,0)+IF(Дата_КС2=S$13,Смета!AU360,0)+IF(Дата_КС2=S$14,Смета!AX360,0),0)</f>
        <v>0</v>
      </c>
      <c r="G378" s="67">
        <f>IF(Смета!E360&gt;0,Смета!E360,0)</f>
        <v>264.60000000000002</v>
      </c>
      <c r="H378" s="67">
        <f t="shared" si="12"/>
        <v>0</v>
      </c>
      <c r="I378" s="464">
        <f t="shared" si="11"/>
        <v>0</v>
      </c>
      <c r="J378" s="468"/>
      <c r="K378" s="465">
        <f>IF(AND(B378&gt;0,B378&lt;&gt;"ЗАГ"),1,IF(C378=0,SUM(B379:INDEX(B379:B$2002,INDEX(MATCH("ЗАГ",B379:B$2002&amp;"",),))),0))</f>
        <v>0</v>
      </c>
      <c r="L378" s="47"/>
      <c r="M378" s="47"/>
      <c r="N378" s="186"/>
      <c r="O378" s="186"/>
      <c r="P378" s="187"/>
      <c r="Q378" s="189"/>
      <c r="R378" s="178">
        <f>IFERROR(IF(F378&gt;0,IF(IFERROR((Смета!H360*1),0)&gt;0,ROUND(F378*G378,2),0),0),0)</f>
        <v>0</v>
      </c>
      <c r="S378" s="50">
        <f>IFERROR(IF(F378&gt;0,IF(IFERROR((Смета!G360*1),0)&gt;0,ROUND(F378*G378,2),0),0),0)</f>
        <v>0</v>
      </c>
      <c r="T378" s="38"/>
      <c r="U378" s="38"/>
      <c r="X378" s="38"/>
      <c r="Y378" s="38"/>
    </row>
    <row r="379" spans="1:25" s="37" customFormat="1" hidden="1" x14ac:dyDescent="0.25">
      <c r="A379" s="63"/>
      <c r="B379" s="140">
        <f>IFERROR(IF(F379&gt;0,MAX(B$26:B378)+1,IF(AND(D379&gt;0,C379=0),"ЗАГ",0)),0)</f>
        <v>0</v>
      </c>
      <c r="C379" s="141">
        <f>IF(Смета!B361&gt;0,Смета!B361,0)</f>
        <v>318</v>
      </c>
      <c r="D379" s="543" t="str">
        <f>IF(Смета!C361&gt;0,Смета!C361,0)</f>
        <v>Монтаж кабель-канала</v>
      </c>
      <c r="E379" s="77" t="str">
        <f>IF(Смета!D361&gt;0,Смета!D361,0)</f>
        <v>м</v>
      </c>
      <c r="F379" s="67">
        <f>IFERROR(IF(Дата_КС2=S$3,Смета!Q361,0)+IF(Дата_КС2=S$4,Смета!T361,0)+IF(Дата_КС2=S$5,Смета!W361,0)+IF(Дата_КС2=S$6,Смета!Z361,0)+IF(Дата_КС2=S$7,Смета!AC361,0)+IF(Дата_КС2=S$8,Смета!AF361,0)+IF(Дата_КС2=S$9,Смета!AI361,0)+IF(Дата_КС2=S$10,Смета!AL361,0)+IF(Дата_КС2=S$11,Смета!AO361,0)+IF(Дата_КС2=S$12,Смета!AR361,0)+IF(Дата_КС2=S$13,Смета!AU361,0)+IF(Дата_КС2=S$14,Смета!AX361,0),0)</f>
        <v>0</v>
      </c>
      <c r="G379" s="67">
        <f>IF(Смета!E361&gt;0,Смета!E361,0)</f>
        <v>330.75</v>
      </c>
      <c r="H379" s="67">
        <f t="shared" si="12"/>
        <v>0</v>
      </c>
      <c r="I379" s="464">
        <f t="shared" si="11"/>
        <v>0</v>
      </c>
      <c r="J379" s="468"/>
      <c r="K379" s="465">
        <f>IF(AND(B379&gt;0,B379&lt;&gt;"ЗАГ"),1,IF(C379=0,SUM(B380:INDEX(B380:B$2002,INDEX(MATCH("ЗАГ",B380:B$2002&amp;"",),))),0))</f>
        <v>0</v>
      </c>
      <c r="L379" s="47"/>
      <c r="M379" s="47"/>
      <c r="N379" s="186"/>
      <c r="O379" s="186"/>
      <c r="P379" s="187"/>
      <c r="Q379" s="189"/>
      <c r="R379" s="178">
        <f>IFERROR(IF(F379&gt;0,IF(IFERROR((Смета!H361*1),0)&gt;0,ROUND(F379*G379,2),0),0),0)</f>
        <v>0</v>
      </c>
      <c r="S379" s="50">
        <f>IFERROR(IF(F379&gt;0,IF(IFERROR((Смета!G361*1),0)&gt;0,ROUND(F379*G379,2),0),0),0)</f>
        <v>0</v>
      </c>
      <c r="T379" s="38"/>
      <c r="U379" s="38"/>
      <c r="X379" s="38"/>
      <c r="Y379" s="38"/>
    </row>
    <row r="380" spans="1:25" s="37" customFormat="1" x14ac:dyDescent="0.25">
      <c r="A380" s="63"/>
      <c r="B380" s="140">
        <f>IFERROR(IF(F380&gt;0,MAX(B$26:B379)+1,IF(AND(D380&gt;0,C380=0),"ЗАГ",0)),0)</f>
        <v>9</v>
      </c>
      <c r="C380" s="141">
        <f>IF(Смета!B362&gt;0,Смета!B362,0)</f>
        <v>319</v>
      </c>
      <c r="D380" s="547" t="str">
        <f>IF(Смета!C362&gt;0,Смета!C362,0)</f>
        <v>Корпус щита этажного ЩЭ</v>
      </c>
      <c r="E380" s="77" t="str">
        <f>IF(Смета!D362&gt;0,Смета!D362,0)</f>
        <v>шт</v>
      </c>
      <c r="F380" s="67">
        <f>IFERROR(IF(Дата_КС2=S$3,Смета!Q362,0)+IF(Дата_КС2=S$4,Смета!T362,0)+IF(Дата_КС2=S$5,Смета!W362,0)+IF(Дата_КС2=S$6,Смета!Z362,0)+IF(Дата_КС2=S$7,Смета!AC362,0)+IF(Дата_КС2=S$8,Смета!AF362,0)+IF(Дата_КС2=S$9,Смета!AI362,0)+IF(Дата_КС2=S$10,Смета!AL362,0)+IF(Дата_КС2=S$11,Смета!AO362,0)+IF(Дата_КС2=S$12,Смета!AR362,0)+IF(Дата_КС2=S$13,Смета!AU362,0)+IF(Дата_КС2=S$14,Смета!AX362,0),0)</f>
        <v>4</v>
      </c>
      <c r="G380" s="67">
        <f>IF(Смета!E362&gt;0,Смета!E362,0)</f>
        <v>8486.6299999999992</v>
      </c>
      <c r="H380" s="67">
        <f t="shared" si="12"/>
        <v>33946.519999999997</v>
      </c>
      <c r="I380" s="464">
        <f t="shared" si="11"/>
        <v>1</v>
      </c>
      <c r="J380" s="468"/>
      <c r="K380" s="465">
        <f>IF(AND(B380&gt;0,B380&lt;&gt;"ЗАГ"),1,IF(C380=0,SUM(B381:INDEX(B381:B$2002,INDEX(MATCH("ЗАГ",B381:B$2002&amp;"",),))),0))</f>
        <v>1</v>
      </c>
      <c r="L380" s="47"/>
      <c r="M380" s="47"/>
      <c r="N380" s="186"/>
      <c r="O380" s="186"/>
      <c r="P380" s="187"/>
      <c r="Q380" s="189"/>
      <c r="R380" s="178">
        <f>IFERROR(IF(F380&gt;0,IF(IFERROR((Смета!H362*1),0)&gt;0,ROUND(F380*G380,2),0),0),0)</f>
        <v>0</v>
      </c>
      <c r="S380" s="50">
        <f>IFERROR(IF(F380&gt;0,IF(IFERROR((Смета!G362*1),0)&gt;0,ROUND(F380*G380,2),0),0),0)</f>
        <v>33946.519999999997</v>
      </c>
      <c r="T380" s="38"/>
      <c r="U380" s="38"/>
      <c r="X380" s="38"/>
      <c r="Y380" s="38"/>
    </row>
    <row r="381" spans="1:25" s="37" customFormat="1" x14ac:dyDescent="0.25">
      <c r="A381" s="63"/>
      <c r="B381" s="140">
        <f>IFERROR(IF(F381&gt;0,MAX(B$26:B380)+1,IF(AND(D381&gt;0,C381=0),"ЗАГ",0)),0)</f>
        <v>10</v>
      </c>
      <c r="C381" s="141">
        <f>IF(Смета!B363&gt;0,Смета!B363,0)</f>
        <v>320</v>
      </c>
      <c r="D381" s="547" t="str">
        <f>IF(Смета!C363&gt;0,Смета!C363,0)</f>
        <v>Монтаж Корпуса щита этажного</v>
      </c>
      <c r="E381" s="77" t="str">
        <f>IF(Смета!D363&gt;0,Смета!D363,0)</f>
        <v>шт</v>
      </c>
      <c r="F381" s="67">
        <f>IFERROR(IF(Дата_КС2=S$3,Смета!Q363,0)+IF(Дата_КС2=S$4,Смета!T363,0)+IF(Дата_КС2=S$5,Смета!W363,0)+IF(Дата_КС2=S$6,Смета!Z363,0)+IF(Дата_КС2=S$7,Смета!AC363,0)+IF(Дата_КС2=S$8,Смета!AF363,0)+IF(Дата_КС2=S$9,Смета!AI363,0)+IF(Дата_КС2=S$10,Смета!AL363,0)+IF(Дата_КС2=S$11,Смета!AO363,0)+IF(Дата_КС2=S$12,Смета!AR363,0)+IF(Дата_КС2=S$13,Смета!AU363,0)+IF(Дата_КС2=S$14,Смета!AX363,0),0)</f>
        <v>4</v>
      </c>
      <c r="G381" s="67">
        <f>IF(Смета!E363&gt;0,Смета!E363,0)</f>
        <v>918.05</v>
      </c>
      <c r="H381" s="67">
        <f t="shared" si="12"/>
        <v>3672.2</v>
      </c>
      <c r="I381" s="464">
        <f t="shared" si="11"/>
        <v>1</v>
      </c>
      <c r="J381" s="468"/>
      <c r="K381" s="465">
        <f>IF(AND(B381&gt;0,B381&lt;&gt;"ЗАГ"),1,IF(C381=0,SUM(B382:INDEX(B382:B$2002,INDEX(MATCH("ЗАГ",B382:B$2002&amp;"",),))),0))</f>
        <v>1</v>
      </c>
      <c r="L381" s="47"/>
      <c r="M381" s="47"/>
      <c r="N381" s="186"/>
      <c r="O381" s="186"/>
      <c r="P381" s="187"/>
      <c r="Q381" s="189"/>
      <c r="R381" s="178">
        <f>IFERROR(IF(F381&gt;0,IF(IFERROR((Смета!H363*1),0)&gt;0,ROUND(F381*G381,2),0),0),0)</f>
        <v>3672.2</v>
      </c>
      <c r="S381" s="50">
        <f>IFERROR(IF(F381&gt;0,IF(IFERROR((Смета!G363*1),0)&gt;0,ROUND(F381*G381,2),0),0),0)</f>
        <v>0</v>
      </c>
      <c r="T381" s="38"/>
      <c r="U381" s="38"/>
      <c r="X381" s="38"/>
      <c r="Y381" s="38"/>
    </row>
    <row r="382" spans="1:25" s="37" customFormat="1" x14ac:dyDescent="0.25">
      <c r="A382" s="63"/>
      <c r="B382" s="140">
        <f>IFERROR(IF(F382&gt;0,MAX(B$26:B381)+1,IF(AND(D382&gt;0,C382=0),"ЗАГ",0)),0)</f>
        <v>11</v>
      </c>
      <c r="C382" s="141">
        <f>IF(Смета!B364&gt;0,Смета!B364,0)</f>
        <v>321</v>
      </c>
      <c r="D382" s="547" t="str">
        <f>IF(Смета!C364&gt;0,Смета!C364,0)</f>
        <v>Панель из листовой стали 330х980</v>
      </c>
      <c r="E382" s="77" t="str">
        <f>IF(Смета!D364&gt;0,Смета!D364,0)</f>
        <v>шт</v>
      </c>
      <c r="F382" s="67">
        <f>IFERROR(IF(Дата_КС2=S$3,Смета!Q364,0)+IF(Дата_КС2=S$4,Смета!T364,0)+IF(Дата_КС2=S$5,Смета!W364,0)+IF(Дата_КС2=S$6,Смета!Z364,0)+IF(Дата_КС2=S$7,Смета!AC364,0)+IF(Дата_КС2=S$8,Смета!AF364,0)+IF(Дата_КС2=S$9,Смета!AI364,0)+IF(Дата_КС2=S$10,Смета!AL364,0)+IF(Дата_КС2=S$11,Смета!AO364,0)+IF(Дата_КС2=S$12,Смета!AR364,0)+IF(Дата_КС2=S$13,Смета!AU364,0)+IF(Дата_КС2=S$14,Смета!AX364,0),0)</f>
        <v>4</v>
      </c>
      <c r="G382" s="67">
        <f>IF(Смета!E364&gt;0,Смета!E364,0)</f>
        <v>1761.38</v>
      </c>
      <c r="H382" s="67">
        <f t="shared" si="12"/>
        <v>7045.52</v>
      </c>
      <c r="I382" s="464">
        <f t="shared" si="11"/>
        <v>1</v>
      </c>
      <c r="J382" s="468"/>
      <c r="K382" s="465">
        <f>IF(AND(B382&gt;0,B382&lt;&gt;"ЗАГ"),1,IF(C382=0,SUM(B383:INDEX(B383:B$2002,INDEX(MATCH("ЗАГ",B383:B$2002&amp;"",),))),0))</f>
        <v>1</v>
      </c>
      <c r="L382" s="47"/>
      <c r="M382" s="47"/>
      <c r="N382" s="186"/>
      <c r="O382" s="186"/>
      <c r="P382" s="187"/>
      <c r="Q382" s="189"/>
      <c r="R382" s="178">
        <f>IFERROR(IF(F382&gt;0,IF(IFERROR((Смета!H364*1),0)&gt;0,ROUND(F382*G382,2),0),0),0)</f>
        <v>0</v>
      </c>
      <c r="S382" s="50">
        <f>IFERROR(IF(F382&gt;0,IF(IFERROR((Смета!G364*1),0)&gt;0,ROUND(F382*G382,2),0),0),0)</f>
        <v>7045.52</v>
      </c>
      <c r="T382" s="38"/>
      <c r="U382" s="38"/>
      <c r="X382" s="38"/>
      <c r="Y382" s="38"/>
    </row>
    <row r="383" spans="1:25" s="37" customFormat="1" x14ac:dyDescent="0.25">
      <c r="A383" s="63"/>
      <c r="B383" s="140">
        <f>IFERROR(IF(F383&gt;0,MAX(B$26:B382)+1,IF(AND(D383&gt;0,C383=0),"ЗАГ",0)),0)</f>
        <v>12</v>
      </c>
      <c r="C383" s="141">
        <f>IF(Смета!B365&gt;0,Смета!B365,0)</f>
        <v>322</v>
      </c>
      <c r="D383" s="547" t="str">
        <f>IF(Смета!C365&gt;0,Смета!C365,0)</f>
        <v>Монтаж панели</v>
      </c>
      <c r="E383" s="77" t="str">
        <f>IF(Смета!D365&gt;0,Смета!D365,0)</f>
        <v>шт</v>
      </c>
      <c r="F383" s="67">
        <f>IFERROR(IF(Дата_КС2=S$3,Смета!Q365,0)+IF(Дата_КС2=S$4,Смета!T365,0)+IF(Дата_КС2=S$5,Смета!W365,0)+IF(Дата_КС2=S$6,Смета!Z365,0)+IF(Дата_КС2=S$7,Смета!AC365,0)+IF(Дата_КС2=S$8,Смета!AF365,0)+IF(Дата_КС2=S$9,Смета!AI365,0)+IF(Дата_КС2=S$10,Смета!AL365,0)+IF(Дата_КС2=S$11,Смета!AO365,0)+IF(Дата_КС2=S$12,Смета!AR365,0)+IF(Дата_КС2=S$13,Смета!AU365,0)+IF(Дата_КС2=S$14,Смета!AX365,0),0)</f>
        <v>4</v>
      </c>
      <c r="G383" s="67">
        <f>IF(Смета!E365&gt;0,Смета!E365,0)</f>
        <v>560.44000000000005</v>
      </c>
      <c r="H383" s="67">
        <f t="shared" si="12"/>
        <v>2241.7600000000002</v>
      </c>
      <c r="I383" s="464">
        <f t="shared" si="11"/>
        <v>1</v>
      </c>
      <c r="J383" s="468"/>
      <c r="K383" s="465">
        <f>IF(AND(B383&gt;0,B383&lt;&gt;"ЗАГ"),1,IF(C383=0,SUM(B384:INDEX(B384:B$2002,INDEX(MATCH("ЗАГ",B384:B$2002&amp;"",),))),0))</f>
        <v>1</v>
      </c>
      <c r="L383" s="47"/>
      <c r="M383" s="47"/>
      <c r="N383" s="186"/>
      <c r="O383" s="186"/>
      <c r="P383" s="187"/>
      <c r="Q383" s="189"/>
      <c r="R383" s="178">
        <f>IFERROR(IF(F383&gt;0,IF(IFERROR((Смета!H365*1),0)&gt;0,ROUND(F383*G383,2),0),0),0)</f>
        <v>2241.7600000000002</v>
      </c>
      <c r="S383" s="50">
        <f>IFERROR(IF(F383&gt;0,IF(IFERROR((Смета!G365*1),0)&gt;0,ROUND(F383*G383,2),0),0),0)</f>
        <v>0</v>
      </c>
      <c r="T383" s="38"/>
      <c r="U383" s="38"/>
      <c r="X383" s="38"/>
      <c r="Y383" s="38"/>
    </row>
    <row r="384" spans="1:25" s="37" customFormat="1" hidden="1" x14ac:dyDescent="0.25">
      <c r="A384" s="63"/>
      <c r="B384" s="140" t="str">
        <f>IFERROR(IF(F384&gt;0,MAX(B$26:B383)+1,IF(AND(D384&gt;0,C384=0),"ЗАГ",0)),0)</f>
        <v>ЗАГ</v>
      </c>
      <c r="C384" s="141">
        <f>IF(Смета!B366&gt;0,Смета!B366,0)</f>
        <v>0</v>
      </c>
      <c r="D384" s="543" t="str">
        <f>IF(Смета!C366&gt;0,Смета!C366,0)</f>
        <v>Щит этажный на 3 квартиры состоит (на 1 ЩЭ):</v>
      </c>
      <c r="E384" s="77">
        <f>IF(Смета!D366&gt;0,Смета!D366,0)</f>
        <v>0</v>
      </c>
      <c r="F384" s="67">
        <f>IFERROR(IF(Дата_КС2=S$3,Смета!Q366,0)+IF(Дата_КС2=S$4,Смета!T366,0)+IF(Дата_КС2=S$5,Смета!W366,0)+IF(Дата_КС2=S$6,Смета!Z366,0)+IF(Дата_КС2=S$7,Смета!AC366,0)+IF(Дата_КС2=S$8,Смета!AF366,0)+IF(Дата_КС2=S$9,Смета!AI366,0)+IF(Дата_КС2=S$10,Смета!AL366,0)+IF(Дата_КС2=S$11,Смета!AO366,0)+IF(Дата_КС2=S$12,Смета!AR366,0)+IF(Дата_КС2=S$13,Смета!AU366,0)+IF(Дата_КС2=S$14,Смета!AX366,0),0)</f>
        <v>0</v>
      </c>
      <c r="G384" s="67">
        <f>IF(Смета!E366&gt;0,Смета!E366,0)</f>
        <v>0</v>
      </c>
      <c r="H384" s="67">
        <f t="shared" si="12"/>
        <v>0</v>
      </c>
      <c r="I384" s="464">
        <f t="shared" si="11"/>
        <v>0</v>
      </c>
      <c r="J384" s="468"/>
      <c r="K384" s="465">
        <f>IF(AND(B384&gt;0,B384&lt;&gt;"ЗАГ"),1,IF(C384=0,SUM(B385:INDEX(B385:B$2002,INDEX(MATCH("ЗАГ",B385:B$2002&amp;"",),))),0))</f>
        <v>0</v>
      </c>
      <c r="L384" s="47"/>
      <c r="M384" s="47"/>
      <c r="N384" s="186"/>
      <c r="O384" s="186"/>
      <c r="P384" s="187"/>
      <c r="Q384" s="189"/>
      <c r="R384" s="178">
        <f>IFERROR(IF(F384&gt;0,IF(IFERROR((Смета!H366*1),0)&gt;0,ROUND(F384*G384,2),0),0),0)</f>
        <v>0</v>
      </c>
      <c r="S384" s="50">
        <f>IFERROR(IF(F384&gt;0,IF(IFERROR((Смета!G366*1),0)&gt;0,ROUND(F384*G384,2),0),0),0)</f>
        <v>0</v>
      </c>
      <c r="T384" s="38"/>
      <c r="U384" s="38"/>
      <c r="X384" s="38"/>
      <c r="Y384" s="38"/>
    </row>
    <row r="385" spans="1:25" s="37" customFormat="1" ht="30" hidden="1" x14ac:dyDescent="0.25">
      <c r="A385" s="63"/>
      <c r="B385" s="140">
        <f>IFERROR(IF(F385&gt;0,MAX(B$26:B384)+1,IF(AND(D385&gt;0,C385=0),"ЗАГ",0)),0)</f>
        <v>0</v>
      </c>
      <c r="C385" s="141">
        <f>IF(Смета!B367&gt;0,Смета!B367,0)</f>
        <v>323</v>
      </c>
      <c r="D385" s="543" t="str">
        <f>IF(Смета!C367&gt;0,Смета!C367,0)</f>
        <v>Выключатель автоматический двухполюсный 50А С ВА47-29 4.5кА (MVA20-2-050-C)</v>
      </c>
      <c r="E385" s="77" t="str">
        <f>IF(Смета!D367&gt;0,Смета!D367,0)</f>
        <v>шт</v>
      </c>
      <c r="F385" s="67">
        <f>IFERROR(IF(Дата_КС2=S$3,Смета!Q367,0)+IF(Дата_КС2=S$4,Смета!T367,0)+IF(Дата_КС2=S$5,Смета!W367,0)+IF(Дата_КС2=S$6,Смета!Z367,0)+IF(Дата_КС2=S$7,Смета!AC367,0)+IF(Дата_КС2=S$8,Смета!AF367,0)+IF(Дата_КС2=S$9,Смета!AI367,0)+IF(Дата_КС2=S$10,Смета!AL367,0)+IF(Дата_КС2=S$11,Смета!AO367,0)+IF(Дата_КС2=S$12,Смета!AR367,0)+IF(Дата_КС2=S$13,Смета!AU367,0)+IF(Дата_КС2=S$14,Смета!AX367,0),0)</f>
        <v>0</v>
      </c>
      <c r="G385" s="67">
        <f>IF(Смета!E367&gt;0,Смета!E367,0)</f>
        <v>461.93</v>
      </c>
      <c r="H385" s="67">
        <f t="shared" si="12"/>
        <v>0</v>
      </c>
      <c r="I385" s="464">
        <f t="shared" si="11"/>
        <v>0</v>
      </c>
      <c r="J385" s="468"/>
      <c r="K385" s="465">
        <f>IF(AND(B385&gt;0,B385&lt;&gt;"ЗАГ"),1,IF(C385=0,SUM(B386:INDEX(B386:B$2002,INDEX(MATCH("ЗАГ",B386:B$2002&amp;"",),))),0))</f>
        <v>0</v>
      </c>
      <c r="L385" s="47"/>
      <c r="M385" s="47"/>
      <c r="N385" s="186"/>
      <c r="O385" s="186"/>
      <c r="P385" s="187"/>
      <c r="Q385" s="189"/>
      <c r="R385" s="178">
        <f>IFERROR(IF(F385&gt;0,IF(IFERROR((Смета!H367*1),0)&gt;0,ROUND(F385*G385,2),0),0),0)</f>
        <v>0</v>
      </c>
      <c r="S385" s="50">
        <f>IFERROR(IF(F385&gt;0,IF(IFERROR((Смета!G367*1),0)&gt;0,ROUND(F385*G385,2),0),0),0)</f>
        <v>0</v>
      </c>
      <c r="T385" s="38"/>
      <c r="U385" s="38"/>
      <c r="X385" s="38"/>
      <c r="Y385" s="38"/>
    </row>
    <row r="386" spans="1:25" s="37" customFormat="1" hidden="1" x14ac:dyDescent="0.25">
      <c r="A386" s="63"/>
      <c r="B386" s="140">
        <f>IFERROR(IF(F386&gt;0,MAX(B$26:B385)+1,IF(AND(D386&gt;0,C386=0),"ЗАГ",0)),0)</f>
        <v>0</v>
      </c>
      <c r="C386" s="141">
        <f>IF(Смета!B368&gt;0,Смета!B368,0)</f>
        <v>324</v>
      </c>
      <c r="D386" s="543" t="str">
        <f>IF(Смета!C368&gt;0,Смета!C368,0)</f>
        <v>Сжим ответвительный У-859 м50-70/о4-35 (У-859МУ3)</v>
      </c>
      <c r="E386" s="77" t="str">
        <f>IF(Смета!D368&gt;0,Смета!D368,0)</f>
        <v>шт</v>
      </c>
      <c r="F386" s="67">
        <f>IFERROR(IF(Дата_КС2=S$3,Смета!Q368,0)+IF(Дата_КС2=S$4,Смета!T368,0)+IF(Дата_КС2=S$5,Смета!W368,0)+IF(Дата_КС2=S$6,Смета!Z368,0)+IF(Дата_КС2=S$7,Смета!AC368,0)+IF(Дата_КС2=S$8,Смета!AF368,0)+IF(Дата_КС2=S$9,Смета!AI368,0)+IF(Дата_КС2=S$10,Смета!AL368,0)+IF(Дата_КС2=S$11,Смета!AO368,0)+IF(Дата_КС2=S$12,Смета!AR368,0)+IF(Дата_КС2=S$13,Смета!AU368,0)+IF(Дата_КС2=S$14,Смета!AX368,0),0)</f>
        <v>0</v>
      </c>
      <c r="G386" s="67">
        <f>IF(Смета!E368&gt;0,Смета!E368,0)</f>
        <v>98.61</v>
      </c>
      <c r="H386" s="67">
        <f t="shared" si="12"/>
        <v>0</v>
      </c>
      <c r="I386" s="464">
        <f t="shared" si="11"/>
        <v>0</v>
      </c>
      <c r="J386" s="468"/>
      <c r="K386" s="465">
        <f>IF(AND(B386&gt;0,B386&lt;&gt;"ЗАГ"),1,IF(C386=0,SUM(B387:INDEX(B387:B$2002,INDEX(MATCH("ЗАГ",B387:B$2002&amp;"",),))),0))</f>
        <v>0</v>
      </c>
      <c r="L386" s="47"/>
      <c r="M386" s="47"/>
      <c r="N386" s="186"/>
      <c r="O386" s="186"/>
      <c r="P386" s="187"/>
      <c r="Q386" s="189"/>
      <c r="R386" s="178">
        <f>IFERROR(IF(F386&gt;0,IF(IFERROR((Смета!H368*1),0)&gt;0,ROUND(F386*G386,2),0),0),0)</f>
        <v>0</v>
      </c>
      <c r="S386" s="50">
        <f>IFERROR(IF(F386&gt;0,IF(IFERROR((Смета!G368*1),0)&gt;0,ROUND(F386*G386,2),0),0),0)</f>
        <v>0</v>
      </c>
      <c r="T386" s="38"/>
      <c r="U386" s="38"/>
      <c r="X386" s="38"/>
      <c r="Y386" s="38"/>
    </row>
    <row r="387" spans="1:25" s="37" customFormat="1" hidden="1" x14ac:dyDescent="0.25">
      <c r="A387" s="63"/>
      <c r="B387" s="140">
        <f>IFERROR(IF(F387&gt;0,MAX(B$26:B386)+1,IF(AND(D387&gt;0,C387=0),"ЗАГ",0)),0)</f>
        <v>0</v>
      </c>
      <c r="C387" s="141">
        <f>IF(Смета!B369&gt;0,Смета!B369,0)</f>
        <v>325</v>
      </c>
      <c r="D387" s="543" t="str">
        <f>IF(Смета!C369&gt;0,Смета!C369,0)</f>
        <v>Расключение щита этажного ЩЭ</v>
      </c>
      <c r="E387" s="77" t="str">
        <f>IF(Смета!D369&gt;0,Смета!D369,0)</f>
        <v>шт</v>
      </c>
      <c r="F387" s="67">
        <f>IFERROR(IF(Дата_КС2=S$3,Смета!Q369,0)+IF(Дата_КС2=S$4,Смета!T369,0)+IF(Дата_КС2=S$5,Смета!W369,0)+IF(Дата_КС2=S$6,Смета!Z369,0)+IF(Дата_КС2=S$7,Смета!AC369,0)+IF(Дата_КС2=S$8,Смета!AF369,0)+IF(Дата_КС2=S$9,Смета!AI369,0)+IF(Дата_КС2=S$10,Смета!AL369,0)+IF(Дата_КС2=S$11,Смета!AO369,0)+IF(Дата_КС2=S$12,Смета!AR369,0)+IF(Дата_КС2=S$13,Смета!AU369,0)+IF(Дата_КС2=S$14,Смета!AX369,0),0)</f>
        <v>0</v>
      </c>
      <c r="G387" s="67">
        <f>IF(Смета!E369&gt;0,Смета!E369,0)</f>
        <v>2701.88</v>
      </c>
      <c r="H387" s="67">
        <f t="shared" si="12"/>
        <v>0</v>
      </c>
      <c r="I387" s="464">
        <f t="shared" si="11"/>
        <v>0</v>
      </c>
      <c r="J387" s="468"/>
      <c r="K387" s="465">
        <f>IF(AND(B387&gt;0,B387&lt;&gt;"ЗАГ"),1,IF(C387=0,SUM(B388:INDEX(B388:B$2002,INDEX(MATCH("ЗАГ",B388:B$2002&amp;"",),))),0))</f>
        <v>0</v>
      </c>
      <c r="L387" s="47"/>
      <c r="M387" s="47"/>
      <c r="N387" s="186"/>
      <c r="O387" s="186"/>
      <c r="P387" s="187"/>
      <c r="Q387" s="189"/>
      <c r="R387" s="178">
        <f>IFERROR(IF(F387&gt;0,IF(IFERROR((Смета!H369*1),0)&gt;0,ROUND(F387*G387,2),0),0),0)</f>
        <v>0</v>
      </c>
      <c r="S387" s="50">
        <f>IFERROR(IF(F387&gt;0,IF(IFERROR((Смета!G369*1),0)&gt;0,ROUND(F387*G387,2),0),0),0)</f>
        <v>0</v>
      </c>
      <c r="T387" s="38"/>
      <c r="U387" s="38"/>
      <c r="X387" s="38"/>
      <c r="Y387" s="38"/>
    </row>
    <row r="388" spans="1:25" s="37" customFormat="1" hidden="1" x14ac:dyDescent="0.25">
      <c r="A388" s="63"/>
      <c r="B388" s="140" t="str">
        <f>IFERROR(IF(F388&gt;0,MAX(B$26:B387)+1,IF(AND(D388&gt;0,C388=0),"ЗАГ",0)),0)</f>
        <v>ЗАГ</v>
      </c>
      <c r="C388" s="141">
        <f>IF(Смета!B370&gt;0,Смета!B370,0)</f>
        <v>0</v>
      </c>
      <c r="D388" s="543" t="str">
        <f>IF(Смета!C370&gt;0,Смета!C370,0)</f>
        <v>Щит этажный на 4 квартиры состоит (на 3 ЩЭ):</v>
      </c>
      <c r="E388" s="77">
        <f>IF(Смета!D370&gt;0,Смета!D370,0)</f>
        <v>0</v>
      </c>
      <c r="F388" s="67">
        <f>IFERROR(IF(Дата_КС2=S$3,Смета!Q370,0)+IF(Дата_КС2=S$4,Смета!T370,0)+IF(Дата_КС2=S$5,Смета!W370,0)+IF(Дата_КС2=S$6,Смета!Z370,0)+IF(Дата_КС2=S$7,Смета!AC370,0)+IF(Дата_КС2=S$8,Смета!AF370,0)+IF(Дата_КС2=S$9,Смета!AI370,0)+IF(Дата_КС2=S$10,Смета!AL370,0)+IF(Дата_КС2=S$11,Смета!AO370,0)+IF(Дата_КС2=S$12,Смета!AR370,0)+IF(Дата_КС2=S$13,Смета!AU370,0)+IF(Дата_КС2=S$14,Смета!AX370,0),0)</f>
        <v>0</v>
      </c>
      <c r="G388" s="67">
        <f>IF(Смета!E370&gt;0,Смета!E370,0)</f>
        <v>0</v>
      </c>
      <c r="H388" s="67">
        <f t="shared" si="12"/>
        <v>0</v>
      </c>
      <c r="I388" s="464">
        <f t="shared" si="11"/>
        <v>0</v>
      </c>
      <c r="J388" s="468"/>
      <c r="K388" s="465">
        <f>IF(AND(B388&gt;0,B388&lt;&gt;"ЗАГ"),1,IF(C388=0,SUM(B389:INDEX(B389:B$2002,INDEX(MATCH("ЗАГ",B389:B$2002&amp;"",),))),0))</f>
        <v>0</v>
      </c>
      <c r="L388" s="47"/>
      <c r="M388" s="47"/>
      <c r="N388" s="186"/>
      <c r="O388" s="186"/>
      <c r="P388" s="187"/>
      <c r="Q388" s="189"/>
      <c r="R388" s="178">
        <f>IFERROR(IF(F388&gt;0,IF(IFERROR((Смета!H370*1),0)&gt;0,ROUND(F388*G388,2),0),0),0)</f>
        <v>0</v>
      </c>
      <c r="S388" s="50">
        <f>IFERROR(IF(F388&gt;0,IF(IFERROR((Смета!G370*1),0)&gt;0,ROUND(F388*G388,2),0),0),0)</f>
        <v>0</v>
      </c>
      <c r="T388" s="38"/>
      <c r="U388" s="38"/>
      <c r="X388" s="38"/>
      <c r="Y388" s="38"/>
    </row>
    <row r="389" spans="1:25" s="37" customFormat="1" ht="30" hidden="1" x14ac:dyDescent="0.25">
      <c r="A389" s="63"/>
      <c r="B389" s="140">
        <f>IFERROR(IF(F389&gt;0,MAX(B$26:B388)+1,IF(AND(D389&gt;0,C389=0),"ЗАГ",0)),0)</f>
        <v>0</v>
      </c>
      <c r="C389" s="141">
        <f>IF(Смета!B371&gt;0,Смета!B371,0)</f>
        <v>326</v>
      </c>
      <c r="D389" s="543" t="str">
        <f>IF(Смета!C371&gt;0,Смета!C371,0)</f>
        <v>Выключатель автоматический двухполюсный 50А С ВА47-29 4.5кА (MVA20-2-050-C)</v>
      </c>
      <c r="E389" s="77" t="str">
        <f>IF(Смета!D371&gt;0,Смета!D371,0)</f>
        <v>шт</v>
      </c>
      <c r="F389" s="67">
        <f>IFERROR(IF(Дата_КС2=S$3,Смета!Q371,0)+IF(Дата_КС2=S$4,Смета!T371,0)+IF(Дата_КС2=S$5,Смета!W371,0)+IF(Дата_КС2=S$6,Смета!Z371,0)+IF(Дата_КС2=S$7,Смета!AC371,0)+IF(Дата_КС2=S$8,Смета!AF371,0)+IF(Дата_КС2=S$9,Смета!AI371,0)+IF(Дата_КС2=S$10,Смета!AL371,0)+IF(Дата_КС2=S$11,Смета!AO371,0)+IF(Дата_КС2=S$12,Смета!AR371,0)+IF(Дата_КС2=S$13,Смета!AU371,0)+IF(Дата_КС2=S$14,Смета!AX371,0),0)</f>
        <v>0</v>
      </c>
      <c r="G389" s="67">
        <f>IF(Смета!E371&gt;0,Смета!E371,0)</f>
        <v>461.93</v>
      </c>
      <c r="H389" s="67">
        <f t="shared" si="12"/>
        <v>0</v>
      </c>
      <c r="I389" s="464">
        <f t="shared" si="11"/>
        <v>0</v>
      </c>
      <c r="J389" s="468"/>
      <c r="K389" s="465">
        <f>IF(AND(B389&gt;0,B389&lt;&gt;"ЗАГ"),1,IF(C389=0,SUM(B390:INDEX(B390:B$2002,INDEX(MATCH("ЗАГ",B390:B$2002&amp;"",),))),0))</f>
        <v>0</v>
      </c>
      <c r="L389" s="47"/>
      <c r="M389" s="47"/>
      <c r="N389" s="186"/>
      <c r="O389" s="186"/>
      <c r="P389" s="187"/>
      <c r="Q389" s="189"/>
      <c r="R389" s="178">
        <f>IFERROR(IF(F389&gt;0,IF(IFERROR((Смета!H371*1),0)&gt;0,ROUND(F389*G389,2),0),0),0)</f>
        <v>0</v>
      </c>
      <c r="S389" s="50">
        <f>IFERROR(IF(F389&gt;0,IF(IFERROR((Смета!G371*1),0)&gt;0,ROUND(F389*G389,2),0),0),0)</f>
        <v>0</v>
      </c>
      <c r="T389" s="38"/>
      <c r="U389" s="38"/>
      <c r="X389" s="38"/>
      <c r="Y389" s="38"/>
    </row>
    <row r="390" spans="1:25" s="37" customFormat="1" hidden="1" x14ac:dyDescent="0.25">
      <c r="A390" s="63"/>
      <c r="B390" s="140">
        <f>IFERROR(IF(F390&gt;0,MAX(B$26:B389)+1,IF(AND(D390&gt;0,C390=0),"ЗАГ",0)),0)</f>
        <v>0</v>
      </c>
      <c r="C390" s="141">
        <f>IF(Смета!B372&gt;0,Смета!B372,0)</f>
        <v>327</v>
      </c>
      <c r="D390" s="543" t="str">
        <f>IF(Смета!C372&gt;0,Смета!C372,0)</f>
        <v>Сжим ответвительный У-859 м50-70/о4-35 (У-859МУ3)</v>
      </c>
      <c r="E390" s="77" t="str">
        <f>IF(Смета!D372&gt;0,Смета!D372,0)</f>
        <v>шт</v>
      </c>
      <c r="F390" s="67">
        <f>IFERROR(IF(Дата_КС2=S$3,Смета!Q372,0)+IF(Дата_КС2=S$4,Смета!T372,0)+IF(Дата_КС2=S$5,Смета!W372,0)+IF(Дата_КС2=S$6,Смета!Z372,0)+IF(Дата_КС2=S$7,Смета!AC372,0)+IF(Дата_КС2=S$8,Смета!AF372,0)+IF(Дата_КС2=S$9,Смета!AI372,0)+IF(Дата_КС2=S$10,Смета!AL372,0)+IF(Дата_КС2=S$11,Смета!AO372,0)+IF(Дата_КС2=S$12,Смета!AR372,0)+IF(Дата_КС2=S$13,Смета!AU372,0)+IF(Дата_КС2=S$14,Смета!AX372,0),0)</f>
        <v>0</v>
      </c>
      <c r="G390" s="67">
        <f>IF(Смета!E372&gt;0,Смета!E372,0)</f>
        <v>98.61</v>
      </c>
      <c r="H390" s="67">
        <f t="shared" si="12"/>
        <v>0</v>
      </c>
      <c r="I390" s="464">
        <f t="shared" si="11"/>
        <v>0</v>
      </c>
      <c r="J390" s="468"/>
      <c r="K390" s="465">
        <f>IF(AND(B390&gt;0,B390&lt;&gt;"ЗАГ"),1,IF(C390=0,SUM(B391:INDEX(B391:B$2002,INDEX(MATCH("ЗАГ",B391:B$2002&amp;"",),))),0))</f>
        <v>0</v>
      </c>
      <c r="L390" s="47"/>
      <c r="M390" s="47"/>
      <c r="N390" s="186"/>
      <c r="O390" s="186"/>
      <c r="P390" s="187"/>
      <c r="Q390" s="189"/>
      <c r="R390" s="178">
        <f>IFERROR(IF(F390&gt;0,IF(IFERROR((Смета!H372*1),0)&gt;0,ROUND(F390*G390,2),0),0),0)</f>
        <v>0</v>
      </c>
      <c r="S390" s="50">
        <f>IFERROR(IF(F390&gt;0,IF(IFERROR((Смета!G372*1),0)&gt;0,ROUND(F390*G390,2),0),0),0)</f>
        <v>0</v>
      </c>
      <c r="T390" s="38"/>
      <c r="U390" s="38"/>
      <c r="X390" s="38"/>
      <c r="Y390" s="38"/>
    </row>
    <row r="391" spans="1:25" s="37" customFormat="1" hidden="1" x14ac:dyDescent="0.25">
      <c r="A391" s="63"/>
      <c r="B391" s="140">
        <f>IFERROR(IF(F391&gt;0,MAX(B$26:B390)+1,IF(AND(D391&gt;0,C391=0),"ЗАГ",0)),0)</f>
        <v>0</v>
      </c>
      <c r="C391" s="141">
        <f>IF(Смета!B373&gt;0,Смета!B373,0)</f>
        <v>328</v>
      </c>
      <c r="D391" s="543" t="str">
        <f>IF(Смета!C373&gt;0,Смета!C373,0)</f>
        <v>Розетка на DIN-рейку с заземлением контактов РАр 10-3-ОП</v>
      </c>
      <c r="E391" s="77" t="str">
        <f>IF(Смета!D373&gt;0,Смета!D373,0)</f>
        <v>шт</v>
      </c>
      <c r="F391" s="67">
        <f>IFERROR(IF(Дата_КС2=S$3,Смета!Q373,0)+IF(Дата_КС2=S$4,Смета!T373,0)+IF(Дата_КС2=S$5,Смета!W373,0)+IF(Дата_КС2=S$6,Смета!Z373,0)+IF(Дата_КС2=S$7,Смета!AC373,0)+IF(Дата_КС2=S$8,Смета!AF373,0)+IF(Дата_КС2=S$9,Смета!AI373,0)+IF(Дата_КС2=S$10,Смета!AL373,0)+IF(Дата_КС2=S$11,Смета!AO373,0)+IF(Дата_КС2=S$12,Смета!AR373,0)+IF(Дата_КС2=S$13,Смета!AU373,0)+IF(Дата_КС2=S$14,Смета!AX373,0),0)</f>
        <v>0</v>
      </c>
      <c r="G391" s="67">
        <f>IF(Смета!E373&gt;0,Смета!E373,0)</f>
        <v>288.23</v>
      </c>
      <c r="H391" s="67">
        <f t="shared" si="12"/>
        <v>0</v>
      </c>
      <c r="I391" s="464">
        <f t="shared" si="11"/>
        <v>0</v>
      </c>
      <c r="J391" s="468"/>
      <c r="K391" s="465">
        <f>IF(AND(B391&gt;0,B391&lt;&gt;"ЗАГ"),1,IF(C391=0,SUM(B392:INDEX(B392:B$2002,INDEX(MATCH("ЗАГ",B392:B$2002&amp;"",),))),0))</f>
        <v>0</v>
      </c>
      <c r="L391" s="47"/>
      <c r="M391" s="47"/>
      <c r="N391" s="186"/>
      <c r="O391" s="186"/>
      <c r="P391" s="187"/>
      <c r="Q391" s="189"/>
      <c r="R391" s="178">
        <f>IFERROR(IF(F391&gt;0,IF(IFERROR((Смета!H373*1),0)&gt;0,ROUND(F391*G391,2),0),0),0)</f>
        <v>0</v>
      </c>
      <c r="S391" s="50">
        <f>IFERROR(IF(F391&gt;0,IF(IFERROR((Смета!G373*1),0)&gt;0,ROUND(F391*G391,2),0),0),0)</f>
        <v>0</v>
      </c>
      <c r="T391" s="38"/>
      <c r="U391" s="38"/>
      <c r="X391" s="38"/>
      <c r="Y391" s="38"/>
    </row>
    <row r="392" spans="1:25" s="37" customFormat="1" hidden="1" x14ac:dyDescent="0.25">
      <c r="A392" s="63"/>
      <c r="B392" s="140">
        <f>IFERROR(IF(F392&gt;0,MAX(B$26:B391)+1,IF(AND(D392&gt;0,C392=0),"ЗАГ",0)),0)</f>
        <v>0</v>
      </c>
      <c r="C392" s="141">
        <f>IF(Смета!B374&gt;0,Смета!B374,0)</f>
        <v>329</v>
      </c>
      <c r="D392" s="543" t="str">
        <f>IF(Смета!C374&gt;0,Смета!C374,0)</f>
        <v>Расключение щита этажного ЩЭ</v>
      </c>
      <c r="E392" s="77" t="str">
        <f>IF(Смета!D374&gt;0,Смета!D374,0)</f>
        <v>шт</v>
      </c>
      <c r="F392" s="67">
        <f>IFERROR(IF(Дата_КС2=S$3,Смета!Q374,0)+IF(Дата_КС2=S$4,Смета!T374,0)+IF(Дата_КС2=S$5,Смета!W374,0)+IF(Дата_КС2=S$6,Смета!Z374,0)+IF(Дата_КС2=S$7,Смета!AC374,0)+IF(Дата_КС2=S$8,Смета!AF374,0)+IF(Дата_КС2=S$9,Смета!AI374,0)+IF(Дата_КС2=S$10,Смета!AL374,0)+IF(Дата_КС2=S$11,Смета!AO374,0)+IF(Дата_КС2=S$12,Смета!AR374,0)+IF(Дата_КС2=S$13,Смета!AU374,0)+IF(Дата_КС2=S$14,Смета!AX374,0),0)</f>
        <v>0</v>
      </c>
      <c r="G392" s="67">
        <f>IF(Смета!E374&gt;0,Смета!E374,0)</f>
        <v>3502.5</v>
      </c>
      <c r="H392" s="67">
        <f t="shared" si="12"/>
        <v>0</v>
      </c>
      <c r="I392" s="464">
        <f t="shared" si="11"/>
        <v>0</v>
      </c>
      <c r="J392" s="468"/>
      <c r="K392" s="465">
        <f>IF(AND(B392&gt;0,B392&lt;&gt;"ЗАГ"),1,IF(C392=0,SUM(B393:INDEX(B393:B$2002,INDEX(MATCH("ЗАГ",B393:B$2002&amp;"",),))),0))</f>
        <v>0</v>
      </c>
      <c r="L392" s="47"/>
      <c r="M392" s="47"/>
      <c r="N392" s="186"/>
      <c r="O392" s="186"/>
      <c r="P392" s="187"/>
      <c r="Q392" s="189"/>
      <c r="R392" s="178">
        <f>IFERROR(IF(F392&gt;0,IF(IFERROR((Смета!H374*1),0)&gt;0,ROUND(F392*G392,2),0),0),0)</f>
        <v>0</v>
      </c>
      <c r="S392" s="50">
        <f>IFERROR(IF(F392&gt;0,IF(IFERROR((Смета!G374*1),0)&gt;0,ROUND(F392*G392,2),0),0),0)</f>
        <v>0</v>
      </c>
      <c r="T392" s="38"/>
      <c r="U392" s="38"/>
      <c r="X392" s="38"/>
      <c r="Y392" s="38"/>
    </row>
    <row r="393" spans="1:25" s="37" customFormat="1" hidden="1" x14ac:dyDescent="0.25">
      <c r="A393" s="63"/>
      <c r="B393" s="140" t="str">
        <f>IFERROR(IF(F393&gt;0,MAX(B$26:B392)+1,IF(AND(D393&gt;0,C393=0),"ЗАГ",0)),0)</f>
        <v>ЗАГ</v>
      </c>
      <c r="C393" s="141">
        <f>IF(Смета!B375&gt;0,Смета!B375,0)</f>
        <v>0</v>
      </c>
      <c r="D393" s="543" t="str">
        <f>IF(Смета!C375&gt;0,Смета!C375,0)</f>
        <v>2.Светотехническая продукция</v>
      </c>
      <c r="E393" s="77">
        <f>IF(Смета!D375&gt;0,Смета!D375,0)</f>
        <v>0</v>
      </c>
      <c r="F393" s="67">
        <f>IFERROR(IF(Дата_КС2=S$3,Смета!Q375,0)+IF(Дата_КС2=S$4,Смета!T375,0)+IF(Дата_КС2=S$5,Смета!W375,0)+IF(Дата_КС2=S$6,Смета!Z375,0)+IF(Дата_КС2=S$7,Смета!AC375,0)+IF(Дата_КС2=S$8,Смета!AF375,0)+IF(Дата_КС2=S$9,Смета!AI375,0)+IF(Дата_КС2=S$10,Смета!AL375,0)+IF(Дата_КС2=S$11,Смета!AO375,0)+IF(Дата_КС2=S$12,Смета!AR375,0)+IF(Дата_КС2=S$13,Смета!AU375,0)+IF(Дата_КС2=S$14,Смета!AX375,0),0)</f>
        <v>0</v>
      </c>
      <c r="G393" s="67">
        <f>IF(Смета!E375&gt;0,Смета!E375,0)</f>
        <v>0</v>
      </c>
      <c r="H393" s="67">
        <f t="shared" si="12"/>
        <v>0</v>
      </c>
      <c r="I393" s="464">
        <f t="shared" si="11"/>
        <v>0</v>
      </c>
      <c r="J393" s="468"/>
      <c r="K393" s="465">
        <f>IF(AND(B393&gt;0,B393&lt;&gt;"ЗАГ"),1,IF(C393=0,SUM(B394:INDEX(B394:B$2002,INDEX(MATCH("ЗАГ",B394:B$2002&amp;"",),))),0))</f>
        <v>0</v>
      </c>
      <c r="L393" s="47"/>
      <c r="M393" s="47"/>
      <c r="N393" s="186"/>
      <c r="O393" s="186"/>
      <c r="P393" s="187"/>
      <c r="Q393" s="189"/>
      <c r="R393" s="178">
        <f>IFERROR(IF(F393&gt;0,IF(IFERROR((Смета!H375*1),0)&gt;0,ROUND(F393*G393,2),0),0),0)</f>
        <v>0</v>
      </c>
      <c r="S393" s="50">
        <f>IFERROR(IF(F393&gt;0,IF(IFERROR((Смета!G375*1),0)&gt;0,ROUND(F393*G393,2),0),0),0)</f>
        <v>0</v>
      </c>
      <c r="T393" s="38"/>
      <c r="U393" s="38"/>
      <c r="X393" s="38"/>
      <c r="Y393" s="38"/>
    </row>
    <row r="394" spans="1:25" s="37" customFormat="1" hidden="1" x14ac:dyDescent="0.25">
      <c r="A394" s="63"/>
      <c r="B394" s="140">
        <f>IFERROR(IF(F394&gt;0,MAX(B$26:B393)+1,IF(AND(D394&gt;0,C394=0),"ЗАГ",0)),0)</f>
        <v>0</v>
      </c>
      <c r="C394" s="141">
        <f>IF(Смета!B376&gt;0,Смета!B376,0)</f>
        <v>330</v>
      </c>
      <c r="D394" s="543" t="str">
        <f>IF(Смета!C376&gt;0,Смета!C376,0)</f>
        <v>Патрон подвесной Е27 пластик белый</v>
      </c>
      <c r="E394" s="77" t="str">
        <f>IF(Смета!D376&gt;0,Смета!D376,0)</f>
        <v>шт</v>
      </c>
      <c r="F394" s="67">
        <f>IFERROR(IF(Дата_КС2=S$3,Смета!Q376,0)+IF(Дата_КС2=S$4,Смета!T376,0)+IF(Дата_КС2=S$5,Смета!W376,0)+IF(Дата_КС2=S$6,Смета!Z376,0)+IF(Дата_КС2=S$7,Смета!AC376,0)+IF(Дата_КС2=S$8,Смета!AF376,0)+IF(Дата_КС2=S$9,Смета!AI376,0)+IF(Дата_КС2=S$10,Смета!AL376,0)+IF(Дата_КС2=S$11,Смета!AO376,0)+IF(Дата_КС2=S$12,Смета!AR376,0)+IF(Дата_КС2=S$13,Смета!AU376,0)+IF(Дата_КС2=S$14,Смета!AX376,0),0)</f>
        <v>0</v>
      </c>
      <c r="G394" s="67">
        <f>IF(Смета!E376&gt;0,Смета!E376,0)</f>
        <v>24.55</v>
      </c>
      <c r="H394" s="67">
        <f t="shared" si="12"/>
        <v>0</v>
      </c>
      <c r="I394" s="464">
        <f t="shared" si="11"/>
        <v>0</v>
      </c>
      <c r="J394" s="468"/>
      <c r="K394" s="465">
        <f>IF(AND(B394&gt;0,B394&lt;&gt;"ЗАГ"),1,IF(C394=0,SUM(B395:INDEX(B395:B$2002,INDEX(MATCH("ЗАГ",B395:B$2002&amp;"",),))),0))</f>
        <v>0</v>
      </c>
      <c r="L394" s="47"/>
      <c r="M394" s="47"/>
      <c r="N394" s="186"/>
      <c r="O394" s="186"/>
      <c r="P394" s="187"/>
      <c r="Q394" s="189"/>
      <c r="R394" s="178">
        <f>IFERROR(IF(F394&gt;0,IF(IFERROR((Смета!H376*1),0)&gt;0,ROUND(F394*G394,2),0),0),0)</f>
        <v>0</v>
      </c>
      <c r="S394" s="50">
        <f>IFERROR(IF(F394&gt;0,IF(IFERROR((Смета!G376*1),0)&gt;0,ROUND(F394*G394,2),0),0),0)</f>
        <v>0</v>
      </c>
      <c r="T394" s="38"/>
      <c r="U394" s="38"/>
      <c r="X394" s="38"/>
      <c r="Y394" s="38"/>
    </row>
    <row r="395" spans="1:25" s="37" customFormat="1" hidden="1" x14ac:dyDescent="0.25">
      <c r="A395" s="63"/>
      <c r="B395" s="140">
        <f>IFERROR(IF(F395&gt;0,MAX(B$26:B394)+1,IF(AND(D395&gt;0,C395=0),"ЗАГ",0)),0)</f>
        <v>0</v>
      </c>
      <c r="C395" s="141">
        <f>IF(Смета!B377&gt;0,Смета!B377,0)</f>
        <v>331</v>
      </c>
      <c r="D395" s="543" t="str">
        <f>IF(Смета!C377&gt;0,Смета!C377,0)</f>
        <v>Подключение подвесного патрона</v>
      </c>
      <c r="E395" s="77" t="str">
        <f>IF(Смета!D377&gt;0,Смета!D377,0)</f>
        <v>шт</v>
      </c>
      <c r="F395" s="67">
        <f>IFERROR(IF(Дата_КС2=S$3,Смета!Q377,0)+IF(Дата_КС2=S$4,Смета!T377,0)+IF(Дата_КС2=S$5,Смета!W377,0)+IF(Дата_КС2=S$6,Смета!Z377,0)+IF(Дата_КС2=S$7,Смета!AC377,0)+IF(Дата_КС2=S$8,Смета!AF377,0)+IF(Дата_КС2=S$9,Смета!AI377,0)+IF(Дата_КС2=S$10,Смета!AL377,0)+IF(Дата_КС2=S$11,Смета!AO377,0)+IF(Дата_КС2=S$12,Смета!AR377,0)+IF(Дата_КС2=S$13,Смета!AU377,0)+IF(Дата_КС2=S$14,Смета!AX377,0),0)</f>
        <v>0</v>
      </c>
      <c r="G395" s="67">
        <f>IF(Смета!E377&gt;0,Смета!E377,0)</f>
        <v>213.5</v>
      </c>
      <c r="H395" s="67">
        <f t="shared" si="12"/>
        <v>0</v>
      </c>
      <c r="I395" s="464">
        <f t="shared" si="11"/>
        <v>0</v>
      </c>
      <c r="J395" s="468"/>
      <c r="K395" s="465">
        <f>IF(AND(B395&gt;0,B395&lt;&gt;"ЗАГ"),1,IF(C395=0,SUM(B396:INDEX(B396:B$2002,INDEX(MATCH("ЗАГ",B396:B$2002&amp;"",),))),0))</f>
        <v>0</v>
      </c>
      <c r="L395" s="47"/>
      <c r="M395" s="47"/>
      <c r="N395" s="186"/>
      <c r="O395" s="186"/>
      <c r="P395" s="187"/>
      <c r="Q395" s="189"/>
      <c r="R395" s="178">
        <f>IFERROR(IF(F395&gt;0,IF(IFERROR((Смета!H377*1),0)&gt;0,ROUND(F395*G395,2),0),0),0)</f>
        <v>0</v>
      </c>
      <c r="S395" s="50">
        <f>IFERROR(IF(F395&gt;0,IF(IFERROR((Смета!G377*1),0)&gt;0,ROUND(F395*G395,2),0),0),0)</f>
        <v>0</v>
      </c>
      <c r="T395" s="38"/>
      <c r="U395" s="38"/>
      <c r="X395" s="38"/>
      <c r="Y395" s="38"/>
    </row>
    <row r="396" spans="1:25" s="37" customFormat="1" hidden="1" x14ac:dyDescent="0.25">
      <c r="A396" s="63"/>
      <c r="B396" s="140">
        <f>IFERROR(IF(F396&gt;0,MAX(B$26:B395)+1,IF(AND(D396&gt;0,C396=0),"ЗАГ",0)),0)</f>
        <v>0</v>
      </c>
      <c r="C396" s="141">
        <f>IF(Смета!B378&gt;0,Смета!B378,0)</f>
        <v>332</v>
      </c>
      <c r="D396" s="543" t="str">
        <f>IF(Смета!C378&gt;0,Смета!C378,0)</f>
        <v>Лампа светодиодная LED 11вт E27 белый ECO</v>
      </c>
      <c r="E396" s="77" t="str">
        <f>IF(Смета!D378&gt;0,Смета!D378,0)</f>
        <v>шт</v>
      </c>
      <c r="F396" s="67">
        <f>IFERROR(IF(Дата_КС2=S$3,Смета!Q378,0)+IF(Дата_КС2=S$4,Смета!T378,0)+IF(Дата_КС2=S$5,Смета!W378,0)+IF(Дата_КС2=S$6,Смета!Z378,0)+IF(Дата_КС2=S$7,Смета!AC378,0)+IF(Дата_КС2=S$8,Смета!AF378,0)+IF(Дата_КС2=S$9,Смета!AI378,0)+IF(Дата_КС2=S$10,Смета!AL378,0)+IF(Дата_КС2=S$11,Смета!AO378,0)+IF(Дата_КС2=S$12,Смета!AR378,0)+IF(Дата_КС2=S$13,Смета!AU378,0)+IF(Дата_КС2=S$14,Смета!AX378,0),0)</f>
        <v>0</v>
      </c>
      <c r="G396" s="67">
        <f>IF(Смета!E378&gt;0,Смета!E378,0)</f>
        <v>96.08</v>
      </c>
      <c r="H396" s="67">
        <f t="shared" si="12"/>
        <v>0</v>
      </c>
      <c r="I396" s="464">
        <f t="shared" si="11"/>
        <v>0</v>
      </c>
      <c r="J396" s="468"/>
      <c r="K396" s="465">
        <f>IF(AND(B396&gt;0,B396&lt;&gt;"ЗАГ"),1,IF(C396=0,SUM(B397:INDEX(B397:B$2002,INDEX(MATCH("ЗАГ",B397:B$2002&amp;"",),))),0))</f>
        <v>0</v>
      </c>
      <c r="L396" s="47"/>
      <c r="M396" s="47"/>
      <c r="N396" s="186"/>
      <c r="O396" s="186"/>
      <c r="P396" s="187"/>
      <c r="Q396" s="189"/>
      <c r="R396" s="178">
        <f>IFERROR(IF(F396&gt;0,IF(IFERROR((Смета!H378*1),0)&gt;0,ROUND(F396*G396,2),0),0),0)</f>
        <v>0</v>
      </c>
      <c r="S396" s="50">
        <f>IFERROR(IF(F396&gt;0,IF(IFERROR((Смета!G378*1),0)&gt;0,ROUND(F396*G396,2),0),0),0)</f>
        <v>0</v>
      </c>
      <c r="T396" s="38"/>
      <c r="U396" s="38"/>
      <c r="X396" s="38"/>
      <c r="Y396" s="38"/>
    </row>
    <row r="397" spans="1:25" s="37" customFormat="1" ht="30" hidden="1" x14ac:dyDescent="0.25">
      <c r="A397" s="63"/>
      <c r="B397" s="140">
        <f>IFERROR(IF(F397&gt;0,MAX(B$26:B396)+1,IF(AND(D397&gt;0,C397=0),"ЗАГ",0)),0)</f>
        <v>0</v>
      </c>
      <c r="C397" s="141">
        <f>IF(Смета!B379&gt;0,Смета!B379,0)</f>
        <v>333</v>
      </c>
      <c r="D397" s="543" t="str">
        <f>IF(Смета!C379&gt;0,Смета!C379,0)</f>
        <v>358882 STREET NT22 396 черный Светильник ландшафтный светодиодный IP54 LED 4000К 18W 220V OPAL пластиковый корпус</v>
      </c>
      <c r="E397" s="77" t="str">
        <f>IF(Смета!D379&gt;0,Смета!D379,0)</f>
        <v>шт</v>
      </c>
      <c r="F397" s="67">
        <f>IFERROR(IF(Дата_КС2=S$3,Смета!Q379,0)+IF(Дата_КС2=S$4,Смета!T379,0)+IF(Дата_КС2=S$5,Смета!W379,0)+IF(Дата_КС2=S$6,Смета!Z379,0)+IF(Дата_КС2=S$7,Смета!AC379,0)+IF(Дата_КС2=S$8,Смета!AF379,0)+IF(Дата_КС2=S$9,Смета!AI379,0)+IF(Дата_КС2=S$10,Смета!AL379,0)+IF(Дата_КС2=S$11,Смета!AO379,0)+IF(Дата_КС2=S$12,Смета!AR379,0)+IF(Дата_КС2=S$13,Смета!AU379,0)+IF(Дата_КС2=S$14,Смета!AX379,0),0)</f>
        <v>0</v>
      </c>
      <c r="G397" s="67">
        <f>IF(Смета!E379&gt;0,Смета!E379,0)</f>
        <v>2500</v>
      </c>
      <c r="H397" s="67">
        <f t="shared" si="12"/>
        <v>0</v>
      </c>
      <c r="I397" s="464">
        <f t="shared" si="11"/>
        <v>0</v>
      </c>
      <c r="J397" s="468"/>
      <c r="K397" s="465">
        <f>IF(AND(B397&gt;0,B397&lt;&gt;"ЗАГ"),1,IF(C397=0,SUM(B398:INDEX(B398:B$2002,INDEX(MATCH("ЗАГ",B398:B$2002&amp;"",),))),0))</f>
        <v>0</v>
      </c>
      <c r="L397" s="47"/>
      <c r="M397" s="47"/>
      <c r="N397" s="186"/>
      <c r="O397" s="186"/>
      <c r="P397" s="187"/>
      <c r="Q397" s="189"/>
      <c r="R397" s="178">
        <f>IFERROR(IF(F397&gt;0,IF(IFERROR((Смета!H379*1),0)&gt;0,ROUND(F397*G397,2),0),0),0)</f>
        <v>0</v>
      </c>
      <c r="S397" s="50">
        <f>IFERROR(IF(F397&gt;0,IF(IFERROR((Смета!G379*1),0)&gt;0,ROUND(F397*G397,2),0),0),0)</f>
        <v>0</v>
      </c>
      <c r="T397" s="38"/>
      <c r="U397" s="38"/>
      <c r="X397" s="38"/>
      <c r="Y397" s="38"/>
    </row>
    <row r="398" spans="1:25" s="37" customFormat="1" hidden="1" x14ac:dyDescent="0.25">
      <c r="A398" s="63"/>
      <c r="B398" s="140">
        <f>IFERROR(IF(F398&gt;0,MAX(B$26:B397)+1,IF(AND(D398&gt;0,C398=0),"ЗАГ",0)),0)</f>
        <v>0</v>
      </c>
      <c r="C398" s="141">
        <f>IF(Смета!B380&gt;0,Смета!B380,0)</f>
        <v>334</v>
      </c>
      <c r="D398" s="543" t="str">
        <f>IF(Смета!C380&gt;0,Смета!C380,0)</f>
        <v>Монтаж и подключение накладного светильника</v>
      </c>
      <c r="E398" s="77" t="str">
        <f>IF(Смета!D380&gt;0,Смета!D380,0)</f>
        <v>шт</v>
      </c>
      <c r="F398" s="67">
        <f>IFERROR(IF(Дата_КС2=S$3,Смета!Q380,0)+IF(Дата_КС2=S$4,Смета!T380,0)+IF(Дата_КС2=S$5,Смета!W380,0)+IF(Дата_КС2=S$6,Смета!Z380,0)+IF(Дата_КС2=S$7,Смета!AC380,0)+IF(Дата_КС2=S$8,Смета!AF380,0)+IF(Дата_КС2=S$9,Смета!AI380,0)+IF(Дата_КС2=S$10,Смета!AL380,0)+IF(Дата_КС2=S$11,Смета!AO380,0)+IF(Дата_КС2=S$12,Смета!AR380,0)+IF(Дата_КС2=S$13,Смета!AU380,0)+IF(Дата_КС2=S$14,Смета!AX380,0),0)</f>
        <v>0</v>
      </c>
      <c r="G398" s="67">
        <f>IF(Смета!E380&gt;0,Смета!E380,0)</f>
        <v>384.3</v>
      </c>
      <c r="H398" s="67">
        <f t="shared" si="12"/>
        <v>0</v>
      </c>
      <c r="I398" s="464">
        <f t="shared" si="11"/>
        <v>0</v>
      </c>
      <c r="J398" s="468"/>
      <c r="K398" s="465">
        <f>IF(AND(B398&gt;0,B398&lt;&gt;"ЗАГ"),1,IF(C398=0,SUM(B399:INDEX(B399:B$2002,INDEX(MATCH("ЗАГ",B399:B$2002&amp;"",),))),0))</f>
        <v>0</v>
      </c>
      <c r="L398" s="47"/>
      <c r="M398" s="47"/>
      <c r="N398" s="186"/>
      <c r="O398" s="186"/>
      <c r="P398" s="187"/>
      <c r="Q398" s="189"/>
      <c r="R398" s="178">
        <f>IFERROR(IF(F398&gt;0,IF(IFERROR((Смета!H380*1),0)&gt;0,ROUND(F398*G398,2),0),0),0)</f>
        <v>0</v>
      </c>
      <c r="S398" s="50">
        <f>IFERROR(IF(F398&gt;0,IF(IFERROR((Смета!G380*1),0)&gt;0,ROUND(F398*G398,2),0),0),0)</f>
        <v>0</v>
      </c>
      <c r="T398" s="38"/>
      <c r="U398" s="38"/>
      <c r="X398" s="38"/>
      <c r="Y398" s="38"/>
    </row>
    <row r="399" spans="1:25" s="37" customFormat="1" hidden="1" x14ac:dyDescent="0.25">
      <c r="A399" s="63"/>
      <c r="B399" s="140">
        <f>IFERROR(IF(F399&gt;0,MAX(B$26:B398)+1,IF(AND(D399&gt;0,C399=0),"ЗАГ",0)),0)</f>
        <v>0</v>
      </c>
      <c r="C399" s="141">
        <f>IF(Смета!B381&gt;0,Смета!B381,0)</f>
        <v>335</v>
      </c>
      <c r="D399" s="543" t="str">
        <f>IF(Смета!C381&gt;0,Смета!C381,0)</f>
        <v>БРА Kink light мелисса 08438-2, 19(21)</v>
      </c>
      <c r="E399" s="77" t="str">
        <f>IF(Смета!D381&gt;0,Смета!D381,0)</f>
        <v>шт</v>
      </c>
      <c r="F399" s="67">
        <f>IFERROR(IF(Дата_КС2=S$3,Смета!Q381,0)+IF(Дата_КС2=S$4,Смета!T381,0)+IF(Дата_КС2=S$5,Смета!W381,0)+IF(Дата_КС2=S$6,Смета!Z381,0)+IF(Дата_КС2=S$7,Смета!AC381,0)+IF(Дата_КС2=S$8,Смета!AF381,0)+IF(Дата_КС2=S$9,Смета!AI381,0)+IF(Дата_КС2=S$10,Смета!AL381,0)+IF(Дата_КС2=S$11,Смета!AO381,0)+IF(Дата_КС2=S$12,Смета!AR381,0)+IF(Дата_КС2=S$13,Смета!AU381,0)+IF(Дата_КС2=S$14,Смета!AX381,0),0)</f>
        <v>0</v>
      </c>
      <c r="G399" s="67">
        <f>IF(Смета!E381&gt;0,Смета!E381,0)</f>
        <v>6950</v>
      </c>
      <c r="H399" s="67">
        <f t="shared" si="12"/>
        <v>0</v>
      </c>
      <c r="I399" s="464">
        <f t="shared" si="11"/>
        <v>0</v>
      </c>
      <c r="J399" s="468"/>
      <c r="K399" s="465">
        <f>IF(AND(B399&gt;0,B399&lt;&gt;"ЗАГ"),1,IF(C399=0,SUM(B400:INDEX(B400:B$2002,INDEX(MATCH("ЗАГ",B400:B$2002&amp;"",),))),0))</f>
        <v>0</v>
      </c>
      <c r="L399" s="47"/>
      <c r="M399" s="47"/>
      <c r="N399" s="186"/>
      <c r="O399" s="186"/>
      <c r="P399" s="187"/>
      <c r="Q399" s="189"/>
      <c r="R399" s="178">
        <f>IFERROR(IF(F399&gt;0,IF(IFERROR((Смета!H381*1),0)&gt;0,ROUND(F399*G399,2),0),0),0)</f>
        <v>0</v>
      </c>
      <c r="S399" s="50">
        <f>IFERROR(IF(F399&gt;0,IF(IFERROR((Смета!G381*1),0)&gt;0,ROUND(F399*G399,2),0),0),0)</f>
        <v>0</v>
      </c>
      <c r="T399" s="38"/>
      <c r="U399" s="38"/>
      <c r="X399" s="38"/>
      <c r="Y399" s="38"/>
    </row>
    <row r="400" spans="1:25" s="37" customFormat="1" hidden="1" x14ac:dyDescent="0.25">
      <c r="A400" s="63"/>
      <c r="B400" s="140">
        <f>IFERROR(IF(F400&gt;0,MAX(B$26:B399)+1,IF(AND(D400&gt;0,C400=0),"ЗАГ",0)),0)</f>
        <v>0</v>
      </c>
      <c r="C400" s="141">
        <f>IF(Смета!B382&gt;0,Смета!B382,0)</f>
        <v>336</v>
      </c>
      <c r="D400" s="543" t="str">
        <f>IF(Смета!C382&gt;0,Смета!C382,0)</f>
        <v>Бра настенная</v>
      </c>
      <c r="E400" s="77" t="str">
        <f>IF(Смета!D382&gt;0,Смета!D382,0)</f>
        <v>шт</v>
      </c>
      <c r="F400" s="67">
        <f>IFERROR(IF(Дата_КС2=S$3,Смета!Q382,0)+IF(Дата_КС2=S$4,Смета!T382,0)+IF(Дата_КС2=S$5,Смета!W382,0)+IF(Дата_КС2=S$6,Смета!Z382,0)+IF(Дата_КС2=S$7,Смета!AC382,0)+IF(Дата_КС2=S$8,Смета!AF382,0)+IF(Дата_КС2=S$9,Смета!AI382,0)+IF(Дата_КС2=S$10,Смета!AL382,0)+IF(Дата_КС2=S$11,Смета!AO382,0)+IF(Дата_КС2=S$12,Смета!AR382,0)+IF(Дата_КС2=S$13,Смета!AU382,0)+IF(Дата_КС2=S$14,Смета!AX382,0),0)</f>
        <v>0</v>
      </c>
      <c r="G400" s="67">
        <f>IF(Смета!E382&gt;0,Смета!E382,0)</f>
        <v>1050</v>
      </c>
      <c r="H400" s="67">
        <f t="shared" si="12"/>
        <v>0</v>
      </c>
      <c r="I400" s="464">
        <f t="shared" si="11"/>
        <v>0</v>
      </c>
      <c r="J400" s="468"/>
      <c r="K400" s="465">
        <f>IF(AND(B400&gt;0,B400&lt;&gt;"ЗАГ"),1,IF(C400=0,SUM(B401:INDEX(B401:B$2002,INDEX(MATCH("ЗАГ",B401:B$2002&amp;"",),))),0))</f>
        <v>0</v>
      </c>
      <c r="L400" s="47"/>
      <c r="M400" s="47"/>
      <c r="N400" s="186"/>
      <c r="O400" s="186"/>
      <c r="P400" s="187"/>
      <c r="Q400" s="189"/>
      <c r="R400" s="178">
        <f>IFERROR(IF(F400&gt;0,IF(IFERROR((Смета!H382*1),0)&gt;0,ROUND(F400*G400,2),0),0),0)</f>
        <v>0</v>
      </c>
      <c r="S400" s="50">
        <f>IFERROR(IF(F400&gt;0,IF(IFERROR((Смета!G382*1),0)&gt;0,ROUND(F400*G400,2),0),0),0)</f>
        <v>0</v>
      </c>
      <c r="T400" s="38"/>
      <c r="U400" s="38"/>
      <c r="X400" s="38"/>
      <c r="Y400" s="38"/>
    </row>
    <row r="401" spans="1:25" s="37" customFormat="1" ht="30" hidden="1" x14ac:dyDescent="0.25">
      <c r="A401" s="63"/>
      <c r="B401" s="140">
        <f>IFERROR(IF(F401&gt;0,MAX(B$26:B400)+1,IF(AND(D401&gt;0,C401=0),"ЗАГ",0)),0)</f>
        <v>0</v>
      </c>
      <c r="C401" s="141">
        <f>IF(Смета!B383&gt;0,Смета!B383,0)</f>
        <v>337</v>
      </c>
      <c r="D401" s="543" t="str">
        <f>IF(Смета!C383&gt;0,Смета!C383,0)</f>
        <v>Светильник светодиодный SPO-950-3-40K-018 18Вт 4000К 1890Лм IP40 595х180х40 матовый</v>
      </c>
      <c r="E401" s="77" t="str">
        <f>IF(Смета!D383&gt;0,Смета!D383,0)</f>
        <v>шт</v>
      </c>
      <c r="F401" s="67">
        <f>IFERROR(IF(Дата_КС2=S$3,Смета!Q383,0)+IF(Дата_КС2=S$4,Смета!T383,0)+IF(Дата_КС2=S$5,Смета!W383,0)+IF(Дата_КС2=S$6,Смета!Z383,0)+IF(Дата_КС2=S$7,Смета!AC383,0)+IF(Дата_КС2=S$8,Смета!AF383,0)+IF(Дата_КС2=S$9,Смета!AI383,0)+IF(Дата_КС2=S$10,Смета!AL383,0)+IF(Дата_КС2=S$11,Смета!AO383,0)+IF(Дата_КС2=S$12,Смета!AR383,0)+IF(Дата_КС2=S$13,Смета!AU383,0)+IF(Дата_КС2=S$14,Смета!AX383,0),0)</f>
        <v>0</v>
      </c>
      <c r="G401" s="67">
        <f>IF(Смета!E383&gt;0,Смета!E383,0)</f>
        <v>1636.25</v>
      </c>
      <c r="H401" s="67">
        <f t="shared" si="12"/>
        <v>0</v>
      </c>
      <c r="I401" s="464">
        <f t="shared" si="11"/>
        <v>0</v>
      </c>
      <c r="J401" s="468"/>
      <c r="K401" s="465">
        <f>IF(AND(B401&gt;0,B401&lt;&gt;"ЗАГ"),1,IF(C401=0,SUM(B402:INDEX(B402:B$2002,INDEX(MATCH("ЗАГ",B402:B$2002&amp;"",),))),0))</f>
        <v>0</v>
      </c>
      <c r="L401" s="47"/>
      <c r="M401" s="47"/>
      <c r="N401" s="186"/>
      <c r="O401" s="186"/>
      <c r="P401" s="187"/>
      <c r="Q401" s="189"/>
      <c r="R401" s="178">
        <f>IFERROR(IF(F401&gt;0,IF(IFERROR((Смета!H383*1),0)&gt;0,ROUND(F401*G401,2),0),0),0)</f>
        <v>0</v>
      </c>
      <c r="S401" s="50">
        <f>IFERROR(IF(F401&gt;0,IF(IFERROR((Смета!G383*1),0)&gt;0,ROUND(F401*G401,2),0),0),0)</f>
        <v>0</v>
      </c>
      <c r="T401" s="38"/>
      <c r="U401" s="38"/>
      <c r="X401" s="38"/>
      <c r="Y401" s="38"/>
    </row>
    <row r="402" spans="1:25" s="37" customFormat="1" hidden="1" x14ac:dyDescent="0.25">
      <c r="A402" s="63"/>
      <c r="B402" s="140">
        <f>IFERROR(IF(F402&gt;0,MAX(B$26:B401)+1,IF(AND(D402&gt;0,C402=0),"ЗАГ",0)),0)</f>
        <v>0</v>
      </c>
      <c r="C402" s="141">
        <f>IF(Смета!B384&gt;0,Смета!B384,0)</f>
        <v>338</v>
      </c>
      <c r="D402" s="543" t="str">
        <f>IF(Смета!C384&gt;0,Смета!C384,0)</f>
        <v>Монтаж и подключение светильника в армстронг</v>
      </c>
      <c r="E402" s="77" t="str">
        <f>IF(Смета!D384&gt;0,Смета!D384,0)</f>
        <v>шт</v>
      </c>
      <c r="F402" s="67">
        <f>IFERROR(IF(Дата_КС2=S$3,Смета!Q384,0)+IF(Дата_КС2=S$4,Смета!T384,0)+IF(Дата_КС2=S$5,Смета!W384,0)+IF(Дата_КС2=S$6,Смета!Z384,0)+IF(Дата_КС2=S$7,Смета!AC384,0)+IF(Дата_КС2=S$8,Смета!AF384,0)+IF(Дата_КС2=S$9,Смета!AI384,0)+IF(Дата_КС2=S$10,Смета!AL384,0)+IF(Дата_КС2=S$11,Смета!AO384,0)+IF(Дата_КС2=S$12,Смета!AR384,0)+IF(Дата_КС2=S$13,Смета!AU384,0)+IF(Дата_КС2=S$14,Смета!AX384,0),0)</f>
        <v>0</v>
      </c>
      <c r="G402" s="67">
        <f>IF(Смета!E384&gt;0,Смета!E384,0)</f>
        <v>400</v>
      </c>
      <c r="H402" s="67">
        <f t="shared" si="12"/>
        <v>0</v>
      </c>
      <c r="I402" s="464">
        <f t="shared" si="11"/>
        <v>0</v>
      </c>
      <c r="J402" s="468"/>
      <c r="K402" s="465">
        <f>IF(AND(B402&gt;0,B402&lt;&gt;"ЗАГ"),1,IF(C402=0,SUM(B403:INDEX(B403:B$2002,INDEX(MATCH("ЗАГ",B403:B$2002&amp;"",),))),0))</f>
        <v>0</v>
      </c>
      <c r="L402" s="47"/>
      <c r="M402" s="47"/>
      <c r="N402" s="186"/>
      <c r="O402" s="186"/>
      <c r="P402" s="187"/>
      <c r="Q402" s="189"/>
      <c r="R402" s="178">
        <f>IFERROR(IF(F402&gt;0,IF(IFERROR((Смета!H384*1),0)&gt;0,ROUND(F402*G402,2),0),0),0)</f>
        <v>0</v>
      </c>
      <c r="S402" s="50">
        <f>IFERROR(IF(F402&gt;0,IF(IFERROR((Смета!G384*1),0)&gt;0,ROUND(F402*G402,2),0),0),0)</f>
        <v>0</v>
      </c>
      <c r="T402" s="38"/>
      <c r="U402" s="38"/>
      <c r="X402" s="38"/>
      <c r="Y402" s="38"/>
    </row>
    <row r="403" spans="1:25" s="37" customFormat="1" ht="30" hidden="1" x14ac:dyDescent="0.25">
      <c r="A403" s="63"/>
      <c r="B403" s="140">
        <f>IFERROR(IF(F403&gt;0,MAX(B$26:B402)+1,IF(AND(D403&gt;0,C403=0),"ЗАГ",0)),0)</f>
        <v>0</v>
      </c>
      <c r="C403" s="141">
        <f>IF(Смета!B385&gt;0,Смета!B385,0)</f>
        <v>339</v>
      </c>
      <c r="D403" s="543" t="str">
        <f>IF(Смета!C385&gt;0,Смета!C385,0)</f>
        <v>Датчик движения ИК встраиваемый 1200w 360 гр. 6м IP20 белый (SEN86 бел.)</v>
      </c>
      <c r="E403" s="77" t="str">
        <f>IF(Смета!D385&gt;0,Смета!D385,0)</f>
        <v>шт</v>
      </c>
      <c r="F403" s="67">
        <f>IFERROR(IF(Дата_КС2=S$3,Смета!Q385,0)+IF(Дата_КС2=S$4,Смета!T385,0)+IF(Дата_КС2=S$5,Смета!W385,0)+IF(Дата_КС2=S$6,Смета!Z385,0)+IF(Дата_КС2=S$7,Смета!AC385,0)+IF(Дата_КС2=S$8,Смета!AF385,0)+IF(Дата_КС2=S$9,Смета!AI385,0)+IF(Дата_КС2=S$10,Смета!AL385,0)+IF(Дата_КС2=S$11,Смета!AO385,0)+IF(Дата_КС2=S$12,Смета!AR385,0)+IF(Дата_КС2=S$13,Смета!AU385,0)+IF(Дата_КС2=S$14,Смета!AX385,0),0)</f>
        <v>0</v>
      </c>
      <c r="G403" s="67">
        <f>IF(Смета!E385&gt;0,Смета!E385,0)</f>
        <v>450</v>
      </c>
      <c r="H403" s="67">
        <f t="shared" si="12"/>
        <v>0</v>
      </c>
      <c r="I403" s="464">
        <f t="shared" si="11"/>
        <v>0</v>
      </c>
      <c r="J403" s="468"/>
      <c r="K403" s="465">
        <f>IF(AND(B403&gt;0,B403&lt;&gt;"ЗАГ"),1,IF(C403=0,SUM(B404:INDEX(B404:B$2002,INDEX(MATCH("ЗАГ",B404:B$2002&amp;"",),))),0))</f>
        <v>0</v>
      </c>
      <c r="L403" s="47"/>
      <c r="M403" s="47"/>
      <c r="N403" s="186"/>
      <c r="O403" s="186"/>
      <c r="P403" s="187"/>
      <c r="Q403" s="189"/>
      <c r="R403" s="178">
        <f>IFERROR(IF(F403&gt;0,IF(IFERROR((Смета!H385*1),0)&gt;0,ROUND(F403*G403,2),0),0),0)</f>
        <v>0</v>
      </c>
      <c r="S403" s="50">
        <f>IFERROR(IF(F403&gt;0,IF(IFERROR((Смета!G385*1),0)&gt;0,ROUND(F403*G403,2),0),0),0)</f>
        <v>0</v>
      </c>
      <c r="T403" s="38"/>
      <c r="U403" s="38"/>
      <c r="X403" s="38"/>
      <c r="Y403" s="38"/>
    </row>
    <row r="404" spans="1:25" s="37" customFormat="1" hidden="1" x14ac:dyDescent="0.25">
      <c r="A404" s="63"/>
      <c r="B404" s="140">
        <f>IFERROR(IF(F404&gt;0,MAX(B$26:B403)+1,IF(AND(D404&gt;0,C404=0),"ЗАГ",0)),0)</f>
        <v>0</v>
      </c>
      <c r="C404" s="141">
        <f>IF(Смета!B386&gt;0,Смета!B386,0)</f>
        <v>340</v>
      </c>
      <c r="D404" s="543" t="str">
        <f>IF(Смета!C386&gt;0,Смета!C386,0)</f>
        <v xml:space="preserve">Монтаж и подключение датчика движения </v>
      </c>
      <c r="E404" s="77" t="str">
        <f>IF(Смета!D386&gt;0,Смета!D386,0)</f>
        <v>шт</v>
      </c>
      <c r="F404" s="67">
        <f>IFERROR(IF(Дата_КС2=S$3,Смета!Q386,0)+IF(Дата_КС2=S$4,Смета!T386,0)+IF(Дата_КС2=S$5,Смета!W386,0)+IF(Дата_КС2=S$6,Смета!Z386,0)+IF(Дата_КС2=S$7,Смета!AC386,0)+IF(Дата_КС2=S$8,Смета!AF386,0)+IF(Дата_КС2=S$9,Смета!AI386,0)+IF(Дата_КС2=S$10,Смета!AL386,0)+IF(Дата_КС2=S$11,Смета!AO386,0)+IF(Дата_КС2=S$12,Смета!AR386,0)+IF(Дата_КС2=S$13,Смета!AU386,0)+IF(Дата_КС2=S$14,Смета!AX386,0),0)</f>
        <v>0</v>
      </c>
      <c r="G404" s="67">
        <f>IF(Смета!E386&gt;0,Смета!E386,0)</f>
        <v>360</v>
      </c>
      <c r="H404" s="67">
        <f t="shared" si="12"/>
        <v>0</v>
      </c>
      <c r="I404" s="464">
        <f t="shared" si="11"/>
        <v>0</v>
      </c>
      <c r="J404" s="468"/>
      <c r="K404" s="465">
        <f>IF(AND(B404&gt;0,B404&lt;&gt;"ЗАГ"),1,IF(C404=0,SUM(B405:INDEX(B405:B$2002,INDEX(MATCH("ЗАГ",B405:B$2002&amp;"",),))),0))</f>
        <v>0</v>
      </c>
      <c r="L404" s="47"/>
      <c r="M404" s="47"/>
      <c r="N404" s="186"/>
      <c r="O404" s="186"/>
      <c r="P404" s="187"/>
      <c r="Q404" s="189"/>
      <c r="R404" s="178">
        <f>IFERROR(IF(F404&gt;0,IF(IFERROR((Смета!H386*1),0)&gt;0,ROUND(F404*G404,2),0),0),0)</f>
        <v>0</v>
      </c>
      <c r="S404" s="50">
        <f>IFERROR(IF(F404&gt;0,IF(IFERROR((Смета!G386*1),0)&gt;0,ROUND(F404*G404,2),0),0),0)</f>
        <v>0</v>
      </c>
      <c r="T404" s="38"/>
      <c r="U404" s="38"/>
      <c r="X404" s="38"/>
      <c r="Y404" s="38"/>
    </row>
    <row r="405" spans="1:25" s="37" customFormat="1" ht="30" hidden="1" x14ac:dyDescent="0.25">
      <c r="A405" s="63"/>
      <c r="B405" s="140">
        <f>IFERROR(IF(F405&gt;0,MAX(B$26:B404)+1,IF(AND(D405&gt;0,C405=0),"ЗАГ",0)),0)</f>
        <v>0</v>
      </c>
      <c r="C405" s="141">
        <f>IF(Смета!B387&gt;0,Смета!B387,0)</f>
        <v>341</v>
      </c>
      <c r="D405" s="543" t="str">
        <f>IF(Смета!C387&gt;0,Смета!C387,0)</f>
        <v>Коробка распределительная 85х85х40мм для наружного монтажа IP55</v>
      </c>
      <c r="E405" s="77" t="str">
        <f>IF(Смета!D387&gt;0,Смета!D387,0)</f>
        <v>шт</v>
      </c>
      <c r="F405" s="67">
        <f>IFERROR(IF(Дата_КС2=S$3,Смета!Q387,0)+IF(Дата_КС2=S$4,Смета!T387,0)+IF(Дата_КС2=S$5,Смета!W387,0)+IF(Дата_КС2=S$6,Смета!Z387,0)+IF(Дата_КС2=S$7,Смета!AC387,0)+IF(Дата_КС2=S$8,Смета!AF387,0)+IF(Дата_КС2=S$9,Смета!AI387,0)+IF(Дата_КС2=S$10,Смета!AL387,0)+IF(Дата_КС2=S$11,Смета!AO387,0)+IF(Дата_КС2=S$12,Смета!AR387,0)+IF(Дата_КС2=S$13,Смета!AU387,0)+IF(Дата_КС2=S$14,Смета!AX387,0),0)</f>
        <v>0</v>
      </c>
      <c r="G405" s="67">
        <f>IF(Смета!E387&gt;0,Смета!E387,0)</f>
        <v>64.680000000000007</v>
      </c>
      <c r="H405" s="67">
        <f t="shared" si="12"/>
        <v>0</v>
      </c>
      <c r="I405" s="464">
        <f t="shared" si="11"/>
        <v>0</v>
      </c>
      <c r="J405" s="468"/>
      <c r="K405" s="465">
        <f>IF(AND(B405&gt;0,B405&lt;&gt;"ЗАГ"),1,IF(C405=0,SUM(B406:INDEX(B406:B$2002,INDEX(MATCH("ЗАГ",B406:B$2002&amp;"",),))),0))</f>
        <v>0</v>
      </c>
      <c r="L405" s="47"/>
      <c r="M405" s="47"/>
      <c r="N405" s="186"/>
      <c r="O405" s="186"/>
      <c r="P405" s="187"/>
      <c r="Q405" s="189"/>
      <c r="R405" s="178">
        <f>IFERROR(IF(F405&gt;0,IF(IFERROR((Смета!H387*1),0)&gt;0,ROUND(F405*G405,2),0),0),0)</f>
        <v>0</v>
      </c>
      <c r="S405" s="50">
        <f>IFERROR(IF(F405&gt;0,IF(IFERROR((Смета!G387*1),0)&gt;0,ROUND(F405*G405,2),0),0),0)</f>
        <v>0</v>
      </c>
      <c r="T405" s="38"/>
      <c r="U405" s="38"/>
      <c r="X405" s="38"/>
      <c r="Y405" s="38"/>
    </row>
    <row r="406" spans="1:25" s="37" customFormat="1" hidden="1" x14ac:dyDescent="0.25">
      <c r="A406" s="63"/>
      <c r="B406" s="140">
        <f>IFERROR(IF(F406&gt;0,MAX(B$26:B405)+1,IF(AND(D406&gt;0,C406=0),"ЗАГ",0)),0)</f>
        <v>0</v>
      </c>
      <c r="C406" s="141">
        <f>IF(Смета!B388&gt;0,Смета!B388,0)</f>
        <v>342</v>
      </c>
      <c r="D406" s="543" t="str">
        <f>IF(Смета!C388&gt;0,Смета!C388,0)</f>
        <v>Монтаж и подключение распределительных коробок</v>
      </c>
      <c r="E406" s="77" t="str">
        <f>IF(Смета!D388&gt;0,Смета!D388,0)</f>
        <v>шт</v>
      </c>
      <c r="F406" s="67">
        <f>IFERROR(IF(Дата_КС2=S$3,Смета!Q388,0)+IF(Дата_КС2=S$4,Смета!T388,0)+IF(Дата_КС2=S$5,Смета!W388,0)+IF(Дата_КС2=S$6,Смета!Z388,0)+IF(Дата_КС2=S$7,Смета!AC388,0)+IF(Дата_КС2=S$8,Смета!AF388,0)+IF(Дата_КС2=S$9,Смета!AI388,0)+IF(Дата_КС2=S$10,Смета!AL388,0)+IF(Дата_КС2=S$11,Смета!AO388,0)+IF(Дата_КС2=S$12,Смета!AR388,0)+IF(Дата_КС2=S$13,Смета!AU388,0)+IF(Дата_КС2=S$14,Смета!AX388,0),0)</f>
        <v>0</v>
      </c>
      <c r="G406" s="67">
        <f>IF(Смета!E388&gt;0,Смета!E388,0)</f>
        <v>128.1</v>
      </c>
      <c r="H406" s="67">
        <f t="shared" si="12"/>
        <v>0</v>
      </c>
      <c r="I406" s="464">
        <f t="shared" si="11"/>
        <v>0</v>
      </c>
      <c r="J406" s="468"/>
      <c r="K406" s="465">
        <f>IF(AND(B406&gt;0,B406&lt;&gt;"ЗАГ"),1,IF(C406=0,SUM(B407:INDEX(B407:B$2002,INDEX(MATCH("ЗАГ",B407:B$2002&amp;"",),))),0))</f>
        <v>0</v>
      </c>
      <c r="L406" s="47"/>
      <c r="M406" s="47"/>
      <c r="N406" s="186"/>
      <c r="O406" s="186"/>
      <c r="P406" s="187"/>
      <c r="Q406" s="189"/>
      <c r="R406" s="178">
        <f>IFERROR(IF(F406&gt;0,IF(IFERROR((Смета!H388*1),0)&gt;0,ROUND(F406*G406,2),0),0),0)</f>
        <v>0</v>
      </c>
      <c r="S406" s="50">
        <f>IFERROR(IF(F406&gt;0,IF(IFERROR((Смета!G388*1),0)&gt;0,ROUND(F406*G406,2),0),0),0)</f>
        <v>0</v>
      </c>
      <c r="T406" s="38"/>
      <c r="U406" s="38"/>
      <c r="X406" s="38"/>
      <c r="Y406" s="38"/>
    </row>
    <row r="407" spans="1:25" s="37" customFormat="1" hidden="1" x14ac:dyDescent="0.25">
      <c r="A407" s="63"/>
      <c r="B407" s="140" t="str">
        <f>IFERROR(IF(F407&gt;0,MAX(B$26:B406)+1,IF(AND(D407&gt;0,C407=0),"ЗАГ",0)),0)</f>
        <v>ЗАГ</v>
      </c>
      <c r="C407" s="141">
        <f>IF(Смета!B389&gt;0,Смета!B389,0)</f>
        <v>0</v>
      </c>
      <c r="D407" s="543" t="str">
        <f>IF(Смета!C389&gt;0,Смета!C389,0)</f>
        <v>Декоративная подсветка картины</v>
      </c>
      <c r="E407" s="77">
        <f>IF(Смета!D389&gt;0,Смета!D389,0)</f>
        <v>0</v>
      </c>
      <c r="F407" s="67">
        <f>IFERROR(IF(Дата_КС2=S$3,Смета!Q389,0)+IF(Дата_КС2=S$4,Смета!T389,0)+IF(Дата_КС2=S$5,Смета!W389,0)+IF(Дата_КС2=S$6,Смета!Z389,0)+IF(Дата_КС2=S$7,Смета!AC389,0)+IF(Дата_КС2=S$8,Смета!AF389,0)+IF(Дата_КС2=S$9,Смета!AI389,0)+IF(Дата_КС2=S$10,Смета!AL389,0)+IF(Дата_КС2=S$11,Смета!AO389,0)+IF(Дата_КС2=S$12,Смета!AR389,0)+IF(Дата_КС2=S$13,Смета!AU389,0)+IF(Дата_КС2=S$14,Смета!AX389,0),0)</f>
        <v>0</v>
      </c>
      <c r="G407" s="67">
        <f>IF(Смета!E389&gt;0,Смета!E389,0)</f>
        <v>0</v>
      </c>
      <c r="H407" s="67">
        <f t="shared" si="12"/>
        <v>0</v>
      </c>
      <c r="I407" s="464">
        <f t="shared" si="11"/>
        <v>0</v>
      </c>
      <c r="J407" s="468"/>
      <c r="K407" s="465">
        <f>IF(AND(B407&gt;0,B407&lt;&gt;"ЗАГ"),1,IF(C407=0,SUM(B408:INDEX(B408:B$2002,INDEX(MATCH("ЗАГ",B408:B$2002&amp;"",),))),0))</f>
        <v>0</v>
      </c>
      <c r="L407" s="47"/>
      <c r="M407" s="47"/>
      <c r="N407" s="186"/>
      <c r="O407" s="186"/>
      <c r="P407" s="187"/>
      <c r="Q407" s="189"/>
      <c r="R407" s="178">
        <f>IFERROR(IF(F407&gt;0,IF(IFERROR((Смета!H389*1),0)&gt;0,ROUND(F407*G407,2),0),0),0)</f>
        <v>0</v>
      </c>
      <c r="S407" s="50">
        <f>IFERROR(IF(F407&gt;0,IF(IFERROR((Смета!G389*1),0)&gt;0,ROUND(F407*G407,2),0),0),0)</f>
        <v>0</v>
      </c>
      <c r="T407" s="38"/>
      <c r="U407" s="38"/>
      <c r="X407" s="38"/>
      <c r="Y407" s="38"/>
    </row>
    <row r="408" spans="1:25" s="37" customFormat="1" hidden="1" x14ac:dyDescent="0.25">
      <c r="A408" s="63"/>
      <c r="B408" s="140">
        <f>IFERROR(IF(F408&gt;0,MAX(B$26:B407)+1,IF(AND(D408&gt;0,C408=0),"ЗАГ",0)),0)</f>
        <v>0</v>
      </c>
      <c r="C408" s="141">
        <f>IF(Смета!B390&gt;0,Смета!B390,0)</f>
        <v>343</v>
      </c>
      <c r="D408" s="543" t="str">
        <f>IF(Смета!C390&gt;0,Смета!C390,0)</f>
        <v>Профиль SL-SLIM-H13M-F25-3000 ANOD ( Алюминий)</v>
      </c>
      <c r="E408" s="77" t="str">
        <f>IF(Смета!D390&gt;0,Смета!D390,0)</f>
        <v>м</v>
      </c>
      <c r="F408" s="67">
        <f>IFERROR(IF(Дата_КС2=S$3,Смета!Q390,0)+IF(Дата_КС2=S$4,Смета!T390,0)+IF(Дата_КС2=S$5,Смета!W390,0)+IF(Дата_КС2=S$6,Смета!Z390,0)+IF(Дата_КС2=S$7,Смета!AC390,0)+IF(Дата_КС2=S$8,Смета!AF390,0)+IF(Дата_КС2=S$9,Смета!AI390,0)+IF(Дата_КС2=S$10,Смета!AL390,0)+IF(Дата_КС2=S$11,Смета!AO390,0)+IF(Дата_КС2=S$12,Смета!AR390,0)+IF(Дата_КС2=S$13,Смета!AU390,0)+IF(Дата_КС2=S$14,Смета!AX390,0),0)</f>
        <v>0</v>
      </c>
      <c r="G408" s="67">
        <f>IF(Смета!E390&gt;0,Смета!E390,0)</f>
        <v>850</v>
      </c>
      <c r="H408" s="67">
        <f t="shared" si="12"/>
        <v>0</v>
      </c>
      <c r="I408" s="464">
        <f t="shared" si="11"/>
        <v>0</v>
      </c>
      <c r="J408" s="468"/>
      <c r="K408" s="465">
        <f>IF(AND(B408&gt;0,B408&lt;&gt;"ЗАГ"),1,IF(C408=0,SUM(B409:INDEX(B409:B$2002,INDEX(MATCH("ЗАГ",B409:B$2002&amp;"",),))),0))</f>
        <v>0</v>
      </c>
      <c r="L408" s="47"/>
      <c r="M408" s="47"/>
      <c r="N408" s="186"/>
      <c r="O408" s="186"/>
      <c r="P408" s="187"/>
      <c r="Q408" s="189"/>
      <c r="R408" s="178">
        <f>IFERROR(IF(F408&gt;0,IF(IFERROR((Смета!H390*1),0)&gt;0,ROUND(F408*G408,2),0),0),0)</f>
        <v>0</v>
      </c>
      <c r="S408" s="50">
        <f>IFERROR(IF(F408&gt;0,IF(IFERROR((Смета!G390*1),0)&gt;0,ROUND(F408*G408,2),0),0),0)</f>
        <v>0</v>
      </c>
      <c r="T408" s="38"/>
      <c r="U408" s="38"/>
      <c r="X408" s="38"/>
      <c r="Y408" s="38"/>
    </row>
    <row r="409" spans="1:25" s="37" customFormat="1" hidden="1" x14ac:dyDescent="0.25">
      <c r="A409" s="63"/>
      <c r="B409" s="140">
        <f>IFERROR(IF(F409&gt;0,MAX(B$26:B408)+1,IF(AND(D409&gt;0,C409=0),"ЗАГ",0)),0)</f>
        <v>0</v>
      </c>
      <c r="C409" s="141">
        <f>IF(Смета!B391&gt;0,Смета!B391,0)</f>
        <v>344</v>
      </c>
      <c r="D409" s="543" t="str">
        <f>IF(Смета!C391&gt;0,Смета!C391,0)</f>
        <v>Монтаж профиля</v>
      </c>
      <c r="E409" s="77" t="str">
        <f>IF(Смета!D391&gt;0,Смета!D391,0)</f>
        <v>м</v>
      </c>
      <c r="F409" s="67">
        <f>IFERROR(IF(Дата_КС2=S$3,Смета!Q391,0)+IF(Дата_КС2=S$4,Смета!T391,0)+IF(Дата_КС2=S$5,Смета!W391,0)+IF(Дата_КС2=S$6,Смета!Z391,0)+IF(Дата_КС2=S$7,Смета!AC391,0)+IF(Дата_КС2=S$8,Смета!AF391,0)+IF(Дата_КС2=S$9,Смета!AI391,0)+IF(Дата_КС2=S$10,Смета!AL391,0)+IF(Дата_КС2=S$11,Смета!AO391,0)+IF(Дата_КС2=S$12,Смета!AR391,0)+IF(Дата_КС2=S$13,Смета!AU391,0)+IF(Дата_КС2=S$14,Смета!AX391,0),0)</f>
        <v>0</v>
      </c>
      <c r="G409" s="67">
        <f>IF(Смета!E391&gt;0,Смета!E391,0)</f>
        <v>800</v>
      </c>
      <c r="H409" s="67">
        <f t="shared" si="12"/>
        <v>0</v>
      </c>
      <c r="I409" s="464">
        <f t="shared" si="11"/>
        <v>0</v>
      </c>
      <c r="J409" s="468"/>
      <c r="K409" s="465">
        <f>IF(AND(B409&gt;0,B409&lt;&gt;"ЗАГ"),1,IF(C409=0,SUM(B410:INDEX(B410:B$2002,INDEX(MATCH("ЗАГ",B410:B$2002&amp;"",),))),0))</f>
        <v>0</v>
      </c>
      <c r="L409" s="47"/>
      <c r="M409" s="47"/>
      <c r="N409" s="186"/>
      <c r="O409" s="186"/>
      <c r="P409" s="187"/>
      <c r="Q409" s="189"/>
      <c r="R409" s="178">
        <f>IFERROR(IF(F409&gt;0,IF(IFERROR((Смета!H391*1),0)&gt;0,ROUND(F409*G409,2),0),0),0)</f>
        <v>0</v>
      </c>
      <c r="S409" s="50">
        <f>IFERROR(IF(F409&gt;0,IF(IFERROR((Смета!G391*1),0)&gt;0,ROUND(F409*G409,2),0),0),0)</f>
        <v>0</v>
      </c>
      <c r="T409" s="38"/>
      <c r="U409" s="38"/>
      <c r="X409" s="38"/>
      <c r="Y409" s="38"/>
    </row>
    <row r="410" spans="1:25" s="37" customFormat="1" ht="30" hidden="1" x14ac:dyDescent="0.25">
      <c r="A410" s="63"/>
      <c r="B410" s="140">
        <f>IFERROR(IF(F410&gt;0,MAX(B$26:B409)+1,IF(AND(D410&gt;0,C410=0),"ЗАГ",0)),0)</f>
        <v>0</v>
      </c>
      <c r="C410" s="141">
        <f>IF(Смета!B392&gt;0,Смета!B392,0)</f>
        <v>345</v>
      </c>
      <c r="D410" s="543" t="str">
        <f>IF(Смета!C392&gt;0,Смета!C392,0)</f>
        <v>Лента светодиодная 9,6 Вт/м 12В IP20 4000K 120LED/м RT/RTW-A120-8-11mm SMD 2835 5 м</v>
      </c>
      <c r="E410" s="77" t="str">
        <f>IF(Смета!D392&gt;0,Смета!D392,0)</f>
        <v>шт</v>
      </c>
      <c r="F410" s="67">
        <f>IFERROR(IF(Дата_КС2=S$3,Смета!Q392,0)+IF(Дата_КС2=S$4,Смета!T392,0)+IF(Дата_КС2=S$5,Смета!W392,0)+IF(Дата_КС2=S$6,Смета!Z392,0)+IF(Дата_КС2=S$7,Смета!AC392,0)+IF(Дата_КС2=S$8,Смета!AF392,0)+IF(Дата_КС2=S$9,Смета!AI392,0)+IF(Дата_КС2=S$10,Смета!AL392,0)+IF(Дата_КС2=S$11,Смета!AO392,0)+IF(Дата_КС2=S$12,Смета!AR392,0)+IF(Дата_КС2=S$13,Смета!AU392,0)+IF(Дата_КС2=S$14,Смета!AX392,0),0)</f>
        <v>0</v>
      </c>
      <c r="G410" s="67">
        <f>IF(Смета!E392&gt;0,Смета!E392,0)</f>
        <v>3150</v>
      </c>
      <c r="H410" s="67">
        <f t="shared" si="12"/>
        <v>0</v>
      </c>
      <c r="I410" s="464">
        <f t="shared" ref="I410:I473" si="13">IF(J410=1,1,K410)</f>
        <v>0</v>
      </c>
      <c r="J410" s="468"/>
      <c r="K410" s="465">
        <f>IF(AND(B410&gt;0,B410&lt;&gt;"ЗАГ"),1,IF(C410=0,SUM(B411:INDEX(B411:B$2002,INDEX(MATCH("ЗАГ",B411:B$2002&amp;"",),))),0))</f>
        <v>0</v>
      </c>
      <c r="L410" s="47"/>
      <c r="M410" s="47"/>
      <c r="N410" s="186"/>
      <c r="O410" s="186"/>
      <c r="P410" s="187"/>
      <c r="Q410" s="189"/>
      <c r="R410" s="178">
        <f>IFERROR(IF(F410&gt;0,IF(IFERROR((Смета!H392*1),0)&gt;0,ROUND(F410*G410,2),0),0),0)</f>
        <v>0</v>
      </c>
      <c r="S410" s="50">
        <f>IFERROR(IF(F410&gt;0,IF(IFERROR((Смета!G392*1),0)&gt;0,ROUND(F410*G410,2),0),0),0)</f>
        <v>0</v>
      </c>
      <c r="T410" s="38"/>
      <c r="U410" s="38"/>
      <c r="X410" s="38"/>
      <c r="Y410" s="38"/>
    </row>
    <row r="411" spans="1:25" s="37" customFormat="1" hidden="1" x14ac:dyDescent="0.25">
      <c r="A411" s="63"/>
      <c r="B411" s="140">
        <f>IFERROR(IF(F411&gt;0,MAX(B$26:B410)+1,IF(AND(D411&gt;0,C411=0),"ЗАГ",0)),0)</f>
        <v>0</v>
      </c>
      <c r="C411" s="141">
        <f>IF(Смета!B393&gt;0,Смета!B393,0)</f>
        <v>346</v>
      </c>
      <c r="D411" s="543" t="str">
        <f>IF(Смета!C393&gt;0,Смета!C393,0)</f>
        <v>Монтаж и подключение ленты</v>
      </c>
      <c r="E411" s="77" t="str">
        <f>IF(Смета!D393&gt;0,Смета!D393,0)</f>
        <v>м</v>
      </c>
      <c r="F411" s="67">
        <f>IFERROR(IF(Дата_КС2=S$3,Смета!Q393,0)+IF(Дата_КС2=S$4,Смета!T393,0)+IF(Дата_КС2=S$5,Смета!W393,0)+IF(Дата_КС2=S$6,Смета!Z393,0)+IF(Дата_КС2=S$7,Смета!AC393,0)+IF(Дата_КС2=S$8,Смета!AF393,0)+IF(Дата_КС2=S$9,Смета!AI393,0)+IF(Дата_КС2=S$10,Смета!AL393,0)+IF(Дата_КС2=S$11,Смета!AO393,0)+IF(Дата_КС2=S$12,Смета!AR393,0)+IF(Дата_КС2=S$13,Смета!AU393,0)+IF(Дата_КС2=S$14,Смета!AX393,0),0)</f>
        <v>0</v>
      </c>
      <c r="G411" s="67">
        <f>IF(Смета!E393&gt;0,Смета!E393,0)</f>
        <v>800</v>
      </c>
      <c r="H411" s="67">
        <f t="shared" si="12"/>
        <v>0</v>
      </c>
      <c r="I411" s="464">
        <f t="shared" si="13"/>
        <v>0</v>
      </c>
      <c r="J411" s="468"/>
      <c r="K411" s="465">
        <f>IF(AND(B411&gt;0,B411&lt;&gt;"ЗАГ"),1,IF(C411=0,SUM(B412:INDEX(B412:B$2002,INDEX(MATCH("ЗАГ",B412:B$2002&amp;"",),))),0))</f>
        <v>0</v>
      </c>
      <c r="L411" s="47"/>
      <c r="M411" s="47"/>
      <c r="N411" s="186"/>
      <c r="O411" s="186"/>
      <c r="P411" s="187"/>
      <c r="Q411" s="189"/>
      <c r="R411" s="178">
        <f>IFERROR(IF(F411&gt;0,IF(IFERROR((Смета!H393*1),0)&gt;0,ROUND(F411*G411,2),0),0),0)</f>
        <v>0</v>
      </c>
      <c r="S411" s="50">
        <f>IFERROR(IF(F411&gt;0,IF(IFERROR((Смета!G393*1),0)&gt;0,ROUND(F411*G411,2),0),0),0)</f>
        <v>0</v>
      </c>
      <c r="T411" s="38"/>
      <c r="U411" s="38"/>
      <c r="X411" s="38"/>
      <c r="Y411" s="38"/>
    </row>
    <row r="412" spans="1:25" s="37" customFormat="1" hidden="1" x14ac:dyDescent="0.25">
      <c r="A412" s="63"/>
      <c r="B412" s="140">
        <f>IFERROR(IF(F412&gt;0,MAX(B$26:B411)+1,IF(AND(D412&gt;0,C412=0),"ЗАГ",0)),0)</f>
        <v>0</v>
      </c>
      <c r="C412" s="141">
        <f>IF(Смета!B394&gt;0,Смета!B394,0)</f>
        <v>347</v>
      </c>
      <c r="D412" s="543" t="str">
        <f>IF(Смета!C394&gt;0,Смета!C394,0)</f>
        <v>Блок питания ARS-150-12 (12V, 12.5A, 150W) (ARL, IP20 Сетка, 2 года)</v>
      </c>
      <c r="E412" s="77" t="str">
        <f>IF(Смета!D394&gt;0,Смета!D394,0)</f>
        <v>шт</v>
      </c>
      <c r="F412" s="67">
        <f>IFERROR(IF(Дата_КС2=S$3,Смета!Q394,0)+IF(Дата_КС2=S$4,Смета!T394,0)+IF(Дата_КС2=S$5,Смета!W394,0)+IF(Дата_КС2=S$6,Смета!Z394,0)+IF(Дата_КС2=S$7,Смета!AC394,0)+IF(Дата_КС2=S$8,Смета!AF394,0)+IF(Дата_КС2=S$9,Смета!AI394,0)+IF(Дата_КС2=S$10,Смета!AL394,0)+IF(Дата_КС2=S$11,Смета!AO394,0)+IF(Дата_КС2=S$12,Смета!AR394,0)+IF(Дата_КС2=S$13,Смета!AU394,0)+IF(Дата_КС2=S$14,Смета!AX394,0),0)</f>
        <v>0</v>
      </c>
      <c r="G412" s="67">
        <f>IF(Смета!E394&gt;0,Смета!E394,0)</f>
        <v>3320</v>
      </c>
      <c r="H412" s="67">
        <f t="shared" si="12"/>
        <v>0</v>
      </c>
      <c r="I412" s="464">
        <f t="shared" si="13"/>
        <v>0</v>
      </c>
      <c r="J412" s="468"/>
      <c r="K412" s="465">
        <f>IF(AND(B412&gt;0,B412&lt;&gt;"ЗАГ"),1,IF(C412=0,SUM(B413:INDEX(B413:B$2002,INDEX(MATCH("ЗАГ",B413:B$2002&amp;"",),))),0))</f>
        <v>0</v>
      </c>
      <c r="L412" s="47"/>
      <c r="M412" s="47"/>
      <c r="N412" s="186"/>
      <c r="O412" s="186"/>
      <c r="P412" s="187"/>
      <c r="Q412" s="189"/>
      <c r="R412" s="178">
        <f>IFERROR(IF(F412&gt;0,IF(IFERROR((Смета!H394*1),0)&gt;0,ROUND(F412*G412,2),0),0),0)</f>
        <v>0</v>
      </c>
      <c r="S412" s="50">
        <f>IFERROR(IF(F412&gt;0,IF(IFERROR((Смета!G394*1),0)&gt;0,ROUND(F412*G412,2),0),0),0)</f>
        <v>0</v>
      </c>
      <c r="T412" s="38"/>
      <c r="U412" s="38"/>
      <c r="X412" s="38"/>
      <c r="Y412" s="38"/>
    </row>
    <row r="413" spans="1:25" s="37" customFormat="1" hidden="1" x14ac:dyDescent="0.25">
      <c r="A413" s="63"/>
      <c r="B413" s="140">
        <f>IFERROR(IF(F413&gt;0,MAX(B$26:B412)+1,IF(AND(D413&gt;0,C413=0),"ЗАГ",0)),0)</f>
        <v>0</v>
      </c>
      <c r="C413" s="141">
        <f>IF(Смета!B395&gt;0,Смета!B395,0)</f>
        <v>348</v>
      </c>
      <c r="D413" s="543" t="str">
        <f>IF(Смета!C395&gt;0,Смета!C395,0)</f>
        <v>Монтаж и подключение блоков питания</v>
      </c>
      <c r="E413" s="77" t="str">
        <f>IF(Смета!D395&gt;0,Смета!D395,0)</f>
        <v>шт</v>
      </c>
      <c r="F413" s="67">
        <f>IFERROR(IF(Дата_КС2=S$3,Смета!Q395,0)+IF(Дата_КС2=S$4,Смета!T395,0)+IF(Дата_КС2=S$5,Смета!W395,0)+IF(Дата_КС2=S$6,Смета!Z395,0)+IF(Дата_КС2=S$7,Смета!AC395,0)+IF(Дата_КС2=S$8,Смета!AF395,0)+IF(Дата_КС2=S$9,Смета!AI395,0)+IF(Дата_КС2=S$10,Смета!AL395,0)+IF(Дата_КС2=S$11,Смета!AO395,0)+IF(Дата_КС2=S$12,Смета!AR395,0)+IF(Дата_КС2=S$13,Смета!AU395,0)+IF(Дата_КС2=S$14,Смета!AX395,0),0)</f>
        <v>0</v>
      </c>
      <c r="G413" s="67">
        <f>IF(Смета!E395&gt;0,Смета!E395,0)</f>
        <v>500</v>
      </c>
      <c r="H413" s="67">
        <f t="shared" ref="H413:H476" si="14">ROUND(F413*G413,2)</f>
        <v>0</v>
      </c>
      <c r="I413" s="464">
        <f t="shared" si="13"/>
        <v>0</v>
      </c>
      <c r="J413" s="468"/>
      <c r="K413" s="465">
        <f>IF(AND(B413&gt;0,B413&lt;&gt;"ЗАГ"),1,IF(C413=0,SUM(B414:INDEX(B414:B$2002,INDEX(MATCH("ЗАГ",B414:B$2002&amp;"",),))),0))</f>
        <v>0</v>
      </c>
      <c r="L413" s="47"/>
      <c r="M413" s="47"/>
      <c r="N413" s="186"/>
      <c r="O413" s="186"/>
      <c r="P413" s="187"/>
      <c r="Q413" s="189"/>
      <c r="R413" s="178">
        <f>IFERROR(IF(F413&gt;0,IF(IFERROR((Смета!H395*1),0)&gt;0,ROUND(F413*G413,2),0),0),0)</f>
        <v>0</v>
      </c>
      <c r="S413" s="50">
        <f>IFERROR(IF(F413&gt;0,IF(IFERROR((Смета!G395*1),0)&gt;0,ROUND(F413*G413,2),0),0),0)</f>
        <v>0</v>
      </c>
      <c r="T413" s="38"/>
      <c r="U413" s="38"/>
      <c r="X413" s="38"/>
      <c r="Y413" s="38"/>
    </row>
    <row r="414" spans="1:25" s="37" customFormat="1" hidden="1" x14ac:dyDescent="0.25">
      <c r="A414" s="63"/>
      <c r="B414" s="140" t="str">
        <f>IFERROR(IF(F414&gt;0,MAX(B$26:B413)+1,IF(AND(D414&gt;0,C414=0),"ЗАГ",0)),0)</f>
        <v>ЗАГ</v>
      </c>
      <c r="C414" s="141">
        <f>IF(Смета!B396&gt;0,Смета!B396,0)</f>
        <v>0</v>
      </c>
      <c r="D414" s="543" t="str">
        <f>IF(Смета!C396&gt;0,Смета!C396,0)</f>
        <v>Декоративная подсветка зеркала</v>
      </c>
      <c r="E414" s="77">
        <f>IF(Смета!D396&gt;0,Смета!D396,0)</f>
        <v>0</v>
      </c>
      <c r="F414" s="67">
        <f>IFERROR(IF(Дата_КС2=S$3,Смета!Q396,0)+IF(Дата_КС2=S$4,Смета!T396,0)+IF(Дата_КС2=S$5,Смета!W396,0)+IF(Дата_КС2=S$6,Смета!Z396,0)+IF(Дата_КС2=S$7,Смета!AC396,0)+IF(Дата_КС2=S$8,Смета!AF396,0)+IF(Дата_КС2=S$9,Смета!AI396,0)+IF(Дата_КС2=S$10,Смета!AL396,0)+IF(Дата_КС2=S$11,Смета!AO396,0)+IF(Дата_КС2=S$12,Смета!AR396,0)+IF(Дата_КС2=S$13,Смета!AU396,0)+IF(Дата_КС2=S$14,Смета!AX396,0),0)</f>
        <v>0</v>
      </c>
      <c r="G414" s="67">
        <f>IF(Смета!E396&gt;0,Смета!E396,0)</f>
        <v>0</v>
      </c>
      <c r="H414" s="67">
        <f t="shared" si="14"/>
        <v>0</v>
      </c>
      <c r="I414" s="464">
        <f t="shared" si="13"/>
        <v>0</v>
      </c>
      <c r="J414" s="468"/>
      <c r="K414" s="465">
        <f>IF(AND(B414&gt;0,B414&lt;&gt;"ЗАГ"),1,IF(C414=0,SUM(B415:INDEX(B415:B$2002,INDEX(MATCH("ЗАГ",B415:B$2002&amp;"",),))),0))</f>
        <v>0</v>
      </c>
      <c r="L414" s="47"/>
      <c r="M414" s="47"/>
      <c r="N414" s="186"/>
      <c r="O414" s="186"/>
      <c r="P414" s="187"/>
      <c r="Q414" s="189"/>
      <c r="R414" s="178">
        <f>IFERROR(IF(F414&gt;0,IF(IFERROR((Смета!H396*1),0)&gt;0,ROUND(F414*G414,2),0),0),0)</f>
        <v>0</v>
      </c>
      <c r="S414" s="50">
        <f>IFERROR(IF(F414&gt;0,IF(IFERROR((Смета!G396*1),0)&gt;0,ROUND(F414*G414,2),0),0),0)</f>
        <v>0</v>
      </c>
      <c r="T414" s="38"/>
      <c r="U414" s="38"/>
      <c r="X414" s="38"/>
      <c r="Y414" s="38"/>
    </row>
    <row r="415" spans="1:25" s="37" customFormat="1" hidden="1" x14ac:dyDescent="0.25">
      <c r="A415" s="63"/>
      <c r="B415" s="140">
        <f>IFERROR(IF(F415&gt;0,MAX(B$26:B414)+1,IF(AND(D415&gt;0,C415=0),"ЗАГ",0)),0)</f>
        <v>0</v>
      </c>
      <c r="C415" s="141">
        <f>IF(Смета!B397&gt;0,Смета!B397,0)</f>
        <v>349</v>
      </c>
      <c r="D415" s="543" t="str">
        <f>IF(Смета!C397&gt;0,Смета!C397,0)</f>
        <v>Профиль SL-SLIM-H13M-F25-3000 ANOD ( Алюминий)</v>
      </c>
      <c r="E415" s="77" t="str">
        <f>IF(Смета!D397&gt;0,Смета!D397,0)</f>
        <v>м</v>
      </c>
      <c r="F415" s="67">
        <f>IFERROR(IF(Дата_КС2=S$3,Смета!Q397,0)+IF(Дата_КС2=S$4,Смета!T397,0)+IF(Дата_КС2=S$5,Смета!W397,0)+IF(Дата_КС2=S$6,Смета!Z397,0)+IF(Дата_КС2=S$7,Смета!AC397,0)+IF(Дата_КС2=S$8,Смета!AF397,0)+IF(Дата_КС2=S$9,Смета!AI397,0)+IF(Дата_КС2=S$10,Смета!AL397,0)+IF(Дата_КС2=S$11,Смета!AO397,0)+IF(Дата_КС2=S$12,Смета!AR397,0)+IF(Дата_КС2=S$13,Смета!AU397,0)+IF(Дата_КС2=S$14,Смета!AX397,0),0)</f>
        <v>0</v>
      </c>
      <c r="G415" s="67">
        <f>IF(Смета!E397&gt;0,Смета!E397,0)</f>
        <v>850</v>
      </c>
      <c r="H415" s="67">
        <f t="shared" si="14"/>
        <v>0</v>
      </c>
      <c r="I415" s="464">
        <f t="shared" si="13"/>
        <v>0</v>
      </c>
      <c r="J415" s="468"/>
      <c r="K415" s="465">
        <f>IF(AND(B415&gt;0,B415&lt;&gt;"ЗАГ"),1,IF(C415=0,SUM(B416:INDEX(B416:B$2002,INDEX(MATCH("ЗАГ",B416:B$2002&amp;"",),))),0))</f>
        <v>0</v>
      </c>
      <c r="L415" s="47"/>
      <c r="M415" s="47"/>
      <c r="N415" s="186"/>
      <c r="O415" s="186"/>
      <c r="P415" s="187"/>
      <c r="Q415" s="189"/>
      <c r="R415" s="178">
        <f>IFERROR(IF(F415&gt;0,IF(IFERROR((Смета!H397*1),0)&gt;0,ROUND(F415*G415,2),0),0),0)</f>
        <v>0</v>
      </c>
      <c r="S415" s="50">
        <f>IFERROR(IF(F415&gt;0,IF(IFERROR((Смета!G397*1),0)&gt;0,ROUND(F415*G415,2),0),0),0)</f>
        <v>0</v>
      </c>
      <c r="T415" s="38"/>
      <c r="U415" s="38"/>
      <c r="X415" s="38"/>
      <c r="Y415" s="38"/>
    </row>
    <row r="416" spans="1:25" s="37" customFormat="1" hidden="1" x14ac:dyDescent="0.25">
      <c r="A416" s="63"/>
      <c r="B416" s="140">
        <f>IFERROR(IF(F416&gt;0,MAX(B$26:B415)+1,IF(AND(D416&gt;0,C416=0),"ЗАГ",0)),0)</f>
        <v>0</v>
      </c>
      <c r="C416" s="141">
        <f>IF(Смета!B398&gt;0,Смета!B398,0)</f>
        <v>350</v>
      </c>
      <c r="D416" s="543" t="str">
        <f>IF(Смета!C398&gt;0,Смета!C398,0)</f>
        <v>Монтаж профиля</v>
      </c>
      <c r="E416" s="77" t="str">
        <f>IF(Смета!D398&gt;0,Смета!D398,0)</f>
        <v>м</v>
      </c>
      <c r="F416" s="67">
        <f>IFERROR(IF(Дата_КС2=S$3,Смета!Q398,0)+IF(Дата_КС2=S$4,Смета!T398,0)+IF(Дата_КС2=S$5,Смета!W398,0)+IF(Дата_КС2=S$6,Смета!Z398,0)+IF(Дата_КС2=S$7,Смета!AC398,0)+IF(Дата_КС2=S$8,Смета!AF398,0)+IF(Дата_КС2=S$9,Смета!AI398,0)+IF(Дата_КС2=S$10,Смета!AL398,0)+IF(Дата_КС2=S$11,Смета!AO398,0)+IF(Дата_КС2=S$12,Смета!AR398,0)+IF(Дата_КС2=S$13,Смета!AU398,0)+IF(Дата_КС2=S$14,Смета!AX398,0),0)</f>
        <v>0</v>
      </c>
      <c r="G416" s="67">
        <f>IF(Смета!E398&gt;0,Смета!E398,0)</f>
        <v>800</v>
      </c>
      <c r="H416" s="67">
        <f t="shared" si="14"/>
        <v>0</v>
      </c>
      <c r="I416" s="464">
        <f t="shared" si="13"/>
        <v>0</v>
      </c>
      <c r="J416" s="468"/>
      <c r="K416" s="465">
        <f>IF(AND(B416&gt;0,B416&lt;&gt;"ЗАГ"),1,IF(C416=0,SUM(B417:INDEX(B417:B$2002,INDEX(MATCH("ЗАГ",B417:B$2002&amp;"",),))),0))</f>
        <v>0</v>
      </c>
      <c r="L416" s="47"/>
      <c r="M416" s="47"/>
      <c r="N416" s="186"/>
      <c r="O416" s="186"/>
      <c r="P416" s="187"/>
      <c r="Q416" s="189"/>
      <c r="R416" s="178">
        <f>IFERROR(IF(F416&gt;0,IF(IFERROR((Смета!H398*1),0)&gt;0,ROUND(F416*G416,2),0),0),0)</f>
        <v>0</v>
      </c>
      <c r="S416" s="50">
        <f>IFERROR(IF(F416&gt;0,IF(IFERROR((Смета!G398*1),0)&gt;0,ROUND(F416*G416,2),0),0),0)</f>
        <v>0</v>
      </c>
      <c r="T416" s="38"/>
      <c r="U416" s="38"/>
      <c r="X416" s="38"/>
      <c r="Y416" s="38"/>
    </row>
    <row r="417" spans="1:25" s="37" customFormat="1" ht="30" hidden="1" x14ac:dyDescent="0.25">
      <c r="A417" s="63"/>
      <c r="B417" s="140">
        <f>IFERROR(IF(F417&gt;0,MAX(B$26:B416)+1,IF(AND(D417&gt;0,C417=0),"ЗАГ",0)),0)</f>
        <v>0</v>
      </c>
      <c r="C417" s="141">
        <f>IF(Смета!B399&gt;0,Смета!B399,0)</f>
        <v>351</v>
      </c>
      <c r="D417" s="543" t="str">
        <f>IF(Смета!C399&gt;0,Смета!C399,0)</f>
        <v>Лента светодиодная 9,6 Вт/м 12В IP20 4000K 120LED/м RT/RTW-A120-8-11mm SMD 2835 5 м</v>
      </c>
      <c r="E417" s="77" t="str">
        <f>IF(Смета!D399&gt;0,Смета!D399,0)</f>
        <v>шт</v>
      </c>
      <c r="F417" s="67">
        <f>IFERROR(IF(Дата_КС2=S$3,Смета!Q399,0)+IF(Дата_КС2=S$4,Смета!T399,0)+IF(Дата_КС2=S$5,Смета!W399,0)+IF(Дата_КС2=S$6,Смета!Z399,0)+IF(Дата_КС2=S$7,Смета!AC399,0)+IF(Дата_КС2=S$8,Смета!AF399,0)+IF(Дата_КС2=S$9,Смета!AI399,0)+IF(Дата_КС2=S$10,Смета!AL399,0)+IF(Дата_КС2=S$11,Смета!AO399,0)+IF(Дата_КС2=S$12,Смета!AR399,0)+IF(Дата_КС2=S$13,Смета!AU399,0)+IF(Дата_КС2=S$14,Смета!AX399,0),0)</f>
        <v>0</v>
      </c>
      <c r="G417" s="67">
        <f>IF(Смета!E399&gt;0,Смета!E399,0)</f>
        <v>3150</v>
      </c>
      <c r="H417" s="67">
        <f t="shared" si="14"/>
        <v>0</v>
      </c>
      <c r="I417" s="464">
        <f t="shared" si="13"/>
        <v>0</v>
      </c>
      <c r="J417" s="468"/>
      <c r="K417" s="465">
        <f>IF(AND(B417&gt;0,B417&lt;&gt;"ЗАГ"),1,IF(C417=0,SUM(B418:INDEX(B418:B$2002,INDEX(MATCH("ЗАГ",B418:B$2002&amp;"",),))),0))</f>
        <v>0</v>
      </c>
      <c r="L417" s="47"/>
      <c r="M417" s="47"/>
      <c r="N417" s="186"/>
      <c r="O417" s="186"/>
      <c r="P417" s="187"/>
      <c r="Q417" s="189"/>
      <c r="R417" s="178">
        <f>IFERROR(IF(F417&gt;0,IF(IFERROR((Смета!H399*1),0)&gt;0,ROUND(F417*G417,2),0),0),0)</f>
        <v>0</v>
      </c>
      <c r="S417" s="50">
        <f>IFERROR(IF(F417&gt;0,IF(IFERROR((Смета!G399*1),0)&gt;0,ROUND(F417*G417,2),0),0),0)</f>
        <v>0</v>
      </c>
      <c r="T417" s="38"/>
      <c r="U417" s="38"/>
      <c r="X417" s="38"/>
      <c r="Y417" s="38"/>
    </row>
    <row r="418" spans="1:25" s="37" customFormat="1" hidden="1" x14ac:dyDescent="0.25">
      <c r="A418" s="63"/>
      <c r="B418" s="140">
        <f>IFERROR(IF(F418&gt;0,MAX(B$26:B417)+1,IF(AND(D418&gt;0,C418=0),"ЗАГ",0)),0)</f>
        <v>0</v>
      </c>
      <c r="C418" s="141">
        <f>IF(Смета!B400&gt;0,Смета!B400,0)</f>
        <v>352</v>
      </c>
      <c r="D418" s="543" t="str">
        <f>IF(Смета!C400&gt;0,Смета!C400,0)</f>
        <v>Монтаж и подключение ленты</v>
      </c>
      <c r="E418" s="77" t="str">
        <f>IF(Смета!D400&gt;0,Смета!D400,0)</f>
        <v>м</v>
      </c>
      <c r="F418" s="67">
        <f>IFERROR(IF(Дата_КС2=S$3,Смета!Q400,0)+IF(Дата_КС2=S$4,Смета!T400,0)+IF(Дата_КС2=S$5,Смета!W400,0)+IF(Дата_КС2=S$6,Смета!Z400,0)+IF(Дата_КС2=S$7,Смета!AC400,0)+IF(Дата_КС2=S$8,Смета!AF400,0)+IF(Дата_КС2=S$9,Смета!AI400,0)+IF(Дата_КС2=S$10,Смета!AL400,0)+IF(Дата_КС2=S$11,Смета!AO400,0)+IF(Дата_КС2=S$12,Смета!AR400,0)+IF(Дата_КС2=S$13,Смета!AU400,0)+IF(Дата_КС2=S$14,Смета!AX400,0),0)</f>
        <v>0</v>
      </c>
      <c r="G418" s="67">
        <f>IF(Смета!E400&gt;0,Смета!E400,0)</f>
        <v>800</v>
      </c>
      <c r="H418" s="67">
        <f t="shared" si="14"/>
        <v>0</v>
      </c>
      <c r="I418" s="464">
        <f t="shared" si="13"/>
        <v>0</v>
      </c>
      <c r="J418" s="468"/>
      <c r="K418" s="465">
        <f>IF(AND(B418&gt;0,B418&lt;&gt;"ЗАГ"),1,IF(C418=0,SUM(B419:INDEX(B419:B$2002,INDEX(MATCH("ЗАГ",B419:B$2002&amp;"",),))),0))</f>
        <v>0</v>
      </c>
      <c r="L418" s="47"/>
      <c r="M418" s="47"/>
      <c r="N418" s="186"/>
      <c r="O418" s="186"/>
      <c r="P418" s="187"/>
      <c r="Q418" s="189"/>
      <c r="R418" s="178">
        <f>IFERROR(IF(F418&gt;0,IF(IFERROR((Смета!H400*1),0)&gt;0,ROUND(F418*G418,2),0),0),0)</f>
        <v>0</v>
      </c>
      <c r="S418" s="50">
        <f>IFERROR(IF(F418&gt;0,IF(IFERROR((Смета!G400*1),0)&gt;0,ROUND(F418*G418,2),0),0),0)</f>
        <v>0</v>
      </c>
      <c r="T418" s="38"/>
      <c r="U418" s="38"/>
      <c r="X418" s="38"/>
      <c r="Y418" s="38"/>
    </row>
    <row r="419" spans="1:25" s="37" customFormat="1" hidden="1" x14ac:dyDescent="0.25">
      <c r="A419" s="63"/>
      <c r="B419" s="140">
        <f>IFERROR(IF(F419&gt;0,MAX(B$26:B418)+1,IF(AND(D419&gt;0,C419=0),"ЗАГ",0)),0)</f>
        <v>0</v>
      </c>
      <c r="C419" s="141">
        <f>IF(Смета!B401&gt;0,Смета!B401,0)</f>
        <v>353</v>
      </c>
      <c r="D419" s="543" t="str">
        <f>IF(Смета!C401&gt;0,Смета!C401,0)</f>
        <v>Блок питания ARS-150-12 (12V, 12.5A, 150W) (ARL, IP20 Сетка, 2 года)</v>
      </c>
      <c r="E419" s="77" t="str">
        <f>IF(Смета!D401&gt;0,Смета!D401,0)</f>
        <v>шт</v>
      </c>
      <c r="F419" s="67">
        <f>IFERROR(IF(Дата_КС2=S$3,Смета!Q401,0)+IF(Дата_КС2=S$4,Смета!T401,0)+IF(Дата_КС2=S$5,Смета!W401,0)+IF(Дата_КС2=S$6,Смета!Z401,0)+IF(Дата_КС2=S$7,Смета!AC401,0)+IF(Дата_КС2=S$8,Смета!AF401,0)+IF(Дата_КС2=S$9,Смета!AI401,0)+IF(Дата_КС2=S$10,Смета!AL401,0)+IF(Дата_КС2=S$11,Смета!AO401,0)+IF(Дата_КС2=S$12,Смета!AR401,0)+IF(Дата_КС2=S$13,Смета!AU401,0)+IF(Дата_КС2=S$14,Смета!AX401,0),0)</f>
        <v>0</v>
      </c>
      <c r="G419" s="67">
        <f>IF(Смета!E401&gt;0,Смета!E401,0)</f>
        <v>3320</v>
      </c>
      <c r="H419" s="67">
        <f t="shared" si="14"/>
        <v>0</v>
      </c>
      <c r="I419" s="464">
        <f t="shared" si="13"/>
        <v>0</v>
      </c>
      <c r="J419" s="468"/>
      <c r="K419" s="465">
        <f>IF(AND(B419&gt;0,B419&lt;&gt;"ЗАГ"),1,IF(C419=0,SUM(B420:INDEX(B420:B$2002,INDEX(MATCH("ЗАГ",B420:B$2002&amp;"",),))),0))</f>
        <v>0</v>
      </c>
      <c r="L419" s="47"/>
      <c r="M419" s="47"/>
      <c r="N419" s="186"/>
      <c r="O419" s="186"/>
      <c r="P419" s="187"/>
      <c r="Q419" s="189"/>
      <c r="R419" s="178">
        <f>IFERROR(IF(F419&gt;0,IF(IFERROR((Смета!H401*1),0)&gt;0,ROUND(F419*G419,2),0),0),0)</f>
        <v>0</v>
      </c>
      <c r="S419" s="50">
        <f>IFERROR(IF(F419&gt;0,IF(IFERROR((Смета!G401*1),0)&gt;0,ROUND(F419*G419,2),0),0),0)</f>
        <v>0</v>
      </c>
      <c r="T419" s="38"/>
      <c r="U419" s="38"/>
      <c r="X419" s="38"/>
      <c r="Y419" s="38"/>
    </row>
    <row r="420" spans="1:25" s="37" customFormat="1" hidden="1" x14ac:dyDescent="0.25">
      <c r="A420" s="63"/>
      <c r="B420" s="140">
        <f>IFERROR(IF(F420&gt;0,MAX(B$26:B419)+1,IF(AND(D420&gt;0,C420=0),"ЗАГ",0)),0)</f>
        <v>0</v>
      </c>
      <c r="C420" s="141">
        <f>IF(Смета!B402&gt;0,Смета!B402,0)</f>
        <v>354</v>
      </c>
      <c r="D420" s="543" t="str">
        <f>IF(Смета!C402&gt;0,Смета!C402,0)</f>
        <v>Монтаж и подключение блоков питания</v>
      </c>
      <c r="E420" s="77" t="str">
        <f>IF(Смета!D402&gt;0,Смета!D402,0)</f>
        <v>шт</v>
      </c>
      <c r="F420" s="67">
        <f>IFERROR(IF(Дата_КС2=S$3,Смета!Q402,0)+IF(Дата_КС2=S$4,Смета!T402,0)+IF(Дата_КС2=S$5,Смета!W402,0)+IF(Дата_КС2=S$6,Смета!Z402,0)+IF(Дата_КС2=S$7,Смета!AC402,0)+IF(Дата_КС2=S$8,Смета!AF402,0)+IF(Дата_КС2=S$9,Смета!AI402,0)+IF(Дата_КС2=S$10,Смета!AL402,0)+IF(Дата_КС2=S$11,Смета!AO402,0)+IF(Дата_КС2=S$12,Смета!AR402,0)+IF(Дата_КС2=S$13,Смета!AU402,0)+IF(Дата_КС2=S$14,Смета!AX402,0),0)</f>
        <v>0</v>
      </c>
      <c r="G420" s="67">
        <f>IF(Смета!E402&gt;0,Смета!E402,0)</f>
        <v>500</v>
      </c>
      <c r="H420" s="67">
        <f t="shared" si="14"/>
        <v>0</v>
      </c>
      <c r="I420" s="464">
        <f t="shared" si="13"/>
        <v>0</v>
      </c>
      <c r="J420" s="468"/>
      <c r="K420" s="465">
        <f>IF(AND(B420&gt;0,B420&lt;&gt;"ЗАГ"),1,IF(C420=0,SUM(B421:INDEX(B421:B$2002,INDEX(MATCH("ЗАГ",B421:B$2002&amp;"",),))),0))</f>
        <v>0</v>
      </c>
      <c r="L420" s="47"/>
      <c r="M420" s="47"/>
      <c r="N420" s="186"/>
      <c r="O420" s="186"/>
      <c r="P420" s="187"/>
      <c r="Q420" s="189"/>
      <c r="R420" s="178">
        <f>IFERROR(IF(F420&gt;0,IF(IFERROR((Смета!H402*1),0)&gt;0,ROUND(F420*G420,2),0),0),0)</f>
        <v>0</v>
      </c>
      <c r="S420" s="50">
        <f>IFERROR(IF(F420&gt;0,IF(IFERROR((Смета!G402*1),0)&gt;0,ROUND(F420*G420,2),0),0),0)</f>
        <v>0</v>
      </c>
      <c r="T420" s="38"/>
      <c r="U420" s="38"/>
      <c r="X420" s="38"/>
      <c r="Y420" s="38"/>
    </row>
    <row r="421" spans="1:25" s="37" customFormat="1" x14ac:dyDescent="0.25">
      <c r="A421" s="63"/>
      <c r="B421" s="140" t="str">
        <f>IFERROR(IF(F421&gt;0,MAX(B$26:B420)+1,IF(AND(D421&gt;0,C421=0),"ЗАГ",0)),0)</f>
        <v>ЗАГ</v>
      </c>
      <c r="C421" s="141">
        <f>IF(Смета!B403&gt;0,Смета!B403,0)</f>
        <v>0</v>
      </c>
      <c r="D421" s="547" t="str">
        <f>IF(Смета!C403&gt;0,Смета!C403,0)</f>
        <v>3.Кабельные изделия</v>
      </c>
      <c r="E421" s="77">
        <f>IF(Смета!D403&gt;0,Смета!D403,0)</f>
        <v>0</v>
      </c>
      <c r="F421" s="67">
        <f>IFERROR(IF(Дата_КС2=S$3,Смета!Q403,0)+IF(Дата_КС2=S$4,Смета!T403,0)+IF(Дата_КС2=S$5,Смета!W403,0)+IF(Дата_КС2=S$6,Смета!Z403,0)+IF(Дата_КС2=S$7,Смета!AC403,0)+IF(Дата_КС2=S$8,Смета!AF403,0)+IF(Дата_КС2=S$9,Смета!AI403,0)+IF(Дата_КС2=S$10,Смета!AL403,0)+IF(Дата_КС2=S$11,Смета!AO403,0)+IF(Дата_КС2=S$12,Смета!AR403,0)+IF(Дата_КС2=S$13,Смета!AU403,0)+IF(Дата_КС2=S$14,Смета!AX403,0),0)</f>
        <v>0</v>
      </c>
      <c r="G421" s="67">
        <f>IF(Смета!E403&gt;0,Смета!E403,0)</f>
        <v>0</v>
      </c>
      <c r="H421" s="67">
        <f t="shared" si="14"/>
        <v>0</v>
      </c>
      <c r="I421" s="464">
        <f t="shared" si="13"/>
        <v>153</v>
      </c>
      <c r="J421" s="468"/>
      <c r="K421" s="465">
        <f>IF(AND(B421&gt;0,B421&lt;&gt;"ЗАГ"),1,IF(C421=0,SUM(B422:INDEX(B422:B$2002,INDEX(MATCH("ЗАГ",B422:B$2002&amp;"",),))),0))</f>
        <v>153</v>
      </c>
      <c r="L421" s="47"/>
      <c r="M421" s="47"/>
      <c r="N421" s="186"/>
      <c r="O421" s="186"/>
      <c r="P421" s="187"/>
      <c r="Q421" s="189"/>
      <c r="R421" s="178">
        <f>IFERROR(IF(F421&gt;0,IF(IFERROR((Смета!H403*1),0)&gt;0,ROUND(F421*G421,2),0),0),0)</f>
        <v>0</v>
      </c>
      <c r="S421" s="50">
        <f>IFERROR(IF(F421&gt;0,IF(IFERROR((Смета!G403*1),0)&gt;0,ROUND(F421*G421,2),0),0),0)</f>
        <v>0</v>
      </c>
      <c r="T421" s="38"/>
      <c r="U421" s="38"/>
      <c r="X421" s="38"/>
      <c r="Y421" s="38"/>
    </row>
    <row r="422" spans="1:25" s="37" customFormat="1" x14ac:dyDescent="0.25">
      <c r="A422" s="63"/>
      <c r="B422" s="140">
        <f>IFERROR(IF(F422&gt;0,MAX(B$26:B421)+1,IF(AND(D422&gt;0,C422=0),"ЗАГ",0)),0)</f>
        <v>13</v>
      </c>
      <c r="C422" s="141">
        <f>IF(Смета!B404&gt;0,Смета!B404,0)</f>
        <v>355</v>
      </c>
      <c r="D422" s="547" t="str">
        <f>IF(Смета!C404&gt;0,Смета!C404,0)</f>
        <v>Кабель силовой ВВГ-Пнг(А) 3x1,5 ок(N, PE)-0.66 (100м)</v>
      </c>
      <c r="E422" s="77" t="str">
        <f>IF(Смета!D404&gt;0,Смета!D404,0)</f>
        <v>м</v>
      </c>
      <c r="F422" s="67">
        <f>IFERROR(IF(Дата_КС2=S$3,Смета!Q404,0)+IF(Дата_КС2=S$4,Смета!T404,0)+IF(Дата_КС2=S$5,Смета!W404,0)+IF(Дата_КС2=S$6,Смета!Z404,0)+IF(Дата_КС2=S$7,Смета!AC404,0)+IF(Дата_КС2=S$8,Смета!AF404,0)+IF(Дата_КС2=S$9,Смета!AI404,0)+IF(Дата_КС2=S$10,Смета!AL404,0)+IF(Дата_КС2=S$11,Смета!AO404,0)+IF(Дата_КС2=S$12,Смета!AR404,0)+IF(Дата_КС2=S$13,Смета!AU404,0)+IF(Дата_КС2=S$14,Смета!AX404,0),0)</f>
        <v>588</v>
      </c>
      <c r="G422" s="67">
        <f>IF(Смета!E404&gt;0,Смета!E404,0)</f>
        <v>59.91</v>
      </c>
      <c r="H422" s="67">
        <f t="shared" si="14"/>
        <v>35227.08</v>
      </c>
      <c r="I422" s="464">
        <f t="shared" si="13"/>
        <v>1</v>
      </c>
      <c r="J422" s="468"/>
      <c r="K422" s="465">
        <f>IF(AND(B422&gt;0,B422&lt;&gt;"ЗАГ"),1,IF(C422=0,SUM(B423:INDEX(B423:B$2002,INDEX(MATCH("ЗАГ",B423:B$2002&amp;"",),))),0))</f>
        <v>1</v>
      </c>
      <c r="L422" s="47"/>
      <c r="M422" s="47"/>
      <c r="N422" s="186"/>
      <c r="O422" s="186"/>
      <c r="P422" s="187"/>
      <c r="Q422" s="189"/>
      <c r="R422" s="178">
        <f>IFERROR(IF(F422&gt;0,IF(IFERROR((Смета!H404*1),0)&gt;0,ROUND(F422*G422,2),0),0),0)</f>
        <v>0</v>
      </c>
      <c r="S422" s="50">
        <f>IFERROR(IF(F422&gt;0,IF(IFERROR((Смета!G404*1),0)&gt;0,ROUND(F422*G422,2),0),0),0)</f>
        <v>35227.08</v>
      </c>
      <c r="T422" s="38"/>
      <c r="U422" s="38"/>
      <c r="X422" s="38"/>
      <c r="Y422" s="38"/>
    </row>
    <row r="423" spans="1:25" s="37" customFormat="1" x14ac:dyDescent="0.25">
      <c r="A423" s="63"/>
      <c r="B423" s="140">
        <f>IFERROR(IF(F423&gt;0,MAX(B$26:B422)+1,IF(AND(D423&gt;0,C423=0),"ЗАГ",0)),0)</f>
        <v>14</v>
      </c>
      <c r="C423" s="141">
        <f>IF(Смета!B405&gt;0,Смета!B405,0)</f>
        <v>356</v>
      </c>
      <c r="D423" s="547" t="str">
        <f>IF(Смета!C405&gt;0,Смета!C405,0)</f>
        <v>Кабель силовой ВВГ-Пнг(А)-LS 3x2,5 ок(N, PE)-0.66 (100м)</v>
      </c>
      <c r="E423" s="77" t="str">
        <f>IF(Смета!D405&gt;0,Смета!D405,0)</f>
        <v>м</v>
      </c>
      <c r="F423" s="67">
        <f>IFERROR(IF(Дата_КС2=S$3,Смета!Q405,0)+IF(Дата_КС2=S$4,Смета!T405,0)+IF(Дата_КС2=S$5,Смета!W405,0)+IF(Дата_КС2=S$6,Смета!Z405,0)+IF(Дата_КС2=S$7,Смета!AC405,0)+IF(Дата_КС2=S$8,Смета!AF405,0)+IF(Дата_КС2=S$9,Смета!AI405,0)+IF(Дата_КС2=S$10,Смета!AL405,0)+IF(Дата_КС2=S$11,Смета!AO405,0)+IF(Дата_КС2=S$12,Смета!AR405,0)+IF(Дата_КС2=S$13,Смета!AU405,0)+IF(Дата_КС2=S$14,Смета!AX405,0),0)</f>
        <v>1212</v>
      </c>
      <c r="G423" s="67">
        <f>IF(Смета!E405&gt;0,Смета!E405,0)</f>
        <v>98.21</v>
      </c>
      <c r="H423" s="67">
        <f t="shared" si="14"/>
        <v>119030.52</v>
      </c>
      <c r="I423" s="464">
        <f t="shared" si="13"/>
        <v>1</v>
      </c>
      <c r="J423" s="468"/>
      <c r="K423" s="465">
        <f>IF(AND(B423&gt;0,B423&lt;&gt;"ЗАГ"),1,IF(C423=0,SUM(B424:INDEX(B424:B$2002,INDEX(MATCH("ЗАГ",B424:B$2002&amp;"",),))),0))</f>
        <v>1</v>
      </c>
      <c r="L423" s="47"/>
      <c r="M423" s="47"/>
      <c r="N423" s="186"/>
      <c r="O423" s="186"/>
      <c r="P423" s="187"/>
      <c r="Q423" s="189"/>
      <c r="R423" s="178">
        <f>IFERROR(IF(F423&gt;0,IF(IFERROR((Смета!H405*1),0)&gt;0,ROUND(F423*G423,2),0),0),0)</f>
        <v>0</v>
      </c>
      <c r="S423" s="50">
        <f>IFERROR(IF(F423&gt;0,IF(IFERROR((Смета!G405*1),0)&gt;0,ROUND(F423*G423,2),0),0),0)</f>
        <v>119030.52</v>
      </c>
      <c r="T423" s="38"/>
      <c r="U423" s="38"/>
      <c r="X423" s="38"/>
      <c r="Y423" s="38"/>
    </row>
    <row r="424" spans="1:25" s="37" customFormat="1" ht="30" x14ac:dyDescent="0.25">
      <c r="A424" s="63"/>
      <c r="B424" s="140">
        <f>IFERROR(IF(F424&gt;0,MAX(B$26:B423)+1,IF(AND(D424&gt;0,C424=0),"ЗАГ",0)),0)</f>
        <v>15</v>
      </c>
      <c r="C424" s="141">
        <f>IF(Смета!B406&gt;0,Смета!B406,0)</f>
        <v>357</v>
      </c>
      <c r="D424" s="547" t="str">
        <f>IF(Смета!C406&gt;0,Смета!C406,0)</f>
        <v>Монтаж кабеля по кирпичной кладке и затягивание в трубы до 30мм2</v>
      </c>
      <c r="E424" s="77" t="str">
        <f>IF(Смета!D406&gt;0,Смета!D406,0)</f>
        <v>м</v>
      </c>
      <c r="F424" s="67">
        <f>IFERROR(IF(Дата_КС2=S$3,Смета!Q406,0)+IF(Дата_КС2=S$4,Смета!T406,0)+IF(Дата_КС2=S$5,Смета!W406,0)+IF(Дата_КС2=S$6,Смета!Z406,0)+IF(Дата_КС2=S$7,Смета!AC406,0)+IF(Дата_КС2=S$8,Смета!AF406,0)+IF(Дата_КС2=S$9,Смета!AI406,0)+IF(Дата_КС2=S$10,Смета!AL406,0)+IF(Дата_КС2=S$11,Смета!AO406,0)+IF(Дата_КС2=S$12,Смета!AR406,0)+IF(Дата_КС2=S$13,Смета!AU406,0)+IF(Дата_КС2=S$14,Смета!AX406,0),0)</f>
        <v>1800</v>
      </c>
      <c r="G424" s="67">
        <f>IF(Смета!E406&gt;0,Смета!E406,0)</f>
        <v>88.07</v>
      </c>
      <c r="H424" s="67">
        <f t="shared" si="14"/>
        <v>158526</v>
      </c>
      <c r="I424" s="464">
        <f t="shared" si="13"/>
        <v>1</v>
      </c>
      <c r="J424" s="468"/>
      <c r="K424" s="465">
        <f>IF(AND(B424&gt;0,B424&lt;&gt;"ЗАГ"),1,IF(C424=0,SUM(B425:INDEX(B425:B$2002,INDEX(MATCH("ЗАГ",B425:B$2002&amp;"",),))),0))</f>
        <v>1</v>
      </c>
      <c r="L424" s="47"/>
      <c r="M424" s="47"/>
      <c r="N424" s="186"/>
      <c r="O424" s="186"/>
      <c r="P424" s="187"/>
      <c r="Q424" s="189"/>
      <c r="R424" s="178">
        <f>IFERROR(IF(F424&gt;0,IF(IFERROR((Смета!H406*1),0)&gt;0,ROUND(F424*G424,2),0),0),0)</f>
        <v>158526</v>
      </c>
      <c r="S424" s="50">
        <f>IFERROR(IF(F424&gt;0,IF(IFERROR((Смета!G406*1),0)&gt;0,ROUND(F424*G424,2),0),0),0)</f>
        <v>0</v>
      </c>
      <c r="T424" s="38"/>
      <c r="U424" s="38"/>
      <c r="X424" s="38"/>
      <c r="Y424" s="38"/>
    </row>
    <row r="425" spans="1:25" s="37" customFormat="1" x14ac:dyDescent="0.25">
      <c r="A425" s="63"/>
      <c r="B425" s="140">
        <f>IFERROR(IF(F425&gt;0,MAX(B$26:B424)+1,IF(AND(D425&gt;0,C425=0),"ЗАГ",0)),0)</f>
        <v>16</v>
      </c>
      <c r="C425" s="141">
        <f>IF(Смета!B407&gt;0,Смета!B407,0)</f>
        <v>358</v>
      </c>
      <c r="D425" s="547" t="str">
        <f>IF(Смета!C407&gt;0,Смета!C407,0)</f>
        <v xml:space="preserve">Провод ПуВ нг(А)LS 1х6.0 </v>
      </c>
      <c r="E425" s="77" t="str">
        <f>IF(Смета!D407&gt;0,Смета!D407,0)</f>
        <v>м</v>
      </c>
      <c r="F425" s="67">
        <f>IFERROR(IF(Дата_КС2=S$3,Смета!Q407,0)+IF(Дата_КС2=S$4,Смета!T407,0)+IF(Дата_КС2=S$5,Смета!W407,0)+IF(Дата_КС2=S$6,Смета!Z407,0)+IF(Дата_КС2=S$7,Смета!AC407,0)+IF(Дата_КС2=S$8,Смета!AF407,0)+IF(Дата_КС2=S$9,Смета!AI407,0)+IF(Дата_КС2=S$10,Смета!AL407,0)+IF(Дата_КС2=S$11,Смета!AO407,0)+IF(Дата_КС2=S$12,Смета!AR407,0)+IF(Дата_КС2=S$13,Смета!AU407,0)+IF(Дата_КС2=S$14,Смета!AX407,0),0)</f>
        <v>405</v>
      </c>
      <c r="G425" s="67">
        <f>IF(Смета!E407&gt;0,Смета!E407,0)</f>
        <v>76.010000000000005</v>
      </c>
      <c r="H425" s="67">
        <f t="shared" si="14"/>
        <v>30784.05</v>
      </c>
      <c r="I425" s="464">
        <f t="shared" si="13"/>
        <v>1</v>
      </c>
      <c r="J425" s="468"/>
      <c r="K425" s="465">
        <f>IF(AND(B425&gt;0,B425&lt;&gt;"ЗАГ"),1,IF(C425=0,SUM(B426:INDEX(B426:B$2002,INDEX(MATCH("ЗАГ",B426:B$2002&amp;"",),))),0))</f>
        <v>1</v>
      </c>
      <c r="L425" s="47"/>
      <c r="M425" s="47"/>
      <c r="N425" s="186"/>
      <c r="O425" s="186"/>
      <c r="P425" s="187"/>
      <c r="Q425" s="189"/>
      <c r="R425" s="178">
        <f>IFERROR(IF(F425&gt;0,IF(IFERROR((Смета!H407*1),0)&gt;0,ROUND(F425*G425,2),0),0),0)</f>
        <v>0</v>
      </c>
      <c r="S425" s="50">
        <f>IFERROR(IF(F425&gt;0,IF(IFERROR((Смета!G407*1),0)&gt;0,ROUND(F425*G425,2),0),0),0)</f>
        <v>30784.05</v>
      </c>
      <c r="T425" s="38"/>
      <c r="U425" s="38"/>
      <c r="X425" s="38"/>
      <c r="Y425" s="38"/>
    </row>
    <row r="426" spans="1:25" s="37" customFormat="1" x14ac:dyDescent="0.25">
      <c r="A426" s="63"/>
      <c r="B426" s="140">
        <f>IFERROR(IF(F426&gt;0,MAX(B$26:B425)+1,IF(AND(D426&gt;0,C426=0),"ЗАГ",0)),0)</f>
        <v>17</v>
      </c>
      <c r="C426" s="141">
        <f>IF(Смета!B408&gt;0,Смета!B408,0)</f>
        <v>359</v>
      </c>
      <c r="D426" s="547" t="str">
        <f>IF(Смета!C408&gt;0,Смета!C408,0)</f>
        <v>Кабель силовой ВВГнг(А)-LS 1х4 ок-0,66</v>
      </c>
      <c r="E426" s="77" t="str">
        <f>IF(Смета!D408&gt;0,Смета!D408,0)</f>
        <v>м</v>
      </c>
      <c r="F426" s="67">
        <f>IFERROR(IF(Дата_КС2=S$3,Смета!Q408,0)+IF(Дата_КС2=S$4,Смета!T408,0)+IF(Дата_КС2=S$5,Смета!W408,0)+IF(Дата_КС2=S$6,Смета!Z408,0)+IF(Дата_КС2=S$7,Смета!AC408,0)+IF(Дата_КС2=S$8,Смета!AF408,0)+IF(Дата_КС2=S$9,Смета!AI408,0)+IF(Дата_КС2=S$10,Смета!AL408,0)+IF(Дата_КС2=S$11,Смета!AO408,0)+IF(Дата_КС2=S$12,Смета!AR408,0)+IF(Дата_КС2=S$13,Смета!AU408,0)+IF(Дата_КС2=S$14,Смета!AX408,0),0)</f>
        <v>151</v>
      </c>
      <c r="G426" s="67">
        <f>IF(Смета!E408&gt;0,Смета!E408,0)</f>
        <v>52.48</v>
      </c>
      <c r="H426" s="67">
        <f t="shared" si="14"/>
        <v>7924.48</v>
      </c>
      <c r="I426" s="464">
        <f t="shared" si="13"/>
        <v>1</v>
      </c>
      <c r="J426" s="468"/>
      <c r="K426" s="465">
        <f>IF(AND(B426&gt;0,B426&lt;&gt;"ЗАГ"),1,IF(C426=0,SUM(B427:INDEX(B427:B$2002,INDEX(MATCH("ЗАГ",B427:B$2002&amp;"",),))),0))</f>
        <v>1</v>
      </c>
      <c r="L426" s="47"/>
      <c r="M426" s="47"/>
      <c r="N426" s="186"/>
      <c r="O426" s="186"/>
      <c r="P426" s="187"/>
      <c r="Q426" s="189"/>
      <c r="R426" s="178">
        <f>IFERROR(IF(F426&gt;0,IF(IFERROR((Смета!H408*1),0)&gt;0,ROUND(F426*G426,2),0),0),0)</f>
        <v>0</v>
      </c>
      <c r="S426" s="50">
        <f>IFERROR(IF(F426&gt;0,IF(IFERROR((Смета!G408*1),0)&gt;0,ROUND(F426*G426,2),0),0),0)</f>
        <v>7924.48</v>
      </c>
      <c r="T426" s="38"/>
      <c r="U426" s="38"/>
      <c r="X426" s="38"/>
      <c r="Y426" s="38"/>
    </row>
    <row r="427" spans="1:25" s="37" customFormat="1" x14ac:dyDescent="0.25">
      <c r="A427" s="63"/>
      <c r="B427" s="140">
        <f>IFERROR(IF(F427&gt;0,MAX(B$26:B426)+1,IF(AND(D427&gt;0,C427=0),"ЗАГ",0)),0)</f>
        <v>18</v>
      </c>
      <c r="C427" s="141">
        <f>IF(Смета!B409&gt;0,Смета!B409,0)</f>
        <v>360</v>
      </c>
      <c r="D427" s="547" t="str">
        <f>IF(Смета!C409&gt;0,Смета!C409,0)</f>
        <v>Провод силовой ПуВнг(А)-LS 10</v>
      </c>
      <c r="E427" s="77" t="str">
        <f>IF(Смета!D409&gt;0,Смета!D409,0)</f>
        <v>м</v>
      </c>
      <c r="F427" s="67">
        <f>IFERROR(IF(Дата_КС2=S$3,Смета!Q409,0)+IF(Дата_КС2=S$4,Смета!T409,0)+IF(Дата_КС2=S$5,Смета!W409,0)+IF(Дата_КС2=S$6,Смета!Z409,0)+IF(Дата_КС2=S$7,Смета!AC409,0)+IF(Дата_КС2=S$8,Смета!AF409,0)+IF(Дата_КС2=S$9,Смета!AI409,0)+IF(Дата_КС2=S$10,Смета!AL409,0)+IF(Дата_КС2=S$11,Смета!AO409,0)+IF(Дата_КС2=S$12,Смета!AR409,0)+IF(Дата_КС2=S$13,Смета!AU409,0)+IF(Дата_КС2=S$14,Смета!AX409,0),0)</f>
        <v>303</v>
      </c>
      <c r="G427" s="67">
        <f>IF(Смета!E409&gt;0,Смета!E409,0)</f>
        <v>122.14</v>
      </c>
      <c r="H427" s="67">
        <f t="shared" si="14"/>
        <v>37008.42</v>
      </c>
      <c r="I427" s="464">
        <f t="shared" si="13"/>
        <v>1</v>
      </c>
      <c r="J427" s="468"/>
      <c r="K427" s="465">
        <f>IF(AND(B427&gt;0,B427&lt;&gt;"ЗАГ"),1,IF(C427=0,SUM(B428:INDEX(B428:B$2002,INDEX(MATCH("ЗАГ",B428:B$2002&amp;"",),))),0))</f>
        <v>1</v>
      </c>
      <c r="L427" s="47"/>
      <c r="M427" s="47"/>
      <c r="N427" s="186"/>
      <c r="O427" s="186"/>
      <c r="P427" s="187"/>
      <c r="Q427" s="189"/>
      <c r="R427" s="178">
        <f>IFERROR(IF(F427&gt;0,IF(IFERROR((Смета!H409*1),0)&gt;0,ROUND(F427*G427,2),0),0),0)</f>
        <v>0</v>
      </c>
      <c r="S427" s="50">
        <f>IFERROR(IF(F427&gt;0,IF(IFERROR((Смета!G409*1),0)&gt;0,ROUND(F427*G427,2),0),0),0)</f>
        <v>37008.42</v>
      </c>
      <c r="T427" s="38"/>
      <c r="U427" s="38"/>
      <c r="X427" s="38"/>
      <c r="Y427" s="38"/>
    </row>
    <row r="428" spans="1:25" s="37" customFormat="1" ht="30" x14ac:dyDescent="0.25">
      <c r="A428" s="63"/>
      <c r="B428" s="140">
        <f>IFERROR(IF(F428&gt;0,MAX(B$26:B427)+1,IF(AND(D428&gt;0,C428=0),"ЗАГ",0)),0)</f>
        <v>19</v>
      </c>
      <c r="C428" s="141">
        <f>IF(Смета!B410&gt;0,Смета!B410,0)</f>
        <v>361</v>
      </c>
      <c r="D428" s="547" t="str">
        <f>IF(Смета!C410&gt;0,Смета!C410,0)</f>
        <v>Монтаж кабеля по кирпичной кладке и затягивание в трубы до 30мм2</v>
      </c>
      <c r="E428" s="77" t="str">
        <f>IF(Смета!D410&gt;0,Смета!D410,0)</f>
        <v>м</v>
      </c>
      <c r="F428" s="67">
        <f>IFERROR(IF(Дата_КС2=S$3,Смета!Q410,0)+IF(Дата_КС2=S$4,Смета!T410,0)+IF(Дата_КС2=S$5,Смета!W410,0)+IF(Дата_КС2=S$6,Смета!Z410,0)+IF(Дата_КС2=S$7,Смета!AC410,0)+IF(Дата_КС2=S$8,Смета!AF410,0)+IF(Дата_КС2=S$9,Смета!AI410,0)+IF(Дата_КС2=S$10,Смета!AL410,0)+IF(Дата_КС2=S$11,Смета!AO410,0)+IF(Дата_КС2=S$12,Смета!AR410,0)+IF(Дата_КС2=S$13,Смета!AU410,0)+IF(Дата_КС2=S$14,Смета!AX410,0),0)</f>
        <v>859</v>
      </c>
      <c r="G428" s="67">
        <f>IF(Смета!E410&gt;0,Смета!E410,0)</f>
        <v>88.07</v>
      </c>
      <c r="H428" s="67">
        <f t="shared" si="14"/>
        <v>75652.13</v>
      </c>
      <c r="I428" s="464">
        <f t="shared" si="13"/>
        <v>1</v>
      </c>
      <c r="J428" s="468"/>
      <c r="K428" s="465">
        <f>IF(AND(B428&gt;0,B428&lt;&gt;"ЗАГ"),1,IF(C428=0,SUM(B429:INDEX(B429:B$2002,INDEX(MATCH("ЗАГ",B429:B$2002&amp;"",),))),0))</f>
        <v>1</v>
      </c>
      <c r="L428" s="47"/>
      <c r="M428" s="47"/>
      <c r="N428" s="186"/>
      <c r="O428" s="186"/>
      <c r="P428" s="187"/>
      <c r="Q428" s="189"/>
      <c r="R428" s="178">
        <f>IFERROR(IF(F428&gt;0,IF(IFERROR((Смета!H410*1),0)&gt;0,ROUND(F428*G428,2),0),0),0)</f>
        <v>75652.13</v>
      </c>
      <c r="S428" s="50">
        <f>IFERROR(IF(F428&gt;0,IF(IFERROR((Смета!G410*1),0)&gt;0,ROUND(F428*G428,2),0),0),0)</f>
        <v>0</v>
      </c>
      <c r="T428" s="38"/>
      <c r="U428" s="38"/>
      <c r="X428" s="38"/>
      <c r="Y428" s="38"/>
    </row>
    <row r="429" spans="1:25" s="37" customFormat="1" x14ac:dyDescent="0.25">
      <c r="A429" s="63"/>
      <c r="B429" s="140">
        <f>IFERROR(IF(F429&gt;0,MAX(B$26:B428)+1,IF(AND(D429&gt;0,C429=0),"ЗАГ",0)),0)</f>
        <v>20</v>
      </c>
      <c r="C429" s="141">
        <f>IF(Смета!B411&gt;0,Смета!B411,0)</f>
        <v>362</v>
      </c>
      <c r="D429" s="547" t="str">
        <f>IF(Смета!C411&gt;0,Смета!C411,0)</f>
        <v>Кабель ВВГ -П нг(А)FRLS 3х1.5 0.66кВ (бухта)</v>
      </c>
      <c r="E429" s="77" t="str">
        <f>IF(Смета!D411&gt;0,Смета!D411,0)</f>
        <v>м</v>
      </c>
      <c r="F429" s="67">
        <f>IFERROR(IF(Дата_КС2=S$3,Смета!Q411,0)+IF(Дата_КС2=S$4,Смета!T411,0)+IF(Дата_КС2=S$5,Смета!W411,0)+IF(Дата_КС2=S$6,Смета!Z411,0)+IF(Дата_КС2=S$7,Смета!AC411,0)+IF(Дата_КС2=S$8,Смета!AF411,0)+IF(Дата_КС2=S$9,Смета!AI411,0)+IF(Дата_КС2=S$10,Смета!AL411,0)+IF(Дата_КС2=S$11,Смета!AO411,0)+IF(Дата_КС2=S$12,Смета!AR411,0)+IF(Дата_КС2=S$13,Смета!AU411,0)+IF(Дата_КС2=S$14,Смета!AX411,0),0)</f>
        <v>81</v>
      </c>
      <c r="G429" s="67">
        <f>IF(Смета!E411&gt;0,Смета!E411,0)</f>
        <v>74.73</v>
      </c>
      <c r="H429" s="67">
        <f t="shared" si="14"/>
        <v>6053.13</v>
      </c>
      <c r="I429" s="464">
        <f t="shared" si="13"/>
        <v>1</v>
      </c>
      <c r="J429" s="468"/>
      <c r="K429" s="465">
        <f>IF(AND(B429&gt;0,B429&lt;&gt;"ЗАГ"),1,IF(C429=0,SUM(B430:INDEX(B430:B$2002,INDEX(MATCH("ЗАГ",B430:B$2002&amp;"",),))),0))</f>
        <v>1</v>
      </c>
      <c r="L429" s="47"/>
      <c r="M429" s="47"/>
      <c r="N429" s="186"/>
      <c r="O429" s="186"/>
      <c r="P429" s="187"/>
      <c r="Q429" s="189"/>
      <c r="R429" s="178">
        <f>IFERROR(IF(F429&gt;0,IF(IFERROR((Смета!H411*1),0)&gt;0,ROUND(F429*G429,2),0),0),0)</f>
        <v>0</v>
      </c>
      <c r="S429" s="50">
        <f>IFERROR(IF(F429&gt;0,IF(IFERROR((Смета!G411*1),0)&gt;0,ROUND(F429*G429,2),0),0),0)</f>
        <v>6053.13</v>
      </c>
      <c r="T429" s="38"/>
      <c r="U429" s="38"/>
      <c r="X429" s="38"/>
      <c r="Y429" s="38"/>
    </row>
    <row r="430" spans="1:25" s="37" customFormat="1" ht="30" x14ac:dyDescent="0.25">
      <c r="A430" s="63"/>
      <c r="B430" s="140">
        <f>IFERROR(IF(F430&gt;0,MAX(B$26:B429)+1,IF(AND(D430&gt;0,C430=0),"ЗАГ",0)),0)</f>
        <v>21</v>
      </c>
      <c r="C430" s="141">
        <f>IF(Смета!B412&gt;0,Смета!B412,0)</f>
        <v>363</v>
      </c>
      <c r="D430" s="547" t="str">
        <f>IF(Смета!C412&gt;0,Смета!C412,0)</f>
        <v>Монтаж кабеля по кирпичной кладке и затягивание в трубы до 30мм2</v>
      </c>
      <c r="E430" s="77" t="str">
        <f>IF(Смета!D412&gt;0,Смета!D412,0)</f>
        <v>м</v>
      </c>
      <c r="F430" s="67">
        <f>IFERROR(IF(Дата_КС2=S$3,Смета!Q412,0)+IF(Дата_КС2=S$4,Смета!T412,0)+IF(Дата_КС2=S$5,Смета!W412,0)+IF(Дата_КС2=S$6,Смета!Z412,0)+IF(Дата_КС2=S$7,Смета!AC412,0)+IF(Дата_КС2=S$8,Смета!AF412,0)+IF(Дата_КС2=S$9,Смета!AI412,0)+IF(Дата_КС2=S$10,Смета!AL412,0)+IF(Дата_КС2=S$11,Смета!AO412,0)+IF(Дата_КС2=S$12,Смета!AR412,0)+IF(Дата_КС2=S$13,Смета!AU412,0)+IF(Дата_КС2=S$14,Смета!AX412,0),0)</f>
        <v>81</v>
      </c>
      <c r="G430" s="67">
        <f>IF(Смета!E412&gt;0,Смета!E412,0)</f>
        <v>88.07</v>
      </c>
      <c r="H430" s="67">
        <f t="shared" si="14"/>
        <v>7133.67</v>
      </c>
      <c r="I430" s="464">
        <f t="shared" si="13"/>
        <v>1</v>
      </c>
      <c r="J430" s="468"/>
      <c r="K430" s="465">
        <f>IF(AND(B430&gt;0,B430&lt;&gt;"ЗАГ"),1,IF(C430=0,SUM(B431:INDEX(B431:B$2002,INDEX(MATCH("ЗАГ",B431:B$2002&amp;"",),))),0))</f>
        <v>1</v>
      </c>
      <c r="L430" s="47"/>
      <c r="M430" s="47"/>
      <c r="N430" s="186"/>
      <c r="O430" s="186"/>
      <c r="P430" s="187"/>
      <c r="Q430" s="189"/>
      <c r="R430" s="178">
        <f>IFERROR(IF(F430&gt;0,IF(IFERROR((Смета!H412*1),0)&gt;0,ROUND(F430*G430,2),0),0),0)</f>
        <v>7133.67</v>
      </c>
      <c r="S430" s="50">
        <f>IFERROR(IF(F430&gt;0,IF(IFERROR((Смета!G412*1),0)&gt;0,ROUND(F430*G430,2),0),0),0)</f>
        <v>0</v>
      </c>
      <c r="T430" s="38"/>
      <c r="U430" s="38"/>
      <c r="X430" s="38"/>
      <c r="Y430" s="38"/>
    </row>
    <row r="431" spans="1:25" s="37" customFormat="1" hidden="1" x14ac:dyDescent="0.25">
      <c r="A431" s="63"/>
      <c r="B431" s="140" t="str">
        <f>IFERROR(IF(F431&gt;0,MAX(B$26:B430)+1,IF(AND(D431&gt;0,C431=0),"ЗАГ",0)),0)</f>
        <v>ЗАГ</v>
      </c>
      <c r="C431" s="141">
        <f>IF(Смета!B413&gt;0,Смета!B413,0)</f>
        <v>0</v>
      </c>
      <c r="D431" s="543" t="str">
        <f>IF(Смета!C413&gt;0,Смета!C413,0)</f>
        <v>4.Электрортехнические изделия</v>
      </c>
      <c r="E431" s="77">
        <f>IF(Смета!D413&gt;0,Смета!D413,0)</f>
        <v>0</v>
      </c>
      <c r="F431" s="67">
        <f>IFERROR(IF(Дата_КС2=S$3,Смета!Q413,0)+IF(Дата_КС2=S$4,Смета!T413,0)+IF(Дата_КС2=S$5,Смета!W413,0)+IF(Дата_КС2=S$6,Смета!Z413,0)+IF(Дата_КС2=S$7,Смета!AC413,0)+IF(Дата_КС2=S$8,Смета!AF413,0)+IF(Дата_КС2=S$9,Смета!AI413,0)+IF(Дата_КС2=S$10,Смета!AL413,0)+IF(Дата_КС2=S$11,Смета!AO413,0)+IF(Дата_КС2=S$12,Смета!AR413,0)+IF(Дата_КС2=S$13,Смета!AU413,0)+IF(Дата_КС2=S$14,Смета!AX413,0),0)</f>
        <v>0</v>
      </c>
      <c r="G431" s="67">
        <f>IF(Смета!E413&gt;0,Смета!E413,0)</f>
        <v>0</v>
      </c>
      <c r="H431" s="67">
        <f t="shared" si="14"/>
        <v>0</v>
      </c>
      <c r="I431" s="464">
        <f t="shared" si="13"/>
        <v>0</v>
      </c>
      <c r="J431" s="468"/>
      <c r="K431" s="465">
        <f>IF(AND(B431&gt;0,B431&lt;&gt;"ЗАГ"),1,IF(C431=0,SUM(B432:INDEX(B432:B$2002,INDEX(MATCH("ЗАГ",B432:B$2002&amp;"",),))),0))</f>
        <v>0</v>
      </c>
      <c r="L431" s="47"/>
      <c r="M431" s="47"/>
      <c r="N431" s="186"/>
      <c r="O431" s="186"/>
      <c r="P431" s="187"/>
      <c r="Q431" s="189"/>
      <c r="R431" s="178">
        <f>IFERROR(IF(F431&gt;0,IF(IFERROR((Смета!H413*1),0)&gt;0,ROUND(F431*G431,2),0),0),0)</f>
        <v>0</v>
      </c>
      <c r="S431" s="50">
        <f>IFERROR(IF(F431&gt;0,IF(IFERROR((Смета!G413*1),0)&gt;0,ROUND(F431*G431,2),0),0),0)</f>
        <v>0</v>
      </c>
      <c r="T431" s="38"/>
      <c r="U431" s="38"/>
      <c r="X431" s="38"/>
      <c r="Y431" s="38"/>
    </row>
    <row r="432" spans="1:25" s="37" customFormat="1" ht="30" hidden="1" x14ac:dyDescent="0.25">
      <c r="A432" s="63"/>
      <c r="B432" s="140">
        <f>IFERROR(IF(F432&gt;0,MAX(B$26:B431)+1,IF(AND(D432&gt;0,C432=0),"ЗАГ",0)),0)</f>
        <v>0</v>
      </c>
      <c r="C432" s="141">
        <f>IF(Смета!B414&gt;0,Смета!B414,0)</f>
        <v>364</v>
      </c>
      <c r="D432" s="543" t="str">
        <f>IF(Смета!C414&gt;0,Смета!C414,0)</f>
        <v>BRITE Розетка двойная с заземлением с защитными шторками и крышкой 16А в сборе IP44 РСбш12-3-44-БрБ белый</v>
      </c>
      <c r="E432" s="77" t="str">
        <f>IF(Смета!D414&gt;0,Смета!D414,0)</f>
        <v>шт</v>
      </c>
      <c r="F432" s="67">
        <f>IFERROR(IF(Дата_КС2=S$3,Смета!Q414,0)+IF(Дата_КС2=S$4,Смета!T414,0)+IF(Дата_КС2=S$5,Смета!W414,0)+IF(Дата_КС2=S$6,Смета!Z414,0)+IF(Дата_КС2=S$7,Смета!AC414,0)+IF(Дата_КС2=S$8,Смета!AF414,0)+IF(Дата_КС2=S$9,Смета!AI414,0)+IF(Дата_КС2=S$10,Смета!AL414,0)+IF(Дата_КС2=S$11,Смета!AO414,0)+IF(Дата_КС2=S$12,Смета!AR414,0)+IF(Дата_КС2=S$13,Смета!AU414,0)+IF(Дата_КС2=S$14,Смета!AX414,0),0)</f>
        <v>0</v>
      </c>
      <c r="G432" s="67">
        <f>IF(Смета!E414&gt;0,Смета!E414,0)</f>
        <v>361</v>
      </c>
      <c r="H432" s="67">
        <f t="shared" si="14"/>
        <v>0</v>
      </c>
      <c r="I432" s="464">
        <f t="shared" si="13"/>
        <v>0</v>
      </c>
      <c r="J432" s="468"/>
      <c r="K432" s="465">
        <f>IF(AND(B432&gt;0,B432&lt;&gt;"ЗАГ"),1,IF(C432=0,SUM(B433:INDEX(B433:B$2002,INDEX(MATCH("ЗАГ",B433:B$2002&amp;"",),))),0))</f>
        <v>0</v>
      </c>
      <c r="L432" s="47"/>
      <c r="M432" s="47"/>
      <c r="N432" s="186"/>
      <c r="O432" s="186"/>
      <c r="P432" s="187"/>
      <c r="Q432" s="189"/>
      <c r="R432" s="178">
        <f>IFERROR(IF(F432&gt;0,IF(IFERROR((Смета!H414*1),0)&gt;0,ROUND(F432*G432,2),0),0),0)</f>
        <v>0</v>
      </c>
      <c r="S432" s="50">
        <f>IFERROR(IF(F432&gt;0,IF(IFERROR((Смета!G414*1),0)&gt;0,ROUND(F432*G432,2),0),0),0)</f>
        <v>0</v>
      </c>
      <c r="T432" s="38"/>
      <c r="U432" s="38"/>
      <c r="X432" s="38"/>
      <c r="Y432" s="38"/>
    </row>
    <row r="433" spans="1:25" s="37" customFormat="1" ht="30" hidden="1" x14ac:dyDescent="0.25">
      <c r="A433" s="63"/>
      <c r="B433" s="140">
        <f>IFERROR(IF(F433&gt;0,MAX(B$26:B432)+1,IF(AND(D433&gt;0,C433=0),"ЗАГ",0)),0)</f>
        <v>0</v>
      </c>
      <c r="C433" s="141">
        <f>IF(Смета!B415&gt;0,Смета!B415,0)</f>
        <v>365</v>
      </c>
      <c r="D433" s="543" t="str">
        <f>IF(Смета!C415&gt;0,Смета!C415,0)</f>
        <v>Розетка ATLASDESIGN двойная с заземлением со шторками 16А в сборе белый</v>
      </c>
      <c r="E433" s="77" t="str">
        <f>IF(Смета!D415&gt;0,Смета!D415,0)</f>
        <v>шт</v>
      </c>
      <c r="F433" s="67">
        <f>IFERROR(IF(Дата_КС2=S$3,Смета!Q415,0)+IF(Дата_КС2=S$4,Смета!T415,0)+IF(Дата_КС2=S$5,Смета!W415,0)+IF(Дата_КС2=S$6,Смета!Z415,0)+IF(Дата_КС2=S$7,Смета!AC415,0)+IF(Дата_КС2=S$8,Смета!AF415,0)+IF(Дата_КС2=S$9,Смета!AI415,0)+IF(Дата_КС2=S$10,Смета!AL415,0)+IF(Дата_КС2=S$11,Смета!AO415,0)+IF(Дата_КС2=S$12,Смета!AR415,0)+IF(Дата_КС2=S$13,Смета!AU415,0)+IF(Дата_КС2=S$14,Смета!AX415,0),0)</f>
        <v>0</v>
      </c>
      <c r="G433" s="67">
        <f>IF(Смета!E415&gt;0,Смета!E415,0)</f>
        <v>287.70999999999998</v>
      </c>
      <c r="H433" s="67">
        <f t="shared" si="14"/>
        <v>0</v>
      </c>
      <c r="I433" s="464">
        <f t="shared" si="13"/>
        <v>0</v>
      </c>
      <c r="J433" s="468"/>
      <c r="K433" s="465">
        <f>IF(AND(B433&gt;0,B433&lt;&gt;"ЗАГ"),1,IF(C433=0,SUM(B434:INDEX(B434:B$2002,INDEX(MATCH("ЗАГ",B434:B$2002&amp;"",),))),0))</f>
        <v>0</v>
      </c>
      <c r="L433" s="47"/>
      <c r="M433" s="47"/>
      <c r="N433" s="186"/>
      <c r="O433" s="186"/>
      <c r="P433" s="187"/>
      <c r="Q433" s="189"/>
      <c r="R433" s="178">
        <f>IFERROR(IF(F433&gt;0,IF(IFERROR((Смета!H415*1),0)&gt;0,ROUND(F433*G433,2),0),0),0)</f>
        <v>0</v>
      </c>
      <c r="S433" s="50">
        <f>IFERROR(IF(F433&gt;0,IF(IFERROR((Смета!G415*1),0)&gt;0,ROUND(F433*G433,2),0),0),0)</f>
        <v>0</v>
      </c>
      <c r="T433" s="38"/>
      <c r="U433" s="38"/>
      <c r="X433" s="38"/>
      <c r="Y433" s="38"/>
    </row>
    <row r="434" spans="1:25" s="37" customFormat="1" hidden="1" x14ac:dyDescent="0.25">
      <c r="A434" s="63"/>
      <c r="B434" s="140">
        <f>IFERROR(IF(F434&gt;0,MAX(B$26:B433)+1,IF(AND(D434&gt;0,C434=0),"ЗАГ",0)),0)</f>
        <v>0</v>
      </c>
      <c r="C434" s="141">
        <f>IF(Смета!B416&gt;0,Смета!B416,0)</f>
        <v>366</v>
      </c>
      <c r="D434" s="543" t="str">
        <f>IF(Смета!C416&gt;0,Смета!C416,0)</f>
        <v>Монтаж и подключение розеток скрытой установки</v>
      </c>
      <c r="E434" s="77" t="str">
        <f>IF(Смета!D416&gt;0,Смета!D416,0)</f>
        <v>шт</v>
      </c>
      <c r="F434" s="67">
        <f>IFERROR(IF(Дата_КС2=S$3,Смета!Q416,0)+IF(Дата_КС2=S$4,Смета!T416,0)+IF(Дата_КС2=S$5,Смета!W416,0)+IF(Дата_КС2=S$6,Смета!Z416,0)+IF(Дата_КС2=S$7,Смета!AC416,0)+IF(Дата_КС2=S$8,Смета!AF416,0)+IF(Дата_КС2=S$9,Смета!AI416,0)+IF(Дата_КС2=S$10,Смета!AL416,0)+IF(Дата_КС2=S$11,Смета!AO416,0)+IF(Дата_КС2=S$12,Смета!AR416,0)+IF(Дата_КС2=S$13,Смета!AU416,0)+IF(Дата_КС2=S$14,Смета!AX416,0),0)</f>
        <v>0</v>
      </c>
      <c r="G434" s="67">
        <f>IF(Смета!E416&gt;0,Смета!E416,0)</f>
        <v>192.15</v>
      </c>
      <c r="H434" s="67">
        <f t="shared" si="14"/>
        <v>0</v>
      </c>
      <c r="I434" s="464">
        <f t="shared" si="13"/>
        <v>0</v>
      </c>
      <c r="J434" s="468"/>
      <c r="K434" s="465">
        <f>IF(AND(B434&gt;0,B434&lt;&gt;"ЗАГ"),1,IF(C434=0,SUM(B435:INDEX(B435:B$2002,INDEX(MATCH("ЗАГ",B435:B$2002&amp;"",),))),0))</f>
        <v>0</v>
      </c>
      <c r="L434" s="47"/>
      <c r="M434" s="47"/>
      <c r="N434" s="186"/>
      <c r="O434" s="186"/>
      <c r="P434" s="187"/>
      <c r="Q434" s="189"/>
      <c r="R434" s="178">
        <f>IFERROR(IF(F434&gt;0,IF(IFERROR((Смета!H416*1),0)&gt;0,ROUND(F434*G434,2),0),0),0)</f>
        <v>0</v>
      </c>
      <c r="S434" s="50">
        <f>IFERROR(IF(F434&gt;0,IF(IFERROR((Смета!G416*1),0)&gt;0,ROUND(F434*G434,2),0),0),0)</f>
        <v>0</v>
      </c>
      <c r="T434" s="38"/>
      <c r="U434" s="38"/>
      <c r="X434" s="38"/>
      <c r="Y434" s="38"/>
    </row>
    <row r="435" spans="1:25" s="37" customFormat="1" ht="30" hidden="1" x14ac:dyDescent="0.25">
      <c r="A435" s="63"/>
      <c r="B435" s="140">
        <f>IFERROR(IF(F435&gt;0,MAX(B$26:B434)+1,IF(AND(D435&gt;0,C435=0),"ЗАГ",0)),0)</f>
        <v>0</v>
      </c>
      <c r="C435" s="141">
        <f>IF(Смета!B417&gt;0,Смета!B417,0)</f>
        <v>367</v>
      </c>
      <c r="D435" s="543" t="str">
        <f>IF(Смета!C417&gt;0,Смета!C417,0)</f>
        <v>ЭТЮД Розетка наружная с заземлением со шторками белая (на роутер)</v>
      </c>
      <c r="E435" s="77" t="str">
        <f>IF(Смета!D417&gt;0,Смета!D417,0)</f>
        <v>шт</v>
      </c>
      <c r="F435" s="67">
        <f>IFERROR(IF(Дата_КС2=S$3,Смета!Q417,0)+IF(Дата_КС2=S$4,Смета!T417,0)+IF(Дата_КС2=S$5,Смета!W417,0)+IF(Дата_КС2=S$6,Смета!Z417,0)+IF(Дата_КС2=S$7,Смета!AC417,0)+IF(Дата_КС2=S$8,Смета!AF417,0)+IF(Дата_КС2=S$9,Смета!AI417,0)+IF(Дата_КС2=S$10,Смета!AL417,0)+IF(Дата_КС2=S$11,Смета!AO417,0)+IF(Дата_КС2=S$12,Смета!AR417,0)+IF(Дата_КС2=S$13,Смета!AU417,0)+IF(Дата_КС2=S$14,Смета!AX417,0),0)</f>
        <v>0</v>
      </c>
      <c r="G435" s="67">
        <f>IF(Смета!E417&gt;0,Смета!E417,0)</f>
        <v>170.8</v>
      </c>
      <c r="H435" s="67">
        <f t="shared" si="14"/>
        <v>0</v>
      </c>
      <c r="I435" s="464">
        <f t="shared" si="13"/>
        <v>0</v>
      </c>
      <c r="J435" s="468"/>
      <c r="K435" s="465">
        <f>IF(AND(B435&gt;0,B435&lt;&gt;"ЗАГ"),1,IF(C435=0,SUM(B436:INDEX(B436:B$2002,INDEX(MATCH("ЗАГ",B436:B$2002&amp;"",),))),0))</f>
        <v>0</v>
      </c>
      <c r="L435" s="47"/>
      <c r="M435" s="47"/>
      <c r="N435" s="186"/>
      <c r="O435" s="186"/>
      <c r="P435" s="187"/>
      <c r="Q435" s="189"/>
      <c r="R435" s="178">
        <f>IFERROR(IF(F435&gt;0,IF(IFERROR((Смета!H417*1),0)&gt;0,ROUND(F435*G435,2),0),0),0)</f>
        <v>0</v>
      </c>
      <c r="S435" s="50">
        <f>IFERROR(IF(F435&gt;0,IF(IFERROR((Смета!G417*1),0)&gt;0,ROUND(F435*G435,2),0),0),0)</f>
        <v>0</v>
      </c>
      <c r="T435" s="38"/>
      <c r="U435" s="38"/>
      <c r="X435" s="38"/>
      <c r="Y435" s="38"/>
    </row>
    <row r="436" spans="1:25" s="37" customFormat="1" ht="30" hidden="1" x14ac:dyDescent="0.25">
      <c r="A436" s="63"/>
      <c r="B436" s="140">
        <f>IFERROR(IF(F436&gt;0,MAX(B$26:B435)+1,IF(AND(D436&gt;0,C436=0),"ЗАГ",0)),0)</f>
        <v>0</v>
      </c>
      <c r="C436" s="141">
        <f>IF(Смета!B418&gt;0,Смета!B418,0)</f>
        <v>368</v>
      </c>
      <c r="D436" s="543" t="str">
        <f>IF(Смета!C418&gt;0,Смета!C418,0)</f>
        <v>Монтаж и подключение розеток и выключателей открытой установки</v>
      </c>
      <c r="E436" s="77" t="str">
        <f>IF(Смета!D418&gt;0,Смета!D418,0)</f>
        <v>шт</v>
      </c>
      <c r="F436" s="67">
        <f>IFERROR(IF(Дата_КС2=S$3,Смета!Q418,0)+IF(Дата_КС2=S$4,Смета!T418,0)+IF(Дата_КС2=S$5,Смета!W418,0)+IF(Дата_КС2=S$6,Смета!Z418,0)+IF(Дата_КС2=S$7,Смета!AC418,0)+IF(Дата_КС2=S$8,Смета!AF418,0)+IF(Дата_КС2=S$9,Смета!AI418,0)+IF(Дата_КС2=S$10,Смета!AL418,0)+IF(Дата_КС2=S$11,Смета!AO418,0)+IF(Дата_КС2=S$12,Смета!AR418,0)+IF(Дата_КС2=S$13,Смета!AU418,0)+IF(Дата_КС2=S$14,Смета!AX418,0),0)</f>
        <v>0</v>
      </c>
      <c r="G436" s="67">
        <f>IF(Смета!E418&gt;0,Смета!E418,0)</f>
        <v>256.2</v>
      </c>
      <c r="H436" s="67">
        <f t="shared" si="14"/>
        <v>0</v>
      </c>
      <c r="I436" s="464">
        <f t="shared" si="13"/>
        <v>0</v>
      </c>
      <c r="J436" s="468"/>
      <c r="K436" s="465">
        <f>IF(AND(B436&gt;0,B436&lt;&gt;"ЗАГ"),1,IF(C436=0,SUM(B437:INDEX(B437:B$2002,INDEX(MATCH("ЗАГ",B437:B$2002&amp;"",),))),0))</f>
        <v>0</v>
      </c>
      <c r="L436" s="47"/>
      <c r="M436" s="47"/>
      <c r="N436" s="186"/>
      <c r="O436" s="186"/>
      <c r="P436" s="187"/>
      <c r="Q436" s="189"/>
      <c r="R436" s="178">
        <f>IFERROR(IF(F436&gt;0,IF(IFERROR((Смета!H418*1),0)&gt;0,ROUND(F436*G436,2),0),0),0)</f>
        <v>0</v>
      </c>
      <c r="S436" s="50">
        <f>IFERROR(IF(F436&gt;0,IF(IFERROR((Смета!G418*1),0)&gt;0,ROUND(F436*G436,2),0),0),0)</f>
        <v>0</v>
      </c>
      <c r="T436" s="38"/>
      <c r="U436" s="38"/>
      <c r="X436" s="38"/>
      <c r="Y436" s="38"/>
    </row>
    <row r="437" spans="1:25" s="37" customFormat="1" hidden="1" x14ac:dyDescent="0.25">
      <c r="A437" s="63"/>
      <c r="B437" s="140">
        <f>IFERROR(IF(F437&gt;0,MAX(B$26:B436)+1,IF(AND(D437&gt;0,C437=0),"ЗАГ",0)),0)</f>
        <v>0</v>
      </c>
      <c r="C437" s="141">
        <f>IF(Смета!B419&gt;0,Смета!B419,0)</f>
        <v>369</v>
      </c>
      <c r="D437" s="543" t="str">
        <f>IF(Смета!C419&gt;0,Смета!C419,0)</f>
        <v>Разъем РШ-ВШ 32А 250В 2P+PE(ОУ) пластиковый белый Simple</v>
      </c>
      <c r="E437" s="77" t="str">
        <f>IF(Смета!D419&gt;0,Смета!D419,0)</f>
        <v>шт</v>
      </c>
      <c r="F437" s="67">
        <f>IFERROR(IF(Дата_КС2=S$3,Смета!Q419,0)+IF(Дата_КС2=S$4,Смета!T419,0)+IF(Дата_КС2=S$5,Смета!W419,0)+IF(Дата_КС2=S$6,Смета!Z419,0)+IF(Дата_КС2=S$7,Смета!AC419,0)+IF(Дата_КС2=S$8,Смета!AF419,0)+IF(Дата_КС2=S$9,Смета!AI419,0)+IF(Дата_КС2=S$10,Смета!AL419,0)+IF(Дата_КС2=S$11,Смета!AO419,0)+IF(Дата_КС2=S$12,Смета!AR419,0)+IF(Дата_КС2=S$13,Смета!AU419,0)+IF(Дата_КС2=S$14,Смета!AX419,0),0)</f>
        <v>0</v>
      </c>
      <c r="G437" s="67">
        <f>IF(Смета!E419&gt;0,Смета!E419,0)</f>
        <v>278.79000000000002</v>
      </c>
      <c r="H437" s="67">
        <f t="shared" si="14"/>
        <v>0</v>
      </c>
      <c r="I437" s="464">
        <f t="shared" si="13"/>
        <v>0</v>
      </c>
      <c r="J437" s="468"/>
      <c r="K437" s="465">
        <f>IF(AND(B437&gt;0,B437&lt;&gt;"ЗАГ"),1,IF(C437=0,SUM(B438:INDEX(B438:B$2002,INDEX(MATCH("ЗАГ",B438:B$2002&amp;"",),))),0))</f>
        <v>0</v>
      </c>
      <c r="L437" s="47"/>
      <c r="M437" s="47"/>
      <c r="N437" s="186"/>
      <c r="O437" s="186"/>
      <c r="P437" s="187"/>
      <c r="Q437" s="189"/>
      <c r="R437" s="178">
        <f>IFERROR(IF(F437&gt;0,IF(IFERROR((Смета!H419*1),0)&gt;0,ROUND(F437*G437,2),0),0),0)</f>
        <v>0</v>
      </c>
      <c r="S437" s="50">
        <f>IFERROR(IF(F437&gt;0,IF(IFERROR((Смета!G419*1),0)&gt;0,ROUND(F437*G437,2),0),0),0)</f>
        <v>0</v>
      </c>
      <c r="T437" s="38"/>
      <c r="U437" s="38"/>
      <c r="X437" s="38"/>
      <c r="Y437" s="38"/>
    </row>
    <row r="438" spans="1:25" s="37" customFormat="1" hidden="1" x14ac:dyDescent="0.25">
      <c r="A438" s="63"/>
      <c r="B438" s="140">
        <f>IFERROR(IF(F438&gt;0,MAX(B$26:B437)+1,IF(AND(D438&gt;0,C438=0),"ЗАГ",0)),0)</f>
        <v>0</v>
      </c>
      <c r="C438" s="141">
        <f>IF(Смета!B420&gt;0,Смета!B420,0)</f>
        <v>370</v>
      </c>
      <c r="D438" s="543" t="str">
        <f>IF(Смета!C420&gt;0,Смета!C420,0)</f>
        <v>Монтаж и подключение силовой розетки на электроплиту</v>
      </c>
      <c r="E438" s="77" t="str">
        <f>IF(Смета!D420&gt;0,Смета!D420,0)</f>
        <v>шт</v>
      </c>
      <c r="F438" s="67">
        <f>IFERROR(IF(Дата_КС2=S$3,Смета!Q420,0)+IF(Дата_КС2=S$4,Смета!T420,0)+IF(Дата_КС2=S$5,Смета!W420,0)+IF(Дата_КС2=S$6,Смета!Z420,0)+IF(Дата_КС2=S$7,Смета!AC420,0)+IF(Дата_КС2=S$8,Смета!AF420,0)+IF(Дата_КС2=S$9,Смета!AI420,0)+IF(Дата_КС2=S$10,Смета!AL420,0)+IF(Дата_КС2=S$11,Смета!AO420,0)+IF(Дата_КС2=S$12,Смета!AR420,0)+IF(Дата_КС2=S$13,Смета!AU420,0)+IF(Дата_КС2=S$14,Смета!AX420,0),0)</f>
        <v>0</v>
      </c>
      <c r="G438" s="67">
        <f>IF(Смета!E420&gt;0,Смета!E420,0)</f>
        <v>344.27</v>
      </c>
      <c r="H438" s="67">
        <f t="shared" si="14"/>
        <v>0</v>
      </c>
      <c r="I438" s="464">
        <f t="shared" si="13"/>
        <v>0</v>
      </c>
      <c r="J438" s="468"/>
      <c r="K438" s="465">
        <f>IF(AND(B438&gt;0,B438&lt;&gt;"ЗАГ"),1,IF(C438=0,SUM(B439:INDEX(B439:B$2002,INDEX(MATCH("ЗАГ",B439:B$2002&amp;"",),))),0))</f>
        <v>0</v>
      </c>
      <c r="L438" s="47"/>
      <c r="M438" s="47"/>
      <c r="N438" s="186"/>
      <c r="O438" s="186"/>
      <c r="P438" s="187"/>
      <c r="Q438" s="189"/>
      <c r="R438" s="178">
        <f>IFERROR(IF(F438&gt;0,IF(IFERROR((Смета!H420*1),0)&gt;0,ROUND(F438*G438,2),0),0),0)</f>
        <v>0</v>
      </c>
      <c r="S438" s="50">
        <f>IFERROR(IF(F438&gt;0,IF(IFERROR((Смета!G420*1),0)&gt;0,ROUND(F438*G438,2),0),0),0)</f>
        <v>0</v>
      </c>
      <c r="T438" s="38"/>
      <c r="U438" s="38"/>
      <c r="X438" s="38"/>
      <c r="Y438" s="38"/>
    </row>
    <row r="439" spans="1:25" s="37" customFormat="1" hidden="1" x14ac:dyDescent="0.25">
      <c r="A439" s="63"/>
      <c r="B439" s="140">
        <f>IFERROR(IF(F439&gt;0,MAX(B$26:B438)+1,IF(AND(D439&gt;0,C439=0),"ЗАГ",0)),0)</f>
        <v>0</v>
      </c>
      <c r="C439" s="141">
        <f>IF(Смета!B421&gt;0,Смета!B421,0)</f>
        <v>371</v>
      </c>
      <c r="D439" s="543" t="str">
        <f>IF(Смета!C421&gt;0,Смета!C421,0)</f>
        <v>Гермес PLUS Розетка с заземлением наружная с крышкой IP54</v>
      </c>
      <c r="E439" s="77" t="str">
        <f>IF(Смета!D421&gt;0,Смета!D421,0)</f>
        <v>шт</v>
      </c>
      <c r="F439" s="67">
        <f>IFERROR(IF(Дата_КС2=S$3,Смета!Q421,0)+IF(Дата_КС2=S$4,Смета!T421,0)+IF(Дата_КС2=S$5,Смета!W421,0)+IF(Дата_КС2=S$6,Смета!Z421,0)+IF(Дата_КС2=S$7,Смета!AC421,0)+IF(Дата_КС2=S$8,Смета!AF421,0)+IF(Дата_КС2=S$9,Смета!AI421,0)+IF(Дата_КС2=S$10,Смета!AL421,0)+IF(Дата_КС2=S$11,Смета!AO421,0)+IF(Дата_КС2=S$12,Смета!AR421,0)+IF(Дата_КС2=S$13,Смета!AU421,0)+IF(Дата_КС2=S$14,Смета!AX421,0),0)</f>
        <v>0</v>
      </c>
      <c r="G439" s="67">
        <f>IF(Смета!E421&gt;0,Смета!E421,0)</f>
        <v>330.93</v>
      </c>
      <c r="H439" s="67">
        <f t="shared" si="14"/>
        <v>0</v>
      </c>
      <c r="I439" s="464">
        <f t="shared" si="13"/>
        <v>0</v>
      </c>
      <c r="J439" s="468"/>
      <c r="K439" s="465">
        <f>IF(AND(B439&gt;0,B439&lt;&gt;"ЗАГ"),1,IF(C439=0,SUM(B440:INDEX(B440:B$2002,INDEX(MATCH("ЗАГ",B440:B$2002&amp;"",),))),0))</f>
        <v>0</v>
      </c>
      <c r="L439" s="47"/>
      <c r="M439" s="47"/>
      <c r="N439" s="186"/>
      <c r="O439" s="186"/>
      <c r="P439" s="187"/>
      <c r="Q439" s="189"/>
      <c r="R439" s="178">
        <f>IFERROR(IF(F439&gt;0,IF(IFERROR((Смета!H421*1),0)&gt;0,ROUND(F439*G439,2),0),0),0)</f>
        <v>0</v>
      </c>
      <c r="S439" s="50">
        <f>IFERROR(IF(F439&gt;0,IF(IFERROR((Смета!G421*1),0)&gt;0,ROUND(F439*G439,2),0),0),0)</f>
        <v>0</v>
      </c>
      <c r="T439" s="38"/>
      <c r="U439" s="38"/>
      <c r="X439" s="38"/>
      <c r="Y439" s="38"/>
    </row>
    <row r="440" spans="1:25" s="37" customFormat="1" ht="30" hidden="1" x14ac:dyDescent="0.25">
      <c r="A440" s="63"/>
      <c r="B440" s="140">
        <f>IFERROR(IF(F440&gt;0,MAX(B$26:B439)+1,IF(AND(D440&gt;0,C440=0),"ЗАГ",0)),0)</f>
        <v>0</v>
      </c>
      <c r="C440" s="141">
        <f>IF(Смета!B422&gt;0,Смета!B422,0)</f>
        <v>372</v>
      </c>
      <c r="D440" s="543" t="str">
        <f>IF(Смета!C422&gt;0,Смета!C422,0)</f>
        <v>Монтаж и подключение розеток и выключателей открытой установки</v>
      </c>
      <c r="E440" s="77" t="str">
        <f>IF(Смета!D422&gt;0,Смета!D422,0)</f>
        <v>шт</v>
      </c>
      <c r="F440" s="67">
        <f>IFERROR(IF(Дата_КС2=S$3,Смета!Q422,0)+IF(Дата_КС2=S$4,Смета!T422,0)+IF(Дата_КС2=S$5,Смета!W422,0)+IF(Дата_КС2=S$6,Смета!Z422,0)+IF(Дата_КС2=S$7,Смета!AC422,0)+IF(Дата_КС2=S$8,Смета!AF422,0)+IF(Дата_КС2=S$9,Смета!AI422,0)+IF(Дата_КС2=S$10,Смета!AL422,0)+IF(Дата_КС2=S$11,Смета!AO422,0)+IF(Дата_КС2=S$12,Смета!AR422,0)+IF(Дата_КС2=S$13,Смета!AU422,0)+IF(Дата_КС2=S$14,Смета!AX422,0),0)</f>
        <v>0</v>
      </c>
      <c r="G440" s="67">
        <f>IF(Смета!E422&gt;0,Смета!E422,0)</f>
        <v>256.2</v>
      </c>
      <c r="H440" s="67">
        <f t="shared" si="14"/>
        <v>0</v>
      </c>
      <c r="I440" s="464">
        <f t="shared" si="13"/>
        <v>0</v>
      </c>
      <c r="J440" s="468"/>
      <c r="K440" s="465">
        <f>IF(AND(B440&gt;0,B440&lt;&gt;"ЗАГ"),1,IF(C440=0,SUM(B441:INDEX(B441:B$2002,INDEX(MATCH("ЗАГ",B441:B$2002&amp;"",),))),0))</f>
        <v>0</v>
      </c>
      <c r="L440" s="47"/>
      <c r="M440" s="47"/>
      <c r="N440" s="186"/>
      <c r="O440" s="186"/>
      <c r="P440" s="187"/>
      <c r="Q440" s="189"/>
      <c r="R440" s="178">
        <f>IFERROR(IF(F440&gt;0,IF(IFERROR((Смета!H422*1),0)&gt;0,ROUND(F440*G440,2),0),0),0)</f>
        <v>0</v>
      </c>
      <c r="S440" s="50">
        <f>IFERROR(IF(F440&gt;0,IF(IFERROR((Смета!G422*1),0)&gt;0,ROUND(F440*G440,2),0),0),0)</f>
        <v>0</v>
      </c>
      <c r="T440" s="38"/>
      <c r="U440" s="38"/>
      <c r="X440" s="38"/>
      <c r="Y440" s="38"/>
    </row>
    <row r="441" spans="1:25" s="37" customFormat="1" ht="30" hidden="1" x14ac:dyDescent="0.25">
      <c r="A441" s="63"/>
      <c r="B441" s="140">
        <f>IFERROR(IF(F441&gt;0,MAX(B$26:B440)+1,IF(AND(D441&gt;0,C441=0),"ЗАГ",0)),0)</f>
        <v>0</v>
      </c>
      <c r="C441" s="141">
        <f>IF(Смета!B423&gt;0,Смета!B423,0)</f>
        <v>373</v>
      </c>
      <c r="D441" s="543" t="str">
        <f>IF(Смета!C423&gt;0,Смета!C423,0)</f>
        <v>Выключатель одноклавишный ATLASDESIGN схема 1 10АХ механизм белый</v>
      </c>
      <c r="E441" s="77" t="str">
        <f>IF(Смета!D423&gt;0,Смета!D423,0)</f>
        <v>шт</v>
      </c>
      <c r="F441" s="67">
        <f>IFERROR(IF(Дата_КС2=S$3,Смета!Q423,0)+IF(Дата_КС2=S$4,Смета!T423,0)+IF(Дата_КС2=S$5,Смета!W423,0)+IF(Дата_КС2=S$6,Смета!Z423,0)+IF(Дата_КС2=S$7,Смета!AC423,0)+IF(Дата_КС2=S$8,Смета!AF423,0)+IF(Дата_КС2=S$9,Смета!AI423,0)+IF(Дата_КС2=S$10,Смета!AL423,0)+IF(Дата_КС2=S$11,Смета!AO423,0)+IF(Дата_КС2=S$12,Смета!AR423,0)+IF(Дата_КС2=S$13,Смета!AU423,0)+IF(Дата_КС2=S$14,Смета!AX423,0),0)</f>
        <v>0</v>
      </c>
      <c r="G441" s="67">
        <f>IF(Смета!E423&gt;0,Смета!E423,0)</f>
        <v>136.99</v>
      </c>
      <c r="H441" s="67">
        <f t="shared" si="14"/>
        <v>0</v>
      </c>
      <c r="I441" s="464">
        <f t="shared" si="13"/>
        <v>0</v>
      </c>
      <c r="J441" s="468"/>
      <c r="K441" s="465">
        <f>IF(AND(B441&gt;0,B441&lt;&gt;"ЗАГ"),1,IF(C441=0,SUM(B442:INDEX(B442:B$2002,INDEX(MATCH("ЗАГ",B442:B$2002&amp;"",),))),0))</f>
        <v>0</v>
      </c>
      <c r="L441" s="47"/>
      <c r="M441" s="47"/>
      <c r="N441" s="186"/>
      <c r="O441" s="186"/>
      <c r="P441" s="187"/>
      <c r="Q441" s="189"/>
      <c r="R441" s="178">
        <f>IFERROR(IF(F441&gt;0,IF(IFERROR((Смета!H423*1),0)&gt;0,ROUND(F441*G441,2),0),0),0)</f>
        <v>0</v>
      </c>
      <c r="S441" s="50">
        <f>IFERROR(IF(F441&gt;0,IF(IFERROR((Смета!G423*1),0)&gt;0,ROUND(F441*G441,2),0),0),0)</f>
        <v>0</v>
      </c>
      <c r="T441" s="38"/>
      <c r="U441" s="38"/>
      <c r="X441" s="38"/>
      <c r="Y441" s="38"/>
    </row>
    <row r="442" spans="1:25" s="37" customFormat="1" ht="30" hidden="1" x14ac:dyDescent="0.25">
      <c r="A442" s="63"/>
      <c r="B442" s="140">
        <f>IFERROR(IF(F442&gt;0,MAX(B$26:B441)+1,IF(AND(D442&gt;0,C442=0),"ЗАГ",0)),0)</f>
        <v>0</v>
      </c>
      <c r="C442" s="141">
        <f>IF(Смета!B424&gt;0,Смета!B424,0)</f>
        <v>374</v>
      </c>
      <c r="D442" s="543" t="str">
        <f>IF(Смета!C424&gt;0,Смета!C424,0)</f>
        <v>Выключатель двухклавишный ATLASDESIGN схема 5 10АХ механизм белый</v>
      </c>
      <c r="E442" s="77" t="str">
        <f>IF(Смета!D424&gt;0,Смета!D424,0)</f>
        <v>шт</v>
      </c>
      <c r="F442" s="67">
        <f>IFERROR(IF(Дата_КС2=S$3,Смета!Q424,0)+IF(Дата_КС2=S$4,Смета!T424,0)+IF(Дата_КС2=S$5,Смета!W424,0)+IF(Дата_КС2=S$6,Смета!Z424,0)+IF(Дата_КС2=S$7,Смета!AC424,0)+IF(Дата_КС2=S$8,Смета!AF424,0)+IF(Дата_КС2=S$9,Смета!AI424,0)+IF(Дата_КС2=S$10,Смета!AL424,0)+IF(Дата_КС2=S$11,Смета!AO424,0)+IF(Дата_КС2=S$12,Смета!AR424,0)+IF(Дата_КС2=S$13,Смета!AU424,0)+IF(Дата_КС2=S$14,Смета!AX424,0),0)</f>
        <v>0</v>
      </c>
      <c r="G442" s="67">
        <f>IF(Смета!E424&gt;0,Смета!E424,0)</f>
        <v>178.27</v>
      </c>
      <c r="H442" s="67">
        <f t="shared" si="14"/>
        <v>0</v>
      </c>
      <c r="I442" s="464">
        <f t="shared" si="13"/>
        <v>0</v>
      </c>
      <c r="J442" s="468"/>
      <c r="K442" s="465">
        <f>IF(AND(B442&gt;0,B442&lt;&gt;"ЗАГ"),1,IF(C442=0,SUM(B443:INDEX(B443:B$2002,INDEX(MATCH("ЗАГ",B443:B$2002&amp;"",),))),0))</f>
        <v>0</v>
      </c>
      <c r="L442" s="47"/>
      <c r="M442" s="47"/>
      <c r="N442" s="186"/>
      <c r="O442" s="186"/>
      <c r="P442" s="187"/>
      <c r="Q442" s="189"/>
      <c r="R442" s="178">
        <f>IFERROR(IF(F442&gt;0,IF(IFERROR((Смета!H424*1),0)&gt;0,ROUND(F442*G442,2),0),0),0)</f>
        <v>0</v>
      </c>
      <c r="S442" s="50">
        <f>IFERROR(IF(F442&gt;0,IF(IFERROR((Смета!G424*1),0)&gt;0,ROUND(F442*G442,2),0),0),0)</f>
        <v>0</v>
      </c>
      <c r="T442" s="38"/>
      <c r="U442" s="38"/>
      <c r="X442" s="38"/>
      <c r="Y442" s="38"/>
    </row>
    <row r="443" spans="1:25" s="37" customFormat="1" ht="30" hidden="1" x14ac:dyDescent="0.25">
      <c r="A443" s="63"/>
      <c r="B443" s="140">
        <f>IFERROR(IF(F443&gt;0,MAX(B$26:B442)+1,IF(AND(D443&gt;0,C443=0),"ЗАГ",0)),0)</f>
        <v>0</v>
      </c>
      <c r="C443" s="141">
        <f>IF(Смета!B425&gt;0,Смета!B425,0)</f>
        <v>375</v>
      </c>
      <c r="D443" s="543" t="str">
        <f>IF(Смета!C425&gt;0,Смета!C425,0)</f>
        <v>Выключатель трехклавишный ATLASDESIGN схема 1+1+1 10АХ механизм белый</v>
      </c>
      <c r="E443" s="77" t="str">
        <f>IF(Смета!D425&gt;0,Смета!D425,0)</f>
        <v>шт</v>
      </c>
      <c r="F443" s="67">
        <f>IFERROR(IF(Дата_КС2=S$3,Смета!Q425,0)+IF(Дата_КС2=S$4,Смета!T425,0)+IF(Дата_КС2=S$5,Смета!W425,0)+IF(Дата_КС2=S$6,Смета!Z425,0)+IF(Дата_КС2=S$7,Смета!AC425,0)+IF(Дата_КС2=S$8,Смета!AF425,0)+IF(Дата_КС2=S$9,Смета!AI425,0)+IF(Дата_КС2=S$10,Смета!AL425,0)+IF(Дата_КС2=S$11,Смета!AO425,0)+IF(Дата_КС2=S$12,Смета!AR425,0)+IF(Дата_КС2=S$13,Смета!AU425,0)+IF(Дата_КС2=S$14,Смета!AX425,0),0)</f>
        <v>0</v>
      </c>
      <c r="G443" s="67">
        <f>IF(Смета!E425&gt;0,Смета!E425,0)</f>
        <v>274</v>
      </c>
      <c r="H443" s="67">
        <f t="shared" si="14"/>
        <v>0</v>
      </c>
      <c r="I443" s="464">
        <f t="shared" si="13"/>
        <v>0</v>
      </c>
      <c r="J443" s="468"/>
      <c r="K443" s="465">
        <f>IF(AND(B443&gt;0,B443&lt;&gt;"ЗАГ"),1,IF(C443=0,SUM(B444:INDEX(B444:B$2002,INDEX(MATCH("ЗАГ",B444:B$2002&amp;"",),))),0))</f>
        <v>0</v>
      </c>
      <c r="L443" s="47"/>
      <c r="M443" s="47"/>
      <c r="N443" s="186"/>
      <c r="O443" s="186"/>
      <c r="P443" s="187"/>
      <c r="Q443" s="189"/>
      <c r="R443" s="178">
        <f>IFERROR(IF(F443&gt;0,IF(IFERROR((Смета!H425*1),0)&gt;0,ROUND(F443*G443,2),0),0),0)</f>
        <v>0</v>
      </c>
      <c r="S443" s="50">
        <f>IFERROR(IF(F443&gt;0,IF(IFERROR((Смета!G425*1),0)&gt;0,ROUND(F443*G443,2),0),0),0)</f>
        <v>0</v>
      </c>
      <c r="T443" s="38"/>
      <c r="U443" s="38"/>
      <c r="X443" s="38"/>
      <c r="Y443" s="38"/>
    </row>
    <row r="444" spans="1:25" s="37" customFormat="1" hidden="1" x14ac:dyDescent="0.25">
      <c r="A444" s="63"/>
      <c r="B444" s="140">
        <f>IFERROR(IF(F444&gt;0,MAX(B$26:B443)+1,IF(AND(D444&gt;0,C444=0),"ЗАГ",0)),0)</f>
        <v>0</v>
      </c>
      <c r="C444" s="141">
        <f>IF(Смета!B426&gt;0,Смета!B426,0)</f>
        <v>376</v>
      </c>
      <c r="D444" s="543" t="str">
        <f>IF(Смета!C426&gt;0,Смета!C426,0)</f>
        <v>Рамка однопостовая ATLASDESIGN белый</v>
      </c>
      <c r="E444" s="77" t="str">
        <f>IF(Смета!D426&gt;0,Смета!D426,0)</f>
        <v>шт</v>
      </c>
      <c r="F444" s="67">
        <f>IFERROR(IF(Дата_КС2=S$3,Смета!Q426,0)+IF(Дата_КС2=S$4,Смета!T426,0)+IF(Дата_КС2=S$5,Смета!W426,0)+IF(Дата_КС2=S$6,Смета!Z426,0)+IF(Дата_КС2=S$7,Смета!AC426,0)+IF(Дата_КС2=S$8,Смета!AF426,0)+IF(Дата_КС2=S$9,Смета!AI426,0)+IF(Дата_КС2=S$10,Смета!AL426,0)+IF(Дата_КС2=S$11,Смета!AO426,0)+IF(Дата_КС2=S$12,Смета!AR426,0)+IF(Дата_КС2=S$13,Смета!AU426,0)+IF(Дата_КС2=S$14,Смета!AX426,0),0)</f>
        <v>0</v>
      </c>
      <c r="G444" s="67">
        <f>IF(Смета!E426&gt;0,Смета!E426,0)</f>
        <v>44.84</v>
      </c>
      <c r="H444" s="67">
        <f t="shared" si="14"/>
        <v>0</v>
      </c>
      <c r="I444" s="464">
        <f t="shared" si="13"/>
        <v>0</v>
      </c>
      <c r="J444" s="468"/>
      <c r="K444" s="465">
        <f>IF(AND(B444&gt;0,B444&lt;&gt;"ЗАГ"),1,IF(C444=0,SUM(B445:INDEX(B445:B$2002,INDEX(MATCH("ЗАГ",B445:B$2002&amp;"",),))),0))</f>
        <v>0</v>
      </c>
      <c r="L444" s="47"/>
      <c r="M444" s="47"/>
      <c r="N444" s="186"/>
      <c r="O444" s="186"/>
      <c r="P444" s="187"/>
      <c r="Q444" s="189"/>
      <c r="R444" s="178">
        <f>IFERROR(IF(F444&gt;0,IF(IFERROR((Смета!H426*1),0)&gt;0,ROUND(F444*G444,2),0),0),0)</f>
        <v>0</v>
      </c>
      <c r="S444" s="50">
        <f>IFERROR(IF(F444&gt;0,IF(IFERROR((Смета!G426*1),0)&gt;0,ROUND(F444*G444,2),0),0),0)</f>
        <v>0</v>
      </c>
      <c r="T444" s="38"/>
      <c r="U444" s="38"/>
      <c r="X444" s="38"/>
      <c r="Y444" s="38"/>
    </row>
    <row r="445" spans="1:25" s="37" customFormat="1" hidden="1" x14ac:dyDescent="0.25">
      <c r="A445" s="63"/>
      <c r="B445" s="140">
        <f>IFERROR(IF(F445&gt;0,MAX(B$26:B444)+1,IF(AND(D445&gt;0,C445=0),"ЗАГ",0)),0)</f>
        <v>0</v>
      </c>
      <c r="C445" s="141">
        <f>IF(Смета!B427&gt;0,Смета!B427,0)</f>
        <v>377</v>
      </c>
      <c r="D445" s="543" t="str">
        <f>IF(Смета!C427&gt;0,Смета!C427,0)</f>
        <v>Монтаж и подключение выключателей скрытой установки</v>
      </c>
      <c r="E445" s="77" t="str">
        <f>IF(Смета!D427&gt;0,Смета!D427,0)</f>
        <v>шт</v>
      </c>
      <c r="F445" s="67">
        <f>IFERROR(IF(Дата_КС2=S$3,Смета!Q427,0)+IF(Дата_КС2=S$4,Смета!T427,0)+IF(Дата_КС2=S$5,Смета!W427,0)+IF(Дата_КС2=S$6,Смета!Z427,0)+IF(Дата_КС2=S$7,Смета!AC427,0)+IF(Дата_КС2=S$8,Смета!AF427,0)+IF(Дата_КС2=S$9,Смета!AI427,0)+IF(Дата_КС2=S$10,Смета!AL427,0)+IF(Дата_КС2=S$11,Смета!AO427,0)+IF(Дата_КС2=S$12,Смета!AR427,0)+IF(Дата_КС2=S$13,Смета!AU427,0)+IF(Дата_КС2=S$14,Смета!AX427,0),0)</f>
        <v>0</v>
      </c>
      <c r="G445" s="67">
        <f>IF(Смета!E427&gt;0,Смета!E427,0)</f>
        <v>192.15</v>
      </c>
      <c r="H445" s="67">
        <f t="shared" si="14"/>
        <v>0</v>
      </c>
      <c r="I445" s="464">
        <f t="shared" si="13"/>
        <v>0</v>
      </c>
      <c r="J445" s="468"/>
      <c r="K445" s="465">
        <f>IF(AND(B445&gt;0,B445&lt;&gt;"ЗАГ"),1,IF(C445=0,SUM(B446:INDEX(B446:B$2002,INDEX(MATCH("ЗАГ",B446:B$2002&amp;"",),))),0))</f>
        <v>0</v>
      </c>
      <c r="L445" s="47"/>
      <c r="M445" s="47"/>
      <c r="N445" s="186"/>
      <c r="O445" s="186"/>
      <c r="P445" s="187"/>
      <c r="Q445" s="189"/>
      <c r="R445" s="178">
        <f>IFERROR(IF(F445&gt;0,IF(IFERROR((Смета!H427*1),0)&gt;0,ROUND(F445*G445,2),0),0),0)</f>
        <v>0</v>
      </c>
      <c r="S445" s="50">
        <f>IFERROR(IF(F445&gt;0,IF(IFERROR((Смета!G427*1),0)&gt;0,ROUND(F445*G445,2),0),0),0)</f>
        <v>0</v>
      </c>
      <c r="T445" s="38"/>
      <c r="U445" s="38"/>
      <c r="X445" s="38"/>
      <c r="Y445" s="38"/>
    </row>
    <row r="446" spans="1:25" s="37" customFormat="1" hidden="1" x14ac:dyDescent="0.25">
      <c r="A446" s="63"/>
      <c r="B446" s="140">
        <f>IFERROR(IF(F446&gt;0,MAX(B$26:B445)+1,IF(AND(D446&gt;0,C446=0),"ЗАГ",0)),0)</f>
        <v>0</v>
      </c>
      <c r="C446" s="141">
        <f>IF(Смета!B428&gt;0,Смета!B428,0)</f>
        <v>378</v>
      </c>
      <c r="D446" s="543" t="str">
        <f>IF(Смета!C428&gt;0,Смета!C428,0)</f>
        <v>КРЗ-0,4</v>
      </c>
      <c r="E446" s="77" t="str">
        <f>IF(Смета!D428&gt;0,Смета!D428,0)</f>
        <v>шт</v>
      </c>
      <c r="F446" s="67">
        <f>IFERROR(IF(Дата_КС2=S$3,Смета!Q428,0)+IF(Дата_КС2=S$4,Смета!T428,0)+IF(Дата_КС2=S$5,Смета!W428,0)+IF(Дата_КС2=S$6,Смета!Z428,0)+IF(Дата_КС2=S$7,Смета!AC428,0)+IF(Дата_КС2=S$8,Смета!AF428,0)+IF(Дата_КС2=S$9,Смета!AI428,0)+IF(Дата_КС2=S$10,Смета!AL428,0)+IF(Дата_КС2=S$11,Смета!AO428,0)+IF(Дата_КС2=S$12,Смета!AR428,0)+IF(Дата_КС2=S$13,Смета!AU428,0)+IF(Дата_КС2=S$14,Смета!AX428,0),0)</f>
        <v>0</v>
      </c>
      <c r="G446" s="67">
        <f>IF(Смета!E428&gt;0,Смета!E428,0)</f>
        <v>285.02</v>
      </c>
      <c r="H446" s="67">
        <f t="shared" si="14"/>
        <v>0</v>
      </c>
      <c r="I446" s="464">
        <f t="shared" si="13"/>
        <v>0</v>
      </c>
      <c r="J446" s="468"/>
      <c r="K446" s="465">
        <f>IF(AND(B446&gt;0,B446&lt;&gt;"ЗАГ"),1,IF(C446=0,SUM(B447:INDEX(B447:B$2002,INDEX(MATCH("ЗАГ",B447:B$2002&amp;"",),))),0))</f>
        <v>0</v>
      </c>
      <c r="L446" s="47"/>
      <c r="M446" s="47"/>
      <c r="N446" s="186"/>
      <c r="O446" s="186"/>
      <c r="P446" s="187"/>
      <c r="Q446" s="189"/>
      <c r="R446" s="178">
        <f>IFERROR(IF(F446&gt;0,IF(IFERROR((Смета!H428*1),0)&gt;0,ROUND(F446*G446,2),0),0),0)</f>
        <v>0</v>
      </c>
      <c r="S446" s="50">
        <f>IFERROR(IF(F446&gt;0,IF(IFERROR((Смета!G428*1),0)&gt;0,ROUND(F446*G446,2),0),0),0)</f>
        <v>0</v>
      </c>
      <c r="T446" s="38"/>
      <c r="U446" s="38"/>
      <c r="X446" s="38"/>
      <c r="Y446" s="38"/>
    </row>
    <row r="447" spans="1:25" s="37" customFormat="1" hidden="1" x14ac:dyDescent="0.25">
      <c r="A447" s="63"/>
      <c r="B447" s="140">
        <f>IFERROR(IF(F447&gt;0,MAX(B$26:B446)+1,IF(AND(D447&gt;0,C447=0),"ЗАГ",0)),0)</f>
        <v>0</v>
      </c>
      <c r="C447" s="141">
        <f>IF(Смета!B429&gt;0,Смета!B429,0)</f>
        <v>379</v>
      </c>
      <c r="D447" s="543" t="str">
        <f>IF(Смета!C429&gt;0,Смета!C429,0)</f>
        <v>Монтаж и подключение коробки заземления КРЗ</v>
      </c>
      <c r="E447" s="77" t="str">
        <f>IF(Смета!D429&gt;0,Смета!D429,0)</f>
        <v>шт</v>
      </c>
      <c r="F447" s="67">
        <f>IFERROR(IF(Дата_КС2=S$3,Смета!Q429,0)+IF(Дата_КС2=S$4,Смета!T429,0)+IF(Дата_КС2=S$5,Смета!W429,0)+IF(Дата_КС2=S$6,Смета!Z429,0)+IF(Дата_КС2=S$7,Смета!AC429,0)+IF(Дата_КС2=S$8,Смета!AF429,0)+IF(Дата_КС2=S$9,Смета!AI429,0)+IF(Дата_КС2=S$10,Смета!AL429,0)+IF(Дата_КС2=S$11,Смета!AO429,0)+IF(Дата_КС2=S$12,Смета!AR429,0)+IF(Дата_КС2=S$13,Смета!AU429,0)+IF(Дата_КС2=S$14,Смета!AX429,0),0)</f>
        <v>0</v>
      </c>
      <c r="G447" s="67">
        <f>IF(Смета!E429&gt;0,Смета!E429,0)</f>
        <v>343.74</v>
      </c>
      <c r="H447" s="67">
        <f t="shared" si="14"/>
        <v>0</v>
      </c>
      <c r="I447" s="464">
        <f t="shared" si="13"/>
        <v>0</v>
      </c>
      <c r="J447" s="468"/>
      <c r="K447" s="465">
        <f>IF(AND(B447&gt;0,B447&lt;&gt;"ЗАГ"),1,IF(C447=0,SUM(B448:INDEX(B448:B$2002,INDEX(MATCH("ЗАГ",B448:B$2002&amp;"",),))),0))</f>
        <v>0</v>
      </c>
      <c r="L447" s="47"/>
      <c r="M447" s="47"/>
      <c r="N447" s="186"/>
      <c r="O447" s="186"/>
      <c r="P447" s="187"/>
      <c r="Q447" s="189"/>
      <c r="R447" s="178">
        <f>IFERROR(IF(F447&gt;0,IF(IFERROR((Смета!H429*1),0)&gt;0,ROUND(F447*G447,2),0),0),0)</f>
        <v>0</v>
      </c>
      <c r="S447" s="50">
        <f>IFERROR(IF(F447&gt;0,IF(IFERROR((Смета!G429*1),0)&gt;0,ROUND(F447*G447,2),0),0),0)</f>
        <v>0</v>
      </c>
      <c r="T447" s="38"/>
      <c r="U447" s="38"/>
      <c r="X447" s="38"/>
      <c r="Y447" s="38"/>
    </row>
    <row r="448" spans="1:25" s="37" customFormat="1" ht="30" hidden="1" x14ac:dyDescent="0.25">
      <c r="A448" s="63"/>
      <c r="B448" s="140">
        <f>IFERROR(IF(F448&gt;0,MAX(B$26:B447)+1,IF(AND(D448&gt;0,C448=0),"ЗАГ",0)),0)</f>
        <v>0</v>
      </c>
      <c r="C448" s="141">
        <f>IF(Смета!B430&gt;0,Смета!B430,0)</f>
        <v>380</v>
      </c>
      <c r="D448" s="543" t="str">
        <f>IF(Смета!C430&gt;0,Смета!C430,0)</f>
        <v>Звонок Зуммер-1-04 (2ТК) двухтональный без кнопки пластик АБС проводной 220В (Зуммер-1-04 (2ТК))</v>
      </c>
      <c r="E448" s="77" t="str">
        <f>IF(Смета!D430&gt;0,Смета!D430,0)</f>
        <v>шт</v>
      </c>
      <c r="F448" s="67">
        <f>IFERROR(IF(Дата_КС2=S$3,Смета!Q430,0)+IF(Дата_КС2=S$4,Смета!T430,0)+IF(Дата_КС2=S$5,Смета!W430,0)+IF(Дата_КС2=S$6,Смета!Z430,0)+IF(Дата_КС2=S$7,Смета!AC430,0)+IF(Дата_КС2=S$8,Смета!AF430,0)+IF(Дата_КС2=S$9,Смета!AI430,0)+IF(Дата_КС2=S$10,Смета!AL430,0)+IF(Дата_КС2=S$11,Смета!AO430,0)+IF(Дата_КС2=S$12,Смета!AR430,0)+IF(Дата_КС2=S$13,Смета!AU430,0)+IF(Дата_КС2=S$14,Смета!AX430,0),0)</f>
        <v>0</v>
      </c>
      <c r="G448" s="67">
        <f>IF(Смета!E430&gt;0,Смета!E430,0)</f>
        <v>261.54000000000002</v>
      </c>
      <c r="H448" s="67">
        <f t="shared" si="14"/>
        <v>0</v>
      </c>
      <c r="I448" s="464">
        <f t="shared" si="13"/>
        <v>0</v>
      </c>
      <c r="J448" s="468"/>
      <c r="K448" s="465">
        <f>IF(AND(B448&gt;0,B448&lt;&gt;"ЗАГ"),1,IF(C448=0,SUM(B449:INDEX(B449:B$2002,INDEX(MATCH("ЗАГ",B449:B$2002&amp;"",),))),0))</f>
        <v>0</v>
      </c>
      <c r="L448" s="47"/>
      <c r="M448" s="47"/>
      <c r="N448" s="186"/>
      <c r="O448" s="186"/>
      <c r="P448" s="187"/>
      <c r="Q448" s="189"/>
      <c r="R448" s="178">
        <f>IFERROR(IF(F448&gt;0,IF(IFERROR((Смета!H430*1),0)&gt;0,ROUND(F448*G448,2),0),0),0)</f>
        <v>0</v>
      </c>
      <c r="S448" s="50">
        <f>IFERROR(IF(F448&gt;0,IF(IFERROR((Смета!G430*1),0)&gt;0,ROUND(F448*G448,2),0),0),0)</f>
        <v>0</v>
      </c>
      <c r="T448" s="38"/>
      <c r="U448" s="38"/>
      <c r="X448" s="38"/>
      <c r="Y448" s="38"/>
    </row>
    <row r="449" spans="1:25" s="37" customFormat="1" hidden="1" x14ac:dyDescent="0.25">
      <c r="A449" s="63"/>
      <c r="B449" s="140">
        <f>IFERROR(IF(F449&gt;0,MAX(B$26:B448)+1,IF(AND(D449&gt;0,C449=0),"ЗАГ",0)),0)</f>
        <v>0</v>
      </c>
      <c r="C449" s="141">
        <f>IF(Смета!B431&gt;0,Смета!B431,0)</f>
        <v>381</v>
      </c>
      <c r="D449" s="543" t="str">
        <f>IF(Смета!C431&gt;0,Смета!C431,0)</f>
        <v>Беларусь Кнопка для звонков</v>
      </c>
      <c r="E449" s="77" t="str">
        <f>IF(Смета!D431&gt;0,Смета!D431,0)</f>
        <v>шт</v>
      </c>
      <c r="F449" s="67">
        <f>IFERROR(IF(Дата_КС2=S$3,Смета!Q431,0)+IF(Дата_КС2=S$4,Смета!T431,0)+IF(Дата_КС2=S$5,Смета!W431,0)+IF(Дата_КС2=S$6,Смета!Z431,0)+IF(Дата_КС2=S$7,Смета!AC431,0)+IF(Дата_КС2=S$8,Смета!AF431,0)+IF(Дата_КС2=S$9,Смета!AI431,0)+IF(Дата_КС2=S$10,Смета!AL431,0)+IF(Дата_КС2=S$11,Смета!AO431,0)+IF(Дата_КС2=S$12,Смета!AR431,0)+IF(Дата_КС2=S$13,Смета!AU431,0)+IF(Дата_КС2=S$14,Смета!AX431,0),0)</f>
        <v>0</v>
      </c>
      <c r="G449" s="67">
        <f>IF(Смета!E431&gt;0,Смета!E431,0)</f>
        <v>74.73</v>
      </c>
      <c r="H449" s="67">
        <f t="shared" si="14"/>
        <v>0</v>
      </c>
      <c r="I449" s="464">
        <f t="shared" si="13"/>
        <v>0</v>
      </c>
      <c r="J449" s="468"/>
      <c r="K449" s="465">
        <f>IF(AND(B449&gt;0,B449&lt;&gt;"ЗАГ"),1,IF(C449=0,SUM(B450:INDEX(B450:B$2002,INDEX(MATCH("ЗАГ",B450:B$2002&amp;"",),))),0))</f>
        <v>0</v>
      </c>
      <c r="L449" s="47"/>
      <c r="M449" s="47"/>
      <c r="N449" s="186"/>
      <c r="O449" s="186"/>
      <c r="P449" s="187"/>
      <c r="Q449" s="189"/>
      <c r="R449" s="178">
        <f>IFERROR(IF(F449&gt;0,IF(IFERROR((Смета!H431*1),0)&gt;0,ROUND(F449*G449,2),0),0),0)</f>
        <v>0</v>
      </c>
      <c r="S449" s="50">
        <f>IFERROR(IF(F449&gt;0,IF(IFERROR((Смета!G431*1),0)&gt;0,ROUND(F449*G449,2),0),0),0)</f>
        <v>0</v>
      </c>
      <c r="T449" s="38"/>
      <c r="U449" s="38"/>
      <c r="X449" s="38"/>
      <c r="Y449" s="38"/>
    </row>
    <row r="450" spans="1:25" s="37" customFormat="1" hidden="1" x14ac:dyDescent="0.25">
      <c r="A450" s="63"/>
      <c r="B450" s="140">
        <f>IFERROR(IF(F450&gt;0,MAX(B$26:B449)+1,IF(AND(D450&gt;0,C450=0),"ЗАГ",0)),0)</f>
        <v>0</v>
      </c>
      <c r="C450" s="141">
        <f>IF(Смета!B432&gt;0,Смета!B432,0)</f>
        <v>382</v>
      </c>
      <c r="D450" s="543" t="str">
        <f>IF(Смета!C432&gt;0,Смета!C432,0)</f>
        <v>Монтаж и подключение звонка</v>
      </c>
      <c r="E450" s="77" t="str">
        <f>IF(Смета!D432&gt;0,Смета!D432,0)</f>
        <v>шт</v>
      </c>
      <c r="F450" s="67">
        <f>IFERROR(IF(Дата_КС2=S$3,Смета!Q432,0)+IF(Дата_КС2=S$4,Смета!T432,0)+IF(Дата_КС2=S$5,Смета!W432,0)+IF(Дата_КС2=S$6,Смета!Z432,0)+IF(Дата_КС2=S$7,Смета!AC432,0)+IF(Дата_КС2=S$8,Смета!AF432,0)+IF(Дата_КС2=S$9,Смета!AI432,0)+IF(Дата_КС2=S$10,Смета!AL432,0)+IF(Дата_КС2=S$11,Смета!AO432,0)+IF(Дата_КС2=S$12,Смета!AR432,0)+IF(Дата_КС2=S$13,Смета!AU432,0)+IF(Дата_КС2=S$14,Смета!AX432,0),0)</f>
        <v>0</v>
      </c>
      <c r="G450" s="67">
        <f>IF(Смета!E432&gt;0,Смета!E432,0)</f>
        <v>160.13</v>
      </c>
      <c r="H450" s="67">
        <f t="shared" si="14"/>
        <v>0</v>
      </c>
      <c r="I450" s="464">
        <f t="shared" si="13"/>
        <v>0</v>
      </c>
      <c r="J450" s="468"/>
      <c r="K450" s="465">
        <f>IF(AND(B450&gt;0,B450&lt;&gt;"ЗАГ"),1,IF(C450=0,SUM(B451:INDEX(B451:B$2002,INDEX(MATCH("ЗАГ",B451:B$2002&amp;"",),))),0))</f>
        <v>0</v>
      </c>
      <c r="L450" s="47"/>
      <c r="M450" s="47"/>
      <c r="N450" s="186"/>
      <c r="O450" s="186"/>
      <c r="P450" s="187"/>
      <c r="Q450" s="189"/>
      <c r="R450" s="178">
        <f>IFERROR(IF(F450&gt;0,IF(IFERROR((Смета!H432*1),0)&gt;0,ROUND(F450*G450,2),0),0),0)</f>
        <v>0</v>
      </c>
      <c r="S450" s="50">
        <f>IFERROR(IF(F450&gt;0,IF(IFERROR((Смета!G432*1),0)&gt;0,ROUND(F450*G450,2),0),0),0)</f>
        <v>0</v>
      </c>
      <c r="T450" s="38"/>
      <c r="U450" s="38"/>
      <c r="X450" s="38"/>
      <c r="Y450" s="38"/>
    </row>
    <row r="451" spans="1:25" s="37" customFormat="1" hidden="1" x14ac:dyDescent="0.25">
      <c r="A451" s="63"/>
      <c r="B451" s="140">
        <f>IFERROR(IF(F451&gt;0,MAX(B$26:B450)+1,IF(AND(D451&gt;0,C451=0),"ЗАГ",0)),0)</f>
        <v>0</v>
      </c>
      <c r="C451" s="141">
        <f>IF(Смета!B433&gt;0,Смета!B433,0)</f>
        <v>383</v>
      </c>
      <c r="D451" s="543" t="str">
        <f>IF(Смета!C433&gt;0,Смета!C433,0)</f>
        <v>Монтаж и подключение кнопки звонка</v>
      </c>
      <c r="E451" s="77" t="str">
        <f>IF(Смета!D433&gt;0,Смета!D433,0)</f>
        <v>шт</v>
      </c>
      <c r="F451" s="67">
        <f>IFERROR(IF(Дата_КС2=S$3,Смета!Q433,0)+IF(Дата_КС2=S$4,Смета!T433,0)+IF(Дата_КС2=S$5,Смета!W433,0)+IF(Дата_КС2=S$6,Смета!Z433,0)+IF(Дата_КС2=S$7,Смета!AC433,0)+IF(Дата_КС2=S$8,Смета!AF433,0)+IF(Дата_КС2=S$9,Смета!AI433,0)+IF(Дата_КС2=S$10,Смета!AL433,0)+IF(Дата_КС2=S$11,Смета!AO433,0)+IF(Дата_КС2=S$12,Смета!AR433,0)+IF(Дата_КС2=S$13,Смета!AU433,0)+IF(Дата_КС2=S$14,Смета!AX433,0),0)</f>
        <v>0</v>
      </c>
      <c r="G451" s="67">
        <f>IF(Смета!E433&gt;0,Смета!E433,0)</f>
        <v>160.13</v>
      </c>
      <c r="H451" s="67">
        <f t="shared" si="14"/>
        <v>0</v>
      </c>
      <c r="I451" s="464">
        <f t="shared" si="13"/>
        <v>0</v>
      </c>
      <c r="J451" s="468"/>
      <c r="K451" s="465">
        <f>IF(AND(B451&gt;0,B451&lt;&gt;"ЗАГ"),1,IF(C451=0,SUM(B452:INDEX(B452:B$2002,INDEX(MATCH("ЗАГ",B452:B$2002&amp;"",),))),0))</f>
        <v>0</v>
      </c>
      <c r="L451" s="47"/>
      <c r="M451" s="47"/>
      <c r="N451" s="186"/>
      <c r="O451" s="186"/>
      <c r="P451" s="187"/>
      <c r="Q451" s="189"/>
      <c r="R451" s="178">
        <f>IFERROR(IF(F451&gt;0,IF(IFERROR((Смета!H433*1),0)&gt;0,ROUND(F451*G451,2),0),0),0)</f>
        <v>0</v>
      </c>
      <c r="S451" s="50">
        <f>IFERROR(IF(F451&gt;0,IF(IFERROR((Смета!G433*1),0)&gt;0,ROUND(F451*G451,2),0),0),0)</f>
        <v>0</v>
      </c>
      <c r="T451" s="38"/>
      <c r="U451" s="38"/>
      <c r="X451" s="38"/>
      <c r="Y451" s="38"/>
    </row>
    <row r="452" spans="1:25" s="37" customFormat="1" x14ac:dyDescent="0.25">
      <c r="A452" s="63"/>
      <c r="B452" s="140" t="str">
        <f>IFERROR(IF(F452&gt;0,MAX(B$26:B451)+1,IF(AND(D452&gt;0,C452=0),"ЗАГ",0)),0)</f>
        <v>ЗАГ</v>
      </c>
      <c r="C452" s="141">
        <f>IF(Смета!B434&gt;0,Смета!B434,0)</f>
        <v>0</v>
      </c>
      <c r="D452" s="547" t="str">
        <f>IF(Смета!C434&gt;0,Смета!C434,0)</f>
        <v>5.Электромонтажные изделия</v>
      </c>
      <c r="E452" s="77">
        <f>IF(Смета!D434&gt;0,Смета!D434,0)</f>
        <v>0</v>
      </c>
      <c r="F452" s="67">
        <f>IFERROR(IF(Дата_КС2=S$3,Смета!Q434,0)+IF(Дата_КС2=S$4,Смета!T434,0)+IF(Дата_КС2=S$5,Смета!W434,0)+IF(Дата_КС2=S$6,Смета!Z434,0)+IF(Дата_КС2=S$7,Смета!AC434,0)+IF(Дата_КС2=S$8,Смета!AF434,0)+IF(Дата_КС2=S$9,Смета!AI434,0)+IF(Дата_КС2=S$10,Смета!AL434,0)+IF(Дата_КС2=S$11,Смета!AO434,0)+IF(Дата_КС2=S$12,Смета!AR434,0)+IF(Дата_КС2=S$13,Смета!AU434,0)+IF(Дата_КС2=S$14,Смета!AX434,0),0)</f>
        <v>0</v>
      </c>
      <c r="G452" s="67">
        <f>IF(Смета!E434&gt;0,Смета!E434,0)</f>
        <v>0</v>
      </c>
      <c r="H452" s="67">
        <f t="shared" si="14"/>
        <v>0</v>
      </c>
      <c r="I452" s="464">
        <f t="shared" si="13"/>
        <v>94</v>
      </c>
      <c r="J452" s="468"/>
      <c r="K452" s="465">
        <f>IF(AND(B452&gt;0,B452&lt;&gt;"ЗАГ"),1,IF(C452=0,SUM(B453:INDEX(B453:B$2002,INDEX(MATCH("ЗАГ",B453:B$2002&amp;"",),))),0))</f>
        <v>94</v>
      </c>
      <c r="L452" s="47"/>
      <c r="M452" s="47"/>
      <c r="N452" s="186"/>
      <c r="O452" s="186"/>
      <c r="P452" s="187"/>
      <c r="Q452" s="189"/>
      <c r="R452" s="178">
        <f>IFERROR(IF(F452&gt;0,IF(IFERROR((Смета!H434*1),0)&gt;0,ROUND(F452*G452,2),0),0),0)</f>
        <v>0</v>
      </c>
      <c r="S452" s="50">
        <f>IFERROR(IF(F452&gt;0,IF(IFERROR((Смета!G434*1),0)&gt;0,ROUND(F452*G452,2),0),0),0)</f>
        <v>0</v>
      </c>
      <c r="T452" s="38"/>
      <c r="U452" s="38"/>
      <c r="X452" s="38"/>
      <c r="Y452" s="38"/>
    </row>
    <row r="453" spans="1:25" s="37" customFormat="1" x14ac:dyDescent="0.25">
      <c r="A453" s="63"/>
      <c r="B453" s="140">
        <f>IFERROR(IF(F453&gt;0,MAX(B$26:B452)+1,IF(AND(D453&gt;0,C453=0),"ЗАГ",0)),0)</f>
        <v>22</v>
      </c>
      <c r="C453" s="141">
        <f>IF(Смета!B435&gt;0,Смета!B435,0)</f>
        <v>384</v>
      </c>
      <c r="D453" s="547" t="str">
        <f>IF(Смета!C435&gt;0,Смета!C435,0)</f>
        <v>Скрутка СИЗ-1 2.5-4.5мм желтая</v>
      </c>
      <c r="E453" s="77" t="str">
        <f>IF(Смета!D435&gt;0,Смета!D435,0)</f>
        <v>шт</v>
      </c>
      <c r="F453" s="67">
        <f>IFERROR(IF(Дата_КС2=S$3,Смета!Q435,0)+IF(Дата_КС2=S$4,Смета!T435,0)+IF(Дата_КС2=S$5,Смета!W435,0)+IF(Дата_КС2=S$6,Смета!Z435,0)+IF(Дата_КС2=S$7,Смета!AC435,0)+IF(Дата_КС2=S$8,Смета!AF435,0)+IF(Дата_КС2=S$9,Смета!AI435,0)+IF(Дата_КС2=S$10,Смета!AL435,0)+IF(Дата_КС2=S$11,Смета!AO435,0)+IF(Дата_КС2=S$12,Смета!AR435,0)+IF(Дата_КС2=S$13,Смета!AU435,0)+IF(Дата_КС2=S$14,Смета!AX435,0),0)</f>
        <v>200</v>
      </c>
      <c r="G453" s="67">
        <f>IF(Смета!E435&gt;0,Смета!E435,0)</f>
        <v>4.0599999999999996</v>
      </c>
      <c r="H453" s="67">
        <f t="shared" si="14"/>
        <v>812</v>
      </c>
      <c r="I453" s="464">
        <f t="shared" si="13"/>
        <v>1</v>
      </c>
      <c r="J453" s="468"/>
      <c r="K453" s="465">
        <f>IF(AND(B453&gt;0,B453&lt;&gt;"ЗАГ"),1,IF(C453=0,SUM(B454:INDEX(B454:B$2002,INDEX(MATCH("ЗАГ",B454:B$2002&amp;"",),))),0))</f>
        <v>1</v>
      </c>
      <c r="L453" s="47"/>
      <c r="M453" s="47"/>
      <c r="N453" s="186"/>
      <c r="O453" s="186"/>
      <c r="P453" s="187"/>
      <c r="Q453" s="189"/>
      <c r="R453" s="178">
        <f>IFERROR(IF(F453&gt;0,IF(IFERROR((Смета!H435*1),0)&gt;0,ROUND(F453*G453,2),0),0),0)</f>
        <v>0</v>
      </c>
      <c r="S453" s="50">
        <f>IFERROR(IF(F453&gt;0,IF(IFERROR((Смета!G435*1),0)&gt;0,ROUND(F453*G453,2),0),0),0)</f>
        <v>812</v>
      </c>
      <c r="T453" s="38"/>
      <c r="U453" s="38"/>
      <c r="X453" s="38"/>
      <c r="Y453" s="38"/>
    </row>
    <row r="454" spans="1:25" s="37" customFormat="1" x14ac:dyDescent="0.25">
      <c r="A454" s="63"/>
      <c r="B454" s="140">
        <f>IFERROR(IF(F454&gt;0,MAX(B$26:B453)+1,IF(AND(D454&gt;0,C454=0),"ЗАГ",0)),0)</f>
        <v>23</v>
      </c>
      <c r="C454" s="141">
        <f>IF(Смета!B436&gt;0,Смета!B436,0)</f>
        <v>385</v>
      </c>
      <c r="D454" s="547" t="str">
        <f>IF(Смета!C436&gt;0,Смета!C436,0)</f>
        <v>Скрутка СИЗ-1 4-11мм красная</v>
      </c>
      <c r="E454" s="77" t="str">
        <f>IF(Смета!D436&gt;0,Смета!D436,0)</f>
        <v>шт</v>
      </c>
      <c r="F454" s="67">
        <f>IFERROR(IF(Дата_КС2=S$3,Смета!Q436,0)+IF(Дата_КС2=S$4,Смета!T436,0)+IF(Дата_КС2=S$5,Смета!W436,0)+IF(Дата_КС2=S$6,Смета!Z436,0)+IF(Дата_КС2=S$7,Смета!AC436,0)+IF(Дата_КС2=S$8,Смета!AF436,0)+IF(Дата_КС2=S$9,Смета!AI436,0)+IF(Дата_КС2=S$10,Смета!AL436,0)+IF(Дата_КС2=S$11,Смета!AO436,0)+IF(Дата_КС2=S$12,Смета!AR436,0)+IF(Дата_КС2=S$13,Смета!AU436,0)+IF(Дата_КС2=S$14,Смета!AX436,0),0)</f>
        <v>1000</v>
      </c>
      <c r="G454" s="67">
        <f>IF(Смета!E436&gt;0,Смета!E436,0)</f>
        <v>5.34</v>
      </c>
      <c r="H454" s="67">
        <f t="shared" si="14"/>
        <v>5340</v>
      </c>
      <c r="I454" s="464">
        <f t="shared" si="13"/>
        <v>1</v>
      </c>
      <c r="J454" s="468"/>
      <c r="K454" s="465">
        <f>IF(AND(B454&gt;0,B454&lt;&gt;"ЗАГ"),1,IF(C454=0,SUM(B455:INDEX(B455:B$2002,INDEX(MATCH("ЗАГ",B455:B$2002&amp;"",),))),0))</f>
        <v>1</v>
      </c>
      <c r="L454" s="47"/>
      <c r="M454" s="47"/>
      <c r="N454" s="186"/>
      <c r="O454" s="186"/>
      <c r="P454" s="187"/>
      <c r="Q454" s="189"/>
      <c r="R454" s="178">
        <f>IFERROR(IF(F454&gt;0,IF(IFERROR((Смета!H436*1),0)&gt;0,ROUND(F454*G454,2),0),0),0)</f>
        <v>0</v>
      </c>
      <c r="S454" s="50">
        <f>IFERROR(IF(F454&gt;0,IF(IFERROR((Смета!G436*1),0)&gt;0,ROUND(F454*G454,2),0),0),0)</f>
        <v>5340</v>
      </c>
      <c r="T454" s="38"/>
      <c r="U454" s="38"/>
      <c r="X454" s="38"/>
      <c r="Y454" s="38"/>
    </row>
    <row r="455" spans="1:25" s="37" customFormat="1" hidden="1" x14ac:dyDescent="0.25">
      <c r="A455" s="63"/>
      <c r="B455" s="140">
        <f>IFERROR(IF(F455&gt;0,MAX(B$26:B454)+1,IF(AND(D455&gt;0,C455=0),"ЗАГ",0)),0)</f>
        <v>0</v>
      </c>
      <c r="C455" s="141">
        <f>IF(Смета!B437&gt;0,Смета!B437,0)</f>
        <v>386</v>
      </c>
      <c r="D455" s="543" t="str">
        <f>IF(Смета!C437&gt;0,Смета!C437,0)</f>
        <v>Бирка кабельная У-134 квадрат 55х55 мм</v>
      </c>
      <c r="E455" s="77" t="str">
        <f>IF(Смета!D437&gt;0,Смета!D437,0)</f>
        <v>шт</v>
      </c>
      <c r="F455" s="67">
        <f>IFERROR(IF(Дата_КС2=S$3,Смета!Q437,0)+IF(Дата_КС2=S$4,Смета!T437,0)+IF(Дата_КС2=S$5,Смета!W437,0)+IF(Дата_КС2=S$6,Смета!Z437,0)+IF(Дата_КС2=S$7,Смета!AC437,0)+IF(Дата_КС2=S$8,Смета!AF437,0)+IF(Дата_КС2=S$9,Смета!AI437,0)+IF(Дата_КС2=S$10,Смета!AL437,0)+IF(Дата_КС2=S$11,Смета!AO437,0)+IF(Дата_КС2=S$12,Смета!AR437,0)+IF(Дата_КС2=S$13,Смета!AU437,0)+IF(Дата_КС2=S$14,Смета!AX437,0),0)</f>
        <v>0</v>
      </c>
      <c r="G455" s="67">
        <f>IF(Смета!E437&gt;0,Смета!E437,0)</f>
        <v>2.46</v>
      </c>
      <c r="H455" s="67">
        <f t="shared" si="14"/>
        <v>0</v>
      </c>
      <c r="I455" s="464">
        <f t="shared" si="13"/>
        <v>0</v>
      </c>
      <c r="J455" s="468"/>
      <c r="K455" s="465">
        <f>IF(AND(B455&gt;0,B455&lt;&gt;"ЗАГ"),1,IF(C455=0,SUM(B456:INDEX(B456:B$2002,INDEX(MATCH("ЗАГ",B456:B$2002&amp;"",),))),0))</f>
        <v>0</v>
      </c>
      <c r="L455" s="47"/>
      <c r="M455" s="47"/>
      <c r="N455" s="186"/>
      <c r="O455" s="186"/>
      <c r="P455" s="187"/>
      <c r="Q455" s="189"/>
      <c r="R455" s="178">
        <f>IFERROR(IF(F455&gt;0,IF(IFERROR((Смета!H437*1),0)&gt;0,ROUND(F455*G455,2),0),0),0)</f>
        <v>0</v>
      </c>
      <c r="S455" s="50">
        <f>IFERROR(IF(F455&gt;0,IF(IFERROR((Смета!G437*1),0)&gt;0,ROUND(F455*G455,2),0),0),0)</f>
        <v>0</v>
      </c>
      <c r="T455" s="38"/>
      <c r="U455" s="38"/>
      <c r="X455" s="38"/>
      <c r="Y455" s="38"/>
    </row>
    <row r="456" spans="1:25" s="37" customFormat="1" hidden="1" x14ac:dyDescent="0.25">
      <c r="A456" s="63"/>
      <c r="B456" s="140">
        <f>IFERROR(IF(F456&gt;0,MAX(B$26:B455)+1,IF(AND(D456&gt;0,C456=0),"ЗАГ",0)),0)</f>
        <v>0</v>
      </c>
      <c r="C456" s="141">
        <f>IF(Смета!B438&gt;0,Смета!B438,0)</f>
        <v>387</v>
      </c>
      <c r="D456" s="543" t="str">
        <f>IF(Смета!C438&gt;0,Смета!C438,0)</f>
        <v>Коробка установочная 68мм (С3М2)</v>
      </c>
      <c r="E456" s="77" t="str">
        <f>IF(Смета!D438&gt;0,Смета!D438,0)</f>
        <v>шт</v>
      </c>
      <c r="F456" s="67">
        <f>IFERROR(IF(Дата_КС2=S$3,Смета!Q438,0)+IF(Дата_КС2=S$4,Смета!T438,0)+IF(Дата_КС2=S$5,Смета!W438,0)+IF(Дата_КС2=S$6,Смета!Z438,0)+IF(Дата_КС2=S$7,Смета!AC438,0)+IF(Дата_КС2=S$8,Смета!AF438,0)+IF(Дата_КС2=S$9,Смета!AI438,0)+IF(Дата_КС2=S$10,Смета!AL438,0)+IF(Дата_КС2=S$11,Смета!AO438,0)+IF(Дата_КС2=S$12,Смета!AR438,0)+IF(Дата_КС2=S$13,Смета!AU438,0)+IF(Дата_КС2=S$14,Смета!AX438,0),0)</f>
        <v>0</v>
      </c>
      <c r="G456" s="67">
        <f>IF(Смета!E438&gt;0,Смета!E438,0)</f>
        <v>12.81</v>
      </c>
      <c r="H456" s="67">
        <f t="shared" si="14"/>
        <v>0</v>
      </c>
      <c r="I456" s="464">
        <f t="shared" si="13"/>
        <v>0</v>
      </c>
      <c r="J456" s="468"/>
      <c r="K456" s="465">
        <f>IF(AND(B456&gt;0,B456&lt;&gt;"ЗАГ"),1,IF(C456=0,SUM(B457:INDEX(B457:B$2002,INDEX(MATCH("ЗАГ",B457:B$2002&amp;"",),))),0))</f>
        <v>0</v>
      </c>
      <c r="L456" s="47"/>
      <c r="M456" s="47"/>
      <c r="N456" s="186"/>
      <c r="O456" s="186"/>
      <c r="P456" s="187"/>
      <c r="Q456" s="189"/>
      <c r="R456" s="178">
        <f>IFERROR(IF(F456&gt;0,IF(IFERROR((Смета!H438*1),0)&gt;0,ROUND(F456*G456,2),0),0),0)</f>
        <v>0</v>
      </c>
      <c r="S456" s="50">
        <f>IFERROR(IF(F456&gt;0,IF(IFERROR((Смета!G438*1),0)&gt;0,ROUND(F456*G456,2),0),0),0)</f>
        <v>0</v>
      </c>
      <c r="T456" s="38"/>
      <c r="U456" s="38"/>
      <c r="X456" s="38"/>
      <c r="Y456" s="38"/>
    </row>
    <row r="457" spans="1:25" s="37" customFormat="1" ht="30" hidden="1" x14ac:dyDescent="0.25">
      <c r="A457" s="63"/>
      <c r="B457" s="140">
        <f>IFERROR(IF(F457&gt;0,MAX(B$26:B456)+1,IF(AND(D457&gt;0,C457=0),"ЗАГ",0)),0)</f>
        <v>0</v>
      </c>
      <c r="C457" s="141">
        <f>IF(Смета!B439&gt;0,Смета!B439,0)</f>
        <v>388</v>
      </c>
      <c r="D457" s="543" t="str">
        <f>IF(Смета!C439&gt;0,Смета!C439,0)</f>
        <v>Высверливание отверстия в кирпиче и вмазывание установочной коробки</v>
      </c>
      <c r="E457" s="77" t="str">
        <f>IF(Смета!D439&gt;0,Смета!D439,0)</f>
        <v>шт</v>
      </c>
      <c r="F457" s="67">
        <f>IFERROR(IF(Дата_КС2=S$3,Смета!Q439,0)+IF(Дата_КС2=S$4,Смета!T439,0)+IF(Дата_КС2=S$5,Смета!W439,0)+IF(Дата_КС2=S$6,Смета!Z439,0)+IF(Дата_КС2=S$7,Смета!AC439,0)+IF(Дата_КС2=S$8,Смета!AF439,0)+IF(Дата_КС2=S$9,Смета!AI439,0)+IF(Дата_КС2=S$10,Смета!AL439,0)+IF(Дата_КС2=S$11,Смета!AO439,0)+IF(Дата_КС2=S$12,Смета!AR439,0)+IF(Дата_КС2=S$13,Смета!AU439,0)+IF(Дата_КС2=S$14,Смета!AX439,0),0)</f>
        <v>0</v>
      </c>
      <c r="G457" s="67">
        <f>IF(Смета!E439&gt;0,Смета!E439,0)</f>
        <v>320.25</v>
      </c>
      <c r="H457" s="67">
        <f t="shared" si="14"/>
        <v>0</v>
      </c>
      <c r="I457" s="464">
        <f t="shared" si="13"/>
        <v>0</v>
      </c>
      <c r="J457" s="468"/>
      <c r="K457" s="465">
        <f>IF(AND(B457&gt;0,B457&lt;&gt;"ЗАГ"),1,IF(C457=0,SUM(B458:INDEX(B458:B$2002,INDEX(MATCH("ЗАГ",B458:B$2002&amp;"",),))),0))</f>
        <v>0</v>
      </c>
      <c r="L457" s="47"/>
      <c r="M457" s="47"/>
      <c r="N457" s="186"/>
      <c r="O457" s="186"/>
      <c r="P457" s="187"/>
      <c r="Q457" s="189"/>
      <c r="R457" s="178">
        <f>IFERROR(IF(F457&gt;0,IF(IFERROR((Смета!H439*1),0)&gt;0,ROUND(F457*G457,2),0),0),0)</f>
        <v>0</v>
      </c>
      <c r="S457" s="50">
        <f>IFERROR(IF(F457&gt;0,IF(IFERROR((Смета!G439*1),0)&gt;0,ROUND(F457*G457,2),0),0),0)</f>
        <v>0</v>
      </c>
      <c r="T457" s="38"/>
      <c r="U457" s="38"/>
      <c r="X457" s="38"/>
      <c r="Y457" s="38"/>
    </row>
    <row r="458" spans="1:25" s="37" customFormat="1" x14ac:dyDescent="0.25">
      <c r="A458" s="63"/>
      <c r="B458" s="140">
        <f>IFERROR(IF(F458&gt;0,MAX(B$26:B457)+1,IF(AND(D458&gt;0,C458=0),"ЗАГ",0)),0)</f>
        <v>24</v>
      </c>
      <c r="C458" s="141">
        <f>IF(Смета!B440&gt;0,Смета!B440,0)</f>
        <v>389</v>
      </c>
      <c r="D458" s="547" t="str">
        <f>IF(Смета!C440&gt;0,Смета!C440,0)</f>
        <v>Крышка КОН-1М-04</v>
      </c>
      <c r="E458" s="77" t="str">
        <f>IF(Смета!D440&gt;0,Смета!D440,0)</f>
        <v>шт</v>
      </c>
      <c r="F458" s="67">
        <f>IFERROR(IF(Дата_КС2=S$3,Смета!Q440,0)+IF(Дата_КС2=S$4,Смета!T440,0)+IF(Дата_КС2=S$5,Смета!W440,0)+IF(Дата_КС2=S$6,Смета!Z440,0)+IF(Дата_КС2=S$7,Смета!AC440,0)+IF(Дата_КС2=S$8,Смета!AF440,0)+IF(Дата_КС2=S$9,Смета!AI440,0)+IF(Дата_КС2=S$10,Смета!AL440,0)+IF(Дата_КС2=S$11,Смета!AO440,0)+IF(Дата_КС2=S$12,Смета!AR440,0)+IF(Дата_КС2=S$13,Смета!AU440,0)+IF(Дата_КС2=S$14,Смета!AX440,0),0)</f>
        <v>183</v>
      </c>
      <c r="G458" s="67">
        <f>IF(Смета!E440&gt;0,Смета!E440,0)</f>
        <v>58.21</v>
      </c>
      <c r="H458" s="67">
        <f t="shared" si="14"/>
        <v>10652.43</v>
      </c>
      <c r="I458" s="464">
        <f t="shared" si="13"/>
        <v>1</v>
      </c>
      <c r="J458" s="468"/>
      <c r="K458" s="465">
        <f>IF(AND(B458&gt;0,B458&lt;&gt;"ЗАГ"),1,IF(C458=0,SUM(B459:INDEX(B459:B$2002,INDEX(MATCH("ЗАГ",B459:B$2002&amp;"",),))),0))</f>
        <v>1</v>
      </c>
      <c r="L458" s="47"/>
      <c r="M458" s="47"/>
      <c r="N458" s="186"/>
      <c r="O458" s="186"/>
      <c r="P458" s="187"/>
      <c r="Q458" s="189"/>
      <c r="R458" s="178">
        <f>IFERROR(IF(F458&gt;0,IF(IFERROR((Смета!H440*1),0)&gt;0,ROUND(F458*G458,2),0),0),0)</f>
        <v>0</v>
      </c>
      <c r="S458" s="50">
        <f>IFERROR(IF(F458&gt;0,IF(IFERROR((Смета!G440*1),0)&gt;0,ROUND(F458*G458,2),0),0),0)</f>
        <v>10652.43</v>
      </c>
      <c r="T458" s="38"/>
      <c r="U458" s="38"/>
      <c r="X458" s="38"/>
      <c r="Y458" s="38"/>
    </row>
    <row r="459" spans="1:25" s="37" customFormat="1" x14ac:dyDescent="0.25">
      <c r="A459" s="63"/>
      <c r="B459" s="140">
        <f>IFERROR(IF(F459&gt;0,MAX(B$26:B458)+1,IF(AND(D459&gt;0,C459=0),"ЗАГ",0)),0)</f>
        <v>25</v>
      </c>
      <c r="C459" s="141">
        <f>IF(Смета!B441&gt;0,Смета!B441,0)</f>
        <v>390</v>
      </c>
      <c r="D459" s="547" t="str">
        <f>IF(Смета!C441&gt;0,Смета!C441,0)</f>
        <v>Монтаж крышки КОН-1М-04</v>
      </c>
      <c r="E459" s="77" t="str">
        <f>IF(Смета!D441&gt;0,Смета!D441,0)</f>
        <v>шт</v>
      </c>
      <c r="F459" s="67">
        <f>IFERROR(IF(Дата_КС2=S$3,Смета!Q441,0)+IF(Дата_КС2=S$4,Смета!T441,0)+IF(Дата_КС2=S$5,Смета!W441,0)+IF(Дата_КС2=S$6,Смета!Z441,0)+IF(Дата_КС2=S$7,Смета!AC441,0)+IF(Дата_КС2=S$8,Смета!AF441,0)+IF(Дата_КС2=S$9,Смета!AI441,0)+IF(Дата_КС2=S$10,Смета!AL441,0)+IF(Дата_КС2=S$11,Смета!AO441,0)+IF(Дата_КС2=S$12,Смета!AR441,0)+IF(Дата_КС2=S$13,Смета!AU441,0)+IF(Дата_КС2=S$14,Смета!AX441,0),0)</f>
        <v>183</v>
      </c>
      <c r="G459" s="67">
        <f>IF(Смета!E441&gt;0,Смета!E441,0)</f>
        <v>80.06</v>
      </c>
      <c r="H459" s="67">
        <f t="shared" si="14"/>
        <v>14650.98</v>
      </c>
      <c r="I459" s="464">
        <f t="shared" si="13"/>
        <v>1</v>
      </c>
      <c r="J459" s="468"/>
      <c r="K459" s="465">
        <f>IF(AND(B459&gt;0,B459&lt;&gt;"ЗАГ"),1,IF(C459=0,SUM(B460:INDEX(B460:B$2002,INDEX(MATCH("ЗАГ",B460:B$2002&amp;"",),))),0))</f>
        <v>1</v>
      </c>
      <c r="L459" s="47"/>
      <c r="M459" s="47"/>
      <c r="N459" s="186"/>
      <c r="O459" s="186"/>
      <c r="P459" s="187"/>
      <c r="Q459" s="189"/>
      <c r="R459" s="178">
        <f>IFERROR(IF(F459&gt;0,IF(IFERROR((Смета!H441*1),0)&gt;0,ROUND(F459*G459,2),0),0),0)</f>
        <v>14650.98</v>
      </c>
      <c r="S459" s="50">
        <f>IFERROR(IF(F459&gt;0,IF(IFERROR((Смета!G441*1),0)&gt;0,ROUND(F459*G459,2),0),0),0)</f>
        <v>0</v>
      </c>
      <c r="T459" s="38"/>
      <c r="U459" s="38"/>
      <c r="X459" s="38"/>
      <c r="Y459" s="38"/>
    </row>
    <row r="460" spans="1:25" s="37" customFormat="1" hidden="1" x14ac:dyDescent="0.25">
      <c r="A460" s="63"/>
      <c r="B460" s="140">
        <f>IFERROR(IF(F460&gt;0,MAX(B$26:B459)+1,IF(AND(D460&gt;0,C460=0),"ЗАГ",0)),0)</f>
        <v>0</v>
      </c>
      <c r="C460" s="141">
        <f>IF(Смета!B442&gt;0,Смета!B442,0)</f>
        <v>391</v>
      </c>
      <c r="D460" s="543" t="str">
        <f>IF(Смета!C442&gt;0,Смета!C442,0)</f>
        <v>Подрозетник Ф65мм</v>
      </c>
      <c r="E460" s="77" t="str">
        <f>IF(Смета!D442&gt;0,Смета!D442,0)</f>
        <v>шт</v>
      </c>
      <c r="F460" s="67">
        <f>IFERROR(IF(Дата_КС2=S$3,Смета!Q442,0)+IF(Дата_КС2=S$4,Смета!T442,0)+IF(Дата_КС2=S$5,Смета!W442,0)+IF(Дата_КС2=S$6,Смета!Z442,0)+IF(Дата_КС2=S$7,Смета!AC442,0)+IF(Дата_КС2=S$8,Смета!AF442,0)+IF(Дата_КС2=S$9,Смета!AI442,0)+IF(Дата_КС2=S$10,Смета!AL442,0)+IF(Дата_КС2=S$11,Смета!AO442,0)+IF(Дата_КС2=S$12,Смета!AR442,0)+IF(Дата_КС2=S$13,Смета!AU442,0)+IF(Дата_КС2=S$14,Смета!AX442,0),0)</f>
        <v>0</v>
      </c>
      <c r="G460" s="67">
        <f>IF(Смета!E442&gt;0,Смета!E442,0)</f>
        <v>53.38</v>
      </c>
      <c r="H460" s="67">
        <f t="shared" si="14"/>
        <v>0</v>
      </c>
      <c r="I460" s="464">
        <f t="shared" si="13"/>
        <v>0</v>
      </c>
      <c r="J460" s="468"/>
      <c r="K460" s="465">
        <f>IF(AND(B460&gt;0,B460&lt;&gt;"ЗАГ"),1,IF(C460=0,SUM(B461:INDEX(B461:B$2002,INDEX(MATCH("ЗАГ",B461:B$2002&amp;"",),))),0))</f>
        <v>0</v>
      </c>
      <c r="L460" s="47"/>
      <c r="M460" s="47"/>
      <c r="N460" s="186"/>
      <c r="O460" s="186"/>
      <c r="P460" s="187"/>
      <c r="Q460" s="189"/>
      <c r="R460" s="178">
        <f>IFERROR(IF(F460&gt;0,IF(IFERROR((Смета!H442*1),0)&gt;0,ROUND(F460*G460,2),0),0),0)</f>
        <v>0</v>
      </c>
      <c r="S460" s="50">
        <f>IFERROR(IF(F460&gt;0,IF(IFERROR((Смета!G442*1),0)&gt;0,ROUND(F460*G460,2),0),0),0)</f>
        <v>0</v>
      </c>
      <c r="T460" s="38"/>
      <c r="U460" s="38"/>
      <c r="X460" s="38"/>
      <c r="Y460" s="38"/>
    </row>
    <row r="461" spans="1:25" s="37" customFormat="1" hidden="1" x14ac:dyDescent="0.25">
      <c r="A461" s="63"/>
      <c r="B461" s="140">
        <f>IFERROR(IF(F461&gt;0,MAX(B$26:B460)+1,IF(AND(D461&gt;0,C461=0),"ЗАГ",0)),0)</f>
        <v>0</v>
      </c>
      <c r="C461" s="141">
        <f>IF(Смета!B443&gt;0,Смета!B443,0)</f>
        <v>392</v>
      </c>
      <c r="D461" s="543" t="str">
        <f>IF(Смета!C443&gt;0,Смета!C443,0)</f>
        <v>Подрозетник Ф100мм</v>
      </c>
      <c r="E461" s="77" t="str">
        <f>IF(Смета!D443&gt;0,Смета!D443,0)</f>
        <v>шт</v>
      </c>
      <c r="F461" s="67">
        <f>IFERROR(IF(Дата_КС2=S$3,Смета!Q443,0)+IF(Дата_КС2=S$4,Смета!T443,0)+IF(Дата_КС2=S$5,Смета!W443,0)+IF(Дата_КС2=S$6,Смета!Z443,0)+IF(Дата_КС2=S$7,Смета!AC443,0)+IF(Дата_КС2=S$8,Смета!AF443,0)+IF(Дата_КС2=S$9,Смета!AI443,0)+IF(Дата_КС2=S$10,Смета!AL443,0)+IF(Дата_КС2=S$11,Смета!AO443,0)+IF(Дата_КС2=S$12,Смета!AR443,0)+IF(Дата_КС2=S$13,Смета!AU443,0)+IF(Дата_КС2=S$14,Смета!AX443,0),0)</f>
        <v>0</v>
      </c>
      <c r="G461" s="67">
        <f>IF(Смета!E443&gt;0,Смета!E443,0)</f>
        <v>64.05</v>
      </c>
      <c r="H461" s="67">
        <f t="shared" si="14"/>
        <v>0</v>
      </c>
      <c r="I461" s="464">
        <f t="shared" si="13"/>
        <v>0</v>
      </c>
      <c r="J461" s="468"/>
      <c r="K461" s="465">
        <f>IF(AND(B461&gt;0,B461&lt;&gt;"ЗАГ"),1,IF(C461=0,SUM(B462:INDEX(B462:B$2002,INDEX(MATCH("ЗАГ",B462:B$2002&amp;"",),))),0))</f>
        <v>0</v>
      </c>
      <c r="L461" s="47"/>
      <c r="M461" s="47"/>
      <c r="N461" s="186"/>
      <c r="O461" s="186"/>
      <c r="P461" s="187"/>
      <c r="Q461" s="189"/>
      <c r="R461" s="178">
        <f>IFERROR(IF(F461&gt;0,IF(IFERROR((Смета!H443*1),0)&gt;0,ROUND(F461*G461,2),0),0),0)</f>
        <v>0</v>
      </c>
      <c r="S461" s="50">
        <f>IFERROR(IF(F461&gt;0,IF(IFERROR((Смета!G443*1),0)&gt;0,ROUND(F461*G461,2),0),0),0)</f>
        <v>0</v>
      </c>
      <c r="T461" s="38"/>
      <c r="U461" s="38"/>
      <c r="X461" s="38"/>
      <c r="Y461" s="38"/>
    </row>
    <row r="462" spans="1:25" s="37" customFormat="1" hidden="1" x14ac:dyDescent="0.25">
      <c r="A462" s="63"/>
      <c r="B462" s="140">
        <f>IFERROR(IF(F462&gt;0,MAX(B$26:B461)+1,IF(AND(D462&gt;0,C462=0),"ЗАГ",0)),0)</f>
        <v>0</v>
      </c>
      <c r="C462" s="141">
        <f>IF(Смета!B444&gt;0,Смета!B444,0)</f>
        <v>393</v>
      </c>
      <c r="D462" s="543" t="str">
        <f>IF(Смета!C444&gt;0,Смета!C444,0)</f>
        <v>Монтаж подрозетника</v>
      </c>
      <c r="E462" s="77" t="str">
        <f>IF(Смета!D444&gt;0,Смета!D444,0)</f>
        <v>шт</v>
      </c>
      <c r="F462" s="67">
        <f>IFERROR(IF(Дата_КС2=S$3,Смета!Q444,0)+IF(Дата_КС2=S$4,Смета!T444,0)+IF(Дата_КС2=S$5,Смета!W444,0)+IF(Дата_КС2=S$6,Смета!Z444,0)+IF(Дата_КС2=S$7,Смета!AC444,0)+IF(Дата_КС2=S$8,Смета!AF444,0)+IF(Дата_КС2=S$9,Смета!AI444,0)+IF(Дата_КС2=S$10,Смета!AL444,0)+IF(Дата_КС2=S$11,Смета!AO444,0)+IF(Дата_КС2=S$12,Смета!AR444,0)+IF(Дата_КС2=S$13,Смета!AU444,0)+IF(Дата_КС2=S$14,Смета!AX444,0),0)</f>
        <v>0</v>
      </c>
      <c r="G462" s="67">
        <f>IF(Смета!E444&gt;0,Смета!E444,0)</f>
        <v>80.06</v>
      </c>
      <c r="H462" s="67">
        <f t="shared" si="14"/>
        <v>0</v>
      </c>
      <c r="I462" s="464">
        <f t="shared" si="13"/>
        <v>0</v>
      </c>
      <c r="J462" s="468"/>
      <c r="K462" s="465">
        <f>IF(AND(B462&gt;0,B462&lt;&gt;"ЗАГ"),1,IF(C462=0,SUM(B463:INDEX(B463:B$2002,INDEX(MATCH("ЗАГ",B463:B$2002&amp;"",),))),0))</f>
        <v>0</v>
      </c>
      <c r="L462" s="47"/>
      <c r="M462" s="47"/>
      <c r="N462" s="186"/>
      <c r="O462" s="186"/>
      <c r="P462" s="187"/>
      <c r="Q462" s="189"/>
      <c r="R462" s="178">
        <f>IFERROR(IF(F462&gt;0,IF(IFERROR((Смета!H444*1),0)&gt;0,ROUND(F462*G462,2),0),0),0)</f>
        <v>0</v>
      </c>
      <c r="S462" s="50">
        <f>IFERROR(IF(F462&gt;0,IF(IFERROR((Смета!G444*1),0)&gt;0,ROUND(F462*G462,2),0),0),0)</f>
        <v>0</v>
      </c>
      <c r="T462" s="38"/>
      <c r="U462" s="38"/>
      <c r="X462" s="38"/>
      <c r="Y462" s="38"/>
    </row>
    <row r="463" spans="1:25" s="37" customFormat="1" hidden="1" x14ac:dyDescent="0.25">
      <c r="A463" s="63"/>
      <c r="B463" s="140" t="str">
        <f>IFERROR(IF(F463&gt;0,MAX(B$26:B462)+1,IF(AND(D463&gt;0,C463=0),"ЗАГ",0)),0)</f>
        <v>ЗАГ</v>
      </c>
      <c r="C463" s="141">
        <f>IF(Смета!B445&gt;0,Смета!B445,0)</f>
        <v>0</v>
      </c>
      <c r="D463" s="543" t="str">
        <f>IF(Смета!C445&gt;0,Смета!C445,0)</f>
        <v>6. Материалы</v>
      </c>
      <c r="E463" s="77">
        <f>IF(Смета!D445&gt;0,Смета!D445,0)</f>
        <v>0</v>
      </c>
      <c r="F463" s="67">
        <f>IFERROR(IF(Дата_КС2=S$3,Смета!Q445,0)+IF(Дата_КС2=S$4,Смета!T445,0)+IF(Дата_КС2=S$5,Смета!W445,0)+IF(Дата_КС2=S$6,Смета!Z445,0)+IF(Дата_КС2=S$7,Смета!AC445,0)+IF(Дата_КС2=S$8,Смета!AF445,0)+IF(Дата_КС2=S$9,Смета!AI445,0)+IF(Дата_КС2=S$10,Смета!AL445,0)+IF(Дата_КС2=S$11,Смета!AO445,0)+IF(Дата_КС2=S$12,Смета!AR445,0)+IF(Дата_КС2=S$13,Смета!AU445,0)+IF(Дата_КС2=S$14,Смета!AX445,0),0)</f>
        <v>0</v>
      </c>
      <c r="G463" s="67">
        <f>IF(Смета!E445&gt;0,Смета!E445,0)</f>
        <v>0</v>
      </c>
      <c r="H463" s="67">
        <f t="shared" si="14"/>
        <v>0</v>
      </c>
      <c r="I463" s="464">
        <f t="shared" si="13"/>
        <v>0</v>
      </c>
      <c r="J463" s="468"/>
      <c r="K463" s="465">
        <f>IF(AND(B463&gt;0,B463&lt;&gt;"ЗАГ"),1,IF(C463=0,SUM(B464:INDEX(B464:B$2002,INDEX(MATCH("ЗАГ",B464:B$2002&amp;"",),))),0))</f>
        <v>0</v>
      </c>
      <c r="L463" s="47"/>
      <c r="M463" s="47"/>
      <c r="N463" s="186"/>
      <c r="O463" s="186"/>
      <c r="P463" s="187"/>
      <c r="Q463" s="189"/>
      <c r="R463" s="178">
        <f>IFERROR(IF(F463&gt;0,IF(IFERROR((Смета!H445*1),0)&gt;0,ROUND(F463*G463,2),0),0),0)</f>
        <v>0</v>
      </c>
      <c r="S463" s="50">
        <f>IFERROR(IF(F463&gt;0,IF(IFERROR((Смета!G445*1),0)&gt;0,ROUND(F463*G463,2),0),0),0)</f>
        <v>0</v>
      </c>
      <c r="T463" s="38"/>
      <c r="U463" s="38"/>
      <c r="X463" s="38"/>
      <c r="Y463" s="38"/>
    </row>
    <row r="464" spans="1:25" s="37" customFormat="1" hidden="1" x14ac:dyDescent="0.25">
      <c r="A464" s="63"/>
      <c r="B464" s="140">
        <f>IFERROR(IF(F464&gt;0,MAX(B$26:B463)+1,IF(AND(D464&gt;0,C464=0),"ЗАГ",0)),0)</f>
        <v>0</v>
      </c>
      <c r="C464" s="141">
        <f>IF(Смета!B446&gt;0,Смета!B446,0)</f>
        <v>394</v>
      </c>
      <c r="D464" s="543" t="str">
        <f>IF(Смета!C446&gt;0,Смета!C446,0)</f>
        <v>Пена монтажная Roof Complect огнеупорная (890гр)</v>
      </c>
      <c r="E464" s="77" t="str">
        <f>IF(Смета!D446&gt;0,Смета!D446,0)</f>
        <v>шт</v>
      </c>
      <c r="F464" s="67">
        <f>IFERROR(IF(Дата_КС2=S$3,Смета!Q446,0)+IF(Дата_КС2=S$4,Смета!T446,0)+IF(Дата_КС2=S$5,Смета!W446,0)+IF(Дата_КС2=S$6,Смета!Z446,0)+IF(Дата_КС2=S$7,Смета!AC446,0)+IF(Дата_КС2=S$8,Смета!AF446,0)+IF(Дата_КС2=S$9,Смета!AI446,0)+IF(Дата_КС2=S$10,Смета!AL446,0)+IF(Дата_КС2=S$11,Смета!AO446,0)+IF(Дата_КС2=S$12,Смета!AR446,0)+IF(Дата_КС2=S$13,Смета!AU446,0)+IF(Дата_КС2=S$14,Смета!AX446,0),0)</f>
        <v>0</v>
      </c>
      <c r="G464" s="67">
        <f>IF(Смета!E446&gt;0,Смета!E446,0)</f>
        <v>640.5</v>
      </c>
      <c r="H464" s="67">
        <f t="shared" si="14"/>
        <v>0</v>
      </c>
      <c r="I464" s="464">
        <f t="shared" si="13"/>
        <v>0</v>
      </c>
      <c r="J464" s="468"/>
      <c r="K464" s="465">
        <f>IF(AND(B464&gt;0,B464&lt;&gt;"ЗАГ"),1,IF(C464=0,SUM(B465:INDEX(B465:B$2002,INDEX(MATCH("ЗАГ",B465:B$2002&amp;"",),))),0))</f>
        <v>0</v>
      </c>
      <c r="L464" s="47"/>
      <c r="M464" s="47"/>
      <c r="N464" s="186"/>
      <c r="O464" s="186"/>
      <c r="P464" s="187"/>
      <c r="Q464" s="189"/>
      <c r="R464" s="178">
        <f>IFERROR(IF(F464&gt;0,IF(IFERROR((Смета!H446*1),0)&gt;0,ROUND(F464*G464,2),0),0),0)</f>
        <v>0</v>
      </c>
      <c r="S464" s="50">
        <f>IFERROR(IF(F464&gt;0,IF(IFERROR((Смета!G446*1),0)&gt;0,ROUND(F464*G464,2),0),0),0)</f>
        <v>0</v>
      </c>
      <c r="T464" s="38"/>
      <c r="U464" s="38"/>
      <c r="X464" s="38"/>
      <c r="Y464" s="38"/>
    </row>
    <row r="465" spans="1:25" s="37" customFormat="1" hidden="1" x14ac:dyDescent="0.25">
      <c r="A465" s="63"/>
      <c r="B465" s="140">
        <f>IFERROR(IF(F465&gt;0,MAX(B$26:B464)+1,IF(AND(D465&gt;0,C465=0),"ЗАГ",0)),0)</f>
        <v>0</v>
      </c>
      <c r="C465" s="141">
        <f>IF(Смета!B447&gt;0,Смета!B447,0)</f>
        <v>395</v>
      </c>
      <c r="D465" s="543" t="str">
        <f>IF(Смета!C447&gt;0,Смета!C447,0)</f>
        <v>Герметик огнезащитный ведро 10кг</v>
      </c>
      <c r="E465" s="77" t="str">
        <f>IF(Смета!D447&gt;0,Смета!D447,0)</f>
        <v>шт</v>
      </c>
      <c r="F465" s="67">
        <f>IFERROR(IF(Дата_КС2=S$3,Смета!Q447,0)+IF(Дата_КС2=S$4,Смета!T447,0)+IF(Дата_КС2=S$5,Смета!W447,0)+IF(Дата_КС2=S$6,Смета!Z447,0)+IF(Дата_КС2=S$7,Смета!AC447,0)+IF(Дата_КС2=S$8,Смета!AF447,0)+IF(Дата_КС2=S$9,Смета!AI447,0)+IF(Дата_КС2=S$10,Смета!AL447,0)+IF(Дата_КС2=S$11,Смета!AO447,0)+IF(Дата_КС2=S$12,Смета!AR447,0)+IF(Дата_КС2=S$13,Смета!AU447,0)+IF(Дата_КС2=S$14,Смета!AX447,0),0)</f>
        <v>0</v>
      </c>
      <c r="G465" s="67">
        <f>IF(Смета!E447&gt;0,Смета!E447,0)</f>
        <v>2028.25</v>
      </c>
      <c r="H465" s="67">
        <f t="shared" si="14"/>
        <v>0</v>
      </c>
      <c r="I465" s="464">
        <f t="shared" si="13"/>
        <v>0</v>
      </c>
      <c r="J465" s="468"/>
      <c r="K465" s="465">
        <f>IF(AND(B465&gt;0,B465&lt;&gt;"ЗАГ"),1,IF(C465=0,SUM(B466:INDEX(B466:B$2002,INDEX(MATCH("ЗАГ",B466:B$2002&amp;"",),))),0))</f>
        <v>0</v>
      </c>
      <c r="L465" s="47"/>
      <c r="M465" s="47"/>
      <c r="N465" s="186"/>
      <c r="O465" s="186"/>
      <c r="P465" s="187"/>
      <c r="Q465" s="189"/>
      <c r="R465" s="178">
        <f>IFERROR(IF(F465&gt;0,IF(IFERROR((Смета!H447*1),0)&gt;0,ROUND(F465*G465,2),0),0),0)</f>
        <v>0</v>
      </c>
      <c r="S465" s="50">
        <f>IFERROR(IF(F465&gt;0,IF(IFERROR((Смета!G447*1),0)&gt;0,ROUND(F465*G465,2),0),0),0)</f>
        <v>0</v>
      </c>
      <c r="T465" s="38"/>
      <c r="U465" s="38"/>
      <c r="X465" s="38"/>
      <c r="Y465" s="38"/>
    </row>
    <row r="466" spans="1:25" s="37" customFormat="1" x14ac:dyDescent="0.25">
      <c r="A466" s="63"/>
      <c r="B466" s="140" t="str">
        <f>IFERROR(IF(F466&gt;0,MAX(B$26:B465)+1,IF(AND(D466&gt;0,C466=0),"ЗАГ",0)),0)</f>
        <v>ЗАГ</v>
      </c>
      <c r="C466" s="141">
        <f>IF(Смета!B448&gt;0,Смета!B448,0)</f>
        <v>0</v>
      </c>
      <c r="D466" s="547" t="str">
        <f>IF(Смета!C448&gt;0,Смета!C448,0)</f>
        <v>Ось 8-10/И-К (4.БС21М секция №4)</v>
      </c>
      <c r="E466" s="77">
        <f>IF(Смета!D448&gt;0,Смета!D448,0)</f>
        <v>0</v>
      </c>
      <c r="F466" s="67">
        <f>IFERROR(IF(Дата_КС2=S$3,Смета!Q448,0)+IF(Дата_КС2=S$4,Смета!T448,0)+IF(Дата_КС2=S$5,Смета!W448,0)+IF(Дата_КС2=S$6,Смета!Z448,0)+IF(Дата_КС2=S$7,Смета!AC448,0)+IF(Дата_КС2=S$8,Смета!AF448,0)+IF(Дата_КС2=S$9,Смета!AI448,0)+IF(Дата_КС2=S$10,Смета!AL448,0)+IF(Дата_КС2=S$11,Смета!AO448,0)+IF(Дата_КС2=S$12,Смета!AR448,0)+IF(Дата_КС2=S$13,Смета!AU448,0)+IF(Дата_КС2=S$14,Смета!AX448,0),0)</f>
        <v>0</v>
      </c>
      <c r="G466" s="67">
        <f>IF(Смета!E448&gt;0,Смета!E448,0)</f>
        <v>0</v>
      </c>
      <c r="H466" s="67">
        <f t="shared" si="14"/>
        <v>0</v>
      </c>
      <c r="I466" s="464">
        <f t="shared" si="13"/>
        <v>1</v>
      </c>
      <c r="J466" s="468">
        <v>1</v>
      </c>
      <c r="K466" s="465">
        <f>IF(AND(B466&gt;0,B466&lt;&gt;"ЗАГ"),1,IF(C466=0,SUM(B467:INDEX(B467:B$2002,INDEX(MATCH("ЗАГ",B467:B$2002&amp;"",),))),0))</f>
        <v>110</v>
      </c>
      <c r="L466" s="47"/>
      <c r="M466" s="47"/>
      <c r="N466" s="186"/>
      <c r="O466" s="186"/>
      <c r="P466" s="187"/>
      <c r="Q466" s="189"/>
      <c r="R466" s="178">
        <f>IFERROR(IF(F466&gt;0,IF(IFERROR((Смета!H448*1),0)&gt;0,ROUND(F466*G466,2),0),0),0)</f>
        <v>0</v>
      </c>
      <c r="S466" s="50">
        <f>IFERROR(IF(F466&gt;0,IF(IFERROR((Смета!G448*1),0)&gt;0,ROUND(F466*G466,2),0),0),0)</f>
        <v>0</v>
      </c>
      <c r="T466" s="38"/>
      <c r="U466" s="38"/>
      <c r="X466" s="38"/>
      <c r="Y466" s="38"/>
    </row>
    <row r="467" spans="1:25" s="37" customFormat="1" hidden="1" x14ac:dyDescent="0.25">
      <c r="A467" s="63"/>
      <c r="B467" s="140">
        <f>IFERROR(IF(F467&gt;0,MAX(B$26:B466)+1,IF(AND(D467&gt;0,C467=0),"ЗАГ",0)),0)</f>
        <v>0</v>
      </c>
      <c r="C467" s="141">
        <f>IF(Смета!B449&gt;0,Смета!B449,0)</f>
        <v>396</v>
      </c>
      <c r="D467" s="543" t="str">
        <f>IF(Смета!C449&gt;0,Смета!C449,0)</f>
        <v>ЩК в комплекте</v>
      </c>
      <c r="E467" s="77" t="str">
        <f>IF(Смета!D449&gt;0,Смета!D449,0)</f>
        <v>шт</v>
      </c>
      <c r="F467" s="67">
        <f>IFERROR(IF(Дата_КС2=S$3,Смета!Q449,0)+IF(Дата_КС2=S$4,Смета!T449,0)+IF(Дата_КС2=S$5,Смета!W449,0)+IF(Дата_КС2=S$6,Смета!Z449,0)+IF(Дата_КС2=S$7,Смета!AC449,0)+IF(Дата_КС2=S$8,Смета!AF449,0)+IF(Дата_КС2=S$9,Смета!AI449,0)+IF(Дата_КС2=S$10,Смета!AL449,0)+IF(Дата_КС2=S$11,Смета!AO449,0)+IF(Дата_КС2=S$12,Смета!AR449,0)+IF(Дата_КС2=S$13,Смета!AU449,0)+IF(Дата_КС2=S$14,Смета!AX449,0),0)</f>
        <v>0</v>
      </c>
      <c r="G467" s="67">
        <f>IF(Смета!E449&gt;0,Смета!E449,0)</f>
        <v>6351.63</v>
      </c>
      <c r="H467" s="67">
        <f t="shared" si="14"/>
        <v>0</v>
      </c>
      <c r="I467" s="464">
        <f t="shared" si="13"/>
        <v>0</v>
      </c>
      <c r="J467" s="468"/>
      <c r="K467" s="465">
        <f>IF(AND(B467&gt;0,B467&lt;&gt;"ЗАГ"),1,IF(C467=0,SUM(B468:INDEX(B468:B$2002,INDEX(MATCH("ЗАГ",B468:B$2002&amp;"",),))),0))</f>
        <v>0</v>
      </c>
      <c r="L467" s="47"/>
      <c r="M467" s="47"/>
      <c r="N467" s="186"/>
      <c r="O467" s="186"/>
      <c r="P467" s="187"/>
      <c r="Q467" s="189"/>
      <c r="R467" s="178">
        <f>IFERROR(IF(F467&gt;0,IF(IFERROR((Смета!H449*1),0)&gt;0,ROUND(F467*G467,2),0),0),0)</f>
        <v>0</v>
      </c>
      <c r="S467" s="50">
        <f>IFERROR(IF(F467&gt;0,IF(IFERROR((Смета!G449*1),0)&gt;0,ROUND(F467*G467,2),0),0),0)</f>
        <v>0</v>
      </c>
      <c r="T467" s="38"/>
      <c r="U467" s="38"/>
      <c r="X467" s="38"/>
      <c r="Y467" s="38"/>
    </row>
    <row r="468" spans="1:25" s="37" customFormat="1" ht="30" hidden="1" x14ac:dyDescent="0.25">
      <c r="A468" s="63"/>
      <c r="B468" s="140">
        <f>IFERROR(IF(F468&gt;0,MAX(B$26:B467)+1,IF(AND(D468&gt;0,C468=0),"ЗАГ",0)),0)</f>
        <v>0</v>
      </c>
      <c r="C468" s="141">
        <f>IF(Смета!B450&gt;0,Смета!B450,0)</f>
        <v>397</v>
      </c>
      <c r="D468" s="543" t="str">
        <f>IF(Смета!C450&gt;0,Смета!C450,0)</f>
        <v>Счетчик электронный, 230В, 5(80)А, 1/2 кл.точности СЕ207 R7 849.2.ОА.QUVLF SPds</v>
      </c>
      <c r="E468" s="77" t="str">
        <f>IF(Смета!D450&gt;0,Смета!D450,0)</f>
        <v>шт</v>
      </c>
      <c r="F468" s="67">
        <f>IFERROR(IF(Дата_КС2=S$3,Смета!Q450,0)+IF(Дата_КС2=S$4,Смета!T450,0)+IF(Дата_КС2=S$5,Смета!W450,0)+IF(Дата_КС2=S$6,Смета!Z450,0)+IF(Дата_КС2=S$7,Смета!AC450,0)+IF(Дата_КС2=S$8,Смета!AF450,0)+IF(Дата_КС2=S$9,Смета!AI450,0)+IF(Дата_КС2=S$10,Смета!AL450,0)+IF(Дата_КС2=S$11,Смета!AO450,0)+IF(Дата_КС2=S$12,Смета!AR450,0)+IF(Дата_КС2=S$13,Смета!AU450,0)+IF(Дата_КС2=S$14,Смета!AX450,0),0)</f>
        <v>0</v>
      </c>
      <c r="G468" s="67">
        <f>IF(Смета!E450&gt;0,Смета!E450,0)</f>
        <v>0</v>
      </c>
      <c r="H468" s="67">
        <f t="shared" si="14"/>
        <v>0</v>
      </c>
      <c r="I468" s="464">
        <f t="shared" si="13"/>
        <v>0</v>
      </c>
      <c r="J468" s="468"/>
      <c r="K468" s="465">
        <f>IF(AND(B468&gt;0,B468&lt;&gt;"ЗАГ"),1,IF(C468=0,SUM(B469:INDEX(B469:B$2002,INDEX(MATCH("ЗАГ",B469:B$2002&amp;"",),))),0))</f>
        <v>0</v>
      </c>
      <c r="L468" s="47"/>
      <c r="M468" s="47"/>
      <c r="N468" s="186"/>
      <c r="O468" s="186"/>
      <c r="P468" s="187"/>
      <c r="Q468" s="189"/>
      <c r="R468" s="178">
        <f>IFERROR(IF(F468&gt;0,IF(IFERROR((Смета!H450*1),0)&gt;0,ROUND(F468*G468,2),0),0),0)</f>
        <v>0</v>
      </c>
      <c r="S468" s="50">
        <f>IFERROR(IF(F468&gt;0,IF(IFERROR((Смета!G450*1),0)&gt;0,ROUND(F468*G468,2),0),0),0)</f>
        <v>0</v>
      </c>
      <c r="T468" s="38"/>
      <c r="U468" s="38"/>
      <c r="X468" s="38"/>
      <c r="Y468" s="38"/>
    </row>
    <row r="469" spans="1:25" s="37" customFormat="1" hidden="1" x14ac:dyDescent="0.25">
      <c r="A469" s="63"/>
      <c r="B469" s="140">
        <f>IFERROR(IF(F469&gt;0,MAX(B$26:B468)+1,IF(AND(D469&gt;0,C469=0),"ЗАГ",0)),0)</f>
        <v>0</v>
      </c>
      <c r="C469" s="141">
        <f>IF(Смета!B451&gt;0,Смета!B451,0)</f>
        <v>398</v>
      </c>
      <c r="D469" s="543" t="str">
        <f>IF(Смета!C451&gt;0,Смета!C451,0)</f>
        <v>Монтаж и подключение ЩК</v>
      </c>
      <c r="E469" s="77" t="str">
        <f>IF(Смета!D451&gt;0,Смета!D451,0)</f>
        <v>шт</v>
      </c>
      <c r="F469" s="67">
        <f>IFERROR(IF(Дата_КС2=S$3,Смета!Q451,0)+IF(Дата_КС2=S$4,Смета!T451,0)+IF(Дата_КС2=S$5,Смета!W451,0)+IF(Дата_КС2=S$6,Смета!Z451,0)+IF(Дата_КС2=S$7,Смета!AC451,0)+IF(Дата_КС2=S$8,Смета!AF451,0)+IF(Дата_КС2=S$9,Смета!AI451,0)+IF(Дата_КС2=S$10,Смета!AL451,0)+IF(Дата_КС2=S$11,Смета!AO451,0)+IF(Дата_КС2=S$12,Смета!AR451,0)+IF(Дата_КС2=S$13,Смета!AU451,0)+IF(Дата_КС2=S$14,Смета!AX451,0),0)</f>
        <v>0</v>
      </c>
      <c r="G469" s="67">
        <f>IF(Смета!E451&gt;0,Смета!E451,0)</f>
        <v>2668.75</v>
      </c>
      <c r="H469" s="67">
        <f t="shared" si="14"/>
        <v>0</v>
      </c>
      <c r="I469" s="464">
        <f t="shared" si="13"/>
        <v>0</v>
      </c>
      <c r="J469" s="468"/>
      <c r="K469" s="465">
        <f>IF(AND(B469&gt;0,B469&lt;&gt;"ЗАГ"),1,IF(C469=0,SUM(B470:INDEX(B470:B$2002,INDEX(MATCH("ЗАГ",B470:B$2002&amp;"",),))),0))</f>
        <v>0</v>
      </c>
      <c r="L469" s="47"/>
      <c r="M469" s="47"/>
      <c r="N469" s="186"/>
      <c r="O469" s="186"/>
      <c r="P469" s="187"/>
      <c r="Q469" s="189"/>
      <c r="R469" s="178">
        <f>IFERROR(IF(F469&gt;0,IF(IFERROR((Смета!H451*1),0)&gt;0,ROUND(F469*G469,2),0),0),0)</f>
        <v>0</v>
      </c>
      <c r="S469" s="50">
        <f>IFERROR(IF(F469&gt;0,IF(IFERROR((Смета!G451*1),0)&gt;0,ROUND(F469*G469,2),0),0),0)</f>
        <v>0</v>
      </c>
      <c r="T469" s="38"/>
      <c r="U469" s="38"/>
      <c r="X469" s="38"/>
      <c r="Y469" s="38"/>
    </row>
    <row r="470" spans="1:25" s="37" customFormat="1" hidden="1" x14ac:dyDescent="0.25">
      <c r="A470" s="63"/>
      <c r="B470" s="140">
        <f>IFERROR(IF(F470&gt;0,MAX(B$26:B469)+1,IF(AND(D470&gt;0,C470=0),"ЗАГ",0)),0)</f>
        <v>0</v>
      </c>
      <c r="C470" s="141">
        <f>IF(Смета!B452&gt;0,Смета!B452,0)</f>
        <v>399</v>
      </c>
      <c r="D470" s="543" t="str">
        <f>IF(Смета!C452&gt;0,Смета!C452,0)</f>
        <v>Кабель-канал 60х40 ЭЛЕКОР белый (18м) IEK</v>
      </c>
      <c r="E470" s="77" t="str">
        <f>IF(Смета!D452&gt;0,Смета!D452,0)</f>
        <v>м</v>
      </c>
      <c r="F470" s="67">
        <f>IFERROR(IF(Дата_КС2=S$3,Смета!Q452,0)+IF(Дата_КС2=S$4,Смета!T452,0)+IF(Дата_КС2=S$5,Смета!W452,0)+IF(Дата_КС2=S$6,Смета!Z452,0)+IF(Дата_КС2=S$7,Смета!AC452,0)+IF(Дата_КС2=S$8,Смета!AF452,0)+IF(Дата_КС2=S$9,Смета!AI452,0)+IF(Дата_КС2=S$10,Смета!AL452,0)+IF(Дата_КС2=S$11,Смета!AO452,0)+IF(Дата_КС2=S$12,Смета!AR452,0)+IF(Дата_КС2=S$13,Смета!AU452,0)+IF(Дата_КС2=S$14,Смета!AX452,0),0)</f>
        <v>0</v>
      </c>
      <c r="G470" s="67">
        <f>IF(Смета!E452&gt;0,Смета!E452,0)</f>
        <v>264.60000000000002</v>
      </c>
      <c r="H470" s="67">
        <f t="shared" si="14"/>
        <v>0</v>
      </c>
      <c r="I470" s="464">
        <f t="shared" si="13"/>
        <v>0</v>
      </c>
      <c r="J470" s="468"/>
      <c r="K470" s="465">
        <f>IF(AND(B470&gt;0,B470&lt;&gt;"ЗАГ"),1,IF(C470=0,SUM(B471:INDEX(B471:B$2002,INDEX(MATCH("ЗАГ",B471:B$2002&amp;"",),))),0))</f>
        <v>0</v>
      </c>
      <c r="L470" s="47"/>
      <c r="M470" s="47"/>
      <c r="N470" s="186"/>
      <c r="O470" s="186"/>
      <c r="P470" s="187"/>
      <c r="Q470" s="189"/>
      <c r="R470" s="178">
        <f>IFERROR(IF(F470&gt;0,IF(IFERROR((Смета!H452*1),0)&gt;0,ROUND(F470*G470,2),0),0),0)</f>
        <v>0</v>
      </c>
      <c r="S470" s="50">
        <f>IFERROR(IF(F470&gt;0,IF(IFERROR((Смета!G452*1),0)&gt;0,ROUND(F470*G470,2),0),0),0)</f>
        <v>0</v>
      </c>
      <c r="T470" s="38"/>
      <c r="U470" s="38"/>
      <c r="X470" s="38"/>
      <c r="Y470" s="38"/>
    </row>
    <row r="471" spans="1:25" s="37" customFormat="1" hidden="1" x14ac:dyDescent="0.25">
      <c r="A471" s="63"/>
      <c r="B471" s="140">
        <f>IFERROR(IF(F471&gt;0,MAX(B$26:B470)+1,IF(AND(D471&gt;0,C471=0),"ЗАГ",0)),0)</f>
        <v>0</v>
      </c>
      <c r="C471" s="141">
        <f>IF(Смета!B453&gt;0,Смета!B453,0)</f>
        <v>400</v>
      </c>
      <c r="D471" s="543" t="str">
        <f>IF(Смета!C453&gt;0,Смета!C453,0)</f>
        <v>Монтаж кабель-канала</v>
      </c>
      <c r="E471" s="77" t="str">
        <f>IF(Смета!D453&gt;0,Смета!D453,0)</f>
        <v>м</v>
      </c>
      <c r="F471" s="67">
        <f>IFERROR(IF(Дата_КС2=S$3,Смета!Q453,0)+IF(Дата_КС2=S$4,Смета!T453,0)+IF(Дата_КС2=S$5,Смета!W453,0)+IF(Дата_КС2=S$6,Смета!Z453,0)+IF(Дата_КС2=S$7,Смета!AC453,0)+IF(Дата_КС2=S$8,Смета!AF453,0)+IF(Дата_КС2=S$9,Смета!AI453,0)+IF(Дата_КС2=S$10,Смета!AL453,0)+IF(Дата_КС2=S$11,Смета!AO453,0)+IF(Дата_КС2=S$12,Смета!AR453,0)+IF(Дата_КС2=S$13,Смета!AU453,0)+IF(Дата_КС2=S$14,Смета!AX453,0),0)</f>
        <v>0</v>
      </c>
      <c r="G471" s="67">
        <f>IF(Смета!E453&gt;0,Смета!E453,0)</f>
        <v>330.75</v>
      </c>
      <c r="H471" s="67">
        <f t="shared" si="14"/>
        <v>0</v>
      </c>
      <c r="I471" s="464">
        <f t="shared" si="13"/>
        <v>0</v>
      </c>
      <c r="J471" s="468"/>
      <c r="K471" s="465">
        <f>IF(AND(B471&gt;0,B471&lt;&gt;"ЗАГ"),1,IF(C471=0,SUM(B472:INDEX(B472:B$2002,INDEX(MATCH("ЗАГ",B472:B$2002&amp;"",),))),0))</f>
        <v>0</v>
      </c>
      <c r="L471" s="47"/>
      <c r="M471" s="47"/>
      <c r="N471" s="186"/>
      <c r="O471" s="186"/>
      <c r="P471" s="187"/>
      <c r="Q471" s="189"/>
      <c r="R471" s="178">
        <f>IFERROR(IF(F471&gt;0,IF(IFERROR((Смета!H453*1),0)&gt;0,ROUND(F471*G471,2),0),0),0)</f>
        <v>0</v>
      </c>
      <c r="S471" s="50">
        <f>IFERROR(IF(F471&gt;0,IF(IFERROR((Смета!G453*1),0)&gt;0,ROUND(F471*G471,2),0),0),0)</f>
        <v>0</v>
      </c>
      <c r="T471" s="38"/>
      <c r="U471" s="38"/>
      <c r="X471" s="38"/>
      <c r="Y471" s="38"/>
    </row>
    <row r="472" spans="1:25" s="37" customFormat="1" x14ac:dyDescent="0.25">
      <c r="A472" s="63"/>
      <c r="B472" s="140">
        <f>IFERROR(IF(F472&gt;0,MAX(B$26:B471)+1,IF(AND(D472&gt;0,C472=0),"ЗАГ",0)),0)</f>
        <v>26</v>
      </c>
      <c r="C472" s="141">
        <f>IF(Смета!B454&gt;0,Смета!B454,0)</f>
        <v>401</v>
      </c>
      <c r="D472" s="547" t="str">
        <f>IF(Смета!C454&gt;0,Смета!C454,0)</f>
        <v>Корпус щита этажного ЩЭ</v>
      </c>
      <c r="E472" s="77" t="str">
        <f>IF(Смета!D454&gt;0,Смета!D454,0)</f>
        <v>шт</v>
      </c>
      <c r="F472" s="67">
        <f>IFERROR(IF(Дата_КС2=S$3,Смета!Q454,0)+IF(Дата_КС2=S$4,Смета!T454,0)+IF(Дата_КС2=S$5,Смета!W454,0)+IF(Дата_КС2=S$6,Смета!Z454,0)+IF(Дата_КС2=S$7,Смета!AC454,0)+IF(Дата_КС2=S$8,Смета!AF454,0)+IF(Дата_КС2=S$9,Смета!AI454,0)+IF(Дата_КС2=S$10,Смета!AL454,0)+IF(Дата_КС2=S$11,Смета!AO454,0)+IF(Дата_КС2=S$12,Смета!AR454,0)+IF(Дата_КС2=S$13,Смета!AU454,0)+IF(Дата_КС2=S$14,Смета!AX454,0),0)</f>
        <v>4</v>
      </c>
      <c r="G472" s="67">
        <f>IF(Смета!E454&gt;0,Смета!E454,0)</f>
        <v>8486.6299999999992</v>
      </c>
      <c r="H472" s="67">
        <f t="shared" si="14"/>
        <v>33946.519999999997</v>
      </c>
      <c r="I472" s="464">
        <f t="shared" si="13"/>
        <v>1</v>
      </c>
      <c r="J472" s="468"/>
      <c r="K472" s="465">
        <f>IF(AND(B472&gt;0,B472&lt;&gt;"ЗАГ"),1,IF(C472=0,SUM(B473:INDEX(B473:B$2002,INDEX(MATCH("ЗАГ",B473:B$2002&amp;"",),))),0))</f>
        <v>1</v>
      </c>
      <c r="L472" s="47"/>
      <c r="M472" s="47"/>
      <c r="N472" s="186"/>
      <c r="O472" s="186"/>
      <c r="P472" s="187"/>
      <c r="Q472" s="189"/>
      <c r="R472" s="178">
        <f>IFERROR(IF(F472&gt;0,IF(IFERROR((Смета!H454*1),0)&gt;0,ROUND(F472*G472,2),0),0),0)</f>
        <v>0</v>
      </c>
      <c r="S472" s="50">
        <f>IFERROR(IF(F472&gt;0,IF(IFERROR((Смета!G454*1),0)&gt;0,ROUND(F472*G472,2),0),0),0)</f>
        <v>33946.519999999997</v>
      </c>
      <c r="T472" s="38"/>
      <c r="U472" s="38"/>
      <c r="X472" s="38"/>
      <c r="Y472" s="38"/>
    </row>
    <row r="473" spans="1:25" s="37" customFormat="1" x14ac:dyDescent="0.25">
      <c r="A473" s="63"/>
      <c r="B473" s="140">
        <f>IFERROR(IF(F473&gt;0,MAX(B$26:B472)+1,IF(AND(D473&gt;0,C473=0),"ЗАГ",0)),0)</f>
        <v>27</v>
      </c>
      <c r="C473" s="141">
        <f>IF(Смета!B455&gt;0,Смета!B455,0)</f>
        <v>402</v>
      </c>
      <c r="D473" s="547" t="str">
        <f>IF(Смета!C455&gt;0,Смета!C455,0)</f>
        <v>Монтаж Корпуса щита этажного</v>
      </c>
      <c r="E473" s="77" t="str">
        <f>IF(Смета!D455&gt;0,Смета!D455,0)</f>
        <v>шт</v>
      </c>
      <c r="F473" s="67">
        <f>IFERROR(IF(Дата_КС2=S$3,Смета!Q455,0)+IF(Дата_КС2=S$4,Смета!T455,0)+IF(Дата_КС2=S$5,Смета!W455,0)+IF(Дата_КС2=S$6,Смета!Z455,0)+IF(Дата_КС2=S$7,Смета!AC455,0)+IF(Дата_КС2=S$8,Смета!AF455,0)+IF(Дата_КС2=S$9,Смета!AI455,0)+IF(Дата_КС2=S$10,Смета!AL455,0)+IF(Дата_КС2=S$11,Смета!AO455,0)+IF(Дата_КС2=S$12,Смета!AR455,0)+IF(Дата_КС2=S$13,Смета!AU455,0)+IF(Дата_КС2=S$14,Смета!AX455,0),0)</f>
        <v>4</v>
      </c>
      <c r="G473" s="67">
        <f>IF(Смета!E455&gt;0,Смета!E455,0)</f>
        <v>918.05</v>
      </c>
      <c r="H473" s="67">
        <f t="shared" si="14"/>
        <v>3672.2</v>
      </c>
      <c r="I473" s="464">
        <f t="shared" si="13"/>
        <v>1</v>
      </c>
      <c r="J473" s="468"/>
      <c r="K473" s="465">
        <f>IF(AND(B473&gt;0,B473&lt;&gt;"ЗАГ"),1,IF(C473=0,SUM(B474:INDEX(B474:B$2002,INDEX(MATCH("ЗАГ",B474:B$2002&amp;"",),))),0))</f>
        <v>1</v>
      </c>
      <c r="L473" s="47"/>
      <c r="M473" s="47"/>
      <c r="N473" s="186"/>
      <c r="O473" s="186"/>
      <c r="P473" s="187"/>
      <c r="Q473" s="189"/>
      <c r="R473" s="178">
        <f>IFERROR(IF(F473&gt;0,IF(IFERROR((Смета!H455*1),0)&gt;0,ROUND(F473*G473,2),0),0),0)</f>
        <v>3672.2</v>
      </c>
      <c r="S473" s="50">
        <f>IFERROR(IF(F473&gt;0,IF(IFERROR((Смета!G455*1),0)&gt;0,ROUND(F473*G473,2),0),0),0)</f>
        <v>0</v>
      </c>
      <c r="T473" s="38"/>
      <c r="U473" s="38"/>
      <c r="X473" s="38"/>
      <c r="Y473" s="38"/>
    </row>
    <row r="474" spans="1:25" s="37" customFormat="1" x14ac:dyDescent="0.25">
      <c r="A474" s="63"/>
      <c r="B474" s="140">
        <f>IFERROR(IF(F474&gt;0,MAX(B$26:B473)+1,IF(AND(D474&gt;0,C474=0),"ЗАГ",0)),0)</f>
        <v>28</v>
      </c>
      <c r="C474" s="141">
        <f>IF(Смета!B456&gt;0,Смета!B456,0)</f>
        <v>403</v>
      </c>
      <c r="D474" s="547" t="str">
        <f>IF(Смета!C456&gt;0,Смета!C456,0)</f>
        <v>Панель из листовой стали 330х980</v>
      </c>
      <c r="E474" s="77" t="str">
        <f>IF(Смета!D456&gt;0,Смета!D456,0)</f>
        <v>шт</v>
      </c>
      <c r="F474" s="67">
        <f>IFERROR(IF(Дата_КС2=S$3,Смета!Q456,0)+IF(Дата_КС2=S$4,Смета!T456,0)+IF(Дата_КС2=S$5,Смета!W456,0)+IF(Дата_КС2=S$6,Смета!Z456,0)+IF(Дата_КС2=S$7,Смета!AC456,0)+IF(Дата_КС2=S$8,Смета!AF456,0)+IF(Дата_КС2=S$9,Смета!AI456,0)+IF(Дата_КС2=S$10,Смета!AL456,0)+IF(Дата_КС2=S$11,Смета!AO456,0)+IF(Дата_КС2=S$12,Смета!AR456,0)+IF(Дата_КС2=S$13,Смета!AU456,0)+IF(Дата_КС2=S$14,Смета!AX456,0),0)</f>
        <v>4</v>
      </c>
      <c r="G474" s="67">
        <f>IF(Смета!E456&gt;0,Смета!E456,0)</f>
        <v>1761.38</v>
      </c>
      <c r="H474" s="67">
        <f t="shared" si="14"/>
        <v>7045.52</v>
      </c>
      <c r="I474" s="464">
        <f t="shared" ref="I474:I537" si="15">IF(J474=1,1,K474)</f>
        <v>1</v>
      </c>
      <c r="J474" s="468"/>
      <c r="K474" s="465">
        <f>IF(AND(B474&gt;0,B474&lt;&gt;"ЗАГ"),1,IF(C474=0,SUM(B475:INDEX(B475:B$2002,INDEX(MATCH("ЗАГ",B475:B$2002&amp;"",),))),0))</f>
        <v>1</v>
      </c>
      <c r="L474" s="47"/>
      <c r="M474" s="47"/>
      <c r="N474" s="186"/>
      <c r="O474" s="186"/>
      <c r="P474" s="187"/>
      <c r="Q474" s="189"/>
      <c r="R474" s="178">
        <f>IFERROR(IF(F474&gt;0,IF(IFERROR((Смета!H456*1),0)&gt;0,ROUND(F474*G474,2),0),0),0)</f>
        <v>0</v>
      </c>
      <c r="S474" s="50">
        <f>IFERROR(IF(F474&gt;0,IF(IFERROR((Смета!G456*1),0)&gt;0,ROUND(F474*G474,2),0),0),0)</f>
        <v>7045.52</v>
      </c>
      <c r="T474" s="38"/>
      <c r="U474" s="38"/>
      <c r="X474" s="38"/>
      <c r="Y474" s="38"/>
    </row>
    <row r="475" spans="1:25" s="37" customFormat="1" x14ac:dyDescent="0.25">
      <c r="A475" s="63"/>
      <c r="B475" s="140">
        <f>IFERROR(IF(F475&gt;0,MAX(B$26:B474)+1,IF(AND(D475&gt;0,C475=0),"ЗАГ",0)),0)</f>
        <v>29</v>
      </c>
      <c r="C475" s="141">
        <f>IF(Смета!B457&gt;0,Смета!B457,0)</f>
        <v>404</v>
      </c>
      <c r="D475" s="547" t="str">
        <f>IF(Смета!C457&gt;0,Смета!C457,0)</f>
        <v>Монтаж панели</v>
      </c>
      <c r="E475" s="77" t="str">
        <f>IF(Смета!D457&gt;0,Смета!D457,0)</f>
        <v>шт</v>
      </c>
      <c r="F475" s="67">
        <f>IFERROR(IF(Дата_КС2=S$3,Смета!Q457,0)+IF(Дата_КС2=S$4,Смета!T457,0)+IF(Дата_КС2=S$5,Смета!W457,0)+IF(Дата_КС2=S$6,Смета!Z457,0)+IF(Дата_КС2=S$7,Смета!AC457,0)+IF(Дата_КС2=S$8,Смета!AF457,0)+IF(Дата_КС2=S$9,Смета!AI457,0)+IF(Дата_КС2=S$10,Смета!AL457,0)+IF(Дата_КС2=S$11,Смета!AO457,0)+IF(Дата_КС2=S$12,Смета!AR457,0)+IF(Дата_КС2=S$13,Смета!AU457,0)+IF(Дата_КС2=S$14,Смета!AX457,0),0)</f>
        <v>4</v>
      </c>
      <c r="G475" s="67">
        <f>IF(Смета!E457&gt;0,Смета!E457,0)</f>
        <v>560.44000000000005</v>
      </c>
      <c r="H475" s="67">
        <f t="shared" si="14"/>
        <v>2241.7600000000002</v>
      </c>
      <c r="I475" s="464">
        <f t="shared" si="15"/>
        <v>1</v>
      </c>
      <c r="J475" s="468"/>
      <c r="K475" s="465">
        <f>IF(AND(B475&gt;0,B475&lt;&gt;"ЗАГ"),1,IF(C475=0,SUM(B476:INDEX(B476:B$2002,INDEX(MATCH("ЗАГ",B476:B$2002&amp;"",),))),0))</f>
        <v>1</v>
      </c>
      <c r="L475" s="47"/>
      <c r="M475" s="47"/>
      <c r="N475" s="186"/>
      <c r="O475" s="186"/>
      <c r="P475" s="187"/>
      <c r="Q475" s="189"/>
      <c r="R475" s="178">
        <f>IFERROR(IF(F475&gt;0,IF(IFERROR((Смета!H457*1),0)&gt;0,ROUND(F475*G475,2),0),0),0)</f>
        <v>2241.7600000000002</v>
      </c>
      <c r="S475" s="50">
        <f>IFERROR(IF(F475&gt;0,IF(IFERROR((Смета!G457*1),0)&gt;0,ROUND(F475*G475,2),0),0),0)</f>
        <v>0</v>
      </c>
      <c r="T475" s="38"/>
      <c r="U475" s="38"/>
      <c r="X475" s="38"/>
      <c r="Y475" s="38"/>
    </row>
    <row r="476" spans="1:25" s="37" customFormat="1" hidden="1" x14ac:dyDescent="0.25">
      <c r="A476" s="63"/>
      <c r="B476" s="140" t="str">
        <f>IFERROR(IF(F476&gt;0,MAX(B$26:B475)+1,IF(AND(D476&gt;0,C476=0),"ЗАГ",0)),0)</f>
        <v>ЗАГ</v>
      </c>
      <c r="C476" s="141">
        <f>IF(Смета!B458&gt;0,Смета!B458,0)</f>
        <v>0</v>
      </c>
      <c r="D476" s="543" t="str">
        <f>IF(Смета!C458&gt;0,Смета!C458,0)</f>
        <v>Щит этажный на 3 квартиры состоит (на 1 ЩЭ):</v>
      </c>
      <c r="E476" s="77">
        <f>IF(Смета!D458&gt;0,Смета!D458,0)</f>
        <v>0</v>
      </c>
      <c r="F476" s="67">
        <f>IFERROR(IF(Дата_КС2=S$3,Смета!Q458,0)+IF(Дата_КС2=S$4,Смета!T458,0)+IF(Дата_КС2=S$5,Смета!W458,0)+IF(Дата_КС2=S$6,Смета!Z458,0)+IF(Дата_КС2=S$7,Смета!AC458,0)+IF(Дата_КС2=S$8,Смета!AF458,0)+IF(Дата_КС2=S$9,Смета!AI458,0)+IF(Дата_КС2=S$10,Смета!AL458,0)+IF(Дата_КС2=S$11,Смета!AO458,0)+IF(Дата_КС2=S$12,Смета!AR458,0)+IF(Дата_КС2=S$13,Смета!AU458,0)+IF(Дата_КС2=S$14,Смета!AX458,0),0)</f>
        <v>0</v>
      </c>
      <c r="G476" s="67">
        <f>IF(Смета!E458&gt;0,Смета!E458,0)</f>
        <v>0</v>
      </c>
      <c r="H476" s="67">
        <f t="shared" si="14"/>
        <v>0</v>
      </c>
      <c r="I476" s="464">
        <f t="shared" si="15"/>
        <v>0</v>
      </c>
      <c r="J476" s="468"/>
      <c r="K476" s="465">
        <f>IF(AND(B476&gt;0,B476&lt;&gt;"ЗАГ"),1,IF(C476=0,SUM(B477:INDEX(B477:B$2002,INDEX(MATCH("ЗАГ",B477:B$2002&amp;"",),))),0))</f>
        <v>0</v>
      </c>
      <c r="L476" s="47"/>
      <c r="M476" s="47"/>
      <c r="N476" s="186"/>
      <c r="O476" s="186"/>
      <c r="P476" s="187"/>
      <c r="Q476" s="189"/>
      <c r="R476" s="178">
        <f>IFERROR(IF(F476&gt;0,IF(IFERROR((Смета!H458*1),0)&gt;0,ROUND(F476*G476,2),0),0),0)</f>
        <v>0</v>
      </c>
      <c r="S476" s="50">
        <f>IFERROR(IF(F476&gt;0,IF(IFERROR((Смета!G458*1),0)&gt;0,ROUND(F476*G476,2),0),0),0)</f>
        <v>0</v>
      </c>
      <c r="T476" s="38"/>
      <c r="U476" s="38"/>
      <c r="X476" s="38"/>
      <c r="Y476" s="38"/>
    </row>
    <row r="477" spans="1:25" s="37" customFormat="1" ht="30" hidden="1" x14ac:dyDescent="0.25">
      <c r="A477" s="63"/>
      <c r="B477" s="140">
        <f>IFERROR(IF(F477&gt;0,MAX(B$26:B476)+1,IF(AND(D477&gt;0,C477=0),"ЗАГ",0)),0)</f>
        <v>0</v>
      </c>
      <c r="C477" s="141">
        <f>IF(Смета!B459&gt;0,Смета!B459,0)</f>
        <v>405</v>
      </c>
      <c r="D477" s="543" t="str">
        <f>IF(Смета!C459&gt;0,Смета!C459,0)</f>
        <v>Выключатель автоматический двухполюсный 50А С ВА47-29 4.5кА (MVA20-2-050-C)</v>
      </c>
      <c r="E477" s="77" t="str">
        <f>IF(Смета!D459&gt;0,Смета!D459,0)</f>
        <v>шт</v>
      </c>
      <c r="F477" s="67">
        <f>IFERROR(IF(Дата_КС2=S$3,Смета!Q459,0)+IF(Дата_КС2=S$4,Смета!T459,0)+IF(Дата_КС2=S$5,Смета!W459,0)+IF(Дата_КС2=S$6,Смета!Z459,0)+IF(Дата_КС2=S$7,Смета!AC459,0)+IF(Дата_КС2=S$8,Смета!AF459,0)+IF(Дата_КС2=S$9,Смета!AI459,0)+IF(Дата_КС2=S$10,Смета!AL459,0)+IF(Дата_КС2=S$11,Смета!AO459,0)+IF(Дата_КС2=S$12,Смета!AR459,0)+IF(Дата_КС2=S$13,Смета!AU459,0)+IF(Дата_КС2=S$14,Смета!AX459,0),0)</f>
        <v>0</v>
      </c>
      <c r="G477" s="67">
        <f>IF(Смета!E459&gt;0,Смета!E459,0)</f>
        <v>461.93</v>
      </c>
      <c r="H477" s="67">
        <f t="shared" ref="H477:H540" si="16">ROUND(F477*G477,2)</f>
        <v>0</v>
      </c>
      <c r="I477" s="464">
        <f t="shared" si="15"/>
        <v>0</v>
      </c>
      <c r="J477" s="468"/>
      <c r="K477" s="465">
        <f>IF(AND(B477&gt;0,B477&lt;&gt;"ЗАГ"),1,IF(C477=0,SUM(B478:INDEX(B478:B$2002,INDEX(MATCH("ЗАГ",B478:B$2002&amp;"",),))),0))</f>
        <v>0</v>
      </c>
      <c r="L477" s="47"/>
      <c r="M477" s="47"/>
      <c r="N477" s="186"/>
      <c r="O477" s="186"/>
      <c r="P477" s="187"/>
      <c r="Q477" s="189"/>
      <c r="R477" s="178">
        <f>IFERROR(IF(F477&gt;0,IF(IFERROR((Смета!H459*1),0)&gt;0,ROUND(F477*G477,2),0),0),0)</f>
        <v>0</v>
      </c>
      <c r="S477" s="50">
        <f>IFERROR(IF(F477&gt;0,IF(IFERROR((Смета!G459*1),0)&gt;0,ROUND(F477*G477,2),0),0),0)</f>
        <v>0</v>
      </c>
      <c r="T477" s="38"/>
      <c r="U477" s="38"/>
      <c r="X477" s="38"/>
      <c r="Y477" s="38"/>
    </row>
    <row r="478" spans="1:25" s="37" customFormat="1" hidden="1" x14ac:dyDescent="0.25">
      <c r="A478" s="63"/>
      <c r="B478" s="140">
        <f>IFERROR(IF(F478&gt;0,MAX(B$26:B477)+1,IF(AND(D478&gt;0,C478=0),"ЗАГ",0)),0)</f>
        <v>0</v>
      </c>
      <c r="C478" s="141">
        <f>IF(Смета!B460&gt;0,Смета!B460,0)</f>
        <v>406</v>
      </c>
      <c r="D478" s="543" t="str">
        <f>IF(Смета!C460&gt;0,Смета!C460,0)</f>
        <v>Сжим ответвительный У-859 м50-70/о4-35 (У-859МУ3)</v>
      </c>
      <c r="E478" s="77" t="str">
        <f>IF(Смета!D460&gt;0,Смета!D460,0)</f>
        <v>шт</v>
      </c>
      <c r="F478" s="67">
        <f>IFERROR(IF(Дата_КС2=S$3,Смета!Q460,0)+IF(Дата_КС2=S$4,Смета!T460,0)+IF(Дата_КС2=S$5,Смета!W460,0)+IF(Дата_КС2=S$6,Смета!Z460,0)+IF(Дата_КС2=S$7,Смета!AC460,0)+IF(Дата_КС2=S$8,Смета!AF460,0)+IF(Дата_КС2=S$9,Смета!AI460,0)+IF(Дата_КС2=S$10,Смета!AL460,0)+IF(Дата_КС2=S$11,Смета!AO460,0)+IF(Дата_КС2=S$12,Смета!AR460,0)+IF(Дата_КС2=S$13,Смета!AU460,0)+IF(Дата_КС2=S$14,Смета!AX460,0),0)</f>
        <v>0</v>
      </c>
      <c r="G478" s="67">
        <f>IF(Смета!E460&gt;0,Смета!E460,0)</f>
        <v>98.61</v>
      </c>
      <c r="H478" s="67">
        <f t="shared" si="16"/>
        <v>0</v>
      </c>
      <c r="I478" s="464">
        <f t="shared" si="15"/>
        <v>0</v>
      </c>
      <c r="J478" s="468"/>
      <c r="K478" s="465">
        <f>IF(AND(B478&gt;0,B478&lt;&gt;"ЗАГ"),1,IF(C478=0,SUM(B479:INDEX(B479:B$2002,INDEX(MATCH("ЗАГ",B479:B$2002&amp;"",),))),0))</f>
        <v>0</v>
      </c>
      <c r="L478" s="47"/>
      <c r="M478" s="47"/>
      <c r="N478" s="186"/>
      <c r="O478" s="186"/>
      <c r="P478" s="187"/>
      <c r="Q478" s="189"/>
      <c r="R478" s="178">
        <f>IFERROR(IF(F478&gt;0,IF(IFERROR((Смета!H460*1),0)&gt;0,ROUND(F478*G478,2),0),0),0)</f>
        <v>0</v>
      </c>
      <c r="S478" s="50">
        <f>IFERROR(IF(F478&gt;0,IF(IFERROR((Смета!G460*1),0)&gt;0,ROUND(F478*G478,2),0),0),0)</f>
        <v>0</v>
      </c>
      <c r="T478" s="38"/>
      <c r="U478" s="38"/>
      <c r="X478" s="38"/>
      <c r="Y478" s="38"/>
    </row>
    <row r="479" spans="1:25" s="37" customFormat="1" hidden="1" x14ac:dyDescent="0.25">
      <c r="A479" s="63"/>
      <c r="B479" s="140">
        <f>IFERROR(IF(F479&gt;0,MAX(B$26:B478)+1,IF(AND(D479&gt;0,C479=0),"ЗАГ",0)),0)</f>
        <v>0</v>
      </c>
      <c r="C479" s="141">
        <f>IF(Смета!B461&gt;0,Смета!B461,0)</f>
        <v>407</v>
      </c>
      <c r="D479" s="543" t="str">
        <f>IF(Смета!C461&gt;0,Смета!C461,0)</f>
        <v>Расключение щита этажного ЩЭ</v>
      </c>
      <c r="E479" s="77" t="str">
        <f>IF(Смета!D461&gt;0,Смета!D461,0)</f>
        <v>шт</v>
      </c>
      <c r="F479" s="67">
        <f>IFERROR(IF(Дата_КС2=S$3,Смета!Q461,0)+IF(Дата_КС2=S$4,Смета!T461,0)+IF(Дата_КС2=S$5,Смета!W461,0)+IF(Дата_КС2=S$6,Смета!Z461,0)+IF(Дата_КС2=S$7,Смета!AC461,0)+IF(Дата_КС2=S$8,Смета!AF461,0)+IF(Дата_КС2=S$9,Смета!AI461,0)+IF(Дата_КС2=S$10,Смета!AL461,0)+IF(Дата_КС2=S$11,Смета!AO461,0)+IF(Дата_КС2=S$12,Смета!AR461,0)+IF(Дата_КС2=S$13,Смета!AU461,0)+IF(Дата_КС2=S$14,Смета!AX461,0),0)</f>
        <v>0</v>
      </c>
      <c r="G479" s="67">
        <f>IF(Смета!E461&gt;0,Смета!E461,0)</f>
        <v>2701.88</v>
      </c>
      <c r="H479" s="67">
        <f t="shared" si="16"/>
        <v>0</v>
      </c>
      <c r="I479" s="464">
        <f t="shared" si="15"/>
        <v>0</v>
      </c>
      <c r="J479" s="468"/>
      <c r="K479" s="465">
        <f>IF(AND(B479&gt;0,B479&lt;&gt;"ЗАГ"),1,IF(C479=0,SUM(B480:INDEX(B480:B$2002,INDEX(MATCH("ЗАГ",B480:B$2002&amp;"",),))),0))</f>
        <v>0</v>
      </c>
      <c r="L479" s="47"/>
      <c r="M479" s="47"/>
      <c r="N479" s="186"/>
      <c r="O479" s="186"/>
      <c r="P479" s="187"/>
      <c r="Q479" s="189"/>
      <c r="R479" s="178">
        <f>IFERROR(IF(F479&gt;0,IF(IFERROR((Смета!H461*1),0)&gt;0,ROUND(F479*G479,2),0),0),0)</f>
        <v>0</v>
      </c>
      <c r="S479" s="50">
        <f>IFERROR(IF(F479&gt;0,IF(IFERROR((Смета!G461*1),0)&gt;0,ROUND(F479*G479,2),0),0),0)</f>
        <v>0</v>
      </c>
      <c r="T479" s="38"/>
      <c r="U479" s="38"/>
      <c r="X479" s="38"/>
      <c r="Y479" s="38"/>
    </row>
    <row r="480" spans="1:25" s="37" customFormat="1" hidden="1" x14ac:dyDescent="0.25">
      <c r="A480" s="63"/>
      <c r="B480" s="140" t="str">
        <f>IFERROR(IF(F480&gt;0,MAX(B$26:B479)+1,IF(AND(D480&gt;0,C480=0),"ЗАГ",0)),0)</f>
        <v>ЗАГ</v>
      </c>
      <c r="C480" s="141">
        <f>IF(Смета!B462&gt;0,Смета!B462,0)</f>
        <v>0</v>
      </c>
      <c r="D480" s="543" t="str">
        <f>IF(Смета!C462&gt;0,Смета!C462,0)</f>
        <v>Щит этажный на 4 квартиры состоит (на 3 ЩЭ):</v>
      </c>
      <c r="E480" s="77">
        <f>IF(Смета!D462&gt;0,Смета!D462,0)</f>
        <v>0</v>
      </c>
      <c r="F480" s="67">
        <f>IFERROR(IF(Дата_КС2=S$3,Смета!Q462,0)+IF(Дата_КС2=S$4,Смета!T462,0)+IF(Дата_КС2=S$5,Смета!W462,0)+IF(Дата_КС2=S$6,Смета!Z462,0)+IF(Дата_КС2=S$7,Смета!AC462,0)+IF(Дата_КС2=S$8,Смета!AF462,0)+IF(Дата_КС2=S$9,Смета!AI462,0)+IF(Дата_КС2=S$10,Смета!AL462,0)+IF(Дата_КС2=S$11,Смета!AO462,0)+IF(Дата_КС2=S$12,Смета!AR462,0)+IF(Дата_КС2=S$13,Смета!AU462,0)+IF(Дата_КС2=S$14,Смета!AX462,0),0)</f>
        <v>0</v>
      </c>
      <c r="G480" s="67">
        <f>IF(Смета!E462&gt;0,Смета!E462,0)</f>
        <v>0</v>
      </c>
      <c r="H480" s="67">
        <f t="shared" si="16"/>
        <v>0</v>
      </c>
      <c r="I480" s="464">
        <f t="shared" si="15"/>
        <v>0</v>
      </c>
      <c r="J480" s="468"/>
      <c r="K480" s="465">
        <f>IF(AND(B480&gt;0,B480&lt;&gt;"ЗАГ"),1,IF(C480=0,SUM(B481:INDEX(B481:B$2002,INDEX(MATCH("ЗАГ",B481:B$2002&amp;"",),))),0))</f>
        <v>0</v>
      </c>
      <c r="L480" s="47"/>
      <c r="M480" s="47"/>
      <c r="N480" s="186"/>
      <c r="O480" s="186"/>
      <c r="P480" s="187"/>
      <c r="Q480" s="189"/>
      <c r="R480" s="178">
        <f>IFERROR(IF(F480&gt;0,IF(IFERROR((Смета!H462*1),0)&gt;0,ROUND(F480*G480,2),0),0),0)</f>
        <v>0</v>
      </c>
      <c r="S480" s="50">
        <f>IFERROR(IF(F480&gt;0,IF(IFERROR((Смета!G462*1),0)&gt;0,ROUND(F480*G480,2),0),0),0)</f>
        <v>0</v>
      </c>
      <c r="T480" s="38"/>
      <c r="U480" s="38"/>
      <c r="X480" s="38"/>
      <c r="Y480" s="38"/>
    </row>
    <row r="481" spans="1:25" s="37" customFormat="1" ht="30" hidden="1" x14ac:dyDescent="0.25">
      <c r="A481" s="63"/>
      <c r="B481" s="140">
        <f>IFERROR(IF(F481&gt;0,MAX(B$26:B480)+1,IF(AND(D481&gt;0,C481=0),"ЗАГ",0)),0)</f>
        <v>0</v>
      </c>
      <c r="C481" s="141">
        <f>IF(Смета!B463&gt;0,Смета!B463,0)</f>
        <v>408</v>
      </c>
      <c r="D481" s="543" t="str">
        <f>IF(Смета!C463&gt;0,Смета!C463,0)</f>
        <v>Выключатель автоматический двухполюсный 50А С ВА47-29 4.5кА (MVA20-2-050-C)</v>
      </c>
      <c r="E481" s="77" t="str">
        <f>IF(Смета!D463&gt;0,Смета!D463,0)</f>
        <v>шт</v>
      </c>
      <c r="F481" s="67">
        <f>IFERROR(IF(Дата_КС2=S$3,Смета!Q463,0)+IF(Дата_КС2=S$4,Смета!T463,0)+IF(Дата_КС2=S$5,Смета!W463,0)+IF(Дата_КС2=S$6,Смета!Z463,0)+IF(Дата_КС2=S$7,Смета!AC463,0)+IF(Дата_КС2=S$8,Смета!AF463,0)+IF(Дата_КС2=S$9,Смета!AI463,0)+IF(Дата_КС2=S$10,Смета!AL463,0)+IF(Дата_КС2=S$11,Смета!AO463,0)+IF(Дата_КС2=S$12,Смета!AR463,0)+IF(Дата_КС2=S$13,Смета!AU463,0)+IF(Дата_КС2=S$14,Смета!AX463,0),0)</f>
        <v>0</v>
      </c>
      <c r="G481" s="67">
        <f>IF(Смета!E463&gt;0,Смета!E463,0)</f>
        <v>461.93</v>
      </c>
      <c r="H481" s="67">
        <f t="shared" si="16"/>
        <v>0</v>
      </c>
      <c r="I481" s="464">
        <f t="shared" si="15"/>
        <v>0</v>
      </c>
      <c r="J481" s="468"/>
      <c r="K481" s="465">
        <f>IF(AND(B481&gt;0,B481&lt;&gt;"ЗАГ"),1,IF(C481=0,SUM(B482:INDEX(B482:B$2002,INDEX(MATCH("ЗАГ",B482:B$2002&amp;"",),))),0))</f>
        <v>0</v>
      </c>
      <c r="L481" s="47"/>
      <c r="M481" s="47"/>
      <c r="N481" s="186"/>
      <c r="O481" s="186"/>
      <c r="P481" s="187"/>
      <c r="Q481" s="189"/>
      <c r="R481" s="178">
        <f>IFERROR(IF(F481&gt;0,IF(IFERROR((Смета!H463*1),0)&gt;0,ROUND(F481*G481,2),0),0),0)</f>
        <v>0</v>
      </c>
      <c r="S481" s="50">
        <f>IFERROR(IF(F481&gt;0,IF(IFERROR((Смета!G463*1),0)&gt;0,ROUND(F481*G481,2),0),0),0)</f>
        <v>0</v>
      </c>
      <c r="T481" s="38"/>
      <c r="U481" s="38"/>
      <c r="X481" s="38"/>
      <c r="Y481" s="38"/>
    </row>
    <row r="482" spans="1:25" s="37" customFormat="1" hidden="1" x14ac:dyDescent="0.25">
      <c r="A482" s="63"/>
      <c r="B482" s="140">
        <f>IFERROR(IF(F482&gt;0,MAX(B$26:B481)+1,IF(AND(D482&gt;0,C482=0),"ЗАГ",0)),0)</f>
        <v>0</v>
      </c>
      <c r="C482" s="141">
        <f>IF(Смета!B464&gt;0,Смета!B464,0)</f>
        <v>409</v>
      </c>
      <c r="D482" s="543" t="str">
        <f>IF(Смета!C464&gt;0,Смета!C464,0)</f>
        <v>Сжим ответвительный У-859 м50-70/о4-35 (У-859МУ3)</v>
      </c>
      <c r="E482" s="77" t="str">
        <f>IF(Смета!D464&gt;0,Смета!D464,0)</f>
        <v>шт</v>
      </c>
      <c r="F482" s="67">
        <f>IFERROR(IF(Дата_КС2=S$3,Смета!Q464,0)+IF(Дата_КС2=S$4,Смета!T464,0)+IF(Дата_КС2=S$5,Смета!W464,0)+IF(Дата_КС2=S$6,Смета!Z464,0)+IF(Дата_КС2=S$7,Смета!AC464,0)+IF(Дата_КС2=S$8,Смета!AF464,0)+IF(Дата_КС2=S$9,Смета!AI464,0)+IF(Дата_КС2=S$10,Смета!AL464,0)+IF(Дата_КС2=S$11,Смета!AO464,0)+IF(Дата_КС2=S$12,Смета!AR464,0)+IF(Дата_КС2=S$13,Смета!AU464,0)+IF(Дата_КС2=S$14,Смета!AX464,0),0)</f>
        <v>0</v>
      </c>
      <c r="G482" s="67">
        <f>IF(Смета!E464&gt;0,Смета!E464,0)</f>
        <v>98.61</v>
      </c>
      <c r="H482" s="67">
        <f t="shared" si="16"/>
        <v>0</v>
      </c>
      <c r="I482" s="464">
        <f t="shared" si="15"/>
        <v>0</v>
      </c>
      <c r="J482" s="468"/>
      <c r="K482" s="465">
        <f>IF(AND(B482&gt;0,B482&lt;&gt;"ЗАГ"),1,IF(C482=0,SUM(B483:INDEX(B483:B$2002,INDEX(MATCH("ЗАГ",B483:B$2002&amp;"",),))),0))</f>
        <v>0</v>
      </c>
      <c r="L482" s="47"/>
      <c r="M482" s="47"/>
      <c r="N482" s="186"/>
      <c r="O482" s="186"/>
      <c r="P482" s="187"/>
      <c r="Q482" s="189"/>
      <c r="R482" s="178">
        <f>IFERROR(IF(F482&gt;0,IF(IFERROR((Смета!H464*1),0)&gt;0,ROUND(F482*G482,2),0),0),0)</f>
        <v>0</v>
      </c>
      <c r="S482" s="50">
        <f>IFERROR(IF(F482&gt;0,IF(IFERROR((Смета!G464*1),0)&gt;0,ROUND(F482*G482,2),0),0),0)</f>
        <v>0</v>
      </c>
      <c r="T482" s="38"/>
      <c r="U482" s="38"/>
      <c r="X482" s="38"/>
      <c r="Y482" s="38"/>
    </row>
    <row r="483" spans="1:25" s="37" customFormat="1" hidden="1" x14ac:dyDescent="0.25">
      <c r="A483" s="63"/>
      <c r="B483" s="140">
        <f>IFERROR(IF(F483&gt;0,MAX(B$26:B482)+1,IF(AND(D483&gt;0,C483=0),"ЗАГ",0)),0)</f>
        <v>0</v>
      </c>
      <c r="C483" s="141">
        <f>IF(Смета!B465&gt;0,Смета!B465,0)</f>
        <v>410</v>
      </c>
      <c r="D483" s="543" t="str">
        <f>IF(Смета!C465&gt;0,Смета!C465,0)</f>
        <v>Розетка на DIN-рейку с заземлением контактов РАр 10-3-ОП</v>
      </c>
      <c r="E483" s="77" t="str">
        <f>IF(Смета!D465&gt;0,Смета!D465,0)</f>
        <v>шт</v>
      </c>
      <c r="F483" s="67">
        <f>IFERROR(IF(Дата_КС2=S$3,Смета!Q465,0)+IF(Дата_КС2=S$4,Смета!T465,0)+IF(Дата_КС2=S$5,Смета!W465,0)+IF(Дата_КС2=S$6,Смета!Z465,0)+IF(Дата_КС2=S$7,Смета!AC465,0)+IF(Дата_КС2=S$8,Смета!AF465,0)+IF(Дата_КС2=S$9,Смета!AI465,0)+IF(Дата_КС2=S$10,Смета!AL465,0)+IF(Дата_КС2=S$11,Смета!AO465,0)+IF(Дата_КС2=S$12,Смета!AR465,0)+IF(Дата_КС2=S$13,Смета!AU465,0)+IF(Дата_КС2=S$14,Смета!AX465,0),0)</f>
        <v>0</v>
      </c>
      <c r="G483" s="67">
        <f>IF(Смета!E465&gt;0,Смета!E465,0)</f>
        <v>288.23</v>
      </c>
      <c r="H483" s="67">
        <f t="shared" si="16"/>
        <v>0</v>
      </c>
      <c r="I483" s="464">
        <f t="shared" si="15"/>
        <v>0</v>
      </c>
      <c r="J483" s="468"/>
      <c r="K483" s="465">
        <f>IF(AND(B483&gt;0,B483&lt;&gt;"ЗАГ"),1,IF(C483=0,SUM(B484:INDEX(B484:B$2002,INDEX(MATCH("ЗАГ",B484:B$2002&amp;"",),))),0))</f>
        <v>0</v>
      </c>
      <c r="L483" s="47"/>
      <c r="M483" s="47"/>
      <c r="N483" s="186"/>
      <c r="O483" s="186"/>
      <c r="P483" s="187"/>
      <c r="Q483" s="189"/>
      <c r="R483" s="178">
        <f>IFERROR(IF(F483&gt;0,IF(IFERROR((Смета!H465*1),0)&gt;0,ROUND(F483*G483,2),0),0),0)</f>
        <v>0</v>
      </c>
      <c r="S483" s="50">
        <f>IFERROR(IF(F483&gt;0,IF(IFERROR((Смета!G465*1),0)&gt;0,ROUND(F483*G483,2),0),0),0)</f>
        <v>0</v>
      </c>
      <c r="T483" s="38"/>
      <c r="U483" s="38"/>
      <c r="X483" s="38"/>
      <c r="Y483" s="38"/>
    </row>
    <row r="484" spans="1:25" s="37" customFormat="1" hidden="1" x14ac:dyDescent="0.25">
      <c r="A484" s="63"/>
      <c r="B484" s="140">
        <f>IFERROR(IF(F484&gt;0,MAX(B$26:B483)+1,IF(AND(D484&gt;0,C484=0),"ЗАГ",0)),0)</f>
        <v>0</v>
      </c>
      <c r="C484" s="141">
        <f>IF(Смета!B466&gt;0,Смета!B466,0)</f>
        <v>411</v>
      </c>
      <c r="D484" s="543" t="str">
        <f>IF(Смета!C466&gt;0,Смета!C466,0)</f>
        <v>Расключение щита этажного ЩЭ</v>
      </c>
      <c r="E484" s="77" t="str">
        <f>IF(Смета!D466&gt;0,Смета!D466,0)</f>
        <v>шт</v>
      </c>
      <c r="F484" s="67">
        <f>IFERROR(IF(Дата_КС2=S$3,Смета!Q466,0)+IF(Дата_КС2=S$4,Смета!T466,0)+IF(Дата_КС2=S$5,Смета!W466,0)+IF(Дата_КС2=S$6,Смета!Z466,0)+IF(Дата_КС2=S$7,Смета!AC466,0)+IF(Дата_КС2=S$8,Смета!AF466,0)+IF(Дата_КС2=S$9,Смета!AI466,0)+IF(Дата_КС2=S$10,Смета!AL466,0)+IF(Дата_КС2=S$11,Смета!AO466,0)+IF(Дата_КС2=S$12,Смета!AR466,0)+IF(Дата_КС2=S$13,Смета!AU466,0)+IF(Дата_КС2=S$14,Смета!AX466,0),0)</f>
        <v>0</v>
      </c>
      <c r="G484" s="67">
        <f>IF(Смета!E466&gt;0,Смета!E466,0)</f>
        <v>3502.5</v>
      </c>
      <c r="H484" s="67">
        <f t="shared" si="16"/>
        <v>0</v>
      </c>
      <c r="I484" s="464">
        <f t="shared" si="15"/>
        <v>0</v>
      </c>
      <c r="J484" s="468"/>
      <c r="K484" s="465">
        <f>IF(AND(B484&gt;0,B484&lt;&gt;"ЗАГ"),1,IF(C484=0,SUM(B485:INDEX(B485:B$2002,INDEX(MATCH("ЗАГ",B485:B$2002&amp;"",),))),0))</f>
        <v>0</v>
      </c>
      <c r="L484" s="47"/>
      <c r="M484" s="47"/>
      <c r="N484" s="186"/>
      <c r="O484" s="186"/>
      <c r="P484" s="187"/>
      <c r="Q484" s="189"/>
      <c r="R484" s="178">
        <f>IFERROR(IF(F484&gt;0,IF(IFERROR((Смета!H466*1),0)&gt;0,ROUND(F484*G484,2),0),0),0)</f>
        <v>0</v>
      </c>
      <c r="S484" s="50">
        <f>IFERROR(IF(F484&gt;0,IF(IFERROR((Смета!G466*1),0)&gt;0,ROUND(F484*G484,2),0),0),0)</f>
        <v>0</v>
      </c>
      <c r="T484" s="38"/>
      <c r="U484" s="38"/>
      <c r="X484" s="38"/>
      <c r="Y484" s="38"/>
    </row>
    <row r="485" spans="1:25" s="37" customFormat="1" x14ac:dyDescent="0.25">
      <c r="A485" s="63"/>
      <c r="B485" s="140" t="str">
        <f>IFERROR(IF(F485&gt;0,MAX(B$26:B484)+1,IF(AND(D485&gt;0,C485=0),"ЗАГ",0)),0)</f>
        <v>ЗАГ</v>
      </c>
      <c r="C485" s="141">
        <f>IF(Смета!B467&gt;0,Смета!B467,0)</f>
        <v>0</v>
      </c>
      <c r="D485" s="547" t="str">
        <f>IF(Смета!C467&gt;0,Смета!C467,0)</f>
        <v>2.Светотехническая продукция</v>
      </c>
      <c r="E485" s="77">
        <f>IF(Смета!D467&gt;0,Смета!D467,0)</f>
        <v>0</v>
      </c>
      <c r="F485" s="67">
        <f>IFERROR(IF(Дата_КС2=S$3,Смета!Q467,0)+IF(Дата_КС2=S$4,Смета!T467,0)+IF(Дата_КС2=S$5,Смета!W467,0)+IF(Дата_КС2=S$6,Смета!Z467,0)+IF(Дата_КС2=S$7,Смета!AC467,0)+IF(Дата_КС2=S$8,Смета!AF467,0)+IF(Дата_КС2=S$9,Смета!AI467,0)+IF(Дата_КС2=S$10,Смета!AL467,0)+IF(Дата_КС2=S$11,Смета!AO467,0)+IF(Дата_КС2=S$12,Смета!AR467,0)+IF(Дата_КС2=S$13,Смета!AU467,0)+IF(Дата_КС2=S$14,Смета!AX467,0),0)</f>
        <v>0</v>
      </c>
      <c r="G485" s="67">
        <f>IF(Смета!E467&gt;0,Смета!E467,0)</f>
        <v>0</v>
      </c>
      <c r="H485" s="67">
        <f t="shared" si="16"/>
        <v>0</v>
      </c>
      <c r="I485" s="464">
        <f t="shared" si="15"/>
        <v>61</v>
      </c>
      <c r="J485" s="468"/>
      <c r="K485" s="465">
        <f>IF(AND(B485&gt;0,B485&lt;&gt;"ЗАГ"),1,IF(C485=0,SUM(B486:INDEX(B486:B$2002,INDEX(MATCH("ЗАГ",B486:B$2002&amp;"",),))),0))</f>
        <v>61</v>
      </c>
      <c r="L485" s="47"/>
      <c r="M485" s="47"/>
      <c r="N485" s="186"/>
      <c r="O485" s="186"/>
      <c r="P485" s="187"/>
      <c r="Q485" s="189"/>
      <c r="R485" s="178">
        <f>IFERROR(IF(F485&gt;0,IF(IFERROR((Смета!H467*1),0)&gt;0,ROUND(F485*G485,2),0),0),0)</f>
        <v>0</v>
      </c>
      <c r="S485" s="50">
        <f>IFERROR(IF(F485&gt;0,IF(IFERROR((Смета!G467*1),0)&gt;0,ROUND(F485*G485,2),0),0),0)</f>
        <v>0</v>
      </c>
      <c r="T485" s="38"/>
      <c r="U485" s="38"/>
      <c r="X485" s="38"/>
      <c r="Y485" s="38"/>
    </row>
    <row r="486" spans="1:25" s="37" customFormat="1" hidden="1" x14ac:dyDescent="0.25">
      <c r="A486" s="63"/>
      <c r="B486" s="140">
        <f>IFERROR(IF(F486&gt;0,MAX(B$26:B485)+1,IF(AND(D486&gt;0,C486=0),"ЗАГ",0)),0)</f>
        <v>0</v>
      </c>
      <c r="C486" s="141">
        <f>IF(Смета!B468&gt;0,Смета!B468,0)</f>
        <v>412</v>
      </c>
      <c r="D486" s="543" t="str">
        <f>IF(Смета!C468&gt;0,Смета!C468,0)</f>
        <v>Патрон подвесной Е27 пластик белый</v>
      </c>
      <c r="E486" s="77" t="str">
        <f>IF(Смета!D468&gt;0,Смета!D468,0)</f>
        <v>шт</v>
      </c>
      <c r="F486" s="67">
        <f>IFERROR(IF(Дата_КС2=S$3,Смета!Q468,0)+IF(Дата_КС2=S$4,Смета!T468,0)+IF(Дата_КС2=S$5,Смета!W468,0)+IF(Дата_КС2=S$6,Смета!Z468,0)+IF(Дата_КС2=S$7,Смета!AC468,0)+IF(Дата_КС2=S$8,Смета!AF468,0)+IF(Дата_КС2=S$9,Смета!AI468,0)+IF(Дата_КС2=S$10,Смета!AL468,0)+IF(Дата_КС2=S$11,Смета!AO468,0)+IF(Дата_КС2=S$12,Смета!AR468,0)+IF(Дата_КС2=S$13,Смета!AU468,0)+IF(Дата_КС2=S$14,Смета!AX468,0),0)</f>
        <v>0</v>
      </c>
      <c r="G486" s="67">
        <f>IF(Смета!E468&gt;0,Смета!E468,0)</f>
        <v>24.55</v>
      </c>
      <c r="H486" s="67">
        <f t="shared" si="16"/>
        <v>0</v>
      </c>
      <c r="I486" s="464">
        <f t="shared" si="15"/>
        <v>0</v>
      </c>
      <c r="J486" s="468"/>
      <c r="K486" s="465">
        <f>IF(AND(B486&gt;0,B486&lt;&gt;"ЗАГ"),1,IF(C486=0,SUM(B487:INDEX(B487:B$2002,INDEX(MATCH("ЗАГ",B487:B$2002&amp;"",),))),0))</f>
        <v>0</v>
      </c>
      <c r="L486" s="47"/>
      <c r="M486" s="47"/>
      <c r="N486" s="186"/>
      <c r="O486" s="186"/>
      <c r="P486" s="187"/>
      <c r="Q486" s="189"/>
      <c r="R486" s="178">
        <f>IFERROR(IF(F486&gt;0,IF(IFERROR((Смета!H468*1),0)&gt;0,ROUND(F486*G486,2),0),0),0)</f>
        <v>0</v>
      </c>
      <c r="S486" s="50">
        <f>IFERROR(IF(F486&gt;0,IF(IFERROR((Смета!G468*1),0)&gt;0,ROUND(F486*G486,2),0),0),0)</f>
        <v>0</v>
      </c>
      <c r="T486" s="38"/>
      <c r="U486" s="38"/>
      <c r="X486" s="38"/>
      <c r="Y486" s="38"/>
    </row>
    <row r="487" spans="1:25" s="37" customFormat="1" hidden="1" x14ac:dyDescent="0.25">
      <c r="A487" s="63"/>
      <c r="B487" s="140">
        <f>IFERROR(IF(F487&gt;0,MAX(B$26:B486)+1,IF(AND(D487&gt;0,C487=0),"ЗАГ",0)),0)</f>
        <v>0</v>
      </c>
      <c r="C487" s="141">
        <f>IF(Смета!B469&gt;0,Смета!B469,0)</f>
        <v>413</v>
      </c>
      <c r="D487" s="543" t="str">
        <f>IF(Смета!C469&gt;0,Смета!C469,0)</f>
        <v>Подключение подвесного патрона</v>
      </c>
      <c r="E487" s="77" t="str">
        <f>IF(Смета!D469&gt;0,Смета!D469,0)</f>
        <v>шт</v>
      </c>
      <c r="F487" s="67">
        <f>IFERROR(IF(Дата_КС2=S$3,Смета!Q469,0)+IF(Дата_КС2=S$4,Смета!T469,0)+IF(Дата_КС2=S$5,Смета!W469,0)+IF(Дата_КС2=S$6,Смета!Z469,0)+IF(Дата_КС2=S$7,Смета!AC469,0)+IF(Дата_КС2=S$8,Смета!AF469,0)+IF(Дата_КС2=S$9,Смета!AI469,0)+IF(Дата_КС2=S$10,Смета!AL469,0)+IF(Дата_КС2=S$11,Смета!AO469,0)+IF(Дата_КС2=S$12,Смета!AR469,0)+IF(Дата_КС2=S$13,Смета!AU469,0)+IF(Дата_КС2=S$14,Смета!AX469,0),0)</f>
        <v>0</v>
      </c>
      <c r="G487" s="67">
        <f>IF(Смета!E469&gt;0,Смета!E469,0)</f>
        <v>213.5</v>
      </c>
      <c r="H487" s="67">
        <f t="shared" si="16"/>
        <v>0</v>
      </c>
      <c r="I487" s="464">
        <f t="shared" si="15"/>
        <v>0</v>
      </c>
      <c r="J487" s="468"/>
      <c r="K487" s="465">
        <f>IF(AND(B487&gt;0,B487&lt;&gt;"ЗАГ"),1,IF(C487=0,SUM(B488:INDEX(B488:B$2002,INDEX(MATCH("ЗАГ",B488:B$2002&amp;"",),))),0))</f>
        <v>0</v>
      </c>
      <c r="L487" s="47"/>
      <c r="M487" s="47"/>
      <c r="N487" s="186"/>
      <c r="O487" s="186"/>
      <c r="P487" s="187"/>
      <c r="Q487" s="189"/>
      <c r="R487" s="178">
        <f>IFERROR(IF(F487&gt;0,IF(IFERROR((Смета!H469*1),0)&gt;0,ROUND(F487*G487,2),0),0),0)</f>
        <v>0</v>
      </c>
      <c r="S487" s="50">
        <f>IFERROR(IF(F487&gt;0,IF(IFERROR((Смета!G469*1),0)&gt;0,ROUND(F487*G487,2),0),0),0)</f>
        <v>0</v>
      </c>
      <c r="T487" s="38"/>
      <c r="U487" s="38"/>
      <c r="X487" s="38"/>
      <c r="Y487" s="38"/>
    </row>
    <row r="488" spans="1:25" s="37" customFormat="1" hidden="1" x14ac:dyDescent="0.25">
      <c r="A488" s="63"/>
      <c r="B488" s="140">
        <f>IFERROR(IF(F488&gt;0,MAX(B$26:B487)+1,IF(AND(D488&gt;0,C488=0),"ЗАГ",0)),0)</f>
        <v>0</v>
      </c>
      <c r="C488" s="141">
        <f>IF(Смета!B470&gt;0,Смета!B470,0)</f>
        <v>414</v>
      </c>
      <c r="D488" s="543" t="str">
        <f>IF(Смета!C470&gt;0,Смета!C470,0)</f>
        <v>Лампа светодиодная LED 11вт E27 белый ECO</v>
      </c>
      <c r="E488" s="77" t="str">
        <f>IF(Смета!D470&gt;0,Смета!D470,0)</f>
        <v>шт</v>
      </c>
      <c r="F488" s="67">
        <f>IFERROR(IF(Дата_КС2=S$3,Смета!Q470,0)+IF(Дата_КС2=S$4,Смета!T470,0)+IF(Дата_КС2=S$5,Смета!W470,0)+IF(Дата_КС2=S$6,Смета!Z470,0)+IF(Дата_КС2=S$7,Смета!AC470,0)+IF(Дата_КС2=S$8,Смета!AF470,0)+IF(Дата_КС2=S$9,Смета!AI470,0)+IF(Дата_КС2=S$10,Смета!AL470,0)+IF(Дата_КС2=S$11,Смета!AO470,0)+IF(Дата_КС2=S$12,Смета!AR470,0)+IF(Дата_КС2=S$13,Смета!AU470,0)+IF(Дата_КС2=S$14,Смета!AX470,0),0)</f>
        <v>0</v>
      </c>
      <c r="G488" s="67">
        <f>IF(Смета!E470&gt;0,Смета!E470,0)</f>
        <v>96.08</v>
      </c>
      <c r="H488" s="67">
        <f t="shared" si="16"/>
        <v>0</v>
      </c>
      <c r="I488" s="464">
        <f t="shared" si="15"/>
        <v>0</v>
      </c>
      <c r="J488" s="468"/>
      <c r="K488" s="465">
        <f>IF(AND(B488&gt;0,B488&lt;&gt;"ЗАГ"),1,IF(C488=0,SUM(B489:INDEX(B489:B$2002,INDEX(MATCH("ЗАГ",B489:B$2002&amp;"",),))),0))</f>
        <v>0</v>
      </c>
      <c r="L488" s="47"/>
      <c r="M488" s="47"/>
      <c r="N488" s="186"/>
      <c r="O488" s="186"/>
      <c r="P488" s="187"/>
      <c r="Q488" s="189"/>
      <c r="R488" s="178">
        <f>IFERROR(IF(F488&gt;0,IF(IFERROR((Смета!H470*1),0)&gt;0,ROUND(F488*G488,2),0),0),0)</f>
        <v>0</v>
      </c>
      <c r="S488" s="50">
        <f>IFERROR(IF(F488&gt;0,IF(IFERROR((Смета!G470*1),0)&gt;0,ROUND(F488*G488,2),0),0),0)</f>
        <v>0</v>
      </c>
      <c r="T488" s="38"/>
      <c r="U488" s="38"/>
      <c r="X488" s="38"/>
      <c r="Y488" s="38"/>
    </row>
    <row r="489" spans="1:25" s="37" customFormat="1" x14ac:dyDescent="0.25">
      <c r="A489" s="63"/>
      <c r="B489" s="140">
        <f>IFERROR(IF(F489&gt;0,MAX(B$26:B488)+1,IF(AND(D489&gt;0,C489=0),"ЗАГ",0)),0)</f>
        <v>0</v>
      </c>
      <c r="C489" s="141">
        <f>IF(Смета!B471&gt;0,Смета!B471,0)</f>
        <v>0</v>
      </c>
      <c r="D489" s="547">
        <f>IF(Смета!C471&gt;0,Смета!C471,0)</f>
        <v>0</v>
      </c>
      <c r="E489" s="77">
        <f>IF(Смета!D471&gt;0,Смета!D471,0)</f>
        <v>0</v>
      </c>
      <c r="F489" s="67">
        <f>IFERROR(IF(Дата_КС2=S$3,Смета!Q471,0)+IF(Дата_КС2=S$4,Смета!T471,0)+IF(Дата_КС2=S$5,Смета!W471,0)+IF(Дата_КС2=S$6,Смета!Z471,0)+IF(Дата_КС2=S$7,Смета!AC471,0)+IF(Дата_КС2=S$8,Смета!AF471,0)+IF(Дата_КС2=S$9,Смета!AI471,0)+IF(Дата_КС2=S$10,Смета!AL471,0)+IF(Дата_КС2=S$11,Смета!AO471,0)+IF(Дата_КС2=S$12,Смета!AR471,0)+IF(Дата_КС2=S$13,Смета!AU471,0)+IF(Дата_КС2=S$14,Смета!AX471,0),0)</f>
        <v>0</v>
      </c>
      <c r="G489" s="67">
        <f>IF(Смета!E471&gt;0,Смета!E471,0)</f>
        <v>0</v>
      </c>
      <c r="H489" s="67">
        <f t="shared" si="16"/>
        <v>0</v>
      </c>
      <c r="I489" s="464">
        <f t="shared" si="15"/>
        <v>61</v>
      </c>
      <c r="J489" s="468"/>
      <c r="K489" s="465">
        <f>IF(AND(B489&gt;0,B489&lt;&gt;"ЗАГ"),1,IF(C489=0,SUM(B490:INDEX(B490:B$2002,INDEX(MATCH("ЗАГ",B490:B$2002&amp;"",),))),0))</f>
        <v>61</v>
      </c>
      <c r="L489" s="47"/>
      <c r="M489" s="47"/>
      <c r="N489" s="186"/>
      <c r="O489" s="186"/>
      <c r="P489" s="187"/>
      <c r="Q489" s="189"/>
      <c r="R489" s="178">
        <f>IFERROR(IF(F489&gt;0,IF(IFERROR((Смета!H471*1),0)&gt;0,ROUND(F489*G489,2),0),0),0)</f>
        <v>0</v>
      </c>
      <c r="S489" s="50">
        <f>IFERROR(IF(F489&gt;0,IF(IFERROR((Смета!G471*1),0)&gt;0,ROUND(F489*G489,2),0),0),0)</f>
        <v>0</v>
      </c>
      <c r="T489" s="38"/>
      <c r="U489" s="38"/>
      <c r="X489" s="38"/>
      <c r="Y489" s="38"/>
    </row>
    <row r="490" spans="1:25" s="37" customFormat="1" ht="30" hidden="1" x14ac:dyDescent="0.25">
      <c r="A490" s="63"/>
      <c r="B490" s="140">
        <f>IFERROR(IF(F490&gt;0,MAX(B$26:B489)+1,IF(AND(D490&gt;0,C490=0),"ЗАГ",0)),0)</f>
        <v>0</v>
      </c>
      <c r="C490" s="141">
        <f>IF(Смета!B472&gt;0,Смета!B472,0)</f>
        <v>415</v>
      </c>
      <c r="D490" s="543" t="str">
        <f>IF(Смета!C472&gt;0,Смета!C472,0)</f>
        <v>358882 STREET NT22 396 черный Светильник ландшафтный светодиодный IP54 LED 4000К 18W 220V OPAL пластиковый корпус</v>
      </c>
      <c r="E490" s="77" t="str">
        <f>IF(Смета!D472&gt;0,Смета!D472,0)</f>
        <v>шт</v>
      </c>
      <c r="F490" s="67">
        <f>IFERROR(IF(Дата_КС2=S$3,Смета!Q472,0)+IF(Дата_КС2=S$4,Смета!T472,0)+IF(Дата_КС2=S$5,Смета!W472,0)+IF(Дата_КС2=S$6,Смета!Z472,0)+IF(Дата_КС2=S$7,Смета!AC472,0)+IF(Дата_КС2=S$8,Смета!AF472,0)+IF(Дата_КС2=S$9,Смета!AI472,0)+IF(Дата_КС2=S$10,Смета!AL472,0)+IF(Дата_КС2=S$11,Смета!AO472,0)+IF(Дата_КС2=S$12,Смета!AR472,0)+IF(Дата_КС2=S$13,Смета!AU472,0)+IF(Дата_КС2=S$14,Смета!AX472,0),0)</f>
        <v>0</v>
      </c>
      <c r="G490" s="67">
        <f>IF(Смета!E472&gt;0,Смета!E472,0)</f>
        <v>2500</v>
      </c>
      <c r="H490" s="67">
        <f t="shared" si="16"/>
        <v>0</v>
      </c>
      <c r="I490" s="464">
        <f t="shared" si="15"/>
        <v>0</v>
      </c>
      <c r="J490" s="468"/>
      <c r="K490" s="465">
        <f>IF(AND(B490&gt;0,B490&lt;&gt;"ЗАГ"),1,IF(C490=0,SUM(B491:INDEX(B491:B$2002,INDEX(MATCH("ЗАГ",B491:B$2002&amp;"",),))),0))</f>
        <v>0</v>
      </c>
      <c r="L490" s="47"/>
      <c r="M490" s="47"/>
      <c r="N490" s="186"/>
      <c r="O490" s="186"/>
      <c r="P490" s="187"/>
      <c r="Q490" s="189"/>
      <c r="R490" s="178">
        <f>IFERROR(IF(F490&gt;0,IF(IFERROR((Смета!H472*1),0)&gt;0,ROUND(F490*G490,2),0),0),0)</f>
        <v>0</v>
      </c>
      <c r="S490" s="50">
        <f>IFERROR(IF(F490&gt;0,IF(IFERROR((Смета!G472*1),0)&gt;0,ROUND(F490*G490,2),0),0),0)</f>
        <v>0</v>
      </c>
      <c r="T490" s="38"/>
      <c r="U490" s="38"/>
      <c r="X490" s="38"/>
      <c r="Y490" s="38"/>
    </row>
    <row r="491" spans="1:25" s="37" customFormat="1" hidden="1" x14ac:dyDescent="0.25">
      <c r="A491" s="63"/>
      <c r="B491" s="140">
        <f>IFERROR(IF(F491&gt;0,MAX(B$26:B490)+1,IF(AND(D491&gt;0,C491=0),"ЗАГ",0)),0)</f>
        <v>0</v>
      </c>
      <c r="C491" s="141">
        <f>IF(Смета!B473&gt;0,Смета!B473,0)</f>
        <v>416</v>
      </c>
      <c r="D491" s="543" t="str">
        <f>IF(Смета!C473&gt;0,Смета!C473,0)</f>
        <v>Монтаж и подключение накладного светильника</v>
      </c>
      <c r="E491" s="77" t="str">
        <f>IF(Смета!D473&gt;0,Смета!D473,0)</f>
        <v>шт</v>
      </c>
      <c r="F491" s="67">
        <f>IFERROR(IF(Дата_КС2=S$3,Смета!Q473,0)+IF(Дата_КС2=S$4,Смета!T473,0)+IF(Дата_КС2=S$5,Смета!W473,0)+IF(Дата_КС2=S$6,Смета!Z473,0)+IF(Дата_КС2=S$7,Смета!AC473,0)+IF(Дата_КС2=S$8,Смета!AF473,0)+IF(Дата_КС2=S$9,Смета!AI473,0)+IF(Дата_КС2=S$10,Смета!AL473,0)+IF(Дата_КС2=S$11,Смета!AO473,0)+IF(Дата_КС2=S$12,Смета!AR473,0)+IF(Дата_КС2=S$13,Смета!AU473,0)+IF(Дата_КС2=S$14,Смета!AX473,0),0)</f>
        <v>0</v>
      </c>
      <c r="G491" s="67">
        <f>IF(Смета!E473&gt;0,Смета!E473,0)</f>
        <v>384.3</v>
      </c>
      <c r="H491" s="67">
        <f t="shared" si="16"/>
        <v>0</v>
      </c>
      <c r="I491" s="464">
        <f t="shared" si="15"/>
        <v>0</v>
      </c>
      <c r="J491" s="468"/>
      <c r="K491" s="465">
        <f>IF(AND(B491&gt;0,B491&lt;&gt;"ЗАГ"),1,IF(C491=0,SUM(B492:INDEX(B492:B$2002,INDEX(MATCH("ЗАГ",B492:B$2002&amp;"",),))),0))</f>
        <v>0</v>
      </c>
      <c r="L491" s="47"/>
      <c r="M491" s="47"/>
      <c r="N491" s="186"/>
      <c r="O491" s="186"/>
      <c r="P491" s="187"/>
      <c r="Q491" s="189"/>
      <c r="R491" s="178">
        <f>IFERROR(IF(F491&gt;0,IF(IFERROR((Смета!H473*1),0)&gt;0,ROUND(F491*G491,2),0),0),0)</f>
        <v>0</v>
      </c>
      <c r="S491" s="50">
        <f>IFERROR(IF(F491&gt;0,IF(IFERROR((Смета!G473*1),0)&gt;0,ROUND(F491*G491,2),0),0),0)</f>
        <v>0</v>
      </c>
      <c r="T491" s="38"/>
      <c r="U491" s="38"/>
      <c r="X491" s="38"/>
      <c r="Y491" s="38"/>
    </row>
    <row r="492" spans="1:25" s="37" customFormat="1" hidden="1" x14ac:dyDescent="0.25">
      <c r="A492" s="63"/>
      <c r="B492" s="140">
        <f>IFERROR(IF(F492&gt;0,MAX(B$26:B491)+1,IF(AND(D492&gt;0,C492=0),"ЗАГ",0)),0)</f>
        <v>0</v>
      </c>
      <c r="C492" s="141">
        <f>IF(Смета!B474&gt;0,Смета!B474,0)</f>
        <v>417</v>
      </c>
      <c r="D492" s="543" t="str">
        <f>IF(Смета!C474&gt;0,Смета!C474,0)</f>
        <v>БРА Kink light мелисса 08438-2, 19(21)</v>
      </c>
      <c r="E492" s="77" t="str">
        <f>IF(Смета!D474&gt;0,Смета!D474,0)</f>
        <v>шт</v>
      </c>
      <c r="F492" s="67">
        <f>IFERROR(IF(Дата_КС2=S$3,Смета!Q474,0)+IF(Дата_КС2=S$4,Смета!T474,0)+IF(Дата_КС2=S$5,Смета!W474,0)+IF(Дата_КС2=S$6,Смета!Z474,0)+IF(Дата_КС2=S$7,Смета!AC474,0)+IF(Дата_КС2=S$8,Смета!AF474,0)+IF(Дата_КС2=S$9,Смета!AI474,0)+IF(Дата_КС2=S$10,Смета!AL474,0)+IF(Дата_КС2=S$11,Смета!AO474,0)+IF(Дата_КС2=S$12,Смета!AR474,0)+IF(Дата_КС2=S$13,Смета!AU474,0)+IF(Дата_КС2=S$14,Смета!AX474,0),0)</f>
        <v>0</v>
      </c>
      <c r="G492" s="67">
        <f>IF(Смета!E474&gt;0,Смета!E474,0)</f>
        <v>6950</v>
      </c>
      <c r="H492" s="67">
        <f t="shared" si="16"/>
        <v>0</v>
      </c>
      <c r="I492" s="464">
        <f t="shared" si="15"/>
        <v>0</v>
      </c>
      <c r="J492" s="468"/>
      <c r="K492" s="465">
        <f>IF(AND(B492&gt;0,B492&lt;&gt;"ЗАГ"),1,IF(C492=0,SUM(B493:INDEX(B493:B$2002,INDEX(MATCH("ЗАГ",B493:B$2002&amp;"",),))),0))</f>
        <v>0</v>
      </c>
      <c r="L492" s="47"/>
      <c r="M492" s="47"/>
      <c r="N492" s="186"/>
      <c r="O492" s="186"/>
      <c r="P492" s="187"/>
      <c r="Q492" s="189"/>
      <c r="R492" s="178">
        <f>IFERROR(IF(F492&gt;0,IF(IFERROR((Смета!H474*1),0)&gt;0,ROUND(F492*G492,2),0),0),0)</f>
        <v>0</v>
      </c>
      <c r="S492" s="50">
        <f>IFERROR(IF(F492&gt;0,IF(IFERROR((Смета!G474*1),0)&gt;0,ROUND(F492*G492,2),0),0),0)</f>
        <v>0</v>
      </c>
      <c r="T492" s="38"/>
      <c r="U492" s="38"/>
      <c r="X492" s="38"/>
      <c r="Y492" s="38"/>
    </row>
    <row r="493" spans="1:25" s="37" customFormat="1" hidden="1" x14ac:dyDescent="0.25">
      <c r="A493" s="63"/>
      <c r="B493" s="140">
        <f>IFERROR(IF(F493&gt;0,MAX(B$26:B492)+1,IF(AND(D493&gt;0,C493=0),"ЗАГ",0)),0)</f>
        <v>0</v>
      </c>
      <c r="C493" s="141">
        <f>IF(Смета!B475&gt;0,Смета!B475,0)</f>
        <v>418</v>
      </c>
      <c r="D493" s="543" t="str">
        <f>IF(Смета!C475&gt;0,Смета!C475,0)</f>
        <v>Бра настенная</v>
      </c>
      <c r="E493" s="77" t="str">
        <f>IF(Смета!D475&gt;0,Смета!D475,0)</f>
        <v>шт</v>
      </c>
      <c r="F493" s="67">
        <f>IFERROR(IF(Дата_КС2=S$3,Смета!Q475,0)+IF(Дата_КС2=S$4,Смета!T475,0)+IF(Дата_КС2=S$5,Смета!W475,0)+IF(Дата_КС2=S$6,Смета!Z475,0)+IF(Дата_КС2=S$7,Смета!AC475,0)+IF(Дата_КС2=S$8,Смета!AF475,0)+IF(Дата_КС2=S$9,Смета!AI475,0)+IF(Дата_КС2=S$10,Смета!AL475,0)+IF(Дата_КС2=S$11,Смета!AO475,0)+IF(Дата_КС2=S$12,Смета!AR475,0)+IF(Дата_КС2=S$13,Смета!AU475,0)+IF(Дата_КС2=S$14,Смета!AX475,0),0)</f>
        <v>0</v>
      </c>
      <c r="G493" s="67">
        <f>IF(Смета!E475&gt;0,Смета!E475,0)</f>
        <v>1050</v>
      </c>
      <c r="H493" s="67">
        <f t="shared" si="16"/>
        <v>0</v>
      </c>
      <c r="I493" s="464">
        <f t="shared" si="15"/>
        <v>0</v>
      </c>
      <c r="J493" s="468"/>
      <c r="K493" s="465">
        <f>IF(AND(B493&gt;0,B493&lt;&gt;"ЗАГ"),1,IF(C493=0,SUM(B494:INDEX(B494:B$2002,INDEX(MATCH("ЗАГ",B494:B$2002&amp;"",),))),0))</f>
        <v>0</v>
      </c>
      <c r="L493" s="47"/>
      <c r="M493" s="47"/>
      <c r="N493" s="186"/>
      <c r="O493" s="186"/>
      <c r="P493" s="187"/>
      <c r="Q493" s="189"/>
      <c r="R493" s="178">
        <f>IFERROR(IF(F493&gt;0,IF(IFERROR((Смета!H475*1),0)&gt;0,ROUND(F493*G493,2),0),0),0)</f>
        <v>0</v>
      </c>
      <c r="S493" s="50">
        <f>IFERROR(IF(F493&gt;0,IF(IFERROR((Смета!G475*1),0)&gt;0,ROUND(F493*G493,2),0),0),0)</f>
        <v>0</v>
      </c>
      <c r="T493" s="38"/>
      <c r="U493" s="38"/>
      <c r="X493" s="38"/>
      <c r="Y493" s="38"/>
    </row>
    <row r="494" spans="1:25" s="37" customFormat="1" ht="30" hidden="1" x14ac:dyDescent="0.25">
      <c r="A494" s="63"/>
      <c r="B494" s="140">
        <f>IFERROR(IF(F494&gt;0,MAX(B$26:B493)+1,IF(AND(D494&gt;0,C494=0),"ЗАГ",0)),0)</f>
        <v>0</v>
      </c>
      <c r="C494" s="141">
        <f>IF(Смета!B476&gt;0,Смета!B476,0)</f>
        <v>419</v>
      </c>
      <c r="D494" s="543" t="str">
        <f>IF(Смета!C476&gt;0,Смета!C476,0)</f>
        <v>Светильник светодиодный SPO-950-3-40K-018 18Вт 4000К 1890Лм IP40 595х180х40 матовый</v>
      </c>
      <c r="E494" s="77" t="str">
        <f>IF(Смета!D476&gt;0,Смета!D476,0)</f>
        <v>шт</v>
      </c>
      <c r="F494" s="67">
        <f>IFERROR(IF(Дата_КС2=S$3,Смета!Q476,0)+IF(Дата_КС2=S$4,Смета!T476,0)+IF(Дата_КС2=S$5,Смета!W476,0)+IF(Дата_КС2=S$6,Смета!Z476,0)+IF(Дата_КС2=S$7,Смета!AC476,0)+IF(Дата_КС2=S$8,Смета!AF476,0)+IF(Дата_КС2=S$9,Смета!AI476,0)+IF(Дата_КС2=S$10,Смета!AL476,0)+IF(Дата_КС2=S$11,Смета!AO476,0)+IF(Дата_КС2=S$12,Смета!AR476,0)+IF(Дата_КС2=S$13,Смета!AU476,0)+IF(Дата_КС2=S$14,Смета!AX476,0),0)</f>
        <v>0</v>
      </c>
      <c r="G494" s="67">
        <f>IF(Смета!E476&gt;0,Смета!E476,0)</f>
        <v>1636.25</v>
      </c>
      <c r="H494" s="67">
        <f t="shared" si="16"/>
        <v>0</v>
      </c>
      <c r="I494" s="464">
        <f t="shared" si="15"/>
        <v>0</v>
      </c>
      <c r="J494" s="468"/>
      <c r="K494" s="465">
        <f>IF(AND(B494&gt;0,B494&lt;&gt;"ЗАГ"),1,IF(C494=0,SUM(B495:INDEX(B495:B$2002,INDEX(MATCH("ЗАГ",B495:B$2002&amp;"",),))),0))</f>
        <v>0</v>
      </c>
      <c r="L494" s="47"/>
      <c r="M494" s="47"/>
      <c r="N494" s="186"/>
      <c r="O494" s="186"/>
      <c r="P494" s="187"/>
      <c r="Q494" s="189"/>
      <c r="R494" s="178">
        <f>IFERROR(IF(F494&gt;0,IF(IFERROR((Смета!H476*1),0)&gt;0,ROUND(F494*G494,2),0),0),0)</f>
        <v>0</v>
      </c>
      <c r="S494" s="50">
        <f>IFERROR(IF(F494&gt;0,IF(IFERROR((Смета!G476*1),0)&gt;0,ROUND(F494*G494,2),0),0),0)</f>
        <v>0</v>
      </c>
      <c r="T494" s="38"/>
      <c r="U494" s="38"/>
      <c r="X494" s="38"/>
      <c r="Y494" s="38"/>
    </row>
    <row r="495" spans="1:25" s="37" customFormat="1" hidden="1" x14ac:dyDescent="0.25">
      <c r="A495" s="63"/>
      <c r="B495" s="140">
        <f>IFERROR(IF(F495&gt;0,MAX(B$26:B494)+1,IF(AND(D495&gt;0,C495=0),"ЗАГ",0)),0)</f>
        <v>0</v>
      </c>
      <c r="C495" s="141">
        <f>IF(Смета!B477&gt;0,Смета!B477,0)</f>
        <v>420</v>
      </c>
      <c r="D495" s="543" t="str">
        <f>IF(Смета!C477&gt;0,Смета!C477,0)</f>
        <v>Монтаж и подключение светильника в армстронг</v>
      </c>
      <c r="E495" s="77" t="str">
        <f>IF(Смета!D477&gt;0,Смета!D477,0)</f>
        <v>шт</v>
      </c>
      <c r="F495" s="67">
        <f>IFERROR(IF(Дата_КС2=S$3,Смета!Q477,0)+IF(Дата_КС2=S$4,Смета!T477,0)+IF(Дата_КС2=S$5,Смета!W477,0)+IF(Дата_КС2=S$6,Смета!Z477,0)+IF(Дата_КС2=S$7,Смета!AC477,0)+IF(Дата_КС2=S$8,Смета!AF477,0)+IF(Дата_КС2=S$9,Смета!AI477,0)+IF(Дата_КС2=S$10,Смета!AL477,0)+IF(Дата_КС2=S$11,Смета!AO477,0)+IF(Дата_КС2=S$12,Смета!AR477,0)+IF(Дата_КС2=S$13,Смета!AU477,0)+IF(Дата_КС2=S$14,Смета!AX477,0),0)</f>
        <v>0</v>
      </c>
      <c r="G495" s="67">
        <f>IF(Смета!E477&gt;0,Смета!E477,0)</f>
        <v>400</v>
      </c>
      <c r="H495" s="67">
        <f t="shared" si="16"/>
        <v>0</v>
      </c>
      <c r="I495" s="464">
        <f t="shared" si="15"/>
        <v>0</v>
      </c>
      <c r="J495" s="468"/>
      <c r="K495" s="465">
        <f>IF(AND(B495&gt;0,B495&lt;&gt;"ЗАГ"),1,IF(C495=0,SUM(B496:INDEX(B496:B$2002,INDEX(MATCH("ЗАГ",B496:B$2002&amp;"",),))),0))</f>
        <v>0</v>
      </c>
      <c r="L495" s="47"/>
      <c r="M495" s="47"/>
      <c r="N495" s="186"/>
      <c r="O495" s="186"/>
      <c r="P495" s="187"/>
      <c r="Q495" s="189"/>
      <c r="R495" s="178">
        <f>IFERROR(IF(F495&gt;0,IF(IFERROR((Смета!H477*1),0)&gt;0,ROUND(F495*G495,2),0),0),0)</f>
        <v>0</v>
      </c>
      <c r="S495" s="50">
        <f>IFERROR(IF(F495&gt;0,IF(IFERROR((Смета!G477*1),0)&gt;0,ROUND(F495*G495,2),0),0),0)</f>
        <v>0</v>
      </c>
      <c r="T495" s="38"/>
      <c r="U495" s="38"/>
      <c r="X495" s="38"/>
      <c r="Y495" s="38"/>
    </row>
    <row r="496" spans="1:25" s="37" customFormat="1" ht="30" hidden="1" x14ac:dyDescent="0.25">
      <c r="A496" s="63"/>
      <c r="B496" s="140">
        <f>IFERROR(IF(F496&gt;0,MAX(B$26:B495)+1,IF(AND(D496&gt;0,C496=0),"ЗАГ",0)),0)</f>
        <v>0</v>
      </c>
      <c r="C496" s="141">
        <f>IF(Смета!B478&gt;0,Смета!B478,0)</f>
        <v>421</v>
      </c>
      <c r="D496" s="543" t="str">
        <f>IF(Смета!C478&gt;0,Смета!C478,0)</f>
        <v>Датчик движения ИК встраиваемый 1200w 360 гр. 6м IP20 белый (SEN86 бел.)</v>
      </c>
      <c r="E496" s="77" t="str">
        <f>IF(Смета!D478&gt;0,Смета!D478,0)</f>
        <v>шт</v>
      </c>
      <c r="F496" s="67">
        <f>IFERROR(IF(Дата_КС2=S$3,Смета!Q478,0)+IF(Дата_КС2=S$4,Смета!T478,0)+IF(Дата_КС2=S$5,Смета!W478,0)+IF(Дата_КС2=S$6,Смета!Z478,0)+IF(Дата_КС2=S$7,Смета!AC478,0)+IF(Дата_КС2=S$8,Смета!AF478,0)+IF(Дата_КС2=S$9,Смета!AI478,0)+IF(Дата_КС2=S$10,Смета!AL478,0)+IF(Дата_КС2=S$11,Смета!AO478,0)+IF(Дата_КС2=S$12,Смета!AR478,0)+IF(Дата_КС2=S$13,Смета!AU478,0)+IF(Дата_КС2=S$14,Смета!AX478,0),0)</f>
        <v>0</v>
      </c>
      <c r="G496" s="67">
        <f>IF(Смета!E478&gt;0,Смета!E478,0)</f>
        <v>450</v>
      </c>
      <c r="H496" s="67">
        <f t="shared" si="16"/>
        <v>0</v>
      </c>
      <c r="I496" s="464">
        <f t="shared" si="15"/>
        <v>0</v>
      </c>
      <c r="J496" s="468"/>
      <c r="K496" s="465">
        <f>IF(AND(B496&gt;0,B496&lt;&gt;"ЗАГ"),1,IF(C496=0,SUM(B497:INDEX(B497:B$2002,INDEX(MATCH("ЗАГ",B497:B$2002&amp;"",),))),0))</f>
        <v>0</v>
      </c>
      <c r="L496" s="47"/>
      <c r="M496" s="47"/>
      <c r="N496" s="186"/>
      <c r="O496" s="186"/>
      <c r="P496" s="187"/>
      <c r="Q496" s="189"/>
      <c r="R496" s="178">
        <f>IFERROR(IF(F496&gt;0,IF(IFERROR((Смета!H478*1),0)&gt;0,ROUND(F496*G496,2),0),0),0)</f>
        <v>0</v>
      </c>
      <c r="S496" s="50">
        <f>IFERROR(IF(F496&gt;0,IF(IFERROR((Смета!G478*1),0)&gt;0,ROUND(F496*G496,2),0),0),0)</f>
        <v>0</v>
      </c>
      <c r="T496" s="38"/>
      <c r="U496" s="38"/>
      <c r="X496" s="38"/>
      <c r="Y496" s="38"/>
    </row>
    <row r="497" spans="1:25" s="37" customFormat="1" hidden="1" x14ac:dyDescent="0.25">
      <c r="A497" s="63"/>
      <c r="B497" s="140">
        <f>IFERROR(IF(F497&gt;0,MAX(B$26:B496)+1,IF(AND(D497&gt;0,C497=0),"ЗАГ",0)),0)</f>
        <v>0</v>
      </c>
      <c r="C497" s="141">
        <f>IF(Смета!B479&gt;0,Смета!B479,0)</f>
        <v>422</v>
      </c>
      <c r="D497" s="543" t="str">
        <f>IF(Смета!C479&gt;0,Смета!C479,0)</f>
        <v xml:space="preserve">Монтаж и подключение датчика движения </v>
      </c>
      <c r="E497" s="77" t="str">
        <f>IF(Смета!D479&gt;0,Смета!D479,0)</f>
        <v>шт</v>
      </c>
      <c r="F497" s="67">
        <f>IFERROR(IF(Дата_КС2=S$3,Смета!Q479,0)+IF(Дата_КС2=S$4,Смета!T479,0)+IF(Дата_КС2=S$5,Смета!W479,0)+IF(Дата_КС2=S$6,Смета!Z479,0)+IF(Дата_КС2=S$7,Смета!AC479,0)+IF(Дата_КС2=S$8,Смета!AF479,0)+IF(Дата_КС2=S$9,Смета!AI479,0)+IF(Дата_КС2=S$10,Смета!AL479,0)+IF(Дата_КС2=S$11,Смета!AO479,0)+IF(Дата_КС2=S$12,Смета!AR479,0)+IF(Дата_КС2=S$13,Смета!AU479,0)+IF(Дата_КС2=S$14,Смета!AX479,0),0)</f>
        <v>0</v>
      </c>
      <c r="G497" s="67">
        <f>IF(Смета!E479&gt;0,Смета!E479,0)</f>
        <v>360</v>
      </c>
      <c r="H497" s="67">
        <f t="shared" si="16"/>
        <v>0</v>
      </c>
      <c r="I497" s="464">
        <f t="shared" si="15"/>
        <v>0</v>
      </c>
      <c r="J497" s="468"/>
      <c r="K497" s="465">
        <f>IF(AND(B497&gt;0,B497&lt;&gt;"ЗАГ"),1,IF(C497=0,SUM(B498:INDEX(B498:B$2002,INDEX(MATCH("ЗАГ",B498:B$2002&amp;"",),))),0))</f>
        <v>0</v>
      </c>
      <c r="L497" s="47"/>
      <c r="M497" s="47"/>
      <c r="N497" s="186"/>
      <c r="O497" s="186"/>
      <c r="P497" s="187"/>
      <c r="Q497" s="189"/>
      <c r="R497" s="178">
        <f>IFERROR(IF(F497&gt;0,IF(IFERROR((Смета!H479*1),0)&gt;0,ROUND(F497*G497,2),0),0),0)</f>
        <v>0</v>
      </c>
      <c r="S497" s="50">
        <f>IFERROR(IF(F497&gt;0,IF(IFERROR((Смета!G479*1),0)&gt;0,ROUND(F497*G497,2),0),0),0)</f>
        <v>0</v>
      </c>
      <c r="T497" s="38"/>
      <c r="U497" s="38"/>
      <c r="X497" s="38"/>
      <c r="Y497" s="38"/>
    </row>
    <row r="498" spans="1:25" s="37" customFormat="1" ht="30" x14ac:dyDescent="0.25">
      <c r="A498" s="63"/>
      <c r="B498" s="140">
        <f>IFERROR(IF(F498&gt;0,MAX(B$26:B497)+1,IF(AND(D498&gt;0,C498=0),"ЗАГ",0)),0)</f>
        <v>30</v>
      </c>
      <c r="C498" s="141">
        <f>IF(Смета!B480&gt;0,Смета!B480,0)</f>
        <v>423</v>
      </c>
      <c r="D498" s="547" t="str">
        <f>IF(Смета!C480&gt;0,Смета!C480,0)</f>
        <v>Коробка распределительная 85х85х40мм для наружного монтажа IP55</v>
      </c>
      <c r="E498" s="77" t="str">
        <f>IF(Смета!D480&gt;0,Смета!D480,0)</f>
        <v>шт</v>
      </c>
      <c r="F498" s="67">
        <f>IFERROR(IF(Дата_КС2=S$3,Смета!Q480,0)+IF(Дата_КС2=S$4,Смета!T480,0)+IF(Дата_КС2=S$5,Смета!W480,0)+IF(Дата_КС2=S$6,Смета!Z480,0)+IF(Дата_КС2=S$7,Смета!AC480,0)+IF(Дата_КС2=S$8,Смета!AF480,0)+IF(Дата_КС2=S$9,Смета!AI480,0)+IF(Дата_КС2=S$10,Смета!AL480,0)+IF(Дата_КС2=S$11,Смета!AO480,0)+IF(Дата_КС2=S$12,Смета!AR480,0)+IF(Дата_КС2=S$13,Смета!AU480,0)+IF(Дата_КС2=S$14,Смета!AX480,0),0)</f>
        <v>31</v>
      </c>
      <c r="G498" s="67">
        <f>IF(Смета!E480&gt;0,Смета!E480,0)</f>
        <v>64.680000000000007</v>
      </c>
      <c r="H498" s="67">
        <f t="shared" si="16"/>
        <v>2005.08</v>
      </c>
      <c r="I498" s="464">
        <f t="shared" si="15"/>
        <v>1</v>
      </c>
      <c r="J498" s="468"/>
      <c r="K498" s="465">
        <f>IF(AND(B498&gt;0,B498&lt;&gt;"ЗАГ"),1,IF(C498=0,SUM(B499:INDEX(B499:B$2002,INDEX(MATCH("ЗАГ",B499:B$2002&amp;"",),))),0))</f>
        <v>1</v>
      </c>
      <c r="L498" s="47"/>
      <c r="M498" s="47"/>
      <c r="N498" s="186"/>
      <c r="O498" s="186"/>
      <c r="P498" s="187"/>
      <c r="Q498" s="189"/>
      <c r="R498" s="178">
        <f>IFERROR(IF(F498&gt;0,IF(IFERROR((Смета!H480*1),0)&gt;0,ROUND(F498*G498,2),0),0),0)</f>
        <v>0</v>
      </c>
      <c r="S498" s="50">
        <f>IFERROR(IF(F498&gt;0,IF(IFERROR((Смета!G480*1),0)&gt;0,ROUND(F498*G498,2),0),0),0)</f>
        <v>2005.08</v>
      </c>
      <c r="T498" s="38"/>
      <c r="U498" s="38"/>
      <c r="X498" s="38"/>
      <c r="Y498" s="38"/>
    </row>
    <row r="499" spans="1:25" s="37" customFormat="1" x14ac:dyDescent="0.25">
      <c r="A499" s="63"/>
      <c r="B499" s="140">
        <f>IFERROR(IF(F499&gt;0,MAX(B$26:B498)+1,IF(AND(D499&gt;0,C499=0),"ЗАГ",0)),0)</f>
        <v>31</v>
      </c>
      <c r="C499" s="141">
        <f>IF(Смета!B481&gt;0,Смета!B481,0)</f>
        <v>424</v>
      </c>
      <c r="D499" s="547" t="str">
        <f>IF(Смета!C481&gt;0,Смета!C481,0)</f>
        <v>Монтаж и подключение распределительных коробок</v>
      </c>
      <c r="E499" s="77" t="str">
        <f>IF(Смета!D481&gt;0,Смета!D481,0)</f>
        <v>шт</v>
      </c>
      <c r="F499" s="67">
        <f>IFERROR(IF(Дата_КС2=S$3,Смета!Q481,0)+IF(Дата_КС2=S$4,Смета!T481,0)+IF(Дата_КС2=S$5,Смета!W481,0)+IF(Дата_КС2=S$6,Смета!Z481,0)+IF(Дата_КС2=S$7,Смета!AC481,0)+IF(Дата_КС2=S$8,Смета!AF481,0)+IF(Дата_КС2=S$9,Смета!AI481,0)+IF(Дата_КС2=S$10,Смета!AL481,0)+IF(Дата_КС2=S$11,Смета!AO481,0)+IF(Дата_КС2=S$12,Смета!AR481,0)+IF(Дата_КС2=S$13,Смета!AU481,0)+IF(Дата_КС2=S$14,Смета!AX481,0),0)</f>
        <v>31</v>
      </c>
      <c r="G499" s="67">
        <f>IF(Смета!E481&gt;0,Смета!E481,0)</f>
        <v>128.1</v>
      </c>
      <c r="H499" s="67">
        <f t="shared" si="16"/>
        <v>3971.1</v>
      </c>
      <c r="I499" s="464">
        <f t="shared" si="15"/>
        <v>1</v>
      </c>
      <c r="J499" s="468"/>
      <c r="K499" s="465">
        <f>IF(AND(B499&gt;0,B499&lt;&gt;"ЗАГ"),1,IF(C499=0,SUM(B500:INDEX(B500:B$2002,INDEX(MATCH("ЗАГ",B500:B$2002&amp;"",),))),0))</f>
        <v>1</v>
      </c>
      <c r="L499" s="47"/>
      <c r="M499" s="47"/>
      <c r="N499" s="186"/>
      <c r="O499" s="186"/>
      <c r="P499" s="187"/>
      <c r="Q499" s="189"/>
      <c r="R499" s="178">
        <f>IFERROR(IF(F499&gt;0,IF(IFERROR((Смета!H481*1),0)&gt;0,ROUND(F499*G499,2),0),0),0)</f>
        <v>3971.1</v>
      </c>
      <c r="S499" s="50">
        <f>IFERROR(IF(F499&gt;0,IF(IFERROR((Смета!G481*1),0)&gt;0,ROUND(F499*G499,2),0),0),0)</f>
        <v>0</v>
      </c>
      <c r="T499" s="38"/>
      <c r="U499" s="38"/>
      <c r="X499" s="38"/>
      <c r="Y499" s="38"/>
    </row>
    <row r="500" spans="1:25" s="37" customFormat="1" hidden="1" x14ac:dyDescent="0.25">
      <c r="A500" s="63"/>
      <c r="B500" s="140" t="str">
        <f>IFERROR(IF(F500&gt;0,MAX(B$26:B499)+1,IF(AND(D500&gt;0,C500=0),"ЗАГ",0)),0)</f>
        <v>ЗАГ</v>
      </c>
      <c r="C500" s="141">
        <f>IF(Смета!B482&gt;0,Смета!B482,0)</f>
        <v>0</v>
      </c>
      <c r="D500" s="543" t="str">
        <f>IF(Смета!C482&gt;0,Смета!C482,0)</f>
        <v>Декоративная подсветка картины</v>
      </c>
      <c r="E500" s="77">
        <f>IF(Смета!D482&gt;0,Смета!D482,0)</f>
        <v>0</v>
      </c>
      <c r="F500" s="67">
        <f>IFERROR(IF(Дата_КС2=S$3,Смета!Q482,0)+IF(Дата_КС2=S$4,Смета!T482,0)+IF(Дата_КС2=S$5,Смета!W482,0)+IF(Дата_КС2=S$6,Смета!Z482,0)+IF(Дата_КС2=S$7,Смета!AC482,0)+IF(Дата_КС2=S$8,Смета!AF482,0)+IF(Дата_КС2=S$9,Смета!AI482,0)+IF(Дата_КС2=S$10,Смета!AL482,0)+IF(Дата_КС2=S$11,Смета!AO482,0)+IF(Дата_КС2=S$12,Смета!AR482,0)+IF(Дата_КС2=S$13,Смета!AU482,0)+IF(Дата_КС2=S$14,Смета!AX482,0),0)</f>
        <v>0</v>
      </c>
      <c r="G500" s="67">
        <f>IF(Смета!E482&gt;0,Смета!E482,0)</f>
        <v>0</v>
      </c>
      <c r="H500" s="67">
        <f t="shared" si="16"/>
        <v>0</v>
      </c>
      <c r="I500" s="464">
        <f t="shared" si="15"/>
        <v>0</v>
      </c>
      <c r="J500" s="468"/>
      <c r="K500" s="465">
        <f>IF(AND(B500&gt;0,B500&lt;&gt;"ЗАГ"),1,IF(C500=0,SUM(B501:INDEX(B501:B$2002,INDEX(MATCH("ЗАГ",B501:B$2002&amp;"",),))),0))</f>
        <v>0</v>
      </c>
      <c r="L500" s="47"/>
      <c r="M500" s="47"/>
      <c r="N500" s="186"/>
      <c r="O500" s="186"/>
      <c r="P500" s="187"/>
      <c r="Q500" s="189"/>
      <c r="R500" s="178">
        <f>IFERROR(IF(F500&gt;0,IF(IFERROR((Смета!H482*1),0)&gt;0,ROUND(F500*G500,2),0),0),0)</f>
        <v>0</v>
      </c>
      <c r="S500" s="50">
        <f>IFERROR(IF(F500&gt;0,IF(IFERROR((Смета!G482*1),0)&gt;0,ROUND(F500*G500,2),0),0),0)</f>
        <v>0</v>
      </c>
      <c r="T500" s="38"/>
      <c r="U500" s="38"/>
      <c r="X500" s="38"/>
      <c r="Y500" s="38"/>
    </row>
    <row r="501" spans="1:25" s="37" customFormat="1" hidden="1" x14ac:dyDescent="0.25">
      <c r="A501" s="63"/>
      <c r="B501" s="140">
        <f>IFERROR(IF(F501&gt;0,MAX(B$26:B500)+1,IF(AND(D501&gt;0,C501=0),"ЗАГ",0)),0)</f>
        <v>0</v>
      </c>
      <c r="C501" s="141">
        <f>IF(Смета!B483&gt;0,Смета!B483,0)</f>
        <v>425</v>
      </c>
      <c r="D501" s="543" t="str">
        <f>IF(Смета!C483&gt;0,Смета!C483,0)</f>
        <v>Профиль SL-SLIM-H13M-F25-3000 ANOD ( Алюминий)</v>
      </c>
      <c r="E501" s="77" t="str">
        <f>IF(Смета!D483&gt;0,Смета!D483,0)</f>
        <v>м</v>
      </c>
      <c r="F501" s="67">
        <f>IFERROR(IF(Дата_КС2=S$3,Смета!Q483,0)+IF(Дата_КС2=S$4,Смета!T483,0)+IF(Дата_КС2=S$5,Смета!W483,0)+IF(Дата_КС2=S$6,Смета!Z483,0)+IF(Дата_КС2=S$7,Смета!AC483,0)+IF(Дата_КС2=S$8,Смета!AF483,0)+IF(Дата_КС2=S$9,Смета!AI483,0)+IF(Дата_КС2=S$10,Смета!AL483,0)+IF(Дата_КС2=S$11,Смета!AO483,0)+IF(Дата_КС2=S$12,Смета!AR483,0)+IF(Дата_КС2=S$13,Смета!AU483,0)+IF(Дата_КС2=S$14,Смета!AX483,0),0)</f>
        <v>0</v>
      </c>
      <c r="G501" s="67">
        <f>IF(Смета!E483&gt;0,Смета!E483,0)</f>
        <v>850</v>
      </c>
      <c r="H501" s="67">
        <f t="shared" si="16"/>
        <v>0</v>
      </c>
      <c r="I501" s="464">
        <f t="shared" si="15"/>
        <v>0</v>
      </c>
      <c r="J501" s="468"/>
      <c r="K501" s="465">
        <f>IF(AND(B501&gt;0,B501&lt;&gt;"ЗАГ"),1,IF(C501=0,SUM(B502:INDEX(B502:B$2002,INDEX(MATCH("ЗАГ",B502:B$2002&amp;"",),))),0))</f>
        <v>0</v>
      </c>
      <c r="L501" s="47"/>
      <c r="M501" s="47"/>
      <c r="N501" s="186"/>
      <c r="O501" s="186"/>
      <c r="P501" s="187"/>
      <c r="Q501" s="189"/>
      <c r="R501" s="178">
        <f>IFERROR(IF(F501&gt;0,IF(IFERROR((Смета!H483*1),0)&gt;0,ROUND(F501*G501,2),0),0),0)</f>
        <v>0</v>
      </c>
      <c r="S501" s="50">
        <f>IFERROR(IF(F501&gt;0,IF(IFERROR((Смета!G483*1),0)&gt;0,ROUND(F501*G501,2),0),0),0)</f>
        <v>0</v>
      </c>
      <c r="T501" s="38"/>
      <c r="U501" s="38"/>
      <c r="X501" s="38"/>
      <c r="Y501" s="38"/>
    </row>
    <row r="502" spans="1:25" s="37" customFormat="1" hidden="1" x14ac:dyDescent="0.25">
      <c r="A502" s="63"/>
      <c r="B502" s="140">
        <f>IFERROR(IF(F502&gt;0,MAX(B$26:B501)+1,IF(AND(D502&gt;0,C502=0),"ЗАГ",0)),0)</f>
        <v>0</v>
      </c>
      <c r="C502" s="141">
        <f>IF(Смета!B484&gt;0,Смета!B484,0)</f>
        <v>426</v>
      </c>
      <c r="D502" s="543" t="str">
        <f>IF(Смета!C484&gt;0,Смета!C484,0)</f>
        <v>Монтаж профиля</v>
      </c>
      <c r="E502" s="77" t="str">
        <f>IF(Смета!D484&gt;0,Смета!D484,0)</f>
        <v>м</v>
      </c>
      <c r="F502" s="67">
        <f>IFERROR(IF(Дата_КС2=S$3,Смета!Q484,0)+IF(Дата_КС2=S$4,Смета!T484,0)+IF(Дата_КС2=S$5,Смета!W484,0)+IF(Дата_КС2=S$6,Смета!Z484,0)+IF(Дата_КС2=S$7,Смета!AC484,0)+IF(Дата_КС2=S$8,Смета!AF484,0)+IF(Дата_КС2=S$9,Смета!AI484,0)+IF(Дата_КС2=S$10,Смета!AL484,0)+IF(Дата_КС2=S$11,Смета!AO484,0)+IF(Дата_КС2=S$12,Смета!AR484,0)+IF(Дата_КС2=S$13,Смета!AU484,0)+IF(Дата_КС2=S$14,Смета!AX484,0),0)</f>
        <v>0</v>
      </c>
      <c r="G502" s="67">
        <f>IF(Смета!E484&gt;0,Смета!E484,0)</f>
        <v>800</v>
      </c>
      <c r="H502" s="67">
        <f t="shared" si="16"/>
        <v>0</v>
      </c>
      <c r="I502" s="464">
        <f t="shared" si="15"/>
        <v>0</v>
      </c>
      <c r="J502" s="468"/>
      <c r="K502" s="465">
        <f>IF(AND(B502&gt;0,B502&lt;&gt;"ЗАГ"),1,IF(C502=0,SUM(B503:INDEX(B503:B$2002,INDEX(MATCH("ЗАГ",B503:B$2002&amp;"",),))),0))</f>
        <v>0</v>
      </c>
      <c r="L502" s="47"/>
      <c r="M502" s="47"/>
      <c r="N502" s="186"/>
      <c r="O502" s="186"/>
      <c r="P502" s="187"/>
      <c r="Q502" s="189"/>
      <c r="R502" s="178">
        <f>IFERROR(IF(F502&gt;0,IF(IFERROR((Смета!H484*1),0)&gt;0,ROUND(F502*G502,2),0),0),0)</f>
        <v>0</v>
      </c>
      <c r="S502" s="50">
        <f>IFERROR(IF(F502&gt;0,IF(IFERROR((Смета!G484*1),0)&gt;0,ROUND(F502*G502,2),0),0),0)</f>
        <v>0</v>
      </c>
      <c r="T502" s="38"/>
      <c r="U502" s="38"/>
      <c r="X502" s="38"/>
      <c r="Y502" s="38"/>
    </row>
    <row r="503" spans="1:25" s="37" customFormat="1" ht="30" hidden="1" x14ac:dyDescent="0.25">
      <c r="A503" s="63"/>
      <c r="B503" s="140">
        <f>IFERROR(IF(F503&gt;0,MAX(B$26:B502)+1,IF(AND(D503&gt;0,C503=0),"ЗАГ",0)),0)</f>
        <v>0</v>
      </c>
      <c r="C503" s="141">
        <f>IF(Смета!B485&gt;0,Смета!B485,0)</f>
        <v>427</v>
      </c>
      <c r="D503" s="543" t="str">
        <f>IF(Смета!C485&gt;0,Смета!C485,0)</f>
        <v>Лента светодиодная 9,6 Вт/м 12В IP20 4000K 120LED/м RT/RTW-A120-8-11mm SMD 2835 5 м</v>
      </c>
      <c r="E503" s="77" t="str">
        <f>IF(Смета!D485&gt;0,Смета!D485,0)</f>
        <v>шт</v>
      </c>
      <c r="F503" s="67">
        <f>IFERROR(IF(Дата_КС2=S$3,Смета!Q485,0)+IF(Дата_КС2=S$4,Смета!T485,0)+IF(Дата_КС2=S$5,Смета!W485,0)+IF(Дата_КС2=S$6,Смета!Z485,0)+IF(Дата_КС2=S$7,Смета!AC485,0)+IF(Дата_КС2=S$8,Смета!AF485,0)+IF(Дата_КС2=S$9,Смета!AI485,0)+IF(Дата_КС2=S$10,Смета!AL485,0)+IF(Дата_КС2=S$11,Смета!AO485,0)+IF(Дата_КС2=S$12,Смета!AR485,0)+IF(Дата_КС2=S$13,Смета!AU485,0)+IF(Дата_КС2=S$14,Смета!AX485,0),0)</f>
        <v>0</v>
      </c>
      <c r="G503" s="67">
        <f>IF(Смета!E485&gt;0,Смета!E485,0)</f>
        <v>3150</v>
      </c>
      <c r="H503" s="67">
        <f t="shared" si="16"/>
        <v>0</v>
      </c>
      <c r="I503" s="464">
        <f t="shared" si="15"/>
        <v>0</v>
      </c>
      <c r="J503" s="468"/>
      <c r="K503" s="465">
        <f>IF(AND(B503&gt;0,B503&lt;&gt;"ЗАГ"),1,IF(C503=0,SUM(B504:INDEX(B504:B$2002,INDEX(MATCH("ЗАГ",B504:B$2002&amp;"",),))),0))</f>
        <v>0</v>
      </c>
      <c r="L503" s="47"/>
      <c r="M503" s="47"/>
      <c r="N503" s="186"/>
      <c r="O503" s="186"/>
      <c r="P503" s="187"/>
      <c r="Q503" s="189"/>
      <c r="R503" s="178">
        <f>IFERROR(IF(F503&gt;0,IF(IFERROR((Смета!H485*1),0)&gt;0,ROUND(F503*G503,2),0),0),0)</f>
        <v>0</v>
      </c>
      <c r="S503" s="50">
        <f>IFERROR(IF(F503&gt;0,IF(IFERROR((Смета!G485*1),0)&gt;0,ROUND(F503*G503,2),0),0),0)</f>
        <v>0</v>
      </c>
      <c r="T503" s="38"/>
      <c r="U503" s="38"/>
      <c r="X503" s="38"/>
      <c r="Y503" s="38"/>
    </row>
    <row r="504" spans="1:25" s="37" customFormat="1" hidden="1" x14ac:dyDescent="0.25">
      <c r="A504" s="63"/>
      <c r="B504" s="140">
        <f>IFERROR(IF(F504&gt;0,MAX(B$26:B503)+1,IF(AND(D504&gt;0,C504=0),"ЗАГ",0)),0)</f>
        <v>0</v>
      </c>
      <c r="C504" s="141">
        <f>IF(Смета!B486&gt;0,Смета!B486,0)</f>
        <v>428</v>
      </c>
      <c r="D504" s="543" t="str">
        <f>IF(Смета!C486&gt;0,Смета!C486,0)</f>
        <v>Монтаж и подключение ленты</v>
      </c>
      <c r="E504" s="77" t="str">
        <f>IF(Смета!D486&gt;0,Смета!D486,0)</f>
        <v>м</v>
      </c>
      <c r="F504" s="67">
        <f>IFERROR(IF(Дата_КС2=S$3,Смета!Q486,0)+IF(Дата_КС2=S$4,Смета!T486,0)+IF(Дата_КС2=S$5,Смета!W486,0)+IF(Дата_КС2=S$6,Смета!Z486,0)+IF(Дата_КС2=S$7,Смета!AC486,0)+IF(Дата_КС2=S$8,Смета!AF486,0)+IF(Дата_КС2=S$9,Смета!AI486,0)+IF(Дата_КС2=S$10,Смета!AL486,0)+IF(Дата_КС2=S$11,Смета!AO486,0)+IF(Дата_КС2=S$12,Смета!AR486,0)+IF(Дата_КС2=S$13,Смета!AU486,0)+IF(Дата_КС2=S$14,Смета!AX486,0),0)</f>
        <v>0</v>
      </c>
      <c r="G504" s="67">
        <f>IF(Смета!E486&gt;0,Смета!E486,0)</f>
        <v>800</v>
      </c>
      <c r="H504" s="67">
        <f t="shared" si="16"/>
        <v>0</v>
      </c>
      <c r="I504" s="464">
        <f t="shared" si="15"/>
        <v>0</v>
      </c>
      <c r="J504" s="468"/>
      <c r="K504" s="465">
        <f>IF(AND(B504&gt;0,B504&lt;&gt;"ЗАГ"),1,IF(C504=0,SUM(B505:INDEX(B505:B$2002,INDEX(MATCH("ЗАГ",B505:B$2002&amp;"",),))),0))</f>
        <v>0</v>
      </c>
      <c r="L504" s="47"/>
      <c r="M504" s="47"/>
      <c r="N504" s="186"/>
      <c r="O504" s="186"/>
      <c r="P504" s="187"/>
      <c r="Q504" s="189"/>
      <c r="R504" s="178">
        <f>IFERROR(IF(F504&gt;0,IF(IFERROR((Смета!H486*1),0)&gt;0,ROUND(F504*G504,2),0),0),0)</f>
        <v>0</v>
      </c>
      <c r="S504" s="50">
        <f>IFERROR(IF(F504&gt;0,IF(IFERROR((Смета!G486*1),0)&gt;0,ROUND(F504*G504,2),0),0),0)</f>
        <v>0</v>
      </c>
      <c r="T504" s="38"/>
      <c r="U504" s="38"/>
      <c r="X504" s="38"/>
      <c r="Y504" s="38"/>
    </row>
    <row r="505" spans="1:25" s="37" customFormat="1" hidden="1" x14ac:dyDescent="0.25">
      <c r="A505" s="63"/>
      <c r="B505" s="140">
        <f>IFERROR(IF(F505&gt;0,MAX(B$26:B504)+1,IF(AND(D505&gt;0,C505=0),"ЗАГ",0)),0)</f>
        <v>0</v>
      </c>
      <c r="C505" s="141">
        <f>IF(Смета!B487&gt;0,Смета!B487,0)</f>
        <v>429</v>
      </c>
      <c r="D505" s="543" t="str">
        <f>IF(Смета!C487&gt;0,Смета!C487,0)</f>
        <v>Блок питания ARS-150-12 (12V, 12.5A, 150W) (ARL, IP20 Сетка, 2 года)</v>
      </c>
      <c r="E505" s="77" t="str">
        <f>IF(Смета!D487&gt;0,Смета!D487,0)</f>
        <v>шт</v>
      </c>
      <c r="F505" s="67">
        <f>IFERROR(IF(Дата_КС2=S$3,Смета!Q487,0)+IF(Дата_КС2=S$4,Смета!T487,0)+IF(Дата_КС2=S$5,Смета!W487,0)+IF(Дата_КС2=S$6,Смета!Z487,0)+IF(Дата_КС2=S$7,Смета!AC487,0)+IF(Дата_КС2=S$8,Смета!AF487,0)+IF(Дата_КС2=S$9,Смета!AI487,0)+IF(Дата_КС2=S$10,Смета!AL487,0)+IF(Дата_КС2=S$11,Смета!AO487,0)+IF(Дата_КС2=S$12,Смета!AR487,0)+IF(Дата_КС2=S$13,Смета!AU487,0)+IF(Дата_КС2=S$14,Смета!AX487,0),0)</f>
        <v>0</v>
      </c>
      <c r="G505" s="67">
        <f>IF(Смета!E487&gt;0,Смета!E487,0)</f>
        <v>3320</v>
      </c>
      <c r="H505" s="67">
        <f t="shared" si="16"/>
        <v>0</v>
      </c>
      <c r="I505" s="464">
        <f t="shared" si="15"/>
        <v>0</v>
      </c>
      <c r="J505" s="468"/>
      <c r="K505" s="465">
        <f>IF(AND(B505&gt;0,B505&lt;&gt;"ЗАГ"),1,IF(C505=0,SUM(B506:INDEX(B506:B$2002,INDEX(MATCH("ЗАГ",B506:B$2002&amp;"",),))),0))</f>
        <v>0</v>
      </c>
      <c r="L505" s="47"/>
      <c r="M505" s="47"/>
      <c r="N505" s="186"/>
      <c r="O505" s="186"/>
      <c r="P505" s="187"/>
      <c r="Q505" s="189"/>
      <c r="R505" s="178">
        <f>IFERROR(IF(F505&gt;0,IF(IFERROR((Смета!H487*1),0)&gt;0,ROUND(F505*G505,2),0),0),0)</f>
        <v>0</v>
      </c>
      <c r="S505" s="50">
        <f>IFERROR(IF(F505&gt;0,IF(IFERROR((Смета!G487*1),0)&gt;0,ROUND(F505*G505,2),0),0),0)</f>
        <v>0</v>
      </c>
      <c r="T505" s="38"/>
      <c r="U505" s="38"/>
      <c r="X505" s="38"/>
      <c r="Y505" s="38"/>
    </row>
    <row r="506" spans="1:25" s="37" customFormat="1" hidden="1" x14ac:dyDescent="0.25">
      <c r="A506" s="63"/>
      <c r="B506" s="140">
        <f>IFERROR(IF(F506&gt;0,MAX(B$26:B505)+1,IF(AND(D506&gt;0,C506=0),"ЗАГ",0)),0)</f>
        <v>0</v>
      </c>
      <c r="C506" s="141">
        <f>IF(Смета!B488&gt;0,Смета!B488,0)</f>
        <v>430</v>
      </c>
      <c r="D506" s="543" t="str">
        <f>IF(Смета!C488&gt;0,Смета!C488,0)</f>
        <v>Монтаж и подключение блоков питания</v>
      </c>
      <c r="E506" s="77" t="str">
        <f>IF(Смета!D488&gt;0,Смета!D488,0)</f>
        <v>шт</v>
      </c>
      <c r="F506" s="67">
        <f>IFERROR(IF(Дата_КС2=S$3,Смета!Q488,0)+IF(Дата_КС2=S$4,Смета!T488,0)+IF(Дата_КС2=S$5,Смета!W488,0)+IF(Дата_КС2=S$6,Смета!Z488,0)+IF(Дата_КС2=S$7,Смета!AC488,0)+IF(Дата_КС2=S$8,Смета!AF488,0)+IF(Дата_КС2=S$9,Смета!AI488,0)+IF(Дата_КС2=S$10,Смета!AL488,0)+IF(Дата_КС2=S$11,Смета!AO488,0)+IF(Дата_КС2=S$12,Смета!AR488,0)+IF(Дата_КС2=S$13,Смета!AU488,0)+IF(Дата_КС2=S$14,Смета!AX488,0),0)</f>
        <v>0</v>
      </c>
      <c r="G506" s="67">
        <f>IF(Смета!E488&gt;0,Смета!E488,0)</f>
        <v>500</v>
      </c>
      <c r="H506" s="67">
        <f t="shared" si="16"/>
        <v>0</v>
      </c>
      <c r="I506" s="464">
        <f t="shared" si="15"/>
        <v>0</v>
      </c>
      <c r="J506" s="468"/>
      <c r="K506" s="465">
        <f>IF(AND(B506&gt;0,B506&lt;&gt;"ЗАГ"),1,IF(C506=0,SUM(B507:INDEX(B507:B$2002,INDEX(MATCH("ЗАГ",B507:B$2002&amp;"",),))),0))</f>
        <v>0</v>
      </c>
      <c r="L506" s="47"/>
      <c r="M506" s="47"/>
      <c r="N506" s="186"/>
      <c r="O506" s="186"/>
      <c r="P506" s="187"/>
      <c r="Q506" s="189"/>
      <c r="R506" s="178">
        <f>IFERROR(IF(F506&gt;0,IF(IFERROR((Смета!H488*1),0)&gt;0,ROUND(F506*G506,2),0),0),0)</f>
        <v>0</v>
      </c>
      <c r="S506" s="50">
        <f>IFERROR(IF(F506&gt;0,IF(IFERROR((Смета!G488*1),0)&gt;0,ROUND(F506*G506,2),0),0),0)</f>
        <v>0</v>
      </c>
      <c r="T506" s="38"/>
      <c r="U506" s="38"/>
      <c r="X506" s="38"/>
      <c r="Y506" s="38"/>
    </row>
    <row r="507" spans="1:25" s="37" customFormat="1" hidden="1" x14ac:dyDescent="0.25">
      <c r="A507" s="63"/>
      <c r="B507" s="140" t="str">
        <f>IFERROR(IF(F507&gt;0,MAX(B$26:B506)+1,IF(AND(D507&gt;0,C507=0),"ЗАГ",0)),0)</f>
        <v>ЗАГ</v>
      </c>
      <c r="C507" s="141">
        <f>IF(Смета!B489&gt;0,Смета!B489,0)</f>
        <v>0</v>
      </c>
      <c r="D507" s="543" t="str">
        <f>IF(Смета!C489&gt;0,Смета!C489,0)</f>
        <v>Декоративная подсветка зеркала</v>
      </c>
      <c r="E507" s="77">
        <f>IF(Смета!D489&gt;0,Смета!D489,0)</f>
        <v>0</v>
      </c>
      <c r="F507" s="67">
        <f>IFERROR(IF(Дата_КС2=S$3,Смета!Q489,0)+IF(Дата_КС2=S$4,Смета!T489,0)+IF(Дата_КС2=S$5,Смета!W489,0)+IF(Дата_КС2=S$6,Смета!Z489,0)+IF(Дата_КС2=S$7,Смета!AC489,0)+IF(Дата_КС2=S$8,Смета!AF489,0)+IF(Дата_КС2=S$9,Смета!AI489,0)+IF(Дата_КС2=S$10,Смета!AL489,0)+IF(Дата_КС2=S$11,Смета!AO489,0)+IF(Дата_КС2=S$12,Смета!AR489,0)+IF(Дата_КС2=S$13,Смета!AU489,0)+IF(Дата_КС2=S$14,Смета!AX489,0),0)</f>
        <v>0</v>
      </c>
      <c r="G507" s="67">
        <f>IF(Смета!E489&gt;0,Смета!E489,0)</f>
        <v>0</v>
      </c>
      <c r="H507" s="67">
        <f t="shared" si="16"/>
        <v>0</v>
      </c>
      <c r="I507" s="464">
        <f t="shared" si="15"/>
        <v>0</v>
      </c>
      <c r="J507" s="468"/>
      <c r="K507" s="465">
        <f>IF(AND(B507&gt;0,B507&lt;&gt;"ЗАГ"),1,IF(C507=0,SUM(B508:INDEX(B508:B$2002,INDEX(MATCH("ЗАГ",B508:B$2002&amp;"",),))),0))</f>
        <v>0</v>
      </c>
      <c r="L507" s="47"/>
      <c r="M507" s="47"/>
      <c r="N507" s="186"/>
      <c r="O507" s="186"/>
      <c r="P507" s="187"/>
      <c r="Q507" s="189"/>
      <c r="R507" s="178">
        <f>IFERROR(IF(F507&gt;0,IF(IFERROR((Смета!H489*1),0)&gt;0,ROUND(F507*G507,2),0),0),0)</f>
        <v>0</v>
      </c>
      <c r="S507" s="50">
        <f>IFERROR(IF(F507&gt;0,IF(IFERROR((Смета!G489*1),0)&gt;0,ROUND(F507*G507,2),0),0),0)</f>
        <v>0</v>
      </c>
      <c r="T507" s="38"/>
      <c r="U507" s="38"/>
      <c r="X507" s="38"/>
      <c r="Y507" s="38"/>
    </row>
    <row r="508" spans="1:25" s="37" customFormat="1" hidden="1" x14ac:dyDescent="0.25">
      <c r="A508" s="63"/>
      <c r="B508" s="140">
        <f>IFERROR(IF(F508&gt;0,MAX(B$26:B507)+1,IF(AND(D508&gt;0,C508=0),"ЗАГ",0)),0)</f>
        <v>0</v>
      </c>
      <c r="C508" s="141">
        <f>IF(Смета!B490&gt;0,Смета!B490,0)</f>
        <v>431</v>
      </c>
      <c r="D508" s="543" t="str">
        <f>IF(Смета!C490&gt;0,Смета!C490,0)</f>
        <v>Профиль SL-SLIM-H13M-F25-3000 ANOD ( Алюминий)</v>
      </c>
      <c r="E508" s="77" t="str">
        <f>IF(Смета!D490&gt;0,Смета!D490,0)</f>
        <v>м</v>
      </c>
      <c r="F508" s="67">
        <f>IFERROR(IF(Дата_КС2=S$3,Смета!Q490,0)+IF(Дата_КС2=S$4,Смета!T490,0)+IF(Дата_КС2=S$5,Смета!W490,0)+IF(Дата_КС2=S$6,Смета!Z490,0)+IF(Дата_КС2=S$7,Смета!AC490,0)+IF(Дата_КС2=S$8,Смета!AF490,0)+IF(Дата_КС2=S$9,Смета!AI490,0)+IF(Дата_КС2=S$10,Смета!AL490,0)+IF(Дата_КС2=S$11,Смета!AO490,0)+IF(Дата_КС2=S$12,Смета!AR490,0)+IF(Дата_КС2=S$13,Смета!AU490,0)+IF(Дата_КС2=S$14,Смета!AX490,0),0)</f>
        <v>0</v>
      </c>
      <c r="G508" s="67">
        <f>IF(Смета!E490&gt;0,Смета!E490,0)</f>
        <v>850</v>
      </c>
      <c r="H508" s="67">
        <f t="shared" si="16"/>
        <v>0</v>
      </c>
      <c r="I508" s="464">
        <f t="shared" si="15"/>
        <v>0</v>
      </c>
      <c r="J508" s="468"/>
      <c r="K508" s="465">
        <f>IF(AND(B508&gt;0,B508&lt;&gt;"ЗАГ"),1,IF(C508=0,SUM(B509:INDEX(B509:B$2002,INDEX(MATCH("ЗАГ",B509:B$2002&amp;"",),))),0))</f>
        <v>0</v>
      </c>
      <c r="L508" s="47"/>
      <c r="M508" s="47"/>
      <c r="N508" s="186"/>
      <c r="O508" s="186"/>
      <c r="P508" s="187"/>
      <c r="Q508" s="189"/>
      <c r="R508" s="178">
        <f>IFERROR(IF(F508&gt;0,IF(IFERROR((Смета!H490*1),0)&gt;0,ROUND(F508*G508,2),0),0),0)</f>
        <v>0</v>
      </c>
      <c r="S508" s="50">
        <f>IFERROR(IF(F508&gt;0,IF(IFERROR((Смета!G490*1),0)&gt;0,ROUND(F508*G508,2),0),0),0)</f>
        <v>0</v>
      </c>
      <c r="T508" s="38"/>
      <c r="U508" s="38"/>
      <c r="X508" s="38"/>
      <c r="Y508" s="38"/>
    </row>
    <row r="509" spans="1:25" s="37" customFormat="1" hidden="1" x14ac:dyDescent="0.25">
      <c r="A509" s="63"/>
      <c r="B509" s="140">
        <f>IFERROR(IF(F509&gt;0,MAX(B$26:B508)+1,IF(AND(D509&gt;0,C509=0),"ЗАГ",0)),0)</f>
        <v>0</v>
      </c>
      <c r="C509" s="141">
        <f>IF(Смета!B491&gt;0,Смета!B491,0)</f>
        <v>432</v>
      </c>
      <c r="D509" s="543" t="str">
        <f>IF(Смета!C491&gt;0,Смета!C491,0)</f>
        <v>Монтаж профиля</v>
      </c>
      <c r="E509" s="77" t="str">
        <f>IF(Смета!D491&gt;0,Смета!D491,0)</f>
        <v>м</v>
      </c>
      <c r="F509" s="67">
        <f>IFERROR(IF(Дата_КС2=S$3,Смета!Q491,0)+IF(Дата_КС2=S$4,Смета!T491,0)+IF(Дата_КС2=S$5,Смета!W491,0)+IF(Дата_КС2=S$6,Смета!Z491,0)+IF(Дата_КС2=S$7,Смета!AC491,0)+IF(Дата_КС2=S$8,Смета!AF491,0)+IF(Дата_КС2=S$9,Смета!AI491,0)+IF(Дата_КС2=S$10,Смета!AL491,0)+IF(Дата_КС2=S$11,Смета!AO491,0)+IF(Дата_КС2=S$12,Смета!AR491,0)+IF(Дата_КС2=S$13,Смета!AU491,0)+IF(Дата_КС2=S$14,Смета!AX491,0),0)</f>
        <v>0</v>
      </c>
      <c r="G509" s="67">
        <f>IF(Смета!E491&gt;0,Смета!E491,0)</f>
        <v>800</v>
      </c>
      <c r="H509" s="67">
        <f t="shared" si="16"/>
        <v>0</v>
      </c>
      <c r="I509" s="464">
        <f t="shared" si="15"/>
        <v>0</v>
      </c>
      <c r="J509" s="468"/>
      <c r="K509" s="465">
        <f>IF(AND(B509&gt;0,B509&lt;&gt;"ЗАГ"),1,IF(C509=0,SUM(B510:INDEX(B510:B$2002,INDEX(MATCH("ЗАГ",B510:B$2002&amp;"",),))),0))</f>
        <v>0</v>
      </c>
      <c r="L509" s="47"/>
      <c r="M509" s="47"/>
      <c r="N509" s="186"/>
      <c r="O509" s="186"/>
      <c r="P509" s="187"/>
      <c r="Q509" s="189"/>
      <c r="R509" s="178">
        <f>IFERROR(IF(F509&gt;0,IF(IFERROR((Смета!H491*1),0)&gt;0,ROUND(F509*G509,2),0),0),0)</f>
        <v>0</v>
      </c>
      <c r="S509" s="50">
        <f>IFERROR(IF(F509&gt;0,IF(IFERROR((Смета!G491*1),0)&gt;0,ROUND(F509*G509,2),0),0),0)</f>
        <v>0</v>
      </c>
      <c r="T509" s="38"/>
      <c r="U509" s="38"/>
      <c r="X509" s="38"/>
      <c r="Y509" s="38"/>
    </row>
    <row r="510" spans="1:25" s="37" customFormat="1" ht="30" hidden="1" x14ac:dyDescent="0.25">
      <c r="A510" s="63"/>
      <c r="B510" s="140">
        <f>IFERROR(IF(F510&gt;0,MAX(B$26:B509)+1,IF(AND(D510&gt;0,C510=0),"ЗАГ",0)),0)</f>
        <v>0</v>
      </c>
      <c r="C510" s="141">
        <f>IF(Смета!B492&gt;0,Смета!B492,0)</f>
        <v>433</v>
      </c>
      <c r="D510" s="543" t="str">
        <f>IF(Смета!C492&gt;0,Смета!C492,0)</f>
        <v>Лента светодиодная 9,6 Вт/м 12В IP20 4000K 120LED/м RT/RTW-A120-8-11mm SMD 2835 5 м</v>
      </c>
      <c r="E510" s="77" t="str">
        <f>IF(Смета!D492&gt;0,Смета!D492,0)</f>
        <v>шт</v>
      </c>
      <c r="F510" s="67">
        <f>IFERROR(IF(Дата_КС2=S$3,Смета!Q492,0)+IF(Дата_КС2=S$4,Смета!T492,0)+IF(Дата_КС2=S$5,Смета!W492,0)+IF(Дата_КС2=S$6,Смета!Z492,0)+IF(Дата_КС2=S$7,Смета!AC492,0)+IF(Дата_КС2=S$8,Смета!AF492,0)+IF(Дата_КС2=S$9,Смета!AI492,0)+IF(Дата_КС2=S$10,Смета!AL492,0)+IF(Дата_КС2=S$11,Смета!AO492,0)+IF(Дата_КС2=S$12,Смета!AR492,0)+IF(Дата_КС2=S$13,Смета!AU492,0)+IF(Дата_КС2=S$14,Смета!AX492,0),0)</f>
        <v>0</v>
      </c>
      <c r="G510" s="67">
        <f>IF(Смета!E492&gt;0,Смета!E492,0)</f>
        <v>3150</v>
      </c>
      <c r="H510" s="67">
        <f t="shared" si="16"/>
        <v>0</v>
      </c>
      <c r="I510" s="464">
        <f t="shared" si="15"/>
        <v>0</v>
      </c>
      <c r="J510" s="468"/>
      <c r="K510" s="465">
        <f>IF(AND(B510&gt;0,B510&lt;&gt;"ЗАГ"),1,IF(C510=0,SUM(B511:INDEX(B511:B$2002,INDEX(MATCH("ЗАГ",B511:B$2002&amp;"",),))),0))</f>
        <v>0</v>
      </c>
      <c r="L510" s="47"/>
      <c r="M510" s="47"/>
      <c r="N510" s="186"/>
      <c r="O510" s="186"/>
      <c r="P510" s="187"/>
      <c r="Q510" s="189"/>
      <c r="R510" s="178">
        <f>IFERROR(IF(F510&gt;0,IF(IFERROR((Смета!H492*1),0)&gt;0,ROUND(F510*G510,2),0),0),0)</f>
        <v>0</v>
      </c>
      <c r="S510" s="50">
        <f>IFERROR(IF(F510&gt;0,IF(IFERROR((Смета!G492*1),0)&gt;0,ROUND(F510*G510,2),0),0),0)</f>
        <v>0</v>
      </c>
      <c r="T510" s="38"/>
      <c r="U510" s="38"/>
      <c r="X510" s="38"/>
      <c r="Y510" s="38"/>
    </row>
    <row r="511" spans="1:25" s="37" customFormat="1" hidden="1" x14ac:dyDescent="0.25">
      <c r="A511" s="63"/>
      <c r="B511" s="140">
        <f>IFERROR(IF(F511&gt;0,MAX(B$26:B510)+1,IF(AND(D511&gt;0,C511=0),"ЗАГ",0)),0)</f>
        <v>0</v>
      </c>
      <c r="C511" s="141">
        <f>IF(Смета!B493&gt;0,Смета!B493,0)</f>
        <v>434</v>
      </c>
      <c r="D511" s="543" t="str">
        <f>IF(Смета!C493&gt;0,Смета!C493,0)</f>
        <v>Монтаж и подключение ленты</v>
      </c>
      <c r="E511" s="77" t="str">
        <f>IF(Смета!D493&gt;0,Смета!D493,0)</f>
        <v>м</v>
      </c>
      <c r="F511" s="67">
        <f>IFERROR(IF(Дата_КС2=S$3,Смета!Q493,0)+IF(Дата_КС2=S$4,Смета!T493,0)+IF(Дата_КС2=S$5,Смета!W493,0)+IF(Дата_КС2=S$6,Смета!Z493,0)+IF(Дата_КС2=S$7,Смета!AC493,0)+IF(Дата_КС2=S$8,Смета!AF493,0)+IF(Дата_КС2=S$9,Смета!AI493,0)+IF(Дата_КС2=S$10,Смета!AL493,0)+IF(Дата_КС2=S$11,Смета!AO493,0)+IF(Дата_КС2=S$12,Смета!AR493,0)+IF(Дата_КС2=S$13,Смета!AU493,0)+IF(Дата_КС2=S$14,Смета!AX493,0),0)</f>
        <v>0</v>
      </c>
      <c r="G511" s="67">
        <f>IF(Смета!E493&gt;0,Смета!E493,0)</f>
        <v>800</v>
      </c>
      <c r="H511" s="67">
        <f t="shared" si="16"/>
        <v>0</v>
      </c>
      <c r="I511" s="464">
        <f t="shared" si="15"/>
        <v>0</v>
      </c>
      <c r="J511" s="468"/>
      <c r="K511" s="465">
        <f>IF(AND(B511&gt;0,B511&lt;&gt;"ЗАГ"),1,IF(C511=0,SUM(B512:INDEX(B512:B$2002,INDEX(MATCH("ЗАГ",B512:B$2002&amp;"",),))),0))</f>
        <v>0</v>
      </c>
      <c r="L511" s="47"/>
      <c r="M511" s="47"/>
      <c r="N511" s="186"/>
      <c r="O511" s="186"/>
      <c r="P511" s="187"/>
      <c r="Q511" s="189"/>
      <c r="R511" s="178">
        <f>IFERROR(IF(F511&gt;0,IF(IFERROR((Смета!H493*1),0)&gt;0,ROUND(F511*G511,2),0),0),0)</f>
        <v>0</v>
      </c>
      <c r="S511" s="50">
        <f>IFERROR(IF(F511&gt;0,IF(IFERROR((Смета!G493*1),0)&gt;0,ROUND(F511*G511,2),0),0),0)</f>
        <v>0</v>
      </c>
      <c r="T511" s="38"/>
      <c r="U511" s="38"/>
      <c r="X511" s="38"/>
      <c r="Y511" s="38"/>
    </row>
    <row r="512" spans="1:25" s="37" customFormat="1" hidden="1" x14ac:dyDescent="0.25">
      <c r="A512" s="63"/>
      <c r="B512" s="140">
        <f>IFERROR(IF(F512&gt;0,MAX(B$26:B511)+1,IF(AND(D512&gt;0,C512=0),"ЗАГ",0)),0)</f>
        <v>0</v>
      </c>
      <c r="C512" s="141">
        <f>IF(Смета!B494&gt;0,Смета!B494,0)</f>
        <v>435</v>
      </c>
      <c r="D512" s="543" t="str">
        <f>IF(Смета!C494&gt;0,Смета!C494,0)</f>
        <v>Блок питания ARS-150-12 (12V, 12.5A, 150W) (ARL, IP20 Сетка, 2 года)</v>
      </c>
      <c r="E512" s="77" t="str">
        <f>IF(Смета!D494&gt;0,Смета!D494,0)</f>
        <v>шт</v>
      </c>
      <c r="F512" s="67">
        <f>IFERROR(IF(Дата_КС2=S$3,Смета!Q494,0)+IF(Дата_КС2=S$4,Смета!T494,0)+IF(Дата_КС2=S$5,Смета!W494,0)+IF(Дата_КС2=S$6,Смета!Z494,0)+IF(Дата_КС2=S$7,Смета!AC494,0)+IF(Дата_КС2=S$8,Смета!AF494,0)+IF(Дата_КС2=S$9,Смета!AI494,0)+IF(Дата_КС2=S$10,Смета!AL494,0)+IF(Дата_КС2=S$11,Смета!AO494,0)+IF(Дата_КС2=S$12,Смета!AR494,0)+IF(Дата_КС2=S$13,Смета!AU494,0)+IF(Дата_КС2=S$14,Смета!AX494,0),0)</f>
        <v>0</v>
      </c>
      <c r="G512" s="67">
        <f>IF(Смета!E494&gt;0,Смета!E494,0)</f>
        <v>3320</v>
      </c>
      <c r="H512" s="67">
        <f t="shared" si="16"/>
        <v>0</v>
      </c>
      <c r="I512" s="464">
        <f t="shared" si="15"/>
        <v>0</v>
      </c>
      <c r="J512" s="468"/>
      <c r="K512" s="465">
        <f>IF(AND(B512&gt;0,B512&lt;&gt;"ЗАГ"),1,IF(C512=0,SUM(B513:INDEX(B513:B$2002,INDEX(MATCH("ЗАГ",B513:B$2002&amp;"",),))),0))</f>
        <v>0</v>
      </c>
      <c r="L512" s="47"/>
      <c r="M512" s="47"/>
      <c r="N512" s="186"/>
      <c r="O512" s="186"/>
      <c r="P512" s="187"/>
      <c r="Q512" s="189"/>
      <c r="R512" s="178">
        <f>IFERROR(IF(F512&gt;0,IF(IFERROR((Смета!H494*1),0)&gt;0,ROUND(F512*G512,2),0),0),0)</f>
        <v>0</v>
      </c>
      <c r="S512" s="50">
        <f>IFERROR(IF(F512&gt;0,IF(IFERROR((Смета!G494*1),0)&gt;0,ROUND(F512*G512,2),0),0),0)</f>
        <v>0</v>
      </c>
      <c r="T512" s="38"/>
      <c r="U512" s="38"/>
      <c r="X512" s="38"/>
      <c r="Y512" s="38"/>
    </row>
    <row r="513" spans="1:25" s="37" customFormat="1" hidden="1" x14ac:dyDescent="0.25">
      <c r="A513" s="63"/>
      <c r="B513" s="140">
        <f>IFERROR(IF(F513&gt;0,MAX(B$26:B512)+1,IF(AND(D513&gt;0,C513=0),"ЗАГ",0)),0)</f>
        <v>0</v>
      </c>
      <c r="C513" s="141">
        <f>IF(Смета!B495&gt;0,Смета!B495,0)</f>
        <v>436</v>
      </c>
      <c r="D513" s="543" t="str">
        <f>IF(Смета!C495&gt;0,Смета!C495,0)</f>
        <v>Монтаж и подключение блоков питания</v>
      </c>
      <c r="E513" s="77" t="str">
        <f>IF(Смета!D495&gt;0,Смета!D495,0)</f>
        <v>шт</v>
      </c>
      <c r="F513" s="67">
        <f>IFERROR(IF(Дата_КС2=S$3,Смета!Q495,0)+IF(Дата_КС2=S$4,Смета!T495,0)+IF(Дата_КС2=S$5,Смета!W495,0)+IF(Дата_КС2=S$6,Смета!Z495,0)+IF(Дата_КС2=S$7,Смета!AC495,0)+IF(Дата_КС2=S$8,Смета!AF495,0)+IF(Дата_КС2=S$9,Смета!AI495,0)+IF(Дата_КС2=S$10,Смета!AL495,0)+IF(Дата_КС2=S$11,Смета!AO495,0)+IF(Дата_КС2=S$12,Смета!AR495,0)+IF(Дата_КС2=S$13,Смета!AU495,0)+IF(Дата_КС2=S$14,Смета!AX495,0),0)</f>
        <v>0</v>
      </c>
      <c r="G513" s="67">
        <f>IF(Смета!E495&gt;0,Смета!E495,0)</f>
        <v>500</v>
      </c>
      <c r="H513" s="67">
        <f t="shared" si="16"/>
        <v>0</v>
      </c>
      <c r="I513" s="464">
        <f t="shared" si="15"/>
        <v>0</v>
      </c>
      <c r="J513" s="468"/>
      <c r="K513" s="465">
        <f>IF(AND(B513&gt;0,B513&lt;&gt;"ЗАГ"),1,IF(C513=0,SUM(B514:INDEX(B514:B$2002,INDEX(MATCH("ЗАГ",B514:B$2002&amp;"",),))),0))</f>
        <v>0</v>
      </c>
      <c r="L513" s="47"/>
      <c r="M513" s="47"/>
      <c r="N513" s="186"/>
      <c r="O513" s="186"/>
      <c r="P513" s="187"/>
      <c r="Q513" s="189"/>
      <c r="R513" s="178">
        <f>IFERROR(IF(F513&gt;0,IF(IFERROR((Смета!H495*1),0)&gt;0,ROUND(F513*G513,2),0),0),0)</f>
        <v>0</v>
      </c>
      <c r="S513" s="50">
        <f>IFERROR(IF(F513&gt;0,IF(IFERROR((Смета!G495*1),0)&gt;0,ROUND(F513*G513,2),0),0),0)</f>
        <v>0</v>
      </c>
      <c r="T513" s="38"/>
      <c r="U513" s="38"/>
      <c r="X513" s="38"/>
      <c r="Y513" s="38"/>
    </row>
    <row r="514" spans="1:25" s="37" customFormat="1" x14ac:dyDescent="0.25">
      <c r="A514" s="63"/>
      <c r="B514" s="140" t="str">
        <f>IFERROR(IF(F514&gt;0,MAX(B$26:B513)+1,IF(AND(D514&gt;0,C514=0),"ЗАГ",0)),0)</f>
        <v>ЗАГ</v>
      </c>
      <c r="C514" s="141">
        <f>IF(Смета!B496&gt;0,Смета!B496,0)</f>
        <v>0</v>
      </c>
      <c r="D514" s="547" t="str">
        <f>IF(Смета!C496&gt;0,Смета!C496,0)</f>
        <v>3.Кабельные изделия</v>
      </c>
      <c r="E514" s="77">
        <f>IF(Смета!D496&gt;0,Смета!D496,0)</f>
        <v>0</v>
      </c>
      <c r="F514" s="67">
        <f>IFERROR(IF(Дата_КС2=S$3,Смета!Q496,0)+IF(Дата_КС2=S$4,Смета!T496,0)+IF(Дата_КС2=S$5,Смета!W496,0)+IF(Дата_КС2=S$6,Смета!Z496,0)+IF(Дата_КС2=S$7,Смета!AC496,0)+IF(Дата_КС2=S$8,Смета!AF496,0)+IF(Дата_КС2=S$9,Смета!AI496,0)+IF(Дата_КС2=S$10,Смета!AL496,0)+IF(Дата_КС2=S$11,Смета!AO496,0)+IF(Дата_КС2=S$12,Смета!AR496,0)+IF(Дата_КС2=S$13,Смета!AU496,0)+IF(Дата_КС2=S$14,Смета!AX496,0),0)</f>
        <v>0</v>
      </c>
      <c r="G514" s="67">
        <f>IF(Смета!E496&gt;0,Смета!E496,0)</f>
        <v>0</v>
      </c>
      <c r="H514" s="67">
        <f t="shared" si="16"/>
        <v>0</v>
      </c>
      <c r="I514" s="464">
        <f t="shared" si="15"/>
        <v>324</v>
      </c>
      <c r="J514" s="468"/>
      <c r="K514" s="465">
        <f>IF(AND(B514&gt;0,B514&lt;&gt;"ЗАГ"),1,IF(C514=0,SUM(B515:INDEX(B515:B$2002,INDEX(MATCH("ЗАГ",B515:B$2002&amp;"",),))),0))</f>
        <v>324</v>
      </c>
      <c r="L514" s="47"/>
      <c r="M514" s="47"/>
      <c r="N514" s="186"/>
      <c r="O514" s="186"/>
      <c r="P514" s="187"/>
      <c r="Q514" s="189"/>
      <c r="R514" s="178">
        <f>IFERROR(IF(F514&gt;0,IF(IFERROR((Смета!H496*1),0)&gt;0,ROUND(F514*G514,2),0),0),0)</f>
        <v>0</v>
      </c>
      <c r="S514" s="50">
        <f>IFERROR(IF(F514&gt;0,IF(IFERROR((Смета!G496*1),0)&gt;0,ROUND(F514*G514,2),0),0),0)</f>
        <v>0</v>
      </c>
      <c r="T514" s="38"/>
      <c r="U514" s="38"/>
      <c r="X514" s="38"/>
      <c r="Y514" s="38"/>
    </row>
    <row r="515" spans="1:25" s="37" customFormat="1" x14ac:dyDescent="0.25">
      <c r="A515" s="63"/>
      <c r="B515" s="140">
        <f>IFERROR(IF(F515&gt;0,MAX(B$26:B514)+1,IF(AND(D515&gt;0,C515=0),"ЗАГ",0)),0)</f>
        <v>32</v>
      </c>
      <c r="C515" s="141">
        <f>IF(Смета!B497&gt;0,Смета!B497,0)</f>
        <v>437</v>
      </c>
      <c r="D515" s="547" t="str">
        <f>IF(Смета!C497&gt;0,Смета!C497,0)</f>
        <v>Кабель силовой ВВГ-Пнг(А) 3x1,5 ок(N, PE)-0.66 (100м)</v>
      </c>
      <c r="E515" s="77" t="str">
        <f>IF(Смета!D497&gt;0,Смета!D497,0)</f>
        <v>м</v>
      </c>
      <c r="F515" s="67">
        <f>IFERROR(IF(Дата_КС2=S$3,Смета!Q497,0)+IF(Дата_КС2=S$4,Смета!T497,0)+IF(Дата_КС2=S$5,Смета!W497,0)+IF(Дата_КС2=S$6,Смета!Z497,0)+IF(Дата_КС2=S$7,Смета!AC497,0)+IF(Дата_КС2=S$8,Смета!AF497,0)+IF(Дата_КС2=S$9,Смета!AI497,0)+IF(Дата_КС2=S$10,Смета!AL497,0)+IF(Дата_КС2=S$11,Смета!AO497,0)+IF(Дата_КС2=S$12,Смета!AR497,0)+IF(Дата_КС2=S$13,Смета!AU497,0)+IF(Дата_КС2=S$14,Смета!AX497,0),0)</f>
        <v>587</v>
      </c>
      <c r="G515" s="67">
        <f>IF(Смета!E497&gt;0,Смета!E497,0)</f>
        <v>59.91</v>
      </c>
      <c r="H515" s="67">
        <f t="shared" si="16"/>
        <v>35167.17</v>
      </c>
      <c r="I515" s="464">
        <f t="shared" si="15"/>
        <v>1</v>
      </c>
      <c r="J515" s="468"/>
      <c r="K515" s="465">
        <f>IF(AND(B515&gt;0,B515&lt;&gt;"ЗАГ"),1,IF(C515=0,SUM(B516:INDEX(B516:B$2002,INDEX(MATCH("ЗАГ",B516:B$2002&amp;"",),))),0))</f>
        <v>1</v>
      </c>
      <c r="L515" s="47"/>
      <c r="M515" s="47"/>
      <c r="N515" s="186"/>
      <c r="O515" s="186"/>
      <c r="P515" s="187"/>
      <c r="Q515" s="189"/>
      <c r="R515" s="178">
        <f>IFERROR(IF(F515&gt;0,IF(IFERROR((Смета!H497*1),0)&gt;0,ROUND(F515*G515,2),0),0),0)</f>
        <v>0</v>
      </c>
      <c r="S515" s="50">
        <f>IFERROR(IF(F515&gt;0,IF(IFERROR((Смета!G497*1),0)&gt;0,ROUND(F515*G515,2),0),0),0)</f>
        <v>35167.17</v>
      </c>
      <c r="T515" s="38"/>
      <c r="U515" s="38"/>
      <c r="X515" s="38"/>
      <c r="Y515" s="38"/>
    </row>
    <row r="516" spans="1:25" s="37" customFormat="1" x14ac:dyDescent="0.25">
      <c r="A516" s="63"/>
      <c r="B516" s="140">
        <f>IFERROR(IF(F516&gt;0,MAX(B$26:B515)+1,IF(AND(D516&gt;0,C516=0),"ЗАГ",0)),0)</f>
        <v>33</v>
      </c>
      <c r="C516" s="141">
        <f>IF(Смета!B498&gt;0,Смета!B498,0)</f>
        <v>438</v>
      </c>
      <c r="D516" s="547" t="str">
        <f>IF(Смета!C498&gt;0,Смета!C498,0)</f>
        <v>Кабель силовой ВВГ-Пнг(А)-LS 3x2,5 ок(N, PE)-0.66 (100м)</v>
      </c>
      <c r="E516" s="77" t="str">
        <f>IF(Смета!D498&gt;0,Смета!D498,0)</f>
        <v>м</v>
      </c>
      <c r="F516" s="67">
        <f>IFERROR(IF(Дата_КС2=S$3,Смета!Q498,0)+IF(Дата_КС2=S$4,Смета!T498,0)+IF(Дата_КС2=S$5,Смета!W498,0)+IF(Дата_КС2=S$6,Смета!Z498,0)+IF(Дата_КС2=S$7,Смета!AC498,0)+IF(Дата_КС2=S$8,Смета!AF498,0)+IF(Дата_КС2=S$9,Смета!AI498,0)+IF(Дата_КС2=S$10,Смета!AL498,0)+IF(Дата_КС2=S$11,Смета!AO498,0)+IF(Дата_КС2=S$12,Смета!AR498,0)+IF(Дата_КС2=S$13,Смета!AU498,0)+IF(Дата_КС2=S$14,Смета!AX498,0),0)</f>
        <v>1189</v>
      </c>
      <c r="G516" s="67">
        <f>IF(Смета!E498&gt;0,Смета!E498,0)</f>
        <v>98.21</v>
      </c>
      <c r="H516" s="67">
        <f t="shared" si="16"/>
        <v>116771.69</v>
      </c>
      <c r="I516" s="464">
        <f t="shared" si="15"/>
        <v>1</v>
      </c>
      <c r="J516" s="468"/>
      <c r="K516" s="465">
        <f>IF(AND(B516&gt;0,B516&lt;&gt;"ЗАГ"),1,IF(C516=0,SUM(B517:INDEX(B517:B$2002,INDEX(MATCH("ЗАГ",B517:B$2002&amp;"",),))),0))</f>
        <v>1</v>
      </c>
      <c r="L516" s="47"/>
      <c r="M516" s="47"/>
      <c r="N516" s="186"/>
      <c r="O516" s="186"/>
      <c r="P516" s="187"/>
      <c r="Q516" s="189"/>
      <c r="R516" s="178">
        <f>IFERROR(IF(F516&gt;0,IF(IFERROR((Смета!H498*1),0)&gt;0,ROUND(F516*G516,2),0),0),0)</f>
        <v>0</v>
      </c>
      <c r="S516" s="50">
        <f>IFERROR(IF(F516&gt;0,IF(IFERROR((Смета!G498*1),0)&gt;0,ROUND(F516*G516,2),0),0),0)</f>
        <v>116771.69</v>
      </c>
      <c r="T516" s="38"/>
      <c r="U516" s="38"/>
      <c r="X516" s="38"/>
      <c r="Y516" s="38"/>
    </row>
    <row r="517" spans="1:25" s="37" customFormat="1" ht="30" x14ac:dyDescent="0.25">
      <c r="A517" s="63"/>
      <c r="B517" s="140">
        <f>IFERROR(IF(F517&gt;0,MAX(B$26:B516)+1,IF(AND(D517&gt;0,C517=0),"ЗАГ",0)),0)</f>
        <v>34</v>
      </c>
      <c r="C517" s="141">
        <f>IF(Смета!B499&gt;0,Смета!B499,0)</f>
        <v>439</v>
      </c>
      <c r="D517" s="547" t="str">
        <f>IF(Смета!C499&gt;0,Смета!C499,0)</f>
        <v>Монтаж кабеля по кирпичной кладке и затягивание в трубы до 30мм2</v>
      </c>
      <c r="E517" s="77" t="str">
        <f>IF(Смета!D499&gt;0,Смета!D499,0)</f>
        <v>м</v>
      </c>
      <c r="F517" s="67">
        <f>IFERROR(IF(Дата_КС2=S$3,Смета!Q499,0)+IF(Дата_КС2=S$4,Смета!T499,0)+IF(Дата_КС2=S$5,Смета!W499,0)+IF(Дата_КС2=S$6,Смета!Z499,0)+IF(Дата_КС2=S$7,Смета!AC499,0)+IF(Дата_КС2=S$8,Смета!AF499,0)+IF(Дата_КС2=S$9,Смета!AI499,0)+IF(Дата_КС2=S$10,Смета!AL499,0)+IF(Дата_КС2=S$11,Смета!AO499,0)+IF(Дата_КС2=S$12,Смета!AR499,0)+IF(Дата_КС2=S$13,Смета!AU499,0)+IF(Дата_КС2=S$14,Смета!AX499,0),0)</f>
        <v>1776</v>
      </c>
      <c r="G517" s="67">
        <f>IF(Смета!E499&gt;0,Смета!E499,0)</f>
        <v>88.07</v>
      </c>
      <c r="H517" s="67">
        <f t="shared" si="16"/>
        <v>156412.32</v>
      </c>
      <c r="I517" s="464">
        <f t="shared" si="15"/>
        <v>1</v>
      </c>
      <c r="J517" s="468"/>
      <c r="K517" s="465">
        <f>IF(AND(B517&gt;0,B517&lt;&gt;"ЗАГ"),1,IF(C517=0,SUM(B518:INDEX(B518:B$2002,INDEX(MATCH("ЗАГ",B518:B$2002&amp;"",),))),0))</f>
        <v>1</v>
      </c>
      <c r="L517" s="47"/>
      <c r="M517" s="47"/>
      <c r="N517" s="186"/>
      <c r="O517" s="186"/>
      <c r="P517" s="187"/>
      <c r="Q517" s="189"/>
      <c r="R517" s="178">
        <f>IFERROR(IF(F517&gt;0,IF(IFERROR((Смета!H499*1),0)&gt;0,ROUND(F517*G517,2),0),0),0)</f>
        <v>156412.32</v>
      </c>
      <c r="S517" s="50">
        <f>IFERROR(IF(F517&gt;0,IF(IFERROR((Смета!G499*1),0)&gt;0,ROUND(F517*G517,2),0),0),0)</f>
        <v>0</v>
      </c>
      <c r="T517" s="38"/>
      <c r="U517" s="38"/>
      <c r="X517" s="38"/>
      <c r="Y517" s="38"/>
    </row>
    <row r="518" spans="1:25" s="37" customFormat="1" x14ac:dyDescent="0.25">
      <c r="A518" s="63"/>
      <c r="B518" s="140">
        <f>IFERROR(IF(F518&gt;0,MAX(B$26:B517)+1,IF(AND(D518&gt;0,C518=0),"ЗАГ",0)),0)</f>
        <v>35</v>
      </c>
      <c r="C518" s="141">
        <f>IF(Смета!B500&gt;0,Смета!B500,0)</f>
        <v>440</v>
      </c>
      <c r="D518" s="547" t="str">
        <f>IF(Смета!C500&gt;0,Смета!C500,0)</f>
        <v xml:space="preserve">Провод ПуВ нг(А)LS 1х6.0 </v>
      </c>
      <c r="E518" s="77" t="str">
        <f>IF(Смета!D500&gt;0,Смета!D500,0)</f>
        <v>м</v>
      </c>
      <c r="F518" s="67">
        <f>IFERROR(IF(Дата_КС2=S$3,Смета!Q500,0)+IF(Дата_КС2=S$4,Смета!T500,0)+IF(Дата_КС2=S$5,Смета!W500,0)+IF(Дата_КС2=S$6,Смета!Z500,0)+IF(Дата_КС2=S$7,Смета!AC500,0)+IF(Дата_КС2=S$8,Смета!AF500,0)+IF(Дата_КС2=S$9,Смета!AI500,0)+IF(Дата_КС2=S$10,Смета!AL500,0)+IF(Дата_КС2=S$11,Смета!AO500,0)+IF(Дата_КС2=S$12,Смета!AR500,0)+IF(Дата_КС2=S$13,Смета!AU500,0)+IF(Дата_КС2=S$14,Смета!AX500,0),0)</f>
        <v>387</v>
      </c>
      <c r="G518" s="67">
        <f>IF(Смета!E500&gt;0,Смета!E500,0)</f>
        <v>76.010000000000005</v>
      </c>
      <c r="H518" s="67">
        <f t="shared" si="16"/>
        <v>29415.87</v>
      </c>
      <c r="I518" s="464">
        <f t="shared" si="15"/>
        <v>1</v>
      </c>
      <c r="J518" s="468"/>
      <c r="K518" s="465">
        <f>IF(AND(B518&gt;0,B518&lt;&gt;"ЗАГ"),1,IF(C518=0,SUM(B519:INDEX(B519:B$2002,INDEX(MATCH("ЗАГ",B519:B$2002&amp;"",),))),0))</f>
        <v>1</v>
      </c>
      <c r="L518" s="47"/>
      <c r="M518" s="47"/>
      <c r="N518" s="186"/>
      <c r="O518" s="186"/>
      <c r="P518" s="187"/>
      <c r="Q518" s="189"/>
      <c r="R518" s="178">
        <f>IFERROR(IF(F518&gt;0,IF(IFERROR((Смета!H500*1),0)&gt;0,ROUND(F518*G518,2),0),0),0)</f>
        <v>0</v>
      </c>
      <c r="S518" s="50">
        <f>IFERROR(IF(F518&gt;0,IF(IFERROR((Смета!G500*1),0)&gt;0,ROUND(F518*G518,2),0),0),0)</f>
        <v>29415.87</v>
      </c>
      <c r="T518" s="38"/>
      <c r="U518" s="38"/>
      <c r="X518" s="38"/>
      <c r="Y518" s="38"/>
    </row>
    <row r="519" spans="1:25" s="37" customFormat="1" x14ac:dyDescent="0.25">
      <c r="A519" s="63"/>
      <c r="B519" s="140">
        <f>IFERROR(IF(F519&gt;0,MAX(B$26:B518)+1,IF(AND(D519&gt;0,C519=0),"ЗАГ",0)),0)</f>
        <v>36</v>
      </c>
      <c r="C519" s="141">
        <f>IF(Смета!B501&gt;0,Смета!B501,0)</f>
        <v>441</v>
      </c>
      <c r="D519" s="547" t="str">
        <f>IF(Смета!C501&gt;0,Смета!C501,0)</f>
        <v>Кабель силовой ВВГнг(А)-LS 1х4 ок-0,66</v>
      </c>
      <c r="E519" s="77" t="str">
        <f>IF(Смета!D501&gt;0,Смета!D501,0)</f>
        <v>м</v>
      </c>
      <c r="F519" s="67">
        <f>IFERROR(IF(Дата_КС2=S$3,Смета!Q501,0)+IF(Дата_КС2=S$4,Смета!T501,0)+IF(Дата_КС2=S$5,Смета!W501,0)+IF(Дата_КС2=S$6,Смета!Z501,0)+IF(Дата_КС2=S$7,Смета!AC501,0)+IF(Дата_КС2=S$8,Смета!AF501,0)+IF(Дата_КС2=S$9,Смета!AI501,0)+IF(Дата_КС2=S$10,Смета!AL501,0)+IF(Дата_КС2=S$11,Смета!AO501,0)+IF(Дата_КС2=S$12,Смета!AR501,0)+IF(Дата_КС2=S$13,Смета!AU501,0)+IF(Дата_КС2=S$14,Смета!AX501,0),0)</f>
        <v>161</v>
      </c>
      <c r="G519" s="67">
        <f>IF(Смета!E501&gt;0,Смета!E501,0)</f>
        <v>52.48</v>
      </c>
      <c r="H519" s="67">
        <f t="shared" si="16"/>
        <v>8449.2800000000007</v>
      </c>
      <c r="I519" s="464">
        <f t="shared" si="15"/>
        <v>1</v>
      </c>
      <c r="J519" s="468"/>
      <c r="K519" s="465">
        <f>IF(AND(B519&gt;0,B519&lt;&gt;"ЗАГ"),1,IF(C519=0,SUM(B520:INDEX(B520:B$2002,INDEX(MATCH("ЗАГ",B520:B$2002&amp;"",),))),0))</f>
        <v>1</v>
      </c>
      <c r="L519" s="47"/>
      <c r="M519" s="47"/>
      <c r="N519" s="186"/>
      <c r="O519" s="186"/>
      <c r="P519" s="187"/>
      <c r="Q519" s="189"/>
      <c r="R519" s="178">
        <f>IFERROR(IF(F519&gt;0,IF(IFERROR((Смета!H501*1),0)&gt;0,ROUND(F519*G519,2),0),0),0)</f>
        <v>0</v>
      </c>
      <c r="S519" s="50">
        <f>IFERROR(IF(F519&gt;0,IF(IFERROR((Смета!G501*1),0)&gt;0,ROUND(F519*G519,2),0),0),0)</f>
        <v>8449.2800000000007</v>
      </c>
      <c r="T519" s="38"/>
      <c r="U519" s="38"/>
      <c r="X519" s="38"/>
      <c r="Y519" s="38"/>
    </row>
    <row r="520" spans="1:25" s="37" customFormat="1" x14ac:dyDescent="0.25">
      <c r="A520" s="63"/>
      <c r="B520" s="140">
        <f>IFERROR(IF(F520&gt;0,MAX(B$26:B519)+1,IF(AND(D520&gt;0,C520=0),"ЗАГ",0)),0)</f>
        <v>37</v>
      </c>
      <c r="C520" s="141">
        <f>IF(Смета!B502&gt;0,Смета!B502,0)</f>
        <v>442</v>
      </c>
      <c r="D520" s="547" t="str">
        <f>IF(Смета!C502&gt;0,Смета!C502,0)</f>
        <v>Провод силовой ПуВнг(А)-LS 10</v>
      </c>
      <c r="E520" s="77" t="str">
        <f>IF(Смета!D502&gt;0,Смета!D502,0)</f>
        <v>м</v>
      </c>
      <c r="F520" s="67">
        <f>IFERROR(IF(Дата_КС2=S$3,Смета!Q502,0)+IF(Дата_КС2=S$4,Смета!T502,0)+IF(Дата_КС2=S$5,Смета!W502,0)+IF(Дата_КС2=S$6,Смета!Z502,0)+IF(Дата_КС2=S$7,Смета!AC502,0)+IF(Дата_КС2=S$8,Смета!AF502,0)+IF(Дата_КС2=S$9,Смета!AI502,0)+IF(Дата_КС2=S$10,Смета!AL502,0)+IF(Дата_КС2=S$11,Смета!AO502,0)+IF(Дата_КС2=S$12,Смета!AR502,0)+IF(Дата_КС2=S$13,Смета!AU502,0)+IF(Дата_КС2=S$14,Смета!AX502,0),0)</f>
        <v>276</v>
      </c>
      <c r="G520" s="67">
        <f>IF(Смета!E502&gt;0,Смета!E502,0)</f>
        <v>122.14</v>
      </c>
      <c r="H520" s="67">
        <f t="shared" si="16"/>
        <v>33710.639999999999</v>
      </c>
      <c r="I520" s="464">
        <f t="shared" si="15"/>
        <v>1</v>
      </c>
      <c r="J520" s="468"/>
      <c r="K520" s="465">
        <f>IF(AND(B520&gt;0,B520&lt;&gt;"ЗАГ"),1,IF(C520=0,SUM(B521:INDEX(B521:B$2002,INDEX(MATCH("ЗАГ",B521:B$2002&amp;"",),))),0))</f>
        <v>1</v>
      </c>
      <c r="L520" s="47"/>
      <c r="M520" s="47"/>
      <c r="N520" s="186"/>
      <c r="O520" s="186"/>
      <c r="P520" s="187"/>
      <c r="Q520" s="189"/>
      <c r="R520" s="178">
        <f>IFERROR(IF(F520&gt;0,IF(IFERROR((Смета!H502*1),0)&gt;0,ROUND(F520*G520,2),0),0),0)</f>
        <v>0</v>
      </c>
      <c r="S520" s="50">
        <f>IFERROR(IF(F520&gt;0,IF(IFERROR((Смета!G502*1),0)&gt;0,ROUND(F520*G520,2),0),0),0)</f>
        <v>33710.639999999999</v>
      </c>
      <c r="T520" s="38"/>
      <c r="U520" s="38"/>
      <c r="X520" s="38"/>
      <c r="Y520" s="38"/>
    </row>
    <row r="521" spans="1:25" s="37" customFormat="1" ht="30" x14ac:dyDescent="0.25">
      <c r="A521" s="63"/>
      <c r="B521" s="140">
        <f>IFERROR(IF(F521&gt;0,MAX(B$26:B520)+1,IF(AND(D521&gt;0,C521=0),"ЗАГ",0)),0)</f>
        <v>38</v>
      </c>
      <c r="C521" s="141">
        <f>IF(Смета!B503&gt;0,Смета!B503,0)</f>
        <v>443</v>
      </c>
      <c r="D521" s="547" t="str">
        <f>IF(Смета!C503&gt;0,Смета!C503,0)</f>
        <v>Монтаж кабеля по кирпичной кладке и затягивание в трубы до 30мм2</v>
      </c>
      <c r="E521" s="77" t="str">
        <f>IF(Смета!D503&gt;0,Смета!D503,0)</f>
        <v>м</v>
      </c>
      <c r="F521" s="67">
        <f>IFERROR(IF(Дата_КС2=S$3,Смета!Q503,0)+IF(Дата_КС2=S$4,Смета!T503,0)+IF(Дата_КС2=S$5,Смета!W503,0)+IF(Дата_КС2=S$6,Смета!Z503,0)+IF(Дата_КС2=S$7,Смета!AC503,0)+IF(Дата_КС2=S$8,Смета!AF503,0)+IF(Дата_КС2=S$9,Смета!AI503,0)+IF(Дата_КС2=S$10,Смета!AL503,0)+IF(Дата_КС2=S$11,Смета!AO503,0)+IF(Дата_КС2=S$12,Смета!AR503,0)+IF(Дата_КС2=S$13,Смета!AU503,0)+IF(Дата_КС2=S$14,Смета!AX503,0),0)</f>
        <v>824</v>
      </c>
      <c r="G521" s="67">
        <f>IF(Смета!E503&gt;0,Смета!E503,0)</f>
        <v>88.07</v>
      </c>
      <c r="H521" s="67">
        <f t="shared" si="16"/>
        <v>72569.679999999993</v>
      </c>
      <c r="I521" s="464">
        <f t="shared" si="15"/>
        <v>1</v>
      </c>
      <c r="J521" s="468"/>
      <c r="K521" s="465">
        <f>IF(AND(B521&gt;0,B521&lt;&gt;"ЗАГ"),1,IF(C521=0,SUM(B522:INDEX(B522:B$2002,INDEX(MATCH("ЗАГ",B522:B$2002&amp;"",),))),0))</f>
        <v>1</v>
      </c>
      <c r="L521" s="47"/>
      <c r="M521" s="47"/>
      <c r="N521" s="186"/>
      <c r="O521" s="186"/>
      <c r="P521" s="187"/>
      <c r="Q521" s="189"/>
      <c r="R521" s="178">
        <f>IFERROR(IF(F521&gt;0,IF(IFERROR((Смета!H503*1),0)&gt;0,ROUND(F521*G521,2),0),0),0)</f>
        <v>72569.679999999993</v>
      </c>
      <c r="S521" s="50">
        <f>IFERROR(IF(F521&gt;0,IF(IFERROR((Смета!G503*1),0)&gt;0,ROUND(F521*G521,2),0),0),0)</f>
        <v>0</v>
      </c>
      <c r="T521" s="38"/>
      <c r="U521" s="38"/>
      <c r="X521" s="38"/>
      <c r="Y521" s="38"/>
    </row>
    <row r="522" spans="1:25" s="37" customFormat="1" x14ac:dyDescent="0.25">
      <c r="A522" s="63"/>
      <c r="B522" s="140">
        <f>IFERROR(IF(F522&gt;0,MAX(B$26:B521)+1,IF(AND(D522&gt;0,C522=0),"ЗАГ",0)),0)</f>
        <v>39</v>
      </c>
      <c r="C522" s="141">
        <f>IF(Смета!B504&gt;0,Смета!B504,0)</f>
        <v>444</v>
      </c>
      <c r="D522" s="547" t="str">
        <f>IF(Смета!C504&gt;0,Смета!C504,0)</f>
        <v>Кабель ВВГ -П нг(А)FRLS 3х1.5 0.66кВ (бухта)</v>
      </c>
      <c r="E522" s="77" t="str">
        <f>IF(Смета!D504&gt;0,Смета!D504,0)</f>
        <v>м</v>
      </c>
      <c r="F522" s="67">
        <f>IFERROR(IF(Дата_КС2=S$3,Смета!Q504,0)+IF(Дата_КС2=S$4,Смета!T504,0)+IF(Дата_КС2=S$5,Смета!W504,0)+IF(Дата_КС2=S$6,Смета!Z504,0)+IF(Дата_КС2=S$7,Смета!AC504,0)+IF(Дата_КС2=S$8,Смета!AF504,0)+IF(Дата_КС2=S$9,Смета!AI504,0)+IF(Дата_КС2=S$10,Смета!AL504,0)+IF(Дата_КС2=S$11,Смета!AO504,0)+IF(Дата_КС2=S$12,Смета!AR504,0)+IF(Дата_КС2=S$13,Смета!AU504,0)+IF(Дата_КС2=S$14,Смета!AX504,0),0)</f>
        <v>83</v>
      </c>
      <c r="G522" s="67">
        <f>IF(Смета!E504&gt;0,Смета!E504,0)</f>
        <v>74.73</v>
      </c>
      <c r="H522" s="67">
        <f t="shared" si="16"/>
        <v>6202.59</v>
      </c>
      <c r="I522" s="464">
        <f t="shared" si="15"/>
        <v>1</v>
      </c>
      <c r="J522" s="468"/>
      <c r="K522" s="465">
        <f>IF(AND(B522&gt;0,B522&lt;&gt;"ЗАГ"),1,IF(C522=0,SUM(B523:INDEX(B523:B$2002,INDEX(MATCH("ЗАГ",B523:B$2002&amp;"",),))),0))</f>
        <v>1</v>
      </c>
      <c r="L522" s="47"/>
      <c r="M522" s="47"/>
      <c r="N522" s="186"/>
      <c r="O522" s="186"/>
      <c r="P522" s="187"/>
      <c r="Q522" s="189"/>
      <c r="R522" s="178">
        <f>IFERROR(IF(F522&gt;0,IF(IFERROR((Смета!H504*1),0)&gt;0,ROUND(F522*G522,2),0),0),0)</f>
        <v>0</v>
      </c>
      <c r="S522" s="50">
        <f>IFERROR(IF(F522&gt;0,IF(IFERROR((Смета!G504*1),0)&gt;0,ROUND(F522*G522,2),0),0),0)</f>
        <v>6202.59</v>
      </c>
      <c r="T522" s="38"/>
      <c r="U522" s="38"/>
      <c r="X522" s="38"/>
      <c r="Y522" s="38"/>
    </row>
    <row r="523" spans="1:25" s="37" customFormat="1" ht="30" x14ac:dyDescent="0.25">
      <c r="A523" s="63"/>
      <c r="B523" s="140">
        <f>IFERROR(IF(F523&gt;0,MAX(B$26:B522)+1,IF(AND(D523&gt;0,C523=0),"ЗАГ",0)),0)</f>
        <v>40</v>
      </c>
      <c r="C523" s="141">
        <f>IF(Смета!B505&gt;0,Смета!B505,0)</f>
        <v>445</v>
      </c>
      <c r="D523" s="547" t="str">
        <f>IF(Смета!C505&gt;0,Смета!C505,0)</f>
        <v>Монтаж кабеля по кирпичной кладке и затягивание в трубы до 30мм2</v>
      </c>
      <c r="E523" s="77" t="str">
        <f>IF(Смета!D505&gt;0,Смета!D505,0)</f>
        <v>м</v>
      </c>
      <c r="F523" s="67">
        <f>IFERROR(IF(Дата_КС2=S$3,Смета!Q505,0)+IF(Дата_КС2=S$4,Смета!T505,0)+IF(Дата_КС2=S$5,Смета!W505,0)+IF(Дата_КС2=S$6,Смета!Z505,0)+IF(Дата_КС2=S$7,Смета!AC505,0)+IF(Дата_КС2=S$8,Смета!AF505,0)+IF(Дата_КС2=S$9,Смета!AI505,0)+IF(Дата_КС2=S$10,Смета!AL505,0)+IF(Дата_КС2=S$11,Смета!AO505,0)+IF(Дата_КС2=S$12,Смета!AR505,0)+IF(Дата_КС2=S$13,Смета!AU505,0)+IF(Дата_КС2=S$14,Смета!AX505,0),0)</f>
        <v>83</v>
      </c>
      <c r="G523" s="67">
        <f>IF(Смета!E505&gt;0,Смета!E505,0)</f>
        <v>88.07</v>
      </c>
      <c r="H523" s="67">
        <f t="shared" si="16"/>
        <v>7309.81</v>
      </c>
      <c r="I523" s="464">
        <f t="shared" si="15"/>
        <v>1</v>
      </c>
      <c r="J523" s="468"/>
      <c r="K523" s="465">
        <f>IF(AND(B523&gt;0,B523&lt;&gt;"ЗАГ"),1,IF(C523=0,SUM(B524:INDEX(B524:B$2002,INDEX(MATCH("ЗАГ",B524:B$2002&amp;"",),))),0))</f>
        <v>1</v>
      </c>
      <c r="L523" s="47"/>
      <c r="M523" s="47"/>
      <c r="N523" s="186"/>
      <c r="O523" s="186"/>
      <c r="P523" s="187"/>
      <c r="Q523" s="189"/>
      <c r="R523" s="178">
        <f>IFERROR(IF(F523&gt;0,IF(IFERROR((Смета!H505*1),0)&gt;0,ROUND(F523*G523,2),0),0),0)</f>
        <v>7309.81</v>
      </c>
      <c r="S523" s="50">
        <f>IFERROR(IF(F523&gt;0,IF(IFERROR((Смета!G505*1),0)&gt;0,ROUND(F523*G523,2),0),0),0)</f>
        <v>0</v>
      </c>
      <c r="T523" s="38"/>
      <c r="U523" s="38"/>
      <c r="X523" s="38"/>
      <c r="Y523" s="38"/>
    </row>
    <row r="524" spans="1:25" s="37" customFormat="1" hidden="1" x14ac:dyDescent="0.25">
      <c r="A524" s="63"/>
      <c r="B524" s="140" t="str">
        <f>IFERROR(IF(F524&gt;0,MAX(B$26:B523)+1,IF(AND(D524&gt;0,C524=0),"ЗАГ",0)),0)</f>
        <v>ЗАГ</v>
      </c>
      <c r="C524" s="141">
        <f>IF(Смета!B506&gt;0,Смета!B506,0)</f>
        <v>0</v>
      </c>
      <c r="D524" s="543" t="str">
        <f>IF(Смета!C506&gt;0,Смета!C506,0)</f>
        <v>4.Электрортехнические изделия</v>
      </c>
      <c r="E524" s="77">
        <f>IF(Смета!D506&gt;0,Смета!D506,0)</f>
        <v>0</v>
      </c>
      <c r="F524" s="67">
        <f>IFERROR(IF(Дата_КС2=S$3,Смета!Q506,0)+IF(Дата_КС2=S$4,Смета!T506,0)+IF(Дата_КС2=S$5,Смета!W506,0)+IF(Дата_КС2=S$6,Смета!Z506,0)+IF(Дата_КС2=S$7,Смета!AC506,0)+IF(Дата_КС2=S$8,Смета!AF506,0)+IF(Дата_КС2=S$9,Смета!AI506,0)+IF(Дата_КС2=S$10,Смета!AL506,0)+IF(Дата_КС2=S$11,Смета!AO506,0)+IF(Дата_КС2=S$12,Смета!AR506,0)+IF(Дата_КС2=S$13,Смета!AU506,0)+IF(Дата_КС2=S$14,Смета!AX506,0),0)</f>
        <v>0</v>
      </c>
      <c r="G524" s="67">
        <f>IF(Смета!E506&gt;0,Смета!E506,0)</f>
        <v>0</v>
      </c>
      <c r="H524" s="67">
        <f t="shared" si="16"/>
        <v>0</v>
      </c>
      <c r="I524" s="464">
        <f t="shared" si="15"/>
        <v>0</v>
      </c>
      <c r="J524" s="468"/>
      <c r="K524" s="465">
        <f>IF(AND(B524&gt;0,B524&lt;&gt;"ЗАГ"),1,IF(C524=0,SUM(B525:INDEX(B525:B$2002,INDEX(MATCH("ЗАГ",B525:B$2002&amp;"",),))),0))</f>
        <v>0</v>
      </c>
      <c r="L524" s="47"/>
      <c r="M524" s="47"/>
      <c r="N524" s="186"/>
      <c r="O524" s="186"/>
      <c r="P524" s="187"/>
      <c r="Q524" s="189"/>
      <c r="R524" s="178">
        <f>IFERROR(IF(F524&gt;0,IF(IFERROR((Смета!H506*1),0)&gt;0,ROUND(F524*G524,2),0),0),0)</f>
        <v>0</v>
      </c>
      <c r="S524" s="50">
        <f>IFERROR(IF(F524&gt;0,IF(IFERROR((Смета!G506*1),0)&gt;0,ROUND(F524*G524,2),0),0),0)</f>
        <v>0</v>
      </c>
      <c r="T524" s="38"/>
      <c r="U524" s="38"/>
      <c r="X524" s="38"/>
      <c r="Y524" s="38"/>
    </row>
    <row r="525" spans="1:25" s="37" customFormat="1" ht="30" hidden="1" x14ac:dyDescent="0.25">
      <c r="A525" s="63"/>
      <c r="B525" s="140">
        <f>IFERROR(IF(F525&gt;0,MAX(B$26:B524)+1,IF(AND(D525&gt;0,C525=0),"ЗАГ",0)),0)</f>
        <v>0</v>
      </c>
      <c r="C525" s="141">
        <f>IF(Смета!B507&gt;0,Смета!B507,0)</f>
        <v>446</v>
      </c>
      <c r="D525" s="543" t="str">
        <f>IF(Смета!C507&gt;0,Смета!C507,0)</f>
        <v>BRITE Розетка двойная с заземлением с защитными шторками и крышкой 16А в сборе IP44 РСбш12-3-44-БрБ белый</v>
      </c>
      <c r="E525" s="77" t="str">
        <f>IF(Смета!D507&gt;0,Смета!D507,0)</f>
        <v>шт</v>
      </c>
      <c r="F525" s="67">
        <f>IFERROR(IF(Дата_КС2=S$3,Смета!Q507,0)+IF(Дата_КС2=S$4,Смета!T507,0)+IF(Дата_КС2=S$5,Смета!W507,0)+IF(Дата_КС2=S$6,Смета!Z507,0)+IF(Дата_КС2=S$7,Смета!AC507,0)+IF(Дата_КС2=S$8,Смета!AF507,0)+IF(Дата_КС2=S$9,Смета!AI507,0)+IF(Дата_КС2=S$10,Смета!AL507,0)+IF(Дата_КС2=S$11,Смета!AO507,0)+IF(Дата_КС2=S$12,Смета!AR507,0)+IF(Дата_КС2=S$13,Смета!AU507,0)+IF(Дата_КС2=S$14,Смета!AX507,0),0)</f>
        <v>0</v>
      </c>
      <c r="G525" s="67">
        <f>IF(Смета!E507&gt;0,Смета!E507,0)</f>
        <v>361</v>
      </c>
      <c r="H525" s="67">
        <f t="shared" si="16"/>
        <v>0</v>
      </c>
      <c r="I525" s="464">
        <f t="shared" si="15"/>
        <v>0</v>
      </c>
      <c r="J525" s="468"/>
      <c r="K525" s="465">
        <f>IF(AND(B525&gt;0,B525&lt;&gt;"ЗАГ"),1,IF(C525=0,SUM(B526:INDEX(B526:B$2002,INDEX(MATCH("ЗАГ",B526:B$2002&amp;"",),))),0))</f>
        <v>0</v>
      </c>
      <c r="L525" s="47"/>
      <c r="M525" s="47"/>
      <c r="N525" s="186"/>
      <c r="O525" s="186"/>
      <c r="P525" s="187"/>
      <c r="Q525" s="189"/>
      <c r="R525" s="178">
        <f>IFERROR(IF(F525&gt;0,IF(IFERROR((Смета!H507*1),0)&gt;0,ROUND(F525*G525,2),0),0),0)</f>
        <v>0</v>
      </c>
      <c r="S525" s="50">
        <f>IFERROR(IF(F525&gt;0,IF(IFERROR((Смета!G507*1),0)&gt;0,ROUND(F525*G525,2),0),0),0)</f>
        <v>0</v>
      </c>
      <c r="T525" s="38"/>
      <c r="U525" s="38"/>
      <c r="X525" s="38"/>
      <c r="Y525" s="38"/>
    </row>
    <row r="526" spans="1:25" s="37" customFormat="1" ht="30" hidden="1" x14ac:dyDescent="0.25">
      <c r="A526" s="63"/>
      <c r="B526" s="140">
        <f>IFERROR(IF(F526&gt;0,MAX(B$26:B525)+1,IF(AND(D526&gt;0,C526=0),"ЗАГ",0)),0)</f>
        <v>0</v>
      </c>
      <c r="C526" s="141">
        <f>IF(Смета!B508&gt;0,Смета!B508,0)</f>
        <v>447</v>
      </c>
      <c r="D526" s="543" t="str">
        <f>IF(Смета!C508&gt;0,Смета!C508,0)</f>
        <v>Розетка ATLASDESIGN двойная с заземлением со шторками 16А в сборе белый</v>
      </c>
      <c r="E526" s="77" t="str">
        <f>IF(Смета!D508&gt;0,Смета!D508,0)</f>
        <v>шт</v>
      </c>
      <c r="F526" s="67">
        <f>IFERROR(IF(Дата_КС2=S$3,Смета!Q508,0)+IF(Дата_КС2=S$4,Смета!T508,0)+IF(Дата_КС2=S$5,Смета!W508,0)+IF(Дата_КС2=S$6,Смета!Z508,0)+IF(Дата_КС2=S$7,Смета!AC508,0)+IF(Дата_КС2=S$8,Смета!AF508,0)+IF(Дата_КС2=S$9,Смета!AI508,0)+IF(Дата_КС2=S$10,Смета!AL508,0)+IF(Дата_КС2=S$11,Смета!AO508,0)+IF(Дата_КС2=S$12,Смета!AR508,0)+IF(Дата_КС2=S$13,Смета!AU508,0)+IF(Дата_КС2=S$14,Смета!AX508,0),0)</f>
        <v>0</v>
      </c>
      <c r="G526" s="67">
        <f>IF(Смета!E508&gt;0,Смета!E508,0)</f>
        <v>287.70999999999998</v>
      </c>
      <c r="H526" s="67">
        <f t="shared" si="16"/>
        <v>0</v>
      </c>
      <c r="I526" s="464">
        <f t="shared" si="15"/>
        <v>0</v>
      </c>
      <c r="J526" s="468"/>
      <c r="K526" s="465">
        <f>IF(AND(B526&gt;0,B526&lt;&gt;"ЗАГ"),1,IF(C526=0,SUM(B527:INDEX(B527:B$2002,INDEX(MATCH("ЗАГ",B527:B$2002&amp;"",),))),0))</f>
        <v>0</v>
      </c>
      <c r="L526" s="47"/>
      <c r="M526" s="47"/>
      <c r="N526" s="186"/>
      <c r="O526" s="186"/>
      <c r="P526" s="187"/>
      <c r="Q526" s="189"/>
      <c r="R526" s="178">
        <f>IFERROR(IF(F526&gt;0,IF(IFERROR((Смета!H508*1),0)&gt;0,ROUND(F526*G526,2),0),0),0)</f>
        <v>0</v>
      </c>
      <c r="S526" s="50">
        <f>IFERROR(IF(F526&gt;0,IF(IFERROR((Смета!G508*1),0)&gt;0,ROUND(F526*G526,2),0),0),0)</f>
        <v>0</v>
      </c>
      <c r="T526" s="38"/>
      <c r="U526" s="38"/>
      <c r="X526" s="38"/>
      <c r="Y526" s="38"/>
    </row>
    <row r="527" spans="1:25" s="37" customFormat="1" hidden="1" x14ac:dyDescent="0.25">
      <c r="A527" s="63"/>
      <c r="B527" s="140">
        <f>IFERROR(IF(F527&gt;0,MAX(B$26:B526)+1,IF(AND(D527&gt;0,C527=0),"ЗАГ",0)),0)</f>
        <v>0</v>
      </c>
      <c r="C527" s="141">
        <f>IF(Смета!B509&gt;0,Смета!B509,0)</f>
        <v>448</v>
      </c>
      <c r="D527" s="543" t="str">
        <f>IF(Смета!C509&gt;0,Смета!C509,0)</f>
        <v>Монтаж и подключение розеток скрытой установки</v>
      </c>
      <c r="E527" s="77" t="str">
        <f>IF(Смета!D509&gt;0,Смета!D509,0)</f>
        <v>шт</v>
      </c>
      <c r="F527" s="67">
        <f>IFERROR(IF(Дата_КС2=S$3,Смета!Q509,0)+IF(Дата_КС2=S$4,Смета!T509,0)+IF(Дата_КС2=S$5,Смета!W509,0)+IF(Дата_КС2=S$6,Смета!Z509,0)+IF(Дата_КС2=S$7,Смета!AC509,0)+IF(Дата_КС2=S$8,Смета!AF509,0)+IF(Дата_КС2=S$9,Смета!AI509,0)+IF(Дата_КС2=S$10,Смета!AL509,0)+IF(Дата_КС2=S$11,Смета!AO509,0)+IF(Дата_КС2=S$12,Смета!AR509,0)+IF(Дата_КС2=S$13,Смета!AU509,0)+IF(Дата_КС2=S$14,Смета!AX509,0),0)</f>
        <v>0</v>
      </c>
      <c r="G527" s="67">
        <f>IF(Смета!E509&gt;0,Смета!E509,0)</f>
        <v>192.15</v>
      </c>
      <c r="H527" s="67">
        <f t="shared" si="16"/>
        <v>0</v>
      </c>
      <c r="I527" s="464">
        <f t="shared" si="15"/>
        <v>0</v>
      </c>
      <c r="J527" s="468"/>
      <c r="K527" s="465">
        <f>IF(AND(B527&gt;0,B527&lt;&gt;"ЗАГ"),1,IF(C527=0,SUM(B528:INDEX(B528:B$2002,INDEX(MATCH("ЗАГ",B528:B$2002&amp;"",),))),0))</f>
        <v>0</v>
      </c>
      <c r="L527" s="47"/>
      <c r="M527" s="47"/>
      <c r="N527" s="186"/>
      <c r="O527" s="186"/>
      <c r="P527" s="187"/>
      <c r="Q527" s="189"/>
      <c r="R527" s="178">
        <f>IFERROR(IF(F527&gt;0,IF(IFERROR((Смета!H509*1),0)&gt;0,ROUND(F527*G527,2),0),0),0)</f>
        <v>0</v>
      </c>
      <c r="S527" s="50">
        <f>IFERROR(IF(F527&gt;0,IF(IFERROR((Смета!G509*1),0)&gt;0,ROUND(F527*G527,2),0),0),0)</f>
        <v>0</v>
      </c>
      <c r="T527" s="38"/>
      <c r="U527" s="38"/>
      <c r="X527" s="38"/>
      <c r="Y527" s="38"/>
    </row>
    <row r="528" spans="1:25" s="37" customFormat="1" ht="30" hidden="1" x14ac:dyDescent="0.25">
      <c r="A528" s="63"/>
      <c r="B528" s="140">
        <f>IFERROR(IF(F528&gt;0,MAX(B$26:B527)+1,IF(AND(D528&gt;0,C528=0),"ЗАГ",0)),0)</f>
        <v>0</v>
      </c>
      <c r="C528" s="141">
        <f>IF(Смета!B510&gt;0,Смета!B510,0)</f>
        <v>449</v>
      </c>
      <c r="D528" s="543" t="str">
        <f>IF(Смета!C510&gt;0,Смета!C510,0)</f>
        <v>ЭТЮД Розетка наружная с заземлением со шторками белая (на роутер)</v>
      </c>
      <c r="E528" s="77" t="str">
        <f>IF(Смета!D510&gt;0,Смета!D510,0)</f>
        <v>шт</v>
      </c>
      <c r="F528" s="67">
        <f>IFERROR(IF(Дата_КС2=S$3,Смета!Q510,0)+IF(Дата_КС2=S$4,Смета!T510,0)+IF(Дата_КС2=S$5,Смета!W510,0)+IF(Дата_КС2=S$6,Смета!Z510,0)+IF(Дата_КС2=S$7,Смета!AC510,0)+IF(Дата_КС2=S$8,Смета!AF510,0)+IF(Дата_КС2=S$9,Смета!AI510,0)+IF(Дата_КС2=S$10,Смета!AL510,0)+IF(Дата_КС2=S$11,Смета!AO510,0)+IF(Дата_КС2=S$12,Смета!AR510,0)+IF(Дата_КС2=S$13,Смета!AU510,0)+IF(Дата_КС2=S$14,Смета!AX510,0),0)</f>
        <v>0</v>
      </c>
      <c r="G528" s="67">
        <f>IF(Смета!E510&gt;0,Смета!E510,0)</f>
        <v>170.8</v>
      </c>
      <c r="H528" s="67">
        <f t="shared" si="16"/>
        <v>0</v>
      </c>
      <c r="I528" s="464">
        <f t="shared" si="15"/>
        <v>0</v>
      </c>
      <c r="J528" s="468"/>
      <c r="K528" s="465">
        <f>IF(AND(B528&gt;0,B528&lt;&gt;"ЗАГ"),1,IF(C528=0,SUM(B529:INDEX(B529:B$2002,INDEX(MATCH("ЗАГ",B529:B$2002&amp;"",),))),0))</f>
        <v>0</v>
      </c>
      <c r="L528" s="47"/>
      <c r="M528" s="47"/>
      <c r="N528" s="186"/>
      <c r="O528" s="186"/>
      <c r="P528" s="187"/>
      <c r="Q528" s="189"/>
      <c r="R528" s="178">
        <f>IFERROR(IF(F528&gt;0,IF(IFERROR((Смета!H510*1),0)&gt;0,ROUND(F528*G528,2),0),0),0)</f>
        <v>0</v>
      </c>
      <c r="S528" s="50">
        <f>IFERROR(IF(F528&gt;0,IF(IFERROR((Смета!G510*1),0)&gt;0,ROUND(F528*G528,2),0),0),0)</f>
        <v>0</v>
      </c>
      <c r="T528" s="38"/>
      <c r="U528" s="38"/>
      <c r="X528" s="38"/>
      <c r="Y528" s="38"/>
    </row>
    <row r="529" spans="1:25" s="37" customFormat="1" ht="30" hidden="1" x14ac:dyDescent="0.25">
      <c r="A529" s="63"/>
      <c r="B529" s="140">
        <f>IFERROR(IF(F529&gt;0,MAX(B$26:B528)+1,IF(AND(D529&gt;0,C529=0),"ЗАГ",0)),0)</f>
        <v>0</v>
      </c>
      <c r="C529" s="141">
        <f>IF(Смета!B511&gt;0,Смета!B511,0)</f>
        <v>450</v>
      </c>
      <c r="D529" s="543" t="str">
        <f>IF(Смета!C511&gt;0,Смета!C511,0)</f>
        <v>Монтаж и подключение розеток и выключателей открытой установки</v>
      </c>
      <c r="E529" s="77" t="str">
        <f>IF(Смета!D511&gt;0,Смета!D511,0)</f>
        <v>шт</v>
      </c>
      <c r="F529" s="67">
        <f>IFERROR(IF(Дата_КС2=S$3,Смета!Q511,0)+IF(Дата_КС2=S$4,Смета!T511,0)+IF(Дата_КС2=S$5,Смета!W511,0)+IF(Дата_КС2=S$6,Смета!Z511,0)+IF(Дата_КС2=S$7,Смета!AC511,0)+IF(Дата_КС2=S$8,Смета!AF511,0)+IF(Дата_КС2=S$9,Смета!AI511,0)+IF(Дата_КС2=S$10,Смета!AL511,0)+IF(Дата_КС2=S$11,Смета!AO511,0)+IF(Дата_КС2=S$12,Смета!AR511,0)+IF(Дата_КС2=S$13,Смета!AU511,0)+IF(Дата_КС2=S$14,Смета!AX511,0),0)</f>
        <v>0</v>
      </c>
      <c r="G529" s="67">
        <f>IF(Смета!E511&gt;0,Смета!E511,0)</f>
        <v>256.2</v>
      </c>
      <c r="H529" s="67">
        <f t="shared" si="16"/>
        <v>0</v>
      </c>
      <c r="I529" s="464">
        <f t="shared" si="15"/>
        <v>0</v>
      </c>
      <c r="J529" s="468"/>
      <c r="K529" s="465">
        <f>IF(AND(B529&gt;0,B529&lt;&gt;"ЗАГ"),1,IF(C529=0,SUM(B530:INDEX(B530:B$2002,INDEX(MATCH("ЗАГ",B530:B$2002&amp;"",),))),0))</f>
        <v>0</v>
      </c>
      <c r="L529" s="47"/>
      <c r="M529" s="47"/>
      <c r="N529" s="186"/>
      <c r="O529" s="186"/>
      <c r="P529" s="187"/>
      <c r="Q529" s="189"/>
      <c r="R529" s="178">
        <f>IFERROR(IF(F529&gt;0,IF(IFERROR((Смета!H511*1),0)&gt;0,ROUND(F529*G529,2),0),0),0)</f>
        <v>0</v>
      </c>
      <c r="S529" s="50">
        <f>IFERROR(IF(F529&gt;0,IF(IFERROR((Смета!G511*1),0)&gt;0,ROUND(F529*G529,2),0),0),0)</f>
        <v>0</v>
      </c>
      <c r="T529" s="38"/>
      <c r="U529" s="38"/>
      <c r="X529" s="38"/>
      <c r="Y529" s="38"/>
    </row>
    <row r="530" spans="1:25" s="37" customFormat="1" hidden="1" x14ac:dyDescent="0.25">
      <c r="A530" s="63"/>
      <c r="B530" s="140">
        <f>IFERROR(IF(F530&gt;0,MAX(B$26:B529)+1,IF(AND(D530&gt;0,C530=0),"ЗАГ",0)),0)</f>
        <v>0</v>
      </c>
      <c r="C530" s="141">
        <f>IF(Смета!B512&gt;0,Смета!B512,0)</f>
        <v>451</v>
      </c>
      <c r="D530" s="543" t="str">
        <f>IF(Смета!C512&gt;0,Смета!C512,0)</f>
        <v>Разъем РШ-ВШ 32А 250В 2P+PE(ОУ) пластиковый белый Simple</v>
      </c>
      <c r="E530" s="77" t="str">
        <f>IF(Смета!D512&gt;0,Смета!D512,0)</f>
        <v>шт</v>
      </c>
      <c r="F530" s="67">
        <f>IFERROR(IF(Дата_КС2=S$3,Смета!Q512,0)+IF(Дата_КС2=S$4,Смета!T512,0)+IF(Дата_КС2=S$5,Смета!W512,0)+IF(Дата_КС2=S$6,Смета!Z512,0)+IF(Дата_КС2=S$7,Смета!AC512,0)+IF(Дата_КС2=S$8,Смета!AF512,0)+IF(Дата_КС2=S$9,Смета!AI512,0)+IF(Дата_КС2=S$10,Смета!AL512,0)+IF(Дата_КС2=S$11,Смета!AO512,0)+IF(Дата_КС2=S$12,Смета!AR512,0)+IF(Дата_КС2=S$13,Смета!AU512,0)+IF(Дата_КС2=S$14,Смета!AX512,0),0)</f>
        <v>0</v>
      </c>
      <c r="G530" s="67">
        <f>IF(Смета!E512&gt;0,Смета!E512,0)</f>
        <v>278.79000000000002</v>
      </c>
      <c r="H530" s="67">
        <f t="shared" si="16"/>
        <v>0</v>
      </c>
      <c r="I530" s="464">
        <f t="shared" si="15"/>
        <v>0</v>
      </c>
      <c r="J530" s="468"/>
      <c r="K530" s="465">
        <f>IF(AND(B530&gt;0,B530&lt;&gt;"ЗАГ"),1,IF(C530=0,SUM(B531:INDEX(B531:B$2002,INDEX(MATCH("ЗАГ",B531:B$2002&amp;"",),))),0))</f>
        <v>0</v>
      </c>
      <c r="L530" s="47"/>
      <c r="M530" s="47"/>
      <c r="N530" s="186"/>
      <c r="O530" s="186"/>
      <c r="P530" s="187"/>
      <c r="Q530" s="189"/>
      <c r="R530" s="178">
        <f>IFERROR(IF(F530&gt;0,IF(IFERROR((Смета!H512*1),0)&gt;0,ROUND(F530*G530,2),0),0),0)</f>
        <v>0</v>
      </c>
      <c r="S530" s="50">
        <f>IFERROR(IF(F530&gt;0,IF(IFERROR((Смета!G512*1),0)&gt;0,ROUND(F530*G530,2),0),0),0)</f>
        <v>0</v>
      </c>
      <c r="T530" s="38"/>
      <c r="U530" s="38"/>
      <c r="X530" s="38"/>
      <c r="Y530" s="38"/>
    </row>
    <row r="531" spans="1:25" s="37" customFormat="1" hidden="1" x14ac:dyDescent="0.25">
      <c r="A531" s="63"/>
      <c r="B531" s="140">
        <f>IFERROR(IF(F531&gt;0,MAX(B$26:B530)+1,IF(AND(D531&gt;0,C531=0),"ЗАГ",0)),0)</f>
        <v>0</v>
      </c>
      <c r="C531" s="141">
        <f>IF(Смета!B513&gt;0,Смета!B513,0)</f>
        <v>452</v>
      </c>
      <c r="D531" s="543" t="str">
        <f>IF(Смета!C513&gt;0,Смета!C513,0)</f>
        <v>Монтаж и подключение силовой розетки на электроплиту</v>
      </c>
      <c r="E531" s="77" t="str">
        <f>IF(Смета!D513&gt;0,Смета!D513,0)</f>
        <v>шт</v>
      </c>
      <c r="F531" s="67">
        <f>IFERROR(IF(Дата_КС2=S$3,Смета!Q513,0)+IF(Дата_КС2=S$4,Смета!T513,0)+IF(Дата_КС2=S$5,Смета!W513,0)+IF(Дата_КС2=S$6,Смета!Z513,0)+IF(Дата_КС2=S$7,Смета!AC513,0)+IF(Дата_КС2=S$8,Смета!AF513,0)+IF(Дата_КС2=S$9,Смета!AI513,0)+IF(Дата_КС2=S$10,Смета!AL513,0)+IF(Дата_КС2=S$11,Смета!AO513,0)+IF(Дата_КС2=S$12,Смета!AR513,0)+IF(Дата_КС2=S$13,Смета!AU513,0)+IF(Дата_КС2=S$14,Смета!AX513,0),0)</f>
        <v>0</v>
      </c>
      <c r="G531" s="67">
        <f>IF(Смета!E513&gt;0,Смета!E513,0)</f>
        <v>344.27</v>
      </c>
      <c r="H531" s="67">
        <f t="shared" si="16"/>
        <v>0</v>
      </c>
      <c r="I531" s="464">
        <f t="shared" si="15"/>
        <v>0</v>
      </c>
      <c r="J531" s="468"/>
      <c r="K531" s="465">
        <f>IF(AND(B531&gt;0,B531&lt;&gt;"ЗАГ"),1,IF(C531=0,SUM(B532:INDEX(B532:B$2002,INDEX(MATCH("ЗАГ",B532:B$2002&amp;"",),))),0))</f>
        <v>0</v>
      </c>
      <c r="L531" s="47"/>
      <c r="M531" s="47"/>
      <c r="N531" s="186"/>
      <c r="O531" s="186"/>
      <c r="P531" s="187"/>
      <c r="Q531" s="189"/>
      <c r="R531" s="178">
        <f>IFERROR(IF(F531&gt;0,IF(IFERROR((Смета!H513*1),0)&gt;0,ROUND(F531*G531,2),0),0),0)</f>
        <v>0</v>
      </c>
      <c r="S531" s="50">
        <f>IFERROR(IF(F531&gt;0,IF(IFERROR((Смета!G513*1),0)&gt;0,ROUND(F531*G531,2),0),0),0)</f>
        <v>0</v>
      </c>
      <c r="T531" s="38"/>
      <c r="U531" s="38"/>
      <c r="X531" s="38"/>
      <c r="Y531" s="38"/>
    </row>
    <row r="532" spans="1:25" s="37" customFormat="1" hidden="1" x14ac:dyDescent="0.25">
      <c r="A532" s="63"/>
      <c r="B532" s="140">
        <f>IFERROR(IF(F532&gt;0,MAX(B$26:B531)+1,IF(AND(D532&gt;0,C532=0),"ЗАГ",0)),0)</f>
        <v>0</v>
      </c>
      <c r="C532" s="141">
        <f>IF(Смета!B514&gt;0,Смета!B514,0)</f>
        <v>453</v>
      </c>
      <c r="D532" s="543" t="str">
        <f>IF(Смета!C514&gt;0,Смета!C514,0)</f>
        <v>Гермес PLUS Розетка с заземлением наружная с крышкой IP54</v>
      </c>
      <c r="E532" s="77" t="str">
        <f>IF(Смета!D514&gt;0,Смета!D514,0)</f>
        <v>шт</v>
      </c>
      <c r="F532" s="67">
        <f>IFERROR(IF(Дата_КС2=S$3,Смета!Q514,0)+IF(Дата_КС2=S$4,Смета!T514,0)+IF(Дата_КС2=S$5,Смета!W514,0)+IF(Дата_КС2=S$6,Смета!Z514,0)+IF(Дата_КС2=S$7,Смета!AC514,0)+IF(Дата_КС2=S$8,Смета!AF514,0)+IF(Дата_КС2=S$9,Смета!AI514,0)+IF(Дата_КС2=S$10,Смета!AL514,0)+IF(Дата_КС2=S$11,Смета!AO514,0)+IF(Дата_КС2=S$12,Смета!AR514,0)+IF(Дата_КС2=S$13,Смета!AU514,0)+IF(Дата_КС2=S$14,Смета!AX514,0),0)</f>
        <v>0</v>
      </c>
      <c r="G532" s="67">
        <f>IF(Смета!E514&gt;0,Смета!E514,0)</f>
        <v>330.93</v>
      </c>
      <c r="H532" s="67">
        <f t="shared" si="16"/>
        <v>0</v>
      </c>
      <c r="I532" s="464">
        <f t="shared" si="15"/>
        <v>0</v>
      </c>
      <c r="J532" s="468"/>
      <c r="K532" s="465">
        <f>IF(AND(B532&gt;0,B532&lt;&gt;"ЗАГ"),1,IF(C532=0,SUM(B533:INDEX(B533:B$2002,INDEX(MATCH("ЗАГ",B533:B$2002&amp;"",),))),0))</f>
        <v>0</v>
      </c>
      <c r="L532" s="47"/>
      <c r="M532" s="47"/>
      <c r="N532" s="186"/>
      <c r="O532" s="186"/>
      <c r="P532" s="187"/>
      <c r="Q532" s="189"/>
      <c r="R532" s="178">
        <f>IFERROR(IF(F532&gt;0,IF(IFERROR((Смета!H514*1),0)&gt;0,ROUND(F532*G532,2),0),0),0)</f>
        <v>0</v>
      </c>
      <c r="S532" s="50">
        <f>IFERROR(IF(F532&gt;0,IF(IFERROR((Смета!G514*1),0)&gt;0,ROUND(F532*G532,2),0),0),0)</f>
        <v>0</v>
      </c>
      <c r="T532" s="38"/>
      <c r="U532" s="38"/>
      <c r="X532" s="38"/>
      <c r="Y532" s="38"/>
    </row>
    <row r="533" spans="1:25" s="37" customFormat="1" ht="30" hidden="1" x14ac:dyDescent="0.25">
      <c r="A533" s="63"/>
      <c r="B533" s="140">
        <f>IFERROR(IF(F533&gt;0,MAX(B$26:B532)+1,IF(AND(D533&gt;0,C533=0),"ЗАГ",0)),0)</f>
        <v>0</v>
      </c>
      <c r="C533" s="141">
        <f>IF(Смета!B515&gt;0,Смета!B515,0)</f>
        <v>454</v>
      </c>
      <c r="D533" s="543" t="str">
        <f>IF(Смета!C515&gt;0,Смета!C515,0)</f>
        <v>Монтаж и подключение розеток и выключателей открытой установки</v>
      </c>
      <c r="E533" s="77" t="str">
        <f>IF(Смета!D515&gt;0,Смета!D515,0)</f>
        <v>шт</v>
      </c>
      <c r="F533" s="67">
        <f>IFERROR(IF(Дата_КС2=S$3,Смета!Q515,0)+IF(Дата_КС2=S$4,Смета!T515,0)+IF(Дата_КС2=S$5,Смета!W515,0)+IF(Дата_КС2=S$6,Смета!Z515,0)+IF(Дата_КС2=S$7,Смета!AC515,0)+IF(Дата_КС2=S$8,Смета!AF515,0)+IF(Дата_КС2=S$9,Смета!AI515,0)+IF(Дата_КС2=S$10,Смета!AL515,0)+IF(Дата_КС2=S$11,Смета!AO515,0)+IF(Дата_КС2=S$12,Смета!AR515,0)+IF(Дата_КС2=S$13,Смета!AU515,0)+IF(Дата_КС2=S$14,Смета!AX515,0),0)</f>
        <v>0</v>
      </c>
      <c r="G533" s="67">
        <f>IF(Смета!E515&gt;0,Смета!E515,0)</f>
        <v>256.2</v>
      </c>
      <c r="H533" s="67">
        <f t="shared" si="16"/>
        <v>0</v>
      </c>
      <c r="I533" s="464">
        <f t="shared" si="15"/>
        <v>0</v>
      </c>
      <c r="J533" s="468"/>
      <c r="K533" s="465">
        <f>IF(AND(B533&gt;0,B533&lt;&gt;"ЗАГ"),1,IF(C533=0,SUM(B534:INDEX(B534:B$2002,INDEX(MATCH("ЗАГ",B534:B$2002&amp;"",),))),0))</f>
        <v>0</v>
      </c>
      <c r="L533" s="47"/>
      <c r="M533" s="47"/>
      <c r="N533" s="186"/>
      <c r="O533" s="186"/>
      <c r="P533" s="187"/>
      <c r="Q533" s="189"/>
      <c r="R533" s="178">
        <f>IFERROR(IF(F533&gt;0,IF(IFERROR((Смета!H515*1),0)&gt;0,ROUND(F533*G533,2),0),0),0)</f>
        <v>0</v>
      </c>
      <c r="S533" s="50">
        <f>IFERROR(IF(F533&gt;0,IF(IFERROR((Смета!G515*1),0)&gt;0,ROUND(F533*G533,2),0),0),0)</f>
        <v>0</v>
      </c>
      <c r="T533" s="38"/>
      <c r="U533" s="38"/>
      <c r="X533" s="38"/>
      <c r="Y533" s="38"/>
    </row>
    <row r="534" spans="1:25" s="37" customFormat="1" ht="30" hidden="1" x14ac:dyDescent="0.25">
      <c r="A534" s="63"/>
      <c r="B534" s="140">
        <f>IFERROR(IF(F534&gt;0,MAX(B$26:B533)+1,IF(AND(D534&gt;0,C534=0),"ЗАГ",0)),0)</f>
        <v>0</v>
      </c>
      <c r="C534" s="141">
        <f>IF(Смета!B516&gt;0,Смета!B516,0)</f>
        <v>455</v>
      </c>
      <c r="D534" s="543" t="str">
        <f>IF(Смета!C516&gt;0,Смета!C516,0)</f>
        <v>Выключатель одноклавишный ATLASDESIGN схема 1 10АХ механизм белый</v>
      </c>
      <c r="E534" s="77" t="str">
        <f>IF(Смета!D516&gt;0,Смета!D516,0)</f>
        <v>шт</v>
      </c>
      <c r="F534" s="67">
        <f>IFERROR(IF(Дата_КС2=S$3,Смета!Q516,0)+IF(Дата_КС2=S$4,Смета!T516,0)+IF(Дата_КС2=S$5,Смета!W516,0)+IF(Дата_КС2=S$6,Смета!Z516,0)+IF(Дата_КС2=S$7,Смета!AC516,0)+IF(Дата_КС2=S$8,Смета!AF516,0)+IF(Дата_КС2=S$9,Смета!AI516,0)+IF(Дата_КС2=S$10,Смета!AL516,0)+IF(Дата_КС2=S$11,Смета!AO516,0)+IF(Дата_КС2=S$12,Смета!AR516,0)+IF(Дата_КС2=S$13,Смета!AU516,0)+IF(Дата_КС2=S$14,Смета!AX516,0),0)</f>
        <v>0</v>
      </c>
      <c r="G534" s="67">
        <f>IF(Смета!E516&gt;0,Смета!E516,0)</f>
        <v>136.99</v>
      </c>
      <c r="H534" s="67">
        <f t="shared" si="16"/>
        <v>0</v>
      </c>
      <c r="I534" s="464">
        <f t="shared" si="15"/>
        <v>0</v>
      </c>
      <c r="J534" s="468"/>
      <c r="K534" s="465">
        <f>IF(AND(B534&gt;0,B534&lt;&gt;"ЗАГ"),1,IF(C534=0,SUM(B535:INDEX(B535:B$2002,INDEX(MATCH("ЗАГ",B535:B$2002&amp;"",),))),0))</f>
        <v>0</v>
      </c>
      <c r="L534" s="47"/>
      <c r="M534" s="47"/>
      <c r="N534" s="186"/>
      <c r="O534" s="186"/>
      <c r="P534" s="187"/>
      <c r="Q534" s="189"/>
      <c r="R534" s="178">
        <f>IFERROR(IF(F534&gt;0,IF(IFERROR((Смета!H516*1),0)&gt;0,ROUND(F534*G534,2),0),0),0)</f>
        <v>0</v>
      </c>
      <c r="S534" s="50">
        <f>IFERROR(IF(F534&gt;0,IF(IFERROR((Смета!G516*1),0)&gt;0,ROUND(F534*G534,2),0),0),0)</f>
        <v>0</v>
      </c>
      <c r="T534" s="38"/>
      <c r="U534" s="38"/>
      <c r="X534" s="38"/>
      <c r="Y534" s="38"/>
    </row>
    <row r="535" spans="1:25" s="37" customFormat="1" ht="30" hidden="1" x14ac:dyDescent="0.25">
      <c r="A535" s="63"/>
      <c r="B535" s="140">
        <f>IFERROR(IF(F535&gt;0,MAX(B$26:B534)+1,IF(AND(D535&gt;0,C535=0),"ЗАГ",0)),0)</f>
        <v>0</v>
      </c>
      <c r="C535" s="141">
        <f>IF(Смета!B517&gt;0,Смета!B517,0)</f>
        <v>456</v>
      </c>
      <c r="D535" s="543" t="str">
        <f>IF(Смета!C517&gt;0,Смета!C517,0)</f>
        <v>Выключатель двухклавишный ATLASDESIGN схема 5 10АХ механизм белый</v>
      </c>
      <c r="E535" s="77" t="str">
        <f>IF(Смета!D517&gt;0,Смета!D517,0)</f>
        <v>шт</v>
      </c>
      <c r="F535" s="67">
        <f>IFERROR(IF(Дата_КС2=S$3,Смета!Q517,0)+IF(Дата_КС2=S$4,Смета!T517,0)+IF(Дата_КС2=S$5,Смета!W517,0)+IF(Дата_КС2=S$6,Смета!Z517,0)+IF(Дата_КС2=S$7,Смета!AC517,0)+IF(Дата_КС2=S$8,Смета!AF517,0)+IF(Дата_КС2=S$9,Смета!AI517,0)+IF(Дата_КС2=S$10,Смета!AL517,0)+IF(Дата_КС2=S$11,Смета!AO517,0)+IF(Дата_КС2=S$12,Смета!AR517,0)+IF(Дата_КС2=S$13,Смета!AU517,0)+IF(Дата_КС2=S$14,Смета!AX517,0),0)</f>
        <v>0</v>
      </c>
      <c r="G535" s="67">
        <f>IF(Смета!E517&gt;0,Смета!E517,0)</f>
        <v>178.27</v>
      </c>
      <c r="H535" s="67">
        <f t="shared" si="16"/>
        <v>0</v>
      </c>
      <c r="I535" s="464">
        <f t="shared" si="15"/>
        <v>0</v>
      </c>
      <c r="J535" s="468"/>
      <c r="K535" s="465">
        <f>IF(AND(B535&gt;0,B535&lt;&gt;"ЗАГ"),1,IF(C535=0,SUM(B536:INDEX(B536:B$2002,INDEX(MATCH("ЗАГ",B536:B$2002&amp;"",),))),0))</f>
        <v>0</v>
      </c>
      <c r="L535" s="47"/>
      <c r="M535" s="47"/>
      <c r="N535" s="186"/>
      <c r="O535" s="186"/>
      <c r="P535" s="187"/>
      <c r="Q535" s="189"/>
      <c r="R535" s="178">
        <f>IFERROR(IF(F535&gt;0,IF(IFERROR((Смета!H517*1),0)&gt;0,ROUND(F535*G535,2),0),0),0)</f>
        <v>0</v>
      </c>
      <c r="S535" s="50">
        <f>IFERROR(IF(F535&gt;0,IF(IFERROR((Смета!G517*1),0)&gt;0,ROUND(F535*G535,2),0),0),0)</f>
        <v>0</v>
      </c>
      <c r="T535" s="38"/>
      <c r="U535" s="38"/>
      <c r="X535" s="38"/>
      <c r="Y535" s="38"/>
    </row>
    <row r="536" spans="1:25" s="37" customFormat="1" ht="30" hidden="1" x14ac:dyDescent="0.25">
      <c r="A536" s="63"/>
      <c r="B536" s="140">
        <f>IFERROR(IF(F536&gt;0,MAX(B$26:B535)+1,IF(AND(D536&gt;0,C536=0),"ЗАГ",0)),0)</f>
        <v>0</v>
      </c>
      <c r="C536" s="141">
        <f>IF(Смета!B518&gt;0,Смета!B518,0)</f>
        <v>457</v>
      </c>
      <c r="D536" s="543" t="str">
        <f>IF(Смета!C518&gt;0,Смета!C518,0)</f>
        <v>Выключатель трехклавишный ATLASDESIGN схема 1+1+1 10АХ механизм белый</v>
      </c>
      <c r="E536" s="77" t="str">
        <f>IF(Смета!D518&gt;0,Смета!D518,0)</f>
        <v>шт</v>
      </c>
      <c r="F536" s="67">
        <f>IFERROR(IF(Дата_КС2=S$3,Смета!Q518,0)+IF(Дата_КС2=S$4,Смета!T518,0)+IF(Дата_КС2=S$5,Смета!W518,0)+IF(Дата_КС2=S$6,Смета!Z518,0)+IF(Дата_КС2=S$7,Смета!AC518,0)+IF(Дата_КС2=S$8,Смета!AF518,0)+IF(Дата_КС2=S$9,Смета!AI518,0)+IF(Дата_КС2=S$10,Смета!AL518,0)+IF(Дата_КС2=S$11,Смета!AO518,0)+IF(Дата_КС2=S$12,Смета!AR518,0)+IF(Дата_КС2=S$13,Смета!AU518,0)+IF(Дата_КС2=S$14,Смета!AX518,0),0)</f>
        <v>0</v>
      </c>
      <c r="G536" s="67">
        <f>IF(Смета!E518&gt;0,Смета!E518,0)</f>
        <v>274</v>
      </c>
      <c r="H536" s="67">
        <f t="shared" si="16"/>
        <v>0</v>
      </c>
      <c r="I536" s="464">
        <f t="shared" si="15"/>
        <v>0</v>
      </c>
      <c r="J536" s="468"/>
      <c r="K536" s="465">
        <f>IF(AND(B536&gt;0,B536&lt;&gt;"ЗАГ"),1,IF(C536=0,SUM(B537:INDEX(B537:B$2002,INDEX(MATCH("ЗАГ",B537:B$2002&amp;"",),))),0))</f>
        <v>0</v>
      </c>
      <c r="L536" s="47"/>
      <c r="M536" s="47"/>
      <c r="N536" s="186"/>
      <c r="O536" s="186"/>
      <c r="P536" s="187"/>
      <c r="Q536" s="189"/>
      <c r="R536" s="178">
        <f>IFERROR(IF(F536&gt;0,IF(IFERROR((Смета!H518*1),0)&gt;0,ROUND(F536*G536,2),0),0),0)</f>
        <v>0</v>
      </c>
      <c r="S536" s="50">
        <f>IFERROR(IF(F536&gt;0,IF(IFERROR((Смета!G518*1),0)&gt;0,ROUND(F536*G536,2),0),0),0)</f>
        <v>0</v>
      </c>
      <c r="T536" s="38"/>
      <c r="U536" s="38"/>
      <c r="X536" s="38"/>
      <c r="Y536" s="38"/>
    </row>
    <row r="537" spans="1:25" s="37" customFormat="1" hidden="1" x14ac:dyDescent="0.25">
      <c r="A537" s="63"/>
      <c r="B537" s="140">
        <f>IFERROR(IF(F537&gt;0,MAX(B$26:B536)+1,IF(AND(D537&gt;0,C537=0),"ЗАГ",0)),0)</f>
        <v>0</v>
      </c>
      <c r="C537" s="141">
        <f>IF(Смета!B519&gt;0,Смета!B519,0)</f>
        <v>458</v>
      </c>
      <c r="D537" s="543" t="str">
        <f>IF(Смета!C519&gt;0,Смета!C519,0)</f>
        <v>Рамка однопостовая ATLASDESIGN белый</v>
      </c>
      <c r="E537" s="77" t="str">
        <f>IF(Смета!D519&gt;0,Смета!D519,0)</f>
        <v>шт</v>
      </c>
      <c r="F537" s="67">
        <f>IFERROR(IF(Дата_КС2=S$3,Смета!Q519,0)+IF(Дата_КС2=S$4,Смета!T519,0)+IF(Дата_КС2=S$5,Смета!W519,0)+IF(Дата_КС2=S$6,Смета!Z519,0)+IF(Дата_КС2=S$7,Смета!AC519,0)+IF(Дата_КС2=S$8,Смета!AF519,0)+IF(Дата_КС2=S$9,Смета!AI519,0)+IF(Дата_КС2=S$10,Смета!AL519,0)+IF(Дата_КС2=S$11,Смета!AO519,0)+IF(Дата_КС2=S$12,Смета!AR519,0)+IF(Дата_КС2=S$13,Смета!AU519,0)+IF(Дата_КС2=S$14,Смета!AX519,0),0)</f>
        <v>0</v>
      </c>
      <c r="G537" s="67">
        <f>IF(Смета!E519&gt;0,Смета!E519,0)</f>
        <v>44.84</v>
      </c>
      <c r="H537" s="67">
        <f t="shared" si="16"/>
        <v>0</v>
      </c>
      <c r="I537" s="464">
        <f t="shared" si="15"/>
        <v>0</v>
      </c>
      <c r="J537" s="468"/>
      <c r="K537" s="465">
        <f>IF(AND(B537&gt;0,B537&lt;&gt;"ЗАГ"),1,IF(C537=0,SUM(B538:INDEX(B538:B$2002,INDEX(MATCH("ЗАГ",B538:B$2002&amp;"",),))),0))</f>
        <v>0</v>
      </c>
      <c r="L537" s="47"/>
      <c r="M537" s="47"/>
      <c r="N537" s="186"/>
      <c r="O537" s="186"/>
      <c r="P537" s="187"/>
      <c r="Q537" s="189"/>
      <c r="R537" s="178">
        <f>IFERROR(IF(F537&gt;0,IF(IFERROR((Смета!H519*1),0)&gt;0,ROUND(F537*G537,2),0),0),0)</f>
        <v>0</v>
      </c>
      <c r="S537" s="50">
        <f>IFERROR(IF(F537&gt;0,IF(IFERROR((Смета!G519*1),0)&gt;0,ROUND(F537*G537,2),0),0),0)</f>
        <v>0</v>
      </c>
      <c r="T537" s="38"/>
      <c r="U537" s="38"/>
      <c r="X537" s="38"/>
      <c r="Y537" s="38"/>
    </row>
    <row r="538" spans="1:25" s="37" customFormat="1" hidden="1" x14ac:dyDescent="0.25">
      <c r="A538" s="63"/>
      <c r="B538" s="140">
        <f>IFERROR(IF(F538&gt;0,MAX(B$26:B537)+1,IF(AND(D538&gt;0,C538=0),"ЗАГ",0)),0)</f>
        <v>0</v>
      </c>
      <c r="C538" s="141">
        <f>IF(Смета!B520&gt;0,Смета!B520,0)</f>
        <v>459</v>
      </c>
      <c r="D538" s="543" t="str">
        <f>IF(Смета!C520&gt;0,Смета!C520,0)</f>
        <v>Монтаж и подключение выключателей скрытой установки</v>
      </c>
      <c r="E538" s="77" t="str">
        <f>IF(Смета!D520&gt;0,Смета!D520,0)</f>
        <v>шт</v>
      </c>
      <c r="F538" s="67">
        <f>IFERROR(IF(Дата_КС2=S$3,Смета!Q520,0)+IF(Дата_КС2=S$4,Смета!T520,0)+IF(Дата_КС2=S$5,Смета!W520,0)+IF(Дата_КС2=S$6,Смета!Z520,0)+IF(Дата_КС2=S$7,Смета!AC520,0)+IF(Дата_КС2=S$8,Смета!AF520,0)+IF(Дата_КС2=S$9,Смета!AI520,0)+IF(Дата_КС2=S$10,Смета!AL520,0)+IF(Дата_КС2=S$11,Смета!AO520,0)+IF(Дата_КС2=S$12,Смета!AR520,0)+IF(Дата_КС2=S$13,Смета!AU520,0)+IF(Дата_КС2=S$14,Смета!AX520,0),0)</f>
        <v>0</v>
      </c>
      <c r="G538" s="67">
        <f>IF(Смета!E520&gt;0,Смета!E520,0)</f>
        <v>192.15</v>
      </c>
      <c r="H538" s="67">
        <f t="shared" si="16"/>
        <v>0</v>
      </c>
      <c r="I538" s="464">
        <f t="shared" ref="I538:I601" si="17">IF(J538=1,1,K538)</f>
        <v>0</v>
      </c>
      <c r="J538" s="468"/>
      <c r="K538" s="465">
        <f>IF(AND(B538&gt;0,B538&lt;&gt;"ЗАГ"),1,IF(C538=0,SUM(B539:INDEX(B539:B$2002,INDEX(MATCH("ЗАГ",B539:B$2002&amp;"",),))),0))</f>
        <v>0</v>
      </c>
      <c r="L538" s="47"/>
      <c r="M538" s="47"/>
      <c r="N538" s="186"/>
      <c r="O538" s="186"/>
      <c r="P538" s="187"/>
      <c r="Q538" s="189"/>
      <c r="R538" s="178">
        <f>IFERROR(IF(F538&gt;0,IF(IFERROR((Смета!H520*1),0)&gt;0,ROUND(F538*G538,2),0),0),0)</f>
        <v>0</v>
      </c>
      <c r="S538" s="50">
        <f>IFERROR(IF(F538&gt;0,IF(IFERROR((Смета!G520*1),0)&gt;0,ROUND(F538*G538,2),0),0),0)</f>
        <v>0</v>
      </c>
      <c r="T538" s="38"/>
      <c r="U538" s="38"/>
      <c r="X538" s="38"/>
      <c r="Y538" s="38"/>
    </row>
    <row r="539" spans="1:25" s="37" customFormat="1" hidden="1" x14ac:dyDescent="0.25">
      <c r="A539" s="63"/>
      <c r="B539" s="140">
        <f>IFERROR(IF(F539&gt;0,MAX(B$26:B538)+1,IF(AND(D539&gt;0,C539=0),"ЗАГ",0)),0)</f>
        <v>0</v>
      </c>
      <c r="C539" s="141">
        <f>IF(Смета!B521&gt;0,Смета!B521,0)</f>
        <v>460</v>
      </c>
      <c r="D539" s="543" t="str">
        <f>IF(Смета!C521&gt;0,Смета!C521,0)</f>
        <v>КРЗ-0,4</v>
      </c>
      <c r="E539" s="77" t="str">
        <f>IF(Смета!D521&gt;0,Смета!D521,0)</f>
        <v>шт</v>
      </c>
      <c r="F539" s="67">
        <f>IFERROR(IF(Дата_КС2=S$3,Смета!Q521,0)+IF(Дата_КС2=S$4,Смета!T521,0)+IF(Дата_КС2=S$5,Смета!W521,0)+IF(Дата_КС2=S$6,Смета!Z521,0)+IF(Дата_КС2=S$7,Смета!AC521,0)+IF(Дата_КС2=S$8,Смета!AF521,0)+IF(Дата_КС2=S$9,Смета!AI521,0)+IF(Дата_КС2=S$10,Смета!AL521,0)+IF(Дата_КС2=S$11,Смета!AO521,0)+IF(Дата_КС2=S$12,Смета!AR521,0)+IF(Дата_КС2=S$13,Смета!AU521,0)+IF(Дата_КС2=S$14,Смета!AX521,0),0)</f>
        <v>0</v>
      </c>
      <c r="G539" s="67">
        <f>IF(Смета!E521&gt;0,Смета!E521,0)</f>
        <v>285.02</v>
      </c>
      <c r="H539" s="67">
        <f t="shared" si="16"/>
        <v>0</v>
      </c>
      <c r="I539" s="464">
        <f t="shared" si="17"/>
        <v>0</v>
      </c>
      <c r="J539" s="468"/>
      <c r="K539" s="465">
        <f>IF(AND(B539&gt;0,B539&lt;&gt;"ЗАГ"),1,IF(C539=0,SUM(B540:INDEX(B540:B$2002,INDEX(MATCH("ЗАГ",B540:B$2002&amp;"",),))),0))</f>
        <v>0</v>
      </c>
      <c r="L539" s="47"/>
      <c r="M539" s="47"/>
      <c r="N539" s="186"/>
      <c r="O539" s="186"/>
      <c r="P539" s="187"/>
      <c r="Q539" s="189"/>
      <c r="R539" s="178">
        <f>IFERROR(IF(F539&gt;0,IF(IFERROR((Смета!H521*1),0)&gt;0,ROUND(F539*G539,2),0),0),0)</f>
        <v>0</v>
      </c>
      <c r="S539" s="50">
        <f>IFERROR(IF(F539&gt;0,IF(IFERROR((Смета!G521*1),0)&gt;0,ROUND(F539*G539,2),0),0),0)</f>
        <v>0</v>
      </c>
      <c r="T539" s="38"/>
      <c r="U539" s="38"/>
      <c r="X539" s="38"/>
      <c r="Y539" s="38"/>
    </row>
    <row r="540" spans="1:25" s="37" customFormat="1" hidden="1" x14ac:dyDescent="0.25">
      <c r="A540" s="63"/>
      <c r="B540" s="140">
        <f>IFERROR(IF(F540&gt;0,MAX(B$26:B539)+1,IF(AND(D540&gt;0,C540=0),"ЗАГ",0)),0)</f>
        <v>0</v>
      </c>
      <c r="C540" s="141">
        <f>IF(Смета!B522&gt;0,Смета!B522,0)</f>
        <v>461</v>
      </c>
      <c r="D540" s="543" t="str">
        <f>IF(Смета!C522&gt;0,Смета!C522,0)</f>
        <v>Монтаж и подключение коробки заземления КРЗ</v>
      </c>
      <c r="E540" s="77" t="str">
        <f>IF(Смета!D522&gt;0,Смета!D522,0)</f>
        <v>шт</v>
      </c>
      <c r="F540" s="67">
        <f>IFERROR(IF(Дата_КС2=S$3,Смета!Q522,0)+IF(Дата_КС2=S$4,Смета!T522,0)+IF(Дата_КС2=S$5,Смета!W522,0)+IF(Дата_КС2=S$6,Смета!Z522,0)+IF(Дата_КС2=S$7,Смета!AC522,0)+IF(Дата_КС2=S$8,Смета!AF522,0)+IF(Дата_КС2=S$9,Смета!AI522,0)+IF(Дата_КС2=S$10,Смета!AL522,0)+IF(Дата_КС2=S$11,Смета!AO522,0)+IF(Дата_КС2=S$12,Смета!AR522,0)+IF(Дата_КС2=S$13,Смета!AU522,0)+IF(Дата_КС2=S$14,Смета!AX522,0),0)</f>
        <v>0</v>
      </c>
      <c r="G540" s="67">
        <f>IF(Смета!E522&gt;0,Смета!E522,0)</f>
        <v>343.74</v>
      </c>
      <c r="H540" s="67">
        <f t="shared" si="16"/>
        <v>0</v>
      </c>
      <c r="I540" s="464">
        <f t="shared" si="17"/>
        <v>0</v>
      </c>
      <c r="J540" s="468"/>
      <c r="K540" s="465">
        <f>IF(AND(B540&gt;0,B540&lt;&gt;"ЗАГ"),1,IF(C540=0,SUM(B541:INDEX(B541:B$2002,INDEX(MATCH("ЗАГ",B541:B$2002&amp;"",),))),0))</f>
        <v>0</v>
      </c>
      <c r="L540" s="47"/>
      <c r="M540" s="47"/>
      <c r="N540" s="186"/>
      <c r="O540" s="186"/>
      <c r="P540" s="187"/>
      <c r="Q540" s="189"/>
      <c r="R540" s="178">
        <f>IFERROR(IF(F540&gt;0,IF(IFERROR((Смета!H522*1),0)&gt;0,ROUND(F540*G540,2),0),0),0)</f>
        <v>0</v>
      </c>
      <c r="S540" s="50">
        <f>IFERROR(IF(F540&gt;0,IF(IFERROR((Смета!G522*1),0)&gt;0,ROUND(F540*G540,2),0),0),0)</f>
        <v>0</v>
      </c>
      <c r="T540" s="38"/>
      <c r="U540" s="38"/>
      <c r="X540" s="38"/>
      <c r="Y540" s="38"/>
    </row>
    <row r="541" spans="1:25" s="37" customFormat="1" ht="30" hidden="1" x14ac:dyDescent="0.25">
      <c r="A541" s="63"/>
      <c r="B541" s="140">
        <f>IFERROR(IF(F541&gt;0,MAX(B$26:B540)+1,IF(AND(D541&gt;0,C541=0),"ЗАГ",0)),0)</f>
        <v>0</v>
      </c>
      <c r="C541" s="141">
        <f>IF(Смета!B523&gt;0,Смета!B523,0)</f>
        <v>462</v>
      </c>
      <c r="D541" s="543" t="str">
        <f>IF(Смета!C523&gt;0,Смета!C523,0)</f>
        <v>Звонок Зуммер-1-04 (2ТК) двухтональный без кнопки пластик АБС проводной 220В (Зуммер-1-04 (2ТК))</v>
      </c>
      <c r="E541" s="77" t="str">
        <f>IF(Смета!D523&gt;0,Смета!D523,0)</f>
        <v>шт</v>
      </c>
      <c r="F541" s="67">
        <f>IFERROR(IF(Дата_КС2=S$3,Смета!Q523,0)+IF(Дата_КС2=S$4,Смета!T523,0)+IF(Дата_КС2=S$5,Смета!W523,0)+IF(Дата_КС2=S$6,Смета!Z523,0)+IF(Дата_КС2=S$7,Смета!AC523,0)+IF(Дата_КС2=S$8,Смета!AF523,0)+IF(Дата_КС2=S$9,Смета!AI523,0)+IF(Дата_КС2=S$10,Смета!AL523,0)+IF(Дата_КС2=S$11,Смета!AO523,0)+IF(Дата_КС2=S$12,Смета!AR523,0)+IF(Дата_КС2=S$13,Смета!AU523,0)+IF(Дата_КС2=S$14,Смета!AX523,0),0)</f>
        <v>0</v>
      </c>
      <c r="G541" s="67">
        <f>IF(Смета!E523&gt;0,Смета!E523,0)</f>
        <v>261.54000000000002</v>
      </c>
      <c r="H541" s="67">
        <f t="shared" ref="H541:H604" si="18">ROUND(F541*G541,2)</f>
        <v>0</v>
      </c>
      <c r="I541" s="464">
        <f t="shared" si="17"/>
        <v>0</v>
      </c>
      <c r="J541" s="468"/>
      <c r="K541" s="465">
        <f>IF(AND(B541&gt;0,B541&lt;&gt;"ЗАГ"),1,IF(C541=0,SUM(B542:INDEX(B542:B$2002,INDEX(MATCH("ЗАГ",B542:B$2002&amp;"",),))),0))</f>
        <v>0</v>
      </c>
      <c r="L541" s="47"/>
      <c r="M541" s="47"/>
      <c r="N541" s="186"/>
      <c r="O541" s="186"/>
      <c r="P541" s="187"/>
      <c r="Q541" s="189"/>
      <c r="R541" s="178">
        <f>IFERROR(IF(F541&gt;0,IF(IFERROR((Смета!H523*1),0)&gt;0,ROUND(F541*G541,2),0),0),0)</f>
        <v>0</v>
      </c>
      <c r="S541" s="50">
        <f>IFERROR(IF(F541&gt;0,IF(IFERROR((Смета!G523*1),0)&gt;0,ROUND(F541*G541,2),0),0),0)</f>
        <v>0</v>
      </c>
      <c r="T541" s="38"/>
      <c r="U541" s="38"/>
      <c r="X541" s="38"/>
      <c r="Y541" s="38"/>
    </row>
    <row r="542" spans="1:25" s="37" customFormat="1" hidden="1" x14ac:dyDescent="0.25">
      <c r="A542" s="63"/>
      <c r="B542" s="140">
        <f>IFERROR(IF(F542&gt;0,MAX(B$26:B541)+1,IF(AND(D542&gt;0,C542=0),"ЗАГ",0)),0)</f>
        <v>0</v>
      </c>
      <c r="C542" s="141">
        <f>IF(Смета!B524&gt;0,Смета!B524,0)</f>
        <v>463</v>
      </c>
      <c r="D542" s="543" t="str">
        <f>IF(Смета!C524&gt;0,Смета!C524,0)</f>
        <v>Беларусь Кнопка для звонков</v>
      </c>
      <c r="E542" s="77" t="str">
        <f>IF(Смета!D524&gt;0,Смета!D524,0)</f>
        <v>шт</v>
      </c>
      <c r="F542" s="67">
        <f>IFERROR(IF(Дата_КС2=S$3,Смета!Q524,0)+IF(Дата_КС2=S$4,Смета!T524,0)+IF(Дата_КС2=S$5,Смета!W524,0)+IF(Дата_КС2=S$6,Смета!Z524,0)+IF(Дата_КС2=S$7,Смета!AC524,0)+IF(Дата_КС2=S$8,Смета!AF524,0)+IF(Дата_КС2=S$9,Смета!AI524,0)+IF(Дата_КС2=S$10,Смета!AL524,0)+IF(Дата_КС2=S$11,Смета!AO524,0)+IF(Дата_КС2=S$12,Смета!AR524,0)+IF(Дата_КС2=S$13,Смета!AU524,0)+IF(Дата_КС2=S$14,Смета!AX524,0),0)</f>
        <v>0</v>
      </c>
      <c r="G542" s="67">
        <f>IF(Смета!E524&gt;0,Смета!E524,0)</f>
        <v>74.73</v>
      </c>
      <c r="H542" s="67">
        <f t="shared" si="18"/>
        <v>0</v>
      </c>
      <c r="I542" s="464">
        <f t="shared" si="17"/>
        <v>0</v>
      </c>
      <c r="J542" s="468"/>
      <c r="K542" s="465">
        <f>IF(AND(B542&gt;0,B542&lt;&gt;"ЗАГ"),1,IF(C542=0,SUM(B543:INDEX(B543:B$2002,INDEX(MATCH("ЗАГ",B543:B$2002&amp;"",),))),0))</f>
        <v>0</v>
      </c>
      <c r="L542" s="47"/>
      <c r="M542" s="47"/>
      <c r="N542" s="186"/>
      <c r="O542" s="186"/>
      <c r="P542" s="187"/>
      <c r="Q542" s="189"/>
      <c r="R542" s="178">
        <f>IFERROR(IF(F542&gt;0,IF(IFERROR((Смета!H524*1),0)&gt;0,ROUND(F542*G542,2),0),0),0)</f>
        <v>0</v>
      </c>
      <c r="S542" s="50">
        <f>IFERROR(IF(F542&gt;0,IF(IFERROR((Смета!G524*1),0)&gt;0,ROUND(F542*G542,2),0),0),0)</f>
        <v>0</v>
      </c>
      <c r="T542" s="38"/>
      <c r="U542" s="38"/>
      <c r="X542" s="38"/>
      <c r="Y542" s="38"/>
    </row>
    <row r="543" spans="1:25" s="37" customFormat="1" hidden="1" x14ac:dyDescent="0.25">
      <c r="A543" s="63"/>
      <c r="B543" s="140">
        <f>IFERROR(IF(F543&gt;0,MAX(B$26:B542)+1,IF(AND(D543&gt;0,C543=0),"ЗАГ",0)),0)</f>
        <v>0</v>
      </c>
      <c r="C543" s="141">
        <f>IF(Смета!B525&gt;0,Смета!B525,0)</f>
        <v>464</v>
      </c>
      <c r="D543" s="543" t="str">
        <f>IF(Смета!C525&gt;0,Смета!C525,0)</f>
        <v>Монтаж и подключение звонка</v>
      </c>
      <c r="E543" s="77" t="str">
        <f>IF(Смета!D525&gt;0,Смета!D525,0)</f>
        <v>шт</v>
      </c>
      <c r="F543" s="67">
        <f>IFERROR(IF(Дата_КС2=S$3,Смета!Q525,0)+IF(Дата_КС2=S$4,Смета!T525,0)+IF(Дата_КС2=S$5,Смета!W525,0)+IF(Дата_КС2=S$6,Смета!Z525,0)+IF(Дата_КС2=S$7,Смета!AC525,0)+IF(Дата_КС2=S$8,Смета!AF525,0)+IF(Дата_КС2=S$9,Смета!AI525,0)+IF(Дата_КС2=S$10,Смета!AL525,0)+IF(Дата_КС2=S$11,Смета!AO525,0)+IF(Дата_КС2=S$12,Смета!AR525,0)+IF(Дата_КС2=S$13,Смета!AU525,0)+IF(Дата_КС2=S$14,Смета!AX525,0),0)</f>
        <v>0</v>
      </c>
      <c r="G543" s="67">
        <f>IF(Смета!E525&gt;0,Смета!E525,0)</f>
        <v>160.13</v>
      </c>
      <c r="H543" s="67">
        <f t="shared" si="18"/>
        <v>0</v>
      </c>
      <c r="I543" s="464">
        <f t="shared" si="17"/>
        <v>0</v>
      </c>
      <c r="J543" s="468"/>
      <c r="K543" s="465">
        <f>IF(AND(B543&gt;0,B543&lt;&gt;"ЗАГ"),1,IF(C543=0,SUM(B544:INDEX(B544:B$2002,INDEX(MATCH("ЗАГ",B544:B$2002&amp;"",),))),0))</f>
        <v>0</v>
      </c>
      <c r="L543" s="47"/>
      <c r="M543" s="47"/>
      <c r="N543" s="186"/>
      <c r="O543" s="186"/>
      <c r="P543" s="187"/>
      <c r="Q543" s="189"/>
      <c r="R543" s="178">
        <f>IFERROR(IF(F543&gt;0,IF(IFERROR((Смета!H525*1),0)&gt;0,ROUND(F543*G543,2),0),0),0)</f>
        <v>0</v>
      </c>
      <c r="S543" s="50">
        <f>IFERROR(IF(F543&gt;0,IF(IFERROR((Смета!G525*1),0)&gt;0,ROUND(F543*G543,2),0),0),0)</f>
        <v>0</v>
      </c>
      <c r="T543" s="38"/>
      <c r="U543" s="38"/>
      <c r="X543" s="38"/>
      <c r="Y543" s="38"/>
    </row>
    <row r="544" spans="1:25" s="37" customFormat="1" hidden="1" x14ac:dyDescent="0.25">
      <c r="A544" s="63"/>
      <c r="B544" s="140">
        <f>IFERROR(IF(F544&gt;0,MAX(B$26:B543)+1,IF(AND(D544&gt;0,C544=0),"ЗАГ",0)),0)</f>
        <v>0</v>
      </c>
      <c r="C544" s="141">
        <f>IF(Смета!B526&gt;0,Смета!B526,0)</f>
        <v>465</v>
      </c>
      <c r="D544" s="543" t="str">
        <f>IF(Смета!C526&gt;0,Смета!C526,0)</f>
        <v>Монтаж и подключение кнопки звонка</v>
      </c>
      <c r="E544" s="77" t="str">
        <f>IF(Смета!D526&gt;0,Смета!D526,0)</f>
        <v>шт</v>
      </c>
      <c r="F544" s="67">
        <f>IFERROR(IF(Дата_КС2=S$3,Смета!Q526,0)+IF(Дата_КС2=S$4,Смета!T526,0)+IF(Дата_КС2=S$5,Смета!W526,0)+IF(Дата_КС2=S$6,Смета!Z526,0)+IF(Дата_КС2=S$7,Смета!AC526,0)+IF(Дата_КС2=S$8,Смета!AF526,0)+IF(Дата_КС2=S$9,Смета!AI526,0)+IF(Дата_КС2=S$10,Смета!AL526,0)+IF(Дата_КС2=S$11,Смета!AO526,0)+IF(Дата_КС2=S$12,Смета!AR526,0)+IF(Дата_КС2=S$13,Смета!AU526,0)+IF(Дата_КС2=S$14,Смета!AX526,0),0)</f>
        <v>0</v>
      </c>
      <c r="G544" s="67">
        <f>IF(Смета!E526&gt;0,Смета!E526,0)</f>
        <v>160.13</v>
      </c>
      <c r="H544" s="67">
        <f t="shared" si="18"/>
        <v>0</v>
      </c>
      <c r="I544" s="464">
        <f t="shared" si="17"/>
        <v>0</v>
      </c>
      <c r="J544" s="468"/>
      <c r="K544" s="465">
        <f>IF(AND(B544&gt;0,B544&lt;&gt;"ЗАГ"),1,IF(C544=0,SUM(B545:INDEX(B545:B$2002,INDEX(MATCH("ЗАГ",B545:B$2002&amp;"",),))),0))</f>
        <v>0</v>
      </c>
      <c r="L544" s="47"/>
      <c r="M544" s="47"/>
      <c r="N544" s="186"/>
      <c r="O544" s="186"/>
      <c r="P544" s="187"/>
      <c r="Q544" s="189"/>
      <c r="R544" s="178">
        <f>IFERROR(IF(F544&gt;0,IF(IFERROR((Смета!H526*1),0)&gt;0,ROUND(F544*G544,2),0),0),0)</f>
        <v>0</v>
      </c>
      <c r="S544" s="50">
        <f>IFERROR(IF(F544&gt;0,IF(IFERROR((Смета!G526*1),0)&gt;0,ROUND(F544*G544,2),0),0),0)</f>
        <v>0</v>
      </c>
      <c r="T544" s="38"/>
      <c r="U544" s="38"/>
      <c r="X544" s="38"/>
      <c r="Y544" s="38"/>
    </row>
    <row r="545" spans="1:25" s="37" customFormat="1" x14ac:dyDescent="0.25">
      <c r="A545" s="63"/>
      <c r="B545" s="140" t="str">
        <f>IFERROR(IF(F545&gt;0,MAX(B$26:B544)+1,IF(AND(D545&gt;0,C545=0),"ЗАГ",0)),0)</f>
        <v>ЗАГ</v>
      </c>
      <c r="C545" s="141">
        <f>IF(Смета!B527&gt;0,Смета!B527,0)</f>
        <v>0</v>
      </c>
      <c r="D545" s="547" t="str">
        <f>IF(Смета!C527&gt;0,Смета!C527,0)</f>
        <v>5.Электромонтажные изделия</v>
      </c>
      <c r="E545" s="77">
        <f>IF(Смета!D527&gt;0,Смета!D527,0)</f>
        <v>0</v>
      </c>
      <c r="F545" s="67">
        <f>IFERROR(IF(Дата_КС2=S$3,Смета!Q527,0)+IF(Дата_КС2=S$4,Смета!T527,0)+IF(Дата_КС2=S$5,Смета!W527,0)+IF(Дата_КС2=S$6,Смета!Z527,0)+IF(Дата_КС2=S$7,Смета!AC527,0)+IF(Дата_КС2=S$8,Смета!AF527,0)+IF(Дата_КС2=S$9,Смета!AI527,0)+IF(Дата_КС2=S$10,Смета!AL527,0)+IF(Дата_КС2=S$11,Смета!AO527,0)+IF(Дата_КС2=S$12,Смета!AR527,0)+IF(Дата_КС2=S$13,Смета!AU527,0)+IF(Дата_КС2=S$14,Смета!AX527,0),0)</f>
        <v>0</v>
      </c>
      <c r="G545" s="67">
        <f>IF(Смета!E527&gt;0,Смета!E527,0)</f>
        <v>0</v>
      </c>
      <c r="H545" s="67">
        <f t="shared" si="18"/>
        <v>0</v>
      </c>
      <c r="I545" s="464">
        <f t="shared" si="17"/>
        <v>170</v>
      </c>
      <c r="J545" s="468"/>
      <c r="K545" s="465">
        <f>IF(AND(B545&gt;0,B545&lt;&gt;"ЗАГ"),1,IF(C545=0,SUM(B546:INDEX(B546:B$2002,INDEX(MATCH("ЗАГ",B546:B$2002&amp;"",),))),0))</f>
        <v>170</v>
      </c>
      <c r="L545" s="47"/>
      <c r="M545" s="47"/>
      <c r="N545" s="186"/>
      <c r="O545" s="186"/>
      <c r="P545" s="187"/>
      <c r="Q545" s="189"/>
      <c r="R545" s="178">
        <f>IFERROR(IF(F545&gt;0,IF(IFERROR((Смета!H527*1),0)&gt;0,ROUND(F545*G545,2),0),0),0)</f>
        <v>0</v>
      </c>
      <c r="S545" s="50">
        <f>IFERROR(IF(F545&gt;0,IF(IFERROR((Смета!G527*1),0)&gt;0,ROUND(F545*G545,2),0),0),0)</f>
        <v>0</v>
      </c>
      <c r="T545" s="38"/>
      <c r="U545" s="38"/>
      <c r="X545" s="38"/>
      <c r="Y545" s="38"/>
    </row>
    <row r="546" spans="1:25" s="37" customFormat="1" x14ac:dyDescent="0.25">
      <c r="A546" s="63"/>
      <c r="B546" s="140">
        <f>IFERROR(IF(F546&gt;0,MAX(B$26:B545)+1,IF(AND(D546&gt;0,C546=0),"ЗАГ",0)),0)</f>
        <v>41</v>
      </c>
      <c r="C546" s="141">
        <f>IF(Смета!B528&gt;0,Смета!B528,0)</f>
        <v>466</v>
      </c>
      <c r="D546" s="547" t="str">
        <f>IF(Смета!C528&gt;0,Смета!C528,0)</f>
        <v>Скрутка СИЗ-1 2.5-4.5мм желтая</v>
      </c>
      <c r="E546" s="77" t="str">
        <f>IF(Смета!D528&gt;0,Смета!D528,0)</f>
        <v>шт</v>
      </c>
      <c r="F546" s="67">
        <f>IFERROR(IF(Дата_КС2=S$3,Смета!Q528,0)+IF(Дата_КС2=S$4,Смета!T528,0)+IF(Дата_КС2=S$5,Смета!W528,0)+IF(Дата_КС2=S$6,Смета!Z528,0)+IF(Дата_КС2=S$7,Смета!AC528,0)+IF(Дата_КС2=S$8,Смета!AF528,0)+IF(Дата_КС2=S$9,Смета!AI528,0)+IF(Дата_КС2=S$10,Смета!AL528,0)+IF(Дата_КС2=S$11,Смета!AO528,0)+IF(Дата_КС2=S$12,Смета!AR528,0)+IF(Дата_КС2=S$13,Смета!AU528,0)+IF(Дата_КС2=S$14,Смета!AX528,0),0)</f>
        <v>200</v>
      </c>
      <c r="G546" s="67">
        <f>IF(Смета!E528&gt;0,Смета!E528,0)</f>
        <v>4.0599999999999996</v>
      </c>
      <c r="H546" s="67">
        <f t="shared" si="18"/>
        <v>812</v>
      </c>
      <c r="I546" s="464">
        <f t="shared" si="17"/>
        <v>1</v>
      </c>
      <c r="J546" s="468"/>
      <c r="K546" s="465">
        <f>IF(AND(B546&gt;0,B546&lt;&gt;"ЗАГ"),1,IF(C546=0,SUM(B547:INDEX(B547:B$2002,INDEX(MATCH("ЗАГ",B547:B$2002&amp;"",),))),0))</f>
        <v>1</v>
      </c>
      <c r="L546" s="47"/>
      <c r="M546" s="47"/>
      <c r="N546" s="186"/>
      <c r="O546" s="186"/>
      <c r="P546" s="187"/>
      <c r="Q546" s="189"/>
      <c r="R546" s="178">
        <f>IFERROR(IF(F546&gt;0,IF(IFERROR((Смета!H528*1),0)&gt;0,ROUND(F546*G546,2),0),0),0)</f>
        <v>0</v>
      </c>
      <c r="S546" s="50">
        <f>IFERROR(IF(F546&gt;0,IF(IFERROR((Смета!G528*1),0)&gt;0,ROUND(F546*G546,2),0),0),0)</f>
        <v>812</v>
      </c>
      <c r="T546" s="38"/>
      <c r="U546" s="38"/>
      <c r="X546" s="38"/>
      <c r="Y546" s="38"/>
    </row>
    <row r="547" spans="1:25" s="37" customFormat="1" x14ac:dyDescent="0.25">
      <c r="A547" s="63"/>
      <c r="B547" s="140">
        <f>IFERROR(IF(F547&gt;0,MAX(B$26:B546)+1,IF(AND(D547&gt;0,C547=0),"ЗАГ",0)),0)</f>
        <v>42</v>
      </c>
      <c r="C547" s="141">
        <f>IF(Смета!B529&gt;0,Смета!B529,0)</f>
        <v>467</v>
      </c>
      <c r="D547" s="547" t="str">
        <f>IF(Смета!C529&gt;0,Смета!C529,0)</f>
        <v>Скрутка СИЗ-1 4-11мм красная</v>
      </c>
      <c r="E547" s="77" t="str">
        <f>IF(Смета!D529&gt;0,Смета!D529,0)</f>
        <v>шт</v>
      </c>
      <c r="F547" s="67">
        <f>IFERROR(IF(Дата_КС2=S$3,Смета!Q529,0)+IF(Дата_КС2=S$4,Смета!T529,0)+IF(Дата_КС2=S$5,Смета!W529,0)+IF(Дата_КС2=S$6,Смета!Z529,0)+IF(Дата_КС2=S$7,Смета!AC529,0)+IF(Дата_КС2=S$8,Смета!AF529,0)+IF(Дата_КС2=S$9,Смета!AI529,0)+IF(Дата_КС2=S$10,Смета!AL529,0)+IF(Дата_КС2=S$11,Смета!AO529,0)+IF(Дата_КС2=S$12,Смета!AR529,0)+IF(Дата_КС2=S$13,Смета!AU529,0)+IF(Дата_КС2=S$14,Смета!AX529,0),0)</f>
        <v>1000</v>
      </c>
      <c r="G547" s="67">
        <f>IF(Смета!E529&gt;0,Смета!E529,0)</f>
        <v>5.34</v>
      </c>
      <c r="H547" s="67">
        <f t="shared" si="18"/>
        <v>5340</v>
      </c>
      <c r="I547" s="464">
        <f t="shared" si="17"/>
        <v>1</v>
      </c>
      <c r="J547" s="468"/>
      <c r="K547" s="465">
        <f>IF(AND(B547&gt;0,B547&lt;&gt;"ЗАГ"),1,IF(C547=0,SUM(B548:INDEX(B548:B$2002,INDEX(MATCH("ЗАГ",B548:B$2002&amp;"",),))),0))</f>
        <v>1</v>
      </c>
      <c r="L547" s="47"/>
      <c r="M547" s="47"/>
      <c r="N547" s="186"/>
      <c r="O547" s="186"/>
      <c r="P547" s="187"/>
      <c r="Q547" s="189"/>
      <c r="R547" s="178">
        <f>IFERROR(IF(F547&gt;0,IF(IFERROR((Смета!H529*1),0)&gt;0,ROUND(F547*G547,2),0),0),0)</f>
        <v>0</v>
      </c>
      <c r="S547" s="50">
        <f>IFERROR(IF(F547&gt;0,IF(IFERROR((Смета!G529*1),0)&gt;0,ROUND(F547*G547,2),0),0),0)</f>
        <v>5340</v>
      </c>
      <c r="T547" s="38"/>
      <c r="U547" s="38"/>
      <c r="X547" s="38"/>
      <c r="Y547" s="38"/>
    </row>
    <row r="548" spans="1:25" s="37" customFormat="1" hidden="1" x14ac:dyDescent="0.25">
      <c r="A548" s="63"/>
      <c r="B548" s="140">
        <f>IFERROR(IF(F548&gt;0,MAX(B$26:B547)+1,IF(AND(D548&gt;0,C548=0),"ЗАГ",0)),0)</f>
        <v>0</v>
      </c>
      <c r="C548" s="141">
        <f>IF(Смета!B530&gt;0,Смета!B530,0)</f>
        <v>468</v>
      </c>
      <c r="D548" s="543" t="str">
        <f>IF(Смета!C530&gt;0,Смета!C530,0)</f>
        <v>Бирка кабельная У-134 квадрат 55х55 мм</v>
      </c>
      <c r="E548" s="77" t="str">
        <f>IF(Смета!D530&gt;0,Смета!D530,0)</f>
        <v>шт</v>
      </c>
      <c r="F548" s="67">
        <f>IFERROR(IF(Дата_КС2=S$3,Смета!Q530,0)+IF(Дата_КС2=S$4,Смета!T530,0)+IF(Дата_КС2=S$5,Смета!W530,0)+IF(Дата_КС2=S$6,Смета!Z530,0)+IF(Дата_КС2=S$7,Смета!AC530,0)+IF(Дата_КС2=S$8,Смета!AF530,0)+IF(Дата_КС2=S$9,Смета!AI530,0)+IF(Дата_КС2=S$10,Смета!AL530,0)+IF(Дата_КС2=S$11,Смета!AO530,0)+IF(Дата_КС2=S$12,Смета!AR530,0)+IF(Дата_КС2=S$13,Смета!AU530,0)+IF(Дата_КС2=S$14,Смета!AX530,0),0)</f>
        <v>0</v>
      </c>
      <c r="G548" s="67">
        <f>IF(Смета!E530&gt;0,Смета!E530,0)</f>
        <v>2.46</v>
      </c>
      <c r="H548" s="67">
        <f t="shared" si="18"/>
        <v>0</v>
      </c>
      <c r="I548" s="464">
        <f t="shared" si="17"/>
        <v>0</v>
      </c>
      <c r="J548" s="468"/>
      <c r="K548" s="465">
        <f>IF(AND(B548&gt;0,B548&lt;&gt;"ЗАГ"),1,IF(C548=0,SUM(B549:INDEX(B549:B$2002,INDEX(MATCH("ЗАГ",B549:B$2002&amp;"",),))),0))</f>
        <v>0</v>
      </c>
      <c r="L548" s="47"/>
      <c r="M548" s="47"/>
      <c r="N548" s="186"/>
      <c r="O548" s="186"/>
      <c r="P548" s="187"/>
      <c r="Q548" s="189"/>
      <c r="R548" s="178">
        <f>IFERROR(IF(F548&gt;0,IF(IFERROR((Смета!H530*1),0)&gt;0,ROUND(F548*G548,2),0),0),0)</f>
        <v>0</v>
      </c>
      <c r="S548" s="50">
        <f>IFERROR(IF(F548&gt;0,IF(IFERROR((Смета!G530*1),0)&gt;0,ROUND(F548*G548,2),0),0),0)</f>
        <v>0</v>
      </c>
      <c r="T548" s="38"/>
      <c r="U548" s="38"/>
      <c r="X548" s="38"/>
      <c r="Y548" s="38"/>
    </row>
    <row r="549" spans="1:25" s="37" customFormat="1" hidden="1" x14ac:dyDescent="0.25">
      <c r="A549" s="63"/>
      <c r="B549" s="140">
        <f>IFERROR(IF(F549&gt;0,MAX(B$26:B548)+1,IF(AND(D549&gt;0,C549=0),"ЗАГ",0)),0)</f>
        <v>0</v>
      </c>
      <c r="C549" s="141">
        <f>IF(Смета!B531&gt;0,Смета!B531,0)</f>
        <v>469</v>
      </c>
      <c r="D549" s="543" t="str">
        <f>IF(Смета!C531&gt;0,Смета!C531,0)</f>
        <v>Коробка установочная 68мм (С3М2)</v>
      </c>
      <c r="E549" s="77" t="str">
        <f>IF(Смета!D531&gt;0,Смета!D531,0)</f>
        <v>шт</v>
      </c>
      <c r="F549" s="67">
        <f>IFERROR(IF(Дата_КС2=S$3,Смета!Q531,0)+IF(Дата_КС2=S$4,Смета!T531,0)+IF(Дата_КС2=S$5,Смета!W531,0)+IF(Дата_КС2=S$6,Смета!Z531,0)+IF(Дата_КС2=S$7,Смета!AC531,0)+IF(Дата_КС2=S$8,Смета!AF531,0)+IF(Дата_КС2=S$9,Смета!AI531,0)+IF(Дата_КС2=S$10,Смета!AL531,0)+IF(Дата_КС2=S$11,Смета!AO531,0)+IF(Дата_КС2=S$12,Смета!AR531,0)+IF(Дата_КС2=S$13,Смета!AU531,0)+IF(Дата_КС2=S$14,Смета!AX531,0),0)</f>
        <v>0</v>
      </c>
      <c r="G549" s="67">
        <f>IF(Смета!E531&gt;0,Смета!E531,0)</f>
        <v>12.81</v>
      </c>
      <c r="H549" s="67">
        <f t="shared" si="18"/>
        <v>0</v>
      </c>
      <c r="I549" s="464">
        <f t="shared" si="17"/>
        <v>0</v>
      </c>
      <c r="J549" s="468"/>
      <c r="K549" s="465">
        <f>IF(AND(B549&gt;0,B549&lt;&gt;"ЗАГ"),1,IF(C549=0,SUM(B550:INDEX(B550:B$2002,INDEX(MATCH("ЗАГ",B550:B$2002&amp;"",),))),0))</f>
        <v>0</v>
      </c>
      <c r="L549" s="47"/>
      <c r="M549" s="47"/>
      <c r="N549" s="186"/>
      <c r="O549" s="186"/>
      <c r="P549" s="187"/>
      <c r="Q549" s="189"/>
      <c r="R549" s="178">
        <f>IFERROR(IF(F549&gt;0,IF(IFERROR((Смета!H531*1),0)&gt;0,ROUND(F549*G549,2),0),0),0)</f>
        <v>0</v>
      </c>
      <c r="S549" s="50">
        <f>IFERROR(IF(F549&gt;0,IF(IFERROR((Смета!G531*1),0)&gt;0,ROUND(F549*G549,2),0),0),0)</f>
        <v>0</v>
      </c>
      <c r="T549" s="38"/>
      <c r="U549" s="38"/>
      <c r="X549" s="38"/>
      <c r="Y549" s="38"/>
    </row>
    <row r="550" spans="1:25" s="37" customFormat="1" ht="30" hidden="1" x14ac:dyDescent="0.25">
      <c r="A550" s="63"/>
      <c r="B550" s="140">
        <f>IFERROR(IF(F550&gt;0,MAX(B$26:B549)+1,IF(AND(D550&gt;0,C550=0),"ЗАГ",0)),0)</f>
        <v>0</v>
      </c>
      <c r="C550" s="141">
        <f>IF(Смета!B532&gt;0,Смета!B532,0)</f>
        <v>470</v>
      </c>
      <c r="D550" s="543" t="str">
        <f>IF(Смета!C532&gt;0,Смета!C532,0)</f>
        <v>Высверливание отверстия в кирпиче и вмазывание установочной коробки</v>
      </c>
      <c r="E550" s="77" t="str">
        <f>IF(Смета!D532&gt;0,Смета!D532,0)</f>
        <v>шт</v>
      </c>
      <c r="F550" s="67">
        <f>IFERROR(IF(Дата_КС2=S$3,Смета!Q532,0)+IF(Дата_КС2=S$4,Смета!T532,0)+IF(Дата_КС2=S$5,Смета!W532,0)+IF(Дата_КС2=S$6,Смета!Z532,0)+IF(Дата_КС2=S$7,Смета!AC532,0)+IF(Дата_КС2=S$8,Смета!AF532,0)+IF(Дата_КС2=S$9,Смета!AI532,0)+IF(Дата_КС2=S$10,Смета!AL532,0)+IF(Дата_КС2=S$11,Смета!AO532,0)+IF(Дата_КС2=S$12,Смета!AR532,0)+IF(Дата_КС2=S$13,Смета!AU532,0)+IF(Дата_КС2=S$14,Смета!AX532,0),0)</f>
        <v>0</v>
      </c>
      <c r="G550" s="67">
        <f>IF(Смета!E532&gt;0,Смета!E532,0)</f>
        <v>320.25</v>
      </c>
      <c r="H550" s="67">
        <f t="shared" si="18"/>
        <v>0</v>
      </c>
      <c r="I550" s="464">
        <f t="shared" si="17"/>
        <v>0</v>
      </c>
      <c r="J550" s="468"/>
      <c r="K550" s="465">
        <f>IF(AND(B550&gt;0,B550&lt;&gt;"ЗАГ"),1,IF(C550=0,SUM(B551:INDEX(B551:B$2002,INDEX(MATCH("ЗАГ",B551:B$2002&amp;"",),))),0))</f>
        <v>0</v>
      </c>
      <c r="L550" s="47"/>
      <c r="M550" s="47"/>
      <c r="N550" s="186"/>
      <c r="O550" s="186"/>
      <c r="P550" s="187"/>
      <c r="Q550" s="189"/>
      <c r="R550" s="178">
        <f>IFERROR(IF(F550&gt;0,IF(IFERROR((Смета!H532*1),0)&gt;0,ROUND(F550*G550,2),0),0),0)</f>
        <v>0</v>
      </c>
      <c r="S550" s="50">
        <f>IFERROR(IF(F550&gt;0,IF(IFERROR((Смета!G532*1),0)&gt;0,ROUND(F550*G550,2),0),0),0)</f>
        <v>0</v>
      </c>
      <c r="T550" s="38"/>
      <c r="U550" s="38"/>
      <c r="X550" s="38"/>
      <c r="Y550" s="38"/>
    </row>
    <row r="551" spans="1:25" s="37" customFormat="1" x14ac:dyDescent="0.25">
      <c r="A551" s="63"/>
      <c r="B551" s="140">
        <f>IFERROR(IF(F551&gt;0,MAX(B$26:B550)+1,IF(AND(D551&gt;0,C551=0),"ЗАГ",0)),0)</f>
        <v>43</v>
      </c>
      <c r="C551" s="141">
        <f>IF(Смета!B533&gt;0,Смета!B533,0)</f>
        <v>471</v>
      </c>
      <c r="D551" s="547" t="str">
        <f>IF(Смета!C533&gt;0,Смета!C533,0)</f>
        <v>Крышка КОН-1М-04</v>
      </c>
      <c r="E551" s="77" t="str">
        <f>IF(Смета!D533&gt;0,Смета!D533,0)</f>
        <v>шт</v>
      </c>
      <c r="F551" s="67">
        <f>IFERROR(IF(Дата_КС2=S$3,Смета!Q533,0)+IF(Дата_КС2=S$4,Смета!T533,0)+IF(Дата_КС2=S$5,Смета!W533,0)+IF(Дата_КС2=S$6,Смета!Z533,0)+IF(Дата_КС2=S$7,Смета!AC533,0)+IF(Дата_КС2=S$8,Смета!AF533,0)+IF(Дата_КС2=S$9,Смета!AI533,0)+IF(Дата_КС2=S$10,Смета!AL533,0)+IF(Дата_КС2=S$11,Смета!AO533,0)+IF(Дата_КС2=S$12,Смета!AR533,0)+IF(Дата_КС2=S$13,Смета!AU533,0)+IF(Дата_КС2=S$14,Смета!AX533,0),0)</f>
        <v>186</v>
      </c>
      <c r="G551" s="67">
        <f>IF(Смета!E533&gt;0,Смета!E533,0)</f>
        <v>58.21</v>
      </c>
      <c r="H551" s="67">
        <f t="shared" si="18"/>
        <v>10827.06</v>
      </c>
      <c r="I551" s="464">
        <f t="shared" si="17"/>
        <v>1</v>
      </c>
      <c r="J551" s="468"/>
      <c r="K551" s="465">
        <f>IF(AND(B551&gt;0,B551&lt;&gt;"ЗАГ"),1,IF(C551=0,SUM(B552:INDEX(B552:B$2002,INDEX(MATCH("ЗАГ",B552:B$2002&amp;"",),))),0))</f>
        <v>1</v>
      </c>
      <c r="L551" s="47"/>
      <c r="M551" s="47"/>
      <c r="N551" s="186"/>
      <c r="O551" s="186"/>
      <c r="P551" s="187"/>
      <c r="Q551" s="189"/>
      <c r="R551" s="178">
        <f>IFERROR(IF(F551&gt;0,IF(IFERROR((Смета!H533*1),0)&gt;0,ROUND(F551*G551,2),0),0),0)</f>
        <v>0</v>
      </c>
      <c r="S551" s="50">
        <f>IFERROR(IF(F551&gt;0,IF(IFERROR((Смета!G533*1),0)&gt;0,ROUND(F551*G551,2),0),0),0)</f>
        <v>10827.06</v>
      </c>
      <c r="T551" s="38"/>
      <c r="U551" s="38"/>
      <c r="X551" s="38"/>
      <c r="Y551" s="38"/>
    </row>
    <row r="552" spans="1:25" s="37" customFormat="1" x14ac:dyDescent="0.25">
      <c r="A552" s="63"/>
      <c r="B552" s="140">
        <f>IFERROR(IF(F552&gt;0,MAX(B$26:B551)+1,IF(AND(D552&gt;0,C552=0),"ЗАГ",0)),0)</f>
        <v>44</v>
      </c>
      <c r="C552" s="141">
        <f>IF(Смета!B534&gt;0,Смета!B534,0)</f>
        <v>472</v>
      </c>
      <c r="D552" s="547" t="str">
        <f>IF(Смета!C534&gt;0,Смета!C534,0)</f>
        <v>Монтаж крышки КОН-1М-04</v>
      </c>
      <c r="E552" s="77" t="str">
        <f>IF(Смета!D534&gt;0,Смета!D534,0)</f>
        <v>шт</v>
      </c>
      <c r="F552" s="67">
        <f>IFERROR(IF(Дата_КС2=S$3,Смета!Q534,0)+IF(Дата_КС2=S$4,Смета!T534,0)+IF(Дата_КС2=S$5,Смета!W534,0)+IF(Дата_КС2=S$6,Смета!Z534,0)+IF(Дата_КС2=S$7,Смета!AC534,0)+IF(Дата_КС2=S$8,Смета!AF534,0)+IF(Дата_КС2=S$9,Смета!AI534,0)+IF(Дата_КС2=S$10,Смета!AL534,0)+IF(Дата_КС2=S$11,Смета!AO534,0)+IF(Дата_КС2=S$12,Смета!AR534,0)+IF(Дата_КС2=S$13,Смета!AU534,0)+IF(Дата_КС2=S$14,Смета!AX534,0),0)</f>
        <v>186</v>
      </c>
      <c r="G552" s="67">
        <f>IF(Смета!E534&gt;0,Смета!E534,0)</f>
        <v>80.06</v>
      </c>
      <c r="H552" s="67">
        <f t="shared" si="18"/>
        <v>14891.16</v>
      </c>
      <c r="I552" s="464">
        <f t="shared" si="17"/>
        <v>1</v>
      </c>
      <c r="J552" s="468"/>
      <c r="K552" s="465">
        <f>IF(AND(B552&gt;0,B552&lt;&gt;"ЗАГ"),1,IF(C552=0,SUM(B553:INDEX(B553:B$2002,INDEX(MATCH("ЗАГ",B553:B$2002&amp;"",),))),0))</f>
        <v>1</v>
      </c>
      <c r="L552" s="47"/>
      <c r="M552" s="47"/>
      <c r="N552" s="186"/>
      <c r="O552" s="186"/>
      <c r="P552" s="187"/>
      <c r="Q552" s="189"/>
      <c r="R552" s="178">
        <f>IFERROR(IF(F552&gt;0,IF(IFERROR((Смета!H534*1),0)&gt;0,ROUND(F552*G552,2),0),0),0)</f>
        <v>14891.16</v>
      </c>
      <c r="S552" s="50">
        <f>IFERROR(IF(F552&gt;0,IF(IFERROR((Смета!G534*1),0)&gt;0,ROUND(F552*G552,2),0),0),0)</f>
        <v>0</v>
      </c>
      <c r="T552" s="38"/>
      <c r="U552" s="38"/>
      <c r="X552" s="38"/>
      <c r="Y552" s="38"/>
    </row>
    <row r="553" spans="1:25" s="37" customFormat="1" hidden="1" x14ac:dyDescent="0.25">
      <c r="A553" s="63"/>
      <c r="B553" s="140">
        <f>IFERROR(IF(F553&gt;0,MAX(B$26:B552)+1,IF(AND(D553&gt;0,C553=0),"ЗАГ",0)),0)</f>
        <v>0</v>
      </c>
      <c r="C553" s="141">
        <f>IF(Смета!B535&gt;0,Смета!B535,0)</f>
        <v>473</v>
      </c>
      <c r="D553" s="543" t="str">
        <f>IF(Смета!C535&gt;0,Смета!C535,0)</f>
        <v>Подрозетник Ф65мм</v>
      </c>
      <c r="E553" s="77" t="str">
        <f>IF(Смета!D535&gt;0,Смета!D535,0)</f>
        <v>шт</v>
      </c>
      <c r="F553" s="67">
        <f>IFERROR(IF(Дата_КС2=S$3,Смета!Q535,0)+IF(Дата_КС2=S$4,Смета!T535,0)+IF(Дата_КС2=S$5,Смета!W535,0)+IF(Дата_КС2=S$6,Смета!Z535,0)+IF(Дата_КС2=S$7,Смета!AC535,0)+IF(Дата_КС2=S$8,Смета!AF535,0)+IF(Дата_КС2=S$9,Смета!AI535,0)+IF(Дата_КС2=S$10,Смета!AL535,0)+IF(Дата_КС2=S$11,Смета!AO535,0)+IF(Дата_КС2=S$12,Смета!AR535,0)+IF(Дата_КС2=S$13,Смета!AU535,0)+IF(Дата_КС2=S$14,Смета!AX535,0),0)</f>
        <v>0</v>
      </c>
      <c r="G553" s="67">
        <f>IF(Смета!E535&gt;0,Смета!E535,0)</f>
        <v>53.38</v>
      </c>
      <c r="H553" s="67">
        <f t="shared" si="18"/>
        <v>0</v>
      </c>
      <c r="I553" s="464">
        <f t="shared" si="17"/>
        <v>0</v>
      </c>
      <c r="J553" s="468"/>
      <c r="K553" s="465">
        <f>IF(AND(B553&gt;0,B553&lt;&gt;"ЗАГ"),1,IF(C553=0,SUM(B554:INDEX(B554:B$2002,INDEX(MATCH("ЗАГ",B554:B$2002&amp;"",),))),0))</f>
        <v>0</v>
      </c>
      <c r="L553" s="47"/>
      <c r="M553" s="47"/>
      <c r="N553" s="186"/>
      <c r="O553" s="186"/>
      <c r="P553" s="187"/>
      <c r="Q553" s="189"/>
      <c r="R553" s="178">
        <f>IFERROR(IF(F553&gt;0,IF(IFERROR((Смета!H535*1),0)&gt;0,ROUND(F553*G553,2),0),0),0)</f>
        <v>0</v>
      </c>
      <c r="S553" s="50">
        <f>IFERROR(IF(F553&gt;0,IF(IFERROR((Смета!G535*1),0)&gt;0,ROUND(F553*G553,2),0),0),0)</f>
        <v>0</v>
      </c>
      <c r="T553" s="38"/>
      <c r="U553" s="38"/>
      <c r="X553" s="38"/>
      <c r="Y553" s="38"/>
    </row>
    <row r="554" spans="1:25" s="37" customFormat="1" hidden="1" x14ac:dyDescent="0.25">
      <c r="A554" s="63"/>
      <c r="B554" s="140">
        <f>IFERROR(IF(F554&gt;0,MAX(B$26:B553)+1,IF(AND(D554&gt;0,C554=0),"ЗАГ",0)),0)</f>
        <v>0</v>
      </c>
      <c r="C554" s="141">
        <f>IF(Смета!B536&gt;0,Смета!B536,0)</f>
        <v>474</v>
      </c>
      <c r="D554" s="543" t="str">
        <f>IF(Смета!C536&gt;0,Смета!C536,0)</f>
        <v>Подрозетник Ф100мм</v>
      </c>
      <c r="E554" s="77" t="str">
        <f>IF(Смета!D536&gt;0,Смета!D536,0)</f>
        <v>шт</v>
      </c>
      <c r="F554" s="67">
        <f>IFERROR(IF(Дата_КС2=S$3,Смета!Q536,0)+IF(Дата_КС2=S$4,Смета!T536,0)+IF(Дата_КС2=S$5,Смета!W536,0)+IF(Дата_КС2=S$6,Смета!Z536,0)+IF(Дата_КС2=S$7,Смета!AC536,0)+IF(Дата_КС2=S$8,Смета!AF536,0)+IF(Дата_КС2=S$9,Смета!AI536,0)+IF(Дата_КС2=S$10,Смета!AL536,0)+IF(Дата_КС2=S$11,Смета!AO536,0)+IF(Дата_КС2=S$12,Смета!AR536,0)+IF(Дата_КС2=S$13,Смета!AU536,0)+IF(Дата_КС2=S$14,Смета!AX536,0),0)</f>
        <v>0</v>
      </c>
      <c r="G554" s="67">
        <f>IF(Смета!E536&gt;0,Смета!E536,0)</f>
        <v>64.05</v>
      </c>
      <c r="H554" s="67">
        <f t="shared" si="18"/>
        <v>0</v>
      </c>
      <c r="I554" s="464">
        <f t="shared" si="17"/>
        <v>0</v>
      </c>
      <c r="J554" s="468"/>
      <c r="K554" s="465">
        <f>IF(AND(B554&gt;0,B554&lt;&gt;"ЗАГ"),1,IF(C554=0,SUM(B555:INDEX(B555:B$2002,INDEX(MATCH("ЗАГ",B555:B$2002&amp;"",),))),0))</f>
        <v>0</v>
      </c>
      <c r="L554" s="47"/>
      <c r="M554" s="47"/>
      <c r="N554" s="186"/>
      <c r="O554" s="186"/>
      <c r="P554" s="187"/>
      <c r="Q554" s="189"/>
      <c r="R554" s="178">
        <f>IFERROR(IF(F554&gt;0,IF(IFERROR((Смета!H536*1),0)&gt;0,ROUND(F554*G554,2),0),0),0)</f>
        <v>0</v>
      </c>
      <c r="S554" s="50">
        <f>IFERROR(IF(F554&gt;0,IF(IFERROR((Смета!G536*1),0)&gt;0,ROUND(F554*G554,2),0),0),0)</f>
        <v>0</v>
      </c>
      <c r="T554" s="38"/>
      <c r="U554" s="38"/>
      <c r="X554" s="38"/>
      <c r="Y554" s="38"/>
    </row>
    <row r="555" spans="1:25" s="37" customFormat="1" hidden="1" x14ac:dyDescent="0.25">
      <c r="A555" s="63"/>
      <c r="B555" s="140">
        <f>IFERROR(IF(F555&gt;0,MAX(B$26:B554)+1,IF(AND(D555&gt;0,C555=0),"ЗАГ",0)),0)</f>
        <v>0</v>
      </c>
      <c r="C555" s="141">
        <f>IF(Смета!B537&gt;0,Смета!B537,0)</f>
        <v>475</v>
      </c>
      <c r="D555" s="543" t="str">
        <f>IF(Смета!C537&gt;0,Смета!C537,0)</f>
        <v>Монтаж подрозетника</v>
      </c>
      <c r="E555" s="77" t="str">
        <f>IF(Смета!D537&gt;0,Смета!D537,0)</f>
        <v>шт</v>
      </c>
      <c r="F555" s="67">
        <f>IFERROR(IF(Дата_КС2=S$3,Смета!Q537,0)+IF(Дата_КС2=S$4,Смета!T537,0)+IF(Дата_КС2=S$5,Смета!W537,0)+IF(Дата_КС2=S$6,Смета!Z537,0)+IF(Дата_КС2=S$7,Смета!AC537,0)+IF(Дата_КС2=S$8,Смета!AF537,0)+IF(Дата_КС2=S$9,Смета!AI537,0)+IF(Дата_КС2=S$10,Смета!AL537,0)+IF(Дата_КС2=S$11,Смета!AO537,0)+IF(Дата_КС2=S$12,Смета!AR537,0)+IF(Дата_КС2=S$13,Смета!AU537,0)+IF(Дата_КС2=S$14,Смета!AX537,0),0)</f>
        <v>0</v>
      </c>
      <c r="G555" s="67">
        <f>IF(Смета!E537&gt;0,Смета!E537,0)</f>
        <v>80.06</v>
      </c>
      <c r="H555" s="67">
        <f t="shared" si="18"/>
        <v>0</v>
      </c>
      <c r="I555" s="464">
        <f t="shared" si="17"/>
        <v>0</v>
      </c>
      <c r="J555" s="468"/>
      <c r="K555" s="465">
        <f>IF(AND(B555&gt;0,B555&lt;&gt;"ЗАГ"),1,IF(C555=0,SUM(B556:INDEX(B556:B$2002,INDEX(MATCH("ЗАГ",B556:B$2002&amp;"",),))),0))</f>
        <v>0</v>
      </c>
      <c r="L555" s="47"/>
      <c r="M555" s="47"/>
      <c r="N555" s="186"/>
      <c r="O555" s="186"/>
      <c r="P555" s="187"/>
      <c r="Q555" s="189"/>
      <c r="R555" s="178">
        <f>IFERROR(IF(F555&gt;0,IF(IFERROR((Смета!H537*1),0)&gt;0,ROUND(F555*G555,2),0),0),0)</f>
        <v>0</v>
      </c>
      <c r="S555" s="50">
        <f>IFERROR(IF(F555&gt;0,IF(IFERROR((Смета!G537*1),0)&gt;0,ROUND(F555*G555,2),0),0),0)</f>
        <v>0</v>
      </c>
      <c r="T555" s="38"/>
      <c r="U555" s="38"/>
      <c r="X555" s="38"/>
      <c r="Y555" s="38"/>
    </row>
    <row r="556" spans="1:25" s="37" customFormat="1" hidden="1" x14ac:dyDescent="0.25">
      <c r="A556" s="63"/>
      <c r="B556" s="140" t="str">
        <f>IFERROR(IF(F556&gt;0,MAX(B$26:B555)+1,IF(AND(D556&gt;0,C556=0),"ЗАГ",0)),0)</f>
        <v>ЗАГ</v>
      </c>
      <c r="C556" s="141">
        <f>IF(Смета!B538&gt;0,Смета!B538,0)</f>
        <v>0</v>
      </c>
      <c r="D556" s="543" t="str">
        <f>IF(Смета!C538&gt;0,Смета!C538,0)</f>
        <v>6. Материалы</v>
      </c>
      <c r="E556" s="77">
        <f>IF(Смета!D538&gt;0,Смета!D538,0)</f>
        <v>0</v>
      </c>
      <c r="F556" s="67">
        <f>IFERROR(IF(Дата_КС2=S$3,Смета!Q538,0)+IF(Дата_КС2=S$4,Смета!T538,0)+IF(Дата_КС2=S$5,Смета!W538,0)+IF(Дата_КС2=S$6,Смета!Z538,0)+IF(Дата_КС2=S$7,Смета!AC538,0)+IF(Дата_КС2=S$8,Смета!AF538,0)+IF(Дата_КС2=S$9,Смета!AI538,0)+IF(Дата_КС2=S$10,Смета!AL538,0)+IF(Дата_КС2=S$11,Смета!AO538,0)+IF(Дата_КС2=S$12,Смета!AR538,0)+IF(Дата_КС2=S$13,Смета!AU538,0)+IF(Дата_КС2=S$14,Смета!AX538,0),0)</f>
        <v>0</v>
      </c>
      <c r="G556" s="67">
        <f>IF(Смета!E538&gt;0,Смета!E538,0)</f>
        <v>0</v>
      </c>
      <c r="H556" s="67">
        <f t="shared" si="18"/>
        <v>0</v>
      </c>
      <c r="I556" s="464">
        <f t="shared" si="17"/>
        <v>0</v>
      </c>
      <c r="J556" s="468"/>
      <c r="K556" s="465">
        <f>IF(AND(B556&gt;0,B556&lt;&gt;"ЗАГ"),1,IF(C556=0,SUM(B557:INDEX(B557:B$2002,INDEX(MATCH("ЗАГ",B557:B$2002&amp;"",),))),0))</f>
        <v>0</v>
      </c>
      <c r="L556" s="47"/>
      <c r="M556" s="47"/>
      <c r="N556" s="186"/>
      <c r="O556" s="186"/>
      <c r="P556" s="187"/>
      <c r="Q556" s="189"/>
      <c r="R556" s="178">
        <f>IFERROR(IF(F556&gt;0,IF(IFERROR((Смета!H538*1),0)&gt;0,ROUND(F556*G556,2),0),0),0)</f>
        <v>0</v>
      </c>
      <c r="S556" s="50">
        <f>IFERROR(IF(F556&gt;0,IF(IFERROR((Смета!G538*1),0)&gt;0,ROUND(F556*G556,2),0),0),0)</f>
        <v>0</v>
      </c>
      <c r="T556" s="38"/>
      <c r="U556" s="38"/>
      <c r="X556" s="38"/>
      <c r="Y556" s="38"/>
    </row>
    <row r="557" spans="1:25" s="37" customFormat="1" hidden="1" x14ac:dyDescent="0.25">
      <c r="A557" s="63"/>
      <c r="B557" s="140">
        <f>IFERROR(IF(F557&gt;0,MAX(B$26:B556)+1,IF(AND(D557&gt;0,C557=0),"ЗАГ",0)),0)</f>
        <v>0</v>
      </c>
      <c r="C557" s="141">
        <f>IF(Смета!B539&gt;0,Смета!B539,0)</f>
        <v>476</v>
      </c>
      <c r="D557" s="543" t="str">
        <f>IF(Смета!C539&gt;0,Смета!C539,0)</f>
        <v>Пена монтажная Roof Complect огнеупорная (890гр)</v>
      </c>
      <c r="E557" s="77" t="str">
        <f>IF(Смета!D539&gt;0,Смета!D539,0)</f>
        <v>шт</v>
      </c>
      <c r="F557" s="67">
        <f>IFERROR(IF(Дата_КС2=S$3,Смета!Q539,0)+IF(Дата_КС2=S$4,Смета!T539,0)+IF(Дата_КС2=S$5,Смета!W539,0)+IF(Дата_КС2=S$6,Смета!Z539,0)+IF(Дата_КС2=S$7,Смета!AC539,0)+IF(Дата_КС2=S$8,Смета!AF539,0)+IF(Дата_КС2=S$9,Смета!AI539,0)+IF(Дата_КС2=S$10,Смета!AL539,0)+IF(Дата_КС2=S$11,Смета!AO539,0)+IF(Дата_КС2=S$12,Смета!AR539,0)+IF(Дата_КС2=S$13,Смета!AU539,0)+IF(Дата_КС2=S$14,Смета!AX539,0),0)</f>
        <v>0</v>
      </c>
      <c r="G557" s="67">
        <f>IF(Смета!E539&gt;0,Смета!E539,0)</f>
        <v>640.5</v>
      </c>
      <c r="H557" s="67">
        <f t="shared" si="18"/>
        <v>0</v>
      </c>
      <c r="I557" s="464">
        <f t="shared" si="17"/>
        <v>0</v>
      </c>
      <c r="J557" s="468"/>
      <c r="K557" s="465">
        <f>IF(AND(B557&gt;0,B557&lt;&gt;"ЗАГ"),1,IF(C557=0,SUM(B558:INDEX(B558:B$2002,INDEX(MATCH("ЗАГ",B558:B$2002&amp;"",),))),0))</f>
        <v>0</v>
      </c>
      <c r="L557" s="47"/>
      <c r="M557" s="47"/>
      <c r="N557" s="186"/>
      <c r="O557" s="186"/>
      <c r="P557" s="187"/>
      <c r="Q557" s="189"/>
      <c r="R557" s="178">
        <f>IFERROR(IF(F557&gt;0,IF(IFERROR((Смета!H539*1),0)&gt;0,ROUND(F557*G557,2),0),0),0)</f>
        <v>0</v>
      </c>
      <c r="S557" s="50">
        <f>IFERROR(IF(F557&gt;0,IF(IFERROR((Смета!G539*1),0)&gt;0,ROUND(F557*G557,2),0),0),0)</f>
        <v>0</v>
      </c>
      <c r="T557" s="38"/>
      <c r="U557" s="38"/>
      <c r="X557" s="38"/>
      <c r="Y557" s="38"/>
    </row>
    <row r="558" spans="1:25" s="37" customFormat="1" hidden="1" x14ac:dyDescent="0.25">
      <c r="A558" s="63"/>
      <c r="B558" s="140">
        <f>IFERROR(IF(F558&gt;0,MAX(B$26:B557)+1,IF(AND(D558&gt;0,C558=0),"ЗАГ",0)),0)</f>
        <v>0</v>
      </c>
      <c r="C558" s="141">
        <f>IF(Смета!B540&gt;0,Смета!B540,0)</f>
        <v>477</v>
      </c>
      <c r="D558" s="543" t="str">
        <f>IF(Смета!C540&gt;0,Смета!C540,0)</f>
        <v>Герметик огнезащитный ведро 10кг</v>
      </c>
      <c r="E558" s="77" t="str">
        <f>IF(Смета!D540&gt;0,Смета!D540,0)</f>
        <v>шт</v>
      </c>
      <c r="F558" s="67">
        <f>IFERROR(IF(Дата_КС2=S$3,Смета!Q540,0)+IF(Дата_КС2=S$4,Смета!T540,0)+IF(Дата_КС2=S$5,Смета!W540,0)+IF(Дата_КС2=S$6,Смета!Z540,0)+IF(Дата_КС2=S$7,Смета!AC540,0)+IF(Дата_КС2=S$8,Смета!AF540,0)+IF(Дата_КС2=S$9,Смета!AI540,0)+IF(Дата_КС2=S$10,Смета!AL540,0)+IF(Дата_КС2=S$11,Смета!AO540,0)+IF(Дата_КС2=S$12,Смета!AR540,0)+IF(Дата_КС2=S$13,Смета!AU540,0)+IF(Дата_КС2=S$14,Смета!AX540,0),0)</f>
        <v>0</v>
      </c>
      <c r="G558" s="67">
        <f>IF(Смета!E540&gt;0,Смета!E540,0)</f>
        <v>2028.25</v>
      </c>
      <c r="H558" s="67">
        <f t="shared" si="18"/>
        <v>0</v>
      </c>
      <c r="I558" s="464">
        <f t="shared" si="17"/>
        <v>0</v>
      </c>
      <c r="J558" s="468"/>
      <c r="K558" s="465">
        <f>IF(AND(B558&gt;0,B558&lt;&gt;"ЗАГ"),1,IF(C558=0,SUM(B559:INDEX(B559:B$2002,INDEX(MATCH("ЗАГ",B559:B$2002&amp;"",),))),0))</f>
        <v>0</v>
      </c>
      <c r="L558" s="47"/>
      <c r="M558" s="47"/>
      <c r="N558" s="186"/>
      <c r="O558" s="186"/>
      <c r="P558" s="187"/>
      <c r="Q558" s="189"/>
      <c r="R558" s="178">
        <f>IFERROR(IF(F558&gt;0,IF(IFERROR((Смета!H540*1),0)&gt;0,ROUND(F558*G558,2),0),0),0)</f>
        <v>0</v>
      </c>
      <c r="S558" s="50">
        <f>IFERROR(IF(F558&gt;0,IF(IFERROR((Смета!G540*1),0)&gt;0,ROUND(F558*G558,2),0),0),0)</f>
        <v>0</v>
      </c>
      <c r="T558" s="38"/>
      <c r="U558" s="38"/>
      <c r="X558" s="38"/>
      <c r="Y558" s="38"/>
    </row>
    <row r="559" spans="1:25" s="37" customFormat="1" x14ac:dyDescent="0.25">
      <c r="A559" s="63"/>
      <c r="B559" s="140" t="str">
        <f>IFERROR(IF(F559&gt;0,MAX(B$26:B558)+1,IF(AND(D559&gt;0,C559=0),"ЗАГ",0)),0)</f>
        <v>ЗАГ</v>
      </c>
      <c r="C559" s="141">
        <f>IF(Смета!B541&gt;0,Смета!B541,0)</f>
        <v>0</v>
      </c>
      <c r="D559" s="547" t="str">
        <f>IF(Смета!C541&gt;0,Смета!C541,0)</f>
        <v>Ось 11-14/И-К (4.БС21М секция №5)</v>
      </c>
      <c r="E559" s="77">
        <f>IF(Смета!D541&gt;0,Смета!D541,0)</f>
        <v>0</v>
      </c>
      <c r="F559" s="67">
        <f>IFERROR(IF(Дата_КС2=S$3,Смета!Q541,0)+IF(Дата_КС2=S$4,Смета!T541,0)+IF(Дата_КС2=S$5,Смета!W541,0)+IF(Дата_КС2=S$6,Смета!Z541,0)+IF(Дата_КС2=S$7,Смета!AC541,0)+IF(Дата_КС2=S$8,Смета!AF541,0)+IF(Дата_КС2=S$9,Смета!AI541,0)+IF(Дата_КС2=S$10,Смета!AL541,0)+IF(Дата_КС2=S$11,Смета!AO541,0)+IF(Дата_КС2=S$12,Смета!AR541,0)+IF(Дата_КС2=S$13,Смета!AU541,0)+IF(Дата_КС2=S$14,Смета!AX541,0),0)</f>
        <v>0</v>
      </c>
      <c r="G559" s="67">
        <f>IF(Смета!E541&gt;0,Смета!E541,0)</f>
        <v>0</v>
      </c>
      <c r="H559" s="67">
        <f t="shared" si="18"/>
        <v>0</v>
      </c>
      <c r="I559" s="464">
        <f t="shared" si="17"/>
        <v>1</v>
      </c>
      <c r="J559" s="468">
        <v>1</v>
      </c>
      <c r="K559" s="465">
        <f>IF(AND(B559&gt;0,B559&lt;&gt;"ЗАГ"),1,IF(C559=0,SUM(B560:INDEX(B560:B$2002,INDEX(MATCH("ЗАГ",B560:B$2002&amp;"",),))),0))</f>
        <v>186</v>
      </c>
      <c r="L559" s="47"/>
      <c r="M559" s="47"/>
      <c r="N559" s="186"/>
      <c r="O559" s="186"/>
      <c r="P559" s="187"/>
      <c r="Q559" s="189"/>
      <c r="R559" s="178">
        <f>IFERROR(IF(F559&gt;0,IF(IFERROR((Смета!H541*1),0)&gt;0,ROUND(F559*G559,2),0),0),0)</f>
        <v>0</v>
      </c>
      <c r="S559" s="50">
        <f>IFERROR(IF(F559&gt;0,IF(IFERROR((Смета!G541*1),0)&gt;0,ROUND(F559*G559,2),0),0),0)</f>
        <v>0</v>
      </c>
      <c r="T559" s="38"/>
      <c r="U559" s="38"/>
      <c r="X559" s="38"/>
      <c r="Y559" s="38"/>
    </row>
    <row r="560" spans="1:25" s="37" customFormat="1" hidden="1" x14ac:dyDescent="0.25">
      <c r="A560" s="63"/>
      <c r="B560" s="140">
        <f>IFERROR(IF(F560&gt;0,MAX(B$26:B559)+1,IF(AND(D560&gt;0,C560=0),"ЗАГ",0)),0)</f>
        <v>0</v>
      </c>
      <c r="C560" s="141">
        <f>IF(Смета!B542&gt;0,Смета!B542,0)</f>
        <v>478</v>
      </c>
      <c r="D560" s="543" t="str">
        <f>IF(Смета!C542&gt;0,Смета!C542,0)</f>
        <v>ЩК в комплекте</v>
      </c>
      <c r="E560" s="77" t="str">
        <f>IF(Смета!D542&gt;0,Смета!D542,0)</f>
        <v>шт</v>
      </c>
      <c r="F560" s="67">
        <f>IFERROR(IF(Дата_КС2=S$3,Смета!Q542,0)+IF(Дата_КС2=S$4,Смета!T542,0)+IF(Дата_КС2=S$5,Смета!W542,0)+IF(Дата_КС2=S$6,Смета!Z542,0)+IF(Дата_КС2=S$7,Смета!AC542,0)+IF(Дата_КС2=S$8,Смета!AF542,0)+IF(Дата_КС2=S$9,Смета!AI542,0)+IF(Дата_КС2=S$10,Смета!AL542,0)+IF(Дата_КС2=S$11,Смета!AO542,0)+IF(Дата_КС2=S$12,Смета!AR542,0)+IF(Дата_КС2=S$13,Смета!AU542,0)+IF(Дата_КС2=S$14,Смета!AX542,0),0)</f>
        <v>0</v>
      </c>
      <c r="G560" s="67">
        <f>IF(Смета!E542&gt;0,Смета!E542,0)</f>
        <v>6351.63</v>
      </c>
      <c r="H560" s="67">
        <f t="shared" si="18"/>
        <v>0</v>
      </c>
      <c r="I560" s="464">
        <f t="shared" si="17"/>
        <v>0</v>
      </c>
      <c r="J560" s="468"/>
      <c r="K560" s="465">
        <f>IF(AND(B560&gt;0,B560&lt;&gt;"ЗАГ"),1,IF(C560=0,SUM(B561:INDEX(B561:B$2002,INDEX(MATCH("ЗАГ",B561:B$2002&amp;"",),))),0))</f>
        <v>0</v>
      </c>
      <c r="L560" s="47"/>
      <c r="M560" s="47"/>
      <c r="N560" s="186"/>
      <c r="O560" s="186"/>
      <c r="P560" s="187"/>
      <c r="Q560" s="189"/>
      <c r="R560" s="178">
        <f>IFERROR(IF(F560&gt;0,IF(IFERROR((Смета!H542*1),0)&gt;0,ROUND(F560*G560,2),0),0),0)</f>
        <v>0</v>
      </c>
      <c r="S560" s="50">
        <f>IFERROR(IF(F560&gt;0,IF(IFERROR((Смета!G542*1),0)&gt;0,ROUND(F560*G560,2),0),0),0)</f>
        <v>0</v>
      </c>
      <c r="T560" s="38"/>
      <c r="U560" s="38"/>
      <c r="X560" s="38"/>
      <c r="Y560" s="38"/>
    </row>
    <row r="561" spans="1:25" s="37" customFormat="1" ht="30" hidden="1" x14ac:dyDescent="0.25">
      <c r="A561" s="63"/>
      <c r="B561" s="140">
        <f>IFERROR(IF(F561&gt;0,MAX(B$26:B560)+1,IF(AND(D561&gt;0,C561=0),"ЗАГ",0)),0)</f>
        <v>0</v>
      </c>
      <c r="C561" s="141">
        <f>IF(Смета!B543&gt;0,Смета!B543,0)</f>
        <v>479</v>
      </c>
      <c r="D561" s="543" t="str">
        <f>IF(Смета!C543&gt;0,Смета!C543,0)</f>
        <v>Счетчик электронный, 230В, 5(80)А, 1/2 кл.точности СЕ207 R7 849.2.ОА.QUVLF SPds</v>
      </c>
      <c r="E561" s="77" t="str">
        <f>IF(Смета!D543&gt;0,Смета!D543,0)</f>
        <v>шт</v>
      </c>
      <c r="F561" s="67">
        <f>IFERROR(IF(Дата_КС2=S$3,Смета!Q543,0)+IF(Дата_КС2=S$4,Смета!T543,0)+IF(Дата_КС2=S$5,Смета!W543,0)+IF(Дата_КС2=S$6,Смета!Z543,0)+IF(Дата_КС2=S$7,Смета!AC543,0)+IF(Дата_КС2=S$8,Смета!AF543,0)+IF(Дата_КС2=S$9,Смета!AI543,0)+IF(Дата_КС2=S$10,Смета!AL543,0)+IF(Дата_КС2=S$11,Смета!AO543,0)+IF(Дата_КС2=S$12,Смета!AR543,0)+IF(Дата_КС2=S$13,Смета!AU543,0)+IF(Дата_КС2=S$14,Смета!AX543,0),0)</f>
        <v>0</v>
      </c>
      <c r="G561" s="67">
        <f>IF(Смета!E543&gt;0,Смета!E543,0)</f>
        <v>0</v>
      </c>
      <c r="H561" s="67">
        <f t="shared" si="18"/>
        <v>0</v>
      </c>
      <c r="I561" s="464">
        <f t="shared" si="17"/>
        <v>0</v>
      </c>
      <c r="J561" s="468"/>
      <c r="K561" s="465">
        <f>IF(AND(B561&gt;0,B561&lt;&gt;"ЗАГ"),1,IF(C561=0,SUM(B562:INDEX(B562:B$2002,INDEX(MATCH("ЗАГ",B562:B$2002&amp;"",),))),0))</f>
        <v>0</v>
      </c>
      <c r="L561" s="47"/>
      <c r="M561" s="47"/>
      <c r="N561" s="186"/>
      <c r="O561" s="186"/>
      <c r="P561" s="187"/>
      <c r="Q561" s="189"/>
      <c r="R561" s="178">
        <f>IFERROR(IF(F561&gt;0,IF(IFERROR((Смета!H543*1),0)&gt;0,ROUND(F561*G561,2),0),0),0)</f>
        <v>0</v>
      </c>
      <c r="S561" s="50">
        <f>IFERROR(IF(F561&gt;0,IF(IFERROR((Смета!G543*1),0)&gt;0,ROUND(F561*G561,2),0),0),0)</f>
        <v>0</v>
      </c>
      <c r="T561" s="38"/>
      <c r="U561" s="38"/>
      <c r="X561" s="38"/>
      <c r="Y561" s="38"/>
    </row>
    <row r="562" spans="1:25" s="37" customFormat="1" hidden="1" x14ac:dyDescent="0.25">
      <c r="A562" s="63"/>
      <c r="B562" s="140">
        <f>IFERROR(IF(F562&gt;0,MAX(B$26:B561)+1,IF(AND(D562&gt;0,C562=0),"ЗАГ",0)),0)</f>
        <v>0</v>
      </c>
      <c r="C562" s="141">
        <f>IF(Смета!B544&gt;0,Смета!B544,0)</f>
        <v>480</v>
      </c>
      <c r="D562" s="543" t="str">
        <f>IF(Смета!C544&gt;0,Смета!C544,0)</f>
        <v>Монтаж и подключение ЩК</v>
      </c>
      <c r="E562" s="77" t="str">
        <f>IF(Смета!D544&gt;0,Смета!D544,0)</f>
        <v>шт</v>
      </c>
      <c r="F562" s="67">
        <f>IFERROR(IF(Дата_КС2=S$3,Смета!Q544,0)+IF(Дата_КС2=S$4,Смета!T544,0)+IF(Дата_КС2=S$5,Смета!W544,0)+IF(Дата_КС2=S$6,Смета!Z544,0)+IF(Дата_КС2=S$7,Смета!AC544,0)+IF(Дата_КС2=S$8,Смета!AF544,0)+IF(Дата_КС2=S$9,Смета!AI544,0)+IF(Дата_КС2=S$10,Смета!AL544,0)+IF(Дата_КС2=S$11,Смета!AO544,0)+IF(Дата_КС2=S$12,Смета!AR544,0)+IF(Дата_КС2=S$13,Смета!AU544,0)+IF(Дата_КС2=S$14,Смета!AX544,0),0)</f>
        <v>0</v>
      </c>
      <c r="G562" s="67">
        <f>IF(Смета!E544&gt;0,Смета!E544,0)</f>
        <v>2668.75</v>
      </c>
      <c r="H562" s="67">
        <f t="shared" si="18"/>
        <v>0</v>
      </c>
      <c r="I562" s="464">
        <f t="shared" si="17"/>
        <v>0</v>
      </c>
      <c r="J562" s="468"/>
      <c r="K562" s="465">
        <f>IF(AND(B562&gt;0,B562&lt;&gt;"ЗАГ"),1,IF(C562=0,SUM(B563:INDEX(B563:B$2002,INDEX(MATCH("ЗАГ",B563:B$2002&amp;"",),))),0))</f>
        <v>0</v>
      </c>
      <c r="L562" s="47"/>
      <c r="M562" s="47"/>
      <c r="N562" s="186"/>
      <c r="O562" s="186"/>
      <c r="P562" s="187"/>
      <c r="Q562" s="189"/>
      <c r="R562" s="178">
        <f>IFERROR(IF(F562&gt;0,IF(IFERROR((Смета!H544*1),0)&gt;0,ROUND(F562*G562,2),0),0),0)</f>
        <v>0</v>
      </c>
      <c r="S562" s="50">
        <f>IFERROR(IF(F562&gt;0,IF(IFERROR((Смета!G544*1),0)&gt;0,ROUND(F562*G562,2),0),0),0)</f>
        <v>0</v>
      </c>
      <c r="T562" s="38"/>
      <c r="U562" s="38"/>
      <c r="X562" s="38"/>
      <c r="Y562" s="38"/>
    </row>
    <row r="563" spans="1:25" s="37" customFormat="1" hidden="1" x14ac:dyDescent="0.25">
      <c r="A563" s="63"/>
      <c r="B563" s="140">
        <f>IFERROR(IF(F563&gt;0,MAX(B$26:B562)+1,IF(AND(D563&gt;0,C563=0),"ЗАГ",0)),0)</f>
        <v>0</v>
      </c>
      <c r="C563" s="141">
        <f>IF(Смета!B545&gt;0,Смета!B545,0)</f>
        <v>481</v>
      </c>
      <c r="D563" s="543" t="str">
        <f>IF(Смета!C545&gt;0,Смета!C545,0)</f>
        <v>Кабель-канал 60х40 ЭЛЕКОР белый (18м) IEK</v>
      </c>
      <c r="E563" s="77" t="str">
        <f>IF(Смета!D545&gt;0,Смета!D545,0)</f>
        <v>м</v>
      </c>
      <c r="F563" s="67">
        <f>IFERROR(IF(Дата_КС2=S$3,Смета!Q545,0)+IF(Дата_КС2=S$4,Смета!T545,0)+IF(Дата_КС2=S$5,Смета!W545,0)+IF(Дата_КС2=S$6,Смета!Z545,0)+IF(Дата_КС2=S$7,Смета!AC545,0)+IF(Дата_КС2=S$8,Смета!AF545,0)+IF(Дата_КС2=S$9,Смета!AI545,0)+IF(Дата_КС2=S$10,Смета!AL545,0)+IF(Дата_КС2=S$11,Смета!AO545,0)+IF(Дата_КС2=S$12,Смета!AR545,0)+IF(Дата_КС2=S$13,Смета!AU545,0)+IF(Дата_КС2=S$14,Смета!AX545,0),0)</f>
        <v>0</v>
      </c>
      <c r="G563" s="67">
        <f>IF(Смета!E545&gt;0,Смета!E545,0)</f>
        <v>264.60000000000002</v>
      </c>
      <c r="H563" s="67">
        <f t="shared" si="18"/>
        <v>0</v>
      </c>
      <c r="I563" s="464">
        <f t="shared" si="17"/>
        <v>0</v>
      </c>
      <c r="J563" s="468"/>
      <c r="K563" s="465">
        <f>IF(AND(B563&gt;0,B563&lt;&gt;"ЗАГ"),1,IF(C563=0,SUM(B564:INDEX(B564:B$2002,INDEX(MATCH("ЗАГ",B564:B$2002&amp;"",),))),0))</f>
        <v>0</v>
      </c>
      <c r="L563" s="47"/>
      <c r="M563" s="47"/>
      <c r="N563" s="186"/>
      <c r="O563" s="186"/>
      <c r="P563" s="187"/>
      <c r="Q563" s="189"/>
      <c r="R563" s="178">
        <f>IFERROR(IF(F563&gt;0,IF(IFERROR((Смета!H545*1),0)&gt;0,ROUND(F563*G563,2),0),0),0)</f>
        <v>0</v>
      </c>
      <c r="S563" s="50">
        <f>IFERROR(IF(F563&gt;0,IF(IFERROR((Смета!G545*1),0)&gt;0,ROUND(F563*G563,2),0),0),0)</f>
        <v>0</v>
      </c>
      <c r="T563" s="38"/>
      <c r="U563" s="38"/>
      <c r="X563" s="38"/>
      <c r="Y563" s="38"/>
    </row>
    <row r="564" spans="1:25" s="37" customFormat="1" hidden="1" x14ac:dyDescent="0.25">
      <c r="A564" s="63"/>
      <c r="B564" s="140">
        <f>IFERROR(IF(F564&gt;0,MAX(B$26:B563)+1,IF(AND(D564&gt;0,C564=0),"ЗАГ",0)),0)</f>
        <v>0</v>
      </c>
      <c r="C564" s="141">
        <f>IF(Смета!B546&gt;0,Смета!B546,0)</f>
        <v>482</v>
      </c>
      <c r="D564" s="543" t="str">
        <f>IF(Смета!C546&gt;0,Смета!C546,0)</f>
        <v>Монтаж кабель-канала</v>
      </c>
      <c r="E564" s="77" t="str">
        <f>IF(Смета!D546&gt;0,Смета!D546,0)</f>
        <v>м</v>
      </c>
      <c r="F564" s="67">
        <f>IFERROR(IF(Дата_КС2=S$3,Смета!Q546,0)+IF(Дата_КС2=S$4,Смета!T546,0)+IF(Дата_КС2=S$5,Смета!W546,0)+IF(Дата_КС2=S$6,Смета!Z546,0)+IF(Дата_КС2=S$7,Смета!AC546,0)+IF(Дата_КС2=S$8,Смета!AF546,0)+IF(Дата_КС2=S$9,Смета!AI546,0)+IF(Дата_КС2=S$10,Смета!AL546,0)+IF(Дата_КС2=S$11,Смета!AO546,0)+IF(Дата_КС2=S$12,Смета!AR546,0)+IF(Дата_КС2=S$13,Смета!AU546,0)+IF(Дата_КС2=S$14,Смета!AX546,0),0)</f>
        <v>0</v>
      </c>
      <c r="G564" s="67">
        <f>IF(Смета!E546&gt;0,Смета!E546,0)</f>
        <v>330.75</v>
      </c>
      <c r="H564" s="67">
        <f t="shared" si="18"/>
        <v>0</v>
      </c>
      <c r="I564" s="464">
        <f t="shared" si="17"/>
        <v>0</v>
      </c>
      <c r="J564" s="468"/>
      <c r="K564" s="465">
        <f>IF(AND(B564&gt;0,B564&lt;&gt;"ЗАГ"),1,IF(C564=0,SUM(B565:INDEX(B565:B$2002,INDEX(MATCH("ЗАГ",B565:B$2002&amp;"",),))),0))</f>
        <v>0</v>
      </c>
      <c r="L564" s="47"/>
      <c r="M564" s="47"/>
      <c r="N564" s="186"/>
      <c r="O564" s="186"/>
      <c r="P564" s="187"/>
      <c r="Q564" s="189"/>
      <c r="R564" s="178">
        <f>IFERROR(IF(F564&gt;0,IF(IFERROR((Смета!H546*1),0)&gt;0,ROUND(F564*G564,2),0),0),0)</f>
        <v>0</v>
      </c>
      <c r="S564" s="50">
        <f>IFERROR(IF(F564&gt;0,IF(IFERROR((Смета!G546*1),0)&gt;0,ROUND(F564*G564,2),0),0),0)</f>
        <v>0</v>
      </c>
      <c r="T564" s="38"/>
      <c r="U564" s="38"/>
      <c r="X564" s="38"/>
      <c r="Y564" s="38"/>
    </row>
    <row r="565" spans="1:25" s="37" customFormat="1" x14ac:dyDescent="0.25">
      <c r="A565" s="63"/>
      <c r="B565" s="140">
        <f>IFERROR(IF(F565&gt;0,MAX(B$26:B564)+1,IF(AND(D565&gt;0,C565=0),"ЗАГ",0)),0)</f>
        <v>45</v>
      </c>
      <c r="C565" s="141">
        <f>IF(Смета!B547&gt;0,Смета!B547,0)</f>
        <v>483</v>
      </c>
      <c r="D565" s="547" t="str">
        <f>IF(Смета!C547&gt;0,Смета!C547,0)</f>
        <v>Корпус щита этажного ЩЭ</v>
      </c>
      <c r="E565" s="77" t="str">
        <f>IF(Смета!D547&gt;0,Смета!D547,0)</f>
        <v>шт</v>
      </c>
      <c r="F565" s="67">
        <f>IFERROR(IF(Дата_КС2=S$3,Смета!Q547,0)+IF(Дата_КС2=S$4,Смета!T547,0)+IF(Дата_КС2=S$5,Смета!W547,0)+IF(Дата_КС2=S$6,Смета!Z547,0)+IF(Дата_КС2=S$7,Смета!AC547,0)+IF(Дата_КС2=S$8,Смета!AF547,0)+IF(Дата_КС2=S$9,Смета!AI547,0)+IF(Дата_КС2=S$10,Смета!AL547,0)+IF(Дата_КС2=S$11,Смета!AO547,0)+IF(Дата_КС2=S$12,Смета!AR547,0)+IF(Дата_КС2=S$13,Смета!AU547,0)+IF(Дата_КС2=S$14,Смета!AX547,0),0)</f>
        <v>4</v>
      </c>
      <c r="G565" s="67">
        <f>IF(Смета!E547&gt;0,Смета!E547,0)</f>
        <v>8486.6299999999992</v>
      </c>
      <c r="H565" s="67">
        <f t="shared" si="18"/>
        <v>33946.519999999997</v>
      </c>
      <c r="I565" s="464">
        <f t="shared" si="17"/>
        <v>1</v>
      </c>
      <c r="J565" s="468"/>
      <c r="K565" s="465">
        <f>IF(AND(B565&gt;0,B565&lt;&gt;"ЗАГ"),1,IF(C565=0,SUM(B566:INDEX(B566:B$2002,INDEX(MATCH("ЗАГ",B566:B$2002&amp;"",),))),0))</f>
        <v>1</v>
      </c>
      <c r="L565" s="47"/>
      <c r="M565" s="47"/>
      <c r="N565" s="186"/>
      <c r="O565" s="186"/>
      <c r="P565" s="187"/>
      <c r="Q565" s="189"/>
      <c r="R565" s="178">
        <f>IFERROR(IF(F565&gt;0,IF(IFERROR((Смета!H547*1),0)&gt;0,ROUND(F565*G565,2),0),0),0)</f>
        <v>0</v>
      </c>
      <c r="S565" s="50">
        <f>IFERROR(IF(F565&gt;0,IF(IFERROR((Смета!G547*1),0)&gt;0,ROUND(F565*G565,2),0),0),0)</f>
        <v>33946.519999999997</v>
      </c>
      <c r="T565" s="38"/>
      <c r="U565" s="38"/>
      <c r="X565" s="38"/>
      <c r="Y565" s="38"/>
    </row>
    <row r="566" spans="1:25" s="37" customFormat="1" x14ac:dyDescent="0.25">
      <c r="A566" s="63"/>
      <c r="B566" s="140">
        <f>IFERROR(IF(F566&gt;0,MAX(B$26:B565)+1,IF(AND(D566&gt;0,C566=0),"ЗАГ",0)),0)</f>
        <v>46</v>
      </c>
      <c r="C566" s="141">
        <f>IF(Смета!B548&gt;0,Смета!B548,0)</f>
        <v>484</v>
      </c>
      <c r="D566" s="547" t="str">
        <f>IF(Смета!C548&gt;0,Смета!C548,0)</f>
        <v>Монтаж Корпуса щита этажного</v>
      </c>
      <c r="E566" s="77" t="str">
        <f>IF(Смета!D548&gt;0,Смета!D548,0)</f>
        <v>шт</v>
      </c>
      <c r="F566" s="67">
        <f>IFERROR(IF(Дата_КС2=S$3,Смета!Q548,0)+IF(Дата_КС2=S$4,Смета!T548,0)+IF(Дата_КС2=S$5,Смета!W548,0)+IF(Дата_КС2=S$6,Смета!Z548,0)+IF(Дата_КС2=S$7,Смета!AC548,0)+IF(Дата_КС2=S$8,Смета!AF548,0)+IF(Дата_КС2=S$9,Смета!AI548,0)+IF(Дата_КС2=S$10,Смета!AL548,0)+IF(Дата_КС2=S$11,Смета!AO548,0)+IF(Дата_КС2=S$12,Смета!AR548,0)+IF(Дата_КС2=S$13,Смета!AU548,0)+IF(Дата_КС2=S$14,Смета!AX548,0),0)</f>
        <v>4</v>
      </c>
      <c r="G566" s="67">
        <f>IF(Смета!E548&gt;0,Смета!E548,0)</f>
        <v>918.05</v>
      </c>
      <c r="H566" s="67">
        <f t="shared" si="18"/>
        <v>3672.2</v>
      </c>
      <c r="I566" s="464">
        <f t="shared" si="17"/>
        <v>1</v>
      </c>
      <c r="J566" s="468"/>
      <c r="K566" s="465">
        <f>IF(AND(B566&gt;0,B566&lt;&gt;"ЗАГ"),1,IF(C566=0,SUM(B567:INDEX(B567:B$2002,INDEX(MATCH("ЗАГ",B567:B$2002&amp;"",),))),0))</f>
        <v>1</v>
      </c>
      <c r="L566" s="47"/>
      <c r="M566" s="47"/>
      <c r="N566" s="186"/>
      <c r="O566" s="186"/>
      <c r="P566" s="187"/>
      <c r="Q566" s="189"/>
      <c r="R566" s="178">
        <f>IFERROR(IF(F566&gt;0,IF(IFERROR((Смета!H548*1),0)&gt;0,ROUND(F566*G566,2),0),0),0)</f>
        <v>3672.2</v>
      </c>
      <c r="S566" s="50">
        <f>IFERROR(IF(F566&gt;0,IF(IFERROR((Смета!G548*1),0)&gt;0,ROUND(F566*G566,2),0),0),0)</f>
        <v>0</v>
      </c>
      <c r="T566" s="38"/>
      <c r="U566" s="38"/>
      <c r="X566" s="38"/>
      <c r="Y566" s="38"/>
    </row>
    <row r="567" spans="1:25" s="37" customFormat="1" x14ac:dyDescent="0.25">
      <c r="A567" s="63"/>
      <c r="B567" s="140">
        <f>IFERROR(IF(F567&gt;0,MAX(B$26:B566)+1,IF(AND(D567&gt;0,C567=0),"ЗАГ",0)),0)</f>
        <v>47</v>
      </c>
      <c r="C567" s="141">
        <f>IF(Смета!B549&gt;0,Смета!B549,0)</f>
        <v>485</v>
      </c>
      <c r="D567" s="547" t="str">
        <f>IF(Смета!C549&gt;0,Смета!C549,0)</f>
        <v>Панель из листовой стали 330х980</v>
      </c>
      <c r="E567" s="77" t="str">
        <f>IF(Смета!D549&gt;0,Смета!D549,0)</f>
        <v>шт</v>
      </c>
      <c r="F567" s="67">
        <f>IFERROR(IF(Дата_КС2=S$3,Смета!Q549,0)+IF(Дата_КС2=S$4,Смета!T549,0)+IF(Дата_КС2=S$5,Смета!W549,0)+IF(Дата_КС2=S$6,Смета!Z549,0)+IF(Дата_КС2=S$7,Смета!AC549,0)+IF(Дата_КС2=S$8,Смета!AF549,0)+IF(Дата_КС2=S$9,Смета!AI549,0)+IF(Дата_КС2=S$10,Смета!AL549,0)+IF(Дата_КС2=S$11,Смета!AO549,0)+IF(Дата_КС2=S$12,Смета!AR549,0)+IF(Дата_КС2=S$13,Смета!AU549,0)+IF(Дата_КС2=S$14,Смета!AX549,0),0)</f>
        <v>4</v>
      </c>
      <c r="G567" s="67">
        <f>IF(Смета!E549&gt;0,Смета!E549,0)</f>
        <v>1761.38</v>
      </c>
      <c r="H567" s="67">
        <f t="shared" si="18"/>
        <v>7045.52</v>
      </c>
      <c r="I567" s="464">
        <f t="shared" si="17"/>
        <v>1</v>
      </c>
      <c r="J567" s="468"/>
      <c r="K567" s="465">
        <f>IF(AND(B567&gt;0,B567&lt;&gt;"ЗАГ"),1,IF(C567=0,SUM(B568:INDEX(B568:B$2002,INDEX(MATCH("ЗАГ",B568:B$2002&amp;"",),))),0))</f>
        <v>1</v>
      </c>
      <c r="L567" s="47"/>
      <c r="M567" s="47"/>
      <c r="N567" s="186"/>
      <c r="O567" s="186"/>
      <c r="P567" s="187"/>
      <c r="Q567" s="189"/>
      <c r="R567" s="178">
        <f>IFERROR(IF(F567&gt;0,IF(IFERROR((Смета!H549*1),0)&gt;0,ROUND(F567*G567,2),0),0),0)</f>
        <v>0</v>
      </c>
      <c r="S567" s="50">
        <f>IFERROR(IF(F567&gt;0,IF(IFERROR((Смета!G549*1),0)&gt;0,ROUND(F567*G567,2),0),0),0)</f>
        <v>7045.52</v>
      </c>
      <c r="T567" s="38"/>
      <c r="U567" s="38"/>
      <c r="X567" s="38"/>
      <c r="Y567" s="38"/>
    </row>
    <row r="568" spans="1:25" s="37" customFormat="1" x14ac:dyDescent="0.25">
      <c r="A568" s="63"/>
      <c r="B568" s="140">
        <f>IFERROR(IF(F568&gt;0,MAX(B$26:B567)+1,IF(AND(D568&gt;0,C568=0),"ЗАГ",0)),0)</f>
        <v>48</v>
      </c>
      <c r="C568" s="141">
        <f>IF(Смета!B550&gt;0,Смета!B550,0)</f>
        <v>486</v>
      </c>
      <c r="D568" s="547" t="str">
        <f>IF(Смета!C550&gt;0,Смета!C550,0)</f>
        <v>Монтаж панели</v>
      </c>
      <c r="E568" s="77" t="str">
        <f>IF(Смета!D550&gt;0,Смета!D550,0)</f>
        <v>шт</v>
      </c>
      <c r="F568" s="67">
        <f>IFERROR(IF(Дата_КС2=S$3,Смета!Q550,0)+IF(Дата_КС2=S$4,Смета!T550,0)+IF(Дата_КС2=S$5,Смета!W550,0)+IF(Дата_КС2=S$6,Смета!Z550,0)+IF(Дата_КС2=S$7,Смета!AC550,0)+IF(Дата_КС2=S$8,Смета!AF550,0)+IF(Дата_КС2=S$9,Смета!AI550,0)+IF(Дата_КС2=S$10,Смета!AL550,0)+IF(Дата_КС2=S$11,Смета!AO550,0)+IF(Дата_КС2=S$12,Смета!AR550,0)+IF(Дата_КС2=S$13,Смета!AU550,0)+IF(Дата_КС2=S$14,Смета!AX550,0),0)</f>
        <v>4</v>
      </c>
      <c r="G568" s="67">
        <f>IF(Смета!E550&gt;0,Смета!E550,0)</f>
        <v>560.44000000000005</v>
      </c>
      <c r="H568" s="67">
        <f t="shared" si="18"/>
        <v>2241.7600000000002</v>
      </c>
      <c r="I568" s="464">
        <f t="shared" si="17"/>
        <v>1</v>
      </c>
      <c r="J568" s="468"/>
      <c r="K568" s="465">
        <f>IF(AND(B568&gt;0,B568&lt;&gt;"ЗАГ"),1,IF(C568=0,SUM(B569:INDEX(B569:B$2002,INDEX(MATCH("ЗАГ",B569:B$2002&amp;"",),))),0))</f>
        <v>1</v>
      </c>
      <c r="L568" s="47"/>
      <c r="M568" s="47"/>
      <c r="N568" s="186"/>
      <c r="O568" s="186"/>
      <c r="P568" s="187"/>
      <c r="Q568" s="189"/>
      <c r="R568" s="178">
        <f>IFERROR(IF(F568&gt;0,IF(IFERROR((Смета!H550*1),0)&gt;0,ROUND(F568*G568,2),0),0),0)</f>
        <v>2241.7600000000002</v>
      </c>
      <c r="S568" s="50">
        <f>IFERROR(IF(F568&gt;0,IF(IFERROR((Смета!G550*1),0)&gt;0,ROUND(F568*G568,2),0),0),0)</f>
        <v>0</v>
      </c>
      <c r="T568" s="38"/>
      <c r="U568" s="38"/>
      <c r="X568" s="38"/>
      <c r="Y568" s="38"/>
    </row>
    <row r="569" spans="1:25" s="37" customFormat="1" hidden="1" x14ac:dyDescent="0.25">
      <c r="A569" s="63"/>
      <c r="B569" s="140" t="str">
        <f>IFERROR(IF(F569&gt;0,MAX(B$26:B568)+1,IF(AND(D569&gt;0,C569=0),"ЗАГ",0)),0)</f>
        <v>ЗАГ</v>
      </c>
      <c r="C569" s="141">
        <f>IF(Смета!B551&gt;0,Смета!B551,0)</f>
        <v>0</v>
      </c>
      <c r="D569" s="543" t="str">
        <f>IF(Смета!C551&gt;0,Смета!C551,0)</f>
        <v>Щит этажный на 3 квартиры состоит (на 1 ЩЭ):</v>
      </c>
      <c r="E569" s="77">
        <f>IF(Смета!D551&gt;0,Смета!D551,0)</f>
        <v>0</v>
      </c>
      <c r="F569" s="67">
        <f>IFERROR(IF(Дата_КС2=S$3,Смета!Q551,0)+IF(Дата_КС2=S$4,Смета!T551,0)+IF(Дата_КС2=S$5,Смета!W551,0)+IF(Дата_КС2=S$6,Смета!Z551,0)+IF(Дата_КС2=S$7,Смета!AC551,0)+IF(Дата_КС2=S$8,Смета!AF551,0)+IF(Дата_КС2=S$9,Смета!AI551,0)+IF(Дата_КС2=S$10,Смета!AL551,0)+IF(Дата_КС2=S$11,Смета!AO551,0)+IF(Дата_КС2=S$12,Смета!AR551,0)+IF(Дата_КС2=S$13,Смета!AU551,0)+IF(Дата_КС2=S$14,Смета!AX551,0),0)</f>
        <v>0</v>
      </c>
      <c r="G569" s="67">
        <f>IF(Смета!E551&gt;0,Смета!E551,0)</f>
        <v>0</v>
      </c>
      <c r="H569" s="67">
        <f t="shared" si="18"/>
        <v>0</v>
      </c>
      <c r="I569" s="464">
        <f t="shared" si="17"/>
        <v>0</v>
      </c>
      <c r="J569" s="468"/>
      <c r="K569" s="465">
        <f>IF(AND(B569&gt;0,B569&lt;&gt;"ЗАГ"),1,IF(C569=0,SUM(B570:INDEX(B570:B$2002,INDEX(MATCH("ЗАГ",B570:B$2002&amp;"",),))),0))</f>
        <v>0</v>
      </c>
      <c r="L569" s="47"/>
      <c r="M569" s="47"/>
      <c r="N569" s="186"/>
      <c r="O569" s="186"/>
      <c r="P569" s="187"/>
      <c r="Q569" s="189"/>
      <c r="R569" s="178">
        <f>IFERROR(IF(F569&gt;0,IF(IFERROR((Смета!H551*1),0)&gt;0,ROUND(F569*G569,2),0),0),0)</f>
        <v>0</v>
      </c>
      <c r="S569" s="50">
        <f>IFERROR(IF(F569&gt;0,IF(IFERROR((Смета!G551*1),0)&gt;0,ROUND(F569*G569,2),0),0),0)</f>
        <v>0</v>
      </c>
      <c r="T569" s="38"/>
      <c r="U569" s="38"/>
      <c r="X569" s="38"/>
      <c r="Y569" s="38"/>
    </row>
    <row r="570" spans="1:25" s="37" customFormat="1" ht="30" hidden="1" x14ac:dyDescent="0.25">
      <c r="A570" s="63"/>
      <c r="B570" s="140">
        <f>IFERROR(IF(F570&gt;0,MAX(B$26:B569)+1,IF(AND(D570&gt;0,C570=0),"ЗАГ",0)),0)</f>
        <v>0</v>
      </c>
      <c r="C570" s="141">
        <f>IF(Смета!B552&gt;0,Смета!B552,0)</f>
        <v>487</v>
      </c>
      <c r="D570" s="543" t="str">
        <f>IF(Смета!C552&gt;0,Смета!C552,0)</f>
        <v>Выключатель автоматический двухполюсный 50А С ВА47-29 4.5кА (MVA20-2-050-C)</v>
      </c>
      <c r="E570" s="77" t="str">
        <f>IF(Смета!D552&gt;0,Смета!D552,0)</f>
        <v>шт</v>
      </c>
      <c r="F570" s="67">
        <f>IFERROR(IF(Дата_КС2=S$3,Смета!Q552,0)+IF(Дата_КС2=S$4,Смета!T552,0)+IF(Дата_КС2=S$5,Смета!W552,0)+IF(Дата_КС2=S$6,Смета!Z552,0)+IF(Дата_КС2=S$7,Смета!AC552,0)+IF(Дата_КС2=S$8,Смета!AF552,0)+IF(Дата_КС2=S$9,Смета!AI552,0)+IF(Дата_КС2=S$10,Смета!AL552,0)+IF(Дата_КС2=S$11,Смета!AO552,0)+IF(Дата_КС2=S$12,Смета!AR552,0)+IF(Дата_КС2=S$13,Смета!AU552,0)+IF(Дата_КС2=S$14,Смета!AX552,0),0)</f>
        <v>0</v>
      </c>
      <c r="G570" s="67">
        <f>IF(Смета!E552&gt;0,Смета!E552,0)</f>
        <v>461.93</v>
      </c>
      <c r="H570" s="67">
        <f t="shared" si="18"/>
        <v>0</v>
      </c>
      <c r="I570" s="464">
        <f t="shared" si="17"/>
        <v>0</v>
      </c>
      <c r="J570" s="468"/>
      <c r="K570" s="465">
        <f>IF(AND(B570&gt;0,B570&lt;&gt;"ЗАГ"),1,IF(C570=0,SUM(B571:INDEX(B571:B$2002,INDEX(MATCH("ЗАГ",B571:B$2002&amp;"",),))),0))</f>
        <v>0</v>
      </c>
      <c r="L570" s="47"/>
      <c r="M570" s="47"/>
      <c r="N570" s="186"/>
      <c r="O570" s="186"/>
      <c r="P570" s="187"/>
      <c r="Q570" s="189"/>
      <c r="R570" s="178">
        <f>IFERROR(IF(F570&gt;0,IF(IFERROR((Смета!H552*1),0)&gt;0,ROUND(F570*G570,2),0),0),0)</f>
        <v>0</v>
      </c>
      <c r="S570" s="50">
        <f>IFERROR(IF(F570&gt;0,IF(IFERROR((Смета!G552*1),0)&gt;0,ROUND(F570*G570,2),0),0),0)</f>
        <v>0</v>
      </c>
      <c r="T570" s="38"/>
      <c r="U570" s="38"/>
      <c r="X570" s="38"/>
      <c r="Y570" s="38"/>
    </row>
    <row r="571" spans="1:25" s="37" customFormat="1" hidden="1" x14ac:dyDescent="0.25">
      <c r="A571" s="63"/>
      <c r="B571" s="140">
        <f>IFERROR(IF(F571&gt;0,MAX(B$26:B570)+1,IF(AND(D571&gt;0,C571=0),"ЗАГ",0)),0)</f>
        <v>0</v>
      </c>
      <c r="C571" s="141">
        <f>IF(Смета!B553&gt;0,Смета!B553,0)</f>
        <v>488</v>
      </c>
      <c r="D571" s="543" t="str">
        <f>IF(Смета!C553&gt;0,Смета!C553,0)</f>
        <v>Сжим ответвительный У-859 м50-70/о4-35 (У-859МУ3)</v>
      </c>
      <c r="E571" s="77" t="str">
        <f>IF(Смета!D553&gt;0,Смета!D553,0)</f>
        <v>шт</v>
      </c>
      <c r="F571" s="67">
        <f>IFERROR(IF(Дата_КС2=S$3,Смета!Q553,0)+IF(Дата_КС2=S$4,Смета!T553,0)+IF(Дата_КС2=S$5,Смета!W553,0)+IF(Дата_КС2=S$6,Смета!Z553,0)+IF(Дата_КС2=S$7,Смета!AC553,0)+IF(Дата_КС2=S$8,Смета!AF553,0)+IF(Дата_КС2=S$9,Смета!AI553,0)+IF(Дата_КС2=S$10,Смета!AL553,0)+IF(Дата_КС2=S$11,Смета!AO553,0)+IF(Дата_КС2=S$12,Смета!AR553,0)+IF(Дата_КС2=S$13,Смета!AU553,0)+IF(Дата_КС2=S$14,Смета!AX553,0),0)</f>
        <v>0</v>
      </c>
      <c r="G571" s="67">
        <f>IF(Смета!E553&gt;0,Смета!E553,0)</f>
        <v>98.61</v>
      </c>
      <c r="H571" s="67">
        <f t="shared" si="18"/>
        <v>0</v>
      </c>
      <c r="I571" s="464">
        <f t="shared" si="17"/>
        <v>0</v>
      </c>
      <c r="J571" s="468"/>
      <c r="K571" s="465">
        <f>IF(AND(B571&gt;0,B571&lt;&gt;"ЗАГ"),1,IF(C571=0,SUM(B572:INDEX(B572:B$2002,INDEX(MATCH("ЗАГ",B572:B$2002&amp;"",),))),0))</f>
        <v>0</v>
      </c>
      <c r="L571" s="47"/>
      <c r="M571" s="47"/>
      <c r="N571" s="186"/>
      <c r="O571" s="186"/>
      <c r="P571" s="187"/>
      <c r="Q571" s="189"/>
      <c r="R571" s="178">
        <f>IFERROR(IF(F571&gt;0,IF(IFERROR((Смета!H553*1),0)&gt;0,ROUND(F571*G571,2),0),0),0)</f>
        <v>0</v>
      </c>
      <c r="S571" s="50">
        <f>IFERROR(IF(F571&gt;0,IF(IFERROR((Смета!G553*1),0)&gt;0,ROUND(F571*G571,2),0),0),0)</f>
        <v>0</v>
      </c>
      <c r="T571" s="38"/>
      <c r="U571" s="38"/>
      <c r="X571" s="38"/>
      <c r="Y571" s="38"/>
    </row>
    <row r="572" spans="1:25" s="37" customFormat="1" hidden="1" x14ac:dyDescent="0.25">
      <c r="A572" s="63"/>
      <c r="B572" s="140">
        <f>IFERROR(IF(F572&gt;0,MAX(B$26:B571)+1,IF(AND(D572&gt;0,C572=0),"ЗАГ",0)),0)</f>
        <v>0</v>
      </c>
      <c r="C572" s="141">
        <f>IF(Смета!B554&gt;0,Смета!B554,0)</f>
        <v>489</v>
      </c>
      <c r="D572" s="543" t="str">
        <f>IF(Смета!C554&gt;0,Смета!C554,0)</f>
        <v>Расключение щита этажного ЩЭ</v>
      </c>
      <c r="E572" s="77" t="str">
        <f>IF(Смета!D554&gt;0,Смета!D554,0)</f>
        <v>шт</v>
      </c>
      <c r="F572" s="67">
        <f>IFERROR(IF(Дата_КС2=S$3,Смета!Q554,0)+IF(Дата_КС2=S$4,Смета!T554,0)+IF(Дата_КС2=S$5,Смета!W554,0)+IF(Дата_КС2=S$6,Смета!Z554,0)+IF(Дата_КС2=S$7,Смета!AC554,0)+IF(Дата_КС2=S$8,Смета!AF554,0)+IF(Дата_КС2=S$9,Смета!AI554,0)+IF(Дата_КС2=S$10,Смета!AL554,0)+IF(Дата_КС2=S$11,Смета!AO554,0)+IF(Дата_КС2=S$12,Смета!AR554,0)+IF(Дата_КС2=S$13,Смета!AU554,0)+IF(Дата_КС2=S$14,Смета!AX554,0),0)</f>
        <v>0</v>
      </c>
      <c r="G572" s="67">
        <f>IF(Смета!E554&gt;0,Смета!E554,0)</f>
        <v>2701.88</v>
      </c>
      <c r="H572" s="67">
        <f t="shared" si="18"/>
        <v>0</v>
      </c>
      <c r="I572" s="464">
        <f t="shared" si="17"/>
        <v>0</v>
      </c>
      <c r="J572" s="468"/>
      <c r="K572" s="465">
        <f>IF(AND(B572&gt;0,B572&lt;&gt;"ЗАГ"),1,IF(C572=0,SUM(B573:INDEX(B573:B$2002,INDEX(MATCH("ЗАГ",B573:B$2002&amp;"",),))),0))</f>
        <v>0</v>
      </c>
      <c r="L572" s="47"/>
      <c r="M572" s="47"/>
      <c r="N572" s="186"/>
      <c r="O572" s="186"/>
      <c r="P572" s="187"/>
      <c r="Q572" s="189"/>
      <c r="R572" s="178">
        <f>IFERROR(IF(F572&gt;0,IF(IFERROR((Смета!H554*1),0)&gt;0,ROUND(F572*G572,2),0),0),0)</f>
        <v>0</v>
      </c>
      <c r="S572" s="50">
        <f>IFERROR(IF(F572&gt;0,IF(IFERROR((Смета!G554*1),0)&gt;0,ROUND(F572*G572,2),0),0),0)</f>
        <v>0</v>
      </c>
      <c r="T572" s="38"/>
      <c r="U572" s="38"/>
      <c r="X572" s="38"/>
      <c r="Y572" s="38"/>
    </row>
    <row r="573" spans="1:25" s="37" customFormat="1" hidden="1" x14ac:dyDescent="0.25">
      <c r="A573" s="63"/>
      <c r="B573" s="140" t="str">
        <f>IFERROR(IF(F573&gt;0,MAX(B$26:B572)+1,IF(AND(D573&gt;0,C573=0),"ЗАГ",0)),0)</f>
        <v>ЗАГ</v>
      </c>
      <c r="C573" s="141">
        <f>IF(Смета!B555&gt;0,Смета!B555,0)</f>
        <v>0</v>
      </c>
      <c r="D573" s="543" t="str">
        <f>IF(Смета!C555&gt;0,Смета!C555,0)</f>
        <v>Щит этажный на 4 квартиры состоит (на 3 ЩЭ):</v>
      </c>
      <c r="E573" s="77">
        <f>IF(Смета!D555&gt;0,Смета!D555,0)</f>
        <v>0</v>
      </c>
      <c r="F573" s="67">
        <f>IFERROR(IF(Дата_КС2=S$3,Смета!Q555,0)+IF(Дата_КС2=S$4,Смета!T555,0)+IF(Дата_КС2=S$5,Смета!W555,0)+IF(Дата_КС2=S$6,Смета!Z555,0)+IF(Дата_КС2=S$7,Смета!AC555,0)+IF(Дата_КС2=S$8,Смета!AF555,0)+IF(Дата_КС2=S$9,Смета!AI555,0)+IF(Дата_КС2=S$10,Смета!AL555,0)+IF(Дата_КС2=S$11,Смета!AO555,0)+IF(Дата_КС2=S$12,Смета!AR555,0)+IF(Дата_КС2=S$13,Смета!AU555,0)+IF(Дата_КС2=S$14,Смета!AX555,0),0)</f>
        <v>0</v>
      </c>
      <c r="G573" s="67">
        <f>IF(Смета!E555&gt;0,Смета!E555,0)</f>
        <v>0</v>
      </c>
      <c r="H573" s="67">
        <f t="shared" si="18"/>
        <v>0</v>
      </c>
      <c r="I573" s="464">
        <f t="shared" si="17"/>
        <v>0</v>
      </c>
      <c r="J573" s="468"/>
      <c r="K573" s="465">
        <f>IF(AND(B573&gt;0,B573&lt;&gt;"ЗАГ"),1,IF(C573=0,SUM(B574:INDEX(B574:B$2002,INDEX(MATCH("ЗАГ",B574:B$2002&amp;"",),))),0))</f>
        <v>0</v>
      </c>
      <c r="L573" s="47"/>
      <c r="M573" s="47"/>
      <c r="N573" s="186"/>
      <c r="O573" s="186"/>
      <c r="P573" s="187"/>
      <c r="Q573" s="189"/>
      <c r="R573" s="178">
        <f>IFERROR(IF(F573&gt;0,IF(IFERROR((Смета!H555*1),0)&gt;0,ROUND(F573*G573,2),0),0),0)</f>
        <v>0</v>
      </c>
      <c r="S573" s="50">
        <f>IFERROR(IF(F573&gt;0,IF(IFERROR((Смета!G555*1),0)&gt;0,ROUND(F573*G573,2),0),0),0)</f>
        <v>0</v>
      </c>
      <c r="T573" s="38"/>
      <c r="U573" s="38"/>
      <c r="X573" s="38"/>
      <c r="Y573" s="38"/>
    </row>
    <row r="574" spans="1:25" s="37" customFormat="1" ht="30" hidden="1" x14ac:dyDescent="0.25">
      <c r="A574" s="63"/>
      <c r="B574" s="140">
        <f>IFERROR(IF(F574&gt;0,MAX(B$26:B573)+1,IF(AND(D574&gt;0,C574=0),"ЗАГ",0)),0)</f>
        <v>0</v>
      </c>
      <c r="C574" s="141">
        <f>IF(Смета!B556&gt;0,Смета!B556,0)</f>
        <v>490</v>
      </c>
      <c r="D574" s="543" t="str">
        <f>IF(Смета!C556&gt;0,Смета!C556,0)</f>
        <v>Выключатель автоматический двухполюсный 50А С ВА47-29 4.5кА (MVA20-2-050-C)</v>
      </c>
      <c r="E574" s="77" t="str">
        <f>IF(Смета!D556&gt;0,Смета!D556,0)</f>
        <v>шт</v>
      </c>
      <c r="F574" s="67">
        <f>IFERROR(IF(Дата_КС2=S$3,Смета!Q556,0)+IF(Дата_КС2=S$4,Смета!T556,0)+IF(Дата_КС2=S$5,Смета!W556,0)+IF(Дата_КС2=S$6,Смета!Z556,0)+IF(Дата_КС2=S$7,Смета!AC556,0)+IF(Дата_КС2=S$8,Смета!AF556,0)+IF(Дата_КС2=S$9,Смета!AI556,0)+IF(Дата_КС2=S$10,Смета!AL556,0)+IF(Дата_КС2=S$11,Смета!AO556,0)+IF(Дата_КС2=S$12,Смета!AR556,0)+IF(Дата_КС2=S$13,Смета!AU556,0)+IF(Дата_КС2=S$14,Смета!AX556,0),0)</f>
        <v>0</v>
      </c>
      <c r="G574" s="67">
        <f>IF(Смета!E556&gt;0,Смета!E556,0)</f>
        <v>461.93</v>
      </c>
      <c r="H574" s="67">
        <f t="shared" si="18"/>
        <v>0</v>
      </c>
      <c r="I574" s="464">
        <f t="shared" si="17"/>
        <v>0</v>
      </c>
      <c r="J574" s="468"/>
      <c r="K574" s="465">
        <f>IF(AND(B574&gt;0,B574&lt;&gt;"ЗАГ"),1,IF(C574=0,SUM(B575:INDEX(B575:B$2002,INDEX(MATCH("ЗАГ",B575:B$2002&amp;"",),))),0))</f>
        <v>0</v>
      </c>
      <c r="L574" s="47"/>
      <c r="M574" s="47"/>
      <c r="N574" s="186"/>
      <c r="O574" s="186"/>
      <c r="P574" s="187"/>
      <c r="Q574" s="189"/>
      <c r="R574" s="178">
        <f>IFERROR(IF(F574&gt;0,IF(IFERROR((Смета!H556*1),0)&gt;0,ROUND(F574*G574,2),0),0),0)</f>
        <v>0</v>
      </c>
      <c r="S574" s="50">
        <f>IFERROR(IF(F574&gt;0,IF(IFERROR((Смета!G556*1),0)&gt;0,ROUND(F574*G574,2),0),0),0)</f>
        <v>0</v>
      </c>
      <c r="T574" s="38"/>
      <c r="U574" s="38"/>
      <c r="X574" s="38"/>
      <c r="Y574" s="38"/>
    </row>
    <row r="575" spans="1:25" s="37" customFormat="1" hidden="1" x14ac:dyDescent="0.25">
      <c r="A575" s="63"/>
      <c r="B575" s="140">
        <f>IFERROR(IF(F575&gt;0,MAX(B$26:B574)+1,IF(AND(D575&gt;0,C575=0),"ЗАГ",0)),0)</f>
        <v>0</v>
      </c>
      <c r="C575" s="141">
        <f>IF(Смета!B557&gt;0,Смета!B557,0)</f>
        <v>491</v>
      </c>
      <c r="D575" s="543" t="str">
        <f>IF(Смета!C557&gt;0,Смета!C557,0)</f>
        <v>Сжим ответвительный У-859 м50-70/о4-35 (У-859МУ3)</v>
      </c>
      <c r="E575" s="77" t="str">
        <f>IF(Смета!D557&gt;0,Смета!D557,0)</f>
        <v>шт</v>
      </c>
      <c r="F575" s="67">
        <f>IFERROR(IF(Дата_КС2=S$3,Смета!Q557,0)+IF(Дата_КС2=S$4,Смета!T557,0)+IF(Дата_КС2=S$5,Смета!W557,0)+IF(Дата_КС2=S$6,Смета!Z557,0)+IF(Дата_КС2=S$7,Смета!AC557,0)+IF(Дата_КС2=S$8,Смета!AF557,0)+IF(Дата_КС2=S$9,Смета!AI557,0)+IF(Дата_КС2=S$10,Смета!AL557,0)+IF(Дата_КС2=S$11,Смета!AO557,0)+IF(Дата_КС2=S$12,Смета!AR557,0)+IF(Дата_КС2=S$13,Смета!AU557,0)+IF(Дата_КС2=S$14,Смета!AX557,0),0)</f>
        <v>0</v>
      </c>
      <c r="G575" s="67">
        <f>IF(Смета!E557&gt;0,Смета!E557,0)</f>
        <v>98.61</v>
      </c>
      <c r="H575" s="67">
        <f t="shared" si="18"/>
        <v>0</v>
      </c>
      <c r="I575" s="464">
        <f t="shared" si="17"/>
        <v>0</v>
      </c>
      <c r="J575" s="468"/>
      <c r="K575" s="465">
        <f>IF(AND(B575&gt;0,B575&lt;&gt;"ЗАГ"),1,IF(C575=0,SUM(B576:INDEX(B576:B$2002,INDEX(MATCH("ЗАГ",B576:B$2002&amp;"",),))),0))</f>
        <v>0</v>
      </c>
      <c r="L575" s="47"/>
      <c r="M575" s="47"/>
      <c r="N575" s="186"/>
      <c r="O575" s="186"/>
      <c r="P575" s="187"/>
      <c r="Q575" s="189"/>
      <c r="R575" s="178">
        <f>IFERROR(IF(F575&gt;0,IF(IFERROR((Смета!H557*1),0)&gt;0,ROUND(F575*G575,2),0),0),0)</f>
        <v>0</v>
      </c>
      <c r="S575" s="50">
        <f>IFERROR(IF(F575&gt;0,IF(IFERROR((Смета!G557*1),0)&gt;0,ROUND(F575*G575,2),0),0),0)</f>
        <v>0</v>
      </c>
      <c r="T575" s="38"/>
      <c r="U575" s="38"/>
      <c r="X575" s="38"/>
      <c r="Y575" s="38"/>
    </row>
    <row r="576" spans="1:25" s="37" customFormat="1" hidden="1" x14ac:dyDescent="0.25">
      <c r="A576" s="63"/>
      <c r="B576" s="140">
        <f>IFERROR(IF(F576&gt;0,MAX(B$26:B575)+1,IF(AND(D576&gt;0,C576=0),"ЗАГ",0)),0)</f>
        <v>0</v>
      </c>
      <c r="C576" s="141">
        <f>IF(Смета!B558&gt;0,Смета!B558,0)</f>
        <v>492</v>
      </c>
      <c r="D576" s="543" t="str">
        <f>IF(Смета!C558&gt;0,Смета!C558,0)</f>
        <v>Розетка на DIN-рейку с заземлением контактов РАр 10-3-ОП</v>
      </c>
      <c r="E576" s="77" t="str">
        <f>IF(Смета!D558&gt;0,Смета!D558,0)</f>
        <v>шт</v>
      </c>
      <c r="F576" s="67">
        <f>IFERROR(IF(Дата_КС2=S$3,Смета!Q558,0)+IF(Дата_КС2=S$4,Смета!T558,0)+IF(Дата_КС2=S$5,Смета!W558,0)+IF(Дата_КС2=S$6,Смета!Z558,0)+IF(Дата_КС2=S$7,Смета!AC558,0)+IF(Дата_КС2=S$8,Смета!AF558,0)+IF(Дата_КС2=S$9,Смета!AI558,0)+IF(Дата_КС2=S$10,Смета!AL558,0)+IF(Дата_КС2=S$11,Смета!AO558,0)+IF(Дата_КС2=S$12,Смета!AR558,0)+IF(Дата_КС2=S$13,Смета!AU558,0)+IF(Дата_КС2=S$14,Смета!AX558,0),0)</f>
        <v>0</v>
      </c>
      <c r="G576" s="67">
        <f>IF(Смета!E558&gt;0,Смета!E558,0)</f>
        <v>288.23</v>
      </c>
      <c r="H576" s="67">
        <f t="shared" si="18"/>
        <v>0</v>
      </c>
      <c r="I576" s="464">
        <f t="shared" si="17"/>
        <v>0</v>
      </c>
      <c r="J576" s="468"/>
      <c r="K576" s="465">
        <f>IF(AND(B576&gt;0,B576&lt;&gt;"ЗАГ"),1,IF(C576=0,SUM(B577:INDEX(B577:B$2002,INDEX(MATCH("ЗАГ",B577:B$2002&amp;"",),))),0))</f>
        <v>0</v>
      </c>
      <c r="L576" s="47"/>
      <c r="M576" s="47"/>
      <c r="N576" s="186"/>
      <c r="O576" s="186"/>
      <c r="P576" s="187"/>
      <c r="Q576" s="189"/>
      <c r="R576" s="178">
        <f>IFERROR(IF(F576&gt;0,IF(IFERROR((Смета!H558*1),0)&gt;0,ROUND(F576*G576,2),0),0),0)</f>
        <v>0</v>
      </c>
      <c r="S576" s="50">
        <f>IFERROR(IF(F576&gt;0,IF(IFERROR((Смета!G558*1),0)&gt;0,ROUND(F576*G576,2),0),0),0)</f>
        <v>0</v>
      </c>
      <c r="T576" s="38"/>
      <c r="U576" s="38"/>
      <c r="X576" s="38"/>
      <c r="Y576" s="38"/>
    </row>
    <row r="577" spans="1:25" s="37" customFormat="1" hidden="1" x14ac:dyDescent="0.25">
      <c r="A577" s="63"/>
      <c r="B577" s="140">
        <f>IFERROR(IF(F577&gt;0,MAX(B$26:B576)+1,IF(AND(D577&gt;0,C577=0),"ЗАГ",0)),0)</f>
        <v>0</v>
      </c>
      <c r="C577" s="141">
        <f>IF(Смета!B559&gt;0,Смета!B559,0)</f>
        <v>493</v>
      </c>
      <c r="D577" s="543" t="str">
        <f>IF(Смета!C559&gt;0,Смета!C559,0)</f>
        <v>Расключение щита этажного ЩЭ</v>
      </c>
      <c r="E577" s="77" t="str">
        <f>IF(Смета!D559&gt;0,Смета!D559,0)</f>
        <v>шт</v>
      </c>
      <c r="F577" s="67">
        <f>IFERROR(IF(Дата_КС2=S$3,Смета!Q559,0)+IF(Дата_КС2=S$4,Смета!T559,0)+IF(Дата_КС2=S$5,Смета!W559,0)+IF(Дата_КС2=S$6,Смета!Z559,0)+IF(Дата_КС2=S$7,Смета!AC559,0)+IF(Дата_КС2=S$8,Смета!AF559,0)+IF(Дата_КС2=S$9,Смета!AI559,0)+IF(Дата_КС2=S$10,Смета!AL559,0)+IF(Дата_КС2=S$11,Смета!AO559,0)+IF(Дата_КС2=S$12,Смета!AR559,0)+IF(Дата_КС2=S$13,Смета!AU559,0)+IF(Дата_КС2=S$14,Смета!AX559,0),0)</f>
        <v>0</v>
      </c>
      <c r="G577" s="67">
        <f>IF(Смета!E559&gt;0,Смета!E559,0)</f>
        <v>3502.5</v>
      </c>
      <c r="H577" s="67">
        <f t="shared" si="18"/>
        <v>0</v>
      </c>
      <c r="I577" s="464">
        <f t="shared" si="17"/>
        <v>0</v>
      </c>
      <c r="J577" s="468"/>
      <c r="K577" s="465">
        <f>IF(AND(B577&gt;0,B577&lt;&gt;"ЗАГ"),1,IF(C577=0,SUM(B578:INDEX(B578:B$2002,INDEX(MATCH("ЗАГ",B578:B$2002&amp;"",),))),0))</f>
        <v>0</v>
      </c>
      <c r="L577" s="47"/>
      <c r="M577" s="47"/>
      <c r="N577" s="186"/>
      <c r="O577" s="186"/>
      <c r="P577" s="187"/>
      <c r="Q577" s="189"/>
      <c r="R577" s="178">
        <f>IFERROR(IF(F577&gt;0,IF(IFERROR((Смета!H559*1),0)&gt;0,ROUND(F577*G577,2),0),0),0)</f>
        <v>0</v>
      </c>
      <c r="S577" s="50">
        <f>IFERROR(IF(F577&gt;0,IF(IFERROR((Смета!G559*1),0)&gt;0,ROUND(F577*G577,2),0),0),0)</f>
        <v>0</v>
      </c>
      <c r="T577" s="38"/>
      <c r="U577" s="38"/>
      <c r="X577" s="38"/>
      <c r="Y577" s="38"/>
    </row>
    <row r="578" spans="1:25" s="37" customFormat="1" hidden="1" x14ac:dyDescent="0.25">
      <c r="A578" s="63"/>
      <c r="B578" s="140" t="str">
        <f>IFERROR(IF(F578&gt;0,MAX(B$26:B577)+1,IF(AND(D578&gt;0,C578=0),"ЗАГ",0)),0)</f>
        <v>ЗАГ</v>
      </c>
      <c r="C578" s="141">
        <f>IF(Смета!B560&gt;0,Смета!B560,0)</f>
        <v>0</v>
      </c>
      <c r="D578" s="543" t="str">
        <f>IF(Смета!C560&gt;0,Смета!C560,0)</f>
        <v>2.Светотехническая продукция</v>
      </c>
      <c r="E578" s="77">
        <f>IF(Смета!D560&gt;0,Смета!D560,0)</f>
        <v>0</v>
      </c>
      <c r="F578" s="67">
        <f>IFERROR(IF(Дата_КС2=S$3,Смета!Q560,0)+IF(Дата_КС2=S$4,Смета!T560,0)+IF(Дата_КС2=S$5,Смета!W560,0)+IF(Дата_КС2=S$6,Смета!Z560,0)+IF(Дата_КС2=S$7,Смета!AC560,0)+IF(Дата_КС2=S$8,Смета!AF560,0)+IF(Дата_КС2=S$9,Смета!AI560,0)+IF(Дата_КС2=S$10,Смета!AL560,0)+IF(Дата_КС2=S$11,Смета!AO560,0)+IF(Дата_КС2=S$12,Смета!AR560,0)+IF(Дата_КС2=S$13,Смета!AU560,0)+IF(Дата_КС2=S$14,Смета!AX560,0),0)</f>
        <v>0</v>
      </c>
      <c r="G578" s="67">
        <f>IF(Смета!E560&gt;0,Смета!E560,0)</f>
        <v>0</v>
      </c>
      <c r="H578" s="67">
        <f t="shared" si="18"/>
        <v>0</v>
      </c>
      <c r="I578" s="464">
        <f t="shared" si="17"/>
        <v>0</v>
      </c>
      <c r="J578" s="468"/>
      <c r="K578" s="465">
        <f>IF(AND(B578&gt;0,B578&lt;&gt;"ЗАГ"),1,IF(C578=0,SUM(B579:INDEX(B579:B$2002,INDEX(MATCH("ЗАГ",B579:B$2002&amp;"",),))),0))</f>
        <v>0</v>
      </c>
      <c r="L578" s="47"/>
      <c r="M578" s="47"/>
      <c r="N578" s="186"/>
      <c r="O578" s="186"/>
      <c r="P578" s="187"/>
      <c r="Q578" s="189"/>
      <c r="R578" s="178">
        <f>IFERROR(IF(F578&gt;0,IF(IFERROR((Смета!H560*1),0)&gt;0,ROUND(F578*G578,2),0),0),0)</f>
        <v>0</v>
      </c>
      <c r="S578" s="50">
        <f>IFERROR(IF(F578&gt;0,IF(IFERROR((Смета!G560*1),0)&gt;0,ROUND(F578*G578,2),0),0),0)</f>
        <v>0</v>
      </c>
      <c r="T578" s="38"/>
      <c r="U578" s="38"/>
      <c r="X578" s="38"/>
      <c r="Y578" s="38"/>
    </row>
    <row r="579" spans="1:25" s="37" customFormat="1" hidden="1" x14ac:dyDescent="0.25">
      <c r="A579" s="63"/>
      <c r="B579" s="140">
        <f>IFERROR(IF(F579&gt;0,MAX(B$26:B578)+1,IF(AND(D579&gt;0,C579=0),"ЗАГ",0)),0)</f>
        <v>0</v>
      </c>
      <c r="C579" s="141">
        <f>IF(Смета!B561&gt;0,Смета!B561,0)</f>
        <v>494</v>
      </c>
      <c r="D579" s="543" t="str">
        <f>IF(Смета!C561&gt;0,Смета!C561,0)</f>
        <v>Патрон подвесной Е27 пластик белый</v>
      </c>
      <c r="E579" s="77" t="str">
        <f>IF(Смета!D561&gt;0,Смета!D561,0)</f>
        <v>шт</v>
      </c>
      <c r="F579" s="67">
        <f>IFERROR(IF(Дата_КС2=S$3,Смета!Q561,0)+IF(Дата_КС2=S$4,Смета!T561,0)+IF(Дата_КС2=S$5,Смета!W561,0)+IF(Дата_КС2=S$6,Смета!Z561,0)+IF(Дата_КС2=S$7,Смета!AC561,0)+IF(Дата_КС2=S$8,Смета!AF561,0)+IF(Дата_КС2=S$9,Смета!AI561,0)+IF(Дата_КС2=S$10,Смета!AL561,0)+IF(Дата_КС2=S$11,Смета!AO561,0)+IF(Дата_КС2=S$12,Смета!AR561,0)+IF(Дата_КС2=S$13,Смета!AU561,0)+IF(Дата_КС2=S$14,Смета!AX561,0),0)</f>
        <v>0</v>
      </c>
      <c r="G579" s="67">
        <f>IF(Смета!E561&gt;0,Смета!E561,0)</f>
        <v>24.55</v>
      </c>
      <c r="H579" s="67">
        <f t="shared" si="18"/>
        <v>0</v>
      </c>
      <c r="I579" s="464">
        <f t="shared" si="17"/>
        <v>0</v>
      </c>
      <c r="J579" s="468"/>
      <c r="K579" s="465">
        <f>IF(AND(B579&gt;0,B579&lt;&gt;"ЗАГ"),1,IF(C579=0,SUM(B580:INDEX(B580:B$2002,INDEX(MATCH("ЗАГ",B580:B$2002&amp;"",),))),0))</f>
        <v>0</v>
      </c>
      <c r="L579" s="47"/>
      <c r="M579" s="47"/>
      <c r="N579" s="186"/>
      <c r="O579" s="186"/>
      <c r="P579" s="187"/>
      <c r="Q579" s="189"/>
      <c r="R579" s="178">
        <f>IFERROR(IF(F579&gt;0,IF(IFERROR((Смета!H561*1),0)&gt;0,ROUND(F579*G579,2),0),0),0)</f>
        <v>0</v>
      </c>
      <c r="S579" s="50">
        <f>IFERROR(IF(F579&gt;0,IF(IFERROR((Смета!G561*1),0)&gt;0,ROUND(F579*G579,2),0),0),0)</f>
        <v>0</v>
      </c>
      <c r="T579" s="38"/>
      <c r="U579" s="38"/>
      <c r="X579" s="38"/>
      <c r="Y579" s="38"/>
    </row>
    <row r="580" spans="1:25" s="37" customFormat="1" hidden="1" x14ac:dyDescent="0.25">
      <c r="A580" s="63"/>
      <c r="B580" s="140">
        <f>IFERROR(IF(F580&gt;0,MAX(B$26:B579)+1,IF(AND(D580&gt;0,C580=0),"ЗАГ",0)),0)</f>
        <v>0</v>
      </c>
      <c r="C580" s="141">
        <f>IF(Смета!B562&gt;0,Смета!B562,0)</f>
        <v>495</v>
      </c>
      <c r="D580" s="543" t="str">
        <f>IF(Смета!C562&gt;0,Смета!C562,0)</f>
        <v>Подключение подвесного патрона</v>
      </c>
      <c r="E580" s="77" t="str">
        <f>IF(Смета!D562&gt;0,Смета!D562,0)</f>
        <v>шт</v>
      </c>
      <c r="F580" s="67">
        <f>IFERROR(IF(Дата_КС2=S$3,Смета!Q562,0)+IF(Дата_КС2=S$4,Смета!T562,0)+IF(Дата_КС2=S$5,Смета!W562,0)+IF(Дата_КС2=S$6,Смета!Z562,0)+IF(Дата_КС2=S$7,Смета!AC562,0)+IF(Дата_КС2=S$8,Смета!AF562,0)+IF(Дата_КС2=S$9,Смета!AI562,0)+IF(Дата_КС2=S$10,Смета!AL562,0)+IF(Дата_КС2=S$11,Смета!AO562,0)+IF(Дата_КС2=S$12,Смета!AR562,0)+IF(Дата_КС2=S$13,Смета!AU562,0)+IF(Дата_КС2=S$14,Смета!AX562,0),0)</f>
        <v>0</v>
      </c>
      <c r="G580" s="67">
        <f>IF(Смета!E562&gt;0,Смета!E562,0)</f>
        <v>213.5</v>
      </c>
      <c r="H580" s="67">
        <f t="shared" si="18"/>
        <v>0</v>
      </c>
      <c r="I580" s="464">
        <f t="shared" si="17"/>
        <v>0</v>
      </c>
      <c r="J580" s="468"/>
      <c r="K580" s="465">
        <f>IF(AND(B580&gt;0,B580&lt;&gt;"ЗАГ"),1,IF(C580=0,SUM(B581:INDEX(B581:B$2002,INDEX(MATCH("ЗАГ",B581:B$2002&amp;"",),))),0))</f>
        <v>0</v>
      </c>
      <c r="L580" s="47"/>
      <c r="M580" s="47"/>
      <c r="N580" s="186"/>
      <c r="O580" s="186"/>
      <c r="P580" s="187"/>
      <c r="Q580" s="189"/>
      <c r="R580" s="178">
        <f>IFERROR(IF(F580&gt;0,IF(IFERROR((Смета!H562*1),0)&gt;0,ROUND(F580*G580,2),0),0),0)</f>
        <v>0</v>
      </c>
      <c r="S580" s="50">
        <f>IFERROR(IF(F580&gt;0,IF(IFERROR((Смета!G562*1),0)&gt;0,ROUND(F580*G580,2),0),0),0)</f>
        <v>0</v>
      </c>
      <c r="T580" s="38"/>
      <c r="U580" s="38"/>
      <c r="X580" s="38"/>
      <c r="Y580" s="38"/>
    </row>
    <row r="581" spans="1:25" s="37" customFormat="1" hidden="1" x14ac:dyDescent="0.25">
      <c r="A581" s="63"/>
      <c r="B581" s="140">
        <f>IFERROR(IF(F581&gt;0,MAX(B$26:B580)+1,IF(AND(D581&gt;0,C581=0),"ЗАГ",0)),0)</f>
        <v>0</v>
      </c>
      <c r="C581" s="141">
        <f>IF(Смета!B563&gt;0,Смета!B563,0)</f>
        <v>496</v>
      </c>
      <c r="D581" s="543" t="str">
        <f>IF(Смета!C563&gt;0,Смета!C563,0)</f>
        <v>Лампа светодиодная LED 11вт E27 белый ECO</v>
      </c>
      <c r="E581" s="77" t="str">
        <f>IF(Смета!D563&gt;0,Смета!D563,0)</f>
        <v>шт</v>
      </c>
      <c r="F581" s="67">
        <f>IFERROR(IF(Дата_КС2=S$3,Смета!Q563,0)+IF(Дата_КС2=S$4,Смета!T563,0)+IF(Дата_КС2=S$5,Смета!W563,0)+IF(Дата_КС2=S$6,Смета!Z563,0)+IF(Дата_КС2=S$7,Смета!AC563,0)+IF(Дата_КС2=S$8,Смета!AF563,0)+IF(Дата_КС2=S$9,Смета!AI563,0)+IF(Дата_КС2=S$10,Смета!AL563,0)+IF(Дата_КС2=S$11,Смета!AO563,0)+IF(Дата_КС2=S$12,Смета!AR563,0)+IF(Дата_КС2=S$13,Смета!AU563,0)+IF(Дата_КС2=S$14,Смета!AX563,0),0)</f>
        <v>0</v>
      </c>
      <c r="G581" s="67">
        <f>IF(Смета!E563&gt;0,Смета!E563,0)</f>
        <v>96.08</v>
      </c>
      <c r="H581" s="67">
        <f t="shared" si="18"/>
        <v>0</v>
      </c>
      <c r="I581" s="464">
        <f t="shared" si="17"/>
        <v>0</v>
      </c>
      <c r="J581" s="468"/>
      <c r="K581" s="465">
        <f>IF(AND(B581&gt;0,B581&lt;&gt;"ЗАГ"),1,IF(C581=0,SUM(B582:INDEX(B582:B$2002,INDEX(MATCH("ЗАГ",B582:B$2002&amp;"",),))),0))</f>
        <v>0</v>
      </c>
      <c r="L581" s="47"/>
      <c r="M581" s="47"/>
      <c r="N581" s="186"/>
      <c r="O581" s="186"/>
      <c r="P581" s="187"/>
      <c r="Q581" s="189"/>
      <c r="R581" s="178">
        <f>IFERROR(IF(F581&gt;0,IF(IFERROR((Смета!H563*1),0)&gt;0,ROUND(F581*G581,2),0),0),0)</f>
        <v>0</v>
      </c>
      <c r="S581" s="50">
        <f>IFERROR(IF(F581&gt;0,IF(IFERROR((Смета!G563*1),0)&gt;0,ROUND(F581*G581,2),0),0),0)</f>
        <v>0</v>
      </c>
      <c r="T581" s="38"/>
      <c r="U581" s="38"/>
      <c r="X581" s="38"/>
      <c r="Y581" s="38"/>
    </row>
    <row r="582" spans="1:25" s="37" customFormat="1" ht="30" hidden="1" x14ac:dyDescent="0.25">
      <c r="A582" s="63"/>
      <c r="B582" s="140">
        <f>IFERROR(IF(F582&gt;0,MAX(B$26:B581)+1,IF(AND(D582&gt;0,C582=0),"ЗАГ",0)),0)</f>
        <v>0</v>
      </c>
      <c r="C582" s="141">
        <f>IF(Смета!B564&gt;0,Смета!B564,0)</f>
        <v>497</v>
      </c>
      <c r="D582" s="543" t="str">
        <f>IF(Смета!C564&gt;0,Смета!C564,0)</f>
        <v>358882 STREET NT22 396 черный Светильник ландшафтный светодиодный IP54 LED 4000К 18W 220V OPAL пластиковый корпус</v>
      </c>
      <c r="E582" s="77" t="str">
        <f>IF(Смета!D564&gt;0,Смета!D564,0)</f>
        <v>шт</v>
      </c>
      <c r="F582" s="67">
        <f>IFERROR(IF(Дата_КС2=S$3,Смета!Q564,0)+IF(Дата_КС2=S$4,Смета!T564,0)+IF(Дата_КС2=S$5,Смета!W564,0)+IF(Дата_КС2=S$6,Смета!Z564,0)+IF(Дата_КС2=S$7,Смета!AC564,0)+IF(Дата_КС2=S$8,Смета!AF564,0)+IF(Дата_КС2=S$9,Смета!AI564,0)+IF(Дата_КС2=S$10,Смета!AL564,0)+IF(Дата_КС2=S$11,Смета!AO564,0)+IF(Дата_КС2=S$12,Смета!AR564,0)+IF(Дата_КС2=S$13,Смета!AU564,0)+IF(Дата_КС2=S$14,Смета!AX564,0),0)</f>
        <v>0</v>
      </c>
      <c r="G582" s="67">
        <f>IF(Смета!E564&gt;0,Смета!E564,0)</f>
        <v>2500</v>
      </c>
      <c r="H582" s="67">
        <f t="shared" si="18"/>
        <v>0</v>
      </c>
      <c r="I582" s="464">
        <f t="shared" si="17"/>
        <v>0</v>
      </c>
      <c r="J582" s="468"/>
      <c r="K582" s="465">
        <f>IF(AND(B582&gt;0,B582&lt;&gt;"ЗАГ"),1,IF(C582=0,SUM(B583:INDEX(B583:B$2002,INDEX(MATCH("ЗАГ",B583:B$2002&amp;"",),))),0))</f>
        <v>0</v>
      </c>
      <c r="L582" s="47"/>
      <c r="M582" s="47"/>
      <c r="N582" s="186"/>
      <c r="O582" s="186"/>
      <c r="P582" s="187"/>
      <c r="Q582" s="189"/>
      <c r="R582" s="178">
        <f>IFERROR(IF(F582&gt;0,IF(IFERROR((Смета!H564*1),0)&gt;0,ROUND(F582*G582,2),0),0),0)</f>
        <v>0</v>
      </c>
      <c r="S582" s="50">
        <f>IFERROR(IF(F582&gt;0,IF(IFERROR((Смета!G564*1),0)&gt;0,ROUND(F582*G582,2),0),0),0)</f>
        <v>0</v>
      </c>
      <c r="T582" s="38"/>
      <c r="U582" s="38"/>
      <c r="X582" s="38"/>
      <c r="Y582" s="38"/>
    </row>
    <row r="583" spans="1:25" s="37" customFormat="1" hidden="1" x14ac:dyDescent="0.25">
      <c r="A583" s="63"/>
      <c r="B583" s="140">
        <f>IFERROR(IF(F583&gt;0,MAX(B$26:B582)+1,IF(AND(D583&gt;0,C583=0),"ЗАГ",0)),0)</f>
        <v>0</v>
      </c>
      <c r="C583" s="141">
        <f>IF(Смета!B565&gt;0,Смета!B565,0)</f>
        <v>498</v>
      </c>
      <c r="D583" s="543" t="str">
        <f>IF(Смета!C565&gt;0,Смета!C565,0)</f>
        <v>Монтаж и подключение накладного светильника</v>
      </c>
      <c r="E583" s="77" t="str">
        <f>IF(Смета!D565&gt;0,Смета!D565,0)</f>
        <v>шт</v>
      </c>
      <c r="F583" s="67">
        <f>IFERROR(IF(Дата_КС2=S$3,Смета!Q565,0)+IF(Дата_КС2=S$4,Смета!T565,0)+IF(Дата_КС2=S$5,Смета!W565,0)+IF(Дата_КС2=S$6,Смета!Z565,0)+IF(Дата_КС2=S$7,Смета!AC565,0)+IF(Дата_КС2=S$8,Смета!AF565,0)+IF(Дата_КС2=S$9,Смета!AI565,0)+IF(Дата_КС2=S$10,Смета!AL565,0)+IF(Дата_КС2=S$11,Смета!AO565,0)+IF(Дата_КС2=S$12,Смета!AR565,0)+IF(Дата_КС2=S$13,Смета!AU565,0)+IF(Дата_КС2=S$14,Смета!AX565,0),0)</f>
        <v>0</v>
      </c>
      <c r="G583" s="67">
        <f>IF(Смета!E565&gt;0,Смета!E565,0)</f>
        <v>384.3</v>
      </c>
      <c r="H583" s="67">
        <f t="shared" si="18"/>
        <v>0</v>
      </c>
      <c r="I583" s="464">
        <f t="shared" si="17"/>
        <v>0</v>
      </c>
      <c r="J583" s="468"/>
      <c r="K583" s="465">
        <f>IF(AND(B583&gt;0,B583&lt;&gt;"ЗАГ"),1,IF(C583=0,SUM(B584:INDEX(B584:B$2002,INDEX(MATCH("ЗАГ",B584:B$2002&amp;"",),))),0))</f>
        <v>0</v>
      </c>
      <c r="L583" s="47"/>
      <c r="M583" s="47"/>
      <c r="N583" s="186"/>
      <c r="O583" s="186"/>
      <c r="P583" s="187"/>
      <c r="Q583" s="189"/>
      <c r="R583" s="178">
        <f>IFERROR(IF(F583&gt;0,IF(IFERROR((Смета!H565*1),0)&gt;0,ROUND(F583*G583,2),0),0),0)</f>
        <v>0</v>
      </c>
      <c r="S583" s="50">
        <f>IFERROR(IF(F583&gt;0,IF(IFERROR((Смета!G565*1),0)&gt;0,ROUND(F583*G583,2),0),0),0)</f>
        <v>0</v>
      </c>
      <c r="T583" s="38"/>
      <c r="U583" s="38"/>
      <c r="X583" s="38"/>
      <c r="Y583" s="38"/>
    </row>
    <row r="584" spans="1:25" s="37" customFormat="1" hidden="1" x14ac:dyDescent="0.25">
      <c r="A584" s="63"/>
      <c r="B584" s="140">
        <f>IFERROR(IF(F584&gt;0,MAX(B$26:B583)+1,IF(AND(D584&gt;0,C584=0),"ЗАГ",0)),0)</f>
        <v>0</v>
      </c>
      <c r="C584" s="141">
        <f>IF(Смета!B566&gt;0,Смета!B566,0)</f>
        <v>499</v>
      </c>
      <c r="D584" s="543" t="str">
        <f>IF(Смета!C566&gt;0,Смета!C566,0)</f>
        <v>БРА Kink light мелисса 08438-2, 19(21)</v>
      </c>
      <c r="E584" s="77" t="str">
        <f>IF(Смета!D566&gt;0,Смета!D566,0)</f>
        <v>шт</v>
      </c>
      <c r="F584" s="67">
        <f>IFERROR(IF(Дата_КС2=S$3,Смета!Q566,0)+IF(Дата_КС2=S$4,Смета!T566,0)+IF(Дата_КС2=S$5,Смета!W566,0)+IF(Дата_КС2=S$6,Смета!Z566,0)+IF(Дата_КС2=S$7,Смета!AC566,0)+IF(Дата_КС2=S$8,Смета!AF566,0)+IF(Дата_КС2=S$9,Смета!AI566,0)+IF(Дата_КС2=S$10,Смета!AL566,0)+IF(Дата_КС2=S$11,Смета!AO566,0)+IF(Дата_КС2=S$12,Смета!AR566,0)+IF(Дата_КС2=S$13,Смета!AU566,0)+IF(Дата_КС2=S$14,Смета!AX566,0),0)</f>
        <v>0</v>
      </c>
      <c r="G584" s="67">
        <f>IF(Смета!E566&gt;0,Смета!E566,0)</f>
        <v>6950</v>
      </c>
      <c r="H584" s="67">
        <f t="shared" si="18"/>
        <v>0</v>
      </c>
      <c r="I584" s="464">
        <f t="shared" si="17"/>
        <v>0</v>
      </c>
      <c r="J584" s="468"/>
      <c r="K584" s="465">
        <f>IF(AND(B584&gt;0,B584&lt;&gt;"ЗАГ"),1,IF(C584=0,SUM(B585:INDEX(B585:B$2002,INDEX(MATCH("ЗАГ",B585:B$2002&amp;"",),))),0))</f>
        <v>0</v>
      </c>
      <c r="L584" s="47"/>
      <c r="M584" s="47"/>
      <c r="N584" s="186"/>
      <c r="O584" s="186"/>
      <c r="P584" s="187"/>
      <c r="Q584" s="189"/>
      <c r="R584" s="178">
        <f>IFERROR(IF(F584&gt;0,IF(IFERROR((Смета!H566*1),0)&gt;0,ROUND(F584*G584,2),0),0),0)</f>
        <v>0</v>
      </c>
      <c r="S584" s="50">
        <f>IFERROR(IF(F584&gt;0,IF(IFERROR((Смета!G566*1),0)&gt;0,ROUND(F584*G584,2),0),0),0)</f>
        <v>0</v>
      </c>
      <c r="T584" s="38"/>
      <c r="U584" s="38"/>
      <c r="X584" s="38"/>
      <c r="Y584" s="38"/>
    </row>
    <row r="585" spans="1:25" s="37" customFormat="1" hidden="1" x14ac:dyDescent="0.25">
      <c r="A585" s="63"/>
      <c r="B585" s="140">
        <f>IFERROR(IF(F585&gt;0,MAX(B$26:B584)+1,IF(AND(D585&gt;0,C585=0),"ЗАГ",0)),0)</f>
        <v>0</v>
      </c>
      <c r="C585" s="141">
        <f>IF(Смета!B567&gt;0,Смета!B567,0)</f>
        <v>500</v>
      </c>
      <c r="D585" s="543" t="str">
        <f>IF(Смета!C567&gt;0,Смета!C567,0)</f>
        <v>Бра настенная</v>
      </c>
      <c r="E585" s="77" t="str">
        <f>IF(Смета!D567&gt;0,Смета!D567,0)</f>
        <v>шт</v>
      </c>
      <c r="F585" s="67">
        <f>IFERROR(IF(Дата_КС2=S$3,Смета!Q567,0)+IF(Дата_КС2=S$4,Смета!T567,0)+IF(Дата_КС2=S$5,Смета!W567,0)+IF(Дата_КС2=S$6,Смета!Z567,0)+IF(Дата_КС2=S$7,Смета!AC567,0)+IF(Дата_КС2=S$8,Смета!AF567,0)+IF(Дата_КС2=S$9,Смета!AI567,0)+IF(Дата_КС2=S$10,Смета!AL567,0)+IF(Дата_КС2=S$11,Смета!AO567,0)+IF(Дата_КС2=S$12,Смета!AR567,0)+IF(Дата_КС2=S$13,Смета!AU567,0)+IF(Дата_КС2=S$14,Смета!AX567,0),0)</f>
        <v>0</v>
      </c>
      <c r="G585" s="67">
        <f>IF(Смета!E567&gt;0,Смета!E567,0)</f>
        <v>1050</v>
      </c>
      <c r="H585" s="67">
        <f t="shared" si="18"/>
        <v>0</v>
      </c>
      <c r="I585" s="464">
        <f t="shared" si="17"/>
        <v>0</v>
      </c>
      <c r="J585" s="468"/>
      <c r="K585" s="465">
        <f>IF(AND(B585&gt;0,B585&lt;&gt;"ЗАГ"),1,IF(C585=0,SUM(B586:INDEX(B586:B$2002,INDEX(MATCH("ЗАГ",B586:B$2002&amp;"",),))),0))</f>
        <v>0</v>
      </c>
      <c r="L585" s="47"/>
      <c r="M585" s="47"/>
      <c r="N585" s="186"/>
      <c r="O585" s="186"/>
      <c r="P585" s="187"/>
      <c r="Q585" s="189"/>
      <c r="R585" s="178">
        <f>IFERROR(IF(F585&gt;0,IF(IFERROR((Смета!H567*1),0)&gt;0,ROUND(F585*G585,2),0),0),0)</f>
        <v>0</v>
      </c>
      <c r="S585" s="50">
        <f>IFERROR(IF(F585&gt;0,IF(IFERROR((Смета!G567*1),0)&gt;0,ROUND(F585*G585,2),0),0),0)</f>
        <v>0</v>
      </c>
      <c r="T585" s="38"/>
      <c r="U585" s="38"/>
      <c r="X585" s="38"/>
      <c r="Y585" s="38"/>
    </row>
    <row r="586" spans="1:25" s="37" customFormat="1" ht="30" hidden="1" x14ac:dyDescent="0.25">
      <c r="A586" s="63"/>
      <c r="B586" s="140">
        <f>IFERROR(IF(F586&gt;0,MAX(B$26:B585)+1,IF(AND(D586&gt;0,C586=0),"ЗАГ",0)),0)</f>
        <v>0</v>
      </c>
      <c r="C586" s="141">
        <f>IF(Смета!B568&gt;0,Смета!B568,0)</f>
        <v>501</v>
      </c>
      <c r="D586" s="543" t="str">
        <f>IF(Смета!C568&gt;0,Смета!C568,0)</f>
        <v>Светильник светодиодный SPO-950-3-40K-018 18Вт 4000К 1890Лм IP40 595х180х40 матовый</v>
      </c>
      <c r="E586" s="77" t="str">
        <f>IF(Смета!D568&gt;0,Смета!D568,0)</f>
        <v>шт</v>
      </c>
      <c r="F586" s="67">
        <f>IFERROR(IF(Дата_КС2=S$3,Смета!Q568,0)+IF(Дата_КС2=S$4,Смета!T568,0)+IF(Дата_КС2=S$5,Смета!W568,0)+IF(Дата_КС2=S$6,Смета!Z568,0)+IF(Дата_КС2=S$7,Смета!AC568,0)+IF(Дата_КС2=S$8,Смета!AF568,0)+IF(Дата_КС2=S$9,Смета!AI568,0)+IF(Дата_КС2=S$10,Смета!AL568,0)+IF(Дата_КС2=S$11,Смета!AO568,0)+IF(Дата_КС2=S$12,Смета!AR568,0)+IF(Дата_КС2=S$13,Смета!AU568,0)+IF(Дата_КС2=S$14,Смета!AX568,0),0)</f>
        <v>0</v>
      </c>
      <c r="G586" s="67">
        <f>IF(Смета!E568&gt;0,Смета!E568,0)</f>
        <v>1636.25</v>
      </c>
      <c r="H586" s="67">
        <f t="shared" si="18"/>
        <v>0</v>
      </c>
      <c r="I586" s="464">
        <f t="shared" si="17"/>
        <v>0</v>
      </c>
      <c r="J586" s="468"/>
      <c r="K586" s="465">
        <f>IF(AND(B586&gt;0,B586&lt;&gt;"ЗАГ"),1,IF(C586=0,SUM(B587:INDEX(B587:B$2002,INDEX(MATCH("ЗАГ",B587:B$2002&amp;"",),))),0))</f>
        <v>0</v>
      </c>
      <c r="L586" s="47"/>
      <c r="M586" s="47"/>
      <c r="N586" s="186"/>
      <c r="O586" s="186"/>
      <c r="P586" s="187"/>
      <c r="Q586" s="189"/>
      <c r="R586" s="178">
        <f>IFERROR(IF(F586&gt;0,IF(IFERROR((Смета!H568*1),0)&gt;0,ROUND(F586*G586,2),0),0),0)</f>
        <v>0</v>
      </c>
      <c r="S586" s="50">
        <f>IFERROR(IF(F586&gt;0,IF(IFERROR((Смета!G568*1),0)&gt;0,ROUND(F586*G586,2),0),0),0)</f>
        <v>0</v>
      </c>
      <c r="T586" s="38"/>
      <c r="U586" s="38"/>
      <c r="X586" s="38"/>
      <c r="Y586" s="38"/>
    </row>
    <row r="587" spans="1:25" s="37" customFormat="1" hidden="1" x14ac:dyDescent="0.25">
      <c r="A587" s="63"/>
      <c r="B587" s="140">
        <f>IFERROR(IF(F587&gt;0,MAX(B$26:B586)+1,IF(AND(D587&gt;0,C587=0),"ЗАГ",0)),0)</f>
        <v>0</v>
      </c>
      <c r="C587" s="141">
        <f>IF(Смета!B569&gt;0,Смета!B569,0)</f>
        <v>502</v>
      </c>
      <c r="D587" s="543" t="str">
        <f>IF(Смета!C569&gt;0,Смета!C569,0)</f>
        <v>Монтаж и подключение светильника в армстронг</v>
      </c>
      <c r="E587" s="77" t="str">
        <f>IF(Смета!D569&gt;0,Смета!D569,0)</f>
        <v>шт</v>
      </c>
      <c r="F587" s="67">
        <f>IFERROR(IF(Дата_КС2=S$3,Смета!Q569,0)+IF(Дата_КС2=S$4,Смета!T569,0)+IF(Дата_КС2=S$5,Смета!W569,0)+IF(Дата_КС2=S$6,Смета!Z569,0)+IF(Дата_КС2=S$7,Смета!AC569,0)+IF(Дата_КС2=S$8,Смета!AF569,0)+IF(Дата_КС2=S$9,Смета!AI569,0)+IF(Дата_КС2=S$10,Смета!AL569,0)+IF(Дата_КС2=S$11,Смета!AO569,0)+IF(Дата_КС2=S$12,Смета!AR569,0)+IF(Дата_КС2=S$13,Смета!AU569,0)+IF(Дата_КС2=S$14,Смета!AX569,0),0)</f>
        <v>0</v>
      </c>
      <c r="G587" s="67">
        <f>IF(Смета!E569&gt;0,Смета!E569,0)</f>
        <v>400</v>
      </c>
      <c r="H587" s="67">
        <f t="shared" si="18"/>
        <v>0</v>
      </c>
      <c r="I587" s="464">
        <f t="shared" si="17"/>
        <v>0</v>
      </c>
      <c r="J587" s="468"/>
      <c r="K587" s="465">
        <f>IF(AND(B587&gt;0,B587&lt;&gt;"ЗАГ"),1,IF(C587=0,SUM(B588:INDEX(B588:B$2002,INDEX(MATCH("ЗАГ",B588:B$2002&amp;"",),))),0))</f>
        <v>0</v>
      </c>
      <c r="L587" s="47"/>
      <c r="M587" s="47"/>
      <c r="N587" s="186"/>
      <c r="O587" s="186"/>
      <c r="P587" s="187"/>
      <c r="Q587" s="189"/>
      <c r="R587" s="178">
        <f>IFERROR(IF(F587&gt;0,IF(IFERROR((Смета!H569*1),0)&gt;0,ROUND(F587*G587,2),0),0),0)</f>
        <v>0</v>
      </c>
      <c r="S587" s="50">
        <f>IFERROR(IF(F587&gt;0,IF(IFERROR((Смета!G569*1),0)&gt;0,ROUND(F587*G587,2),0),0),0)</f>
        <v>0</v>
      </c>
      <c r="T587" s="38"/>
      <c r="U587" s="38"/>
      <c r="X587" s="38"/>
      <c r="Y587" s="38"/>
    </row>
    <row r="588" spans="1:25" s="37" customFormat="1" ht="30" hidden="1" x14ac:dyDescent="0.25">
      <c r="A588" s="63"/>
      <c r="B588" s="140">
        <f>IFERROR(IF(F588&gt;0,MAX(B$26:B587)+1,IF(AND(D588&gt;0,C588=0),"ЗАГ",0)),0)</f>
        <v>0</v>
      </c>
      <c r="C588" s="141">
        <f>IF(Смета!B570&gt;0,Смета!B570,0)</f>
        <v>503</v>
      </c>
      <c r="D588" s="543" t="str">
        <f>IF(Смета!C570&gt;0,Смета!C570,0)</f>
        <v>Датчик движения ИК встраиваемый 1200w 360 гр. 6м IP20 белый (SEN86 бел.)</v>
      </c>
      <c r="E588" s="77" t="str">
        <f>IF(Смета!D570&gt;0,Смета!D570,0)</f>
        <v>шт</v>
      </c>
      <c r="F588" s="67">
        <f>IFERROR(IF(Дата_КС2=S$3,Смета!Q570,0)+IF(Дата_КС2=S$4,Смета!T570,0)+IF(Дата_КС2=S$5,Смета!W570,0)+IF(Дата_КС2=S$6,Смета!Z570,0)+IF(Дата_КС2=S$7,Смета!AC570,0)+IF(Дата_КС2=S$8,Смета!AF570,0)+IF(Дата_КС2=S$9,Смета!AI570,0)+IF(Дата_КС2=S$10,Смета!AL570,0)+IF(Дата_КС2=S$11,Смета!AO570,0)+IF(Дата_КС2=S$12,Смета!AR570,0)+IF(Дата_КС2=S$13,Смета!AU570,0)+IF(Дата_КС2=S$14,Смета!AX570,0),0)</f>
        <v>0</v>
      </c>
      <c r="G588" s="67">
        <f>IF(Смета!E570&gt;0,Смета!E570,0)</f>
        <v>450</v>
      </c>
      <c r="H588" s="67">
        <f t="shared" si="18"/>
        <v>0</v>
      </c>
      <c r="I588" s="464">
        <f t="shared" si="17"/>
        <v>0</v>
      </c>
      <c r="J588" s="468"/>
      <c r="K588" s="465">
        <f>IF(AND(B588&gt;0,B588&lt;&gt;"ЗАГ"),1,IF(C588=0,SUM(B589:INDEX(B589:B$2002,INDEX(MATCH("ЗАГ",B589:B$2002&amp;"",),))),0))</f>
        <v>0</v>
      </c>
      <c r="L588" s="47"/>
      <c r="M588" s="47"/>
      <c r="N588" s="186"/>
      <c r="O588" s="186"/>
      <c r="P588" s="187"/>
      <c r="Q588" s="189"/>
      <c r="R588" s="178">
        <f>IFERROR(IF(F588&gt;0,IF(IFERROR((Смета!H570*1),0)&gt;0,ROUND(F588*G588,2),0),0),0)</f>
        <v>0</v>
      </c>
      <c r="S588" s="50">
        <f>IFERROR(IF(F588&gt;0,IF(IFERROR((Смета!G570*1),0)&gt;0,ROUND(F588*G588,2),0),0),0)</f>
        <v>0</v>
      </c>
      <c r="T588" s="38"/>
      <c r="U588" s="38"/>
      <c r="X588" s="38"/>
      <c r="Y588" s="38"/>
    </row>
    <row r="589" spans="1:25" s="37" customFormat="1" hidden="1" x14ac:dyDescent="0.25">
      <c r="A589" s="63"/>
      <c r="B589" s="140">
        <f>IFERROR(IF(F589&gt;0,MAX(B$26:B588)+1,IF(AND(D589&gt;0,C589=0),"ЗАГ",0)),0)</f>
        <v>0</v>
      </c>
      <c r="C589" s="141">
        <f>IF(Смета!B571&gt;0,Смета!B571,0)</f>
        <v>504</v>
      </c>
      <c r="D589" s="543" t="str">
        <f>IF(Смета!C571&gt;0,Смета!C571,0)</f>
        <v xml:space="preserve">Монтаж и подключение датчика движения </v>
      </c>
      <c r="E589" s="77" t="str">
        <f>IF(Смета!D571&gt;0,Смета!D571,0)</f>
        <v>шт</v>
      </c>
      <c r="F589" s="67">
        <f>IFERROR(IF(Дата_КС2=S$3,Смета!Q571,0)+IF(Дата_КС2=S$4,Смета!T571,0)+IF(Дата_КС2=S$5,Смета!W571,0)+IF(Дата_КС2=S$6,Смета!Z571,0)+IF(Дата_КС2=S$7,Смета!AC571,0)+IF(Дата_КС2=S$8,Смета!AF571,0)+IF(Дата_КС2=S$9,Смета!AI571,0)+IF(Дата_КС2=S$10,Смета!AL571,0)+IF(Дата_КС2=S$11,Смета!AO571,0)+IF(Дата_КС2=S$12,Смета!AR571,0)+IF(Дата_КС2=S$13,Смета!AU571,0)+IF(Дата_КС2=S$14,Смета!AX571,0),0)</f>
        <v>0</v>
      </c>
      <c r="G589" s="67">
        <f>IF(Смета!E571&gt;0,Смета!E571,0)</f>
        <v>360</v>
      </c>
      <c r="H589" s="67">
        <f t="shared" si="18"/>
        <v>0</v>
      </c>
      <c r="I589" s="464">
        <f t="shared" si="17"/>
        <v>0</v>
      </c>
      <c r="J589" s="468"/>
      <c r="K589" s="465">
        <f>IF(AND(B589&gt;0,B589&lt;&gt;"ЗАГ"),1,IF(C589=0,SUM(B590:INDEX(B590:B$2002,INDEX(MATCH("ЗАГ",B590:B$2002&amp;"",),))),0))</f>
        <v>0</v>
      </c>
      <c r="L589" s="47"/>
      <c r="M589" s="47"/>
      <c r="N589" s="186"/>
      <c r="O589" s="186"/>
      <c r="P589" s="187"/>
      <c r="Q589" s="189"/>
      <c r="R589" s="178">
        <f>IFERROR(IF(F589&gt;0,IF(IFERROR((Смета!H571*1),0)&gt;0,ROUND(F589*G589,2),0),0),0)</f>
        <v>0</v>
      </c>
      <c r="S589" s="50">
        <f>IFERROR(IF(F589&gt;0,IF(IFERROR((Смета!G571*1),0)&gt;0,ROUND(F589*G589,2),0),0),0)</f>
        <v>0</v>
      </c>
      <c r="T589" s="38"/>
      <c r="U589" s="38"/>
      <c r="X589" s="38"/>
      <c r="Y589" s="38"/>
    </row>
    <row r="590" spans="1:25" s="37" customFormat="1" ht="30" hidden="1" x14ac:dyDescent="0.25">
      <c r="A590" s="63"/>
      <c r="B590" s="140">
        <f>IFERROR(IF(F590&gt;0,MAX(B$26:B589)+1,IF(AND(D590&gt;0,C590=0),"ЗАГ",0)),0)</f>
        <v>0</v>
      </c>
      <c r="C590" s="141">
        <f>IF(Смета!B572&gt;0,Смета!B572,0)</f>
        <v>505</v>
      </c>
      <c r="D590" s="543" t="str">
        <f>IF(Смета!C572&gt;0,Смета!C572,0)</f>
        <v>Коробка распределительная 85х85х40мм для наружного монтажа IP55</v>
      </c>
      <c r="E590" s="77" t="str">
        <f>IF(Смета!D572&gt;0,Смета!D572,0)</f>
        <v>шт</v>
      </c>
      <c r="F590" s="67">
        <f>IFERROR(IF(Дата_КС2=S$3,Смета!Q572,0)+IF(Дата_КС2=S$4,Смета!T572,0)+IF(Дата_КС2=S$5,Смета!W572,0)+IF(Дата_КС2=S$6,Смета!Z572,0)+IF(Дата_КС2=S$7,Смета!AC572,0)+IF(Дата_КС2=S$8,Смета!AF572,0)+IF(Дата_КС2=S$9,Смета!AI572,0)+IF(Дата_КС2=S$10,Смета!AL572,0)+IF(Дата_КС2=S$11,Смета!AO572,0)+IF(Дата_КС2=S$12,Смета!AR572,0)+IF(Дата_КС2=S$13,Смета!AU572,0)+IF(Дата_КС2=S$14,Смета!AX572,0),0)</f>
        <v>0</v>
      </c>
      <c r="G590" s="67">
        <f>IF(Смета!E572&gt;0,Смета!E572,0)</f>
        <v>64.680000000000007</v>
      </c>
      <c r="H590" s="67">
        <f t="shared" si="18"/>
        <v>0</v>
      </c>
      <c r="I590" s="464">
        <f t="shared" si="17"/>
        <v>0</v>
      </c>
      <c r="J590" s="468"/>
      <c r="K590" s="465">
        <f>IF(AND(B590&gt;0,B590&lt;&gt;"ЗАГ"),1,IF(C590=0,SUM(B591:INDEX(B591:B$2002,INDEX(MATCH("ЗАГ",B591:B$2002&amp;"",),))),0))</f>
        <v>0</v>
      </c>
      <c r="L590" s="47"/>
      <c r="M590" s="47"/>
      <c r="N590" s="186"/>
      <c r="O590" s="186"/>
      <c r="P590" s="187"/>
      <c r="Q590" s="189"/>
      <c r="R590" s="178">
        <f>IFERROR(IF(F590&gt;0,IF(IFERROR((Смета!H572*1),0)&gt;0,ROUND(F590*G590,2),0),0),0)</f>
        <v>0</v>
      </c>
      <c r="S590" s="50">
        <f>IFERROR(IF(F590&gt;0,IF(IFERROR((Смета!G572*1),0)&gt;0,ROUND(F590*G590,2),0),0),0)</f>
        <v>0</v>
      </c>
      <c r="T590" s="38"/>
      <c r="U590" s="38"/>
      <c r="X590" s="38"/>
      <c r="Y590" s="38"/>
    </row>
    <row r="591" spans="1:25" s="37" customFormat="1" hidden="1" x14ac:dyDescent="0.25">
      <c r="A591" s="63"/>
      <c r="B591" s="140">
        <f>IFERROR(IF(F591&gt;0,MAX(B$26:B590)+1,IF(AND(D591&gt;0,C591=0),"ЗАГ",0)),0)</f>
        <v>0</v>
      </c>
      <c r="C591" s="141">
        <f>IF(Смета!B573&gt;0,Смета!B573,0)</f>
        <v>506</v>
      </c>
      <c r="D591" s="543" t="str">
        <f>IF(Смета!C573&gt;0,Смета!C573,0)</f>
        <v>Монтаж и подключение распределительных коробок</v>
      </c>
      <c r="E591" s="77" t="str">
        <f>IF(Смета!D573&gt;0,Смета!D573,0)</f>
        <v>шт</v>
      </c>
      <c r="F591" s="67">
        <f>IFERROR(IF(Дата_КС2=S$3,Смета!Q573,0)+IF(Дата_КС2=S$4,Смета!T573,0)+IF(Дата_КС2=S$5,Смета!W573,0)+IF(Дата_КС2=S$6,Смета!Z573,0)+IF(Дата_КС2=S$7,Смета!AC573,0)+IF(Дата_КС2=S$8,Смета!AF573,0)+IF(Дата_КС2=S$9,Смета!AI573,0)+IF(Дата_КС2=S$10,Смета!AL573,0)+IF(Дата_КС2=S$11,Смета!AO573,0)+IF(Дата_КС2=S$12,Смета!AR573,0)+IF(Дата_КС2=S$13,Смета!AU573,0)+IF(Дата_КС2=S$14,Смета!AX573,0),0)</f>
        <v>0</v>
      </c>
      <c r="G591" s="67">
        <f>IF(Смета!E573&gt;0,Смета!E573,0)</f>
        <v>128.1</v>
      </c>
      <c r="H591" s="67">
        <f t="shared" si="18"/>
        <v>0</v>
      </c>
      <c r="I591" s="464">
        <f t="shared" si="17"/>
        <v>0</v>
      </c>
      <c r="J591" s="468"/>
      <c r="K591" s="465">
        <f>IF(AND(B591&gt;0,B591&lt;&gt;"ЗАГ"),1,IF(C591=0,SUM(B592:INDEX(B592:B$2002,INDEX(MATCH("ЗАГ",B592:B$2002&amp;"",),))),0))</f>
        <v>0</v>
      </c>
      <c r="L591" s="47"/>
      <c r="M591" s="47"/>
      <c r="N591" s="186"/>
      <c r="O591" s="186"/>
      <c r="P591" s="187"/>
      <c r="Q591" s="189"/>
      <c r="R591" s="178">
        <f>IFERROR(IF(F591&gt;0,IF(IFERROR((Смета!H573*1),0)&gt;0,ROUND(F591*G591,2),0),0),0)</f>
        <v>0</v>
      </c>
      <c r="S591" s="50">
        <f>IFERROR(IF(F591&gt;0,IF(IFERROR((Смета!G573*1),0)&gt;0,ROUND(F591*G591,2),0),0),0)</f>
        <v>0</v>
      </c>
      <c r="T591" s="38"/>
      <c r="U591" s="38"/>
      <c r="X591" s="38"/>
      <c r="Y591" s="38"/>
    </row>
    <row r="592" spans="1:25" s="37" customFormat="1" hidden="1" x14ac:dyDescent="0.25">
      <c r="A592" s="63"/>
      <c r="B592" s="140" t="str">
        <f>IFERROR(IF(F592&gt;0,MAX(B$26:B591)+1,IF(AND(D592&gt;0,C592=0),"ЗАГ",0)),0)</f>
        <v>ЗАГ</v>
      </c>
      <c r="C592" s="141">
        <f>IF(Смета!B574&gt;0,Смета!B574,0)</f>
        <v>0</v>
      </c>
      <c r="D592" s="543" t="str">
        <f>IF(Смета!C574&gt;0,Смета!C574,0)</f>
        <v>Декоративная подсветка картины</v>
      </c>
      <c r="E592" s="77">
        <f>IF(Смета!D574&gt;0,Смета!D574,0)</f>
        <v>0</v>
      </c>
      <c r="F592" s="67">
        <f>IFERROR(IF(Дата_КС2=S$3,Смета!Q574,0)+IF(Дата_КС2=S$4,Смета!T574,0)+IF(Дата_КС2=S$5,Смета!W574,0)+IF(Дата_КС2=S$6,Смета!Z574,0)+IF(Дата_КС2=S$7,Смета!AC574,0)+IF(Дата_КС2=S$8,Смета!AF574,0)+IF(Дата_КС2=S$9,Смета!AI574,0)+IF(Дата_КС2=S$10,Смета!AL574,0)+IF(Дата_КС2=S$11,Смета!AO574,0)+IF(Дата_КС2=S$12,Смета!AR574,0)+IF(Дата_КС2=S$13,Смета!AU574,0)+IF(Дата_КС2=S$14,Смета!AX574,0),0)</f>
        <v>0</v>
      </c>
      <c r="G592" s="67">
        <f>IF(Смета!E574&gt;0,Смета!E574,0)</f>
        <v>0</v>
      </c>
      <c r="H592" s="67">
        <f t="shared" si="18"/>
        <v>0</v>
      </c>
      <c r="I592" s="464">
        <f t="shared" si="17"/>
        <v>0</v>
      </c>
      <c r="J592" s="468"/>
      <c r="K592" s="465">
        <f>IF(AND(B592&gt;0,B592&lt;&gt;"ЗАГ"),1,IF(C592=0,SUM(B593:INDEX(B593:B$2002,INDEX(MATCH("ЗАГ",B593:B$2002&amp;"",),))),0))</f>
        <v>0</v>
      </c>
      <c r="L592" s="38"/>
      <c r="M592" s="38"/>
      <c r="R592" s="178">
        <f>IFERROR(IF(F592&gt;0,IF(IFERROR((Смета!H574*1),0)&gt;0,ROUND(F592*G592,2),0),0),0)</f>
        <v>0</v>
      </c>
      <c r="S592" s="50">
        <f>IFERROR(IF(F592&gt;0,IF(IFERROR((Смета!G574*1),0)&gt;0,ROUND(F592*G592,2),0),0),0)</f>
        <v>0</v>
      </c>
      <c r="U592" s="38"/>
    </row>
    <row r="593" spans="1:21" s="37" customFormat="1" hidden="1" x14ac:dyDescent="0.25">
      <c r="A593" s="63"/>
      <c r="B593" s="140">
        <f>IFERROR(IF(F593&gt;0,MAX(B$26:B592)+1,IF(AND(D593&gt;0,C593=0),"ЗАГ",0)),0)</f>
        <v>0</v>
      </c>
      <c r="C593" s="141">
        <f>IF(Смета!B575&gt;0,Смета!B575,0)</f>
        <v>507</v>
      </c>
      <c r="D593" s="543" t="str">
        <f>IF(Смета!C575&gt;0,Смета!C575,0)</f>
        <v>Профиль SL-SLIM-H13M-F25-3000 ANOD ( Алюминий)</v>
      </c>
      <c r="E593" s="77" t="str">
        <f>IF(Смета!D575&gt;0,Смета!D575,0)</f>
        <v>м</v>
      </c>
      <c r="F593" s="67">
        <f>IFERROR(IF(Дата_КС2=S$3,Смета!Q575,0)+IF(Дата_КС2=S$4,Смета!T575,0)+IF(Дата_КС2=S$5,Смета!W575,0)+IF(Дата_КС2=S$6,Смета!Z575,0)+IF(Дата_КС2=S$7,Смета!AC575,0)+IF(Дата_КС2=S$8,Смета!AF575,0)+IF(Дата_КС2=S$9,Смета!AI575,0)+IF(Дата_КС2=S$10,Смета!AL575,0)+IF(Дата_КС2=S$11,Смета!AO575,0)+IF(Дата_КС2=S$12,Смета!AR575,0)+IF(Дата_КС2=S$13,Смета!AU575,0)+IF(Дата_КС2=S$14,Смета!AX575,0),0)</f>
        <v>0</v>
      </c>
      <c r="G593" s="67">
        <f>IF(Смета!E575&gt;0,Смета!E575,0)</f>
        <v>850</v>
      </c>
      <c r="H593" s="67">
        <f t="shared" si="18"/>
        <v>0</v>
      </c>
      <c r="I593" s="464">
        <f t="shared" si="17"/>
        <v>0</v>
      </c>
      <c r="J593" s="468"/>
      <c r="K593" s="465">
        <f>IF(AND(B593&gt;0,B593&lt;&gt;"ЗАГ"),1,IF(C593=0,SUM(B594:INDEX(B594:B$2002,INDEX(MATCH("ЗАГ",B594:B$2002&amp;"",),))),0))</f>
        <v>0</v>
      </c>
      <c r="L593" s="38"/>
      <c r="M593" s="38"/>
      <c r="R593" s="178">
        <f>IFERROR(IF(F593&gt;0,IF(IFERROR((Смета!H575*1),0)&gt;0,ROUND(F593*G593,2),0),0),0)</f>
        <v>0</v>
      </c>
      <c r="S593" s="50">
        <f>IFERROR(IF(F593&gt;0,IF(IFERROR((Смета!G575*1),0)&gt;0,ROUND(F593*G593,2),0),0),0)</f>
        <v>0</v>
      </c>
      <c r="U593" s="38"/>
    </row>
    <row r="594" spans="1:21" s="37" customFormat="1" hidden="1" x14ac:dyDescent="0.25">
      <c r="A594" s="63"/>
      <c r="B594" s="140">
        <f>IFERROR(IF(F594&gt;0,MAX(B$26:B593)+1,IF(AND(D594&gt;0,C594=0),"ЗАГ",0)),0)</f>
        <v>0</v>
      </c>
      <c r="C594" s="141">
        <f>IF(Смета!B576&gt;0,Смета!B576,0)</f>
        <v>508</v>
      </c>
      <c r="D594" s="543" t="str">
        <f>IF(Смета!C576&gt;0,Смета!C576,0)</f>
        <v>Монтаж профиля</v>
      </c>
      <c r="E594" s="77" t="str">
        <f>IF(Смета!D576&gt;0,Смета!D576,0)</f>
        <v>м</v>
      </c>
      <c r="F594" s="67">
        <f>IFERROR(IF(Дата_КС2=S$3,Смета!Q576,0)+IF(Дата_КС2=S$4,Смета!T576,0)+IF(Дата_КС2=S$5,Смета!W576,0)+IF(Дата_КС2=S$6,Смета!Z576,0)+IF(Дата_КС2=S$7,Смета!AC576,0)+IF(Дата_КС2=S$8,Смета!AF576,0)+IF(Дата_КС2=S$9,Смета!AI576,0)+IF(Дата_КС2=S$10,Смета!AL576,0)+IF(Дата_КС2=S$11,Смета!AO576,0)+IF(Дата_КС2=S$12,Смета!AR576,0)+IF(Дата_КС2=S$13,Смета!AU576,0)+IF(Дата_КС2=S$14,Смета!AX576,0),0)</f>
        <v>0</v>
      </c>
      <c r="G594" s="67">
        <f>IF(Смета!E576&gt;0,Смета!E576,0)</f>
        <v>800</v>
      </c>
      <c r="H594" s="67">
        <f t="shared" si="18"/>
        <v>0</v>
      </c>
      <c r="I594" s="464">
        <f t="shared" si="17"/>
        <v>0</v>
      </c>
      <c r="J594" s="468"/>
      <c r="K594" s="465">
        <f>IF(AND(B594&gt;0,B594&lt;&gt;"ЗАГ"),1,IF(C594=0,SUM(B595:INDEX(B595:B$2002,INDEX(MATCH("ЗАГ",B595:B$2002&amp;"",),))),0))</f>
        <v>0</v>
      </c>
      <c r="L594" s="38"/>
      <c r="M594" s="38"/>
      <c r="R594" s="178">
        <f>IFERROR(IF(F594&gt;0,IF(IFERROR((Смета!H576*1),0)&gt;0,ROUND(F594*G594,2),0),0),0)</f>
        <v>0</v>
      </c>
      <c r="S594" s="50">
        <f>IFERROR(IF(F594&gt;0,IF(IFERROR((Смета!G576*1),0)&gt;0,ROUND(F594*G594,2),0),0),0)</f>
        <v>0</v>
      </c>
      <c r="U594" s="38"/>
    </row>
    <row r="595" spans="1:21" s="37" customFormat="1" ht="30" hidden="1" x14ac:dyDescent="0.25">
      <c r="A595" s="63"/>
      <c r="B595" s="140">
        <f>IFERROR(IF(F595&gt;0,MAX(B$26:B594)+1,IF(AND(D595&gt;0,C595=0),"ЗАГ",0)),0)</f>
        <v>0</v>
      </c>
      <c r="C595" s="141">
        <f>IF(Смета!B577&gt;0,Смета!B577,0)</f>
        <v>509</v>
      </c>
      <c r="D595" s="543" t="str">
        <f>IF(Смета!C577&gt;0,Смета!C577,0)</f>
        <v>Лента светодиодная 9,6 Вт/м 12В IP20 4000K 120LED/м RT/RTW-A120-8-11mm SMD 2835 5 м</v>
      </c>
      <c r="E595" s="77" t="str">
        <f>IF(Смета!D577&gt;0,Смета!D577,0)</f>
        <v>шт</v>
      </c>
      <c r="F595" s="67">
        <f>IFERROR(IF(Дата_КС2=S$3,Смета!Q577,0)+IF(Дата_КС2=S$4,Смета!T577,0)+IF(Дата_КС2=S$5,Смета!W577,0)+IF(Дата_КС2=S$6,Смета!Z577,0)+IF(Дата_КС2=S$7,Смета!AC577,0)+IF(Дата_КС2=S$8,Смета!AF577,0)+IF(Дата_КС2=S$9,Смета!AI577,0)+IF(Дата_КС2=S$10,Смета!AL577,0)+IF(Дата_КС2=S$11,Смета!AO577,0)+IF(Дата_КС2=S$12,Смета!AR577,0)+IF(Дата_КС2=S$13,Смета!AU577,0)+IF(Дата_КС2=S$14,Смета!AX577,0),0)</f>
        <v>0</v>
      </c>
      <c r="G595" s="67">
        <f>IF(Смета!E577&gt;0,Смета!E577,0)</f>
        <v>3150</v>
      </c>
      <c r="H595" s="67">
        <f t="shared" si="18"/>
        <v>0</v>
      </c>
      <c r="I595" s="464">
        <f t="shared" si="17"/>
        <v>0</v>
      </c>
      <c r="J595" s="468"/>
      <c r="K595" s="465">
        <f>IF(AND(B595&gt;0,B595&lt;&gt;"ЗАГ"),1,IF(C595=0,SUM(B596:INDEX(B596:B$2002,INDEX(MATCH("ЗАГ",B596:B$2002&amp;"",),))),0))</f>
        <v>0</v>
      </c>
      <c r="L595" s="38"/>
      <c r="M595" s="38"/>
      <c r="R595" s="178">
        <f>IFERROR(IF(F595&gt;0,IF(IFERROR((Смета!H577*1),0)&gt;0,ROUND(F595*G595,2),0),0),0)</f>
        <v>0</v>
      </c>
      <c r="S595" s="50">
        <f>IFERROR(IF(F595&gt;0,IF(IFERROR((Смета!G577*1),0)&gt;0,ROUND(F595*G595,2),0),0),0)</f>
        <v>0</v>
      </c>
      <c r="U595" s="38"/>
    </row>
    <row r="596" spans="1:21" s="37" customFormat="1" hidden="1" x14ac:dyDescent="0.25">
      <c r="A596" s="63"/>
      <c r="B596" s="140">
        <f>IFERROR(IF(F596&gt;0,MAX(B$26:B595)+1,IF(AND(D596&gt;0,C596=0),"ЗАГ",0)),0)</f>
        <v>0</v>
      </c>
      <c r="C596" s="141">
        <f>IF(Смета!B578&gt;0,Смета!B578,0)</f>
        <v>510</v>
      </c>
      <c r="D596" s="543" t="str">
        <f>IF(Смета!C578&gt;0,Смета!C578,0)</f>
        <v>Монтаж и подключение ленты</v>
      </c>
      <c r="E596" s="77" t="str">
        <f>IF(Смета!D578&gt;0,Смета!D578,0)</f>
        <v>м</v>
      </c>
      <c r="F596" s="67">
        <f>IFERROR(IF(Дата_КС2=S$3,Смета!Q578,0)+IF(Дата_КС2=S$4,Смета!T578,0)+IF(Дата_КС2=S$5,Смета!W578,0)+IF(Дата_КС2=S$6,Смета!Z578,0)+IF(Дата_КС2=S$7,Смета!AC578,0)+IF(Дата_КС2=S$8,Смета!AF578,0)+IF(Дата_КС2=S$9,Смета!AI578,0)+IF(Дата_КС2=S$10,Смета!AL578,0)+IF(Дата_КС2=S$11,Смета!AO578,0)+IF(Дата_КС2=S$12,Смета!AR578,0)+IF(Дата_КС2=S$13,Смета!AU578,0)+IF(Дата_КС2=S$14,Смета!AX578,0),0)</f>
        <v>0</v>
      </c>
      <c r="G596" s="67">
        <f>IF(Смета!E578&gt;0,Смета!E578,0)</f>
        <v>800</v>
      </c>
      <c r="H596" s="67">
        <f t="shared" si="18"/>
        <v>0</v>
      </c>
      <c r="I596" s="464">
        <f t="shared" si="17"/>
        <v>0</v>
      </c>
      <c r="J596" s="468"/>
      <c r="K596" s="465">
        <f>IF(AND(B596&gt;0,B596&lt;&gt;"ЗАГ"),1,IF(C596=0,SUM(B597:INDEX(B597:B$2002,INDEX(MATCH("ЗАГ",B597:B$2002&amp;"",),))),0))</f>
        <v>0</v>
      </c>
      <c r="L596" s="38"/>
      <c r="M596" s="38"/>
      <c r="R596" s="178">
        <f>IFERROR(IF(F596&gt;0,IF(IFERROR((Смета!H578*1),0)&gt;0,ROUND(F596*G596,2),0),0),0)</f>
        <v>0</v>
      </c>
      <c r="S596" s="50">
        <f>IFERROR(IF(F596&gt;0,IF(IFERROR((Смета!G578*1),0)&gt;0,ROUND(F596*G596,2),0),0),0)</f>
        <v>0</v>
      </c>
      <c r="U596" s="38"/>
    </row>
    <row r="597" spans="1:21" s="37" customFormat="1" hidden="1" x14ac:dyDescent="0.25">
      <c r="A597" s="63"/>
      <c r="B597" s="140">
        <f>IFERROR(IF(F597&gt;0,MAX(B$26:B596)+1,IF(AND(D597&gt;0,C597=0),"ЗАГ",0)),0)</f>
        <v>0</v>
      </c>
      <c r="C597" s="141">
        <f>IF(Смета!B579&gt;0,Смета!B579,0)</f>
        <v>511</v>
      </c>
      <c r="D597" s="543" t="str">
        <f>IF(Смета!C579&gt;0,Смета!C579,0)</f>
        <v>Блок питания ARS-150-12 (12V, 12.5A, 150W) (ARL, IP20 Сетка, 2 года)</v>
      </c>
      <c r="E597" s="77" t="str">
        <f>IF(Смета!D579&gt;0,Смета!D579,0)</f>
        <v>шт</v>
      </c>
      <c r="F597" s="67">
        <f>IFERROR(IF(Дата_КС2=S$3,Смета!Q579,0)+IF(Дата_КС2=S$4,Смета!T579,0)+IF(Дата_КС2=S$5,Смета!W579,0)+IF(Дата_КС2=S$6,Смета!Z579,0)+IF(Дата_КС2=S$7,Смета!AC579,0)+IF(Дата_КС2=S$8,Смета!AF579,0)+IF(Дата_КС2=S$9,Смета!AI579,0)+IF(Дата_КС2=S$10,Смета!AL579,0)+IF(Дата_КС2=S$11,Смета!AO579,0)+IF(Дата_КС2=S$12,Смета!AR579,0)+IF(Дата_КС2=S$13,Смета!AU579,0)+IF(Дата_КС2=S$14,Смета!AX579,0),0)</f>
        <v>0</v>
      </c>
      <c r="G597" s="67">
        <f>IF(Смета!E579&gt;0,Смета!E579,0)</f>
        <v>3320</v>
      </c>
      <c r="H597" s="67">
        <f t="shared" si="18"/>
        <v>0</v>
      </c>
      <c r="I597" s="464">
        <f t="shared" si="17"/>
        <v>0</v>
      </c>
      <c r="J597" s="468"/>
      <c r="K597" s="465">
        <f>IF(AND(B597&gt;0,B597&lt;&gt;"ЗАГ"),1,IF(C597=0,SUM(B598:INDEX(B598:B$2002,INDEX(MATCH("ЗАГ",B598:B$2002&amp;"",),))),0))</f>
        <v>0</v>
      </c>
      <c r="L597" s="38"/>
      <c r="M597" s="38"/>
      <c r="R597" s="178">
        <f>IFERROR(IF(F597&gt;0,IF(IFERROR((Смета!H579*1),0)&gt;0,ROUND(F597*G597,2),0),0),0)</f>
        <v>0</v>
      </c>
      <c r="S597" s="50">
        <f>IFERROR(IF(F597&gt;0,IF(IFERROR((Смета!G579*1),0)&gt;0,ROUND(F597*G597,2),0),0),0)</f>
        <v>0</v>
      </c>
      <c r="U597" s="38"/>
    </row>
    <row r="598" spans="1:21" s="37" customFormat="1" hidden="1" x14ac:dyDescent="0.25">
      <c r="A598" s="63"/>
      <c r="B598" s="140">
        <f>IFERROR(IF(F598&gt;0,MAX(B$26:B597)+1,IF(AND(D598&gt;0,C598=0),"ЗАГ",0)),0)</f>
        <v>0</v>
      </c>
      <c r="C598" s="141">
        <f>IF(Смета!B580&gt;0,Смета!B580,0)</f>
        <v>512</v>
      </c>
      <c r="D598" s="543" t="str">
        <f>IF(Смета!C580&gt;0,Смета!C580,0)</f>
        <v>Монтаж и подключение блоков питания</v>
      </c>
      <c r="E598" s="77" t="str">
        <f>IF(Смета!D580&gt;0,Смета!D580,0)</f>
        <v>шт</v>
      </c>
      <c r="F598" s="67">
        <f>IFERROR(IF(Дата_КС2=S$3,Смета!Q580,0)+IF(Дата_КС2=S$4,Смета!T580,0)+IF(Дата_КС2=S$5,Смета!W580,0)+IF(Дата_КС2=S$6,Смета!Z580,0)+IF(Дата_КС2=S$7,Смета!AC580,0)+IF(Дата_КС2=S$8,Смета!AF580,0)+IF(Дата_КС2=S$9,Смета!AI580,0)+IF(Дата_КС2=S$10,Смета!AL580,0)+IF(Дата_КС2=S$11,Смета!AO580,0)+IF(Дата_КС2=S$12,Смета!AR580,0)+IF(Дата_КС2=S$13,Смета!AU580,0)+IF(Дата_КС2=S$14,Смета!AX580,0),0)</f>
        <v>0</v>
      </c>
      <c r="G598" s="67">
        <f>IF(Смета!E580&gt;0,Смета!E580,0)</f>
        <v>500</v>
      </c>
      <c r="H598" s="67">
        <f t="shared" si="18"/>
        <v>0</v>
      </c>
      <c r="I598" s="464">
        <f t="shared" si="17"/>
        <v>0</v>
      </c>
      <c r="J598" s="468"/>
      <c r="K598" s="465">
        <f>IF(AND(B598&gt;0,B598&lt;&gt;"ЗАГ"),1,IF(C598=0,SUM(B599:INDEX(B599:B$2002,INDEX(MATCH("ЗАГ",B599:B$2002&amp;"",),))),0))</f>
        <v>0</v>
      </c>
      <c r="L598" s="38"/>
      <c r="M598" s="38"/>
      <c r="R598" s="178">
        <f>IFERROR(IF(F598&gt;0,IF(IFERROR((Смета!H580*1),0)&gt;0,ROUND(F598*G598,2),0),0),0)</f>
        <v>0</v>
      </c>
      <c r="S598" s="50">
        <f>IFERROR(IF(F598&gt;0,IF(IFERROR((Смета!G580*1),0)&gt;0,ROUND(F598*G598,2),0),0),0)</f>
        <v>0</v>
      </c>
      <c r="U598" s="38"/>
    </row>
    <row r="599" spans="1:21" s="37" customFormat="1" hidden="1" x14ac:dyDescent="0.25">
      <c r="A599" s="63"/>
      <c r="B599" s="140" t="str">
        <f>IFERROR(IF(F599&gt;0,MAX(B$26:B598)+1,IF(AND(D599&gt;0,C599=0),"ЗАГ",0)),0)</f>
        <v>ЗАГ</v>
      </c>
      <c r="C599" s="141">
        <f>IF(Смета!B581&gt;0,Смета!B581,0)</f>
        <v>0</v>
      </c>
      <c r="D599" s="543" t="str">
        <f>IF(Смета!C581&gt;0,Смета!C581,0)</f>
        <v>Декоративная подсветка зеркала</v>
      </c>
      <c r="E599" s="77">
        <f>IF(Смета!D581&gt;0,Смета!D581,0)</f>
        <v>0</v>
      </c>
      <c r="F599" s="67">
        <f>IFERROR(IF(Дата_КС2=S$3,Смета!Q581,0)+IF(Дата_КС2=S$4,Смета!T581,0)+IF(Дата_КС2=S$5,Смета!W581,0)+IF(Дата_КС2=S$6,Смета!Z581,0)+IF(Дата_КС2=S$7,Смета!AC581,0)+IF(Дата_КС2=S$8,Смета!AF581,0)+IF(Дата_КС2=S$9,Смета!AI581,0)+IF(Дата_КС2=S$10,Смета!AL581,0)+IF(Дата_КС2=S$11,Смета!AO581,0)+IF(Дата_КС2=S$12,Смета!AR581,0)+IF(Дата_КС2=S$13,Смета!AU581,0)+IF(Дата_КС2=S$14,Смета!AX581,0),0)</f>
        <v>0</v>
      </c>
      <c r="G599" s="67">
        <f>IF(Смета!E581&gt;0,Смета!E581,0)</f>
        <v>0</v>
      </c>
      <c r="H599" s="67">
        <f t="shared" si="18"/>
        <v>0</v>
      </c>
      <c r="I599" s="464">
        <f t="shared" si="17"/>
        <v>0</v>
      </c>
      <c r="J599" s="468"/>
      <c r="K599" s="465">
        <f>IF(AND(B599&gt;0,B599&lt;&gt;"ЗАГ"),1,IF(C599=0,SUM(B600:INDEX(B600:B$2002,INDEX(MATCH("ЗАГ",B600:B$2002&amp;"",),))),0))</f>
        <v>0</v>
      </c>
      <c r="L599" s="38"/>
      <c r="M599" s="38"/>
      <c r="R599" s="178">
        <f>IFERROR(IF(F599&gt;0,IF(IFERROR((Смета!H581*1),0)&gt;0,ROUND(F599*G599,2),0),0),0)</f>
        <v>0</v>
      </c>
      <c r="S599" s="50">
        <f>IFERROR(IF(F599&gt;0,IF(IFERROR((Смета!G581*1),0)&gt;0,ROUND(F599*G599,2),0),0),0)</f>
        <v>0</v>
      </c>
      <c r="U599" s="38"/>
    </row>
    <row r="600" spans="1:21" s="37" customFormat="1" hidden="1" x14ac:dyDescent="0.25">
      <c r="A600" s="63"/>
      <c r="B600" s="140">
        <f>IFERROR(IF(F600&gt;0,MAX(B$26:B599)+1,IF(AND(D600&gt;0,C600=0),"ЗАГ",0)),0)</f>
        <v>0</v>
      </c>
      <c r="C600" s="141">
        <f>IF(Смета!B582&gt;0,Смета!B582,0)</f>
        <v>513</v>
      </c>
      <c r="D600" s="543" t="str">
        <f>IF(Смета!C582&gt;0,Смета!C582,0)</f>
        <v>Профиль SL-SLIM-H13M-F25-3000 ANOD ( Алюминий)</v>
      </c>
      <c r="E600" s="77" t="str">
        <f>IF(Смета!D582&gt;0,Смета!D582,0)</f>
        <v>м</v>
      </c>
      <c r="F600" s="67">
        <f>IFERROR(IF(Дата_КС2=S$3,Смета!Q582,0)+IF(Дата_КС2=S$4,Смета!T582,0)+IF(Дата_КС2=S$5,Смета!W582,0)+IF(Дата_КС2=S$6,Смета!Z582,0)+IF(Дата_КС2=S$7,Смета!AC582,0)+IF(Дата_КС2=S$8,Смета!AF582,0)+IF(Дата_КС2=S$9,Смета!AI582,0)+IF(Дата_КС2=S$10,Смета!AL582,0)+IF(Дата_КС2=S$11,Смета!AO582,0)+IF(Дата_КС2=S$12,Смета!AR582,0)+IF(Дата_КС2=S$13,Смета!AU582,0)+IF(Дата_КС2=S$14,Смета!AX582,0),0)</f>
        <v>0</v>
      </c>
      <c r="G600" s="67">
        <f>IF(Смета!E582&gt;0,Смета!E582,0)</f>
        <v>850</v>
      </c>
      <c r="H600" s="67">
        <f t="shared" si="18"/>
        <v>0</v>
      </c>
      <c r="I600" s="464">
        <f t="shared" si="17"/>
        <v>0</v>
      </c>
      <c r="J600" s="468"/>
      <c r="K600" s="465">
        <f>IF(AND(B600&gt;0,B600&lt;&gt;"ЗАГ"),1,IF(C600=0,SUM(B601:INDEX(B601:B$2002,INDEX(MATCH("ЗАГ",B601:B$2002&amp;"",),))),0))</f>
        <v>0</v>
      </c>
      <c r="L600" s="38"/>
      <c r="M600" s="38"/>
      <c r="R600" s="178">
        <f>IFERROR(IF(F600&gt;0,IF(IFERROR((Смета!H582*1),0)&gt;0,ROUND(F600*G600,2),0),0),0)</f>
        <v>0</v>
      </c>
      <c r="S600" s="50">
        <f>IFERROR(IF(F600&gt;0,IF(IFERROR((Смета!G582*1),0)&gt;0,ROUND(F600*G600,2),0),0),0)</f>
        <v>0</v>
      </c>
      <c r="U600" s="38"/>
    </row>
    <row r="601" spans="1:21" s="37" customFormat="1" hidden="1" x14ac:dyDescent="0.25">
      <c r="A601" s="63"/>
      <c r="B601" s="140">
        <f>IFERROR(IF(F601&gt;0,MAX(B$26:B600)+1,IF(AND(D601&gt;0,C601=0),"ЗАГ",0)),0)</f>
        <v>0</v>
      </c>
      <c r="C601" s="141">
        <f>IF(Смета!B583&gt;0,Смета!B583,0)</f>
        <v>514</v>
      </c>
      <c r="D601" s="543" t="str">
        <f>IF(Смета!C583&gt;0,Смета!C583,0)</f>
        <v>Монтаж профиля</v>
      </c>
      <c r="E601" s="77" t="str">
        <f>IF(Смета!D583&gt;0,Смета!D583,0)</f>
        <v>м</v>
      </c>
      <c r="F601" s="67">
        <f>IFERROR(IF(Дата_КС2=S$3,Смета!Q583,0)+IF(Дата_КС2=S$4,Смета!T583,0)+IF(Дата_КС2=S$5,Смета!W583,0)+IF(Дата_КС2=S$6,Смета!Z583,0)+IF(Дата_КС2=S$7,Смета!AC583,0)+IF(Дата_КС2=S$8,Смета!AF583,0)+IF(Дата_КС2=S$9,Смета!AI583,0)+IF(Дата_КС2=S$10,Смета!AL583,0)+IF(Дата_КС2=S$11,Смета!AO583,0)+IF(Дата_КС2=S$12,Смета!AR583,0)+IF(Дата_КС2=S$13,Смета!AU583,0)+IF(Дата_КС2=S$14,Смета!AX583,0),0)</f>
        <v>0</v>
      </c>
      <c r="G601" s="67">
        <f>IF(Смета!E583&gt;0,Смета!E583,0)</f>
        <v>800</v>
      </c>
      <c r="H601" s="67">
        <f t="shared" si="18"/>
        <v>0</v>
      </c>
      <c r="I601" s="464">
        <f t="shared" si="17"/>
        <v>0</v>
      </c>
      <c r="J601" s="468"/>
      <c r="K601" s="465">
        <f>IF(AND(B601&gt;0,B601&lt;&gt;"ЗАГ"),1,IF(C601=0,SUM(B602:INDEX(B602:B$2002,INDEX(MATCH("ЗАГ",B602:B$2002&amp;"",),))),0))</f>
        <v>0</v>
      </c>
      <c r="L601" s="38"/>
      <c r="M601" s="38"/>
      <c r="R601" s="178">
        <f>IFERROR(IF(F601&gt;0,IF(IFERROR((Смета!H583*1),0)&gt;0,ROUND(F601*G601,2),0),0),0)</f>
        <v>0</v>
      </c>
      <c r="S601" s="50">
        <f>IFERROR(IF(F601&gt;0,IF(IFERROR((Смета!G583*1),0)&gt;0,ROUND(F601*G601,2),0),0),0)</f>
        <v>0</v>
      </c>
      <c r="U601" s="38"/>
    </row>
    <row r="602" spans="1:21" s="37" customFormat="1" ht="30" hidden="1" x14ac:dyDescent="0.25">
      <c r="A602" s="63"/>
      <c r="B602" s="140">
        <f>IFERROR(IF(F602&gt;0,MAX(B$26:B601)+1,IF(AND(D602&gt;0,C602=0),"ЗАГ",0)),0)</f>
        <v>0</v>
      </c>
      <c r="C602" s="141">
        <f>IF(Смета!B584&gt;0,Смета!B584,0)</f>
        <v>515</v>
      </c>
      <c r="D602" s="543" t="str">
        <f>IF(Смета!C584&gt;0,Смета!C584,0)</f>
        <v>Лента светодиодная 9,6 Вт/м 12В IP20 4000K 120LED/м RT/RTW-A120-8-11mm SMD 2835 5 м</v>
      </c>
      <c r="E602" s="77" t="str">
        <f>IF(Смета!D584&gt;0,Смета!D584,0)</f>
        <v>шт</v>
      </c>
      <c r="F602" s="67">
        <f>IFERROR(IF(Дата_КС2=S$3,Смета!Q584,0)+IF(Дата_КС2=S$4,Смета!T584,0)+IF(Дата_КС2=S$5,Смета!W584,0)+IF(Дата_КС2=S$6,Смета!Z584,0)+IF(Дата_КС2=S$7,Смета!AC584,0)+IF(Дата_КС2=S$8,Смета!AF584,0)+IF(Дата_КС2=S$9,Смета!AI584,0)+IF(Дата_КС2=S$10,Смета!AL584,0)+IF(Дата_КС2=S$11,Смета!AO584,0)+IF(Дата_КС2=S$12,Смета!AR584,0)+IF(Дата_КС2=S$13,Смета!AU584,0)+IF(Дата_КС2=S$14,Смета!AX584,0),0)</f>
        <v>0</v>
      </c>
      <c r="G602" s="67">
        <f>IF(Смета!E584&gt;0,Смета!E584,0)</f>
        <v>3150</v>
      </c>
      <c r="H602" s="67">
        <f t="shared" si="18"/>
        <v>0</v>
      </c>
      <c r="I602" s="464">
        <f t="shared" ref="I602:I665" si="19">IF(J602=1,1,K602)</f>
        <v>0</v>
      </c>
      <c r="J602" s="468"/>
      <c r="K602" s="465">
        <f>IF(AND(B602&gt;0,B602&lt;&gt;"ЗАГ"),1,IF(C602=0,SUM(B603:INDEX(B603:B$2002,INDEX(MATCH("ЗАГ",B603:B$2002&amp;"",),))),0))</f>
        <v>0</v>
      </c>
      <c r="L602" s="38"/>
      <c r="M602" s="38"/>
      <c r="R602" s="178">
        <f>IFERROR(IF(F602&gt;0,IF(IFERROR((Смета!H584*1),0)&gt;0,ROUND(F602*G602,2),0),0),0)</f>
        <v>0</v>
      </c>
      <c r="S602" s="50">
        <f>IFERROR(IF(F602&gt;0,IF(IFERROR((Смета!G584*1),0)&gt;0,ROUND(F602*G602,2),0),0),0)</f>
        <v>0</v>
      </c>
      <c r="U602" s="38"/>
    </row>
    <row r="603" spans="1:21" s="37" customFormat="1" hidden="1" x14ac:dyDescent="0.25">
      <c r="A603" s="63"/>
      <c r="B603" s="140">
        <f>IFERROR(IF(F603&gt;0,MAX(B$26:B602)+1,IF(AND(D603&gt;0,C603=0),"ЗАГ",0)),0)</f>
        <v>0</v>
      </c>
      <c r="C603" s="141">
        <f>IF(Смета!B585&gt;0,Смета!B585,0)</f>
        <v>516</v>
      </c>
      <c r="D603" s="543" t="str">
        <f>IF(Смета!C585&gt;0,Смета!C585,0)</f>
        <v>Монтаж и подключение ленты</v>
      </c>
      <c r="E603" s="77" t="str">
        <f>IF(Смета!D585&gt;0,Смета!D585,0)</f>
        <v>м</v>
      </c>
      <c r="F603" s="67">
        <f>IFERROR(IF(Дата_КС2=S$3,Смета!Q585,0)+IF(Дата_КС2=S$4,Смета!T585,0)+IF(Дата_КС2=S$5,Смета!W585,0)+IF(Дата_КС2=S$6,Смета!Z585,0)+IF(Дата_КС2=S$7,Смета!AC585,0)+IF(Дата_КС2=S$8,Смета!AF585,0)+IF(Дата_КС2=S$9,Смета!AI585,0)+IF(Дата_КС2=S$10,Смета!AL585,0)+IF(Дата_КС2=S$11,Смета!AO585,0)+IF(Дата_КС2=S$12,Смета!AR585,0)+IF(Дата_КС2=S$13,Смета!AU585,0)+IF(Дата_КС2=S$14,Смета!AX585,0),0)</f>
        <v>0</v>
      </c>
      <c r="G603" s="67">
        <f>IF(Смета!E585&gt;0,Смета!E585,0)</f>
        <v>800</v>
      </c>
      <c r="H603" s="67">
        <f t="shared" si="18"/>
        <v>0</v>
      </c>
      <c r="I603" s="464">
        <f t="shared" si="19"/>
        <v>0</v>
      </c>
      <c r="J603" s="468"/>
      <c r="K603" s="465">
        <f>IF(AND(B603&gt;0,B603&lt;&gt;"ЗАГ"),1,IF(C603=0,SUM(B604:INDEX(B604:B$2002,INDEX(MATCH("ЗАГ",B604:B$2002&amp;"",),))),0))</f>
        <v>0</v>
      </c>
      <c r="L603" s="38"/>
      <c r="M603" s="38"/>
      <c r="R603" s="178">
        <f>IFERROR(IF(F603&gt;0,IF(IFERROR((Смета!H585*1),0)&gt;0,ROUND(F603*G603,2),0),0),0)</f>
        <v>0</v>
      </c>
      <c r="S603" s="50">
        <f>IFERROR(IF(F603&gt;0,IF(IFERROR((Смета!G585*1),0)&gt;0,ROUND(F603*G603,2),0),0),0)</f>
        <v>0</v>
      </c>
      <c r="U603" s="38"/>
    </row>
    <row r="604" spans="1:21" s="37" customFormat="1" hidden="1" x14ac:dyDescent="0.25">
      <c r="A604" s="63"/>
      <c r="B604" s="140">
        <f>IFERROR(IF(F604&gt;0,MAX(B$26:B603)+1,IF(AND(D604&gt;0,C604=0),"ЗАГ",0)),0)</f>
        <v>0</v>
      </c>
      <c r="C604" s="141">
        <f>IF(Смета!B586&gt;0,Смета!B586,0)</f>
        <v>517</v>
      </c>
      <c r="D604" s="543" t="str">
        <f>IF(Смета!C586&gt;0,Смета!C586,0)</f>
        <v>Блок питания ARS-150-12 (12V, 12.5A, 150W) (ARL, IP20 Сетка, 2 года)</v>
      </c>
      <c r="E604" s="77" t="str">
        <f>IF(Смета!D586&gt;0,Смета!D586,0)</f>
        <v>шт</v>
      </c>
      <c r="F604" s="67">
        <f>IFERROR(IF(Дата_КС2=S$3,Смета!Q586,0)+IF(Дата_КС2=S$4,Смета!T586,0)+IF(Дата_КС2=S$5,Смета!W586,0)+IF(Дата_КС2=S$6,Смета!Z586,0)+IF(Дата_КС2=S$7,Смета!AC586,0)+IF(Дата_КС2=S$8,Смета!AF586,0)+IF(Дата_КС2=S$9,Смета!AI586,0)+IF(Дата_КС2=S$10,Смета!AL586,0)+IF(Дата_КС2=S$11,Смета!AO586,0)+IF(Дата_КС2=S$12,Смета!AR586,0)+IF(Дата_КС2=S$13,Смета!AU586,0)+IF(Дата_КС2=S$14,Смета!AX586,0),0)</f>
        <v>0</v>
      </c>
      <c r="G604" s="67">
        <f>IF(Смета!E586&gt;0,Смета!E586,0)</f>
        <v>3320</v>
      </c>
      <c r="H604" s="67">
        <f t="shared" si="18"/>
        <v>0</v>
      </c>
      <c r="I604" s="464">
        <f t="shared" si="19"/>
        <v>0</v>
      </c>
      <c r="J604" s="468"/>
      <c r="K604" s="465">
        <f>IF(AND(B604&gt;0,B604&lt;&gt;"ЗАГ"),1,IF(C604=0,SUM(B605:INDEX(B605:B$2002,INDEX(MATCH("ЗАГ",B605:B$2002&amp;"",),))),0))</f>
        <v>0</v>
      </c>
      <c r="L604" s="38"/>
      <c r="M604" s="38"/>
      <c r="R604" s="178">
        <f>IFERROR(IF(F604&gt;0,IF(IFERROR((Смета!H586*1),0)&gt;0,ROUND(F604*G604,2),0),0),0)</f>
        <v>0</v>
      </c>
      <c r="S604" s="50">
        <f>IFERROR(IF(F604&gt;0,IF(IFERROR((Смета!G586*1),0)&gt;0,ROUND(F604*G604,2),0),0),0)</f>
        <v>0</v>
      </c>
      <c r="U604" s="38"/>
    </row>
    <row r="605" spans="1:21" s="37" customFormat="1" hidden="1" x14ac:dyDescent="0.25">
      <c r="A605" s="63"/>
      <c r="B605" s="140">
        <f>IFERROR(IF(F605&gt;0,MAX(B$26:B604)+1,IF(AND(D605&gt;0,C605=0),"ЗАГ",0)),0)</f>
        <v>0</v>
      </c>
      <c r="C605" s="141">
        <f>IF(Смета!B587&gt;0,Смета!B587,0)</f>
        <v>518</v>
      </c>
      <c r="D605" s="543" t="str">
        <f>IF(Смета!C587&gt;0,Смета!C587,0)</f>
        <v>Монтаж и подключение блоков питания</v>
      </c>
      <c r="E605" s="77" t="str">
        <f>IF(Смета!D587&gt;0,Смета!D587,0)</f>
        <v>шт</v>
      </c>
      <c r="F605" s="67">
        <f>IFERROR(IF(Дата_КС2=S$3,Смета!Q587,0)+IF(Дата_КС2=S$4,Смета!T587,0)+IF(Дата_КС2=S$5,Смета!W587,0)+IF(Дата_КС2=S$6,Смета!Z587,0)+IF(Дата_КС2=S$7,Смета!AC587,0)+IF(Дата_КС2=S$8,Смета!AF587,0)+IF(Дата_КС2=S$9,Смета!AI587,0)+IF(Дата_КС2=S$10,Смета!AL587,0)+IF(Дата_КС2=S$11,Смета!AO587,0)+IF(Дата_КС2=S$12,Смета!AR587,0)+IF(Дата_КС2=S$13,Смета!AU587,0)+IF(Дата_КС2=S$14,Смета!AX587,0),0)</f>
        <v>0</v>
      </c>
      <c r="G605" s="67">
        <f>IF(Смета!E587&gt;0,Смета!E587,0)</f>
        <v>500</v>
      </c>
      <c r="H605" s="67">
        <f t="shared" ref="H605:H668" si="20">ROUND(F605*G605,2)</f>
        <v>0</v>
      </c>
      <c r="I605" s="464">
        <f t="shared" si="19"/>
        <v>0</v>
      </c>
      <c r="J605" s="468"/>
      <c r="K605" s="465">
        <f>IF(AND(B605&gt;0,B605&lt;&gt;"ЗАГ"),1,IF(C605=0,SUM(B606:INDEX(B606:B$2002,INDEX(MATCH("ЗАГ",B606:B$2002&amp;"",),))),0))</f>
        <v>0</v>
      </c>
      <c r="L605" s="38"/>
      <c r="M605" s="38"/>
      <c r="R605" s="178">
        <f>IFERROR(IF(F605&gt;0,IF(IFERROR((Смета!H587*1),0)&gt;0,ROUND(F605*G605,2),0),0),0)</f>
        <v>0</v>
      </c>
      <c r="S605" s="50">
        <f>IFERROR(IF(F605&gt;0,IF(IFERROR((Смета!G587*1),0)&gt;0,ROUND(F605*G605,2),0),0),0)</f>
        <v>0</v>
      </c>
      <c r="U605" s="38"/>
    </row>
    <row r="606" spans="1:21" s="37" customFormat="1" x14ac:dyDescent="0.25">
      <c r="A606" s="63"/>
      <c r="B606" s="140" t="str">
        <f>IFERROR(IF(F606&gt;0,MAX(B$26:B605)+1,IF(AND(D606&gt;0,C606=0),"ЗАГ",0)),0)</f>
        <v>ЗАГ</v>
      </c>
      <c r="C606" s="141">
        <f>IF(Смета!B588&gt;0,Смета!B588,0)</f>
        <v>0</v>
      </c>
      <c r="D606" s="547" t="str">
        <f>IF(Смета!C588&gt;0,Смета!C588,0)</f>
        <v>3.Кабельные изделия</v>
      </c>
      <c r="E606" s="77">
        <f>IF(Смета!D588&gt;0,Смета!D588,0)</f>
        <v>0</v>
      </c>
      <c r="F606" s="67">
        <f>IFERROR(IF(Дата_КС2=S$3,Смета!Q588,0)+IF(Дата_КС2=S$4,Смета!T588,0)+IF(Дата_КС2=S$5,Смета!W588,0)+IF(Дата_КС2=S$6,Смета!Z588,0)+IF(Дата_КС2=S$7,Смета!AC588,0)+IF(Дата_КС2=S$8,Смета!AF588,0)+IF(Дата_КС2=S$9,Смета!AI588,0)+IF(Дата_КС2=S$10,Смета!AL588,0)+IF(Дата_КС2=S$11,Смета!AO588,0)+IF(Дата_КС2=S$12,Смета!AR588,0)+IF(Дата_КС2=S$13,Смета!AU588,0)+IF(Дата_КС2=S$14,Смета!AX588,0),0)</f>
        <v>0</v>
      </c>
      <c r="G606" s="67">
        <f>IF(Смета!E588&gt;0,Смета!E588,0)</f>
        <v>0</v>
      </c>
      <c r="H606" s="67">
        <f t="shared" si="20"/>
        <v>0</v>
      </c>
      <c r="I606" s="464">
        <f t="shared" si="19"/>
        <v>477</v>
      </c>
      <c r="J606" s="468"/>
      <c r="K606" s="465">
        <f>IF(AND(B606&gt;0,B606&lt;&gt;"ЗАГ"),1,IF(C606=0,SUM(B607:INDEX(B607:B$2002,INDEX(MATCH("ЗАГ",B607:B$2002&amp;"",),))),0))</f>
        <v>477</v>
      </c>
      <c r="L606" s="38"/>
      <c r="M606" s="38"/>
      <c r="R606" s="178">
        <f>IFERROR(IF(F606&gt;0,IF(IFERROR((Смета!H588*1),0)&gt;0,ROUND(F606*G606,2),0),0),0)</f>
        <v>0</v>
      </c>
      <c r="S606" s="50">
        <f>IFERROR(IF(F606&gt;0,IF(IFERROR((Смета!G588*1),0)&gt;0,ROUND(F606*G606,2),0),0),0)</f>
        <v>0</v>
      </c>
      <c r="U606" s="38"/>
    </row>
    <row r="607" spans="1:21" s="37" customFormat="1" x14ac:dyDescent="0.25">
      <c r="A607" s="63"/>
      <c r="B607" s="140">
        <f>IFERROR(IF(F607&gt;0,MAX(B$26:B606)+1,IF(AND(D607&gt;0,C607=0),"ЗАГ",0)),0)</f>
        <v>49</v>
      </c>
      <c r="C607" s="141">
        <f>IF(Смета!B589&gt;0,Смета!B589,0)</f>
        <v>519</v>
      </c>
      <c r="D607" s="547" t="str">
        <f>IF(Смета!C589&gt;0,Смета!C589,0)</f>
        <v>Кабель силовой ВВГ-Пнг(А) 3x1,5 ок(N, PE)-0.66 (100м)</v>
      </c>
      <c r="E607" s="77" t="str">
        <f>IF(Смета!D589&gt;0,Смета!D589,0)</f>
        <v>м</v>
      </c>
      <c r="F607" s="67">
        <f>IFERROR(IF(Дата_КС2=S$3,Смета!Q589,0)+IF(Дата_КС2=S$4,Смета!T589,0)+IF(Дата_КС2=S$5,Смета!W589,0)+IF(Дата_КС2=S$6,Смета!Z589,0)+IF(Дата_КС2=S$7,Смета!AC589,0)+IF(Дата_КС2=S$8,Смета!AF589,0)+IF(Дата_КС2=S$9,Смета!AI589,0)+IF(Дата_КС2=S$10,Смета!AL589,0)+IF(Дата_КС2=S$11,Смета!AO589,0)+IF(Дата_КС2=S$12,Смета!AR589,0)+IF(Дата_КС2=S$13,Смета!AU589,0)+IF(Дата_КС2=S$14,Смета!AX589,0),0)</f>
        <v>587</v>
      </c>
      <c r="G607" s="67">
        <f>IF(Смета!E589&gt;0,Смета!E589,0)</f>
        <v>59.91</v>
      </c>
      <c r="H607" s="67">
        <f t="shared" si="20"/>
        <v>35167.17</v>
      </c>
      <c r="I607" s="464">
        <f t="shared" si="19"/>
        <v>1</v>
      </c>
      <c r="J607" s="468"/>
      <c r="K607" s="465">
        <f>IF(AND(B607&gt;0,B607&lt;&gt;"ЗАГ"),1,IF(C607=0,SUM(B608:INDEX(B608:B$2002,INDEX(MATCH("ЗАГ",B608:B$2002&amp;"",),))),0))</f>
        <v>1</v>
      </c>
      <c r="L607" s="38"/>
      <c r="M607" s="38"/>
      <c r="R607" s="178">
        <f>IFERROR(IF(F607&gt;0,IF(IFERROR((Смета!H589*1),0)&gt;0,ROUND(F607*G607,2),0),0),0)</f>
        <v>0</v>
      </c>
      <c r="S607" s="50">
        <f>IFERROR(IF(F607&gt;0,IF(IFERROR((Смета!G589*1),0)&gt;0,ROUND(F607*G607,2),0),0),0)</f>
        <v>35167.17</v>
      </c>
      <c r="U607" s="38"/>
    </row>
    <row r="608" spans="1:21" s="37" customFormat="1" x14ac:dyDescent="0.25">
      <c r="A608" s="63"/>
      <c r="B608" s="140">
        <f>IFERROR(IF(F608&gt;0,MAX(B$26:B607)+1,IF(AND(D608&gt;0,C608=0),"ЗАГ",0)),0)</f>
        <v>50</v>
      </c>
      <c r="C608" s="141">
        <f>IF(Смета!B590&gt;0,Смета!B590,0)</f>
        <v>520</v>
      </c>
      <c r="D608" s="547" t="str">
        <f>IF(Смета!C590&gt;0,Смета!C590,0)</f>
        <v>Кабель силовой ВВГ-Пнг(А)-LS 3x2,5 ок(N, PE)-0.66 (100м)</v>
      </c>
      <c r="E608" s="77" t="str">
        <f>IF(Смета!D590&gt;0,Смета!D590,0)</f>
        <v>м</v>
      </c>
      <c r="F608" s="67">
        <f>IFERROR(IF(Дата_КС2=S$3,Смета!Q590,0)+IF(Дата_КС2=S$4,Смета!T590,0)+IF(Дата_КС2=S$5,Смета!W590,0)+IF(Дата_КС2=S$6,Смета!Z590,0)+IF(Дата_КС2=S$7,Смета!AC590,0)+IF(Дата_КС2=S$8,Смета!AF590,0)+IF(Дата_КС2=S$9,Смета!AI590,0)+IF(Дата_КС2=S$10,Смета!AL590,0)+IF(Дата_КС2=S$11,Смета!AO590,0)+IF(Дата_КС2=S$12,Смета!AR590,0)+IF(Дата_КС2=S$13,Смета!AU590,0)+IF(Дата_КС2=S$14,Смета!AX590,0),0)</f>
        <v>1189</v>
      </c>
      <c r="G608" s="67">
        <f>IF(Смета!E590&gt;0,Смета!E590,0)</f>
        <v>98.21</v>
      </c>
      <c r="H608" s="67">
        <f t="shared" si="20"/>
        <v>116771.69</v>
      </c>
      <c r="I608" s="464">
        <f t="shared" si="19"/>
        <v>1</v>
      </c>
      <c r="J608" s="468"/>
      <c r="K608" s="465">
        <f>IF(AND(B608&gt;0,B608&lt;&gt;"ЗАГ"),1,IF(C608=0,SUM(B609:INDEX(B609:B$2002,INDEX(MATCH("ЗАГ",B609:B$2002&amp;"",),))),0))</f>
        <v>1</v>
      </c>
      <c r="L608" s="38"/>
      <c r="M608" s="38"/>
      <c r="R608" s="178">
        <f>IFERROR(IF(F608&gt;0,IF(IFERROR((Смета!H590*1),0)&gt;0,ROUND(F608*G608,2),0),0),0)</f>
        <v>0</v>
      </c>
      <c r="S608" s="50">
        <f>IFERROR(IF(F608&gt;0,IF(IFERROR((Смета!G590*1),0)&gt;0,ROUND(F608*G608,2),0),0),0)</f>
        <v>116771.69</v>
      </c>
      <c r="U608" s="38"/>
    </row>
    <row r="609" spans="1:21" s="37" customFormat="1" ht="30" x14ac:dyDescent="0.25">
      <c r="A609" s="63"/>
      <c r="B609" s="140">
        <f>IFERROR(IF(F609&gt;0,MAX(B$26:B608)+1,IF(AND(D609&gt;0,C609=0),"ЗАГ",0)),0)</f>
        <v>51</v>
      </c>
      <c r="C609" s="141">
        <f>IF(Смета!B591&gt;0,Смета!B591,0)</f>
        <v>521</v>
      </c>
      <c r="D609" s="547" t="str">
        <f>IF(Смета!C591&gt;0,Смета!C591,0)</f>
        <v>Монтаж кабеля по кирпичной кладке и затягивание в трубы до 30мм2</v>
      </c>
      <c r="E609" s="77" t="str">
        <f>IF(Смета!D591&gt;0,Смета!D591,0)</f>
        <v>м</v>
      </c>
      <c r="F609" s="67">
        <f>IFERROR(IF(Дата_КС2=S$3,Смета!Q591,0)+IF(Дата_КС2=S$4,Смета!T591,0)+IF(Дата_КС2=S$5,Смета!W591,0)+IF(Дата_КС2=S$6,Смета!Z591,0)+IF(Дата_КС2=S$7,Смета!AC591,0)+IF(Дата_КС2=S$8,Смета!AF591,0)+IF(Дата_КС2=S$9,Смета!AI591,0)+IF(Дата_КС2=S$10,Смета!AL591,0)+IF(Дата_КС2=S$11,Смета!AO591,0)+IF(Дата_КС2=S$12,Смета!AR591,0)+IF(Дата_КС2=S$13,Смета!AU591,0)+IF(Дата_КС2=S$14,Смета!AX591,0),0)</f>
        <v>1776</v>
      </c>
      <c r="G609" s="67">
        <f>IF(Смета!E591&gt;0,Смета!E591,0)</f>
        <v>88.07</v>
      </c>
      <c r="H609" s="67">
        <f t="shared" si="20"/>
        <v>156412.32</v>
      </c>
      <c r="I609" s="464">
        <f t="shared" si="19"/>
        <v>1</v>
      </c>
      <c r="J609" s="468"/>
      <c r="K609" s="465">
        <f>IF(AND(B609&gt;0,B609&lt;&gt;"ЗАГ"),1,IF(C609=0,SUM(B610:INDEX(B610:B$2002,INDEX(MATCH("ЗАГ",B610:B$2002&amp;"",),))),0))</f>
        <v>1</v>
      </c>
      <c r="L609" s="38"/>
      <c r="M609" s="38"/>
      <c r="R609" s="178">
        <f>IFERROR(IF(F609&gt;0,IF(IFERROR((Смета!H591*1),0)&gt;0,ROUND(F609*G609,2),0),0),0)</f>
        <v>156412.32</v>
      </c>
      <c r="S609" s="50">
        <f>IFERROR(IF(F609&gt;0,IF(IFERROR((Смета!G591*1),0)&gt;0,ROUND(F609*G609,2),0),0),0)</f>
        <v>0</v>
      </c>
      <c r="U609" s="38"/>
    </row>
    <row r="610" spans="1:21" s="37" customFormat="1" x14ac:dyDescent="0.25">
      <c r="A610" s="63"/>
      <c r="B610" s="140">
        <f>IFERROR(IF(F610&gt;0,MAX(B$26:B609)+1,IF(AND(D610&gt;0,C610=0),"ЗАГ",0)),0)</f>
        <v>52</v>
      </c>
      <c r="C610" s="141">
        <f>IF(Смета!B592&gt;0,Смета!B592,0)</f>
        <v>522</v>
      </c>
      <c r="D610" s="547" t="str">
        <f>IF(Смета!C592&gt;0,Смета!C592,0)</f>
        <v xml:space="preserve">Провод ПуВ нг(А)LS 1х6.0 </v>
      </c>
      <c r="E610" s="77" t="str">
        <f>IF(Смета!D592&gt;0,Смета!D592,0)</f>
        <v>м</v>
      </c>
      <c r="F610" s="67">
        <f>IFERROR(IF(Дата_КС2=S$3,Смета!Q592,0)+IF(Дата_КС2=S$4,Смета!T592,0)+IF(Дата_КС2=S$5,Смета!W592,0)+IF(Дата_КС2=S$6,Смета!Z592,0)+IF(Дата_КС2=S$7,Смета!AC592,0)+IF(Дата_КС2=S$8,Смета!AF592,0)+IF(Дата_КС2=S$9,Смета!AI592,0)+IF(Дата_КС2=S$10,Смета!AL592,0)+IF(Дата_КС2=S$11,Смета!AO592,0)+IF(Дата_КС2=S$12,Смета!AR592,0)+IF(Дата_КС2=S$13,Смета!AU592,0)+IF(Дата_КС2=S$14,Смета!AX592,0),0)</f>
        <v>387</v>
      </c>
      <c r="G610" s="67">
        <f>IF(Смета!E592&gt;0,Смета!E592,0)</f>
        <v>76.010000000000005</v>
      </c>
      <c r="H610" s="67">
        <f t="shared" si="20"/>
        <v>29415.87</v>
      </c>
      <c r="I610" s="464">
        <f t="shared" si="19"/>
        <v>1</v>
      </c>
      <c r="J610" s="468"/>
      <c r="K610" s="465">
        <f>IF(AND(B610&gt;0,B610&lt;&gt;"ЗАГ"),1,IF(C610=0,SUM(B611:INDEX(B611:B$2002,INDEX(MATCH("ЗАГ",B611:B$2002&amp;"",),))),0))</f>
        <v>1</v>
      </c>
      <c r="L610" s="38"/>
      <c r="M610" s="38"/>
      <c r="R610" s="178">
        <f>IFERROR(IF(F610&gt;0,IF(IFERROR((Смета!H592*1),0)&gt;0,ROUND(F610*G610,2),0),0),0)</f>
        <v>0</v>
      </c>
      <c r="S610" s="50">
        <f>IFERROR(IF(F610&gt;0,IF(IFERROR((Смета!G592*1),0)&gt;0,ROUND(F610*G610,2),0),0),0)</f>
        <v>29415.87</v>
      </c>
      <c r="U610" s="38"/>
    </row>
    <row r="611" spans="1:21" s="37" customFormat="1" x14ac:dyDescent="0.25">
      <c r="A611" s="63"/>
      <c r="B611" s="140">
        <f>IFERROR(IF(F611&gt;0,MAX(B$26:B610)+1,IF(AND(D611&gt;0,C611=0),"ЗАГ",0)),0)</f>
        <v>53</v>
      </c>
      <c r="C611" s="141">
        <f>IF(Смета!B593&gt;0,Смета!B593,0)</f>
        <v>523</v>
      </c>
      <c r="D611" s="547" t="str">
        <f>IF(Смета!C593&gt;0,Смета!C593,0)</f>
        <v>Кабель силовой ВВГнг(А)-LS 1х4 ок-0,66</v>
      </c>
      <c r="E611" s="77" t="str">
        <f>IF(Смета!D593&gt;0,Смета!D593,0)</f>
        <v>м</v>
      </c>
      <c r="F611" s="67">
        <f>IFERROR(IF(Дата_КС2=S$3,Смета!Q593,0)+IF(Дата_КС2=S$4,Смета!T593,0)+IF(Дата_КС2=S$5,Смета!W593,0)+IF(Дата_КС2=S$6,Смета!Z593,0)+IF(Дата_КС2=S$7,Смета!AC593,0)+IF(Дата_КС2=S$8,Смета!AF593,0)+IF(Дата_КС2=S$9,Смета!AI593,0)+IF(Дата_КС2=S$10,Смета!AL593,0)+IF(Дата_КС2=S$11,Смета!AO593,0)+IF(Дата_КС2=S$12,Смета!AR593,0)+IF(Дата_КС2=S$13,Смета!AU593,0)+IF(Дата_КС2=S$14,Смета!AX593,0),0)</f>
        <v>161</v>
      </c>
      <c r="G611" s="67">
        <f>IF(Смета!E593&gt;0,Смета!E593,0)</f>
        <v>52.48</v>
      </c>
      <c r="H611" s="67">
        <f t="shared" si="20"/>
        <v>8449.2800000000007</v>
      </c>
      <c r="I611" s="464">
        <f t="shared" si="19"/>
        <v>1</v>
      </c>
      <c r="J611" s="468"/>
      <c r="K611" s="465">
        <f>IF(AND(B611&gt;0,B611&lt;&gt;"ЗАГ"),1,IF(C611=0,SUM(B612:INDEX(B612:B$2002,INDEX(MATCH("ЗАГ",B612:B$2002&amp;"",),))),0))</f>
        <v>1</v>
      </c>
      <c r="L611" s="38"/>
      <c r="M611" s="38"/>
      <c r="R611" s="178">
        <f>IFERROR(IF(F611&gt;0,IF(IFERROR((Смета!H593*1),0)&gt;0,ROUND(F611*G611,2),0),0),0)</f>
        <v>0</v>
      </c>
      <c r="S611" s="50">
        <f>IFERROR(IF(F611&gt;0,IF(IFERROR((Смета!G593*1),0)&gt;0,ROUND(F611*G611,2),0),0),0)</f>
        <v>8449.2800000000007</v>
      </c>
      <c r="U611" s="38"/>
    </row>
    <row r="612" spans="1:21" s="37" customFormat="1" x14ac:dyDescent="0.25">
      <c r="A612" s="63"/>
      <c r="B612" s="140">
        <f>IFERROR(IF(F612&gt;0,MAX(B$26:B611)+1,IF(AND(D612&gt;0,C612=0),"ЗАГ",0)),0)</f>
        <v>54</v>
      </c>
      <c r="C612" s="141">
        <f>IF(Смета!B594&gt;0,Смета!B594,0)</f>
        <v>524</v>
      </c>
      <c r="D612" s="547" t="str">
        <f>IF(Смета!C594&gt;0,Смета!C594,0)</f>
        <v>Провод силовой ПуВнг(А)-LS 10</v>
      </c>
      <c r="E612" s="77" t="str">
        <f>IF(Смета!D594&gt;0,Смета!D594,0)</f>
        <v>м</v>
      </c>
      <c r="F612" s="67">
        <f>IFERROR(IF(Дата_КС2=S$3,Смета!Q594,0)+IF(Дата_КС2=S$4,Смета!T594,0)+IF(Дата_КС2=S$5,Смета!W594,0)+IF(Дата_КС2=S$6,Смета!Z594,0)+IF(Дата_КС2=S$7,Смета!AC594,0)+IF(Дата_КС2=S$8,Смета!AF594,0)+IF(Дата_КС2=S$9,Смета!AI594,0)+IF(Дата_КС2=S$10,Смета!AL594,0)+IF(Дата_КС2=S$11,Смета!AO594,0)+IF(Дата_КС2=S$12,Смета!AR594,0)+IF(Дата_КС2=S$13,Смета!AU594,0)+IF(Дата_КС2=S$14,Смета!AX594,0),0)</f>
        <v>276</v>
      </c>
      <c r="G612" s="67">
        <f>IF(Смета!E594&gt;0,Смета!E594,0)</f>
        <v>122.14</v>
      </c>
      <c r="H612" s="67">
        <f t="shared" si="20"/>
        <v>33710.639999999999</v>
      </c>
      <c r="I612" s="464">
        <f t="shared" si="19"/>
        <v>1</v>
      </c>
      <c r="J612" s="468"/>
      <c r="K612" s="465">
        <f>IF(AND(B612&gt;0,B612&lt;&gt;"ЗАГ"),1,IF(C612=0,SUM(B613:INDEX(B613:B$2002,INDEX(MATCH("ЗАГ",B613:B$2002&amp;"",),))),0))</f>
        <v>1</v>
      </c>
      <c r="L612" s="38"/>
      <c r="M612" s="38"/>
      <c r="R612" s="178">
        <f>IFERROR(IF(F612&gt;0,IF(IFERROR((Смета!H594*1),0)&gt;0,ROUND(F612*G612,2),0),0),0)</f>
        <v>0</v>
      </c>
      <c r="S612" s="50">
        <f>IFERROR(IF(F612&gt;0,IF(IFERROR((Смета!G594*1),0)&gt;0,ROUND(F612*G612,2),0),0),0)</f>
        <v>33710.639999999999</v>
      </c>
      <c r="U612" s="38"/>
    </row>
    <row r="613" spans="1:21" s="37" customFormat="1" ht="30" x14ac:dyDescent="0.25">
      <c r="A613" s="63"/>
      <c r="B613" s="140">
        <f>IFERROR(IF(F613&gt;0,MAX(B$26:B612)+1,IF(AND(D613&gt;0,C613=0),"ЗАГ",0)),0)</f>
        <v>55</v>
      </c>
      <c r="C613" s="141">
        <f>IF(Смета!B595&gt;0,Смета!B595,0)</f>
        <v>525</v>
      </c>
      <c r="D613" s="547" t="str">
        <f>IF(Смета!C595&gt;0,Смета!C595,0)</f>
        <v>Монтаж кабеля по кирпичной кладке и затягивание в трубы до 30мм2</v>
      </c>
      <c r="E613" s="77" t="str">
        <f>IF(Смета!D595&gt;0,Смета!D595,0)</f>
        <v>м</v>
      </c>
      <c r="F613" s="67">
        <f>IFERROR(IF(Дата_КС2=S$3,Смета!Q595,0)+IF(Дата_КС2=S$4,Смета!T595,0)+IF(Дата_КС2=S$5,Смета!W595,0)+IF(Дата_КС2=S$6,Смета!Z595,0)+IF(Дата_КС2=S$7,Смета!AC595,0)+IF(Дата_КС2=S$8,Смета!AF595,0)+IF(Дата_КС2=S$9,Смета!AI595,0)+IF(Дата_КС2=S$10,Смета!AL595,0)+IF(Дата_КС2=S$11,Смета!AO595,0)+IF(Дата_КС2=S$12,Смета!AR595,0)+IF(Дата_КС2=S$13,Смета!AU595,0)+IF(Дата_КС2=S$14,Смета!AX595,0),0)</f>
        <v>824</v>
      </c>
      <c r="G613" s="67">
        <f>IF(Смета!E595&gt;0,Смета!E595,0)</f>
        <v>88.07</v>
      </c>
      <c r="H613" s="67">
        <f t="shared" si="20"/>
        <v>72569.679999999993</v>
      </c>
      <c r="I613" s="464">
        <f t="shared" si="19"/>
        <v>1</v>
      </c>
      <c r="J613" s="468"/>
      <c r="K613" s="465">
        <f>IF(AND(B613&gt;0,B613&lt;&gt;"ЗАГ"),1,IF(C613=0,SUM(B614:INDEX(B614:B$2002,INDEX(MATCH("ЗАГ",B614:B$2002&amp;"",),))),0))</f>
        <v>1</v>
      </c>
      <c r="L613" s="38"/>
      <c r="M613" s="38"/>
      <c r="R613" s="178">
        <f>IFERROR(IF(F613&gt;0,IF(IFERROR((Смета!H595*1),0)&gt;0,ROUND(F613*G613,2),0),0),0)</f>
        <v>72569.679999999993</v>
      </c>
      <c r="S613" s="50">
        <f>IFERROR(IF(F613&gt;0,IF(IFERROR((Смета!G595*1),0)&gt;0,ROUND(F613*G613,2),0),0),0)</f>
        <v>0</v>
      </c>
      <c r="U613" s="38"/>
    </row>
    <row r="614" spans="1:21" s="37" customFormat="1" x14ac:dyDescent="0.25">
      <c r="A614" s="63"/>
      <c r="B614" s="140">
        <f>IFERROR(IF(F614&gt;0,MAX(B$26:B613)+1,IF(AND(D614&gt;0,C614=0),"ЗАГ",0)),0)</f>
        <v>56</v>
      </c>
      <c r="C614" s="141">
        <f>IF(Смета!B596&gt;0,Смета!B596,0)</f>
        <v>526</v>
      </c>
      <c r="D614" s="547" t="str">
        <f>IF(Смета!C596&gt;0,Смета!C596,0)</f>
        <v>Кабель ВВГ -П нг(А)FRLS 3х1.5 0.66кВ (бухта)</v>
      </c>
      <c r="E614" s="77" t="str">
        <f>IF(Смета!D596&gt;0,Смета!D596,0)</f>
        <v>м</v>
      </c>
      <c r="F614" s="67">
        <f>IFERROR(IF(Дата_КС2=S$3,Смета!Q596,0)+IF(Дата_КС2=S$4,Смета!T596,0)+IF(Дата_КС2=S$5,Смета!W596,0)+IF(Дата_КС2=S$6,Смета!Z596,0)+IF(Дата_КС2=S$7,Смета!AC596,0)+IF(Дата_КС2=S$8,Смета!AF596,0)+IF(Дата_КС2=S$9,Смета!AI596,0)+IF(Дата_КС2=S$10,Смета!AL596,0)+IF(Дата_КС2=S$11,Смета!AO596,0)+IF(Дата_КС2=S$12,Смета!AR596,0)+IF(Дата_КС2=S$13,Смета!AU596,0)+IF(Дата_КС2=S$14,Смета!AX596,0),0)</f>
        <v>83</v>
      </c>
      <c r="G614" s="67">
        <f>IF(Смета!E596&gt;0,Смета!E596,0)</f>
        <v>74.73</v>
      </c>
      <c r="H614" s="67">
        <f t="shared" si="20"/>
        <v>6202.59</v>
      </c>
      <c r="I614" s="464">
        <f t="shared" si="19"/>
        <v>1</v>
      </c>
      <c r="J614" s="468"/>
      <c r="K614" s="465">
        <f>IF(AND(B614&gt;0,B614&lt;&gt;"ЗАГ"),1,IF(C614=0,SUM(B615:INDEX(B615:B$2002,INDEX(MATCH("ЗАГ",B615:B$2002&amp;"",),))),0))</f>
        <v>1</v>
      </c>
      <c r="L614" s="38"/>
      <c r="M614" s="38"/>
      <c r="R614" s="178">
        <f>IFERROR(IF(F614&gt;0,IF(IFERROR((Смета!H596*1),0)&gt;0,ROUND(F614*G614,2),0),0),0)</f>
        <v>0</v>
      </c>
      <c r="S614" s="50">
        <f>IFERROR(IF(F614&gt;0,IF(IFERROR((Смета!G596*1),0)&gt;0,ROUND(F614*G614,2),0),0),0)</f>
        <v>6202.59</v>
      </c>
      <c r="U614" s="38"/>
    </row>
    <row r="615" spans="1:21" s="37" customFormat="1" ht="30" x14ac:dyDescent="0.25">
      <c r="A615" s="63"/>
      <c r="B615" s="140">
        <f>IFERROR(IF(F615&gt;0,MAX(B$26:B614)+1,IF(AND(D615&gt;0,C615=0),"ЗАГ",0)),0)</f>
        <v>57</v>
      </c>
      <c r="C615" s="141">
        <f>IF(Смета!B597&gt;0,Смета!B597,0)</f>
        <v>527</v>
      </c>
      <c r="D615" s="547" t="str">
        <f>IF(Смета!C597&gt;0,Смета!C597,0)</f>
        <v>Монтаж кабеля по кирпичной кладке и затягивание в трубы до 30мм2</v>
      </c>
      <c r="E615" s="77" t="str">
        <f>IF(Смета!D597&gt;0,Смета!D597,0)</f>
        <v>м</v>
      </c>
      <c r="F615" s="67">
        <f>IFERROR(IF(Дата_КС2=S$3,Смета!Q597,0)+IF(Дата_КС2=S$4,Смета!T597,0)+IF(Дата_КС2=S$5,Смета!W597,0)+IF(Дата_КС2=S$6,Смета!Z597,0)+IF(Дата_КС2=S$7,Смета!AC597,0)+IF(Дата_КС2=S$8,Смета!AF597,0)+IF(Дата_КС2=S$9,Смета!AI597,0)+IF(Дата_КС2=S$10,Смета!AL597,0)+IF(Дата_КС2=S$11,Смета!AO597,0)+IF(Дата_КС2=S$12,Смета!AR597,0)+IF(Дата_КС2=S$13,Смета!AU597,0)+IF(Дата_КС2=S$14,Смета!AX597,0),0)</f>
        <v>83</v>
      </c>
      <c r="G615" s="67">
        <f>IF(Смета!E597&gt;0,Смета!E597,0)</f>
        <v>88.07</v>
      </c>
      <c r="H615" s="67">
        <f t="shared" si="20"/>
        <v>7309.81</v>
      </c>
      <c r="I615" s="464">
        <f t="shared" si="19"/>
        <v>1</v>
      </c>
      <c r="J615" s="468"/>
      <c r="K615" s="465">
        <f>IF(AND(B615&gt;0,B615&lt;&gt;"ЗАГ"),1,IF(C615=0,SUM(B616:INDEX(B616:B$2002,INDEX(MATCH("ЗАГ",B616:B$2002&amp;"",),))),0))</f>
        <v>1</v>
      </c>
      <c r="L615" s="38"/>
      <c r="M615" s="38"/>
      <c r="R615" s="178">
        <f>IFERROR(IF(F615&gt;0,IF(IFERROR((Смета!H597*1),0)&gt;0,ROUND(F615*G615,2),0),0),0)</f>
        <v>7309.81</v>
      </c>
      <c r="S615" s="50">
        <f>IFERROR(IF(F615&gt;0,IF(IFERROR((Смета!G597*1),0)&gt;0,ROUND(F615*G615,2),0),0),0)</f>
        <v>0</v>
      </c>
      <c r="U615" s="38"/>
    </row>
    <row r="616" spans="1:21" s="37" customFormat="1" hidden="1" x14ac:dyDescent="0.25">
      <c r="A616" s="63"/>
      <c r="B616" s="140" t="str">
        <f>IFERROR(IF(F616&gt;0,MAX(B$26:B615)+1,IF(AND(D616&gt;0,C616=0),"ЗАГ",0)),0)</f>
        <v>ЗАГ</v>
      </c>
      <c r="C616" s="141">
        <f>IF(Смета!B598&gt;0,Смета!B598,0)</f>
        <v>0</v>
      </c>
      <c r="D616" s="543" t="str">
        <f>IF(Смета!C598&gt;0,Смета!C598,0)</f>
        <v>4.Электрортехнические изделия</v>
      </c>
      <c r="E616" s="77">
        <f>IF(Смета!D598&gt;0,Смета!D598,0)</f>
        <v>0</v>
      </c>
      <c r="F616" s="67">
        <f>IFERROR(IF(Дата_КС2=S$3,Смета!Q598,0)+IF(Дата_КС2=S$4,Смета!T598,0)+IF(Дата_КС2=S$5,Смета!W598,0)+IF(Дата_КС2=S$6,Смета!Z598,0)+IF(Дата_КС2=S$7,Смета!AC598,0)+IF(Дата_КС2=S$8,Смета!AF598,0)+IF(Дата_КС2=S$9,Смета!AI598,0)+IF(Дата_КС2=S$10,Смета!AL598,0)+IF(Дата_КС2=S$11,Смета!AO598,0)+IF(Дата_КС2=S$12,Смета!AR598,0)+IF(Дата_КС2=S$13,Смета!AU598,0)+IF(Дата_КС2=S$14,Смета!AX598,0),0)</f>
        <v>0</v>
      </c>
      <c r="G616" s="67">
        <f>IF(Смета!E598&gt;0,Смета!E598,0)</f>
        <v>0</v>
      </c>
      <c r="H616" s="67">
        <f t="shared" si="20"/>
        <v>0</v>
      </c>
      <c r="I616" s="464">
        <f t="shared" si="19"/>
        <v>0</v>
      </c>
      <c r="J616" s="468"/>
      <c r="K616" s="465">
        <f>IF(AND(B616&gt;0,B616&lt;&gt;"ЗАГ"),1,IF(C616=0,SUM(B617:INDEX(B617:B$2002,INDEX(MATCH("ЗАГ",B617:B$2002&amp;"",),))),0))</f>
        <v>0</v>
      </c>
      <c r="L616" s="38"/>
      <c r="M616" s="38"/>
      <c r="R616" s="178">
        <f>IFERROR(IF(F616&gt;0,IF(IFERROR((Смета!H598*1),0)&gt;0,ROUND(F616*G616,2),0),0),0)</f>
        <v>0</v>
      </c>
      <c r="S616" s="50">
        <f>IFERROR(IF(F616&gt;0,IF(IFERROR((Смета!G598*1),0)&gt;0,ROUND(F616*G616,2),0),0),0)</f>
        <v>0</v>
      </c>
      <c r="U616" s="38"/>
    </row>
    <row r="617" spans="1:21" s="37" customFormat="1" ht="30" hidden="1" x14ac:dyDescent="0.25">
      <c r="A617" s="63"/>
      <c r="B617" s="140">
        <f>IFERROR(IF(F617&gt;0,MAX(B$26:B616)+1,IF(AND(D617&gt;0,C617=0),"ЗАГ",0)),0)</f>
        <v>0</v>
      </c>
      <c r="C617" s="141">
        <f>IF(Смета!B599&gt;0,Смета!B599,0)</f>
        <v>528</v>
      </c>
      <c r="D617" s="543" t="str">
        <f>IF(Смета!C599&gt;0,Смета!C599,0)</f>
        <v>BRITE Розетка двойная с заземлением с защитными шторками и крышкой 16А в сборе IP44 РСбш12-3-44-БрБ белый</v>
      </c>
      <c r="E617" s="77" t="str">
        <f>IF(Смета!D599&gt;0,Смета!D599,0)</f>
        <v>шт</v>
      </c>
      <c r="F617" s="67">
        <f>IFERROR(IF(Дата_КС2=S$3,Смета!Q599,0)+IF(Дата_КС2=S$4,Смета!T599,0)+IF(Дата_КС2=S$5,Смета!W599,0)+IF(Дата_КС2=S$6,Смета!Z599,0)+IF(Дата_КС2=S$7,Смета!AC599,0)+IF(Дата_КС2=S$8,Смета!AF599,0)+IF(Дата_КС2=S$9,Смета!AI599,0)+IF(Дата_КС2=S$10,Смета!AL599,0)+IF(Дата_КС2=S$11,Смета!AO599,0)+IF(Дата_КС2=S$12,Смета!AR599,0)+IF(Дата_КС2=S$13,Смета!AU599,0)+IF(Дата_КС2=S$14,Смета!AX599,0),0)</f>
        <v>0</v>
      </c>
      <c r="G617" s="67">
        <f>IF(Смета!E599&gt;0,Смета!E599,0)</f>
        <v>361</v>
      </c>
      <c r="H617" s="67">
        <f t="shared" si="20"/>
        <v>0</v>
      </c>
      <c r="I617" s="464">
        <f t="shared" si="19"/>
        <v>0</v>
      </c>
      <c r="J617" s="468"/>
      <c r="K617" s="465">
        <f>IF(AND(B617&gt;0,B617&lt;&gt;"ЗАГ"),1,IF(C617=0,SUM(B618:INDEX(B618:B$2002,INDEX(MATCH("ЗАГ",B618:B$2002&amp;"",),))),0))</f>
        <v>0</v>
      </c>
      <c r="L617" s="38"/>
      <c r="M617" s="38"/>
      <c r="R617" s="178">
        <f>IFERROR(IF(F617&gt;0,IF(IFERROR((Смета!H599*1),0)&gt;0,ROUND(F617*G617,2),0),0),0)</f>
        <v>0</v>
      </c>
      <c r="S617" s="50">
        <f>IFERROR(IF(F617&gt;0,IF(IFERROR((Смета!G599*1),0)&gt;0,ROUND(F617*G617,2),0),0),0)</f>
        <v>0</v>
      </c>
      <c r="U617" s="38"/>
    </row>
    <row r="618" spans="1:21" s="37" customFormat="1" ht="30" hidden="1" x14ac:dyDescent="0.25">
      <c r="A618" s="63"/>
      <c r="B618" s="140">
        <f>IFERROR(IF(F618&gt;0,MAX(B$26:B617)+1,IF(AND(D618&gt;0,C618=0),"ЗАГ",0)),0)</f>
        <v>0</v>
      </c>
      <c r="C618" s="141">
        <f>IF(Смета!B600&gt;0,Смета!B600,0)</f>
        <v>529</v>
      </c>
      <c r="D618" s="543" t="str">
        <f>IF(Смета!C600&gt;0,Смета!C600,0)</f>
        <v>Розетка ATLASDESIGN двойная с заземлением со шторками 16А в сборе белый</v>
      </c>
      <c r="E618" s="77" t="str">
        <f>IF(Смета!D600&gt;0,Смета!D600,0)</f>
        <v>шт</v>
      </c>
      <c r="F618" s="67">
        <f>IFERROR(IF(Дата_КС2=S$3,Смета!Q600,0)+IF(Дата_КС2=S$4,Смета!T600,0)+IF(Дата_КС2=S$5,Смета!W600,0)+IF(Дата_КС2=S$6,Смета!Z600,0)+IF(Дата_КС2=S$7,Смета!AC600,0)+IF(Дата_КС2=S$8,Смета!AF600,0)+IF(Дата_КС2=S$9,Смета!AI600,0)+IF(Дата_КС2=S$10,Смета!AL600,0)+IF(Дата_КС2=S$11,Смета!AO600,0)+IF(Дата_КС2=S$12,Смета!AR600,0)+IF(Дата_КС2=S$13,Смета!AU600,0)+IF(Дата_КС2=S$14,Смета!AX600,0),0)</f>
        <v>0</v>
      </c>
      <c r="G618" s="67">
        <f>IF(Смета!E600&gt;0,Смета!E600,0)</f>
        <v>287.70999999999998</v>
      </c>
      <c r="H618" s="67">
        <f t="shared" si="20"/>
        <v>0</v>
      </c>
      <c r="I618" s="464">
        <f t="shared" si="19"/>
        <v>0</v>
      </c>
      <c r="J618" s="468"/>
      <c r="K618" s="465">
        <f>IF(AND(B618&gt;0,B618&lt;&gt;"ЗАГ"),1,IF(C618=0,SUM(B619:INDEX(B619:B$2002,INDEX(MATCH("ЗАГ",B619:B$2002&amp;"",),))),0))</f>
        <v>0</v>
      </c>
      <c r="L618" s="38"/>
      <c r="M618" s="38"/>
      <c r="R618" s="178">
        <f>IFERROR(IF(F618&gt;0,IF(IFERROR((Смета!H600*1),0)&gt;0,ROUND(F618*G618,2),0),0),0)</f>
        <v>0</v>
      </c>
      <c r="S618" s="50">
        <f>IFERROR(IF(F618&gt;0,IF(IFERROR((Смета!G600*1),0)&gt;0,ROUND(F618*G618,2),0),0),0)</f>
        <v>0</v>
      </c>
      <c r="U618" s="38"/>
    </row>
    <row r="619" spans="1:21" s="37" customFormat="1" hidden="1" x14ac:dyDescent="0.25">
      <c r="A619" s="63"/>
      <c r="B619" s="140">
        <f>IFERROR(IF(F619&gt;0,MAX(B$26:B618)+1,IF(AND(D619&gt;0,C619=0),"ЗАГ",0)),0)</f>
        <v>0</v>
      </c>
      <c r="C619" s="141">
        <f>IF(Смета!B601&gt;0,Смета!B601,0)</f>
        <v>530</v>
      </c>
      <c r="D619" s="543" t="str">
        <f>IF(Смета!C601&gt;0,Смета!C601,0)</f>
        <v>Монтаж и подключение розеток скрытой установки</v>
      </c>
      <c r="E619" s="77" t="str">
        <f>IF(Смета!D601&gt;0,Смета!D601,0)</f>
        <v>шт</v>
      </c>
      <c r="F619" s="67">
        <f>IFERROR(IF(Дата_КС2=S$3,Смета!Q601,0)+IF(Дата_КС2=S$4,Смета!T601,0)+IF(Дата_КС2=S$5,Смета!W601,0)+IF(Дата_КС2=S$6,Смета!Z601,0)+IF(Дата_КС2=S$7,Смета!AC601,0)+IF(Дата_КС2=S$8,Смета!AF601,0)+IF(Дата_КС2=S$9,Смета!AI601,0)+IF(Дата_КС2=S$10,Смета!AL601,0)+IF(Дата_КС2=S$11,Смета!AO601,0)+IF(Дата_КС2=S$12,Смета!AR601,0)+IF(Дата_КС2=S$13,Смета!AU601,0)+IF(Дата_КС2=S$14,Смета!AX601,0),0)</f>
        <v>0</v>
      </c>
      <c r="G619" s="67">
        <f>IF(Смета!E601&gt;0,Смета!E601,0)</f>
        <v>192.15</v>
      </c>
      <c r="H619" s="67">
        <f t="shared" si="20"/>
        <v>0</v>
      </c>
      <c r="I619" s="464">
        <f t="shared" si="19"/>
        <v>0</v>
      </c>
      <c r="J619" s="468"/>
      <c r="K619" s="465">
        <f>IF(AND(B619&gt;0,B619&lt;&gt;"ЗАГ"),1,IF(C619=0,SUM(B620:INDEX(B620:B$2002,INDEX(MATCH("ЗАГ",B620:B$2002&amp;"",),))),0))</f>
        <v>0</v>
      </c>
      <c r="L619" s="38"/>
      <c r="M619" s="38"/>
      <c r="R619" s="178">
        <f>IFERROR(IF(F619&gt;0,IF(IFERROR((Смета!H601*1),0)&gt;0,ROUND(F619*G619,2),0),0),0)</f>
        <v>0</v>
      </c>
      <c r="S619" s="50">
        <f>IFERROR(IF(F619&gt;0,IF(IFERROR((Смета!G601*1),0)&gt;0,ROUND(F619*G619,2),0),0),0)</f>
        <v>0</v>
      </c>
      <c r="U619" s="38"/>
    </row>
    <row r="620" spans="1:21" s="37" customFormat="1" ht="30" hidden="1" x14ac:dyDescent="0.25">
      <c r="A620" s="63"/>
      <c r="B620" s="140">
        <f>IFERROR(IF(F620&gt;0,MAX(B$26:B619)+1,IF(AND(D620&gt;0,C620=0),"ЗАГ",0)),0)</f>
        <v>0</v>
      </c>
      <c r="C620" s="141">
        <f>IF(Смета!B602&gt;0,Смета!B602,0)</f>
        <v>531</v>
      </c>
      <c r="D620" s="543" t="str">
        <f>IF(Смета!C602&gt;0,Смета!C602,0)</f>
        <v>ЭТЮД Розетка наружная с заземлением со шторками белая (на роутер)</v>
      </c>
      <c r="E620" s="77" t="str">
        <f>IF(Смета!D602&gt;0,Смета!D602,0)</f>
        <v>шт</v>
      </c>
      <c r="F620" s="67">
        <f>IFERROR(IF(Дата_КС2=S$3,Смета!Q602,0)+IF(Дата_КС2=S$4,Смета!T602,0)+IF(Дата_КС2=S$5,Смета!W602,0)+IF(Дата_КС2=S$6,Смета!Z602,0)+IF(Дата_КС2=S$7,Смета!AC602,0)+IF(Дата_КС2=S$8,Смета!AF602,0)+IF(Дата_КС2=S$9,Смета!AI602,0)+IF(Дата_КС2=S$10,Смета!AL602,0)+IF(Дата_КС2=S$11,Смета!AO602,0)+IF(Дата_КС2=S$12,Смета!AR602,0)+IF(Дата_КС2=S$13,Смета!AU602,0)+IF(Дата_КС2=S$14,Смета!AX602,0),0)</f>
        <v>0</v>
      </c>
      <c r="G620" s="67">
        <f>IF(Смета!E602&gt;0,Смета!E602,0)</f>
        <v>170.8</v>
      </c>
      <c r="H620" s="67">
        <f t="shared" si="20"/>
        <v>0</v>
      </c>
      <c r="I620" s="464">
        <f t="shared" si="19"/>
        <v>0</v>
      </c>
      <c r="J620" s="468"/>
      <c r="K620" s="465">
        <f>IF(AND(B620&gt;0,B620&lt;&gt;"ЗАГ"),1,IF(C620=0,SUM(B621:INDEX(B621:B$2002,INDEX(MATCH("ЗАГ",B621:B$2002&amp;"",),))),0))</f>
        <v>0</v>
      </c>
      <c r="L620" s="38"/>
      <c r="M620" s="38"/>
      <c r="R620" s="178">
        <f>IFERROR(IF(F620&gt;0,IF(IFERROR((Смета!H602*1),0)&gt;0,ROUND(F620*G620,2),0),0),0)</f>
        <v>0</v>
      </c>
      <c r="S620" s="50">
        <f>IFERROR(IF(F620&gt;0,IF(IFERROR((Смета!G602*1),0)&gt;0,ROUND(F620*G620,2),0),0),0)</f>
        <v>0</v>
      </c>
      <c r="U620" s="38"/>
    </row>
    <row r="621" spans="1:21" s="37" customFormat="1" ht="30" hidden="1" x14ac:dyDescent="0.25">
      <c r="A621" s="63"/>
      <c r="B621" s="140">
        <f>IFERROR(IF(F621&gt;0,MAX(B$26:B620)+1,IF(AND(D621&gt;0,C621=0),"ЗАГ",0)),0)</f>
        <v>0</v>
      </c>
      <c r="C621" s="141">
        <f>IF(Смета!B603&gt;0,Смета!B603,0)</f>
        <v>532</v>
      </c>
      <c r="D621" s="543" t="str">
        <f>IF(Смета!C603&gt;0,Смета!C603,0)</f>
        <v>Монтаж и подключение розеток и выключателей открытой установки</v>
      </c>
      <c r="E621" s="77" t="str">
        <f>IF(Смета!D603&gt;0,Смета!D603,0)</f>
        <v>шт</v>
      </c>
      <c r="F621" s="67">
        <f>IFERROR(IF(Дата_КС2=S$3,Смета!Q603,0)+IF(Дата_КС2=S$4,Смета!T603,0)+IF(Дата_КС2=S$5,Смета!W603,0)+IF(Дата_КС2=S$6,Смета!Z603,0)+IF(Дата_КС2=S$7,Смета!AC603,0)+IF(Дата_КС2=S$8,Смета!AF603,0)+IF(Дата_КС2=S$9,Смета!AI603,0)+IF(Дата_КС2=S$10,Смета!AL603,0)+IF(Дата_КС2=S$11,Смета!AO603,0)+IF(Дата_КС2=S$12,Смета!AR603,0)+IF(Дата_КС2=S$13,Смета!AU603,0)+IF(Дата_КС2=S$14,Смета!AX603,0),0)</f>
        <v>0</v>
      </c>
      <c r="G621" s="67">
        <f>IF(Смета!E603&gt;0,Смета!E603,0)</f>
        <v>256.2</v>
      </c>
      <c r="H621" s="67">
        <f t="shared" si="20"/>
        <v>0</v>
      </c>
      <c r="I621" s="464">
        <f t="shared" si="19"/>
        <v>0</v>
      </c>
      <c r="J621" s="468"/>
      <c r="K621" s="465">
        <f>IF(AND(B621&gt;0,B621&lt;&gt;"ЗАГ"),1,IF(C621=0,SUM(B622:INDEX(B622:B$2002,INDEX(MATCH("ЗАГ",B622:B$2002&amp;"",),))),0))</f>
        <v>0</v>
      </c>
      <c r="L621" s="38"/>
      <c r="M621" s="38"/>
      <c r="R621" s="178">
        <f>IFERROR(IF(F621&gt;0,IF(IFERROR((Смета!H603*1),0)&gt;0,ROUND(F621*G621,2),0),0),0)</f>
        <v>0</v>
      </c>
      <c r="S621" s="50">
        <f>IFERROR(IF(F621&gt;0,IF(IFERROR((Смета!G603*1),0)&gt;0,ROUND(F621*G621,2),0),0),0)</f>
        <v>0</v>
      </c>
      <c r="U621" s="38"/>
    </row>
    <row r="622" spans="1:21" s="37" customFormat="1" hidden="1" x14ac:dyDescent="0.25">
      <c r="A622" s="63"/>
      <c r="B622" s="140">
        <f>IFERROR(IF(F622&gt;0,MAX(B$26:B621)+1,IF(AND(D622&gt;0,C622=0),"ЗАГ",0)),0)</f>
        <v>0</v>
      </c>
      <c r="C622" s="141">
        <f>IF(Смета!B604&gt;0,Смета!B604,0)</f>
        <v>533</v>
      </c>
      <c r="D622" s="543" t="str">
        <f>IF(Смета!C604&gt;0,Смета!C604,0)</f>
        <v>Разъем РШ-ВШ 32А 250В 2P+PE(ОУ) пластиковый белый Simple</v>
      </c>
      <c r="E622" s="77" t="str">
        <f>IF(Смета!D604&gt;0,Смета!D604,0)</f>
        <v>шт</v>
      </c>
      <c r="F622" s="67">
        <f>IFERROR(IF(Дата_КС2=S$3,Смета!Q604,0)+IF(Дата_КС2=S$4,Смета!T604,0)+IF(Дата_КС2=S$5,Смета!W604,0)+IF(Дата_КС2=S$6,Смета!Z604,0)+IF(Дата_КС2=S$7,Смета!AC604,0)+IF(Дата_КС2=S$8,Смета!AF604,0)+IF(Дата_КС2=S$9,Смета!AI604,0)+IF(Дата_КС2=S$10,Смета!AL604,0)+IF(Дата_КС2=S$11,Смета!AO604,0)+IF(Дата_КС2=S$12,Смета!AR604,0)+IF(Дата_КС2=S$13,Смета!AU604,0)+IF(Дата_КС2=S$14,Смета!AX604,0),0)</f>
        <v>0</v>
      </c>
      <c r="G622" s="67">
        <f>IF(Смета!E604&gt;0,Смета!E604,0)</f>
        <v>278.79000000000002</v>
      </c>
      <c r="H622" s="67">
        <f t="shared" si="20"/>
        <v>0</v>
      </c>
      <c r="I622" s="464">
        <f t="shared" si="19"/>
        <v>0</v>
      </c>
      <c r="J622" s="468"/>
      <c r="K622" s="465">
        <f>IF(AND(B622&gt;0,B622&lt;&gt;"ЗАГ"),1,IF(C622=0,SUM(B623:INDEX(B623:B$2002,INDEX(MATCH("ЗАГ",B623:B$2002&amp;"",),))),0))</f>
        <v>0</v>
      </c>
      <c r="L622" s="38"/>
      <c r="M622" s="38"/>
      <c r="R622" s="178">
        <f>IFERROR(IF(F622&gt;0,IF(IFERROR((Смета!H604*1),0)&gt;0,ROUND(F622*G622,2),0),0),0)</f>
        <v>0</v>
      </c>
      <c r="S622" s="50">
        <f>IFERROR(IF(F622&gt;0,IF(IFERROR((Смета!G604*1),0)&gt;0,ROUND(F622*G622,2),0),0),0)</f>
        <v>0</v>
      </c>
      <c r="U622" s="38"/>
    </row>
    <row r="623" spans="1:21" s="37" customFormat="1" hidden="1" x14ac:dyDescent="0.25">
      <c r="A623" s="63"/>
      <c r="B623" s="140">
        <f>IFERROR(IF(F623&gt;0,MAX(B$26:B622)+1,IF(AND(D623&gt;0,C623=0),"ЗАГ",0)),0)</f>
        <v>0</v>
      </c>
      <c r="C623" s="141">
        <f>IF(Смета!B605&gt;0,Смета!B605,0)</f>
        <v>534</v>
      </c>
      <c r="D623" s="543" t="str">
        <f>IF(Смета!C605&gt;0,Смета!C605,0)</f>
        <v>Монтаж и подключение силовой розетки на электроплиту</v>
      </c>
      <c r="E623" s="77" t="str">
        <f>IF(Смета!D605&gt;0,Смета!D605,0)</f>
        <v>шт</v>
      </c>
      <c r="F623" s="67">
        <f>IFERROR(IF(Дата_КС2=S$3,Смета!Q605,0)+IF(Дата_КС2=S$4,Смета!T605,0)+IF(Дата_КС2=S$5,Смета!W605,0)+IF(Дата_КС2=S$6,Смета!Z605,0)+IF(Дата_КС2=S$7,Смета!AC605,0)+IF(Дата_КС2=S$8,Смета!AF605,0)+IF(Дата_КС2=S$9,Смета!AI605,0)+IF(Дата_КС2=S$10,Смета!AL605,0)+IF(Дата_КС2=S$11,Смета!AO605,0)+IF(Дата_КС2=S$12,Смета!AR605,0)+IF(Дата_КС2=S$13,Смета!AU605,0)+IF(Дата_КС2=S$14,Смета!AX605,0),0)</f>
        <v>0</v>
      </c>
      <c r="G623" s="67">
        <f>IF(Смета!E605&gt;0,Смета!E605,0)</f>
        <v>344.27</v>
      </c>
      <c r="H623" s="67">
        <f t="shared" si="20"/>
        <v>0</v>
      </c>
      <c r="I623" s="464">
        <f t="shared" si="19"/>
        <v>0</v>
      </c>
      <c r="J623" s="468"/>
      <c r="K623" s="465">
        <f>IF(AND(B623&gt;0,B623&lt;&gt;"ЗАГ"),1,IF(C623=0,SUM(B624:INDEX(B624:B$2002,INDEX(MATCH("ЗАГ",B624:B$2002&amp;"",),))),0))</f>
        <v>0</v>
      </c>
      <c r="L623" s="38"/>
      <c r="M623" s="38"/>
      <c r="R623" s="178">
        <f>IFERROR(IF(F623&gt;0,IF(IFERROR((Смета!H605*1),0)&gt;0,ROUND(F623*G623,2),0),0),0)</f>
        <v>0</v>
      </c>
      <c r="S623" s="50">
        <f>IFERROR(IF(F623&gt;0,IF(IFERROR((Смета!G605*1),0)&gt;0,ROUND(F623*G623,2),0),0),0)</f>
        <v>0</v>
      </c>
      <c r="U623" s="38"/>
    </row>
    <row r="624" spans="1:21" s="37" customFormat="1" hidden="1" x14ac:dyDescent="0.25">
      <c r="A624" s="63"/>
      <c r="B624" s="140">
        <f>IFERROR(IF(F624&gt;0,MAX(B$26:B623)+1,IF(AND(D624&gt;0,C624=0),"ЗАГ",0)),0)</f>
        <v>0</v>
      </c>
      <c r="C624" s="141">
        <f>IF(Смета!B606&gt;0,Смета!B606,0)</f>
        <v>535</v>
      </c>
      <c r="D624" s="543" t="str">
        <f>IF(Смета!C606&gt;0,Смета!C606,0)</f>
        <v>Гермес PLUS Розетка с заземлением наружная с крышкой IP54</v>
      </c>
      <c r="E624" s="77" t="str">
        <f>IF(Смета!D606&gt;0,Смета!D606,0)</f>
        <v>шт</v>
      </c>
      <c r="F624" s="67">
        <f>IFERROR(IF(Дата_КС2=S$3,Смета!Q606,0)+IF(Дата_КС2=S$4,Смета!T606,0)+IF(Дата_КС2=S$5,Смета!W606,0)+IF(Дата_КС2=S$6,Смета!Z606,0)+IF(Дата_КС2=S$7,Смета!AC606,0)+IF(Дата_КС2=S$8,Смета!AF606,0)+IF(Дата_КС2=S$9,Смета!AI606,0)+IF(Дата_КС2=S$10,Смета!AL606,0)+IF(Дата_КС2=S$11,Смета!AO606,0)+IF(Дата_КС2=S$12,Смета!AR606,0)+IF(Дата_КС2=S$13,Смета!AU606,0)+IF(Дата_КС2=S$14,Смета!AX606,0),0)</f>
        <v>0</v>
      </c>
      <c r="G624" s="67">
        <f>IF(Смета!E606&gt;0,Смета!E606,0)</f>
        <v>330.93</v>
      </c>
      <c r="H624" s="67">
        <f t="shared" si="20"/>
        <v>0</v>
      </c>
      <c r="I624" s="464">
        <f t="shared" si="19"/>
        <v>0</v>
      </c>
      <c r="J624" s="468"/>
      <c r="K624" s="465">
        <f>IF(AND(B624&gt;0,B624&lt;&gt;"ЗАГ"),1,IF(C624=0,SUM(B625:INDEX(B625:B$2002,INDEX(MATCH("ЗАГ",B625:B$2002&amp;"",),))),0))</f>
        <v>0</v>
      </c>
      <c r="L624" s="38"/>
      <c r="M624" s="38"/>
      <c r="R624" s="178">
        <f>IFERROR(IF(F624&gt;0,IF(IFERROR((Смета!H606*1),0)&gt;0,ROUND(F624*G624,2),0),0),0)</f>
        <v>0</v>
      </c>
      <c r="S624" s="50">
        <f>IFERROR(IF(F624&gt;0,IF(IFERROR((Смета!G606*1),0)&gt;0,ROUND(F624*G624,2),0),0),0)</f>
        <v>0</v>
      </c>
      <c r="U624" s="38"/>
    </row>
    <row r="625" spans="1:21" s="37" customFormat="1" ht="30" hidden="1" x14ac:dyDescent="0.25">
      <c r="A625" s="63"/>
      <c r="B625" s="140">
        <f>IFERROR(IF(F625&gt;0,MAX(B$26:B624)+1,IF(AND(D625&gt;0,C625=0),"ЗАГ",0)),0)</f>
        <v>0</v>
      </c>
      <c r="C625" s="141">
        <f>IF(Смета!B607&gt;0,Смета!B607,0)</f>
        <v>536</v>
      </c>
      <c r="D625" s="543" t="str">
        <f>IF(Смета!C607&gt;0,Смета!C607,0)</f>
        <v>Монтаж и подключение розеток и выключателей открытой установки</v>
      </c>
      <c r="E625" s="77" t="str">
        <f>IF(Смета!D607&gt;0,Смета!D607,0)</f>
        <v>шт</v>
      </c>
      <c r="F625" s="67">
        <f>IFERROR(IF(Дата_КС2=S$3,Смета!Q607,0)+IF(Дата_КС2=S$4,Смета!T607,0)+IF(Дата_КС2=S$5,Смета!W607,0)+IF(Дата_КС2=S$6,Смета!Z607,0)+IF(Дата_КС2=S$7,Смета!AC607,0)+IF(Дата_КС2=S$8,Смета!AF607,0)+IF(Дата_КС2=S$9,Смета!AI607,0)+IF(Дата_КС2=S$10,Смета!AL607,0)+IF(Дата_КС2=S$11,Смета!AO607,0)+IF(Дата_КС2=S$12,Смета!AR607,0)+IF(Дата_КС2=S$13,Смета!AU607,0)+IF(Дата_КС2=S$14,Смета!AX607,0),0)</f>
        <v>0</v>
      </c>
      <c r="G625" s="67">
        <f>IF(Смета!E607&gt;0,Смета!E607,0)</f>
        <v>256.2</v>
      </c>
      <c r="H625" s="67">
        <f t="shared" si="20"/>
        <v>0</v>
      </c>
      <c r="I625" s="464">
        <f t="shared" si="19"/>
        <v>0</v>
      </c>
      <c r="J625" s="468"/>
      <c r="K625" s="465">
        <f>IF(AND(B625&gt;0,B625&lt;&gt;"ЗАГ"),1,IF(C625=0,SUM(B626:INDEX(B626:B$2002,INDEX(MATCH("ЗАГ",B626:B$2002&amp;"",),))),0))</f>
        <v>0</v>
      </c>
      <c r="L625" s="38"/>
      <c r="M625" s="38"/>
      <c r="R625" s="178">
        <f>IFERROR(IF(F625&gt;0,IF(IFERROR((Смета!H607*1),0)&gt;0,ROUND(F625*G625,2),0),0),0)</f>
        <v>0</v>
      </c>
      <c r="S625" s="50">
        <f>IFERROR(IF(F625&gt;0,IF(IFERROR((Смета!G607*1),0)&gt;0,ROUND(F625*G625,2),0),0),0)</f>
        <v>0</v>
      </c>
      <c r="U625" s="38"/>
    </row>
    <row r="626" spans="1:21" s="37" customFormat="1" ht="30" hidden="1" x14ac:dyDescent="0.25">
      <c r="A626" s="63"/>
      <c r="B626" s="140">
        <f>IFERROR(IF(F626&gt;0,MAX(B$26:B625)+1,IF(AND(D626&gt;0,C626=0),"ЗАГ",0)),0)</f>
        <v>0</v>
      </c>
      <c r="C626" s="141">
        <f>IF(Смета!B608&gt;0,Смета!B608,0)</f>
        <v>537</v>
      </c>
      <c r="D626" s="543" t="str">
        <f>IF(Смета!C608&gt;0,Смета!C608,0)</f>
        <v>Выключатель одноклавишный ATLASDESIGN схема 1 10АХ механизм белый</v>
      </c>
      <c r="E626" s="77" t="str">
        <f>IF(Смета!D608&gt;0,Смета!D608,0)</f>
        <v>шт</v>
      </c>
      <c r="F626" s="67">
        <f>IFERROR(IF(Дата_КС2=S$3,Смета!Q608,0)+IF(Дата_КС2=S$4,Смета!T608,0)+IF(Дата_КС2=S$5,Смета!W608,0)+IF(Дата_КС2=S$6,Смета!Z608,0)+IF(Дата_КС2=S$7,Смета!AC608,0)+IF(Дата_КС2=S$8,Смета!AF608,0)+IF(Дата_КС2=S$9,Смета!AI608,0)+IF(Дата_КС2=S$10,Смета!AL608,0)+IF(Дата_КС2=S$11,Смета!AO608,0)+IF(Дата_КС2=S$12,Смета!AR608,0)+IF(Дата_КС2=S$13,Смета!AU608,0)+IF(Дата_КС2=S$14,Смета!AX608,0),0)</f>
        <v>0</v>
      </c>
      <c r="G626" s="67">
        <f>IF(Смета!E608&gt;0,Смета!E608,0)</f>
        <v>136.99</v>
      </c>
      <c r="H626" s="67">
        <f t="shared" si="20"/>
        <v>0</v>
      </c>
      <c r="I626" s="464">
        <f t="shared" si="19"/>
        <v>0</v>
      </c>
      <c r="J626" s="468"/>
      <c r="K626" s="465">
        <f>IF(AND(B626&gt;0,B626&lt;&gt;"ЗАГ"),1,IF(C626=0,SUM(B627:INDEX(B627:B$2002,INDEX(MATCH("ЗАГ",B627:B$2002&amp;"",),))),0))</f>
        <v>0</v>
      </c>
      <c r="L626" s="38"/>
      <c r="M626" s="38"/>
      <c r="R626" s="178">
        <f>IFERROR(IF(F626&gt;0,IF(IFERROR((Смета!H608*1),0)&gt;0,ROUND(F626*G626,2),0),0),0)</f>
        <v>0</v>
      </c>
      <c r="S626" s="50">
        <f>IFERROR(IF(F626&gt;0,IF(IFERROR((Смета!G608*1),0)&gt;0,ROUND(F626*G626,2),0),0),0)</f>
        <v>0</v>
      </c>
      <c r="U626" s="38"/>
    </row>
    <row r="627" spans="1:21" s="37" customFormat="1" ht="30" hidden="1" x14ac:dyDescent="0.25">
      <c r="A627" s="63"/>
      <c r="B627" s="140">
        <f>IFERROR(IF(F627&gt;0,MAX(B$26:B626)+1,IF(AND(D627&gt;0,C627=0),"ЗАГ",0)),0)</f>
        <v>0</v>
      </c>
      <c r="C627" s="141">
        <f>IF(Смета!B609&gt;0,Смета!B609,0)</f>
        <v>538</v>
      </c>
      <c r="D627" s="543" t="str">
        <f>IF(Смета!C609&gt;0,Смета!C609,0)</f>
        <v>Выключатель двухклавишный ATLASDESIGN схема 5 10АХ механизм белый</v>
      </c>
      <c r="E627" s="77" t="str">
        <f>IF(Смета!D609&gt;0,Смета!D609,0)</f>
        <v>шт</v>
      </c>
      <c r="F627" s="67">
        <f>IFERROR(IF(Дата_КС2=S$3,Смета!Q609,0)+IF(Дата_КС2=S$4,Смета!T609,0)+IF(Дата_КС2=S$5,Смета!W609,0)+IF(Дата_КС2=S$6,Смета!Z609,0)+IF(Дата_КС2=S$7,Смета!AC609,0)+IF(Дата_КС2=S$8,Смета!AF609,0)+IF(Дата_КС2=S$9,Смета!AI609,0)+IF(Дата_КС2=S$10,Смета!AL609,0)+IF(Дата_КС2=S$11,Смета!AO609,0)+IF(Дата_КС2=S$12,Смета!AR609,0)+IF(Дата_КС2=S$13,Смета!AU609,0)+IF(Дата_КС2=S$14,Смета!AX609,0),0)</f>
        <v>0</v>
      </c>
      <c r="G627" s="67">
        <f>IF(Смета!E609&gt;0,Смета!E609,0)</f>
        <v>178.27</v>
      </c>
      <c r="H627" s="67">
        <f t="shared" si="20"/>
        <v>0</v>
      </c>
      <c r="I627" s="464">
        <f t="shared" si="19"/>
        <v>0</v>
      </c>
      <c r="J627" s="468"/>
      <c r="K627" s="465">
        <f>IF(AND(B627&gt;0,B627&lt;&gt;"ЗАГ"),1,IF(C627=0,SUM(B628:INDEX(B628:B$2002,INDEX(MATCH("ЗАГ",B628:B$2002&amp;"",),))),0))</f>
        <v>0</v>
      </c>
      <c r="L627" s="38"/>
      <c r="M627" s="38"/>
      <c r="R627" s="178">
        <f>IFERROR(IF(F627&gt;0,IF(IFERROR((Смета!H609*1),0)&gt;0,ROUND(F627*G627,2),0),0),0)</f>
        <v>0</v>
      </c>
      <c r="S627" s="50">
        <f>IFERROR(IF(F627&gt;0,IF(IFERROR((Смета!G609*1),0)&gt;0,ROUND(F627*G627,2),0),0),0)</f>
        <v>0</v>
      </c>
      <c r="U627" s="38"/>
    </row>
    <row r="628" spans="1:21" s="37" customFormat="1" ht="30" hidden="1" x14ac:dyDescent="0.25">
      <c r="A628" s="63"/>
      <c r="B628" s="140">
        <f>IFERROR(IF(F628&gt;0,MAX(B$26:B627)+1,IF(AND(D628&gt;0,C628=0),"ЗАГ",0)),0)</f>
        <v>0</v>
      </c>
      <c r="C628" s="141">
        <f>IF(Смета!B610&gt;0,Смета!B610,0)</f>
        <v>539</v>
      </c>
      <c r="D628" s="543" t="str">
        <f>IF(Смета!C610&gt;0,Смета!C610,0)</f>
        <v>Выключатель трехклавишный ATLASDESIGN схема 1+1+1 10АХ механизм белый</v>
      </c>
      <c r="E628" s="77" t="str">
        <f>IF(Смета!D610&gt;0,Смета!D610,0)</f>
        <v>шт</v>
      </c>
      <c r="F628" s="67">
        <f>IFERROR(IF(Дата_КС2=S$3,Смета!Q610,0)+IF(Дата_КС2=S$4,Смета!T610,0)+IF(Дата_КС2=S$5,Смета!W610,0)+IF(Дата_КС2=S$6,Смета!Z610,0)+IF(Дата_КС2=S$7,Смета!AC610,0)+IF(Дата_КС2=S$8,Смета!AF610,0)+IF(Дата_КС2=S$9,Смета!AI610,0)+IF(Дата_КС2=S$10,Смета!AL610,0)+IF(Дата_КС2=S$11,Смета!AO610,0)+IF(Дата_КС2=S$12,Смета!AR610,0)+IF(Дата_КС2=S$13,Смета!AU610,0)+IF(Дата_КС2=S$14,Смета!AX610,0),0)</f>
        <v>0</v>
      </c>
      <c r="G628" s="67">
        <f>IF(Смета!E610&gt;0,Смета!E610,0)</f>
        <v>274</v>
      </c>
      <c r="H628" s="67">
        <f t="shared" si="20"/>
        <v>0</v>
      </c>
      <c r="I628" s="464">
        <f t="shared" si="19"/>
        <v>0</v>
      </c>
      <c r="J628" s="468"/>
      <c r="K628" s="465">
        <f>IF(AND(B628&gt;0,B628&lt;&gt;"ЗАГ"),1,IF(C628=0,SUM(B629:INDEX(B629:B$2002,INDEX(MATCH("ЗАГ",B629:B$2002&amp;"",),))),0))</f>
        <v>0</v>
      </c>
      <c r="L628" s="38"/>
      <c r="M628" s="38"/>
      <c r="R628" s="178">
        <f>IFERROR(IF(F628&gt;0,IF(IFERROR((Смета!H610*1),0)&gt;0,ROUND(F628*G628,2),0),0),0)</f>
        <v>0</v>
      </c>
      <c r="S628" s="50">
        <f>IFERROR(IF(F628&gt;0,IF(IFERROR((Смета!G610*1),0)&gt;0,ROUND(F628*G628,2),0),0),0)</f>
        <v>0</v>
      </c>
      <c r="U628" s="38"/>
    </row>
    <row r="629" spans="1:21" s="37" customFormat="1" hidden="1" x14ac:dyDescent="0.25">
      <c r="A629" s="63"/>
      <c r="B629" s="140">
        <f>IFERROR(IF(F629&gt;0,MAX(B$26:B628)+1,IF(AND(D629&gt;0,C629=0),"ЗАГ",0)),0)</f>
        <v>0</v>
      </c>
      <c r="C629" s="141">
        <f>IF(Смета!B611&gt;0,Смета!B611,0)</f>
        <v>540</v>
      </c>
      <c r="D629" s="543" t="str">
        <f>IF(Смета!C611&gt;0,Смета!C611,0)</f>
        <v>Рамка однопостовая ATLASDESIGN белый</v>
      </c>
      <c r="E629" s="77" t="str">
        <f>IF(Смета!D611&gt;0,Смета!D611,0)</f>
        <v>шт</v>
      </c>
      <c r="F629" s="67">
        <f>IFERROR(IF(Дата_КС2=S$3,Смета!Q611,0)+IF(Дата_КС2=S$4,Смета!T611,0)+IF(Дата_КС2=S$5,Смета!W611,0)+IF(Дата_КС2=S$6,Смета!Z611,0)+IF(Дата_КС2=S$7,Смета!AC611,0)+IF(Дата_КС2=S$8,Смета!AF611,0)+IF(Дата_КС2=S$9,Смета!AI611,0)+IF(Дата_КС2=S$10,Смета!AL611,0)+IF(Дата_КС2=S$11,Смета!AO611,0)+IF(Дата_КС2=S$12,Смета!AR611,0)+IF(Дата_КС2=S$13,Смета!AU611,0)+IF(Дата_КС2=S$14,Смета!AX611,0),0)</f>
        <v>0</v>
      </c>
      <c r="G629" s="67">
        <f>IF(Смета!E611&gt;0,Смета!E611,0)</f>
        <v>44.84</v>
      </c>
      <c r="H629" s="67">
        <f t="shared" si="20"/>
        <v>0</v>
      </c>
      <c r="I629" s="464">
        <f t="shared" si="19"/>
        <v>0</v>
      </c>
      <c r="J629" s="468"/>
      <c r="K629" s="465">
        <f>IF(AND(B629&gt;0,B629&lt;&gt;"ЗАГ"),1,IF(C629=0,SUM(B630:INDEX(B630:B$2002,INDEX(MATCH("ЗАГ",B630:B$2002&amp;"",),))),0))</f>
        <v>0</v>
      </c>
      <c r="L629" s="38"/>
      <c r="M629" s="38"/>
      <c r="R629" s="178">
        <f>IFERROR(IF(F629&gt;0,IF(IFERROR((Смета!H611*1),0)&gt;0,ROUND(F629*G629,2),0),0),0)</f>
        <v>0</v>
      </c>
      <c r="S629" s="50">
        <f>IFERROR(IF(F629&gt;0,IF(IFERROR((Смета!G611*1),0)&gt;0,ROUND(F629*G629,2),0),0),0)</f>
        <v>0</v>
      </c>
      <c r="U629" s="38"/>
    </row>
    <row r="630" spans="1:21" s="37" customFormat="1" hidden="1" x14ac:dyDescent="0.25">
      <c r="A630" s="63"/>
      <c r="B630" s="140">
        <f>IFERROR(IF(F630&gt;0,MAX(B$26:B629)+1,IF(AND(D630&gt;0,C630=0),"ЗАГ",0)),0)</f>
        <v>0</v>
      </c>
      <c r="C630" s="141">
        <f>IF(Смета!B612&gt;0,Смета!B612,0)</f>
        <v>541</v>
      </c>
      <c r="D630" s="543" t="str">
        <f>IF(Смета!C612&gt;0,Смета!C612,0)</f>
        <v>Монтаж и подключение выключателей скрытой установки</v>
      </c>
      <c r="E630" s="77" t="str">
        <f>IF(Смета!D612&gt;0,Смета!D612,0)</f>
        <v>шт</v>
      </c>
      <c r="F630" s="67">
        <f>IFERROR(IF(Дата_КС2=S$3,Смета!Q612,0)+IF(Дата_КС2=S$4,Смета!T612,0)+IF(Дата_КС2=S$5,Смета!W612,0)+IF(Дата_КС2=S$6,Смета!Z612,0)+IF(Дата_КС2=S$7,Смета!AC612,0)+IF(Дата_КС2=S$8,Смета!AF612,0)+IF(Дата_КС2=S$9,Смета!AI612,0)+IF(Дата_КС2=S$10,Смета!AL612,0)+IF(Дата_КС2=S$11,Смета!AO612,0)+IF(Дата_КС2=S$12,Смета!AR612,0)+IF(Дата_КС2=S$13,Смета!AU612,0)+IF(Дата_КС2=S$14,Смета!AX612,0),0)</f>
        <v>0</v>
      </c>
      <c r="G630" s="67">
        <f>IF(Смета!E612&gt;0,Смета!E612,0)</f>
        <v>192.15</v>
      </c>
      <c r="H630" s="67">
        <f t="shared" si="20"/>
        <v>0</v>
      </c>
      <c r="I630" s="464">
        <f t="shared" si="19"/>
        <v>0</v>
      </c>
      <c r="J630" s="468"/>
      <c r="K630" s="465">
        <f>IF(AND(B630&gt;0,B630&lt;&gt;"ЗАГ"),1,IF(C630=0,SUM(B631:INDEX(B631:B$2002,INDEX(MATCH("ЗАГ",B631:B$2002&amp;"",),))),0))</f>
        <v>0</v>
      </c>
      <c r="L630" s="38"/>
      <c r="M630" s="38"/>
      <c r="R630" s="178">
        <f>IFERROR(IF(F630&gt;0,IF(IFERROR((Смета!H612*1),0)&gt;0,ROUND(F630*G630,2),0),0),0)</f>
        <v>0</v>
      </c>
      <c r="S630" s="50">
        <f>IFERROR(IF(F630&gt;0,IF(IFERROR((Смета!G612*1),0)&gt;0,ROUND(F630*G630,2),0),0),0)</f>
        <v>0</v>
      </c>
      <c r="U630" s="38"/>
    </row>
    <row r="631" spans="1:21" s="37" customFormat="1" hidden="1" x14ac:dyDescent="0.25">
      <c r="A631" s="63"/>
      <c r="B631" s="140">
        <f>IFERROR(IF(F631&gt;0,MAX(B$26:B630)+1,IF(AND(D631&gt;0,C631=0),"ЗАГ",0)),0)</f>
        <v>0</v>
      </c>
      <c r="C631" s="141">
        <f>IF(Смета!B613&gt;0,Смета!B613,0)</f>
        <v>542</v>
      </c>
      <c r="D631" s="543" t="str">
        <f>IF(Смета!C613&gt;0,Смета!C613,0)</f>
        <v>КРЗ-0,4</v>
      </c>
      <c r="E631" s="77" t="str">
        <f>IF(Смета!D613&gt;0,Смета!D613,0)</f>
        <v>шт</v>
      </c>
      <c r="F631" s="67">
        <f>IFERROR(IF(Дата_КС2=S$3,Смета!Q613,0)+IF(Дата_КС2=S$4,Смета!T613,0)+IF(Дата_КС2=S$5,Смета!W613,0)+IF(Дата_КС2=S$6,Смета!Z613,0)+IF(Дата_КС2=S$7,Смета!AC613,0)+IF(Дата_КС2=S$8,Смета!AF613,0)+IF(Дата_КС2=S$9,Смета!AI613,0)+IF(Дата_КС2=S$10,Смета!AL613,0)+IF(Дата_КС2=S$11,Смета!AO613,0)+IF(Дата_КС2=S$12,Смета!AR613,0)+IF(Дата_КС2=S$13,Смета!AU613,0)+IF(Дата_КС2=S$14,Смета!AX613,0),0)</f>
        <v>0</v>
      </c>
      <c r="G631" s="67">
        <f>IF(Смета!E613&gt;0,Смета!E613,0)</f>
        <v>285.02</v>
      </c>
      <c r="H631" s="67">
        <f t="shared" si="20"/>
        <v>0</v>
      </c>
      <c r="I631" s="464">
        <f t="shared" si="19"/>
        <v>0</v>
      </c>
      <c r="J631" s="468"/>
      <c r="K631" s="465">
        <f>IF(AND(B631&gt;0,B631&lt;&gt;"ЗАГ"),1,IF(C631=0,SUM(B632:INDEX(B632:B$2002,INDEX(MATCH("ЗАГ",B632:B$2002&amp;"",),))),0))</f>
        <v>0</v>
      </c>
      <c r="L631" s="38"/>
      <c r="M631" s="38"/>
      <c r="R631" s="178">
        <f>IFERROR(IF(F631&gt;0,IF(IFERROR((Смета!H613*1),0)&gt;0,ROUND(F631*G631,2),0),0),0)</f>
        <v>0</v>
      </c>
      <c r="S631" s="50">
        <f>IFERROR(IF(F631&gt;0,IF(IFERROR((Смета!G613*1),0)&gt;0,ROUND(F631*G631,2),0),0),0)</f>
        <v>0</v>
      </c>
      <c r="U631" s="38"/>
    </row>
    <row r="632" spans="1:21" s="37" customFormat="1" hidden="1" x14ac:dyDescent="0.25">
      <c r="A632" s="63"/>
      <c r="B632" s="140">
        <f>IFERROR(IF(F632&gt;0,MAX(B$26:B631)+1,IF(AND(D632&gt;0,C632=0),"ЗАГ",0)),0)</f>
        <v>0</v>
      </c>
      <c r="C632" s="141">
        <f>IF(Смета!B614&gt;0,Смета!B614,0)</f>
        <v>543</v>
      </c>
      <c r="D632" s="543" t="str">
        <f>IF(Смета!C614&gt;0,Смета!C614,0)</f>
        <v>Монтаж и подключение коробки заземления КРЗ</v>
      </c>
      <c r="E632" s="77" t="str">
        <f>IF(Смета!D614&gt;0,Смета!D614,0)</f>
        <v>шт</v>
      </c>
      <c r="F632" s="67">
        <f>IFERROR(IF(Дата_КС2=S$3,Смета!Q614,0)+IF(Дата_КС2=S$4,Смета!T614,0)+IF(Дата_КС2=S$5,Смета!W614,0)+IF(Дата_КС2=S$6,Смета!Z614,0)+IF(Дата_КС2=S$7,Смета!AC614,0)+IF(Дата_КС2=S$8,Смета!AF614,0)+IF(Дата_КС2=S$9,Смета!AI614,0)+IF(Дата_КС2=S$10,Смета!AL614,0)+IF(Дата_КС2=S$11,Смета!AO614,0)+IF(Дата_КС2=S$12,Смета!AR614,0)+IF(Дата_КС2=S$13,Смета!AU614,0)+IF(Дата_КС2=S$14,Смета!AX614,0),0)</f>
        <v>0</v>
      </c>
      <c r="G632" s="67">
        <f>IF(Смета!E614&gt;0,Смета!E614,0)</f>
        <v>343.74</v>
      </c>
      <c r="H632" s="67">
        <f t="shared" si="20"/>
        <v>0</v>
      </c>
      <c r="I632" s="464">
        <f t="shared" si="19"/>
        <v>0</v>
      </c>
      <c r="J632" s="468"/>
      <c r="K632" s="465">
        <f>IF(AND(B632&gt;0,B632&lt;&gt;"ЗАГ"),1,IF(C632=0,SUM(B633:INDEX(B633:B$2002,INDEX(MATCH("ЗАГ",B633:B$2002&amp;"",),))),0))</f>
        <v>0</v>
      </c>
      <c r="L632" s="38"/>
      <c r="M632" s="38"/>
      <c r="R632" s="178">
        <f>IFERROR(IF(F632&gt;0,IF(IFERROR((Смета!H614*1),0)&gt;0,ROUND(F632*G632,2),0),0),0)</f>
        <v>0</v>
      </c>
      <c r="S632" s="50">
        <f>IFERROR(IF(F632&gt;0,IF(IFERROR((Смета!G614*1),0)&gt;0,ROUND(F632*G632,2),0),0),0)</f>
        <v>0</v>
      </c>
      <c r="U632" s="38"/>
    </row>
    <row r="633" spans="1:21" s="37" customFormat="1" ht="30" hidden="1" x14ac:dyDescent="0.25">
      <c r="A633" s="63"/>
      <c r="B633" s="140">
        <f>IFERROR(IF(F633&gt;0,MAX(B$26:B632)+1,IF(AND(D633&gt;0,C633=0),"ЗАГ",0)),0)</f>
        <v>0</v>
      </c>
      <c r="C633" s="141">
        <f>IF(Смета!B615&gt;0,Смета!B615,0)</f>
        <v>544</v>
      </c>
      <c r="D633" s="543" t="str">
        <f>IF(Смета!C615&gt;0,Смета!C615,0)</f>
        <v>Звонок Зуммер-1-04 (2ТК) двухтональный без кнопки пластик АБС проводной 220В (Зуммер-1-04 (2ТК))</v>
      </c>
      <c r="E633" s="77" t="str">
        <f>IF(Смета!D615&gt;0,Смета!D615,0)</f>
        <v>шт</v>
      </c>
      <c r="F633" s="67">
        <f>IFERROR(IF(Дата_КС2=S$3,Смета!Q615,0)+IF(Дата_КС2=S$4,Смета!T615,0)+IF(Дата_КС2=S$5,Смета!W615,0)+IF(Дата_КС2=S$6,Смета!Z615,0)+IF(Дата_КС2=S$7,Смета!AC615,0)+IF(Дата_КС2=S$8,Смета!AF615,0)+IF(Дата_КС2=S$9,Смета!AI615,0)+IF(Дата_КС2=S$10,Смета!AL615,0)+IF(Дата_КС2=S$11,Смета!AO615,0)+IF(Дата_КС2=S$12,Смета!AR615,0)+IF(Дата_КС2=S$13,Смета!AU615,0)+IF(Дата_КС2=S$14,Смета!AX615,0),0)</f>
        <v>0</v>
      </c>
      <c r="G633" s="67">
        <f>IF(Смета!E615&gt;0,Смета!E615,0)</f>
        <v>261.54000000000002</v>
      </c>
      <c r="H633" s="67">
        <f t="shared" si="20"/>
        <v>0</v>
      </c>
      <c r="I633" s="464">
        <f t="shared" si="19"/>
        <v>0</v>
      </c>
      <c r="J633" s="468"/>
      <c r="K633" s="465">
        <f>IF(AND(B633&gt;0,B633&lt;&gt;"ЗАГ"),1,IF(C633=0,SUM(B634:INDEX(B634:B$2002,INDEX(MATCH("ЗАГ",B634:B$2002&amp;"",),))),0))</f>
        <v>0</v>
      </c>
      <c r="L633" s="38"/>
      <c r="M633" s="38"/>
      <c r="R633" s="178">
        <f>IFERROR(IF(F633&gt;0,IF(IFERROR((Смета!H615*1),0)&gt;0,ROUND(F633*G633,2),0),0),0)</f>
        <v>0</v>
      </c>
      <c r="S633" s="50">
        <f>IFERROR(IF(F633&gt;0,IF(IFERROR((Смета!G615*1),0)&gt;0,ROUND(F633*G633,2),0),0),0)</f>
        <v>0</v>
      </c>
      <c r="U633" s="38"/>
    </row>
    <row r="634" spans="1:21" s="37" customFormat="1" hidden="1" x14ac:dyDescent="0.25">
      <c r="A634" s="63"/>
      <c r="B634" s="140">
        <f>IFERROR(IF(F634&gt;0,MAX(B$26:B633)+1,IF(AND(D634&gt;0,C634=0),"ЗАГ",0)),0)</f>
        <v>0</v>
      </c>
      <c r="C634" s="141">
        <f>IF(Смета!B616&gt;0,Смета!B616,0)</f>
        <v>545</v>
      </c>
      <c r="D634" s="543" t="str">
        <f>IF(Смета!C616&gt;0,Смета!C616,0)</f>
        <v>Беларусь Кнопка для звонков</v>
      </c>
      <c r="E634" s="77" t="str">
        <f>IF(Смета!D616&gt;0,Смета!D616,0)</f>
        <v>шт</v>
      </c>
      <c r="F634" s="67">
        <f>IFERROR(IF(Дата_КС2=S$3,Смета!Q616,0)+IF(Дата_КС2=S$4,Смета!T616,0)+IF(Дата_КС2=S$5,Смета!W616,0)+IF(Дата_КС2=S$6,Смета!Z616,0)+IF(Дата_КС2=S$7,Смета!AC616,0)+IF(Дата_КС2=S$8,Смета!AF616,0)+IF(Дата_КС2=S$9,Смета!AI616,0)+IF(Дата_КС2=S$10,Смета!AL616,0)+IF(Дата_КС2=S$11,Смета!AO616,0)+IF(Дата_КС2=S$12,Смета!AR616,0)+IF(Дата_КС2=S$13,Смета!AU616,0)+IF(Дата_КС2=S$14,Смета!AX616,0),0)</f>
        <v>0</v>
      </c>
      <c r="G634" s="67">
        <f>IF(Смета!E616&gt;0,Смета!E616,0)</f>
        <v>74.73</v>
      </c>
      <c r="H634" s="67">
        <f t="shared" si="20"/>
        <v>0</v>
      </c>
      <c r="I634" s="464">
        <f t="shared" si="19"/>
        <v>0</v>
      </c>
      <c r="J634" s="468"/>
      <c r="K634" s="465">
        <f>IF(AND(B634&gt;0,B634&lt;&gt;"ЗАГ"),1,IF(C634=0,SUM(B635:INDEX(B635:B$2002,INDEX(MATCH("ЗАГ",B635:B$2002&amp;"",),))),0))</f>
        <v>0</v>
      </c>
      <c r="L634" s="38"/>
      <c r="M634" s="38"/>
      <c r="R634" s="178">
        <f>IFERROR(IF(F634&gt;0,IF(IFERROR((Смета!H616*1),0)&gt;0,ROUND(F634*G634,2),0),0),0)</f>
        <v>0</v>
      </c>
      <c r="S634" s="50">
        <f>IFERROR(IF(F634&gt;0,IF(IFERROR((Смета!G616*1),0)&gt;0,ROUND(F634*G634,2),0),0),0)</f>
        <v>0</v>
      </c>
      <c r="U634" s="38"/>
    </row>
    <row r="635" spans="1:21" s="37" customFormat="1" hidden="1" x14ac:dyDescent="0.25">
      <c r="A635" s="63"/>
      <c r="B635" s="140">
        <f>IFERROR(IF(F635&gt;0,MAX(B$26:B634)+1,IF(AND(D635&gt;0,C635=0),"ЗАГ",0)),0)</f>
        <v>0</v>
      </c>
      <c r="C635" s="141">
        <f>IF(Смета!B617&gt;0,Смета!B617,0)</f>
        <v>546</v>
      </c>
      <c r="D635" s="543" t="str">
        <f>IF(Смета!C617&gt;0,Смета!C617,0)</f>
        <v>Монтаж и подключение звонка</v>
      </c>
      <c r="E635" s="77" t="str">
        <f>IF(Смета!D617&gt;0,Смета!D617,0)</f>
        <v>шт</v>
      </c>
      <c r="F635" s="67">
        <f>IFERROR(IF(Дата_КС2=S$3,Смета!Q617,0)+IF(Дата_КС2=S$4,Смета!T617,0)+IF(Дата_КС2=S$5,Смета!W617,0)+IF(Дата_КС2=S$6,Смета!Z617,0)+IF(Дата_КС2=S$7,Смета!AC617,0)+IF(Дата_КС2=S$8,Смета!AF617,0)+IF(Дата_КС2=S$9,Смета!AI617,0)+IF(Дата_КС2=S$10,Смета!AL617,0)+IF(Дата_КС2=S$11,Смета!AO617,0)+IF(Дата_КС2=S$12,Смета!AR617,0)+IF(Дата_КС2=S$13,Смета!AU617,0)+IF(Дата_КС2=S$14,Смета!AX617,0),0)</f>
        <v>0</v>
      </c>
      <c r="G635" s="67">
        <f>IF(Смета!E617&gt;0,Смета!E617,0)</f>
        <v>160.13</v>
      </c>
      <c r="H635" s="67">
        <f t="shared" si="20"/>
        <v>0</v>
      </c>
      <c r="I635" s="464">
        <f t="shared" si="19"/>
        <v>0</v>
      </c>
      <c r="J635" s="468"/>
      <c r="K635" s="465">
        <f>IF(AND(B635&gt;0,B635&lt;&gt;"ЗАГ"),1,IF(C635=0,SUM(B636:INDEX(B636:B$2002,INDEX(MATCH("ЗАГ",B636:B$2002&amp;"",),))),0))</f>
        <v>0</v>
      </c>
      <c r="L635" s="38"/>
      <c r="M635" s="38"/>
      <c r="R635" s="178">
        <f>IFERROR(IF(F635&gt;0,IF(IFERROR((Смета!H617*1),0)&gt;0,ROUND(F635*G635,2),0),0),0)</f>
        <v>0</v>
      </c>
      <c r="S635" s="50">
        <f>IFERROR(IF(F635&gt;0,IF(IFERROR((Смета!G617*1),0)&gt;0,ROUND(F635*G635,2),0),0),0)</f>
        <v>0</v>
      </c>
      <c r="U635" s="38"/>
    </row>
    <row r="636" spans="1:21" s="37" customFormat="1" hidden="1" x14ac:dyDescent="0.25">
      <c r="A636" s="63"/>
      <c r="B636" s="140">
        <f>IFERROR(IF(F636&gt;0,MAX(B$26:B635)+1,IF(AND(D636&gt;0,C636=0),"ЗАГ",0)),0)</f>
        <v>0</v>
      </c>
      <c r="C636" s="141">
        <f>IF(Смета!B618&gt;0,Смета!B618,0)</f>
        <v>547</v>
      </c>
      <c r="D636" s="543" t="str">
        <f>IF(Смета!C618&gt;0,Смета!C618,0)</f>
        <v>Монтаж и подключение кнопки звонка</v>
      </c>
      <c r="E636" s="77" t="str">
        <f>IF(Смета!D618&gt;0,Смета!D618,0)</f>
        <v>шт</v>
      </c>
      <c r="F636" s="67">
        <f>IFERROR(IF(Дата_КС2=S$3,Смета!Q618,0)+IF(Дата_КС2=S$4,Смета!T618,0)+IF(Дата_КС2=S$5,Смета!W618,0)+IF(Дата_КС2=S$6,Смета!Z618,0)+IF(Дата_КС2=S$7,Смета!AC618,0)+IF(Дата_КС2=S$8,Смета!AF618,0)+IF(Дата_КС2=S$9,Смета!AI618,0)+IF(Дата_КС2=S$10,Смета!AL618,0)+IF(Дата_КС2=S$11,Смета!AO618,0)+IF(Дата_КС2=S$12,Смета!AR618,0)+IF(Дата_КС2=S$13,Смета!AU618,0)+IF(Дата_КС2=S$14,Смета!AX618,0),0)</f>
        <v>0</v>
      </c>
      <c r="G636" s="67">
        <f>IF(Смета!E618&gt;0,Смета!E618,0)</f>
        <v>160.13</v>
      </c>
      <c r="H636" s="67">
        <f t="shared" si="20"/>
        <v>0</v>
      </c>
      <c r="I636" s="464">
        <f t="shared" si="19"/>
        <v>0</v>
      </c>
      <c r="J636" s="468"/>
      <c r="K636" s="465">
        <f>IF(AND(B636&gt;0,B636&lt;&gt;"ЗАГ"),1,IF(C636=0,SUM(B637:INDEX(B637:B$2002,INDEX(MATCH("ЗАГ",B637:B$2002&amp;"",),))),0))</f>
        <v>0</v>
      </c>
      <c r="L636" s="38"/>
      <c r="M636" s="38"/>
      <c r="R636" s="178">
        <f>IFERROR(IF(F636&gt;0,IF(IFERROR((Смета!H618*1),0)&gt;0,ROUND(F636*G636,2),0),0),0)</f>
        <v>0</v>
      </c>
      <c r="S636" s="50">
        <f>IFERROR(IF(F636&gt;0,IF(IFERROR((Смета!G618*1),0)&gt;0,ROUND(F636*G636,2),0),0),0)</f>
        <v>0</v>
      </c>
      <c r="U636" s="38"/>
    </row>
    <row r="637" spans="1:21" s="37" customFormat="1" x14ac:dyDescent="0.25">
      <c r="A637" s="63"/>
      <c r="B637" s="140" t="str">
        <f>IFERROR(IF(F637&gt;0,MAX(B$26:B636)+1,IF(AND(D637&gt;0,C637=0),"ЗАГ",0)),0)</f>
        <v>ЗАГ</v>
      </c>
      <c r="C637" s="141">
        <f>IF(Смета!B619&gt;0,Смета!B619,0)</f>
        <v>0</v>
      </c>
      <c r="D637" s="547" t="str">
        <f>IF(Смета!C619&gt;0,Смета!C619,0)</f>
        <v>5.Электромонтажные изделия</v>
      </c>
      <c r="E637" s="77">
        <f>IF(Смета!D619&gt;0,Смета!D619,0)</f>
        <v>0</v>
      </c>
      <c r="F637" s="67">
        <f>IFERROR(IF(Дата_КС2=S$3,Смета!Q619,0)+IF(Дата_КС2=S$4,Смета!T619,0)+IF(Дата_КС2=S$5,Смета!W619,0)+IF(Дата_КС2=S$6,Смета!Z619,0)+IF(Дата_КС2=S$7,Смета!AC619,0)+IF(Дата_КС2=S$8,Смета!AF619,0)+IF(Дата_КС2=S$9,Смета!AI619,0)+IF(Дата_КС2=S$10,Смета!AL619,0)+IF(Дата_КС2=S$11,Смета!AO619,0)+IF(Дата_КС2=S$12,Смета!AR619,0)+IF(Дата_КС2=S$13,Смета!AU619,0)+IF(Дата_КС2=S$14,Смета!AX619,0),0)</f>
        <v>0</v>
      </c>
      <c r="G637" s="67">
        <f>IF(Смета!E619&gt;0,Смета!E619,0)</f>
        <v>0</v>
      </c>
      <c r="H637" s="67">
        <f t="shared" si="20"/>
        <v>0</v>
      </c>
      <c r="I637" s="464">
        <f t="shared" si="19"/>
        <v>238</v>
      </c>
      <c r="J637" s="468"/>
      <c r="K637" s="465">
        <f>IF(AND(B637&gt;0,B637&lt;&gt;"ЗАГ"),1,IF(C637=0,SUM(B638:INDEX(B638:B$2002,INDEX(MATCH("ЗАГ",B638:B$2002&amp;"",),))),0))</f>
        <v>238</v>
      </c>
      <c r="L637" s="38"/>
      <c r="M637" s="38"/>
      <c r="R637" s="178">
        <f>IFERROR(IF(F637&gt;0,IF(IFERROR((Смета!H619*1),0)&gt;0,ROUND(F637*G637,2),0),0),0)</f>
        <v>0</v>
      </c>
      <c r="S637" s="50">
        <f>IFERROR(IF(F637&gt;0,IF(IFERROR((Смета!G619*1),0)&gt;0,ROUND(F637*G637,2),0),0),0)</f>
        <v>0</v>
      </c>
      <c r="U637" s="38"/>
    </row>
    <row r="638" spans="1:21" s="37" customFormat="1" x14ac:dyDescent="0.25">
      <c r="A638" s="63"/>
      <c r="B638" s="140">
        <f>IFERROR(IF(F638&gt;0,MAX(B$26:B637)+1,IF(AND(D638&gt;0,C638=0),"ЗАГ",0)),0)</f>
        <v>58</v>
      </c>
      <c r="C638" s="141">
        <f>IF(Смета!B620&gt;0,Смета!B620,0)</f>
        <v>548</v>
      </c>
      <c r="D638" s="547" t="str">
        <f>IF(Смета!C620&gt;0,Смета!C620,0)</f>
        <v>Скрутка СИЗ-1 2.5-4.5мм желтая</v>
      </c>
      <c r="E638" s="77" t="str">
        <f>IF(Смета!D620&gt;0,Смета!D620,0)</f>
        <v>шт</v>
      </c>
      <c r="F638" s="67">
        <f>IFERROR(IF(Дата_КС2=S$3,Смета!Q620,0)+IF(Дата_КС2=S$4,Смета!T620,0)+IF(Дата_КС2=S$5,Смета!W620,0)+IF(Дата_КС2=S$6,Смета!Z620,0)+IF(Дата_КС2=S$7,Смета!AC620,0)+IF(Дата_КС2=S$8,Смета!AF620,0)+IF(Дата_КС2=S$9,Смета!AI620,0)+IF(Дата_КС2=S$10,Смета!AL620,0)+IF(Дата_КС2=S$11,Смета!AO620,0)+IF(Дата_КС2=S$12,Смета!AR620,0)+IF(Дата_КС2=S$13,Смета!AU620,0)+IF(Дата_КС2=S$14,Смета!AX620,0),0)</f>
        <v>200</v>
      </c>
      <c r="G638" s="67">
        <f>IF(Смета!E620&gt;0,Смета!E620,0)</f>
        <v>4.0599999999999996</v>
      </c>
      <c r="H638" s="67">
        <f t="shared" si="20"/>
        <v>812</v>
      </c>
      <c r="I638" s="464">
        <f t="shared" si="19"/>
        <v>1</v>
      </c>
      <c r="J638" s="468"/>
      <c r="K638" s="465">
        <f>IF(AND(B638&gt;0,B638&lt;&gt;"ЗАГ"),1,IF(C638=0,SUM(B639:INDEX(B639:B$2002,INDEX(MATCH("ЗАГ",B639:B$2002&amp;"",),))),0))</f>
        <v>1</v>
      </c>
      <c r="L638" s="38"/>
      <c r="M638" s="38"/>
      <c r="R638" s="178">
        <f>IFERROR(IF(F638&gt;0,IF(IFERROR((Смета!H620*1),0)&gt;0,ROUND(F638*G638,2),0),0),0)</f>
        <v>0</v>
      </c>
      <c r="S638" s="50">
        <f>IFERROR(IF(F638&gt;0,IF(IFERROR((Смета!G620*1),0)&gt;0,ROUND(F638*G638,2),0),0),0)</f>
        <v>812</v>
      </c>
      <c r="U638" s="38"/>
    </row>
    <row r="639" spans="1:21" s="37" customFormat="1" x14ac:dyDescent="0.25">
      <c r="A639" s="63"/>
      <c r="B639" s="140">
        <f>IFERROR(IF(F639&gt;0,MAX(B$26:B638)+1,IF(AND(D639&gt;0,C639=0),"ЗАГ",0)),0)</f>
        <v>59</v>
      </c>
      <c r="C639" s="141">
        <f>IF(Смета!B621&gt;0,Смета!B621,0)</f>
        <v>549</v>
      </c>
      <c r="D639" s="547" t="str">
        <f>IF(Смета!C621&gt;0,Смета!C621,0)</f>
        <v>Скрутка СИЗ-1 4-11мм красная</v>
      </c>
      <c r="E639" s="77" t="str">
        <f>IF(Смета!D621&gt;0,Смета!D621,0)</f>
        <v>шт</v>
      </c>
      <c r="F639" s="67">
        <f>IFERROR(IF(Дата_КС2=S$3,Смета!Q621,0)+IF(Дата_КС2=S$4,Смета!T621,0)+IF(Дата_КС2=S$5,Смета!W621,0)+IF(Дата_КС2=S$6,Смета!Z621,0)+IF(Дата_КС2=S$7,Смета!AC621,0)+IF(Дата_КС2=S$8,Смета!AF621,0)+IF(Дата_КС2=S$9,Смета!AI621,0)+IF(Дата_КС2=S$10,Смета!AL621,0)+IF(Дата_КС2=S$11,Смета!AO621,0)+IF(Дата_КС2=S$12,Смета!AR621,0)+IF(Дата_КС2=S$13,Смета!AU621,0)+IF(Дата_КС2=S$14,Смета!AX621,0),0)</f>
        <v>1000</v>
      </c>
      <c r="G639" s="67">
        <f>IF(Смета!E621&gt;0,Смета!E621,0)</f>
        <v>5.34</v>
      </c>
      <c r="H639" s="67">
        <f t="shared" si="20"/>
        <v>5340</v>
      </c>
      <c r="I639" s="464">
        <f t="shared" si="19"/>
        <v>1</v>
      </c>
      <c r="J639" s="468"/>
      <c r="K639" s="465">
        <f>IF(AND(B639&gt;0,B639&lt;&gt;"ЗАГ"),1,IF(C639=0,SUM(B640:INDEX(B640:B$2002,INDEX(MATCH("ЗАГ",B640:B$2002&amp;"",),))),0))</f>
        <v>1</v>
      </c>
      <c r="L639" s="38"/>
      <c r="M639" s="38"/>
      <c r="R639" s="178">
        <f>IFERROR(IF(F639&gt;0,IF(IFERROR((Смета!H621*1),0)&gt;0,ROUND(F639*G639,2),0),0),0)</f>
        <v>0</v>
      </c>
      <c r="S639" s="50">
        <f>IFERROR(IF(F639&gt;0,IF(IFERROR((Смета!G621*1),0)&gt;0,ROUND(F639*G639,2),0),0),0)</f>
        <v>5340</v>
      </c>
      <c r="U639" s="38"/>
    </row>
    <row r="640" spans="1:21" s="37" customFormat="1" hidden="1" x14ac:dyDescent="0.25">
      <c r="A640" s="63"/>
      <c r="B640" s="140">
        <f>IFERROR(IF(F640&gt;0,MAX(B$26:B639)+1,IF(AND(D640&gt;0,C640=0),"ЗАГ",0)),0)</f>
        <v>0</v>
      </c>
      <c r="C640" s="141">
        <f>IF(Смета!B622&gt;0,Смета!B622,0)</f>
        <v>550</v>
      </c>
      <c r="D640" s="543" t="str">
        <f>IF(Смета!C622&gt;0,Смета!C622,0)</f>
        <v>Бирка кабельная У-134 квадрат 55х55 мм</v>
      </c>
      <c r="E640" s="77" t="str">
        <f>IF(Смета!D622&gt;0,Смета!D622,0)</f>
        <v>шт</v>
      </c>
      <c r="F640" s="67">
        <f>IFERROR(IF(Дата_КС2=S$3,Смета!Q622,0)+IF(Дата_КС2=S$4,Смета!T622,0)+IF(Дата_КС2=S$5,Смета!W622,0)+IF(Дата_КС2=S$6,Смета!Z622,0)+IF(Дата_КС2=S$7,Смета!AC622,0)+IF(Дата_КС2=S$8,Смета!AF622,0)+IF(Дата_КС2=S$9,Смета!AI622,0)+IF(Дата_КС2=S$10,Смета!AL622,0)+IF(Дата_КС2=S$11,Смета!AO622,0)+IF(Дата_КС2=S$12,Смета!AR622,0)+IF(Дата_КС2=S$13,Смета!AU622,0)+IF(Дата_КС2=S$14,Смета!AX622,0),0)</f>
        <v>0</v>
      </c>
      <c r="G640" s="67">
        <f>IF(Смета!E622&gt;0,Смета!E622,0)</f>
        <v>2.46</v>
      </c>
      <c r="H640" s="67">
        <f t="shared" si="20"/>
        <v>0</v>
      </c>
      <c r="I640" s="464">
        <f t="shared" si="19"/>
        <v>0</v>
      </c>
      <c r="J640" s="468"/>
      <c r="K640" s="465">
        <f>IF(AND(B640&gt;0,B640&lt;&gt;"ЗАГ"),1,IF(C640=0,SUM(B641:INDEX(B641:B$2002,INDEX(MATCH("ЗАГ",B641:B$2002&amp;"",),))),0))</f>
        <v>0</v>
      </c>
      <c r="L640" s="38"/>
      <c r="M640" s="38"/>
      <c r="R640" s="178">
        <f>IFERROR(IF(F640&gt;0,IF(IFERROR((Смета!H622*1),0)&gt;0,ROUND(F640*G640,2),0),0),0)</f>
        <v>0</v>
      </c>
      <c r="S640" s="50">
        <f>IFERROR(IF(F640&gt;0,IF(IFERROR((Смета!G622*1),0)&gt;0,ROUND(F640*G640,2),0),0),0)</f>
        <v>0</v>
      </c>
      <c r="U640" s="38"/>
    </row>
    <row r="641" spans="1:21" s="37" customFormat="1" hidden="1" x14ac:dyDescent="0.25">
      <c r="A641" s="63"/>
      <c r="B641" s="140">
        <f>IFERROR(IF(F641&gt;0,MAX(B$26:B640)+1,IF(AND(D641&gt;0,C641=0),"ЗАГ",0)),0)</f>
        <v>0</v>
      </c>
      <c r="C641" s="141">
        <f>IF(Смета!B623&gt;0,Смета!B623,0)</f>
        <v>551</v>
      </c>
      <c r="D641" s="543" t="str">
        <f>IF(Смета!C623&gt;0,Смета!C623,0)</f>
        <v>Коробка установочная 68мм (С3М2)</v>
      </c>
      <c r="E641" s="77" t="str">
        <f>IF(Смета!D623&gt;0,Смета!D623,0)</f>
        <v>шт</v>
      </c>
      <c r="F641" s="67">
        <f>IFERROR(IF(Дата_КС2=S$3,Смета!Q623,0)+IF(Дата_КС2=S$4,Смета!T623,0)+IF(Дата_КС2=S$5,Смета!W623,0)+IF(Дата_КС2=S$6,Смета!Z623,0)+IF(Дата_КС2=S$7,Смета!AC623,0)+IF(Дата_КС2=S$8,Смета!AF623,0)+IF(Дата_КС2=S$9,Смета!AI623,0)+IF(Дата_КС2=S$10,Смета!AL623,0)+IF(Дата_КС2=S$11,Смета!AO623,0)+IF(Дата_КС2=S$12,Смета!AR623,0)+IF(Дата_КС2=S$13,Смета!AU623,0)+IF(Дата_КС2=S$14,Смета!AX623,0),0)</f>
        <v>0</v>
      </c>
      <c r="G641" s="67">
        <f>IF(Смета!E623&gt;0,Смета!E623,0)</f>
        <v>12.81</v>
      </c>
      <c r="H641" s="67">
        <f t="shared" si="20"/>
        <v>0</v>
      </c>
      <c r="I641" s="464">
        <f t="shared" si="19"/>
        <v>0</v>
      </c>
      <c r="J641" s="468"/>
      <c r="K641" s="465">
        <f>IF(AND(B641&gt;0,B641&lt;&gt;"ЗАГ"),1,IF(C641=0,SUM(B642:INDEX(B642:B$2002,INDEX(MATCH("ЗАГ",B642:B$2002&amp;"",),))),0))</f>
        <v>0</v>
      </c>
      <c r="L641" s="38"/>
      <c r="M641" s="38"/>
      <c r="R641" s="178">
        <f>IFERROR(IF(F641&gt;0,IF(IFERROR((Смета!H623*1),0)&gt;0,ROUND(F641*G641,2),0),0),0)</f>
        <v>0</v>
      </c>
      <c r="S641" s="50">
        <f>IFERROR(IF(F641&gt;0,IF(IFERROR((Смета!G623*1),0)&gt;0,ROUND(F641*G641,2),0),0),0)</f>
        <v>0</v>
      </c>
      <c r="U641" s="38"/>
    </row>
    <row r="642" spans="1:21" s="37" customFormat="1" ht="30" hidden="1" x14ac:dyDescent="0.25">
      <c r="A642" s="63"/>
      <c r="B642" s="140">
        <f>IFERROR(IF(F642&gt;0,MAX(B$26:B641)+1,IF(AND(D642&gt;0,C642=0),"ЗАГ",0)),0)</f>
        <v>0</v>
      </c>
      <c r="C642" s="141">
        <f>IF(Смета!B624&gt;0,Смета!B624,0)</f>
        <v>552</v>
      </c>
      <c r="D642" s="543" t="str">
        <f>IF(Смета!C624&gt;0,Смета!C624,0)</f>
        <v>Высверливание отверстия в кирпиче и вмазывание установочной коробки</v>
      </c>
      <c r="E642" s="77" t="str">
        <f>IF(Смета!D624&gt;0,Смета!D624,0)</f>
        <v>шт</v>
      </c>
      <c r="F642" s="67">
        <f>IFERROR(IF(Дата_КС2=S$3,Смета!Q624,0)+IF(Дата_КС2=S$4,Смета!T624,0)+IF(Дата_КС2=S$5,Смета!W624,0)+IF(Дата_КС2=S$6,Смета!Z624,0)+IF(Дата_КС2=S$7,Смета!AC624,0)+IF(Дата_КС2=S$8,Смета!AF624,0)+IF(Дата_КС2=S$9,Смета!AI624,0)+IF(Дата_КС2=S$10,Смета!AL624,0)+IF(Дата_КС2=S$11,Смета!AO624,0)+IF(Дата_КС2=S$12,Смета!AR624,0)+IF(Дата_КС2=S$13,Смета!AU624,0)+IF(Дата_КС2=S$14,Смета!AX624,0),0)</f>
        <v>0</v>
      </c>
      <c r="G642" s="67">
        <f>IF(Смета!E624&gt;0,Смета!E624,0)</f>
        <v>320.25</v>
      </c>
      <c r="H642" s="67">
        <f t="shared" si="20"/>
        <v>0</v>
      </c>
      <c r="I642" s="464">
        <f t="shared" si="19"/>
        <v>0</v>
      </c>
      <c r="J642" s="468"/>
      <c r="K642" s="465">
        <f>IF(AND(B642&gt;0,B642&lt;&gt;"ЗАГ"),1,IF(C642=0,SUM(B643:INDEX(B643:B$2002,INDEX(MATCH("ЗАГ",B643:B$2002&amp;"",),))),0))</f>
        <v>0</v>
      </c>
      <c r="L642" s="38"/>
      <c r="M642" s="38"/>
      <c r="R642" s="178">
        <f>IFERROR(IF(F642&gt;0,IF(IFERROR((Смета!H624*1),0)&gt;0,ROUND(F642*G642,2),0),0),0)</f>
        <v>0</v>
      </c>
      <c r="S642" s="50">
        <f>IFERROR(IF(F642&gt;0,IF(IFERROR((Смета!G624*1),0)&gt;0,ROUND(F642*G642,2),0),0),0)</f>
        <v>0</v>
      </c>
      <c r="U642" s="38"/>
    </row>
    <row r="643" spans="1:21" s="37" customFormat="1" x14ac:dyDescent="0.25">
      <c r="A643" s="63"/>
      <c r="B643" s="140">
        <f>IFERROR(IF(F643&gt;0,MAX(B$26:B642)+1,IF(AND(D643&gt;0,C643=0),"ЗАГ",0)),0)</f>
        <v>60</v>
      </c>
      <c r="C643" s="141">
        <f>IF(Смета!B625&gt;0,Смета!B625,0)</f>
        <v>553</v>
      </c>
      <c r="D643" s="547" t="str">
        <f>IF(Смета!C625&gt;0,Смета!C625,0)</f>
        <v>Крышка КОН-1М-04</v>
      </c>
      <c r="E643" s="77" t="str">
        <f>IF(Смета!D625&gt;0,Смета!D625,0)</f>
        <v>шт</v>
      </c>
      <c r="F643" s="67">
        <f>IFERROR(IF(Дата_КС2=S$3,Смета!Q625,0)+IF(Дата_КС2=S$4,Смета!T625,0)+IF(Дата_КС2=S$5,Смета!W625,0)+IF(Дата_КС2=S$6,Смета!Z625,0)+IF(Дата_КС2=S$7,Смета!AC625,0)+IF(Дата_КС2=S$8,Смета!AF625,0)+IF(Дата_КС2=S$9,Смета!AI625,0)+IF(Дата_КС2=S$10,Смета!AL625,0)+IF(Дата_КС2=S$11,Смета!AO625,0)+IF(Дата_КС2=S$12,Смета!AR625,0)+IF(Дата_КС2=S$13,Смета!AU625,0)+IF(Дата_КС2=S$14,Смета!AX625,0),0)</f>
        <v>186</v>
      </c>
      <c r="G643" s="67">
        <f>IF(Смета!E625&gt;0,Смета!E625,0)</f>
        <v>58.21</v>
      </c>
      <c r="H643" s="67">
        <f t="shared" si="20"/>
        <v>10827.06</v>
      </c>
      <c r="I643" s="464">
        <f t="shared" si="19"/>
        <v>1</v>
      </c>
      <c r="J643" s="468"/>
      <c r="K643" s="465">
        <f>IF(AND(B643&gt;0,B643&lt;&gt;"ЗАГ"),1,IF(C643=0,SUM(B644:INDEX(B644:B$2002,INDEX(MATCH("ЗАГ",B644:B$2002&amp;"",),))),0))</f>
        <v>1</v>
      </c>
      <c r="L643" s="38"/>
      <c r="M643" s="38"/>
      <c r="R643" s="178">
        <f>IFERROR(IF(F643&gt;0,IF(IFERROR((Смета!H625*1),0)&gt;0,ROUND(F643*G643,2),0),0),0)</f>
        <v>0</v>
      </c>
      <c r="S643" s="50">
        <f>IFERROR(IF(F643&gt;0,IF(IFERROR((Смета!G625*1),0)&gt;0,ROUND(F643*G643,2),0),0),0)</f>
        <v>10827.06</v>
      </c>
      <c r="U643" s="38"/>
    </row>
    <row r="644" spans="1:21" s="37" customFormat="1" x14ac:dyDescent="0.25">
      <c r="A644" s="63"/>
      <c r="B644" s="140">
        <f>IFERROR(IF(F644&gt;0,MAX(B$26:B643)+1,IF(AND(D644&gt;0,C644=0),"ЗАГ",0)),0)</f>
        <v>61</v>
      </c>
      <c r="C644" s="141">
        <f>IF(Смета!B626&gt;0,Смета!B626,0)</f>
        <v>554</v>
      </c>
      <c r="D644" s="547" t="str">
        <f>IF(Смета!C626&gt;0,Смета!C626,0)</f>
        <v>Монтаж крышки КОН-1М-04</v>
      </c>
      <c r="E644" s="77" t="str">
        <f>IF(Смета!D626&gt;0,Смета!D626,0)</f>
        <v>шт</v>
      </c>
      <c r="F644" s="67">
        <f>IFERROR(IF(Дата_КС2=S$3,Смета!Q626,0)+IF(Дата_КС2=S$4,Смета!T626,0)+IF(Дата_КС2=S$5,Смета!W626,0)+IF(Дата_КС2=S$6,Смета!Z626,0)+IF(Дата_КС2=S$7,Смета!AC626,0)+IF(Дата_КС2=S$8,Смета!AF626,0)+IF(Дата_КС2=S$9,Смета!AI626,0)+IF(Дата_КС2=S$10,Смета!AL626,0)+IF(Дата_КС2=S$11,Смета!AO626,0)+IF(Дата_КС2=S$12,Смета!AR626,0)+IF(Дата_КС2=S$13,Смета!AU626,0)+IF(Дата_КС2=S$14,Смета!AX626,0),0)</f>
        <v>186</v>
      </c>
      <c r="G644" s="67">
        <f>IF(Смета!E626&gt;0,Смета!E626,0)</f>
        <v>80.06</v>
      </c>
      <c r="H644" s="67">
        <f t="shared" si="20"/>
        <v>14891.16</v>
      </c>
      <c r="I644" s="464">
        <f t="shared" si="19"/>
        <v>1</v>
      </c>
      <c r="J644" s="468"/>
      <c r="K644" s="465">
        <f>IF(AND(B644&gt;0,B644&lt;&gt;"ЗАГ"),1,IF(C644=0,SUM(B645:INDEX(B645:B$2002,INDEX(MATCH("ЗАГ",B645:B$2002&amp;"",),))),0))</f>
        <v>1</v>
      </c>
      <c r="L644" s="38"/>
      <c r="M644" s="38"/>
      <c r="R644" s="178">
        <f>IFERROR(IF(F644&gt;0,IF(IFERROR((Смета!H626*1),0)&gt;0,ROUND(F644*G644,2),0),0),0)</f>
        <v>14891.16</v>
      </c>
      <c r="S644" s="50">
        <f>IFERROR(IF(F644&gt;0,IF(IFERROR((Смета!G626*1),0)&gt;0,ROUND(F644*G644,2),0),0),0)</f>
        <v>0</v>
      </c>
      <c r="U644" s="38"/>
    </row>
    <row r="645" spans="1:21" s="37" customFormat="1" hidden="1" x14ac:dyDescent="0.25">
      <c r="A645" s="63"/>
      <c r="B645" s="140">
        <f>IFERROR(IF(F645&gt;0,MAX(B$26:B644)+1,IF(AND(D645&gt;0,C645=0),"ЗАГ",0)),0)</f>
        <v>0</v>
      </c>
      <c r="C645" s="141">
        <f>IF(Смета!B627&gt;0,Смета!B627,0)</f>
        <v>555</v>
      </c>
      <c r="D645" s="543" t="str">
        <f>IF(Смета!C627&gt;0,Смета!C627,0)</f>
        <v>Подрозетник Ф65мм</v>
      </c>
      <c r="E645" s="77" t="str">
        <f>IF(Смета!D627&gt;0,Смета!D627,0)</f>
        <v>шт</v>
      </c>
      <c r="F645" s="67">
        <f>IFERROR(IF(Дата_КС2=S$3,Смета!Q627,0)+IF(Дата_КС2=S$4,Смета!T627,0)+IF(Дата_КС2=S$5,Смета!W627,0)+IF(Дата_КС2=S$6,Смета!Z627,0)+IF(Дата_КС2=S$7,Смета!AC627,0)+IF(Дата_КС2=S$8,Смета!AF627,0)+IF(Дата_КС2=S$9,Смета!AI627,0)+IF(Дата_КС2=S$10,Смета!AL627,0)+IF(Дата_КС2=S$11,Смета!AO627,0)+IF(Дата_КС2=S$12,Смета!AR627,0)+IF(Дата_КС2=S$13,Смета!AU627,0)+IF(Дата_КС2=S$14,Смета!AX627,0),0)</f>
        <v>0</v>
      </c>
      <c r="G645" s="67">
        <f>IF(Смета!E627&gt;0,Смета!E627,0)</f>
        <v>53.38</v>
      </c>
      <c r="H645" s="67">
        <f t="shared" si="20"/>
        <v>0</v>
      </c>
      <c r="I645" s="464">
        <f t="shared" si="19"/>
        <v>0</v>
      </c>
      <c r="J645" s="468"/>
      <c r="K645" s="465">
        <f>IF(AND(B645&gt;0,B645&lt;&gt;"ЗАГ"),1,IF(C645=0,SUM(B646:INDEX(B646:B$2002,INDEX(MATCH("ЗАГ",B646:B$2002&amp;"",),))),0))</f>
        <v>0</v>
      </c>
      <c r="L645" s="38"/>
      <c r="M645" s="38"/>
      <c r="R645" s="178">
        <f>IFERROR(IF(F645&gt;0,IF(IFERROR((Смета!H627*1),0)&gt;0,ROUND(F645*G645,2),0),0),0)</f>
        <v>0</v>
      </c>
      <c r="S645" s="50">
        <f>IFERROR(IF(F645&gt;0,IF(IFERROR((Смета!G627*1),0)&gt;0,ROUND(F645*G645,2),0),0),0)</f>
        <v>0</v>
      </c>
      <c r="U645" s="38"/>
    </row>
    <row r="646" spans="1:21" s="37" customFormat="1" hidden="1" x14ac:dyDescent="0.25">
      <c r="A646" s="63"/>
      <c r="B646" s="140">
        <f>IFERROR(IF(F646&gt;0,MAX(B$26:B645)+1,IF(AND(D646&gt;0,C646=0),"ЗАГ",0)),0)</f>
        <v>0</v>
      </c>
      <c r="C646" s="141">
        <f>IF(Смета!B628&gt;0,Смета!B628,0)</f>
        <v>556</v>
      </c>
      <c r="D646" s="543" t="str">
        <f>IF(Смета!C628&gt;0,Смета!C628,0)</f>
        <v>Подрозетник Ф100мм</v>
      </c>
      <c r="E646" s="77" t="str">
        <f>IF(Смета!D628&gt;0,Смета!D628,0)</f>
        <v>шт</v>
      </c>
      <c r="F646" s="67">
        <f>IFERROR(IF(Дата_КС2=S$3,Смета!Q628,0)+IF(Дата_КС2=S$4,Смета!T628,0)+IF(Дата_КС2=S$5,Смета!W628,0)+IF(Дата_КС2=S$6,Смета!Z628,0)+IF(Дата_КС2=S$7,Смета!AC628,0)+IF(Дата_КС2=S$8,Смета!AF628,0)+IF(Дата_КС2=S$9,Смета!AI628,0)+IF(Дата_КС2=S$10,Смета!AL628,0)+IF(Дата_КС2=S$11,Смета!AO628,0)+IF(Дата_КС2=S$12,Смета!AR628,0)+IF(Дата_КС2=S$13,Смета!AU628,0)+IF(Дата_КС2=S$14,Смета!AX628,0),0)</f>
        <v>0</v>
      </c>
      <c r="G646" s="67">
        <f>IF(Смета!E628&gt;0,Смета!E628,0)</f>
        <v>64.05</v>
      </c>
      <c r="H646" s="67">
        <f t="shared" si="20"/>
        <v>0</v>
      </c>
      <c r="I646" s="464">
        <f t="shared" si="19"/>
        <v>0</v>
      </c>
      <c r="J646" s="468"/>
      <c r="K646" s="465">
        <f>IF(AND(B646&gt;0,B646&lt;&gt;"ЗАГ"),1,IF(C646=0,SUM(B647:INDEX(B647:B$2002,INDEX(MATCH("ЗАГ",B647:B$2002&amp;"",),))),0))</f>
        <v>0</v>
      </c>
      <c r="L646" s="38"/>
      <c r="M646" s="38"/>
      <c r="R646" s="178">
        <f>IFERROR(IF(F646&gt;0,IF(IFERROR((Смета!H628*1),0)&gt;0,ROUND(F646*G646,2),0),0),0)</f>
        <v>0</v>
      </c>
      <c r="S646" s="50">
        <f>IFERROR(IF(F646&gt;0,IF(IFERROR((Смета!G628*1),0)&gt;0,ROUND(F646*G646,2),0),0),0)</f>
        <v>0</v>
      </c>
      <c r="U646" s="38"/>
    </row>
    <row r="647" spans="1:21" s="37" customFormat="1" hidden="1" x14ac:dyDescent="0.25">
      <c r="A647" s="63"/>
      <c r="B647" s="140">
        <f>IFERROR(IF(F647&gt;0,MAX(B$26:B646)+1,IF(AND(D647&gt;0,C647=0),"ЗАГ",0)),0)</f>
        <v>0</v>
      </c>
      <c r="C647" s="141">
        <f>IF(Смета!B629&gt;0,Смета!B629,0)</f>
        <v>557</v>
      </c>
      <c r="D647" s="543" t="str">
        <f>IF(Смета!C629&gt;0,Смета!C629,0)</f>
        <v>Монтаж подрозетника</v>
      </c>
      <c r="E647" s="77" t="str">
        <f>IF(Смета!D629&gt;0,Смета!D629,0)</f>
        <v>шт</v>
      </c>
      <c r="F647" s="67">
        <f>IFERROR(IF(Дата_КС2=S$3,Смета!Q629,0)+IF(Дата_КС2=S$4,Смета!T629,0)+IF(Дата_КС2=S$5,Смета!W629,0)+IF(Дата_КС2=S$6,Смета!Z629,0)+IF(Дата_КС2=S$7,Смета!AC629,0)+IF(Дата_КС2=S$8,Смета!AF629,0)+IF(Дата_КС2=S$9,Смета!AI629,0)+IF(Дата_КС2=S$10,Смета!AL629,0)+IF(Дата_КС2=S$11,Смета!AO629,0)+IF(Дата_КС2=S$12,Смета!AR629,0)+IF(Дата_КС2=S$13,Смета!AU629,0)+IF(Дата_КС2=S$14,Смета!AX629,0),0)</f>
        <v>0</v>
      </c>
      <c r="G647" s="67">
        <f>IF(Смета!E629&gt;0,Смета!E629,0)</f>
        <v>80.06</v>
      </c>
      <c r="H647" s="67">
        <f t="shared" si="20"/>
        <v>0</v>
      </c>
      <c r="I647" s="464">
        <f t="shared" si="19"/>
        <v>0</v>
      </c>
      <c r="J647" s="468"/>
      <c r="K647" s="465">
        <f>IF(AND(B647&gt;0,B647&lt;&gt;"ЗАГ"),1,IF(C647=0,SUM(B648:INDEX(B648:B$2002,INDEX(MATCH("ЗАГ",B648:B$2002&amp;"",),))),0))</f>
        <v>0</v>
      </c>
      <c r="L647" s="38"/>
      <c r="M647" s="38"/>
      <c r="R647" s="178">
        <f>IFERROR(IF(F647&gt;0,IF(IFERROR((Смета!H629*1),0)&gt;0,ROUND(F647*G647,2),0),0),0)</f>
        <v>0</v>
      </c>
      <c r="S647" s="50">
        <f>IFERROR(IF(F647&gt;0,IF(IFERROR((Смета!G629*1),0)&gt;0,ROUND(F647*G647,2),0),0),0)</f>
        <v>0</v>
      </c>
      <c r="U647" s="38"/>
    </row>
    <row r="648" spans="1:21" s="37" customFormat="1" hidden="1" x14ac:dyDescent="0.25">
      <c r="A648" s="63"/>
      <c r="B648" s="140" t="str">
        <f>IFERROR(IF(F648&gt;0,MAX(B$26:B647)+1,IF(AND(D648&gt;0,C648=0),"ЗАГ",0)),0)</f>
        <v>ЗАГ</v>
      </c>
      <c r="C648" s="141">
        <f>IF(Смета!B630&gt;0,Смета!B630,0)</f>
        <v>0</v>
      </c>
      <c r="D648" s="543" t="str">
        <f>IF(Смета!C630&gt;0,Смета!C630,0)</f>
        <v>6. Материалы</v>
      </c>
      <c r="E648" s="77">
        <f>IF(Смета!D630&gt;0,Смета!D630,0)</f>
        <v>0</v>
      </c>
      <c r="F648" s="67">
        <f>IFERROR(IF(Дата_КС2=S$3,Смета!Q630,0)+IF(Дата_КС2=S$4,Смета!T630,0)+IF(Дата_КС2=S$5,Смета!W630,0)+IF(Дата_КС2=S$6,Смета!Z630,0)+IF(Дата_КС2=S$7,Смета!AC630,0)+IF(Дата_КС2=S$8,Смета!AF630,0)+IF(Дата_КС2=S$9,Смета!AI630,0)+IF(Дата_КС2=S$10,Смета!AL630,0)+IF(Дата_КС2=S$11,Смета!AO630,0)+IF(Дата_КС2=S$12,Смета!AR630,0)+IF(Дата_КС2=S$13,Смета!AU630,0)+IF(Дата_КС2=S$14,Смета!AX630,0),0)</f>
        <v>0</v>
      </c>
      <c r="G648" s="67">
        <f>IF(Смета!E630&gt;0,Смета!E630,0)</f>
        <v>0</v>
      </c>
      <c r="H648" s="67">
        <f t="shared" si="20"/>
        <v>0</v>
      </c>
      <c r="I648" s="464">
        <f t="shared" si="19"/>
        <v>0</v>
      </c>
      <c r="J648" s="468"/>
      <c r="K648" s="465">
        <f>IF(AND(B648&gt;0,B648&lt;&gt;"ЗАГ"),1,IF(C648=0,SUM(B649:INDEX(B649:B$2002,INDEX(MATCH("ЗАГ",B649:B$2002&amp;"",),))),0))</f>
        <v>0</v>
      </c>
      <c r="L648" s="38"/>
      <c r="M648" s="38"/>
      <c r="R648" s="178">
        <f>IFERROR(IF(F648&gt;0,IF(IFERROR((Смета!H630*1),0)&gt;0,ROUND(F648*G648,2),0),0),0)</f>
        <v>0</v>
      </c>
      <c r="S648" s="50">
        <f>IFERROR(IF(F648&gt;0,IF(IFERROR((Смета!G630*1),0)&gt;0,ROUND(F648*G648,2),0),0),0)</f>
        <v>0</v>
      </c>
      <c r="U648" s="38"/>
    </row>
    <row r="649" spans="1:21" s="37" customFormat="1" hidden="1" x14ac:dyDescent="0.25">
      <c r="A649" s="63"/>
      <c r="B649" s="140">
        <f>IFERROR(IF(F649&gt;0,MAX(B$26:B648)+1,IF(AND(D649&gt;0,C649=0),"ЗАГ",0)),0)</f>
        <v>0</v>
      </c>
      <c r="C649" s="141">
        <f>IF(Смета!B631&gt;0,Смета!B631,0)</f>
        <v>558</v>
      </c>
      <c r="D649" s="543" t="str">
        <f>IF(Смета!C631&gt;0,Смета!C631,0)</f>
        <v>Пена монтажная Roof Complect огнеупорная (890гр)</v>
      </c>
      <c r="E649" s="77" t="str">
        <f>IF(Смета!D631&gt;0,Смета!D631,0)</f>
        <v>шт</v>
      </c>
      <c r="F649" s="67">
        <f>IFERROR(IF(Дата_КС2=S$3,Смета!Q631,0)+IF(Дата_КС2=S$4,Смета!T631,0)+IF(Дата_КС2=S$5,Смета!W631,0)+IF(Дата_КС2=S$6,Смета!Z631,0)+IF(Дата_КС2=S$7,Смета!AC631,0)+IF(Дата_КС2=S$8,Смета!AF631,0)+IF(Дата_КС2=S$9,Смета!AI631,0)+IF(Дата_КС2=S$10,Смета!AL631,0)+IF(Дата_КС2=S$11,Смета!AO631,0)+IF(Дата_КС2=S$12,Смета!AR631,0)+IF(Дата_КС2=S$13,Смета!AU631,0)+IF(Дата_КС2=S$14,Смета!AX631,0),0)</f>
        <v>0</v>
      </c>
      <c r="G649" s="67">
        <f>IF(Смета!E631&gt;0,Смета!E631,0)</f>
        <v>640.5</v>
      </c>
      <c r="H649" s="67">
        <f t="shared" si="20"/>
        <v>0</v>
      </c>
      <c r="I649" s="464">
        <f t="shared" si="19"/>
        <v>0</v>
      </c>
      <c r="J649" s="468"/>
      <c r="K649" s="465">
        <f>IF(AND(B649&gt;0,B649&lt;&gt;"ЗАГ"),1,IF(C649=0,SUM(B650:INDEX(B650:B$2002,INDEX(MATCH("ЗАГ",B650:B$2002&amp;"",),))),0))</f>
        <v>0</v>
      </c>
      <c r="L649" s="38"/>
      <c r="M649" s="38"/>
      <c r="R649" s="178">
        <f>IFERROR(IF(F649&gt;0,IF(IFERROR((Смета!H631*1),0)&gt;0,ROUND(F649*G649,2),0),0),0)</f>
        <v>0</v>
      </c>
      <c r="S649" s="50">
        <f>IFERROR(IF(F649&gt;0,IF(IFERROR((Смета!G631*1),0)&gt;0,ROUND(F649*G649,2),0),0),0)</f>
        <v>0</v>
      </c>
      <c r="U649" s="38"/>
    </row>
    <row r="650" spans="1:21" s="37" customFormat="1" hidden="1" x14ac:dyDescent="0.25">
      <c r="A650" s="63"/>
      <c r="B650" s="140">
        <f>IFERROR(IF(F650&gt;0,MAX(B$26:B649)+1,IF(AND(D650&gt;0,C650=0),"ЗАГ",0)),0)</f>
        <v>0</v>
      </c>
      <c r="C650" s="141">
        <f>IF(Смета!B632&gt;0,Смета!B632,0)</f>
        <v>559</v>
      </c>
      <c r="D650" s="543" t="str">
        <f>IF(Смета!C632&gt;0,Смета!C632,0)</f>
        <v>Герметик огнезащитный ведро 10кг</v>
      </c>
      <c r="E650" s="77" t="str">
        <f>IF(Смета!D632&gt;0,Смета!D632,0)</f>
        <v>шт</v>
      </c>
      <c r="F650" s="67">
        <f>IFERROR(IF(Дата_КС2=S$3,Смета!Q632,0)+IF(Дата_КС2=S$4,Смета!T632,0)+IF(Дата_КС2=S$5,Смета!W632,0)+IF(Дата_КС2=S$6,Смета!Z632,0)+IF(Дата_КС2=S$7,Смета!AC632,0)+IF(Дата_КС2=S$8,Смета!AF632,0)+IF(Дата_КС2=S$9,Смета!AI632,0)+IF(Дата_КС2=S$10,Смета!AL632,0)+IF(Дата_КС2=S$11,Смета!AO632,0)+IF(Дата_КС2=S$12,Смета!AR632,0)+IF(Дата_КС2=S$13,Смета!AU632,0)+IF(Дата_КС2=S$14,Смета!AX632,0),0)</f>
        <v>0</v>
      </c>
      <c r="G650" s="67">
        <f>IF(Смета!E632&gt;0,Смета!E632,0)</f>
        <v>2028.25</v>
      </c>
      <c r="H650" s="67">
        <f t="shared" si="20"/>
        <v>0</v>
      </c>
      <c r="I650" s="464">
        <f t="shared" si="19"/>
        <v>0</v>
      </c>
      <c r="J650" s="468"/>
      <c r="K650" s="465">
        <f>IF(AND(B650&gt;0,B650&lt;&gt;"ЗАГ"),1,IF(C650=0,SUM(B651:INDEX(B651:B$2002,INDEX(MATCH("ЗАГ",B651:B$2002&amp;"",),))),0))</f>
        <v>0</v>
      </c>
      <c r="L650" s="38"/>
      <c r="M650" s="38"/>
      <c r="R650" s="178">
        <f>IFERROR(IF(F650&gt;0,IF(IFERROR((Смета!H632*1),0)&gt;0,ROUND(F650*G650,2),0),0),0)</f>
        <v>0</v>
      </c>
      <c r="S650" s="50">
        <f>IFERROR(IF(F650&gt;0,IF(IFERROR((Смета!G632*1),0)&gt;0,ROUND(F650*G650,2),0),0),0)</f>
        <v>0</v>
      </c>
      <c r="U650" s="38"/>
    </row>
    <row r="651" spans="1:21" s="37" customFormat="1" x14ac:dyDescent="0.25">
      <c r="A651" s="63"/>
      <c r="B651" s="140" t="str">
        <f>IFERROR(IF(F651&gt;0,MAX(B$26:B650)+1,IF(AND(D651&gt;0,C651=0),"ЗАГ",0)),0)</f>
        <v>ЗАГ</v>
      </c>
      <c r="C651" s="141">
        <f>IF(Смета!B633&gt;0,Смета!B633,0)</f>
        <v>0</v>
      </c>
      <c r="D651" s="547" t="str">
        <f>IF(Смета!C633&gt;0,Смета!C633,0)</f>
        <v>Ось 15-18/И-К (4.БС21М секция №6)</v>
      </c>
      <c r="E651" s="77">
        <f>IF(Смета!D633&gt;0,Смета!D633,0)</f>
        <v>0</v>
      </c>
      <c r="F651" s="67">
        <f>IFERROR(IF(Дата_КС2=S$3,Смета!Q633,0)+IF(Дата_КС2=S$4,Смета!T633,0)+IF(Дата_КС2=S$5,Смета!W633,0)+IF(Дата_КС2=S$6,Смета!Z633,0)+IF(Дата_КС2=S$7,Смета!AC633,0)+IF(Дата_КС2=S$8,Смета!AF633,0)+IF(Дата_КС2=S$9,Смета!AI633,0)+IF(Дата_КС2=S$10,Смета!AL633,0)+IF(Дата_КС2=S$11,Смета!AO633,0)+IF(Дата_КС2=S$12,Смета!AR633,0)+IF(Дата_КС2=S$13,Смета!AU633,0)+IF(Дата_КС2=S$14,Смета!AX633,0),0)</f>
        <v>0</v>
      </c>
      <c r="G651" s="67">
        <f>IF(Смета!E633&gt;0,Смета!E633,0)</f>
        <v>0</v>
      </c>
      <c r="H651" s="67">
        <f t="shared" si="20"/>
        <v>0</v>
      </c>
      <c r="I651" s="464">
        <f t="shared" si="19"/>
        <v>1</v>
      </c>
      <c r="J651" s="468">
        <v>1</v>
      </c>
      <c r="K651" s="465">
        <f>IF(AND(B651&gt;0,B651&lt;&gt;"ЗАГ"),1,IF(C651=0,SUM(B652:INDEX(B652:B$2002,INDEX(MATCH("ЗАГ",B652:B$2002&amp;"",),))),0))</f>
        <v>0</v>
      </c>
      <c r="L651" s="38"/>
      <c r="M651" s="38"/>
      <c r="R651" s="178">
        <f>IFERROR(IF(F651&gt;0,IF(IFERROR((Смета!H633*1),0)&gt;0,ROUND(F651*G651,2),0),0),0)</f>
        <v>0</v>
      </c>
      <c r="S651" s="50">
        <f>IFERROR(IF(F651&gt;0,IF(IFERROR((Смета!G633*1),0)&gt;0,ROUND(F651*G651,2),0),0),0)</f>
        <v>0</v>
      </c>
      <c r="U651" s="38"/>
    </row>
    <row r="652" spans="1:21" s="37" customFormat="1" x14ac:dyDescent="0.25">
      <c r="A652" s="63"/>
      <c r="B652" s="140" t="str">
        <f>IFERROR(IF(F652&gt;0,MAX(B$26:B651)+1,IF(AND(D652&gt;0,C652=0),"ЗАГ",0)),0)</f>
        <v>ЗАГ</v>
      </c>
      <c r="C652" s="141">
        <f>IF(Смета!B634&gt;0,Смета!B634,0)</f>
        <v>0</v>
      </c>
      <c r="D652" s="547" t="str">
        <f>IF(Смета!C634&gt;0,Смета!C634,0)</f>
        <v>1.Низковольтное оборудование</v>
      </c>
      <c r="E652" s="77">
        <f>IF(Смета!D634&gt;0,Смета!D634,0)</f>
        <v>0</v>
      </c>
      <c r="F652" s="67">
        <f>IFERROR(IF(Дата_КС2=S$3,Смета!Q634,0)+IF(Дата_КС2=S$4,Смета!T634,0)+IF(Дата_КС2=S$5,Смета!W634,0)+IF(Дата_КС2=S$6,Смета!Z634,0)+IF(Дата_КС2=S$7,Смета!AC634,0)+IF(Дата_КС2=S$8,Смета!AF634,0)+IF(Дата_КС2=S$9,Смета!AI634,0)+IF(Дата_КС2=S$10,Смета!AL634,0)+IF(Дата_КС2=S$11,Смета!AO634,0)+IF(Дата_КС2=S$12,Смета!AR634,0)+IF(Дата_КС2=S$13,Смета!AU634,0)+IF(Дата_КС2=S$14,Смета!AX634,0),0)</f>
        <v>0</v>
      </c>
      <c r="G652" s="67">
        <f>IF(Смета!E634&gt;0,Смета!E634,0)</f>
        <v>0</v>
      </c>
      <c r="H652" s="67">
        <f t="shared" si="20"/>
        <v>0</v>
      </c>
      <c r="I652" s="464">
        <f t="shared" si="19"/>
        <v>254</v>
      </c>
      <c r="J652" s="468"/>
      <c r="K652" s="465">
        <f>IF(AND(B652&gt;0,B652&lt;&gt;"ЗАГ"),1,IF(C652=0,SUM(B653:INDEX(B653:B$2002,INDEX(MATCH("ЗАГ",B653:B$2002&amp;"",),))),0))</f>
        <v>254</v>
      </c>
      <c r="L652" s="38"/>
      <c r="M652" s="38"/>
      <c r="R652" s="178">
        <f>IFERROR(IF(F652&gt;0,IF(IFERROR((Смета!H634*1),0)&gt;0,ROUND(F652*G652,2),0),0),0)</f>
        <v>0</v>
      </c>
      <c r="S652" s="50">
        <f>IFERROR(IF(F652&gt;0,IF(IFERROR((Смета!G634*1),0)&gt;0,ROUND(F652*G652,2),0),0),0)</f>
        <v>0</v>
      </c>
      <c r="U652" s="38"/>
    </row>
    <row r="653" spans="1:21" s="37" customFormat="1" hidden="1" x14ac:dyDescent="0.25">
      <c r="A653" s="63"/>
      <c r="B653" s="140">
        <f>IFERROR(IF(F653&gt;0,MAX(B$26:B652)+1,IF(AND(D653&gt;0,C653=0),"ЗАГ",0)),0)</f>
        <v>0</v>
      </c>
      <c r="C653" s="141">
        <f>IF(Смета!B635&gt;0,Смета!B635,0)</f>
        <v>560</v>
      </c>
      <c r="D653" s="543" t="str">
        <f>IF(Смета!C635&gt;0,Смета!C635,0)</f>
        <v>ЩК в комплекте</v>
      </c>
      <c r="E653" s="77" t="str">
        <f>IF(Смета!D635&gt;0,Смета!D635,0)</f>
        <v>шт</v>
      </c>
      <c r="F653" s="67">
        <f>IFERROR(IF(Дата_КС2=S$3,Смета!Q635,0)+IF(Дата_КС2=S$4,Смета!T635,0)+IF(Дата_КС2=S$5,Смета!W635,0)+IF(Дата_КС2=S$6,Смета!Z635,0)+IF(Дата_КС2=S$7,Смета!AC635,0)+IF(Дата_КС2=S$8,Смета!AF635,0)+IF(Дата_КС2=S$9,Смета!AI635,0)+IF(Дата_КС2=S$10,Смета!AL635,0)+IF(Дата_КС2=S$11,Смета!AO635,0)+IF(Дата_КС2=S$12,Смета!AR635,0)+IF(Дата_КС2=S$13,Смета!AU635,0)+IF(Дата_КС2=S$14,Смета!AX635,0),0)</f>
        <v>0</v>
      </c>
      <c r="G653" s="67">
        <f>IF(Смета!E635&gt;0,Смета!E635,0)</f>
        <v>6351.63</v>
      </c>
      <c r="H653" s="67">
        <f t="shared" si="20"/>
        <v>0</v>
      </c>
      <c r="I653" s="464">
        <f t="shared" si="19"/>
        <v>0</v>
      </c>
      <c r="J653" s="468"/>
      <c r="K653" s="465">
        <f>IF(AND(B653&gt;0,B653&lt;&gt;"ЗАГ"),1,IF(C653=0,SUM(B654:INDEX(B654:B$2002,INDEX(MATCH("ЗАГ",B654:B$2002&amp;"",),))),0))</f>
        <v>0</v>
      </c>
      <c r="L653" s="38"/>
      <c r="M653" s="38"/>
      <c r="R653" s="178">
        <f>IFERROR(IF(F653&gt;0,IF(IFERROR((Смета!H635*1),0)&gt;0,ROUND(F653*G653,2),0),0),0)</f>
        <v>0</v>
      </c>
      <c r="S653" s="50">
        <f>IFERROR(IF(F653&gt;0,IF(IFERROR((Смета!G635*1),0)&gt;0,ROUND(F653*G653,2),0),0),0)</f>
        <v>0</v>
      </c>
      <c r="U653" s="38"/>
    </row>
    <row r="654" spans="1:21" s="37" customFormat="1" ht="30" hidden="1" x14ac:dyDescent="0.25">
      <c r="A654" s="63"/>
      <c r="B654" s="140">
        <f>IFERROR(IF(F654&gt;0,MAX(B$26:B653)+1,IF(AND(D654&gt;0,C654=0),"ЗАГ",0)),0)</f>
        <v>0</v>
      </c>
      <c r="C654" s="141">
        <f>IF(Смета!B636&gt;0,Смета!B636,0)</f>
        <v>561</v>
      </c>
      <c r="D654" s="543" t="str">
        <f>IF(Смета!C636&gt;0,Смета!C636,0)</f>
        <v>Счетчик электронный, 230В, 5(80)А, 1/2 кл.точности СЕ207 R7 849.2.ОА.QUVLF SPds</v>
      </c>
      <c r="E654" s="77" t="str">
        <f>IF(Смета!D636&gt;0,Смета!D636,0)</f>
        <v>шт</v>
      </c>
      <c r="F654" s="67">
        <f>IFERROR(IF(Дата_КС2=S$3,Смета!Q636,0)+IF(Дата_КС2=S$4,Смета!T636,0)+IF(Дата_КС2=S$5,Смета!W636,0)+IF(Дата_КС2=S$6,Смета!Z636,0)+IF(Дата_КС2=S$7,Смета!AC636,0)+IF(Дата_КС2=S$8,Смета!AF636,0)+IF(Дата_КС2=S$9,Смета!AI636,0)+IF(Дата_КС2=S$10,Смета!AL636,0)+IF(Дата_КС2=S$11,Смета!AO636,0)+IF(Дата_КС2=S$12,Смета!AR636,0)+IF(Дата_КС2=S$13,Смета!AU636,0)+IF(Дата_КС2=S$14,Смета!AX636,0),0)</f>
        <v>0</v>
      </c>
      <c r="G654" s="67">
        <f>IF(Смета!E636&gt;0,Смета!E636,0)</f>
        <v>0</v>
      </c>
      <c r="H654" s="67">
        <f t="shared" si="20"/>
        <v>0</v>
      </c>
      <c r="I654" s="464">
        <f t="shared" si="19"/>
        <v>0</v>
      </c>
      <c r="J654" s="468"/>
      <c r="K654" s="465">
        <f>IF(AND(B654&gt;0,B654&lt;&gt;"ЗАГ"),1,IF(C654=0,SUM(B655:INDEX(B655:B$2002,INDEX(MATCH("ЗАГ",B655:B$2002&amp;"",),))),0))</f>
        <v>0</v>
      </c>
      <c r="L654" s="38"/>
      <c r="M654" s="38"/>
      <c r="R654" s="178">
        <f>IFERROR(IF(F654&gt;0,IF(IFERROR((Смета!H636*1),0)&gt;0,ROUND(F654*G654,2),0),0),0)</f>
        <v>0</v>
      </c>
      <c r="S654" s="50">
        <f>IFERROR(IF(F654&gt;0,IF(IFERROR((Смета!G636*1),0)&gt;0,ROUND(F654*G654,2),0),0),0)</f>
        <v>0</v>
      </c>
      <c r="U654" s="38"/>
    </row>
    <row r="655" spans="1:21" s="37" customFormat="1" hidden="1" x14ac:dyDescent="0.25">
      <c r="A655" s="63"/>
      <c r="B655" s="140">
        <f>IFERROR(IF(F655&gt;0,MAX(B$26:B654)+1,IF(AND(D655&gt;0,C655=0),"ЗАГ",0)),0)</f>
        <v>0</v>
      </c>
      <c r="C655" s="141">
        <f>IF(Смета!B637&gt;0,Смета!B637,0)</f>
        <v>562</v>
      </c>
      <c r="D655" s="543" t="str">
        <f>IF(Смета!C637&gt;0,Смета!C637,0)</f>
        <v>Монтаж и подключение ЩК</v>
      </c>
      <c r="E655" s="77" t="str">
        <f>IF(Смета!D637&gt;0,Смета!D637,0)</f>
        <v>шт</v>
      </c>
      <c r="F655" s="67">
        <f>IFERROR(IF(Дата_КС2=S$3,Смета!Q637,0)+IF(Дата_КС2=S$4,Смета!T637,0)+IF(Дата_КС2=S$5,Смета!W637,0)+IF(Дата_КС2=S$6,Смета!Z637,0)+IF(Дата_КС2=S$7,Смета!AC637,0)+IF(Дата_КС2=S$8,Смета!AF637,0)+IF(Дата_КС2=S$9,Смета!AI637,0)+IF(Дата_КС2=S$10,Смета!AL637,0)+IF(Дата_КС2=S$11,Смета!AO637,0)+IF(Дата_КС2=S$12,Смета!AR637,0)+IF(Дата_КС2=S$13,Смета!AU637,0)+IF(Дата_КС2=S$14,Смета!AX637,0),0)</f>
        <v>0</v>
      </c>
      <c r="G655" s="67">
        <f>IF(Смета!E637&gt;0,Смета!E637,0)</f>
        <v>2668.75</v>
      </c>
      <c r="H655" s="67">
        <f t="shared" si="20"/>
        <v>0</v>
      </c>
      <c r="I655" s="464">
        <f t="shared" si="19"/>
        <v>0</v>
      </c>
      <c r="J655" s="468"/>
      <c r="K655" s="465">
        <f>IF(AND(B655&gt;0,B655&lt;&gt;"ЗАГ"),1,IF(C655=0,SUM(B656:INDEX(B656:B$2002,INDEX(MATCH("ЗАГ",B656:B$2002&amp;"",),))),0))</f>
        <v>0</v>
      </c>
      <c r="L655" s="38"/>
      <c r="M655" s="38"/>
      <c r="R655" s="178">
        <f>IFERROR(IF(F655&gt;0,IF(IFERROR((Смета!H637*1),0)&gt;0,ROUND(F655*G655,2),0),0),0)</f>
        <v>0</v>
      </c>
      <c r="S655" s="50">
        <f>IFERROR(IF(F655&gt;0,IF(IFERROR((Смета!G637*1),0)&gt;0,ROUND(F655*G655,2),0),0),0)</f>
        <v>0</v>
      </c>
      <c r="U655" s="38"/>
    </row>
    <row r="656" spans="1:21" s="37" customFormat="1" hidden="1" x14ac:dyDescent="0.25">
      <c r="A656" s="63"/>
      <c r="B656" s="140">
        <f>IFERROR(IF(F656&gt;0,MAX(B$26:B655)+1,IF(AND(D656&gt;0,C656=0),"ЗАГ",0)),0)</f>
        <v>0</v>
      </c>
      <c r="C656" s="141">
        <f>IF(Смета!B638&gt;0,Смета!B638,0)</f>
        <v>563</v>
      </c>
      <c r="D656" s="543" t="str">
        <f>IF(Смета!C638&gt;0,Смета!C638,0)</f>
        <v>Кабель-канал 60х40 ЭЛЕКОР белый (18м) IEK</v>
      </c>
      <c r="E656" s="77" t="str">
        <f>IF(Смета!D638&gt;0,Смета!D638,0)</f>
        <v>м</v>
      </c>
      <c r="F656" s="67">
        <f>IFERROR(IF(Дата_КС2=S$3,Смета!Q638,0)+IF(Дата_КС2=S$4,Смета!T638,0)+IF(Дата_КС2=S$5,Смета!W638,0)+IF(Дата_КС2=S$6,Смета!Z638,0)+IF(Дата_КС2=S$7,Смета!AC638,0)+IF(Дата_КС2=S$8,Смета!AF638,0)+IF(Дата_КС2=S$9,Смета!AI638,0)+IF(Дата_КС2=S$10,Смета!AL638,0)+IF(Дата_КС2=S$11,Смета!AO638,0)+IF(Дата_КС2=S$12,Смета!AR638,0)+IF(Дата_КС2=S$13,Смета!AU638,0)+IF(Дата_КС2=S$14,Смета!AX638,0),0)</f>
        <v>0</v>
      </c>
      <c r="G656" s="67">
        <f>IF(Смета!E638&gt;0,Смета!E638,0)</f>
        <v>264.60000000000002</v>
      </c>
      <c r="H656" s="67">
        <f t="shared" si="20"/>
        <v>0</v>
      </c>
      <c r="I656" s="464">
        <f t="shared" si="19"/>
        <v>0</v>
      </c>
      <c r="J656" s="468"/>
      <c r="K656" s="465">
        <f>IF(AND(B656&gt;0,B656&lt;&gt;"ЗАГ"),1,IF(C656=0,SUM(B657:INDEX(B657:B$2002,INDEX(MATCH("ЗАГ",B657:B$2002&amp;"",),))),0))</f>
        <v>0</v>
      </c>
      <c r="L656" s="38"/>
      <c r="M656" s="38"/>
      <c r="R656" s="178">
        <f>IFERROR(IF(F656&gt;0,IF(IFERROR((Смета!H638*1),0)&gt;0,ROUND(F656*G656,2),0),0),0)</f>
        <v>0</v>
      </c>
      <c r="S656" s="50">
        <f>IFERROR(IF(F656&gt;0,IF(IFERROR((Смета!G638*1),0)&gt;0,ROUND(F656*G656,2),0),0),0)</f>
        <v>0</v>
      </c>
      <c r="U656" s="38"/>
    </row>
    <row r="657" spans="1:21" s="37" customFormat="1" hidden="1" x14ac:dyDescent="0.25">
      <c r="A657" s="63"/>
      <c r="B657" s="140">
        <f>IFERROR(IF(F657&gt;0,MAX(B$26:B656)+1,IF(AND(D657&gt;0,C657=0),"ЗАГ",0)),0)</f>
        <v>0</v>
      </c>
      <c r="C657" s="141">
        <f>IF(Смета!B639&gt;0,Смета!B639,0)</f>
        <v>564</v>
      </c>
      <c r="D657" s="543" t="str">
        <f>IF(Смета!C639&gt;0,Смета!C639,0)</f>
        <v>Монтаж кабель-канала</v>
      </c>
      <c r="E657" s="77" t="str">
        <f>IF(Смета!D639&gt;0,Смета!D639,0)</f>
        <v>м</v>
      </c>
      <c r="F657" s="67">
        <f>IFERROR(IF(Дата_КС2=S$3,Смета!Q639,0)+IF(Дата_КС2=S$4,Смета!T639,0)+IF(Дата_КС2=S$5,Смета!W639,0)+IF(Дата_КС2=S$6,Смета!Z639,0)+IF(Дата_КС2=S$7,Смета!AC639,0)+IF(Дата_КС2=S$8,Смета!AF639,0)+IF(Дата_КС2=S$9,Смета!AI639,0)+IF(Дата_КС2=S$10,Смета!AL639,0)+IF(Дата_КС2=S$11,Смета!AO639,0)+IF(Дата_КС2=S$12,Смета!AR639,0)+IF(Дата_КС2=S$13,Смета!AU639,0)+IF(Дата_КС2=S$14,Смета!AX639,0),0)</f>
        <v>0</v>
      </c>
      <c r="G657" s="67">
        <f>IF(Смета!E639&gt;0,Смета!E639,0)</f>
        <v>330.75</v>
      </c>
      <c r="H657" s="67">
        <f t="shared" si="20"/>
        <v>0</v>
      </c>
      <c r="I657" s="464">
        <f t="shared" si="19"/>
        <v>0</v>
      </c>
      <c r="J657" s="468"/>
      <c r="K657" s="465">
        <f>IF(AND(B657&gt;0,B657&lt;&gt;"ЗАГ"),1,IF(C657=0,SUM(B658:INDEX(B658:B$2002,INDEX(MATCH("ЗАГ",B658:B$2002&amp;"",),))),0))</f>
        <v>0</v>
      </c>
      <c r="L657" s="38"/>
      <c r="M657" s="38"/>
      <c r="R657" s="178">
        <f>IFERROR(IF(F657&gt;0,IF(IFERROR((Смета!H639*1),0)&gt;0,ROUND(F657*G657,2),0),0),0)</f>
        <v>0</v>
      </c>
      <c r="S657" s="50">
        <f>IFERROR(IF(F657&gt;0,IF(IFERROR((Смета!G639*1),0)&gt;0,ROUND(F657*G657,2),0),0),0)</f>
        <v>0</v>
      </c>
      <c r="U657" s="38"/>
    </row>
    <row r="658" spans="1:21" s="37" customFormat="1" ht="60" hidden="1" x14ac:dyDescent="0.25">
      <c r="A658" s="63"/>
      <c r="B658" s="140">
        <f>IFERROR(IF(F658&gt;0,MAX(B$26:B657)+1,IF(AND(D658&gt;0,C658=0),"ЗАГ",0)),0)</f>
        <v>0</v>
      </c>
      <c r="C658" s="141">
        <f>IF(Смета!B640&gt;0,Смета!B640,0)</f>
        <v>565</v>
      </c>
      <c r="D658" s="543" t="str">
        <f>IF(Смета!C640&gt;0,Смета!C640,0)</f>
        <v>TITAN 3 Корпус металлический ЩРн-24 (395х310х120) IP31 (шкаф ЩВР комплектуется: Выключатель автоматический трехполюсный 25А C ВА47-29 4.5кА-1шт;Шина N ''ноль'' на DIN-изоляторе Ni ШНИ-6х9-10-Д-С-2шт.)</v>
      </c>
      <c r="E658" s="77" t="str">
        <f>IF(Смета!D640&gt;0,Смета!D640,0)</f>
        <v>шт</v>
      </c>
      <c r="F658" s="67">
        <f>IFERROR(IF(Дата_КС2=S$3,Смета!Q640,0)+IF(Дата_КС2=S$4,Смета!T640,0)+IF(Дата_КС2=S$5,Смета!W640,0)+IF(Дата_КС2=S$6,Смета!Z640,0)+IF(Дата_КС2=S$7,Смета!AC640,0)+IF(Дата_КС2=S$8,Смета!AF640,0)+IF(Дата_КС2=S$9,Смета!AI640,0)+IF(Дата_КС2=S$10,Смета!AL640,0)+IF(Дата_КС2=S$11,Смета!AO640,0)+IF(Дата_КС2=S$12,Смета!AR640,0)+IF(Дата_КС2=S$13,Смета!AU640,0)+IF(Дата_КС2=S$14,Смета!AX640,0),0)</f>
        <v>0</v>
      </c>
      <c r="G658" s="67">
        <f>IF(Смета!E640&gt;0,Смета!E640,0)</f>
        <v>3600</v>
      </c>
      <c r="H658" s="67">
        <f t="shared" si="20"/>
        <v>0</v>
      </c>
      <c r="I658" s="464">
        <f t="shared" si="19"/>
        <v>0</v>
      </c>
      <c r="J658" s="468"/>
      <c r="K658" s="465">
        <f>IF(AND(B658&gt;0,B658&lt;&gt;"ЗАГ"),1,IF(C658=0,SUM(B659:INDEX(B659:B$2002,INDEX(MATCH("ЗАГ",B659:B$2002&amp;"",),))),0))</f>
        <v>0</v>
      </c>
      <c r="L658" s="38"/>
      <c r="M658" s="38"/>
      <c r="R658" s="178">
        <f>IFERROR(IF(F658&gt;0,IF(IFERROR((Смета!H640*1),0)&gt;0,ROUND(F658*G658,2),0),0),0)</f>
        <v>0</v>
      </c>
      <c r="S658" s="50">
        <f>IFERROR(IF(F658&gt;0,IF(IFERROR((Смета!G640*1),0)&gt;0,ROUND(F658*G658,2),0),0),0)</f>
        <v>0</v>
      </c>
      <c r="U658" s="38"/>
    </row>
    <row r="659" spans="1:21" s="37" customFormat="1" hidden="1" x14ac:dyDescent="0.25">
      <c r="A659" s="63"/>
      <c r="B659" s="140">
        <f>IFERROR(IF(F659&gt;0,MAX(B$26:B658)+1,IF(AND(D659&gt;0,C659=0),"ЗАГ",0)),0)</f>
        <v>0</v>
      </c>
      <c r="C659" s="141">
        <f>IF(Смета!B641&gt;0,Смета!B641,0)</f>
        <v>566</v>
      </c>
      <c r="D659" s="543" t="str">
        <f>IF(Смета!C641&gt;0,Смета!C641,0)</f>
        <v>Монтаж корпуса щита ЩРВ</v>
      </c>
      <c r="E659" s="77" t="str">
        <f>IF(Смета!D641&gt;0,Смета!D641,0)</f>
        <v>шт</v>
      </c>
      <c r="F659" s="67">
        <f>IFERROR(IF(Дата_КС2=S$3,Смета!Q641,0)+IF(Дата_КС2=S$4,Смета!T641,0)+IF(Дата_КС2=S$5,Смета!W641,0)+IF(Дата_КС2=S$6,Смета!Z641,0)+IF(Дата_КС2=S$7,Смета!AC641,0)+IF(Дата_КС2=S$8,Смета!AF641,0)+IF(Дата_КС2=S$9,Смета!AI641,0)+IF(Дата_КС2=S$10,Смета!AL641,0)+IF(Дата_КС2=S$11,Смета!AO641,0)+IF(Дата_КС2=S$12,Смета!AR641,0)+IF(Дата_КС2=S$13,Смета!AU641,0)+IF(Дата_КС2=S$14,Смета!AX641,0),0)</f>
        <v>0</v>
      </c>
      <c r="G659" s="67">
        <f>IF(Смета!E641&gt;0,Смета!E641,0)</f>
        <v>1300</v>
      </c>
      <c r="H659" s="67">
        <f t="shared" si="20"/>
        <v>0</v>
      </c>
      <c r="I659" s="464">
        <f t="shared" si="19"/>
        <v>0</v>
      </c>
      <c r="J659" s="468"/>
      <c r="K659" s="465">
        <f>IF(AND(B659&gt;0,B659&lt;&gt;"ЗАГ"),1,IF(C659=0,SUM(B660:INDEX(B660:B$2002,INDEX(MATCH("ЗАГ",B660:B$2002&amp;"",),))),0))</f>
        <v>0</v>
      </c>
      <c r="L659" s="38"/>
      <c r="M659" s="38"/>
      <c r="R659" s="178">
        <f>IFERROR(IF(F659&gt;0,IF(IFERROR((Смета!H641*1),0)&gt;0,ROUND(F659*G659,2),0),0),0)</f>
        <v>0</v>
      </c>
      <c r="S659" s="50">
        <f>IFERROR(IF(F659&gt;0,IF(IFERROR((Смета!G641*1),0)&gt;0,ROUND(F659*G659,2),0),0),0)</f>
        <v>0</v>
      </c>
      <c r="U659" s="38"/>
    </row>
    <row r="660" spans="1:21" s="37" customFormat="1" x14ac:dyDescent="0.25">
      <c r="A660" s="63"/>
      <c r="B660" s="140">
        <f>IFERROR(IF(F660&gt;0,MAX(B$26:B659)+1,IF(AND(D660&gt;0,C660=0),"ЗАГ",0)),0)</f>
        <v>62</v>
      </c>
      <c r="C660" s="141">
        <f>IF(Смета!B642&gt;0,Смета!B642,0)</f>
        <v>567</v>
      </c>
      <c r="D660" s="547" t="str">
        <f>IF(Смета!C642&gt;0,Смета!C642,0)</f>
        <v>Корпус щита этажного ЩЭ</v>
      </c>
      <c r="E660" s="77" t="str">
        <f>IF(Смета!D642&gt;0,Смета!D642,0)</f>
        <v>шт</v>
      </c>
      <c r="F660" s="67">
        <f>IFERROR(IF(Дата_КС2=S$3,Смета!Q642,0)+IF(Дата_КС2=S$4,Смета!T642,0)+IF(Дата_КС2=S$5,Смета!W642,0)+IF(Дата_КС2=S$6,Смета!Z642,0)+IF(Дата_КС2=S$7,Смета!AC642,0)+IF(Дата_КС2=S$8,Смета!AF642,0)+IF(Дата_КС2=S$9,Смета!AI642,0)+IF(Дата_КС2=S$10,Смета!AL642,0)+IF(Дата_КС2=S$11,Смета!AO642,0)+IF(Дата_КС2=S$12,Смета!AR642,0)+IF(Дата_КС2=S$13,Смета!AU642,0)+IF(Дата_КС2=S$14,Смета!AX642,0),0)</f>
        <v>4</v>
      </c>
      <c r="G660" s="67">
        <f>IF(Смета!E642&gt;0,Смета!E642,0)</f>
        <v>8486.6299999999992</v>
      </c>
      <c r="H660" s="67">
        <f t="shared" si="20"/>
        <v>33946.519999999997</v>
      </c>
      <c r="I660" s="464">
        <f t="shared" si="19"/>
        <v>1</v>
      </c>
      <c r="J660" s="468"/>
      <c r="K660" s="465">
        <f>IF(AND(B660&gt;0,B660&lt;&gt;"ЗАГ"),1,IF(C660=0,SUM(B661:INDEX(B661:B$2002,INDEX(MATCH("ЗАГ",B661:B$2002&amp;"",),))),0))</f>
        <v>1</v>
      </c>
      <c r="L660" s="38"/>
      <c r="M660" s="38"/>
      <c r="R660" s="178">
        <f>IFERROR(IF(F660&gt;0,IF(IFERROR((Смета!H642*1),0)&gt;0,ROUND(F660*G660,2),0),0),0)</f>
        <v>0</v>
      </c>
      <c r="S660" s="50">
        <f>IFERROR(IF(F660&gt;0,IF(IFERROR((Смета!G642*1),0)&gt;0,ROUND(F660*G660,2),0),0),0)</f>
        <v>33946.519999999997</v>
      </c>
      <c r="U660" s="38"/>
    </row>
    <row r="661" spans="1:21" s="37" customFormat="1" x14ac:dyDescent="0.25">
      <c r="A661" s="63"/>
      <c r="B661" s="140">
        <f>IFERROR(IF(F661&gt;0,MAX(B$26:B660)+1,IF(AND(D661&gt;0,C661=0),"ЗАГ",0)),0)</f>
        <v>63</v>
      </c>
      <c r="C661" s="141">
        <f>IF(Смета!B643&gt;0,Смета!B643,0)</f>
        <v>568</v>
      </c>
      <c r="D661" s="547" t="str">
        <f>IF(Смета!C643&gt;0,Смета!C643,0)</f>
        <v>Монтаж Корпуса щита этажного</v>
      </c>
      <c r="E661" s="77" t="str">
        <f>IF(Смета!D643&gt;0,Смета!D643,0)</f>
        <v>шт</v>
      </c>
      <c r="F661" s="67">
        <f>IFERROR(IF(Дата_КС2=S$3,Смета!Q643,0)+IF(Дата_КС2=S$4,Смета!T643,0)+IF(Дата_КС2=S$5,Смета!W643,0)+IF(Дата_КС2=S$6,Смета!Z643,0)+IF(Дата_КС2=S$7,Смета!AC643,0)+IF(Дата_КС2=S$8,Смета!AF643,0)+IF(Дата_КС2=S$9,Смета!AI643,0)+IF(Дата_КС2=S$10,Смета!AL643,0)+IF(Дата_КС2=S$11,Смета!AO643,0)+IF(Дата_КС2=S$12,Смета!AR643,0)+IF(Дата_КС2=S$13,Смета!AU643,0)+IF(Дата_КС2=S$14,Смета!AX643,0),0)</f>
        <v>4</v>
      </c>
      <c r="G661" s="67">
        <f>IF(Смета!E643&gt;0,Смета!E643,0)</f>
        <v>918.05</v>
      </c>
      <c r="H661" s="67">
        <f t="shared" si="20"/>
        <v>3672.2</v>
      </c>
      <c r="I661" s="464">
        <f t="shared" si="19"/>
        <v>1</v>
      </c>
      <c r="J661" s="468"/>
      <c r="K661" s="465">
        <f>IF(AND(B661&gt;0,B661&lt;&gt;"ЗАГ"),1,IF(C661=0,SUM(B662:INDEX(B662:B$2002,INDEX(MATCH("ЗАГ",B662:B$2002&amp;"",),))),0))</f>
        <v>1</v>
      </c>
      <c r="L661" s="38"/>
      <c r="M661" s="38"/>
      <c r="R661" s="178">
        <f>IFERROR(IF(F661&gt;0,IF(IFERROR((Смета!H643*1),0)&gt;0,ROUND(F661*G661,2),0),0),0)</f>
        <v>3672.2</v>
      </c>
      <c r="S661" s="50">
        <f>IFERROR(IF(F661&gt;0,IF(IFERROR((Смета!G643*1),0)&gt;0,ROUND(F661*G661,2),0),0),0)</f>
        <v>0</v>
      </c>
      <c r="U661" s="38"/>
    </row>
    <row r="662" spans="1:21" s="37" customFormat="1" x14ac:dyDescent="0.25">
      <c r="A662" s="63"/>
      <c r="B662" s="140">
        <f>IFERROR(IF(F662&gt;0,MAX(B$26:B661)+1,IF(AND(D662&gt;0,C662=0),"ЗАГ",0)),0)</f>
        <v>64</v>
      </c>
      <c r="C662" s="141">
        <f>IF(Смета!B644&gt;0,Смета!B644,0)</f>
        <v>569</v>
      </c>
      <c r="D662" s="547" t="str">
        <f>IF(Смета!C644&gt;0,Смета!C644,0)</f>
        <v>Панель из листовой стали 330х980</v>
      </c>
      <c r="E662" s="77" t="str">
        <f>IF(Смета!D644&gt;0,Смета!D644,0)</f>
        <v>шт</v>
      </c>
      <c r="F662" s="67">
        <f>IFERROR(IF(Дата_КС2=S$3,Смета!Q644,0)+IF(Дата_КС2=S$4,Смета!T644,0)+IF(Дата_КС2=S$5,Смета!W644,0)+IF(Дата_КС2=S$6,Смета!Z644,0)+IF(Дата_КС2=S$7,Смета!AC644,0)+IF(Дата_КС2=S$8,Смета!AF644,0)+IF(Дата_КС2=S$9,Смета!AI644,0)+IF(Дата_КС2=S$10,Смета!AL644,0)+IF(Дата_КС2=S$11,Смета!AO644,0)+IF(Дата_КС2=S$12,Смета!AR644,0)+IF(Дата_КС2=S$13,Смета!AU644,0)+IF(Дата_КС2=S$14,Смета!AX644,0),0)</f>
        <v>4</v>
      </c>
      <c r="G662" s="67">
        <f>IF(Смета!E644&gt;0,Смета!E644,0)</f>
        <v>1761.38</v>
      </c>
      <c r="H662" s="67">
        <f t="shared" si="20"/>
        <v>7045.52</v>
      </c>
      <c r="I662" s="464">
        <f t="shared" si="19"/>
        <v>1</v>
      </c>
      <c r="J662" s="468"/>
      <c r="K662" s="465">
        <f>IF(AND(B662&gt;0,B662&lt;&gt;"ЗАГ"),1,IF(C662=0,SUM(B663:INDEX(B663:B$2002,INDEX(MATCH("ЗАГ",B663:B$2002&amp;"",),))),0))</f>
        <v>1</v>
      </c>
      <c r="L662" s="38"/>
      <c r="M662" s="38"/>
      <c r="R662" s="178">
        <f>IFERROR(IF(F662&gt;0,IF(IFERROR((Смета!H644*1),0)&gt;0,ROUND(F662*G662,2),0),0),0)</f>
        <v>0</v>
      </c>
      <c r="S662" s="50">
        <f>IFERROR(IF(F662&gt;0,IF(IFERROR((Смета!G644*1),0)&gt;0,ROUND(F662*G662,2),0),0),0)</f>
        <v>7045.52</v>
      </c>
      <c r="U662" s="38"/>
    </row>
    <row r="663" spans="1:21" s="37" customFormat="1" x14ac:dyDescent="0.25">
      <c r="A663" s="63"/>
      <c r="B663" s="140">
        <f>IFERROR(IF(F663&gt;0,MAX(B$26:B662)+1,IF(AND(D663&gt;0,C663=0),"ЗАГ",0)),0)</f>
        <v>65</v>
      </c>
      <c r="C663" s="141">
        <f>IF(Смета!B645&gt;0,Смета!B645,0)</f>
        <v>570</v>
      </c>
      <c r="D663" s="547" t="str">
        <f>IF(Смета!C645&gt;0,Смета!C645,0)</f>
        <v>Монтаж панели</v>
      </c>
      <c r="E663" s="77" t="str">
        <f>IF(Смета!D645&gt;0,Смета!D645,0)</f>
        <v>шт</v>
      </c>
      <c r="F663" s="67">
        <f>IFERROR(IF(Дата_КС2=S$3,Смета!Q645,0)+IF(Дата_КС2=S$4,Смета!T645,0)+IF(Дата_КС2=S$5,Смета!W645,0)+IF(Дата_КС2=S$6,Смета!Z645,0)+IF(Дата_КС2=S$7,Смета!AC645,0)+IF(Дата_КС2=S$8,Смета!AF645,0)+IF(Дата_КС2=S$9,Смета!AI645,0)+IF(Дата_КС2=S$10,Смета!AL645,0)+IF(Дата_КС2=S$11,Смета!AO645,0)+IF(Дата_КС2=S$12,Смета!AR645,0)+IF(Дата_КС2=S$13,Смета!AU645,0)+IF(Дата_КС2=S$14,Смета!AX645,0),0)</f>
        <v>4</v>
      </c>
      <c r="G663" s="67">
        <f>IF(Смета!E645&gt;0,Смета!E645,0)</f>
        <v>560.44000000000005</v>
      </c>
      <c r="H663" s="67">
        <f t="shared" si="20"/>
        <v>2241.7600000000002</v>
      </c>
      <c r="I663" s="464">
        <f t="shared" si="19"/>
        <v>1</v>
      </c>
      <c r="J663" s="468"/>
      <c r="K663" s="465">
        <f>IF(AND(B663&gt;0,B663&lt;&gt;"ЗАГ"),1,IF(C663=0,SUM(B664:INDEX(B664:B$2002,INDEX(MATCH("ЗАГ",B664:B$2002&amp;"",),))),0))</f>
        <v>1</v>
      </c>
      <c r="L663" s="38"/>
      <c r="M663" s="38"/>
      <c r="R663" s="178">
        <f>IFERROR(IF(F663&gt;0,IF(IFERROR((Смета!H645*1),0)&gt;0,ROUND(F663*G663,2),0),0),0)</f>
        <v>2241.7600000000002</v>
      </c>
      <c r="S663" s="50">
        <f>IFERROR(IF(F663&gt;0,IF(IFERROR((Смета!G645*1),0)&gt;0,ROUND(F663*G663,2),0),0),0)</f>
        <v>0</v>
      </c>
      <c r="U663" s="38"/>
    </row>
    <row r="664" spans="1:21" s="37" customFormat="1" hidden="1" x14ac:dyDescent="0.25">
      <c r="A664" s="63"/>
      <c r="B664" s="140" t="str">
        <f>IFERROR(IF(F664&gt;0,MAX(B$26:B663)+1,IF(AND(D664&gt;0,C664=0),"ЗАГ",0)),0)</f>
        <v>ЗАГ</v>
      </c>
      <c r="C664" s="141">
        <f>IF(Смета!B646&gt;0,Смета!B646,0)</f>
        <v>0</v>
      </c>
      <c r="D664" s="543" t="str">
        <f>IF(Смета!C646&gt;0,Смета!C646,0)</f>
        <v>Щит этажный на 4 квартиры состоит (на 3 ЩЭ):</v>
      </c>
      <c r="E664" s="77">
        <f>IF(Смета!D646&gt;0,Смета!D646,0)</f>
        <v>0</v>
      </c>
      <c r="F664" s="67">
        <f>IFERROR(IF(Дата_КС2=S$3,Смета!Q646,0)+IF(Дата_КС2=S$4,Смета!T646,0)+IF(Дата_КС2=S$5,Смета!W646,0)+IF(Дата_КС2=S$6,Смета!Z646,0)+IF(Дата_КС2=S$7,Смета!AC646,0)+IF(Дата_КС2=S$8,Смета!AF646,0)+IF(Дата_КС2=S$9,Смета!AI646,0)+IF(Дата_КС2=S$10,Смета!AL646,0)+IF(Дата_КС2=S$11,Смета!AO646,0)+IF(Дата_КС2=S$12,Смета!AR646,0)+IF(Дата_КС2=S$13,Смета!AU646,0)+IF(Дата_КС2=S$14,Смета!AX646,0),0)</f>
        <v>0</v>
      </c>
      <c r="G664" s="67">
        <f>IF(Смета!E646&gt;0,Смета!E646,0)</f>
        <v>0</v>
      </c>
      <c r="H664" s="67">
        <f t="shared" si="20"/>
        <v>0</v>
      </c>
      <c r="I664" s="464">
        <f t="shared" si="19"/>
        <v>0</v>
      </c>
      <c r="J664" s="468"/>
      <c r="K664" s="465">
        <f>IF(AND(B664&gt;0,B664&lt;&gt;"ЗАГ"),1,IF(C664=0,SUM(B665:INDEX(B665:B$2002,INDEX(MATCH("ЗАГ",B665:B$2002&amp;"",),))),0))</f>
        <v>0</v>
      </c>
      <c r="L664" s="38"/>
      <c r="M664" s="38"/>
      <c r="R664" s="178">
        <f>IFERROR(IF(F664&gt;0,IF(IFERROR((Смета!H646*1),0)&gt;0,ROUND(F664*G664,2),0),0),0)</f>
        <v>0</v>
      </c>
      <c r="S664" s="50">
        <f>IFERROR(IF(F664&gt;0,IF(IFERROR((Смета!G646*1),0)&gt;0,ROUND(F664*G664,2),0),0),0)</f>
        <v>0</v>
      </c>
      <c r="U664" s="38"/>
    </row>
    <row r="665" spans="1:21" s="37" customFormat="1" ht="30" hidden="1" x14ac:dyDescent="0.25">
      <c r="A665" s="63"/>
      <c r="B665" s="140">
        <f>IFERROR(IF(F665&gt;0,MAX(B$26:B664)+1,IF(AND(D665&gt;0,C665=0),"ЗАГ",0)),0)</f>
        <v>0</v>
      </c>
      <c r="C665" s="141">
        <f>IF(Смета!B647&gt;0,Смета!B647,0)</f>
        <v>571</v>
      </c>
      <c r="D665" s="543" t="str">
        <f>IF(Смета!C647&gt;0,Смета!C647,0)</f>
        <v>Выключатель автоматический двухполюсный 50А С ВА47-29 4.5кА (MVA20-2-050-C)</v>
      </c>
      <c r="E665" s="77" t="str">
        <f>IF(Смета!D647&gt;0,Смета!D647,0)</f>
        <v>шт</v>
      </c>
      <c r="F665" s="67">
        <f>IFERROR(IF(Дата_КС2=S$3,Смета!Q647,0)+IF(Дата_КС2=S$4,Смета!T647,0)+IF(Дата_КС2=S$5,Смета!W647,0)+IF(Дата_КС2=S$6,Смета!Z647,0)+IF(Дата_КС2=S$7,Смета!AC647,0)+IF(Дата_КС2=S$8,Смета!AF647,0)+IF(Дата_КС2=S$9,Смета!AI647,0)+IF(Дата_КС2=S$10,Смета!AL647,0)+IF(Дата_КС2=S$11,Смета!AO647,0)+IF(Дата_КС2=S$12,Смета!AR647,0)+IF(Дата_КС2=S$13,Смета!AU647,0)+IF(Дата_КС2=S$14,Смета!AX647,0),0)</f>
        <v>0</v>
      </c>
      <c r="G665" s="67">
        <f>IF(Смета!E647&gt;0,Смета!E647,0)</f>
        <v>461.93</v>
      </c>
      <c r="H665" s="67">
        <f t="shared" si="20"/>
        <v>0</v>
      </c>
      <c r="I665" s="464">
        <f t="shared" si="19"/>
        <v>0</v>
      </c>
      <c r="J665" s="468"/>
      <c r="K665" s="465">
        <f>IF(AND(B665&gt;0,B665&lt;&gt;"ЗАГ"),1,IF(C665=0,SUM(B666:INDEX(B666:B$2002,INDEX(MATCH("ЗАГ",B666:B$2002&amp;"",),))),0))</f>
        <v>0</v>
      </c>
      <c r="L665" s="38"/>
      <c r="M665" s="38"/>
      <c r="R665" s="178">
        <f>IFERROR(IF(F665&gt;0,IF(IFERROR((Смета!H647*1),0)&gt;0,ROUND(F665*G665,2),0),0),0)</f>
        <v>0</v>
      </c>
      <c r="S665" s="50">
        <f>IFERROR(IF(F665&gt;0,IF(IFERROR((Смета!G647*1),0)&gt;0,ROUND(F665*G665,2),0),0),0)</f>
        <v>0</v>
      </c>
      <c r="U665" s="38"/>
    </row>
    <row r="666" spans="1:21" s="37" customFormat="1" hidden="1" x14ac:dyDescent="0.25">
      <c r="A666" s="63"/>
      <c r="B666" s="140">
        <f>IFERROR(IF(F666&gt;0,MAX(B$26:B665)+1,IF(AND(D666&gt;0,C666=0),"ЗАГ",0)),0)</f>
        <v>0</v>
      </c>
      <c r="C666" s="141">
        <f>IF(Смета!B648&gt;0,Смета!B648,0)</f>
        <v>572</v>
      </c>
      <c r="D666" s="543" t="str">
        <f>IF(Смета!C648&gt;0,Смета!C648,0)</f>
        <v>Сжим ответвительный У-859 м50-70/о4-35 (У-859МУ3)</v>
      </c>
      <c r="E666" s="77" t="str">
        <f>IF(Смета!D648&gt;0,Смета!D648,0)</f>
        <v>шт</v>
      </c>
      <c r="F666" s="67">
        <f>IFERROR(IF(Дата_КС2=S$3,Смета!Q648,0)+IF(Дата_КС2=S$4,Смета!T648,0)+IF(Дата_КС2=S$5,Смета!W648,0)+IF(Дата_КС2=S$6,Смета!Z648,0)+IF(Дата_КС2=S$7,Смета!AC648,0)+IF(Дата_КС2=S$8,Смета!AF648,0)+IF(Дата_КС2=S$9,Смета!AI648,0)+IF(Дата_КС2=S$10,Смета!AL648,0)+IF(Дата_КС2=S$11,Смета!AO648,0)+IF(Дата_КС2=S$12,Смета!AR648,0)+IF(Дата_КС2=S$13,Смета!AU648,0)+IF(Дата_КС2=S$14,Смета!AX648,0),0)</f>
        <v>0</v>
      </c>
      <c r="G666" s="67">
        <f>IF(Смета!E648&gt;0,Смета!E648,0)</f>
        <v>98.61</v>
      </c>
      <c r="H666" s="67">
        <f t="shared" si="20"/>
        <v>0</v>
      </c>
      <c r="I666" s="464">
        <f t="shared" ref="I666:I729" si="21">IF(J666=1,1,K666)</f>
        <v>0</v>
      </c>
      <c r="J666" s="468"/>
      <c r="K666" s="465">
        <f>IF(AND(B666&gt;0,B666&lt;&gt;"ЗАГ"),1,IF(C666=0,SUM(B667:INDEX(B667:B$2002,INDEX(MATCH("ЗАГ",B667:B$2002&amp;"",),))),0))</f>
        <v>0</v>
      </c>
      <c r="L666" s="38"/>
      <c r="M666" s="38"/>
      <c r="R666" s="178">
        <f>IFERROR(IF(F666&gt;0,IF(IFERROR((Смета!H648*1),0)&gt;0,ROUND(F666*G666,2),0),0),0)</f>
        <v>0</v>
      </c>
      <c r="S666" s="50">
        <f>IFERROR(IF(F666&gt;0,IF(IFERROR((Смета!G648*1),0)&gt;0,ROUND(F666*G666,2),0),0),0)</f>
        <v>0</v>
      </c>
      <c r="U666" s="38"/>
    </row>
    <row r="667" spans="1:21" s="37" customFormat="1" hidden="1" x14ac:dyDescent="0.25">
      <c r="A667" s="63"/>
      <c r="B667" s="140">
        <f>IFERROR(IF(F667&gt;0,MAX(B$26:B666)+1,IF(AND(D667&gt;0,C667=0),"ЗАГ",0)),0)</f>
        <v>0</v>
      </c>
      <c r="C667" s="141">
        <f>IF(Смета!B649&gt;0,Смета!B649,0)</f>
        <v>573</v>
      </c>
      <c r="D667" s="543" t="str">
        <f>IF(Смета!C649&gt;0,Смета!C649,0)</f>
        <v>Розетка на DIN-рейку с заземлением контактов РАр 10-3-ОП</v>
      </c>
      <c r="E667" s="77" t="str">
        <f>IF(Смета!D649&gt;0,Смета!D649,0)</f>
        <v>шт</v>
      </c>
      <c r="F667" s="67">
        <f>IFERROR(IF(Дата_КС2=S$3,Смета!Q649,0)+IF(Дата_КС2=S$4,Смета!T649,0)+IF(Дата_КС2=S$5,Смета!W649,0)+IF(Дата_КС2=S$6,Смета!Z649,0)+IF(Дата_КС2=S$7,Смета!AC649,0)+IF(Дата_КС2=S$8,Смета!AF649,0)+IF(Дата_КС2=S$9,Смета!AI649,0)+IF(Дата_КС2=S$10,Смета!AL649,0)+IF(Дата_КС2=S$11,Смета!AO649,0)+IF(Дата_КС2=S$12,Смета!AR649,0)+IF(Дата_КС2=S$13,Смета!AU649,0)+IF(Дата_КС2=S$14,Смета!AX649,0),0)</f>
        <v>0</v>
      </c>
      <c r="G667" s="67">
        <f>IF(Смета!E649&gt;0,Смета!E649,0)</f>
        <v>288.23</v>
      </c>
      <c r="H667" s="67">
        <f t="shared" si="20"/>
        <v>0</v>
      </c>
      <c r="I667" s="464">
        <f t="shared" si="21"/>
        <v>0</v>
      </c>
      <c r="J667" s="468"/>
      <c r="K667" s="465">
        <f>IF(AND(B667&gt;0,B667&lt;&gt;"ЗАГ"),1,IF(C667=0,SUM(B668:INDEX(B668:B$2002,INDEX(MATCH("ЗАГ",B668:B$2002&amp;"",),))),0))</f>
        <v>0</v>
      </c>
      <c r="L667" s="38"/>
      <c r="M667" s="38"/>
      <c r="R667" s="178">
        <f>IFERROR(IF(F667&gt;0,IF(IFERROR((Смета!H649*1),0)&gt;0,ROUND(F667*G667,2),0),0),0)</f>
        <v>0</v>
      </c>
      <c r="S667" s="50">
        <f>IFERROR(IF(F667&gt;0,IF(IFERROR((Смета!G649*1),0)&gt;0,ROUND(F667*G667,2),0),0),0)</f>
        <v>0</v>
      </c>
      <c r="U667" s="38"/>
    </row>
    <row r="668" spans="1:21" s="37" customFormat="1" hidden="1" x14ac:dyDescent="0.25">
      <c r="A668" s="63"/>
      <c r="B668" s="140">
        <f>IFERROR(IF(F668&gt;0,MAX(B$26:B667)+1,IF(AND(D668&gt;0,C668=0),"ЗАГ",0)),0)</f>
        <v>0</v>
      </c>
      <c r="C668" s="141">
        <f>IF(Смета!B650&gt;0,Смета!B650,0)</f>
        <v>574</v>
      </c>
      <c r="D668" s="543" t="str">
        <f>IF(Смета!C650&gt;0,Смета!C650,0)</f>
        <v>Расключение щита этажного ЩЭ</v>
      </c>
      <c r="E668" s="77" t="str">
        <f>IF(Смета!D650&gt;0,Смета!D650,0)</f>
        <v>шт</v>
      </c>
      <c r="F668" s="67">
        <f>IFERROR(IF(Дата_КС2=S$3,Смета!Q650,0)+IF(Дата_КС2=S$4,Смета!T650,0)+IF(Дата_КС2=S$5,Смета!W650,0)+IF(Дата_КС2=S$6,Смета!Z650,0)+IF(Дата_КС2=S$7,Смета!AC650,0)+IF(Дата_КС2=S$8,Смета!AF650,0)+IF(Дата_КС2=S$9,Смета!AI650,0)+IF(Дата_КС2=S$10,Смета!AL650,0)+IF(Дата_КС2=S$11,Смета!AO650,0)+IF(Дата_КС2=S$12,Смета!AR650,0)+IF(Дата_КС2=S$13,Смета!AU650,0)+IF(Дата_КС2=S$14,Смета!AX650,0),0)</f>
        <v>0</v>
      </c>
      <c r="G668" s="67">
        <f>IF(Смета!E650&gt;0,Смета!E650,0)</f>
        <v>3502.5</v>
      </c>
      <c r="H668" s="67">
        <f t="shared" si="20"/>
        <v>0</v>
      </c>
      <c r="I668" s="464">
        <f t="shared" si="21"/>
        <v>0</v>
      </c>
      <c r="J668" s="468"/>
      <c r="K668" s="465">
        <f>IF(AND(B668&gt;0,B668&lt;&gt;"ЗАГ"),1,IF(C668=0,SUM(B669:INDEX(B669:B$2002,INDEX(MATCH("ЗАГ",B669:B$2002&amp;"",),))),0))</f>
        <v>0</v>
      </c>
      <c r="L668" s="38"/>
      <c r="M668" s="38"/>
      <c r="R668" s="178">
        <f>IFERROR(IF(F668&gt;0,IF(IFERROR((Смета!H650*1),0)&gt;0,ROUND(F668*G668,2),0),0),0)</f>
        <v>0</v>
      </c>
      <c r="S668" s="50">
        <f>IFERROR(IF(F668&gt;0,IF(IFERROR((Смета!G650*1),0)&gt;0,ROUND(F668*G668,2),0),0),0)</f>
        <v>0</v>
      </c>
      <c r="U668" s="38"/>
    </row>
    <row r="669" spans="1:21" s="37" customFormat="1" hidden="1" x14ac:dyDescent="0.25">
      <c r="A669" s="63"/>
      <c r="B669" s="140" t="str">
        <f>IFERROR(IF(F669&gt;0,MAX(B$26:B668)+1,IF(AND(D669&gt;0,C669=0),"ЗАГ",0)),0)</f>
        <v>ЗАГ</v>
      </c>
      <c r="C669" s="141">
        <f>IF(Смета!B651&gt;0,Смета!B651,0)</f>
        <v>0</v>
      </c>
      <c r="D669" s="543" t="str">
        <f>IF(Смета!C651&gt;0,Смета!C651,0)</f>
        <v>2.Светотехническая продукция</v>
      </c>
      <c r="E669" s="77">
        <f>IF(Смета!D651&gt;0,Смета!D651,0)</f>
        <v>0</v>
      </c>
      <c r="F669" s="67">
        <f>IFERROR(IF(Дата_КС2=S$3,Смета!Q651,0)+IF(Дата_КС2=S$4,Смета!T651,0)+IF(Дата_КС2=S$5,Смета!W651,0)+IF(Дата_КС2=S$6,Смета!Z651,0)+IF(Дата_КС2=S$7,Смета!AC651,0)+IF(Дата_КС2=S$8,Смета!AF651,0)+IF(Дата_КС2=S$9,Смета!AI651,0)+IF(Дата_КС2=S$10,Смета!AL651,0)+IF(Дата_КС2=S$11,Смета!AO651,0)+IF(Дата_КС2=S$12,Смета!AR651,0)+IF(Дата_КС2=S$13,Смета!AU651,0)+IF(Дата_КС2=S$14,Смета!AX651,0),0)</f>
        <v>0</v>
      </c>
      <c r="G669" s="67">
        <f>IF(Смета!E651&gt;0,Смета!E651,0)</f>
        <v>0</v>
      </c>
      <c r="H669" s="67">
        <f t="shared" ref="H669:H732" si="22">ROUND(F669*G669,2)</f>
        <v>0</v>
      </c>
      <c r="I669" s="464">
        <f t="shared" si="21"/>
        <v>0</v>
      </c>
      <c r="J669" s="468"/>
      <c r="K669" s="465">
        <f>IF(AND(B669&gt;0,B669&lt;&gt;"ЗАГ"),1,IF(C669=0,SUM(B670:INDEX(B670:B$2002,INDEX(MATCH("ЗАГ",B670:B$2002&amp;"",),))),0))</f>
        <v>0</v>
      </c>
      <c r="L669" s="38"/>
      <c r="M669" s="38"/>
      <c r="R669" s="178">
        <f>IFERROR(IF(F669&gt;0,IF(IFERROR((Смета!H651*1),0)&gt;0,ROUND(F669*G669,2),0),0),0)</f>
        <v>0</v>
      </c>
      <c r="S669" s="50">
        <f>IFERROR(IF(F669&gt;0,IF(IFERROR((Смета!G651*1),0)&gt;0,ROUND(F669*G669,2),0),0),0)</f>
        <v>0</v>
      </c>
      <c r="U669" s="38"/>
    </row>
    <row r="670" spans="1:21" s="37" customFormat="1" hidden="1" x14ac:dyDescent="0.25">
      <c r="A670" s="63"/>
      <c r="B670" s="140">
        <f>IFERROR(IF(F670&gt;0,MAX(B$26:B669)+1,IF(AND(D670&gt;0,C670=0),"ЗАГ",0)),0)</f>
        <v>0</v>
      </c>
      <c r="C670" s="141">
        <f>IF(Смета!B652&gt;0,Смета!B652,0)</f>
        <v>575</v>
      </c>
      <c r="D670" s="543" t="str">
        <f>IF(Смета!C652&gt;0,Смета!C652,0)</f>
        <v>Патрон подвесной Е27 пластик белый</v>
      </c>
      <c r="E670" s="77" t="str">
        <f>IF(Смета!D652&gt;0,Смета!D652,0)</f>
        <v>шт</v>
      </c>
      <c r="F670" s="67">
        <f>IFERROR(IF(Дата_КС2=S$3,Смета!Q652,0)+IF(Дата_КС2=S$4,Смета!T652,0)+IF(Дата_КС2=S$5,Смета!W652,0)+IF(Дата_КС2=S$6,Смета!Z652,0)+IF(Дата_КС2=S$7,Смета!AC652,0)+IF(Дата_КС2=S$8,Смета!AF652,0)+IF(Дата_КС2=S$9,Смета!AI652,0)+IF(Дата_КС2=S$10,Смета!AL652,0)+IF(Дата_КС2=S$11,Смета!AO652,0)+IF(Дата_КС2=S$12,Смета!AR652,0)+IF(Дата_КС2=S$13,Смета!AU652,0)+IF(Дата_КС2=S$14,Смета!AX652,0),0)</f>
        <v>0</v>
      </c>
      <c r="G670" s="67">
        <f>IF(Смета!E652&gt;0,Смета!E652,0)</f>
        <v>24.55</v>
      </c>
      <c r="H670" s="67">
        <f t="shared" si="22"/>
        <v>0</v>
      </c>
      <c r="I670" s="464">
        <f t="shared" si="21"/>
        <v>0</v>
      </c>
      <c r="J670" s="468"/>
      <c r="K670" s="465">
        <f>IF(AND(B670&gt;0,B670&lt;&gt;"ЗАГ"),1,IF(C670=0,SUM(B671:INDEX(B671:B$2002,INDEX(MATCH("ЗАГ",B671:B$2002&amp;"",),))),0))</f>
        <v>0</v>
      </c>
      <c r="L670" s="38"/>
      <c r="M670" s="38"/>
      <c r="R670" s="178">
        <f>IFERROR(IF(F670&gt;0,IF(IFERROR((Смета!H652*1),0)&gt;0,ROUND(F670*G670,2),0),0),0)</f>
        <v>0</v>
      </c>
      <c r="S670" s="50">
        <f>IFERROR(IF(F670&gt;0,IF(IFERROR((Смета!G652*1),0)&gt;0,ROUND(F670*G670,2),0),0),0)</f>
        <v>0</v>
      </c>
      <c r="U670" s="38"/>
    </row>
    <row r="671" spans="1:21" s="37" customFormat="1" hidden="1" x14ac:dyDescent="0.25">
      <c r="A671" s="63"/>
      <c r="B671" s="140">
        <f>IFERROR(IF(F671&gt;0,MAX(B$26:B670)+1,IF(AND(D671&gt;0,C671=0),"ЗАГ",0)),0)</f>
        <v>0</v>
      </c>
      <c r="C671" s="141">
        <f>IF(Смета!B653&gt;0,Смета!B653,0)</f>
        <v>576</v>
      </c>
      <c r="D671" s="543" t="str">
        <f>IF(Смета!C653&gt;0,Смета!C653,0)</f>
        <v>Подключение подвесного патрона</v>
      </c>
      <c r="E671" s="77" t="str">
        <f>IF(Смета!D653&gt;0,Смета!D653,0)</f>
        <v>шт</v>
      </c>
      <c r="F671" s="67">
        <f>IFERROR(IF(Дата_КС2=S$3,Смета!Q653,0)+IF(Дата_КС2=S$4,Смета!T653,0)+IF(Дата_КС2=S$5,Смета!W653,0)+IF(Дата_КС2=S$6,Смета!Z653,0)+IF(Дата_КС2=S$7,Смета!AC653,0)+IF(Дата_КС2=S$8,Смета!AF653,0)+IF(Дата_КС2=S$9,Смета!AI653,0)+IF(Дата_КС2=S$10,Смета!AL653,0)+IF(Дата_КС2=S$11,Смета!AO653,0)+IF(Дата_КС2=S$12,Смета!AR653,0)+IF(Дата_КС2=S$13,Смета!AU653,0)+IF(Дата_КС2=S$14,Смета!AX653,0),0)</f>
        <v>0</v>
      </c>
      <c r="G671" s="67">
        <f>IF(Смета!E653&gt;0,Смета!E653,0)</f>
        <v>213.5</v>
      </c>
      <c r="H671" s="67">
        <f t="shared" si="22"/>
        <v>0</v>
      </c>
      <c r="I671" s="464">
        <f t="shared" si="21"/>
        <v>0</v>
      </c>
      <c r="J671" s="468"/>
      <c r="K671" s="465">
        <f>IF(AND(B671&gt;0,B671&lt;&gt;"ЗАГ"),1,IF(C671=0,SUM(B672:INDEX(B672:B$2002,INDEX(MATCH("ЗАГ",B672:B$2002&amp;"",),))),0))</f>
        <v>0</v>
      </c>
      <c r="L671" s="38"/>
      <c r="M671" s="38"/>
      <c r="R671" s="178">
        <f>IFERROR(IF(F671&gt;0,IF(IFERROR((Смета!H653*1),0)&gt;0,ROUND(F671*G671,2),0),0),0)</f>
        <v>0</v>
      </c>
      <c r="S671" s="50">
        <f>IFERROR(IF(F671&gt;0,IF(IFERROR((Смета!G653*1),0)&gt;0,ROUND(F671*G671,2),0),0),0)</f>
        <v>0</v>
      </c>
      <c r="U671" s="38"/>
    </row>
    <row r="672" spans="1:21" s="37" customFormat="1" hidden="1" x14ac:dyDescent="0.25">
      <c r="A672" s="63"/>
      <c r="B672" s="140">
        <f>IFERROR(IF(F672&gt;0,MAX(B$26:B671)+1,IF(AND(D672&gt;0,C672=0),"ЗАГ",0)),0)</f>
        <v>0</v>
      </c>
      <c r="C672" s="141">
        <f>IF(Смета!B654&gt;0,Смета!B654,0)</f>
        <v>577</v>
      </c>
      <c r="D672" s="543" t="str">
        <f>IF(Смета!C654&gt;0,Смета!C654,0)</f>
        <v>Лампа светодиодная LED 11вт E27 белый ECO</v>
      </c>
      <c r="E672" s="77" t="str">
        <f>IF(Смета!D654&gt;0,Смета!D654,0)</f>
        <v>шт</v>
      </c>
      <c r="F672" s="67">
        <f>IFERROR(IF(Дата_КС2=S$3,Смета!Q654,0)+IF(Дата_КС2=S$4,Смета!T654,0)+IF(Дата_КС2=S$5,Смета!W654,0)+IF(Дата_КС2=S$6,Смета!Z654,0)+IF(Дата_КС2=S$7,Смета!AC654,0)+IF(Дата_КС2=S$8,Смета!AF654,0)+IF(Дата_КС2=S$9,Смета!AI654,0)+IF(Дата_КС2=S$10,Смета!AL654,0)+IF(Дата_КС2=S$11,Смета!AO654,0)+IF(Дата_КС2=S$12,Смета!AR654,0)+IF(Дата_КС2=S$13,Смета!AU654,0)+IF(Дата_КС2=S$14,Смета!AX654,0),0)</f>
        <v>0</v>
      </c>
      <c r="G672" s="67">
        <f>IF(Смета!E654&gt;0,Смета!E654,0)</f>
        <v>96.08</v>
      </c>
      <c r="H672" s="67">
        <f t="shared" si="22"/>
        <v>0</v>
      </c>
      <c r="I672" s="464">
        <f t="shared" si="21"/>
        <v>0</v>
      </c>
      <c r="J672" s="468"/>
      <c r="K672" s="465">
        <f>IF(AND(B672&gt;0,B672&lt;&gt;"ЗАГ"),1,IF(C672=0,SUM(B673:INDEX(B673:B$2002,INDEX(MATCH("ЗАГ",B673:B$2002&amp;"",),))),0))</f>
        <v>0</v>
      </c>
      <c r="L672" s="38"/>
      <c r="M672" s="38"/>
      <c r="R672" s="178">
        <f>IFERROR(IF(F672&gt;0,IF(IFERROR((Смета!H654*1),0)&gt;0,ROUND(F672*G672,2),0),0),0)</f>
        <v>0</v>
      </c>
      <c r="S672" s="50">
        <f>IFERROR(IF(F672&gt;0,IF(IFERROR((Смета!G654*1),0)&gt;0,ROUND(F672*G672,2),0),0),0)</f>
        <v>0</v>
      </c>
      <c r="U672" s="38"/>
    </row>
    <row r="673" spans="1:21" s="37" customFormat="1" ht="30" hidden="1" x14ac:dyDescent="0.25">
      <c r="A673" s="63"/>
      <c r="B673" s="140">
        <f>IFERROR(IF(F673&gt;0,MAX(B$26:B672)+1,IF(AND(D673&gt;0,C673=0),"ЗАГ",0)),0)</f>
        <v>0</v>
      </c>
      <c r="C673" s="141">
        <f>IF(Смета!B655&gt;0,Смета!B655,0)</f>
        <v>578</v>
      </c>
      <c r="D673" s="543" t="str">
        <f>IF(Смета!C655&gt;0,Смета!C655,0)</f>
        <v>358882 STREET NT22 396 черный Светильник ландшафтный светодиодный IP54 LED 4000К 18W 220V OPAL пластиковый корпус</v>
      </c>
      <c r="E673" s="77" t="str">
        <f>IF(Смета!D655&gt;0,Смета!D655,0)</f>
        <v>шт</v>
      </c>
      <c r="F673" s="67">
        <f>IFERROR(IF(Дата_КС2=S$3,Смета!Q655,0)+IF(Дата_КС2=S$4,Смета!T655,0)+IF(Дата_КС2=S$5,Смета!W655,0)+IF(Дата_КС2=S$6,Смета!Z655,0)+IF(Дата_КС2=S$7,Смета!AC655,0)+IF(Дата_КС2=S$8,Смета!AF655,0)+IF(Дата_КС2=S$9,Смета!AI655,0)+IF(Дата_КС2=S$10,Смета!AL655,0)+IF(Дата_КС2=S$11,Смета!AO655,0)+IF(Дата_КС2=S$12,Смета!AR655,0)+IF(Дата_КС2=S$13,Смета!AU655,0)+IF(Дата_КС2=S$14,Смета!AX655,0),0)</f>
        <v>0</v>
      </c>
      <c r="G673" s="67">
        <f>IF(Смета!E655&gt;0,Смета!E655,0)</f>
        <v>2500</v>
      </c>
      <c r="H673" s="67">
        <f t="shared" si="22"/>
        <v>0</v>
      </c>
      <c r="I673" s="464">
        <f t="shared" si="21"/>
        <v>0</v>
      </c>
      <c r="J673" s="468"/>
      <c r="K673" s="465">
        <f>IF(AND(B673&gt;0,B673&lt;&gt;"ЗАГ"),1,IF(C673=0,SUM(B674:INDEX(B674:B$2002,INDEX(MATCH("ЗАГ",B674:B$2002&amp;"",),))),0))</f>
        <v>0</v>
      </c>
      <c r="L673" s="38"/>
      <c r="M673" s="38"/>
      <c r="R673" s="178">
        <f>IFERROR(IF(F673&gt;0,IF(IFERROR((Смета!H655*1),0)&gt;0,ROUND(F673*G673,2),0),0),0)</f>
        <v>0</v>
      </c>
      <c r="S673" s="50">
        <f>IFERROR(IF(F673&gt;0,IF(IFERROR((Смета!G655*1),0)&gt;0,ROUND(F673*G673,2),0),0),0)</f>
        <v>0</v>
      </c>
      <c r="U673" s="38"/>
    </row>
    <row r="674" spans="1:21" s="37" customFormat="1" hidden="1" x14ac:dyDescent="0.25">
      <c r="A674" s="63"/>
      <c r="B674" s="140">
        <f>IFERROR(IF(F674&gt;0,MAX(B$26:B673)+1,IF(AND(D674&gt;0,C674=0),"ЗАГ",0)),0)</f>
        <v>0</v>
      </c>
      <c r="C674" s="141">
        <f>IF(Смета!B656&gt;0,Смета!B656,0)</f>
        <v>579</v>
      </c>
      <c r="D674" s="543" t="str">
        <f>IF(Смета!C656&gt;0,Смета!C656,0)</f>
        <v>Монтаж и подключение накладного светильника</v>
      </c>
      <c r="E674" s="77" t="str">
        <f>IF(Смета!D656&gt;0,Смета!D656,0)</f>
        <v>шт</v>
      </c>
      <c r="F674" s="67">
        <f>IFERROR(IF(Дата_КС2=S$3,Смета!Q656,0)+IF(Дата_КС2=S$4,Смета!T656,0)+IF(Дата_КС2=S$5,Смета!W656,0)+IF(Дата_КС2=S$6,Смета!Z656,0)+IF(Дата_КС2=S$7,Смета!AC656,0)+IF(Дата_КС2=S$8,Смета!AF656,0)+IF(Дата_КС2=S$9,Смета!AI656,0)+IF(Дата_КС2=S$10,Смета!AL656,0)+IF(Дата_КС2=S$11,Смета!AO656,0)+IF(Дата_КС2=S$12,Смета!AR656,0)+IF(Дата_КС2=S$13,Смета!AU656,0)+IF(Дата_КС2=S$14,Смета!AX656,0),0)</f>
        <v>0</v>
      </c>
      <c r="G674" s="67">
        <f>IF(Смета!E656&gt;0,Смета!E656,0)</f>
        <v>384.3</v>
      </c>
      <c r="H674" s="67">
        <f t="shared" si="22"/>
        <v>0</v>
      </c>
      <c r="I674" s="464">
        <f t="shared" si="21"/>
        <v>0</v>
      </c>
      <c r="J674" s="468"/>
      <c r="K674" s="465">
        <f>IF(AND(B674&gt;0,B674&lt;&gt;"ЗАГ"),1,IF(C674=0,SUM(B675:INDEX(B675:B$2002,INDEX(MATCH("ЗАГ",B675:B$2002&amp;"",),))),0))</f>
        <v>0</v>
      </c>
      <c r="L674" s="38"/>
      <c r="M674" s="38"/>
      <c r="R674" s="178">
        <f>IFERROR(IF(F674&gt;0,IF(IFERROR((Смета!H656*1),0)&gt;0,ROUND(F674*G674,2),0),0),0)</f>
        <v>0</v>
      </c>
      <c r="S674" s="50">
        <f>IFERROR(IF(F674&gt;0,IF(IFERROR((Смета!G656*1),0)&gt;0,ROUND(F674*G674,2),0),0),0)</f>
        <v>0</v>
      </c>
      <c r="U674" s="38"/>
    </row>
    <row r="675" spans="1:21" s="37" customFormat="1" hidden="1" x14ac:dyDescent="0.25">
      <c r="A675" s="63"/>
      <c r="B675" s="140">
        <f>IFERROR(IF(F675&gt;0,MAX(B$26:B674)+1,IF(AND(D675&gt;0,C675=0),"ЗАГ",0)),0)</f>
        <v>0</v>
      </c>
      <c r="C675" s="141">
        <f>IF(Смета!B657&gt;0,Смета!B657,0)</f>
        <v>580</v>
      </c>
      <c r="D675" s="543" t="str">
        <f>IF(Смета!C657&gt;0,Смета!C657,0)</f>
        <v>БРА Kink light мелисса 08438-2, 19(21)</v>
      </c>
      <c r="E675" s="77" t="str">
        <f>IF(Смета!D657&gt;0,Смета!D657,0)</f>
        <v>шт</v>
      </c>
      <c r="F675" s="67">
        <f>IFERROR(IF(Дата_КС2=S$3,Смета!Q657,0)+IF(Дата_КС2=S$4,Смета!T657,0)+IF(Дата_КС2=S$5,Смета!W657,0)+IF(Дата_КС2=S$6,Смета!Z657,0)+IF(Дата_КС2=S$7,Смета!AC657,0)+IF(Дата_КС2=S$8,Смета!AF657,0)+IF(Дата_КС2=S$9,Смета!AI657,0)+IF(Дата_КС2=S$10,Смета!AL657,0)+IF(Дата_КС2=S$11,Смета!AO657,0)+IF(Дата_КС2=S$12,Смета!AR657,0)+IF(Дата_КС2=S$13,Смета!AU657,0)+IF(Дата_КС2=S$14,Смета!AX657,0),0)</f>
        <v>0</v>
      </c>
      <c r="G675" s="67">
        <f>IF(Смета!E657&gt;0,Смета!E657,0)</f>
        <v>6950</v>
      </c>
      <c r="H675" s="67">
        <f t="shared" si="22"/>
        <v>0</v>
      </c>
      <c r="I675" s="464">
        <f t="shared" si="21"/>
        <v>0</v>
      </c>
      <c r="J675" s="468"/>
      <c r="K675" s="465">
        <f>IF(AND(B675&gt;0,B675&lt;&gt;"ЗАГ"),1,IF(C675=0,SUM(B676:INDEX(B676:B$2002,INDEX(MATCH("ЗАГ",B676:B$2002&amp;"",),))),0))</f>
        <v>0</v>
      </c>
      <c r="L675" s="38"/>
      <c r="M675" s="38"/>
      <c r="R675" s="178">
        <f>IFERROR(IF(F675&gt;0,IF(IFERROR((Смета!H657*1),0)&gt;0,ROUND(F675*G675,2),0),0),0)</f>
        <v>0</v>
      </c>
      <c r="S675" s="50">
        <f>IFERROR(IF(F675&gt;0,IF(IFERROR((Смета!G657*1),0)&gt;0,ROUND(F675*G675,2),0),0),0)</f>
        <v>0</v>
      </c>
      <c r="U675" s="38"/>
    </row>
    <row r="676" spans="1:21" s="37" customFormat="1" hidden="1" x14ac:dyDescent="0.25">
      <c r="A676" s="63"/>
      <c r="B676" s="140">
        <f>IFERROR(IF(F676&gt;0,MAX(B$26:B675)+1,IF(AND(D676&gt;0,C676=0),"ЗАГ",0)),0)</f>
        <v>0</v>
      </c>
      <c r="C676" s="141">
        <f>IF(Смета!B658&gt;0,Смета!B658,0)</f>
        <v>581</v>
      </c>
      <c r="D676" s="543" t="str">
        <f>IF(Смета!C658&gt;0,Смета!C658,0)</f>
        <v>Бра настенная</v>
      </c>
      <c r="E676" s="77" t="str">
        <f>IF(Смета!D658&gt;0,Смета!D658,0)</f>
        <v>шт</v>
      </c>
      <c r="F676" s="67">
        <f>IFERROR(IF(Дата_КС2=S$3,Смета!Q658,0)+IF(Дата_КС2=S$4,Смета!T658,0)+IF(Дата_КС2=S$5,Смета!W658,0)+IF(Дата_КС2=S$6,Смета!Z658,0)+IF(Дата_КС2=S$7,Смета!AC658,0)+IF(Дата_КС2=S$8,Смета!AF658,0)+IF(Дата_КС2=S$9,Смета!AI658,0)+IF(Дата_КС2=S$10,Смета!AL658,0)+IF(Дата_КС2=S$11,Смета!AO658,0)+IF(Дата_КС2=S$12,Смета!AR658,0)+IF(Дата_КС2=S$13,Смета!AU658,0)+IF(Дата_КС2=S$14,Смета!AX658,0),0)</f>
        <v>0</v>
      </c>
      <c r="G676" s="67">
        <f>IF(Смета!E658&gt;0,Смета!E658,0)</f>
        <v>1050</v>
      </c>
      <c r="H676" s="67">
        <f t="shared" si="22"/>
        <v>0</v>
      </c>
      <c r="I676" s="464">
        <f t="shared" si="21"/>
        <v>0</v>
      </c>
      <c r="J676" s="468"/>
      <c r="K676" s="465">
        <f>IF(AND(B676&gt;0,B676&lt;&gt;"ЗАГ"),1,IF(C676=0,SUM(B677:INDEX(B677:B$2002,INDEX(MATCH("ЗАГ",B677:B$2002&amp;"",),))),0))</f>
        <v>0</v>
      </c>
      <c r="L676" s="38"/>
      <c r="M676" s="38"/>
      <c r="R676" s="178">
        <f>IFERROR(IF(F676&gt;0,IF(IFERROR((Смета!H658*1),0)&gt;0,ROUND(F676*G676,2),0),0),0)</f>
        <v>0</v>
      </c>
      <c r="S676" s="50">
        <f>IFERROR(IF(F676&gt;0,IF(IFERROR((Смета!G658*1),0)&gt;0,ROUND(F676*G676,2),0),0),0)</f>
        <v>0</v>
      </c>
      <c r="U676" s="38"/>
    </row>
    <row r="677" spans="1:21" s="37" customFormat="1" ht="30" hidden="1" x14ac:dyDescent="0.25">
      <c r="A677" s="63"/>
      <c r="B677" s="140">
        <f>IFERROR(IF(F677&gt;0,MAX(B$26:B676)+1,IF(AND(D677&gt;0,C677=0),"ЗАГ",0)),0)</f>
        <v>0</v>
      </c>
      <c r="C677" s="141">
        <f>IF(Смета!B659&gt;0,Смета!B659,0)</f>
        <v>582</v>
      </c>
      <c r="D677" s="543" t="str">
        <f>IF(Смета!C659&gt;0,Смета!C659,0)</f>
        <v>Светильник светодиодный SPO-950-3-40K-018 18Вт 4000К 1890Лм IP40 595х180х40 матовый</v>
      </c>
      <c r="E677" s="77" t="str">
        <f>IF(Смета!D659&gt;0,Смета!D659,0)</f>
        <v>шт</v>
      </c>
      <c r="F677" s="67">
        <f>IFERROR(IF(Дата_КС2=S$3,Смета!Q659,0)+IF(Дата_КС2=S$4,Смета!T659,0)+IF(Дата_КС2=S$5,Смета!W659,0)+IF(Дата_КС2=S$6,Смета!Z659,0)+IF(Дата_КС2=S$7,Смета!AC659,0)+IF(Дата_КС2=S$8,Смета!AF659,0)+IF(Дата_КС2=S$9,Смета!AI659,0)+IF(Дата_КС2=S$10,Смета!AL659,0)+IF(Дата_КС2=S$11,Смета!AO659,0)+IF(Дата_КС2=S$12,Смета!AR659,0)+IF(Дата_КС2=S$13,Смета!AU659,0)+IF(Дата_КС2=S$14,Смета!AX659,0),0)</f>
        <v>0</v>
      </c>
      <c r="G677" s="67">
        <f>IF(Смета!E659&gt;0,Смета!E659,0)</f>
        <v>1636.25</v>
      </c>
      <c r="H677" s="67">
        <f t="shared" si="22"/>
        <v>0</v>
      </c>
      <c r="I677" s="464">
        <f t="shared" si="21"/>
        <v>0</v>
      </c>
      <c r="J677" s="468"/>
      <c r="K677" s="465">
        <f>IF(AND(B677&gt;0,B677&lt;&gt;"ЗАГ"),1,IF(C677=0,SUM(B678:INDEX(B678:B$2002,INDEX(MATCH("ЗАГ",B678:B$2002&amp;"",),))),0))</f>
        <v>0</v>
      </c>
      <c r="L677" s="38"/>
      <c r="M677" s="38"/>
      <c r="R677" s="178">
        <f>IFERROR(IF(F677&gt;0,IF(IFERROR((Смета!H659*1),0)&gt;0,ROUND(F677*G677,2),0),0),0)</f>
        <v>0</v>
      </c>
      <c r="S677" s="50">
        <f>IFERROR(IF(F677&gt;0,IF(IFERROR((Смета!G659*1),0)&gt;0,ROUND(F677*G677,2),0),0),0)</f>
        <v>0</v>
      </c>
      <c r="U677" s="38"/>
    </row>
    <row r="678" spans="1:21" s="37" customFormat="1" hidden="1" x14ac:dyDescent="0.25">
      <c r="A678" s="63"/>
      <c r="B678" s="140">
        <f>IFERROR(IF(F678&gt;0,MAX(B$26:B677)+1,IF(AND(D678&gt;0,C678=0),"ЗАГ",0)),0)</f>
        <v>0</v>
      </c>
      <c r="C678" s="141">
        <f>IF(Смета!B660&gt;0,Смета!B660,0)</f>
        <v>583</v>
      </c>
      <c r="D678" s="543" t="str">
        <f>IF(Смета!C660&gt;0,Смета!C660,0)</f>
        <v>Монтаж и подключение светильника в армстронг</v>
      </c>
      <c r="E678" s="77" t="str">
        <f>IF(Смета!D660&gt;0,Смета!D660,0)</f>
        <v>шт</v>
      </c>
      <c r="F678" s="67">
        <f>IFERROR(IF(Дата_КС2=S$3,Смета!Q660,0)+IF(Дата_КС2=S$4,Смета!T660,0)+IF(Дата_КС2=S$5,Смета!W660,0)+IF(Дата_КС2=S$6,Смета!Z660,0)+IF(Дата_КС2=S$7,Смета!AC660,0)+IF(Дата_КС2=S$8,Смета!AF660,0)+IF(Дата_КС2=S$9,Смета!AI660,0)+IF(Дата_КС2=S$10,Смета!AL660,0)+IF(Дата_КС2=S$11,Смета!AO660,0)+IF(Дата_КС2=S$12,Смета!AR660,0)+IF(Дата_КС2=S$13,Смета!AU660,0)+IF(Дата_КС2=S$14,Смета!AX660,0),0)</f>
        <v>0</v>
      </c>
      <c r="G678" s="67">
        <f>IF(Смета!E660&gt;0,Смета!E660,0)</f>
        <v>400</v>
      </c>
      <c r="H678" s="67">
        <f t="shared" si="22"/>
        <v>0</v>
      </c>
      <c r="I678" s="464">
        <f t="shared" si="21"/>
        <v>0</v>
      </c>
      <c r="J678" s="468"/>
      <c r="K678" s="465">
        <f>IF(AND(B678&gt;0,B678&lt;&gt;"ЗАГ"),1,IF(C678=0,SUM(B679:INDEX(B679:B$2002,INDEX(MATCH("ЗАГ",B679:B$2002&amp;"",),))),0))</f>
        <v>0</v>
      </c>
      <c r="L678" s="38"/>
      <c r="M678" s="38"/>
      <c r="R678" s="178">
        <f>IFERROR(IF(F678&gt;0,IF(IFERROR((Смета!H660*1),0)&gt;0,ROUND(F678*G678,2),0),0),0)</f>
        <v>0</v>
      </c>
      <c r="S678" s="50">
        <f>IFERROR(IF(F678&gt;0,IF(IFERROR((Смета!G660*1),0)&gt;0,ROUND(F678*G678,2),0),0),0)</f>
        <v>0</v>
      </c>
      <c r="U678" s="38"/>
    </row>
    <row r="679" spans="1:21" s="37" customFormat="1" ht="30" hidden="1" x14ac:dyDescent="0.25">
      <c r="A679" s="63"/>
      <c r="B679" s="140">
        <f>IFERROR(IF(F679&gt;0,MAX(B$26:B678)+1,IF(AND(D679&gt;0,C679=0),"ЗАГ",0)),0)</f>
        <v>0</v>
      </c>
      <c r="C679" s="141">
        <f>IF(Смета!B661&gt;0,Смета!B661,0)</f>
        <v>584</v>
      </c>
      <c r="D679" s="543" t="str">
        <f>IF(Смета!C661&gt;0,Смета!C661,0)</f>
        <v>Датчик движения ИК встраиваемый 1200w 360 гр. 6м IP20 белый (SEN86 бел.)</v>
      </c>
      <c r="E679" s="77" t="str">
        <f>IF(Смета!D661&gt;0,Смета!D661,0)</f>
        <v>шт</v>
      </c>
      <c r="F679" s="67">
        <f>IFERROR(IF(Дата_КС2=S$3,Смета!Q661,0)+IF(Дата_КС2=S$4,Смета!T661,0)+IF(Дата_КС2=S$5,Смета!W661,0)+IF(Дата_КС2=S$6,Смета!Z661,0)+IF(Дата_КС2=S$7,Смета!AC661,0)+IF(Дата_КС2=S$8,Смета!AF661,0)+IF(Дата_КС2=S$9,Смета!AI661,0)+IF(Дата_КС2=S$10,Смета!AL661,0)+IF(Дата_КС2=S$11,Смета!AO661,0)+IF(Дата_КС2=S$12,Смета!AR661,0)+IF(Дата_КС2=S$13,Смета!AU661,0)+IF(Дата_КС2=S$14,Смета!AX661,0),0)</f>
        <v>0</v>
      </c>
      <c r="G679" s="67">
        <f>IF(Смета!E661&gt;0,Смета!E661,0)</f>
        <v>450</v>
      </c>
      <c r="H679" s="67">
        <f t="shared" si="22"/>
        <v>0</v>
      </c>
      <c r="I679" s="464">
        <f t="shared" si="21"/>
        <v>0</v>
      </c>
      <c r="J679" s="468"/>
      <c r="K679" s="465">
        <f>IF(AND(B679&gt;0,B679&lt;&gt;"ЗАГ"),1,IF(C679=0,SUM(B680:INDEX(B680:B$2002,INDEX(MATCH("ЗАГ",B680:B$2002&amp;"",),))),0))</f>
        <v>0</v>
      </c>
      <c r="L679" s="38"/>
      <c r="M679" s="38"/>
      <c r="R679" s="178">
        <f>IFERROR(IF(F679&gt;0,IF(IFERROR((Смета!H661*1),0)&gt;0,ROUND(F679*G679,2),0),0),0)</f>
        <v>0</v>
      </c>
      <c r="S679" s="50">
        <f>IFERROR(IF(F679&gt;0,IF(IFERROR((Смета!G661*1),0)&gt;0,ROUND(F679*G679,2),0),0),0)</f>
        <v>0</v>
      </c>
      <c r="U679" s="38"/>
    </row>
    <row r="680" spans="1:21" s="37" customFormat="1" hidden="1" x14ac:dyDescent="0.25">
      <c r="A680" s="63"/>
      <c r="B680" s="140">
        <f>IFERROR(IF(F680&gt;0,MAX(B$26:B679)+1,IF(AND(D680&gt;0,C680=0),"ЗАГ",0)),0)</f>
        <v>0</v>
      </c>
      <c r="C680" s="141">
        <f>IF(Смета!B662&gt;0,Смета!B662,0)</f>
        <v>585</v>
      </c>
      <c r="D680" s="543" t="str">
        <f>IF(Смета!C662&gt;0,Смета!C662,0)</f>
        <v xml:space="preserve">Монтаж и подключение датчика движения </v>
      </c>
      <c r="E680" s="77" t="str">
        <f>IF(Смета!D662&gt;0,Смета!D662,0)</f>
        <v>шт</v>
      </c>
      <c r="F680" s="67">
        <f>IFERROR(IF(Дата_КС2=S$3,Смета!Q662,0)+IF(Дата_КС2=S$4,Смета!T662,0)+IF(Дата_КС2=S$5,Смета!W662,0)+IF(Дата_КС2=S$6,Смета!Z662,0)+IF(Дата_КС2=S$7,Смета!AC662,0)+IF(Дата_КС2=S$8,Смета!AF662,0)+IF(Дата_КС2=S$9,Смета!AI662,0)+IF(Дата_КС2=S$10,Смета!AL662,0)+IF(Дата_КС2=S$11,Смета!AO662,0)+IF(Дата_КС2=S$12,Смета!AR662,0)+IF(Дата_КС2=S$13,Смета!AU662,0)+IF(Дата_КС2=S$14,Смета!AX662,0),0)</f>
        <v>0</v>
      </c>
      <c r="G680" s="67">
        <f>IF(Смета!E662&gt;0,Смета!E662,0)</f>
        <v>360</v>
      </c>
      <c r="H680" s="67">
        <f t="shared" si="22"/>
        <v>0</v>
      </c>
      <c r="I680" s="464">
        <f t="shared" si="21"/>
        <v>0</v>
      </c>
      <c r="J680" s="468"/>
      <c r="K680" s="465">
        <f>IF(AND(B680&gt;0,B680&lt;&gt;"ЗАГ"),1,IF(C680=0,SUM(B681:INDEX(B681:B$2002,INDEX(MATCH("ЗАГ",B681:B$2002&amp;"",),))),0))</f>
        <v>0</v>
      </c>
      <c r="L680" s="38"/>
      <c r="M680" s="38"/>
      <c r="R680" s="178">
        <f>IFERROR(IF(F680&gt;0,IF(IFERROR((Смета!H662*1),0)&gt;0,ROUND(F680*G680,2),0),0),0)</f>
        <v>0</v>
      </c>
      <c r="S680" s="50">
        <f>IFERROR(IF(F680&gt;0,IF(IFERROR((Смета!G662*1),0)&gt;0,ROUND(F680*G680,2),0),0),0)</f>
        <v>0</v>
      </c>
      <c r="U680" s="38"/>
    </row>
    <row r="681" spans="1:21" s="37" customFormat="1" ht="30" hidden="1" x14ac:dyDescent="0.25">
      <c r="A681" s="63"/>
      <c r="B681" s="140">
        <f>IFERROR(IF(F681&gt;0,MAX(B$26:B680)+1,IF(AND(D681&gt;0,C681=0),"ЗАГ",0)),0)</f>
        <v>0</v>
      </c>
      <c r="C681" s="141">
        <f>IF(Смета!B663&gt;0,Смета!B663,0)</f>
        <v>586</v>
      </c>
      <c r="D681" s="543" t="str">
        <f>IF(Смета!C663&gt;0,Смета!C663,0)</f>
        <v>Коробка распределительная 85х85х40мм для наружного монтажа IP55</v>
      </c>
      <c r="E681" s="77" t="str">
        <f>IF(Смета!D663&gt;0,Смета!D663,0)</f>
        <v>шт</v>
      </c>
      <c r="F681" s="67">
        <f>IFERROR(IF(Дата_КС2=S$3,Смета!Q663,0)+IF(Дата_КС2=S$4,Смета!T663,0)+IF(Дата_КС2=S$5,Смета!W663,0)+IF(Дата_КС2=S$6,Смета!Z663,0)+IF(Дата_КС2=S$7,Смета!AC663,0)+IF(Дата_КС2=S$8,Смета!AF663,0)+IF(Дата_КС2=S$9,Смета!AI663,0)+IF(Дата_КС2=S$10,Смета!AL663,0)+IF(Дата_КС2=S$11,Смета!AO663,0)+IF(Дата_КС2=S$12,Смета!AR663,0)+IF(Дата_КС2=S$13,Смета!AU663,0)+IF(Дата_КС2=S$14,Смета!AX663,0),0)</f>
        <v>0</v>
      </c>
      <c r="G681" s="67">
        <f>IF(Смета!E663&gt;0,Смета!E663,0)</f>
        <v>64.680000000000007</v>
      </c>
      <c r="H681" s="67">
        <f t="shared" si="22"/>
        <v>0</v>
      </c>
      <c r="I681" s="464">
        <f t="shared" si="21"/>
        <v>0</v>
      </c>
      <c r="J681" s="468"/>
      <c r="K681" s="465">
        <f>IF(AND(B681&gt;0,B681&lt;&gt;"ЗАГ"),1,IF(C681=0,SUM(B682:INDEX(B682:B$2002,INDEX(MATCH("ЗАГ",B682:B$2002&amp;"",),))),0))</f>
        <v>0</v>
      </c>
      <c r="L681" s="38"/>
      <c r="M681" s="38"/>
      <c r="R681" s="178">
        <f>IFERROR(IF(F681&gt;0,IF(IFERROR((Смета!H663*1),0)&gt;0,ROUND(F681*G681,2),0),0),0)</f>
        <v>0</v>
      </c>
      <c r="S681" s="50">
        <f>IFERROR(IF(F681&gt;0,IF(IFERROR((Смета!G663*1),0)&gt;0,ROUND(F681*G681,2),0),0),0)</f>
        <v>0</v>
      </c>
      <c r="U681" s="38"/>
    </row>
    <row r="682" spans="1:21" s="37" customFormat="1" hidden="1" x14ac:dyDescent="0.25">
      <c r="A682" s="63"/>
      <c r="B682" s="140">
        <f>IFERROR(IF(F682&gt;0,MAX(B$26:B681)+1,IF(AND(D682&gt;0,C682=0),"ЗАГ",0)),0)</f>
        <v>0</v>
      </c>
      <c r="C682" s="141">
        <f>IF(Смета!B664&gt;0,Смета!B664,0)</f>
        <v>587</v>
      </c>
      <c r="D682" s="543" t="str">
        <f>IF(Смета!C664&gt;0,Смета!C664,0)</f>
        <v>Монтаж и подключение распределительных коробок</v>
      </c>
      <c r="E682" s="77" t="str">
        <f>IF(Смета!D664&gt;0,Смета!D664,0)</f>
        <v>шт</v>
      </c>
      <c r="F682" s="67">
        <f>IFERROR(IF(Дата_КС2=S$3,Смета!Q664,0)+IF(Дата_КС2=S$4,Смета!T664,0)+IF(Дата_КС2=S$5,Смета!W664,0)+IF(Дата_КС2=S$6,Смета!Z664,0)+IF(Дата_КС2=S$7,Смета!AC664,0)+IF(Дата_КС2=S$8,Смета!AF664,0)+IF(Дата_КС2=S$9,Смета!AI664,0)+IF(Дата_КС2=S$10,Смета!AL664,0)+IF(Дата_КС2=S$11,Смета!AO664,0)+IF(Дата_КС2=S$12,Смета!AR664,0)+IF(Дата_КС2=S$13,Смета!AU664,0)+IF(Дата_КС2=S$14,Смета!AX664,0),0)</f>
        <v>0</v>
      </c>
      <c r="G682" s="67">
        <f>IF(Смета!E664&gt;0,Смета!E664,0)</f>
        <v>128.1</v>
      </c>
      <c r="H682" s="67">
        <f t="shared" si="22"/>
        <v>0</v>
      </c>
      <c r="I682" s="464">
        <f t="shared" si="21"/>
        <v>0</v>
      </c>
      <c r="J682" s="468"/>
      <c r="K682" s="465">
        <f>IF(AND(B682&gt;0,B682&lt;&gt;"ЗАГ"),1,IF(C682=0,SUM(B683:INDEX(B683:B$2002,INDEX(MATCH("ЗАГ",B683:B$2002&amp;"",),))),0))</f>
        <v>0</v>
      </c>
      <c r="L682" s="38"/>
      <c r="M682" s="38"/>
      <c r="R682" s="178">
        <f>IFERROR(IF(F682&gt;0,IF(IFERROR((Смета!H664*1),0)&gt;0,ROUND(F682*G682,2),0),0),0)</f>
        <v>0</v>
      </c>
      <c r="S682" s="50">
        <f>IFERROR(IF(F682&gt;0,IF(IFERROR((Смета!G664*1),0)&gt;0,ROUND(F682*G682,2),0),0),0)</f>
        <v>0</v>
      </c>
      <c r="U682" s="38"/>
    </row>
    <row r="683" spans="1:21" s="37" customFormat="1" hidden="1" x14ac:dyDescent="0.25">
      <c r="A683" s="63"/>
      <c r="B683" s="140" t="str">
        <f>IFERROR(IF(F683&gt;0,MAX(B$26:B682)+1,IF(AND(D683&gt;0,C683=0),"ЗАГ",0)),0)</f>
        <v>ЗАГ</v>
      </c>
      <c r="C683" s="141">
        <f>IF(Смета!B665&gt;0,Смета!B665,0)</f>
        <v>0</v>
      </c>
      <c r="D683" s="543" t="str">
        <f>IF(Смета!C665&gt;0,Смета!C665,0)</f>
        <v>Декоративная подсветка картины</v>
      </c>
      <c r="E683" s="77">
        <f>IF(Смета!D665&gt;0,Смета!D665,0)</f>
        <v>0</v>
      </c>
      <c r="F683" s="67">
        <f>IFERROR(IF(Дата_КС2=S$3,Смета!Q665,0)+IF(Дата_КС2=S$4,Смета!T665,0)+IF(Дата_КС2=S$5,Смета!W665,0)+IF(Дата_КС2=S$6,Смета!Z665,0)+IF(Дата_КС2=S$7,Смета!AC665,0)+IF(Дата_КС2=S$8,Смета!AF665,0)+IF(Дата_КС2=S$9,Смета!AI665,0)+IF(Дата_КС2=S$10,Смета!AL665,0)+IF(Дата_КС2=S$11,Смета!AO665,0)+IF(Дата_КС2=S$12,Смета!AR665,0)+IF(Дата_КС2=S$13,Смета!AU665,0)+IF(Дата_КС2=S$14,Смета!AX665,0),0)</f>
        <v>0</v>
      </c>
      <c r="G683" s="67">
        <f>IF(Смета!E665&gt;0,Смета!E665,0)</f>
        <v>0</v>
      </c>
      <c r="H683" s="67">
        <f t="shared" si="22"/>
        <v>0</v>
      </c>
      <c r="I683" s="464">
        <f t="shared" si="21"/>
        <v>0</v>
      </c>
      <c r="J683" s="468"/>
      <c r="K683" s="465">
        <f>IF(AND(B683&gt;0,B683&lt;&gt;"ЗАГ"),1,IF(C683=0,SUM(B684:INDEX(B684:B$2002,INDEX(MATCH("ЗАГ",B684:B$2002&amp;"",),))),0))</f>
        <v>0</v>
      </c>
      <c r="L683" s="38"/>
      <c r="M683" s="38"/>
      <c r="R683" s="178">
        <f>IFERROR(IF(F683&gt;0,IF(IFERROR((Смета!H665*1),0)&gt;0,ROUND(F683*G683,2),0),0),0)</f>
        <v>0</v>
      </c>
      <c r="S683" s="50">
        <f>IFERROR(IF(F683&gt;0,IF(IFERROR((Смета!G665*1),0)&gt;0,ROUND(F683*G683,2),0),0),0)</f>
        <v>0</v>
      </c>
      <c r="U683" s="38"/>
    </row>
    <row r="684" spans="1:21" s="37" customFormat="1" hidden="1" x14ac:dyDescent="0.25">
      <c r="A684" s="63"/>
      <c r="B684" s="140">
        <f>IFERROR(IF(F684&gt;0,MAX(B$26:B683)+1,IF(AND(D684&gt;0,C684=0),"ЗАГ",0)),0)</f>
        <v>0</v>
      </c>
      <c r="C684" s="141">
        <f>IF(Смета!B666&gt;0,Смета!B666,0)</f>
        <v>588</v>
      </c>
      <c r="D684" s="543" t="str">
        <f>IF(Смета!C666&gt;0,Смета!C666,0)</f>
        <v>Профиль SL-SLIM-H13M-F25-3000 ANOD ( Алюминий)</v>
      </c>
      <c r="E684" s="77" t="str">
        <f>IF(Смета!D666&gt;0,Смета!D666,0)</f>
        <v>м</v>
      </c>
      <c r="F684" s="67">
        <f>IFERROR(IF(Дата_КС2=S$3,Смета!Q666,0)+IF(Дата_КС2=S$4,Смета!T666,0)+IF(Дата_КС2=S$5,Смета!W666,0)+IF(Дата_КС2=S$6,Смета!Z666,0)+IF(Дата_КС2=S$7,Смета!AC666,0)+IF(Дата_КС2=S$8,Смета!AF666,0)+IF(Дата_КС2=S$9,Смета!AI666,0)+IF(Дата_КС2=S$10,Смета!AL666,0)+IF(Дата_КС2=S$11,Смета!AO666,0)+IF(Дата_КС2=S$12,Смета!AR666,0)+IF(Дата_КС2=S$13,Смета!AU666,0)+IF(Дата_КС2=S$14,Смета!AX666,0),0)</f>
        <v>0</v>
      </c>
      <c r="G684" s="67">
        <f>IF(Смета!E666&gt;0,Смета!E666,0)</f>
        <v>850</v>
      </c>
      <c r="H684" s="67">
        <f t="shared" si="22"/>
        <v>0</v>
      </c>
      <c r="I684" s="464">
        <f t="shared" si="21"/>
        <v>0</v>
      </c>
      <c r="J684" s="468"/>
      <c r="K684" s="465">
        <f>IF(AND(B684&gt;0,B684&lt;&gt;"ЗАГ"),1,IF(C684=0,SUM(B685:INDEX(B685:B$2002,INDEX(MATCH("ЗАГ",B685:B$2002&amp;"",),))),0))</f>
        <v>0</v>
      </c>
      <c r="L684" s="38"/>
      <c r="M684" s="38"/>
      <c r="R684" s="178">
        <f>IFERROR(IF(F684&gt;0,IF(IFERROR((Смета!H666*1),0)&gt;0,ROUND(F684*G684,2),0),0),0)</f>
        <v>0</v>
      </c>
      <c r="S684" s="50">
        <f>IFERROR(IF(F684&gt;0,IF(IFERROR((Смета!G666*1),0)&gt;0,ROUND(F684*G684,2),0),0),0)</f>
        <v>0</v>
      </c>
      <c r="U684" s="38"/>
    </row>
    <row r="685" spans="1:21" s="37" customFormat="1" hidden="1" x14ac:dyDescent="0.25">
      <c r="A685" s="63"/>
      <c r="B685" s="140">
        <f>IFERROR(IF(F685&gt;0,MAX(B$26:B684)+1,IF(AND(D685&gt;0,C685=0),"ЗАГ",0)),0)</f>
        <v>0</v>
      </c>
      <c r="C685" s="141">
        <f>IF(Смета!B667&gt;0,Смета!B667,0)</f>
        <v>589</v>
      </c>
      <c r="D685" s="543" t="str">
        <f>IF(Смета!C667&gt;0,Смета!C667,0)</f>
        <v>Монтаж профиля</v>
      </c>
      <c r="E685" s="77" t="str">
        <f>IF(Смета!D667&gt;0,Смета!D667,0)</f>
        <v>м</v>
      </c>
      <c r="F685" s="67">
        <f>IFERROR(IF(Дата_КС2=S$3,Смета!Q667,0)+IF(Дата_КС2=S$4,Смета!T667,0)+IF(Дата_КС2=S$5,Смета!W667,0)+IF(Дата_КС2=S$6,Смета!Z667,0)+IF(Дата_КС2=S$7,Смета!AC667,0)+IF(Дата_КС2=S$8,Смета!AF667,0)+IF(Дата_КС2=S$9,Смета!AI667,0)+IF(Дата_КС2=S$10,Смета!AL667,0)+IF(Дата_КС2=S$11,Смета!AO667,0)+IF(Дата_КС2=S$12,Смета!AR667,0)+IF(Дата_КС2=S$13,Смета!AU667,0)+IF(Дата_КС2=S$14,Смета!AX667,0),0)</f>
        <v>0</v>
      </c>
      <c r="G685" s="67">
        <f>IF(Смета!E667&gt;0,Смета!E667,0)</f>
        <v>800</v>
      </c>
      <c r="H685" s="67">
        <f t="shared" si="22"/>
        <v>0</v>
      </c>
      <c r="I685" s="464">
        <f t="shared" si="21"/>
        <v>0</v>
      </c>
      <c r="J685" s="468"/>
      <c r="K685" s="465">
        <f>IF(AND(B685&gt;0,B685&lt;&gt;"ЗАГ"),1,IF(C685=0,SUM(B686:INDEX(B686:B$2002,INDEX(MATCH("ЗАГ",B686:B$2002&amp;"",),))),0))</f>
        <v>0</v>
      </c>
      <c r="L685" s="38"/>
      <c r="M685" s="38"/>
      <c r="R685" s="178">
        <f>IFERROR(IF(F685&gt;0,IF(IFERROR((Смета!H667*1),0)&gt;0,ROUND(F685*G685,2),0),0),0)</f>
        <v>0</v>
      </c>
      <c r="S685" s="50">
        <f>IFERROR(IF(F685&gt;0,IF(IFERROR((Смета!G667*1),0)&gt;0,ROUND(F685*G685,2),0),0),0)</f>
        <v>0</v>
      </c>
      <c r="U685" s="38"/>
    </row>
    <row r="686" spans="1:21" s="37" customFormat="1" ht="30" hidden="1" x14ac:dyDescent="0.25">
      <c r="A686" s="63"/>
      <c r="B686" s="140">
        <f>IFERROR(IF(F686&gt;0,MAX(B$26:B685)+1,IF(AND(D686&gt;0,C686=0),"ЗАГ",0)),0)</f>
        <v>0</v>
      </c>
      <c r="C686" s="141">
        <f>IF(Смета!B668&gt;0,Смета!B668,0)</f>
        <v>590</v>
      </c>
      <c r="D686" s="543" t="str">
        <f>IF(Смета!C668&gt;0,Смета!C668,0)</f>
        <v>Лента светодиодная 9,6 Вт/м 12В IP20 4000K 120LED/м RT/RTW-A120-8-11mm SMD 2835 5 м</v>
      </c>
      <c r="E686" s="77" t="str">
        <f>IF(Смета!D668&gt;0,Смета!D668,0)</f>
        <v>шт</v>
      </c>
      <c r="F686" s="67">
        <f>IFERROR(IF(Дата_КС2=S$3,Смета!Q668,0)+IF(Дата_КС2=S$4,Смета!T668,0)+IF(Дата_КС2=S$5,Смета!W668,0)+IF(Дата_КС2=S$6,Смета!Z668,0)+IF(Дата_КС2=S$7,Смета!AC668,0)+IF(Дата_КС2=S$8,Смета!AF668,0)+IF(Дата_КС2=S$9,Смета!AI668,0)+IF(Дата_КС2=S$10,Смета!AL668,0)+IF(Дата_КС2=S$11,Смета!AO668,0)+IF(Дата_КС2=S$12,Смета!AR668,0)+IF(Дата_КС2=S$13,Смета!AU668,0)+IF(Дата_КС2=S$14,Смета!AX668,0),0)</f>
        <v>0</v>
      </c>
      <c r="G686" s="67">
        <f>IF(Смета!E668&gt;0,Смета!E668,0)</f>
        <v>3150</v>
      </c>
      <c r="H686" s="67">
        <f t="shared" si="22"/>
        <v>0</v>
      </c>
      <c r="I686" s="464">
        <f t="shared" si="21"/>
        <v>0</v>
      </c>
      <c r="J686" s="468"/>
      <c r="K686" s="465">
        <f>IF(AND(B686&gt;0,B686&lt;&gt;"ЗАГ"),1,IF(C686=0,SUM(B687:INDEX(B687:B$2002,INDEX(MATCH("ЗАГ",B687:B$2002&amp;"",),))),0))</f>
        <v>0</v>
      </c>
      <c r="L686" s="38"/>
      <c r="M686" s="38"/>
      <c r="R686" s="178">
        <f>IFERROR(IF(F686&gt;0,IF(IFERROR((Смета!H668*1),0)&gt;0,ROUND(F686*G686,2),0),0),0)</f>
        <v>0</v>
      </c>
      <c r="S686" s="50">
        <f>IFERROR(IF(F686&gt;0,IF(IFERROR((Смета!G668*1),0)&gt;0,ROUND(F686*G686,2),0),0),0)</f>
        <v>0</v>
      </c>
      <c r="U686" s="38"/>
    </row>
    <row r="687" spans="1:21" s="37" customFormat="1" hidden="1" x14ac:dyDescent="0.25">
      <c r="A687" s="63"/>
      <c r="B687" s="140">
        <f>IFERROR(IF(F687&gt;0,MAX(B$26:B686)+1,IF(AND(D687&gt;0,C687=0),"ЗАГ",0)),0)</f>
        <v>0</v>
      </c>
      <c r="C687" s="141">
        <f>IF(Смета!B669&gt;0,Смета!B669,0)</f>
        <v>591</v>
      </c>
      <c r="D687" s="543" t="str">
        <f>IF(Смета!C669&gt;0,Смета!C669,0)</f>
        <v>Монтаж и подключение ленты</v>
      </c>
      <c r="E687" s="77" t="str">
        <f>IF(Смета!D669&gt;0,Смета!D669,0)</f>
        <v>м</v>
      </c>
      <c r="F687" s="67">
        <f>IFERROR(IF(Дата_КС2=S$3,Смета!Q669,0)+IF(Дата_КС2=S$4,Смета!T669,0)+IF(Дата_КС2=S$5,Смета!W669,0)+IF(Дата_КС2=S$6,Смета!Z669,0)+IF(Дата_КС2=S$7,Смета!AC669,0)+IF(Дата_КС2=S$8,Смета!AF669,0)+IF(Дата_КС2=S$9,Смета!AI669,0)+IF(Дата_КС2=S$10,Смета!AL669,0)+IF(Дата_КС2=S$11,Смета!AO669,0)+IF(Дата_КС2=S$12,Смета!AR669,0)+IF(Дата_КС2=S$13,Смета!AU669,0)+IF(Дата_КС2=S$14,Смета!AX669,0),0)</f>
        <v>0</v>
      </c>
      <c r="G687" s="67">
        <f>IF(Смета!E669&gt;0,Смета!E669,0)</f>
        <v>800</v>
      </c>
      <c r="H687" s="67">
        <f t="shared" si="22"/>
        <v>0</v>
      </c>
      <c r="I687" s="464">
        <f t="shared" si="21"/>
        <v>0</v>
      </c>
      <c r="J687" s="468"/>
      <c r="K687" s="465">
        <f>IF(AND(B687&gt;0,B687&lt;&gt;"ЗАГ"),1,IF(C687=0,SUM(B688:INDEX(B688:B$2002,INDEX(MATCH("ЗАГ",B688:B$2002&amp;"",),))),0))</f>
        <v>0</v>
      </c>
      <c r="L687" s="38"/>
      <c r="M687" s="38"/>
      <c r="R687" s="178">
        <f>IFERROR(IF(F687&gt;0,IF(IFERROR((Смета!H669*1),0)&gt;0,ROUND(F687*G687,2),0),0),0)</f>
        <v>0</v>
      </c>
      <c r="S687" s="50">
        <f>IFERROR(IF(F687&gt;0,IF(IFERROR((Смета!G669*1),0)&gt;0,ROUND(F687*G687,2),0),0),0)</f>
        <v>0</v>
      </c>
      <c r="U687" s="38"/>
    </row>
    <row r="688" spans="1:21" s="37" customFormat="1" hidden="1" x14ac:dyDescent="0.25">
      <c r="A688" s="63"/>
      <c r="B688" s="140">
        <f>IFERROR(IF(F688&gt;0,MAX(B$26:B687)+1,IF(AND(D688&gt;0,C688=0),"ЗАГ",0)),0)</f>
        <v>0</v>
      </c>
      <c r="C688" s="141">
        <f>IF(Смета!B670&gt;0,Смета!B670,0)</f>
        <v>592</v>
      </c>
      <c r="D688" s="543" t="str">
        <f>IF(Смета!C670&gt;0,Смета!C670,0)</f>
        <v>Блок питания ARS-150-12 (12V, 12.5A, 150W) (ARL, IP20 Сетка, 2 года)</v>
      </c>
      <c r="E688" s="77" t="str">
        <f>IF(Смета!D670&gt;0,Смета!D670,0)</f>
        <v>шт</v>
      </c>
      <c r="F688" s="67">
        <f>IFERROR(IF(Дата_КС2=S$3,Смета!Q670,0)+IF(Дата_КС2=S$4,Смета!T670,0)+IF(Дата_КС2=S$5,Смета!W670,0)+IF(Дата_КС2=S$6,Смета!Z670,0)+IF(Дата_КС2=S$7,Смета!AC670,0)+IF(Дата_КС2=S$8,Смета!AF670,0)+IF(Дата_КС2=S$9,Смета!AI670,0)+IF(Дата_КС2=S$10,Смета!AL670,0)+IF(Дата_КС2=S$11,Смета!AO670,0)+IF(Дата_КС2=S$12,Смета!AR670,0)+IF(Дата_КС2=S$13,Смета!AU670,0)+IF(Дата_КС2=S$14,Смета!AX670,0),0)</f>
        <v>0</v>
      </c>
      <c r="G688" s="67">
        <f>IF(Смета!E670&gt;0,Смета!E670,0)</f>
        <v>3320</v>
      </c>
      <c r="H688" s="67">
        <f t="shared" si="22"/>
        <v>0</v>
      </c>
      <c r="I688" s="464">
        <f t="shared" si="21"/>
        <v>0</v>
      </c>
      <c r="J688" s="468"/>
      <c r="K688" s="465">
        <f>IF(AND(B688&gt;0,B688&lt;&gt;"ЗАГ"),1,IF(C688=0,SUM(B689:INDEX(B689:B$2002,INDEX(MATCH("ЗАГ",B689:B$2002&amp;"",),))),0))</f>
        <v>0</v>
      </c>
      <c r="L688" s="38"/>
      <c r="M688" s="38"/>
      <c r="R688" s="178">
        <f>IFERROR(IF(F688&gt;0,IF(IFERROR((Смета!H670*1),0)&gt;0,ROUND(F688*G688,2),0),0),0)</f>
        <v>0</v>
      </c>
      <c r="S688" s="50">
        <f>IFERROR(IF(F688&gt;0,IF(IFERROR((Смета!G670*1),0)&gt;0,ROUND(F688*G688,2),0),0),0)</f>
        <v>0</v>
      </c>
      <c r="U688" s="38"/>
    </row>
    <row r="689" spans="1:21" s="37" customFormat="1" hidden="1" x14ac:dyDescent="0.25">
      <c r="A689" s="63"/>
      <c r="B689" s="140">
        <f>IFERROR(IF(F689&gt;0,MAX(B$26:B688)+1,IF(AND(D689&gt;0,C689=0),"ЗАГ",0)),0)</f>
        <v>0</v>
      </c>
      <c r="C689" s="141">
        <f>IF(Смета!B671&gt;0,Смета!B671,0)</f>
        <v>593</v>
      </c>
      <c r="D689" s="543" t="str">
        <f>IF(Смета!C671&gt;0,Смета!C671,0)</f>
        <v>Монтаж и подключение блоков питания</v>
      </c>
      <c r="E689" s="77" t="str">
        <f>IF(Смета!D671&gt;0,Смета!D671,0)</f>
        <v>шт</v>
      </c>
      <c r="F689" s="67">
        <f>IFERROR(IF(Дата_КС2=S$3,Смета!Q671,0)+IF(Дата_КС2=S$4,Смета!T671,0)+IF(Дата_КС2=S$5,Смета!W671,0)+IF(Дата_КС2=S$6,Смета!Z671,0)+IF(Дата_КС2=S$7,Смета!AC671,0)+IF(Дата_КС2=S$8,Смета!AF671,0)+IF(Дата_КС2=S$9,Смета!AI671,0)+IF(Дата_КС2=S$10,Смета!AL671,0)+IF(Дата_КС2=S$11,Смета!AO671,0)+IF(Дата_КС2=S$12,Смета!AR671,0)+IF(Дата_КС2=S$13,Смета!AU671,0)+IF(Дата_КС2=S$14,Смета!AX671,0),0)</f>
        <v>0</v>
      </c>
      <c r="G689" s="67">
        <f>IF(Смета!E671&gt;0,Смета!E671,0)</f>
        <v>500</v>
      </c>
      <c r="H689" s="67">
        <f t="shared" si="22"/>
        <v>0</v>
      </c>
      <c r="I689" s="464">
        <f t="shared" si="21"/>
        <v>0</v>
      </c>
      <c r="J689" s="468"/>
      <c r="K689" s="465">
        <f>IF(AND(B689&gt;0,B689&lt;&gt;"ЗАГ"),1,IF(C689=0,SUM(B690:INDEX(B690:B$2002,INDEX(MATCH("ЗАГ",B690:B$2002&amp;"",),))),0))</f>
        <v>0</v>
      </c>
      <c r="L689" s="38"/>
      <c r="M689" s="38"/>
      <c r="R689" s="178">
        <f>IFERROR(IF(F689&gt;0,IF(IFERROR((Смета!H671*1),0)&gt;0,ROUND(F689*G689,2),0),0),0)</f>
        <v>0</v>
      </c>
      <c r="S689" s="50">
        <f>IFERROR(IF(F689&gt;0,IF(IFERROR((Смета!G671*1),0)&gt;0,ROUND(F689*G689,2),0),0),0)</f>
        <v>0</v>
      </c>
      <c r="U689" s="38"/>
    </row>
    <row r="690" spans="1:21" s="37" customFormat="1" hidden="1" x14ac:dyDescent="0.25">
      <c r="A690" s="63"/>
      <c r="B690" s="140" t="str">
        <f>IFERROR(IF(F690&gt;0,MAX(B$26:B689)+1,IF(AND(D690&gt;0,C690=0),"ЗАГ",0)),0)</f>
        <v>ЗАГ</v>
      </c>
      <c r="C690" s="141">
        <f>IF(Смета!B672&gt;0,Смета!B672,0)</f>
        <v>0</v>
      </c>
      <c r="D690" s="543" t="str">
        <f>IF(Смета!C672&gt;0,Смета!C672,0)</f>
        <v>Декоративная подсветка зеркала</v>
      </c>
      <c r="E690" s="77">
        <f>IF(Смета!D672&gt;0,Смета!D672,0)</f>
        <v>0</v>
      </c>
      <c r="F690" s="67">
        <f>IFERROR(IF(Дата_КС2=S$3,Смета!Q672,0)+IF(Дата_КС2=S$4,Смета!T672,0)+IF(Дата_КС2=S$5,Смета!W672,0)+IF(Дата_КС2=S$6,Смета!Z672,0)+IF(Дата_КС2=S$7,Смета!AC672,0)+IF(Дата_КС2=S$8,Смета!AF672,0)+IF(Дата_КС2=S$9,Смета!AI672,0)+IF(Дата_КС2=S$10,Смета!AL672,0)+IF(Дата_КС2=S$11,Смета!AO672,0)+IF(Дата_КС2=S$12,Смета!AR672,0)+IF(Дата_КС2=S$13,Смета!AU672,0)+IF(Дата_КС2=S$14,Смета!AX672,0),0)</f>
        <v>0</v>
      </c>
      <c r="G690" s="67">
        <f>IF(Смета!E672&gt;0,Смета!E672,0)</f>
        <v>0</v>
      </c>
      <c r="H690" s="67">
        <f t="shared" si="22"/>
        <v>0</v>
      </c>
      <c r="I690" s="464">
        <f t="shared" si="21"/>
        <v>0</v>
      </c>
      <c r="J690" s="468"/>
      <c r="K690" s="465">
        <f>IF(AND(B690&gt;0,B690&lt;&gt;"ЗАГ"),1,IF(C690=0,SUM(B691:INDEX(B691:B$2002,INDEX(MATCH("ЗАГ",B691:B$2002&amp;"",),))),0))</f>
        <v>0</v>
      </c>
      <c r="L690" s="38"/>
      <c r="M690" s="38"/>
      <c r="R690" s="178">
        <f>IFERROR(IF(F690&gt;0,IF(IFERROR((Смета!H672*1),0)&gt;0,ROUND(F690*G690,2),0),0),0)</f>
        <v>0</v>
      </c>
      <c r="S690" s="50">
        <f>IFERROR(IF(F690&gt;0,IF(IFERROR((Смета!G672*1),0)&gt;0,ROUND(F690*G690,2),0),0),0)</f>
        <v>0</v>
      </c>
      <c r="U690" s="38"/>
    </row>
    <row r="691" spans="1:21" s="37" customFormat="1" hidden="1" x14ac:dyDescent="0.25">
      <c r="A691" s="63"/>
      <c r="B691" s="140">
        <f>IFERROR(IF(F691&gt;0,MAX(B$26:B690)+1,IF(AND(D691&gt;0,C691=0),"ЗАГ",0)),0)</f>
        <v>0</v>
      </c>
      <c r="C691" s="141">
        <f>IF(Смета!B673&gt;0,Смета!B673,0)</f>
        <v>594</v>
      </c>
      <c r="D691" s="543" t="str">
        <f>IF(Смета!C673&gt;0,Смета!C673,0)</f>
        <v>Профиль SL-SLIM-H13M-F25-3000 ANOD ( Алюминий)</v>
      </c>
      <c r="E691" s="77" t="str">
        <f>IF(Смета!D673&gt;0,Смета!D673,0)</f>
        <v>м</v>
      </c>
      <c r="F691" s="67">
        <f>IFERROR(IF(Дата_КС2=S$3,Смета!Q673,0)+IF(Дата_КС2=S$4,Смета!T673,0)+IF(Дата_КС2=S$5,Смета!W673,0)+IF(Дата_КС2=S$6,Смета!Z673,0)+IF(Дата_КС2=S$7,Смета!AC673,0)+IF(Дата_КС2=S$8,Смета!AF673,0)+IF(Дата_КС2=S$9,Смета!AI673,0)+IF(Дата_КС2=S$10,Смета!AL673,0)+IF(Дата_КС2=S$11,Смета!AO673,0)+IF(Дата_КС2=S$12,Смета!AR673,0)+IF(Дата_КС2=S$13,Смета!AU673,0)+IF(Дата_КС2=S$14,Смета!AX673,0),0)</f>
        <v>0</v>
      </c>
      <c r="G691" s="67">
        <f>IF(Смета!E673&gt;0,Смета!E673,0)</f>
        <v>850</v>
      </c>
      <c r="H691" s="67">
        <f t="shared" si="22"/>
        <v>0</v>
      </c>
      <c r="I691" s="464">
        <f t="shared" si="21"/>
        <v>0</v>
      </c>
      <c r="J691" s="468"/>
      <c r="K691" s="465">
        <f>IF(AND(B691&gt;0,B691&lt;&gt;"ЗАГ"),1,IF(C691=0,SUM(B692:INDEX(B692:B$2002,INDEX(MATCH("ЗАГ",B692:B$2002&amp;"",),))),0))</f>
        <v>0</v>
      </c>
      <c r="L691" s="38"/>
      <c r="M691" s="38"/>
      <c r="R691" s="178">
        <f>IFERROR(IF(F691&gt;0,IF(IFERROR((Смета!H673*1),0)&gt;0,ROUND(F691*G691,2),0),0),0)</f>
        <v>0</v>
      </c>
      <c r="S691" s="50">
        <f>IFERROR(IF(F691&gt;0,IF(IFERROR((Смета!G673*1),0)&gt;0,ROUND(F691*G691,2),0),0),0)</f>
        <v>0</v>
      </c>
      <c r="U691" s="38"/>
    </row>
    <row r="692" spans="1:21" s="37" customFormat="1" hidden="1" x14ac:dyDescent="0.25">
      <c r="A692" s="63"/>
      <c r="B692" s="140">
        <f>IFERROR(IF(F692&gt;0,MAX(B$26:B691)+1,IF(AND(D692&gt;0,C692=0),"ЗАГ",0)),0)</f>
        <v>0</v>
      </c>
      <c r="C692" s="141">
        <f>IF(Смета!B674&gt;0,Смета!B674,0)</f>
        <v>595</v>
      </c>
      <c r="D692" s="543" t="str">
        <f>IF(Смета!C674&gt;0,Смета!C674,0)</f>
        <v>Монтаж профиля</v>
      </c>
      <c r="E692" s="77" t="str">
        <f>IF(Смета!D674&gt;0,Смета!D674,0)</f>
        <v>м</v>
      </c>
      <c r="F692" s="67">
        <f>IFERROR(IF(Дата_КС2=S$3,Смета!Q674,0)+IF(Дата_КС2=S$4,Смета!T674,0)+IF(Дата_КС2=S$5,Смета!W674,0)+IF(Дата_КС2=S$6,Смета!Z674,0)+IF(Дата_КС2=S$7,Смета!AC674,0)+IF(Дата_КС2=S$8,Смета!AF674,0)+IF(Дата_КС2=S$9,Смета!AI674,0)+IF(Дата_КС2=S$10,Смета!AL674,0)+IF(Дата_КС2=S$11,Смета!AO674,0)+IF(Дата_КС2=S$12,Смета!AR674,0)+IF(Дата_КС2=S$13,Смета!AU674,0)+IF(Дата_КС2=S$14,Смета!AX674,0),0)</f>
        <v>0</v>
      </c>
      <c r="G692" s="67">
        <f>IF(Смета!E674&gt;0,Смета!E674,0)</f>
        <v>800</v>
      </c>
      <c r="H692" s="67">
        <f t="shared" si="22"/>
        <v>0</v>
      </c>
      <c r="I692" s="464">
        <f t="shared" si="21"/>
        <v>0</v>
      </c>
      <c r="J692" s="468"/>
      <c r="K692" s="465">
        <f>IF(AND(B692&gt;0,B692&lt;&gt;"ЗАГ"),1,IF(C692=0,SUM(B693:INDEX(B693:B$2002,INDEX(MATCH("ЗАГ",B693:B$2002&amp;"",),))),0))</f>
        <v>0</v>
      </c>
      <c r="L692" s="38"/>
      <c r="M692" s="38"/>
      <c r="R692" s="178">
        <f>IFERROR(IF(F692&gt;0,IF(IFERROR((Смета!H674*1),0)&gt;0,ROUND(F692*G692,2),0),0),0)</f>
        <v>0</v>
      </c>
      <c r="S692" s="50">
        <f>IFERROR(IF(F692&gt;0,IF(IFERROR((Смета!G674*1),0)&gt;0,ROUND(F692*G692,2),0),0),0)</f>
        <v>0</v>
      </c>
      <c r="U692" s="38"/>
    </row>
    <row r="693" spans="1:21" s="37" customFormat="1" ht="30" hidden="1" x14ac:dyDescent="0.25">
      <c r="A693" s="63"/>
      <c r="B693" s="140">
        <f>IFERROR(IF(F693&gt;0,MAX(B$26:B692)+1,IF(AND(D693&gt;0,C693=0),"ЗАГ",0)),0)</f>
        <v>0</v>
      </c>
      <c r="C693" s="141">
        <f>IF(Смета!B675&gt;0,Смета!B675,0)</f>
        <v>596</v>
      </c>
      <c r="D693" s="543" t="str">
        <f>IF(Смета!C675&gt;0,Смета!C675,0)</f>
        <v>Лента светодиодная 9,6 Вт/м 12В IP20 4000K 120LED/м RT/RTW-A120-8-11mm SMD 2835 5 м</v>
      </c>
      <c r="E693" s="77" t="str">
        <f>IF(Смета!D675&gt;0,Смета!D675,0)</f>
        <v>шт</v>
      </c>
      <c r="F693" s="67">
        <f>IFERROR(IF(Дата_КС2=S$3,Смета!Q675,0)+IF(Дата_КС2=S$4,Смета!T675,0)+IF(Дата_КС2=S$5,Смета!W675,0)+IF(Дата_КС2=S$6,Смета!Z675,0)+IF(Дата_КС2=S$7,Смета!AC675,0)+IF(Дата_КС2=S$8,Смета!AF675,0)+IF(Дата_КС2=S$9,Смета!AI675,0)+IF(Дата_КС2=S$10,Смета!AL675,0)+IF(Дата_КС2=S$11,Смета!AO675,0)+IF(Дата_КС2=S$12,Смета!AR675,0)+IF(Дата_КС2=S$13,Смета!AU675,0)+IF(Дата_КС2=S$14,Смета!AX675,0),0)</f>
        <v>0</v>
      </c>
      <c r="G693" s="67">
        <f>IF(Смета!E675&gt;0,Смета!E675,0)</f>
        <v>3150</v>
      </c>
      <c r="H693" s="67">
        <f t="shared" si="22"/>
        <v>0</v>
      </c>
      <c r="I693" s="464">
        <f t="shared" si="21"/>
        <v>0</v>
      </c>
      <c r="J693" s="468"/>
      <c r="K693" s="465">
        <f>IF(AND(B693&gt;0,B693&lt;&gt;"ЗАГ"),1,IF(C693=0,SUM(B694:INDEX(B694:B$2002,INDEX(MATCH("ЗАГ",B694:B$2002&amp;"",),))),0))</f>
        <v>0</v>
      </c>
      <c r="L693" s="38"/>
      <c r="M693" s="38"/>
      <c r="R693" s="178">
        <f>IFERROR(IF(F693&gt;0,IF(IFERROR((Смета!H675*1),0)&gt;0,ROUND(F693*G693,2),0),0),0)</f>
        <v>0</v>
      </c>
      <c r="S693" s="50">
        <f>IFERROR(IF(F693&gt;0,IF(IFERROR((Смета!G675*1),0)&gt;0,ROUND(F693*G693,2),0),0),0)</f>
        <v>0</v>
      </c>
      <c r="U693" s="38"/>
    </row>
    <row r="694" spans="1:21" s="37" customFormat="1" hidden="1" x14ac:dyDescent="0.25">
      <c r="A694" s="63"/>
      <c r="B694" s="140">
        <f>IFERROR(IF(F694&gt;0,MAX(B$26:B693)+1,IF(AND(D694&gt;0,C694=0),"ЗАГ",0)),0)</f>
        <v>0</v>
      </c>
      <c r="C694" s="141">
        <f>IF(Смета!B676&gt;0,Смета!B676,0)</f>
        <v>597</v>
      </c>
      <c r="D694" s="543" t="str">
        <f>IF(Смета!C676&gt;0,Смета!C676,0)</f>
        <v>Монтаж и подключение ленты</v>
      </c>
      <c r="E694" s="77" t="str">
        <f>IF(Смета!D676&gt;0,Смета!D676,0)</f>
        <v>м</v>
      </c>
      <c r="F694" s="67">
        <f>IFERROR(IF(Дата_КС2=S$3,Смета!Q676,0)+IF(Дата_КС2=S$4,Смета!T676,0)+IF(Дата_КС2=S$5,Смета!W676,0)+IF(Дата_КС2=S$6,Смета!Z676,0)+IF(Дата_КС2=S$7,Смета!AC676,0)+IF(Дата_КС2=S$8,Смета!AF676,0)+IF(Дата_КС2=S$9,Смета!AI676,0)+IF(Дата_КС2=S$10,Смета!AL676,0)+IF(Дата_КС2=S$11,Смета!AO676,0)+IF(Дата_КС2=S$12,Смета!AR676,0)+IF(Дата_КС2=S$13,Смета!AU676,0)+IF(Дата_КС2=S$14,Смета!AX676,0),0)</f>
        <v>0</v>
      </c>
      <c r="G694" s="67">
        <f>IF(Смета!E676&gt;0,Смета!E676,0)</f>
        <v>800</v>
      </c>
      <c r="H694" s="67">
        <f t="shared" si="22"/>
        <v>0</v>
      </c>
      <c r="I694" s="464">
        <f t="shared" si="21"/>
        <v>0</v>
      </c>
      <c r="J694" s="468"/>
      <c r="K694" s="465">
        <f>IF(AND(B694&gt;0,B694&lt;&gt;"ЗАГ"),1,IF(C694=0,SUM(B695:INDEX(B695:B$2002,INDEX(MATCH("ЗАГ",B695:B$2002&amp;"",),))),0))</f>
        <v>0</v>
      </c>
      <c r="L694" s="38"/>
      <c r="M694" s="38"/>
      <c r="R694" s="178">
        <f>IFERROR(IF(F694&gt;0,IF(IFERROR((Смета!H676*1),0)&gt;0,ROUND(F694*G694,2),0),0),0)</f>
        <v>0</v>
      </c>
      <c r="S694" s="50">
        <f>IFERROR(IF(F694&gt;0,IF(IFERROR((Смета!G676*1),0)&gt;0,ROUND(F694*G694,2),0),0),0)</f>
        <v>0</v>
      </c>
      <c r="U694" s="38"/>
    </row>
    <row r="695" spans="1:21" s="37" customFormat="1" hidden="1" x14ac:dyDescent="0.25">
      <c r="A695" s="63"/>
      <c r="B695" s="140">
        <f>IFERROR(IF(F695&gt;0,MAX(B$26:B694)+1,IF(AND(D695&gt;0,C695=0),"ЗАГ",0)),0)</f>
        <v>0</v>
      </c>
      <c r="C695" s="141">
        <f>IF(Смета!B677&gt;0,Смета!B677,0)</f>
        <v>598</v>
      </c>
      <c r="D695" s="543" t="str">
        <f>IF(Смета!C677&gt;0,Смета!C677,0)</f>
        <v>Блок питания ARS-150-12 (12V, 12.5A, 150W) (ARL, IP20 Сетка, 2 года)</v>
      </c>
      <c r="E695" s="77" t="str">
        <f>IF(Смета!D677&gt;0,Смета!D677,0)</f>
        <v>шт</v>
      </c>
      <c r="F695" s="67">
        <f>IFERROR(IF(Дата_КС2=S$3,Смета!Q677,0)+IF(Дата_КС2=S$4,Смета!T677,0)+IF(Дата_КС2=S$5,Смета!W677,0)+IF(Дата_КС2=S$6,Смета!Z677,0)+IF(Дата_КС2=S$7,Смета!AC677,0)+IF(Дата_КС2=S$8,Смета!AF677,0)+IF(Дата_КС2=S$9,Смета!AI677,0)+IF(Дата_КС2=S$10,Смета!AL677,0)+IF(Дата_КС2=S$11,Смета!AO677,0)+IF(Дата_КС2=S$12,Смета!AR677,0)+IF(Дата_КС2=S$13,Смета!AU677,0)+IF(Дата_КС2=S$14,Смета!AX677,0),0)</f>
        <v>0</v>
      </c>
      <c r="G695" s="67">
        <f>IF(Смета!E677&gt;0,Смета!E677,0)</f>
        <v>3320</v>
      </c>
      <c r="H695" s="67">
        <f t="shared" si="22"/>
        <v>0</v>
      </c>
      <c r="I695" s="464">
        <f t="shared" si="21"/>
        <v>0</v>
      </c>
      <c r="J695" s="468"/>
      <c r="K695" s="465">
        <f>IF(AND(B695&gt;0,B695&lt;&gt;"ЗАГ"),1,IF(C695=0,SUM(B696:INDEX(B696:B$2002,INDEX(MATCH("ЗАГ",B696:B$2002&amp;"",),))),0))</f>
        <v>0</v>
      </c>
      <c r="L695" s="38"/>
      <c r="M695" s="38"/>
      <c r="R695" s="178">
        <f>IFERROR(IF(F695&gt;0,IF(IFERROR((Смета!H677*1),0)&gt;0,ROUND(F695*G695,2),0),0),0)</f>
        <v>0</v>
      </c>
      <c r="S695" s="50">
        <f>IFERROR(IF(F695&gt;0,IF(IFERROR((Смета!G677*1),0)&gt;0,ROUND(F695*G695,2),0),0),0)</f>
        <v>0</v>
      </c>
      <c r="U695" s="38"/>
    </row>
    <row r="696" spans="1:21" s="37" customFormat="1" hidden="1" x14ac:dyDescent="0.25">
      <c r="A696" s="63"/>
      <c r="B696" s="140">
        <f>IFERROR(IF(F696&gt;0,MAX(B$26:B695)+1,IF(AND(D696&gt;0,C696=0),"ЗАГ",0)),0)</f>
        <v>0</v>
      </c>
      <c r="C696" s="141">
        <f>IF(Смета!B678&gt;0,Смета!B678,0)</f>
        <v>599</v>
      </c>
      <c r="D696" s="543" t="str">
        <f>IF(Смета!C678&gt;0,Смета!C678,0)</f>
        <v>Монтаж и подключение блоков питания</v>
      </c>
      <c r="E696" s="77" t="str">
        <f>IF(Смета!D678&gt;0,Смета!D678,0)</f>
        <v>шт</v>
      </c>
      <c r="F696" s="67">
        <f>IFERROR(IF(Дата_КС2=S$3,Смета!Q678,0)+IF(Дата_КС2=S$4,Смета!T678,0)+IF(Дата_КС2=S$5,Смета!W678,0)+IF(Дата_КС2=S$6,Смета!Z678,0)+IF(Дата_КС2=S$7,Смета!AC678,0)+IF(Дата_КС2=S$8,Смета!AF678,0)+IF(Дата_КС2=S$9,Смета!AI678,0)+IF(Дата_КС2=S$10,Смета!AL678,0)+IF(Дата_КС2=S$11,Смета!AO678,0)+IF(Дата_КС2=S$12,Смета!AR678,0)+IF(Дата_КС2=S$13,Смета!AU678,0)+IF(Дата_КС2=S$14,Смета!AX678,0),0)</f>
        <v>0</v>
      </c>
      <c r="G696" s="67">
        <f>IF(Смета!E678&gt;0,Смета!E678,0)</f>
        <v>500</v>
      </c>
      <c r="H696" s="67">
        <f t="shared" si="22"/>
        <v>0</v>
      </c>
      <c r="I696" s="464">
        <f t="shared" si="21"/>
        <v>0</v>
      </c>
      <c r="J696" s="468"/>
      <c r="K696" s="465">
        <f>IF(AND(B696&gt;0,B696&lt;&gt;"ЗАГ"),1,IF(C696=0,SUM(B697:INDEX(B697:B$2002,INDEX(MATCH("ЗАГ",B697:B$2002&amp;"",),))),0))</f>
        <v>0</v>
      </c>
      <c r="L696" s="38"/>
      <c r="M696" s="38"/>
      <c r="R696" s="178">
        <f>IFERROR(IF(F696&gt;0,IF(IFERROR((Смета!H678*1),0)&gt;0,ROUND(F696*G696,2),0),0),0)</f>
        <v>0</v>
      </c>
      <c r="S696" s="50">
        <f>IFERROR(IF(F696&gt;0,IF(IFERROR((Смета!G678*1),0)&gt;0,ROUND(F696*G696,2),0),0),0)</f>
        <v>0</v>
      </c>
      <c r="U696" s="38"/>
    </row>
    <row r="697" spans="1:21" s="37" customFormat="1" x14ac:dyDescent="0.25">
      <c r="A697" s="63"/>
      <c r="B697" s="140" t="str">
        <f>IFERROR(IF(F697&gt;0,MAX(B$26:B696)+1,IF(AND(D697&gt;0,C697=0),"ЗАГ",0)),0)</f>
        <v>ЗАГ</v>
      </c>
      <c r="C697" s="141">
        <f>IF(Смета!B679&gt;0,Смета!B679,0)</f>
        <v>0</v>
      </c>
      <c r="D697" s="547" t="str">
        <f>IF(Смета!C679&gt;0,Смета!C679,0)</f>
        <v>3.Кабельные изделия</v>
      </c>
      <c r="E697" s="77">
        <f>IF(Смета!D679&gt;0,Смета!D679,0)</f>
        <v>0</v>
      </c>
      <c r="F697" s="67">
        <f>IFERROR(IF(Дата_КС2=S$3,Смета!Q679,0)+IF(Дата_КС2=S$4,Смета!T679,0)+IF(Дата_КС2=S$5,Смета!W679,0)+IF(Дата_КС2=S$6,Смета!Z679,0)+IF(Дата_КС2=S$7,Смета!AC679,0)+IF(Дата_КС2=S$8,Смета!AF679,0)+IF(Дата_КС2=S$9,Смета!AI679,0)+IF(Дата_КС2=S$10,Смета!AL679,0)+IF(Дата_КС2=S$11,Смета!AO679,0)+IF(Дата_КС2=S$12,Смета!AR679,0)+IF(Дата_КС2=S$13,Смета!AU679,0)+IF(Дата_КС2=S$14,Смета!AX679,0),0)</f>
        <v>0</v>
      </c>
      <c r="G697" s="67">
        <f>IF(Смета!E679&gt;0,Смета!E679,0)</f>
        <v>0</v>
      </c>
      <c r="H697" s="67">
        <f t="shared" si="22"/>
        <v>0</v>
      </c>
      <c r="I697" s="464">
        <f t="shared" si="21"/>
        <v>630</v>
      </c>
      <c r="J697" s="468"/>
      <c r="K697" s="465">
        <f>IF(AND(B697&gt;0,B697&lt;&gt;"ЗАГ"),1,IF(C697=0,SUM(B698:INDEX(B698:B$2002,INDEX(MATCH("ЗАГ",B698:B$2002&amp;"",),))),0))</f>
        <v>630</v>
      </c>
      <c r="L697" s="38"/>
      <c r="M697" s="38"/>
      <c r="R697" s="178">
        <f>IFERROR(IF(F697&gt;0,IF(IFERROR((Смета!H679*1),0)&gt;0,ROUND(F697*G697,2),0),0),0)</f>
        <v>0</v>
      </c>
      <c r="S697" s="50">
        <f>IFERROR(IF(F697&gt;0,IF(IFERROR((Смета!G679*1),0)&gt;0,ROUND(F697*G697,2),0),0),0)</f>
        <v>0</v>
      </c>
      <c r="U697" s="38"/>
    </row>
    <row r="698" spans="1:21" s="37" customFormat="1" x14ac:dyDescent="0.25">
      <c r="A698" s="63"/>
      <c r="B698" s="140">
        <f>IFERROR(IF(F698&gt;0,MAX(B$26:B697)+1,IF(AND(D698&gt;0,C698=0),"ЗАГ",0)),0)</f>
        <v>66</v>
      </c>
      <c r="C698" s="141">
        <f>IF(Смета!B680&gt;0,Смета!B680,0)</f>
        <v>600</v>
      </c>
      <c r="D698" s="547" t="str">
        <f>IF(Смета!C680&gt;0,Смета!C680,0)</f>
        <v>Кабель силовой ВВГ-Пнг(А) 3x1,5 ок(N, PE)-0.66 (100м)</v>
      </c>
      <c r="E698" s="77" t="str">
        <f>IF(Смета!D680&gt;0,Смета!D680,0)</f>
        <v>м</v>
      </c>
      <c r="F698" s="67">
        <f>IFERROR(IF(Дата_КС2=S$3,Смета!Q680,0)+IF(Дата_КС2=S$4,Смета!T680,0)+IF(Дата_КС2=S$5,Смета!W680,0)+IF(Дата_КС2=S$6,Смета!Z680,0)+IF(Дата_КС2=S$7,Смета!AC680,0)+IF(Дата_КС2=S$8,Смета!AF680,0)+IF(Дата_КС2=S$9,Смета!AI680,0)+IF(Дата_КС2=S$10,Смета!AL680,0)+IF(Дата_КС2=S$11,Смета!AO680,0)+IF(Дата_КС2=S$12,Смета!AR680,0)+IF(Дата_КС2=S$13,Смета!AU680,0)+IF(Дата_КС2=S$14,Смета!AX680,0),0)</f>
        <v>502</v>
      </c>
      <c r="G698" s="67">
        <f>IF(Смета!E680&gt;0,Смета!E680,0)</f>
        <v>59.91</v>
      </c>
      <c r="H698" s="67">
        <f t="shared" si="22"/>
        <v>30074.82</v>
      </c>
      <c r="I698" s="464">
        <f t="shared" si="21"/>
        <v>1</v>
      </c>
      <c r="J698" s="468"/>
      <c r="K698" s="465">
        <f>IF(AND(B698&gt;0,B698&lt;&gt;"ЗАГ"),1,IF(C698=0,SUM(B699:INDEX(B699:B$2002,INDEX(MATCH("ЗАГ",B699:B$2002&amp;"",),))),0))</f>
        <v>1</v>
      </c>
      <c r="L698" s="38"/>
      <c r="M698" s="38"/>
      <c r="R698" s="178">
        <f>IFERROR(IF(F698&gt;0,IF(IFERROR((Смета!H680*1),0)&gt;0,ROUND(F698*G698,2),0),0),0)</f>
        <v>0</v>
      </c>
      <c r="S698" s="50">
        <f>IFERROR(IF(F698&gt;0,IF(IFERROR((Смета!G680*1),0)&gt;0,ROUND(F698*G698,2),0),0),0)</f>
        <v>30074.82</v>
      </c>
      <c r="U698" s="38"/>
    </row>
    <row r="699" spans="1:21" s="37" customFormat="1" x14ac:dyDescent="0.25">
      <c r="A699" s="63"/>
      <c r="B699" s="140">
        <f>IFERROR(IF(F699&gt;0,MAX(B$26:B698)+1,IF(AND(D699&gt;0,C699=0),"ЗАГ",0)),0)</f>
        <v>67</v>
      </c>
      <c r="C699" s="141">
        <f>IF(Смета!B681&gt;0,Смета!B681,0)</f>
        <v>601</v>
      </c>
      <c r="D699" s="547" t="str">
        <f>IF(Смета!C681&gt;0,Смета!C681,0)</f>
        <v>Кабель силовой ВВГ-Пнг(А)-LS 3x2,5 ок(N, PE)-0.66 (100м)</v>
      </c>
      <c r="E699" s="77" t="str">
        <f>IF(Смета!D681&gt;0,Смета!D681,0)</f>
        <v>м</v>
      </c>
      <c r="F699" s="67">
        <f>IFERROR(IF(Дата_КС2=S$3,Смета!Q681,0)+IF(Дата_КС2=S$4,Смета!T681,0)+IF(Дата_КС2=S$5,Смета!W681,0)+IF(Дата_КС2=S$6,Смета!Z681,0)+IF(Дата_КС2=S$7,Смета!AC681,0)+IF(Дата_КС2=S$8,Смета!AF681,0)+IF(Дата_КС2=S$9,Смета!AI681,0)+IF(Дата_КС2=S$10,Смета!AL681,0)+IF(Дата_КС2=S$11,Смета!AO681,0)+IF(Дата_КС2=S$12,Смета!AR681,0)+IF(Дата_КС2=S$13,Смета!AU681,0)+IF(Дата_КС2=S$14,Смета!AX681,0),0)</f>
        <v>949</v>
      </c>
      <c r="G699" s="67">
        <f>IF(Смета!E681&gt;0,Смета!E681,0)</f>
        <v>98.21</v>
      </c>
      <c r="H699" s="67">
        <f t="shared" si="22"/>
        <v>93201.29</v>
      </c>
      <c r="I699" s="464">
        <f t="shared" si="21"/>
        <v>1</v>
      </c>
      <c r="J699" s="468"/>
      <c r="K699" s="465">
        <f>IF(AND(B699&gt;0,B699&lt;&gt;"ЗАГ"),1,IF(C699=0,SUM(B700:INDEX(B700:B$2002,INDEX(MATCH("ЗАГ",B700:B$2002&amp;"",),))),0))</f>
        <v>1</v>
      </c>
      <c r="L699" s="38"/>
      <c r="M699" s="38"/>
      <c r="R699" s="178">
        <f>IFERROR(IF(F699&gt;0,IF(IFERROR((Смета!H681*1),0)&gt;0,ROUND(F699*G699,2),0),0),0)</f>
        <v>0</v>
      </c>
      <c r="S699" s="50">
        <f>IFERROR(IF(F699&gt;0,IF(IFERROR((Смета!G681*1),0)&gt;0,ROUND(F699*G699,2),0),0),0)</f>
        <v>93201.29</v>
      </c>
      <c r="U699" s="38"/>
    </row>
    <row r="700" spans="1:21" s="37" customFormat="1" ht="30" x14ac:dyDescent="0.25">
      <c r="A700" s="63"/>
      <c r="B700" s="140">
        <f>IFERROR(IF(F700&gt;0,MAX(B$26:B699)+1,IF(AND(D700&gt;0,C700=0),"ЗАГ",0)),0)</f>
        <v>68</v>
      </c>
      <c r="C700" s="141">
        <f>IF(Смета!B682&gt;0,Смета!B682,0)</f>
        <v>602</v>
      </c>
      <c r="D700" s="547" t="str">
        <f>IF(Смета!C682&gt;0,Смета!C682,0)</f>
        <v>Монтаж кабеля по кирпичной кладке и затягивание в трубы до 30мм2</v>
      </c>
      <c r="E700" s="77" t="str">
        <f>IF(Смета!D682&gt;0,Смета!D682,0)</f>
        <v>м</v>
      </c>
      <c r="F700" s="67">
        <f>IFERROR(IF(Дата_КС2=S$3,Смета!Q682,0)+IF(Дата_КС2=S$4,Смета!T682,0)+IF(Дата_КС2=S$5,Смета!W682,0)+IF(Дата_КС2=S$6,Смета!Z682,0)+IF(Дата_КС2=S$7,Смета!AC682,0)+IF(Дата_КС2=S$8,Смета!AF682,0)+IF(Дата_КС2=S$9,Смета!AI682,0)+IF(Дата_КС2=S$10,Смета!AL682,0)+IF(Дата_КС2=S$11,Смета!AO682,0)+IF(Дата_КС2=S$12,Смета!AR682,0)+IF(Дата_КС2=S$13,Смета!AU682,0)+IF(Дата_КС2=S$14,Смета!AX682,0),0)</f>
        <v>1451</v>
      </c>
      <c r="G700" s="67">
        <f>IF(Смета!E682&gt;0,Смета!E682,0)</f>
        <v>88.07</v>
      </c>
      <c r="H700" s="67">
        <f t="shared" si="22"/>
        <v>127789.57</v>
      </c>
      <c r="I700" s="464">
        <f t="shared" si="21"/>
        <v>1</v>
      </c>
      <c r="J700" s="468"/>
      <c r="K700" s="465">
        <f>IF(AND(B700&gt;0,B700&lt;&gt;"ЗАГ"),1,IF(C700=0,SUM(B701:INDEX(B701:B$2002,INDEX(MATCH("ЗАГ",B701:B$2002&amp;"",),))),0))</f>
        <v>1</v>
      </c>
      <c r="L700" s="38"/>
      <c r="M700" s="38"/>
      <c r="R700" s="178">
        <f>IFERROR(IF(F700&gt;0,IF(IFERROR((Смета!H682*1),0)&gt;0,ROUND(F700*G700,2),0),0),0)</f>
        <v>127789.57</v>
      </c>
      <c r="S700" s="50">
        <f>IFERROR(IF(F700&gt;0,IF(IFERROR((Смета!G682*1),0)&gt;0,ROUND(F700*G700,2),0),0),0)</f>
        <v>0</v>
      </c>
      <c r="U700" s="38"/>
    </row>
    <row r="701" spans="1:21" s="37" customFormat="1" x14ac:dyDescent="0.25">
      <c r="A701" s="63"/>
      <c r="B701" s="140">
        <f>IFERROR(IF(F701&gt;0,MAX(B$26:B700)+1,IF(AND(D701&gt;0,C701=0),"ЗАГ",0)),0)</f>
        <v>69</v>
      </c>
      <c r="C701" s="141">
        <f>IF(Смета!B683&gt;0,Смета!B683,0)</f>
        <v>603</v>
      </c>
      <c r="D701" s="547" t="str">
        <f>IF(Смета!C683&gt;0,Смета!C683,0)</f>
        <v xml:space="preserve">Провод ПуВ нг(А)LS 1х6.0 </v>
      </c>
      <c r="E701" s="77" t="str">
        <f>IF(Смета!D683&gt;0,Смета!D683,0)</f>
        <v>м</v>
      </c>
      <c r="F701" s="67">
        <f>IFERROR(IF(Дата_КС2=S$3,Смета!Q683,0)+IF(Дата_КС2=S$4,Смета!T683,0)+IF(Дата_КС2=S$5,Смета!W683,0)+IF(Дата_КС2=S$6,Смета!Z683,0)+IF(Дата_КС2=S$7,Смета!AC683,0)+IF(Дата_КС2=S$8,Смета!AF683,0)+IF(Дата_КС2=S$9,Смета!AI683,0)+IF(Дата_КС2=S$10,Смета!AL683,0)+IF(Дата_КС2=S$11,Смета!AO683,0)+IF(Дата_КС2=S$12,Смета!AR683,0)+IF(Дата_КС2=S$13,Смета!AU683,0)+IF(Дата_КС2=S$14,Смета!AX683,0),0)</f>
        <v>306</v>
      </c>
      <c r="G701" s="67">
        <f>IF(Смета!E683&gt;0,Смета!E683,0)</f>
        <v>76.010000000000005</v>
      </c>
      <c r="H701" s="67">
        <f t="shared" si="22"/>
        <v>23259.06</v>
      </c>
      <c r="I701" s="464">
        <f t="shared" si="21"/>
        <v>1</v>
      </c>
      <c r="J701" s="468"/>
      <c r="K701" s="465">
        <f>IF(AND(B701&gt;0,B701&lt;&gt;"ЗАГ"),1,IF(C701=0,SUM(B702:INDEX(B702:B$2002,INDEX(MATCH("ЗАГ",B702:B$2002&amp;"",),))),0))</f>
        <v>1</v>
      </c>
      <c r="L701" s="38"/>
      <c r="M701" s="38"/>
      <c r="R701" s="178">
        <f>IFERROR(IF(F701&gt;0,IF(IFERROR((Смета!H683*1),0)&gt;0,ROUND(F701*G701,2),0),0),0)</f>
        <v>0</v>
      </c>
      <c r="S701" s="50">
        <f>IFERROR(IF(F701&gt;0,IF(IFERROR((Смета!G683*1),0)&gt;0,ROUND(F701*G701,2),0),0),0)</f>
        <v>23259.06</v>
      </c>
      <c r="U701" s="38"/>
    </row>
    <row r="702" spans="1:21" s="37" customFormat="1" x14ac:dyDescent="0.25">
      <c r="A702" s="63"/>
      <c r="B702" s="140">
        <f>IFERROR(IF(F702&gt;0,MAX(B$26:B701)+1,IF(AND(D702&gt;0,C702=0),"ЗАГ",0)),0)</f>
        <v>70</v>
      </c>
      <c r="C702" s="141">
        <f>IF(Смета!B684&gt;0,Смета!B684,0)</f>
        <v>604</v>
      </c>
      <c r="D702" s="547" t="str">
        <f>IF(Смета!C684&gt;0,Смета!C684,0)</f>
        <v>Кабель силовой ВВГнг(А)-LS 1х4 ок-0,66</v>
      </c>
      <c r="E702" s="77" t="str">
        <f>IF(Смета!D684&gt;0,Смета!D684,0)</f>
        <v>м</v>
      </c>
      <c r="F702" s="67">
        <f>IFERROR(IF(Дата_КС2=S$3,Смета!Q684,0)+IF(Дата_КС2=S$4,Смета!T684,0)+IF(Дата_КС2=S$5,Смета!W684,0)+IF(Дата_КС2=S$6,Смета!Z684,0)+IF(Дата_КС2=S$7,Смета!AC684,0)+IF(Дата_КС2=S$8,Смета!AF684,0)+IF(Дата_КС2=S$9,Смета!AI684,0)+IF(Дата_КС2=S$10,Смета!AL684,0)+IF(Дата_КС2=S$11,Смета!AO684,0)+IF(Дата_КС2=S$12,Смета!AR684,0)+IF(Дата_КС2=S$13,Смета!AU684,0)+IF(Дата_КС2=S$14,Смета!AX684,0),0)</f>
        <v>119</v>
      </c>
      <c r="G702" s="67">
        <f>IF(Смета!E684&gt;0,Смета!E684,0)</f>
        <v>52.48</v>
      </c>
      <c r="H702" s="67">
        <f t="shared" si="22"/>
        <v>6245.12</v>
      </c>
      <c r="I702" s="464">
        <f t="shared" si="21"/>
        <v>1</v>
      </c>
      <c r="J702" s="468"/>
      <c r="K702" s="465">
        <f>IF(AND(B702&gt;0,B702&lt;&gt;"ЗАГ"),1,IF(C702=0,SUM(B703:INDEX(B703:B$2002,INDEX(MATCH("ЗАГ",B703:B$2002&amp;"",),))),0))</f>
        <v>1</v>
      </c>
      <c r="L702" s="38"/>
      <c r="M702" s="38"/>
      <c r="R702" s="178">
        <f>IFERROR(IF(F702&gt;0,IF(IFERROR((Смета!H684*1),0)&gt;0,ROUND(F702*G702,2),0),0),0)</f>
        <v>0</v>
      </c>
      <c r="S702" s="50">
        <f>IFERROR(IF(F702&gt;0,IF(IFERROR((Смета!G684*1),0)&gt;0,ROUND(F702*G702,2),0),0),0)</f>
        <v>6245.12</v>
      </c>
      <c r="U702" s="38"/>
    </row>
    <row r="703" spans="1:21" s="37" customFormat="1" x14ac:dyDescent="0.25">
      <c r="A703" s="63"/>
      <c r="B703" s="140">
        <f>IFERROR(IF(F703&gt;0,MAX(B$26:B702)+1,IF(AND(D703&gt;0,C703=0),"ЗАГ",0)),0)</f>
        <v>71</v>
      </c>
      <c r="C703" s="141">
        <f>IF(Смета!B685&gt;0,Смета!B685,0)</f>
        <v>605</v>
      </c>
      <c r="D703" s="547" t="str">
        <f>IF(Смета!C685&gt;0,Смета!C685,0)</f>
        <v>Провод силовой ПуВнг(А)-LS 10</v>
      </c>
      <c r="E703" s="77" t="str">
        <f>IF(Смета!D685&gt;0,Смета!D685,0)</f>
        <v>м</v>
      </c>
      <c r="F703" s="67">
        <f>IFERROR(IF(Дата_КС2=S$3,Смета!Q685,0)+IF(Дата_КС2=S$4,Смета!T685,0)+IF(Дата_КС2=S$5,Смета!W685,0)+IF(Дата_КС2=S$6,Смета!Z685,0)+IF(Дата_КС2=S$7,Смета!AC685,0)+IF(Дата_КС2=S$8,Смета!AF685,0)+IF(Дата_КС2=S$9,Смета!AI685,0)+IF(Дата_КС2=S$10,Смета!AL685,0)+IF(Дата_КС2=S$11,Смета!AO685,0)+IF(Дата_КС2=S$12,Смета!AR685,0)+IF(Дата_КС2=S$13,Смета!AU685,0)+IF(Дата_КС2=S$14,Смета!AX685,0),0)</f>
        <v>213</v>
      </c>
      <c r="G703" s="67">
        <f>IF(Смета!E685&gt;0,Смета!E685,0)</f>
        <v>122.14</v>
      </c>
      <c r="H703" s="67">
        <f t="shared" si="22"/>
        <v>26015.82</v>
      </c>
      <c r="I703" s="464">
        <f t="shared" si="21"/>
        <v>1</v>
      </c>
      <c r="J703" s="468"/>
      <c r="K703" s="465">
        <f>IF(AND(B703&gt;0,B703&lt;&gt;"ЗАГ"),1,IF(C703=0,SUM(B704:INDEX(B704:B$2002,INDEX(MATCH("ЗАГ",B704:B$2002&amp;"",),))),0))</f>
        <v>1</v>
      </c>
      <c r="L703" s="38"/>
      <c r="M703" s="38"/>
      <c r="R703" s="178">
        <f>IFERROR(IF(F703&gt;0,IF(IFERROR((Смета!H685*1),0)&gt;0,ROUND(F703*G703,2),0),0),0)</f>
        <v>0</v>
      </c>
      <c r="S703" s="50">
        <f>IFERROR(IF(F703&gt;0,IF(IFERROR((Смета!G685*1),0)&gt;0,ROUND(F703*G703,2),0),0),0)</f>
        <v>26015.82</v>
      </c>
      <c r="U703" s="38"/>
    </row>
    <row r="704" spans="1:21" s="37" customFormat="1" ht="30" x14ac:dyDescent="0.25">
      <c r="A704" s="63"/>
      <c r="B704" s="140">
        <f>IFERROR(IF(F704&gt;0,MAX(B$26:B703)+1,IF(AND(D704&gt;0,C704=0),"ЗАГ",0)),0)</f>
        <v>72</v>
      </c>
      <c r="C704" s="141">
        <f>IF(Смета!B686&gt;0,Смета!B686,0)</f>
        <v>606</v>
      </c>
      <c r="D704" s="547" t="str">
        <f>IF(Смета!C686&gt;0,Смета!C686,0)</f>
        <v>Монтаж кабеля по кирпичной кладке и затягивание в трубы до 30мм2</v>
      </c>
      <c r="E704" s="77" t="str">
        <f>IF(Смета!D686&gt;0,Смета!D686,0)</f>
        <v>м</v>
      </c>
      <c r="F704" s="67">
        <f>IFERROR(IF(Дата_КС2=S$3,Смета!Q686,0)+IF(Дата_КС2=S$4,Смета!T686,0)+IF(Дата_КС2=S$5,Смета!W686,0)+IF(Дата_КС2=S$6,Смета!Z686,0)+IF(Дата_КС2=S$7,Смета!AC686,0)+IF(Дата_КС2=S$8,Смета!AF686,0)+IF(Дата_КС2=S$9,Смета!AI686,0)+IF(Дата_КС2=S$10,Смета!AL686,0)+IF(Дата_КС2=S$11,Смета!AO686,0)+IF(Дата_КС2=S$12,Смета!AR686,0)+IF(Дата_КС2=S$13,Смета!AU686,0)+IF(Дата_КС2=S$14,Смета!AX686,0),0)</f>
        <v>638</v>
      </c>
      <c r="G704" s="67">
        <f>IF(Смета!E686&gt;0,Смета!E686,0)</f>
        <v>88.07</v>
      </c>
      <c r="H704" s="67">
        <f t="shared" si="22"/>
        <v>56188.66</v>
      </c>
      <c r="I704" s="464">
        <f t="shared" si="21"/>
        <v>1</v>
      </c>
      <c r="J704" s="468"/>
      <c r="K704" s="465">
        <f>IF(AND(B704&gt;0,B704&lt;&gt;"ЗАГ"),1,IF(C704=0,SUM(B705:INDEX(B705:B$2002,INDEX(MATCH("ЗАГ",B705:B$2002&amp;"",),))),0))</f>
        <v>1</v>
      </c>
      <c r="L704" s="38"/>
      <c r="M704" s="38"/>
      <c r="R704" s="178">
        <f>IFERROR(IF(F704&gt;0,IF(IFERROR((Смета!H686*1),0)&gt;0,ROUND(F704*G704,2),0),0),0)</f>
        <v>56188.66</v>
      </c>
      <c r="S704" s="50">
        <f>IFERROR(IF(F704&gt;0,IF(IFERROR((Смета!G686*1),0)&gt;0,ROUND(F704*G704,2),0),0),0)</f>
        <v>0</v>
      </c>
      <c r="U704" s="38"/>
    </row>
    <row r="705" spans="1:21" s="37" customFormat="1" x14ac:dyDescent="0.25">
      <c r="A705" s="63"/>
      <c r="B705" s="140">
        <f>IFERROR(IF(F705&gt;0,MAX(B$26:B704)+1,IF(AND(D705&gt;0,C705=0),"ЗАГ",0)),0)</f>
        <v>73</v>
      </c>
      <c r="C705" s="141">
        <f>IF(Смета!B687&gt;0,Смета!B687,0)</f>
        <v>607</v>
      </c>
      <c r="D705" s="547" t="str">
        <f>IF(Смета!C687&gt;0,Смета!C687,0)</f>
        <v>Кабель ВВГ -П нг(А)FRLS 3х1.5 0.66кВ (бухта)</v>
      </c>
      <c r="E705" s="77" t="str">
        <f>IF(Смета!D687&gt;0,Смета!D687,0)</f>
        <v>м</v>
      </c>
      <c r="F705" s="67">
        <f>IFERROR(IF(Дата_КС2=S$3,Смета!Q687,0)+IF(Дата_КС2=S$4,Смета!T687,0)+IF(Дата_КС2=S$5,Смета!W687,0)+IF(Дата_КС2=S$6,Смета!Z687,0)+IF(Дата_КС2=S$7,Смета!AC687,0)+IF(Дата_КС2=S$8,Смета!AF687,0)+IF(Дата_КС2=S$9,Смета!AI687,0)+IF(Дата_КС2=S$10,Смета!AL687,0)+IF(Дата_КС2=S$11,Смета!AO687,0)+IF(Дата_КС2=S$12,Смета!AR687,0)+IF(Дата_КС2=S$13,Смета!AU687,0)+IF(Дата_КС2=S$14,Смета!AX687,0),0)</f>
        <v>117</v>
      </c>
      <c r="G705" s="67">
        <f>IF(Смета!E687&gt;0,Смета!E687,0)</f>
        <v>74.73</v>
      </c>
      <c r="H705" s="67">
        <f t="shared" si="22"/>
        <v>8743.41</v>
      </c>
      <c r="I705" s="464">
        <f t="shared" si="21"/>
        <v>1</v>
      </c>
      <c r="J705" s="468"/>
      <c r="K705" s="465">
        <f>IF(AND(B705&gt;0,B705&lt;&gt;"ЗАГ"),1,IF(C705=0,SUM(B706:INDEX(B706:B$2002,INDEX(MATCH("ЗАГ",B706:B$2002&amp;"",),))),0))</f>
        <v>1</v>
      </c>
      <c r="L705" s="38"/>
      <c r="M705" s="38"/>
      <c r="R705" s="178">
        <f>IFERROR(IF(F705&gt;0,IF(IFERROR((Смета!H687*1),0)&gt;0,ROUND(F705*G705,2),0),0),0)</f>
        <v>0</v>
      </c>
      <c r="S705" s="50">
        <f>IFERROR(IF(F705&gt;0,IF(IFERROR((Смета!G687*1),0)&gt;0,ROUND(F705*G705,2),0),0),0)</f>
        <v>8743.41</v>
      </c>
      <c r="U705" s="38"/>
    </row>
    <row r="706" spans="1:21" s="37" customFormat="1" ht="30" x14ac:dyDescent="0.25">
      <c r="A706" s="63"/>
      <c r="B706" s="140">
        <f>IFERROR(IF(F706&gt;0,MAX(B$26:B705)+1,IF(AND(D706&gt;0,C706=0),"ЗАГ",0)),0)</f>
        <v>74</v>
      </c>
      <c r="C706" s="141">
        <f>IF(Смета!B688&gt;0,Смета!B688,0)</f>
        <v>608</v>
      </c>
      <c r="D706" s="547" t="str">
        <f>IF(Смета!C688&gt;0,Смета!C688,0)</f>
        <v>Монтаж кабеля по кирпичной кладке и затягивание в трубы до 30мм2</v>
      </c>
      <c r="E706" s="77" t="str">
        <f>IF(Смета!D688&gt;0,Смета!D688,0)</f>
        <v>м</v>
      </c>
      <c r="F706" s="67">
        <f>IFERROR(IF(Дата_КС2=S$3,Смета!Q688,0)+IF(Дата_КС2=S$4,Смета!T688,0)+IF(Дата_КС2=S$5,Смета!W688,0)+IF(Дата_КС2=S$6,Смета!Z688,0)+IF(Дата_КС2=S$7,Смета!AC688,0)+IF(Дата_КС2=S$8,Смета!AF688,0)+IF(Дата_КС2=S$9,Смета!AI688,0)+IF(Дата_КС2=S$10,Смета!AL688,0)+IF(Дата_КС2=S$11,Смета!AO688,0)+IF(Дата_КС2=S$12,Смета!AR688,0)+IF(Дата_КС2=S$13,Смета!AU688,0)+IF(Дата_КС2=S$14,Смета!AX688,0),0)</f>
        <v>117</v>
      </c>
      <c r="G706" s="67">
        <f>IF(Смета!E688&gt;0,Смета!E688,0)</f>
        <v>88.07</v>
      </c>
      <c r="H706" s="67">
        <f t="shared" si="22"/>
        <v>10304.19</v>
      </c>
      <c r="I706" s="464">
        <f t="shared" si="21"/>
        <v>1</v>
      </c>
      <c r="J706" s="468"/>
      <c r="K706" s="465">
        <f>IF(AND(B706&gt;0,B706&lt;&gt;"ЗАГ"),1,IF(C706=0,SUM(B707:INDEX(B707:B$2002,INDEX(MATCH("ЗАГ",B707:B$2002&amp;"",),))),0))</f>
        <v>1</v>
      </c>
      <c r="L706" s="38"/>
      <c r="M706" s="38"/>
      <c r="R706" s="178">
        <f>IFERROR(IF(F706&gt;0,IF(IFERROR((Смета!H688*1),0)&gt;0,ROUND(F706*G706,2),0),0),0)</f>
        <v>10304.19</v>
      </c>
      <c r="S706" s="50">
        <f>IFERROR(IF(F706&gt;0,IF(IFERROR((Смета!G688*1),0)&gt;0,ROUND(F706*G706,2),0),0),0)</f>
        <v>0</v>
      </c>
      <c r="U706" s="38"/>
    </row>
    <row r="707" spans="1:21" s="37" customFormat="1" hidden="1" x14ac:dyDescent="0.25">
      <c r="A707" s="63"/>
      <c r="B707" s="140" t="str">
        <f>IFERROR(IF(F707&gt;0,MAX(B$26:B706)+1,IF(AND(D707&gt;0,C707=0),"ЗАГ",0)),0)</f>
        <v>ЗАГ</v>
      </c>
      <c r="C707" s="141">
        <f>IF(Смета!B689&gt;0,Смета!B689,0)</f>
        <v>0</v>
      </c>
      <c r="D707" s="543" t="str">
        <f>IF(Смета!C689&gt;0,Смета!C689,0)</f>
        <v>4.Электрортехнические изделия</v>
      </c>
      <c r="E707" s="77">
        <f>IF(Смета!D689&gt;0,Смета!D689,0)</f>
        <v>0</v>
      </c>
      <c r="F707" s="67">
        <f>IFERROR(IF(Дата_КС2=S$3,Смета!Q689,0)+IF(Дата_КС2=S$4,Смета!T689,0)+IF(Дата_КС2=S$5,Смета!W689,0)+IF(Дата_КС2=S$6,Смета!Z689,0)+IF(Дата_КС2=S$7,Смета!AC689,0)+IF(Дата_КС2=S$8,Смета!AF689,0)+IF(Дата_КС2=S$9,Смета!AI689,0)+IF(Дата_КС2=S$10,Смета!AL689,0)+IF(Дата_КС2=S$11,Смета!AO689,0)+IF(Дата_КС2=S$12,Смета!AR689,0)+IF(Дата_КС2=S$13,Смета!AU689,0)+IF(Дата_КС2=S$14,Смета!AX689,0),0)</f>
        <v>0</v>
      </c>
      <c r="G707" s="67">
        <f>IF(Смета!E689&gt;0,Смета!E689,0)</f>
        <v>0</v>
      </c>
      <c r="H707" s="67">
        <f t="shared" si="22"/>
        <v>0</v>
      </c>
      <c r="I707" s="464">
        <f t="shared" si="21"/>
        <v>0</v>
      </c>
      <c r="J707" s="468"/>
      <c r="K707" s="465">
        <f>IF(AND(B707&gt;0,B707&lt;&gt;"ЗАГ"),1,IF(C707=0,SUM(B708:INDEX(B708:B$2002,INDEX(MATCH("ЗАГ",B708:B$2002&amp;"",),))),0))</f>
        <v>0</v>
      </c>
      <c r="L707" s="38"/>
      <c r="M707" s="38"/>
      <c r="R707" s="178">
        <f>IFERROR(IF(F707&gt;0,IF(IFERROR((Смета!H689*1),0)&gt;0,ROUND(F707*G707,2),0),0),0)</f>
        <v>0</v>
      </c>
      <c r="S707" s="50">
        <f>IFERROR(IF(F707&gt;0,IF(IFERROR((Смета!G689*1),0)&gt;0,ROUND(F707*G707,2),0),0),0)</f>
        <v>0</v>
      </c>
      <c r="U707" s="38"/>
    </row>
    <row r="708" spans="1:21" s="37" customFormat="1" ht="30" hidden="1" x14ac:dyDescent="0.25">
      <c r="A708" s="63"/>
      <c r="B708" s="140">
        <f>IFERROR(IF(F708&gt;0,MAX(B$26:B707)+1,IF(AND(D708&gt;0,C708=0),"ЗАГ",0)),0)</f>
        <v>0</v>
      </c>
      <c r="C708" s="141">
        <f>IF(Смета!B690&gt;0,Смета!B690,0)</f>
        <v>609</v>
      </c>
      <c r="D708" s="543" t="str">
        <f>IF(Смета!C690&gt;0,Смета!C690,0)</f>
        <v>BRITE Розетка двойная с заземлением с защитными шторками и крышкой 16А в сборе IP44 РСбш12-3-44-БрБ белый</v>
      </c>
      <c r="E708" s="77" t="str">
        <f>IF(Смета!D690&gt;0,Смета!D690,0)</f>
        <v>шт</v>
      </c>
      <c r="F708" s="67">
        <f>IFERROR(IF(Дата_КС2=S$3,Смета!Q690,0)+IF(Дата_КС2=S$4,Смета!T690,0)+IF(Дата_КС2=S$5,Смета!W690,0)+IF(Дата_КС2=S$6,Смета!Z690,0)+IF(Дата_КС2=S$7,Смета!AC690,0)+IF(Дата_КС2=S$8,Смета!AF690,0)+IF(Дата_КС2=S$9,Смета!AI690,0)+IF(Дата_КС2=S$10,Смета!AL690,0)+IF(Дата_КС2=S$11,Смета!AO690,0)+IF(Дата_КС2=S$12,Смета!AR690,0)+IF(Дата_КС2=S$13,Смета!AU690,0)+IF(Дата_КС2=S$14,Смета!AX690,0),0)</f>
        <v>0</v>
      </c>
      <c r="G708" s="67">
        <f>IF(Смета!E690&gt;0,Смета!E690,0)</f>
        <v>361</v>
      </c>
      <c r="H708" s="67">
        <f t="shared" si="22"/>
        <v>0</v>
      </c>
      <c r="I708" s="464">
        <f t="shared" si="21"/>
        <v>0</v>
      </c>
      <c r="J708" s="468"/>
      <c r="K708" s="465">
        <f>IF(AND(B708&gt;0,B708&lt;&gt;"ЗАГ"),1,IF(C708=0,SUM(B709:INDEX(B709:B$2002,INDEX(MATCH("ЗАГ",B709:B$2002&amp;"",),))),0))</f>
        <v>0</v>
      </c>
      <c r="L708" s="38"/>
      <c r="M708" s="38"/>
      <c r="R708" s="178">
        <f>IFERROR(IF(F708&gt;0,IF(IFERROR((Смета!H690*1),0)&gt;0,ROUND(F708*G708,2),0),0),0)</f>
        <v>0</v>
      </c>
      <c r="S708" s="50">
        <f>IFERROR(IF(F708&gt;0,IF(IFERROR((Смета!G690*1),0)&gt;0,ROUND(F708*G708,2),0),0),0)</f>
        <v>0</v>
      </c>
      <c r="U708" s="38"/>
    </row>
    <row r="709" spans="1:21" s="37" customFormat="1" ht="30" hidden="1" x14ac:dyDescent="0.25">
      <c r="A709" s="63"/>
      <c r="B709" s="140">
        <f>IFERROR(IF(F709&gt;0,MAX(B$26:B708)+1,IF(AND(D709&gt;0,C709=0),"ЗАГ",0)),0)</f>
        <v>0</v>
      </c>
      <c r="C709" s="141">
        <f>IF(Смета!B691&gt;0,Смета!B691,0)</f>
        <v>610</v>
      </c>
      <c r="D709" s="543" t="str">
        <f>IF(Смета!C691&gt;0,Смета!C691,0)</f>
        <v>Розетка ATLASDESIGN двойная с заземлением со шторками 16А в сборе белый</v>
      </c>
      <c r="E709" s="77" t="str">
        <f>IF(Смета!D691&gt;0,Смета!D691,0)</f>
        <v>шт</v>
      </c>
      <c r="F709" s="67">
        <f>IFERROR(IF(Дата_КС2=S$3,Смета!Q691,0)+IF(Дата_КС2=S$4,Смета!T691,0)+IF(Дата_КС2=S$5,Смета!W691,0)+IF(Дата_КС2=S$6,Смета!Z691,0)+IF(Дата_КС2=S$7,Смета!AC691,0)+IF(Дата_КС2=S$8,Смета!AF691,0)+IF(Дата_КС2=S$9,Смета!AI691,0)+IF(Дата_КС2=S$10,Смета!AL691,0)+IF(Дата_КС2=S$11,Смета!AO691,0)+IF(Дата_КС2=S$12,Смета!AR691,0)+IF(Дата_КС2=S$13,Смета!AU691,0)+IF(Дата_КС2=S$14,Смета!AX691,0),0)</f>
        <v>0</v>
      </c>
      <c r="G709" s="67">
        <f>IF(Смета!E691&gt;0,Смета!E691,0)</f>
        <v>287.70999999999998</v>
      </c>
      <c r="H709" s="67">
        <f t="shared" si="22"/>
        <v>0</v>
      </c>
      <c r="I709" s="464">
        <f t="shared" si="21"/>
        <v>0</v>
      </c>
      <c r="J709" s="468"/>
      <c r="K709" s="465">
        <f>IF(AND(B709&gt;0,B709&lt;&gt;"ЗАГ"),1,IF(C709=0,SUM(B710:INDEX(B710:B$2002,INDEX(MATCH("ЗАГ",B710:B$2002&amp;"",),))),0))</f>
        <v>0</v>
      </c>
      <c r="L709" s="38"/>
      <c r="M709" s="38"/>
      <c r="R709" s="178">
        <f>IFERROR(IF(F709&gt;0,IF(IFERROR((Смета!H691*1),0)&gt;0,ROUND(F709*G709,2),0),0),0)</f>
        <v>0</v>
      </c>
      <c r="S709" s="50">
        <f>IFERROR(IF(F709&gt;0,IF(IFERROR((Смета!G691*1),0)&gt;0,ROUND(F709*G709,2),0),0),0)</f>
        <v>0</v>
      </c>
      <c r="U709" s="38"/>
    </row>
    <row r="710" spans="1:21" s="37" customFormat="1" hidden="1" x14ac:dyDescent="0.25">
      <c r="A710" s="63"/>
      <c r="B710" s="140">
        <f>IFERROR(IF(F710&gt;0,MAX(B$26:B709)+1,IF(AND(D710&gt;0,C710=0),"ЗАГ",0)),0)</f>
        <v>0</v>
      </c>
      <c r="C710" s="141">
        <f>IF(Смета!B692&gt;0,Смета!B692,0)</f>
        <v>611</v>
      </c>
      <c r="D710" s="543" t="str">
        <f>IF(Смета!C692&gt;0,Смета!C692,0)</f>
        <v>Монтаж и подключение розеток скрытой установки</v>
      </c>
      <c r="E710" s="77" t="str">
        <f>IF(Смета!D692&gt;0,Смета!D692,0)</f>
        <v>шт</v>
      </c>
      <c r="F710" s="67">
        <f>IFERROR(IF(Дата_КС2=S$3,Смета!Q692,0)+IF(Дата_КС2=S$4,Смета!T692,0)+IF(Дата_КС2=S$5,Смета!W692,0)+IF(Дата_КС2=S$6,Смета!Z692,0)+IF(Дата_КС2=S$7,Смета!AC692,0)+IF(Дата_КС2=S$8,Смета!AF692,0)+IF(Дата_КС2=S$9,Смета!AI692,0)+IF(Дата_КС2=S$10,Смета!AL692,0)+IF(Дата_КС2=S$11,Смета!AO692,0)+IF(Дата_КС2=S$12,Смета!AR692,0)+IF(Дата_КС2=S$13,Смета!AU692,0)+IF(Дата_КС2=S$14,Смета!AX692,0),0)</f>
        <v>0</v>
      </c>
      <c r="G710" s="67">
        <f>IF(Смета!E692&gt;0,Смета!E692,0)</f>
        <v>192.15</v>
      </c>
      <c r="H710" s="67">
        <f t="shared" si="22"/>
        <v>0</v>
      </c>
      <c r="I710" s="464">
        <f t="shared" si="21"/>
        <v>0</v>
      </c>
      <c r="J710" s="468"/>
      <c r="K710" s="465">
        <f>IF(AND(B710&gt;0,B710&lt;&gt;"ЗАГ"),1,IF(C710=0,SUM(B711:INDEX(B711:B$2002,INDEX(MATCH("ЗАГ",B711:B$2002&amp;"",),))),0))</f>
        <v>0</v>
      </c>
      <c r="L710" s="38"/>
      <c r="M710" s="38"/>
      <c r="R710" s="178">
        <f>IFERROR(IF(F710&gt;0,IF(IFERROR((Смета!H692*1),0)&gt;0,ROUND(F710*G710,2),0),0),0)</f>
        <v>0</v>
      </c>
      <c r="S710" s="50">
        <f>IFERROR(IF(F710&gt;0,IF(IFERROR((Смета!G692*1),0)&gt;0,ROUND(F710*G710,2),0),0),0)</f>
        <v>0</v>
      </c>
      <c r="U710" s="38"/>
    </row>
    <row r="711" spans="1:21" s="37" customFormat="1" ht="30" hidden="1" x14ac:dyDescent="0.25">
      <c r="A711" s="63"/>
      <c r="B711" s="140">
        <f>IFERROR(IF(F711&gt;0,MAX(B$26:B710)+1,IF(AND(D711&gt;0,C711=0),"ЗАГ",0)),0)</f>
        <v>0</v>
      </c>
      <c r="C711" s="141">
        <f>IF(Смета!B693&gt;0,Смета!B693,0)</f>
        <v>612</v>
      </c>
      <c r="D711" s="543" t="str">
        <f>IF(Смета!C693&gt;0,Смета!C693,0)</f>
        <v>ЭТЮД Розетка наружная с заземлением со шторками белая (на роутер)</v>
      </c>
      <c r="E711" s="77" t="str">
        <f>IF(Смета!D693&gt;0,Смета!D693,0)</f>
        <v>шт</v>
      </c>
      <c r="F711" s="67">
        <f>IFERROR(IF(Дата_КС2=S$3,Смета!Q693,0)+IF(Дата_КС2=S$4,Смета!T693,0)+IF(Дата_КС2=S$5,Смета!W693,0)+IF(Дата_КС2=S$6,Смета!Z693,0)+IF(Дата_КС2=S$7,Смета!AC693,0)+IF(Дата_КС2=S$8,Смета!AF693,0)+IF(Дата_КС2=S$9,Смета!AI693,0)+IF(Дата_КС2=S$10,Смета!AL693,0)+IF(Дата_КС2=S$11,Смета!AO693,0)+IF(Дата_КС2=S$12,Смета!AR693,0)+IF(Дата_КС2=S$13,Смета!AU693,0)+IF(Дата_КС2=S$14,Смета!AX693,0),0)</f>
        <v>0</v>
      </c>
      <c r="G711" s="67">
        <f>IF(Смета!E693&gt;0,Смета!E693,0)</f>
        <v>170.8</v>
      </c>
      <c r="H711" s="67">
        <f t="shared" si="22"/>
        <v>0</v>
      </c>
      <c r="I711" s="464">
        <f t="shared" si="21"/>
        <v>0</v>
      </c>
      <c r="J711" s="468"/>
      <c r="K711" s="465">
        <f>IF(AND(B711&gt;0,B711&lt;&gt;"ЗАГ"),1,IF(C711=0,SUM(B712:INDEX(B712:B$2002,INDEX(MATCH("ЗАГ",B712:B$2002&amp;"",),))),0))</f>
        <v>0</v>
      </c>
      <c r="L711" s="38"/>
      <c r="M711" s="38"/>
      <c r="R711" s="178">
        <f>IFERROR(IF(F711&gt;0,IF(IFERROR((Смета!H693*1),0)&gt;0,ROUND(F711*G711,2),0),0),0)</f>
        <v>0</v>
      </c>
      <c r="S711" s="50">
        <f>IFERROR(IF(F711&gt;0,IF(IFERROR((Смета!G693*1),0)&gt;0,ROUND(F711*G711,2),0),0),0)</f>
        <v>0</v>
      </c>
      <c r="U711" s="38"/>
    </row>
    <row r="712" spans="1:21" s="37" customFormat="1" ht="30" hidden="1" x14ac:dyDescent="0.25">
      <c r="A712" s="63"/>
      <c r="B712" s="140">
        <f>IFERROR(IF(F712&gt;0,MAX(B$26:B711)+1,IF(AND(D712&gt;0,C712=0),"ЗАГ",0)),0)</f>
        <v>0</v>
      </c>
      <c r="C712" s="141">
        <f>IF(Смета!B694&gt;0,Смета!B694,0)</f>
        <v>613</v>
      </c>
      <c r="D712" s="543" t="str">
        <f>IF(Смета!C694&gt;0,Смета!C694,0)</f>
        <v>Монтаж и подключение розеток и выключателей открытой установки</v>
      </c>
      <c r="E712" s="77" t="str">
        <f>IF(Смета!D694&gt;0,Смета!D694,0)</f>
        <v>шт</v>
      </c>
      <c r="F712" s="67">
        <f>IFERROR(IF(Дата_КС2=S$3,Смета!Q694,0)+IF(Дата_КС2=S$4,Смета!T694,0)+IF(Дата_КС2=S$5,Смета!W694,0)+IF(Дата_КС2=S$6,Смета!Z694,0)+IF(Дата_КС2=S$7,Смета!AC694,0)+IF(Дата_КС2=S$8,Смета!AF694,0)+IF(Дата_КС2=S$9,Смета!AI694,0)+IF(Дата_КС2=S$10,Смета!AL694,0)+IF(Дата_КС2=S$11,Смета!AO694,0)+IF(Дата_КС2=S$12,Смета!AR694,0)+IF(Дата_КС2=S$13,Смета!AU694,0)+IF(Дата_КС2=S$14,Смета!AX694,0),0)</f>
        <v>0</v>
      </c>
      <c r="G712" s="67">
        <f>IF(Смета!E694&gt;0,Смета!E694,0)</f>
        <v>256.2</v>
      </c>
      <c r="H712" s="67">
        <f t="shared" si="22"/>
        <v>0</v>
      </c>
      <c r="I712" s="464">
        <f t="shared" si="21"/>
        <v>0</v>
      </c>
      <c r="J712" s="468"/>
      <c r="K712" s="465">
        <f>IF(AND(B712&gt;0,B712&lt;&gt;"ЗАГ"),1,IF(C712=0,SUM(B713:INDEX(B713:B$2002,INDEX(MATCH("ЗАГ",B713:B$2002&amp;"",),))),0))</f>
        <v>0</v>
      </c>
      <c r="L712" s="38"/>
      <c r="M712" s="38"/>
      <c r="R712" s="178">
        <f>IFERROR(IF(F712&gt;0,IF(IFERROR((Смета!H694*1),0)&gt;0,ROUND(F712*G712,2),0),0),0)</f>
        <v>0</v>
      </c>
      <c r="S712" s="50">
        <f>IFERROR(IF(F712&gt;0,IF(IFERROR((Смета!G694*1),0)&gt;0,ROUND(F712*G712,2),0),0),0)</f>
        <v>0</v>
      </c>
      <c r="U712" s="38"/>
    </row>
    <row r="713" spans="1:21" s="37" customFormat="1" hidden="1" x14ac:dyDescent="0.25">
      <c r="A713" s="63"/>
      <c r="B713" s="140">
        <f>IFERROR(IF(F713&gt;0,MAX(B$26:B712)+1,IF(AND(D713&gt;0,C713=0),"ЗАГ",0)),0)</f>
        <v>0</v>
      </c>
      <c r="C713" s="141">
        <f>IF(Смета!B695&gt;0,Смета!B695,0)</f>
        <v>614</v>
      </c>
      <c r="D713" s="543" t="str">
        <f>IF(Смета!C695&gt;0,Смета!C695,0)</f>
        <v>Разъем РШ-ВШ 32А 250В 2P+PE(ОУ) пластиковый белый Simple</v>
      </c>
      <c r="E713" s="77" t="str">
        <f>IF(Смета!D695&gt;0,Смета!D695,0)</f>
        <v>шт</v>
      </c>
      <c r="F713" s="67">
        <f>IFERROR(IF(Дата_КС2=S$3,Смета!Q695,0)+IF(Дата_КС2=S$4,Смета!T695,0)+IF(Дата_КС2=S$5,Смета!W695,0)+IF(Дата_КС2=S$6,Смета!Z695,0)+IF(Дата_КС2=S$7,Смета!AC695,0)+IF(Дата_КС2=S$8,Смета!AF695,0)+IF(Дата_КС2=S$9,Смета!AI695,0)+IF(Дата_КС2=S$10,Смета!AL695,0)+IF(Дата_КС2=S$11,Смета!AO695,0)+IF(Дата_КС2=S$12,Смета!AR695,0)+IF(Дата_КС2=S$13,Смета!AU695,0)+IF(Дата_КС2=S$14,Смета!AX695,0),0)</f>
        <v>0</v>
      </c>
      <c r="G713" s="67">
        <f>IF(Смета!E695&gt;0,Смета!E695,0)</f>
        <v>278.79000000000002</v>
      </c>
      <c r="H713" s="67">
        <f t="shared" si="22"/>
        <v>0</v>
      </c>
      <c r="I713" s="464">
        <f t="shared" si="21"/>
        <v>0</v>
      </c>
      <c r="J713" s="468"/>
      <c r="K713" s="465">
        <f>IF(AND(B713&gt;0,B713&lt;&gt;"ЗАГ"),1,IF(C713=0,SUM(B714:INDEX(B714:B$2002,INDEX(MATCH("ЗАГ",B714:B$2002&amp;"",),))),0))</f>
        <v>0</v>
      </c>
      <c r="L713" s="38"/>
      <c r="M713" s="38"/>
      <c r="R713" s="178">
        <f>IFERROR(IF(F713&gt;0,IF(IFERROR((Смета!H695*1),0)&gt;0,ROUND(F713*G713,2),0),0),0)</f>
        <v>0</v>
      </c>
      <c r="S713" s="50">
        <f>IFERROR(IF(F713&gt;0,IF(IFERROR((Смета!G695*1),0)&gt;0,ROUND(F713*G713,2),0),0),0)</f>
        <v>0</v>
      </c>
      <c r="U713" s="38"/>
    </row>
    <row r="714" spans="1:21" s="37" customFormat="1" hidden="1" x14ac:dyDescent="0.25">
      <c r="A714" s="63"/>
      <c r="B714" s="140">
        <f>IFERROR(IF(F714&gt;0,MAX(B$26:B713)+1,IF(AND(D714&gt;0,C714=0),"ЗАГ",0)),0)</f>
        <v>0</v>
      </c>
      <c r="C714" s="141">
        <f>IF(Смета!B696&gt;0,Смета!B696,0)</f>
        <v>615</v>
      </c>
      <c r="D714" s="543" t="str">
        <f>IF(Смета!C696&gt;0,Смета!C696,0)</f>
        <v>Монтаж и подключение силовой розетки на электроплиту</v>
      </c>
      <c r="E714" s="77" t="str">
        <f>IF(Смета!D696&gt;0,Смета!D696,0)</f>
        <v>шт</v>
      </c>
      <c r="F714" s="67">
        <f>IFERROR(IF(Дата_КС2=S$3,Смета!Q696,0)+IF(Дата_КС2=S$4,Смета!T696,0)+IF(Дата_КС2=S$5,Смета!W696,0)+IF(Дата_КС2=S$6,Смета!Z696,0)+IF(Дата_КС2=S$7,Смета!AC696,0)+IF(Дата_КС2=S$8,Смета!AF696,0)+IF(Дата_КС2=S$9,Смета!AI696,0)+IF(Дата_КС2=S$10,Смета!AL696,0)+IF(Дата_КС2=S$11,Смета!AO696,0)+IF(Дата_КС2=S$12,Смета!AR696,0)+IF(Дата_КС2=S$13,Смета!AU696,0)+IF(Дата_КС2=S$14,Смета!AX696,0),0)</f>
        <v>0</v>
      </c>
      <c r="G714" s="67">
        <f>IF(Смета!E696&gt;0,Смета!E696,0)</f>
        <v>344.27</v>
      </c>
      <c r="H714" s="67">
        <f t="shared" si="22"/>
        <v>0</v>
      </c>
      <c r="I714" s="464">
        <f t="shared" si="21"/>
        <v>0</v>
      </c>
      <c r="J714" s="468"/>
      <c r="K714" s="465">
        <f>IF(AND(B714&gt;0,B714&lt;&gt;"ЗАГ"),1,IF(C714=0,SUM(B715:INDEX(B715:B$2002,INDEX(MATCH("ЗАГ",B715:B$2002&amp;"",),))),0))</f>
        <v>0</v>
      </c>
      <c r="L714" s="38"/>
      <c r="M714" s="38"/>
      <c r="R714" s="178">
        <f>IFERROR(IF(F714&gt;0,IF(IFERROR((Смета!H696*1),0)&gt;0,ROUND(F714*G714,2),0),0),0)</f>
        <v>0</v>
      </c>
      <c r="S714" s="50">
        <f>IFERROR(IF(F714&gt;0,IF(IFERROR((Смета!G696*1),0)&gt;0,ROUND(F714*G714,2),0),0),0)</f>
        <v>0</v>
      </c>
      <c r="U714" s="38"/>
    </row>
    <row r="715" spans="1:21" s="37" customFormat="1" hidden="1" x14ac:dyDescent="0.25">
      <c r="A715" s="63"/>
      <c r="B715" s="140">
        <f>IFERROR(IF(F715&gt;0,MAX(B$26:B714)+1,IF(AND(D715&gt;0,C715=0),"ЗАГ",0)),0)</f>
        <v>0</v>
      </c>
      <c r="C715" s="141">
        <f>IF(Смета!B697&gt;0,Смета!B697,0)</f>
        <v>616</v>
      </c>
      <c r="D715" s="543" t="str">
        <f>IF(Смета!C697&gt;0,Смета!C697,0)</f>
        <v>Гермес PLUS Розетка с заземлением наружная с крышкой IP54</v>
      </c>
      <c r="E715" s="77" t="str">
        <f>IF(Смета!D697&gt;0,Смета!D697,0)</f>
        <v>шт</v>
      </c>
      <c r="F715" s="67">
        <f>IFERROR(IF(Дата_КС2=S$3,Смета!Q697,0)+IF(Дата_КС2=S$4,Смета!T697,0)+IF(Дата_КС2=S$5,Смета!W697,0)+IF(Дата_КС2=S$6,Смета!Z697,0)+IF(Дата_КС2=S$7,Смета!AC697,0)+IF(Дата_КС2=S$8,Смета!AF697,0)+IF(Дата_КС2=S$9,Смета!AI697,0)+IF(Дата_КС2=S$10,Смета!AL697,0)+IF(Дата_КС2=S$11,Смета!AO697,0)+IF(Дата_КС2=S$12,Смета!AR697,0)+IF(Дата_КС2=S$13,Смета!AU697,0)+IF(Дата_КС2=S$14,Смета!AX697,0),0)</f>
        <v>0</v>
      </c>
      <c r="G715" s="67">
        <f>IF(Смета!E697&gt;0,Смета!E697,0)</f>
        <v>330.93</v>
      </c>
      <c r="H715" s="67">
        <f t="shared" si="22"/>
        <v>0</v>
      </c>
      <c r="I715" s="464">
        <f t="shared" si="21"/>
        <v>0</v>
      </c>
      <c r="J715" s="468"/>
      <c r="K715" s="465">
        <f>IF(AND(B715&gt;0,B715&lt;&gt;"ЗАГ"),1,IF(C715=0,SUM(B716:INDEX(B716:B$2002,INDEX(MATCH("ЗАГ",B716:B$2002&amp;"",),))),0))</f>
        <v>0</v>
      </c>
      <c r="L715" s="38"/>
      <c r="M715" s="38"/>
      <c r="R715" s="178">
        <f>IFERROR(IF(F715&gt;0,IF(IFERROR((Смета!H697*1),0)&gt;0,ROUND(F715*G715,2),0),0),0)</f>
        <v>0</v>
      </c>
      <c r="S715" s="50">
        <f>IFERROR(IF(F715&gt;0,IF(IFERROR((Смета!G697*1),0)&gt;0,ROUND(F715*G715,2),0),0),0)</f>
        <v>0</v>
      </c>
      <c r="U715" s="38"/>
    </row>
    <row r="716" spans="1:21" s="37" customFormat="1" ht="30" hidden="1" x14ac:dyDescent="0.25">
      <c r="A716" s="63"/>
      <c r="B716" s="140">
        <f>IFERROR(IF(F716&gt;0,MAX(B$26:B715)+1,IF(AND(D716&gt;0,C716=0),"ЗАГ",0)),0)</f>
        <v>0</v>
      </c>
      <c r="C716" s="141">
        <f>IF(Смета!B698&gt;0,Смета!B698,0)</f>
        <v>617</v>
      </c>
      <c r="D716" s="543" t="str">
        <f>IF(Смета!C698&gt;0,Смета!C698,0)</f>
        <v>Монтаж и подключение розеток и выключателей открытой установки</v>
      </c>
      <c r="E716" s="77" t="str">
        <f>IF(Смета!D698&gt;0,Смета!D698,0)</f>
        <v>шт</v>
      </c>
      <c r="F716" s="67">
        <f>IFERROR(IF(Дата_КС2=S$3,Смета!Q698,0)+IF(Дата_КС2=S$4,Смета!T698,0)+IF(Дата_КС2=S$5,Смета!W698,0)+IF(Дата_КС2=S$6,Смета!Z698,0)+IF(Дата_КС2=S$7,Смета!AC698,0)+IF(Дата_КС2=S$8,Смета!AF698,0)+IF(Дата_КС2=S$9,Смета!AI698,0)+IF(Дата_КС2=S$10,Смета!AL698,0)+IF(Дата_КС2=S$11,Смета!AO698,0)+IF(Дата_КС2=S$12,Смета!AR698,0)+IF(Дата_КС2=S$13,Смета!AU698,0)+IF(Дата_КС2=S$14,Смета!AX698,0),0)</f>
        <v>0</v>
      </c>
      <c r="G716" s="67">
        <f>IF(Смета!E698&gt;0,Смета!E698,0)</f>
        <v>256.2</v>
      </c>
      <c r="H716" s="67">
        <f t="shared" si="22"/>
        <v>0</v>
      </c>
      <c r="I716" s="464">
        <f t="shared" si="21"/>
        <v>0</v>
      </c>
      <c r="J716" s="468"/>
      <c r="K716" s="465">
        <f>IF(AND(B716&gt;0,B716&lt;&gt;"ЗАГ"),1,IF(C716=0,SUM(B717:INDEX(B717:B$2002,INDEX(MATCH("ЗАГ",B717:B$2002&amp;"",),))),0))</f>
        <v>0</v>
      </c>
      <c r="L716" s="38"/>
      <c r="M716" s="38"/>
      <c r="R716" s="178">
        <f>IFERROR(IF(F716&gt;0,IF(IFERROR((Смета!H698*1),0)&gt;0,ROUND(F716*G716,2),0),0),0)</f>
        <v>0</v>
      </c>
      <c r="S716" s="50">
        <f>IFERROR(IF(F716&gt;0,IF(IFERROR((Смета!G698*1),0)&gt;0,ROUND(F716*G716,2),0),0),0)</f>
        <v>0</v>
      </c>
      <c r="U716" s="38"/>
    </row>
    <row r="717" spans="1:21" s="37" customFormat="1" ht="30" hidden="1" x14ac:dyDescent="0.25">
      <c r="A717" s="63"/>
      <c r="B717" s="140">
        <f>IFERROR(IF(F717&gt;0,MAX(B$26:B716)+1,IF(AND(D717&gt;0,C717=0),"ЗАГ",0)),0)</f>
        <v>0</v>
      </c>
      <c r="C717" s="141">
        <f>IF(Смета!B699&gt;0,Смета!B699,0)</f>
        <v>618</v>
      </c>
      <c r="D717" s="543" t="str">
        <f>IF(Смета!C699&gt;0,Смета!C699,0)</f>
        <v>Выключатель одноклавишный ATLASDESIGN схема 1 10АХ механизм белый</v>
      </c>
      <c r="E717" s="77" t="str">
        <f>IF(Смета!D699&gt;0,Смета!D699,0)</f>
        <v>шт</v>
      </c>
      <c r="F717" s="67">
        <f>IFERROR(IF(Дата_КС2=S$3,Смета!Q699,0)+IF(Дата_КС2=S$4,Смета!T699,0)+IF(Дата_КС2=S$5,Смета!W699,0)+IF(Дата_КС2=S$6,Смета!Z699,0)+IF(Дата_КС2=S$7,Смета!AC699,0)+IF(Дата_КС2=S$8,Смета!AF699,0)+IF(Дата_КС2=S$9,Смета!AI699,0)+IF(Дата_КС2=S$10,Смета!AL699,0)+IF(Дата_КС2=S$11,Смета!AO699,0)+IF(Дата_КС2=S$12,Смета!AR699,0)+IF(Дата_КС2=S$13,Смета!AU699,0)+IF(Дата_КС2=S$14,Смета!AX699,0),0)</f>
        <v>0</v>
      </c>
      <c r="G717" s="67">
        <f>IF(Смета!E699&gt;0,Смета!E699,0)</f>
        <v>136.99</v>
      </c>
      <c r="H717" s="67">
        <f t="shared" si="22"/>
        <v>0</v>
      </c>
      <c r="I717" s="464">
        <f t="shared" si="21"/>
        <v>0</v>
      </c>
      <c r="J717" s="468"/>
      <c r="K717" s="465">
        <f>IF(AND(B717&gt;0,B717&lt;&gt;"ЗАГ"),1,IF(C717=0,SUM(B718:INDEX(B718:B$2002,INDEX(MATCH("ЗАГ",B718:B$2002&amp;"",),))),0))</f>
        <v>0</v>
      </c>
      <c r="L717" s="38"/>
      <c r="M717" s="38"/>
      <c r="R717" s="178">
        <f>IFERROR(IF(F717&gt;0,IF(IFERROR((Смета!H699*1),0)&gt;0,ROUND(F717*G717,2),0),0),0)</f>
        <v>0</v>
      </c>
      <c r="S717" s="50">
        <f>IFERROR(IF(F717&gt;0,IF(IFERROR((Смета!G699*1),0)&gt;0,ROUND(F717*G717,2),0),0),0)</f>
        <v>0</v>
      </c>
      <c r="U717" s="38"/>
    </row>
    <row r="718" spans="1:21" s="37" customFormat="1" ht="30" hidden="1" x14ac:dyDescent="0.25">
      <c r="A718" s="63"/>
      <c r="B718" s="140">
        <f>IFERROR(IF(F718&gt;0,MAX(B$26:B717)+1,IF(AND(D718&gt;0,C718=0),"ЗАГ",0)),0)</f>
        <v>0</v>
      </c>
      <c r="C718" s="141">
        <f>IF(Смета!B700&gt;0,Смета!B700,0)</f>
        <v>619</v>
      </c>
      <c r="D718" s="543" t="str">
        <f>IF(Смета!C700&gt;0,Смета!C700,0)</f>
        <v>Выключатель двухклавишный ATLASDESIGN схема 5 10АХ механизм белый</v>
      </c>
      <c r="E718" s="77" t="str">
        <f>IF(Смета!D700&gt;0,Смета!D700,0)</f>
        <v>шт</v>
      </c>
      <c r="F718" s="67">
        <f>IFERROR(IF(Дата_КС2=S$3,Смета!Q700,0)+IF(Дата_КС2=S$4,Смета!T700,0)+IF(Дата_КС2=S$5,Смета!W700,0)+IF(Дата_КС2=S$6,Смета!Z700,0)+IF(Дата_КС2=S$7,Смета!AC700,0)+IF(Дата_КС2=S$8,Смета!AF700,0)+IF(Дата_КС2=S$9,Смета!AI700,0)+IF(Дата_КС2=S$10,Смета!AL700,0)+IF(Дата_КС2=S$11,Смета!AO700,0)+IF(Дата_КС2=S$12,Смета!AR700,0)+IF(Дата_КС2=S$13,Смета!AU700,0)+IF(Дата_КС2=S$14,Смета!AX700,0),0)</f>
        <v>0</v>
      </c>
      <c r="G718" s="67">
        <f>IF(Смета!E700&gt;0,Смета!E700,0)</f>
        <v>178.27</v>
      </c>
      <c r="H718" s="67">
        <f t="shared" si="22"/>
        <v>0</v>
      </c>
      <c r="I718" s="464">
        <f t="shared" si="21"/>
        <v>0</v>
      </c>
      <c r="J718" s="468"/>
      <c r="K718" s="465">
        <f>IF(AND(B718&gt;0,B718&lt;&gt;"ЗАГ"),1,IF(C718=0,SUM(B719:INDEX(B719:B$2002,INDEX(MATCH("ЗАГ",B719:B$2002&amp;"",),))),0))</f>
        <v>0</v>
      </c>
      <c r="L718" s="38"/>
      <c r="M718" s="38"/>
      <c r="R718" s="178">
        <f>IFERROR(IF(F718&gt;0,IF(IFERROR((Смета!H700*1),0)&gt;0,ROUND(F718*G718,2),0),0),0)</f>
        <v>0</v>
      </c>
      <c r="S718" s="50">
        <f>IFERROR(IF(F718&gt;0,IF(IFERROR((Смета!G700*1),0)&gt;0,ROUND(F718*G718,2),0),0),0)</f>
        <v>0</v>
      </c>
      <c r="U718" s="38"/>
    </row>
    <row r="719" spans="1:21" s="37" customFormat="1" ht="30" hidden="1" x14ac:dyDescent="0.25">
      <c r="A719" s="63"/>
      <c r="B719" s="140">
        <f>IFERROR(IF(F719&gt;0,MAX(B$26:B718)+1,IF(AND(D719&gt;0,C719=0),"ЗАГ",0)),0)</f>
        <v>0</v>
      </c>
      <c r="C719" s="141">
        <f>IF(Смета!B701&gt;0,Смета!B701,0)</f>
        <v>620</v>
      </c>
      <c r="D719" s="543" t="str">
        <f>IF(Смета!C701&gt;0,Смета!C701,0)</f>
        <v>Выключатель трехклавишный ATLASDESIGN схема 1+1+1 10АХ механизм белый</v>
      </c>
      <c r="E719" s="77" t="str">
        <f>IF(Смета!D701&gt;0,Смета!D701,0)</f>
        <v>шт</v>
      </c>
      <c r="F719" s="67">
        <f>IFERROR(IF(Дата_КС2=S$3,Смета!Q701,0)+IF(Дата_КС2=S$4,Смета!T701,0)+IF(Дата_КС2=S$5,Смета!W701,0)+IF(Дата_КС2=S$6,Смета!Z701,0)+IF(Дата_КС2=S$7,Смета!AC701,0)+IF(Дата_КС2=S$8,Смета!AF701,0)+IF(Дата_КС2=S$9,Смета!AI701,0)+IF(Дата_КС2=S$10,Смета!AL701,0)+IF(Дата_КС2=S$11,Смета!AO701,0)+IF(Дата_КС2=S$12,Смета!AR701,0)+IF(Дата_КС2=S$13,Смета!AU701,0)+IF(Дата_КС2=S$14,Смета!AX701,0),0)</f>
        <v>0</v>
      </c>
      <c r="G719" s="67">
        <f>IF(Смета!E701&gt;0,Смета!E701,0)</f>
        <v>274</v>
      </c>
      <c r="H719" s="67">
        <f t="shared" si="22"/>
        <v>0</v>
      </c>
      <c r="I719" s="464">
        <f t="shared" si="21"/>
        <v>0</v>
      </c>
      <c r="J719" s="468"/>
      <c r="K719" s="465">
        <f>IF(AND(B719&gt;0,B719&lt;&gt;"ЗАГ"),1,IF(C719=0,SUM(B720:INDEX(B720:B$2002,INDEX(MATCH("ЗАГ",B720:B$2002&amp;"",),))),0))</f>
        <v>0</v>
      </c>
      <c r="L719" s="38"/>
      <c r="M719" s="38"/>
      <c r="R719" s="178">
        <f>IFERROR(IF(F719&gt;0,IF(IFERROR((Смета!H701*1),0)&gt;0,ROUND(F719*G719,2),0),0),0)</f>
        <v>0</v>
      </c>
      <c r="S719" s="50">
        <f>IFERROR(IF(F719&gt;0,IF(IFERROR((Смета!G701*1),0)&gt;0,ROUND(F719*G719,2),0),0),0)</f>
        <v>0</v>
      </c>
      <c r="U719" s="38"/>
    </row>
    <row r="720" spans="1:21" s="37" customFormat="1" hidden="1" x14ac:dyDescent="0.25">
      <c r="A720" s="63"/>
      <c r="B720" s="140">
        <f>IFERROR(IF(F720&gt;0,MAX(B$26:B719)+1,IF(AND(D720&gt;0,C720=0),"ЗАГ",0)),0)</f>
        <v>0</v>
      </c>
      <c r="C720" s="141">
        <f>IF(Смета!B702&gt;0,Смета!B702,0)</f>
        <v>621</v>
      </c>
      <c r="D720" s="543" t="str">
        <f>IF(Смета!C702&gt;0,Смета!C702,0)</f>
        <v>Рамка однопостовая ATLASDESIGN белый</v>
      </c>
      <c r="E720" s="77" t="str">
        <f>IF(Смета!D702&gt;0,Смета!D702,0)</f>
        <v>шт</v>
      </c>
      <c r="F720" s="67">
        <f>IFERROR(IF(Дата_КС2=S$3,Смета!Q702,0)+IF(Дата_КС2=S$4,Смета!T702,0)+IF(Дата_КС2=S$5,Смета!W702,0)+IF(Дата_КС2=S$6,Смета!Z702,0)+IF(Дата_КС2=S$7,Смета!AC702,0)+IF(Дата_КС2=S$8,Смета!AF702,0)+IF(Дата_КС2=S$9,Смета!AI702,0)+IF(Дата_КС2=S$10,Смета!AL702,0)+IF(Дата_КС2=S$11,Смета!AO702,0)+IF(Дата_КС2=S$12,Смета!AR702,0)+IF(Дата_КС2=S$13,Смета!AU702,0)+IF(Дата_КС2=S$14,Смета!AX702,0),0)</f>
        <v>0</v>
      </c>
      <c r="G720" s="67">
        <f>IF(Смета!E702&gt;0,Смета!E702,0)</f>
        <v>44.84</v>
      </c>
      <c r="H720" s="67">
        <f t="shared" si="22"/>
        <v>0</v>
      </c>
      <c r="I720" s="464">
        <f t="shared" si="21"/>
        <v>0</v>
      </c>
      <c r="J720" s="468"/>
      <c r="K720" s="465">
        <f>IF(AND(B720&gt;0,B720&lt;&gt;"ЗАГ"),1,IF(C720=0,SUM(B721:INDEX(B721:B$2002,INDEX(MATCH("ЗАГ",B721:B$2002&amp;"",),))),0))</f>
        <v>0</v>
      </c>
      <c r="L720" s="38"/>
      <c r="M720" s="38"/>
      <c r="R720" s="178">
        <f>IFERROR(IF(F720&gt;0,IF(IFERROR((Смета!H702*1),0)&gt;0,ROUND(F720*G720,2),0),0),0)</f>
        <v>0</v>
      </c>
      <c r="S720" s="50">
        <f>IFERROR(IF(F720&gt;0,IF(IFERROR((Смета!G702*1),0)&gt;0,ROUND(F720*G720,2),0),0),0)</f>
        <v>0</v>
      </c>
      <c r="U720" s="38"/>
    </row>
    <row r="721" spans="1:21" s="37" customFormat="1" hidden="1" x14ac:dyDescent="0.25">
      <c r="A721" s="63"/>
      <c r="B721" s="140">
        <f>IFERROR(IF(F721&gt;0,MAX(B$26:B720)+1,IF(AND(D721&gt;0,C721=0),"ЗАГ",0)),0)</f>
        <v>0</v>
      </c>
      <c r="C721" s="141">
        <f>IF(Смета!B703&gt;0,Смета!B703,0)</f>
        <v>622</v>
      </c>
      <c r="D721" s="543" t="str">
        <f>IF(Смета!C703&gt;0,Смета!C703,0)</f>
        <v>Монтаж и подключение выключателей скрытой установки</v>
      </c>
      <c r="E721" s="77" t="str">
        <f>IF(Смета!D703&gt;0,Смета!D703,0)</f>
        <v>шт</v>
      </c>
      <c r="F721" s="67">
        <f>IFERROR(IF(Дата_КС2=S$3,Смета!Q703,0)+IF(Дата_КС2=S$4,Смета!T703,0)+IF(Дата_КС2=S$5,Смета!W703,0)+IF(Дата_КС2=S$6,Смета!Z703,0)+IF(Дата_КС2=S$7,Смета!AC703,0)+IF(Дата_КС2=S$8,Смета!AF703,0)+IF(Дата_КС2=S$9,Смета!AI703,0)+IF(Дата_КС2=S$10,Смета!AL703,0)+IF(Дата_КС2=S$11,Смета!AO703,0)+IF(Дата_КС2=S$12,Смета!AR703,0)+IF(Дата_КС2=S$13,Смета!AU703,0)+IF(Дата_КС2=S$14,Смета!AX703,0),0)</f>
        <v>0</v>
      </c>
      <c r="G721" s="67">
        <f>IF(Смета!E703&gt;0,Смета!E703,0)</f>
        <v>192.15</v>
      </c>
      <c r="H721" s="67">
        <f t="shared" si="22"/>
        <v>0</v>
      </c>
      <c r="I721" s="464">
        <f t="shared" si="21"/>
        <v>0</v>
      </c>
      <c r="J721" s="468"/>
      <c r="K721" s="465">
        <f>IF(AND(B721&gt;0,B721&lt;&gt;"ЗАГ"),1,IF(C721=0,SUM(B722:INDEX(B722:B$2002,INDEX(MATCH("ЗАГ",B722:B$2002&amp;"",),))),0))</f>
        <v>0</v>
      </c>
      <c r="L721" s="38"/>
      <c r="M721" s="38"/>
      <c r="R721" s="178">
        <f>IFERROR(IF(F721&gt;0,IF(IFERROR((Смета!H703*1),0)&gt;0,ROUND(F721*G721,2),0),0),0)</f>
        <v>0</v>
      </c>
      <c r="S721" s="50">
        <f>IFERROR(IF(F721&gt;0,IF(IFERROR((Смета!G703*1),0)&gt;0,ROUND(F721*G721,2),0),0),0)</f>
        <v>0</v>
      </c>
      <c r="U721" s="38"/>
    </row>
    <row r="722" spans="1:21" s="37" customFormat="1" hidden="1" x14ac:dyDescent="0.25">
      <c r="A722" s="63"/>
      <c r="B722" s="140">
        <f>IFERROR(IF(F722&gt;0,MAX(B$26:B721)+1,IF(AND(D722&gt;0,C722=0),"ЗАГ",0)),0)</f>
        <v>0</v>
      </c>
      <c r="C722" s="141">
        <f>IF(Смета!B704&gt;0,Смета!B704,0)</f>
        <v>623</v>
      </c>
      <c r="D722" s="543" t="str">
        <f>IF(Смета!C704&gt;0,Смета!C704,0)</f>
        <v>КРЗ-0,4</v>
      </c>
      <c r="E722" s="77" t="str">
        <f>IF(Смета!D704&gt;0,Смета!D704,0)</f>
        <v>шт</v>
      </c>
      <c r="F722" s="67">
        <f>IFERROR(IF(Дата_КС2=S$3,Смета!Q704,0)+IF(Дата_КС2=S$4,Смета!T704,0)+IF(Дата_КС2=S$5,Смета!W704,0)+IF(Дата_КС2=S$6,Смета!Z704,0)+IF(Дата_КС2=S$7,Смета!AC704,0)+IF(Дата_КС2=S$8,Смета!AF704,0)+IF(Дата_КС2=S$9,Смета!AI704,0)+IF(Дата_КС2=S$10,Смета!AL704,0)+IF(Дата_КС2=S$11,Смета!AO704,0)+IF(Дата_КС2=S$12,Смета!AR704,0)+IF(Дата_КС2=S$13,Смета!AU704,0)+IF(Дата_КС2=S$14,Смета!AX704,0),0)</f>
        <v>0</v>
      </c>
      <c r="G722" s="67">
        <f>IF(Смета!E704&gt;0,Смета!E704,0)</f>
        <v>285.02</v>
      </c>
      <c r="H722" s="67">
        <f t="shared" si="22"/>
        <v>0</v>
      </c>
      <c r="I722" s="464">
        <f t="shared" si="21"/>
        <v>0</v>
      </c>
      <c r="J722" s="468"/>
      <c r="K722" s="465">
        <f>IF(AND(B722&gt;0,B722&lt;&gt;"ЗАГ"),1,IF(C722=0,SUM(B723:INDEX(B723:B$2002,INDEX(MATCH("ЗАГ",B723:B$2002&amp;"",),))),0))</f>
        <v>0</v>
      </c>
      <c r="L722" s="38"/>
      <c r="M722" s="38"/>
      <c r="R722" s="178">
        <f>IFERROR(IF(F722&gt;0,IF(IFERROR((Смета!H704*1),0)&gt;0,ROUND(F722*G722,2),0),0),0)</f>
        <v>0</v>
      </c>
      <c r="S722" s="50">
        <f>IFERROR(IF(F722&gt;0,IF(IFERROR((Смета!G704*1),0)&gt;0,ROUND(F722*G722,2),0),0),0)</f>
        <v>0</v>
      </c>
      <c r="U722" s="38"/>
    </row>
    <row r="723" spans="1:21" s="37" customFormat="1" hidden="1" x14ac:dyDescent="0.25">
      <c r="A723" s="63"/>
      <c r="B723" s="140">
        <f>IFERROR(IF(F723&gt;0,MAX(B$26:B722)+1,IF(AND(D723&gt;0,C723=0),"ЗАГ",0)),0)</f>
        <v>0</v>
      </c>
      <c r="C723" s="141">
        <f>IF(Смета!B705&gt;0,Смета!B705,0)</f>
        <v>624</v>
      </c>
      <c r="D723" s="543" t="str">
        <f>IF(Смета!C705&gt;0,Смета!C705,0)</f>
        <v>Монтаж и подключение коробки заземления КРЗ</v>
      </c>
      <c r="E723" s="77" t="str">
        <f>IF(Смета!D705&gt;0,Смета!D705,0)</f>
        <v>шт</v>
      </c>
      <c r="F723" s="67">
        <f>IFERROR(IF(Дата_КС2=S$3,Смета!Q705,0)+IF(Дата_КС2=S$4,Смета!T705,0)+IF(Дата_КС2=S$5,Смета!W705,0)+IF(Дата_КС2=S$6,Смета!Z705,0)+IF(Дата_КС2=S$7,Смета!AC705,0)+IF(Дата_КС2=S$8,Смета!AF705,0)+IF(Дата_КС2=S$9,Смета!AI705,0)+IF(Дата_КС2=S$10,Смета!AL705,0)+IF(Дата_КС2=S$11,Смета!AO705,0)+IF(Дата_КС2=S$12,Смета!AR705,0)+IF(Дата_КС2=S$13,Смета!AU705,0)+IF(Дата_КС2=S$14,Смета!AX705,0),0)</f>
        <v>0</v>
      </c>
      <c r="G723" s="67">
        <f>IF(Смета!E705&gt;0,Смета!E705,0)</f>
        <v>343.74</v>
      </c>
      <c r="H723" s="67">
        <f t="shared" si="22"/>
        <v>0</v>
      </c>
      <c r="I723" s="464">
        <f t="shared" si="21"/>
        <v>0</v>
      </c>
      <c r="J723" s="468"/>
      <c r="K723" s="465">
        <f>IF(AND(B723&gt;0,B723&lt;&gt;"ЗАГ"),1,IF(C723=0,SUM(B724:INDEX(B724:B$2002,INDEX(MATCH("ЗАГ",B724:B$2002&amp;"",),))),0))</f>
        <v>0</v>
      </c>
      <c r="L723" s="38"/>
      <c r="M723" s="38"/>
      <c r="R723" s="178">
        <f>IFERROR(IF(F723&gt;0,IF(IFERROR((Смета!H705*1),0)&gt;0,ROUND(F723*G723,2),0),0),0)</f>
        <v>0</v>
      </c>
      <c r="S723" s="50">
        <f>IFERROR(IF(F723&gt;0,IF(IFERROR((Смета!G705*1),0)&gt;0,ROUND(F723*G723,2),0),0),0)</f>
        <v>0</v>
      </c>
      <c r="U723" s="38"/>
    </row>
    <row r="724" spans="1:21" s="37" customFormat="1" ht="30" hidden="1" x14ac:dyDescent="0.25">
      <c r="A724" s="63"/>
      <c r="B724" s="140">
        <f>IFERROR(IF(F724&gt;0,MAX(B$26:B723)+1,IF(AND(D724&gt;0,C724=0),"ЗАГ",0)),0)</f>
        <v>0</v>
      </c>
      <c r="C724" s="141">
        <f>IF(Смета!B706&gt;0,Смета!B706,0)</f>
        <v>625</v>
      </c>
      <c r="D724" s="543" t="str">
        <f>IF(Смета!C706&gt;0,Смета!C706,0)</f>
        <v>Звонок Зуммер-1-04 (2ТК) двухтональный без кнопки пластик АБС проводной 220В (Зуммер-1-04 (2ТК))</v>
      </c>
      <c r="E724" s="77" t="str">
        <f>IF(Смета!D706&gt;0,Смета!D706,0)</f>
        <v>шт</v>
      </c>
      <c r="F724" s="67">
        <f>IFERROR(IF(Дата_КС2=S$3,Смета!Q706,0)+IF(Дата_КС2=S$4,Смета!T706,0)+IF(Дата_КС2=S$5,Смета!W706,0)+IF(Дата_КС2=S$6,Смета!Z706,0)+IF(Дата_КС2=S$7,Смета!AC706,0)+IF(Дата_КС2=S$8,Смета!AF706,0)+IF(Дата_КС2=S$9,Смета!AI706,0)+IF(Дата_КС2=S$10,Смета!AL706,0)+IF(Дата_КС2=S$11,Смета!AO706,0)+IF(Дата_КС2=S$12,Смета!AR706,0)+IF(Дата_КС2=S$13,Смета!AU706,0)+IF(Дата_КС2=S$14,Смета!AX706,0),0)</f>
        <v>0</v>
      </c>
      <c r="G724" s="67">
        <f>IF(Смета!E706&gt;0,Смета!E706,0)</f>
        <v>261.54000000000002</v>
      </c>
      <c r="H724" s="67">
        <f t="shared" si="22"/>
        <v>0</v>
      </c>
      <c r="I724" s="464">
        <f t="shared" si="21"/>
        <v>0</v>
      </c>
      <c r="J724" s="468"/>
      <c r="K724" s="465" cm="1">
        <f t="array" ref="K724">IF(AND(B724&gt;0,B724&lt;&gt;"ЗАГ"),1,IF(C724=0,SUM(B725:INDEX(B725:B$2002,INDEX(MATCH("ЗАГ",B725:B$2002&amp;"",),))),0))</f>
        <v>0</v>
      </c>
      <c r="L724" s="38"/>
      <c r="M724" s="38"/>
      <c r="R724" s="178">
        <f>IFERROR(IF(F724&gt;0,IF(IFERROR((Смета!H706*1),0)&gt;0,ROUND(F724*G724,2),0),0),0)</f>
        <v>0</v>
      </c>
      <c r="S724" s="50">
        <f>IFERROR(IF(F724&gt;0,IF(IFERROR((Смета!G706*1),0)&gt;0,ROUND(F724*G724,2),0),0),0)</f>
        <v>0</v>
      </c>
      <c r="U724" s="38"/>
    </row>
    <row r="725" spans="1:21" s="37" customFormat="1" hidden="1" x14ac:dyDescent="0.25">
      <c r="A725" s="63"/>
      <c r="B725" s="140">
        <f>IFERROR(IF(F725&gt;0,MAX(B$26:B724)+1,IF(AND(D725&gt;0,C725=0),"ЗАГ",0)),0)</f>
        <v>0</v>
      </c>
      <c r="C725" s="141">
        <f>IF(Смета!B707&gt;0,Смета!B707,0)</f>
        <v>626</v>
      </c>
      <c r="D725" s="543" t="str">
        <f>IF(Смета!C707&gt;0,Смета!C707,0)</f>
        <v>Беларусь Кнопка для звонков</v>
      </c>
      <c r="E725" s="77" t="str">
        <f>IF(Смета!D707&gt;0,Смета!D707,0)</f>
        <v>шт</v>
      </c>
      <c r="F725" s="67">
        <f>IFERROR(IF(Дата_КС2=S$3,Смета!Q707,0)+IF(Дата_КС2=S$4,Смета!T707,0)+IF(Дата_КС2=S$5,Смета!W707,0)+IF(Дата_КС2=S$6,Смета!Z707,0)+IF(Дата_КС2=S$7,Смета!AC707,0)+IF(Дата_КС2=S$8,Смета!AF707,0)+IF(Дата_КС2=S$9,Смета!AI707,0)+IF(Дата_КС2=S$10,Смета!AL707,0)+IF(Дата_КС2=S$11,Смета!AO707,0)+IF(Дата_КС2=S$12,Смета!AR707,0)+IF(Дата_КС2=S$13,Смета!AU707,0)+IF(Дата_КС2=S$14,Смета!AX707,0),0)</f>
        <v>0</v>
      </c>
      <c r="G725" s="67">
        <f>IF(Смета!E707&gt;0,Смета!E707,0)</f>
        <v>74.73</v>
      </c>
      <c r="H725" s="67">
        <f t="shared" si="22"/>
        <v>0</v>
      </c>
      <c r="I725" s="464">
        <f t="shared" si="21"/>
        <v>0</v>
      </c>
      <c r="J725" s="468"/>
      <c r="K725" s="465" cm="1">
        <f t="array" ref="K725">IF(AND(B725&gt;0,B725&lt;&gt;"ЗАГ"),1,IF(C725=0,SUM(B726:INDEX(B726:B$2002,INDEX(MATCH("ЗАГ",B726:B$2002&amp;"",),))),0))</f>
        <v>0</v>
      </c>
      <c r="L725" s="38"/>
      <c r="M725" s="38"/>
      <c r="R725" s="178">
        <f>IFERROR(IF(F725&gt;0,IF(IFERROR((Смета!H707*1),0)&gt;0,ROUND(F725*G725,2),0),0),0)</f>
        <v>0</v>
      </c>
      <c r="S725" s="50">
        <f>IFERROR(IF(F725&gt;0,IF(IFERROR((Смета!G707*1),0)&gt;0,ROUND(F725*G725,2),0),0),0)</f>
        <v>0</v>
      </c>
      <c r="U725" s="38"/>
    </row>
    <row r="726" spans="1:21" s="37" customFormat="1" hidden="1" x14ac:dyDescent="0.25">
      <c r="A726" s="63"/>
      <c r="B726" s="140">
        <f>IFERROR(IF(F726&gt;0,MAX(B$26:B725)+1,IF(AND(D726&gt;0,C726=0),"ЗАГ",0)),0)</f>
        <v>0</v>
      </c>
      <c r="C726" s="141">
        <f>IF(Смета!B708&gt;0,Смета!B708,0)</f>
        <v>627</v>
      </c>
      <c r="D726" s="543" t="str">
        <f>IF(Смета!C708&gt;0,Смета!C708,0)</f>
        <v>Монтаж и подключение звонка</v>
      </c>
      <c r="E726" s="77" t="str">
        <f>IF(Смета!D708&gt;0,Смета!D708,0)</f>
        <v>шт</v>
      </c>
      <c r="F726" s="67">
        <f>IFERROR(IF(Дата_КС2=S$3,Смета!Q708,0)+IF(Дата_КС2=S$4,Смета!T708,0)+IF(Дата_КС2=S$5,Смета!W708,0)+IF(Дата_КС2=S$6,Смета!Z708,0)+IF(Дата_КС2=S$7,Смета!AC708,0)+IF(Дата_КС2=S$8,Смета!AF708,0)+IF(Дата_КС2=S$9,Смета!AI708,0)+IF(Дата_КС2=S$10,Смета!AL708,0)+IF(Дата_КС2=S$11,Смета!AO708,0)+IF(Дата_КС2=S$12,Смета!AR708,0)+IF(Дата_КС2=S$13,Смета!AU708,0)+IF(Дата_КС2=S$14,Смета!AX708,0),0)</f>
        <v>0</v>
      </c>
      <c r="G726" s="67">
        <f>IF(Смета!E708&gt;0,Смета!E708,0)</f>
        <v>160.13</v>
      </c>
      <c r="H726" s="67">
        <f t="shared" si="22"/>
        <v>0</v>
      </c>
      <c r="I726" s="464">
        <f t="shared" si="21"/>
        <v>0</v>
      </c>
      <c r="J726" s="468"/>
      <c r="K726" s="465">
        <f>IF(AND(B726&gt;0,B726&lt;&gt;"ЗАГ"),1,IF(C726=0,SUM(B727:INDEX(B727:B$2002,INDEX(MATCH("ЗАГ",B727:B$2002&amp;"",),))),0))</f>
        <v>0</v>
      </c>
      <c r="L726" s="38"/>
      <c r="M726" s="38"/>
      <c r="R726" s="178">
        <f>IFERROR(IF(F726&gt;0,IF(IFERROR((Смета!H708*1),0)&gt;0,ROUND(F726*G726,2),0),0),0)</f>
        <v>0</v>
      </c>
      <c r="S726" s="50">
        <f>IFERROR(IF(F726&gt;0,IF(IFERROR((Смета!G708*1),0)&gt;0,ROUND(F726*G726,2),0),0),0)</f>
        <v>0</v>
      </c>
      <c r="U726" s="38"/>
    </row>
    <row r="727" spans="1:21" s="37" customFormat="1" hidden="1" x14ac:dyDescent="0.25">
      <c r="A727" s="63"/>
      <c r="B727" s="140">
        <f>IFERROR(IF(F727&gt;0,MAX(B$26:B726)+1,IF(AND(D727&gt;0,C727=0),"ЗАГ",0)),0)</f>
        <v>0</v>
      </c>
      <c r="C727" s="141">
        <f>IF(Смета!B709&gt;0,Смета!B709,0)</f>
        <v>628</v>
      </c>
      <c r="D727" s="543" t="str">
        <f>IF(Смета!C709&gt;0,Смета!C709,0)</f>
        <v>Монтаж и подключение кнопки звонка</v>
      </c>
      <c r="E727" s="77" t="str">
        <f>IF(Смета!D709&gt;0,Смета!D709,0)</f>
        <v>шт</v>
      </c>
      <c r="F727" s="67">
        <f>IFERROR(IF(Дата_КС2=S$3,Смета!Q709,0)+IF(Дата_КС2=S$4,Смета!T709,0)+IF(Дата_КС2=S$5,Смета!W709,0)+IF(Дата_КС2=S$6,Смета!Z709,0)+IF(Дата_КС2=S$7,Смета!AC709,0)+IF(Дата_КС2=S$8,Смета!AF709,0)+IF(Дата_КС2=S$9,Смета!AI709,0)+IF(Дата_КС2=S$10,Смета!AL709,0)+IF(Дата_КС2=S$11,Смета!AO709,0)+IF(Дата_КС2=S$12,Смета!AR709,0)+IF(Дата_КС2=S$13,Смета!AU709,0)+IF(Дата_КС2=S$14,Смета!AX709,0),0)</f>
        <v>0</v>
      </c>
      <c r="G727" s="67">
        <f>IF(Смета!E709&gt;0,Смета!E709,0)</f>
        <v>160.13</v>
      </c>
      <c r="H727" s="67">
        <f t="shared" si="22"/>
        <v>0</v>
      </c>
      <c r="I727" s="464">
        <f t="shared" si="21"/>
        <v>0</v>
      </c>
      <c r="J727" s="468"/>
      <c r="K727" s="465">
        <f>IF(AND(B727&gt;0,B727&lt;&gt;"ЗАГ"),1,IF(C727=0,SUM(B728:INDEX(B728:B$2002,INDEX(MATCH("ЗАГ",B728:B$2002&amp;"",),))),0))</f>
        <v>0</v>
      </c>
      <c r="L727" s="38"/>
      <c r="M727" s="38"/>
      <c r="R727" s="178">
        <f>IFERROR(IF(F727&gt;0,IF(IFERROR((Смета!H709*1),0)&gt;0,ROUND(F727*G727,2),0),0),0)</f>
        <v>0</v>
      </c>
      <c r="S727" s="50">
        <f>IFERROR(IF(F727&gt;0,IF(IFERROR((Смета!G709*1),0)&gt;0,ROUND(F727*G727,2),0),0),0)</f>
        <v>0</v>
      </c>
      <c r="U727" s="38"/>
    </row>
    <row r="728" spans="1:21" s="37" customFormat="1" x14ac:dyDescent="0.25">
      <c r="A728" s="63"/>
      <c r="B728" s="140" t="str">
        <f>IFERROR(IF(F728&gt;0,MAX(B$26:B727)+1,IF(AND(D728&gt;0,C728=0),"ЗАГ",0)),0)</f>
        <v>ЗАГ</v>
      </c>
      <c r="C728" s="141">
        <f>IF(Смета!B710&gt;0,Смета!B710,0)</f>
        <v>0</v>
      </c>
      <c r="D728" s="547" t="str">
        <f>IF(Смета!C710&gt;0,Смета!C710,0)</f>
        <v>5.Электромонтажные изделия</v>
      </c>
      <c r="E728" s="77">
        <f>IF(Смета!D710&gt;0,Смета!D710,0)</f>
        <v>0</v>
      </c>
      <c r="F728" s="67">
        <f>IFERROR(IF(Дата_КС2=S$3,Смета!Q710,0)+IF(Дата_КС2=S$4,Смета!T710,0)+IF(Дата_КС2=S$5,Смета!W710,0)+IF(Дата_КС2=S$6,Смета!Z710,0)+IF(Дата_КС2=S$7,Смета!AC710,0)+IF(Дата_КС2=S$8,Смета!AF710,0)+IF(Дата_КС2=S$9,Смета!AI710,0)+IF(Дата_КС2=S$10,Смета!AL710,0)+IF(Дата_КС2=S$11,Смета!AO710,0)+IF(Дата_КС2=S$12,Смета!AR710,0)+IF(Дата_КС2=S$13,Смета!AU710,0)+IF(Дата_КС2=S$14,Смета!AX710,0),0)</f>
        <v>0</v>
      </c>
      <c r="G728" s="67">
        <f>IF(Смета!E710&gt;0,Смета!E710,0)</f>
        <v>0</v>
      </c>
      <c r="H728" s="67">
        <f t="shared" si="22"/>
        <v>0</v>
      </c>
      <c r="I728" s="464">
        <f t="shared" si="21"/>
        <v>306</v>
      </c>
      <c r="J728" s="468"/>
      <c r="K728" s="465">
        <f>IF(AND(B728&gt;0,B728&lt;&gt;"ЗАГ"),1,IF(C728=0,SUM(B729:INDEX(B729:B$2002,INDEX(MATCH("ЗАГ",B729:B$2002&amp;"",),))),0))</f>
        <v>306</v>
      </c>
      <c r="L728" s="38"/>
      <c r="M728" s="38"/>
      <c r="R728" s="178">
        <f>IFERROR(IF(F728&gt;0,IF(IFERROR((Смета!H710*1),0)&gt;0,ROUND(F728*G728,2),0),0),0)</f>
        <v>0</v>
      </c>
      <c r="S728" s="50">
        <f>IFERROR(IF(F728&gt;0,IF(IFERROR((Смета!G710*1),0)&gt;0,ROUND(F728*G728,2),0),0),0)</f>
        <v>0</v>
      </c>
      <c r="U728" s="38"/>
    </row>
    <row r="729" spans="1:21" s="37" customFormat="1" x14ac:dyDescent="0.25">
      <c r="A729" s="63"/>
      <c r="B729" s="140">
        <f>IFERROR(IF(F729&gt;0,MAX(B$26:B728)+1,IF(AND(D729&gt;0,C729=0),"ЗАГ",0)),0)</f>
        <v>75</v>
      </c>
      <c r="C729" s="141">
        <f>IF(Смета!B711&gt;0,Смета!B711,0)</f>
        <v>629</v>
      </c>
      <c r="D729" s="547" t="str">
        <f>IF(Смета!C711&gt;0,Смета!C711,0)</f>
        <v>Скрутка СИЗ-1 2.5-4.5мм желтая</v>
      </c>
      <c r="E729" s="77" t="str">
        <f>IF(Смета!D711&gt;0,Смета!D711,0)</f>
        <v>шт</v>
      </c>
      <c r="F729" s="67">
        <f>IFERROR(IF(Дата_КС2=S$3,Смета!Q711,0)+IF(Дата_КС2=S$4,Смета!T711,0)+IF(Дата_КС2=S$5,Смета!W711,0)+IF(Дата_КС2=S$6,Смета!Z711,0)+IF(Дата_КС2=S$7,Смета!AC711,0)+IF(Дата_КС2=S$8,Смета!AF711,0)+IF(Дата_КС2=S$9,Смета!AI711,0)+IF(Дата_КС2=S$10,Смета!AL711,0)+IF(Дата_КС2=S$11,Смета!AO711,0)+IF(Дата_КС2=S$12,Смета!AR711,0)+IF(Дата_КС2=S$13,Смета!AU711,0)+IF(Дата_КС2=S$14,Смета!AX711,0),0)</f>
        <v>105</v>
      </c>
      <c r="G729" s="67">
        <f>IF(Смета!E711&gt;0,Смета!E711,0)</f>
        <v>4.0599999999999996</v>
      </c>
      <c r="H729" s="67">
        <f t="shared" si="22"/>
        <v>426.3</v>
      </c>
      <c r="I729" s="464">
        <f t="shared" si="21"/>
        <v>1</v>
      </c>
      <c r="J729" s="468"/>
      <c r="K729" s="465">
        <f>IF(AND(B729&gt;0,B729&lt;&gt;"ЗАГ"),1,IF(C729=0,SUM(B730:INDEX(B730:B$2002,INDEX(MATCH("ЗАГ",B730:B$2002&amp;"",),))),0))</f>
        <v>1</v>
      </c>
      <c r="L729" s="38"/>
      <c r="M729" s="38"/>
      <c r="R729" s="178">
        <f>IFERROR(IF(F729&gt;0,IF(IFERROR((Смета!H711*1),0)&gt;0,ROUND(F729*G729,2),0),0),0)</f>
        <v>0</v>
      </c>
      <c r="S729" s="50">
        <f>IFERROR(IF(F729&gt;0,IF(IFERROR((Смета!G711*1),0)&gt;0,ROUND(F729*G729,2),0),0),0)</f>
        <v>426.3</v>
      </c>
      <c r="U729" s="38"/>
    </row>
    <row r="730" spans="1:21" s="37" customFormat="1" x14ac:dyDescent="0.25">
      <c r="A730" s="63"/>
      <c r="B730" s="140">
        <f>IFERROR(IF(F730&gt;0,MAX(B$26:B729)+1,IF(AND(D730&gt;0,C730=0),"ЗАГ",0)),0)</f>
        <v>76</v>
      </c>
      <c r="C730" s="141">
        <f>IF(Смета!B712&gt;0,Смета!B712,0)</f>
        <v>630</v>
      </c>
      <c r="D730" s="547" t="str">
        <f>IF(Смета!C712&gt;0,Смета!C712,0)</f>
        <v>Скрутка СИЗ-1 4-11мм красная</v>
      </c>
      <c r="E730" s="77" t="str">
        <f>IF(Смета!D712&gt;0,Смета!D712,0)</f>
        <v>шт</v>
      </c>
      <c r="F730" s="67">
        <f>IFERROR(IF(Дата_КС2=S$3,Смета!Q712,0)+IF(Дата_КС2=S$4,Смета!T712,0)+IF(Дата_КС2=S$5,Смета!W712,0)+IF(Дата_КС2=S$6,Смета!Z712,0)+IF(Дата_КС2=S$7,Смета!AC712,0)+IF(Дата_КС2=S$8,Смета!AF712,0)+IF(Дата_КС2=S$9,Смета!AI712,0)+IF(Дата_КС2=S$10,Смета!AL712,0)+IF(Дата_КС2=S$11,Смета!AO712,0)+IF(Дата_КС2=S$12,Смета!AR712,0)+IF(Дата_КС2=S$13,Смета!AU712,0)+IF(Дата_КС2=S$14,Смета!AX712,0),0)</f>
        <v>308</v>
      </c>
      <c r="G730" s="67">
        <f>IF(Смета!E712&gt;0,Смета!E712,0)</f>
        <v>5.34</v>
      </c>
      <c r="H730" s="67">
        <f t="shared" si="22"/>
        <v>1644.72</v>
      </c>
      <c r="I730" s="464">
        <f t="shared" ref="I730:I793" si="23">IF(J730=1,1,K730)</f>
        <v>1</v>
      </c>
      <c r="J730" s="468"/>
      <c r="K730" s="465">
        <f>IF(AND(B730&gt;0,B730&lt;&gt;"ЗАГ"),1,IF(C730=0,SUM(B731:INDEX(B731:B$2002,INDEX(MATCH("ЗАГ",B731:B$2002&amp;"",),))),0))</f>
        <v>1</v>
      </c>
      <c r="L730" s="38"/>
      <c r="M730" s="38"/>
      <c r="R730" s="178">
        <f>IFERROR(IF(F730&gt;0,IF(IFERROR((Смета!H712*1),0)&gt;0,ROUND(F730*G730,2),0),0),0)</f>
        <v>0</v>
      </c>
      <c r="S730" s="50">
        <f>IFERROR(IF(F730&gt;0,IF(IFERROR((Смета!G712*1),0)&gt;0,ROUND(F730*G730,2),0),0),0)</f>
        <v>1644.72</v>
      </c>
      <c r="U730" s="38"/>
    </row>
    <row r="731" spans="1:21" s="37" customFormat="1" hidden="1" x14ac:dyDescent="0.25">
      <c r="A731" s="63"/>
      <c r="B731" s="140">
        <f>IFERROR(IF(F731&gt;0,MAX(B$26:B730)+1,IF(AND(D731&gt;0,C731=0),"ЗАГ",0)),0)</f>
        <v>0</v>
      </c>
      <c r="C731" s="141">
        <f>IF(Смета!B713&gt;0,Смета!B713,0)</f>
        <v>631</v>
      </c>
      <c r="D731" s="543" t="str">
        <f>IF(Смета!C713&gt;0,Смета!C713,0)</f>
        <v>Бирка кабельная У-134 квадрат 55х55 мм</v>
      </c>
      <c r="E731" s="77" t="str">
        <f>IF(Смета!D713&gt;0,Смета!D713,0)</f>
        <v>шт</v>
      </c>
      <c r="F731" s="67">
        <f>IFERROR(IF(Дата_КС2=S$3,Смета!Q713,0)+IF(Дата_КС2=S$4,Смета!T713,0)+IF(Дата_КС2=S$5,Смета!W713,0)+IF(Дата_КС2=S$6,Смета!Z713,0)+IF(Дата_КС2=S$7,Смета!AC713,0)+IF(Дата_КС2=S$8,Смета!AF713,0)+IF(Дата_КС2=S$9,Смета!AI713,0)+IF(Дата_КС2=S$10,Смета!AL713,0)+IF(Дата_КС2=S$11,Смета!AO713,0)+IF(Дата_КС2=S$12,Смета!AR713,0)+IF(Дата_КС2=S$13,Смета!AU713,0)+IF(Дата_КС2=S$14,Смета!AX713,0),0)</f>
        <v>0</v>
      </c>
      <c r="G731" s="67">
        <f>IF(Смета!E713&gt;0,Смета!E713,0)</f>
        <v>2.46</v>
      </c>
      <c r="H731" s="67">
        <f t="shared" si="22"/>
        <v>0</v>
      </c>
      <c r="I731" s="464">
        <f t="shared" si="23"/>
        <v>0</v>
      </c>
      <c r="J731" s="468"/>
      <c r="K731" s="465">
        <f>IF(AND(B731&gt;0,B731&lt;&gt;"ЗАГ"),1,IF(C731=0,SUM(B732:INDEX(B732:B$2002,INDEX(MATCH("ЗАГ",B732:B$2002&amp;"",),))),0))</f>
        <v>0</v>
      </c>
      <c r="L731" s="38"/>
      <c r="M731" s="38"/>
      <c r="R731" s="178">
        <f>IFERROR(IF(F731&gt;0,IF(IFERROR((Смета!H713*1),0)&gt;0,ROUND(F731*G731,2),0),0),0)</f>
        <v>0</v>
      </c>
      <c r="S731" s="50">
        <f>IFERROR(IF(F731&gt;0,IF(IFERROR((Смета!G713*1),0)&gt;0,ROUND(F731*G731,2),0),0),0)</f>
        <v>0</v>
      </c>
      <c r="U731" s="38"/>
    </row>
    <row r="732" spans="1:21" s="37" customFormat="1" hidden="1" x14ac:dyDescent="0.25">
      <c r="A732" s="63"/>
      <c r="B732" s="140">
        <f>IFERROR(IF(F732&gt;0,MAX(B$26:B731)+1,IF(AND(D732&gt;0,C732=0),"ЗАГ",0)),0)</f>
        <v>0</v>
      </c>
      <c r="C732" s="141">
        <f>IF(Смета!B714&gt;0,Смета!B714,0)</f>
        <v>632</v>
      </c>
      <c r="D732" s="543" t="str">
        <f>IF(Смета!C714&gt;0,Смета!C714,0)</f>
        <v>Коробка установочная 68мм (С3М2)</v>
      </c>
      <c r="E732" s="77" t="str">
        <f>IF(Смета!D714&gt;0,Смета!D714,0)</f>
        <v>шт</v>
      </c>
      <c r="F732" s="67">
        <f>IFERROR(IF(Дата_КС2=S$3,Смета!Q714,0)+IF(Дата_КС2=S$4,Смета!T714,0)+IF(Дата_КС2=S$5,Смета!W714,0)+IF(Дата_КС2=S$6,Смета!Z714,0)+IF(Дата_КС2=S$7,Смета!AC714,0)+IF(Дата_КС2=S$8,Смета!AF714,0)+IF(Дата_КС2=S$9,Смета!AI714,0)+IF(Дата_КС2=S$10,Смета!AL714,0)+IF(Дата_КС2=S$11,Смета!AO714,0)+IF(Дата_КС2=S$12,Смета!AR714,0)+IF(Дата_КС2=S$13,Смета!AU714,0)+IF(Дата_КС2=S$14,Смета!AX714,0),0)</f>
        <v>0</v>
      </c>
      <c r="G732" s="67">
        <f>IF(Смета!E714&gt;0,Смета!E714,0)</f>
        <v>12.81</v>
      </c>
      <c r="H732" s="67">
        <f t="shared" si="22"/>
        <v>0</v>
      </c>
      <c r="I732" s="464">
        <f t="shared" si="23"/>
        <v>0</v>
      </c>
      <c r="J732" s="468"/>
      <c r="K732" s="465">
        <f>IF(AND(B732&gt;0,B732&lt;&gt;"ЗАГ"),1,IF(C732=0,SUM(B733:INDEX(B733:B$2002,INDEX(MATCH("ЗАГ",B733:B$2002&amp;"",),))),0))</f>
        <v>0</v>
      </c>
      <c r="L732" s="38"/>
      <c r="M732" s="38"/>
      <c r="R732" s="178">
        <f>IFERROR(IF(F732&gt;0,IF(IFERROR((Смета!H714*1),0)&gt;0,ROUND(F732*G732,2),0),0),0)</f>
        <v>0</v>
      </c>
      <c r="S732" s="50">
        <f>IFERROR(IF(F732&gt;0,IF(IFERROR((Смета!G714*1),0)&gt;0,ROUND(F732*G732,2),0),0),0)</f>
        <v>0</v>
      </c>
      <c r="U732" s="38"/>
    </row>
    <row r="733" spans="1:21" s="37" customFormat="1" ht="30" hidden="1" x14ac:dyDescent="0.25">
      <c r="A733" s="63"/>
      <c r="B733" s="140">
        <f>IFERROR(IF(F733&gt;0,MAX(B$26:B732)+1,IF(AND(D733&gt;0,C733=0),"ЗАГ",0)),0)</f>
        <v>0</v>
      </c>
      <c r="C733" s="141">
        <f>IF(Смета!B715&gt;0,Смета!B715,0)</f>
        <v>633</v>
      </c>
      <c r="D733" s="543" t="str">
        <f>IF(Смета!C715&gt;0,Смета!C715,0)</f>
        <v>Высверливание отверстия в кирпиче и вмазывание установочной коробки</v>
      </c>
      <c r="E733" s="77" t="str">
        <f>IF(Смета!D715&gt;0,Смета!D715,0)</f>
        <v>шт</v>
      </c>
      <c r="F733" s="67">
        <f>IFERROR(IF(Дата_КС2=S$3,Смета!Q715,0)+IF(Дата_КС2=S$4,Смета!T715,0)+IF(Дата_КС2=S$5,Смета!W715,0)+IF(Дата_КС2=S$6,Смета!Z715,0)+IF(Дата_КС2=S$7,Смета!AC715,0)+IF(Дата_КС2=S$8,Смета!AF715,0)+IF(Дата_КС2=S$9,Смета!AI715,0)+IF(Дата_КС2=S$10,Смета!AL715,0)+IF(Дата_КС2=S$11,Смета!AO715,0)+IF(Дата_КС2=S$12,Смета!AR715,0)+IF(Дата_КС2=S$13,Смета!AU715,0)+IF(Дата_КС2=S$14,Смета!AX715,0),0)</f>
        <v>0</v>
      </c>
      <c r="G733" s="67">
        <f>IF(Смета!E715&gt;0,Смета!E715,0)</f>
        <v>320.25</v>
      </c>
      <c r="H733" s="67">
        <f t="shared" ref="H733:H796" si="24">ROUND(F733*G733,2)</f>
        <v>0</v>
      </c>
      <c r="I733" s="464">
        <f t="shared" si="23"/>
        <v>0</v>
      </c>
      <c r="J733" s="468"/>
      <c r="K733" s="465">
        <f>IF(AND(B733&gt;0,B733&lt;&gt;"ЗАГ"),1,IF(C733=0,SUM(B734:INDEX(B734:B$2002,INDEX(MATCH("ЗАГ",B734:B$2002&amp;"",),))),0))</f>
        <v>0</v>
      </c>
      <c r="L733" s="38"/>
      <c r="M733" s="38"/>
      <c r="R733" s="178">
        <f>IFERROR(IF(F733&gt;0,IF(IFERROR((Смета!H715*1),0)&gt;0,ROUND(F733*G733,2),0),0),0)</f>
        <v>0</v>
      </c>
      <c r="S733" s="50">
        <f>IFERROR(IF(F733&gt;0,IF(IFERROR((Смета!G715*1),0)&gt;0,ROUND(F733*G733,2),0),0),0)</f>
        <v>0</v>
      </c>
      <c r="U733" s="38"/>
    </row>
    <row r="734" spans="1:21" s="37" customFormat="1" x14ac:dyDescent="0.25">
      <c r="A734" s="63"/>
      <c r="B734" s="140">
        <f>IFERROR(IF(F734&gt;0,MAX(B$26:B733)+1,IF(AND(D734&gt;0,C734=0),"ЗАГ",0)),0)</f>
        <v>77</v>
      </c>
      <c r="C734" s="141">
        <f>IF(Смета!B716&gt;0,Смета!B716,0)</f>
        <v>634</v>
      </c>
      <c r="D734" s="547" t="str">
        <f>IF(Смета!C716&gt;0,Смета!C716,0)</f>
        <v>Крышка КОН-1М-04</v>
      </c>
      <c r="E734" s="77" t="str">
        <f>IF(Смета!D716&gt;0,Смета!D716,0)</f>
        <v>шт</v>
      </c>
      <c r="F734" s="67">
        <f>IFERROR(IF(Дата_КС2=S$3,Смета!Q716,0)+IF(Дата_КС2=S$4,Смета!T716,0)+IF(Дата_КС2=S$5,Смета!W716,0)+IF(Дата_КС2=S$6,Смета!Z716,0)+IF(Дата_КС2=S$7,Смета!AC716,0)+IF(Дата_КС2=S$8,Смета!AF716,0)+IF(Дата_КС2=S$9,Смета!AI716,0)+IF(Дата_КС2=S$10,Смета!AL716,0)+IF(Дата_КС2=S$11,Смета!AO716,0)+IF(Дата_КС2=S$12,Смета!AR716,0)+IF(Дата_КС2=S$13,Смета!AU716,0)+IF(Дата_КС2=S$14,Смета!AX716,0),0)</f>
        <v>153</v>
      </c>
      <c r="G734" s="67">
        <f>IF(Смета!E716&gt;0,Смета!E716,0)</f>
        <v>58.21</v>
      </c>
      <c r="H734" s="67">
        <f t="shared" si="24"/>
        <v>8906.1299999999992</v>
      </c>
      <c r="I734" s="464">
        <f t="shared" si="23"/>
        <v>1</v>
      </c>
      <c r="J734" s="468"/>
      <c r="K734" s="465">
        <f>IF(AND(B734&gt;0,B734&lt;&gt;"ЗАГ"),1,IF(C734=0,SUM(B735:INDEX(B735:B$2002,INDEX(MATCH("ЗАГ",B735:B$2002&amp;"",),))),0))</f>
        <v>1</v>
      </c>
      <c r="L734" s="38"/>
      <c r="M734" s="38"/>
      <c r="R734" s="178">
        <f>IFERROR(IF(F734&gt;0,IF(IFERROR((Смета!H716*1),0)&gt;0,ROUND(F734*G734,2),0),0),0)</f>
        <v>0</v>
      </c>
      <c r="S734" s="50">
        <f>IFERROR(IF(F734&gt;0,IF(IFERROR((Смета!G716*1),0)&gt;0,ROUND(F734*G734,2),0),0),0)</f>
        <v>8906.1299999999992</v>
      </c>
      <c r="U734" s="38"/>
    </row>
    <row r="735" spans="1:21" s="37" customFormat="1" x14ac:dyDescent="0.25">
      <c r="A735" s="63"/>
      <c r="B735" s="140">
        <f>IFERROR(IF(F735&gt;0,MAX(B$26:B734)+1,IF(AND(D735&gt;0,C735=0),"ЗАГ",0)),0)</f>
        <v>78</v>
      </c>
      <c r="C735" s="141">
        <f>IF(Смета!B717&gt;0,Смета!B717,0)</f>
        <v>635</v>
      </c>
      <c r="D735" s="547" t="str">
        <f>IF(Смета!C717&gt;0,Смета!C717,0)</f>
        <v>Монтаж крышки КОН-1М-04</v>
      </c>
      <c r="E735" s="77" t="str">
        <f>IF(Смета!D717&gt;0,Смета!D717,0)</f>
        <v>шт</v>
      </c>
      <c r="F735" s="67">
        <f>IFERROR(IF(Дата_КС2=S$3,Смета!Q717,0)+IF(Дата_КС2=S$4,Смета!T717,0)+IF(Дата_КС2=S$5,Смета!W717,0)+IF(Дата_КС2=S$6,Смета!Z717,0)+IF(Дата_КС2=S$7,Смета!AC717,0)+IF(Дата_КС2=S$8,Смета!AF717,0)+IF(Дата_КС2=S$9,Смета!AI717,0)+IF(Дата_КС2=S$10,Смета!AL717,0)+IF(Дата_КС2=S$11,Смета!AO717,0)+IF(Дата_КС2=S$12,Смета!AR717,0)+IF(Дата_КС2=S$13,Смета!AU717,0)+IF(Дата_КС2=S$14,Смета!AX717,0),0)</f>
        <v>153</v>
      </c>
      <c r="G735" s="67">
        <f>IF(Смета!E717&gt;0,Смета!E717,0)</f>
        <v>80.06</v>
      </c>
      <c r="H735" s="67">
        <f t="shared" si="24"/>
        <v>12249.18</v>
      </c>
      <c r="I735" s="464">
        <f t="shared" si="23"/>
        <v>1</v>
      </c>
      <c r="J735" s="468"/>
      <c r="K735" s="465">
        <f>IF(AND(B735&gt;0,B735&lt;&gt;"ЗАГ"),1,IF(C735=0,SUM(B736:INDEX(B736:B$2002,INDEX(MATCH("ЗАГ",B736:B$2002&amp;"",),))),0))</f>
        <v>1</v>
      </c>
      <c r="L735" s="38"/>
      <c r="M735" s="38"/>
      <c r="R735" s="178">
        <f>IFERROR(IF(F735&gt;0,IF(IFERROR((Смета!H717*1),0)&gt;0,ROUND(F735*G735,2),0),0),0)</f>
        <v>12249.18</v>
      </c>
      <c r="S735" s="50">
        <f>IFERROR(IF(F735&gt;0,IF(IFERROR((Смета!G717*1),0)&gt;0,ROUND(F735*G735,2),0),0),0)</f>
        <v>0</v>
      </c>
      <c r="U735" s="38"/>
    </row>
    <row r="736" spans="1:21" s="37" customFormat="1" hidden="1" x14ac:dyDescent="0.25">
      <c r="A736" s="63"/>
      <c r="B736" s="140">
        <f>IFERROR(IF(F736&gt;0,MAX(B$26:B735)+1,IF(AND(D736&gt;0,C736=0),"ЗАГ",0)),0)</f>
        <v>0</v>
      </c>
      <c r="C736" s="141">
        <f>IF(Смета!B718&gt;0,Смета!B718,0)</f>
        <v>636</v>
      </c>
      <c r="D736" s="543" t="str">
        <f>IF(Смета!C718&gt;0,Смета!C718,0)</f>
        <v>Подрозетник Ф65мм</v>
      </c>
      <c r="E736" s="77" t="str">
        <f>IF(Смета!D718&gt;0,Смета!D718,0)</f>
        <v>шт</v>
      </c>
      <c r="F736" s="67">
        <f>IFERROR(IF(Дата_КС2=S$3,Смета!Q718,0)+IF(Дата_КС2=S$4,Смета!T718,0)+IF(Дата_КС2=S$5,Смета!W718,0)+IF(Дата_КС2=S$6,Смета!Z718,0)+IF(Дата_КС2=S$7,Смета!AC718,0)+IF(Дата_КС2=S$8,Смета!AF718,0)+IF(Дата_КС2=S$9,Смета!AI718,0)+IF(Дата_КС2=S$10,Смета!AL718,0)+IF(Дата_КС2=S$11,Смета!AO718,0)+IF(Дата_КС2=S$12,Смета!AR718,0)+IF(Дата_КС2=S$13,Смета!AU718,0)+IF(Дата_КС2=S$14,Смета!AX718,0),0)</f>
        <v>0</v>
      </c>
      <c r="G736" s="67">
        <f>IF(Смета!E718&gt;0,Смета!E718,0)</f>
        <v>53.38</v>
      </c>
      <c r="H736" s="67">
        <f t="shared" si="24"/>
        <v>0</v>
      </c>
      <c r="I736" s="464">
        <f t="shared" si="23"/>
        <v>0</v>
      </c>
      <c r="J736" s="468"/>
      <c r="K736" s="465">
        <f>IF(AND(B736&gt;0,B736&lt;&gt;"ЗАГ"),1,IF(C736=0,SUM(B737:INDEX(B737:B$2002,INDEX(MATCH("ЗАГ",B737:B$2002&amp;"",),))),0))</f>
        <v>0</v>
      </c>
      <c r="L736" s="38"/>
      <c r="M736" s="38"/>
      <c r="R736" s="178">
        <f>IFERROR(IF(F736&gt;0,IF(IFERROR((Смета!H718*1),0)&gt;0,ROUND(F736*G736,2),0),0),0)</f>
        <v>0</v>
      </c>
      <c r="S736" s="50">
        <f>IFERROR(IF(F736&gt;0,IF(IFERROR((Смета!G718*1),0)&gt;0,ROUND(F736*G736,2),0),0),0)</f>
        <v>0</v>
      </c>
      <c r="U736" s="38"/>
    </row>
    <row r="737" spans="1:21" s="37" customFormat="1" hidden="1" x14ac:dyDescent="0.25">
      <c r="A737" s="63"/>
      <c r="B737" s="140">
        <f>IFERROR(IF(F737&gt;0,MAX(B$26:B736)+1,IF(AND(D737&gt;0,C737=0),"ЗАГ",0)),0)</f>
        <v>0</v>
      </c>
      <c r="C737" s="141">
        <f>IF(Смета!B719&gt;0,Смета!B719,0)</f>
        <v>637</v>
      </c>
      <c r="D737" s="543" t="str">
        <f>IF(Смета!C719&gt;0,Смета!C719,0)</f>
        <v>Подрозетник Ф100мм</v>
      </c>
      <c r="E737" s="77" t="str">
        <f>IF(Смета!D719&gt;0,Смета!D719,0)</f>
        <v>шт</v>
      </c>
      <c r="F737" s="67">
        <f>IFERROR(IF(Дата_КС2=S$3,Смета!Q719,0)+IF(Дата_КС2=S$4,Смета!T719,0)+IF(Дата_КС2=S$5,Смета!W719,0)+IF(Дата_КС2=S$6,Смета!Z719,0)+IF(Дата_КС2=S$7,Смета!AC719,0)+IF(Дата_КС2=S$8,Смета!AF719,0)+IF(Дата_КС2=S$9,Смета!AI719,0)+IF(Дата_КС2=S$10,Смета!AL719,0)+IF(Дата_КС2=S$11,Смета!AO719,0)+IF(Дата_КС2=S$12,Смета!AR719,0)+IF(Дата_КС2=S$13,Смета!AU719,0)+IF(Дата_КС2=S$14,Смета!AX719,0),0)</f>
        <v>0</v>
      </c>
      <c r="G737" s="67">
        <f>IF(Смета!E719&gt;0,Смета!E719,0)</f>
        <v>64.05</v>
      </c>
      <c r="H737" s="67">
        <f t="shared" si="24"/>
        <v>0</v>
      </c>
      <c r="I737" s="464">
        <f t="shared" si="23"/>
        <v>0</v>
      </c>
      <c r="J737" s="468"/>
      <c r="K737" s="465">
        <f>IF(AND(B737&gt;0,B737&lt;&gt;"ЗАГ"),1,IF(C737=0,SUM(B738:INDEX(B738:B$2002,INDEX(MATCH("ЗАГ",B738:B$2002&amp;"",),))),0))</f>
        <v>0</v>
      </c>
      <c r="L737" s="38"/>
      <c r="M737" s="38"/>
      <c r="R737" s="178">
        <f>IFERROR(IF(F737&gt;0,IF(IFERROR((Смета!H719*1),0)&gt;0,ROUND(F737*G737,2),0),0),0)</f>
        <v>0</v>
      </c>
      <c r="S737" s="50">
        <f>IFERROR(IF(F737&gt;0,IF(IFERROR((Смета!G719*1),0)&gt;0,ROUND(F737*G737,2),0),0),0)</f>
        <v>0</v>
      </c>
      <c r="U737" s="38"/>
    </row>
    <row r="738" spans="1:21" s="37" customFormat="1" hidden="1" x14ac:dyDescent="0.25">
      <c r="A738" s="63"/>
      <c r="B738" s="140">
        <f>IFERROR(IF(F738&gt;0,MAX(B$26:B737)+1,IF(AND(D738&gt;0,C738=0),"ЗАГ",0)),0)</f>
        <v>0</v>
      </c>
      <c r="C738" s="141">
        <f>IF(Смета!B720&gt;0,Смета!B720,0)</f>
        <v>638</v>
      </c>
      <c r="D738" s="543" t="str">
        <f>IF(Смета!C720&gt;0,Смета!C720,0)</f>
        <v>Монтаж подрозетника</v>
      </c>
      <c r="E738" s="77" t="str">
        <f>IF(Смета!D720&gt;0,Смета!D720,0)</f>
        <v>шт</v>
      </c>
      <c r="F738" s="67">
        <f>IFERROR(IF(Дата_КС2=S$3,Смета!Q720,0)+IF(Дата_КС2=S$4,Смета!T720,0)+IF(Дата_КС2=S$5,Смета!W720,0)+IF(Дата_КС2=S$6,Смета!Z720,0)+IF(Дата_КС2=S$7,Смета!AC720,0)+IF(Дата_КС2=S$8,Смета!AF720,0)+IF(Дата_КС2=S$9,Смета!AI720,0)+IF(Дата_КС2=S$10,Смета!AL720,0)+IF(Дата_КС2=S$11,Смета!AO720,0)+IF(Дата_КС2=S$12,Смета!AR720,0)+IF(Дата_КС2=S$13,Смета!AU720,0)+IF(Дата_КС2=S$14,Смета!AX720,0),0)</f>
        <v>0</v>
      </c>
      <c r="G738" s="67">
        <f>IF(Смета!E720&gt;0,Смета!E720,0)</f>
        <v>80.06</v>
      </c>
      <c r="H738" s="67">
        <f t="shared" si="24"/>
        <v>0</v>
      </c>
      <c r="I738" s="464">
        <f t="shared" si="23"/>
        <v>0</v>
      </c>
      <c r="J738" s="468"/>
      <c r="K738" s="465">
        <f>IF(AND(B738&gt;0,B738&lt;&gt;"ЗАГ"),1,IF(C738=0,SUM(B739:INDEX(B739:B$2002,INDEX(MATCH("ЗАГ",B739:B$2002&amp;"",),))),0))</f>
        <v>0</v>
      </c>
      <c r="L738" s="38"/>
      <c r="M738" s="38"/>
      <c r="R738" s="178">
        <f>IFERROR(IF(F738&gt;0,IF(IFERROR((Смета!H720*1),0)&gt;0,ROUND(F738*G738,2),0),0),0)</f>
        <v>0</v>
      </c>
      <c r="S738" s="50">
        <f>IFERROR(IF(F738&gt;0,IF(IFERROR((Смета!G720*1),0)&gt;0,ROUND(F738*G738,2),0),0),0)</f>
        <v>0</v>
      </c>
      <c r="U738" s="38"/>
    </row>
    <row r="739" spans="1:21" s="37" customFormat="1" hidden="1" x14ac:dyDescent="0.25">
      <c r="A739" s="63"/>
      <c r="B739" s="140" t="str">
        <f>IFERROR(IF(F739&gt;0,MAX(B$26:B738)+1,IF(AND(D739&gt;0,C739=0),"ЗАГ",0)),0)</f>
        <v>ЗАГ</v>
      </c>
      <c r="C739" s="141">
        <f>IF(Смета!B721&gt;0,Смета!B721,0)</f>
        <v>0</v>
      </c>
      <c r="D739" s="543" t="str">
        <f>IF(Смета!C721&gt;0,Смета!C721,0)</f>
        <v>6. Материалы</v>
      </c>
      <c r="E739" s="77">
        <f>IF(Смета!D721&gt;0,Смета!D721,0)</f>
        <v>0</v>
      </c>
      <c r="F739" s="67">
        <f>IFERROR(IF(Дата_КС2=S$3,Смета!Q721,0)+IF(Дата_КС2=S$4,Смета!T721,0)+IF(Дата_КС2=S$5,Смета!W721,0)+IF(Дата_КС2=S$6,Смета!Z721,0)+IF(Дата_КС2=S$7,Смета!AC721,0)+IF(Дата_КС2=S$8,Смета!AF721,0)+IF(Дата_КС2=S$9,Смета!AI721,0)+IF(Дата_КС2=S$10,Смета!AL721,0)+IF(Дата_КС2=S$11,Смета!AO721,0)+IF(Дата_КС2=S$12,Смета!AR721,0)+IF(Дата_КС2=S$13,Смета!AU721,0)+IF(Дата_КС2=S$14,Смета!AX721,0),0)</f>
        <v>0</v>
      </c>
      <c r="G739" s="67">
        <f>IF(Смета!E721&gt;0,Смета!E721,0)</f>
        <v>0</v>
      </c>
      <c r="H739" s="67">
        <f t="shared" si="24"/>
        <v>0</v>
      </c>
      <c r="I739" s="464">
        <f t="shared" si="23"/>
        <v>0</v>
      </c>
      <c r="J739" s="468"/>
      <c r="K739" s="465">
        <f>IF(AND(B739&gt;0,B739&lt;&gt;"ЗАГ"),1,IF(C739=0,SUM(B740:INDEX(B740:B$2002,INDEX(MATCH("ЗАГ",B740:B$2002&amp;"",),))),0))</f>
        <v>0</v>
      </c>
      <c r="L739" s="38"/>
      <c r="M739" s="38"/>
      <c r="R739" s="178">
        <f>IFERROR(IF(F739&gt;0,IF(IFERROR((Смета!H721*1),0)&gt;0,ROUND(F739*G739,2),0),0),0)</f>
        <v>0</v>
      </c>
      <c r="S739" s="50">
        <f>IFERROR(IF(F739&gt;0,IF(IFERROR((Смета!G721*1),0)&gt;0,ROUND(F739*G739,2),0),0),0)</f>
        <v>0</v>
      </c>
      <c r="U739" s="38"/>
    </row>
    <row r="740" spans="1:21" s="37" customFormat="1" hidden="1" x14ac:dyDescent="0.25">
      <c r="A740" s="63"/>
      <c r="B740" s="140">
        <f>IFERROR(IF(F740&gt;0,MAX(B$26:B739)+1,IF(AND(D740&gt;0,C740=0),"ЗАГ",0)),0)</f>
        <v>0</v>
      </c>
      <c r="C740" s="141">
        <f>IF(Смета!B722&gt;0,Смета!B722,0)</f>
        <v>639</v>
      </c>
      <c r="D740" s="543" t="str">
        <f>IF(Смета!C722&gt;0,Смета!C722,0)</f>
        <v>Пена монтажная Roof Complect огнеупорная (890гр)</v>
      </c>
      <c r="E740" s="77" t="str">
        <f>IF(Смета!D722&gt;0,Смета!D722,0)</f>
        <v>шт</v>
      </c>
      <c r="F740" s="67">
        <f>IFERROR(IF(Дата_КС2=S$3,Смета!Q722,0)+IF(Дата_КС2=S$4,Смета!T722,0)+IF(Дата_КС2=S$5,Смета!W722,0)+IF(Дата_КС2=S$6,Смета!Z722,0)+IF(Дата_КС2=S$7,Смета!AC722,0)+IF(Дата_КС2=S$8,Смета!AF722,0)+IF(Дата_КС2=S$9,Смета!AI722,0)+IF(Дата_КС2=S$10,Смета!AL722,0)+IF(Дата_КС2=S$11,Смета!AO722,0)+IF(Дата_КС2=S$12,Смета!AR722,0)+IF(Дата_КС2=S$13,Смета!AU722,0)+IF(Дата_КС2=S$14,Смета!AX722,0),0)</f>
        <v>0</v>
      </c>
      <c r="G740" s="67">
        <f>IF(Смета!E722&gt;0,Смета!E722,0)</f>
        <v>640.5</v>
      </c>
      <c r="H740" s="67">
        <f t="shared" si="24"/>
        <v>0</v>
      </c>
      <c r="I740" s="464">
        <f t="shared" si="23"/>
        <v>0</v>
      </c>
      <c r="J740" s="468"/>
      <c r="K740" s="465">
        <f>IF(AND(B740&gt;0,B740&lt;&gt;"ЗАГ"),1,IF(C740=0,SUM(B741:INDEX(B741:B$2002,INDEX(MATCH("ЗАГ",B741:B$2002&amp;"",),))),0))</f>
        <v>0</v>
      </c>
      <c r="L740" s="38"/>
      <c r="M740" s="38"/>
      <c r="R740" s="178">
        <f>IFERROR(IF(F740&gt;0,IF(IFERROR((Смета!H722*1),0)&gt;0,ROUND(F740*G740,2),0),0),0)</f>
        <v>0</v>
      </c>
      <c r="S740" s="50">
        <f>IFERROR(IF(F740&gt;0,IF(IFERROR((Смета!G722*1),0)&gt;0,ROUND(F740*G740,2),0),0),0)</f>
        <v>0</v>
      </c>
      <c r="U740" s="38"/>
    </row>
    <row r="741" spans="1:21" s="37" customFormat="1" hidden="1" x14ac:dyDescent="0.25">
      <c r="A741" s="63"/>
      <c r="B741" s="140">
        <f>IFERROR(IF(F741&gt;0,MAX(B$26:B740)+1,IF(AND(D741&gt;0,C741=0),"ЗАГ",0)),0)</f>
        <v>0</v>
      </c>
      <c r="C741" s="141">
        <f>IF(Смета!B723&gt;0,Смета!B723,0)</f>
        <v>640</v>
      </c>
      <c r="D741" s="543" t="str">
        <f>IF(Смета!C723&gt;0,Смета!C723,0)</f>
        <v>Герметик огнезащитный ведро 10кг</v>
      </c>
      <c r="E741" s="77" t="str">
        <f>IF(Смета!D723&gt;0,Смета!D723,0)</f>
        <v>шт</v>
      </c>
      <c r="F741" s="67">
        <f>IFERROR(IF(Дата_КС2=S$3,Смета!Q723,0)+IF(Дата_КС2=S$4,Смета!T723,0)+IF(Дата_КС2=S$5,Смета!W723,0)+IF(Дата_КС2=S$6,Смета!Z723,0)+IF(Дата_КС2=S$7,Смета!AC723,0)+IF(Дата_КС2=S$8,Смета!AF723,0)+IF(Дата_КС2=S$9,Смета!AI723,0)+IF(Дата_КС2=S$10,Смета!AL723,0)+IF(Дата_КС2=S$11,Смета!AO723,0)+IF(Дата_КС2=S$12,Смета!AR723,0)+IF(Дата_КС2=S$13,Смета!AU723,0)+IF(Дата_КС2=S$14,Смета!AX723,0),0)</f>
        <v>0</v>
      </c>
      <c r="G741" s="67">
        <f>IF(Смета!E723&gt;0,Смета!E723,0)</f>
        <v>2028.25</v>
      </c>
      <c r="H741" s="67">
        <f t="shared" si="24"/>
        <v>0</v>
      </c>
      <c r="I741" s="464">
        <f t="shared" si="23"/>
        <v>0</v>
      </c>
      <c r="J741" s="468"/>
      <c r="K741" s="465">
        <f>IF(AND(B741&gt;0,B741&lt;&gt;"ЗАГ"),1,IF(C741=0,SUM(B742:INDEX(B742:B$2002,INDEX(MATCH("ЗАГ",B742:B$2002&amp;"",),))),0))</f>
        <v>0</v>
      </c>
      <c r="L741" s="38"/>
      <c r="M741" s="38"/>
      <c r="R741" s="178">
        <f>IFERROR(IF(F741&gt;0,IF(IFERROR((Смета!H723*1),0)&gt;0,ROUND(F741*G741,2),0),0),0)</f>
        <v>0</v>
      </c>
      <c r="S741" s="50">
        <f>IFERROR(IF(F741&gt;0,IF(IFERROR((Смета!G723*1),0)&gt;0,ROUND(F741*G741,2),0),0),0)</f>
        <v>0</v>
      </c>
      <c r="U741" s="38"/>
    </row>
    <row r="742" spans="1:21" s="37" customFormat="1" hidden="1" x14ac:dyDescent="0.25">
      <c r="A742" s="63"/>
      <c r="B742" s="140" t="str">
        <f>IFERROR(IF(F742&gt;0,MAX(B$26:B741)+1,IF(AND(D742&gt;0,C742=0),"ЗАГ",0)),0)</f>
        <v>ЗАГ</v>
      </c>
      <c r="C742" s="141">
        <f>IF(Смета!B724&gt;0,Смета!B724,0)</f>
        <v>0</v>
      </c>
      <c r="D742" s="543" t="str">
        <f>IF(Смета!C724&gt;0,Смета!C724,0)</f>
        <v>Ось 19-21/Ж-К (4.БСУ2М-1 секция №7)</v>
      </c>
      <c r="E742" s="77">
        <f>IF(Смета!D724&gt;0,Смета!D724,0)</f>
        <v>0</v>
      </c>
      <c r="F742" s="67">
        <f>IFERROR(IF(Дата_КС2=S$3,Смета!Q724,0)+IF(Дата_КС2=S$4,Смета!T724,0)+IF(Дата_КС2=S$5,Смета!W724,0)+IF(Дата_КС2=S$6,Смета!Z724,0)+IF(Дата_КС2=S$7,Смета!AC724,0)+IF(Дата_КС2=S$8,Смета!AF724,0)+IF(Дата_КС2=S$9,Смета!AI724,0)+IF(Дата_КС2=S$10,Смета!AL724,0)+IF(Дата_КС2=S$11,Смета!AO724,0)+IF(Дата_КС2=S$12,Смета!AR724,0)+IF(Дата_КС2=S$13,Смета!AU724,0)+IF(Дата_КС2=S$14,Смета!AX724,0),0)</f>
        <v>0</v>
      </c>
      <c r="G742" s="67">
        <f>IF(Смета!E724&gt;0,Смета!E724,0)</f>
        <v>0</v>
      </c>
      <c r="H742" s="67">
        <f t="shared" si="24"/>
        <v>0</v>
      </c>
      <c r="I742" s="464">
        <f t="shared" si="23"/>
        <v>0</v>
      </c>
      <c r="J742" s="468"/>
      <c r="K742" s="465">
        <f>IF(AND(B742&gt;0,B742&lt;&gt;"ЗАГ"),1,IF(C742=0,SUM(B743:INDEX(B743:B$2002,INDEX(MATCH("ЗАГ",B743:B$2002&amp;"",),))),0))</f>
        <v>0</v>
      </c>
      <c r="L742" s="38"/>
      <c r="M742" s="38"/>
      <c r="R742" s="178">
        <f>IFERROR(IF(F742&gt;0,IF(IFERROR((Смета!H724*1),0)&gt;0,ROUND(F742*G742,2),0),0),0)</f>
        <v>0</v>
      </c>
      <c r="S742" s="50">
        <f>IFERROR(IF(F742&gt;0,IF(IFERROR((Смета!G724*1),0)&gt;0,ROUND(F742*G742,2),0),0),0)</f>
        <v>0</v>
      </c>
      <c r="U742" s="38"/>
    </row>
    <row r="743" spans="1:21" s="37" customFormat="1" x14ac:dyDescent="0.25">
      <c r="A743" s="63"/>
      <c r="B743" s="140" t="str">
        <f>IFERROR(IF(F743&gt;0,MAX(B$26:B742)+1,IF(AND(D743&gt;0,C743=0),"ЗАГ",0)),0)</f>
        <v>ЗАГ</v>
      </c>
      <c r="C743" s="141">
        <f>IF(Смета!B725&gt;0,Смета!B725,0)</f>
        <v>0</v>
      </c>
      <c r="D743" s="547" t="str">
        <f>IF(Смета!C725&gt;0,Смета!C725,0)</f>
        <v>1.Низковольтное оборудование</v>
      </c>
      <c r="E743" s="77">
        <f>IF(Смета!D725&gt;0,Смета!D725,0)</f>
        <v>0</v>
      </c>
      <c r="F743" s="67">
        <f>IFERROR(IF(Дата_КС2=S$3,Смета!Q725,0)+IF(Дата_КС2=S$4,Смета!T725,0)+IF(Дата_КС2=S$5,Смета!W725,0)+IF(Дата_КС2=S$6,Смета!Z725,0)+IF(Дата_КС2=S$7,Смета!AC725,0)+IF(Дата_КС2=S$8,Смета!AF725,0)+IF(Дата_КС2=S$9,Смета!AI725,0)+IF(Дата_КС2=S$10,Смета!AL725,0)+IF(Дата_КС2=S$11,Смета!AO725,0)+IF(Дата_КС2=S$12,Смета!AR725,0)+IF(Дата_КС2=S$13,Смета!AU725,0)+IF(Дата_КС2=S$14,Смета!AX725,0),0)</f>
        <v>0</v>
      </c>
      <c r="G743" s="67">
        <f>IF(Смета!E725&gt;0,Смета!E725,0)</f>
        <v>0</v>
      </c>
      <c r="H743" s="67">
        <f t="shared" si="24"/>
        <v>0</v>
      </c>
      <c r="I743" s="464">
        <f t="shared" si="23"/>
        <v>322</v>
      </c>
      <c r="J743" s="468"/>
      <c r="K743" s="465">
        <f>IF(AND(B743&gt;0,B743&lt;&gt;"ЗАГ"),1,IF(C743=0,SUM(B744:INDEX(B744:B$2002,INDEX(MATCH("ЗАГ",B744:B$2002&amp;"",),))),0))</f>
        <v>322</v>
      </c>
      <c r="L743" s="38"/>
      <c r="M743" s="38"/>
      <c r="R743" s="178">
        <f>IFERROR(IF(F743&gt;0,IF(IFERROR((Смета!H725*1),0)&gt;0,ROUND(F743*G743,2),0),0),0)</f>
        <v>0</v>
      </c>
      <c r="S743" s="50">
        <f>IFERROR(IF(F743&gt;0,IF(IFERROR((Смета!G725*1),0)&gt;0,ROUND(F743*G743,2),0),0),0)</f>
        <v>0</v>
      </c>
      <c r="U743" s="38"/>
    </row>
    <row r="744" spans="1:21" s="37" customFormat="1" hidden="1" x14ac:dyDescent="0.25">
      <c r="A744" s="63"/>
      <c r="B744" s="140">
        <f>IFERROR(IF(F744&gt;0,MAX(B$26:B743)+1,IF(AND(D744&gt;0,C744=0),"ЗАГ",0)),0)</f>
        <v>0</v>
      </c>
      <c r="C744" s="141">
        <f>IF(Смета!B726&gt;0,Смета!B726,0)</f>
        <v>641</v>
      </c>
      <c r="D744" s="543" t="str">
        <f>IF(Смета!C726&gt;0,Смета!C726,0)</f>
        <v>ЩК в комплекте</v>
      </c>
      <c r="E744" s="77" t="str">
        <f>IF(Смета!D726&gt;0,Смета!D726,0)</f>
        <v>шт</v>
      </c>
      <c r="F744" s="67">
        <f>IFERROR(IF(Дата_КС2=S$3,Смета!Q726,0)+IF(Дата_КС2=S$4,Смета!T726,0)+IF(Дата_КС2=S$5,Смета!W726,0)+IF(Дата_КС2=S$6,Смета!Z726,0)+IF(Дата_КС2=S$7,Смета!AC726,0)+IF(Дата_КС2=S$8,Смета!AF726,0)+IF(Дата_КС2=S$9,Смета!AI726,0)+IF(Дата_КС2=S$10,Смета!AL726,0)+IF(Дата_КС2=S$11,Смета!AO726,0)+IF(Дата_КС2=S$12,Смета!AR726,0)+IF(Дата_КС2=S$13,Смета!AU726,0)+IF(Дата_КС2=S$14,Смета!AX726,0),0)</f>
        <v>0</v>
      </c>
      <c r="G744" s="67">
        <f>IF(Смета!E726&gt;0,Смета!E726,0)</f>
        <v>6351.63</v>
      </c>
      <c r="H744" s="67">
        <f t="shared" si="24"/>
        <v>0</v>
      </c>
      <c r="I744" s="464">
        <f t="shared" si="23"/>
        <v>0</v>
      </c>
      <c r="J744" s="468"/>
      <c r="K744" s="465">
        <f>IF(AND(B744&gt;0,B744&lt;&gt;"ЗАГ"),1,IF(C744=0,SUM(B745:INDEX(B745:B$2002,INDEX(MATCH("ЗАГ",B745:B$2002&amp;"",),))),0))</f>
        <v>0</v>
      </c>
      <c r="L744" s="38"/>
      <c r="M744" s="38"/>
      <c r="R744" s="178">
        <f>IFERROR(IF(F744&gt;0,IF(IFERROR((Смета!H726*1),0)&gt;0,ROUND(F744*G744,2),0),0),0)</f>
        <v>0</v>
      </c>
      <c r="S744" s="50">
        <f>IFERROR(IF(F744&gt;0,IF(IFERROR((Смета!G726*1),0)&gt;0,ROUND(F744*G744,2),0),0),0)</f>
        <v>0</v>
      </c>
      <c r="U744" s="38"/>
    </row>
    <row r="745" spans="1:21" s="37" customFormat="1" ht="30" hidden="1" x14ac:dyDescent="0.25">
      <c r="A745" s="63"/>
      <c r="B745" s="140">
        <f>IFERROR(IF(F745&gt;0,MAX(B$26:B744)+1,IF(AND(D745&gt;0,C745=0),"ЗАГ",0)),0)</f>
        <v>0</v>
      </c>
      <c r="C745" s="141">
        <f>IF(Смета!B727&gt;0,Смета!B727,0)</f>
        <v>642</v>
      </c>
      <c r="D745" s="543" t="str">
        <f>IF(Смета!C727&gt;0,Смета!C727,0)</f>
        <v>Счетчик электронный, 230В, 5(80)А, 1/2 кл.точности СЕ207 R7 849.2.ОА.QUVLF SPds</v>
      </c>
      <c r="E745" s="77" t="str">
        <f>IF(Смета!D727&gt;0,Смета!D727,0)</f>
        <v>шт</v>
      </c>
      <c r="F745" s="67">
        <f>IFERROR(IF(Дата_КС2=S$3,Смета!Q727,0)+IF(Дата_КС2=S$4,Смета!T727,0)+IF(Дата_КС2=S$5,Смета!W727,0)+IF(Дата_КС2=S$6,Смета!Z727,0)+IF(Дата_КС2=S$7,Смета!AC727,0)+IF(Дата_КС2=S$8,Смета!AF727,0)+IF(Дата_КС2=S$9,Смета!AI727,0)+IF(Дата_КС2=S$10,Смета!AL727,0)+IF(Дата_КС2=S$11,Смета!AO727,0)+IF(Дата_КС2=S$12,Смета!AR727,0)+IF(Дата_КС2=S$13,Смета!AU727,0)+IF(Дата_КС2=S$14,Смета!AX727,0),0)</f>
        <v>0</v>
      </c>
      <c r="G745" s="67">
        <f>IF(Смета!E727&gt;0,Смета!E727,0)</f>
        <v>0</v>
      </c>
      <c r="H745" s="67">
        <f t="shared" si="24"/>
        <v>0</v>
      </c>
      <c r="I745" s="464">
        <f t="shared" si="23"/>
        <v>0</v>
      </c>
      <c r="J745" s="468"/>
      <c r="K745" s="465">
        <f>IF(AND(B745&gt;0,B745&lt;&gt;"ЗАГ"),1,IF(C745=0,SUM(B746:INDEX(B746:B$2002,INDEX(MATCH("ЗАГ",B746:B$2002&amp;"",),))),0))</f>
        <v>0</v>
      </c>
      <c r="L745" s="38"/>
      <c r="M745" s="38"/>
      <c r="R745" s="178">
        <f>IFERROR(IF(F745&gt;0,IF(IFERROR((Смета!H727*1),0)&gt;0,ROUND(F745*G745,2),0),0),0)</f>
        <v>0</v>
      </c>
      <c r="S745" s="50">
        <f>IFERROR(IF(F745&gt;0,IF(IFERROR((Смета!G727*1),0)&gt;0,ROUND(F745*G745,2),0),0),0)</f>
        <v>0</v>
      </c>
      <c r="U745" s="38"/>
    </row>
    <row r="746" spans="1:21" s="37" customFormat="1" hidden="1" x14ac:dyDescent="0.25">
      <c r="A746" s="63"/>
      <c r="B746" s="140">
        <f>IFERROR(IF(F746&gt;0,MAX(B$26:B745)+1,IF(AND(D746&gt;0,C746=0),"ЗАГ",0)),0)</f>
        <v>0</v>
      </c>
      <c r="C746" s="141">
        <f>IF(Смета!B728&gt;0,Смета!B728,0)</f>
        <v>643</v>
      </c>
      <c r="D746" s="543" t="str">
        <f>IF(Смета!C728&gt;0,Смета!C728,0)</f>
        <v>Монтаж и подключение ЩК</v>
      </c>
      <c r="E746" s="77" t="str">
        <f>IF(Смета!D728&gt;0,Смета!D728,0)</f>
        <v>шт</v>
      </c>
      <c r="F746" s="67">
        <f>IFERROR(IF(Дата_КС2=S$3,Смета!Q728,0)+IF(Дата_КС2=S$4,Смета!T728,0)+IF(Дата_КС2=S$5,Смета!W728,0)+IF(Дата_КС2=S$6,Смета!Z728,0)+IF(Дата_КС2=S$7,Смета!AC728,0)+IF(Дата_КС2=S$8,Смета!AF728,0)+IF(Дата_КС2=S$9,Смета!AI728,0)+IF(Дата_КС2=S$10,Смета!AL728,0)+IF(Дата_КС2=S$11,Смета!AO728,0)+IF(Дата_КС2=S$12,Смета!AR728,0)+IF(Дата_КС2=S$13,Смета!AU728,0)+IF(Дата_КС2=S$14,Смета!AX728,0),0)</f>
        <v>0</v>
      </c>
      <c r="G746" s="67">
        <f>IF(Смета!E728&gt;0,Смета!E728,0)</f>
        <v>2668.75</v>
      </c>
      <c r="H746" s="67">
        <f t="shared" si="24"/>
        <v>0</v>
      </c>
      <c r="I746" s="464">
        <f t="shared" si="23"/>
        <v>0</v>
      </c>
      <c r="J746" s="468"/>
      <c r="K746" s="465">
        <f>IF(AND(B746&gt;0,B746&lt;&gt;"ЗАГ"),1,IF(C746=0,SUM(B747:INDEX(B747:B$2002,INDEX(MATCH("ЗАГ",B747:B$2002&amp;"",),))),0))</f>
        <v>0</v>
      </c>
      <c r="L746" s="38"/>
      <c r="M746" s="38"/>
      <c r="R746" s="178">
        <f>IFERROR(IF(F746&gt;0,IF(IFERROR((Смета!H728*1),0)&gt;0,ROUND(F746*G746,2),0),0),0)</f>
        <v>0</v>
      </c>
      <c r="S746" s="50">
        <f>IFERROR(IF(F746&gt;0,IF(IFERROR((Смета!G728*1),0)&gt;0,ROUND(F746*G746,2),0),0),0)</f>
        <v>0</v>
      </c>
      <c r="U746" s="38"/>
    </row>
    <row r="747" spans="1:21" s="37" customFormat="1" hidden="1" x14ac:dyDescent="0.25">
      <c r="A747" s="63"/>
      <c r="B747" s="140">
        <f>IFERROR(IF(F747&gt;0,MAX(B$26:B746)+1,IF(AND(D747&gt;0,C747=0),"ЗАГ",0)),0)</f>
        <v>0</v>
      </c>
      <c r="C747" s="141">
        <f>IF(Смета!B729&gt;0,Смета!B729,0)</f>
        <v>644</v>
      </c>
      <c r="D747" s="543" t="str">
        <f>IF(Смета!C729&gt;0,Смета!C729,0)</f>
        <v>Кабель-канал 60х40 ЭЛЕКОР белый (18м) IEK</v>
      </c>
      <c r="E747" s="77" t="str">
        <f>IF(Смета!D729&gt;0,Смета!D729,0)</f>
        <v>м</v>
      </c>
      <c r="F747" s="67">
        <f>IFERROR(IF(Дата_КС2=S$3,Смета!Q729,0)+IF(Дата_КС2=S$4,Смета!T729,0)+IF(Дата_КС2=S$5,Смета!W729,0)+IF(Дата_КС2=S$6,Смета!Z729,0)+IF(Дата_КС2=S$7,Смета!AC729,0)+IF(Дата_КС2=S$8,Смета!AF729,0)+IF(Дата_КС2=S$9,Смета!AI729,0)+IF(Дата_КС2=S$10,Смета!AL729,0)+IF(Дата_КС2=S$11,Смета!AO729,0)+IF(Дата_КС2=S$12,Смета!AR729,0)+IF(Дата_КС2=S$13,Смета!AU729,0)+IF(Дата_КС2=S$14,Смета!AX729,0),0)</f>
        <v>0</v>
      </c>
      <c r="G747" s="67">
        <f>IF(Смета!E729&gt;0,Смета!E729,0)</f>
        <v>264.60000000000002</v>
      </c>
      <c r="H747" s="67">
        <f t="shared" si="24"/>
        <v>0</v>
      </c>
      <c r="I747" s="464">
        <f t="shared" si="23"/>
        <v>0</v>
      </c>
      <c r="J747" s="468"/>
      <c r="K747" s="465">
        <f>IF(AND(B747&gt;0,B747&lt;&gt;"ЗАГ"),1,IF(C747=0,SUM(B748:INDEX(B748:B$2002,INDEX(MATCH("ЗАГ",B748:B$2002&amp;"",),))),0))</f>
        <v>0</v>
      </c>
      <c r="L747" s="38"/>
      <c r="M747" s="38"/>
      <c r="R747" s="178">
        <f>IFERROR(IF(F747&gt;0,IF(IFERROR((Смета!H729*1),0)&gt;0,ROUND(F747*G747,2),0),0),0)</f>
        <v>0</v>
      </c>
      <c r="S747" s="50">
        <f>IFERROR(IF(F747&gt;0,IF(IFERROR((Смета!G729*1),0)&gt;0,ROUND(F747*G747,2),0),0),0)</f>
        <v>0</v>
      </c>
      <c r="U747" s="38"/>
    </row>
    <row r="748" spans="1:21" s="37" customFormat="1" hidden="1" x14ac:dyDescent="0.25">
      <c r="A748" s="63"/>
      <c r="B748" s="140">
        <f>IFERROR(IF(F748&gt;0,MAX(B$26:B747)+1,IF(AND(D748&gt;0,C748=0),"ЗАГ",0)),0)</f>
        <v>0</v>
      </c>
      <c r="C748" s="141">
        <f>IF(Смета!B730&gt;0,Смета!B730,0)</f>
        <v>645</v>
      </c>
      <c r="D748" s="543" t="str">
        <f>IF(Смета!C730&gt;0,Смета!C730,0)</f>
        <v>Монтаж кабель-канала</v>
      </c>
      <c r="E748" s="77" t="str">
        <f>IF(Смета!D730&gt;0,Смета!D730,0)</f>
        <v>м</v>
      </c>
      <c r="F748" s="67">
        <f>IFERROR(IF(Дата_КС2=S$3,Смета!Q730,0)+IF(Дата_КС2=S$4,Смета!T730,0)+IF(Дата_КС2=S$5,Смета!W730,0)+IF(Дата_КС2=S$6,Смета!Z730,0)+IF(Дата_КС2=S$7,Смета!AC730,0)+IF(Дата_КС2=S$8,Смета!AF730,0)+IF(Дата_КС2=S$9,Смета!AI730,0)+IF(Дата_КС2=S$10,Смета!AL730,0)+IF(Дата_КС2=S$11,Смета!AO730,0)+IF(Дата_КС2=S$12,Смета!AR730,0)+IF(Дата_КС2=S$13,Смета!AU730,0)+IF(Дата_КС2=S$14,Смета!AX730,0),0)</f>
        <v>0</v>
      </c>
      <c r="G748" s="67">
        <f>IF(Смета!E730&gt;0,Смета!E730,0)</f>
        <v>330.75</v>
      </c>
      <c r="H748" s="67">
        <f t="shared" si="24"/>
        <v>0</v>
      </c>
      <c r="I748" s="464">
        <f t="shared" si="23"/>
        <v>0</v>
      </c>
      <c r="J748" s="468"/>
      <c r="K748" s="465">
        <f>IF(AND(B748&gt;0,B748&lt;&gt;"ЗАГ"),1,IF(C748=0,SUM(B749:INDEX(B749:B$2002,INDEX(MATCH("ЗАГ",B749:B$2002&amp;"",),))),0))</f>
        <v>0</v>
      </c>
      <c r="L748" s="38"/>
      <c r="M748" s="38"/>
      <c r="R748" s="178">
        <f>IFERROR(IF(F748&gt;0,IF(IFERROR((Смета!H730*1),0)&gt;0,ROUND(F748*G748,2),0),0),0)</f>
        <v>0</v>
      </c>
      <c r="S748" s="50">
        <f>IFERROR(IF(F748&gt;0,IF(IFERROR((Смета!G730*1),0)&gt;0,ROUND(F748*G748,2),0),0),0)</f>
        <v>0</v>
      </c>
      <c r="U748" s="38"/>
    </row>
    <row r="749" spans="1:21" s="37" customFormat="1" ht="60" hidden="1" x14ac:dyDescent="0.25">
      <c r="A749" s="63"/>
      <c r="B749" s="140">
        <f>IFERROR(IF(F749&gt;0,MAX(B$26:B748)+1,IF(AND(D749&gt;0,C749=0),"ЗАГ",0)),0)</f>
        <v>0</v>
      </c>
      <c r="C749" s="141">
        <f>IF(Смета!B731&gt;0,Смета!B731,0)</f>
        <v>646</v>
      </c>
      <c r="D749" s="543" t="str">
        <f>IF(Смета!C731&gt;0,Смета!C731,0)</f>
        <v>TITAN 3 Корпус металлический ЩРн-24 (395х310х120) IP31 (шкаф ЩВР комплектуется: Выключатель автоматический трехполюсный 25А C ВА47-29 4.5кА-1шт;Шина N ''ноль'' на DIN-изоляторе Ni ШНИ-6х9-10-Д-С-2шт.)</v>
      </c>
      <c r="E749" s="77" t="str">
        <f>IF(Смета!D731&gt;0,Смета!D731,0)</f>
        <v>шт</v>
      </c>
      <c r="F749" s="67">
        <f>IFERROR(IF(Дата_КС2=S$3,Смета!Q731,0)+IF(Дата_КС2=S$4,Смета!T731,0)+IF(Дата_КС2=S$5,Смета!W731,0)+IF(Дата_КС2=S$6,Смета!Z731,0)+IF(Дата_КС2=S$7,Смета!AC731,0)+IF(Дата_КС2=S$8,Смета!AF731,0)+IF(Дата_КС2=S$9,Смета!AI731,0)+IF(Дата_КС2=S$10,Смета!AL731,0)+IF(Дата_КС2=S$11,Смета!AO731,0)+IF(Дата_КС2=S$12,Смета!AR731,0)+IF(Дата_КС2=S$13,Смета!AU731,0)+IF(Дата_КС2=S$14,Смета!AX731,0),0)</f>
        <v>0</v>
      </c>
      <c r="G749" s="67">
        <f>IF(Смета!E731&gt;0,Смета!E731,0)</f>
        <v>3600</v>
      </c>
      <c r="H749" s="67">
        <f t="shared" si="24"/>
        <v>0</v>
      </c>
      <c r="I749" s="464">
        <f t="shared" si="23"/>
        <v>0</v>
      </c>
      <c r="J749" s="468"/>
      <c r="K749" s="465">
        <f>IF(AND(B749&gt;0,B749&lt;&gt;"ЗАГ"),1,IF(C749=0,SUM(B750:INDEX(B750:B$2002,INDEX(MATCH("ЗАГ",B750:B$2002&amp;"",),))),0))</f>
        <v>0</v>
      </c>
      <c r="L749" s="38"/>
      <c r="M749" s="38"/>
      <c r="R749" s="178">
        <f>IFERROR(IF(F749&gt;0,IF(IFERROR((Смета!H731*1),0)&gt;0,ROUND(F749*G749,2),0),0),0)</f>
        <v>0</v>
      </c>
      <c r="S749" s="50">
        <f>IFERROR(IF(F749&gt;0,IF(IFERROR((Смета!G731*1),0)&gt;0,ROUND(F749*G749,2),0),0),0)</f>
        <v>0</v>
      </c>
      <c r="U749" s="38"/>
    </row>
    <row r="750" spans="1:21" s="37" customFormat="1" hidden="1" x14ac:dyDescent="0.25">
      <c r="A750" s="63"/>
      <c r="B750" s="140">
        <f>IFERROR(IF(F750&gt;0,MAX(B$26:B749)+1,IF(AND(D750&gt;0,C750=0),"ЗАГ",0)),0)</f>
        <v>0</v>
      </c>
      <c r="C750" s="141">
        <f>IF(Смета!B732&gt;0,Смета!B732,0)</f>
        <v>647</v>
      </c>
      <c r="D750" s="543" t="str">
        <f>IF(Смета!C732&gt;0,Смета!C732,0)</f>
        <v>Монтаж корпуса щита ЩРВ</v>
      </c>
      <c r="E750" s="77" t="str">
        <f>IF(Смета!D732&gt;0,Смета!D732,0)</f>
        <v>шт</v>
      </c>
      <c r="F750" s="67">
        <f>IFERROR(IF(Дата_КС2=S$3,Смета!Q732,0)+IF(Дата_КС2=S$4,Смета!T732,0)+IF(Дата_КС2=S$5,Смета!W732,0)+IF(Дата_КС2=S$6,Смета!Z732,0)+IF(Дата_КС2=S$7,Смета!AC732,0)+IF(Дата_КС2=S$8,Смета!AF732,0)+IF(Дата_КС2=S$9,Смета!AI732,0)+IF(Дата_КС2=S$10,Смета!AL732,0)+IF(Дата_КС2=S$11,Смета!AO732,0)+IF(Дата_КС2=S$12,Смета!AR732,0)+IF(Дата_КС2=S$13,Смета!AU732,0)+IF(Дата_КС2=S$14,Смета!AX732,0),0)</f>
        <v>0</v>
      </c>
      <c r="G750" s="67">
        <f>IF(Смета!E732&gt;0,Смета!E732,0)</f>
        <v>1300</v>
      </c>
      <c r="H750" s="67">
        <f t="shared" si="24"/>
        <v>0</v>
      </c>
      <c r="I750" s="464">
        <f t="shared" si="23"/>
        <v>0</v>
      </c>
      <c r="J750" s="468"/>
      <c r="K750" s="465">
        <f>IF(AND(B750&gt;0,B750&lt;&gt;"ЗАГ"),1,IF(C750=0,SUM(B751:INDEX(B751:B$2002,INDEX(MATCH("ЗАГ",B751:B$2002&amp;"",),))),0))</f>
        <v>0</v>
      </c>
      <c r="L750" s="38"/>
      <c r="M750" s="38"/>
      <c r="R750" s="178">
        <f>IFERROR(IF(F750&gt;0,IF(IFERROR((Смета!H732*1),0)&gt;0,ROUND(F750*G750,2),0),0),0)</f>
        <v>0</v>
      </c>
      <c r="S750" s="50">
        <f>IFERROR(IF(F750&gt;0,IF(IFERROR((Смета!G732*1),0)&gt;0,ROUND(F750*G750,2),0),0),0)</f>
        <v>0</v>
      </c>
      <c r="U750" s="38"/>
    </row>
    <row r="751" spans="1:21" s="37" customFormat="1" x14ac:dyDescent="0.25">
      <c r="A751" s="63"/>
      <c r="B751" s="140">
        <f>IFERROR(IF(F751&gt;0,MAX(B$26:B750)+1,IF(AND(D751&gt;0,C751=0),"ЗАГ",0)),0)</f>
        <v>79</v>
      </c>
      <c r="C751" s="141">
        <f>IF(Смета!B733&gt;0,Смета!B733,0)</f>
        <v>648</v>
      </c>
      <c r="D751" s="547" t="str">
        <f>IF(Смета!C733&gt;0,Смета!C733,0)</f>
        <v>Корпус щита этажного ЩЭ</v>
      </c>
      <c r="E751" s="77" t="str">
        <f>IF(Смета!D733&gt;0,Смета!D733,0)</f>
        <v>шт</v>
      </c>
      <c r="F751" s="67">
        <f>IFERROR(IF(Дата_КС2=S$3,Смета!Q733,0)+IF(Дата_КС2=S$4,Смета!T733,0)+IF(Дата_КС2=S$5,Смета!W733,0)+IF(Дата_КС2=S$6,Смета!Z733,0)+IF(Дата_КС2=S$7,Смета!AC733,0)+IF(Дата_КС2=S$8,Смета!AF733,0)+IF(Дата_КС2=S$9,Смета!AI733,0)+IF(Дата_КС2=S$10,Смета!AL733,0)+IF(Дата_КС2=S$11,Смета!AO733,0)+IF(Дата_КС2=S$12,Смета!AR733,0)+IF(Дата_КС2=S$13,Смета!AU733,0)+IF(Дата_КС2=S$14,Смета!AX733,0),0)</f>
        <v>8</v>
      </c>
      <c r="G751" s="67">
        <f>IF(Смета!E733&gt;0,Смета!E733,0)</f>
        <v>8486.6299999999992</v>
      </c>
      <c r="H751" s="67">
        <f t="shared" si="24"/>
        <v>67893.039999999994</v>
      </c>
      <c r="I751" s="464">
        <f t="shared" si="23"/>
        <v>1</v>
      </c>
      <c r="J751" s="468"/>
      <c r="K751" s="465">
        <f>IF(AND(B751&gt;0,B751&lt;&gt;"ЗАГ"),1,IF(C751=0,SUM(B752:INDEX(B752:B$2002,INDEX(MATCH("ЗАГ",B752:B$2002&amp;"",),))),0))</f>
        <v>1</v>
      </c>
      <c r="L751" s="38"/>
      <c r="M751" s="38"/>
      <c r="R751" s="178">
        <f>IFERROR(IF(F751&gt;0,IF(IFERROR((Смета!H733*1),0)&gt;0,ROUND(F751*G751,2),0),0),0)</f>
        <v>0</v>
      </c>
      <c r="S751" s="50">
        <f>IFERROR(IF(F751&gt;0,IF(IFERROR((Смета!G733*1),0)&gt;0,ROUND(F751*G751,2),0),0),0)</f>
        <v>67893.039999999994</v>
      </c>
      <c r="U751" s="38"/>
    </row>
    <row r="752" spans="1:21" s="37" customFormat="1" x14ac:dyDescent="0.25">
      <c r="A752" s="63"/>
      <c r="B752" s="140">
        <f>IFERROR(IF(F752&gt;0,MAX(B$26:B751)+1,IF(AND(D752&gt;0,C752=0),"ЗАГ",0)),0)</f>
        <v>80</v>
      </c>
      <c r="C752" s="141">
        <f>IF(Смета!B734&gt;0,Смета!B734,0)</f>
        <v>649</v>
      </c>
      <c r="D752" s="547" t="str">
        <f>IF(Смета!C734&gt;0,Смета!C734,0)</f>
        <v>Монтаж Корпуса щита этажного</v>
      </c>
      <c r="E752" s="77" t="str">
        <f>IF(Смета!D734&gt;0,Смета!D734,0)</f>
        <v>шт</v>
      </c>
      <c r="F752" s="67">
        <f>IFERROR(IF(Дата_КС2=S$3,Смета!Q734,0)+IF(Дата_КС2=S$4,Смета!T734,0)+IF(Дата_КС2=S$5,Смета!W734,0)+IF(Дата_КС2=S$6,Смета!Z734,0)+IF(Дата_КС2=S$7,Смета!AC734,0)+IF(Дата_КС2=S$8,Смета!AF734,0)+IF(Дата_КС2=S$9,Смета!AI734,0)+IF(Дата_КС2=S$10,Смета!AL734,0)+IF(Дата_КС2=S$11,Смета!AO734,0)+IF(Дата_КС2=S$12,Смета!AR734,0)+IF(Дата_КС2=S$13,Смета!AU734,0)+IF(Дата_КС2=S$14,Смета!AX734,0),0)</f>
        <v>8</v>
      </c>
      <c r="G752" s="67">
        <f>IF(Смета!E734&gt;0,Смета!E734,0)</f>
        <v>918.05</v>
      </c>
      <c r="H752" s="67">
        <f t="shared" si="24"/>
        <v>7344.4</v>
      </c>
      <c r="I752" s="464">
        <f t="shared" si="23"/>
        <v>1</v>
      </c>
      <c r="J752" s="468"/>
      <c r="K752" s="465">
        <f>IF(AND(B752&gt;0,B752&lt;&gt;"ЗАГ"),1,IF(C752=0,SUM(B753:INDEX(B753:B$2002,INDEX(MATCH("ЗАГ",B753:B$2002&amp;"",),))),0))</f>
        <v>1</v>
      </c>
      <c r="L752" s="38"/>
      <c r="M752" s="38"/>
      <c r="R752" s="178">
        <f>IFERROR(IF(F752&gt;0,IF(IFERROR((Смета!H734*1),0)&gt;0,ROUND(F752*G752,2),0),0),0)</f>
        <v>7344.4</v>
      </c>
      <c r="S752" s="50">
        <f>IFERROR(IF(F752&gt;0,IF(IFERROR((Смета!G734*1),0)&gt;0,ROUND(F752*G752,2),0),0),0)</f>
        <v>0</v>
      </c>
      <c r="U752" s="38"/>
    </row>
    <row r="753" spans="1:21" s="37" customFormat="1" x14ac:dyDescent="0.25">
      <c r="A753" s="63"/>
      <c r="B753" s="140">
        <f>IFERROR(IF(F753&gt;0,MAX(B$26:B752)+1,IF(AND(D753&gt;0,C753=0),"ЗАГ",0)),0)</f>
        <v>81</v>
      </c>
      <c r="C753" s="141">
        <f>IF(Смета!B735&gt;0,Смета!B735,0)</f>
        <v>650</v>
      </c>
      <c r="D753" s="547" t="str">
        <f>IF(Смета!C735&gt;0,Смета!C735,0)</f>
        <v>Панель из листовой стали 330х980</v>
      </c>
      <c r="E753" s="77" t="str">
        <f>IF(Смета!D735&gt;0,Смета!D735,0)</f>
        <v>шт</v>
      </c>
      <c r="F753" s="67">
        <f>IFERROR(IF(Дата_КС2=S$3,Смета!Q735,0)+IF(Дата_КС2=S$4,Смета!T735,0)+IF(Дата_КС2=S$5,Смета!W735,0)+IF(Дата_КС2=S$6,Смета!Z735,0)+IF(Дата_КС2=S$7,Смета!AC735,0)+IF(Дата_КС2=S$8,Смета!AF735,0)+IF(Дата_КС2=S$9,Смета!AI735,0)+IF(Дата_КС2=S$10,Смета!AL735,0)+IF(Дата_КС2=S$11,Смета!AO735,0)+IF(Дата_КС2=S$12,Смета!AR735,0)+IF(Дата_КС2=S$13,Смета!AU735,0)+IF(Дата_КС2=S$14,Смета!AX735,0),0)</f>
        <v>8</v>
      </c>
      <c r="G753" s="67">
        <f>IF(Смета!E735&gt;0,Смета!E735,0)</f>
        <v>1761.38</v>
      </c>
      <c r="H753" s="67">
        <f t="shared" si="24"/>
        <v>14091.04</v>
      </c>
      <c r="I753" s="464">
        <f t="shared" si="23"/>
        <v>1</v>
      </c>
      <c r="J753" s="468"/>
      <c r="K753" s="465">
        <f>IF(AND(B753&gt;0,B753&lt;&gt;"ЗАГ"),1,IF(C753=0,SUM(B754:INDEX(B754:B$2002,INDEX(MATCH("ЗАГ",B754:B$2002&amp;"",),))),0))</f>
        <v>1</v>
      </c>
      <c r="L753" s="38"/>
      <c r="M753" s="38"/>
      <c r="R753" s="178">
        <f>IFERROR(IF(F753&gt;0,IF(IFERROR((Смета!H735*1),0)&gt;0,ROUND(F753*G753,2),0),0),0)</f>
        <v>0</v>
      </c>
      <c r="S753" s="50">
        <f>IFERROR(IF(F753&gt;0,IF(IFERROR((Смета!G735*1),0)&gt;0,ROUND(F753*G753,2),0),0),0)</f>
        <v>14091.04</v>
      </c>
      <c r="U753" s="38"/>
    </row>
    <row r="754" spans="1:21" s="37" customFormat="1" x14ac:dyDescent="0.25">
      <c r="A754" s="63"/>
      <c r="B754" s="140">
        <f>IFERROR(IF(F754&gt;0,MAX(B$26:B753)+1,IF(AND(D754&gt;0,C754=0),"ЗАГ",0)),0)</f>
        <v>82</v>
      </c>
      <c r="C754" s="141">
        <f>IF(Смета!B736&gt;0,Смета!B736,0)</f>
        <v>651</v>
      </c>
      <c r="D754" s="547" t="str">
        <f>IF(Смета!C736&gt;0,Смета!C736,0)</f>
        <v>Монтаж панели</v>
      </c>
      <c r="E754" s="77" t="str">
        <f>IF(Смета!D736&gt;0,Смета!D736,0)</f>
        <v>шт</v>
      </c>
      <c r="F754" s="67">
        <f>IFERROR(IF(Дата_КС2=S$3,Смета!Q736,0)+IF(Дата_КС2=S$4,Смета!T736,0)+IF(Дата_КС2=S$5,Смета!W736,0)+IF(Дата_КС2=S$6,Смета!Z736,0)+IF(Дата_КС2=S$7,Смета!AC736,0)+IF(Дата_КС2=S$8,Смета!AF736,0)+IF(Дата_КС2=S$9,Смета!AI736,0)+IF(Дата_КС2=S$10,Смета!AL736,0)+IF(Дата_КС2=S$11,Смета!AO736,0)+IF(Дата_КС2=S$12,Смета!AR736,0)+IF(Дата_КС2=S$13,Смета!AU736,0)+IF(Дата_КС2=S$14,Смета!AX736,0),0)</f>
        <v>8</v>
      </c>
      <c r="G754" s="67">
        <f>IF(Смета!E736&gt;0,Смета!E736,0)</f>
        <v>560.44000000000005</v>
      </c>
      <c r="H754" s="67">
        <f t="shared" si="24"/>
        <v>4483.5200000000004</v>
      </c>
      <c r="I754" s="464">
        <f t="shared" si="23"/>
        <v>1</v>
      </c>
      <c r="J754" s="468"/>
      <c r="K754" s="465">
        <f>IF(AND(B754&gt;0,B754&lt;&gt;"ЗАГ"),1,IF(C754=0,SUM(B755:INDEX(B755:B$2002,INDEX(MATCH("ЗАГ",B755:B$2002&amp;"",),))),0))</f>
        <v>1</v>
      </c>
      <c r="L754" s="38"/>
      <c r="M754" s="38"/>
      <c r="R754" s="178">
        <f>IFERROR(IF(F754&gt;0,IF(IFERROR((Смета!H736*1),0)&gt;0,ROUND(F754*G754,2),0),0),0)</f>
        <v>4483.5200000000004</v>
      </c>
      <c r="S754" s="50">
        <f>IFERROR(IF(F754&gt;0,IF(IFERROR((Смета!G736*1),0)&gt;0,ROUND(F754*G754,2),0),0),0)</f>
        <v>0</v>
      </c>
      <c r="U754" s="38"/>
    </row>
    <row r="755" spans="1:21" s="37" customFormat="1" hidden="1" x14ac:dyDescent="0.25">
      <c r="A755" s="63"/>
      <c r="B755" s="140" t="str">
        <f>IFERROR(IF(F755&gt;0,MAX(B$26:B754)+1,IF(AND(D755&gt;0,C755=0),"ЗАГ",0)),0)</f>
        <v>ЗАГ</v>
      </c>
      <c r="C755" s="141">
        <f>IF(Смета!B737&gt;0,Смета!B737,0)</f>
        <v>0</v>
      </c>
      <c r="D755" s="543" t="str">
        <f>IF(Смета!C737&gt;0,Смета!C737,0)</f>
        <v>Щит этажный на 1 квартиру состоит (на 3 ЩЭ):</v>
      </c>
      <c r="E755" s="77">
        <f>IF(Смета!D737&gt;0,Смета!D737,0)</f>
        <v>0</v>
      </c>
      <c r="F755" s="67">
        <f>IFERROR(IF(Дата_КС2=S$3,Смета!Q737,0)+IF(Дата_КС2=S$4,Смета!T737,0)+IF(Дата_КС2=S$5,Смета!W737,0)+IF(Дата_КС2=S$6,Смета!Z737,0)+IF(Дата_КС2=S$7,Смета!AC737,0)+IF(Дата_КС2=S$8,Смета!AF737,0)+IF(Дата_КС2=S$9,Смета!AI737,0)+IF(Дата_КС2=S$10,Смета!AL737,0)+IF(Дата_КС2=S$11,Смета!AO737,0)+IF(Дата_КС2=S$12,Смета!AR737,0)+IF(Дата_КС2=S$13,Смета!AU737,0)+IF(Дата_КС2=S$14,Смета!AX737,0),0)</f>
        <v>0</v>
      </c>
      <c r="G755" s="67">
        <f>IF(Смета!E737&gt;0,Смета!E737,0)</f>
        <v>0</v>
      </c>
      <c r="H755" s="67">
        <f t="shared" si="24"/>
        <v>0</v>
      </c>
      <c r="I755" s="464">
        <f t="shared" si="23"/>
        <v>0</v>
      </c>
      <c r="J755" s="468"/>
      <c r="K755" s="465">
        <f>IF(AND(B755&gt;0,B755&lt;&gt;"ЗАГ"),1,IF(C755=0,SUM(B756:INDEX(B756:B$2002,INDEX(MATCH("ЗАГ",B756:B$2002&amp;"",),))),0))</f>
        <v>0</v>
      </c>
      <c r="L755" s="38"/>
      <c r="M755" s="38"/>
      <c r="R755" s="178">
        <f>IFERROR(IF(F755&gt;0,IF(IFERROR((Смета!H737*1),0)&gt;0,ROUND(F755*G755,2),0),0),0)</f>
        <v>0</v>
      </c>
      <c r="S755" s="50">
        <f>IFERROR(IF(F755&gt;0,IF(IFERROR((Смета!G737*1),0)&gt;0,ROUND(F755*G755,2),0),0),0)</f>
        <v>0</v>
      </c>
      <c r="U755" s="38"/>
    </row>
    <row r="756" spans="1:21" s="37" customFormat="1" ht="30" hidden="1" x14ac:dyDescent="0.25">
      <c r="A756" s="63"/>
      <c r="B756" s="140">
        <f>IFERROR(IF(F756&gt;0,MAX(B$26:B755)+1,IF(AND(D756&gt;0,C756=0),"ЗАГ",0)),0)</f>
        <v>0</v>
      </c>
      <c r="C756" s="141">
        <f>IF(Смета!B738&gt;0,Смета!B738,0)</f>
        <v>652</v>
      </c>
      <c r="D756" s="543" t="str">
        <f>IF(Смета!C738&gt;0,Смета!C738,0)</f>
        <v>Выключатель автоматический двухполюсный 50А С ВА47-29 4.5кА (MVA20-2-050-C)</v>
      </c>
      <c r="E756" s="77" t="str">
        <f>IF(Смета!D738&gt;0,Смета!D738,0)</f>
        <v>шт</v>
      </c>
      <c r="F756" s="67">
        <f>IFERROR(IF(Дата_КС2=S$3,Смета!Q738,0)+IF(Дата_КС2=S$4,Смета!T738,0)+IF(Дата_КС2=S$5,Смета!W738,0)+IF(Дата_КС2=S$6,Смета!Z738,0)+IF(Дата_КС2=S$7,Смета!AC738,0)+IF(Дата_КС2=S$8,Смета!AF738,0)+IF(Дата_КС2=S$9,Смета!AI738,0)+IF(Дата_КС2=S$10,Смета!AL738,0)+IF(Дата_КС2=S$11,Смета!AO738,0)+IF(Дата_КС2=S$12,Смета!AR738,0)+IF(Дата_КС2=S$13,Смета!AU738,0)+IF(Дата_КС2=S$14,Смета!AX738,0),0)</f>
        <v>0</v>
      </c>
      <c r="G756" s="67">
        <f>IF(Смета!E738&gt;0,Смета!E738,0)</f>
        <v>461.93</v>
      </c>
      <c r="H756" s="67">
        <f t="shared" si="24"/>
        <v>0</v>
      </c>
      <c r="I756" s="464">
        <f t="shared" si="23"/>
        <v>0</v>
      </c>
      <c r="J756" s="468"/>
      <c r="K756" s="465">
        <f>IF(AND(B756&gt;0,B756&lt;&gt;"ЗАГ"),1,IF(C756=0,SUM(B757:INDEX(B757:B$2002,INDEX(MATCH("ЗАГ",B757:B$2002&amp;"",),))),0))</f>
        <v>0</v>
      </c>
      <c r="L756" s="38"/>
      <c r="M756" s="38"/>
      <c r="R756" s="178">
        <f>IFERROR(IF(F756&gt;0,IF(IFERROR((Смета!H738*1),0)&gt;0,ROUND(F756*G756,2),0),0),0)</f>
        <v>0</v>
      </c>
      <c r="S756" s="50">
        <f>IFERROR(IF(F756&gt;0,IF(IFERROR((Смета!G738*1),0)&gt;0,ROUND(F756*G756,2),0),0),0)</f>
        <v>0</v>
      </c>
      <c r="U756" s="38"/>
    </row>
    <row r="757" spans="1:21" s="37" customFormat="1" hidden="1" x14ac:dyDescent="0.25">
      <c r="A757" s="63"/>
      <c r="B757" s="140">
        <f>IFERROR(IF(F757&gt;0,MAX(B$26:B756)+1,IF(AND(D757&gt;0,C757=0),"ЗАГ",0)),0)</f>
        <v>0</v>
      </c>
      <c r="C757" s="141">
        <f>IF(Смета!B739&gt;0,Смета!B739,0)</f>
        <v>653</v>
      </c>
      <c r="D757" s="543" t="str">
        <f>IF(Смета!C739&gt;0,Смета!C739,0)</f>
        <v>Сжим ответвительный У-859 м50-70/о4-35 (У-859МУ3)</v>
      </c>
      <c r="E757" s="77" t="str">
        <f>IF(Смета!D739&gt;0,Смета!D739,0)</f>
        <v>шт</v>
      </c>
      <c r="F757" s="67">
        <f>IFERROR(IF(Дата_КС2=S$3,Смета!Q739,0)+IF(Дата_КС2=S$4,Смета!T739,0)+IF(Дата_КС2=S$5,Смета!W739,0)+IF(Дата_КС2=S$6,Смета!Z739,0)+IF(Дата_КС2=S$7,Смета!AC739,0)+IF(Дата_КС2=S$8,Смета!AF739,0)+IF(Дата_КС2=S$9,Смета!AI739,0)+IF(Дата_КС2=S$10,Смета!AL739,0)+IF(Дата_КС2=S$11,Смета!AO739,0)+IF(Дата_КС2=S$12,Смета!AR739,0)+IF(Дата_КС2=S$13,Смета!AU739,0)+IF(Дата_КС2=S$14,Смета!AX739,0),0)</f>
        <v>0</v>
      </c>
      <c r="G757" s="67">
        <f>IF(Смета!E739&gt;0,Смета!E739,0)</f>
        <v>98.61</v>
      </c>
      <c r="H757" s="67">
        <f t="shared" si="24"/>
        <v>0</v>
      </c>
      <c r="I757" s="464">
        <f t="shared" si="23"/>
        <v>0</v>
      </c>
      <c r="J757" s="468"/>
      <c r="K757" s="465">
        <f>IF(AND(B757&gt;0,B757&lt;&gt;"ЗАГ"),1,IF(C757=0,SUM(B758:INDEX(B758:B$2002,INDEX(MATCH("ЗАГ",B758:B$2002&amp;"",),))),0))</f>
        <v>0</v>
      </c>
      <c r="L757" s="38"/>
      <c r="M757" s="38"/>
      <c r="R757" s="178">
        <f>IFERROR(IF(F757&gt;0,IF(IFERROR((Смета!H739*1),0)&gt;0,ROUND(F757*G757,2),0),0),0)</f>
        <v>0</v>
      </c>
      <c r="S757" s="50">
        <f>IFERROR(IF(F757&gt;0,IF(IFERROR((Смета!G739*1),0)&gt;0,ROUND(F757*G757,2),0),0),0)</f>
        <v>0</v>
      </c>
      <c r="U757" s="38"/>
    </row>
    <row r="758" spans="1:21" s="37" customFormat="1" hidden="1" x14ac:dyDescent="0.25">
      <c r="A758" s="63"/>
      <c r="B758" s="140">
        <f>IFERROR(IF(F758&gt;0,MAX(B$26:B757)+1,IF(AND(D758&gt;0,C758=0),"ЗАГ",0)),0)</f>
        <v>0</v>
      </c>
      <c r="C758" s="141">
        <f>IF(Смета!B740&gt;0,Смета!B740,0)</f>
        <v>654</v>
      </c>
      <c r="D758" s="543" t="str">
        <f>IF(Смета!C740&gt;0,Смета!C740,0)</f>
        <v>Расключение щита этажного ЩЭ</v>
      </c>
      <c r="E758" s="77" t="str">
        <f>IF(Смета!D740&gt;0,Смета!D740,0)</f>
        <v>шт</v>
      </c>
      <c r="F758" s="67">
        <f>IFERROR(IF(Дата_КС2=S$3,Смета!Q740,0)+IF(Дата_КС2=S$4,Смета!T740,0)+IF(Дата_КС2=S$5,Смета!W740,0)+IF(Дата_КС2=S$6,Смета!Z740,0)+IF(Дата_КС2=S$7,Смета!AC740,0)+IF(Дата_КС2=S$8,Смета!AF740,0)+IF(Дата_КС2=S$9,Смета!AI740,0)+IF(Дата_КС2=S$10,Смета!AL740,0)+IF(Дата_КС2=S$11,Смета!AO740,0)+IF(Дата_КС2=S$12,Смета!AR740,0)+IF(Дата_КС2=S$13,Смета!AU740,0)+IF(Дата_КС2=S$14,Смета!AX740,0),0)</f>
        <v>0</v>
      </c>
      <c r="G758" s="67">
        <f>IF(Смета!E740&gt;0,Смета!E740,0)</f>
        <v>1100.6300000000001</v>
      </c>
      <c r="H758" s="67">
        <f t="shared" si="24"/>
        <v>0</v>
      </c>
      <c r="I758" s="464">
        <f t="shared" si="23"/>
        <v>0</v>
      </c>
      <c r="J758" s="468"/>
      <c r="K758" s="465">
        <f>IF(AND(B758&gt;0,B758&lt;&gt;"ЗАГ"),1,IF(C758=0,SUM(B759:INDEX(B759:B$2002,INDEX(MATCH("ЗАГ",B759:B$2002&amp;"",),))),0))</f>
        <v>0</v>
      </c>
      <c r="L758" s="38"/>
      <c r="M758" s="38"/>
      <c r="R758" s="178">
        <f>IFERROR(IF(F758&gt;0,IF(IFERROR((Смета!H740*1),0)&gt;0,ROUND(F758*G758,2),0),0),0)</f>
        <v>0</v>
      </c>
      <c r="S758" s="50">
        <f>IFERROR(IF(F758&gt;0,IF(IFERROR((Смета!G740*1),0)&gt;0,ROUND(F758*G758,2),0),0),0)</f>
        <v>0</v>
      </c>
      <c r="U758" s="38"/>
    </row>
    <row r="759" spans="1:21" s="37" customFormat="1" hidden="1" x14ac:dyDescent="0.25">
      <c r="A759" s="63"/>
      <c r="B759" s="140" t="str">
        <f>IFERROR(IF(F759&gt;0,MAX(B$26:B758)+1,IF(AND(D759&gt;0,C759=0),"ЗАГ",0)),0)</f>
        <v>ЗАГ</v>
      </c>
      <c r="C759" s="141">
        <f>IF(Смета!B741&gt;0,Смета!B741,0)</f>
        <v>0</v>
      </c>
      <c r="D759" s="543" t="str">
        <f>IF(Смета!C741&gt;0,Смета!C741,0)</f>
        <v>Щит этажный на 4 квартиры состоит (на 3 ЩЭ):</v>
      </c>
      <c r="E759" s="77">
        <f>IF(Смета!D741&gt;0,Смета!D741,0)</f>
        <v>0</v>
      </c>
      <c r="F759" s="67">
        <f>IFERROR(IF(Дата_КС2=S$3,Смета!Q741,0)+IF(Дата_КС2=S$4,Смета!T741,0)+IF(Дата_КС2=S$5,Смета!W741,0)+IF(Дата_КС2=S$6,Смета!Z741,0)+IF(Дата_КС2=S$7,Смета!AC741,0)+IF(Дата_КС2=S$8,Смета!AF741,0)+IF(Дата_КС2=S$9,Смета!AI741,0)+IF(Дата_КС2=S$10,Смета!AL741,0)+IF(Дата_КС2=S$11,Смета!AO741,0)+IF(Дата_КС2=S$12,Смета!AR741,0)+IF(Дата_КС2=S$13,Смета!AU741,0)+IF(Дата_КС2=S$14,Смета!AX741,0),0)</f>
        <v>0</v>
      </c>
      <c r="G759" s="67">
        <f>IF(Смета!E741&gt;0,Смета!E741,0)</f>
        <v>0</v>
      </c>
      <c r="H759" s="67">
        <f t="shared" si="24"/>
        <v>0</v>
      </c>
      <c r="I759" s="464">
        <f t="shared" si="23"/>
        <v>0</v>
      </c>
      <c r="J759" s="468"/>
      <c r="K759" s="465">
        <f>IF(AND(B759&gt;0,B759&lt;&gt;"ЗАГ"),1,IF(C759=0,SUM(B760:INDEX(B760:B$2002,INDEX(MATCH("ЗАГ",B760:B$2002&amp;"",),))),0))</f>
        <v>0</v>
      </c>
      <c r="L759" s="38"/>
      <c r="M759" s="38"/>
      <c r="R759" s="178">
        <f>IFERROR(IF(F759&gt;0,IF(IFERROR((Смета!H741*1),0)&gt;0,ROUND(F759*G759,2),0),0),0)</f>
        <v>0</v>
      </c>
      <c r="S759" s="50">
        <f>IFERROR(IF(F759&gt;0,IF(IFERROR((Смета!G741*1),0)&gt;0,ROUND(F759*G759,2),0),0),0)</f>
        <v>0</v>
      </c>
      <c r="U759" s="38"/>
    </row>
    <row r="760" spans="1:21" s="37" customFormat="1" ht="30" hidden="1" x14ac:dyDescent="0.25">
      <c r="A760" s="63"/>
      <c r="B760" s="140">
        <f>IFERROR(IF(F760&gt;0,MAX(B$26:B759)+1,IF(AND(D760&gt;0,C760=0),"ЗАГ",0)),0)</f>
        <v>0</v>
      </c>
      <c r="C760" s="141">
        <f>IF(Смета!B742&gt;0,Смета!B742,0)</f>
        <v>655</v>
      </c>
      <c r="D760" s="543" t="str">
        <f>IF(Смета!C742&gt;0,Смета!C742,0)</f>
        <v>Выключатель автоматический двухполюсный 50А С ВА47-29 4.5кА (MVA20-2-050-C)</v>
      </c>
      <c r="E760" s="77" t="str">
        <f>IF(Смета!D742&gt;0,Смета!D742,0)</f>
        <v>шт</v>
      </c>
      <c r="F760" s="67">
        <f>IFERROR(IF(Дата_КС2=S$3,Смета!Q742,0)+IF(Дата_КС2=S$4,Смета!T742,0)+IF(Дата_КС2=S$5,Смета!W742,0)+IF(Дата_КС2=S$6,Смета!Z742,0)+IF(Дата_КС2=S$7,Смета!AC742,0)+IF(Дата_КС2=S$8,Смета!AF742,0)+IF(Дата_КС2=S$9,Смета!AI742,0)+IF(Дата_КС2=S$10,Смета!AL742,0)+IF(Дата_КС2=S$11,Смета!AO742,0)+IF(Дата_КС2=S$12,Смета!AR742,0)+IF(Дата_КС2=S$13,Смета!AU742,0)+IF(Дата_КС2=S$14,Смета!AX742,0),0)</f>
        <v>0</v>
      </c>
      <c r="G760" s="67">
        <f>IF(Смета!E742&gt;0,Смета!E742,0)</f>
        <v>461.93</v>
      </c>
      <c r="H760" s="67">
        <f t="shared" si="24"/>
        <v>0</v>
      </c>
      <c r="I760" s="464">
        <f t="shared" si="23"/>
        <v>0</v>
      </c>
      <c r="J760" s="468"/>
      <c r="K760" s="465">
        <f>IF(AND(B760&gt;0,B760&lt;&gt;"ЗАГ"),1,IF(C760=0,SUM(B761:INDEX(B761:B$2002,INDEX(MATCH("ЗАГ",B761:B$2002&amp;"",),))),0))</f>
        <v>0</v>
      </c>
      <c r="L760" s="38"/>
      <c r="M760" s="38"/>
      <c r="R760" s="178">
        <f>IFERROR(IF(F760&gt;0,IF(IFERROR((Смета!H742*1),0)&gt;0,ROUND(F760*G760,2),0),0),0)</f>
        <v>0</v>
      </c>
      <c r="S760" s="50">
        <f>IFERROR(IF(F760&gt;0,IF(IFERROR((Смета!G742*1),0)&gt;0,ROUND(F760*G760,2),0),0),0)</f>
        <v>0</v>
      </c>
      <c r="U760" s="38"/>
    </row>
    <row r="761" spans="1:21" s="37" customFormat="1" hidden="1" x14ac:dyDescent="0.25">
      <c r="A761" s="63"/>
      <c r="B761" s="140">
        <f>IFERROR(IF(F761&gt;0,MAX(B$26:B760)+1,IF(AND(D761&gt;0,C761=0),"ЗАГ",0)),0)</f>
        <v>0</v>
      </c>
      <c r="C761" s="141">
        <f>IF(Смета!B743&gt;0,Смета!B743,0)</f>
        <v>656</v>
      </c>
      <c r="D761" s="543" t="str">
        <f>IF(Смета!C743&gt;0,Смета!C743,0)</f>
        <v>Сжим ответвительный У-859 м50-70/о4-35 (У-859МУ3)</v>
      </c>
      <c r="E761" s="77" t="str">
        <f>IF(Смета!D743&gt;0,Смета!D743,0)</f>
        <v>шт</v>
      </c>
      <c r="F761" s="67">
        <f>IFERROR(IF(Дата_КС2=S$3,Смета!Q743,0)+IF(Дата_КС2=S$4,Смета!T743,0)+IF(Дата_КС2=S$5,Смета!W743,0)+IF(Дата_КС2=S$6,Смета!Z743,0)+IF(Дата_КС2=S$7,Смета!AC743,0)+IF(Дата_КС2=S$8,Смета!AF743,0)+IF(Дата_КС2=S$9,Смета!AI743,0)+IF(Дата_КС2=S$10,Смета!AL743,0)+IF(Дата_КС2=S$11,Смета!AO743,0)+IF(Дата_КС2=S$12,Смета!AR743,0)+IF(Дата_КС2=S$13,Смета!AU743,0)+IF(Дата_КС2=S$14,Смета!AX743,0),0)</f>
        <v>0</v>
      </c>
      <c r="G761" s="67">
        <f>IF(Смета!E743&gt;0,Смета!E743,0)</f>
        <v>98.61</v>
      </c>
      <c r="H761" s="67">
        <f t="shared" si="24"/>
        <v>0</v>
      </c>
      <c r="I761" s="464">
        <f t="shared" si="23"/>
        <v>0</v>
      </c>
      <c r="J761" s="468"/>
      <c r="K761" s="465">
        <f>IF(AND(B761&gt;0,B761&lt;&gt;"ЗАГ"),1,IF(C761=0,SUM(B762:INDEX(B762:B$2002,INDEX(MATCH("ЗАГ",B762:B$2002&amp;"",),))),0))</f>
        <v>0</v>
      </c>
      <c r="L761" s="38"/>
      <c r="M761" s="38"/>
      <c r="R761" s="178">
        <f>IFERROR(IF(F761&gt;0,IF(IFERROR((Смета!H743*1),0)&gt;0,ROUND(F761*G761,2),0),0),0)</f>
        <v>0</v>
      </c>
      <c r="S761" s="50">
        <f>IFERROR(IF(F761&gt;0,IF(IFERROR((Смета!G743*1),0)&gt;0,ROUND(F761*G761,2),0),0),0)</f>
        <v>0</v>
      </c>
      <c r="U761" s="38"/>
    </row>
    <row r="762" spans="1:21" s="37" customFormat="1" hidden="1" x14ac:dyDescent="0.25">
      <c r="A762" s="63"/>
      <c r="B762" s="140">
        <f>IFERROR(IF(F762&gt;0,MAX(B$26:B761)+1,IF(AND(D762&gt;0,C762=0),"ЗАГ",0)),0)</f>
        <v>0</v>
      </c>
      <c r="C762" s="141">
        <f>IF(Смета!B744&gt;0,Смета!B744,0)</f>
        <v>657</v>
      </c>
      <c r="D762" s="543" t="str">
        <f>IF(Смета!C744&gt;0,Смета!C744,0)</f>
        <v>Розетка на DIN-рейку с заземлением контактов РАр 10-3-ОП</v>
      </c>
      <c r="E762" s="77" t="str">
        <f>IF(Смета!D744&gt;0,Смета!D744,0)</f>
        <v>шт</v>
      </c>
      <c r="F762" s="67">
        <f>IFERROR(IF(Дата_КС2=S$3,Смета!Q744,0)+IF(Дата_КС2=S$4,Смета!T744,0)+IF(Дата_КС2=S$5,Смета!W744,0)+IF(Дата_КС2=S$6,Смета!Z744,0)+IF(Дата_КС2=S$7,Смета!AC744,0)+IF(Дата_КС2=S$8,Смета!AF744,0)+IF(Дата_КС2=S$9,Смета!AI744,0)+IF(Дата_КС2=S$10,Смета!AL744,0)+IF(Дата_КС2=S$11,Смета!AO744,0)+IF(Дата_КС2=S$12,Смета!AR744,0)+IF(Дата_КС2=S$13,Смета!AU744,0)+IF(Дата_КС2=S$14,Смета!AX744,0),0)</f>
        <v>0</v>
      </c>
      <c r="G762" s="67">
        <f>IF(Смета!E744&gt;0,Смета!E744,0)</f>
        <v>288.23</v>
      </c>
      <c r="H762" s="67">
        <f t="shared" si="24"/>
        <v>0</v>
      </c>
      <c r="I762" s="464">
        <f t="shared" si="23"/>
        <v>0</v>
      </c>
      <c r="J762" s="468"/>
      <c r="K762" s="465">
        <f>IF(AND(B762&gt;0,B762&lt;&gt;"ЗАГ"),1,IF(C762=0,SUM(B763:INDEX(B763:B$2002,INDEX(MATCH("ЗАГ",B763:B$2002&amp;"",),))),0))</f>
        <v>0</v>
      </c>
      <c r="L762" s="38"/>
      <c r="M762" s="38"/>
      <c r="R762" s="178">
        <f>IFERROR(IF(F762&gt;0,IF(IFERROR((Смета!H744*1),0)&gt;0,ROUND(F762*G762,2),0),0),0)</f>
        <v>0</v>
      </c>
      <c r="S762" s="50">
        <f>IFERROR(IF(F762&gt;0,IF(IFERROR((Смета!G744*1),0)&gt;0,ROUND(F762*G762,2),0),0),0)</f>
        <v>0</v>
      </c>
      <c r="U762" s="38"/>
    </row>
    <row r="763" spans="1:21" s="37" customFormat="1" hidden="1" x14ac:dyDescent="0.25">
      <c r="A763" s="63"/>
      <c r="B763" s="140">
        <f>IFERROR(IF(F763&gt;0,MAX(B$26:B762)+1,IF(AND(D763&gt;0,C763=0),"ЗАГ",0)),0)</f>
        <v>0</v>
      </c>
      <c r="C763" s="141">
        <f>IF(Смета!B745&gt;0,Смета!B745,0)</f>
        <v>658</v>
      </c>
      <c r="D763" s="543" t="str">
        <f>IF(Смета!C745&gt;0,Смета!C745,0)</f>
        <v>Расключение щита этажного ЩЭ</v>
      </c>
      <c r="E763" s="77" t="str">
        <f>IF(Смета!D745&gt;0,Смета!D745,0)</f>
        <v>шт</v>
      </c>
      <c r="F763" s="67">
        <f>IFERROR(IF(Дата_КС2=S$3,Смета!Q745,0)+IF(Дата_КС2=S$4,Смета!T745,0)+IF(Дата_КС2=S$5,Смета!W745,0)+IF(Дата_КС2=S$6,Смета!Z745,0)+IF(Дата_КС2=S$7,Смета!AC745,0)+IF(Дата_КС2=S$8,Смета!AF745,0)+IF(Дата_КС2=S$9,Смета!AI745,0)+IF(Дата_КС2=S$10,Смета!AL745,0)+IF(Дата_КС2=S$11,Смета!AO745,0)+IF(Дата_КС2=S$12,Смета!AR745,0)+IF(Дата_КС2=S$13,Смета!AU745,0)+IF(Дата_КС2=S$14,Смета!AX745,0),0)</f>
        <v>0</v>
      </c>
      <c r="G763" s="67">
        <f>IF(Смета!E745&gt;0,Смета!E745,0)</f>
        <v>3502.5</v>
      </c>
      <c r="H763" s="67">
        <f t="shared" si="24"/>
        <v>0</v>
      </c>
      <c r="I763" s="464">
        <f t="shared" si="23"/>
        <v>0</v>
      </c>
      <c r="J763" s="468"/>
      <c r="K763" s="465">
        <f>IF(AND(B763&gt;0,B763&lt;&gt;"ЗАГ"),1,IF(C763=0,SUM(B764:INDEX(B764:B$2002,INDEX(MATCH("ЗАГ",B764:B$2002&amp;"",),))),0))</f>
        <v>0</v>
      </c>
      <c r="L763" s="38"/>
      <c r="M763" s="38"/>
      <c r="R763" s="178">
        <f>IFERROR(IF(F763&gt;0,IF(IFERROR((Смета!H745*1),0)&gt;0,ROUND(F763*G763,2),0),0),0)</f>
        <v>0</v>
      </c>
      <c r="S763" s="50">
        <f>IFERROR(IF(F763&gt;0,IF(IFERROR((Смета!G745*1),0)&gt;0,ROUND(F763*G763,2),0),0),0)</f>
        <v>0</v>
      </c>
      <c r="U763" s="38"/>
    </row>
    <row r="764" spans="1:21" s="37" customFormat="1" hidden="1" x14ac:dyDescent="0.25">
      <c r="A764" s="63"/>
      <c r="B764" s="140" t="str">
        <f>IFERROR(IF(F764&gt;0,MAX(B$26:B763)+1,IF(AND(D764&gt;0,C764=0),"ЗАГ",0)),0)</f>
        <v>ЗАГ</v>
      </c>
      <c r="C764" s="141">
        <f>IF(Смета!B746&gt;0,Смета!B746,0)</f>
        <v>0</v>
      </c>
      <c r="D764" s="543" t="str">
        <f>IF(Смета!C746&gt;0,Смета!C746,0)</f>
        <v>2.Светотехническая продукция</v>
      </c>
      <c r="E764" s="77">
        <f>IF(Смета!D746&gt;0,Смета!D746,0)</f>
        <v>0</v>
      </c>
      <c r="F764" s="67">
        <f>IFERROR(IF(Дата_КС2=S$3,Смета!Q746,0)+IF(Дата_КС2=S$4,Смета!T746,0)+IF(Дата_КС2=S$5,Смета!W746,0)+IF(Дата_КС2=S$6,Смета!Z746,0)+IF(Дата_КС2=S$7,Смета!AC746,0)+IF(Дата_КС2=S$8,Смета!AF746,0)+IF(Дата_КС2=S$9,Смета!AI746,0)+IF(Дата_КС2=S$10,Смета!AL746,0)+IF(Дата_КС2=S$11,Смета!AO746,0)+IF(Дата_КС2=S$12,Смета!AR746,0)+IF(Дата_КС2=S$13,Смета!AU746,0)+IF(Дата_КС2=S$14,Смета!AX746,0),0)</f>
        <v>0</v>
      </c>
      <c r="G764" s="67">
        <f>IF(Смета!E746&gt;0,Смета!E746,0)</f>
        <v>0</v>
      </c>
      <c r="H764" s="67">
        <f t="shared" si="24"/>
        <v>0</v>
      </c>
      <c r="I764" s="464">
        <f t="shared" si="23"/>
        <v>0</v>
      </c>
      <c r="J764" s="468"/>
      <c r="K764" s="465">
        <f>IF(AND(B764&gt;0,B764&lt;&gt;"ЗАГ"),1,IF(C764=0,SUM(B765:INDEX(B765:B$2002,INDEX(MATCH("ЗАГ",B765:B$2002&amp;"",),))),0))</f>
        <v>0</v>
      </c>
      <c r="L764" s="38"/>
      <c r="M764" s="38"/>
      <c r="R764" s="178">
        <f>IFERROR(IF(F764&gt;0,IF(IFERROR((Смета!H746*1),0)&gt;0,ROUND(F764*G764,2),0),0),0)</f>
        <v>0</v>
      </c>
      <c r="S764" s="50">
        <f>IFERROR(IF(F764&gt;0,IF(IFERROR((Смета!G746*1),0)&gt;0,ROUND(F764*G764,2),0),0),0)</f>
        <v>0</v>
      </c>
      <c r="U764" s="38"/>
    </row>
    <row r="765" spans="1:21" s="37" customFormat="1" hidden="1" x14ac:dyDescent="0.25">
      <c r="A765" s="63"/>
      <c r="B765" s="140">
        <f>IFERROR(IF(F765&gt;0,MAX(B$26:B764)+1,IF(AND(D765&gt;0,C765=0),"ЗАГ",0)),0)</f>
        <v>0</v>
      </c>
      <c r="C765" s="141">
        <f>IF(Смета!B747&gt;0,Смета!B747,0)</f>
        <v>659</v>
      </c>
      <c r="D765" s="543" t="str">
        <f>IF(Смета!C747&gt;0,Смета!C747,0)</f>
        <v>Патрон подвесной Е27 пластик белый</v>
      </c>
      <c r="E765" s="77" t="str">
        <f>IF(Смета!D747&gt;0,Смета!D747,0)</f>
        <v>шт</v>
      </c>
      <c r="F765" s="67">
        <f>IFERROR(IF(Дата_КС2=S$3,Смета!Q747,0)+IF(Дата_КС2=S$4,Смета!T747,0)+IF(Дата_КС2=S$5,Смета!W747,0)+IF(Дата_КС2=S$6,Смета!Z747,0)+IF(Дата_КС2=S$7,Смета!AC747,0)+IF(Дата_КС2=S$8,Смета!AF747,0)+IF(Дата_КС2=S$9,Смета!AI747,0)+IF(Дата_КС2=S$10,Смета!AL747,0)+IF(Дата_КС2=S$11,Смета!AO747,0)+IF(Дата_КС2=S$12,Смета!AR747,0)+IF(Дата_КС2=S$13,Смета!AU747,0)+IF(Дата_КС2=S$14,Смета!AX747,0),0)</f>
        <v>0</v>
      </c>
      <c r="G765" s="67">
        <f>IF(Смета!E747&gt;0,Смета!E747,0)</f>
        <v>24.55</v>
      </c>
      <c r="H765" s="67">
        <f t="shared" si="24"/>
        <v>0</v>
      </c>
      <c r="I765" s="464">
        <f t="shared" si="23"/>
        <v>0</v>
      </c>
      <c r="J765" s="468"/>
      <c r="K765" s="465">
        <f>IF(AND(B765&gt;0,B765&lt;&gt;"ЗАГ"),1,IF(C765=0,SUM(B766:INDEX(B766:B$2002,INDEX(MATCH("ЗАГ",B766:B$2002&amp;"",),))),0))</f>
        <v>0</v>
      </c>
      <c r="L765" s="38"/>
      <c r="M765" s="38"/>
      <c r="R765" s="178">
        <f>IFERROR(IF(F765&gt;0,IF(IFERROR((Смета!H747*1),0)&gt;0,ROUND(F765*G765,2),0),0),0)</f>
        <v>0</v>
      </c>
      <c r="S765" s="50">
        <f>IFERROR(IF(F765&gt;0,IF(IFERROR((Смета!G747*1),0)&gt;0,ROUND(F765*G765,2),0),0),0)</f>
        <v>0</v>
      </c>
      <c r="U765" s="38"/>
    </row>
    <row r="766" spans="1:21" s="37" customFormat="1" hidden="1" x14ac:dyDescent="0.25">
      <c r="A766" s="63"/>
      <c r="B766" s="140">
        <f>IFERROR(IF(F766&gt;0,MAX(B$26:B765)+1,IF(AND(D766&gt;0,C766=0),"ЗАГ",0)),0)</f>
        <v>0</v>
      </c>
      <c r="C766" s="141">
        <f>IF(Смета!B748&gt;0,Смета!B748,0)</f>
        <v>660</v>
      </c>
      <c r="D766" s="543" t="str">
        <f>IF(Смета!C748&gt;0,Смета!C748,0)</f>
        <v>Подключение подвесного патрона</v>
      </c>
      <c r="E766" s="77" t="str">
        <f>IF(Смета!D748&gt;0,Смета!D748,0)</f>
        <v>шт</v>
      </c>
      <c r="F766" s="67">
        <f>IFERROR(IF(Дата_КС2=S$3,Смета!Q748,0)+IF(Дата_КС2=S$4,Смета!T748,0)+IF(Дата_КС2=S$5,Смета!W748,0)+IF(Дата_КС2=S$6,Смета!Z748,0)+IF(Дата_КС2=S$7,Смета!AC748,0)+IF(Дата_КС2=S$8,Смета!AF748,0)+IF(Дата_КС2=S$9,Смета!AI748,0)+IF(Дата_КС2=S$10,Смета!AL748,0)+IF(Дата_КС2=S$11,Смета!AO748,0)+IF(Дата_КС2=S$12,Смета!AR748,0)+IF(Дата_КС2=S$13,Смета!AU748,0)+IF(Дата_КС2=S$14,Смета!AX748,0),0)</f>
        <v>0</v>
      </c>
      <c r="G766" s="67">
        <f>IF(Смета!E748&gt;0,Смета!E748,0)</f>
        <v>213.5</v>
      </c>
      <c r="H766" s="67">
        <f t="shared" si="24"/>
        <v>0</v>
      </c>
      <c r="I766" s="464">
        <f t="shared" si="23"/>
        <v>0</v>
      </c>
      <c r="J766" s="468"/>
      <c r="K766" s="465">
        <f>IF(AND(B766&gt;0,B766&lt;&gt;"ЗАГ"),1,IF(C766=0,SUM(B767:INDEX(B767:B$2002,INDEX(MATCH("ЗАГ",B767:B$2002&amp;"",),))),0))</f>
        <v>0</v>
      </c>
      <c r="L766" s="38"/>
      <c r="M766" s="38"/>
      <c r="R766" s="178">
        <f>IFERROR(IF(F766&gt;0,IF(IFERROR((Смета!H748*1),0)&gt;0,ROUND(F766*G766,2),0),0),0)</f>
        <v>0</v>
      </c>
      <c r="S766" s="50">
        <f>IFERROR(IF(F766&gt;0,IF(IFERROR((Смета!G748*1),0)&gt;0,ROUND(F766*G766,2),0),0),0)</f>
        <v>0</v>
      </c>
      <c r="U766" s="38"/>
    </row>
    <row r="767" spans="1:21" s="37" customFormat="1" hidden="1" x14ac:dyDescent="0.25">
      <c r="A767" s="63"/>
      <c r="B767" s="140">
        <f>IFERROR(IF(F767&gt;0,MAX(B$26:B766)+1,IF(AND(D767&gt;0,C767=0),"ЗАГ",0)),0)</f>
        <v>0</v>
      </c>
      <c r="C767" s="141">
        <f>IF(Смета!B749&gt;0,Смета!B749,0)</f>
        <v>661</v>
      </c>
      <c r="D767" s="543" t="str">
        <f>IF(Смета!C749&gt;0,Смета!C749,0)</f>
        <v>Лампа светодиодная LED 11вт E27 белый ECO</v>
      </c>
      <c r="E767" s="77" t="str">
        <f>IF(Смета!D749&gt;0,Смета!D749,0)</f>
        <v>шт</v>
      </c>
      <c r="F767" s="67">
        <f>IFERROR(IF(Дата_КС2=S$3,Смета!Q749,0)+IF(Дата_КС2=S$4,Смета!T749,0)+IF(Дата_КС2=S$5,Смета!W749,0)+IF(Дата_КС2=S$6,Смета!Z749,0)+IF(Дата_КС2=S$7,Смета!AC749,0)+IF(Дата_КС2=S$8,Смета!AF749,0)+IF(Дата_КС2=S$9,Смета!AI749,0)+IF(Дата_КС2=S$10,Смета!AL749,0)+IF(Дата_КС2=S$11,Смета!AO749,0)+IF(Дата_КС2=S$12,Смета!AR749,0)+IF(Дата_КС2=S$13,Смета!AU749,0)+IF(Дата_КС2=S$14,Смета!AX749,0),0)</f>
        <v>0</v>
      </c>
      <c r="G767" s="67">
        <f>IF(Смета!E749&gt;0,Смета!E749,0)</f>
        <v>96.08</v>
      </c>
      <c r="H767" s="67">
        <f t="shared" si="24"/>
        <v>0</v>
      </c>
      <c r="I767" s="464">
        <f t="shared" si="23"/>
        <v>0</v>
      </c>
      <c r="J767" s="468"/>
      <c r="K767" s="465">
        <f>IF(AND(B767&gt;0,B767&lt;&gt;"ЗАГ"),1,IF(C767=0,SUM(B768:INDEX(B768:B$2002,INDEX(MATCH("ЗАГ",B768:B$2002&amp;"",),))),0))</f>
        <v>0</v>
      </c>
      <c r="L767" s="38"/>
      <c r="M767" s="38"/>
      <c r="R767" s="178">
        <f>IFERROR(IF(F767&gt;0,IF(IFERROR((Смета!H749*1),0)&gt;0,ROUND(F767*G767,2),0),0),0)</f>
        <v>0</v>
      </c>
      <c r="S767" s="50">
        <f>IFERROR(IF(F767&gt;0,IF(IFERROR((Смета!G749*1),0)&gt;0,ROUND(F767*G767,2),0),0),0)</f>
        <v>0</v>
      </c>
      <c r="U767" s="38"/>
    </row>
    <row r="768" spans="1:21" s="37" customFormat="1" ht="30" hidden="1" x14ac:dyDescent="0.25">
      <c r="A768" s="63"/>
      <c r="B768" s="140">
        <f>IFERROR(IF(F768&gt;0,MAX(B$26:B767)+1,IF(AND(D768&gt;0,C768=0),"ЗАГ",0)),0)</f>
        <v>0</v>
      </c>
      <c r="C768" s="141">
        <f>IF(Смета!B750&gt;0,Смета!B750,0)</f>
        <v>662</v>
      </c>
      <c r="D768" s="543" t="str">
        <f>IF(Смета!C750&gt;0,Смета!C750,0)</f>
        <v>358882 STREET NT22 396 черный Светильник ландшафтный светодиодный IP54 LED 4000К 18W 220V OPAL пластиковый корпус</v>
      </c>
      <c r="E768" s="77" t="str">
        <f>IF(Смета!D750&gt;0,Смета!D750,0)</f>
        <v>шт</v>
      </c>
      <c r="F768" s="67">
        <f>IFERROR(IF(Дата_КС2=S$3,Смета!Q750,0)+IF(Дата_КС2=S$4,Смета!T750,0)+IF(Дата_КС2=S$5,Смета!W750,0)+IF(Дата_КС2=S$6,Смета!Z750,0)+IF(Дата_КС2=S$7,Смета!AC750,0)+IF(Дата_КС2=S$8,Смета!AF750,0)+IF(Дата_КС2=S$9,Смета!AI750,0)+IF(Дата_КС2=S$10,Смета!AL750,0)+IF(Дата_КС2=S$11,Смета!AO750,0)+IF(Дата_КС2=S$12,Смета!AR750,0)+IF(Дата_КС2=S$13,Смета!AU750,0)+IF(Дата_КС2=S$14,Смета!AX750,0),0)</f>
        <v>0</v>
      </c>
      <c r="G768" s="67">
        <f>IF(Смета!E750&gt;0,Смета!E750,0)</f>
        <v>2500</v>
      </c>
      <c r="H768" s="67">
        <f t="shared" si="24"/>
        <v>0</v>
      </c>
      <c r="I768" s="464">
        <f t="shared" si="23"/>
        <v>0</v>
      </c>
      <c r="J768" s="468"/>
      <c r="K768" s="465">
        <f>IF(AND(B768&gt;0,B768&lt;&gt;"ЗАГ"),1,IF(C768=0,SUM(B769:INDEX(B769:B$2002,INDEX(MATCH("ЗАГ",B769:B$2002&amp;"",),))),0))</f>
        <v>0</v>
      </c>
      <c r="L768" s="38"/>
      <c r="M768" s="38"/>
      <c r="R768" s="178">
        <f>IFERROR(IF(F768&gt;0,IF(IFERROR((Смета!H750*1),0)&gt;0,ROUND(F768*G768,2),0),0),0)</f>
        <v>0</v>
      </c>
      <c r="S768" s="50">
        <f>IFERROR(IF(F768&gt;0,IF(IFERROR((Смета!G750*1),0)&gt;0,ROUND(F768*G768,2),0),0),0)</f>
        <v>0</v>
      </c>
      <c r="U768" s="38"/>
    </row>
    <row r="769" spans="1:21" s="37" customFormat="1" hidden="1" x14ac:dyDescent="0.25">
      <c r="A769" s="63"/>
      <c r="B769" s="140">
        <f>IFERROR(IF(F769&gt;0,MAX(B$26:B768)+1,IF(AND(D769&gt;0,C769=0),"ЗАГ",0)),0)</f>
        <v>0</v>
      </c>
      <c r="C769" s="141">
        <f>IF(Смета!B751&gt;0,Смета!B751,0)</f>
        <v>663</v>
      </c>
      <c r="D769" s="543" t="str">
        <f>IF(Смета!C751&gt;0,Смета!C751,0)</f>
        <v>Монтаж и подключение накладного светильника</v>
      </c>
      <c r="E769" s="77" t="str">
        <f>IF(Смета!D751&gt;0,Смета!D751,0)</f>
        <v>шт</v>
      </c>
      <c r="F769" s="67">
        <f>IFERROR(IF(Дата_КС2=S$3,Смета!Q751,0)+IF(Дата_КС2=S$4,Смета!T751,0)+IF(Дата_КС2=S$5,Смета!W751,0)+IF(Дата_КС2=S$6,Смета!Z751,0)+IF(Дата_КС2=S$7,Смета!AC751,0)+IF(Дата_КС2=S$8,Смета!AF751,0)+IF(Дата_КС2=S$9,Смета!AI751,0)+IF(Дата_КС2=S$10,Смета!AL751,0)+IF(Дата_КС2=S$11,Смета!AO751,0)+IF(Дата_КС2=S$12,Смета!AR751,0)+IF(Дата_КС2=S$13,Смета!AU751,0)+IF(Дата_КС2=S$14,Смета!AX751,0),0)</f>
        <v>0</v>
      </c>
      <c r="G769" s="67">
        <f>IF(Смета!E751&gt;0,Смета!E751,0)</f>
        <v>384.3</v>
      </c>
      <c r="H769" s="67">
        <f t="shared" si="24"/>
        <v>0</v>
      </c>
      <c r="I769" s="464">
        <f t="shared" si="23"/>
        <v>0</v>
      </c>
      <c r="J769" s="468"/>
      <c r="K769" s="465">
        <f>IF(AND(B769&gt;0,B769&lt;&gt;"ЗАГ"),1,IF(C769=0,SUM(B770:INDEX(B770:B$2002,INDEX(MATCH("ЗАГ",B770:B$2002&amp;"",),))),0))</f>
        <v>0</v>
      </c>
      <c r="L769" s="38"/>
      <c r="M769" s="38"/>
      <c r="R769" s="178">
        <f>IFERROR(IF(F769&gt;0,IF(IFERROR((Смета!H751*1),0)&gt;0,ROUND(F769*G769,2),0),0),0)</f>
        <v>0</v>
      </c>
      <c r="S769" s="50">
        <f>IFERROR(IF(F769&gt;0,IF(IFERROR((Смета!G751*1),0)&gt;0,ROUND(F769*G769,2),0),0),0)</f>
        <v>0</v>
      </c>
      <c r="U769" s="38"/>
    </row>
    <row r="770" spans="1:21" s="37" customFormat="1" hidden="1" x14ac:dyDescent="0.25">
      <c r="A770" s="63"/>
      <c r="B770" s="140">
        <f>IFERROR(IF(F770&gt;0,MAX(B$26:B769)+1,IF(AND(D770&gt;0,C770=0),"ЗАГ",0)),0)</f>
        <v>0</v>
      </c>
      <c r="C770" s="141">
        <f>IF(Смета!B752&gt;0,Смета!B752,0)</f>
        <v>664</v>
      </c>
      <c r="D770" s="543" t="str">
        <f>IF(Смета!C752&gt;0,Смета!C752,0)</f>
        <v>БРА Kink light мелисса 08438-2, 19(21)</v>
      </c>
      <c r="E770" s="77" t="str">
        <f>IF(Смета!D752&gt;0,Смета!D752,0)</f>
        <v>шт</v>
      </c>
      <c r="F770" s="67">
        <f>IFERROR(IF(Дата_КС2=S$3,Смета!Q752,0)+IF(Дата_КС2=S$4,Смета!T752,0)+IF(Дата_КС2=S$5,Смета!W752,0)+IF(Дата_КС2=S$6,Смета!Z752,0)+IF(Дата_КС2=S$7,Смета!AC752,0)+IF(Дата_КС2=S$8,Смета!AF752,0)+IF(Дата_КС2=S$9,Смета!AI752,0)+IF(Дата_КС2=S$10,Смета!AL752,0)+IF(Дата_КС2=S$11,Смета!AO752,0)+IF(Дата_КС2=S$12,Смета!AR752,0)+IF(Дата_КС2=S$13,Смета!AU752,0)+IF(Дата_КС2=S$14,Смета!AX752,0),0)</f>
        <v>0</v>
      </c>
      <c r="G770" s="67">
        <f>IF(Смета!E752&gt;0,Смета!E752,0)</f>
        <v>6950</v>
      </c>
      <c r="H770" s="67">
        <f t="shared" si="24"/>
        <v>0</v>
      </c>
      <c r="I770" s="464">
        <f t="shared" si="23"/>
        <v>0</v>
      </c>
      <c r="J770" s="468"/>
      <c r="K770" s="465">
        <f>IF(AND(B770&gt;0,B770&lt;&gt;"ЗАГ"),1,IF(C770=0,SUM(B771:INDEX(B771:B$2002,INDEX(MATCH("ЗАГ",B771:B$2002&amp;"",),))),0))</f>
        <v>0</v>
      </c>
      <c r="L770" s="38"/>
      <c r="M770" s="38"/>
      <c r="R770" s="178">
        <f>IFERROR(IF(F770&gt;0,IF(IFERROR((Смета!H752*1),0)&gt;0,ROUND(F770*G770,2),0),0),0)</f>
        <v>0</v>
      </c>
      <c r="S770" s="50">
        <f>IFERROR(IF(F770&gt;0,IF(IFERROR((Смета!G752*1),0)&gt;0,ROUND(F770*G770,2),0),0),0)</f>
        <v>0</v>
      </c>
      <c r="U770" s="38"/>
    </row>
    <row r="771" spans="1:21" s="37" customFormat="1" hidden="1" x14ac:dyDescent="0.25">
      <c r="A771" s="63"/>
      <c r="B771" s="140">
        <f>IFERROR(IF(F771&gt;0,MAX(B$26:B770)+1,IF(AND(D771&gt;0,C771=0),"ЗАГ",0)),0)</f>
        <v>0</v>
      </c>
      <c r="C771" s="141">
        <f>IF(Смета!B753&gt;0,Смета!B753,0)</f>
        <v>665</v>
      </c>
      <c r="D771" s="543" t="str">
        <f>IF(Смета!C753&gt;0,Смета!C753,0)</f>
        <v>Бра настенная</v>
      </c>
      <c r="E771" s="77" t="str">
        <f>IF(Смета!D753&gt;0,Смета!D753,0)</f>
        <v>шт</v>
      </c>
      <c r="F771" s="67">
        <f>IFERROR(IF(Дата_КС2=S$3,Смета!Q753,0)+IF(Дата_КС2=S$4,Смета!T753,0)+IF(Дата_КС2=S$5,Смета!W753,0)+IF(Дата_КС2=S$6,Смета!Z753,0)+IF(Дата_КС2=S$7,Смета!AC753,0)+IF(Дата_КС2=S$8,Смета!AF753,0)+IF(Дата_КС2=S$9,Смета!AI753,0)+IF(Дата_КС2=S$10,Смета!AL753,0)+IF(Дата_КС2=S$11,Смета!AO753,0)+IF(Дата_КС2=S$12,Смета!AR753,0)+IF(Дата_КС2=S$13,Смета!AU753,0)+IF(Дата_КС2=S$14,Смета!AX753,0),0)</f>
        <v>0</v>
      </c>
      <c r="G771" s="67">
        <f>IF(Смета!E753&gt;0,Смета!E753,0)</f>
        <v>1050</v>
      </c>
      <c r="H771" s="67">
        <f t="shared" si="24"/>
        <v>0</v>
      </c>
      <c r="I771" s="464">
        <f t="shared" si="23"/>
        <v>0</v>
      </c>
      <c r="J771" s="468"/>
      <c r="K771" s="465">
        <f>IF(AND(B771&gt;0,B771&lt;&gt;"ЗАГ"),1,IF(C771=0,SUM(B772:INDEX(B772:B$2002,INDEX(MATCH("ЗАГ",B772:B$2002&amp;"",),))),0))</f>
        <v>0</v>
      </c>
      <c r="L771" s="38"/>
      <c r="M771" s="38"/>
      <c r="R771" s="178">
        <f>IFERROR(IF(F771&gt;0,IF(IFERROR((Смета!H753*1),0)&gt;0,ROUND(F771*G771,2),0),0),0)</f>
        <v>0</v>
      </c>
      <c r="S771" s="50">
        <f>IFERROR(IF(F771&gt;0,IF(IFERROR((Смета!G753*1),0)&gt;0,ROUND(F771*G771,2),0),0),0)</f>
        <v>0</v>
      </c>
      <c r="U771" s="38"/>
    </row>
    <row r="772" spans="1:21" s="37" customFormat="1" ht="30" hidden="1" x14ac:dyDescent="0.25">
      <c r="A772" s="63"/>
      <c r="B772" s="140">
        <f>IFERROR(IF(F772&gt;0,MAX(B$26:B771)+1,IF(AND(D772&gt;0,C772=0),"ЗАГ",0)),0)</f>
        <v>0</v>
      </c>
      <c r="C772" s="141">
        <f>IF(Смета!B754&gt;0,Смета!B754,0)</f>
        <v>666</v>
      </c>
      <c r="D772" s="543" t="str">
        <f>IF(Смета!C754&gt;0,Смета!C754,0)</f>
        <v>Светильник светодиодный SPO-950-3-40K-018 18Вт 4000К 1890Лм IP40 595х180х40 матовый</v>
      </c>
      <c r="E772" s="77" t="str">
        <f>IF(Смета!D754&gt;0,Смета!D754,0)</f>
        <v>шт</v>
      </c>
      <c r="F772" s="67">
        <f>IFERROR(IF(Дата_КС2=S$3,Смета!Q754,0)+IF(Дата_КС2=S$4,Смета!T754,0)+IF(Дата_КС2=S$5,Смета!W754,0)+IF(Дата_КС2=S$6,Смета!Z754,0)+IF(Дата_КС2=S$7,Смета!AC754,0)+IF(Дата_КС2=S$8,Смета!AF754,0)+IF(Дата_КС2=S$9,Смета!AI754,0)+IF(Дата_КС2=S$10,Смета!AL754,0)+IF(Дата_КС2=S$11,Смета!AO754,0)+IF(Дата_КС2=S$12,Смета!AR754,0)+IF(Дата_КС2=S$13,Смета!AU754,0)+IF(Дата_КС2=S$14,Смета!AX754,0),0)</f>
        <v>0</v>
      </c>
      <c r="G772" s="67">
        <f>IF(Смета!E754&gt;0,Смета!E754,0)</f>
        <v>1636.25</v>
      </c>
      <c r="H772" s="67">
        <f t="shared" si="24"/>
        <v>0</v>
      </c>
      <c r="I772" s="464">
        <f t="shared" si="23"/>
        <v>0</v>
      </c>
      <c r="J772" s="468"/>
      <c r="K772" s="465">
        <f>IF(AND(B772&gt;0,B772&lt;&gt;"ЗАГ"),1,IF(C772=0,SUM(B773:INDEX(B773:B$2002,INDEX(MATCH("ЗАГ",B773:B$2002&amp;"",),))),0))</f>
        <v>0</v>
      </c>
      <c r="L772" s="38"/>
      <c r="M772" s="38"/>
      <c r="R772" s="178">
        <f>IFERROR(IF(F772&gt;0,IF(IFERROR((Смета!H754*1),0)&gt;0,ROUND(F772*G772,2),0),0),0)</f>
        <v>0</v>
      </c>
      <c r="S772" s="50">
        <f>IFERROR(IF(F772&gt;0,IF(IFERROR((Смета!G754*1),0)&gt;0,ROUND(F772*G772,2),0),0),0)</f>
        <v>0</v>
      </c>
      <c r="U772" s="38"/>
    </row>
    <row r="773" spans="1:21" s="37" customFormat="1" hidden="1" x14ac:dyDescent="0.25">
      <c r="A773" s="63"/>
      <c r="B773" s="140">
        <f>IFERROR(IF(F773&gt;0,MAX(B$26:B772)+1,IF(AND(D773&gt;0,C773=0),"ЗАГ",0)),0)</f>
        <v>0</v>
      </c>
      <c r="C773" s="141">
        <f>IF(Смета!B755&gt;0,Смета!B755,0)</f>
        <v>667</v>
      </c>
      <c r="D773" s="543" t="str">
        <f>IF(Смета!C755&gt;0,Смета!C755,0)</f>
        <v>Монтаж и подключение светильника в армстронг</v>
      </c>
      <c r="E773" s="77" t="str">
        <f>IF(Смета!D755&gt;0,Смета!D755,0)</f>
        <v>шт</v>
      </c>
      <c r="F773" s="67">
        <f>IFERROR(IF(Дата_КС2=S$3,Смета!Q755,0)+IF(Дата_КС2=S$4,Смета!T755,0)+IF(Дата_КС2=S$5,Смета!W755,0)+IF(Дата_КС2=S$6,Смета!Z755,0)+IF(Дата_КС2=S$7,Смета!AC755,0)+IF(Дата_КС2=S$8,Смета!AF755,0)+IF(Дата_КС2=S$9,Смета!AI755,0)+IF(Дата_КС2=S$10,Смета!AL755,0)+IF(Дата_КС2=S$11,Смета!AO755,0)+IF(Дата_КС2=S$12,Смета!AR755,0)+IF(Дата_КС2=S$13,Смета!AU755,0)+IF(Дата_КС2=S$14,Смета!AX755,0),0)</f>
        <v>0</v>
      </c>
      <c r="G773" s="67">
        <f>IF(Смета!E755&gt;0,Смета!E755,0)</f>
        <v>400</v>
      </c>
      <c r="H773" s="67">
        <f t="shared" si="24"/>
        <v>0</v>
      </c>
      <c r="I773" s="464">
        <f t="shared" si="23"/>
        <v>0</v>
      </c>
      <c r="J773" s="468"/>
      <c r="K773" s="465">
        <f>IF(AND(B773&gt;0,B773&lt;&gt;"ЗАГ"),1,IF(C773=0,SUM(B774:INDEX(B774:B$2002,INDEX(MATCH("ЗАГ",B774:B$2002&amp;"",),))),0))</f>
        <v>0</v>
      </c>
      <c r="L773" s="38"/>
      <c r="M773" s="38"/>
      <c r="R773" s="178">
        <f>IFERROR(IF(F773&gt;0,IF(IFERROR((Смета!H755*1),0)&gt;0,ROUND(F773*G773,2),0),0),0)</f>
        <v>0</v>
      </c>
      <c r="S773" s="50">
        <f>IFERROR(IF(F773&gt;0,IF(IFERROR((Смета!G755*1),0)&gt;0,ROUND(F773*G773,2),0),0),0)</f>
        <v>0</v>
      </c>
      <c r="U773" s="38"/>
    </row>
    <row r="774" spans="1:21" s="37" customFormat="1" ht="30" hidden="1" x14ac:dyDescent="0.25">
      <c r="A774" s="63"/>
      <c r="B774" s="140">
        <f>IFERROR(IF(F774&gt;0,MAX(B$26:B773)+1,IF(AND(D774&gt;0,C774=0),"ЗАГ",0)),0)</f>
        <v>0</v>
      </c>
      <c r="C774" s="141">
        <f>IF(Смета!B756&gt;0,Смета!B756,0)</f>
        <v>668</v>
      </c>
      <c r="D774" s="543" t="str">
        <f>IF(Смета!C756&gt;0,Смета!C756,0)</f>
        <v>Датчик движения ИК встраиваемый 1200w 360 гр. 6м IP20 белый (SEN86 бел.)</v>
      </c>
      <c r="E774" s="77" t="str">
        <f>IF(Смета!D756&gt;0,Смета!D756,0)</f>
        <v>шт</v>
      </c>
      <c r="F774" s="67">
        <f>IFERROR(IF(Дата_КС2=S$3,Смета!Q756,0)+IF(Дата_КС2=S$4,Смета!T756,0)+IF(Дата_КС2=S$5,Смета!W756,0)+IF(Дата_КС2=S$6,Смета!Z756,0)+IF(Дата_КС2=S$7,Смета!AC756,0)+IF(Дата_КС2=S$8,Смета!AF756,0)+IF(Дата_КС2=S$9,Смета!AI756,0)+IF(Дата_КС2=S$10,Смета!AL756,0)+IF(Дата_КС2=S$11,Смета!AO756,0)+IF(Дата_КС2=S$12,Смета!AR756,0)+IF(Дата_КС2=S$13,Смета!AU756,0)+IF(Дата_КС2=S$14,Смета!AX756,0),0)</f>
        <v>0</v>
      </c>
      <c r="G774" s="67">
        <f>IF(Смета!E756&gt;0,Смета!E756,0)</f>
        <v>450</v>
      </c>
      <c r="H774" s="67">
        <f t="shared" si="24"/>
        <v>0</v>
      </c>
      <c r="I774" s="464">
        <f t="shared" si="23"/>
        <v>0</v>
      </c>
      <c r="J774" s="468"/>
      <c r="K774" s="465">
        <f>IF(AND(B774&gt;0,B774&lt;&gt;"ЗАГ"),1,IF(C774=0,SUM(B775:INDEX(B775:B$2002,INDEX(MATCH("ЗАГ",B775:B$2002&amp;"",),))),0))</f>
        <v>0</v>
      </c>
      <c r="L774" s="38"/>
      <c r="M774" s="38"/>
      <c r="R774" s="178">
        <f>IFERROR(IF(F774&gt;0,IF(IFERROR((Смета!H756*1),0)&gt;0,ROUND(F774*G774,2),0),0),0)</f>
        <v>0</v>
      </c>
      <c r="S774" s="50">
        <f>IFERROR(IF(F774&gt;0,IF(IFERROR((Смета!G756*1),0)&gt;0,ROUND(F774*G774,2),0),0),0)</f>
        <v>0</v>
      </c>
      <c r="U774" s="38"/>
    </row>
    <row r="775" spans="1:21" s="37" customFormat="1" hidden="1" x14ac:dyDescent="0.25">
      <c r="A775" s="63"/>
      <c r="B775" s="140">
        <f>IFERROR(IF(F775&gt;0,MAX(B$26:B774)+1,IF(AND(D775&gt;0,C775=0),"ЗАГ",0)),0)</f>
        <v>0</v>
      </c>
      <c r="C775" s="141">
        <f>IF(Смета!B757&gt;0,Смета!B757,0)</f>
        <v>669</v>
      </c>
      <c r="D775" s="543" t="str">
        <f>IF(Смета!C757&gt;0,Смета!C757,0)</f>
        <v xml:space="preserve">Монтаж и подключение датчика движения </v>
      </c>
      <c r="E775" s="77" t="str">
        <f>IF(Смета!D757&gt;0,Смета!D757,0)</f>
        <v>шт</v>
      </c>
      <c r="F775" s="67">
        <f>IFERROR(IF(Дата_КС2=S$3,Смета!Q757,0)+IF(Дата_КС2=S$4,Смета!T757,0)+IF(Дата_КС2=S$5,Смета!W757,0)+IF(Дата_КС2=S$6,Смета!Z757,0)+IF(Дата_КС2=S$7,Смета!AC757,0)+IF(Дата_КС2=S$8,Смета!AF757,0)+IF(Дата_КС2=S$9,Смета!AI757,0)+IF(Дата_КС2=S$10,Смета!AL757,0)+IF(Дата_КС2=S$11,Смета!AO757,0)+IF(Дата_КС2=S$12,Смета!AR757,0)+IF(Дата_КС2=S$13,Смета!AU757,0)+IF(Дата_КС2=S$14,Смета!AX757,0),0)</f>
        <v>0</v>
      </c>
      <c r="G775" s="67">
        <f>IF(Смета!E757&gt;0,Смета!E757,0)</f>
        <v>360</v>
      </c>
      <c r="H775" s="67">
        <f t="shared" si="24"/>
        <v>0</v>
      </c>
      <c r="I775" s="464">
        <f t="shared" si="23"/>
        <v>0</v>
      </c>
      <c r="J775" s="468"/>
      <c r="K775" s="465">
        <f>IF(AND(B775&gt;0,B775&lt;&gt;"ЗАГ"),1,IF(C775=0,SUM(B776:INDEX(B776:B$2002,INDEX(MATCH("ЗАГ",B776:B$2002&amp;"",),))),0))</f>
        <v>0</v>
      </c>
      <c r="L775" s="38"/>
      <c r="M775" s="38"/>
      <c r="R775" s="178">
        <f>IFERROR(IF(F775&gt;0,IF(IFERROR((Смета!H757*1),0)&gt;0,ROUND(F775*G775,2),0),0),0)</f>
        <v>0</v>
      </c>
      <c r="S775" s="50">
        <f>IFERROR(IF(F775&gt;0,IF(IFERROR((Смета!G757*1),0)&gt;0,ROUND(F775*G775,2),0),0),0)</f>
        <v>0</v>
      </c>
      <c r="U775" s="38"/>
    </row>
    <row r="776" spans="1:21" s="37" customFormat="1" ht="30" hidden="1" x14ac:dyDescent="0.25">
      <c r="A776" s="63"/>
      <c r="B776" s="140">
        <f>IFERROR(IF(F776&gt;0,MAX(B$26:B775)+1,IF(AND(D776&gt;0,C776=0),"ЗАГ",0)),0)</f>
        <v>0</v>
      </c>
      <c r="C776" s="141">
        <f>IF(Смета!B758&gt;0,Смета!B758,0)</f>
        <v>670</v>
      </c>
      <c r="D776" s="543" t="str">
        <f>IF(Смета!C758&gt;0,Смета!C758,0)</f>
        <v>Коробка распределительная 85х85х40мм для наружного монтажа IP55</v>
      </c>
      <c r="E776" s="77" t="str">
        <f>IF(Смета!D758&gt;0,Смета!D758,0)</f>
        <v>шт</v>
      </c>
      <c r="F776" s="67">
        <f>IFERROR(IF(Дата_КС2=S$3,Смета!Q758,0)+IF(Дата_КС2=S$4,Смета!T758,0)+IF(Дата_КС2=S$5,Смета!W758,0)+IF(Дата_КС2=S$6,Смета!Z758,0)+IF(Дата_КС2=S$7,Смета!AC758,0)+IF(Дата_КС2=S$8,Смета!AF758,0)+IF(Дата_КС2=S$9,Смета!AI758,0)+IF(Дата_КС2=S$10,Смета!AL758,0)+IF(Дата_КС2=S$11,Смета!AO758,0)+IF(Дата_КС2=S$12,Смета!AR758,0)+IF(Дата_КС2=S$13,Смета!AU758,0)+IF(Дата_КС2=S$14,Смета!AX758,0),0)</f>
        <v>0</v>
      </c>
      <c r="G776" s="67">
        <f>IF(Смета!E758&gt;0,Смета!E758,0)</f>
        <v>64.680000000000007</v>
      </c>
      <c r="H776" s="67">
        <f t="shared" si="24"/>
        <v>0</v>
      </c>
      <c r="I776" s="464">
        <f t="shared" si="23"/>
        <v>0</v>
      </c>
      <c r="J776" s="468"/>
      <c r="K776" s="465">
        <f>IF(AND(B776&gt;0,B776&lt;&gt;"ЗАГ"),1,IF(C776=0,SUM(B777:INDEX(B777:B$2002,INDEX(MATCH("ЗАГ",B777:B$2002&amp;"",),))),0))</f>
        <v>0</v>
      </c>
      <c r="L776" s="38"/>
      <c r="M776" s="38"/>
      <c r="R776" s="178">
        <f>IFERROR(IF(F776&gt;0,IF(IFERROR((Смета!H758*1),0)&gt;0,ROUND(F776*G776,2),0),0),0)</f>
        <v>0</v>
      </c>
      <c r="S776" s="50">
        <f>IFERROR(IF(F776&gt;0,IF(IFERROR((Смета!G758*1),0)&gt;0,ROUND(F776*G776,2),0),0),0)</f>
        <v>0</v>
      </c>
      <c r="U776" s="38"/>
    </row>
    <row r="777" spans="1:21" s="37" customFormat="1" hidden="1" x14ac:dyDescent="0.25">
      <c r="A777" s="63"/>
      <c r="B777" s="140">
        <f>IFERROR(IF(F777&gt;0,MAX(B$26:B776)+1,IF(AND(D777&gt;0,C777=0),"ЗАГ",0)),0)</f>
        <v>0</v>
      </c>
      <c r="C777" s="141">
        <f>IF(Смета!B759&gt;0,Смета!B759,0)</f>
        <v>671</v>
      </c>
      <c r="D777" s="543" t="str">
        <f>IF(Смета!C759&gt;0,Смета!C759,0)</f>
        <v>Монтаж и подключение распределительных коробок</v>
      </c>
      <c r="E777" s="77" t="str">
        <f>IF(Смета!D759&gt;0,Смета!D759,0)</f>
        <v>шт</v>
      </c>
      <c r="F777" s="67">
        <f>IFERROR(IF(Дата_КС2=S$3,Смета!Q759,0)+IF(Дата_КС2=S$4,Смета!T759,0)+IF(Дата_КС2=S$5,Смета!W759,0)+IF(Дата_КС2=S$6,Смета!Z759,0)+IF(Дата_КС2=S$7,Смета!AC759,0)+IF(Дата_КС2=S$8,Смета!AF759,0)+IF(Дата_КС2=S$9,Смета!AI759,0)+IF(Дата_КС2=S$10,Смета!AL759,0)+IF(Дата_КС2=S$11,Смета!AO759,0)+IF(Дата_КС2=S$12,Смета!AR759,0)+IF(Дата_КС2=S$13,Смета!AU759,0)+IF(Дата_КС2=S$14,Смета!AX759,0),0)</f>
        <v>0</v>
      </c>
      <c r="G777" s="67">
        <f>IF(Смета!E759&gt;0,Смета!E759,0)</f>
        <v>128.1</v>
      </c>
      <c r="H777" s="67">
        <f t="shared" si="24"/>
        <v>0</v>
      </c>
      <c r="I777" s="464">
        <f t="shared" si="23"/>
        <v>0</v>
      </c>
      <c r="J777" s="468"/>
      <c r="K777" s="465">
        <f>IF(AND(B777&gt;0,B777&lt;&gt;"ЗАГ"),1,IF(C777=0,SUM(B778:INDEX(B778:B$2002,INDEX(MATCH("ЗАГ",B778:B$2002&amp;"",),))),0))</f>
        <v>0</v>
      </c>
      <c r="L777" s="38"/>
      <c r="M777" s="38"/>
      <c r="R777" s="178">
        <f>IFERROR(IF(F777&gt;0,IF(IFERROR((Смета!H759*1),0)&gt;0,ROUND(F777*G777,2),0),0),0)</f>
        <v>0</v>
      </c>
      <c r="S777" s="50">
        <f>IFERROR(IF(F777&gt;0,IF(IFERROR((Смета!G759*1),0)&gt;0,ROUND(F777*G777,2),0),0),0)</f>
        <v>0</v>
      </c>
      <c r="U777" s="38"/>
    </row>
    <row r="778" spans="1:21" s="37" customFormat="1" hidden="1" x14ac:dyDescent="0.25">
      <c r="A778" s="63"/>
      <c r="B778" s="140" t="str">
        <f>IFERROR(IF(F778&gt;0,MAX(B$26:B777)+1,IF(AND(D778&gt;0,C778=0),"ЗАГ",0)),0)</f>
        <v>ЗАГ</v>
      </c>
      <c r="C778" s="141">
        <f>IF(Смета!B760&gt;0,Смета!B760,0)</f>
        <v>0</v>
      </c>
      <c r="D778" s="543" t="str">
        <f>IF(Смета!C760&gt;0,Смета!C760,0)</f>
        <v>Декоративная подсветка картины</v>
      </c>
      <c r="E778" s="77">
        <f>IF(Смета!D760&gt;0,Смета!D760,0)</f>
        <v>0</v>
      </c>
      <c r="F778" s="67">
        <f>IFERROR(IF(Дата_КС2=S$3,Смета!Q760,0)+IF(Дата_КС2=S$4,Смета!T760,0)+IF(Дата_КС2=S$5,Смета!W760,0)+IF(Дата_КС2=S$6,Смета!Z760,0)+IF(Дата_КС2=S$7,Смета!AC760,0)+IF(Дата_КС2=S$8,Смета!AF760,0)+IF(Дата_КС2=S$9,Смета!AI760,0)+IF(Дата_КС2=S$10,Смета!AL760,0)+IF(Дата_КС2=S$11,Смета!AO760,0)+IF(Дата_КС2=S$12,Смета!AR760,0)+IF(Дата_КС2=S$13,Смета!AU760,0)+IF(Дата_КС2=S$14,Смета!AX760,0),0)</f>
        <v>0</v>
      </c>
      <c r="G778" s="67">
        <f>IF(Смета!E760&gt;0,Смета!E760,0)</f>
        <v>0</v>
      </c>
      <c r="H778" s="67">
        <f t="shared" si="24"/>
        <v>0</v>
      </c>
      <c r="I778" s="464">
        <f t="shared" si="23"/>
        <v>0</v>
      </c>
      <c r="J778" s="468"/>
      <c r="K778" s="465">
        <f>IF(AND(B778&gt;0,B778&lt;&gt;"ЗАГ"),1,IF(C778=0,SUM(B779:INDEX(B779:B$2002,INDEX(MATCH("ЗАГ",B779:B$2002&amp;"",),))),0))</f>
        <v>0</v>
      </c>
      <c r="L778" s="38"/>
      <c r="M778" s="38"/>
      <c r="R778" s="178">
        <f>IFERROR(IF(F778&gt;0,IF(IFERROR((Смета!H760*1),0)&gt;0,ROUND(F778*G778,2),0),0),0)</f>
        <v>0</v>
      </c>
      <c r="S778" s="50">
        <f>IFERROR(IF(F778&gt;0,IF(IFERROR((Смета!G760*1),0)&gt;0,ROUND(F778*G778,2),0),0),0)</f>
        <v>0</v>
      </c>
      <c r="U778" s="38"/>
    </row>
    <row r="779" spans="1:21" s="37" customFormat="1" hidden="1" x14ac:dyDescent="0.25">
      <c r="A779" s="63"/>
      <c r="B779" s="140">
        <f>IFERROR(IF(F779&gt;0,MAX(B$26:B778)+1,IF(AND(D779&gt;0,C779=0),"ЗАГ",0)),0)</f>
        <v>0</v>
      </c>
      <c r="C779" s="141">
        <f>IF(Смета!B761&gt;0,Смета!B761,0)</f>
        <v>672</v>
      </c>
      <c r="D779" s="543" t="str">
        <f>IF(Смета!C761&gt;0,Смета!C761,0)</f>
        <v>Профиль SL-SLIM-H13M-F25-3000 ANOD ( Алюминий)</v>
      </c>
      <c r="E779" s="77" t="str">
        <f>IF(Смета!D761&gt;0,Смета!D761,0)</f>
        <v>м</v>
      </c>
      <c r="F779" s="67">
        <f>IFERROR(IF(Дата_КС2=S$3,Смета!Q761,0)+IF(Дата_КС2=S$4,Смета!T761,0)+IF(Дата_КС2=S$5,Смета!W761,0)+IF(Дата_КС2=S$6,Смета!Z761,0)+IF(Дата_КС2=S$7,Смета!AC761,0)+IF(Дата_КС2=S$8,Смета!AF761,0)+IF(Дата_КС2=S$9,Смета!AI761,0)+IF(Дата_КС2=S$10,Смета!AL761,0)+IF(Дата_КС2=S$11,Смета!AO761,0)+IF(Дата_КС2=S$12,Смета!AR761,0)+IF(Дата_КС2=S$13,Смета!AU761,0)+IF(Дата_КС2=S$14,Смета!AX761,0),0)</f>
        <v>0</v>
      </c>
      <c r="G779" s="67">
        <f>IF(Смета!E761&gt;0,Смета!E761,0)</f>
        <v>850</v>
      </c>
      <c r="H779" s="67">
        <f t="shared" si="24"/>
        <v>0</v>
      </c>
      <c r="I779" s="464">
        <f t="shared" si="23"/>
        <v>0</v>
      </c>
      <c r="J779" s="468"/>
      <c r="K779" s="465">
        <f>IF(AND(B779&gt;0,B779&lt;&gt;"ЗАГ"),1,IF(C779=0,SUM(B780:INDEX(B780:B$2002,INDEX(MATCH("ЗАГ",B780:B$2002&amp;"",),))),0))</f>
        <v>0</v>
      </c>
      <c r="L779" s="38"/>
      <c r="M779" s="38"/>
      <c r="R779" s="178">
        <f>IFERROR(IF(F779&gt;0,IF(IFERROR((Смета!H761*1),0)&gt;0,ROUND(F779*G779,2),0),0),0)</f>
        <v>0</v>
      </c>
      <c r="S779" s="50">
        <f>IFERROR(IF(F779&gt;0,IF(IFERROR((Смета!G761*1),0)&gt;0,ROUND(F779*G779,2),0),0),0)</f>
        <v>0</v>
      </c>
      <c r="U779" s="38"/>
    </row>
    <row r="780" spans="1:21" s="37" customFormat="1" hidden="1" x14ac:dyDescent="0.25">
      <c r="A780" s="63"/>
      <c r="B780" s="140">
        <f>IFERROR(IF(F780&gt;0,MAX(B$26:B779)+1,IF(AND(D780&gt;0,C780=0),"ЗАГ",0)),0)</f>
        <v>0</v>
      </c>
      <c r="C780" s="141">
        <f>IF(Смета!B762&gt;0,Смета!B762,0)</f>
        <v>673</v>
      </c>
      <c r="D780" s="543" t="str">
        <f>IF(Смета!C762&gt;0,Смета!C762,0)</f>
        <v>Монтаж профиля</v>
      </c>
      <c r="E780" s="77" t="str">
        <f>IF(Смета!D762&gt;0,Смета!D762,0)</f>
        <v>м</v>
      </c>
      <c r="F780" s="67">
        <f>IFERROR(IF(Дата_КС2=S$3,Смета!Q762,0)+IF(Дата_КС2=S$4,Смета!T762,0)+IF(Дата_КС2=S$5,Смета!W762,0)+IF(Дата_КС2=S$6,Смета!Z762,0)+IF(Дата_КС2=S$7,Смета!AC762,0)+IF(Дата_КС2=S$8,Смета!AF762,0)+IF(Дата_КС2=S$9,Смета!AI762,0)+IF(Дата_КС2=S$10,Смета!AL762,0)+IF(Дата_КС2=S$11,Смета!AO762,0)+IF(Дата_КС2=S$12,Смета!AR762,0)+IF(Дата_КС2=S$13,Смета!AU762,0)+IF(Дата_КС2=S$14,Смета!AX762,0),0)</f>
        <v>0</v>
      </c>
      <c r="G780" s="67">
        <f>IF(Смета!E762&gt;0,Смета!E762,0)</f>
        <v>800</v>
      </c>
      <c r="H780" s="67">
        <f t="shared" si="24"/>
        <v>0</v>
      </c>
      <c r="I780" s="464">
        <f t="shared" si="23"/>
        <v>0</v>
      </c>
      <c r="J780" s="468"/>
      <c r="K780" s="465">
        <f>IF(AND(B780&gt;0,B780&lt;&gt;"ЗАГ"),1,IF(C780=0,SUM(B781:INDEX(B781:B$2002,INDEX(MATCH("ЗАГ",B781:B$2002&amp;"",),))),0))</f>
        <v>0</v>
      </c>
      <c r="L780" s="38"/>
      <c r="M780" s="38"/>
      <c r="R780" s="178">
        <f>IFERROR(IF(F780&gt;0,IF(IFERROR((Смета!H762*1),0)&gt;0,ROUND(F780*G780,2),0),0),0)</f>
        <v>0</v>
      </c>
      <c r="S780" s="50">
        <f>IFERROR(IF(F780&gt;0,IF(IFERROR((Смета!G762*1),0)&gt;0,ROUND(F780*G780,2),0),0),0)</f>
        <v>0</v>
      </c>
      <c r="U780" s="38"/>
    </row>
    <row r="781" spans="1:21" s="37" customFormat="1" ht="30" hidden="1" x14ac:dyDescent="0.25">
      <c r="A781" s="63"/>
      <c r="B781" s="140">
        <f>IFERROR(IF(F781&gt;0,MAX(B$26:B780)+1,IF(AND(D781&gt;0,C781=0),"ЗАГ",0)),0)</f>
        <v>0</v>
      </c>
      <c r="C781" s="141">
        <f>IF(Смета!B763&gt;0,Смета!B763,0)</f>
        <v>674</v>
      </c>
      <c r="D781" s="543" t="str">
        <f>IF(Смета!C763&gt;0,Смета!C763,0)</f>
        <v>Лента светодиодная 9,6 Вт/м 12В IP20 4000K 120LED/м RT/RTW-A120-8-11mm SMD 2835 5 м</v>
      </c>
      <c r="E781" s="77" t="str">
        <f>IF(Смета!D763&gt;0,Смета!D763,0)</f>
        <v>шт</v>
      </c>
      <c r="F781" s="67">
        <f>IFERROR(IF(Дата_КС2=S$3,Смета!Q763,0)+IF(Дата_КС2=S$4,Смета!T763,0)+IF(Дата_КС2=S$5,Смета!W763,0)+IF(Дата_КС2=S$6,Смета!Z763,0)+IF(Дата_КС2=S$7,Смета!AC763,0)+IF(Дата_КС2=S$8,Смета!AF763,0)+IF(Дата_КС2=S$9,Смета!AI763,0)+IF(Дата_КС2=S$10,Смета!AL763,0)+IF(Дата_КС2=S$11,Смета!AO763,0)+IF(Дата_КС2=S$12,Смета!AR763,0)+IF(Дата_КС2=S$13,Смета!AU763,0)+IF(Дата_КС2=S$14,Смета!AX763,0),0)</f>
        <v>0</v>
      </c>
      <c r="G781" s="67">
        <f>IF(Смета!E763&gt;0,Смета!E763,0)</f>
        <v>3150</v>
      </c>
      <c r="H781" s="67">
        <f t="shared" si="24"/>
        <v>0</v>
      </c>
      <c r="I781" s="464">
        <f t="shared" si="23"/>
        <v>0</v>
      </c>
      <c r="J781" s="468"/>
      <c r="K781" s="465">
        <f>IF(AND(B781&gt;0,B781&lt;&gt;"ЗАГ"),1,IF(C781=0,SUM(B782:INDEX(B782:B$2002,INDEX(MATCH("ЗАГ",B782:B$2002&amp;"",),))),0))</f>
        <v>0</v>
      </c>
      <c r="L781" s="38"/>
      <c r="M781" s="38"/>
      <c r="R781" s="178">
        <f>IFERROR(IF(F781&gt;0,IF(IFERROR((Смета!H763*1),0)&gt;0,ROUND(F781*G781,2),0),0),0)</f>
        <v>0</v>
      </c>
      <c r="S781" s="50">
        <f>IFERROR(IF(F781&gt;0,IF(IFERROR((Смета!G763*1),0)&gt;0,ROUND(F781*G781,2),0),0),0)</f>
        <v>0</v>
      </c>
      <c r="U781" s="38"/>
    </row>
    <row r="782" spans="1:21" s="37" customFormat="1" hidden="1" x14ac:dyDescent="0.25">
      <c r="A782" s="63"/>
      <c r="B782" s="140">
        <f>IFERROR(IF(F782&gt;0,MAX(B$26:B781)+1,IF(AND(D782&gt;0,C782=0),"ЗАГ",0)),0)</f>
        <v>0</v>
      </c>
      <c r="C782" s="141">
        <f>IF(Смета!B764&gt;0,Смета!B764,0)</f>
        <v>675</v>
      </c>
      <c r="D782" s="543" t="str">
        <f>IF(Смета!C764&gt;0,Смета!C764,0)</f>
        <v>Монтаж и подключение ленты</v>
      </c>
      <c r="E782" s="77" t="str">
        <f>IF(Смета!D764&gt;0,Смета!D764,0)</f>
        <v>м</v>
      </c>
      <c r="F782" s="67">
        <f>IFERROR(IF(Дата_КС2=S$3,Смета!Q764,0)+IF(Дата_КС2=S$4,Смета!T764,0)+IF(Дата_КС2=S$5,Смета!W764,0)+IF(Дата_КС2=S$6,Смета!Z764,0)+IF(Дата_КС2=S$7,Смета!AC764,0)+IF(Дата_КС2=S$8,Смета!AF764,0)+IF(Дата_КС2=S$9,Смета!AI764,0)+IF(Дата_КС2=S$10,Смета!AL764,0)+IF(Дата_КС2=S$11,Смета!AO764,0)+IF(Дата_КС2=S$12,Смета!AR764,0)+IF(Дата_КС2=S$13,Смета!AU764,0)+IF(Дата_КС2=S$14,Смета!AX764,0),0)</f>
        <v>0</v>
      </c>
      <c r="G782" s="67">
        <f>IF(Смета!E764&gt;0,Смета!E764,0)</f>
        <v>800</v>
      </c>
      <c r="H782" s="67">
        <f t="shared" si="24"/>
        <v>0</v>
      </c>
      <c r="I782" s="464">
        <f t="shared" si="23"/>
        <v>0</v>
      </c>
      <c r="J782" s="468"/>
      <c r="K782" s="465">
        <f>IF(AND(B782&gt;0,B782&lt;&gt;"ЗАГ"),1,IF(C782=0,SUM(B783:INDEX(B783:B$2002,INDEX(MATCH("ЗАГ",B783:B$2002&amp;"",),))),0))</f>
        <v>0</v>
      </c>
      <c r="L782" s="38"/>
      <c r="M782" s="38"/>
      <c r="R782" s="178">
        <f>IFERROR(IF(F782&gt;0,IF(IFERROR((Смета!H764*1),0)&gt;0,ROUND(F782*G782,2),0),0),0)</f>
        <v>0</v>
      </c>
      <c r="S782" s="50">
        <f>IFERROR(IF(F782&gt;0,IF(IFERROR((Смета!G764*1),0)&gt;0,ROUND(F782*G782,2),0),0),0)</f>
        <v>0</v>
      </c>
      <c r="U782" s="38"/>
    </row>
    <row r="783" spans="1:21" s="37" customFormat="1" hidden="1" x14ac:dyDescent="0.25">
      <c r="A783" s="63"/>
      <c r="B783" s="140">
        <f>IFERROR(IF(F783&gt;0,MAX(B$26:B782)+1,IF(AND(D783&gt;0,C783=0),"ЗАГ",0)),0)</f>
        <v>0</v>
      </c>
      <c r="C783" s="141">
        <f>IF(Смета!B765&gt;0,Смета!B765,0)</f>
        <v>676</v>
      </c>
      <c r="D783" s="543" t="str">
        <f>IF(Смета!C765&gt;0,Смета!C765,0)</f>
        <v>Блок питания ARS-150-12 (12V, 12.5A, 150W) (ARL, IP20 Сетка, 2 года)</v>
      </c>
      <c r="E783" s="77" t="str">
        <f>IF(Смета!D765&gt;0,Смета!D765,0)</f>
        <v>шт</v>
      </c>
      <c r="F783" s="67">
        <f>IFERROR(IF(Дата_КС2=S$3,Смета!Q765,0)+IF(Дата_КС2=S$4,Смета!T765,0)+IF(Дата_КС2=S$5,Смета!W765,0)+IF(Дата_КС2=S$6,Смета!Z765,0)+IF(Дата_КС2=S$7,Смета!AC765,0)+IF(Дата_КС2=S$8,Смета!AF765,0)+IF(Дата_КС2=S$9,Смета!AI765,0)+IF(Дата_КС2=S$10,Смета!AL765,0)+IF(Дата_КС2=S$11,Смета!AO765,0)+IF(Дата_КС2=S$12,Смета!AR765,0)+IF(Дата_КС2=S$13,Смета!AU765,0)+IF(Дата_КС2=S$14,Смета!AX765,0),0)</f>
        <v>0</v>
      </c>
      <c r="G783" s="67">
        <f>IF(Смета!E765&gt;0,Смета!E765,0)</f>
        <v>3320</v>
      </c>
      <c r="H783" s="67">
        <f t="shared" si="24"/>
        <v>0</v>
      </c>
      <c r="I783" s="464">
        <f t="shared" si="23"/>
        <v>0</v>
      </c>
      <c r="J783" s="468"/>
      <c r="K783" s="465">
        <f>IF(AND(B783&gt;0,B783&lt;&gt;"ЗАГ"),1,IF(C783=0,SUM(B784:INDEX(B784:B$2002,INDEX(MATCH("ЗАГ",B784:B$2002&amp;"",),))),0))</f>
        <v>0</v>
      </c>
      <c r="L783" s="38"/>
      <c r="M783" s="38"/>
      <c r="R783" s="178">
        <f>IFERROR(IF(F783&gt;0,IF(IFERROR((Смета!H765*1),0)&gt;0,ROUND(F783*G783,2),0),0),0)</f>
        <v>0</v>
      </c>
      <c r="S783" s="50">
        <f>IFERROR(IF(F783&gt;0,IF(IFERROR((Смета!G765*1),0)&gt;0,ROUND(F783*G783,2),0),0),0)</f>
        <v>0</v>
      </c>
      <c r="U783" s="38"/>
    </row>
    <row r="784" spans="1:21" s="37" customFormat="1" hidden="1" x14ac:dyDescent="0.25">
      <c r="A784" s="63"/>
      <c r="B784" s="140">
        <f>IFERROR(IF(F784&gt;0,MAX(B$26:B783)+1,IF(AND(D784&gt;0,C784=0),"ЗАГ",0)),0)</f>
        <v>0</v>
      </c>
      <c r="C784" s="141">
        <f>IF(Смета!B766&gt;0,Смета!B766,0)</f>
        <v>677</v>
      </c>
      <c r="D784" s="543" t="str">
        <f>IF(Смета!C766&gt;0,Смета!C766,0)</f>
        <v>Монтаж и подключение блоков питания</v>
      </c>
      <c r="E784" s="77" t="str">
        <f>IF(Смета!D766&gt;0,Смета!D766,0)</f>
        <v>шт</v>
      </c>
      <c r="F784" s="67">
        <f>IFERROR(IF(Дата_КС2=S$3,Смета!Q766,0)+IF(Дата_КС2=S$4,Смета!T766,0)+IF(Дата_КС2=S$5,Смета!W766,0)+IF(Дата_КС2=S$6,Смета!Z766,0)+IF(Дата_КС2=S$7,Смета!AC766,0)+IF(Дата_КС2=S$8,Смета!AF766,0)+IF(Дата_КС2=S$9,Смета!AI766,0)+IF(Дата_КС2=S$10,Смета!AL766,0)+IF(Дата_КС2=S$11,Смета!AO766,0)+IF(Дата_КС2=S$12,Смета!AR766,0)+IF(Дата_КС2=S$13,Смета!AU766,0)+IF(Дата_КС2=S$14,Смета!AX766,0),0)</f>
        <v>0</v>
      </c>
      <c r="G784" s="67">
        <f>IF(Смета!E766&gt;0,Смета!E766,0)</f>
        <v>500</v>
      </c>
      <c r="H784" s="67">
        <f t="shared" si="24"/>
        <v>0</v>
      </c>
      <c r="I784" s="464">
        <f t="shared" si="23"/>
        <v>0</v>
      </c>
      <c r="J784" s="468"/>
      <c r="K784" s="465">
        <f>IF(AND(B784&gt;0,B784&lt;&gt;"ЗАГ"),1,IF(C784=0,SUM(B785:INDEX(B785:B$2002,INDEX(MATCH("ЗАГ",B785:B$2002&amp;"",),))),0))</f>
        <v>0</v>
      </c>
      <c r="L784" s="38"/>
      <c r="M784" s="38"/>
      <c r="R784" s="178">
        <f>IFERROR(IF(F784&gt;0,IF(IFERROR((Смета!H766*1),0)&gt;0,ROUND(F784*G784,2),0),0),0)</f>
        <v>0</v>
      </c>
      <c r="S784" s="50">
        <f>IFERROR(IF(F784&gt;0,IF(IFERROR((Смета!G766*1),0)&gt;0,ROUND(F784*G784,2),0),0),0)</f>
        <v>0</v>
      </c>
      <c r="U784" s="38"/>
    </row>
    <row r="785" spans="1:21" s="37" customFormat="1" hidden="1" x14ac:dyDescent="0.25">
      <c r="A785" s="63"/>
      <c r="B785" s="140" t="str">
        <f>IFERROR(IF(F785&gt;0,MAX(B$26:B784)+1,IF(AND(D785&gt;0,C785=0),"ЗАГ",0)),0)</f>
        <v>ЗАГ</v>
      </c>
      <c r="C785" s="141">
        <f>IF(Смета!B767&gt;0,Смета!B767,0)</f>
        <v>0</v>
      </c>
      <c r="D785" s="543" t="str">
        <f>IF(Смета!C767&gt;0,Смета!C767,0)</f>
        <v>Декоративная подсветка зеркала</v>
      </c>
      <c r="E785" s="77">
        <f>IF(Смета!D767&gt;0,Смета!D767,0)</f>
        <v>0</v>
      </c>
      <c r="F785" s="67">
        <f>IFERROR(IF(Дата_КС2=S$3,Смета!Q767,0)+IF(Дата_КС2=S$4,Смета!T767,0)+IF(Дата_КС2=S$5,Смета!W767,0)+IF(Дата_КС2=S$6,Смета!Z767,0)+IF(Дата_КС2=S$7,Смета!AC767,0)+IF(Дата_КС2=S$8,Смета!AF767,0)+IF(Дата_КС2=S$9,Смета!AI767,0)+IF(Дата_КС2=S$10,Смета!AL767,0)+IF(Дата_КС2=S$11,Смета!AO767,0)+IF(Дата_КС2=S$12,Смета!AR767,0)+IF(Дата_КС2=S$13,Смета!AU767,0)+IF(Дата_КС2=S$14,Смета!AX767,0),0)</f>
        <v>0</v>
      </c>
      <c r="G785" s="67">
        <f>IF(Смета!E767&gt;0,Смета!E767,0)</f>
        <v>0</v>
      </c>
      <c r="H785" s="67">
        <f t="shared" si="24"/>
        <v>0</v>
      </c>
      <c r="I785" s="464">
        <f t="shared" si="23"/>
        <v>0</v>
      </c>
      <c r="J785" s="468"/>
      <c r="K785" s="465">
        <f>IF(AND(B785&gt;0,B785&lt;&gt;"ЗАГ"),1,IF(C785=0,SUM(B786:INDEX(B786:B$2002,INDEX(MATCH("ЗАГ",B786:B$2002&amp;"",),))),0))</f>
        <v>0</v>
      </c>
      <c r="L785" s="38"/>
      <c r="M785" s="38"/>
      <c r="R785" s="178">
        <f>IFERROR(IF(F785&gt;0,IF(IFERROR((Смета!H767*1),0)&gt;0,ROUND(F785*G785,2),0),0),0)</f>
        <v>0</v>
      </c>
      <c r="S785" s="50">
        <f>IFERROR(IF(F785&gt;0,IF(IFERROR((Смета!G767*1),0)&gt;0,ROUND(F785*G785,2),0),0),0)</f>
        <v>0</v>
      </c>
      <c r="U785" s="38"/>
    </row>
    <row r="786" spans="1:21" s="37" customFormat="1" hidden="1" x14ac:dyDescent="0.25">
      <c r="A786" s="63"/>
      <c r="B786" s="140">
        <f>IFERROR(IF(F786&gt;0,MAX(B$26:B785)+1,IF(AND(D786&gt;0,C786=0),"ЗАГ",0)),0)</f>
        <v>0</v>
      </c>
      <c r="C786" s="141">
        <f>IF(Смета!B768&gt;0,Смета!B768,0)</f>
        <v>678</v>
      </c>
      <c r="D786" s="543" t="str">
        <f>IF(Смета!C768&gt;0,Смета!C768,0)</f>
        <v>Профиль SL-SLIM-H13M-F25-3000 ANOD ( Алюминий)</v>
      </c>
      <c r="E786" s="77" t="str">
        <f>IF(Смета!D768&gt;0,Смета!D768,0)</f>
        <v>м</v>
      </c>
      <c r="F786" s="67">
        <f>IFERROR(IF(Дата_КС2=S$3,Смета!Q768,0)+IF(Дата_КС2=S$4,Смета!T768,0)+IF(Дата_КС2=S$5,Смета!W768,0)+IF(Дата_КС2=S$6,Смета!Z768,0)+IF(Дата_КС2=S$7,Смета!AC768,0)+IF(Дата_КС2=S$8,Смета!AF768,0)+IF(Дата_КС2=S$9,Смета!AI768,0)+IF(Дата_КС2=S$10,Смета!AL768,0)+IF(Дата_КС2=S$11,Смета!AO768,0)+IF(Дата_КС2=S$12,Смета!AR768,0)+IF(Дата_КС2=S$13,Смета!AU768,0)+IF(Дата_КС2=S$14,Смета!AX768,0),0)</f>
        <v>0</v>
      </c>
      <c r="G786" s="67">
        <f>IF(Смета!E768&gt;0,Смета!E768,0)</f>
        <v>850</v>
      </c>
      <c r="H786" s="67">
        <f t="shared" si="24"/>
        <v>0</v>
      </c>
      <c r="I786" s="464">
        <f t="shared" si="23"/>
        <v>0</v>
      </c>
      <c r="J786" s="468"/>
      <c r="K786" s="465">
        <f>IF(AND(B786&gt;0,B786&lt;&gt;"ЗАГ"),1,IF(C786=0,SUM(B787:INDEX(B787:B$2002,INDEX(MATCH("ЗАГ",B787:B$2002&amp;"",),))),0))</f>
        <v>0</v>
      </c>
      <c r="L786" s="38"/>
      <c r="M786" s="38"/>
      <c r="R786" s="178">
        <f>IFERROR(IF(F786&gt;0,IF(IFERROR((Смета!H768*1),0)&gt;0,ROUND(F786*G786,2),0),0),0)</f>
        <v>0</v>
      </c>
      <c r="S786" s="50">
        <f>IFERROR(IF(F786&gt;0,IF(IFERROR((Смета!G768*1),0)&gt;0,ROUND(F786*G786,2),0),0),0)</f>
        <v>0</v>
      </c>
      <c r="U786" s="38"/>
    </row>
    <row r="787" spans="1:21" s="37" customFormat="1" hidden="1" x14ac:dyDescent="0.25">
      <c r="A787" s="63"/>
      <c r="B787" s="140">
        <f>IFERROR(IF(F787&gt;0,MAX(B$26:B786)+1,IF(AND(D787&gt;0,C787=0),"ЗАГ",0)),0)</f>
        <v>0</v>
      </c>
      <c r="C787" s="141">
        <f>IF(Смета!B769&gt;0,Смета!B769,0)</f>
        <v>679</v>
      </c>
      <c r="D787" s="543" t="str">
        <f>IF(Смета!C769&gt;0,Смета!C769,0)</f>
        <v>Монтаж профиля</v>
      </c>
      <c r="E787" s="77" t="str">
        <f>IF(Смета!D769&gt;0,Смета!D769,0)</f>
        <v>м</v>
      </c>
      <c r="F787" s="67">
        <f>IFERROR(IF(Дата_КС2=S$3,Смета!Q769,0)+IF(Дата_КС2=S$4,Смета!T769,0)+IF(Дата_КС2=S$5,Смета!W769,0)+IF(Дата_КС2=S$6,Смета!Z769,0)+IF(Дата_КС2=S$7,Смета!AC769,0)+IF(Дата_КС2=S$8,Смета!AF769,0)+IF(Дата_КС2=S$9,Смета!AI769,0)+IF(Дата_КС2=S$10,Смета!AL769,0)+IF(Дата_КС2=S$11,Смета!AO769,0)+IF(Дата_КС2=S$12,Смета!AR769,0)+IF(Дата_КС2=S$13,Смета!AU769,0)+IF(Дата_КС2=S$14,Смета!AX769,0),0)</f>
        <v>0</v>
      </c>
      <c r="G787" s="67">
        <f>IF(Смета!E769&gt;0,Смета!E769,0)</f>
        <v>800</v>
      </c>
      <c r="H787" s="67">
        <f t="shared" si="24"/>
        <v>0</v>
      </c>
      <c r="I787" s="464">
        <f t="shared" si="23"/>
        <v>0</v>
      </c>
      <c r="J787" s="468"/>
      <c r="K787" s="465">
        <f>IF(AND(B787&gt;0,B787&lt;&gt;"ЗАГ"),1,IF(C787=0,SUM(B788:INDEX(B788:B$2002,INDEX(MATCH("ЗАГ",B788:B$2002&amp;"",),))),0))</f>
        <v>0</v>
      </c>
      <c r="L787" s="38"/>
      <c r="M787" s="38"/>
      <c r="R787" s="178">
        <f>IFERROR(IF(F787&gt;0,IF(IFERROR((Смета!H769*1),0)&gt;0,ROUND(F787*G787,2),0),0),0)</f>
        <v>0</v>
      </c>
      <c r="S787" s="50">
        <f>IFERROR(IF(F787&gt;0,IF(IFERROR((Смета!G769*1),0)&gt;0,ROUND(F787*G787,2),0),0),0)</f>
        <v>0</v>
      </c>
      <c r="U787" s="38"/>
    </row>
    <row r="788" spans="1:21" s="37" customFormat="1" ht="30" hidden="1" x14ac:dyDescent="0.25">
      <c r="A788" s="63"/>
      <c r="B788" s="140">
        <f>IFERROR(IF(F788&gt;0,MAX(B$26:B787)+1,IF(AND(D788&gt;0,C788=0),"ЗАГ",0)),0)</f>
        <v>0</v>
      </c>
      <c r="C788" s="141">
        <f>IF(Смета!B770&gt;0,Смета!B770,0)</f>
        <v>680</v>
      </c>
      <c r="D788" s="543" t="str">
        <f>IF(Смета!C770&gt;0,Смета!C770,0)</f>
        <v>Лента светодиодная 9,6 Вт/м 12В IP20 4000K 120LED/м RT/RTW-A120-8-11mm SMD 2835 5 м</v>
      </c>
      <c r="E788" s="77" t="str">
        <f>IF(Смета!D770&gt;0,Смета!D770,0)</f>
        <v>шт</v>
      </c>
      <c r="F788" s="67">
        <f>IFERROR(IF(Дата_КС2=S$3,Смета!Q770,0)+IF(Дата_КС2=S$4,Смета!T770,0)+IF(Дата_КС2=S$5,Смета!W770,0)+IF(Дата_КС2=S$6,Смета!Z770,0)+IF(Дата_КС2=S$7,Смета!AC770,0)+IF(Дата_КС2=S$8,Смета!AF770,0)+IF(Дата_КС2=S$9,Смета!AI770,0)+IF(Дата_КС2=S$10,Смета!AL770,0)+IF(Дата_КС2=S$11,Смета!AO770,0)+IF(Дата_КС2=S$12,Смета!AR770,0)+IF(Дата_КС2=S$13,Смета!AU770,0)+IF(Дата_КС2=S$14,Смета!AX770,0),0)</f>
        <v>0</v>
      </c>
      <c r="G788" s="67">
        <f>IF(Смета!E770&gt;0,Смета!E770,0)</f>
        <v>3150</v>
      </c>
      <c r="H788" s="67">
        <f t="shared" si="24"/>
        <v>0</v>
      </c>
      <c r="I788" s="464">
        <f t="shared" si="23"/>
        <v>0</v>
      </c>
      <c r="J788" s="468"/>
      <c r="K788" s="465">
        <f>IF(AND(B788&gt;0,B788&lt;&gt;"ЗАГ"),1,IF(C788=0,SUM(B789:INDEX(B789:B$2002,INDEX(MATCH("ЗАГ",B789:B$2002&amp;"",),))),0))</f>
        <v>0</v>
      </c>
      <c r="L788" s="38"/>
      <c r="M788" s="38"/>
      <c r="R788" s="178">
        <f>IFERROR(IF(F788&gt;0,IF(IFERROR((Смета!H770*1),0)&gt;0,ROUND(F788*G788,2),0),0),0)</f>
        <v>0</v>
      </c>
      <c r="S788" s="50">
        <f>IFERROR(IF(F788&gt;0,IF(IFERROR((Смета!G770*1),0)&gt;0,ROUND(F788*G788,2),0),0),0)</f>
        <v>0</v>
      </c>
      <c r="U788" s="38"/>
    </row>
    <row r="789" spans="1:21" s="37" customFormat="1" hidden="1" x14ac:dyDescent="0.25">
      <c r="A789" s="63"/>
      <c r="B789" s="140">
        <f>IFERROR(IF(F789&gt;0,MAX(B$26:B788)+1,IF(AND(D789&gt;0,C789=0),"ЗАГ",0)),0)</f>
        <v>0</v>
      </c>
      <c r="C789" s="141">
        <f>IF(Смета!B771&gt;0,Смета!B771,0)</f>
        <v>681</v>
      </c>
      <c r="D789" s="543" t="str">
        <f>IF(Смета!C771&gt;0,Смета!C771,0)</f>
        <v>Монтаж и подключение ленты</v>
      </c>
      <c r="E789" s="77" t="str">
        <f>IF(Смета!D771&gt;0,Смета!D771,0)</f>
        <v>м</v>
      </c>
      <c r="F789" s="67">
        <f>IFERROR(IF(Дата_КС2=S$3,Смета!Q771,0)+IF(Дата_КС2=S$4,Смета!T771,0)+IF(Дата_КС2=S$5,Смета!W771,0)+IF(Дата_КС2=S$6,Смета!Z771,0)+IF(Дата_КС2=S$7,Смета!AC771,0)+IF(Дата_КС2=S$8,Смета!AF771,0)+IF(Дата_КС2=S$9,Смета!AI771,0)+IF(Дата_КС2=S$10,Смета!AL771,0)+IF(Дата_КС2=S$11,Смета!AO771,0)+IF(Дата_КС2=S$12,Смета!AR771,0)+IF(Дата_КС2=S$13,Смета!AU771,0)+IF(Дата_КС2=S$14,Смета!AX771,0),0)</f>
        <v>0</v>
      </c>
      <c r="G789" s="67">
        <f>IF(Смета!E771&gt;0,Смета!E771,0)</f>
        <v>800</v>
      </c>
      <c r="H789" s="67">
        <f t="shared" si="24"/>
        <v>0</v>
      </c>
      <c r="I789" s="464">
        <f t="shared" si="23"/>
        <v>0</v>
      </c>
      <c r="J789" s="468"/>
      <c r="K789" s="465">
        <f>IF(AND(B789&gt;0,B789&lt;&gt;"ЗАГ"),1,IF(C789=0,SUM(B790:INDEX(B790:B$2002,INDEX(MATCH("ЗАГ",B790:B$2002&amp;"",),))),0))</f>
        <v>0</v>
      </c>
      <c r="L789" s="38"/>
      <c r="M789" s="38"/>
      <c r="R789" s="178">
        <f>IFERROR(IF(F789&gt;0,IF(IFERROR((Смета!H771*1),0)&gt;0,ROUND(F789*G789,2),0),0),0)</f>
        <v>0</v>
      </c>
      <c r="S789" s="50">
        <f>IFERROR(IF(F789&gt;0,IF(IFERROR((Смета!G771*1),0)&gt;0,ROUND(F789*G789,2),0),0),0)</f>
        <v>0</v>
      </c>
      <c r="U789" s="38"/>
    </row>
    <row r="790" spans="1:21" s="37" customFormat="1" hidden="1" x14ac:dyDescent="0.25">
      <c r="A790" s="63"/>
      <c r="B790" s="140">
        <f>IFERROR(IF(F790&gt;0,MAX(B$26:B789)+1,IF(AND(D790&gt;0,C790=0),"ЗАГ",0)),0)</f>
        <v>0</v>
      </c>
      <c r="C790" s="141">
        <f>IF(Смета!B772&gt;0,Смета!B772,0)</f>
        <v>682</v>
      </c>
      <c r="D790" s="543" t="str">
        <f>IF(Смета!C772&gt;0,Смета!C772,0)</f>
        <v>Блок питания ARS-150-12 (12V, 12.5A, 150W) (ARL, IP20 Сетка, 2 года)</v>
      </c>
      <c r="E790" s="77" t="str">
        <f>IF(Смета!D772&gt;0,Смета!D772,0)</f>
        <v>шт</v>
      </c>
      <c r="F790" s="67">
        <f>IFERROR(IF(Дата_КС2=S$3,Смета!Q772,0)+IF(Дата_КС2=S$4,Смета!T772,0)+IF(Дата_КС2=S$5,Смета!W772,0)+IF(Дата_КС2=S$6,Смета!Z772,0)+IF(Дата_КС2=S$7,Смета!AC772,0)+IF(Дата_КС2=S$8,Смета!AF772,0)+IF(Дата_КС2=S$9,Смета!AI772,0)+IF(Дата_КС2=S$10,Смета!AL772,0)+IF(Дата_КС2=S$11,Смета!AO772,0)+IF(Дата_КС2=S$12,Смета!AR772,0)+IF(Дата_КС2=S$13,Смета!AU772,0)+IF(Дата_КС2=S$14,Смета!AX772,0),0)</f>
        <v>0</v>
      </c>
      <c r="G790" s="67">
        <f>IF(Смета!E772&gt;0,Смета!E772,0)</f>
        <v>3320</v>
      </c>
      <c r="H790" s="67">
        <f t="shared" si="24"/>
        <v>0</v>
      </c>
      <c r="I790" s="464">
        <f t="shared" si="23"/>
        <v>0</v>
      </c>
      <c r="J790" s="468"/>
      <c r="K790" s="465">
        <f>IF(AND(B790&gt;0,B790&lt;&gt;"ЗАГ"),1,IF(C790=0,SUM(B791:INDEX(B791:B$2002,INDEX(MATCH("ЗАГ",B791:B$2002&amp;"",),))),0))</f>
        <v>0</v>
      </c>
      <c r="L790" s="38"/>
      <c r="M790" s="38"/>
      <c r="R790" s="178">
        <f>IFERROR(IF(F790&gt;0,IF(IFERROR((Смета!H772*1),0)&gt;0,ROUND(F790*G790,2),0),0),0)</f>
        <v>0</v>
      </c>
      <c r="S790" s="50">
        <f>IFERROR(IF(F790&gt;0,IF(IFERROR((Смета!G772*1),0)&gt;0,ROUND(F790*G790,2),0),0),0)</f>
        <v>0</v>
      </c>
      <c r="U790" s="38"/>
    </row>
    <row r="791" spans="1:21" s="37" customFormat="1" hidden="1" x14ac:dyDescent="0.25">
      <c r="A791" s="63"/>
      <c r="B791" s="140">
        <f>IFERROR(IF(F791&gt;0,MAX(B$26:B790)+1,IF(AND(D791&gt;0,C791=0),"ЗАГ",0)),0)</f>
        <v>0</v>
      </c>
      <c r="C791" s="141">
        <f>IF(Смета!B773&gt;0,Смета!B773,0)</f>
        <v>683</v>
      </c>
      <c r="D791" s="543" t="str">
        <f>IF(Смета!C773&gt;0,Смета!C773,0)</f>
        <v>Монтаж и подключение блоков питания</v>
      </c>
      <c r="E791" s="77" t="str">
        <f>IF(Смета!D773&gt;0,Смета!D773,0)</f>
        <v>шт</v>
      </c>
      <c r="F791" s="67">
        <f>IFERROR(IF(Дата_КС2=S$3,Смета!Q773,0)+IF(Дата_КС2=S$4,Смета!T773,0)+IF(Дата_КС2=S$5,Смета!W773,0)+IF(Дата_КС2=S$6,Смета!Z773,0)+IF(Дата_КС2=S$7,Смета!AC773,0)+IF(Дата_КС2=S$8,Смета!AF773,0)+IF(Дата_КС2=S$9,Смета!AI773,0)+IF(Дата_КС2=S$10,Смета!AL773,0)+IF(Дата_КС2=S$11,Смета!AO773,0)+IF(Дата_КС2=S$12,Смета!AR773,0)+IF(Дата_КС2=S$13,Смета!AU773,0)+IF(Дата_КС2=S$14,Смета!AX773,0),0)</f>
        <v>0</v>
      </c>
      <c r="G791" s="67">
        <f>IF(Смета!E773&gt;0,Смета!E773,0)</f>
        <v>500</v>
      </c>
      <c r="H791" s="67">
        <f t="shared" si="24"/>
        <v>0</v>
      </c>
      <c r="I791" s="464">
        <f t="shared" si="23"/>
        <v>0</v>
      </c>
      <c r="J791" s="468"/>
      <c r="K791" s="465">
        <f>IF(AND(B791&gt;0,B791&lt;&gt;"ЗАГ"),1,IF(C791=0,SUM(B792:INDEX(B792:B$2002,INDEX(MATCH("ЗАГ",B792:B$2002&amp;"",),))),0))</f>
        <v>0</v>
      </c>
      <c r="L791" s="38"/>
      <c r="M791" s="38"/>
      <c r="R791" s="178">
        <f>IFERROR(IF(F791&gt;0,IF(IFERROR((Смета!H773*1),0)&gt;0,ROUND(F791*G791,2),0),0),0)</f>
        <v>0</v>
      </c>
      <c r="S791" s="50">
        <f>IFERROR(IF(F791&gt;0,IF(IFERROR((Смета!G773*1),0)&gt;0,ROUND(F791*G791,2),0),0),0)</f>
        <v>0</v>
      </c>
      <c r="U791" s="38"/>
    </row>
    <row r="792" spans="1:21" s="37" customFormat="1" hidden="1" x14ac:dyDescent="0.25">
      <c r="A792" s="63"/>
      <c r="B792" s="140" t="str">
        <f>IFERROR(IF(F792&gt;0,MAX(B$26:B791)+1,IF(AND(D792&gt;0,C792=0),"ЗАГ",0)),0)</f>
        <v>ЗАГ</v>
      </c>
      <c r="C792" s="141">
        <f>IF(Смета!B774&gt;0,Смета!B774,0)</f>
        <v>0</v>
      </c>
      <c r="D792" s="543" t="str">
        <f>IF(Смета!C774&gt;0,Смета!C774,0)</f>
        <v>3.Кабельные изделия</v>
      </c>
      <c r="E792" s="77">
        <f>IF(Смета!D774&gt;0,Смета!D774,0)</f>
        <v>0</v>
      </c>
      <c r="F792" s="67">
        <f>IFERROR(IF(Дата_КС2=S$3,Смета!Q774,0)+IF(Дата_КС2=S$4,Смета!T774,0)+IF(Дата_КС2=S$5,Смета!W774,0)+IF(Дата_КС2=S$6,Смета!Z774,0)+IF(Дата_КС2=S$7,Смета!AC774,0)+IF(Дата_КС2=S$8,Смета!AF774,0)+IF(Дата_КС2=S$9,Смета!AI774,0)+IF(Дата_КС2=S$10,Смета!AL774,0)+IF(Дата_КС2=S$11,Смета!AO774,0)+IF(Дата_КС2=S$12,Смета!AR774,0)+IF(Дата_КС2=S$13,Смета!AU774,0)+IF(Дата_КС2=S$14,Смета!AX774,0),0)</f>
        <v>0</v>
      </c>
      <c r="G792" s="67">
        <f>IF(Смета!E774&gt;0,Смета!E774,0)</f>
        <v>0</v>
      </c>
      <c r="H792" s="67">
        <f t="shared" si="24"/>
        <v>0</v>
      </c>
      <c r="I792" s="464">
        <f t="shared" si="23"/>
        <v>0</v>
      </c>
      <c r="J792" s="468"/>
      <c r="K792" s="465">
        <f>IF(AND(B792&gt;0,B792&lt;&gt;"ЗАГ"),1,IF(C792=0,SUM(B793:INDEX(B793:B$2002,INDEX(MATCH("ЗАГ",B793:B$2002&amp;"",),))),0))</f>
        <v>0</v>
      </c>
      <c r="L792" s="38"/>
      <c r="M792" s="38"/>
      <c r="R792" s="178">
        <f>IFERROR(IF(F792&gt;0,IF(IFERROR((Смета!H774*1),0)&gt;0,ROUND(F792*G792,2),0),0),0)</f>
        <v>0</v>
      </c>
      <c r="S792" s="50">
        <f>IFERROR(IF(F792&gt;0,IF(IFERROR((Смета!G774*1),0)&gt;0,ROUND(F792*G792,2),0),0),0)</f>
        <v>0</v>
      </c>
      <c r="U792" s="38"/>
    </row>
    <row r="793" spans="1:21" s="37" customFormat="1" hidden="1" x14ac:dyDescent="0.25">
      <c r="A793" s="63"/>
      <c r="B793" s="140">
        <f>IFERROR(IF(F793&gt;0,MAX(B$26:B792)+1,IF(AND(D793&gt;0,C793=0),"ЗАГ",0)),0)</f>
        <v>0</v>
      </c>
      <c r="C793" s="141">
        <f>IF(Смета!B775&gt;0,Смета!B775,0)</f>
        <v>684</v>
      </c>
      <c r="D793" s="543" t="str">
        <f>IF(Смета!C775&gt;0,Смета!C775,0)</f>
        <v>Кабель силовой ВВГ-Пнг(А) 3x1,5 ок(N, PE)-0.66 (100м)</v>
      </c>
      <c r="E793" s="77" t="str">
        <f>IF(Смета!D775&gt;0,Смета!D775,0)</f>
        <v>м</v>
      </c>
      <c r="F793" s="67">
        <f>IFERROR(IF(Дата_КС2=S$3,Смета!Q775,0)+IF(Дата_КС2=S$4,Смета!T775,0)+IF(Дата_КС2=S$5,Смета!W775,0)+IF(Дата_КС2=S$6,Смета!Z775,0)+IF(Дата_КС2=S$7,Смета!AC775,0)+IF(Дата_КС2=S$8,Смета!AF775,0)+IF(Дата_КС2=S$9,Смета!AI775,0)+IF(Дата_КС2=S$10,Смета!AL775,0)+IF(Дата_КС2=S$11,Смета!AO775,0)+IF(Дата_КС2=S$12,Смета!AR775,0)+IF(Дата_КС2=S$13,Смета!AU775,0)+IF(Дата_КС2=S$14,Смета!AX775,0),0)</f>
        <v>0</v>
      </c>
      <c r="G793" s="67">
        <f>IF(Смета!E775&gt;0,Смета!E775,0)</f>
        <v>59.91</v>
      </c>
      <c r="H793" s="67">
        <f t="shared" si="24"/>
        <v>0</v>
      </c>
      <c r="I793" s="464">
        <f t="shared" si="23"/>
        <v>0</v>
      </c>
      <c r="J793" s="468"/>
      <c r="K793" s="465">
        <f>IF(AND(B793&gt;0,B793&lt;&gt;"ЗАГ"),1,IF(C793=0,SUM(B794:INDEX(B794:B$2002,INDEX(MATCH("ЗАГ",B794:B$2002&amp;"",),))),0))</f>
        <v>0</v>
      </c>
      <c r="L793" s="38"/>
      <c r="M793" s="38"/>
      <c r="R793" s="178">
        <f>IFERROR(IF(F793&gt;0,IF(IFERROR((Смета!H775*1),0)&gt;0,ROUND(F793*G793,2),0),0),0)</f>
        <v>0</v>
      </c>
      <c r="S793" s="50">
        <f>IFERROR(IF(F793&gt;0,IF(IFERROR((Смета!G775*1),0)&gt;0,ROUND(F793*G793,2),0),0),0)</f>
        <v>0</v>
      </c>
      <c r="U793" s="38"/>
    </row>
    <row r="794" spans="1:21" s="37" customFormat="1" hidden="1" x14ac:dyDescent="0.25">
      <c r="A794" s="63"/>
      <c r="B794" s="140">
        <f>IFERROR(IF(F794&gt;0,MAX(B$26:B793)+1,IF(AND(D794&gt;0,C794=0),"ЗАГ",0)),0)</f>
        <v>0</v>
      </c>
      <c r="C794" s="141">
        <f>IF(Смета!B776&gt;0,Смета!B776,0)</f>
        <v>685</v>
      </c>
      <c r="D794" s="543" t="str">
        <f>IF(Смета!C776&gt;0,Смета!C776,0)</f>
        <v>Кабель силовой ВВГ-Пнг(А)-LS 3x2,5 ок(N, PE)-0.66 (100м)</v>
      </c>
      <c r="E794" s="77" t="str">
        <f>IF(Смета!D776&gt;0,Смета!D776,0)</f>
        <v>м</v>
      </c>
      <c r="F794" s="67">
        <f>IFERROR(IF(Дата_КС2=S$3,Смета!Q776,0)+IF(Дата_КС2=S$4,Смета!T776,0)+IF(Дата_КС2=S$5,Смета!W776,0)+IF(Дата_КС2=S$6,Смета!Z776,0)+IF(Дата_КС2=S$7,Смета!AC776,0)+IF(Дата_КС2=S$8,Смета!AF776,0)+IF(Дата_КС2=S$9,Смета!AI776,0)+IF(Дата_КС2=S$10,Смета!AL776,0)+IF(Дата_КС2=S$11,Смета!AO776,0)+IF(Дата_КС2=S$12,Смета!AR776,0)+IF(Дата_КС2=S$13,Смета!AU776,0)+IF(Дата_КС2=S$14,Смета!AX776,0),0)</f>
        <v>0</v>
      </c>
      <c r="G794" s="67">
        <f>IF(Смета!E776&gt;0,Смета!E776,0)</f>
        <v>98.21</v>
      </c>
      <c r="H794" s="67">
        <f t="shared" si="24"/>
        <v>0</v>
      </c>
      <c r="I794" s="464">
        <f t="shared" ref="I794:I857" si="25">IF(J794=1,1,K794)</f>
        <v>0</v>
      </c>
      <c r="J794" s="468"/>
      <c r="K794" s="465">
        <f>IF(AND(B794&gt;0,B794&lt;&gt;"ЗАГ"),1,IF(C794=0,SUM(B795:INDEX(B795:B$2002,INDEX(MATCH("ЗАГ",B795:B$2002&amp;"",),))),0))</f>
        <v>0</v>
      </c>
      <c r="L794" s="38"/>
      <c r="M794" s="38"/>
      <c r="R794" s="178">
        <f>IFERROR(IF(F794&gt;0,IF(IFERROR((Смета!H776*1),0)&gt;0,ROUND(F794*G794,2),0),0),0)</f>
        <v>0</v>
      </c>
      <c r="S794" s="50">
        <f>IFERROR(IF(F794&gt;0,IF(IFERROR((Смета!G776*1),0)&gt;0,ROUND(F794*G794,2),0),0),0)</f>
        <v>0</v>
      </c>
      <c r="U794" s="38"/>
    </row>
    <row r="795" spans="1:21" s="37" customFormat="1" ht="30" hidden="1" x14ac:dyDescent="0.25">
      <c r="A795" s="63"/>
      <c r="B795" s="140">
        <f>IFERROR(IF(F795&gt;0,MAX(B$26:B794)+1,IF(AND(D795&gt;0,C795=0),"ЗАГ",0)),0)</f>
        <v>0</v>
      </c>
      <c r="C795" s="141">
        <f>IF(Смета!B777&gt;0,Смета!B777,0)</f>
        <v>686</v>
      </c>
      <c r="D795" s="543" t="str">
        <f>IF(Смета!C777&gt;0,Смета!C777,0)</f>
        <v>Монтаж кабеля по кирпичной кладке и затягивание в трубы до 30мм2</v>
      </c>
      <c r="E795" s="77" t="str">
        <f>IF(Смета!D777&gt;0,Смета!D777,0)</f>
        <v>м</v>
      </c>
      <c r="F795" s="67">
        <f>IFERROR(IF(Дата_КС2=S$3,Смета!Q777,0)+IF(Дата_КС2=S$4,Смета!T777,0)+IF(Дата_КС2=S$5,Смета!W777,0)+IF(Дата_КС2=S$6,Смета!Z777,0)+IF(Дата_КС2=S$7,Смета!AC777,0)+IF(Дата_КС2=S$8,Смета!AF777,0)+IF(Дата_КС2=S$9,Смета!AI777,0)+IF(Дата_КС2=S$10,Смета!AL777,0)+IF(Дата_КС2=S$11,Смета!AO777,0)+IF(Дата_КС2=S$12,Смета!AR777,0)+IF(Дата_КС2=S$13,Смета!AU777,0)+IF(Дата_КС2=S$14,Смета!AX777,0),0)</f>
        <v>0</v>
      </c>
      <c r="G795" s="67">
        <f>IF(Смета!E777&gt;0,Смета!E777,0)</f>
        <v>88.07</v>
      </c>
      <c r="H795" s="67">
        <f t="shared" si="24"/>
        <v>0</v>
      </c>
      <c r="I795" s="464">
        <f t="shared" si="25"/>
        <v>0</v>
      </c>
      <c r="J795" s="468"/>
      <c r="K795" s="465">
        <f>IF(AND(B795&gt;0,B795&lt;&gt;"ЗАГ"),1,IF(C795=0,SUM(B796:INDEX(B796:B$2002,INDEX(MATCH("ЗАГ",B796:B$2002&amp;"",),))),0))</f>
        <v>0</v>
      </c>
      <c r="L795" s="38"/>
      <c r="M795" s="38"/>
      <c r="R795" s="178">
        <f>IFERROR(IF(F795&gt;0,IF(IFERROR((Смета!H777*1),0)&gt;0,ROUND(F795*G795,2),0),0),0)</f>
        <v>0</v>
      </c>
      <c r="S795" s="50">
        <f>IFERROR(IF(F795&gt;0,IF(IFERROR((Смета!G777*1),0)&gt;0,ROUND(F795*G795,2),0),0),0)</f>
        <v>0</v>
      </c>
      <c r="U795" s="38"/>
    </row>
    <row r="796" spans="1:21" s="37" customFormat="1" hidden="1" x14ac:dyDescent="0.25">
      <c r="A796" s="63"/>
      <c r="B796" s="140">
        <f>IFERROR(IF(F796&gt;0,MAX(B$26:B795)+1,IF(AND(D796&gt;0,C796=0),"ЗАГ",0)),0)</f>
        <v>0</v>
      </c>
      <c r="C796" s="141">
        <f>IF(Смета!B778&gt;0,Смета!B778,0)</f>
        <v>687</v>
      </c>
      <c r="D796" s="543" t="str">
        <f>IF(Смета!C778&gt;0,Смета!C778,0)</f>
        <v xml:space="preserve">Провод ПуВ нг(А)LS 1х6.0 </v>
      </c>
      <c r="E796" s="77" t="str">
        <f>IF(Смета!D778&gt;0,Смета!D778,0)</f>
        <v>м</v>
      </c>
      <c r="F796" s="67">
        <f>IFERROR(IF(Дата_КС2=S$3,Смета!Q778,0)+IF(Дата_КС2=S$4,Смета!T778,0)+IF(Дата_КС2=S$5,Смета!W778,0)+IF(Дата_КС2=S$6,Смета!Z778,0)+IF(Дата_КС2=S$7,Смета!AC778,0)+IF(Дата_КС2=S$8,Смета!AF778,0)+IF(Дата_КС2=S$9,Смета!AI778,0)+IF(Дата_КС2=S$10,Смета!AL778,0)+IF(Дата_КС2=S$11,Смета!AO778,0)+IF(Дата_КС2=S$12,Смета!AR778,0)+IF(Дата_КС2=S$13,Смета!AU778,0)+IF(Дата_КС2=S$14,Смета!AX778,0),0)</f>
        <v>0</v>
      </c>
      <c r="G796" s="67">
        <f>IF(Смета!E778&gt;0,Смета!E778,0)</f>
        <v>76.010000000000005</v>
      </c>
      <c r="H796" s="67">
        <f t="shared" si="24"/>
        <v>0</v>
      </c>
      <c r="I796" s="464">
        <f t="shared" si="25"/>
        <v>0</v>
      </c>
      <c r="J796" s="468"/>
      <c r="K796" s="465">
        <f>IF(AND(B796&gt;0,B796&lt;&gt;"ЗАГ"),1,IF(C796=0,SUM(B797:INDEX(B797:B$2002,INDEX(MATCH("ЗАГ",B797:B$2002&amp;"",),))),0))</f>
        <v>0</v>
      </c>
      <c r="L796" s="38"/>
      <c r="M796" s="38"/>
      <c r="R796" s="178">
        <f>IFERROR(IF(F796&gt;0,IF(IFERROR((Смета!H778*1),0)&gt;0,ROUND(F796*G796,2),0),0),0)</f>
        <v>0</v>
      </c>
      <c r="S796" s="50">
        <f>IFERROR(IF(F796&gt;0,IF(IFERROR((Смета!G778*1),0)&gt;0,ROUND(F796*G796,2),0),0),0)</f>
        <v>0</v>
      </c>
      <c r="U796" s="38"/>
    </row>
    <row r="797" spans="1:21" s="37" customFormat="1" hidden="1" x14ac:dyDescent="0.25">
      <c r="A797" s="63"/>
      <c r="B797" s="140">
        <f>IFERROR(IF(F797&gt;0,MAX(B$26:B796)+1,IF(AND(D797&gt;0,C797=0),"ЗАГ",0)),0)</f>
        <v>0</v>
      </c>
      <c r="C797" s="141">
        <f>IF(Смета!B779&gt;0,Смета!B779,0)</f>
        <v>688</v>
      </c>
      <c r="D797" s="543" t="str">
        <f>IF(Смета!C779&gt;0,Смета!C779,0)</f>
        <v>Кабель силовой ВВГнг(А)-LS 1х4 ок-0,66</v>
      </c>
      <c r="E797" s="77" t="str">
        <f>IF(Смета!D779&gt;0,Смета!D779,0)</f>
        <v>м</v>
      </c>
      <c r="F797" s="67">
        <f>IFERROR(IF(Дата_КС2=S$3,Смета!Q779,0)+IF(Дата_КС2=S$4,Смета!T779,0)+IF(Дата_КС2=S$5,Смета!W779,0)+IF(Дата_КС2=S$6,Смета!Z779,0)+IF(Дата_КС2=S$7,Смета!AC779,0)+IF(Дата_КС2=S$8,Смета!AF779,0)+IF(Дата_КС2=S$9,Смета!AI779,0)+IF(Дата_КС2=S$10,Смета!AL779,0)+IF(Дата_КС2=S$11,Смета!AO779,0)+IF(Дата_КС2=S$12,Смета!AR779,0)+IF(Дата_КС2=S$13,Смета!AU779,0)+IF(Дата_КС2=S$14,Смета!AX779,0),0)</f>
        <v>0</v>
      </c>
      <c r="G797" s="67">
        <f>IF(Смета!E779&gt;0,Смета!E779,0)</f>
        <v>52.48</v>
      </c>
      <c r="H797" s="67">
        <f t="shared" ref="H797:H860" si="26">ROUND(F797*G797,2)</f>
        <v>0</v>
      </c>
      <c r="I797" s="464">
        <f t="shared" si="25"/>
        <v>0</v>
      </c>
      <c r="J797" s="468"/>
      <c r="K797" s="465">
        <f>IF(AND(B797&gt;0,B797&lt;&gt;"ЗАГ"),1,IF(C797=0,SUM(B798:INDEX(B798:B$2002,INDEX(MATCH("ЗАГ",B798:B$2002&amp;"",),))),0))</f>
        <v>0</v>
      </c>
      <c r="L797" s="38"/>
      <c r="M797" s="38"/>
      <c r="R797" s="178">
        <f>IFERROR(IF(F797&gt;0,IF(IFERROR((Смета!H779*1),0)&gt;0,ROUND(F797*G797,2),0),0),0)</f>
        <v>0</v>
      </c>
      <c r="S797" s="50">
        <f>IFERROR(IF(F797&gt;0,IF(IFERROR((Смета!G779*1),0)&gt;0,ROUND(F797*G797,2),0),0),0)</f>
        <v>0</v>
      </c>
      <c r="U797" s="38"/>
    </row>
    <row r="798" spans="1:21" s="37" customFormat="1" hidden="1" x14ac:dyDescent="0.25">
      <c r="A798" s="63"/>
      <c r="B798" s="140">
        <f>IFERROR(IF(F798&gt;0,MAX(B$26:B797)+1,IF(AND(D798&gt;0,C798=0),"ЗАГ",0)),0)</f>
        <v>0</v>
      </c>
      <c r="C798" s="141">
        <f>IF(Смета!B780&gt;0,Смета!B780,0)</f>
        <v>689</v>
      </c>
      <c r="D798" s="543" t="str">
        <f>IF(Смета!C780&gt;0,Смета!C780,0)</f>
        <v>Провод силовой ПуВнг(А)-LS 10</v>
      </c>
      <c r="E798" s="77" t="str">
        <f>IF(Смета!D780&gt;0,Смета!D780,0)</f>
        <v>м</v>
      </c>
      <c r="F798" s="67">
        <f>IFERROR(IF(Дата_КС2=S$3,Смета!Q780,0)+IF(Дата_КС2=S$4,Смета!T780,0)+IF(Дата_КС2=S$5,Смета!W780,0)+IF(Дата_КС2=S$6,Смета!Z780,0)+IF(Дата_КС2=S$7,Смета!AC780,0)+IF(Дата_КС2=S$8,Смета!AF780,0)+IF(Дата_КС2=S$9,Смета!AI780,0)+IF(Дата_КС2=S$10,Смета!AL780,0)+IF(Дата_КС2=S$11,Смета!AO780,0)+IF(Дата_КС2=S$12,Смета!AR780,0)+IF(Дата_КС2=S$13,Смета!AU780,0)+IF(Дата_КС2=S$14,Смета!AX780,0),0)</f>
        <v>0</v>
      </c>
      <c r="G798" s="67">
        <f>IF(Смета!E780&gt;0,Смета!E780,0)</f>
        <v>122.14</v>
      </c>
      <c r="H798" s="67">
        <f t="shared" si="26"/>
        <v>0</v>
      </c>
      <c r="I798" s="464">
        <f t="shared" si="25"/>
        <v>0</v>
      </c>
      <c r="J798" s="468"/>
      <c r="K798" s="465">
        <f>IF(AND(B798&gt;0,B798&lt;&gt;"ЗАГ"),1,IF(C798=0,SUM(B799:INDEX(B799:B$2002,INDEX(MATCH("ЗАГ",B799:B$2002&amp;"",),))),0))</f>
        <v>0</v>
      </c>
      <c r="L798" s="38"/>
      <c r="M798" s="38"/>
      <c r="R798" s="178">
        <f>IFERROR(IF(F798&gt;0,IF(IFERROR((Смета!H780*1),0)&gt;0,ROUND(F798*G798,2),0),0),0)</f>
        <v>0</v>
      </c>
      <c r="S798" s="50">
        <f>IFERROR(IF(F798&gt;0,IF(IFERROR((Смета!G780*1),0)&gt;0,ROUND(F798*G798,2),0),0),0)</f>
        <v>0</v>
      </c>
      <c r="U798" s="38"/>
    </row>
    <row r="799" spans="1:21" s="37" customFormat="1" ht="30" hidden="1" x14ac:dyDescent="0.25">
      <c r="A799" s="63"/>
      <c r="B799" s="140">
        <f>IFERROR(IF(F799&gt;0,MAX(B$26:B798)+1,IF(AND(D799&gt;0,C799=0),"ЗАГ",0)),0)</f>
        <v>0</v>
      </c>
      <c r="C799" s="141">
        <f>IF(Смета!B781&gt;0,Смета!B781,0)</f>
        <v>690</v>
      </c>
      <c r="D799" s="543" t="str">
        <f>IF(Смета!C781&gt;0,Смета!C781,0)</f>
        <v>Монтаж кабеля по кирпичной кладке и затягивание в трубы до 30мм2</v>
      </c>
      <c r="E799" s="77" t="str">
        <f>IF(Смета!D781&gt;0,Смета!D781,0)</f>
        <v>м</v>
      </c>
      <c r="F799" s="67">
        <f>IFERROR(IF(Дата_КС2=S$3,Смета!Q781,0)+IF(Дата_КС2=S$4,Смета!T781,0)+IF(Дата_КС2=S$5,Смета!W781,0)+IF(Дата_КС2=S$6,Смета!Z781,0)+IF(Дата_КС2=S$7,Смета!AC781,0)+IF(Дата_КС2=S$8,Смета!AF781,0)+IF(Дата_КС2=S$9,Смета!AI781,0)+IF(Дата_КС2=S$10,Смета!AL781,0)+IF(Дата_КС2=S$11,Смета!AO781,0)+IF(Дата_КС2=S$12,Смета!AR781,0)+IF(Дата_КС2=S$13,Смета!AU781,0)+IF(Дата_КС2=S$14,Смета!AX781,0),0)</f>
        <v>0</v>
      </c>
      <c r="G799" s="67">
        <f>IF(Смета!E781&gt;0,Смета!E781,0)</f>
        <v>88.07</v>
      </c>
      <c r="H799" s="67">
        <f t="shared" si="26"/>
        <v>0</v>
      </c>
      <c r="I799" s="464">
        <f t="shared" si="25"/>
        <v>0</v>
      </c>
      <c r="J799" s="468"/>
      <c r="K799" s="465">
        <f>IF(AND(B799&gt;0,B799&lt;&gt;"ЗАГ"),1,IF(C799=0,SUM(B800:INDEX(B800:B$2002,INDEX(MATCH("ЗАГ",B800:B$2002&amp;"",),))),0))</f>
        <v>0</v>
      </c>
      <c r="L799" s="38"/>
      <c r="M799" s="38"/>
      <c r="R799" s="178">
        <f>IFERROR(IF(F799&gt;0,IF(IFERROR((Смета!H781*1),0)&gt;0,ROUND(F799*G799,2),0),0),0)</f>
        <v>0</v>
      </c>
      <c r="S799" s="50">
        <f>IFERROR(IF(F799&gt;0,IF(IFERROR((Смета!G781*1),0)&gt;0,ROUND(F799*G799,2),0),0),0)</f>
        <v>0</v>
      </c>
      <c r="U799" s="38"/>
    </row>
    <row r="800" spans="1:21" s="37" customFormat="1" hidden="1" x14ac:dyDescent="0.25">
      <c r="A800" s="63"/>
      <c r="B800" s="140">
        <f>IFERROR(IF(F800&gt;0,MAX(B$26:B799)+1,IF(AND(D800&gt;0,C800=0),"ЗАГ",0)),0)</f>
        <v>0</v>
      </c>
      <c r="C800" s="141">
        <f>IF(Смета!B782&gt;0,Смета!B782,0)</f>
        <v>691</v>
      </c>
      <c r="D800" s="543" t="str">
        <f>IF(Смета!C782&gt;0,Смета!C782,0)</f>
        <v>Кабель ВВГ -П нг(А)FRLS 3х1.5 0.66кВ (бухта)</v>
      </c>
      <c r="E800" s="77" t="str">
        <f>IF(Смета!D782&gt;0,Смета!D782,0)</f>
        <v>м</v>
      </c>
      <c r="F800" s="67">
        <f>IFERROR(IF(Дата_КС2=S$3,Смета!Q782,0)+IF(Дата_КС2=S$4,Смета!T782,0)+IF(Дата_КС2=S$5,Смета!W782,0)+IF(Дата_КС2=S$6,Смета!Z782,0)+IF(Дата_КС2=S$7,Смета!AC782,0)+IF(Дата_КС2=S$8,Смета!AF782,0)+IF(Дата_КС2=S$9,Смета!AI782,0)+IF(Дата_КС2=S$10,Смета!AL782,0)+IF(Дата_КС2=S$11,Смета!AO782,0)+IF(Дата_КС2=S$12,Смета!AR782,0)+IF(Дата_КС2=S$13,Смета!AU782,0)+IF(Дата_КС2=S$14,Смета!AX782,0),0)</f>
        <v>0</v>
      </c>
      <c r="G800" s="67">
        <f>IF(Смета!E782&gt;0,Смета!E782,0)</f>
        <v>74.73</v>
      </c>
      <c r="H800" s="67">
        <f t="shared" si="26"/>
        <v>0</v>
      </c>
      <c r="I800" s="464">
        <f t="shared" si="25"/>
        <v>0</v>
      </c>
      <c r="J800" s="468"/>
      <c r="K800" s="465">
        <f>IF(AND(B800&gt;0,B800&lt;&gt;"ЗАГ"),1,IF(C800=0,SUM(B801:INDEX(B801:B$2002,INDEX(MATCH("ЗАГ",B801:B$2002&amp;"",),))),0))</f>
        <v>0</v>
      </c>
      <c r="L800" s="38"/>
      <c r="M800" s="38"/>
      <c r="R800" s="178">
        <f>IFERROR(IF(F800&gt;0,IF(IFERROR((Смета!H782*1),0)&gt;0,ROUND(F800*G800,2),0),0),0)</f>
        <v>0</v>
      </c>
      <c r="S800" s="50">
        <f>IFERROR(IF(F800&gt;0,IF(IFERROR((Смета!G782*1),0)&gt;0,ROUND(F800*G800,2),0),0),0)</f>
        <v>0</v>
      </c>
      <c r="U800" s="38"/>
    </row>
    <row r="801" spans="1:21" s="37" customFormat="1" ht="30" hidden="1" x14ac:dyDescent="0.25">
      <c r="A801" s="63"/>
      <c r="B801" s="140">
        <f>IFERROR(IF(F801&gt;0,MAX(B$26:B800)+1,IF(AND(D801&gt;0,C801=0),"ЗАГ",0)),0)</f>
        <v>0</v>
      </c>
      <c r="C801" s="141">
        <f>IF(Смета!B783&gt;0,Смета!B783,0)</f>
        <v>692</v>
      </c>
      <c r="D801" s="543" t="str">
        <f>IF(Смета!C783&gt;0,Смета!C783,0)</f>
        <v>Монтаж кабеля по кирпичной кладке и затягивание в трубы до 30мм2</v>
      </c>
      <c r="E801" s="77" t="str">
        <f>IF(Смета!D783&gt;0,Смета!D783,0)</f>
        <v>м</v>
      </c>
      <c r="F801" s="67">
        <f>IFERROR(IF(Дата_КС2=S$3,Смета!Q783,0)+IF(Дата_КС2=S$4,Смета!T783,0)+IF(Дата_КС2=S$5,Смета!W783,0)+IF(Дата_КС2=S$6,Смета!Z783,0)+IF(Дата_КС2=S$7,Смета!AC783,0)+IF(Дата_КС2=S$8,Смета!AF783,0)+IF(Дата_КС2=S$9,Смета!AI783,0)+IF(Дата_КС2=S$10,Смета!AL783,0)+IF(Дата_КС2=S$11,Смета!AO783,0)+IF(Дата_КС2=S$12,Смета!AR783,0)+IF(Дата_КС2=S$13,Смета!AU783,0)+IF(Дата_КС2=S$14,Смета!AX783,0),0)</f>
        <v>0</v>
      </c>
      <c r="G801" s="67">
        <f>IF(Смета!E783&gt;0,Смета!E783,0)</f>
        <v>88.07</v>
      </c>
      <c r="H801" s="67">
        <f t="shared" si="26"/>
        <v>0</v>
      </c>
      <c r="I801" s="464">
        <f t="shared" si="25"/>
        <v>0</v>
      </c>
      <c r="J801" s="468"/>
      <c r="K801" s="465">
        <f>IF(AND(B801&gt;0,B801&lt;&gt;"ЗАГ"),1,IF(C801=0,SUM(B802:INDEX(B802:B$2002,INDEX(MATCH("ЗАГ",B802:B$2002&amp;"",),))),0))</f>
        <v>0</v>
      </c>
      <c r="L801" s="38"/>
      <c r="M801" s="38"/>
      <c r="R801" s="178">
        <f>IFERROR(IF(F801&gt;0,IF(IFERROR((Смета!H783*1),0)&gt;0,ROUND(F801*G801,2),0),0),0)</f>
        <v>0</v>
      </c>
      <c r="S801" s="50">
        <f>IFERROR(IF(F801&gt;0,IF(IFERROR((Смета!G783*1),0)&gt;0,ROUND(F801*G801,2),0),0),0)</f>
        <v>0</v>
      </c>
      <c r="U801" s="38"/>
    </row>
    <row r="802" spans="1:21" s="37" customFormat="1" hidden="1" x14ac:dyDescent="0.25">
      <c r="A802" s="63"/>
      <c r="B802" s="140" t="str">
        <f>IFERROR(IF(F802&gt;0,MAX(B$26:B801)+1,IF(AND(D802&gt;0,C802=0),"ЗАГ",0)),0)</f>
        <v>ЗАГ</v>
      </c>
      <c r="C802" s="141">
        <f>IF(Смета!B784&gt;0,Смета!B784,0)</f>
        <v>0</v>
      </c>
      <c r="D802" s="543" t="str">
        <f>IF(Смета!C784&gt;0,Смета!C784,0)</f>
        <v>4.Электрортехнические изделия</v>
      </c>
      <c r="E802" s="77">
        <f>IF(Смета!D784&gt;0,Смета!D784,0)</f>
        <v>0</v>
      </c>
      <c r="F802" s="67">
        <f>IFERROR(IF(Дата_КС2=S$3,Смета!Q784,0)+IF(Дата_КС2=S$4,Смета!T784,0)+IF(Дата_КС2=S$5,Смета!W784,0)+IF(Дата_КС2=S$6,Смета!Z784,0)+IF(Дата_КС2=S$7,Смета!AC784,0)+IF(Дата_КС2=S$8,Смета!AF784,0)+IF(Дата_КС2=S$9,Смета!AI784,0)+IF(Дата_КС2=S$10,Смета!AL784,0)+IF(Дата_КС2=S$11,Смета!AO784,0)+IF(Дата_КС2=S$12,Смета!AR784,0)+IF(Дата_КС2=S$13,Смета!AU784,0)+IF(Дата_КС2=S$14,Смета!AX784,0),0)</f>
        <v>0</v>
      </c>
      <c r="G802" s="67">
        <f>IF(Смета!E784&gt;0,Смета!E784,0)</f>
        <v>0</v>
      </c>
      <c r="H802" s="67">
        <f t="shared" si="26"/>
        <v>0</v>
      </c>
      <c r="I802" s="464">
        <f t="shared" si="25"/>
        <v>0</v>
      </c>
      <c r="J802" s="468"/>
      <c r="K802" s="465">
        <f>IF(AND(B802&gt;0,B802&lt;&gt;"ЗАГ"),1,IF(C802=0,SUM(B803:INDEX(B803:B$2002,INDEX(MATCH("ЗАГ",B803:B$2002&amp;"",),))),0))</f>
        <v>0</v>
      </c>
      <c r="L802" s="38"/>
      <c r="M802" s="38"/>
      <c r="R802" s="178">
        <f>IFERROR(IF(F802&gt;0,IF(IFERROR((Смета!H784*1),0)&gt;0,ROUND(F802*G802,2),0),0),0)</f>
        <v>0</v>
      </c>
      <c r="S802" s="50">
        <f>IFERROR(IF(F802&gt;0,IF(IFERROR((Смета!G784*1),0)&gt;0,ROUND(F802*G802,2),0),0),0)</f>
        <v>0</v>
      </c>
      <c r="U802" s="38"/>
    </row>
    <row r="803" spans="1:21" s="37" customFormat="1" ht="30" hidden="1" x14ac:dyDescent="0.25">
      <c r="A803" s="63"/>
      <c r="B803" s="140">
        <f>IFERROR(IF(F803&gt;0,MAX(B$26:B802)+1,IF(AND(D803&gt;0,C803=0),"ЗАГ",0)),0)</f>
        <v>0</v>
      </c>
      <c r="C803" s="141">
        <f>IF(Смета!B785&gt;0,Смета!B785,0)</f>
        <v>693</v>
      </c>
      <c r="D803" s="543" t="str">
        <f>IF(Смета!C785&gt;0,Смета!C785,0)</f>
        <v>BRITE Розетка двойная с заземлением с защитными шторками и крышкой 16А в сборе IP44 РСбш12-3-44-БрБ белый</v>
      </c>
      <c r="E803" s="77" t="str">
        <f>IF(Смета!D785&gt;0,Смета!D785,0)</f>
        <v>шт</v>
      </c>
      <c r="F803" s="67">
        <f>IFERROR(IF(Дата_КС2=S$3,Смета!Q785,0)+IF(Дата_КС2=S$4,Смета!T785,0)+IF(Дата_КС2=S$5,Смета!W785,0)+IF(Дата_КС2=S$6,Смета!Z785,0)+IF(Дата_КС2=S$7,Смета!AC785,0)+IF(Дата_КС2=S$8,Смета!AF785,0)+IF(Дата_КС2=S$9,Смета!AI785,0)+IF(Дата_КС2=S$10,Смета!AL785,0)+IF(Дата_КС2=S$11,Смета!AO785,0)+IF(Дата_КС2=S$12,Смета!AR785,0)+IF(Дата_КС2=S$13,Смета!AU785,0)+IF(Дата_КС2=S$14,Смета!AX785,0),0)</f>
        <v>0</v>
      </c>
      <c r="G803" s="67">
        <f>IF(Смета!E785&gt;0,Смета!E785,0)</f>
        <v>361</v>
      </c>
      <c r="H803" s="67">
        <f t="shared" si="26"/>
        <v>0</v>
      </c>
      <c r="I803" s="464">
        <f t="shared" si="25"/>
        <v>0</v>
      </c>
      <c r="J803" s="468"/>
      <c r="K803" s="465">
        <f>IF(AND(B803&gt;0,B803&lt;&gt;"ЗАГ"),1,IF(C803=0,SUM(B804:INDEX(B804:B$2002,INDEX(MATCH("ЗАГ",B804:B$2002&amp;"",),))),0))</f>
        <v>0</v>
      </c>
      <c r="L803" s="38"/>
      <c r="M803" s="38"/>
      <c r="R803" s="178">
        <f>IFERROR(IF(F803&gt;0,IF(IFERROR((Смета!H785*1),0)&gt;0,ROUND(F803*G803,2),0),0),0)</f>
        <v>0</v>
      </c>
      <c r="S803" s="50">
        <f>IFERROR(IF(F803&gt;0,IF(IFERROR((Смета!G785*1),0)&gt;0,ROUND(F803*G803,2),0),0),0)</f>
        <v>0</v>
      </c>
      <c r="U803" s="38"/>
    </row>
    <row r="804" spans="1:21" s="37" customFormat="1" ht="30" hidden="1" x14ac:dyDescent="0.25">
      <c r="A804" s="63"/>
      <c r="B804" s="140">
        <f>IFERROR(IF(F804&gt;0,MAX(B$26:B803)+1,IF(AND(D804&gt;0,C804=0),"ЗАГ",0)),0)</f>
        <v>0</v>
      </c>
      <c r="C804" s="141">
        <f>IF(Смета!B786&gt;0,Смета!B786,0)</f>
        <v>694</v>
      </c>
      <c r="D804" s="543" t="str">
        <f>IF(Смета!C786&gt;0,Смета!C786,0)</f>
        <v>Розетка ATLASDESIGN двойная с заземлением со шторками 16А в сборе белый</v>
      </c>
      <c r="E804" s="77" t="str">
        <f>IF(Смета!D786&gt;0,Смета!D786,0)</f>
        <v>шт</v>
      </c>
      <c r="F804" s="67">
        <f>IFERROR(IF(Дата_КС2=S$3,Смета!Q786,0)+IF(Дата_КС2=S$4,Смета!T786,0)+IF(Дата_КС2=S$5,Смета!W786,0)+IF(Дата_КС2=S$6,Смета!Z786,0)+IF(Дата_КС2=S$7,Смета!AC786,0)+IF(Дата_КС2=S$8,Смета!AF786,0)+IF(Дата_КС2=S$9,Смета!AI786,0)+IF(Дата_КС2=S$10,Смета!AL786,0)+IF(Дата_КС2=S$11,Смета!AO786,0)+IF(Дата_КС2=S$12,Смета!AR786,0)+IF(Дата_КС2=S$13,Смета!AU786,0)+IF(Дата_КС2=S$14,Смета!AX786,0),0)</f>
        <v>0</v>
      </c>
      <c r="G804" s="67">
        <f>IF(Смета!E786&gt;0,Смета!E786,0)</f>
        <v>287.70999999999998</v>
      </c>
      <c r="H804" s="67">
        <f t="shared" si="26"/>
        <v>0</v>
      </c>
      <c r="I804" s="464">
        <f t="shared" si="25"/>
        <v>0</v>
      </c>
      <c r="J804" s="468"/>
      <c r="K804" s="465">
        <f>IF(AND(B804&gt;0,B804&lt;&gt;"ЗАГ"),1,IF(C804=0,SUM(B805:INDEX(B805:B$2002,INDEX(MATCH("ЗАГ",B805:B$2002&amp;"",),))),0))</f>
        <v>0</v>
      </c>
      <c r="L804" s="38"/>
      <c r="M804" s="38"/>
      <c r="R804" s="178">
        <f>IFERROR(IF(F804&gt;0,IF(IFERROR((Смета!H786*1),0)&gt;0,ROUND(F804*G804,2),0),0),0)</f>
        <v>0</v>
      </c>
      <c r="S804" s="50">
        <f>IFERROR(IF(F804&gt;0,IF(IFERROR((Смета!G786*1),0)&gt;0,ROUND(F804*G804,2),0),0),0)</f>
        <v>0</v>
      </c>
      <c r="U804" s="38"/>
    </row>
    <row r="805" spans="1:21" s="37" customFormat="1" hidden="1" x14ac:dyDescent="0.25">
      <c r="A805" s="63"/>
      <c r="B805" s="140">
        <f>IFERROR(IF(F805&gt;0,MAX(B$26:B804)+1,IF(AND(D805&gt;0,C805=0),"ЗАГ",0)),0)</f>
        <v>0</v>
      </c>
      <c r="C805" s="141">
        <f>IF(Смета!B787&gt;0,Смета!B787,0)</f>
        <v>695</v>
      </c>
      <c r="D805" s="543" t="str">
        <f>IF(Смета!C787&gt;0,Смета!C787,0)</f>
        <v>Монтаж и подключение розеток скрытой установки</v>
      </c>
      <c r="E805" s="77" t="str">
        <f>IF(Смета!D787&gt;0,Смета!D787,0)</f>
        <v>шт</v>
      </c>
      <c r="F805" s="67">
        <f>IFERROR(IF(Дата_КС2=S$3,Смета!Q787,0)+IF(Дата_КС2=S$4,Смета!T787,0)+IF(Дата_КС2=S$5,Смета!W787,0)+IF(Дата_КС2=S$6,Смета!Z787,0)+IF(Дата_КС2=S$7,Смета!AC787,0)+IF(Дата_КС2=S$8,Смета!AF787,0)+IF(Дата_КС2=S$9,Смета!AI787,0)+IF(Дата_КС2=S$10,Смета!AL787,0)+IF(Дата_КС2=S$11,Смета!AO787,0)+IF(Дата_КС2=S$12,Смета!AR787,0)+IF(Дата_КС2=S$13,Смета!AU787,0)+IF(Дата_КС2=S$14,Смета!AX787,0),0)</f>
        <v>0</v>
      </c>
      <c r="G805" s="67">
        <f>IF(Смета!E787&gt;0,Смета!E787,0)</f>
        <v>192.15</v>
      </c>
      <c r="H805" s="67">
        <f t="shared" si="26"/>
        <v>0</v>
      </c>
      <c r="I805" s="464">
        <f t="shared" si="25"/>
        <v>0</v>
      </c>
      <c r="J805" s="468"/>
      <c r="K805" s="465">
        <f>IF(AND(B805&gt;0,B805&lt;&gt;"ЗАГ"),1,IF(C805=0,SUM(B806:INDEX(B806:B$2002,INDEX(MATCH("ЗАГ",B806:B$2002&amp;"",),))),0))</f>
        <v>0</v>
      </c>
      <c r="L805" s="38"/>
      <c r="M805" s="38"/>
      <c r="R805" s="178">
        <f>IFERROR(IF(F805&gt;0,IF(IFERROR((Смета!H787*1),0)&gt;0,ROUND(F805*G805,2),0),0),0)</f>
        <v>0</v>
      </c>
      <c r="S805" s="50">
        <f>IFERROR(IF(F805&gt;0,IF(IFERROR((Смета!G787*1),0)&gt;0,ROUND(F805*G805,2),0),0),0)</f>
        <v>0</v>
      </c>
      <c r="U805" s="38"/>
    </row>
    <row r="806" spans="1:21" s="37" customFormat="1" ht="30" hidden="1" x14ac:dyDescent="0.25">
      <c r="A806" s="63"/>
      <c r="B806" s="140">
        <f>IFERROR(IF(F806&gt;0,MAX(B$26:B805)+1,IF(AND(D806&gt;0,C806=0),"ЗАГ",0)),0)</f>
        <v>0</v>
      </c>
      <c r="C806" s="141">
        <f>IF(Смета!B788&gt;0,Смета!B788,0)</f>
        <v>696</v>
      </c>
      <c r="D806" s="543" t="str">
        <f>IF(Смета!C788&gt;0,Смета!C788,0)</f>
        <v>ЭТЮД Розетка наружная с заземлением со шторками белая (на роутер)</v>
      </c>
      <c r="E806" s="77" t="str">
        <f>IF(Смета!D788&gt;0,Смета!D788,0)</f>
        <v>шт</v>
      </c>
      <c r="F806" s="67">
        <f>IFERROR(IF(Дата_КС2=S$3,Смета!Q788,0)+IF(Дата_КС2=S$4,Смета!T788,0)+IF(Дата_КС2=S$5,Смета!W788,0)+IF(Дата_КС2=S$6,Смета!Z788,0)+IF(Дата_КС2=S$7,Смета!AC788,0)+IF(Дата_КС2=S$8,Смета!AF788,0)+IF(Дата_КС2=S$9,Смета!AI788,0)+IF(Дата_КС2=S$10,Смета!AL788,0)+IF(Дата_КС2=S$11,Смета!AO788,0)+IF(Дата_КС2=S$12,Смета!AR788,0)+IF(Дата_КС2=S$13,Смета!AU788,0)+IF(Дата_КС2=S$14,Смета!AX788,0),0)</f>
        <v>0</v>
      </c>
      <c r="G806" s="67">
        <f>IF(Смета!E788&gt;0,Смета!E788,0)</f>
        <v>170.8</v>
      </c>
      <c r="H806" s="67">
        <f t="shared" si="26"/>
        <v>0</v>
      </c>
      <c r="I806" s="464">
        <f t="shared" si="25"/>
        <v>0</v>
      </c>
      <c r="J806" s="468"/>
      <c r="K806" s="465">
        <f>IF(AND(B806&gt;0,B806&lt;&gt;"ЗАГ"),1,IF(C806=0,SUM(B807:INDEX(B807:B$2002,INDEX(MATCH("ЗАГ",B807:B$2002&amp;"",),))),0))</f>
        <v>0</v>
      </c>
      <c r="L806" s="38"/>
      <c r="M806" s="38"/>
      <c r="R806" s="178">
        <f>IFERROR(IF(F806&gt;0,IF(IFERROR((Смета!H788*1),0)&gt;0,ROUND(F806*G806,2),0),0),0)</f>
        <v>0</v>
      </c>
      <c r="S806" s="50">
        <f>IFERROR(IF(F806&gt;0,IF(IFERROR((Смета!G788*1),0)&gt;0,ROUND(F806*G806,2),0),0),0)</f>
        <v>0</v>
      </c>
      <c r="U806" s="38"/>
    </row>
    <row r="807" spans="1:21" s="37" customFormat="1" ht="30" hidden="1" x14ac:dyDescent="0.25">
      <c r="A807" s="63"/>
      <c r="B807" s="140">
        <f>IFERROR(IF(F807&gt;0,MAX(B$26:B806)+1,IF(AND(D807&gt;0,C807=0),"ЗАГ",0)),0)</f>
        <v>0</v>
      </c>
      <c r="C807" s="141">
        <f>IF(Смета!B789&gt;0,Смета!B789,0)</f>
        <v>697</v>
      </c>
      <c r="D807" s="543" t="str">
        <f>IF(Смета!C789&gt;0,Смета!C789,0)</f>
        <v>Монтаж и подключение розеток и выключателей открытой установки</v>
      </c>
      <c r="E807" s="77" t="str">
        <f>IF(Смета!D789&gt;0,Смета!D789,0)</f>
        <v>шт</v>
      </c>
      <c r="F807" s="67">
        <f>IFERROR(IF(Дата_КС2=S$3,Смета!Q789,0)+IF(Дата_КС2=S$4,Смета!T789,0)+IF(Дата_КС2=S$5,Смета!W789,0)+IF(Дата_КС2=S$6,Смета!Z789,0)+IF(Дата_КС2=S$7,Смета!AC789,0)+IF(Дата_КС2=S$8,Смета!AF789,0)+IF(Дата_КС2=S$9,Смета!AI789,0)+IF(Дата_КС2=S$10,Смета!AL789,0)+IF(Дата_КС2=S$11,Смета!AO789,0)+IF(Дата_КС2=S$12,Смета!AR789,0)+IF(Дата_КС2=S$13,Смета!AU789,0)+IF(Дата_КС2=S$14,Смета!AX789,0),0)</f>
        <v>0</v>
      </c>
      <c r="G807" s="67">
        <f>IF(Смета!E789&gt;0,Смета!E789,0)</f>
        <v>256.2</v>
      </c>
      <c r="H807" s="67">
        <f t="shared" si="26"/>
        <v>0</v>
      </c>
      <c r="I807" s="464">
        <f t="shared" si="25"/>
        <v>0</v>
      </c>
      <c r="J807" s="468"/>
      <c r="K807" s="465">
        <f>IF(AND(B807&gt;0,B807&lt;&gt;"ЗАГ"),1,IF(C807=0,SUM(B808:INDEX(B808:B$2002,INDEX(MATCH("ЗАГ",B808:B$2002&amp;"",),))),0))</f>
        <v>0</v>
      </c>
      <c r="L807" s="38"/>
      <c r="M807" s="38"/>
      <c r="R807" s="178">
        <f>IFERROR(IF(F807&gt;0,IF(IFERROR((Смета!H789*1),0)&gt;0,ROUND(F807*G807,2),0),0),0)</f>
        <v>0</v>
      </c>
      <c r="S807" s="50">
        <f>IFERROR(IF(F807&gt;0,IF(IFERROR((Смета!G789*1),0)&gt;0,ROUND(F807*G807,2),0),0),0)</f>
        <v>0</v>
      </c>
      <c r="U807" s="38"/>
    </row>
    <row r="808" spans="1:21" s="37" customFormat="1" hidden="1" x14ac:dyDescent="0.25">
      <c r="A808" s="63"/>
      <c r="B808" s="140">
        <f>IFERROR(IF(F808&gt;0,MAX(B$26:B807)+1,IF(AND(D808&gt;0,C808=0),"ЗАГ",0)),0)</f>
        <v>0</v>
      </c>
      <c r="C808" s="141">
        <f>IF(Смета!B790&gt;0,Смета!B790,0)</f>
        <v>698</v>
      </c>
      <c r="D808" s="543" t="str">
        <f>IF(Смета!C790&gt;0,Смета!C790,0)</f>
        <v>Разъем РШ-ВШ 32А 250В 2P+PE(ОУ) пластиковый белый Simple</v>
      </c>
      <c r="E808" s="77" t="str">
        <f>IF(Смета!D790&gt;0,Смета!D790,0)</f>
        <v>шт</v>
      </c>
      <c r="F808" s="67">
        <f>IFERROR(IF(Дата_КС2=S$3,Смета!Q790,0)+IF(Дата_КС2=S$4,Смета!T790,0)+IF(Дата_КС2=S$5,Смета!W790,0)+IF(Дата_КС2=S$6,Смета!Z790,0)+IF(Дата_КС2=S$7,Смета!AC790,0)+IF(Дата_КС2=S$8,Смета!AF790,0)+IF(Дата_КС2=S$9,Смета!AI790,0)+IF(Дата_КС2=S$10,Смета!AL790,0)+IF(Дата_КС2=S$11,Смета!AO790,0)+IF(Дата_КС2=S$12,Смета!AR790,0)+IF(Дата_КС2=S$13,Смета!AU790,0)+IF(Дата_КС2=S$14,Смета!AX790,0),0)</f>
        <v>0</v>
      </c>
      <c r="G808" s="67">
        <f>IF(Смета!E790&gt;0,Смета!E790,0)</f>
        <v>278.79000000000002</v>
      </c>
      <c r="H808" s="67">
        <f t="shared" si="26"/>
        <v>0</v>
      </c>
      <c r="I808" s="464">
        <f t="shared" si="25"/>
        <v>0</v>
      </c>
      <c r="J808" s="468"/>
      <c r="K808" s="465">
        <f>IF(AND(B808&gt;0,B808&lt;&gt;"ЗАГ"),1,IF(C808=0,SUM(B809:INDEX(B809:B$2002,INDEX(MATCH("ЗАГ",B809:B$2002&amp;"",),))),0))</f>
        <v>0</v>
      </c>
      <c r="L808" s="38"/>
      <c r="M808" s="38"/>
      <c r="R808" s="178">
        <f>IFERROR(IF(F808&gt;0,IF(IFERROR((Смета!H790*1),0)&gt;0,ROUND(F808*G808,2),0),0),0)</f>
        <v>0</v>
      </c>
      <c r="S808" s="50">
        <f>IFERROR(IF(F808&gt;0,IF(IFERROR((Смета!G790*1),0)&gt;0,ROUND(F808*G808,2),0),0),0)</f>
        <v>0</v>
      </c>
      <c r="U808" s="38"/>
    </row>
    <row r="809" spans="1:21" s="37" customFormat="1" hidden="1" x14ac:dyDescent="0.25">
      <c r="A809" s="63"/>
      <c r="B809" s="140">
        <f>IFERROR(IF(F809&gt;0,MAX(B$26:B808)+1,IF(AND(D809&gt;0,C809=0),"ЗАГ",0)),0)</f>
        <v>0</v>
      </c>
      <c r="C809" s="141">
        <f>IF(Смета!B791&gt;0,Смета!B791,0)</f>
        <v>699</v>
      </c>
      <c r="D809" s="543" t="str">
        <f>IF(Смета!C791&gt;0,Смета!C791,0)</f>
        <v>Монтаж и подключение силовой розетки на электроплиту</v>
      </c>
      <c r="E809" s="77" t="str">
        <f>IF(Смета!D791&gt;0,Смета!D791,0)</f>
        <v>шт</v>
      </c>
      <c r="F809" s="67">
        <f>IFERROR(IF(Дата_КС2=S$3,Смета!Q791,0)+IF(Дата_КС2=S$4,Смета!T791,0)+IF(Дата_КС2=S$5,Смета!W791,0)+IF(Дата_КС2=S$6,Смета!Z791,0)+IF(Дата_КС2=S$7,Смета!AC791,0)+IF(Дата_КС2=S$8,Смета!AF791,0)+IF(Дата_КС2=S$9,Смета!AI791,0)+IF(Дата_КС2=S$10,Смета!AL791,0)+IF(Дата_КС2=S$11,Смета!AO791,0)+IF(Дата_КС2=S$12,Смета!AR791,0)+IF(Дата_КС2=S$13,Смета!AU791,0)+IF(Дата_КС2=S$14,Смета!AX791,0),0)</f>
        <v>0</v>
      </c>
      <c r="G809" s="67">
        <f>IF(Смета!E791&gt;0,Смета!E791,0)</f>
        <v>344.27</v>
      </c>
      <c r="H809" s="67">
        <f t="shared" si="26"/>
        <v>0</v>
      </c>
      <c r="I809" s="464">
        <f t="shared" si="25"/>
        <v>0</v>
      </c>
      <c r="J809" s="468"/>
      <c r="K809" s="465">
        <f>IF(AND(B809&gt;0,B809&lt;&gt;"ЗАГ"),1,IF(C809=0,SUM(B810:INDEX(B810:B$2002,INDEX(MATCH("ЗАГ",B810:B$2002&amp;"",),))),0))</f>
        <v>0</v>
      </c>
      <c r="L809" s="38"/>
      <c r="M809" s="38"/>
      <c r="R809" s="178">
        <f>IFERROR(IF(F809&gt;0,IF(IFERROR((Смета!H791*1),0)&gt;0,ROUND(F809*G809,2),0),0),0)</f>
        <v>0</v>
      </c>
      <c r="S809" s="50">
        <f>IFERROR(IF(F809&gt;0,IF(IFERROR((Смета!G791*1),0)&gt;0,ROUND(F809*G809,2),0),0),0)</f>
        <v>0</v>
      </c>
      <c r="U809" s="38"/>
    </row>
    <row r="810" spans="1:21" s="37" customFormat="1" hidden="1" x14ac:dyDescent="0.25">
      <c r="A810" s="63"/>
      <c r="B810" s="140">
        <f>IFERROR(IF(F810&gt;0,MAX(B$26:B809)+1,IF(AND(D810&gt;0,C810=0),"ЗАГ",0)),0)</f>
        <v>0</v>
      </c>
      <c r="C810" s="141">
        <f>IF(Смета!B792&gt;0,Смета!B792,0)</f>
        <v>700</v>
      </c>
      <c r="D810" s="543" t="str">
        <f>IF(Смета!C792&gt;0,Смета!C792,0)</f>
        <v>Гермес PLUS Розетка с заземлением наружная с крышкой IP54</v>
      </c>
      <c r="E810" s="77" t="str">
        <f>IF(Смета!D792&gt;0,Смета!D792,0)</f>
        <v>шт</v>
      </c>
      <c r="F810" s="67">
        <f>IFERROR(IF(Дата_КС2=S$3,Смета!Q792,0)+IF(Дата_КС2=S$4,Смета!T792,0)+IF(Дата_КС2=S$5,Смета!W792,0)+IF(Дата_КС2=S$6,Смета!Z792,0)+IF(Дата_КС2=S$7,Смета!AC792,0)+IF(Дата_КС2=S$8,Смета!AF792,0)+IF(Дата_КС2=S$9,Смета!AI792,0)+IF(Дата_КС2=S$10,Смета!AL792,0)+IF(Дата_КС2=S$11,Смета!AO792,0)+IF(Дата_КС2=S$12,Смета!AR792,0)+IF(Дата_КС2=S$13,Смета!AU792,0)+IF(Дата_КС2=S$14,Смета!AX792,0),0)</f>
        <v>0</v>
      </c>
      <c r="G810" s="67">
        <f>IF(Смета!E792&gt;0,Смета!E792,0)</f>
        <v>330.93</v>
      </c>
      <c r="H810" s="67">
        <f t="shared" si="26"/>
        <v>0</v>
      </c>
      <c r="I810" s="464">
        <f t="shared" si="25"/>
        <v>0</v>
      </c>
      <c r="J810" s="468"/>
      <c r="K810" s="465">
        <f>IF(AND(B810&gt;0,B810&lt;&gt;"ЗАГ"),1,IF(C810=0,SUM(B811:INDEX(B811:B$2002,INDEX(MATCH("ЗАГ",B811:B$2002&amp;"",),))),0))</f>
        <v>0</v>
      </c>
      <c r="L810" s="38"/>
      <c r="M810" s="38"/>
      <c r="R810" s="178">
        <f>IFERROR(IF(F810&gt;0,IF(IFERROR((Смета!H792*1),0)&gt;0,ROUND(F810*G810,2),0),0),0)</f>
        <v>0</v>
      </c>
      <c r="S810" s="50">
        <f>IFERROR(IF(F810&gt;0,IF(IFERROR((Смета!G792*1),0)&gt;0,ROUND(F810*G810,2),0),0),0)</f>
        <v>0</v>
      </c>
      <c r="U810" s="38"/>
    </row>
    <row r="811" spans="1:21" s="37" customFormat="1" ht="30" hidden="1" x14ac:dyDescent="0.25">
      <c r="A811" s="63"/>
      <c r="B811" s="140">
        <f>IFERROR(IF(F811&gt;0,MAX(B$26:B810)+1,IF(AND(D811&gt;0,C811=0),"ЗАГ",0)),0)</f>
        <v>0</v>
      </c>
      <c r="C811" s="141">
        <f>IF(Смета!B793&gt;0,Смета!B793,0)</f>
        <v>701</v>
      </c>
      <c r="D811" s="543" t="str">
        <f>IF(Смета!C793&gt;0,Смета!C793,0)</f>
        <v>Монтаж и подключение розеток и выключателей открытой установки</v>
      </c>
      <c r="E811" s="77" t="str">
        <f>IF(Смета!D793&gt;0,Смета!D793,0)</f>
        <v>шт</v>
      </c>
      <c r="F811" s="67">
        <f>IFERROR(IF(Дата_КС2=S$3,Смета!Q793,0)+IF(Дата_КС2=S$4,Смета!T793,0)+IF(Дата_КС2=S$5,Смета!W793,0)+IF(Дата_КС2=S$6,Смета!Z793,0)+IF(Дата_КС2=S$7,Смета!AC793,0)+IF(Дата_КС2=S$8,Смета!AF793,0)+IF(Дата_КС2=S$9,Смета!AI793,0)+IF(Дата_КС2=S$10,Смета!AL793,0)+IF(Дата_КС2=S$11,Смета!AO793,0)+IF(Дата_КС2=S$12,Смета!AR793,0)+IF(Дата_КС2=S$13,Смета!AU793,0)+IF(Дата_КС2=S$14,Смета!AX793,0),0)</f>
        <v>0</v>
      </c>
      <c r="G811" s="67">
        <f>IF(Смета!E793&gt;0,Смета!E793,0)</f>
        <v>256.2</v>
      </c>
      <c r="H811" s="67">
        <f t="shared" si="26"/>
        <v>0</v>
      </c>
      <c r="I811" s="464">
        <f t="shared" si="25"/>
        <v>0</v>
      </c>
      <c r="J811" s="468"/>
      <c r="K811" s="465">
        <f>IF(AND(B811&gt;0,B811&lt;&gt;"ЗАГ"),1,IF(C811=0,SUM(B812:INDEX(B812:B$2002,INDEX(MATCH("ЗАГ",B812:B$2002&amp;"",),))),0))</f>
        <v>0</v>
      </c>
      <c r="L811" s="38"/>
      <c r="M811" s="38"/>
      <c r="R811" s="178">
        <f>IFERROR(IF(F811&gt;0,IF(IFERROR((Смета!H793*1),0)&gt;0,ROUND(F811*G811,2),0),0),0)</f>
        <v>0</v>
      </c>
      <c r="S811" s="50">
        <f>IFERROR(IF(F811&gt;0,IF(IFERROR((Смета!G793*1),0)&gt;0,ROUND(F811*G811,2),0),0),0)</f>
        <v>0</v>
      </c>
      <c r="U811" s="38"/>
    </row>
    <row r="812" spans="1:21" s="37" customFormat="1" ht="30" hidden="1" x14ac:dyDescent="0.25">
      <c r="A812" s="63"/>
      <c r="B812" s="140">
        <f>IFERROR(IF(F812&gt;0,MAX(B$26:B811)+1,IF(AND(D812&gt;0,C812=0),"ЗАГ",0)),0)</f>
        <v>0</v>
      </c>
      <c r="C812" s="141">
        <f>IF(Смета!B794&gt;0,Смета!B794,0)</f>
        <v>702</v>
      </c>
      <c r="D812" s="543" t="str">
        <f>IF(Смета!C794&gt;0,Смета!C794,0)</f>
        <v>Выключатель одноклавишный ATLASDESIGN схема 1 10АХ механизм белый</v>
      </c>
      <c r="E812" s="77" t="str">
        <f>IF(Смета!D794&gt;0,Смета!D794,0)</f>
        <v>шт</v>
      </c>
      <c r="F812" s="67">
        <f>IFERROR(IF(Дата_КС2=S$3,Смета!Q794,0)+IF(Дата_КС2=S$4,Смета!T794,0)+IF(Дата_КС2=S$5,Смета!W794,0)+IF(Дата_КС2=S$6,Смета!Z794,0)+IF(Дата_КС2=S$7,Смета!AC794,0)+IF(Дата_КС2=S$8,Смета!AF794,0)+IF(Дата_КС2=S$9,Смета!AI794,0)+IF(Дата_КС2=S$10,Смета!AL794,0)+IF(Дата_КС2=S$11,Смета!AO794,0)+IF(Дата_КС2=S$12,Смета!AR794,0)+IF(Дата_КС2=S$13,Смета!AU794,0)+IF(Дата_КС2=S$14,Смета!AX794,0),0)</f>
        <v>0</v>
      </c>
      <c r="G812" s="67">
        <f>IF(Смета!E794&gt;0,Смета!E794,0)</f>
        <v>136.99</v>
      </c>
      <c r="H812" s="67">
        <f t="shared" si="26"/>
        <v>0</v>
      </c>
      <c r="I812" s="464">
        <f t="shared" si="25"/>
        <v>0</v>
      </c>
      <c r="J812" s="468"/>
      <c r="K812" s="465">
        <f>IF(AND(B812&gt;0,B812&lt;&gt;"ЗАГ"),1,IF(C812=0,SUM(B813:INDEX(B813:B$2002,INDEX(MATCH("ЗАГ",B813:B$2002&amp;"",),))),0))</f>
        <v>0</v>
      </c>
      <c r="L812" s="38"/>
      <c r="M812" s="38"/>
      <c r="R812" s="178">
        <f>IFERROR(IF(F812&gt;0,IF(IFERROR((Смета!H794*1),0)&gt;0,ROUND(F812*G812,2),0),0),0)</f>
        <v>0</v>
      </c>
      <c r="S812" s="50">
        <f>IFERROR(IF(F812&gt;0,IF(IFERROR((Смета!G794*1),0)&gt;0,ROUND(F812*G812,2),0),0),0)</f>
        <v>0</v>
      </c>
      <c r="U812" s="38"/>
    </row>
    <row r="813" spans="1:21" s="37" customFormat="1" ht="30" hidden="1" x14ac:dyDescent="0.25">
      <c r="A813" s="63"/>
      <c r="B813" s="140">
        <f>IFERROR(IF(F813&gt;0,MAX(B$26:B812)+1,IF(AND(D813&gt;0,C813=0),"ЗАГ",0)),0)</f>
        <v>0</v>
      </c>
      <c r="C813" s="141">
        <f>IF(Смета!B795&gt;0,Смета!B795,0)</f>
        <v>703</v>
      </c>
      <c r="D813" s="543" t="str">
        <f>IF(Смета!C795&gt;0,Смета!C795,0)</f>
        <v>Выключатель двухклавишный ATLASDESIGN схема 5 10АХ механизм белый</v>
      </c>
      <c r="E813" s="77" t="str">
        <f>IF(Смета!D795&gt;0,Смета!D795,0)</f>
        <v>шт</v>
      </c>
      <c r="F813" s="67">
        <f>IFERROR(IF(Дата_КС2=S$3,Смета!Q795,0)+IF(Дата_КС2=S$4,Смета!T795,0)+IF(Дата_КС2=S$5,Смета!W795,0)+IF(Дата_КС2=S$6,Смета!Z795,0)+IF(Дата_КС2=S$7,Смета!AC795,0)+IF(Дата_КС2=S$8,Смета!AF795,0)+IF(Дата_КС2=S$9,Смета!AI795,0)+IF(Дата_КС2=S$10,Смета!AL795,0)+IF(Дата_КС2=S$11,Смета!AO795,0)+IF(Дата_КС2=S$12,Смета!AR795,0)+IF(Дата_КС2=S$13,Смета!AU795,0)+IF(Дата_КС2=S$14,Смета!AX795,0),0)</f>
        <v>0</v>
      </c>
      <c r="G813" s="67">
        <f>IF(Смета!E795&gt;0,Смета!E795,0)</f>
        <v>178.27</v>
      </c>
      <c r="H813" s="67">
        <f t="shared" si="26"/>
        <v>0</v>
      </c>
      <c r="I813" s="464">
        <f t="shared" si="25"/>
        <v>0</v>
      </c>
      <c r="J813" s="468"/>
      <c r="K813" s="465">
        <f>IF(AND(B813&gt;0,B813&lt;&gt;"ЗАГ"),1,IF(C813=0,SUM(B814:INDEX(B814:B$2002,INDEX(MATCH("ЗАГ",B814:B$2002&amp;"",),))),0))</f>
        <v>0</v>
      </c>
      <c r="L813" s="38"/>
      <c r="M813" s="38"/>
      <c r="R813" s="178">
        <f>IFERROR(IF(F813&gt;0,IF(IFERROR((Смета!H795*1),0)&gt;0,ROUND(F813*G813,2),0),0),0)</f>
        <v>0</v>
      </c>
      <c r="S813" s="50">
        <f>IFERROR(IF(F813&gt;0,IF(IFERROR((Смета!G795*1),0)&gt;0,ROUND(F813*G813,2),0),0),0)</f>
        <v>0</v>
      </c>
      <c r="U813" s="38"/>
    </row>
    <row r="814" spans="1:21" s="37" customFormat="1" ht="30" hidden="1" x14ac:dyDescent="0.25">
      <c r="A814" s="63"/>
      <c r="B814" s="140">
        <f>IFERROR(IF(F814&gt;0,MAX(B$26:B813)+1,IF(AND(D814&gt;0,C814=0),"ЗАГ",0)),0)</f>
        <v>0</v>
      </c>
      <c r="C814" s="141">
        <f>IF(Смета!B796&gt;0,Смета!B796,0)</f>
        <v>704</v>
      </c>
      <c r="D814" s="543" t="str">
        <f>IF(Смета!C796&gt;0,Смета!C796,0)</f>
        <v>Выключатель трехклавишный ATLASDESIGN схема 1+1+1 10АХ механизм белый</v>
      </c>
      <c r="E814" s="77" t="str">
        <f>IF(Смета!D796&gt;0,Смета!D796,0)</f>
        <v>шт</v>
      </c>
      <c r="F814" s="67">
        <f>IFERROR(IF(Дата_КС2=S$3,Смета!Q796,0)+IF(Дата_КС2=S$4,Смета!T796,0)+IF(Дата_КС2=S$5,Смета!W796,0)+IF(Дата_КС2=S$6,Смета!Z796,0)+IF(Дата_КС2=S$7,Смета!AC796,0)+IF(Дата_КС2=S$8,Смета!AF796,0)+IF(Дата_КС2=S$9,Смета!AI796,0)+IF(Дата_КС2=S$10,Смета!AL796,0)+IF(Дата_КС2=S$11,Смета!AO796,0)+IF(Дата_КС2=S$12,Смета!AR796,0)+IF(Дата_КС2=S$13,Смета!AU796,0)+IF(Дата_КС2=S$14,Смета!AX796,0),0)</f>
        <v>0</v>
      </c>
      <c r="G814" s="67">
        <f>IF(Смета!E796&gt;0,Смета!E796,0)</f>
        <v>274</v>
      </c>
      <c r="H814" s="67">
        <f t="shared" si="26"/>
        <v>0</v>
      </c>
      <c r="I814" s="464">
        <f t="shared" si="25"/>
        <v>0</v>
      </c>
      <c r="J814" s="468"/>
      <c r="K814" s="465">
        <f>IF(AND(B814&gt;0,B814&lt;&gt;"ЗАГ"),1,IF(C814=0,SUM(B815:INDEX(B815:B$2002,INDEX(MATCH("ЗАГ",B815:B$2002&amp;"",),))),0))</f>
        <v>0</v>
      </c>
      <c r="L814" s="38"/>
      <c r="M814" s="38"/>
      <c r="R814" s="178">
        <f>IFERROR(IF(F814&gt;0,IF(IFERROR((Смета!H796*1),0)&gt;0,ROUND(F814*G814,2),0),0),0)</f>
        <v>0</v>
      </c>
      <c r="S814" s="50">
        <f>IFERROR(IF(F814&gt;0,IF(IFERROR((Смета!G796*1),0)&gt;0,ROUND(F814*G814,2),0),0),0)</f>
        <v>0</v>
      </c>
      <c r="U814" s="38"/>
    </row>
    <row r="815" spans="1:21" s="37" customFormat="1" hidden="1" x14ac:dyDescent="0.25">
      <c r="A815" s="63"/>
      <c r="B815" s="140">
        <f>IFERROR(IF(F815&gt;0,MAX(B$26:B814)+1,IF(AND(D815&gt;0,C815=0),"ЗАГ",0)),0)</f>
        <v>0</v>
      </c>
      <c r="C815" s="141">
        <f>IF(Смета!B797&gt;0,Смета!B797,0)</f>
        <v>705</v>
      </c>
      <c r="D815" s="543" t="str">
        <f>IF(Смета!C797&gt;0,Смета!C797,0)</f>
        <v>Рамка однопостовая ATLASDESIGN белый</v>
      </c>
      <c r="E815" s="77" t="str">
        <f>IF(Смета!D797&gt;0,Смета!D797,0)</f>
        <v>шт</v>
      </c>
      <c r="F815" s="67">
        <f>IFERROR(IF(Дата_КС2=S$3,Смета!Q797,0)+IF(Дата_КС2=S$4,Смета!T797,0)+IF(Дата_КС2=S$5,Смета!W797,0)+IF(Дата_КС2=S$6,Смета!Z797,0)+IF(Дата_КС2=S$7,Смета!AC797,0)+IF(Дата_КС2=S$8,Смета!AF797,0)+IF(Дата_КС2=S$9,Смета!AI797,0)+IF(Дата_КС2=S$10,Смета!AL797,0)+IF(Дата_КС2=S$11,Смета!AO797,0)+IF(Дата_КС2=S$12,Смета!AR797,0)+IF(Дата_КС2=S$13,Смета!AU797,0)+IF(Дата_КС2=S$14,Смета!AX797,0),0)</f>
        <v>0</v>
      </c>
      <c r="G815" s="67">
        <f>IF(Смета!E797&gt;0,Смета!E797,0)</f>
        <v>44.84</v>
      </c>
      <c r="H815" s="67">
        <f t="shared" si="26"/>
        <v>0</v>
      </c>
      <c r="I815" s="464">
        <f t="shared" si="25"/>
        <v>0</v>
      </c>
      <c r="J815" s="468"/>
      <c r="K815" s="465">
        <f>IF(AND(B815&gt;0,B815&lt;&gt;"ЗАГ"),1,IF(C815=0,SUM(B816:INDEX(B816:B$2002,INDEX(MATCH("ЗАГ",B816:B$2002&amp;"",),))),0))</f>
        <v>0</v>
      </c>
      <c r="L815" s="38"/>
      <c r="M815" s="38"/>
      <c r="R815" s="178">
        <f>IFERROR(IF(F815&gt;0,IF(IFERROR((Смета!H797*1),0)&gt;0,ROUND(F815*G815,2),0),0),0)</f>
        <v>0</v>
      </c>
      <c r="S815" s="50">
        <f>IFERROR(IF(F815&gt;0,IF(IFERROR((Смета!G797*1),0)&gt;0,ROUND(F815*G815,2),0),0),0)</f>
        <v>0</v>
      </c>
      <c r="U815" s="38"/>
    </row>
    <row r="816" spans="1:21" s="37" customFormat="1" hidden="1" x14ac:dyDescent="0.25">
      <c r="A816" s="63"/>
      <c r="B816" s="140">
        <f>IFERROR(IF(F816&gt;0,MAX(B$26:B815)+1,IF(AND(D816&gt;0,C816=0),"ЗАГ",0)),0)</f>
        <v>0</v>
      </c>
      <c r="C816" s="141">
        <f>IF(Смета!B798&gt;0,Смета!B798,0)</f>
        <v>706</v>
      </c>
      <c r="D816" s="543" t="str">
        <f>IF(Смета!C798&gt;0,Смета!C798,0)</f>
        <v>Монтаж и подключение выключателей скрытой установки</v>
      </c>
      <c r="E816" s="77" t="str">
        <f>IF(Смета!D798&gt;0,Смета!D798,0)</f>
        <v>шт</v>
      </c>
      <c r="F816" s="67">
        <f>IFERROR(IF(Дата_КС2=S$3,Смета!Q798,0)+IF(Дата_КС2=S$4,Смета!T798,0)+IF(Дата_КС2=S$5,Смета!W798,0)+IF(Дата_КС2=S$6,Смета!Z798,0)+IF(Дата_КС2=S$7,Смета!AC798,0)+IF(Дата_КС2=S$8,Смета!AF798,0)+IF(Дата_КС2=S$9,Смета!AI798,0)+IF(Дата_КС2=S$10,Смета!AL798,0)+IF(Дата_КС2=S$11,Смета!AO798,0)+IF(Дата_КС2=S$12,Смета!AR798,0)+IF(Дата_КС2=S$13,Смета!AU798,0)+IF(Дата_КС2=S$14,Смета!AX798,0),0)</f>
        <v>0</v>
      </c>
      <c r="G816" s="67">
        <f>IF(Смета!E798&gt;0,Смета!E798,0)</f>
        <v>192.15</v>
      </c>
      <c r="H816" s="67">
        <f t="shared" si="26"/>
        <v>0</v>
      </c>
      <c r="I816" s="464">
        <f t="shared" si="25"/>
        <v>0</v>
      </c>
      <c r="J816" s="468"/>
      <c r="K816" s="465">
        <f>IF(AND(B816&gt;0,B816&lt;&gt;"ЗАГ"),1,IF(C816=0,SUM(B817:INDEX(B817:B$2002,INDEX(MATCH("ЗАГ",B817:B$2002&amp;"",),))),0))</f>
        <v>0</v>
      </c>
      <c r="L816" s="38"/>
      <c r="M816" s="38"/>
      <c r="R816" s="178">
        <f>IFERROR(IF(F816&gt;0,IF(IFERROR((Смета!H798*1),0)&gt;0,ROUND(F816*G816,2),0),0),0)</f>
        <v>0</v>
      </c>
      <c r="S816" s="50">
        <f>IFERROR(IF(F816&gt;0,IF(IFERROR((Смета!G798*1),0)&gt;0,ROUND(F816*G816,2),0),0),0)</f>
        <v>0</v>
      </c>
      <c r="U816" s="38"/>
    </row>
    <row r="817" spans="1:21" s="37" customFormat="1" hidden="1" x14ac:dyDescent="0.25">
      <c r="A817" s="63"/>
      <c r="B817" s="140">
        <f>IFERROR(IF(F817&gt;0,MAX(B$26:B816)+1,IF(AND(D817&gt;0,C817=0),"ЗАГ",0)),0)</f>
        <v>0</v>
      </c>
      <c r="C817" s="141">
        <f>IF(Смета!B799&gt;0,Смета!B799,0)</f>
        <v>707</v>
      </c>
      <c r="D817" s="543" t="str">
        <f>IF(Смета!C799&gt;0,Смета!C799,0)</f>
        <v>КРЗ-0,4</v>
      </c>
      <c r="E817" s="77" t="str">
        <f>IF(Смета!D799&gt;0,Смета!D799,0)</f>
        <v>шт</v>
      </c>
      <c r="F817" s="67">
        <f>IFERROR(IF(Дата_КС2=S$3,Смета!Q799,0)+IF(Дата_КС2=S$4,Смета!T799,0)+IF(Дата_КС2=S$5,Смета!W799,0)+IF(Дата_КС2=S$6,Смета!Z799,0)+IF(Дата_КС2=S$7,Смета!AC799,0)+IF(Дата_КС2=S$8,Смета!AF799,0)+IF(Дата_КС2=S$9,Смета!AI799,0)+IF(Дата_КС2=S$10,Смета!AL799,0)+IF(Дата_КС2=S$11,Смета!AO799,0)+IF(Дата_КС2=S$12,Смета!AR799,0)+IF(Дата_КС2=S$13,Смета!AU799,0)+IF(Дата_КС2=S$14,Смета!AX799,0),0)</f>
        <v>0</v>
      </c>
      <c r="G817" s="67">
        <f>IF(Смета!E799&gt;0,Смета!E799,0)</f>
        <v>285.02</v>
      </c>
      <c r="H817" s="67">
        <f t="shared" si="26"/>
        <v>0</v>
      </c>
      <c r="I817" s="464">
        <f t="shared" si="25"/>
        <v>0</v>
      </c>
      <c r="J817" s="468"/>
      <c r="K817" s="465">
        <f>IF(AND(B817&gt;0,B817&lt;&gt;"ЗАГ"),1,IF(C817=0,SUM(B818:INDEX(B818:B$2002,INDEX(MATCH("ЗАГ",B818:B$2002&amp;"",),))),0))</f>
        <v>0</v>
      </c>
      <c r="L817" s="38"/>
      <c r="M817" s="38"/>
      <c r="R817" s="178">
        <f>IFERROR(IF(F817&gt;0,IF(IFERROR((Смета!H799*1),0)&gt;0,ROUND(F817*G817,2),0),0),0)</f>
        <v>0</v>
      </c>
      <c r="S817" s="50">
        <f>IFERROR(IF(F817&gt;0,IF(IFERROR((Смета!G799*1),0)&gt;0,ROUND(F817*G817,2),0),0),0)</f>
        <v>0</v>
      </c>
      <c r="U817" s="38"/>
    </row>
    <row r="818" spans="1:21" s="37" customFormat="1" hidden="1" x14ac:dyDescent="0.25">
      <c r="A818" s="63"/>
      <c r="B818" s="140">
        <f>IFERROR(IF(F818&gt;0,MAX(B$26:B817)+1,IF(AND(D818&gt;0,C818=0),"ЗАГ",0)),0)</f>
        <v>0</v>
      </c>
      <c r="C818" s="141">
        <f>IF(Смета!B800&gt;0,Смета!B800,0)</f>
        <v>708</v>
      </c>
      <c r="D818" s="543" t="str">
        <f>IF(Смета!C800&gt;0,Смета!C800,0)</f>
        <v>Монтаж и подключение коробки заземления КРЗ</v>
      </c>
      <c r="E818" s="77" t="str">
        <f>IF(Смета!D800&gt;0,Смета!D800,0)</f>
        <v>шт</v>
      </c>
      <c r="F818" s="67">
        <f>IFERROR(IF(Дата_КС2=S$3,Смета!Q800,0)+IF(Дата_КС2=S$4,Смета!T800,0)+IF(Дата_КС2=S$5,Смета!W800,0)+IF(Дата_КС2=S$6,Смета!Z800,0)+IF(Дата_КС2=S$7,Смета!AC800,0)+IF(Дата_КС2=S$8,Смета!AF800,0)+IF(Дата_КС2=S$9,Смета!AI800,0)+IF(Дата_КС2=S$10,Смета!AL800,0)+IF(Дата_КС2=S$11,Смета!AO800,0)+IF(Дата_КС2=S$12,Смета!AR800,0)+IF(Дата_КС2=S$13,Смета!AU800,0)+IF(Дата_КС2=S$14,Смета!AX800,0),0)</f>
        <v>0</v>
      </c>
      <c r="G818" s="67">
        <f>IF(Смета!E800&gt;0,Смета!E800,0)</f>
        <v>343.74</v>
      </c>
      <c r="H818" s="67">
        <f t="shared" si="26"/>
        <v>0</v>
      </c>
      <c r="I818" s="464">
        <f t="shared" si="25"/>
        <v>0</v>
      </c>
      <c r="J818" s="468"/>
      <c r="K818" s="465">
        <f>IF(AND(B818&gt;0,B818&lt;&gt;"ЗАГ"),1,IF(C818=0,SUM(B819:INDEX(B819:B$2002,INDEX(MATCH("ЗАГ",B819:B$2002&amp;"",),))),0))</f>
        <v>0</v>
      </c>
      <c r="L818" s="38"/>
      <c r="M818" s="38"/>
      <c r="R818" s="178">
        <f>IFERROR(IF(F818&gt;0,IF(IFERROR((Смета!H800*1),0)&gt;0,ROUND(F818*G818,2),0),0),0)</f>
        <v>0</v>
      </c>
      <c r="S818" s="50">
        <f>IFERROR(IF(F818&gt;0,IF(IFERROR((Смета!G800*1),0)&gt;0,ROUND(F818*G818,2),0),0),0)</f>
        <v>0</v>
      </c>
      <c r="U818" s="38"/>
    </row>
    <row r="819" spans="1:21" s="37" customFormat="1" ht="30" hidden="1" x14ac:dyDescent="0.25">
      <c r="A819" s="63"/>
      <c r="B819" s="140">
        <f>IFERROR(IF(F819&gt;0,MAX(B$26:B818)+1,IF(AND(D819&gt;0,C819=0),"ЗАГ",0)),0)</f>
        <v>0</v>
      </c>
      <c r="C819" s="141">
        <f>IF(Смета!B801&gt;0,Смета!B801,0)</f>
        <v>709</v>
      </c>
      <c r="D819" s="543" t="str">
        <f>IF(Смета!C801&gt;0,Смета!C801,0)</f>
        <v>Звонок Зуммер-1-04 (2ТК) двухтональный без кнопки пластик АБС проводной 220В (Зуммер-1-04 (2ТК))</v>
      </c>
      <c r="E819" s="77" t="str">
        <f>IF(Смета!D801&gt;0,Смета!D801,0)</f>
        <v>шт</v>
      </c>
      <c r="F819" s="67">
        <f>IFERROR(IF(Дата_КС2=S$3,Смета!Q801,0)+IF(Дата_КС2=S$4,Смета!T801,0)+IF(Дата_КС2=S$5,Смета!W801,0)+IF(Дата_КС2=S$6,Смета!Z801,0)+IF(Дата_КС2=S$7,Смета!AC801,0)+IF(Дата_КС2=S$8,Смета!AF801,0)+IF(Дата_КС2=S$9,Смета!AI801,0)+IF(Дата_КС2=S$10,Смета!AL801,0)+IF(Дата_КС2=S$11,Смета!AO801,0)+IF(Дата_КС2=S$12,Смета!AR801,0)+IF(Дата_КС2=S$13,Смета!AU801,0)+IF(Дата_КС2=S$14,Смета!AX801,0),0)</f>
        <v>0</v>
      </c>
      <c r="G819" s="67">
        <f>IF(Смета!E801&gt;0,Смета!E801,0)</f>
        <v>261.54000000000002</v>
      </c>
      <c r="H819" s="67">
        <f t="shared" si="26"/>
        <v>0</v>
      </c>
      <c r="I819" s="464">
        <f t="shared" si="25"/>
        <v>0</v>
      </c>
      <c r="J819" s="468"/>
      <c r="K819" s="465">
        <f>IF(AND(B819&gt;0,B819&lt;&gt;"ЗАГ"),1,IF(C819=0,SUM(B820:INDEX(B820:B$2002,INDEX(MATCH("ЗАГ",B820:B$2002&amp;"",),))),0))</f>
        <v>0</v>
      </c>
      <c r="L819" s="38"/>
      <c r="M819" s="38"/>
      <c r="R819" s="178">
        <f>IFERROR(IF(F819&gt;0,IF(IFERROR((Смета!H801*1),0)&gt;0,ROUND(F819*G819,2),0),0),0)</f>
        <v>0</v>
      </c>
      <c r="S819" s="50">
        <f>IFERROR(IF(F819&gt;0,IF(IFERROR((Смета!G801*1),0)&gt;0,ROUND(F819*G819,2),0),0),0)</f>
        <v>0</v>
      </c>
      <c r="U819" s="38"/>
    </row>
    <row r="820" spans="1:21" s="37" customFormat="1" hidden="1" x14ac:dyDescent="0.25">
      <c r="A820" s="63"/>
      <c r="B820" s="140">
        <f>IFERROR(IF(F820&gt;0,MAX(B$26:B819)+1,IF(AND(D820&gt;0,C820=0),"ЗАГ",0)),0)</f>
        <v>0</v>
      </c>
      <c r="C820" s="141">
        <f>IF(Смета!B802&gt;0,Смета!B802,0)</f>
        <v>710</v>
      </c>
      <c r="D820" s="543" t="str">
        <f>IF(Смета!C802&gt;0,Смета!C802,0)</f>
        <v>Беларусь Кнопка для звонков</v>
      </c>
      <c r="E820" s="77" t="str">
        <f>IF(Смета!D802&gt;0,Смета!D802,0)</f>
        <v>шт</v>
      </c>
      <c r="F820" s="67">
        <f>IFERROR(IF(Дата_КС2=S$3,Смета!Q802,0)+IF(Дата_КС2=S$4,Смета!T802,0)+IF(Дата_КС2=S$5,Смета!W802,0)+IF(Дата_КС2=S$6,Смета!Z802,0)+IF(Дата_КС2=S$7,Смета!AC802,0)+IF(Дата_КС2=S$8,Смета!AF802,0)+IF(Дата_КС2=S$9,Смета!AI802,0)+IF(Дата_КС2=S$10,Смета!AL802,0)+IF(Дата_КС2=S$11,Смета!AO802,0)+IF(Дата_КС2=S$12,Смета!AR802,0)+IF(Дата_КС2=S$13,Смета!AU802,0)+IF(Дата_КС2=S$14,Смета!AX802,0),0)</f>
        <v>0</v>
      </c>
      <c r="G820" s="67">
        <f>IF(Смета!E802&gt;0,Смета!E802,0)</f>
        <v>74.73</v>
      </c>
      <c r="H820" s="67">
        <f t="shared" si="26"/>
        <v>0</v>
      </c>
      <c r="I820" s="464">
        <f t="shared" si="25"/>
        <v>0</v>
      </c>
      <c r="J820" s="468"/>
      <c r="K820" s="465">
        <f>IF(AND(B820&gt;0,B820&lt;&gt;"ЗАГ"),1,IF(C820=0,SUM(B821:INDEX(B821:B$2002,INDEX(MATCH("ЗАГ",B821:B$2002&amp;"",),))),0))</f>
        <v>0</v>
      </c>
      <c r="L820" s="38"/>
      <c r="M820" s="38"/>
      <c r="R820" s="178">
        <f>IFERROR(IF(F820&gt;0,IF(IFERROR((Смета!H802*1),0)&gt;0,ROUND(F820*G820,2),0),0),0)</f>
        <v>0</v>
      </c>
      <c r="S820" s="50">
        <f>IFERROR(IF(F820&gt;0,IF(IFERROR((Смета!G802*1),0)&gt;0,ROUND(F820*G820,2),0),0),0)</f>
        <v>0</v>
      </c>
      <c r="U820" s="38"/>
    </row>
    <row r="821" spans="1:21" s="37" customFormat="1" hidden="1" x14ac:dyDescent="0.25">
      <c r="A821" s="63"/>
      <c r="B821" s="140">
        <f>IFERROR(IF(F821&gt;0,MAX(B$26:B820)+1,IF(AND(D821&gt;0,C821=0),"ЗАГ",0)),0)</f>
        <v>0</v>
      </c>
      <c r="C821" s="141">
        <f>IF(Смета!B803&gt;0,Смета!B803,0)</f>
        <v>711</v>
      </c>
      <c r="D821" s="543" t="str">
        <f>IF(Смета!C803&gt;0,Смета!C803,0)</f>
        <v>Монтаж и подключение звонка</v>
      </c>
      <c r="E821" s="77" t="str">
        <f>IF(Смета!D803&gt;0,Смета!D803,0)</f>
        <v>шт</v>
      </c>
      <c r="F821" s="67">
        <f>IFERROR(IF(Дата_КС2=S$3,Смета!Q803,0)+IF(Дата_КС2=S$4,Смета!T803,0)+IF(Дата_КС2=S$5,Смета!W803,0)+IF(Дата_КС2=S$6,Смета!Z803,0)+IF(Дата_КС2=S$7,Смета!AC803,0)+IF(Дата_КС2=S$8,Смета!AF803,0)+IF(Дата_КС2=S$9,Смета!AI803,0)+IF(Дата_КС2=S$10,Смета!AL803,0)+IF(Дата_КС2=S$11,Смета!AO803,0)+IF(Дата_КС2=S$12,Смета!AR803,0)+IF(Дата_КС2=S$13,Смета!AU803,0)+IF(Дата_КС2=S$14,Смета!AX803,0),0)</f>
        <v>0</v>
      </c>
      <c r="G821" s="67">
        <f>IF(Смета!E803&gt;0,Смета!E803,0)</f>
        <v>160.13</v>
      </c>
      <c r="H821" s="67">
        <f t="shared" si="26"/>
        <v>0</v>
      </c>
      <c r="I821" s="464">
        <f t="shared" si="25"/>
        <v>0</v>
      </c>
      <c r="J821" s="468"/>
      <c r="K821" s="465">
        <f>IF(AND(B821&gt;0,B821&lt;&gt;"ЗАГ"),1,IF(C821=0,SUM(B822:INDEX(B822:B$2002,INDEX(MATCH("ЗАГ",B822:B$2002&amp;"",),))),0))</f>
        <v>0</v>
      </c>
      <c r="L821" s="38"/>
      <c r="M821" s="38"/>
      <c r="R821" s="178">
        <f>IFERROR(IF(F821&gt;0,IF(IFERROR((Смета!H803*1),0)&gt;0,ROUND(F821*G821,2),0),0),0)</f>
        <v>0</v>
      </c>
      <c r="S821" s="50">
        <f>IFERROR(IF(F821&gt;0,IF(IFERROR((Смета!G803*1),0)&gt;0,ROUND(F821*G821,2),0),0),0)</f>
        <v>0</v>
      </c>
      <c r="U821" s="38"/>
    </row>
    <row r="822" spans="1:21" s="37" customFormat="1" hidden="1" x14ac:dyDescent="0.25">
      <c r="A822" s="63"/>
      <c r="B822" s="140">
        <f>IFERROR(IF(F822&gt;0,MAX(B$26:B821)+1,IF(AND(D822&gt;0,C822=0),"ЗАГ",0)),0)</f>
        <v>0</v>
      </c>
      <c r="C822" s="141">
        <f>IF(Смета!B804&gt;0,Смета!B804,0)</f>
        <v>712</v>
      </c>
      <c r="D822" s="543" t="str">
        <f>IF(Смета!C804&gt;0,Смета!C804,0)</f>
        <v>Монтаж и подключение кнопки звонка</v>
      </c>
      <c r="E822" s="77" t="str">
        <f>IF(Смета!D804&gt;0,Смета!D804,0)</f>
        <v>шт</v>
      </c>
      <c r="F822" s="67">
        <f>IFERROR(IF(Дата_КС2=S$3,Смета!Q804,0)+IF(Дата_КС2=S$4,Смета!T804,0)+IF(Дата_КС2=S$5,Смета!W804,0)+IF(Дата_КС2=S$6,Смета!Z804,0)+IF(Дата_КС2=S$7,Смета!AC804,0)+IF(Дата_КС2=S$8,Смета!AF804,0)+IF(Дата_КС2=S$9,Смета!AI804,0)+IF(Дата_КС2=S$10,Смета!AL804,0)+IF(Дата_КС2=S$11,Смета!AO804,0)+IF(Дата_КС2=S$12,Смета!AR804,0)+IF(Дата_КС2=S$13,Смета!AU804,0)+IF(Дата_КС2=S$14,Смета!AX804,0),0)</f>
        <v>0</v>
      </c>
      <c r="G822" s="67">
        <f>IF(Смета!E804&gt;0,Смета!E804,0)</f>
        <v>160.13</v>
      </c>
      <c r="H822" s="67">
        <f t="shared" si="26"/>
        <v>0</v>
      </c>
      <c r="I822" s="464">
        <f t="shared" si="25"/>
        <v>0</v>
      </c>
      <c r="J822" s="468"/>
      <c r="K822" s="465">
        <f>IF(AND(B822&gt;0,B822&lt;&gt;"ЗАГ"),1,IF(C822=0,SUM(B823:INDEX(B823:B$2002,INDEX(MATCH("ЗАГ",B823:B$2002&amp;"",),))),0))</f>
        <v>0</v>
      </c>
      <c r="L822" s="38"/>
      <c r="M822" s="38"/>
      <c r="R822" s="178">
        <f>IFERROR(IF(F822&gt;0,IF(IFERROR((Смета!H804*1),0)&gt;0,ROUND(F822*G822,2),0),0),0)</f>
        <v>0</v>
      </c>
      <c r="S822" s="50">
        <f>IFERROR(IF(F822&gt;0,IF(IFERROR((Смета!G804*1),0)&gt;0,ROUND(F822*G822,2),0),0),0)</f>
        <v>0</v>
      </c>
      <c r="U822" s="38"/>
    </row>
    <row r="823" spans="1:21" s="37" customFormat="1" hidden="1" x14ac:dyDescent="0.25">
      <c r="A823" s="63"/>
      <c r="B823" s="140" t="str">
        <f>IFERROR(IF(F823&gt;0,MAX(B$26:B822)+1,IF(AND(D823&gt;0,C823=0),"ЗАГ",0)),0)</f>
        <v>ЗАГ</v>
      </c>
      <c r="C823" s="141">
        <f>IF(Смета!B805&gt;0,Смета!B805,0)</f>
        <v>0</v>
      </c>
      <c r="D823" s="543" t="str">
        <f>IF(Смета!C805&gt;0,Смета!C805,0)</f>
        <v>5.Электромонтажные изделия</v>
      </c>
      <c r="E823" s="77">
        <f>IF(Смета!D805&gt;0,Смета!D805,0)</f>
        <v>0</v>
      </c>
      <c r="F823" s="67">
        <f>IFERROR(IF(Дата_КС2=S$3,Смета!Q805,0)+IF(Дата_КС2=S$4,Смета!T805,0)+IF(Дата_КС2=S$5,Смета!W805,0)+IF(Дата_КС2=S$6,Смета!Z805,0)+IF(Дата_КС2=S$7,Смета!AC805,0)+IF(Дата_КС2=S$8,Смета!AF805,0)+IF(Дата_КС2=S$9,Смета!AI805,0)+IF(Дата_КС2=S$10,Смета!AL805,0)+IF(Дата_КС2=S$11,Смета!AO805,0)+IF(Дата_КС2=S$12,Смета!AR805,0)+IF(Дата_КС2=S$13,Смета!AU805,0)+IF(Дата_КС2=S$14,Смета!AX805,0),0)</f>
        <v>0</v>
      </c>
      <c r="G823" s="67">
        <f>IF(Смета!E805&gt;0,Смета!E805,0)</f>
        <v>0</v>
      </c>
      <c r="H823" s="67">
        <f t="shared" si="26"/>
        <v>0</v>
      </c>
      <c r="I823" s="464">
        <f t="shared" si="25"/>
        <v>0</v>
      </c>
      <c r="J823" s="468"/>
      <c r="K823" s="465">
        <f>IF(AND(B823&gt;0,B823&lt;&gt;"ЗАГ"),1,IF(C823=0,SUM(B824:INDEX(B824:B$2002,INDEX(MATCH("ЗАГ",B824:B$2002&amp;"",),))),0))</f>
        <v>0</v>
      </c>
      <c r="L823" s="38"/>
      <c r="M823" s="38"/>
      <c r="R823" s="178">
        <f>IFERROR(IF(F823&gt;0,IF(IFERROR((Смета!H805*1),0)&gt;0,ROUND(F823*G823,2),0),0),0)</f>
        <v>0</v>
      </c>
      <c r="S823" s="50">
        <f>IFERROR(IF(F823&gt;0,IF(IFERROR((Смета!G805*1),0)&gt;0,ROUND(F823*G823,2),0),0),0)</f>
        <v>0</v>
      </c>
      <c r="U823" s="38"/>
    </row>
    <row r="824" spans="1:21" s="37" customFormat="1" hidden="1" x14ac:dyDescent="0.25">
      <c r="A824" s="63"/>
      <c r="B824" s="140">
        <f>IFERROR(IF(F824&gt;0,MAX(B$26:B823)+1,IF(AND(D824&gt;0,C824=0),"ЗАГ",0)),0)</f>
        <v>0</v>
      </c>
      <c r="C824" s="141">
        <f>IF(Смета!B806&gt;0,Смета!B806,0)</f>
        <v>713</v>
      </c>
      <c r="D824" s="543" t="str">
        <f>IF(Смета!C806&gt;0,Смета!C806,0)</f>
        <v>Скрутка СИЗ-1 2.5-4.5мм желтая</v>
      </c>
      <c r="E824" s="77" t="str">
        <f>IF(Смета!D806&gt;0,Смета!D806,0)</f>
        <v>шт</v>
      </c>
      <c r="F824" s="67">
        <f>IFERROR(IF(Дата_КС2=S$3,Смета!Q806,0)+IF(Дата_КС2=S$4,Смета!T806,0)+IF(Дата_КС2=S$5,Смета!W806,0)+IF(Дата_КС2=S$6,Смета!Z806,0)+IF(Дата_КС2=S$7,Смета!AC806,0)+IF(Дата_КС2=S$8,Смета!AF806,0)+IF(Дата_КС2=S$9,Смета!AI806,0)+IF(Дата_КС2=S$10,Смета!AL806,0)+IF(Дата_КС2=S$11,Смета!AO806,0)+IF(Дата_КС2=S$12,Смета!AR806,0)+IF(Дата_КС2=S$13,Смета!AU806,0)+IF(Дата_КС2=S$14,Смета!AX806,0),0)</f>
        <v>0</v>
      </c>
      <c r="G824" s="67">
        <f>IF(Смета!E806&gt;0,Смета!E806,0)</f>
        <v>4.0599999999999996</v>
      </c>
      <c r="H824" s="67">
        <f t="shared" si="26"/>
        <v>0</v>
      </c>
      <c r="I824" s="464">
        <f t="shared" si="25"/>
        <v>0</v>
      </c>
      <c r="J824" s="468"/>
      <c r="K824" s="465">
        <f>IF(AND(B824&gt;0,B824&lt;&gt;"ЗАГ"),1,IF(C824=0,SUM(B825:INDEX(B825:B$2002,INDEX(MATCH("ЗАГ",B825:B$2002&amp;"",),))),0))</f>
        <v>0</v>
      </c>
      <c r="L824" s="38"/>
      <c r="M824" s="38"/>
      <c r="R824" s="178">
        <f>IFERROR(IF(F824&gt;0,IF(IFERROR((Смета!H806*1),0)&gt;0,ROUND(F824*G824,2),0),0),0)</f>
        <v>0</v>
      </c>
      <c r="S824" s="50">
        <f>IFERROR(IF(F824&gt;0,IF(IFERROR((Смета!G806*1),0)&gt;0,ROUND(F824*G824,2),0),0),0)</f>
        <v>0</v>
      </c>
      <c r="U824" s="38"/>
    </row>
    <row r="825" spans="1:21" s="37" customFormat="1" hidden="1" x14ac:dyDescent="0.25">
      <c r="A825" s="63"/>
      <c r="B825" s="140">
        <f>IFERROR(IF(F825&gt;0,MAX(B$26:B824)+1,IF(AND(D825&gt;0,C825=0),"ЗАГ",0)),0)</f>
        <v>0</v>
      </c>
      <c r="C825" s="141">
        <f>IF(Смета!B807&gt;0,Смета!B807,0)</f>
        <v>714</v>
      </c>
      <c r="D825" s="543" t="str">
        <f>IF(Смета!C807&gt;0,Смета!C807,0)</f>
        <v>Скрутка СИЗ-1 4-11мм красная</v>
      </c>
      <c r="E825" s="77" t="str">
        <f>IF(Смета!D807&gt;0,Смета!D807,0)</f>
        <v>шт</v>
      </c>
      <c r="F825" s="67">
        <f>IFERROR(IF(Дата_КС2=S$3,Смета!Q807,0)+IF(Дата_КС2=S$4,Смета!T807,0)+IF(Дата_КС2=S$5,Смета!W807,0)+IF(Дата_КС2=S$6,Смета!Z807,0)+IF(Дата_КС2=S$7,Смета!AC807,0)+IF(Дата_КС2=S$8,Смета!AF807,0)+IF(Дата_КС2=S$9,Смета!AI807,0)+IF(Дата_КС2=S$10,Смета!AL807,0)+IF(Дата_КС2=S$11,Смета!AO807,0)+IF(Дата_КС2=S$12,Смета!AR807,0)+IF(Дата_КС2=S$13,Смета!AU807,0)+IF(Дата_КС2=S$14,Смета!AX807,0),0)</f>
        <v>0</v>
      </c>
      <c r="G825" s="67">
        <f>IF(Смета!E807&gt;0,Смета!E807,0)</f>
        <v>5.34</v>
      </c>
      <c r="H825" s="67">
        <f t="shared" si="26"/>
        <v>0</v>
      </c>
      <c r="I825" s="464">
        <f t="shared" si="25"/>
        <v>0</v>
      </c>
      <c r="J825" s="468"/>
      <c r="K825" s="465">
        <f>IF(AND(B825&gt;0,B825&lt;&gt;"ЗАГ"),1,IF(C825=0,SUM(B826:INDEX(B826:B$2002,INDEX(MATCH("ЗАГ",B826:B$2002&amp;"",),))),0))</f>
        <v>0</v>
      </c>
      <c r="L825" s="38"/>
      <c r="M825" s="38"/>
      <c r="R825" s="178">
        <f>IFERROR(IF(F825&gt;0,IF(IFERROR((Смета!H807*1),0)&gt;0,ROUND(F825*G825,2),0),0),0)</f>
        <v>0</v>
      </c>
      <c r="S825" s="50">
        <f>IFERROR(IF(F825&gt;0,IF(IFERROR((Смета!G807*1),0)&gt;0,ROUND(F825*G825,2),0),0),0)</f>
        <v>0</v>
      </c>
      <c r="U825" s="38"/>
    </row>
    <row r="826" spans="1:21" s="37" customFormat="1" hidden="1" x14ac:dyDescent="0.25">
      <c r="A826" s="63"/>
      <c r="B826" s="140">
        <f>IFERROR(IF(F826&gt;0,MAX(B$26:B825)+1,IF(AND(D826&gt;0,C826=0),"ЗАГ",0)),0)</f>
        <v>0</v>
      </c>
      <c r="C826" s="141">
        <f>IF(Смета!B808&gt;0,Смета!B808,0)</f>
        <v>715</v>
      </c>
      <c r="D826" s="543" t="str">
        <f>IF(Смета!C808&gt;0,Смета!C808,0)</f>
        <v>Бирка кабельная У-134 квадрат 55х55 мм</v>
      </c>
      <c r="E826" s="77" t="str">
        <f>IF(Смета!D808&gt;0,Смета!D808,0)</f>
        <v>шт</v>
      </c>
      <c r="F826" s="67">
        <f>IFERROR(IF(Дата_КС2=S$3,Смета!Q808,0)+IF(Дата_КС2=S$4,Смета!T808,0)+IF(Дата_КС2=S$5,Смета!W808,0)+IF(Дата_КС2=S$6,Смета!Z808,0)+IF(Дата_КС2=S$7,Смета!AC808,0)+IF(Дата_КС2=S$8,Смета!AF808,0)+IF(Дата_КС2=S$9,Смета!AI808,0)+IF(Дата_КС2=S$10,Смета!AL808,0)+IF(Дата_КС2=S$11,Смета!AO808,0)+IF(Дата_КС2=S$12,Смета!AR808,0)+IF(Дата_КС2=S$13,Смета!AU808,0)+IF(Дата_КС2=S$14,Смета!AX808,0),0)</f>
        <v>0</v>
      </c>
      <c r="G826" s="67">
        <f>IF(Смета!E808&gt;0,Смета!E808,0)</f>
        <v>2.46</v>
      </c>
      <c r="H826" s="67">
        <f t="shared" si="26"/>
        <v>0</v>
      </c>
      <c r="I826" s="464">
        <f t="shared" si="25"/>
        <v>0</v>
      </c>
      <c r="J826" s="468"/>
      <c r="K826" s="465">
        <f>IF(AND(B826&gt;0,B826&lt;&gt;"ЗАГ"),1,IF(C826=0,SUM(B827:INDEX(B827:B$2002,INDEX(MATCH("ЗАГ",B827:B$2002&amp;"",),))),0))</f>
        <v>0</v>
      </c>
      <c r="L826" s="38"/>
      <c r="M826" s="38"/>
      <c r="R826" s="178">
        <f>IFERROR(IF(F826&gt;0,IF(IFERROR((Смета!H808*1),0)&gt;0,ROUND(F826*G826,2),0),0),0)</f>
        <v>0</v>
      </c>
      <c r="S826" s="50">
        <f>IFERROR(IF(F826&gt;0,IF(IFERROR((Смета!G808*1),0)&gt;0,ROUND(F826*G826,2),0),0),0)</f>
        <v>0</v>
      </c>
      <c r="U826" s="38"/>
    </row>
    <row r="827" spans="1:21" s="37" customFormat="1" hidden="1" x14ac:dyDescent="0.25">
      <c r="A827" s="63"/>
      <c r="B827" s="140">
        <f>IFERROR(IF(F827&gt;0,MAX(B$26:B826)+1,IF(AND(D827&gt;0,C827=0),"ЗАГ",0)),0)</f>
        <v>0</v>
      </c>
      <c r="C827" s="141">
        <f>IF(Смета!B809&gt;0,Смета!B809,0)</f>
        <v>716</v>
      </c>
      <c r="D827" s="543" t="str">
        <f>IF(Смета!C809&gt;0,Смета!C809,0)</f>
        <v>Коробка установочная 68мм (С3М2)</v>
      </c>
      <c r="E827" s="77" t="str">
        <f>IF(Смета!D809&gt;0,Смета!D809,0)</f>
        <v>шт</v>
      </c>
      <c r="F827" s="67">
        <f>IFERROR(IF(Дата_КС2=S$3,Смета!Q809,0)+IF(Дата_КС2=S$4,Смета!T809,0)+IF(Дата_КС2=S$5,Смета!W809,0)+IF(Дата_КС2=S$6,Смета!Z809,0)+IF(Дата_КС2=S$7,Смета!AC809,0)+IF(Дата_КС2=S$8,Смета!AF809,0)+IF(Дата_КС2=S$9,Смета!AI809,0)+IF(Дата_КС2=S$10,Смета!AL809,0)+IF(Дата_КС2=S$11,Смета!AO809,0)+IF(Дата_КС2=S$12,Смета!AR809,0)+IF(Дата_КС2=S$13,Смета!AU809,0)+IF(Дата_КС2=S$14,Смета!AX809,0),0)</f>
        <v>0</v>
      </c>
      <c r="G827" s="67">
        <f>IF(Смета!E809&gt;0,Смета!E809,0)</f>
        <v>12.81</v>
      </c>
      <c r="H827" s="67">
        <f t="shared" si="26"/>
        <v>0</v>
      </c>
      <c r="I827" s="464">
        <f t="shared" si="25"/>
        <v>0</v>
      </c>
      <c r="J827" s="468"/>
      <c r="K827" s="465">
        <f>IF(AND(B827&gt;0,B827&lt;&gt;"ЗАГ"),1,IF(C827=0,SUM(B828:INDEX(B828:B$2002,INDEX(MATCH("ЗАГ",B828:B$2002&amp;"",),))),0))</f>
        <v>0</v>
      </c>
      <c r="L827" s="38"/>
      <c r="M827" s="38"/>
      <c r="R827" s="178">
        <f>IFERROR(IF(F827&gt;0,IF(IFERROR((Смета!H809*1),0)&gt;0,ROUND(F827*G827,2),0),0),0)</f>
        <v>0</v>
      </c>
      <c r="S827" s="50">
        <f>IFERROR(IF(F827&gt;0,IF(IFERROR((Смета!G809*1),0)&gt;0,ROUND(F827*G827,2),0),0),0)</f>
        <v>0</v>
      </c>
      <c r="U827" s="38"/>
    </row>
    <row r="828" spans="1:21" s="37" customFormat="1" ht="30" hidden="1" x14ac:dyDescent="0.25">
      <c r="A828" s="63"/>
      <c r="B828" s="140">
        <f>IFERROR(IF(F828&gt;0,MAX(B$26:B827)+1,IF(AND(D828&gt;0,C828=0),"ЗАГ",0)),0)</f>
        <v>0</v>
      </c>
      <c r="C828" s="141">
        <f>IF(Смета!B810&gt;0,Смета!B810,0)</f>
        <v>717</v>
      </c>
      <c r="D828" s="543" t="str">
        <f>IF(Смета!C810&gt;0,Смета!C810,0)</f>
        <v>Высверливание отверстия в кирпиче и вмазывание установочной коробки</v>
      </c>
      <c r="E828" s="77" t="str">
        <f>IF(Смета!D810&gt;0,Смета!D810,0)</f>
        <v>шт</v>
      </c>
      <c r="F828" s="67">
        <f>IFERROR(IF(Дата_КС2=S$3,Смета!Q810,0)+IF(Дата_КС2=S$4,Смета!T810,0)+IF(Дата_КС2=S$5,Смета!W810,0)+IF(Дата_КС2=S$6,Смета!Z810,0)+IF(Дата_КС2=S$7,Смета!AC810,0)+IF(Дата_КС2=S$8,Смета!AF810,0)+IF(Дата_КС2=S$9,Смета!AI810,0)+IF(Дата_КС2=S$10,Смета!AL810,0)+IF(Дата_КС2=S$11,Смета!AO810,0)+IF(Дата_КС2=S$12,Смета!AR810,0)+IF(Дата_КС2=S$13,Смета!AU810,0)+IF(Дата_КС2=S$14,Смета!AX810,0),0)</f>
        <v>0</v>
      </c>
      <c r="G828" s="67">
        <f>IF(Смета!E810&gt;0,Смета!E810,0)</f>
        <v>320.25</v>
      </c>
      <c r="H828" s="67">
        <f t="shared" si="26"/>
        <v>0</v>
      </c>
      <c r="I828" s="464">
        <f t="shared" si="25"/>
        <v>0</v>
      </c>
      <c r="J828" s="468"/>
      <c r="K828" s="465">
        <f>IF(AND(B828&gt;0,B828&lt;&gt;"ЗАГ"),1,IF(C828=0,SUM(B829:INDEX(B829:B$2002,INDEX(MATCH("ЗАГ",B829:B$2002&amp;"",),))),0))</f>
        <v>0</v>
      </c>
      <c r="L828" s="38"/>
      <c r="M828" s="38"/>
      <c r="R828" s="178">
        <f>IFERROR(IF(F828&gt;0,IF(IFERROR((Смета!H810*1),0)&gt;0,ROUND(F828*G828,2),0),0),0)</f>
        <v>0</v>
      </c>
      <c r="S828" s="50">
        <f>IFERROR(IF(F828&gt;0,IF(IFERROR((Смета!G810*1),0)&gt;0,ROUND(F828*G828,2),0),0),0)</f>
        <v>0</v>
      </c>
      <c r="U828" s="38"/>
    </row>
    <row r="829" spans="1:21" s="37" customFormat="1" hidden="1" x14ac:dyDescent="0.25">
      <c r="A829" s="63"/>
      <c r="B829" s="140">
        <f>IFERROR(IF(F829&gt;0,MAX(B$26:B828)+1,IF(AND(D829&gt;0,C829=0),"ЗАГ",0)),0)</f>
        <v>0</v>
      </c>
      <c r="C829" s="141">
        <f>IF(Смета!B811&gt;0,Смета!B811,0)</f>
        <v>718</v>
      </c>
      <c r="D829" s="543" t="str">
        <f>IF(Смета!C811&gt;0,Смета!C811,0)</f>
        <v>Крышка КОН-1М-04</v>
      </c>
      <c r="E829" s="77" t="str">
        <f>IF(Смета!D811&gt;0,Смета!D811,0)</f>
        <v>шт</v>
      </c>
      <c r="F829" s="67">
        <f>IFERROR(IF(Дата_КС2=S$3,Смета!Q811,0)+IF(Дата_КС2=S$4,Смета!T811,0)+IF(Дата_КС2=S$5,Смета!W811,0)+IF(Дата_КС2=S$6,Смета!Z811,0)+IF(Дата_КС2=S$7,Смета!AC811,0)+IF(Дата_КС2=S$8,Смета!AF811,0)+IF(Дата_КС2=S$9,Смета!AI811,0)+IF(Дата_КС2=S$10,Смета!AL811,0)+IF(Дата_КС2=S$11,Смета!AO811,0)+IF(Дата_КС2=S$12,Смета!AR811,0)+IF(Дата_КС2=S$13,Смета!AU811,0)+IF(Дата_КС2=S$14,Смета!AX811,0),0)</f>
        <v>0</v>
      </c>
      <c r="G829" s="67">
        <f>IF(Смета!E811&gt;0,Смета!E811,0)</f>
        <v>58.21</v>
      </c>
      <c r="H829" s="67">
        <f t="shared" si="26"/>
        <v>0</v>
      </c>
      <c r="I829" s="464">
        <f t="shared" si="25"/>
        <v>0</v>
      </c>
      <c r="J829" s="468"/>
      <c r="K829" s="465">
        <f>IF(AND(B829&gt;0,B829&lt;&gt;"ЗАГ"),1,IF(C829=0,SUM(B830:INDEX(B830:B$2002,INDEX(MATCH("ЗАГ",B830:B$2002&amp;"",),))),0))</f>
        <v>0</v>
      </c>
      <c r="L829" s="38"/>
      <c r="M829" s="38"/>
      <c r="R829" s="178">
        <f>IFERROR(IF(F829&gt;0,IF(IFERROR((Смета!H811*1),0)&gt;0,ROUND(F829*G829,2),0),0),0)</f>
        <v>0</v>
      </c>
      <c r="S829" s="50">
        <f>IFERROR(IF(F829&gt;0,IF(IFERROR((Смета!G811*1),0)&gt;0,ROUND(F829*G829,2),0),0),0)</f>
        <v>0</v>
      </c>
      <c r="U829" s="38"/>
    </row>
    <row r="830" spans="1:21" s="37" customFormat="1" hidden="1" x14ac:dyDescent="0.25">
      <c r="A830" s="63"/>
      <c r="B830" s="140">
        <f>IFERROR(IF(F830&gt;0,MAX(B$26:B829)+1,IF(AND(D830&gt;0,C830=0),"ЗАГ",0)),0)</f>
        <v>0</v>
      </c>
      <c r="C830" s="141">
        <f>IF(Смета!B812&gt;0,Смета!B812,0)</f>
        <v>719</v>
      </c>
      <c r="D830" s="543" t="str">
        <f>IF(Смета!C812&gt;0,Смета!C812,0)</f>
        <v>Монтаж крышки КОН-1М-04</v>
      </c>
      <c r="E830" s="77" t="str">
        <f>IF(Смета!D812&gt;0,Смета!D812,0)</f>
        <v>шт</v>
      </c>
      <c r="F830" s="67">
        <f>IFERROR(IF(Дата_КС2=S$3,Смета!Q812,0)+IF(Дата_КС2=S$4,Смета!T812,0)+IF(Дата_КС2=S$5,Смета!W812,0)+IF(Дата_КС2=S$6,Смета!Z812,0)+IF(Дата_КС2=S$7,Смета!AC812,0)+IF(Дата_КС2=S$8,Смета!AF812,0)+IF(Дата_КС2=S$9,Смета!AI812,0)+IF(Дата_КС2=S$10,Смета!AL812,0)+IF(Дата_КС2=S$11,Смета!AO812,0)+IF(Дата_КС2=S$12,Смета!AR812,0)+IF(Дата_КС2=S$13,Смета!AU812,0)+IF(Дата_КС2=S$14,Смета!AX812,0),0)</f>
        <v>0</v>
      </c>
      <c r="G830" s="67">
        <f>IF(Смета!E812&gt;0,Смета!E812,0)</f>
        <v>80.06</v>
      </c>
      <c r="H830" s="67">
        <f t="shared" si="26"/>
        <v>0</v>
      </c>
      <c r="I830" s="464">
        <f t="shared" si="25"/>
        <v>0</v>
      </c>
      <c r="J830" s="468"/>
      <c r="K830" s="465">
        <f>IF(AND(B830&gt;0,B830&lt;&gt;"ЗАГ"),1,IF(C830=0,SUM(B831:INDEX(B831:B$2002,INDEX(MATCH("ЗАГ",B831:B$2002&amp;"",),))),0))</f>
        <v>0</v>
      </c>
      <c r="L830" s="38"/>
      <c r="M830" s="38"/>
      <c r="R830" s="178">
        <f>IFERROR(IF(F830&gt;0,IF(IFERROR((Смета!H812*1),0)&gt;0,ROUND(F830*G830,2),0),0),0)</f>
        <v>0</v>
      </c>
      <c r="S830" s="50">
        <f>IFERROR(IF(F830&gt;0,IF(IFERROR((Смета!G812*1),0)&gt;0,ROUND(F830*G830,2),0),0),0)</f>
        <v>0</v>
      </c>
      <c r="U830" s="38"/>
    </row>
    <row r="831" spans="1:21" s="37" customFormat="1" hidden="1" x14ac:dyDescent="0.25">
      <c r="A831" s="63"/>
      <c r="B831" s="140">
        <f>IFERROR(IF(F831&gt;0,MAX(B$26:B830)+1,IF(AND(D831&gt;0,C831=0),"ЗАГ",0)),0)</f>
        <v>0</v>
      </c>
      <c r="C831" s="141">
        <f>IF(Смета!B813&gt;0,Смета!B813,0)</f>
        <v>720</v>
      </c>
      <c r="D831" s="543" t="str">
        <f>IF(Смета!C813&gt;0,Смета!C813,0)</f>
        <v>Подрозетник Ф65мм</v>
      </c>
      <c r="E831" s="77" t="str">
        <f>IF(Смета!D813&gt;0,Смета!D813,0)</f>
        <v>шт</v>
      </c>
      <c r="F831" s="67">
        <f>IFERROR(IF(Дата_КС2=S$3,Смета!Q813,0)+IF(Дата_КС2=S$4,Смета!T813,0)+IF(Дата_КС2=S$5,Смета!W813,0)+IF(Дата_КС2=S$6,Смета!Z813,0)+IF(Дата_КС2=S$7,Смета!AC813,0)+IF(Дата_КС2=S$8,Смета!AF813,0)+IF(Дата_КС2=S$9,Смета!AI813,0)+IF(Дата_КС2=S$10,Смета!AL813,0)+IF(Дата_КС2=S$11,Смета!AO813,0)+IF(Дата_КС2=S$12,Смета!AR813,0)+IF(Дата_КС2=S$13,Смета!AU813,0)+IF(Дата_КС2=S$14,Смета!AX813,0),0)</f>
        <v>0</v>
      </c>
      <c r="G831" s="67">
        <f>IF(Смета!E813&gt;0,Смета!E813,0)</f>
        <v>53.38</v>
      </c>
      <c r="H831" s="67">
        <f t="shared" si="26"/>
        <v>0</v>
      </c>
      <c r="I831" s="464">
        <f t="shared" si="25"/>
        <v>0</v>
      </c>
      <c r="J831" s="468"/>
      <c r="K831" s="465">
        <f>IF(AND(B831&gt;0,B831&lt;&gt;"ЗАГ"),1,IF(C831=0,SUM(B832:INDEX(B832:B$2002,INDEX(MATCH("ЗАГ",B832:B$2002&amp;"",),))),0))</f>
        <v>0</v>
      </c>
      <c r="L831" s="38"/>
      <c r="M831" s="38"/>
      <c r="R831" s="178">
        <f>IFERROR(IF(F831&gt;0,IF(IFERROR((Смета!H813*1),0)&gt;0,ROUND(F831*G831,2),0),0),0)</f>
        <v>0</v>
      </c>
      <c r="S831" s="50">
        <f>IFERROR(IF(F831&gt;0,IF(IFERROR((Смета!G813*1),0)&gt;0,ROUND(F831*G831,2),0),0),0)</f>
        <v>0</v>
      </c>
      <c r="U831" s="38"/>
    </row>
    <row r="832" spans="1:21" s="37" customFormat="1" hidden="1" x14ac:dyDescent="0.25">
      <c r="A832" s="63"/>
      <c r="B832" s="140">
        <f>IFERROR(IF(F832&gt;0,MAX(B$26:B831)+1,IF(AND(D832&gt;0,C832=0),"ЗАГ",0)),0)</f>
        <v>0</v>
      </c>
      <c r="C832" s="141">
        <f>IF(Смета!B814&gt;0,Смета!B814,0)</f>
        <v>721</v>
      </c>
      <c r="D832" s="543" t="str">
        <f>IF(Смета!C814&gt;0,Смета!C814,0)</f>
        <v>Подрозетник Ф100мм</v>
      </c>
      <c r="E832" s="77" t="str">
        <f>IF(Смета!D814&gt;0,Смета!D814,0)</f>
        <v>шт</v>
      </c>
      <c r="F832" s="67">
        <f>IFERROR(IF(Дата_КС2=S$3,Смета!Q814,0)+IF(Дата_КС2=S$4,Смета!T814,0)+IF(Дата_КС2=S$5,Смета!W814,0)+IF(Дата_КС2=S$6,Смета!Z814,0)+IF(Дата_КС2=S$7,Смета!AC814,0)+IF(Дата_КС2=S$8,Смета!AF814,0)+IF(Дата_КС2=S$9,Смета!AI814,0)+IF(Дата_КС2=S$10,Смета!AL814,0)+IF(Дата_КС2=S$11,Смета!AO814,0)+IF(Дата_КС2=S$12,Смета!AR814,0)+IF(Дата_КС2=S$13,Смета!AU814,0)+IF(Дата_КС2=S$14,Смета!AX814,0),0)</f>
        <v>0</v>
      </c>
      <c r="G832" s="67">
        <f>IF(Смета!E814&gt;0,Смета!E814,0)</f>
        <v>64.05</v>
      </c>
      <c r="H832" s="67">
        <f t="shared" si="26"/>
        <v>0</v>
      </c>
      <c r="I832" s="464">
        <f t="shared" si="25"/>
        <v>0</v>
      </c>
      <c r="J832" s="468"/>
      <c r="K832" s="465">
        <f>IF(AND(B832&gt;0,B832&lt;&gt;"ЗАГ"),1,IF(C832=0,SUM(B833:INDEX(B833:B$2002,INDEX(MATCH("ЗАГ",B833:B$2002&amp;"",),))),0))</f>
        <v>0</v>
      </c>
      <c r="L832" s="38"/>
      <c r="M832" s="38"/>
      <c r="R832" s="178">
        <f>IFERROR(IF(F832&gt;0,IF(IFERROR((Смета!H814*1),0)&gt;0,ROUND(F832*G832,2),0),0),0)</f>
        <v>0</v>
      </c>
      <c r="S832" s="50">
        <f>IFERROR(IF(F832&gt;0,IF(IFERROR((Смета!G814*1),0)&gt;0,ROUND(F832*G832,2),0),0),0)</f>
        <v>0</v>
      </c>
      <c r="U832" s="38"/>
    </row>
    <row r="833" spans="1:21" s="37" customFormat="1" hidden="1" x14ac:dyDescent="0.25">
      <c r="A833" s="63"/>
      <c r="B833" s="140">
        <f>IFERROR(IF(F833&gt;0,MAX(B$26:B832)+1,IF(AND(D833&gt;0,C833=0),"ЗАГ",0)),0)</f>
        <v>0</v>
      </c>
      <c r="C833" s="141">
        <f>IF(Смета!B815&gt;0,Смета!B815,0)</f>
        <v>722</v>
      </c>
      <c r="D833" s="543" t="str">
        <f>IF(Смета!C815&gt;0,Смета!C815,0)</f>
        <v>Монтаж подрозетника</v>
      </c>
      <c r="E833" s="77" t="str">
        <f>IF(Смета!D815&gt;0,Смета!D815,0)</f>
        <v>шт</v>
      </c>
      <c r="F833" s="67">
        <f>IFERROR(IF(Дата_КС2=S$3,Смета!Q815,0)+IF(Дата_КС2=S$4,Смета!T815,0)+IF(Дата_КС2=S$5,Смета!W815,0)+IF(Дата_КС2=S$6,Смета!Z815,0)+IF(Дата_КС2=S$7,Смета!AC815,0)+IF(Дата_КС2=S$8,Смета!AF815,0)+IF(Дата_КС2=S$9,Смета!AI815,0)+IF(Дата_КС2=S$10,Смета!AL815,0)+IF(Дата_КС2=S$11,Смета!AO815,0)+IF(Дата_КС2=S$12,Смета!AR815,0)+IF(Дата_КС2=S$13,Смета!AU815,0)+IF(Дата_КС2=S$14,Смета!AX815,0),0)</f>
        <v>0</v>
      </c>
      <c r="G833" s="67">
        <f>IF(Смета!E815&gt;0,Смета!E815,0)</f>
        <v>80.06</v>
      </c>
      <c r="H833" s="67">
        <f t="shared" si="26"/>
        <v>0</v>
      </c>
      <c r="I833" s="464">
        <f t="shared" si="25"/>
        <v>0</v>
      </c>
      <c r="J833" s="468"/>
      <c r="K833" s="465">
        <f>IF(AND(B833&gt;0,B833&lt;&gt;"ЗАГ"),1,IF(C833=0,SUM(B834:INDEX(B834:B$2002,INDEX(MATCH("ЗАГ",B834:B$2002&amp;"",),))),0))</f>
        <v>0</v>
      </c>
      <c r="L833" s="38"/>
      <c r="M833" s="38"/>
      <c r="R833" s="178">
        <f>IFERROR(IF(F833&gt;0,IF(IFERROR((Смета!H815*1),0)&gt;0,ROUND(F833*G833,2),0),0),0)</f>
        <v>0</v>
      </c>
      <c r="S833" s="50">
        <f>IFERROR(IF(F833&gt;0,IF(IFERROR((Смета!G815*1),0)&gt;0,ROUND(F833*G833,2),0),0),0)</f>
        <v>0</v>
      </c>
      <c r="U833" s="38"/>
    </row>
    <row r="834" spans="1:21" s="37" customFormat="1" hidden="1" x14ac:dyDescent="0.25">
      <c r="A834" s="63"/>
      <c r="B834" s="140" t="str">
        <f>IFERROR(IF(F834&gt;0,MAX(B$26:B833)+1,IF(AND(D834&gt;0,C834=0),"ЗАГ",0)),0)</f>
        <v>ЗАГ</v>
      </c>
      <c r="C834" s="141">
        <f>IF(Смета!B816&gt;0,Смета!B816,0)</f>
        <v>0</v>
      </c>
      <c r="D834" s="543" t="str">
        <f>IF(Смета!C816&gt;0,Смета!C816,0)</f>
        <v>6. Материалы</v>
      </c>
      <c r="E834" s="77">
        <f>IF(Смета!D816&gt;0,Смета!D816,0)</f>
        <v>0</v>
      </c>
      <c r="F834" s="67">
        <f>IFERROR(IF(Дата_КС2=S$3,Смета!Q816,0)+IF(Дата_КС2=S$4,Смета!T816,0)+IF(Дата_КС2=S$5,Смета!W816,0)+IF(Дата_КС2=S$6,Смета!Z816,0)+IF(Дата_КС2=S$7,Смета!AC816,0)+IF(Дата_КС2=S$8,Смета!AF816,0)+IF(Дата_КС2=S$9,Смета!AI816,0)+IF(Дата_КС2=S$10,Смета!AL816,0)+IF(Дата_КС2=S$11,Смета!AO816,0)+IF(Дата_КС2=S$12,Смета!AR816,0)+IF(Дата_КС2=S$13,Смета!AU816,0)+IF(Дата_КС2=S$14,Смета!AX816,0),0)</f>
        <v>0</v>
      </c>
      <c r="G834" s="67">
        <f>IF(Смета!E816&gt;0,Смета!E816,0)</f>
        <v>0</v>
      </c>
      <c r="H834" s="67">
        <f t="shared" si="26"/>
        <v>0</v>
      </c>
      <c r="I834" s="464">
        <f t="shared" si="25"/>
        <v>0</v>
      </c>
      <c r="J834" s="468"/>
      <c r="K834" s="465">
        <f>IF(AND(B834&gt;0,B834&lt;&gt;"ЗАГ"),1,IF(C834=0,SUM(B835:INDEX(B835:B$2002,INDEX(MATCH("ЗАГ",B835:B$2002&amp;"",),))),0))</f>
        <v>0</v>
      </c>
      <c r="L834" s="38"/>
      <c r="M834" s="38"/>
      <c r="R834" s="178">
        <f>IFERROR(IF(F834&gt;0,IF(IFERROR((Смета!H816*1),0)&gt;0,ROUND(F834*G834,2),0),0),0)</f>
        <v>0</v>
      </c>
      <c r="S834" s="50">
        <f>IFERROR(IF(F834&gt;0,IF(IFERROR((Смета!G816*1),0)&gt;0,ROUND(F834*G834,2),0),0),0)</f>
        <v>0</v>
      </c>
      <c r="U834" s="38"/>
    </row>
    <row r="835" spans="1:21" s="37" customFormat="1" hidden="1" x14ac:dyDescent="0.25">
      <c r="A835" s="63"/>
      <c r="B835" s="140">
        <f>IFERROR(IF(F835&gt;0,MAX(B$26:B834)+1,IF(AND(D835&gt;0,C835=0),"ЗАГ",0)),0)</f>
        <v>0</v>
      </c>
      <c r="C835" s="141">
        <f>IF(Смета!B817&gt;0,Смета!B817,0)</f>
        <v>723</v>
      </c>
      <c r="D835" s="543" t="str">
        <f>IF(Смета!C817&gt;0,Смета!C817,0)</f>
        <v>Пена монтажная Roof Complect огнеупорная (890гр)</v>
      </c>
      <c r="E835" s="77" t="str">
        <f>IF(Смета!D817&gt;0,Смета!D817,0)</f>
        <v>шт</v>
      </c>
      <c r="F835" s="67">
        <f>IFERROR(IF(Дата_КС2=S$3,Смета!Q817,0)+IF(Дата_КС2=S$4,Смета!T817,0)+IF(Дата_КС2=S$5,Смета!W817,0)+IF(Дата_КС2=S$6,Смета!Z817,0)+IF(Дата_КС2=S$7,Смета!AC817,0)+IF(Дата_КС2=S$8,Смета!AF817,0)+IF(Дата_КС2=S$9,Смета!AI817,0)+IF(Дата_КС2=S$10,Смета!AL817,0)+IF(Дата_КС2=S$11,Смета!AO817,0)+IF(Дата_КС2=S$12,Смета!AR817,0)+IF(Дата_КС2=S$13,Смета!AU817,0)+IF(Дата_КС2=S$14,Смета!AX817,0),0)</f>
        <v>0</v>
      </c>
      <c r="G835" s="67">
        <f>IF(Смета!E817&gt;0,Смета!E817,0)</f>
        <v>640.5</v>
      </c>
      <c r="H835" s="67">
        <f t="shared" si="26"/>
        <v>0</v>
      </c>
      <c r="I835" s="464">
        <f t="shared" si="25"/>
        <v>0</v>
      </c>
      <c r="J835" s="468"/>
      <c r="K835" s="465">
        <f>IF(AND(B835&gt;0,B835&lt;&gt;"ЗАГ"),1,IF(C835=0,SUM(B836:INDEX(B836:B$2002,INDEX(MATCH("ЗАГ",B836:B$2002&amp;"",),))),0))</f>
        <v>0</v>
      </c>
      <c r="L835" s="38"/>
      <c r="M835" s="38"/>
      <c r="R835" s="178">
        <f>IFERROR(IF(F835&gt;0,IF(IFERROR((Смета!H817*1),0)&gt;0,ROUND(F835*G835,2),0),0),0)</f>
        <v>0</v>
      </c>
      <c r="S835" s="50">
        <f>IFERROR(IF(F835&gt;0,IF(IFERROR((Смета!G817*1),0)&gt;0,ROUND(F835*G835,2),0),0),0)</f>
        <v>0</v>
      </c>
      <c r="U835" s="38"/>
    </row>
    <row r="836" spans="1:21" s="37" customFormat="1" hidden="1" x14ac:dyDescent="0.25">
      <c r="A836" s="63"/>
      <c r="B836" s="140">
        <f>IFERROR(IF(F836&gt;0,MAX(B$26:B835)+1,IF(AND(D836&gt;0,C836=0),"ЗАГ",0)),0)</f>
        <v>0</v>
      </c>
      <c r="C836" s="141">
        <f>IF(Смета!B818&gt;0,Смета!B818,0)</f>
        <v>724</v>
      </c>
      <c r="D836" s="543" t="str">
        <f>IF(Смета!C818&gt;0,Смета!C818,0)</f>
        <v>Герметик огнезащитный ведро 10кг</v>
      </c>
      <c r="E836" s="77" t="str">
        <f>IF(Смета!D818&gt;0,Смета!D818,0)</f>
        <v>шт</v>
      </c>
      <c r="F836" s="67">
        <f>IFERROR(IF(Дата_КС2=S$3,Смета!Q818,0)+IF(Дата_КС2=S$4,Смета!T818,0)+IF(Дата_КС2=S$5,Смета!W818,0)+IF(Дата_КС2=S$6,Смета!Z818,0)+IF(Дата_КС2=S$7,Смета!AC818,0)+IF(Дата_КС2=S$8,Смета!AF818,0)+IF(Дата_КС2=S$9,Смета!AI818,0)+IF(Дата_КС2=S$10,Смета!AL818,0)+IF(Дата_КС2=S$11,Смета!AO818,0)+IF(Дата_КС2=S$12,Смета!AR818,0)+IF(Дата_КС2=S$13,Смета!AU818,0)+IF(Дата_КС2=S$14,Смета!AX818,0),0)</f>
        <v>0</v>
      </c>
      <c r="G836" s="67">
        <f>IF(Смета!E818&gt;0,Смета!E818,0)</f>
        <v>2028.25</v>
      </c>
      <c r="H836" s="67">
        <f t="shared" si="26"/>
        <v>0</v>
      </c>
      <c r="I836" s="464">
        <f t="shared" si="25"/>
        <v>0</v>
      </c>
      <c r="J836" s="468"/>
      <c r="K836" s="465">
        <f>IF(AND(B836&gt;0,B836&lt;&gt;"ЗАГ"),1,IF(C836=0,SUM(B837:INDEX(B837:B$2002,INDEX(MATCH("ЗАГ",B837:B$2002&amp;"",),))),0))</f>
        <v>0</v>
      </c>
      <c r="L836" s="38"/>
      <c r="M836" s="38"/>
      <c r="R836" s="178">
        <f>IFERROR(IF(F836&gt;0,IF(IFERROR((Смета!H818*1),0)&gt;0,ROUND(F836*G836,2),0),0),0)</f>
        <v>0</v>
      </c>
      <c r="S836" s="50">
        <f>IFERROR(IF(F836&gt;0,IF(IFERROR((Смета!G818*1),0)&gt;0,ROUND(F836*G836,2),0),0),0)</f>
        <v>0</v>
      </c>
      <c r="U836" s="38"/>
    </row>
    <row r="837" spans="1:21" s="37" customFormat="1" x14ac:dyDescent="0.25">
      <c r="A837" s="63"/>
      <c r="B837" s="140" t="str">
        <f>IFERROR(IF(F837&gt;0,MAX(B$26:B836)+1,IF(AND(D837&gt;0,C837=0),"ЗАГ",0)),0)</f>
        <v>ЗАГ</v>
      </c>
      <c r="C837" s="141">
        <f>IF(Смета!B819&gt;0,Смета!B819,0)</f>
        <v>0</v>
      </c>
      <c r="D837" s="547" t="str">
        <f>IF(Смета!C819&gt;0,Смета!C819,0)</f>
        <v>Ось 20-21/Д-Е (4.БС33М секция №8)</v>
      </c>
      <c r="E837" s="77">
        <f>IF(Смета!D819&gt;0,Смета!D819,0)</f>
        <v>0</v>
      </c>
      <c r="F837" s="67">
        <f>IFERROR(IF(Дата_КС2=S$3,Смета!Q819,0)+IF(Дата_КС2=S$4,Смета!T819,0)+IF(Дата_КС2=S$5,Смета!W819,0)+IF(Дата_КС2=S$6,Смета!Z819,0)+IF(Дата_КС2=S$7,Смета!AC819,0)+IF(Дата_КС2=S$8,Смета!AF819,0)+IF(Дата_КС2=S$9,Смета!AI819,0)+IF(Дата_КС2=S$10,Смета!AL819,0)+IF(Дата_КС2=S$11,Смета!AO819,0)+IF(Дата_КС2=S$12,Смета!AR819,0)+IF(Дата_КС2=S$13,Смета!AU819,0)+IF(Дата_КС2=S$14,Смета!AX819,0),0)</f>
        <v>0</v>
      </c>
      <c r="G837" s="67">
        <f>IF(Смета!E819&gt;0,Смета!E819,0)</f>
        <v>0</v>
      </c>
      <c r="H837" s="67">
        <f t="shared" si="26"/>
        <v>0</v>
      </c>
      <c r="I837" s="464">
        <f t="shared" si="25"/>
        <v>1</v>
      </c>
      <c r="J837" s="468">
        <v>1</v>
      </c>
      <c r="K837" s="465">
        <f>IF(AND(B837&gt;0,B837&lt;&gt;"ЗАГ"),1,IF(C837=0,SUM(B838:INDEX(B838:B$2002,INDEX(MATCH("ЗАГ",B838:B$2002&amp;"",),))),0))</f>
        <v>0</v>
      </c>
      <c r="L837" s="38"/>
      <c r="M837" s="38"/>
      <c r="R837" s="178">
        <f>IFERROR(IF(F837&gt;0,IF(IFERROR((Смета!H819*1),0)&gt;0,ROUND(F837*G837,2),0),0),0)</f>
        <v>0</v>
      </c>
      <c r="S837" s="50">
        <f>IFERROR(IF(F837&gt;0,IF(IFERROR((Смета!G819*1),0)&gt;0,ROUND(F837*G837,2),0),0),0)</f>
        <v>0</v>
      </c>
      <c r="U837" s="38"/>
    </row>
    <row r="838" spans="1:21" s="37" customFormat="1" x14ac:dyDescent="0.25">
      <c r="A838" s="63"/>
      <c r="B838" s="140" t="str">
        <f>IFERROR(IF(F838&gt;0,MAX(B$26:B837)+1,IF(AND(D838&gt;0,C838=0),"ЗАГ",0)),0)</f>
        <v>ЗАГ</v>
      </c>
      <c r="C838" s="141">
        <f>IF(Смета!B820&gt;0,Смета!B820,0)</f>
        <v>0</v>
      </c>
      <c r="D838" s="547" t="str">
        <f>IF(Смета!C820&gt;0,Смета!C820,0)</f>
        <v>1.Низковольтное оборудование</v>
      </c>
      <c r="E838" s="77">
        <f>IF(Смета!D820&gt;0,Смета!D820,0)</f>
        <v>0</v>
      </c>
      <c r="F838" s="67">
        <f>IFERROR(IF(Дата_КС2=S$3,Смета!Q820,0)+IF(Дата_КС2=S$4,Смета!T820,0)+IF(Дата_КС2=S$5,Смета!W820,0)+IF(Дата_КС2=S$6,Смета!Z820,0)+IF(Дата_КС2=S$7,Смета!AC820,0)+IF(Дата_КС2=S$8,Смета!AF820,0)+IF(Дата_КС2=S$9,Смета!AI820,0)+IF(Дата_КС2=S$10,Смета!AL820,0)+IF(Дата_КС2=S$11,Смета!AO820,0)+IF(Дата_КС2=S$12,Смета!AR820,0)+IF(Дата_КС2=S$13,Смета!AU820,0)+IF(Дата_КС2=S$14,Смета!AX820,0),0)</f>
        <v>0</v>
      </c>
      <c r="G838" s="67">
        <f>IF(Смета!E820&gt;0,Смета!E820,0)</f>
        <v>0</v>
      </c>
      <c r="H838" s="67">
        <f t="shared" si="26"/>
        <v>0</v>
      </c>
      <c r="I838" s="464">
        <f t="shared" si="25"/>
        <v>338</v>
      </c>
      <c r="J838" s="468"/>
      <c r="K838" s="465">
        <f>IF(AND(B838&gt;0,B838&lt;&gt;"ЗАГ"),1,IF(C838=0,SUM(B839:INDEX(B839:B$2002,INDEX(MATCH("ЗАГ",B839:B$2002&amp;"",),))),0))</f>
        <v>338</v>
      </c>
      <c r="L838" s="38"/>
      <c r="M838" s="38"/>
      <c r="R838" s="178">
        <f>IFERROR(IF(F838&gt;0,IF(IFERROR((Смета!H820*1),0)&gt;0,ROUND(F838*G838,2),0),0),0)</f>
        <v>0</v>
      </c>
      <c r="S838" s="50">
        <f>IFERROR(IF(F838&gt;0,IF(IFERROR((Смета!G820*1),0)&gt;0,ROUND(F838*G838,2),0),0),0)</f>
        <v>0</v>
      </c>
      <c r="U838" s="38"/>
    </row>
    <row r="839" spans="1:21" s="37" customFormat="1" hidden="1" x14ac:dyDescent="0.25">
      <c r="A839" s="63"/>
      <c r="B839" s="140">
        <f>IFERROR(IF(F839&gt;0,MAX(B$26:B838)+1,IF(AND(D839&gt;0,C839=0),"ЗАГ",0)),0)</f>
        <v>0</v>
      </c>
      <c r="C839" s="141">
        <f>IF(Смета!B821&gt;0,Смета!B821,0)</f>
        <v>725</v>
      </c>
      <c r="D839" s="543" t="str">
        <f>IF(Смета!C821&gt;0,Смета!C821,0)</f>
        <v>ЩК в комплекте</v>
      </c>
      <c r="E839" s="77" t="str">
        <f>IF(Смета!D821&gt;0,Смета!D821,0)</f>
        <v>шт</v>
      </c>
      <c r="F839" s="67">
        <f>IFERROR(IF(Дата_КС2=S$3,Смета!Q821,0)+IF(Дата_КС2=S$4,Смета!T821,0)+IF(Дата_КС2=S$5,Смета!W821,0)+IF(Дата_КС2=S$6,Смета!Z821,0)+IF(Дата_КС2=S$7,Смета!AC821,0)+IF(Дата_КС2=S$8,Смета!AF821,0)+IF(Дата_КС2=S$9,Смета!AI821,0)+IF(Дата_КС2=S$10,Смета!AL821,0)+IF(Дата_КС2=S$11,Смета!AO821,0)+IF(Дата_КС2=S$12,Смета!AR821,0)+IF(Дата_КС2=S$13,Смета!AU821,0)+IF(Дата_КС2=S$14,Смета!AX821,0),0)</f>
        <v>0</v>
      </c>
      <c r="G839" s="67">
        <f>IF(Смета!E821&gt;0,Смета!E821,0)</f>
        <v>6351.63</v>
      </c>
      <c r="H839" s="67">
        <f t="shared" si="26"/>
        <v>0</v>
      </c>
      <c r="I839" s="464">
        <f t="shared" si="25"/>
        <v>0</v>
      </c>
      <c r="J839" s="468"/>
      <c r="K839" s="465">
        <f>IF(AND(B839&gt;0,B839&lt;&gt;"ЗАГ"),1,IF(C839=0,SUM(B840:INDEX(B840:B$2002,INDEX(MATCH("ЗАГ",B840:B$2002&amp;"",),))),0))</f>
        <v>0</v>
      </c>
      <c r="L839" s="38"/>
      <c r="M839" s="38"/>
      <c r="R839" s="178">
        <f>IFERROR(IF(F839&gt;0,IF(IFERROR((Смета!H821*1),0)&gt;0,ROUND(F839*G839,2),0),0),0)</f>
        <v>0</v>
      </c>
      <c r="S839" s="50">
        <f>IFERROR(IF(F839&gt;0,IF(IFERROR((Смета!G821*1),0)&gt;0,ROUND(F839*G839,2),0),0),0)</f>
        <v>0</v>
      </c>
      <c r="U839" s="38"/>
    </row>
    <row r="840" spans="1:21" s="37" customFormat="1" ht="30" hidden="1" x14ac:dyDescent="0.25">
      <c r="A840" s="63"/>
      <c r="B840" s="140">
        <f>IFERROR(IF(F840&gt;0,MAX(B$26:B839)+1,IF(AND(D840&gt;0,C840=0),"ЗАГ",0)),0)</f>
        <v>0</v>
      </c>
      <c r="C840" s="141">
        <f>IF(Смета!B822&gt;0,Смета!B822,0)</f>
        <v>726</v>
      </c>
      <c r="D840" s="543" t="str">
        <f>IF(Смета!C822&gt;0,Смета!C822,0)</f>
        <v>Счетчик электронный, 230В, 5(80)А, 1/2 кл.точности СЕ207 R7 849.2.ОА.QUVLF SPds</v>
      </c>
      <c r="E840" s="77" t="str">
        <f>IF(Смета!D822&gt;0,Смета!D822,0)</f>
        <v>шт</v>
      </c>
      <c r="F840" s="67">
        <f>IFERROR(IF(Дата_КС2=S$3,Смета!Q822,0)+IF(Дата_КС2=S$4,Смета!T822,0)+IF(Дата_КС2=S$5,Смета!W822,0)+IF(Дата_КС2=S$6,Смета!Z822,0)+IF(Дата_КС2=S$7,Смета!AC822,0)+IF(Дата_КС2=S$8,Смета!AF822,0)+IF(Дата_КС2=S$9,Смета!AI822,0)+IF(Дата_КС2=S$10,Смета!AL822,0)+IF(Дата_КС2=S$11,Смета!AO822,0)+IF(Дата_КС2=S$12,Смета!AR822,0)+IF(Дата_КС2=S$13,Смета!AU822,0)+IF(Дата_КС2=S$14,Смета!AX822,0),0)</f>
        <v>0</v>
      </c>
      <c r="G840" s="67">
        <f>IF(Смета!E822&gt;0,Смета!E822,0)</f>
        <v>0</v>
      </c>
      <c r="H840" s="67">
        <f t="shared" si="26"/>
        <v>0</v>
      </c>
      <c r="I840" s="464">
        <f t="shared" si="25"/>
        <v>0</v>
      </c>
      <c r="J840" s="468"/>
      <c r="K840" s="465">
        <f>IF(AND(B840&gt;0,B840&lt;&gt;"ЗАГ"),1,IF(C840=0,SUM(B841:INDEX(B841:B$2002,INDEX(MATCH("ЗАГ",B841:B$2002&amp;"",),))),0))</f>
        <v>0</v>
      </c>
      <c r="L840" s="38"/>
      <c r="M840" s="38"/>
      <c r="R840" s="178">
        <f>IFERROR(IF(F840&gt;0,IF(IFERROR((Смета!H822*1),0)&gt;0,ROUND(F840*G840,2),0),0),0)</f>
        <v>0</v>
      </c>
      <c r="S840" s="50">
        <f>IFERROR(IF(F840&gt;0,IF(IFERROR((Смета!G822*1),0)&gt;0,ROUND(F840*G840,2),0),0),0)</f>
        <v>0</v>
      </c>
      <c r="U840" s="38"/>
    </row>
    <row r="841" spans="1:21" s="37" customFormat="1" hidden="1" x14ac:dyDescent="0.25">
      <c r="A841" s="63"/>
      <c r="B841" s="140">
        <f>IFERROR(IF(F841&gt;0,MAX(B$26:B840)+1,IF(AND(D841&gt;0,C841=0),"ЗАГ",0)),0)</f>
        <v>0</v>
      </c>
      <c r="C841" s="141">
        <f>IF(Смета!B823&gt;0,Смета!B823,0)</f>
        <v>727</v>
      </c>
      <c r="D841" s="543" t="str">
        <f>IF(Смета!C823&gt;0,Смета!C823,0)</f>
        <v>Монтаж и подключение ЩК</v>
      </c>
      <c r="E841" s="77" t="str">
        <f>IF(Смета!D823&gt;0,Смета!D823,0)</f>
        <v>шт</v>
      </c>
      <c r="F841" s="67">
        <f>IFERROR(IF(Дата_КС2=S$3,Смета!Q823,0)+IF(Дата_КС2=S$4,Смета!T823,0)+IF(Дата_КС2=S$5,Смета!W823,0)+IF(Дата_КС2=S$6,Смета!Z823,0)+IF(Дата_КС2=S$7,Смета!AC823,0)+IF(Дата_КС2=S$8,Смета!AF823,0)+IF(Дата_КС2=S$9,Смета!AI823,0)+IF(Дата_КС2=S$10,Смета!AL823,0)+IF(Дата_КС2=S$11,Смета!AO823,0)+IF(Дата_КС2=S$12,Смета!AR823,0)+IF(Дата_КС2=S$13,Смета!AU823,0)+IF(Дата_КС2=S$14,Смета!AX823,0),0)</f>
        <v>0</v>
      </c>
      <c r="G841" s="67">
        <f>IF(Смета!E823&gt;0,Смета!E823,0)</f>
        <v>2668.75</v>
      </c>
      <c r="H841" s="67">
        <f t="shared" si="26"/>
        <v>0</v>
      </c>
      <c r="I841" s="464">
        <f t="shared" si="25"/>
        <v>0</v>
      </c>
      <c r="J841" s="468"/>
      <c r="K841" s="465">
        <f>IF(AND(B841&gt;0,B841&lt;&gt;"ЗАГ"),1,IF(C841=0,SUM(B842:INDEX(B842:B$2002,INDEX(MATCH("ЗАГ",B842:B$2002&amp;"",),))),0))</f>
        <v>0</v>
      </c>
      <c r="L841" s="38"/>
      <c r="M841" s="38"/>
      <c r="R841" s="178">
        <f>IFERROR(IF(F841&gt;0,IF(IFERROR((Смета!H823*1),0)&gt;0,ROUND(F841*G841,2),0),0),0)</f>
        <v>0</v>
      </c>
      <c r="S841" s="50">
        <f>IFERROR(IF(F841&gt;0,IF(IFERROR((Смета!G823*1),0)&gt;0,ROUND(F841*G841,2),0),0),0)</f>
        <v>0</v>
      </c>
      <c r="U841" s="38"/>
    </row>
    <row r="842" spans="1:21" s="37" customFormat="1" hidden="1" x14ac:dyDescent="0.25">
      <c r="A842" s="63"/>
      <c r="B842" s="140">
        <f>IFERROR(IF(F842&gt;0,MAX(B$26:B841)+1,IF(AND(D842&gt;0,C842=0),"ЗАГ",0)),0)</f>
        <v>0</v>
      </c>
      <c r="C842" s="141">
        <f>IF(Смета!B824&gt;0,Смета!B824,0)</f>
        <v>728</v>
      </c>
      <c r="D842" s="543" t="str">
        <f>IF(Смета!C824&gt;0,Смета!C824,0)</f>
        <v>Кабель-канал 60х40 ЭЛЕКОР белый (18м) IEK</v>
      </c>
      <c r="E842" s="77" t="str">
        <f>IF(Смета!D824&gt;0,Смета!D824,0)</f>
        <v>м</v>
      </c>
      <c r="F842" s="67">
        <f>IFERROR(IF(Дата_КС2=S$3,Смета!Q824,0)+IF(Дата_КС2=S$4,Смета!T824,0)+IF(Дата_КС2=S$5,Смета!W824,0)+IF(Дата_КС2=S$6,Смета!Z824,0)+IF(Дата_КС2=S$7,Смета!AC824,0)+IF(Дата_КС2=S$8,Смета!AF824,0)+IF(Дата_КС2=S$9,Смета!AI824,0)+IF(Дата_КС2=S$10,Смета!AL824,0)+IF(Дата_КС2=S$11,Смета!AO824,0)+IF(Дата_КС2=S$12,Смета!AR824,0)+IF(Дата_КС2=S$13,Смета!AU824,0)+IF(Дата_КС2=S$14,Смета!AX824,0),0)</f>
        <v>0</v>
      </c>
      <c r="G842" s="67">
        <f>IF(Смета!E824&gt;0,Смета!E824,0)</f>
        <v>264.60000000000002</v>
      </c>
      <c r="H842" s="67">
        <f t="shared" si="26"/>
        <v>0</v>
      </c>
      <c r="I842" s="464">
        <f t="shared" si="25"/>
        <v>0</v>
      </c>
      <c r="J842" s="468"/>
      <c r="K842" s="465">
        <f>IF(AND(B842&gt;0,B842&lt;&gt;"ЗАГ"),1,IF(C842=0,SUM(B843:INDEX(B843:B$2002,INDEX(MATCH("ЗАГ",B843:B$2002&amp;"",),))),0))</f>
        <v>0</v>
      </c>
      <c r="L842" s="38"/>
      <c r="M842" s="38"/>
      <c r="R842" s="178">
        <f>IFERROR(IF(F842&gt;0,IF(IFERROR((Смета!H824*1),0)&gt;0,ROUND(F842*G842,2),0),0),0)</f>
        <v>0</v>
      </c>
      <c r="S842" s="50">
        <f>IFERROR(IF(F842&gt;0,IF(IFERROR((Смета!G824*1),0)&gt;0,ROUND(F842*G842,2),0),0),0)</f>
        <v>0</v>
      </c>
      <c r="U842" s="38"/>
    </row>
    <row r="843" spans="1:21" s="37" customFormat="1" hidden="1" x14ac:dyDescent="0.25">
      <c r="A843" s="63"/>
      <c r="B843" s="140">
        <f>IFERROR(IF(F843&gt;0,MAX(B$26:B842)+1,IF(AND(D843&gt;0,C843=0),"ЗАГ",0)),0)</f>
        <v>0</v>
      </c>
      <c r="C843" s="141">
        <f>IF(Смета!B825&gt;0,Смета!B825,0)</f>
        <v>729</v>
      </c>
      <c r="D843" s="543" t="str">
        <f>IF(Смета!C825&gt;0,Смета!C825,0)</f>
        <v>Монтаж кабель-канала</v>
      </c>
      <c r="E843" s="77" t="str">
        <f>IF(Смета!D825&gt;0,Смета!D825,0)</f>
        <v>м</v>
      </c>
      <c r="F843" s="67">
        <f>IFERROR(IF(Дата_КС2=S$3,Смета!Q825,0)+IF(Дата_КС2=S$4,Смета!T825,0)+IF(Дата_КС2=S$5,Смета!W825,0)+IF(Дата_КС2=S$6,Смета!Z825,0)+IF(Дата_КС2=S$7,Смета!AC825,0)+IF(Дата_КС2=S$8,Смета!AF825,0)+IF(Дата_КС2=S$9,Смета!AI825,0)+IF(Дата_КС2=S$10,Смета!AL825,0)+IF(Дата_КС2=S$11,Смета!AO825,0)+IF(Дата_КС2=S$12,Смета!AR825,0)+IF(Дата_КС2=S$13,Смета!AU825,0)+IF(Дата_КС2=S$14,Смета!AX825,0),0)</f>
        <v>0</v>
      </c>
      <c r="G843" s="67">
        <f>IF(Смета!E825&gt;0,Смета!E825,0)</f>
        <v>330.75</v>
      </c>
      <c r="H843" s="67">
        <f t="shared" si="26"/>
        <v>0</v>
      </c>
      <c r="I843" s="464">
        <f t="shared" si="25"/>
        <v>0</v>
      </c>
      <c r="J843" s="468"/>
      <c r="K843" s="465">
        <f>IF(AND(B843&gt;0,B843&lt;&gt;"ЗАГ"),1,IF(C843=0,SUM(B844:INDEX(B844:B$2002,INDEX(MATCH("ЗАГ",B844:B$2002&amp;"",),))),0))</f>
        <v>0</v>
      </c>
      <c r="L843" s="38"/>
      <c r="M843" s="38"/>
      <c r="R843" s="178">
        <f>IFERROR(IF(F843&gt;0,IF(IFERROR((Смета!H825*1),0)&gt;0,ROUND(F843*G843,2),0),0),0)</f>
        <v>0</v>
      </c>
      <c r="S843" s="50">
        <f>IFERROR(IF(F843&gt;0,IF(IFERROR((Смета!G825*1),0)&gt;0,ROUND(F843*G843,2),0),0),0)</f>
        <v>0</v>
      </c>
      <c r="U843" s="38"/>
    </row>
    <row r="844" spans="1:21" s="37" customFormat="1" x14ac:dyDescent="0.25">
      <c r="A844" s="63"/>
      <c r="B844" s="140">
        <f>IFERROR(IF(F844&gt;0,MAX(B$26:B843)+1,IF(AND(D844&gt;0,C844=0),"ЗАГ",0)),0)</f>
        <v>83</v>
      </c>
      <c r="C844" s="141">
        <f>IF(Смета!B826&gt;0,Смета!B826,0)</f>
        <v>730</v>
      </c>
      <c r="D844" s="547" t="str">
        <f>IF(Смета!C826&gt;0,Смета!C826,0)</f>
        <v>Корпус щита этажного ЩЭ</v>
      </c>
      <c r="E844" s="77" t="str">
        <f>IF(Смета!D826&gt;0,Смета!D826,0)</f>
        <v>шт</v>
      </c>
      <c r="F844" s="67">
        <f>IFERROR(IF(Дата_КС2=S$3,Смета!Q826,0)+IF(Дата_КС2=S$4,Смета!T826,0)+IF(Дата_КС2=S$5,Смета!W826,0)+IF(Дата_КС2=S$6,Смета!Z826,0)+IF(Дата_КС2=S$7,Смета!AC826,0)+IF(Дата_КС2=S$8,Смета!AF826,0)+IF(Дата_КС2=S$9,Смета!AI826,0)+IF(Дата_КС2=S$10,Смета!AL826,0)+IF(Дата_КС2=S$11,Смета!AO826,0)+IF(Дата_КС2=S$12,Смета!AR826,0)+IF(Дата_КС2=S$13,Смета!AU826,0)+IF(Дата_КС2=S$14,Смета!AX826,0),0)</f>
        <v>8</v>
      </c>
      <c r="G844" s="67">
        <f>IF(Смета!E826&gt;0,Смета!E826,0)</f>
        <v>8486.6299999999992</v>
      </c>
      <c r="H844" s="67">
        <f t="shared" si="26"/>
        <v>67893.039999999994</v>
      </c>
      <c r="I844" s="464">
        <f t="shared" si="25"/>
        <v>1</v>
      </c>
      <c r="J844" s="468"/>
      <c r="K844" s="465">
        <f>IF(AND(B844&gt;0,B844&lt;&gt;"ЗАГ"),1,IF(C844=0,SUM(B845:INDEX(B845:B$2002,INDEX(MATCH("ЗАГ",B845:B$2002&amp;"",),))),0))</f>
        <v>1</v>
      </c>
      <c r="L844" s="38"/>
      <c r="M844" s="38"/>
      <c r="R844" s="178">
        <f>IFERROR(IF(F844&gt;0,IF(IFERROR((Смета!H826*1),0)&gt;0,ROUND(F844*G844,2),0),0),0)</f>
        <v>0</v>
      </c>
      <c r="S844" s="50">
        <f>IFERROR(IF(F844&gt;0,IF(IFERROR((Смета!G826*1),0)&gt;0,ROUND(F844*G844,2),0),0),0)</f>
        <v>67893.039999999994</v>
      </c>
      <c r="U844" s="38"/>
    </row>
    <row r="845" spans="1:21" s="37" customFormat="1" x14ac:dyDescent="0.25">
      <c r="A845" s="63"/>
      <c r="B845" s="140">
        <f>IFERROR(IF(F845&gt;0,MAX(B$26:B844)+1,IF(AND(D845&gt;0,C845=0),"ЗАГ",0)),0)</f>
        <v>84</v>
      </c>
      <c r="C845" s="141">
        <f>IF(Смета!B827&gt;0,Смета!B827,0)</f>
        <v>731</v>
      </c>
      <c r="D845" s="547" t="str">
        <f>IF(Смета!C827&gt;0,Смета!C827,0)</f>
        <v>Монтаж Корпуса щита этажного</v>
      </c>
      <c r="E845" s="77" t="str">
        <f>IF(Смета!D827&gt;0,Смета!D827,0)</f>
        <v>шт</v>
      </c>
      <c r="F845" s="67">
        <f>IFERROR(IF(Дата_КС2=S$3,Смета!Q827,0)+IF(Дата_КС2=S$4,Смета!T827,0)+IF(Дата_КС2=S$5,Смета!W827,0)+IF(Дата_КС2=S$6,Смета!Z827,0)+IF(Дата_КС2=S$7,Смета!AC827,0)+IF(Дата_КС2=S$8,Смета!AF827,0)+IF(Дата_КС2=S$9,Смета!AI827,0)+IF(Дата_КС2=S$10,Смета!AL827,0)+IF(Дата_КС2=S$11,Смета!AO827,0)+IF(Дата_КС2=S$12,Смета!AR827,0)+IF(Дата_КС2=S$13,Смета!AU827,0)+IF(Дата_КС2=S$14,Смета!AX827,0),0)</f>
        <v>8</v>
      </c>
      <c r="G845" s="67">
        <f>IF(Смета!E827&gt;0,Смета!E827,0)</f>
        <v>918.05</v>
      </c>
      <c r="H845" s="67">
        <f t="shared" si="26"/>
        <v>7344.4</v>
      </c>
      <c r="I845" s="464">
        <f t="shared" si="25"/>
        <v>1</v>
      </c>
      <c r="J845" s="468"/>
      <c r="K845" s="465">
        <f>IF(AND(B845&gt;0,B845&lt;&gt;"ЗАГ"),1,IF(C845=0,SUM(B846:INDEX(B846:B$2002,INDEX(MATCH("ЗАГ",B846:B$2002&amp;"",),))),0))</f>
        <v>1</v>
      </c>
      <c r="L845" s="38"/>
      <c r="M845" s="38"/>
      <c r="R845" s="178">
        <f>IFERROR(IF(F845&gt;0,IF(IFERROR((Смета!H827*1),0)&gt;0,ROUND(F845*G845,2),0),0),0)</f>
        <v>7344.4</v>
      </c>
      <c r="S845" s="50">
        <f>IFERROR(IF(F845&gt;0,IF(IFERROR((Смета!G827*1),0)&gt;0,ROUND(F845*G845,2),0),0),0)</f>
        <v>0</v>
      </c>
      <c r="U845" s="38"/>
    </row>
    <row r="846" spans="1:21" s="37" customFormat="1" x14ac:dyDescent="0.25">
      <c r="A846" s="63"/>
      <c r="B846" s="140">
        <f>IFERROR(IF(F846&gt;0,MAX(B$26:B845)+1,IF(AND(D846&gt;0,C846=0),"ЗАГ",0)),0)</f>
        <v>85</v>
      </c>
      <c r="C846" s="141">
        <f>IF(Смета!B828&gt;0,Смета!B828,0)</f>
        <v>732</v>
      </c>
      <c r="D846" s="547" t="str">
        <f>IF(Смета!C828&gt;0,Смета!C828,0)</f>
        <v>Панель из листовой стали 330х980</v>
      </c>
      <c r="E846" s="77" t="str">
        <f>IF(Смета!D828&gt;0,Смета!D828,0)</f>
        <v>шт</v>
      </c>
      <c r="F846" s="67">
        <f>IFERROR(IF(Дата_КС2=S$3,Смета!Q828,0)+IF(Дата_КС2=S$4,Смета!T828,0)+IF(Дата_КС2=S$5,Смета!W828,0)+IF(Дата_КС2=S$6,Смета!Z828,0)+IF(Дата_КС2=S$7,Смета!AC828,0)+IF(Дата_КС2=S$8,Смета!AF828,0)+IF(Дата_КС2=S$9,Смета!AI828,0)+IF(Дата_КС2=S$10,Смета!AL828,0)+IF(Дата_КС2=S$11,Смета!AO828,0)+IF(Дата_КС2=S$12,Смета!AR828,0)+IF(Дата_КС2=S$13,Смета!AU828,0)+IF(Дата_КС2=S$14,Смета!AX828,0),0)</f>
        <v>8</v>
      </c>
      <c r="G846" s="67">
        <f>IF(Смета!E828&gt;0,Смета!E828,0)</f>
        <v>1761.38</v>
      </c>
      <c r="H846" s="67">
        <f t="shared" si="26"/>
        <v>14091.04</v>
      </c>
      <c r="I846" s="464">
        <f t="shared" si="25"/>
        <v>1</v>
      </c>
      <c r="J846" s="468"/>
      <c r="K846" s="465">
        <f>IF(AND(B846&gt;0,B846&lt;&gt;"ЗАГ"),1,IF(C846=0,SUM(B847:INDEX(B847:B$2002,INDEX(MATCH("ЗАГ",B847:B$2002&amp;"",),))),0))</f>
        <v>1</v>
      </c>
      <c r="L846" s="38"/>
      <c r="M846" s="38"/>
      <c r="R846" s="178">
        <f>IFERROR(IF(F846&gt;0,IF(IFERROR((Смета!H828*1),0)&gt;0,ROUND(F846*G846,2),0),0),0)</f>
        <v>0</v>
      </c>
      <c r="S846" s="50">
        <f>IFERROR(IF(F846&gt;0,IF(IFERROR((Смета!G828*1),0)&gt;0,ROUND(F846*G846,2),0),0),0)</f>
        <v>14091.04</v>
      </c>
      <c r="U846" s="38"/>
    </row>
    <row r="847" spans="1:21" s="37" customFormat="1" x14ac:dyDescent="0.25">
      <c r="A847" s="63"/>
      <c r="B847" s="140">
        <f>IFERROR(IF(F847&gt;0,MAX(B$26:B846)+1,IF(AND(D847&gt;0,C847=0),"ЗАГ",0)),0)</f>
        <v>86</v>
      </c>
      <c r="C847" s="141">
        <f>IF(Смета!B829&gt;0,Смета!B829,0)</f>
        <v>733</v>
      </c>
      <c r="D847" s="547" t="str">
        <f>IF(Смета!C829&gt;0,Смета!C829,0)</f>
        <v>Монтаж панели</v>
      </c>
      <c r="E847" s="77" t="str">
        <f>IF(Смета!D829&gt;0,Смета!D829,0)</f>
        <v>шт</v>
      </c>
      <c r="F847" s="67">
        <f>IFERROR(IF(Дата_КС2=S$3,Смета!Q829,0)+IF(Дата_КС2=S$4,Смета!T829,0)+IF(Дата_КС2=S$5,Смета!W829,0)+IF(Дата_КС2=S$6,Смета!Z829,0)+IF(Дата_КС2=S$7,Смета!AC829,0)+IF(Дата_КС2=S$8,Смета!AF829,0)+IF(Дата_КС2=S$9,Смета!AI829,0)+IF(Дата_КС2=S$10,Смета!AL829,0)+IF(Дата_КС2=S$11,Смета!AO829,0)+IF(Дата_КС2=S$12,Смета!AR829,0)+IF(Дата_КС2=S$13,Смета!AU829,0)+IF(Дата_КС2=S$14,Смета!AX829,0),0)</f>
        <v>8</v>
      </c>
      <c r="G847" s="67">
        <f>IF(Смета!E829&gt;0,Смета!E829,0)</f>
        <v>560.44000000000005</v>
      </c>
      <c r="H847" s="67">
        <f t="shared" si="26"/>
        <v>4483.5200000000004</v>
      </c>
      <c r="I847" s="464">
        <f t="shared" si="25"/>
        <v>1</v>
      </c>
      <c r="J847" s="468"/>
      <c r="K847" s="465">
        <f>IF(AND(B847&gt;0,B847&lt;&gt;"ЗАГ"),1,IF(C847=0,SUM(B848:INDEX(B848:B$2002,INDEX(MATCH("ЗАГ",B848:B$2002&amp;"",),))),0))</f>
        <v>1</v>
      </c>
      <c r="L847" s="38"/>
      <c r="M847" s="38"/>
      <c r="R847" s="178">
        <f>IFERROR(IF(F847&gt;0,IF(IFERROR((Смета!H829*1),0)&gt;0,ROUND(F847*G847,2),0),0),0)</f>
        <v>4483.5200000000004</v>
      </c>
      <c r="S847" s="50">
        <f>IFERROR(IF(F847&gt;0,IF(IFERROR((Смета!G829*1),0)&gt;0,ROUND(F847*G847,2),0),0),0)</f>
        <v>0</v>
      </c>
      <c r="U847" s="38"/>
    </row>
    <row r="848" spans="1:21" s="37" customFormat="1" hidden="1" x14ac:dyDescent="0.25">
      <c r="A848" s="63"/>
      <c r="B848" s="140" t="str">
        <f>IFERROR(IF(F848&gt;0,MAX(B$26:B847)+1,IF(AND(D848&gt;0,C848=0),"ЗАГ",0)),0)</f>
        <v>ЗАГ</v>
      </c>
      <c r="C848" s="141">
        <f>IF(Смета!B830&gt;0,Смета!B830,0)</f>
        <v>0</v>
      </c>
      <c r="D848" s="543" t="str">
        <f>IF(Смета!C830&gt;0,Смета!C830,0)</f>
        <v>Щит этажный на 3 квартиры состоит (на 4 ЩЭ):</v>
      </c>
      <c r="E848" s="77">
        <f>IF(Смета!D830&gt;0,Смета!D830,0)</f>
        <v>0</v>
      </c>
      <c r="F848" s="67">
        <f>IFERROR(IF(Дата_КС2=S$3,Смета!Q830,0)+IF(Дата_КС2=S$4,Смета!T830,0)+IF(Дата_КС2=S$5,Смета!W830,0)+IF(Дата_КС2=S$6,Смета!Z830,0)+IF(Дата_КС2=S$7,Смета!AC830,0)+IF(Дата_КС2=S$8,Смета!AF830,0)+IF(Дата_КС2=S$9,Смета!AI830,0)+IF(Дата_КС2=S$10,Смета!AL830,0)+IF(Дата_КС2=S$11,Смета!AO830,0)+IF(Дата_КС2=S$12,Смета!AR830,0)+IF(Дата_КС2=S$13,Смета!AU830,0)+IF(Дата_КС2=S$14,Смета!AX830,0),0)</f>
        <v>0</v>
      </c>
      <c r="G848" s="67">
        <f>IF(Смета!E830&gt;0,Смета!E830,0)</f>
        <v>0</v>
      </c>
      <c r="H848" s="67">
        <f t="shared" si="26"/>
        <v>0</v>
      </c>
      <c r="I848" s="464">
        <f t="shared" si="25"/>
        <v>0</v>
      </c>
      <c r="J848" s="468"/>
      <c r="K848" s="465">
        <f>IF(AND(B848&gt;0,B848&lt;&gt;"ЗАГ"),1,IF(C848=0,SUM(B849:INDEX(B849:B$2002,INDEX(MATCH("ЗАГ",B849:B$2002&amp;"",),))),0))</f>
        <v>0</v>
      </c>
      <c r="L848" s="38"/>
      <c r="M848" s="38"/>
      <c r="R848" s="178">
        <f>IFERROR(IF(F848&gt;0,IF(IFERROR((Смета!H830*1),0)&gt;0,ROUND(F848*G848,2),0),0),0)</f>
        <v>0</v>
      </c>
      <c r="S848" s="50">
        <f>IFERROR(IF(F848&gt;0,IF(IFERROR((Смета!G830*1),0)&gt;0,ROUND(F848*G848,2),0),0),0)</f>
        <v>0</v>
      </c>
      <c r="U848" s="38"/>
    </row>
    <row r="849" spans="1:21" s="37" customFormat="1" ht="30" hidden="1" x14ac:dyDescent="0.25">
      <c r="A849" s="63"/>
      <c r="B849" s="140">
        <f>IFERROR(IF(F849&gt;0,MAX(B$26:B848)+1,IF(AND(D849&gt;0,C849=0),"ЗАГ",0)),0)</f>
        <v>0</v>
      </c>
      <c r="C849" s="141">
        <f>IF(Смета!B831&gt;0,Смета!B831,0)</f>
        <v>734</v>
      </c>
      <c r="D849" s="543" t="str">
        <f>IF(Смета!C831&gt;0,Смета!C831,0)</f>
        <v>Выключатель автоматический двухполюсный 50А С ВА47-29 4.5кА (MVA20-2-050-C)</v>
      </c>
      <c r="E849" s="77" t="str">
        <f>IF(Смета!D831&gt;0,Смета!D831,0)</f>
        <v>шт</v>
      </c>
      <c r="F849" s="67">
        <f>IFERROR(IF(Дата_КС2=S$3,Смета!Q831,0)+IF(Дата_КС2=S$4,Смета!T831,0)+IF(Дата_КС2=S$5,Смета!W831,0)+IF(Дата_КС2=S$6,Смета!Z831,0)+IF(Дата_КС2=S$7,Смета!AC831,0)+IF(Дата_КС2=S$8,Смета!AF831,0)+IF(Дата_КС2=S$9,Смета!AI831,0)+IF(Дата_КС2=S$10,Смета!AL831,0)+IF(Дата_КС2=S$11,Смета!AO831,0)+IF(Дата_КС2=S$12,Смета!AR831,0)+IF(Дата_КС2=S$13,Смета!AU831,0)+IF(Дата_КС2=S$14,Смета!AX831,0),0)</f>
        <v>0</v>
      </c>
      <c r="G849" s="67">
        <f>IF(Смета!E831&gt;0,Смета!E831,0)</f>
        <v>461.93</v>
      </c>
      <c r="H849" s="67">
        <f t="shared" si="26"/>
        <v>0</v>
      </c>
      <c r="I849" s="464">
        <f t="shared" si="25"/>
        <v>0</v>
      </c>
      <c r="J849" s="468"/>
      <c r="K849" s="465">
        <f>IF(AND(B849&gt;0,B849&lt;&gt;"ЗАГ"),1,IF(C849=0,SUM(B850:INDEX(B850:B$2002,INDEX(MATCH("ЗАГ",B850:B$2002&amp;"",),))),0))</f>
        <v>0</v>
      </c>
      <c r="L849" s="38"/>
      <c r="M849" s="38"/>
      <c r="R849" s="178">
        <f>IFERROR(IF(F849&gt;0,IF(IFERROR((Смета!H831*1),0)&gt;0,ROUND(F849*G849,2),0),0),0)</f>
        <v>0</v>
      </c>
      <c r="S849" s="50">
        <f>IFERROR(IF(F849&gt;0,IF(IFERROR((Смета!G831*1),0)&gt;0,ROUND(F849*G849,2),0),0),0)</f>
        <v>0</v>
      </c>
      <c r="U849" s="38"/>
    </row>
    <row r="850" spans="1:21" s="37" customFormat="1" hidden="1" x14ac:dyDescent="0.25">
      <c r="A850" s="63"/>
      <c r="B850" s="140">
        <f>IFERROR(IF(F850&gt;0,MAX(B$26:B849)+1,IF(AND(D850&gt;0,C850=0),"ЗАГ",0)),0)</f>
        <v>0</v>
      </c>
      <c r="C850" s="141">
        <f>IF(Смета!B832&gt;0,Смета!B832,0)</f>
        <v>735</v>
      </c>
      <c r="D850" s="543" t="str">
        <f>IF(Смета!C832&gt;0,Смета!C832,0)</f>
        <v>Сжим ответвительный У-859 м50-70/о4-35 (У-859МУ3)</v>
      </c>
      <c r="E850" s="77" t="str">
        <f>IF(Смета!D832&gt;0,Смета!D832,0)</f>
        <v>шт</v>
      </c>
      <c r="F850" s="67">
        <f>IFERROR(IF(Дата_КС2=S$3,Смета!Q832,0)+IF(Дата_КС2=S$4,Смета!T832,0)+IF(Дата_КС2=S$5,Смета!W832,0)+IF(Дата_КС2=S$6,Смета!Z832,0)+IF(Дата_КС2=S$7,Смета!AC832,0)+IF(Дата_КС2=S$8,Смета!AF832,0)+IF(Дата_КС2=S$9,Смета!AI832,0)+IF(Дата_КС2=S$10,Смета!AL832,0)+IF(Дата_КС2=S$11,Смета!AO832,0)+IF(Дата_КС2=S$12,Смета!AR832,0)+IF(Дата_КС2=S$13,Смета!AU832,0)+IF(Дата_КС2=S$14,Смета!AX832,0),0)</f>
        <v>0</v>
      </c>
      <c r="G850" s="67">
        <f>IF(Смета!E832&gt;0,Смета!E832,0)</f>
        <v>98.61</v>
      </c>
      <c r="H850" s="67">
        <f t="shared" si="26"/>
        <v>0</v>
      </c>
      <c r="I850" s="464">
        <f t="shared" si="25"/>
        <v>0</v>
      </c>
      <c r="J850" s="468"/>
      <c r="K850" s="465">
        <f>IF(AND(B850&gt;0,B850&lt;&gt;"ЗАГ"),1,IF(C850=0,SUM(B851:INDEX(B851:B$2002,INDEX(MATCH("ЗАГ",B851:B$2002&amp;"",),))),0))</f>
        <v>0</v>
      </c>
      <c r="L850" s="38"/>
      <c r="M850" s="38"/>
      <c r="R850" s="178">
        <f>IFERROR(IF(F850&gt;0,IF(IFERROR((Смета!H832*1),0)&gt;0,ROUND(F850*G850,2),0),0),0)</f>
        <v>0</v>
      </c>
      <c r="S850" s="50">
        <f>IFERROR(IF(F850&gt;0,IF(IFERROR((Смета!G832*1),0)&gt;0,ROUND(F850*G850,2),0),0),0)</f>
        <v>0</v>
      </c>
      <c r="U850" s="38"/>
    </row>
    <row r="851" spans="1:21" s="37" customFormat="1" hidden="1" x14ac:dyDescent="0.25">
      <c r="A851" s="63"/>
      <c r="B851" s="140">
        <f>IFERROR(IF(F851&gt;0,MAX(B$26:B850)+1,IF(AND(D851&gt;0,C851=0),"ЗАГ",0)),0)</f>
        <v>0</v>
      </c>
      <c r="C851" s="141">
        <f>IF(Смета!B833&gt;0,Смета!B833,0)</f>
        <v>736</v>
      </c>
      <c r="D851" s="543" t="str">
        <f>IF(Смета!C833&gt;0,Смета!C833,0)</f>
        <v>Расключение щита этажного ЩЭ</v>
      </c>
      <c r="E851" s="77" t="str">
        <f>IF(Смета!D833&gt;0,Смета!D833,0)</f>
        <v>шт</v>
      </c>
      <c r="F851" s="67">
        <f>IFERROR(IF(Дата_КС2=S$3,Смета!Q833,0)+IF(Дата_КС2=S$4,Смета!T833,0)+IF(Дата_КС2=S$5,Смета!W833,0)+IF(Дата_КС2=S$6,Смета!Z833,0)+IF(Дата_КС2=S$7,Смета!AC833,0)+IF(Дата_КС2=S$8,Смета!AF833,0)+IF(Дата_КС2=S$9,Смета!AI833,0)+IF(Дата_КС2=S$10,Смета!AL833,0)+IF(Дата_КС2=S$11,Смета!AO833,0)+IF(Дата_КС2=S$12,Смета!AR833,0)+IF(Дата_КС2=S$13,Смета!AU833,0)+IF(Дата_КС2=S$14,Смета!AX833,0),0)</f>
        <v>0</v>
      </c>
      <c r="G851" s="67">
        <f>IF(Смета!E833&gt;0,Смета!E833,0)</f>
        <v>2701.88</v>
      </c>
      <c r="H851" s="67">
        <f t="shared" si="26"/>
        <v>0</v>
      </c>
      <c r="I851" s="464">
        <f t="shared" si="25"/>
        <v>0</v>
      </c>
      <c r="J851" s="468"/>
      <c r="K851" s="465">
        <f>IF(AND(B851&gt;0,B851&lt;&gt;"ЗАГ"),1,IF(C851=0,SUM(B852:INDEX(B852:B$2002,INDEX(MATCH("ЗАГ",B852:B$2002&amp;"",),))),0))</f>
        <v>0</v>
      </c>
      <c r="L851" s="38"/>
      <c r="M851" s="38"/>
      <c r="R851" s="178">
        <f>IFERROR(IF(F851&gt;0,IF(IFERROR((Смета!H833*1),0)&gt;0,ROUND(F851*G851,2),0),0),0)</f>
        <v>0</v>
      </c>
      <c r="S851" s="50">
        <f>IFERROR(IF(F851&gt;0,IF(IFERROR((Смета!G833*1),0)&gt;0,ROUND(F851*G851,2),0),0),0)</f>
        <v>0</v>
      </c>
      <c r="U851" s="38"/>
    </row>
    <row r="852" spans="1:21" s="37" customFormat="1" hidden="1" x14ac:dyDescent="0.25">
      <c r="A852" s="63"/>
      <c r="B852" s="140" t="str">
        <f>IFERROR(IF(F852&gt;0,MAX(B$26:B851)+1,IF(AND(D852&gt;0,C852=0),"ЗАГ",0)),0)</f>
        <v>ЗАГ</v>
      </c>
      <c r="C852" s="141">
        <f>IF(Смета!B834&gt;0,Смета!B834,0)</f>
        <v>0</v>
      </c>
      <c r="D852" s="543" t="str">
        <f>IF(Смета!C834&gt;0,Смета!C834,0)</f>
        <v>Щит этажный на 4 квартиры состоит (на 4 ЩЭ):</v>
      </c>
      <c r="E852" s="77">
        <f>IF(Смета!D834&gt;0,Смета!D834,0)</f>
        <v>0</v>
      </c>
      <c r="F852" s="67">
        <f>IFERROR(IF(Дата_КС2=S$3,Смета!Q834,0)+IF(Дата_КС2=S$4,Смета!T834,0)+IF(Дата_КС2=S$5,Смета!W834,0)+IF(Дата_КС2=S$6,Смета!Z834,0)+IF(Дата_КС2=S$7,Смета!AC834,0)+IF(Дата_КС2=S$8,Смета!AF834,0)+IF(Дата_КС2=S$9,Смета!AI834,0)+IF(Дата_КС2=S$10,Смета!AL834,0)+IF(Дата_КС2=S$11,Смета!AO834,0)+IF(Дата_КС2=S$12,Смета!AR834,0)+IF(Дата_КС2=S$13,Смета!AU834,0)+IF(Дата_КС2=S$14,Смета!AX834,0),0)</f>
        <v>0</v>
      </c>
      <c r="G852" s="67">
        <f>IF(Смета!E834&gt;0,Смета!E834,0)</f>
        <v>0</v>
      </c>
      <c r="H852" s="67">
        <f t="shared" si="26"/>
        <v>0</v>
      </c>
      <c r="I852" s="464">
        <f t="shared" si="25"/>
        <v>0</v>
      </c>
      <c r="J852" s="468"/>
      <c r="K852" s="465">
        <f>IF(AND(B852&gt;0,B852&lt;&gt;"ЗАГ"),1,IF(C852=0,SUM(B853:INDEX(B853:B$2002,INDEX(MATCH("ЗАГ",B853:B$2002&amp;"",),))),0))</f>
        <v>0</v>
      </c>
      <c r="L852" s="38"/>
      <c r="M852" s="38"/>
      <c r="R852" s="178">
        <f>IFERROR(IF(F852&gt;0,IF(IFERROR((Смета!H834*1),0)&gt;0,ROUND(F852*G852,2),0),0),0)</f>
        <v>0</v>
      </c>
      <c r="S852" s="50">
        <f>IFERROR(IF(F852&gt;0,IF(IFERROR((Смета!G834*1),0)&gt;0,ROUND(F852*G852,2),0),0),0)</f>
        <v>0</v>
      </c>
      <c r="U852" s="38"/>
    </row>
    <row r="853" spans="1:21" s="37" customFormat="1" ht="30" hidden="1" x14ac:dyDescent="0.25">
      <c r="A853" s="63"/>
      <c r="B853" s="140">
        <f>IFERROR(IF(F853&gt;0,MAX(B$26:B852)+1,IF(AND(D853&gt;0,C853=0),"ЗАГ",0)),0)</f>
        <v>0</v>
      </c>
      <c r="C853" s="141">
        <f>IF(Смета!B835&gt;0,Смета!B835,0)</f>
        <v>737</v>
      </c>
      <c r="D853" s="543" t="str">
        <f>IF(Смета!C835&gt;0,Смета!C835,0)</f>
        <v>Выключатель автоматический двухполюсный 50А С ВА47-29 4.5кА (MVA20-2-050-C)</v>
      </c>
      <c r="E853" s="77" t="str">
        <f>IF(Смета!D835&gt;0,Смета!D835,0)</f>
        <v>шт</v>
      </c>
      <c r="F853" s="67">
        <f>IFERROR(IF(Дата_КС2=S$3,Смета!Q835,0)+IF(Дата_КС2=S$4,Смета!T835,0)+IF(Дата_КС2=S$5,Смета!W835,0)+IF(Дата_КС2=S$6,Смета!Z835,0)+IF(Дата_КС2=S$7,Смета!AC835,0)+IF(Дата_КС2=S$8,Смета!AF835,0)+IF(Дата_КС2=S$9,Смета!AI835,0)+IF(Дата_КС2=S$10,Смета!AL835,0)+IF(Дата_КС2=S$11,Смета!AO835,0)+IF(Дата_КС2=S$12,Смета!AR835,0)+IF(Дата_КС2=S$13,Смета!AU835,0)+IF(Дата_КС2=S$14,Смета!AX835,0),0)</f>
        <v>0</v>
      </c>
      <c r="G853" s="67">
        <f>IF(Смета!E835&gt;0,Смета!E835,0)</f>
        <v>461.93</v>
      </c>
      <c r="H853" s="67">
        <f t="shared" si="26"/>
        <v>0</v>
      </c>
      <c r="I853" s="464">
        <f t="shared" si="25"/>
        <v>0</v>
      </c>
      <c r="J853" s="468"/>
      <c r="K853" s="465">
        <f>IF(AND(B853&gt;0,B853&lt;&gt;"ЗАГ"),1,IF(C853=0,SUM(B854:INDEX(B854:B$2002,INDEX(MATCH("ЗАГ",B854:B$2002&amp;"",),))),0))</f>
        <v>0</v>
      </c>
      <c r="L853" s="38"/>
      <c r="M853" s="38"/>
      <c r="R853" s="178">
        <f>IFERROR(IF(F853&gt;0,IF(IFERROR((Смета!H835*1),0)&gt;0,ROUND(F853*G853,2),0),0),0)</f>
        <v>0</v>
      </c>
      <c r="S853" s="50">
        <f>IFERROR(IF(F853&gt;0,IF(IFERROR((Смета!G835*1),0)&gt;0,ROUND(F853*G853,2),0),0),0)</f>
        <v>0</v>
      </c>
      <c r="U853" s="38"/>
    </row>
    <row r="854" spans="1:21" s="37" customFormat="1" hidden="1" x14ac:dyDescent="0.25">
      <c r="A854" s="63"/>
      <c r="B854" s="140">
        <f>IFERROR(IF(F854&gt;0,MAX(B$26:B853)+1,IF(AND(D854&gt;0,C854=0),"ЗАГ",0)),0)</f>
        <v>0</v>
      </c>
      <c r="C854" s="141">
        <f>IF(Смета!B836&gt;0,Смета!B836,0)</f>
        <v>738</v>
      </c>
      <c r="D854" s="543" t="str">
        <f>IF(Смета!C836&gt;0,Смета!C836,0)</f>
        <v>Сжим ответвительный У-859 м50-70/о4-35 (У-859МУ3)</v>
      </c>
      <c r="E854" s="77" t="str">
        <f>IF(Смета!D836&gt;0,Смета!D836,0)</f>
        <v>шт</v>
      </c>
      <c r="F854" s="67">
        <f>IFERROR(IF(Дата_КС2=S$3,Смета!Q836,0)+IF(Дата_КС2=S$4,Смета!T836,0)+IF(Дата_КС2=S$5,Смета!W836,0)+IF(Дата_КС2=S$6,Смета!Z836,0)+IF(Дата_КС2=S$7,Смета!AC836,0)+IF(Дата_КС2=S$8,Смета!AF836,0)+IF(Дата_КС2=S$9,Смета!AI836,0)+IF(Дата_КС2=S$10,Смета!AL836,0)+IF(Дата_КС2=S$11,Смета!AO836,0)+IF(Дата_КС2=S$12,Смета!AR836,0)+IF(Дата_КС2=S$13,Смета!AU836,0)+IF(Дата_КС2=S$14,Смета!AX836,0),0)</f>
        <v>0</v>
      </c>
      <c r="G854" s="67">
        <f>IF(Смета!E836&gt;0,Смета!E836,0)</f>
        <v>98.61</v>
      </c>
      <c r="H854" s="67">
        <f t="shared" si="26"/>
        <v>0</v>
      </c>
      <c r="I854" s="464">
        <f t="shared" si="25"/>
        <v>0</v>
      </c>
      <c r="J854" s="468"/>
      <c r="K854" s="465">
        <f>IF(AND(B854&gt;0,B854&lt;&gt;"ЗАГ"),1,IF(C854=0,SUM(B855:INDEX(B855:B$2002,INDEX(MATCH("ЗАГ",B855:B$2002&amp;"",),))),0))</f>
        <v>0</v>
      </c>
      <c r="L854" s="38"/>
      <c r="M854" s="38"/>
      <c r="R854" s="178">
        <f>IFERROR(IF(F854&gt;0,IF(IFERROR((Смета!H836*1),0)&gt;0,ROUND(F854*G854,2),0),0),0)</f>
        <v>0</v>
      </c>
      <c r="S854" s="50">
        <f>IFERROR(IF(F854&gt;0,IF(IFERROR((Смета!G836*1),0)&gt;0,ROUND(F854*G854,2),0),0),0)</f>
        <v>0</v>
      </c>
      <c r="U854" s="38"/>
    </row>
    <row r="855" spans="1:21" s="37" customFormat="1" hidden="1" x14ac:dyDescent="0.25">
      <c r="A855" s="63"/>
      <c r="B855" s="140">
        <f>IFERROR(IF(F855&gt;0,MAX(B$26:B854)+1,IF(AND(D855&gt;0,C855=0),"ЗАГ",0)),0)</f>
        <v>0</v>
      </c>
      <c r="C855" s="141">
        <f>IF(Смета!B837&gt;0,Смета!B837,0)</f>
        <v>739</v>
      </c>
      <c r="D855" s="543" t="str">
        <f>IF(Смета!C837&gt;0,Смета!C837,0)</f>
        <v>Розетка на DIN-рейку с заземлением контактов РАр 10-3-ОП</v>
      </c>
      <c r="E855" s="77" t="str">
        <f>IF(Смета!D837&gt;0,Смета!D837,0)</f>
        <v>шт</v>
      </c>
      <c r="F855" s="67">
        <f>IFERROR(IF(Дата_КС2=S$3,Смета!Q837,0)+IF(Дата_КС2=S$4,Смета!T837,0)+IF(Дата_КС2=S$5,Смета!W837,0)+IF(Дата_КС2=S$6,Смета!Z837,0)+IF(Дата_КС2=S$7,Смета!AC837,0)+IF(Дата_КС2=S$8,Смета!AF837,0)+IF(Дата_КС2=S$9,Смета!AI837,0)+IF(Дата_КС2=S$10,Смета!AL837,0)+IF(Дата_КС2=S$11,Смета!AO837,0)+IF(Дата_КС2=S$12,Смета!AR837,0)+IF(Дата_КС2=S$13,Смета!AU837,0)+IF(Дата_КС2=S$14,Смета!AX837,0),0)</f>
        <v>0</v>
      </c>
      <c r="G855" s="67">
        <f>IF(Смета!E837&gt;0,Смета!E837,0)</f>
        <v>288.23</v>
      </c>
      <c r="H855" s="67">
        <f t="shared" si="26"/>
        <v>0</v>
      </c>
      <c r="I855" s="464">
        <f t="shared" si="25"/>
        <v>0</v>
      </c>
      <c r="J855" s="468"/>
      <c r="K855" s="465">
        <f>IF(AND(B855&gt;0,B855&lt;&gt;"ЗАГ"),1,IF(C855=0,SUM(B856:INDEX(B856:B$2002,INDEX(MATCH("ЗАГ",B856:B$2002&amp;"",),))),0))</f>
        <v>0</v>
      </c>
      <c r="L855" s="38"/>
      <c r="M855" s="38"/>
      <c r="R855" s="178">
        <f>IFERROR(IF(F855&gt;0,IF(IFERROR((Смета!H837*1),0)&gt;0,ROUND(F855*G855,2),0),0),0)</f>
        <v>0</v>
      </c>
      <c r="S855" s="50">
        <f>IFERROR(IF(F855&gt;0,IF(IFERROR((Смета!G837*1),0)&gt;0,ROUND(F855*G855,2),0),0),0)</f>
        <v>0</v>
      </c>
      <c r="U855" s="38"/>
    </row>
    <row r="856" spans="1:21" s="37" customFormat="1" hidden="1" x14ac:dyDescent="0.25">
      <c r="A856" s="63"/>
      <c r="B856" s="140">
        <f>IFERROR(IF(F856&gt;0,MAX(B$26:B855)+1,IF(AND(D856&gt;0,C856=0),"ЗАГ",0)),0)</f>
        <v>0</v>
      </c>
      <c r="C856" s="141">
        <f>IF(Смета!B838&gt;0,Смета!B838,0)</f>
        <v>740</v>
      </c>
      <c r="D856" s="543" t="str">
        <f>IF(Смета!C838&gt;0,Смета!C838,0)</f>
        <v>Расключение щита этажного ЩЭ</v>
      </c>
      <c r="E856" s="77" t="str">
        <f>IF(Смета!D838&gt;0,Смета!D838,0)</f>
        <v>шт</v>
      </c>
      <c r="F856" s="67">
        <f>IFERROR(IF(Дата_КС2=S$3,Смета!Q838,0)+IF(Дата_КС2=S$4,Смета!T838,0)+IF(Дата_КС2=S$5,Смета!W838,0)+IF(Дата_КС2=S$6,Смета!Z838,0)+IF(Дата_КС2=S$7,Смета!AC838,0)+IF(Дата_КС2=S$8,Смета!AF838,0)+IF(Дата_КС2=S$9,Смета!AI838,0)+IF(Дата_КС2=S$10,Смета!AL838,0)+IF(Дата_КС2=S$11,Смета!AO838,0)+IF(Дата_КС2=S$12,Смета!AR838,0)+IF(Дата_КС2=S$13,Смета!AU838,0)+IF(Дата_КС2=S$14,Смета!AX838,0),0)</f>
        <v>0</v>
      </c>
      <c r="G856" s="67">
        <f>IF(Смета!E838&gt;0,Смета!E838,0)</f>
        <v>3502.5</v>
      </c>
      <c r="H856" s="67">
        <f t="shared" si="26"/>
        <v>0</v>
      </c>
      <c r="I856" s="464">
        <f t="shared" si="25"/>
        <v>0</v>
      </c>
      <c r="J856" s="468"/>
      <c r="K856" s="465">
        <f>IF(AND(B856&gt;0,B856&lt;&gt;"ЗАГ"),1,IF(C856=0,SUM(B857:INDEX(B857:B$2002,INDEX(MATCH("ЗАГ",B857:B$2002&amp;"",),))),0))</f>
        <v>0</v>
      </c>
      <c r="L856" s="38"/>
      <c r="M856" s="38"/>
      <c r="R856" s="178">
        <f>IFERROR(IF(F856&gt;0,IF(IFERROR((Смета!H838*1),0)&gt;0,ROUND(F856*G856,2),0),0),0)</f>
        <v>0</v>
      </c>
      <c r="S856" s="50">
        <f>IFERROR(IF(F856&gt;0,IF(IFERROR((Смета!G838*1),0)&gt;0,ROUND(F856*G856,2),0),0),0)</f>
        <v>0</v>
      </c>
      <c r="U856" s="38"/>
    </row>
    <row r="857" spans="1:21" s="37" customFormat="1" hidden="1" x14ac:dyDescent="0.25">
      <c r="A857" s="63"/>
      <c r="B857" s="140" t="str">
        <f>IFERROR(IF(F857&gt;0,MAX(B$26:B856)+1,IF(AND(D857&gt;0,C857=0),"ЗАГ",0)),0)</f>
        <v>ЗАГ</v>
      </c>
      <c r="C857" s="141">
        <f>IF(Смета!B839&gt;0,Смета!B839,0)</f>
        <v>0</v>
      </c>
      <c r="D857" s="543" t="str">
        <f>IF(Смета!C839&gt;0,Смета!C839,0)</f>
        <v>2.Светотехническая продукция</v>
      </c>
      <c r="E857" s="77">
        <f>IF(Смета!D839&gt;0,Смета!D839,0)</f>
        <v>0</v>
      </c>
      <c r="F857" s="67">
        <f>IFERROR(IF(Дата_КС2=S$3,Смета!Q839,0)+IF(Дата_КС2=S$4,Смета!T839,0)+IF(Дата_КС2=S$5,Смета!W839,0)+IF(Дата_КС2=S$6,Смета!Z839,0)+IF(Дата_КС2=S$7,Смета!AC839,0)+IF(Дата_КС2=S$8,Смета!AF839,0)+IF(Дата_КС2=S$9,Смета!AI839,0)+IF(Дата_КС2=S$10,Смета!AL839,0)+IF(Дата_КС2=S$11,Смета!AO839,0)+IF(Дата_КС2=S$12,Смета!AR839,0)+IF(Дата_КС2=S$13,Смета!AU839,0)+IF(Дата_КС2=S$14,Смета!AX839,0),0)</f>
        <v>0</v>
      </c>
      <c r="G857" s="67">
        <f>IF(Смета!E839&gt;0,Смета!E839,0)</f>
        <v>0</v>
      </c>
      <c r="H857" s="67">
        <f t="shared" si="26"/>
        <v>0</v>
      </c>
      <c r="I857" s="464">
        <f t="shared" si="25"/>
        <v>0</v>
      </c>
      <c r="J857" s="468"/>
      <c r="K857" s="465">
        <f>IF(AND(B857&gt;0,B857&lt;&gt;"ЗАГ"),1,IF(C857=0,SUM(B858:INDEX(B858:B$2002,INDEX(MATCH("ЗАГ",B858:B$2002&amp;"",),))),0))</f>
        <v>0</v>
      </c>
      <c r="L857" s="38"/>
      <c r="M857" s="38"/>
      <c r="R857" s="178">
        <f>IFERROR(IF(F857&gt;0,IF(IFERROR((Смета!H839*1),0)&gt;0,ROUND(F857*G857,2),0),0),0)</f>
        <v>0</v>
      </c>
      <c r="S857" s="50">
        <f>IFERROR(IF(F857&gt;0,IF(IFERROR((Смета!G839*1),0)&gt;0,ROUND(F857*G857,2),0),0),0)</f>
        <v>0</v>
      </c>
      <c r="U857" s="38"/>
    </row>
    <row r="858" spans="1:21" s="37" customFormat="1" hidden="1" x14ac:dyDescent="0.25">
      <c r="A858" s="63"/>
      <c r="B858" s="140">
        <f>IFERROR(IF(F858&gt;0,MAX(B$26:B857)+1,IF(AND(D858&gt;0,C858=0),"ЗАГ",0)),0)</f>
        <v>0</v>
      </c>
      <c r="C858" s="141">
        <f>IF(Смета!B840&gt;0,Смета!B840,0)</f>
        <v>741</v>
      </c>
      <c r="D858" s="543" t="str">
        <f>IF(Смета!C840&gt;0,Смета!C840,0)</f>
        <v>Патрон подвесной Е27 пластик белый</v>
      </c>
      <c r="E858" s="77" t="str">
        <f>IF(Смета!D840&gt;0,Смета!D840,0)</f>
        <v>шт</v>
      </c>
      <c r="F858" s="67">
        <f>IFERROR(IF(Дата_КС2=S$3,Смета!Q840,0)+IF(Дата_КС2=S$4,Смета!T840,0)+IF(Дата_КС2=S$5,Смета!W840,0)+IF(Дата_КС2=S$6,Смета!Z840,0)+IF(Дата_КС2=S$7,Смета!AC840,0)+IF(Дата_КС2=S$8,Смета!AF840,0)+IF(Дата_КС2=S$9,Смета!AI840,0)+IF(Дата_КС2=S$10,Смета!AL840,0)+IF(Дата_КС2=S$11,Смета!AO840,0)+IF(Дата_КС2=S$12,Смета!AR840,0)+IF(Дата_КС2=S$13,Смета!AU840,0)+IF(Дата_КС2=S$14,Смета!AX840,0),0)</f>
        <v>0</v>
      </c>
      <c r="G858" s="67">
        <f>IF(Смета!E840&gt;0,Смета!E840,0)</f>
        <v>24.55</v>
      </c>
      <c r="H858" s="67">
        <f t="shared" si="26"/>
        <v>0</v>
      </c>
      <c r="I858" s="464">
        <f t="shared" ref="I858:I921" si="27">IF(J858=1,1,K858)</f>
        <v>0</v>
      </c>
      <c r="J858" s="468"/>
      <c r="K858" s="465">
        <f>IF(AND(B858&gt;0,B858&lt;&gt;"ЗАГ"),1,IF(C858=0,SUM(B859:INDEX(B859:B$2002,INDEX(MATCH("ЗАГ",B859:B$2002&amp;"",),))),0))</f>
        <v>0</v>
      </c>
      <c r="L858" s="38"/>
      <c r="M858" s="38"/>
      <c r="R858" s="178">
        <f>IFERROR(IF(F858&gt;0,IF(IFERROR((Смета!H840*1),0)&gt;0,ROUND(F858*G858,2),0),0),0)</f>
        <v>0</v>
      </c>
      <c r="S858" s="50">
        <f>IFERROR(IF(F858&gt;0,IF(IFERROR((Смета!G840*1),0)&gt;0,ROUND(F858*G858,2),0),0),0)</f>
        <v>0</v>
      </c>
      <c r="U858" s="38"/>
    </row>
    <row r="859" spans="1:21" s="37" customFormat="1" hidden="1" x14ac:dyDescent="0.25">
      <c r="A859" s="63"/>
      <c r="B859" s="140">
        <f>IFERROR(IF(F859&gt;0,MAX(B$26:B858)+1,IF(AND(D859&gt;0,C859=0),"ЗАГ",0)),0)</f>
        <v>0</v>
      </c>
      <c r="C859" s="141">
        <f>IF(Смета!B841&gt;0,Смета!B841,0)</f>
        <v>742</v>
      </c>
      <c r="D859" s="543" t="str">
        <f>IF(Смета!C841&gt;0,Смета!C841,0)</f>
        <v>Подключение подвесного патрона</v>
      </c>
      <c r="E859" s="77" t="str">
        <f>IF(Смета!D841&gt;0,Смета!D841,0)</f>
        <v>шт</v>
      </c>
      <c r="F859" s="67">
        <f>IFERROR(IF(Дата_КС2=S$3,Смета!Q841,0)+IF(Дата_КС2=S$4,Смета!T841,0)+IF(Дата_КС2=S$5,Смета!W841,0)+IF(Дата_КС2=S$6,Смета!Z841,0)+IF(Дата_КС2=S$7,Смета!AC841,0)+IF(Дата_КС2=S$8,Смета!AF841,0)+IF(Дата_КС2=S$9,Смета!AI841,0)+IF(Дата_КС2=S$10,Смета!AL841,0)+IF(Дата_КС2=S$11,Смета!AO841,0)+IF(Дата_КС2=S$12,Смета!AR841,0)+IF(Дата_КС2=S$13,Смета!AU841,0)+IF(Дата_КС2=S$14,Смета!AX841,0),0)</f>
        <v>0</v>
      </c>
      <c r="G859" s="67">
        <f>IF(Смета!E841&gt;0,Смета!E841,0)</f>
        <v>213.5</v>
      </c>
      <c r="H859" s="67">
        <f t="shared" si="26"/>
        <v>0</v>
      </c>
      <c r="I859" s="464">
        <f t="shared" si="27"/>
        <v>0</v>
      </c>
      <c r="J859" s="468"/>
      <c r="K859" s="465">
        <f>IF(AND(B859&gt;0,B859&lt;&gt;"ЗАГ"),1,IF(C859=0,SUM(B860:INDEX(B860:B$2002,INDEX(MATCH("ЗАГ",B860:B$2002&amp;"",),))),0))</f>
        <v>0</v>
      </c>
      <c r="L859" s="38"/>
      <c r="M859" s="38"/>
      <c r="R859" s="178">
        <f>IFERROR(IF(F859&gt;0,IF(IFERROR((Смета!H841*1),0)&gt;0,ROUND(F859*G859,2),0),0),0)</f>
        <v>0</v>
      </c>
      <c r="S859" s="50">
        <f>IFERROR(IF(F859&gt;0,IF(IFERROR((Смета!G841*1),0)&gt;0,ROUND(F859*G859,2),0),0),0)</f>
        <v>0</v>
      </c>
      <c r="U859" s="38"/>
    </row>
    <row r="860" spans="1:21" s="37" customFormat="1" hidden="1" x14ac:dyDescent="0.25">
      <c r="A860" s="63"/>
      <c r="B860" s="140">
        <f>IFERROR(IF(F860&gt;0,MAX(B$26:B859)+1,IF(AND(D860&gt;0,C860=0),"ЗАГ",0)),0)</f>
        <v>0</v>
      </c>
      <c r="C860" s="141">
        <f>IF(Смета!B842&gt;0,Смета!B842,0)</f>
        <v>743</v>
      </c>
      <c r="D860" s="543" t="str">
        <f>IF(Смета!C842&gt;0,Смета!C842,0)</f>
        <v>Лампа светодиодная LED 11вт E27 белый ECO</v>
      </c>
      <c r="E860" s="77" t="str">
        <f>IF(Смета!D842&gt;0,Смета!D842,0)</f>
        <v>шт</v>
      </c>
      <c r="F860" s="67">
        <f>IFERROR(IF(Дата_КС2=S$3,Смета!Q842,0)+IF(Дата_КС2=S$4,Смета!T842,0)+IF(Дата_КС2=S$5,Смета!W842,0)+IF(Дата_КС2=S$6,Смета!Z842,0)+IF(Дата_КС2=S$7,Смета!AC842,0)+IF(Дата_КС2=S$8,Смета!AF842,0)+IF(Дата_КС2=S$9,Смета!AI842,0)+IF(Дата_КС2=S$10,Смета!AL842,0)+IF(Дата_КС2=S$11,Смета!AO842,0)+IF(Дата_КС2=S$12,Смета!AR842,0)+IF(Дата_КС2=S$13,Смета!AU842,0)+IF(Дата_КС2=S$14,Смета!AX842,0),0)</f>
        <v>0</v>
      </c>
      <c r="G860" s="67">
        <f>IF(Смета!E842&gt;0,Смета!E842,0)</f>
        <v>96.08</v>
      </c>
      <c r="H860" s="67">
        <f t="shared" si="26"/>
        <v>0</v>
      </c>
      <c r="I860" s="464">
        <f t="shared" si="27"/>
        <v>0</v>
      </c>
      <c r="J860" s="468"/>
      <c r="K860" s="465">
        <f>IF(AND(B860&gt;0,B860&lt;&gt;"ЗАГ"),1,IF(C860=0,SUM(B861:INDEX(B861:B$2002,INDEX(MATCH("ЗАГ",B861:B$2002&amp;"",),))),0))</f>
        <v>0</v>
      </c>
      <c r="L860" s="38"/>
      <c r="M860" s="38"/>
      <c r="R860" s="178">
        <f>IFERROR(IF(F860&gt;0,IF(IFERROR((Смета!H842*1),0)&gt;0,ROUND(F860*G860,2),0),0),0)</f>
        <v>0</v>
      </c>
      <c r="S860" s="50">
        <f>IFERROR(IF(F860&gt;0,IF(IFERROR((Смета!G842*1),0)&gt;0,ROUND(F860*G860,2),0),0),0)</f>
        <v>0</v>
      </c>
      <c r="U860" s="38"/>
    </row>
    <row r="861" spans="1:21" s="37" customFormat="1" ht="30" hidden="1" x14ac:dyDescent="0.25">
      <c r="A861" s="63"/>
      <c r="B861" s="140">
        <f>IFERROR(IF(F861&gt;0,MAX(B$26:B860)+1,IF(AND(D861&gt;0,C861=0),"ЗАГ",0)),0)</f>
        <v>0</v>
      </c>
      <c r="C861" s="141">
        <f>IF(Смета!B843&gt;0,Смета!B843,0)</f>
        <v>744</v>
      </c>
      <c r="D861" s="543" t="str">
        <f>IF(Смета!C843&gt;0,Смета!C843,0)</f>
        <v>358882 STREET NT22 396 черный Светильник ландшафтный светодиодный IP54 LED 4000К 18W 220V OPAL пластиковый корпус</v>
      </c>
      <c r="E861" s="77" t="str">
        <f>IF(Смета!D843&gt;0,Смета!D843,0)</f>
        <v>шт</v>
      </c>
      <c r="F861" s="67">
        <f>IFERROR(IF(Дата_КС2=S$3,Смета!Q843,0)+IF(Дата_КС2=S$4,Смета!T843,0)+IF(Дата_КС2=S$5,Смета!W843,0)+IF(Дата_КС2=S$6,Смета!Z843,0)+IF(Дата_КС2=S$7,Смета!AC843,0)+IF(Дата_КС2=S$8,Смета!AF843,0)+IF(Дата_КС2=S$9,Смета!AI843,0)+IF(Дата_КС2=S$10,Смета!AL843,0)+IF(Дата_КС2=S$11,Смета!AO843,0)+IF(Дата_КС2=S$12,Смета!AR843,0)+IF(Дата_КС2=S$13,Смета!AU843,0)+IF(Дата_КС2=S$14,Смета!AX843,0),0)</f>
        <v>0</v>
      </c>
      <c r="G861" s="67">
        <f>IF(Смета!E843&gt;0,Смета!E843,0)</f>
        <v>2500</v>
      </c>
      <c r="H861" s="67">
        <f t="shared" ref="H861:H924" si="28">ROUND(F861*G861,2)</f>
        <v>0</v>
      </c>
      <c r="I861" s="464">
        <f t="shared" si="27"/>
        <v>0</v>
      </c>
      <c r="J861" s="468"/>
      <c r="K861" s="465">
        <f>IF(AND(B861&gt;0,B861&lt;&gt;"ЗАГ"),1,IF(C861=0,SUM(B862:INDEX(B862:B$2002,INDEX(MATCH("ЗАГ",B862:B$2002&amp;"",),))),0))</f>
        <v>0</v>
      </c>
      <c r="L861" s="38"/>
      <c r="M861" s="38"/>
      <c r="R861" s="178">
        <f>IFERROR(IF(F861&gt;0,IF(IFERROR((Смета!H843*1),0)&gt;0,ROUND(F861*G861,2),0),0),0)</f>
        <v>0</v>
      </c>
      <c r="S861" s="50">
        <f>IFERROR(IF(F861&gt;0,IF(IFERROR((Смета!G843*1),0)&gt;0,ROUND(F861*G861,2),0),0),0)</f>
        <v>0</v>
      </c>
      <c r="U861" s="38"/>
    </row>
    <row r="862" spans="1:21" s="37" customFormat="1" hidden="1" x14ac:dyDescent="0.25">
      <c r="A862" s="63"/>
      <c r="B862" s="140">
        <f>IFERROR(IF(F862&gt;0,MAX(B$26:B861)+1,IF(AND(D862&gt;0,C862=0),"ЗАГ",0)),0)</f>
        <v>0</v>
      </c>
      <c r="C862" s="141">
        <f>IF(Смета!B844&gt;0,Смета!B844,0)</f>
        <v>745</v>
      </c>
      <c r="D862" s="543" t="str">
        <f>IF(Смета!C844&gt;0,Смета!C844,0)</f>
        <v>Монтаж и подключение накладного светильника</v>
      </c>
      <c r="E862" s="77" t="str">
        <f>IF(Смета!D844&gt;0,Смета!D844,0)</f>
        <v>шт</v>
      </c>
      <c r="F862" s="67">
        <f>IFERROR(IF(Дата_КС2=S$3,Смета!Q844,0)+IF(Дата_КС2=S$4,Смета!T844,0)+IF(Дата_КС2=S$5,Смета!W844,0)+IF(Дата_КС2=S$6,Смета!Z844,0)+IF(Дата_КС2=S$7,Смета!AC844,0)+IF(Дата_КС2=S$8,Смета!AF844,0)+IF(Дата_КС2=S$9,Смета!AI844,0)+IF(Дата_КС2=S$10,Смета!AL844,0)+IF(Дата_КС2=S$11,Смета!AO844,0)+IF(Дата_КС2=S$12,Смета!AR844,0)+IF(Дата_КС2=S$13,Смета!AU844,0)+IF(Дата_КС2=S$14,Смета!AX844,0),0)</f>
        <v>0</v>
      </c>
      <c r="G862" s="67">
        <f>IF(Смета!E844&gt;0,Смета!E844,0)</f>
        <v>384.3</v>
      </c>
      <c r="H862" s="67">
        <f t="shared" si="28"/>
        <v>0</v>
      </c>
      <c r="I862" s="464">
        <f t="shared" si="27"/>
        <v>0</v>
      </c>
      <c r="J862" s="468"/>
      <c r="K862" s="465">
        <f>IF(AND(B862&gt;0,B862&lt;&gt;"ЗАГ"),1,IF(C862=0,SUM(B863:INDEX(B863:B$2002,INDEX(MATCH("ЗАГ",B863:B$2002&amp;"",),))),0))</f>
        <v>0</v>
      </c>
      <c r="L862" s="38"/>
      <c r="M862" s="38"/>
      <c r="R862" s="178">
        <f>IFERROR(IF(F862&gt;0,IF(IFERROR((Смета!H844*1),0)&gt;0,ROUND(F862*G862,2),0),0),0)</f>
        <v>0</v>
      </c>
      <c r="S862" s="50">
        <f>IFERROR(IF(F862&gt;0,IF(IFERROR((Смета!G844*1),0)&gt;0,ROUND(F862*G862,2),0),0),0)</f>
        <v>0</v>
      </c>
      <c r="U862" s="38"/>
    </row>
    <row r="863" spans="1:21" s="37" customFormat="1" hidden="1" x14ac:dyDescent="0.25">
      <c r="A863" s="63"/>
      <c r="B863" s="140">
        <f>IFERROR(IF(F863&gt;0,MAX(B$26:B862)+1,IF(AND(D863&gt;0,C863=0),"ЗАГ",0)),0)</f>
        <v>0</v>
      </c>
      <c r="C863" s="141">
        <f>IF(Смета!B845&gt;0,Смета!B845,0)</f>
        <v>746</v>
      </c>
      <c r="D863" s="543" t="str">
        <f>IF(Смета!C845&gt;0,Смета!C845,0)</f>
        <v>БРА Kink light мелисса 08438-2, 19(21)</v>
      </c>
      <c r="E863" s="77" t="str">
        <f>IF(Смета!D845&gt;0,Смета!D845,0)</f>
        <v>шт</v>
      </c>
      <c r="F863" s="67">
        <f>IFERROR(IF(Дата_КС2=S$3,Смета!Q845,0)+IF(Дата_КС2=S$4,Смета!T845,0)+IF(Дата_КС2=S$5,Смета!W845,0)+IF(Дата_КС2=S$6,Смета!Z845,0)+IF(Дата_КС2=S$7,Смета!AC845,0)+IF(Дата_КС2=S$8,Смета!AF845,0)+IF(Дата_КС2=S$9,Смета!AI845,0)+IF(Дата_КС2=S$10,Смета!AL845,0)+IF(Дата_КС2=S$11,Смета!AO845,0)+IF(Дата_КС2=S$12,Смета!AR845,0)+IF(Дата_КС2=S$13,Смета!AU845,0)+IF(Дата_КС2=S$14,Смета!AX845,0),0)</f>
        <v>0</v>
      </c>
      <c r="G863" s="67">
        <f>IF(Смета!E845&gt;0,Смета!E845,0)</f>
        <v>6950</v>
      </c>
      <c r="H863" s="67">
        <f t="shared" si="28"/>
        <v>0</v>
      </c>
      <c r="I863" s="464">
        <f t="shared" si="27"/>
        <v>0</v>
      </c>
      <c r="J863" s="468"/>
      <c r="K863" s="465">
        <f>IF(AND(B863&gt;0,B863&lt;&gt;"ЗАГ"),1,IF(C863=0,SUM(B864:INDEX(B864:B$2002,INDEX(MATCH("ЗАГ",B864:B$2002&amp;"",),))),0))</f>
        <v>0</v>
      </c>
      <c r="L863" s="38"/>
      <c r="M863" s="38"/>
      <c r="R863" s="178">
        <f>IFERROR(IF(F863&gt;0,IF(IFERROR((Смета!H845*1),0)&gt;0,ROUND(F863*G863,2),0),0),0)</f>
        <v>0</v>
      </c>
      <c r="S863" s="50">
        <f>IFERROR(IF(F863&gt;0,IF(IFERROR((Смета!G845*1),0)&gt;0,ROUND(F863*G863,2),0),0),0)</f>
        <v>0</v>
      </c>
      <c r="U863" s="38"/>
    </row>
    <row r="864" spans="1:21" s="37" customFormat="1" hidden="1" x14ac:dyDescent="0.25">
      <c r="A864" s="63"/>
      <c r="B864" s="140">
        <f>IFERROR(IF(F864&gt;0,MAX(B$26:B863)+1,IF(AND(D864&gt;0,C864=0),"ЗАГ",0)),0)</f>
        <v>0</v>
      </c>
      <c r="C864" s="141">
        <f>IF(Смета!B846&gt;0,Смета!B846,0)</f>
        <v>747</v>
      </c>
      <c r="D864" s="543" t="str">
        <f>IF(Смета!C846&gt;0,Смета!C846,0)</f>
        <v>Бра настенная</v>
      </c>
      <c r="E864" s="77" t="str">
        <f>IF(Смета!D846&gt;0,Смета!D846,0)</f>
        <v>шт</v>
      </c>
      <c r="F864" s="67">
        <f>IFERROR(IF(Дата_КС2=S$3,Смета!Q846,0)+IF(Дата_КС2=S$4,Смета!T846,0)+IF(Дата_КС2=S$5,Смета!W846,0)+IF(Дата_КС2=S$6,Смета!Z846,0)+IF(Дата_КС2=S$7,Смета!AC846,0)+IF(Дата_КС2=S$8,Смета!AF846,0)+IF(Дата_КС2=S$9,Смета!AI846,0)+IF(Дата_КС2=S$10,Смета!AL846,0)+IF(Дата_КС2=S$11,Смета!AO846,0)+IF(Дата_КС2=S$12,Смета!AR846,0)+IF(Дата_КС2=S$13,Смета!AU846,0)+IF(Дата_КС2=S$14,Смета!AX846,0),0)</f>
        <v>0</v>
      </c>
      <c r="G864" s="67">
        <f>IF(Смета!E846&gt;0,Смета!E846,0)</f>
        <v>1050</v>
      </c>
      <c r="H864" s="67">
        <f t="shared" si="28"/>
        <v>0</v>
      </c>
      <c r="I864" s="464">
        <f t="shared" si="27"/>
        <v>0</v>
      </c>
      <c r="J864" s="468"/>
      <c r="K864" s="465">
        <f>IF(AND(B864&gt;0,B864&lt;&gt;"ЗАГ"),1,IF(C864=0,SUM(B865:INDEX(B865:B$2002,INDEX(MATCH("ЗАГ",B865:B$2002&amp;"",),))),0))</f>
        <v>0</v>
      </c>
      <c r="L864" s="38"/>
      <c r="M864" s="38"/>
      <c r="R864" s="178">
        <f>IFERROR(IF(F864&gt;0,IF(IFERROR((Смета!H846*1),0)&gt;0,ROUND(F864*G864,2),0),0),0)</f>
        <v>0</v>
      </c>
      <c r="S864" s="50">
        <f>IFERROR(IF(F864&gt;0,IF(IFERROR((Смета!G846*1),0)&gt;0,ROUND(F864*G864,2),0),0),0)</f>
        <v>0</v>
      </c>
      <c r="U864" s="38"/>
    </row>
    <row r="865" spans="1:21" s="37" customFormat="1" ht="30" hidden="1" x14ac:dyDescent="0.25">
      <c r="A865" s="63"/>
      <c r="B865" s="140">
        <f>IFERROR(IF(F865&gt;0,MAX(B$26:B864)+1,IF(AND(D865&gt;0,C865=0),"ЗАГ",0)),0)</f>
        <v>0</v>
      </c>
      <c r="C865" s="141">
        <f>IF(Смета!B847&gt;0,Смета!B847,0)</f>
        <v>748</v>
      </c>
      <c r="D865" s="543" t="str">
        <f>IF(Смета!C847&gt;0,Смета!C847,0)</f>
        <v>Светильник светодиодный SPO-950-3-40K-018 18Вт 4000К 1890Лм IP40 595х180х40 матовый</v>
      </c>
      <c r="E865" s="77" t="str">
        <f>IF(Смета!D847&gt;0,Смета!D847,0)</f>
        <v>шт</v>
      </c>
      <c r="F865" s="67">
        <f>IFERROR(IF(Дата_КС2=S$3,Смета!Q847,0)+IF(Дата_КС2=S$4,Смета!T847,0)+IF(Дата_КС2=S$5,Смета!W847,0)+IF(Дата_КС2=S$6,Смета!Z847,0)+IF(Дата_КС2=S$7,Смета!AC847,0)+IF(Дата_КС2=S$8,Смета!AF847,0)+IF(Дата_КС2=S$9,Смета!AI847,0)+IF(Дата_КС2=S$10,Смета!AL847,0)+IF(Дата_КС2=S$11,Смета!AO847,0)+IF(Дата_КС2=S$12,Смета!AR847,0)+IF(Дата_КС2=S$13,Смета!AU847,0)+IF(Дата_КС2=S$14,Смета!AX847,0),0)</f>
        <v>0</v>
      </c>
      <c r="G865" s="67">
        <f>IF(Смета!E847&gt;0,Смета!E847,0)</f>
        <v>1636.25</v>
      </c>
      <c r="H865" s="67">
        <f t="shared" si="28"/>
        <v>0</v>
      </c>
      <c r="I865" s="464">
        <f t="shared" si="27"/>
        <v>0</v>
      </c>
      <c r="J865" s="468"/>
      <c r="K865" s="465">
        <f>IF(AND(B865&gt;0,B865&lt;&gt;"ЗАГ"),1,IF(C865=0,SUM(B866:INDEX(B866:B$2002,INDEX(MATCH("ЗАГ",B866:B$2002&amp;"",),))),0))</f>
        <v>0</v>
      </c>
      <c r="L865" s="38"/>
      <c r="M865" s="38"/>
      <c r="R865" s="178">
        <f>IFERROR(IF(F865&gt;0,IF(IFERROR((Смета!H847*1),0)&gt;0,ROUND(F865*G865,2),0),0),0)</f>
        <v>0</v>
      </c>
      <c r="S865" s="50">
        <f>IFERROR(IF(F865&gt;0,IF(IFERROR((Смета!G847*1),0)&gt;0,ROUND(F865*G865,2),0),0),0)</f>
        <v>0</v>
      </c>
      <c r="U865" s="38"/>
    </row>
    <row r="866" spans="1:21" s="37" customFormat="1" hidden="1" x14ac:dyDescent="0.25">
      <c r="A866" s="63"/>
      <c r="B866" s="140">
        <f>IFERROR(IF(F866&gt;0,MAX(B$26:B865)+1,IF(AND(D866&gt;0,C866=0),"ЗАГ",0)),0)</f>
        <v>0</v>
      </c>
      <c r="C866" s="141">
        <f>IF(Смета!B848&gt;0,Смета!B848,0)</f>
        <v>749</v>
      </c>
      <c r="D866" s="543" t="str">
        <f>IF(Смета!C848&gt;0,Смета!C848,0)</f>
        <v>Монтаж и подключение светильника в армстронг</v>
      </c>
      <c r="E866" s="77" t="str">
        <f>IF(Смета!D848&gt;0,Смета!D848,0)</f>
        <v>шт</v>
      </c>
      <c r="F866" s="67">
        <f>IFERROR(IF(Дата_КС2=S$3,Смета!Q848,0)+IF(Дата_КС2=S$4,Смета!T848,0)+IF(Дата_КС2=S$5,Смета!W848,0)+IF(Дата_КС2=S$6,Смета!Z848,0)+IF(Дата_КС2=S$7,Смета!AC848,0)+IF(Дата_КС2=S$8,Смета!AF848,0)+IF(Дата_КС2=S$9,Смета!AI848,0)+IF(Дата_КС2=S$10,Смета!AL848,0)+IF(Дата_КС2=S$11,Смета!AO848,0)+IF(Дата_КС2=S$12,Смета!AR848,0)+IF(Дата_КС2=S$13,Смета!AU848,0)+IF(Дата_КС2=S$14,Смета!AX848,0),0)</f>
        <v>0</v>
      </c>
      <c r="G866" s="67">
        <f>IF(Смета!E848&gt;0,Смета!E848,0)</f>
        <v>400</v>
      </c>
      <c r="H866" s="67">
        <f t="shared" si="28"/>
        <v>0</v>
      </c>
      <c r="I866" s="464">
        <f t="shared" si="27"/>
        <v>0</v>
      </c>
      <c r="J866" s="468"/>
      <c r="K866" s="465">
        <f>IF(AND(B866&gt;0,B866&lt;&gt;"ЗАГ"),1,IF(C866=0,SUM(B867:INDEX(B867:B$2002,INDEX(MATCH("ЗАГ",B867:B$2002&amp;"",),))),0))</f>
        <v>0</v>
      </c>
      <c r="L866" s="38"/>
      <c r="M866" s="38"/>
      <c r="R866" s="178">
        <f>IFERROR(IF(F866&gt;0,IF(IFERROR((Смета!H848*1),0)&gt;0,ROUND(F866*G866,2),0),0),0)</f>
        <v>0</v>
      </c>
      <c r="S866" s="50">
        <f>IFERROR(IF(F866&gt;0,IF(IFERROR((Смета!G848*1),0)&gt;0,ROUND(F866*G866,2),0),0),0)</f>
        <v>0</v>
      </c>
      <c r="U866" s="38"/>
    </row>
    <row r="867" spans="1:21" s="37" customFormat="1" ht="30" hidden="1" x14ac:dyDescent="0.25">
      <c r="A867" s="63"/>
      <c r="B867" s="140">
        <f>IFERROR(IF(F867&gt;0,MAX(B$26:B866)+1,IF(AND(D867&gt;0,C867=0),"ЗАГ",0)),0)</f>
        <v>0</v>
      </c>
      <c r="C867" s="141">
        <f>IF(Смета!B849&gt;0,Смета!B849,0)</f>
        <v>750</v>
      </c>
      <c r="D867" s="543" t="str">
        <f>IF(Смета!C849&gt;0,Смета!C849,0)</f>
        <v>Датчик движения ИК встраиваемый 1200w 360 гр. 6м IP20 белый (SEN86 бел.)</v>
      </c>
      <c r="E867" s="77" t="str">
        <f>IF(Смета!D849&gt;0,Смета!D849,0)</f>
        <v>шт</v>
      </c>
      <c r="F867" s="67">
        <f>IFERROR(IF(Дата_КС2=S$3,Смета!Q849,0)+IF(Дата_КС2=S$4,Смета!T849,0)+IF(Дата_КС2=S$5,Смета!W849,0)+IF(Дата_КС2=S$6,Смета!Z849,0)+IF(Дата_КС2=S$7,Смета!AC849,0)+IF(Дата_КС2=S$8,Смета!AF849,0)+IF(Дата_КС2=S$9,Смета!AI849,0)+IF(Дата_КС2=S$10,Смета!AL849,0)+IF(Дата_КС2=S$11,Смета!AO849,0)+IF(Дата_КС2=S$12,Смета!AR849,0)+IF(Дата_КС2=S$13,Смета!AU849,0)+IF(Дата_КС2=S$14,Смета!AX849,0),0)</f>
        <v>0</v>
      </c>
      <c r="G867" s="67">
        <f>IF(Смета!E849&gt;0,Смета!E849,0)</f>
        <v>450</v>
      </c>
      <c r="H867" s="67">
        <f t="shared" si="28"/>
        <v>0</v>
      </c>
      <c r="I867" s="464">
        <f t="shared" si="27"/>
        <v>0</v>
      </c>
      <c r="J867" s="468"/>
      <c r="K867" s="465">
        <f>IF(AND(B867&gt;0,B867&lt;&gt;"ЗАГ"),1,IF(C867=0,SUM(B868:INDEX(B868:B$2002,INDEX(MATCH("ЗАГ",B868:B$2002&amp;"",),))),0))</f>
        <v>0</v>
      </c>
      <c r="L867" s="38"/>
      <c r="M867" s="38"/>
      <c r="R867" s="178">
        <f>IFERROR(IF(F867&gt;0,IF(IFERROR((Смета!H849*1),0)&gt;0,ROUND(F867*G867,2),0),0),0)</f>
        <v>0</v>
      </c>
      <c r="S867" s="50">
        <f>IFERROR(IF(F867&gt;0,IF(IFERROR((Смета!G849*1),0)&gt;0,ROUND(F867*G867,2),0),0),0)</f>
        <v>0</v>
      </c>
      <c r="U867" s="38"/>
    </row>
    <row r="868" spans="1:21" s="37" customFormat="1" hidden="1" x14ac:dyDescent="0.25">
      <c r="A868" s="63"/>
      <c r="B868" s="140">
        <f>IFERROR(IF(F868&gt;0,MAX(B$26:B867)+1,IF(AND(D868&gt;0,C868=0),"ЗАГ",0)),0)</f>
        <v>0</v>
      </c>
      <c r="C868" s="141">
        <f>IF(Смета!B850&gt;0,Смета!B850,0)</f>
        <v>751</v>
      </c>
      <c r="D868" s="543" t="str">
        <f>IF(Смета!C850&gt;0,Смета!C850,0)</f>
        <v xml:space="preserve">Монтаж и подключение датчика движения </v>
      </c>
      <c r="E868" s="77" t="str">
        <f>IF(Смета!D850&gt;0,Смета!D850,0)</f>
        <v>шт</v>
      </c>
      <c r="F868" s="67">
        <f>IFERROR(IF(Дата_КС2=S$3,Смета!Q850,0)+IF(Дата_КС2=S$4,Смета!T850,0)+IF(Дата_КС2=S$5,Смета!W850,0)+IF(Дата_КС2=S$6,Смета!Z850,0)+IF(Дата_КС2=S$7,Смета!AC850,0)+IF(Дата_КС2=S$8,Смета!AF850,0)+IF(Дата_КС2=S$9,Смета!AI850,0)+IF(Дата_КС2=S$10,Смета!AL850,0)+IF(Дата_КС2=S$11,Смета!AO850,0)+IF(Дата_КС2=S$12,Смета!AR850,0)+IF(Дата_КС2=S$13,Смета!AU850,0)+IF(Дата_КС2=S$14,Смета!AX850,0),0)</f>
        <v>0</v>
      </c>
      <c r="G868" s="67">
        <f>IF(Смета!E850&gt;0,Смета!E850,0)</f>
        <v>360</v>
      </c>
      <c r="H868" s="67">
        <f t="shared" si="28"/>
        <v>0</v>
      </c>
      <c r="I868" s="464">
        <f t="shared" si="27"/>
        <v>0</v>
      </c>
      <c r="J868" s="468"/>
      <c r="K868" s="465">
        <f>IF(AND(B868&gt;0,B868&lt;&gt;"ЗАГ"),1,IF(C868=0,SUM(B869:INDEX(B869:B$2002,INDEX(MATCH("ЗАГ",B869:B$2002&amp;"",),))),0))</f>
        <v>0</v>
      </c>
      <c r="L868" s="38"/>
      <c r="M868" s="38"/>
      <c r="R868" s="178">
        <f>IFERROR(IF(F868&gt;0,IF(IFERROR((Смета!H850*1),0)&gt;0,ROUND(F868*G868,2),0),0),0)</f>
        <v>0</v>
      </c>
      <c r="S868" s="50">
        <f>IFERROR(IF(F868&gt;0,IF(IFERROR((Смета!G850*1),0)&gt;0,ROUND(F868*G868,2),0),0),0)</f>
        <v>0</v>
      </c>
      <c r="U868" s="38"/>
    </row>
    <row r="869" spans="1:21" s="37" customFormat="1" ht="30" hidden="1" x14ac:dyDescent="0.25">
      <c r="A869" s="63"/>
      <c r="B869" s="140">
        <f>IFERROR(IF(F869&gt;0,MAX(B$26:B868)+1,IF(AND(D869&gt;0,C869=0),"ЗАГ",0)),0)</f>
        <v>0</v>
      </c>
      <c r="C869" s="141">
        <f>IF(Смета!B851&gt;0,Смета!B851,0)</f>
        <v>752</v>
      </c>
      <c r="D869" s="543" t="str">
        <f>IF(Смета!C851&gt;0,Смета!C851,0)</f>
        <v>Коробка распределительная 85х85х40мм для наружного монтажа IP55</v>
      </c>
      <c r="E869" s="77" t="str">
        <f>IF(Смета!D851&gt;0,Смета!D851,0)</f>
        <v>шт</v>
      </c>
      <c r="F869" s="67">
        <f>IFERROR(IF(Дата_КС2=S$3,Смета!Q851,0)+IF(Дата_КС2=S$4,Смета!T851,0)+IF(Дата_КС2=S$5,Смета!W851,0)+IF(Дата_КС2=S$6,Смета!Z851,0)+IF(Дата_КС2=S$7,Смета!AC851,0)+IF(Дата_КС2=S$8,Смета!AF851,0)+IF(Дата_КС2=S$9,Смета!AI851,0)+IF(Дата_КС2=S$10,Смета!AL851,0)+IF(Дата_КС2=S$11,Смета!AO851,0)+IF(Дата_КС2=S$12,Смета!AR851,0)+IF(Дата_КС2=S$13,Смета!AU851,0)+IF(Дата_КС2=S$14,Смета!AX851,0),0)</f>
        <v>0</v>
      </c>
      <c r="G869" s="67">
        <f>IF(Смета!E851&gt;0,Смета!E851,0)</f>
        <v>64.680000000000007</v>
      </c>
      <c r="H869" s="67">
        <f t="shared" si="28"/>
        <v>0</v>
      </c>
      <c r="I869" s="464">
        <f t="shared" si="27"/>
        <v>0</v>
      </c>
      <c r="J869" s="468"/>
      <c r="K869" s="465">
        <f>IF(AND(B869&gt;0,B869&lt;&gt;"ЗАГ"),1,IF(C869=0,SUM(B870:INDEX(B870:B$2002,INDEX(MATCH("ЗАГ",B870:B$2002&amp;"",),))),0))</f>
        <v>0</v>
      </c>
      <c r="L869" s="38"/>
      <c r="M869" s="38"/>
      <c r="R869" s="178">
        <f>IFERROR(IF(F869&gt;0,IF(IFERROR((Смета!H851*1),0)&gt;0,ROUND(F869*G869,2),0),0),0)</f>
        <v>0</v>
      </c>
      <c r="S869" s="50">
        <f>IFERROR(IF(F869&gt;0,IF(IFERROR((Смета!G851*1),0)&gt;0,ROUND(F869*G869,2),0),0),0)</f>
        <v>0</v>
      </c>
      <c r="U869" s="38"/>
    </row>
    <row r="870" spans="1:21" s="37" customFormat="1" hidden="1" x14ac:dyDescent="0.25">
      <c r="A870" s="63"/>
      <c r="B870" s="140">
        <f>IFERROR(IF(F870&gt;0,MAX(B$26:B869)+1,IF(AND(D870&gt;0,C870=0),"ЗАГ",0)),0)</f>
        <v>0</v>
      </c>
      <c r="C870" s="141">
        <f>IF(Смета!B852&gt;0,Смета!B852,0)</f>
        <v>753</v>
      </c>
      <c r="D870" s="543" t="str">
        <f>IF(Смета!C852&gt;0,Смета!C852,0)</f>
        <v>Монтаж и подключение распределительных коробок</v>
      </c>
      <c r="E870" s="77" t="str">
        <f>IF(Смета!D852&gt;0,Смета!D852,0)</f>
        <v>шт</v>
      </c>
      <c r="F870" s="67">
        <f>IFERROR(IF(Дата_КС2=S$3,Смета!Q852,0)+IF(Дата_КС2=S$4,Смета!T852,0)+IF(Дата_КС2=S$5,Смета!W852,0)+IF(Дата_КС2=S$6,Смета!Z852,0)+IF(Дата_КС2=S$7,Смета!AC852,0)+IF(Дата_КС2=S$8,Смета!AF852,0)+IF(Дата_КС2=S$9,Смета!AI852,0)+IF(Дата_КС2=S$10,Смета!AL852,0)+IF(Дата_КС2=S$11,Смета!AO852,0)+IF(Дата_КС2=S$12,Смета!AR852,0)+IF(Дата_КС2=S$13,Смета!AU852,0)+IF(Дата_КС2=S$14,Смета!AX852,0),0)</f>
        <v>0</v>
      </c>
      <c r="G870" s="67">
        <f>IF(Смета!E852&gt;0,Смета!E852,0)</f>
        <v>128.1</v>
      </c>
      <c r="H870" s="67">
        <f t="shared" si="28"/>
        <v>0</v>
      </c>
      <c r="I870" s="464">
        <f t="shared" si="27"/>
        <v>0</v>
      </c>
      <c r="J870" s="468"/>
      <c r="K870" s="465">
        <f>IF(AND(B870&gt;0,B870&lt;&gt;"ЗАГ"),1,IF(C870=0,SUM(B871:INDEX(B871:B$2002,INDEX(MATCH("ЗАГ",B871:B$2002&amp;"",),))),0))</f>
        <v>0</v>
      </c>
      <c r="L870" s="38"/>
      <c r="M870" s="38"/>
      <c r="R870" s="178">
        <f>IFERROR(IF(F870&gt;0,IF(IFERROR((Смета!H852*1),0)&gt;0,ROUND(F870*G870,2),0),0),0)</f>
        <v>0</v>
      </c>
      <c r="S870" s="50">
        <f>IFERROR(IF(F870&gt;0,IF(IFERROR((Смета!G852*1),0)&gt;0,ROUND(F870*G870,2),0),0),0)</f>
        <v>0</v>
      </c>
      <c r="U870" s="38"/>
    </row>
    <row r="871" spans="1:21" s="37" customFormat="1" hidden="1" x14ac:dyDescent="0.25">
      <c r="A871" s="63"/>
      <c r="B871" s="140" t="str">
        <f>IFERROR(IF(F871&gt;0,MAX(B$26:B870)+1,IF(AND(D871&gt;0,C871=0),"ЗАГ",0)),0)</f>
        <v>ЗАГ</v>
      </c>
      <c r="C871" s="141">
        <f>IF(Смета!B853&gt;0,Смета!B853,0)</f>
        <v>0</v>
      </c>
      <c r="D871" s="543" t="str">
        <f>IF(Смета!C853&gt;0,Смета!C853,0)</f>
        <v>Декоративная подсветка картины</v>
      </c>
      <c r="E871" s="77">
        <f>IF(Смета!D853&gt;0,Смета!D853,0)</f>
        <v>0</v>
      </c>
      <c r="F871" s="67">
        <f>IFERROR(IF(Дата_КС2=S$3,Смета!Q853,0)+IF(Дата_КС2=S$4,Смета!T853,0)+IF(Дата_КС2=S$5,Смета!W853,0)+IF(Дата_КС2=S$6,Смета!Z853,0)+IF(Дата_КС2=S$7,Смета!AC853,0)+IF(Дата_КС2=S$8,Смета!AF853,0)+IF(Дата_КС2=S$9,Смета!AI853,0)+IF(Дата_КС2=S$10,Смета!AL853,0)+IF(Дата_КС2=S$11,Смета!AO853,0)+IF(Дата_КС2=S$12,Смета!AR853,0)+IF(Дата_КС2=S$13,Смета!AU853,0)+IF(Дата_КС2=S$14,Смета!AX853,0),0)</f>
        <v>0</v>
      </c>
      <c r="G871" s="67">
        <f>IF(Смета!E853&gt;0,Смета!E853,0)</f>
        <v>0</v>
      </c>
      <c r="H871" s="67">
        <f t="shared" si="28"/>
        <v>0</v>
      </c>
      <c r="I871" s="464">
        <f t="shared" si="27"/>
        <v>0</v>
      </c>
      <c r="J871" s="468"/>
      <c r="K871" s="465">
        <f>IF(AND(B871&gt;0,B871&lt;&gt;"ЗАГ"),1,IF(C871=0,SUM(B872:INDEX(B872:B$2002,INDEX(MATCH("ЗАГ",B872:B$2002&amp;"",),))),0))</f>
        <v>0</v>
      </c>
      <c r="L871" s="38"/>
      <c r="M871" s="38"/>
      <c r="R871" s="178">
        <f>IFERROR(IF(F871&gt;0,IF(IFERROR((Смета!H853*1),0)&gt;0,ROUND(F871*G871,2),0),0),0)</f>
        <v>0</v>
      </c>
      <c r="S871" s="50">
        <f>IFERROR(IF(F871&gt;0,IF(IFERROR((Смета!G853*1),0)&gt;0,ROUND(F871*G871,2),0),0),0)</f>
        <v>0</v>
      </c>
      <c r="U871" s="38"/>
    </row>
    <row r="872" spans="1:21" s="37" customFormat="1" hidden="1" x14ac:dyDescent="0.25">
      <c r="A872" s="63"/>
      <c r="B872" s="140">
        <f>IFERROR(IF(F872&gt;0,MAX(B$26:B871)+1,IF(AND(D872&gt;0,C872=0),"ЗАГ",0)),0)</f>
        <v>0</v>
      </c>
      <c r="C872" s="141">
        <f>IF(Смета!B854&gt;0,Смета!B854,0)</f>
        <v>754</v>
      </c>
      <c r="D872" s="543" t="str">
        <f>IF(Смета!C854&gt;0,Смета!C854,0)</f>
        <v>Профиль SL-SLIM-H13M-F25-3000 ANOD ( Алюминий)</v>
      </c>
      <c r="E872" s="77" t="str">
        <f>IF(Смета!D854&gt;0,Смета!D854,0)</f>
        <v>м</v>
      </c>
      <c r="F872" s="67">
        <f>IFERROR(IF(Дата_КС2=S$3,Смета!Q854,0)+IF(Дата_КС2=S$4,Смета!T854,0)+IF(Дата_КС2=S$5,Смета!W854,0)+IF(Дата_КС2=S$6,Смета!Z854,0)+IF(Дата_КС2=S$7,Смета!AC854,0)+IF(Дата_КС2=S$8,Смета!AF854,0)+IF(Дата_КС2=S$9,Смета!AI854,0)+IF(Дата_КС2=S$10,Смета!AL854,0)+IF(Дата_КС2=S$11,Смета!AO854,0)+IF(Дата_КС2=S$12,Смета!AR854,0)+IF(Дата_КС2=S$13,Смета!AU854,0)+IF(Дата_КС2=S$14,Смета!AX854,0),0)</f>
        <v>0</v>
      </c>
      <c r="G872" s="67">
        <f>IF(Смета!E854&gt;0,Смета!E854,0)</f>
        <v>850</v>
      </c>
      <c r="H872" s="67">
        <f t="shared" si="28"/>
        <v>0</v>
      </c>
      <c r="I872" s="464">
        <f t="shared" si="27"/>
        <v>0</v>
      </c>
      <c r="J872" s="468"/>
      <c r="K872" s="465">
        <f>IF(AND(B872&gt;0,B872&lt;&gt;"ЗАГ"),1,IF(C872=0,SUM(B873:INDEX(B873:B$2002,INDEX(MATCH("ЗАГ",B873:B$2002&amp;"",),))),0))</f>
        <v>0</v>
      </c>
      <c r="L872" s="38"/>
      <c r="M872" s="38"/>
      <c r="R872" s="178">
        <f>IFERROR(IF(F872&gt;0,IF(IFERROR((Смета!H854*1),0)&gt;0,ROUND(F872*G872,2),0),0),0)</f>
        <v>0</v>
      </c>
      <c r="S872" s="50">
        <f>IFERROR(IF(F872&gt;0,IF(IFERROR((Смета!G854*1),0)&gt;0,ROUND(F872*G872,2),0),0),0)</f>
        <v>0</v>
      </c>
      <c r="U872" s="38"/>
    </row>
    <row r="873" spans="1:21" s="37" customFormat="1" hidden="1" x14ac:dyDescent="0.25">
      <c r="A873" s="63"/>
      <c r="B873" s="140">
        <f>IFERROR(IF(F873&gt;0,MAX(B$26:B872)+1,IF(AND(D873&gt;0,C873=0),"ЗАГ",0)),0)</f>
        <v>0</v>
      </c>
      <c r="C873" s="141">
        <f>IF(Смета!B855&gt;0,Смета!B855,0)</f>
        <v>755</v>
      </c>
      <c r="D873" s="543" t="str">
        <f>IF(Смета!C855&gt;0,Смета!C855,0)</f>
        <v>Монтаж профиля</v>
      </c>
      <c r="E873" s="77" t="str">
        <f>IF(Смета!D855&gt;0,Смета!D855,0)</f>
        <v>м</v>
      </c>
      <c r="F873" s="67">
        <f>IFERROR(IF(Дата_КС2=S$3,Смета!Q855,0)+IF(Дата_КС2=S$4,Смета!T855,0)+IF(Дата_КС2=S$5,Смета!W855,0)+IF(Дата_КС2=S$6,Смета!Z855,0)+IF(Дата_КС2=S$7,Смета!AC855,0)+IF(Дата_КС2=S$8,Смета!AF855,0)+IF(Дата_КС2=S$9,Смета!AI855,0)+IF(Дата_КС2=S$10,Смета!AL855,0)+IF(Дата_КС2=S$11,Смета!AO855,0)+IF(Дата_КС2=S$12,Смета!AR855,0)+IF(Дата_КС2=S$13,Смета!AU855,0)+IF(Дата_КС2=S$14,Смета!AX855,0),0)</f>
        <v>0</v>
      </c>
      <c r="G873" s="67">
        <f>IF(Смета!E855&gt;0,Смета!E855,0)</f>
        <v>800</v>
      </c>
      <c r="H873" s="67">
        <f t="shared" si="28"/>
        <v>0</v>
      </c>
      <c r="I873" s="464">
        <f t="shared" si="27"/>
        <v>0</v>
      </c>
      <c r="J873" s="468"/>
      <c r="K873" s="465">
        <f>IF(AND(B873&gt;0,B873&lt;&gt;"ЗАГ"),1,IF(C873=0,SUM(B874:INDEX(B874:B$2002,INDEX(MATCH("ЗАГ",B874:B$2002&amp;"",),))),0))</f>
        <v>0</v>
      </c>
      <c r="L873" s="38"/>
      <c r="M873" s="38"/>
      <c r="R873" s="178">
        <f>IFERROR(IF(F873&gt;0,IF(IFERROR((Смета!H855*1),0)&gt;0,ROUND(F873*G873,2),0),0),0)</f>
        <v>0</v>
      </c>
      <c r="S873" s="50">
        <f>IFERROR(IF(F873&gt;0,IF(IFERROR((Смета!G855*1),0)&gt;0,ROUND(F873*G873,2),0),0),0)</f>
        <v>0</v>
      </c>
      <c r="U873" s="38"/>
    </row>
    <row r="874" spans="1:21" s="37" customFormat="1" ht="30" hidden="1" x14ac:dyDescent="0.25">
      <c r="A874" s="63"/>
      <c r="B874" s="140">
        <f>IFERROR(IF(F874&gt;0,MAX(B$26:B873)+1,IF(AND(D874&gt;0,C874=0),"ЗАГ",0)),0)</f>
        <v>0</v>
      </c>
      <c r="C874" s="141">
        <f>IF(Смета!B856&gt;0,Смета!B856,0)</f>
        <v>756</v>
      </c>
      <c r="D874" s="543" t="str">
        <f>IF(Смета!C856&gt;0,Смета!C856,0)</f>
        <v>Лента светодиодная 9,6 Вт/м 12В IP20 4000K 120LED/м RT/RTW-A120-8-11mm SMD 2835 5 м</v>
      </c>
      <c r="E874" s="77" t="str">
        <f>IF(Смета!D856&gt;0,Смета!D856,0)</f>
        <v>шт</v>
      </c>
      <c r="F874" s="67">
        <f>IFERROR(IF(Дата_КС2=S$3,Смета!Q856,0)+IF(Дата_КС2=S$4,Смета!T856,0)+IF(Дата_КС2=S$5,Смета!W856,0)+IF(Дата_КС2=S$6,Смета!Z856,0)+IF(Дата_КС2=S$7,Смета!AC856,0)+IF(Дата_КС2=S$8,Смета!AF856,0)+IF(Дата_КС2=S$9,Смета!AI856,0)+IF(Дата_КС2=S$10,Смета!AL856,0)+IF(Дата_КС2=S$11,Смета!AO856,0)+IF(Дата_КС2=S$12,Смета!AR856,0)+IF(Дата_КС2=S$13,Смета!AU856,0)+IF(Дата_КС2=S$14,Смета!AX856,0),0)</f>
        <v>0</v>
      </c>
      <c r="G874" s="67">
        <f>IF(Смета!E856&gt;0,Смета!E856,0)</f>
        <v>3150</v>
      </c>
      <c r="H874" s="67">
        <f t="shared" si="28"/>
        <v>0</v>
      </c>
      <c r="I874" s="464">
        <f t="shared" si="27"/>
        <v>0</v>
      </c>
      <c r="J874" s="468"/>
      <c r="K874" s="465">
        <f>IF(AND(B874&gt;0,B874&lt;&gt;"ЗАГ"),1,IF(C874=0,SUM(B875:INDEX(B875:B$2002,INDEX(MATCH("ЗАГ",B875:B$2002&amp;"",),))),0))</f>
        <v>0</v>
      </c>
      <c r="L874" s="38"/>
      <c r="M874" s="38"/>
      <c r="R874" s="178">
        <f>IFERROR(IF(F874&gt;0,IF(IFERROR((Смета!H856*1),0)&gt;0,ROUND(F874*G874,2),0),0),0)</f>
        <v>0</v>
      </c>
      <c r="S874" s="50">
        <f>IFERROR(IF(F874&gt;0,IF(IFERROR((Смета!G856*1),0)&gt;0,ROUND(F874*G874,2),0),0),0)</f>
        <v>0</v>
      </c>
      <c r="U874" s="38"/>
    </row>
    <row r="875" spans="1:21" s="37" customFormat="1" hidden="1" x14ac:dyDescent="0.25">
      <c r="A875" s="63"/>
      <c r="B875" s="140">
        <f>IFERROR(IF(F875&gt;0,MAX(B$26:B874)+1,IF(AND(D875&gt;0,C875=0),"ЗАГ",0)),0)</f>
        <v>0</v>
      </c>
      <c r="C875" s="141">
        <f>IF(Смета!B857&gt;0,Смета!B857,0)</f>
        <v>757</v>
      </c>
      <c r="D875" s="543" t="str">
        <f>IF(Смета!C857&gt;0,Смета!C857,0)</f>
        <v>Монтаж и подключение ленты</v>
      </c>
      <c r="E875" s="77" t="str">
        <f>IF(Смета!D857&gt;0,Смета!D857,0)</f>
        <v>м</v>
      </c>
      <c r="F875" s="67">
        <f>IFERROR(IF(Дата_КС2=S$3,Смета!Q857,0)+IF(Дата_КС2=S$4,Смета!T857,0)+IF(Дата_КС2=S$5,Смета!W857,0)+IF(Дата_КС2=S$6,Смета!Z857,0)+IF(Дата_КС2=S$7,Смета!AC857,0)+IF(Дата_КС2=S$8,Смета!AF857,0)+IF(Дата_КС2=S$9,Смета!AI857,0)+IF(Дата_КС2=S$10,Смета!AL857,0)+IF(Дата_КС2=S$11,Смета!AO857,0)+IF(Дата_КС2=S$12,Смета!AR857,0)+IF(Дата_КС2=S$13,Смета!AU857,0)+IF(Дата_КС2=S$14,Смета!AX857,0),0)</f>
        <v>0</v>
      </c>
      <c r="G875" s="67">
        <f>IF(Смета!E857&gt;0,Смета!E857,0)</f>
        <v>800</v>
      </c>
      <c r="H875" s="67">
        <f t="shared" si="28"/>
        <v>0</v>
      </c>
      <c r="I875" s="464">
        <f t="shared" si="27"/>
        <v>0</v>
      </c>
      <c r="J875" s="468"/>
      <c r="K875" s="465">
        <f>IF(AND(B875&gt;0,B875&lt;&gt;"ЗАГ"),1,IF(C875=0,SUM(B876:INDEX(B876:B$2002,INDEX(MATCH("ЗАГ",B876:B$2002&amp;"",),))),0))</f>
        <v>0</v>
      </c>
      <c r="L875" s="38"/>
      <c r="M875" s="38"/>
      <c r="R875" s="178">
        <f>IFERROR(IF(F875&gt;0,IF(IFERROR((Смета!H857*1),0)&gt;0,ROUND(F875*G875,2),0),0),0)</f>
        <v>0</v>
      </c>
      <c r="S875" s="50">
        <f>IFERROR(IF(F875&gt;0,IF(IFERROR((Смета!G857*1),0)&gt;0,ROUND(F875*G875,2),0),0),0)</f>
        <v>0</v>
      </c>
      <c r="U875" s="38"/>
    </row>
    <row r="876" spans="1:21" s="37" customFormat="1" hidden="1" x14ac:dyDescent="0.25">
      <c r="A876" s="63"/>
      <c r="B876" s="140">
        <f>IFERROR(IF(F876&gt;0,MAX(B$26:B875)+1,IF(AND(D876&gt;0,C876=0),"ЗАГ",0)),0)</f>
        <v>0</v>
      </c>
      <c r="C876" s="141">
        <f>IF(Смета!B858&gt;0,Смета!B858,0)</f>
        <v>758</v>
      </c>
      <c r="D876" s="543" t="str">
        <f>IF(Смета!C858&gt;0,Смета!C858,0)</f>
        <v>Блок питания ARS-150-12 (12V, 12.5A, 150W) (ARL, IP20 Сетка, 2 года)</v>
      </c>
      <c r="E876" s="77" t="str">
        <f>IF(Смета!D858&gt;0,Смета!D858,0)</f>
        <v>шт</v>
      </c>
      <c r="F876" s="67">
        <f>IFERROR(IF(Дата_КС2=S$3,Смета!Q858,0)+IF(Дата_КС2=S$4,Смета!T858,0)+IF(Дата_КС2=S$5,Смета!W858,0)+IF(Дата_КС2=S$6,Смета!Z858,0)+IF(Дата_КС2=S$7,Смета!AC858,0)+IF(Дата_КС2=S$8,Смета!AF858,0)+IF(Дата_КС2=S$9,Смета!AI858,0)+IF(Дата_КС2=S$10,Смета!AL858,0)+IF(Дата_КС2=S$11,Смета!AO858,0)+IF(Дата_КС2=S$12,Смета!AR858,0)+IF(Дата_КС2=S$13,Смета!AU858,0)+IF(Дата_КС2=S$14,Смета!AX858,0),0)</f>
        <v>0</v>
      </c>
      <c r="G876" s="67">
        <f>IF(Смета!E858&gt;0,Смета!E858,0)</f>
        <v>3320</v>
      </c>
      <c r="H876" s="67">
        <f t="shared" si="28"/>
        <v>0</v>
      </c>
      <c r="I876" s="464">
        <f t="shared" si="27"/>
        <v>0</v>
      </c>
      <c r="J876" s="468"/>
      <c r="K876" s="465">
        <f>IF(AND(B876&gt;0,B876&lt;&gt;"ЗАГ"),1,IF(C876=0,SUM(B877:INDEX(B877:B$2002,INDEX(MATCH("ЗАГ",B877:B$2002&amp;"",),))),0))</f>
        <v>0</v>
      </c>
      <c r="L876" s="38"/>
      <c r="M876" s="38"/>
      <c r="R876" s="178">
        <f>IFERROR(IF(F876&gt;0,IF(IFERROR((Смета!H858*1),0)&gt;0,ROUND(F876*G876,2),0),0),0)</f>
        <v>0</v>
      </c>
      <c r="S876" s="50">
        <f>IFERROR(IF(F876&gt;0,IF(IFERROR((Смета!G858*1),0)&gt;0,ROUND(F876*G876,2),0),0),0)</f>
        <v>0</v>
      </c>
      <c r="U876" s="38"/>
    </row>
    <row r="877" spans="1:21" s="37" customFormat="1" hidden="1" x14ac:dyDescent="0.25">
      <c r="A877" s="63"/>
      <c r="B877" s="140">
        <f>IFERROR(IF(F877&gt;0,MAX(B$26:B876)+1,IF(AND(D877&gt;0,C877=0),"ЗАГ",0)),0)</f>
        <v>0</v>
      </c>
      <c r="C877" s="141">
        <f>IF(Смета!B859&gt;0,Смета!B859,0)</f>
        <v>759</v>
      </c>
      <c r="D877" s="543" t="str">
        <f>IF(Смета!C859&gt;0,Смета!C859,0)</f>
        <v>Монтаж и подключение блоков питания</v>
      </c>
      <c r="E877" s="77" t="str">
        <f>IF(Смета!D859&gt;0,Смета!D859,0)</f>
        <v>шт</v>
      </c>
      <c r="F877" s="67">
        <f>IFERROR(IF(Дата_КС2=S$3,Смета!Q859,0)+IF(Дата_КС2=S$4,Смета!T859,0)+IF(Дата_КС2=S$5,Смета!W859,0)+IF(Дата_КС2=S$6,Смета!Z859,0)+IF(Дата_КС2=S$7,Смета!AC859,0)+IF(Дата_КС2=S$8,Смета!AF859,0)+IF(Дата_КС2=S$9,Смета!AI859,0)+IF(Дата_КС2=S$10,Смета!AL859,0)+IF(Дата_КС2=S$11,Смета!AO859,0)+IF(Дата_КС2=S$12,Смета!AR859,0)+IF(Дата_КС2=S$13,Смета!AU859,0)+IF(Дата_КС2=S$14,Смета!AX859,0),0)</f>
        <v>0</v>
      </c>
      <c r="G877" s="67">
        <f>IF(Смета!E859&gt;0,Смета!E859,0)</f>
        <v>500</v>
      </c>
      <c r="H877" s="67">
        <f t="shared" si="28"/>
        <v>0</v>
      </c>
      <c r="I877" s="464">
        <f t="shared" si="27"/>
        <v>0</v>
      </c>
      <c r="J877" s="468"/>
      <c r="K877" s="465">
        <f>IF(AND(B877&gt;0,B877&lt;&gt;"ЗАГ"),1,IF(C877=0,SUM(B878:INDEX(B878:B$2002,INDEX(MATCH("ЗАГ",B878:B$2002&amp;"",),))),0))</f>
        <v>0</v>
      </c>
      <c r="L877" s="38"/>
      <c r="M877" s="38"/>
      <c r="R877" s="178">
        <f>IFERROR(IF(F877&gt;0,IF(IFERROR((Смета!H859*1),0)&gt;0,ROUND(F877*G877,2),0),0),0)</f>
        <v>0</v>
      </c>
      <c r="S877" s="50">
        <f>IFERROR(IF(F877&gt;0,IF(IFERROR((Смета!G859*1),0)&gt;0,ROUND(F877*G877,2),0),0),0)</f>
        <v>0</v>
      </c>
      <c r="U877" s="38"/>
    </row>
    <row r="878" spans="1:21" s="37" customFormat="1" hidden="1" x14ac:dyDescent="0.25">
      <c r="A878" s="63"/>
      <c r="B878" s="140" t="str">
        <f>IFERROR(IF(F878&gt;0,MAX(B$26:B877)+1,IF(AND(D878&gt;0,C878=0),"ЗАГ",0)),0)</f>
        <v>ЗАГ</v>
      </c>
      <c r="C878" s="141">
        <f>IF(Смета!B860&gt;0,Смета!B860,0)</f>
        <v>0</v>
      </c>
      <c r="D878" s="543" t="str">
        <f>IF(Смета!C860&gt;0,Смета!C860,0)</f>
        <v>Декоративная подсветка зеркала</v>
      </c>
      <c r="E878" s="77">
        <f>IF(Смета!D860&gt;0,Смета!D860,0)</f>
        <v>0</v>
      </c>
      <c r="F878" s="67">
        <f>IFERROR(IF(Дата_КС2=S$3,Смета!Q860,0)+IF(Дата_КС2=S$4,Смета!T860,0)+IF(Дата_КС2=S$5,Смета!W860,0)+IF(Дата_КС2=S$6,Смета!Z860,0)+IF(Дата_КС2=S$7,Смета!AC860,0)+IF(Дата_КС2=S$8,Смета!AF860,0)+IF(Дата_КС2=S$9,Смета!AI860,0)+IF(Дата_КС2=S$10,Смета!AL860,0)+IF(Дата_КС2=S$11,Смета!AO860,0)+IF(Дата_КС2=S$12,Смета!AR860,0)+IF(Дата_КС2=S$13,Смета!AU860,0)+IF(Дата_КС2=S$14,Смета!AX860,0),0)</f>
        <v>0</v>
      </c>
      <c r="G878" s="67">
        <f>IF(Смета!E860&gt;0,Смета!E860,0)</f>
        <v>0</v>
      </c>
      <c r="H878" s="67">
        <f t="shared" si="28"/>
        <v>0</v>
      </c>
      <c r="I878" s="464">
        <f t="shared" si="27"/>
        <v>0</v>
      </c>
      <c r="J878" s="468"/>
      <c r="K878" s="465">
        <f>IF(AND(B878&gt;0,B878&lt;&gt;"ЗАГ"),1,IF(C878=0,SUM(B879:INDEX(B879:B$2002,INDEX(MATCH("ЗАГ",B879:B$2002&amp;"",),))),0))</f>
        <v>0</v>
      </c>
      <c r="L878" s="38"/>
      <c r="M878" s="38"/>
      <c r="R878" s="178">
        <f>IFERROR(IF(F878&gt;0,IF(IFERROR((Смета!H860*1),0)&gt;0,ROUND(F878*G878,2),0),0),0)</f>
        <v>0</v>
      </c>
      <c r="S878" s="50">
        <f>IFERROR(IF(F878&gt;0,IF(IFERROR((Смета!G860*1),0)&gt;0,ROUND(F878*G878,2),0),0),0)</f>
        <v>0</v>
      </c>
      <c r="U878" s="38"/>
    </row>
    <row r="879" spans="1:21" s="37" customFormat="1" hidden="1" x14ac:dyDescent="0.25">
      <c r="A879" s="63"/>
      <c r="B879" s="140">
        <f>IFERROR(IF(F879&gt;0,MAX(B$26:B878)+1,IF(AND(D879&gt;0,C879=0),"ЗАГ",0)),0)</f>
        <v>0</v>
      </c>
      <c r="C879" s="141">
        <f>IF(Смета!B861&gt;0,Смета!B861,0)</f>
        <v>760</v>
      </c>
      <c r="D879" s="543" t="str">
        <f>IF(Смета!C861&gt;0,Смета!C861,0)</f>
        <v>Профиль SL-SLIM-H13M-F25-3000 ANOD ( Алюминий)</v>
      </c>
      <c r="E879" s="77" t="str">
        <f>IF(Смета!D861&gt;0,Смета!D861,0)</f>
        <v>м</v>
      </c>
      <c r="F879" s="67">
        <f>IFERROR(IF(Дата_КС2=S$3,Смета!Q861,0)+IF(Дата_КС2=S$4,Смета!T861,0)+IF(Дата_КС2=S$5,Смета!W861,0)+IF(Дата_КС2=S$6,Смета!Z861,0)+IF(Дата_КС2=S$7,Смета!AC861,0)+IF(Дата_КС2=S$8,Смета!AF861,0)+IF(Дата_КС2=S$9,Смета!AI861,0)+IF(Дата_КС2=S$10,Смета!AL861,0)+IF(Дата_КС2=S$11,Смета!AO861,0)+IF(Дата_КС2=S$12,Смета!AR861,0)+IF(Дата_КС2=S$13,Смета!AU861,0)+IF(Дата_КС2=S$14,Смета!AX861,0),0)</f>
        <v>0</v>
      </c>
      <c r="G879" s="67">
        <f>IF(Смета!E861&gt;0,Смета!E861,0)</f>
        <v>850</v>
      </c>
      <c r="H879" s="67">
        <f t="shared" si="28"/>
        <v>0</v>
      </c>
      <c r="I879" s="464">
        <f t="shared" si="27"/>
        <v>0</v>
      </c>
      <c r="J879" s="468"/>
      <c r="K879" s="465">
        <f>IF(AND(B879&gt;0,B879&lt;&gt;"ЗАГ"),1,IF(C879=0,SUM(B880:INDEX(B880:B$2002,INDEX(MATCH("ЗАГ",B880:B$2002&amp;"",),))),0))</f>
        <v>0</v>
      </c>
      <c r="L879" s="38"/>
      <c r="M879" s="38"/>
      <c r="R879" s="178">
        <f>IFERROR(IF(F879&gt;0,IF(IFERROR((Смета!H861*1),0)&gt;0,ROUND(F879*G879,2),0),0),0)</f>
        <v>0</v>
      </c>
      <c r="S879" s="50">
        <f>IFERROR(IF(F879&gt;0,IF(IFERROR((Смета!G861*1),0)&gt;0,ROUND(F879*G879,2),0),0),0)</f>
        <v>0</v>
      </c>
      <c r="U879" s="38"/>
    </row>
    <row r="880" spans="1:21" s="37" customFormat="1" hidden="1" x14ac:dyDescent="0.25">
      <c r="A880" s="63"/>
      <c r="B880" s="140">
        <f>IFERROR(IF(F880&gt;0,MAX(B$26:B879)+1,IF(AND(D880&gt;0,C880=0),"ЗАГ",0)),0)</f>
        <v>0</v>
      </c>
      <c r="C880" s="141">
        <f>IF(Смета!B862&gt;0,Смета!B862,0)</f>
        <v>761</v>
      </c>
      <c r="D880" s="543" t="str">
        <f>IF(Смета!C862&gt;0,Смета!C862,0)</f>
        <v>Монтаж профиля</v>
      </c>
      <c r="E880" s="77" t="str">
        <f>IF(Смета!D862&gt;0,Смета!D862,0)</f>
        <v>м</v>
      </c>
      <c r="F880" s="67">
        <f>IFERROR(IF(Дата_КС2=S$3,Смета!Q862,0)+IF(Дата_КС2=S$4,Смета!T862,0)+IF(Дата_КС2=S$5,Смета!W862,0)+IF(Дата_КС2=S$6,Смета!Z862,0)+IF(Дата_КС2=S$7,Смета!AC862,0)+IF(Дата_КС2=S$8,Смета!AF862,0)+IF(Дата_КС2=S$9,Смета!AI862,0)+IF(Дата_КС2=S$10,Смета!AL862,0)+IF(Дата_КС2=S$11,Смета!AO862,0)+IF(Дата_КС2=S$12,Смета!AR862,0)+IF(Дата_КС2=S$13,Смета!AU862,0)+IF(Дата_КС2=S$14,Смета!AX862,0),0)</f>
        <v>0</v>
      </c>
      <c r="G880" s="67">
        <f>IF(Смета!E862&gt;0,Смета!E862,0)</f>
        <v>800</v>
      </c>
      <c r="H880" s="67">
        <f t="shared" si="28"/>
        <v>0</v>
      </c>
      <c r="I880" s="464">
        <f t="shared" si="27"/>
        <v>0</v>
      </c>
      <c r="J880" s="468"/>
      <c r="K880" s="465">
        <f>IF(AND(B880&gt;0,B880&lt;&gt;"ЗАГ"),1,IF(C880=0,SUM(B881:INDEX(B881:B$2002,INDEX(MATCH("ЗАГ",B881:B$2002&amp;"",),))),0))</f>
        <v>0</v>
      </c>
      <c r="L880" s="38"/>
      <c r="M880" s="38"/>
      <c r="R880" s="178">
        <f>IFERROR(IF(F880&gt;0,IF(IFERROR((Смета!H862*1),0)&gt;0,ROUND(F880*G880,2),0),0),0)</f>
        <v>0</v>
      </c>
      <c r="S880" s="50">
        <f>IFERROR(IF(F880&gt;0,IF(IFERROR((Смета!G862*1),0)&gt;0,ROUND(F880*G880,2),0),0),0)</f>
        <v>0</v>
      </c>
      <c r="U880" s="38"/>
    </row>
    <row r="881" spans="1:21" s="37" customFormat="1" ht="30" hidden="1" x14ac:dyDescent="0.25">
      <c r="A881" s="63"/>
      <c r="B881" s="140">
        <f>IFERROR(IF(F881&gt;0,MAX(B$26:B880)+1,IF(AND(D881&gt;0,C881=0),"ЗАГ",0)),0)</f>
        <v>0</v>
      </c>
      <c r="C881" s="141">
        <f>IF(Смета!B863&gt;0,Смета!B863,0)</f>
        <v>762</v>
      </c>
      <c r="D881" s="543" t="str">
        <f>IF(Смета!C863&gt;0,Смета!C863,0)</f>
        <v>Лента светодиодная 9,6 Вт/м 12В IP20 4000K 120LED/м RT/RTW-A120-8-11mm SMD 2835 5 м</v>
      </c>
      <c r="E881" s="77" t="str">
        <f>IF(Смета!D863&gt;0,Смета!D863,0)</f>
        <v>шт</v>
      </c>
      <c r="F881" s="67">
        <f>IFERROR(IF(Дата_КС2=S$3,Смета!Q863,0)+IF(Дата_КС2=S$4,Смета!T863,0)+IF(Дата_КС2=S$5,Смета!W863,0)+IF(Дата_КС2=S$6,Смета!Z863,0)+IF(Дата_КС2=S$7,Смета!AC863,0)+IF(Дата_КС2=S$8,Смета!AF863,0)+IF(Дата_КС2=S$9,Смета!AI863,0)+IF(Дата_КС2=S$10,Смета!AL863,0)+IF(Дата_КС2=S$11,Смета!AO863,0)+IF(Дата_КС2=S$12,Смета!AR863,0)+IF(Дата_КС2=S$13,Смета!AU863,0)+IF(Дата_КС2=S$14,Смета!AX863,0),0)</f>
        <v>0</v>
      </c>
      <c r="G881" s="67">
        <f>IF(Смета!E863&gt;0,Смета!E863,0)</f>
        <v>3150</v>
      </c>
      <c r="H881" s="67">
        <f t="shared" si="28"/>
        <v>0</v>
      </c>
      <c r="I881" s="464">
        <f t="shared" si="27"/>
        <v>0</v>
      </c>
      <c r="J881" s="468"/>
      <c r="K881" s="465">
        <f>IF(AND(B881&gt;0,B881&lt;&gt;"ЗАГ"),1,IF(C881=0,SUM(B882:INDEX(B882:B$2002,INDEX(MATCH("ЗАГ",B882:B$2002&amp;"",),))),0))</f>
        <v>0</v>
      </c>
      <c r="L881" s="38"/>
      <c r="M881" s="38"/>
      <c r="R881" s="178">
        <f>IFERROR(IF(F881&gt;0,IF(IFERROR((Смета!H863*1),0)&gt;0,ROUND(F881*G881,2),0),0),0)</f>
        <v>0</v>
      </c>
      <c r="S881" s="50">
        <f>IFERROR(IF(F881&gt;0,IF(IFERROR((Смета!G863*1),0)&gt;0,ROUND(F881*G881,2),0),0),0)</f>
        <v>0</v>
      </c>
      <c r="U881" s="38"/>
    </row>
    <row r="882" spans="1:21" s="37" customFormat="1" hidden="1" x14ac:dyDescent="0.25">
      <c r="A882" s="63"/>
      <c r="B882" s="140">
        <f>IFERROR(IF(F882&gt;0,MAX(B$26:B881)+1,IF(AND(D882&gt;0,C882=0),"ЗАГ",0)),0)</f>
        <v>0</v>
      </c>
      <c r="C882" s="141">
        <f>IF(Смета!B864&gt;0,Смета!B864,0)</f>
        <v>763</v>
      </c>
      <c r="D882" s="543" t="str">
        <f>IF(Смета!C864&gt;0,Смета!C864,0)</f>
        <v>Монтаж и подключение ленты</v>
      </c>
      <c r="E882" s="77" t="str">
        <f>IF(Смета!D864&gt;0,Смета!D864,0)</f>
        <v>м</v>
      </c>
      <c r="F882" s="67">
        <f>IFERROR(IF(Дата_КС2=S$3,Смета!Q864,0)+IF(Дата_КС2=S$4,Смета!T864,0)+IF(Дата_КС2=S$5,Смета!W864,0)+IF(Дата_КС2=S$6,Смета!Z864,0)+IF(Дата_КС2=S$7,Смета!AC864,0)+IF(Дата_КС2=S$8,Смета!AF864,0)+IF(Дата_КС2=S$9,Смета!AI864,0)+IF(Дата_КС2=S$10,Смета!AL864,0)+IF(Дата_КС2=S$11,Смета!AO864,0)+IF(Дата_КС2=S$12,Смета!AR864,0)+IF(Дата_КС2=S$13,Смета!AU864,0)+IF(Дата_КС2=S$14,Смета!AX864,0),0)</f>
        <v>0</v>
      </c>
      <c r="G882" s="67">
        <f>IF(Смета!E864&gt;0,Смета!E864,0)</f>
        <v>800</v>
      </c>
      <c r="H882" s="67">
        <f t="shared" si="28"/>
        <v>0</v>
      </c>
      <c r="I882" s="464">
        <f t="shared" si="27"/>
        <v>0</v>
      </c>
      <c r="J882" s="468"/>
      <c r="K882" s="465">
        <f>IF(AND(B882&gt;0,B882&lt;&gt;"ЗАГ"),1,IF(C882=0,SUM(B883:INDEX(B883:B$2002,INDEX(MATCH("ЗАГ",B883:B$2002&amp;"",),))),0))</f>
        <v>0</v>
      </c>
      <c r="L882" s="38"/>
      <c r="M882" s="38"/>
      <c r="R882" s="178">
        <f>IFERROR(IF(F882&gt;0,IF(IFERROR((Смета!H864*1),0)&gt;0,ROUND(F882*G882,2),0),0),0)</f>
        <v>0</v>
      </c>
      <c r="S882" s="50">
        <f>IFERROR(IF(F882&gt;0,IF(IFERROR((Смета!G864*1),0)&gt;0,ROUND(F882*G882,2),0),0),0)</f>
        <v>0</v>
      </c>
      <c r="U882" s="38"/>
    </row>
    <row r="883" spans="1:21" s="37" customFormat="1" hidden="1" x14ac:dyDescent="0.25">
      <c r="A883" s="63"/>
      <c r="B883" s="140">
        <f>IFERROR(IF(F883&gt;0,MAX(B$26:B882)+1,IF(AND(D883&gt;0,C883=0),"ЗАГ",0)),0)</f>
        <v>0</v>
      </c>
      <c r="C883" s="141">
        <f>IF(Смета!B865&gt;0,Смета!B865,0)</f>
        <v>764</v>
      </c>
      <c r="D883" s="543" t="str">
        <f>IF(Смета!C865&gt;0,Смета!C865,0)</f>
        <v>Блок питания ARS-150-12 (12V, 12.5A, 150W) (ARL, IP20 Сетка, 2 года)</v>
      </c>
      <c r="E883" s="77" t="str">
        <f>IF(Смета!D865&gt;0,Смета!D865,0)</f>
        <v>шт</v>
      </c>
      <c r="F883" s="67">
        <f>IFERROR(IF(Дата_КС2=S$3,Смета!Q865,0)+IF(Дата_КС2=S$4,Смета!T865,0)+IF(Дата_КС2=S$5,Смета!W865,0)+IF(Дата_КС2=S$6,Смета!Z865,0)+IF(Дата_КС2=S$7,Смета!AC865,0)+IF(Дата_КС2=S$8,Смета!AF865,0)+IF(Дата_КС2=S$9,Смета!AI865,0)+IF(Дата_КС2=S$10,Смета!AL865,0)+IF(Дата_КС2=S$11,Смета!AO865,0)+IF(Дата_КС2=S$12,Смета!AR865,0)+IF(Дата_КС2=S$13,Смета!AU865,0)+IF(Дата_КС2=S$14,Смета!AX865,0),0)</f>
        <v>0</v>
      </c>
      <c r="G883" s="67">
        <f>IF(Смета!E865&gt;0,Смета!E865,0)</f>
        <v>3320</v>
      </c>
      <c r="H883" s="67">
        <f t="shared" si="28"/>
        <v>0</v>
      </c>
      <c r="I883" s="464">
        <f t="shared" si="27"/>
        <v>0</v>
      </c>
      <c r="J883" s="468"/>
      <c r="K883" s="465">
        <f>IF(AND(B883&gt;0,B883&lt;&gt;"ЗАГ"),1,IF(C883=0,SUM(B884:INDEX(B884:B$2002,INDEX(MATCH("ЗАГ",B884:B$2002&amp;"",),))),0))</f>
        <v>0</v>
      </c>
      <c r="L883" s="38"/>
      <c r="M883" s="38"/>
      <c r="R883" s="178">
        <f>IFERROR(IF(F883&gt;0,IF(IFERROR((Смета!H865*1),0)&gt;0,ROUND(F883*G883,2),0),0),0)</f>
        <v>0</v>
      </c>
      <c r="S883" s="50">
        <f>IFERROR(IF(F883&gt;0,IF(IFERROR((Смета!G865*1),0)&gt;0,ROUND(F883*G883,2),0),0),0)</f>
        <v>0</v>
      </c>
      <c r="U883" s="38"/>
    </row>
    <row r="884" spans="1:21" s="37" customFormat="1" hidden="1" x14ac:dyDescent="0.25">
      <c r="A884" s="63"/>
      <c r="B884" s="140">
        <f>IFERROR(IF(F884&gt;0,MAX(B$26:B883)+1,IF(AND(D884&gt;0,C884=0),"ЗАГ",0)),0)</f>
        <v>0</v>
      </c>
      <c r="C884" s="141">
        <f>IF(Смета!B866&gt;0,Смета!B866,0)</f>
        <v>765</v>
      </c>
      <c r="D884" s="543" t="str">
        <f>IF(Смета!C866&gt;0,Смета!C866,0)</f>
        <v>Монтаж и подключение блоков питания</v>
      </c>
      <c r="E884" s="77" t="str">
        <f>IF(Смета!D866&gt;0,Смета!D866,0)</f>
        <v>шт</v>
      </c>
      <c r="F884" s="67">
        <f>IFERROR(IF(Дата_КС2=S$3,Смета!Q866,0)+IF(Дата_КС2=S$4,Смета!T866,0)+IF(Дата_КС2=S$5,Смета!W866,0)+IF(Дата_КС2=S$6,Смета!Z866,0)+IF(Дата_КС2=S$7,Смета!AC866,0)+IF(Дата_КС2=S$8,Смета!AF866,0)+IF(Дата_КС2=S$9,Смета!AI866,0)+IF(Дата_КС2=S$10,Смета!AL866,0)+IF(Дата_КС2=S$11,Смета!AO866,0)+IF(Дата_КС2=S$12,Смета!AR866,0)+IF(Дата_КС2=S$13,Смета!AU866,0)+IF(Дата_КС2=S$14,Смета!AX866,0),0)</f>
        <v>0</v>
      </c>
      <c r="G884" s="67">
        <f>IF(Смета!E866&gt;0,Смета!E866,0)</f>
        <v>500</v>
      </c>
      <c r="H884" s="67">
        <f t="shared" si="28"/>
        <v>0</v>
      </c>
      <c r="I884" s="464">
        <f t="shared" si="27"/>
        <v>0</v>
      </c>
      <c r="J884" s="468"/>
      <c r="K884" s="465">
        <f>IF(AND(B884&gt;0,B884&lt;&gt;"ЗАГ"),1,IF(C884=0,SUM(B885:INDEX(B885:B$2002,INDEX(MATCH("ЗАГ",B885:B$2002&amp;"",),))),0))</f>
        <v>0</v>
      </c>
      <c r="L884" s="38"/>
      <c r="M884" s="38"/>
      <c r="R884" s="178">
        <f>IFERROR(IF(F884&gt;0,IF(IFERROR((Смета!H866*1),0)&gt;0,ROUND(F884*G884,2),0),0),0)</f>
        <v>0</v>
      </c>
      <c r="S884" s="50">
        <f>IFERROR(IF(F884&gt;0,IF(IFERROR((Смета!G866*1),0)&gt;0,ROUND(F884*G884,2),0),0),0)</f>
        <v>0</v>
      </c>
      <c r="U884" s="38"/>
    </row>
    <row r="885" spans="1:21" s="37" customFormat="1" x14ac:dyDescent="0.25">
      <c r="A885" s="63"/>
      <c r="B885" s="140" t="str">
        <f>IFERROR(IF(F885&gt;0,MAX(B$26:B884)+1,IF(AND(D885&gt;0,C885=0),"ЗАГ",0)),0)</f>
        <v>ЗАГ</v>
      </c>
      <c r="C885" s="141">
        <f>IF(Смета!B867&gt;0,Смета!B867,0)</f>
        <v>0</v>
      </c>
      <c r="D885" s="547" t="str">
        <f>IF(Смета!C867&gt;0,Смета!C867,0)</f>
        <v>3.Кабельные изделия</v>
      </c>
      <c r="E885" s="77">
        <f>IF(Смета!D867&gt;0,Смета!D867,0)</f>
        <v>0</v>
      </c>
      <c r="F885" s="67">
        <f>IFERROR(IF(Дата_КС2=S$3,Смета!Q867,0)+IF(Дата_КС2=S$4,Смета!T867,0)+IF(Дата_КС2=S$5,Смета!W867,0)+IF(Дата_КС2=S$6,Смета!Z867,0)+IF(Дата_КС2=S$7,Смета!AC867,0)+IF(Дата_КС2=S$8,Смета!AF867,0)+IF(Дата_КС2=S$9,Смета!AI867,0)+IF(Дата_КС2=S$10,Смета!AL867,0)+IF(Дата_КС2=S$11,Смета!AO867,0)+IF(Дата_КС2=S$12,Смета!AR867,0)+IF(Дата_КС2=S$13,Смета!AU867,0)+IF(Дата_КС2=S$14,Смета!AX867,0),0)</f>
        <v>0</v>
      </c>
      <c r="G885" s="67">
        <f>IF(Смета!E867&gt;0,Смета!E867,0)</f>
        <v>0</v>
      </c>
      <c r="H885" s="67">
        <f t="shared" si="28"/>
        <v>0</v>
      </c>
      <c r="I885" s="464">
        <f t="shared" si="27"/>
        <v>819</v>
      </c>
      <c r="J885" s="468"/>
      <c r="K885" s="465">
        <f>IF(AND(B885&gt;0,B885&lt;&gt;"ЗАГ"),1,IF(C885=0,SUM(B886:INDEX(B886:B$2002,INDEX(MATCH("ЗАГ",B886:B$2002&amp;"",),))),0))</f>
        <v>819</v>
      </c>
      <c r="L885" s="38"/>
      <c r="M885" s="38"/>
      <c r="R885" s="178">
        <f>IFERROR(IF(F885&gt;0,IF(IFERROR((Смета!H867*1),0)&gt;0,ROUND(F885*G885,2),0),0),0)</f>
        <v>0</v>
      </c>
      <c r="S885" s="50">
        <f>IFERROR(IF(F885&gt;0,IF(IFERROR((Смета!G867*1),0)&gt;0,ROUND(F885*G885,2),0),0),0)</f>
        <v>0</v>
      </c>
      <c r="U885" s="38"/>
    </row>
    <row r="886" spans="1:21" s="37" customFormat="1" x14ac:dyDescent="0.25">
      <c r="A886" s="63"/>
      <c r="B886" s="140">
        <f>IFERROR(IF(F886&gt;0,MAX(B$26:B885)+1,IF(AND(D886&gt;0,C886=0),"ЗАГ",0)),0)</f>
        <v>87</v>
      </c>
      <c r="C886" s="141">
        <f>IF(Смета!B868&gt;0,Смета!B868,0)</f>
        <v>766</v>
      </c>
      <c r="D886" s="547" t="str">
        <f>IF(Смета!C868&gt;0,Смета!C868,0)</f>
        <v>Кабель силовой ВВГ-Пнг(А) 3x1,5 ок(N, PE)-0.66 (100м)</v>
      </c>
      <c r="E886" s="77" t="str">
        <f>IF(Смета!D868&gt;0,Смета!D868,0)</f>
        <v>м</v>
      </c>
      <c r="F886" s="67">
        <f>IFERROR(IF(Дата_КС2=S$3,Смета!Q868,0)+IF(Дата_КС2=S$4,Смета!T868,0)+IF(Дата_КС2=S$5,Смета!W868,0)+IF(Дата_КС2=S$6,Смета!Z868,0)+IF(Дата_КС2=S$7,Смета!AC868,0)+IF(Дата_КС2=S$8,Смета!AF868,0)+IF(Дата_КС2=S$9,Смета!AI868,0)+IF(Дата_КС2=S$10,Смета!AL868,0)+IF(Дата_КС2=S$11,Смета!AO868,0)+IF(Дата_КС2=S$12,Смета!AR868,0)+IF(Дата_КС2=S$13,Смета!AU868,0)+IF(Дата_КС2=S$14,Смета!AX868,0),0)</f>
        <v>1379</v>
      </c>
      <c r="G886" s="67">
        <f>IF(Смета!E868&gt;0,Смета!E868,0)</f>
        <v>59.91</v>
      </c>
      <c r="H886" s="67">
        <f t="shared" si="28"/>
        <v>82615.89</v>
      </c>
      <c r="I886" s="464">
        <f t="shared" si="27"/>
        <v>1</v>
      </c>
      <c r="J886" s="468"/>
      <c r="K886" s="465">
        <f>IF(AND(B886&gt;0,B886&lt;&gt;"ЗАГ"),1,IF(C886=0,SUM(B887:INDEX(B887:B$2002,INDEX(MATCH("ЗАГ",B887:B$2002&amp;"",),))),0))</f>
        <v>1</v>
      </c>
      <c r="L886" s="38"/>
      <c r="M886" s="38"/>
      <c r="R886" s="178">
        <f>IFERROR(IF(F886&gt;0,IF(IFERROR((Смета!H868*1),0)&gt;0,ROUND(F886*G886,2),0),0),0)</f>
        <v>0</v>
      </c>
      <c r="S886" s="50">
        <f>IFERROR(IF(F886&gt;0,IF(IFERROR((Смета!G868*1),0)&gt;0,ROUND(F886*G886,2),0),0),0)</f>
        <v>82615.89</v>
      </c>
      <c r="U886" s="38"/>
    </row>
    <row r="887" spans="1:21" s="37" customFormat="1" x14ac:dyDescent="0.25">
      <c r="A887" s="63"/>
      <c r="B887" s="140">
        <f>IFERROR(IF(F887&gt;0,MAX(B$26:B886)+1,IF(AND(D887&gt;0,C887=0),"ЗАГ",0)),0)</f>
        <v>88</v>
      </c>
      <c r="C887" s="141">
        <f>IF(Смета!B869&gt;0,Смета!B869,0)</f>
        <v>767</v>
      </c>
      <c r="D887" s="547" t="str">
        <f>IF(Смета!C869&gt;0,Смета!C869,0)</f>
        <v>Кабель силовой ВВГ-Пнг(А)-LS 3x2,5 ок(N, PE)-0.66 (100м)</v>
      </c>
      <c r="E887" s="77" t="str">
        <f>IF(Смета!D869&gt;0,Смета!D869,0)</f>
        <v>м</v>
      </c>
      <c r="F887" s="67">
        <f>IFERROR(IF(Дата_КС2=S$3,Смета!Q869,0)+IF(Дата_КС2=S$4,Смета!T869,0)+IF(Дата_КС2=S$5,Смета!W869,0)+IF(Дата_КС2=S$6,Смета!Z869,0)+IF(Дата_КС2=S$7,Смета!AC869,0)+IF(Дата_КС2=S$8,Смета!AF869,0)+IF(Дата_КС2=S$9,Смета!AI869,0)+IF(Дата_КС2=S$10,Смета!AL869,0)+IF(Дата_КС2=S$11,Смета!AO869,0)+IF(Дата_КС2=S$12,Смета!AR869,0)+IF(Дата_КС2=S$13,Смета!AU869,0)+IF(Дата_КС2=S$14,Смета!AX869,0),0)</f>
        <v>2150</v>
      </c>
      <c r="G887" s="67">
        <f>IF(Смета!E869&gt;0,Смета!E869,0)</f>
        <v>98.21</v>
      </c>
      <c r="H887" s="67">
        <f t="shared" si="28"/>
        <v>211151.5</v>
      </c>
      <c r="I887" s="464">
        <f t="shared" si="27"/>
        <v>1</v>
      </c>
      <c r="J887" s="468"/>
      <c r="K887" s="465">
        <f>IF(AND(B887&gt;0,B887&lt;&gt;"ЗАГ"),1,IF(C887=0,SUM(B888:INDEX(B888:B$2002,INDEX(MATCH("ЗАГ",B888:B$2002&amp;"",),))),0))</f>
        <v>1</v>
      </c>
      <c r="L887" s="38"/>
      <c r="M887" s="38"/>
      <c r="R887" s="178">
        <f>IFERROR(IF(F887&gt;0,IF(IFERROR((Смета!H869*1),0)&gt;0,ROUND(F887*G887,2),0),0),0)</f>
        <v>0</v>
      </c>
      <c r="S887" s="50">
        <f>IFERROR(IF(F887&gt;0,IF(IFERROR((Смета!G869*1),0)&gt;0,ROUND(F887*G887,2),0),0),0)</f>
        <v>211151.5</v>
      </c>
      <c r="U887" s="38"/>
    </row>
    <row r="888" spans="1:21" s="37" customFormat="1" ht="30" x14ac:dyDescent="0.25">
      <c r="A888" s="63"/>
      <c r="B888" s="140">
        <f>IFERROR(IF(F888&gt;0,MAX(B$26:B887)+1,IF(AND(D888&gt;0,C888=0),"ЗАГ",0)),0)</f>
        <v>89</v>
      </c>
      <c r="C888" s="141">
        <f>IF(Смета!B870&gt;0,Смета!B870,0)</f>
        <v>768</v>
      </c>
      <c r="D888" s="547" t="str">
        <f>IF(Смета!C870&gt;0,Смета!C870,0)</f>
        <v>Монтаж кабеля по кирпичной кладке и затягивание в трубы до 30мм2</v>
      </c>
      <c r="E888" s="77" t="str">
        <f>IF(Смета!D870&gt;0,Смета!D870,0)</f>
        <v>м</v>
      </c>
      <c r="F888" s="67">
        <f>IFERROR(IF(Дата_КС2=S$3,Смета!Q870,0)+IF(Дата_КС2=S$4,Смета!T870,0)+IF(Дата_КС2=S$5,Смета!W870,0)+IF(Дата_КС2=S$6,Смета!Z870,0)+IF(Дата_КС2=S$7,Смета!AC870,0)+IF(Дата_КС2=S$8,Смета!AF870,0)+IF(Дата_КС2=S$9,Смета!AI870,0)+IF(Дата_КС2=S$10,Смета!AL870,0)+IF(Дата_КС2=S$11,Смета!AO870,0)+IF(Дата_КС2=S$12,Смета!AR870,0)+IF(Дата_КС2=S$13,Смета!AU870,0)+IF(Дата_КС2=S$14,Смета!AX870,0),0)</f>
        <v>3529</v>
      </c>
      <c r="G888" s="67">
        <f>IF(Смета!E870&gt;0,Смета!E870,0)</f>
        <v>88.07</v>
      </c>
      <c r="H888" s="67">
        <f t="shared" si="28"/>
        <v>310799.03000000003</v>
      </c>
      <c r="I888" s="464">
        <f t="shared" si="27"/>
        <v>1</v>
      </c>
      <c r="J888" s="468"/>
      <c r="K888" s="465">
        <f>IF(AND(B888&gt;0,B888&lt;&gt;"ЗАГ"),1,IF(C888=0,SUM(B889:INDEX(B889:B$2002,INDEX(MATCH("ЗАГ",B889:B$2002&amp;"",),))),0))</f>
        <v>1</v>
      </c>
      <c r="L888" s="38"/>
      <c r="M888" s="38"/>
      <c r="R888" s="178">
        <f>IFERROR(IF(F888&gt;0,IF(IFERROR((Смета!H870*1),0)&gt;0,ROUND(F888*G888,2),0),0),0)</f>
        <v>310799.03000000003</v>
      </c>
      <c r="S888" s="50">
        <f>IFERROR(IF(F888&gt;0,IF(IFERROR((Смета!G870*1),0)&gt;0,ROUND(F888*G888,2),0),0),0)</f>
        <v>0</v>
      </c>
      <c r="U888" s="38"/>
    </row>
    <row r="889" spans="1:21" s="37" customFormat="1" x14ac:dyDescent="0.25">
      <c r="A889" s="63"/>
      <c r="B889" s="140">
        <f>IFERROR(IF(F889&gt;0,MAX(B$26:B888)+1,IF(AND(D889&gt;0,C889=0),"ЗАГ",0)),0)</f>
        <v>90</v>
      </c>
      <c r="C889" s="141">
        <f>IF(Смета!B871&gt;0,Смета!B871,0)</f>
        <v>769</v>
      </c>
      <c r="D889" s="547" t="str">
        <f>IF(Смета!C871&gt;0,Смета!C871,0)</f>
        <v xml:space="preserve">Провод ПуВ нг(А)LS 1х6.0 </v>
      </c>
      <c r="E889" s="77" t="str">
        <f>IF(Смета!D871&gt;0,Смета!D871,0)</f>
        <v>м</v>
      </c>
      <c r="F889" s="67">
        <f>IFERROR(IF(Дата_КС2=S$3,Смета!Q871,0)+IF(Дата_КС2=S$4,Смета!T871,0)+IF(Дата_КС2=S$5,Смета!W871,0)+IF(Дата_КС2=S$6,Смета!Z871,0)+IF(Дата_КС2=S$7,Смета!AC871,0)+IF(Дата_КС2=S$8,Смета!AF871,0)+IF(Дата_КС2=S$9,Смета!AI871,0)+IF(Дата_КС2=S$10,Смета!AL871,0)+IF(Дата_КС2=S$11,Смета!AO871,0)+IF(Дата_КС2=S$12,Смета!AR871,0)+IF(Дата_КС2=S$13,Смета!AU871,0)+IF(Дата_КС2=S$14,Смета!AX871,0),0)</f>
        <v>984</v>
      </c>
      <c r="G889" s="67">
        <f>IF(Смета!E871&gt;0,Смета!E871,0)</f>
        <v>76.010000000000005</v>
      </c>
      <c r="H889" s="67">
        <f t="shared" si="28"/>
        <v>74793.84</v>
      </c>
      <c r="I889" s="464">
        <f t="shared" si="27"/>
        <v>1</v>
      </c>
      <c r="J889" s="468"/>
      <c r="K889" s="465">
        <f>IF(AND(B889&gt;0,B889&lt;&gt;"ЗАГ"),1,IF(C889=0,SUM(B890:INDEX(B890:B$2002,INDEX(MATCH("ЗАГ",B890:B$2002&amp;"",),))),0))</f>
        <v>1</v>
      </c>
      <c r="L889" s="38"/>
      <c r="M889" s="38"/>
      <c r="R889" s="178">
        <f>IFERROR(IF(F889&gt;0,IF(IFERROR((Смета!H871*1),0)&gt;0,ROUND(F889*G889,2),0),0),0)</f>
        <v>0</v>
      </c>
      <c r="S889" s="50">
        <f>IFERROR(IF(F889&gt;0,IF(IFERROR((Смета!G871*1),0)&gt;0,ROUND(F889*G889,2),0),0),0)</f>
        <v>74793.84</v>
      </c>
      <c r="U889" s="38"/>
    </row>
    <row r="890" spans="1:21" s="37" customFormat="1" x14ac:dyDescent="0.25">
      <c r="A890" s="63"/>
      <c r="B890" s="140">
        <f>IFERROR(IF(F890&gt;0,MAX(B$26:B889)+1,IF(AND(D890&gt;0,C890=0),"ЗАГ",0)),0)</f>
        <v>91</v>
      </c>
      <c r="C890" s="141">
        <f>IF(Смета!B872&gt;0,Смета!B872,0)</f>
        <v>770</v>
      </c>
      <c r="D890" s="547" t="str">
        <f>IF(Смета!C872&gt;0,Смета!C872,0)</f>
        <v>Кабель силовой ВВГнг(А)-LS 1х4 ок-0,66</v>
      </c>
      <c r="E890" s="77" t="str">
        <f>IF(Смета!D872&gt;0,Смета!D872,0)</f>
        <v>м</v>
      </c>
      <c r="F890" s="67">
        <f>IFERROR(IF(Дата_КС2=S$3,Смета!Q872,0)+IF(Дата_КС2=S$4,Смета!T872,0)+IF(Дата_КС2=S$5,Смета!W872,0)+IF(Дата_КС2=S$6,Смета!Z872,0)+IF(Дата_КС2=S$7,Смета!AC872,0)+IF(Дата_КС2=S$8,Смета!AF872,0)+IF(Дата_КС2=S$9,Смета!AI872,0)+IF(Дата_КС2=S$10,Смета!AL872,0)+IF(Дата_КС2=S$11,Смета!AO872,0)+IF(Дата_КС2=S$12,Смета!AR872,0)+IF(Дата_КС2=S$13,Смета!AU872,0)+IF(Дата_КС2=S$14,Смета!AX872,0),0)</f>
        <v>270</v>
      </c>
      <c r="G890" s="67">
        <f>IF(Смета!E872&gt;0,Смета!E872,0)</f>
        <v>52.48</v>
      </c>
      <c r="H890" s="67">
        <f t="shared" si="28"/>
        <v>14169.6</v>
      </c>
      <c r="I890" s="464">
        <f t="shared" si="27"/>
        <v>1</v>
      </c>
      <c r="J890" s="468"/>
      <c r="K890" s="465">
        <f>IF(AND(B890&gt;0,B890&lt;&gt;"ЗАГ"),1,IF(C890=0,SUM(B891:INDEX(B891:B$2002,INDEX(MATCH("ЗАГ",B891:B$2002&amp;"",),))),0))</f>
        <v>1</v>
      </c>
      <c r="L890" s="38"/>
      <c r="M890" s="38"/>
      <c r="R890" s="178">
        <f>IFERROR(IF(F890&gt;0,IF(IFERROR((Смета!H872*1),0)&gt;0,ROUND(F890*G890,2),0),0),0)</f>
        <v>0</v>
      </c>
      <c r="S890" s="50">
        <f>IFERROR(IF(F890&gt;0,IF(IFERROR((Смета!G872*1),0)&gt;0,ROUND(F890*G890,2),0),0),0)</f>
        <v>14169.6</v>
      </c>
      <c r="U890" s="38"/>
    </row>
    <row r="891" spans="1:21" s="37" customFormat="1" x14ac:dyDescent="0.25">
      <c r="A891" s="63"/>
      <c r="B891" s="140">
        <f>IFERROR(IF(F891&gt;0,MAX(B$26:B890)+1,IF(AND(D891&gt;0,C891=0),"ЗАГ",0)),0)</f>
        <v>92</v>
      </c>
      <c r="C891" s="141">
        <f>IF(Смета!B873&gt;0,Смета!B873,0)</f>
        <v>771</v>
      </c>
      <c r="D891" s="547" t="str">
        <f>IF(Смета!C873&gt;0,Смета!C873,0)</f>
        <v>Провод силовой ПуВнг(А)-LS 10</v>
      </c>
      <c r="E891" s="77" t="str">
        <f>IF(Смета!D873&gt;0,Смета!D873,0)</f>
        <v>м</v>
      </c>
      <c r="F891" s="67">
        <f>IFERROR(IF(Дата_КС2=S$3,Смета!Q873,0)+IF(Дата_КС2=S$4,Смета!T873,0)+IF(Дата_КС2=S$5,Смета!W873,0)+IF(Дата_КС2=S$6,Смета!Z873,0)+IF(Дата_КС2=S$7,Смета!AC873,0)+IF(Дата_КС2=S$8,Смета!AF873,0)+IF(Дата_КС2=S$9,Смета!AI873,0)+IF(Дата_КС2=S$10,Смета!AL873,0)+IF(Дата_КС2=S$11,Смета!AO873,0)+IF(Дата_КС2=S$12,Смета!AR873,0)+IF(Дата_КС2=S$13,Смета!AU873,0)+IF(Дата_КС2=S$14,Смета!AX873,0),0)</f>
        <v>474</v>
      </c>
      <c r="G891" s="67">
        <f>IF(Смета!E873&gt;0,Смета!E873,0)</f>
        <v>122.14</v>
      </c>
      <c r="H891" s="67">
        <f t="shared" si="28"/>
        <v>57894.36</v>
      </c>
      <c r="I891" s="464">
        <f t="shared" si="27"/>
        <v>1</v>
      </c>
      <c r="J891" s="468"/>
      <c r="K891" s="465">
        <f>IF(AND(B891&gt;0,B891&lt;&gt;"ЗАГ"),1,IF(C891=0,SUM(B892:INDEX(B892:B$2002,INDEX(MATCH("ЗАГ",B892:B$2002&amp;"",),))),0))</f>
        <v>1</v>
      </c>
      <c r="L891" s="38"/>
      <c r="M891" s="38"/>
      <c r="R891" s="178">
        <f>IFERROR(IF(F891&gt;0,IF(IFERROR((Смета!H873*1),0)&gt;0,ROUND(F891*G891,2),0),0),0)</f>
        <v>0</v>
      </c>
      <c r="S891" s="50">
        <f>IFERROR(IF(F891&gt;0,IF(IFERROR((Смета!G873*1),0)&gt;0,ROUND(F891*G891,2),0),0),0)</f>
        <v>57894.36</v>
      </c>
      <c r="U891" s="38"/>
    </row>
    <row r="892" spans="1:21" s="37" customFormat="1" ht="30" x14ac:dyDescent="0.25">
      <c r="A892" s="63"/>
      <c r="B892" s="140">
        <f>IFERROR(IF(F892&gt;0,MAX(B$26:B891)+1,IF(AND(D892&gt;0,C892=0),"ЗАГ",0)),0)</f>
        <v>93</v>
      </c>
      <c r="C892" s="141">
        <f>IF(Смета!B874&gt;0,Смета!B874,0)</f>
        <v>772</v>
      </c>
      <c r="D892" s="547" t="str">
        <f>IF(Смета!C874&gt;0,Смета!C874,0)</f>
        <v>Монтаж кабеля по кирпичной кладке и затягивание в трубы до 30мм2</v>
      </c>
      <c r="E892" s="77" t="str">
        <f>IF(Смета!D874&gt;0,Смета!D874,0)</f>
        <v>м</v>
      </c>
      <c r="F892" s="67">
        <f>IFERROR(IF(Дата_КС2=S$3,Смета!Q874,0)+IF(Дата_КС2=S$4,Смета!T874,0)+IF(Дата_КС2=S$5,Смета!W874,0)+IF(Дата_КС2=S$6,Смета!Z874,0)+IF(Дата_КС2=S$7,Смета!AC874,0)+IF(Дата_КС2=S$8,Смета!AF874,0)+IF(Дата_КС2=S$9,Смета!AI874,0)+IF(Дата_КС2=S$10,Смета!AL874,0)+IF(Дата_КС2=S$11,Смета!AO874,0)+IF(Дата_КС2=S$12,Смета!AR874,0)+IF(Дата_КС2=S$13,Смета!AU874,0)+IF(Дата_КС2=S$14,Смета!AX874,0),0)</f>
        <v>1728</v>
      </c>
      <c r="G892" s="67">
        <f>IF(Смета!E874&gt;0,Смета!E874,0)</f>
        <v>88.07</v>
      </c>
      <c r="H892" s="67">
        <f t="shared" si="28"/>
        <v>152184.95999999999</v>
      </c>
      <c r="I892" s="464">
        <f t="shared" si="27"/>
        <v>1</v>
      </c>
      <c r="J892" s="468"/>
      <c r="K892" s="465">
        <f>IF(AND(B892&gt;0,B892&lt;&gt;"ЗАГ"),1,IF(C892=0,SUM(B893:INDEX(B893:B$2002,INDEX(MATCH("ЗАГ",B893:B$2002&amp;"",),))),0))</f>
        <v>1</v>
      </c>
      <c r="L892" s="38"/>
      <c r="M892" s="38"/>
      <c r="R892" s="178">
        <f>IFERROR(IF(F892&gt;0,IF(IFERROR((Смета!H874*1),0)&gt;0,ROUND(F892*G892,2),0),0),0)</f>
        <v>152184.95999999999</v>
      </c>
      <c r="S892" s="50">
        <f>IFERROR(IF(F892&gt;0,IF(IFERROR((Смета!G874*1),0)&gt;0,ROUND(F892*G892,2),0),0),0)</f>
        <v>0</v>
      </c>
      <c r="U892" s="38"/>
    </row>
    <row r="893" spans="1:21" s="37" customFormat="1" x14ac:dyDescent="0.25">
      <c r="A893" s="63"/>
      <c r="B893" s="140">
        <f>IFERROR(IF(F893&gt;0,MAX(B$26:B892)+1,IF(AND(D893&gt;0,C893=0),"ЗАГ",0)),0)</f>
        <v>94</v>
      </c>
      <c r="C893" s="141">
        <f>IF(Смета!B875&gt;0,Смета!B875,0)</f>
        <v>773</v>
      </c>
      <c r="D893" s="547" t="str">
        <f>IF(Смета!C875&gt;0,Смета!C875,0)</f>
        <v>Кабель ВВГ -П нг(А)FRLS 3х1.5 0.66кВ (бухта)</v>
      </c>
      <c r="E893" s="77" t="str">
        <f>IF(Смета!D875&gt;0,Смета!D875,0)</f>
        <v>м</v>
      </c>
      <c r="F893" s="67">
        <f>IFERROR(IF(Дата_КС2=S$3,Смета!Q875,0)+IF(Дата_КС2=S$4,Смета!T875,0)+IF(Дата_КС2=S$5,Смета!W875,0)+IF(Дата_КС2=S$6,Смета!Z875,0)+IF(Дата_КС2=S$7,Смета!AC875,0)+IF(Дата_КС2=S$8,Смета!AF875,0)+IF(Дата_КС2=S$9,Смета!AI875,0)+IF(Дата_КС2=S$10,Смета!AL875,0)+IF(Дата_КС2=S$11,Смета!AO875,0)+IF(Дата_КС2=S$12,Смета!AR875,0)+IF(Дата_КС2=S$13,Смета!AU875,0)+IF(Дата_КС2=S$14,Смета!AX875,0),0)</f>
        <v>113</v>
      </c>
      <c r="G893" s="67">
        <f>IF(Смета!E875&gt;0,Смета!E875,0)</f>
        <v>74.73</v>
      </c>
      <c r="H893" s="67">
        <f t="shared" si="28"/>
        <v>8444.49</v>
      </c>
      <c r="I893" s="464">
        <f t="shared" si="27"/>
        <v>1</v>
      </c>
      <c r="J893" s="468"/>
      <c r="K893" s="465">
        <f>IF(AND(B893&gt;0,B893&lt;&gt;"ЗАГ"),1,IF(C893=0,SUM(B894:INDEX(B894:B$2002,INDEX(MATCH("ЗАГ",B894:B$2002&amp;"",),))),0))</f>
        <v>1</v>
      </c>
      <c r="L893" s="38"/>
      <c r="M893" s="38"/>
      <c r="R893" s="178">
        <f>IFERROR(IF(F893&gt;0,IF(IFERROR((Смета!H875*1),0)&gt;0,ROUND(F893*G893,2),0),0),0)</f>
        <v>0</v>
      </c>
      <c r="S893" s="50">
        <f>IFERROR(IF(F893&gt;0,IF(IFERROR((Смета!G875*1),0)&gt;0,ROUND(F893*G893,2),0),0),0)</f>
        <v>8444.49</v>
      </c>
      <c r="U893" s="38"/>
    </row>
    <row r="894" spans="1:21" s="37" customFormat="1" ht="30" x14ac:dyDescent="0.25">
      <c r="A894" s="63"/>
      <c r="B894" s="140">
        <f>IFERROR(IF(F894&gt;0,MAX(B$26:B893)+1,IF(AND(D894&gt;0,C894=0),"ЗАГ",0)),0)</f>
        <v>95</v>
      </c>
      <c r="C894" s="141">
        <f>IF(Смета!B876&gt;0,Смета!B876,0)</f>
        <v>774</v>
      </c>
      <c r="D894" s="547" t="str">
        <f>IF(Смета!C876&gt;0,Смета!C876,0)</f>
        <v>Монтаж кабеля по кирпичной кладке и затягивание в трубы до 30мм2</v>
      </c>
      <c r="E894" s="77" t="str">
        <f>IF(Смета!D876&gt;0,Смета!D876,0)</f>
        <v>м</v>
      </c>
      <c r="F894" s="67">
        <f>IFERROR(IF(Дата_КС2=S$3,Смета!Q876,0)+IF(Дата_КС2=S$4,Смета!T876,0)+IF(Дата_КС2=S$5,Смета!W876,0)+IF(Дата_КС2=S$6,Смета!Z876,0)+IF(Дата_КС2=S$7,Смета!AC876,0)+IF(Дата_КС2=S$8,Смета!AF876,0)+IF(Дата_КС2=S$9,Смета!AI876,0)+IF(Дата_КС2=S$10,Смета!AL876,0)+IF(Дата_КС2=S$11,Смета!AO876,0)+IF(Дата_КС2=S$12,Смета!AR876,0)+IF(Дата_КС2=S$13,Смета!AU876,0)+IF(Дата_КС2=S$14,Смета!AX876,0),0)</f>
        <v>113</v>
      </c>
      <c r="G894" s="67">
        <f>IF(Смета!E876&gt;0,Смета!E876,0)</f>
        <v>88.07</v>
      </c>
      <c r="H894" s="67">
        <f t="shared" si="28"/>
        <v>9951.91</v>
      </c>
      <c r="I894" s="464">
        <f t="shared" si="27"/>
        <v>1</v>
      </c>
      <c r="J894" s="468"/>
      <c r="K894" s="465">
        <f>IF(AND(B894&gt;0,B894&lt;&gt;"ЗАГ"),1,IF(C894=0,SUM(B895:INDEX(B895:B$2002,INDEX(MATCH("ЗАГ",B895:B$2002&amp;"",),))),0))</f>
        <v>1</v>
      </c>
      <c r="L894" s="38"/>
      <c r="M894" s="38"/>
      <c r="R894" s="178">
        <f>IFERROR(IF(F894&gt;0,IF(IFERROR((Смета!H876*1),0)&gt;0,ROUND(F894*G894,2),0),0),0)</f>
        <v>9951.91</v>
      </c>
      <c r="S894" s="50">
        <f>IFERROR(IF(F894&gt;0,IF(IFERROR((Смета!G876*1),0)&gt;0,ROUND(F894*G894,2),0),0),0)</f>
        <v>0</v>
      </c>
      <c r="U894" s="38"/>
    </row>
    <row r="895" spans="1:21" s="37" customFormat="1" hidden="1" x14ac:dyDescent="0.25">
      <c r="A895" s="63"/>
      <c r="B895" s="140" t="str">
        <f>IFERROR(IF(F895&gt;0,MAX(B$26:B894)+1,IF(AND(D895&gt;0,C895=0),"ЗАГ",0)),0)</f>
        <v>ЗАГ</v>
      </c>
      <c r="C895" s="141">
        <f>IF(Смета!B877&gt;0,Смета!B877,0)</f>
        <v>0</v>
      </c>
      <c r="D895" s="543" t="str">
        <f>IF(Смета!C877&gt;0,Смета!C877,0)</f>
        <v>4.Электрортехнические изделия</v>
      </c>
      <c r="E895" s="77">
        <f>IF(Смета!D877&gt;0,Смета!D877,0)</f>
        <v>0</v>
      </c>
      <c r="F895" s="67">
        <f>IFERROR(IF(Дата_КС2=S$3,Смета!Q877,0)+IF(Дата_КС2=S$4,Смета!T877,0)+IF(Дата_КС2=S$5,Смета!W877,0)+IF(Дата_КС2=S$6,Смета!Z877,0)+IF(Дата_КС2=S$7,Смета!AC877,0)+IF(Дата_КС2=S$8,Смета!AF877,0)+IF(Дата_КС2=S$9,Смета!AI877,0)+IF(Дата_КС2=S$10,Смета!AL877,0)+IF(Дата_КС2=S$11,Смета!AO877,0)+IF(Дата_КС2=S$12,Смета!AR877,0)+IF(Дата_КС2=S$13,Смета!AU877,0)+IF(Дата_КС2=S$14,Смета!AX877,0),0)</f>
        <v>0</v>
      </c>
      <c r="G895" s="67">
        <f>IF(Смета!E877&gt;0,Смета!E877,0)</f>
        <v>0</v>
      </c>
      <c r="H895" s="67">
        <f t="shared" si="28"/>
        <v>0</v>
      </c>
      <c r="I895" s="464">
        <f t="shared" si="27"/>
        <v>0</v>
      </c>
      <c r="J895" s="468"/>
      <c r="K895" s="465">
        <f>IF(AND(B895&gt;0,B895&lt;&gt;"ЗАГ"),1,IF(C895=0,SUM(B896:INDEX(B896:B$2002,INDEX(MATCH("ЗАГ",B896:B$2002&amp;"",),))),0))</f>
        <v>0</v>
      </c>
      <c r="L895" s="38"/>
      <c r="M895" s="38"/>
      <c r="R895" s="178">
        <f>IFERROR(IF(F895&gt;0,IF(IFERROR((Смета!H877*1),0)&gt;0,ROUND(F895*G895,2),0),0),0)</f>
        <v>0</v>
      </c>
      <c r="S895" s="50">
        <f>IFERROR(IF(F895&gt;0,IF(IFERROR((Смета!G877*1),0)&gt;0,ROUND(F895*G895,2),0),0),0)</f>
        <v>0</v>
      </c>
      <c r="U895" s="38"/>
    </row>
    <row r="896" spans="1:21" s="37" customFormat="1" ht="30" hidden="1" x14ac:dyDescent="0.25">
      <c r="A896" s="63"/>
      <c r="B896" s="140">
        <f>IFERROR(IF(F896&gt;0,MAX(B$26:B895)+1,IF(AND(D896&gt;0,C896=0),"ЗАГ",0)),0)</f>
        <v>0</v>
      </c>
      <c r="C896" s="141">
        <f>IF(Смета!B878&gt;0,Смета!B878,0)</f>
        <v>775</v>
      </c>
      <c r="D896" s="543" t="str">
        <f>IF(Смета!C878&gt;0,Смета!C878,0)</f>
        <v>BRITE Розетка двойная с заземлением с защитными шторками и крышкой 16А в сборе IP44 РСбш12-3-44-БрБ белый</v>
      </c>
      <c r="E896" s="77" t="str">
        <f>IF(Смета!D878&gt;0,Смета!D878,0)</f>
        <v>шт</v>
      </c>
      <c r="F896" s="67">
        <f>IFERROR(IF(Дата_КС2=S$3,Смета!Q878,0)+IF(Дата_КС2=S$4,Смета!T878,0)+IF(Дата_КС2=S$5,Смета!W878,0)+IF(Дата_КС2=S$6,Смета!Z878,0)+IF(Дата_КС2=S$7,Смета!AC878,0)+IF(Дата_КС2=S$8,Смета!AF878,0)+IF(Дата_КС2=S$9,Смета!AI878,0)+IF(Дата_КС2=S$10,Смета!AL878,0)+IF(Дата_КС2=S$11,Смета!AO878,0)+IF(Дата_КС2=S$12,Смета!AR878,0)+IF(Дата_КС2=S$13,Смета!AU878,0)+IF(Дата_КС2=S$14,Смета!AX878,0),0)</f>
        <v>0</v>
      </c>
      <c r="G896" s="67">
        <f>IF(Смета!E878&gt;0,Смета!E878,0)</f>
        <v>361</v>
      </c>
      <c r="H896" s="67">
        <f t="shared" si="28"/>
        <v>0</v>
      </c>
      <c r="I896" s="464">
        <f t="shared" si="27"/>
        <v>0</v>
      </c>
      <c r="J896" s="468"/>
      <c r="K896" s="465">
        <f>IF(AND(B896&gt;0,B896&lt;&gt;"ЗАГ"),1,IF(C896=0,SUM(B897:INDEX(B897:B$2002,INDEX(MATCH("ЗАГ",B897:B$2002&amp;"",),))),0))</f>
        <v>0</v>
      </c>
      <c r="L896" s="38"/>
      <c r="M896" s="38"/>
      <c r="R896" s="178">
        <f>IFERROR(IF(F896&gt;0,IF(IFERROR((Смета!H878*1),0)&gt;0,ROUND(F896*G896,2),0),0),0)</f>
        <v>0</v>
      </c>
      <c r="S896" s="50">
        <f>IFERROR(IF(F896&gt;0,IF(IFERROR((Смета!G878*1),0)&gt;0,ROUND(F896*G896,2),0),0),0)</f>
        <v>0</v>
      </c>
      <c r="U896" s="38"/>
    </row>
    <row r="897" spans="1:21" s="37" customFormat="1" ht="30" hidden="1" x14ac:dyDescent="0.25">
      <c r="A897" s="63"/>
      <c r="B897" s="140">
        <f>IFERROR(IF(F897&gt;0,MAX(B$26:B896)+1,IF(AND(D897&gt;0,C897=0),"ЗАГ",0)),0)</f>
        <v>0</v>
      </c>
      <c r="C897" s="141">
        <f>IF(Смета!B879&gt;0,Смета!B879,0)</f>
        <v>776</v>
      </c>
      <c r="D897" s="543" t="str">
        <f>IF(Смета!C879&gt;0,Смета!C879,0)</f>
        <v>Розетка ATLASDESIGN двойная с заземлением со шторками 16А в сборе белый</v>
      </c>
      <c r="E897" s="77" t="str">
        <f>IF(Смета!D879&gt;0,Смета!D879,0)</f>
        <v>шт</v>
      </c>
      <c r="F897" s="67">
        <f>IFERROR(IF(Дата_КС2=S$3,Смета!Q879,0)+IF(Дата_КС2=S$4,Смета!T879,0)+IF(Дата_КС2=S$5,Смета!W879,0)+IF(Дата_КС2=S$6,Смета!Z879,0)+IF(Дата_КС2=S$7,Смета!AC879,0)+IF(Дата_КС2=S$8,Смета!AF879,0)+IF(Дата_КС2=S$9,Смета!AI879,0)+IF(Дата_КС2=S$10,Смета!AL879,0)+IF(Дата_КС2=S$11,Смета!AO879,0)+IF(Дата_КС2=S$12,Смета!AR879,0)+IF(Дата_КС2=S$13,Смета!AU879,0)+IF(Дата_КС2=S$14,Смета!AX879,0),0)</f>
        <v>0</v>
      </c>
      <c r="G897" s="67">
        <f>IF(Смета!E879&gt;0,Смета!E879,0)</f>
        <v>287.70999999999998</v>
      </c>
      <c r="H897" s="67">
        <f t="shared" si="28"/>
        <v>0</v>
      </c>
      <c r="I897" s="464">
        <f t="shared" si="27"/>
        <v>0</v>
      </c>
      <c r="J897" s="468"/>
      <c r="K897" s="465">
        <f>IF(AND(B897&gt;0,B897&lt;&gt;"ЗАГ"),1,IF(C897=0,SUM(B898:INDEX(B898:B$2002,INDEX(MATCH("ЗАГ",B898:B$2002&amp;"",),))),0))</f>
        <v>0</v>
      </c>
      <c r="L897" s="38"/>
      <c r="M897" s="38"/>
      <c r="R897" s="178">
        <f>IFERROR(IF(F897&gt;0,IF(IFERROR((Смета!H879*1),0)&gt;0,ROUND(F897*G897,2),0),0),0)</f>
        <v>0</v>
      </c>
      <c r="S897" s="50">
        <f>IFERROR(IF(F897&gt;0,IF(IFERROR((Смета!G879*1),0)&gt;0,ROUND(F897*G897,2),0),0),0)</f>
        <v>0</v>
      </c>
      <c r="U897" s="38"/>
    </row>
    <row r="898" spans="1:21" s="37" customFormat="1" hidden="1" x14ac:dyDescent="0.25">
      <c r="A898" s="63"/>
      <c r="B898" s="140">
        <f>IFERROR(IF(F898&gt;0,MAX(B$26:B897)+1,IF(AND(D898&gt;0,C898=0),"ЗАГ",0)),0)</f>
        <v>0</v>
      </c>
      <c r="C898" s="141">
        <f>IF(Смета!B880&gt;0,Смета!B880,0)</f>
        <v>777</v>
      </c>
      <c r="D898" s="543" t="str">
        <f>IF(Смета!C880&gt;0,Смета!C880,0)</f>
        <v>Монтаж и подключение розеток скрытой установки</v>
      </c>
      <c r="E898" s="77" t="str">
        <f>IF(Смета!D880&gt;0,Смета!D880,0)</f>
        <v>шт</v>
      </c>
      <c r="F898" s="67">
        <f>IFERROR(IF(Дата_КС2=S$3,Смета!Q880,0)+IF(Дата_КС2=S$4,Смета!T880,0)+IF(Дата_КС2=S$5,Смета!W880,0)+IF(Дата_КС2=S$6,Смета!Z880,0)+IF(Дата_КС2=S$7,Смета!AC880,0)+IF(Дата_КС2=S$8,Смета!AF880,0)+IF(Дата_КС2=S$9,Смета!AI880,0)+IF(Дата_КС2=S$10,Смета!AL880,0)+IF(Дата_КС2=S$11,Смета!AO880,0)+IF(Дата_КС2=S$12,Смета!AR880,0)+IF(Дата_КС2=S$13,Смета!AU880,0)+IF(Дата_КС2=S$14,Смета!AX880,0),0)</f>
        <v>0</v>
      </c>
      <c r="G898" s="67">
        <f>IF(Смета!E880&gt;0,Смета!E880,0)</f>
        <v>192.15</v>
      </c>
      <c r="H898" s="67">
        <f t="shared" si="28"/>
        <v>0</v>
      </c>
      <c r="I898" s="464">
        <f t="shared" si="27"/>
        <v>0</v>
      </c>
      <c r="J898" s="468"/>
      <c r="K898" s="465">
        <f>IF(AND(B898&gt;0,B898&lt;&gt;"ЗАГ"),1,IF(C898=0,SUM(B899:INDEX(B899:B$2002,INDEX(MATCH("ЗАГ",B899:B$2002&amp;"",),))),0))</f>
        <v>0</v>
      </c>
      <c r="L898" s="38"/>
      <c r="M898" s="38"/>
      <c r="R898" s="178">
        <f>IFERROR(IF(F898&gt;0,IF(IFERROR((Смета!H880*1),0)&gt;0,ROUND(F898*G898,2),0),0),0)</f>
        <v>0</v>
      </c>
      <c r="S898" s="50">
        <f>IFERROR(IF(F898&gt;0,IF(IFERROR((Смета!G880*1),0)&gt;0,ROUND(F898*G898,2),0),0),0)</f>
        <v>0</v>
      </c>
      <c r="U898" s="38"/>
    </row>
    <row r="899" spans="1:21" s="37" customFormat="1" ht="30" hidden="1" x14ac:dyDescent="0.25">
      <c r="A899" s="63"/>
      <c r="B899" s="140">
        <f>IFERROR(IF(F899&gt;0,MAX(B$26:B898)+1,IF(AND(D899&gt;0,C899=0),"ЗАГ",0)),0)</f>
        <v>0</v>
      </c>
      <c r="C899" s="141">
        <f>IF(Смета!B881&gt;0,Смета!B881,0)</f>
        <v>778</v>
      </c>
      <c r="D899" s="543" t="str">
        <f>IF(Смета!C881&gt;0,Смета!C881,0)</f>
        <v>ЭТЮД Розетка наружная с заземлением со шторками белая (на роутер)</v>
      </c>
      <c r="E899" s="77" t="str">
        <f>IF(Смета!D881&gt;0,Смета!D881,0)</f>
        <v>шт</v>
      </c>
      <c r="F899" s="67">
        <f>IFERROR(IF(Дата_КС2=S$3,Смета!Q881,0)+IF(Дата_КС2=S$4,Смета!T881,0)+IF(Дата_КС2=S$5,Смета!W881,0)+IF(Дата_КС2=S$6,Смета!Z881,0)+IF(Дата_КС2=S$7,Смета!AC881,0)+IF(Дата_КС2=S$8,Смета!AF881,0)+IF(Дата_КС2=S$9,Смета!AI881,0)+IF(Дата_КС2=S$10,Смета!AL881,0)+IF(Дата_КС2=S$11,Смета!AO881,0)+IF(Дата_КС2=S$12,Смета!AR881,0)+IF(Дата_КС2=S$13,Смета!AU881,0)+IF(Дата_КС2=S$14,Смета!AX881,0),0)</f>
        <v>0</v>
      </c>
      <c r="G899" s="67">
        <f>IF(Смета!E881&gt;0,Смета!E881,0)</f>
        <v>170.8</v>
      </c>
      <c r="H899" s="67">
        <f t="shared" si="28"/>
        <v>0</v>
      </c>
      <c r="I899" s="464">
        <f t="shared" si="27"/>
        <v>0</v>
      </c>
      <c r="J899" s="468"/>
      <c r="K899" s="465">
        <f>IF(AND(B899&gt;0,B899&lt;&gt;"ЗАГ"),1,IF(C899=0,SUM(B900:INDEX(B900:B$2002,INDEX(MATCH("ЗАГ",B900:B$2002&amp;"",),))),0))</f>
        <v>0</v>
      </c>
      <c r="L899" s="38"/>
      <c r="M899" s="38"/>
      <c r="R899" s="178">
        <f>IFERROR(IF(F899&gt;0,IF(IFERROR((Смета!H881*1),0)&gt;0,ROUND(F899*G899,2),0),0),0)</f>
        <v>0</v>
      </c>
      <c r="S899" s="50">
        <f>IFERROR(IF(F899&gt;0,IF(IFERROR((Смета!G881*1),0)&gt;0,ROUND(F899*G899,2),0),0),0)</f>
        <v>0</v>
      </c>
      <c r="U899" s="38"/>
    </row>
    <row r="900" spans="1:21" s="37" customFormat="1" ht="30" hidden="1" x14ac:dyDescent="0.25">
      <c r="A900" s="63"/>
      <c r="B900" s="140">
        <f>IFERROR(IF(F900&gt;0,MAX(B$26:B899)+1,IF(AND(D900&gt;0,C900=0),"ЗАГ",0)),0)</f>
        <v>0</v>
      </c>
      <c r="C900" s="141">
        <f>IF(Смета!B882&gt;0,Смета!B882,0)</f>
        <v>779</v>
      </c>
      <c r="D900" s="543" t="str">
        <f>IF(Смета!C882&gt;0,Смета!C882,0)</f>
        <v>Монтаж и подключение розеток и выключателей открытой установки</v>
      </c>
      <c r="E900" s="77" t="str">
        <f>IF(Смета!D882&gt;0,Смета!D882,0)</f>
        <v>шт</v>
      </c>
      <c r="F900" s="67">
        <f>IFERROR(IF(Дата_КС2=S$3,Смета!Q882,0)+IF(Дата_КС2=S$4,Смета!T882,0)+IF(Дата_КС2=S$5,Смета!W882,0)+IF(Дата_КС2=S$6,Смета!Z882,0)+IF(Дата_КС2=S$7,Смета!AC882,0)+IF(Дата_КС2=S$8,Смета!AF882,0)+IF(Дата_КС2=S$9,Смета!AI882,0)+IF(Дата_КС2=S$10,Смета!AL882,0)+IF(Дата_КС2=S$11,Смета!AO882,0)+IF(Дата_КС2=S$12,Смета!AR882,0)+IF(Дата_КС2=S$13,Смета!AU882,0)+IF(Дата_КС2=S$14,Смета!AX882,0),0)</f>
        <v>0</v>
      </c>
      <c r="G900" s="67">
        <f>IF(Смета!E882&gt;0,Смета!E882,0)</f>
        <v>256.2</v>
      </c>
      <c r="H900" s="67">
        <f t="shared" si="28"/>
        <v>0</v>
      </c>
      <c r="I900" s="464">
        <f t="shared" si="27"/>
        <v>0</v>
      </c>
      <c r="J900" s="468"/>
      <c r="K900" s="465">
        <f>IF(AND(B900&gt;0,B900&lt;&gt;"ЗАГ"),1,IF(C900=0,SUM(B901:INDEX(B901:B$2002,INDEX(MATCH("ЗАГ",B901:B$2002&amp;"",),))),0))</f>
        <v>0</v>
      </c>
      <c r="L900" s="38"/>
      <c r="M900" s="38"/>
      <c r="R900" s="178">
        <f>IFERROR(IF(F900&gt;0,IF(IFERROR((Смета!H882*1),0)&gt;0,ROUND(F900*G900,2),0),0),0)</f>
        <v>0</v>
      </c>
      <c r="S900" s="50">
        <f>IFERROR(IF(F900&gt;0,IF(IFERROR((Смета!G882*1),0)&gt;0,ROUND(F900*G900,2),0),0),0)</f>
        <v>0</v>
      </c>
      <c r="U900" s="38"/>
    </row>
    <row r="901" spans="1:21" s="37" customFormat="1" hidden="1" x14ac:dyDescent="0.25">
      <c r="A901" s="63"/>
      <c r="B901" s="140">
        <f>IFERROR(IF(F901&gt;0,MAX(B$26:B900)+1,IF(AND(D901&gt;0,C901=0),"ЗАГ",0)),0)</f>
        <v>0</v>
      </c>
      <c r="C901" s="141">
        <f>IF(Смета!B883&gt;0,Смета!B883,0)</f>
        <v>780</v>
      </c>
      <c r="D901" s="543" t="str">
        <f>IF(Смета!C883&gt;0,Смета!C883,0)</f>
        <v>Разъем РШ-ВШ 32А 250В 2P+PE(ОУ) пластиковый белый Simple</v>
      </c>
      <c r="E901" s="77" t="str">
        <f>IF(Смета!D883&gt;0,Смета!D883,0)</f>
        <v>шт</v>
      </c>
      <c r="F901" s="67">
        <f>IFERROR(IF(Дата_КС2=S$3,Смета!Q883,0)+IF(Дата_КС2=S$4,Смета!T883,0)+IF(Дата_КС2=S$5,Смета!W883,0)+IF(Дата_КС2=S$6,Смета!Z883,0)+IF(Дата_КС2=S$7,Смета!AC883,0)+IF(Дата_КС2=S$8,Смета!AF883,0)+IF(Дата_КС2=S$9,Смета!AI883,0)+IF(Дата_КС2=S$10,Смета!AL883,0)+IF(Дата_КС2=S$11,Смета!AO883,0)+IF(Дата_КС2=S$12,Смета!AR883,0)+IF(Дата_КС2=S$13,Смета!AU883,0)+IF(Дата_КС2=S$14,Смета!AX883,0),0)</f>
        <v>0</v>
      </c>
      <c r="G901" s="67">
        <f>IF(Смета!E883&gt;0,Смета!E883,0)</f>
        <v>278.79000000000002</v>
      </c>
      <c r="H901" s="67">
        <f t="shared" si="28"/>
        <v>0</v>
      </c>
      <c r="I901" s="464">
        <f t="shared" si="27"/>
        <v>0</v>
      </c>
      <c r="J901" s="468"/>
      <c r="K901" s="465">
        <f>IF(AND(B901&gt;0,B901&lt;&gt;"ЗАГ"),1,IF(C901=0,SUM(B902:INDEX(B902:B$2002,INDEX(MATCH("ЗАГ",B902:B$2002&amp;"",),))),0))</f>
        <v>0</v>
      </c>
      <c r="L901" s="38"/>
      <c r="M901" s="38"/>
      <c r="R901" s="178">
        <f>IFERROR(IF(F901&gt;0,IF(IFERROR((Смета!H883*1),0)&gt;0,ROUND(F901*G901,2),0),0),0)</f>
        <v>0</v>
      </c>
      <c r="S901" s="50">
        <f>IFERROR(IF(F901&gt;0,IF(IFERROR((Смета!G883*1),0)&gt;0,ROUND(F901*G901,2),0),0),0)</f>
        <v>0</v>
      </c>
      <c r="U901" s="38"/>
    </row>
    <row r="902" spans="1:21" s="37" customFormat="1" hidden="1" x14ac:dyDescent="0.25">
      <c r="A902" s="63"/>
      <c r="B902" s="140">
        <f>IFERROR(IF(F902&gt;0,MAX(B$26:B901)+1,IF(AND(D902&gt;0,C902=0),"ЗАГ",0)),0)</f>
        <v>0</v>
      </c>
      <c r="C902" s="141">
        <f>IF(Смета!B884&gt;0,Смета!B884,0)</f>
        <v>781</v>
      </c>
      <c r="D902" s="543" t="str">
        <f>IF(Смета!C884&gt;0,Смета!C884,0)</f>
        <v>Монтаж и подключение силовой розетки на электроплиту</v>
      </c>
      <c r="E902" s="77" t="str">
        <f>IF(Смета!D884&gt;0,Смета!D884,0)</f>
        <v>шт</v>
      </c>
      <c r="F902" s="67">
        <f>IFERROR(IF(Дата_КС2=S$3,Смета!Q884,0)+IF(Дата_КС2=S$4,Смета!T884,0)+IF(Дата_КС2=S$5,Смета!W884,0)+IF(Дата_КС2=S$6,Смета!Z884,0)+IF(Дата_КС2=S$7,Смета!AC884,0)+IF(Дата_КС2=S$8,Смета!AF884,0)+IF(Дата_КС2=S$9,Смета!AI884,0)+IF(Дата_КС2=S$10,Смета!AL884,0)+IF(Дата_КС2=S$11,Смета!AO884,0)+IF(Дата_КС2=S$12,Смета!AR884,0)+IF(Дата_КС2=S$13,Смета!AU884,0)+IF(Дата_КС2=S$14,Смета!AX884,0),0)</f>
        <v>0</v>
      </c>
      <c r="G902" s="67">
        <f>IF(Смета!E884&gt;0,Смета!E884,0)</f>
        <v>344.27</v>
      </c>
      <c r="H902" s="67">
        <f t="shared" si="28"/>
        <v>0</v>
      </c>
      <c r="I902" s="464">
        <f t="shared" si="27"/>
        <v>0</v>
      </c>
      <c r="J902" s="468"/>
      <c r="K902" s="465">
        <f>IF(AND(B902&gt;0,B902&lt;&gt;"ЗАГ"),1,IF(C902=0,SUM(B903:INDEX(B903:B$2002,INDEX(MATCH("ЗАГ",B903:B$2002&amp;"",),))),0))</f>
        <v>0</v>
      </c>
      <c r="L902" s="38"/>
      <c r="M902" s="38"/>
      <c r="R902" s="178">
        <f>IFERROR(IF(F902&gt;0,IF(IFERROR((Смета!H884*1),0)&gt;0,ROUND(F902*G902,2),0),0),0)</f>
        <v>0</v>
      </c>
      <c r="S902" s="50">
        <f>IFERROR(IF(F902&gt;0,IF(IFERROR((Смета!G884*1),0)&gt;0,ROUND(F902*G902,2),0),0),0)</f>
        <v>0</v>
      </c>
      <c r="U902" s="38"/>
    </row>
    <row r="903" spans="1:21" s="37" customFormat="1" hidden="1" x14ac:dyDescent="0.25">
      <c r="A903" s="63"/>
      <c r="B903" s="140">
        <f>IFERROR(IF(F903&gt;0,MAX(B$26:B902)+1,IF(AND(D903&gt;0,C903=0),"ЗАГ",0)),0)</f>
        <v>0</v>
      </c>
      <c r="C903" s="141">
        <f>IF(Смета!B885&gt;0,Смета!B885,0)</f>
        <v>782</v>
      </c>
      <c r="D903" s="543" t="str">
        <f>IF(Смета!C885&gt;0,Смета!C885,0)</f>
        <v>Гермес PLUS Розетка с заземлением наружная с крышкой IP54</v>
      </c>
      <c r="E903" s="77" t="str">
        <f>IF(Смета!D885&gt;0,Смета!D885,0)</f>
        <v>шт</v>
      </c>
      <c r="F903" s="67">
        <f>IFERROR(IF(Дата_КС2=S$3,Смета!Q885,0)+IF(Дата_КС2=S$4,Смета!T885,0)+IF(Дата_КС2=S$5,Смета!W885,0)+IF(Дата_КС2=S$6,Смета!Z885,0)+IF(Дата_КС2=S$7,Смета!AC885,0)+IF(Дата_КС2=S$8,Смета!AF885,0)+IF(Дата_КС2=S$9,Смета!AI885,0)+IF(Дата_КС2=S$10,Смета!AL885,0)+IF(Дата_КС2=S$11,Смета!AO885,0)+IF(Дата_КС2=S$12,Смета!AR885,0)+IF(Дата_КС2=S$13,Смета!AU885,0)+IF(Дата_КС2=S$14,Смета!AX885,0),0)</f>
        <v>0</v>
      </c>
      <c r="G903" s="67">
        <f>IF(Смета!E885&gt;0,Смета!E885,0)</f>
        <v>330.93</v>
      </c>
      <c r="H903" s="67">
        <f t="shared" si="28"/>
        <v>0</v>
      </c>
      <c r="I903" s="464">
        <f t="shared" si="27"/>
        <v>0</v>
      </c>
      <c r="J903" s="468"/>
      <c r="K903" s="465">
        <f>IF(AND(B903&gt;0,B903&lt;&gt;"ЗАГ"),1,IF(C903=0,SUM(B904:INDEX(B904:B$2002,INDEX(MATCH("ЗАГ",B904:B$2002&amp;"",),))),0))</f>
        <v>0</v>
      </c>
      <c r="L903" s="38"/>
      <c r="M903" s="38"/>
      <c r="R903" s="178">
        <f>IFERROR(IF(F903&gt;0,IF(IFERROR((Смета!H885*1),0)&gt;0,ROUND(F903*G903,2),0),0),0)</f>
        <v>0</v>
      </c>
      <c r="S903" s="50">
        <f>IFERROR(IF(F903&gt;0,IF(IFERROR((Смета!G885*1),0)&gt;0,ROUND(F903*G903,2),0),0),0)</f>
        <v>0</v>
      </c>
      <c r="U903" s="38"/>
    </row>
    <row r="904" spans="1:21" s="37" customFormat="1" ht="30" hidden="1" x14ac:dyDescent="0.25">
      <c r="A904" s="63"/>
      <c r="B904" s="140">
        <f>IFERROR(IF(F904&gt;0,MAX(B$26:B903)+1,IF(AND(D904&gt;0,C904=0),"ЗАГ",0)),0)</f>
        <v>0</v>
      </c>
      <c r="C904" s="141">
        <f>IF(Смета!B886&gt;0,Смета!B886,0)</f>
        <v>783</v>
      </c>
      <c r="D904" s="543" t="str">
        <f>IF(Смета!C886&gt;0,Смета!C886,0)</f>
        <v>Монтаж и подключение розеток и выключателей открытой установки</v>
      </c>
      <c r="E904" s="77" t="str">
        <f>IF(Смета!D886&gt;0,Смета!D886,0)</f>
        <v>шт</v>
      </c>
      <c r="F904" s="67">
        <f>IFERROR(IF(Дата_КС2=S$3,Смета!Q886,0)+IF(Дата_КС2=S$4,Смета!T886,0)+IF(Дата_КС2=S$5,Смета!W886,0)+IF(Дата_КС2=S$6,Смета!Z886,0)+IF(Дата_КС2=S$7,Смета!AC886,0)+IF(Дата_КС2=S$8,Смета!AF886,0)+IF(Дата_КС2=S$9,Смета!AI886,0)+IF(Дата_КС2=S$10,Смета!AL886,0)+IF(Дата_КС2=S$11,Смета!AO886,0)+IF(Дата_КС2=S$12,Смета!AR886,0)+IF(Дата_КС2=S$13,Смета!AU886,0)+IF(Дата_КС2=S$14,Смета!AX886,0),0)</f>
        <v>0</v>
      </c>
      <c r="G904" s="67">
        <f>IF(Смета!E886&gt;0,Смета!E886,0)</f>
        <v>256.2</v>
      </c>
      <c r="H904" s="67">
        <f t="shared" si="28"/>
        <v>0</v>
      </c>
      <c r="I904" s="464">
        <f t="shared" si="27"/>
        <v>0</v>
      </c>
      <c r="J904" s="468"/>
      <c r="K904" s="465">
        <f>IF(AND(B904&gt;0,B904&lt;&gt;"ЗАГ"),1,IF(C904=0,SUM(B905:INDEX(B905:B$2002,INDEX(MATCH("ЗАГ",B905:B$2002&amp;"",),))),0))</f>
        <v>0</v>
      </c>
      <c r="L904" s="38"/>
      <c r="M904" s="38"/>
      <c r="R904" s="178">
        <f>IFERROR(IF(F904&gt;0,IF(IFERROR((Смета!H886*1),0)&gt;0,ROUND(F904*G904,2),0),0),0)</f>
        <v>0</v>
      </c>
      <c r="S904" s="50">
        <f>IFERROR(IF(F904&gt;0,IF(IFERROR((Смета!G886*1),0)&gt;0,ROUND(F904*G904,2),0),0),0)</f>
        <v>0</v>
      </c>
      <c r="U904" s="38"/>
    </row>
    <row r="905" spans="1:21" s="37" customFormat="1" ht="30" hidden="1" x14ac:dyDescent="0.25">
      <c r="A905" s="63"/>
      <c r="B905" s="140">
        <f>IFERROR(IF(F905&gt;0,MAX(B$26:B904)+1,IF(AND(D905&gt;0,C905=0),"ЗАГ",0)),0)</f>
        <v>0</v>
      </c>
      <c r="C905" s="141">
        <f>IF(Смета!B887&gt;0,Смета!B887,0)</f>
        <v>784</v>
      </c>
      <c r="D905" s="543" t="str">
        <f>IF(Смета!C887&gt;0,Смета!C887,0)</f>
        <v>Выключатель одноклавишный ATLASDESIGN схема 1 10АХ механизм белый</v>
      </c>
      <c r="E905" s="77" t="str">
        <f>IF(Смета!D887&gt;0,Смета!D887,0)</f>
        <v>шт</v>
      </c>
      <c r="F905" s="67">
        <f>IFERROR(IF(Дата_КС2=S$3,Смета!Q887,0)+IF(Дата_КС2=S$4,Смета!T887,0)+IF(Дата_КС2=S$5,Смета!W887,0)+IF(Дата_КС2=S$6,Смета!Z887,0)+IF(Дата_КС2=S$7,Смета!AC887,0)+IF(Дата_КС2=S$8,Смета!AF887,0)+IF(Дата_КС2=S$9,Смета!AI887,0)+IF(Дата_КС2=S$10,Смета!AL887,0)+IF(Дата_КС2=S$11,Смета!AO887,0)+IF(Дата_КС2=S$12,Смета!AR887,0)+IF(Дата_КС2=S$13,Смета!AU887,0)+IF(Дата_КС2=S$14,Смета!AX887,0),0)</f>
        <v>0</v>
      </c>
      <c r="G905" s="67">
        <f>IF(Смета!E887&gt;0,Смета!E887,0)</f>
        <v>136.99</v>
      </c>
      <c r="H905" s="67">
        <f t="shared" si="28"/>
        <v>0</v>
      </c>
      <c r="I905" s="464">
        <f t="shared" si="27"/>
        <v>0</v>
      </c>
      <c r="J905" s="468"/>
      <c r="K905" s="465">
        <f>IF(AND(B905&gt;0,B905&lt;&gt;"ЗАГ"),1,IF(C905=0,SUM(B906:INDEX(B906:B$2002,INDEX(MATCH("ЗАГ",B906:B$2002&amp;"",),))),0))</f>
        <v>0</v>
      </c>
      <c r="L905" s="38"/>
      <c r="M905" s="38"/>
      <c r="R905" s="178">
        <f>IFERROR(IF(F905&gt;0,IF(IFERROR((Смета!H887*1),0)&gt;0,ROUND(F905*G905,2),0),0),0)</f>
        <v>0</v>
      </c>
      <c r="S905" s="50">
        <f>IFERROR(IF(F905&gt;0,IF(IFERROR((Смета!G887*1),0)&gt;0,ROUND(F905*G905,2),0),0),0)</f>
        <v>0</v>
      </c>
      <c r="U905" s="38"/>
    </row>
    <row r="906" spans="1:21" s="37" customFormat="1" ht="30" hidden="1" x14ac:dyDescent="0.25">
      <c r="A906" s="63"/>
      <c r="B906" s="140">
        <f>IFERROR(IF(F906&gt;0,MAX(B$26:B905)+1,IF(AND(D906&gt;0,C906=0),"ЗАГ",0)),0)</f>
        <v>0</v>
      </c>
      <c r="C906" s="141">
        <f>IF(Смета!B888&gt;0,Смета!B888,0)</f>
        <v>785</v>
      </c>
      <c r="D906" s="543" t="str">
        <f>IF(Смета!C888&gt;0,Смета!C888,0)</f>
        <v>Выключатель двухклавишный ATLASDESIGN схема 5 10АХ механизм белый</v>
      </c>
      <c r="E906" s="77" t="str">
        <f>IF(Смета!D888&gt;0,Смета!D888,0)</f>
        <v>шт</v>
      </c>
      <c r="F906" s="67">
        <f>IFERROR(IF(Дата_КС2=S$3,Смета!Q888,0)+IF(Дата_КС2=S$4,Смета!T888,0)+IF(Дата_КС2=S$5,Смета!W888,0)+IF(Дата_КС2=S$6,Смета!Z888,0)+IF(Дата_КС2=S$7,Смета!AC888,0)+IF(Дата_КС2=S$8,Смета!AF888,0)+IF(Дата_КС2=S$9,Смета!AI888,0)+IF(Дата_КС2=S$10,Смета!AL888,0)+IF(Дата_КС2=S$11,Смета!AO888,0)+IF(Дата_КС2=S$12,Смета!AR888,0)+IF(Дата_КС2=S$13,Смета!AU888,0)+IF(Дата_КС2=S$14,Смета!AX888,0),0)</f>
        <v>0</v>
      </c>
      <c r="G906" s="67">
        <f>IF(Смета!E888&gt;0,Смета!E888,0)</f>
        <v>178.27</v>
      </c>
      <c r="H906" s="67">
        <f t="shared" si="28"/>
        <v>0</v>
      </c>
      <c r="I906" s="464">
        <f t="shared" si="27"/>
        <v>0</v>
      </c>
      <c r="J906" s="468"/>
      <c r="K906" s="465">
        <f>IF(AND(B906&gt;0,B906&lt;&gt;"ЗАГ"),1,IF(C906=0,SUM(B907:INDEX(B907:B$2002,INDEX(MATCH("ЗАГ",B907:B$2002&amp;"",),))),0))</f>
        <v>0</v>
      </c>
      <c r="L906" s="38"/>
      <c r="M906" s="38"/>
      <c r="R906" s="178">
        <f>IFERROR(IF(F906&gt;0,IF(IFERROR((Смета!H888*1),0)&gt;0,ROUND(F906*G906,2),0),0),0)</f>
        <v>0</v>
      </c>
      <c r="S906" s="50">
        <f>IFERROR(IF(F906&gt;0,IF(IFERROR((Смета!G888*1),0)&gt;0,ROUND(F906*G906,2),0),0),0)</f>
        <v>0</v>
      </c>
      <c r="U906" s="38"/>
    </row>
    <row r="907" spans="1:21" s="37" customFormat="1" ht="30" hidden="1" x14ac:dyDescent="0.25">
      <c r="A907" s="63"/>
      <c r="B907" s="140">
        <f>IFERROR(IF(F907&gt;0,MAX(B$26:B906)+1,IF(AND(D907&gt;0,C907=0),"ЗАГ",0)),0)</f>
        <v>0</v>
      </c>
      <c r="C907" s="141">
        <f>IF(Смета!B889&gt;0,Смета!B889,0)</f>
        <v>786</v>
      </c>
      <c r="D907" s="543" t="str">
        <f>IF(Смета!C889&gt;0,Смета!C889,0)</f>
        <v>Выключатель трехклавишный ATLASDESIGN схема 1+1+1 10АХ механизм белый</v>
      </c>
      <c r="E907" s="77" t="str">
        <f>IF(Смета!D889&gt;0,Смета!D889,0)</f>
        <v>шт</v>
      </c>
      <c r="F907" s="67">
        <f>IFERROR(IF(Дата_КС2=S$3,Смета!Q889,0)+IF(Дата_КС2=S$4,Смета!T889,0)+IF(Дата_КС2=S$5,Смета!W889,0)+IF(Дата_КС2=S$6,Смета!Z889,0)+IF(Дата_КС2=S$7,Смета!AC889,0)+IF(Дата_КС2=S$8,Смета!AF889,0)+IF(Дата_КС2=S$9,Смета!AI889,0)+IF(Дата_КС2=S$10,Смета!AL889,0)+IF(Дата_КС2=S$11,Смета!AO889,0)+IF(Дата_КС2=S$12,Смета!AR889,0)+IF(Дата_КС2=S$13,Смета!AU889,0)+IF(Дата_КС2=S$14,Смета!AX889,0),0)</f>
        <v>0</v>
      </c>
      <c r="G907" s="67">
        <f>IF(Смета!E889&gt;0,Смета!E889,0)</f>
        <v>274</v>
      </c>
      <c r="H907" s="67">
        <f t="shared" si="28"/>
        <v>0</v>
      </c>
      <c r="I907" s="464">
        <f t="shared" si="27"/>
        <v>0</v>
      </c>
      <c r="J907" s="468"/>
      <c r="K907" s="465">
        <f>IF(AND(B907&gt;0,B907&lt;&gt;"ЗАГ"),1,IF(C907=0,SUM(B908:INDEX(B908:B$2002,INDEX(MATCH("ЗАГ",B908:B$2002&amp;"",),))),0))</f>
        <v>0</v>
      </c>
      <c r="L907" s="38"/>
      <c r="M907" s="38"/>
      <c r="R907" s="178">
        <f>IFERROR(IF(F907&gt;0,IF(IFERROR((Смета!H889*1),0)&gt;0,ROUND(F907*G907,2),0),0),0)</f>
        <v>0</v>
      </c>
      <c r="S907" s="50">
        <f>IFERROR(IF(F907&gt;0,IF(IFERROR((Смета!G889*1),0)&gt;0,ROUND(F907*G907,2),0),0),0)</f>
        <v>0</v>
      </c>
      <c r="U907" s="38"/>
    </row>
    <row r="908" spans="1:21" s="37" customFormat="1" hidden="1" x14ac:dyDescent="0.25">
      <c r="A908" s="63"/>
      <c r="B908" s="140">
        <f>IFERROR(IF(F908&gt;0,MAX(B$26:B907)+1,IF(AND(D908&gt;0,C908=0),"ЗАГ",0)),0)</f>
        <v>0</v>
      </c>
      <c r="C908" s="141">
        <f>IF(Смета!B890&gt;0,Смета!B890,0)</f>
        <v>787</v>
      </c>
      <c r="D908" s="543" t="str">
        <f>IF(Смета!C890&gt;0,Смета!C890,0)</f>
        <v>Рамка однопостовая ATLASDESIGN белый</v>
      </c>
      <c r="E908" s="77" t="str">
        <f>IF(Смета!D890&gt;0,Смета!D890,0)</f>
        <v>шт</v>
      </c>
      <c r="F908" s="67">
        <f>IFERROR(IF(Дата_КС2=S$3,Смета!Q890,0)+IF(Дата_КС2=S$4,Смета!T890,0)+IF(Дата_КС2=S$5,Смета!W890,0)+IF(Дата_КС2=S$6,Смета!Z890,0)+IF(Дата_КС2=S$7,Смета!AC890,0)+IF(Дата_КС2=S$8,Смета!AF890,0)+IF(Дата_КС2=S$9,Смета!AI890,0)+IF(Дата_КС2=S$10,Смета!AL890,0)+IF(Дата_КС2=S$11,Смета!AO890,0)+IF(Дата_КС2=S$12,Смета!AR890,0)+IF(Дата_КС2=S$13,Смета!AU890,0)+IF(Дата_КС2=S$14,Смета!AX890,0),0)</f>
        <v>0</v>
      </c>
      <c r="G908" s="67">
        <f>IF(Смета!E890&gt;0,Смета!E890,0)</f>
        <v>44.84</v>
      </c>
      <c r="H908" s="67">
        <f t="shared" si="28"/>
        <v>0</v>
      </c>
      <c r="I908" s="464">
        <f t="shared" si="27"/>
        <v>0</v>
      </c>
      <c r="J908" s="468"/>
      <c r="K908" s="465">
        <f>IF(AND(B908&gt;0,B908&lt;&gt;"ЗАГ"),1,IF(C908=0,SUM(B909:INDEX(B909:B$2002,INDEX(MATCH("ЗАГ",B909:B$2002&amp;"",),))),0))</f>
        <v>0</v>
      </c>
      <c r="L908" s="38"/>
      <c r="M908" s="38"/>
      <c r="R908" s="178">
        <f>IFERROR(IF(F908&gt;0,IF(IFERROR((Смета!H890*1),0)&gt;0,ROUND(F908*G908,2),0),0),0)</f>
        <v>0</v>
      </c>
      <c r="S908" s="50">
        <f>IFERROR(IF(F908&gt;0,IF(IFERROR((Смета!G890*1),0)&gt;0,ROUND(F908*G908,2),0),0),0)</f>
        <v>0</v>
      </c>
      <c r="U908" s="38"/>
    </row>
    <row r="909" spans="1:21" s="37" customFormat="1" hidden="1" x14ac:dyDescent="0.25">
      <c r="A909" s="63"/>
      <c r="B909" s="140">
        <f>IFERROR(IF(F909&gt;0,MAX(B$26:B908)+1,IF(AND(D909&gt;0,C909=0),"ЗАГ",0)),0)</f>
        <v>0</v>
      </c>
      <c r="C909" s="141">
        <f>IF(Смета!B891&gt;0,Смета!B891,0)</f>
        <v>788</v>
      </c>
      <c r="D909" s="543" t="str">
        <f>IF(Смета!C891&gt;0,Смета!C891,0)</f>
        <v>Монтаж и подключение выключателей скрытой установки</v>
      </c>
      <c r="E909" s="77" t="str">
        <f>IF(Смета!D891&gt;0,Смета!D891,0)</f>
        <v>шт</v>
      </c>
      <c r="F909" s="67">
        <f>IFERROR(IF(Дата_КС2=S$3,Смета!Q891,0)+IF(Дата_КС2=S$4,Смета!T891,0)+IF(Дата_КС2=S$5,Смета!W891,0)+IF(Дата_КС2=S$6,Смета!Z891,0)+IF(Дата_КС2=S$7,Смета!AC891,0)+IF(Дата_КС2=S$8,Смета!AF891,0)+IF(Дата_КС2=S$9,Смета!AI891,0)+IF(Дата_КС2=S$10,Смета!AL891,0)+IF(Дата_КС2=S$11,Смета!AO891,0)+IF(Дата_КС2=S$12,Смета!AR891,0)+IF(Дата_КС2=S$13,Смета!AU891,0)+IF(Дата_КС2=S$14,Смета!AX891,0),0)</f>
        <v>0</v>
      </c>
      <c r="G909" s="67">
        <f>IF(Смета!E891&gt;0,Смета!E891,0)</f>
        <v>192.15</v>
      </c>
      <c r="H909" s="67">
        <f t="shared" si="28"/>
        <v>0</v>
      </c>
      <c r="I909" s="464">
        <f t="shared" si="27"/>
        <v>0</v>
      </c>
      <c r="J909" s="468"/>
      <c r="K909" s="465">
        <f>IF(AND(B909&gt;0,B909&lt;&gt;"ЗАГ"),1,IF(C909=0,SUM(B910:INDEX(B910:B$2002,INDEX(MATCH("ЗАГ",B910:B$2002&amp;"",),))),0))</f>
        <v>0</v>
      </c>
      <c r="L909" s="38"/>
      <c r="M909" s="38"/>
      <c r="R909" s="178">
        <f>IFERROR(IF(F909&gt;0,IF(IFERROR((Смета!H891*1),0)&gt;0,ROUND(F909*G909,2),0),0),0)</f>
        <v>0</v>
      </c>
      <c r="S909" s="50">
        <f>IFERROR(IF(F909&gt;0,IF(IFERROR((Смета!G891*1),0)&gt;0,ROUND(F909*G909,2),0),0),0)</f>
        <v>0</v>
      </c>
      <c r="U909" s="38"/>
    </row>
    <row r="910" spans="1:21" s="37" customFormat="1" hidden="1" x14ac:dyDescent="0.25">
      <c r="A910" s="63"/>
      <c r="B910" s="140">
        <f>IFERROR(IF(F910&gt;0,MAX(B$26:B909)+1,IF(AND(D910&gt;0,C910=0),"ЗАГ",0)),0)</f>
        <v>0</v>
      </c>
      <c r="C910" s="141">
        <f>IF(Смета!B892&gt;0,Смета!B892,0)</f>
        <v>789</v>
      </c>
      <c r="D910" s="543" t="str">
        <f>IF(Смета!C892&gt;0,Смета!C892,0)</f>
        <v>КРЗ-0,4</v>
      </c>
      <c r="E910" s="77" t="str">
        <f>IF(Смета!D892&gt;0,Смета!D892,0)</f>
        <v>шт</v>
      </c>
      <c r="F910" s="67">
        <f>IFERROR(IF(Дата_КС2=S$3,Смета!Q892,0)+IF(Дата_КС2=S$4,Смета!T892,0)+IF(Дата_КС2=S$5,Смета!W892,0)+IF(Дата_КС2=S$6,Смета!Z892,0)+IF(Дата_КС2=S$7,Смета!AC892,0)+IF(Дата_КС2=S$8,Смета!AF892,0)+IF(Дата_КС2=S$9,Смета!AI892,0)+IF(Дата_КС2=S$10,Смета!AL892,0)+IF(Дата_КС2=S$11,Смета!AO892,0)+IF(Дата_КС2=S$12,Смета!AR892,0)+IF(Дата_КС2=S$13,Смета!AU892,0)+IF(Дата_КС2=S$14,Смета!AX892,0),0)</f>
        <v>0</v>
      </c>
      <c r="G910" s="67">
        <f>IF(Смета!E892&gt;0,Смета!E892,0)</f>
        <v>285.02</v>
      </c>
      <c r="H910" s="67">
        <f t="shared" si="28"/>
        <v>0</v>
      </c>
      <c r="I910" s="464">
        <f t="shared" si="27"/>
        <v>0</v>
      </c>
      <c r="J910" s="468"/>
      <c r="K910" s="465">
        <f>IF(AND(B910&gt;0,B910&lt;&gt;"ЗАГ"),1,IF(C910=0,SUM(B911:INDEX(B911:B$2002,INDEX(MATCH("ЗАГ",B911:B$2002&amp;"",),))),0))</f>
        <v>0</v>
      </c>
      <c r="L910" s="38"/>
      <c r="M910" s="38"/>
      <c r="R910" s="178">
        <f>IFERROR(IF(F910&gt;0,IF(IFERROR((Смета!H892*1),0)&gt;0,ROUND(F910*G910,2),0),0),0)</f>
        <v>0</v>
      </c>
      <c r="S910" s="50">
        <f>IFERROR(IF(F910&gt;0,IF(IFERROR((Смета!G892*1),0)&gt;0,ROUND(F910*G910,2),0),0),0)</f>
        <v>0</v>
      </c>
      <c r="U910" s="38"/>
    </row>
    <row r="911" spans="1:21" s="37" customFormat="1" hidden="1" x14ac:dyDescent="0.25">
      <c r="A911" s="63"/>
      <c r="B911" s="140">
        <f>IFERROR(IF(F911&gt;0,MAX(B$26:B910)+1,IF(AND(D911&gt;0,C911=0),"ЗАГ",0)),0)</f>
        <v>0</v>
      </c>
      <c r="C911" s="141">
        <f>IF(Смета!B893&gt;0,Смета!B893,0)</f>
        <v>790</v>
      </c>
      <c r="D911" s="543" t="str">
        <f>IF(Смета!C893&gt;0,Смета!C893,0)</f>
        <v>Монтаж и подключение коробки заземления КРЗ</v>
      </c>
      <c r="E911" s="77" t="str">
        <f>IF(Смета!D893&gt;0,Смета!D893,0)</f>
        <v>шт</v>
      </c>
      <c r="F911" s="67">
        <f>IFERROR(IF(Дата_КС2=S$3,Смета!Q893,0)+IF(Дата_КС2=S$4,Смета!T893,0)+IF(Дата_КС2=S$5,Смета!W893,0)+IF(Дата_КС2=S$6,Смета!Z893,0)+IF(Дата_КС2=S$7,Смета!AC893,0)+IF(Дата_КС2=S$8,Смета!AF893,0)+IF(Дата_КС2=S$9,Смета!AI893,0)+IF(Дата_КС2=S$10,Смета!AL893,0)+IF(Дата_КС2=S$11,Смета!AO893,0)+IF(Дата_КС2=S$12,Смета!AR893,0)+IF(Дата_КС2=S$13,Смета!AU893,0)+IF(Дата_КС2=S$14,Смета!AX893,0),0)</f>
        <v>0</v>
      </c>
      <c r="G911" s="67">
        <f>IF(Смета!E893&gt;0,Смета!E893,0)</f>
        <v>343.74</v>
      </c>
      <c r="H911" s="67">
        <f t="shared" si="28"/>
        <v>0</v>
      </c>
      <c r="I911" s="464">
        <f t="shared" si="27"/>
        <v>0</v>
      </c>
      <c r="J911" s="468"/>
      <c r="K911" s="465">
        <f>IF(AND(B911&gt;0,B911&lt;&gt;"ЗАГ"),1,IF(C911=0,SUM(B912:INDEX(B912:B$2002,INDEX(MATCH("ЗАГ",B912:B$2002&amp;"",),))),0))</f>
        <v>0</v>
      </c>
      <c r="L911" s="38"/>
      <c r="M911" s="38"/>
      <c r="R911" s="178">
        <f>IFERROR(IF(F911&gt;0,IF(IFERROR((Смета!H893*1),0)&gt;0,ROUND(F911*G911,2),0),0),0)</f>
        <v>0</v>
      </c>
      <c r="S911" s="50">
        <f>IFERROR(IF(F911&gt;0,IF(IFERROR((Смета!G893*1),0)&gt;0,ROUND(F911*G911,2),0),0),0)</f>
        <v>0</v>
      </c>
      <c r="U911" s="38"/>
    </row>
    <row r="912" spans="1:21" s="37" customFormat="1" ht="30" hidden="1" x14ac:dyDescent="0.25">
      <c r="A912" s="63"/>
      <c r="B912" s="140">
        <f>IFERROR(IF(F912&gt;0,MAX(B$26:B911)+1,IF(AND(D912&gt;0,C912=0),"ЗАГ",0)),0)</f>
        <v>0</v>
      </c>
      <c r="C912" s="141">
        <f>IF(Смета!B894&gt;0,Смета!B894,0)</f>
        <v>791</v>
      </c>
      <c r="D912" s="543" t="str">
        <f>IF(Смета!C894&gt;0,Смета!C894,0)</f>
        <v>Звонок Зуммер-1-04 (2ТК) двухтональный без кнопки пластик АБС проводной 220В (Зуммер-1-04 (2ТК))</v>
      </c>
      <c r="E912" s="77" t="str">
        <f>IF(Смета!D894&gt;0,Смета!D894,0)</f>
        <v>шт</v>
      </c>
      <c r="F912" s="67">
        <f>IFERROR(IF(Дата_КС2=S$3,Смета!Q894,0)+IF(Дата_КС2=S$4,Смета!T894,0)+IF(Дата_КС2=S$5,Смета!W894,0)+IF(Дата_КС2=S$6,Смета!Z894,0)+IF(Дата_КС2=S$7,Смета!AC894,0)+IF(Дата_КС2=S$8,Смета!AF894,0)+IF(Дата_КС2=S$9,Смета!AI894,0)+IF(Дата_КС2=S$10,Смета!AL894,0)+IF(Дата_КС2=S$11,Смета!AO894,0)+IF(Дата_КС2=S$12,Смета!AR894,0)+IF(Дата_КС2=S$13,Смета!AU894,0)+IF(Дата_КС2=S$14,Смета!AX894,0),0)</f>
        <v>0</v>
      </c>
      <c r="G912" s="67">
        <f>IF(Смета!E894&gt;0,Смета!E894,0)</f>
        <v>261.54000000000002</v>
      </c>
      <c r="H912" s="67">
        <f t="shared" si="28"/>
        <v>0</v>
      </c>
      <c r="I912" s="464">
        <f t="shared" si="27"/>
        <v>0</v>
      </c>
      <c r="J912" s="468"/>
      <c r="K912" s="465">
        <f>IF(AND(B912&gt;0,B912&lt;&gt;"ЗАГ"),1,IF(C912=0,SUM(B913:INDEX(B913:B$2002,INDEX(MATCH("ЗАГ",B913:B$2002&amp;"",),))),0))</f>
        <v>0</v>
      </c>
      <c r="L912" s="38"/>
      <c r="M912" s="38"/>
      <c r="R912" s="178">
        <f>IFERROR(IF(F912&gt;0,IF(IFERROR((Смета!H894*1),0)&gt;0,ROUND(F912*G912,2),0),0),0)</f>
        <v>0</v>
      </c>
      <c r="S912" s="50">
        <f>IFERROR(IF(F912&gt;0,IF(IFERROR((Смета!G894*1),0)&gt;0,ROUND(F912*G912,2),0),0),0)</f>
        <v>0</v>
      </c>
      <c r="U912" s="38"/>
    </row>
    <row r="913" spans="1:21" s="37" customFormat="1" hidden="1" x14ac:dyDescent="0.25">
      <c r="A913" s="63"/>
      <c r="B913" s="140">
        <f>IFERROR(IF(F913&gt;0,MAX(B$26:B912)+1,IF(AND(D913&gt;0,C913=0),"ЗАГ",0)),0)</f>
        <v>0</v>
      </c>
      <c r="C913" s="141">
        <f>IF(Смета!B895&gt;0,Смета!B895,0)</f>
        <v>792</v>
      </c>
      <c r="D913" s="543" t="str">
        <f>IF(Смета!C895&gt;0,Смета!C895,0)</f>
        <v>Беларусь Кнопка для звонков</v>
      </c>
      <c r="E913" s="77" t="str">
        <f>IF(Смета!D895&gt;0,Смета!D895,0)</f>
        <v>шт</v>
      </c>
      <c r="F913" s="67">
        <f>IFERROR(IF(Дата_КС2=S$3,Смета!Q895,0)+IF(Дата_КС2=S$4,Смета!T895,0)+IF(Дата_КС2=S$5,Смета!W895,0)+IF(Дата_КС2=S$6,Смета!Z895,0)+IF(Дата_КС2=S$7,Смета!AC895,0)+IF(Дата_КС2=S$8,Смета!AF895,0)+IF(Дата_КС2=S$9,Смета!AI895,0)+IF(Дата_КС2=S$10,Смета!AL895,0)+IF(Дата_КС2=S$11,Смета!AO895,0)+IF(Дата_КС2=S$12,Смета!AR895,0)+IF(Дата_КС2=S$13,Смета!AU895,0)+IF(Дата_КС2=S$14,Смета!AX895,0),0)</f>
        <v>0</v>
      </c>
      <c r="G913" s="67">
        <f>IF(Смета!E895&gt;0,Смета!E895,0)</f>
        <v>74.73</v>
      </c>
      <c r="H913" s="67">
        <f t="shared" si="28"/>
        <v>0</v>
      </c>
      <c r="I913" s="464">
        <f t="shared" si="27"/>
        <v>0</v>
      </c>
      <c r="J913" s="468"/>
      <c r="K913" s="465">
        <f>IF(AND(B913&gt;0,B913&lt;&gt;"ЗАГ"),1,IF(C913=0,SUM(B914:INDEX(B914:B$2002,INDEX(MATCH("ЗАГ",B914:B$2002&amp;"",),))),0))</f>
        <v>0</v>
      </c>
      <c r="L913" s="38"/>
      <c r="M913" s="38"/>
      <c r="R913" s="178">
        <f>IFERROR(IF(F913&gt;0,IF(IFERROR((Смета!H895*1),0)&gt;0,ROUND(F913*G913,2),0),0),0)</f>
        <v>0</v>
      </c>
      <c r="S913" s="50">
        <f>IFERROR(IF(F913&gt;0,IF(IFERROR((Смета!G895*1),0)&gt;0,ROUND(F913*G913,2),0),0),0)</f>
        <v>0</v>
      </c>
      <c r="U913" s="38"/>
    </row>
    <row r="914" spans="1:21" s="37" customFormat="1" hidden="1" x14ac:dyDescent="0.25">
      <c r="A914" s="63"/>
      <c r="B914" s="140">
        <f>IFERROR(IF(F914&gt;0,MAX(B$26:B913)+1,IF(AND(D914&gt;0,C914=0),"ЗАГ",0)),0)</f>
        <v>0</v>
      </c>
      <c r="C914" s="141">
        <f>IF(Смета!B896&gt;0,Смета!B896,0)</f>
        <v>793</v>
      </c>
      <c r="D914" s="543" t="str">
        <f>IF(Смета!C896&gt;0,Смета!C896,0)</f>
        <v>Монтаж и подключение звонка</v>
      </c>
      <c r="E914" s="77" t="str">
        <f>IF(Смета!D896&gt;0,Смета!D896,0)</f>
        <v>шт</v>
      </c>
      <c r="F914" s="67">
        <f>IFERROR(IF(Дата_КС2=S$3,Смета!Q896,0)+IF(Дата_КС2=S$4,Смета!T896,0)+IF(Дата_КС2=S$5,Смета!W896,0)+IF(Дата_КС2=S$6,Смета!Z896,0)+IF(Дата_КС2=S$7,Смета!AC896,0)+IF(Дата_КС2=S$8,Смета!AF896,0)+IF(Дата_КС2=S$9,Смета!AI896,0)+IF(Дата_КС2=S$10,Смета!AL896,0)+IF(Дата_КС2=S$11,Смета!AO896,0)+IF(Дата_КС2=S$12,Смета!AR896,0)+IF(Дата_КС2=S$13,Смета!AU896,0)+IF(Дата_КС2=S$14,Смета!AX896,0),0)</f>
        <v>0</v>
      </c>
      <c r="G914" s="67">
        <f>IF(Смета!E896&gt;0,Смета!E896,0)</f>
        <v>160.13</v>
      </c>
      <c r="H914" s="67">
        <f t="shared" si="28"/>
        <v>0</v>
      </c>
      <c r="I914" s="464">
        <f t="shared" si="27"/>
        <v>0</v>
      </c>
      <c r="J914" s="468"/>
      <c r="K914" s="465">
        <f>IF(AND(B914&gt;0,B914&lt;&gt;"ЗАГ"),1,IF(C914=0,SUM(B915:INDEX(B915:B$2002,INDEX(MATCH("ЗАГ",B915:B$2002&amp;"",),))),0))</f>
        <v>0</v>
      </c>
      <c r="L914" s="38"/>
      <c r="M914" s="38"/>
      <c r="R914" s="178">
        <f>IFERROR(IF(F914&gt;0,IF(IFERROR((Смета!H896*1),0)&gt;0,ROUND(F914*G914,2),0),0),0)</f>
        <v>0</v>
      </c>
      <c r="S914" s="50">
        <f>IFERROR(IF(F914&gt;0,IF(IFERROR((Смета!G896*1),0)&gt;0,ROUND(F914*G914,2),0),0),0)</f>
        <v>0</v>
      </c>
      <c r="U914" s="38"/>
    </row>
    <row r="915" spans="1:21" s="37" customFormat="1" hidden="1" x14ac:dyDescent="0.25">
      <c r="A915" s="63"/>
      <c r="B915" s="140">
        <f>IFERROR(IF(F915&gt;0,MAX(B$26:B914)+1,IF(AND(D915&gt;0,C915=0),"ЗАГ",0)),0)</f>
        <v>0</v>
      </c>
      <c r="C915" s="141">
        <f>IF(Смета!B897&gt;0,Смета!B897,0)</f>
        <v>794</v>
      </c>
      <c r="D915" s="543" t="str">
        <f>IF(Смета!C897&gt;0,Смета!C897,0)</f>
        <v>Монтаж и подключение кнопки звонка</v>
      </c>
      <c r="E915" s="77" t="str">
        <f>IF(Смета!D897&gt;0,Смета!D897,0)</f>
        <v>шт</v>
      </c>
      <c r="F915" s="67">
        <f>IFERROR(IF(Дата_КС2=S$3,Смета!Q897,0)+IF(Дата_КС2=S$4,Смета!T897,0)+IF(Дата_КС2=S$5,Смета!W897,0)+IF(Дата_КС2=S$6,Смета!Z897,0)+IF(Дата_КС2=S$7,Смета!AC897,0)+IF(Дата_КС2=S$8,Смета!AF897,0)+IF(Дата_КС2=S$9,Смета!AI897,0)+IF(Дата_КС2=S$10,Смета!AL897,0)+IF(Дата_КС2=S$11,Смета!AO897,0)+IF(Дата_КС2=S$12,Смета!AR897,0)+IF(Дата_КС2=S$13,Смета!AU897,0)+IF(Дата_КС2=S$14,Смета!AX897,0),0)</f>
        <v>0</v>
      </c>
      <c r="G915" s="67">
        <f>IF(Смета!E897&gt;0,Смета!E897,0)</f>
        <v>160.13</v>
      </c>
      <c r="H915" s="67">
        <f t="shared" si="28"/>
        <v>0</v>
      </c>
      <c r="I915" s="464">
        <f t="shared" si="27"/>
        <v>0</v>
      </c>
      <c r="J915" s="468"/>
      <c r="K915" s="465">
        <f>IF(AND(B915&gt;0,B915&lt;&gt;"ЗАГ"),1,IF(C915=0,SUM(B916:INDEX(B916:B$2002,INDEX(MATCH("ЗАГ",B916:B$2002&amp;"",),))),0))</f>
        <v>0</v>
      </c>
      <c r="L915" s="38"/>
      <c r="M915" s="38"/>
      <c r="R915" s="178">
        <f>IFERROR(IF(F915&gt;0,IF(IFERROR((Смета!H897*1),0)&gt;0,ROUND(F915*G915,2),0),0),0)</f>
        <v>0</v>
      </c>
      <c r="S915" s="50">
        <f>IFERROR(IF(F915&gt;0,IF(IFERROR((Смета!G897*1),0)&gt;0,ROUND(F915*G915,2),0),0),0)</f>
        <v>0</v>
      </c>
      <c r="U915" s="38"/>
    </row>
    <row r="916" spans="1:21" s="37" customFormat="1" x14ac:dyDescent="0.25">
      <c r="A916" s="63"/>
      <c r="B916" s="140" t="str">
        <f>IFERROR(IF(F916&gt;0,MAX(B$26:B915)+1,IF(AND(D916&gt;0,C916=0),"ЗАГ",0)),0)</f>
        <v>ЗАГ</v>
      </c>
      <c r="C916" s="141">
        <f>IF(Смета!B898&gt;0,Смета!B898,0)</f>
        <v>0</v>
      </c>
      <c r="D916" s="547" t="str">
        <f>IF(Смета!C898&gt;0,Смета!C898,0)</f>
        <v>5.Электромонтажные изделия</v>
      </c>
      <c r="E916" s="77">
        <f>IF(Смета!D898&gt;0,Смета!D898,0)</f>
        <v>0</v>
      </c>
      <c r="F916" s="67">
        <f>IFERROR(IF(Дата_КС2=S$3,Смета!Q898,0)+IF(Дата_КС2=S$4,Смета!T898,0)+IF(Дата_КС2=S$5,Смета!W898,0)+IF(Дата_КС2=S$6,Смета!Z898,0)+IF(Дата_КС2=S$7,Смета!AC898,0)+IF(Дата_КС2=S$8,Смета!AF898,0)+IF(Дата_КС2=S$9,Смета!AI898,0)+IF(Дата_КС2=S$10,Смета!AL898,0)+IF(Дата_КС2=S$11,Смета!AO898,0)+IF(Дата_КС2=S$12,Смета!AR898,0)+IF(Дата_КС2=S$13,Смета!AU898,0)+IF(Дата_КС2=S$14,Смета!AX898,0),0)</f>
        <v>0</v>
      </c>
      <c r="G916" s="67">
        <f>IF(Смета!E898&gt;0,Смета!E898,0)</f>
        <v>0</v>
      </c>
      <c r="H916" s="67">
        <f t="shared" si="28"/>
        <v>0</v>
      </c>
      <c r="I916" s="464">
        <f t="shared" si="27"/>
        <v>390</v>
      </c>
      <c r="J916" s="468"/>
      <c r="K916" s="465">
        <f>IF(AND(B916&gt;0,B916&lt;&gt;"ЗАГ"),1,IF(C916=0,SUM(B917:INDEX(B917:B$2002,INDEX(MATCH("ЗАГ",B917:B$2002&amp;"",),))),0))</f>
        <v>390</v>
      </c>
      <c r="L916" s="38"/>
      <c r="M916" s="38"/>
      <c r="R916" s="178">
        <f>IFERROR(IF(F916&gt;0,IF(IFERROR((Смета!H898*1),0)&gt;0,ROUND(F916*G916,2),0),0),0)</f>
        <v>0</v>
      </c>
      <c r="S916" s="50">
        <f>IFERROR(IF(F916&gt;0,IF(IFERROR((Смета!G898*1),0)&gt;0,ROUND(F916*G916,2),0),0),0)</f>
        <v>0</v>
      </c>
      <c r="U916" s="38"/>
    </row>
    <row r="917" spans="1:21" s="37" customFormat="1" x14ac:dyDescent="0.25">
      <c r="A917" s="63"/>
      <c r="B917" s="140">
        <f>IFERROR(IF(F917&gt;0,MAX(B$26:B916)+1,IF(AND(D917&gt;0,C917=0),"ЗАГ",0)),0)</f>
        <v>96</v>
      </c>
      <c r="C917" s="141">
        <f>IF(Смета!B899&gt;0,Смета!B899,0)</f>
        <v>795</v>
      </c>
      <c r="D917" s="547" t="str">
        <f>IF(Смета!C899&gt;0,Смета!C899,0)</f>
        <v>Скрутка СИЗ-1 2.5-4.5мм желтая</v>
      </c>
      <c r="E917" s="77" t="str">
        <f>IF(Смета!D899&gt;0,Смета!D899,0)</f>
        <v>шт</v>
      </c>
      <c r="F917" s="67">
        <f>IFERROR(IF(Дата_КС2=S$3,Смета!Q899,0)+IF(Дата_КС2=S$4,Смета!T899,0)+IF(Дата_КС2=S$5,Смета!W899,0)+IF(Дата_КС2=S$6,Смета!Z899,0)+IF(Дата_КС2=S$7,Смета!AC899,0)+IF(Дата_КС2=S$8,Смета!AF899,0)+IF(Дата_КС2=S$9,Смета!AI899,0)+IF(Дата_КС2=S$10,Смета!AL899,0)+IF(Дата_КС2=S$11,Смета!AO899,0)+IF(Дата_КС2=S$12,Смета!AR899,0)+IF(Дата_КС2=S$13,Смета!AU899,0)+IF(Дата_КС2=S$14,Смета!AX899,0),0)</f>
        <v>300</v>
      </c>
      <c r="G917" s="67">
        <f>IF(Смета!E899&gt;0,Смета!E899,0)</f>
        <v>4.0599999999999996</v>
      </c>
      <c r="H917" s="67">
        <f t="shared" si="28"/>
        <v>1218</v>
      </c>
      <c r="I917" s="464">
        <f t="shared" si="27"/>
        <v>1</v>
      </c>
      <c r="J917" s="468"/>
      <c r="K917" s="465">
        <f>IF(AND(B917&gt;0,B917&lt;&gt;"ЗАГ"),1,IF(C917=0,SUM(B918:INDEX(B918:B$2002,INDEX(MATCH("ЗАГ",B918:B$2002&amp;"",),))),0))</f>
        <v>1</v>
      </c>
      <c r="L917" s="38"/>
      <c r="M917" s="38"/>
      <c r="R917" s="178">
        <f>IFERROR(IF(F917&gt;0,IF(IFERROR((Смета!H899*1),0)&gt;0,ROUND(F917*G917,2),0),0),0)</f>
        <v>0</v>
      </c>
      <c r="S917" s="50">
        <f>IFERROR(IF(F917&gt;0,IF(IFERROR((Смета!G899*1),0)&gt;0,ROUND(F917*G917,2),0),0),0)</f>
        <v>1218</v>
      </c>
      <c r="U917" s="38"/>
    </row>
    <row r="918" spans="1:21" s="37" customFormat="1" x14ac:dyDescent="0.25">
      <c r="A918" s="63"/>
      <c r="B918" s="140">
        <f>IFERROR(IF(F918&gt;0,MAX(B$26:B917)+1,IF(AND(D918&gt;0,C918=0),"ЗАГ",0)),0)</f>
        <v>97</v>
      </c>
      <c r="C918" s="141">
        <f>IF(Смета!B900&gt;0,Смета!B900,0)</f>
        <v>796</v>
      </c>
      <c r="D918" s="547" t="str">
        <f>IF(Смета!C900&gt;0,Смета!C900,0)</f>
        <v>Скрутка СИЗ-1 4-11мм красная</v>
      </c>
      <c r="E918" s="77" t="str">
        <f>IF(Смета!D900&gt;0,Смета!D900,0)</f>
        <v>шт</v>
      </c>
      <c r="F918" s="67">
        <f>IFERROR(IF(Дата_КС2=S$3,Смета!Q900,0)+IF(Дата_КС2=S$4,Смета!T900,0)+IF(Дата_КС2=S$5,Смета!W900,0)+IF(Дата_КС2=S$6,Смета!Z900,0)+IF(Дата_КС2=S$7,Смета!AC900,0)+IF(Дата_КС2=S$8,Смета!AF900,0)+IF(Дата_КС2=S$9,Смета!AI900,0)+IF(Дата_КС2=S$10,Смета!AL900,0)+IF(Дата_КС2=S$11,Смета!AO900,0)+IF(Дата_КС2=S$12,Смета!AR900,0)+IF(Дата_КС2=S$13,Смета!AU900,0)+IF(Дата_КС2=S$14,Смета!AX900,0),0)</f>
        <v>1700</v>
      </c>
      <c r="G918" s="67">
        <f>IF(Смета!E900&gt;0,Смета!E900,0)</f>
        <v>5.34</v>
      </c>
      <c r="H918" s="67">
        <f t="shared" si="28"/>
        <v>9078</v>
      </c>
      <c r="I918" s="464">
        <f t="shared" si="27"/>
        <v>1</v>
      </c>
      <c r="J918" s="468"/>
      <c r="K918" s="465">
        <f>IF(AND(B918&gt;0,B918&lt;&gt;"ЗАГ"),1,IF(C918=0,SUM(B919:INDEX(B919:B$2002,INDEX(MATCH("ЗАГ",B919:B$2002&amp;"",),))),0))</f>
        <v>1</v>
      </c>
      <c r="L918" s="38"/>
      <c r="M918" s="38"/>
      <c r="R918" s="178">
        <f>IFERROR(IF(F918&gt;0,IF(IFERROR((Смета!H900*1),0)&gt;0,ROUND(F918*G918,2),0),0),0)</f>
        <v>0</v>
      </c>
      <c r="S918" s="50">
        <f>IFERROR(IF(F918&gt;0,IF(IFERROR((Смета!G900*1),0)&gt;0,ROUND(F918*G918,2),0),0),0)</f>
        <v>9078</v>
      </c>
      <c r="U918" s="38"/>
    </row>
    <row r="919" spans="1:21" s="37" customFormat="1" hidden="1" x14ac:dyDescent="0.25">
      <c r="A919" s="63"/>
      <c r="B919" s="140">
        <f>IFERROR(IF(F919&gt;0,MAX(B$26:B918)+1,IF(AND(D919&gt;0,C919=0),"ЗАГ",0)),0)</f>
        <v>0</v>
      </c>
      <c r="C919" s="141">
        <f>IF(Смета!B901&gt;0,Смета!B901,0)</f>
        <v>797</v>
      </c>
      <c r="D919" s="543" t="str">
        <f>IF(Смета!C901&gt;0,Смета!C901,0)</f>
        <v>Бирка кабельная У-134 квадрат 55х55 мм</v>
      </c>
      <c r="E919" s="77" t="str">
        <f>IF(Смета!D901&gt;0,Смета!D901,0)</f>
        <v>шт</v>
      </c>
      <c r="F919" s="67">
        <f>IFERROR(IF(Дата_КС2=S$3,Смета!Q901,0)+IF(Дата_КС2=S$4,Смета!T901,0)+IF(Дата_КС2=S$5,Смета!W901,0)+IF(Дата_КС2=S$6,Смета!Z901,0)+IF(Дата_КС2=S$7,Смета!AC901,0)+IF(Дата_КС2=S$8,Смета!AF901,0)+IF(Дата_КС2=S$9,Смета!AI901,0)+IF(Дата_КС2=S$10,Смета!AL901,0)+IF(Дата_КС2=S$11,Смета!AO901,0)+IF(Дата_КС2=S$12,Смета!AR901,0)+IF(Дата_КС2=S$13,Смета!AU901,0)+IF(Дата_КС2=S$14,Смета!AX901,0),0)</f>
        <v>0</v>
      </c>
      <c r="G919" s="67">
        <f>IF(Смета!E901&gt;0,Смета!E901,0)</f>
        <v>2.46</v>
      </c>
      <c r="H919" s="67">
        <f t="shared" si="28"/>
        <v>0</v>
      </c>
      <c r="I919" s="464">
        <f t="shared" si="27"/>
        <v>0</v>
      </c>
      <c r="J919" s="468"/>
      <c r="K919" s="465">
        <f>IF(AND(B919&gt;0,B919&lt;&gt;"ЗАГ"),1,IF(C919=0,SUM(B920:INDEX(B920:B$2002,INDEX(MATCH("ЗАГ",B920:B$2002&amp;"",),))),0))</f>
        <v>0</v>
      </c>
      <c r="L919" s="38"/>
      <c r="M919" s="38"/>
      <c r="R919" s="178">
        <f>IFERROR(IF(F919&gt;0,IF(IFERROR((Смета!H901*1),0)&gt;0,ROUND(F919*G919,2),0),0),0)</f>
        <v>0</v>
      </c>
      <c r="S919" s="50">
        <f>IFERROR(IF(F919&gt;0,IF(IFERROR((Смета!G901*1),0)&gt;0,ROUND(F919*G919,2),0),0),0)</f>
        <v>0</v>
      </c>
      <c r="U919" s="38"/>
    </row>
    <row r="920" spans="1:21" s="37" customFormat="1" hidden="1" x14ac:dyDescent="0.25">
      <c r="A920" s="63"/>
      <c r="B920" s="140">
        <f>IFERROR(IF(F920&gt;0,MAX(B$26:B919)+1,IF(AND(D920&gt;0,C920=0),"ЗАГ",0)),0)</f>
        <v>0</v>
      </c>
      <c r="C920" s="141">
        <f>IF(Смета!B902&gt;0,Смета!B902,0)</f>
        <v>798</v>
      </c>
      <c r="D920" s="543" t="str">
        <f>IF(Смета!C902&gt;0,Смета!C902,0)</f>
        <v>Коробка установочная 68мм (С3М2)</v>
      </c>
      <c r="E920" s="77" t="str">
        <f>IF(Смета!D902&gt;0,Смета!D902,0)</f>
        <v>шт</v>
      </c>
      <c r="F920" s="67">
        <f>IFERROR(IF(Дата_КС2=S$3,Смета!Q902,0)+IF(Дата_КС2=S$4,Смета!T902,0)+IF(Дата_КС2=S$5,Смета!W902,0)+IF(Дата_КС2=S$6,Смета!Z902,0)+IF(Дата_КС2=S$7,Смета!AC902,0)+IF(Дата_КС2=S$8,Смета!AF902,0)+IF(Дата_КС2=S$9,Смета!AI902,0)+IF(Дата_КС2=S$10,Смета!AL902,0)+IF(Дата_КС2=S$11,Смета!AO902,0)+IF(Дата_КС2=S$12,Смета!AR902,0)+IF(Дата_КС2=S$13,Смета!AU902,0)+IF(Дата_КС2=S$14,Смета!AX902,0),0)</f>
        <v>0</v>
      </c>
      <c r="G920" s="67">
        <f>IF(Смета!E902&gt;0,Смета!E902,0)</f>
        <v>12.81</v>
      </c>
      <c r="H920" s="67">
        <f t="shared" si="28"/>
        <v>0</v>
      </c>
      <c r="I920" s="464">
        <f t="shared" si="27"/>
        <v>0</v>
      </c>
      <c r="J920" s="468"/>
      <c r="K920" s="465">
        <f>IF(AND(B920&gt;0,B920&lt;&gt;"ЗАГ"),1,IF(C920=0,SUM(B921:INDEX(B921:B$2002,INDEX(MATCH("ЗАГ",B921:B$2002&amp;"",),))),0))</f>
        <v>0</v>
      </c>
      <c r="L920" s="38"/>
      <c r="M920" s="38"/>
      <c r="R920" s="178">
        <f>IFERROR(IF(F920&gt;0,IF(IFERROR((Смета!H902*1),0)&gt;0,ROUND(F920*G920,2),0),0),0)</f>
        <v>0</v>
      </c>
      <c r="S920" s="50">
        <f>IFERROR(IF(F920&gt;0,IF(IFERROR((Смета!G902*1),0)&gt;0,ROUND(F920*G920,2),0),0),0)</f>
        <v>0</v>
      </c>
      <c r="U920" s="38"/>
    </row>
    <row r="921" spans="1:21" s="37" customFormat="1" ht="30" hidden="1" x14ac:dyDescent="0.25">
      <c r="A921" s="63"/>
      <c r="B921" s="140">
        <f>IFERROR(IF(F921&gt;0,MAX(B$26:B920)+1,IF(AND(D921&gt;0,C921=0),"ЗАГ",0)),0)</f>
        <v>0</v>
      </c>
      <c r="C921" s="141">
        <f>IF(Смета!B903&gt;0,Смета!B903,0)</f>
        <v>799</v>
      </c>
      <c r="D921" s="543" t="str">
        <f>IF(Смета!C903&gt;0,Смета!C903,0)</f>
        <v>Высверливание отверстия в кирпиче и вмазывание установочной коробки</v>
      </c>
      <c r="E921" s="77" t="str">
        <f>IF(Смета!D903&gt;0,Смета!D903,0)</f>
        <v>шт</v>
      </c>
      <c r="F921" s="67">
        <f>IFERROR(IF(Дата_КС2=S$3,Смета!Q903,0)+IF(Дата_КС2=S$4,Смета!T903,0)+IF(Дата_КС2=S$5,Смета!W903,0)+IF(Дата_КС2=S$6,Смета!Z903,0)+IF(Дата_КС2=S$7,Смета!AC903,0)+IF(Дата_КС2=S$8,Смета!AF903,0)+IF(Дата_КС2=S$9,Смета!AI903,0)+IF(Дата_КС2=S$10,Смета!AL903,0)+IF(Дата_КС2=S$11,Смета!AO903,0)+IF(Дата_КС2=S$12,Смета!AR903,0)+IF(Дата_КС2=S$13,Смета!AU903,0)+IF(Дата_КС2=S$14,Смета!AX903,0),0)</f>
        <v>0</v>
      </c>
      <c r="G921" s="67">
        <f>IF(Смета!E903&gt;0,Смета!E903,0)</f>
        <v>320.25</v>
      </c>
      <c r="H921" s="67">
        <f t="shared" si="28"/>
        <v>0</v>
      </c>
      <c r="I921" s="464">
        <f t="shared" si="27"/>
        <v>0</v>
      </c>
      <c r="J921" s="468"/>
      <c r="K921" s="465">
        <f>IF(AND(B921&gt;0,B921&lt;&gt;"ЗАГ"),1,IF(C921=0,SUM(B922:INDEX(B922:B$2002,INDEX(MATCH("ЗАГ",B922:B$2002&amp;"",),))),0))</f>
        <v>0</v>
      </c>
      <c r="L921" s="38"/>
      <c r="M921" s="38"/>
      <c r="R921" s="178">
        <f>IFERROR(IF(F921&gt;0,IF(IFERROR((Смета!H903*1),0)&gt;0,ROUND(F921*G921,2),0),0),0)</f>
        <v>0</v>
      </c>
      <c r="S921" s="50">
        <f>IFERROR(IF(F921&gt;0,IF(IFERROR((Смета!G903*1),0)&gt;0,ROUND(F921*G921,2),0),0),0)</f>
        <v>0</v>
      </c>
      <c r="U921" s="38"/>
    </row>
    <row r="922" spans="1:21" s="37" customFormat="1" x14ac:dyDescent="0.25">
      <c r="A922" s="63"/>
      <c r="B922" s="140">
        <f>IFERROR(IF(F922&gt;0,MAX(B$26:B921)+1,IF(AND(D922&gt;0,C922=0),"ЗАГ",0)),0)</f>
        <v>98</v>
      </c>
      <c r="C922" s="141">
        <f>IF(Смета!B904&gt;0,Смета!B904,0)</f>
        <v>800</v>
      </c>
      <c r="D922" s="547" t="str">
        <f>IF(Смета!C904&gt;0,Смета!C904,0)</f>
        <v>Крышка КОН-1М-04</v>
      </c>
      <c r="E922" s="77" t="str">
        <f>IF(Смета!D904&gt;0,Смета!D904,0)</f>
        <v>шт</v>
      </c>
      <c r="F922" s="67">
        <f>IFERROR(IF(Дата_КС2=S$3,Смета!Q904,0)+IF(Дата_КС2=S$4,Смета!T904,0)+IF(Дата_КС2=S$5,Смета!W904,0)+IF(Дата_КС2=S$6,Смета!Z904,0)+IF(Дата_КС2=S$7,Смета!AC904,0)+IF(Дата_КС2=S$8,Смета!AF904,0)+IF(Дата_КС2=S$9,Смета!AI904,0)+IF(Дата_КС2=S$10,Смета!AL904,0)+IF(Дата_КС2=S$11,Смета!AO904,0)+IF(Дата_КС2=S$12,Смета!AR904,0)+IF(Дата_КС2=S$13,Смета!AU904,0)+IF(Дата_КС2=S$14,Смета!AX904,0),0)</f>
        <v>317</v>
      </c>
      <c r="G922" s="67">
        <f>IF(Смета!E904&gt;0,Смета!E904,0)</f>
        <v>58.21</v>
      </c>
      <c r="H922" s="67">
        <f t="shared" si="28"/>
        <v>18452.57</v>
      </c>
      <c r="I922" s="464">
        <f t="shared" ref="I922:I985" si="29">IF(J922=1,1,K922)</f>
        <v>1</v>
      </c>
      <c r="J922" s="468"/>
      <c r="K922" s="465">
        <f>IF(AND(B922&gt;0,B922&lt;&gt;"ЗАГ"),1,IF(C922=0,SUM(B923:INDEX(B923:B$2002,INDEX(MATCH("ЗАГ",B923:B$2002&amp;"",),))),0))</f>
        <v>1</v>
      </c>
      <c r="L922" s="38"/>
      <c r="M922" s="38"/>
      <c r="R922" s="178">
        <f>IFERROR(IF(F922&gt;0,IF(IFERROR((Смета!H904*1),0)&gt;0,ROUND(F922*G922,2),0),0),0)</f>
        <v>0</v>
      </c>
      <c r="S922" s="50">
        <f>IFERROR(IF(F922&gt;0,IF(IFERROR((Смета!G904*1),0)&gt;0,ROUND(F922*G922,2),0),0),0)</f>
        <v>18452.57</v>
      </c>
      <c r="U922" s="38"/>
    </row>
    <row r="923" spans="1:21" s="37" customFormat="1" x14ac:dyDescent="0.25">
      <c r="A923" s="63"/>
      <c r="B923" s="140">
        <f>IFERROR(IF(F923&gt;0,MAX(B$26:B922)+1,IF(AND(D923&gt;0,C923=0),"ЗАГ",0)),0)</f>
        <v>99</v>
      </c>
      <c r="C923" s="141">
        <f>IF(Смета!B905&gt;0,Смета!B905,0)</f>
        <v>801</v>
      </c>
      <c r="D923" s="547" t="str">
        <f>IF(Смета!C905&gt;0,Смета!C905,0)</f>
        <v>Монтаж крышки КОН-1М-04</v>
      </c>
      <c r="E923" s="77" t="str">
        <f>IF(Смета!D905&gt;0,Смета!D905,0)</f>
        <v>шт</v>
      </c>
      <c r="F923" s="67">
        <f>IFERROR(IF(Дата_КС2=S$3,Смета!Q905,0)+IF(Дата_КС2=S$4,Смета!T905,0)+IF(Дата_КС2=S$5,Смета!W905,0)+IF(Дата_КС2=S$6,Смета!Z905,0)+IF(Дата_КС2=S$7,Смета!AC905,0)+IF(Дата_КС2=S$8,Смета!AF905,0)+IF(Дата_КС2=S$9,Смета!AI905,0)+IF(Дата_КС2=S$10,Смета!AL905,0)+IF(Дата_КС2=S$11,Смета!AO905,0)+IF(Дата_КС2=S$12,Смета!AR905,0)+IF(Дата_КС2=S$13,Смета!AU905,0)+IF(Дата_КС2=S$14,Смета!AX905,0),0)</f>
        <v>317</v>
      </c>
      <c r="G923" s="67">
        <f>IF(Смета!E905&gt;0,Смета!E905,0)</f>
        <v>80.06</v>
      </c>
      <c r="H923" s="67">
        <f t="shared" si="28"/>
        <v>25379.02</v>
      </c>
      <c r="I923" s="464">
        <f t="shared" si="29"/>
        <v>1</v>
      </c>
      <c r="J923" s="468"/>
      <c r="K923" s="465">
        <f>IF(AND(B923&gt;0,B923&lt;&gt;"ЗАГ"),1,IF(C923=0,SUM(B924:INDEX(B924:B$2002,INDEX(MATCH("ЗАГ",B924:B$2002&amp;"",),))),0))</f>
        <v>1</v>
      </c>
      <c r="L923" s="38"/>
      <c r="M923" s="38"/>
      <c r="R923" s="178">
        <f>IFERROR(IF(F923&gt;0,IF(IFERROR((Смета!H905*1),0)&gt;0,ROUND(F923*G923,2),0),0),0)</f>
        <v>25379.02</v>
      </c>
      <c r="S923" s="50">
        <f>IFERROR(IF(F923&gt;0,IF(IFERROR((Смета!G905*1),0)&gt;0,ROUND(F923*G923,2),0),0),0)</f>
        <v>0</v>
      </c>
      <c r="U923" s="38"/>
    </row>
    <row r="924" spans="1:21" s="37" customFormat="1" hidden="1" x14ac:dyDescent="0.25">
      <c r="A924" s="63"/>
      <c r="B924" s="140">
        <f>IFERROR(IF(F924&gt;0,MAX(B$26:B923)+1,IF(AND(D924&gt;0,C924=0),"ЗАГ",0)),0)</f>
        <v>0</v>
      </c>
      <c r="C924" s="141">
        <f>IF(Смета!B906&gt;0,Смета!B906,0)</f>
        <v>802</v>
      </c>
      <c r="D924" s="543" t="str">
        <f>IF(Смета!C906&gt;0,Смета!C906,0)</f>
        <v>Подрозетник Ф65мм</v>
      </c>
      <c r="E924" s="77" t="str">
        <f>IF(Смета!D906&gt;0,Смета!D906,0)</f>
        <v>шт</v>
      </c>
      <c r="F924" s="67">
        <f>IFERROR(IF(Дата_КС2=S$3,Смета!Q906,0)+IF(Дата_КС2=S$4,Смета!T906,0)+IF(Дата_КС2=S$5,Смета!W906,0)+IF(Дата_КС2=S$6,Смета!Z906,0)+IF(Дата_КС2=S$7,Смета!AC906,0)+IF(Дата_КС2=S$8,Смета!AF906,0)+IF(Дата_КС2=S$9,Смета!AI906,0)+IF(Дата_КС2=S$10,Смета!AL906,0)+IF(Дата_КС2=S$11,Смета!AO906,0)+IF(Дата_КС2=S$12,Смета!AR906,0)+IF(Дата_КС2=S$13,Смета!AU906,0)+IF(Дата_КС2=S$14,Смета!AX906,0),0)</f>
        <v>0</v>
      </c>
      <c r="G924" s="67">
        <f>IF(Смета!E906&gt;0,Смета!E906,0)</f>
        <v>53.38</v>
      </c>
      <c r="H924" s="67">
        <f t="shared" si="28"/>
        <v>0</v>
      </c>
      <c r="I924" s="464">
        <f t="shared" si="29"/>
        <v>0</v>
      </c>
      <c r="J924" s="468"/>
      <c r="K924" s="465">
        <f>IF(AND(B924&gt;0,B924&lt;&gt;"ЗАГ"),1,IF(C924=0,SUM(B925:INDEX(B925:B$2002,INDEX(MATCH("ЗАГ",B925:B$2002&amp;"",),))),0))</f>
        <v>0</v>
      </c>
      <c r="L924" s="38"/>
      <c r="M924" s="38"/>
      <c r="R924" s="178">
        <f>IFERROR(IF(F924&gt;0,IF(IFERROR((Смета!H906*1),0)&gt;0,ROUND(F924*G924,2),0),0),0)</f>
        <v>0</v>
      </c>
      <c r="S924" s="50">
        <f>IFERROR(IF(F924&gt;0,IF(IFERROR((Смета!G906*1),0)&gt;0,ROUND(F924*G924,2),0),0),0)</f>
        <v>0</v>
      </c>
      <c r="U924" s="38"/>
    </row>
    <row r="925" spans="1:21" s="37" customFormat="1" hidden="1" x14ac:dyDescent="0.25">
      <c r="A925" s="63"/>
      <c r="B925" s="140">
        <f>IFERROR(IF(F925&gt;0,MAX(B$26:B924)+1,IF(AND(D925&gt;0,C925=0),"ЗАГ",0)),0)</f>
        <v>0</v>
      </c>
      <c r="C925" s="141">
        <f>IF(Смета!B907&gt;0,Смета!B907,0)</f>
        <v>803</v>
      </c>
      <c r="D925" s="543" t="str">
        <f>IF(Смета!C907&gt;0,Смета!C907,0)</f>
        <v>Подрозетник Ф100мм</v>
      </c>
      <c r="E925" s="77" t="str">
        <f>IF(Смета!D907&gt;0,Смета!D907,0)</f>
        <v>шт</v>
      </c>
      <c r="F925" s="67">
        <f>IFERROR(IF(Дата_КС2=S$3,Смета!Q907,0)+IF(Дата_КС2=S$4,Смета!T907,0)+IF(Дата_КС2=S$5,Смета!W907,0)+IF(Дата_КС2=S$6,Смета!Z907,0)+IF(Дата_КС2=S$7,Смета!AC907,0)+IF(Дата_КС2=S$8,Смета!AF907,0)+IF(Дата_КС2=S$9,Смета!AI907,0)+IF(Дата_КС2=S$10,Смета!AL907,0)+IF(Дата_КС2=S$11,Смета!AO907,0)+IF(Дата_КС2=S$12,Смета!AR907,0)+IF(Дата_КС2=S$13,Смета!AU907,0)+IF(Дата_КС2=S$14,Смета!AX907,0),0)</f>
        <v>0</v>
      </c>
      <c r="G925" s="67">
        <f>IF(Смета!E907&gt;0,Смета!E907,0)</f>
        <v>64.05</v>
      </c>
      <c r="H925" s="67">
        <f t="shared" ref="H925:H988" si="30">ROUND(F925*G925,2)</f>
        <v>0</v>
      </c>
      <c r="I925" s="464">
        <f t="shared" si="29"/>
        <v>0</v>
      </c>
      <c r="J925" s="468"/>
      <c r="K925" s="465">
        <f>IF(AND(B925&gt;0,B925&lt;&gt;"ЗАГ"),1,IF(C925=0,SUM(B926:INDEX(B926:B$2002,INDEX(MATCH("ЗАГ",B926:B$2002&amp;"",),))),0))</f>
        <v>0</v>
      </c>
      <c r="L925" s="38"/>
      <c r="M925" s="38"/>
      <c r="R925" s="178">
        <f>IFERROR(IF(F925&gt;0,IF(IFERROR((Смета!H907*1),0)&gt;0,ROUND(F925*G925,2),0),0),0)</f>
        <v>0</v>
      </c>
      <c r="S925" s="50">
        <f>IFERROR(IF(F925&gt;0,IF(IFERROR((Смета!G907*1),0)&gt;0,ROUND(F925*G925,2),0),0),0)</f>
        <v>0</v>
      </c>
      <c r="U925" s="38"/>
    </row>
    <row r="926" spans="1:21" s="37" customFormat="1" hidden="1" x14ac:dyDescent="0.25">
      <c r="A926" s="63"/>
      <c r="B926" s="140">
        <f>IFERROR(IF(F926&gt;0,MAX(B$26:B925)+1,IF(AND(D926&gt;0,C926=0),"ЗАГ",0)),0)</f>
        <v>0</v>
      </c>
      <c r="C926" s="141">
        <f>IF(Смета!B908&gt;0,Смета!B908,0)</f>
        <v>804</v>
      </c>
      <c r="D926" s="543" t="str">
        <f>IF(Смета!C908&gt;0,Смета!C908,0)</f>
        <v>Монтаж подрозетника</v>
      </c>
      <c r="E926" s="77" t="str">
        <f>IF(Смета!D908&gt;0,Смета!D908,0)</f>
        <v>шт</v>
      </c>
      <c r="F926" s="67">
        <f>IFERROR(IF(Дата_КС2=S$3,Смета!Q908,0)+IF(Дата_КС2=S$4,Смета!T908,0)+IF(Дата_КС2=S$5,Смета!W908,0)+IF(Дата_КС2=S$6,Смета!Z908,0)+IF(Дата_КС2=S$7,Смета!AC908,0)+IF(Дата_КС2=S$8,Смета!AF908,0)+IF(Дата_КС2=S$9,Смета!AI908,0)+IF(Дата_КС2=S$10,Смета!AL908,0)+IF(Дата_КС2=S$11,Смета!AO908,0)+IF(Дата_КС2=S$12,Смета!AR908,0)+IF(Дата_КС2=S$13,Смета!AU908,0)+IF(Дата_КС2=S$14,Смета!AX908,0),0)</f>
        <v>0</v>
      </c>
      <c r="G926" s="67">
        <f>IF(Смета!E908&gt;0,Смета!E908,0)</f>
        <v>80.06</v>
      </c>
      <c r="H926" s="67">
        <f t="shared" si="30"/>
        <v>0</v>
      </c>
      <c r="I926" s="464">
        <f t="shared" si="29"/>
        <v>0</v>
      </c>
      <c r="J926" s="468"/>
      <c r="K926" s="465">
        <f>IF(AND(B926&gt;0,B926&lt;&gt;"ЗАГ"),1,IF(C926=0,SUM(B927:INDEX(B927:B$2002,INDEX(MATCH("ЗАГ",B927:B$2002&amp;"",),))),0))</f>
        <v>0</v>
      </c>
      <c r="L926" s="38"/>
      <c r="M926" s="38"/>
      <c r="R926" s="178">
        <f>IFERROR(IF(F926&gt;0,IF(IFERROR((Смета!H908*1),0)&gt;0,ROUND(F926*G926,2),0),0),0)</f>
        <v>0</v>
      </c>
      <c r="S926" s="50">
        <f>IFERROR(IF(F926&gt;0,IF(IFERROR((Смета!G908*1),0)&gt;0,ROUND(F926*G926,2),0),0),0)</f>
        <v>0</v>
      </c>
      <c r="U926" s="38"/>
    </row>
    <row r="927" spans="1:21" s="37" customFormat="1" hidden="1" x14ac:dyDescent="0.25">
      <c r="A927" s="63"/>
      <c r="B927" s="140" t="str">
        <f>IFERROR(IF(F927&gt;0,MAX(B$26:B926)+1,IF(AND(D927&gt;0,C927=0),"ЗАГ",0)),0)</f>
        <v>ЗАГ</v>
      </c>
      <c r="C927" s="141">
        <f>IF(Смета!B909&gt;0,Смета!B909,0)</f>
        <v>0</v>
      </c>
      <c r="D927" s="543" t="str">
        <f>IF(Смета!C909&gt;0,Смета!C909,0)</f>
        <v>6. Материалы</v>
      </c>
      <c r="E927" s="77">
        <f>IF(Смета!D909&gt;0,Смета!D909,0)</f>
        <v>0</v>
      </c>
      <c r="F927" s="67">
        <f>IFERROR(IF(Дата_КС2=S$3,Смета!Q909,0)+IF(Дата_КС2=S$4,Смета!T909,0)+IF(Дата_КС2=S$5,Смета!W909,0)+IF(Дата_КС2=S$6,Смета!Z909,0)+IF(Дата_КС2=S$7,Смета!AC909,0)+IF(Дата_КС2=S$8,Смета!AF909,0)+IF(Дата_КС2=S$9,Смета!AI909,0)+IF(Дата_КС2=S$10,Смета!AL909,0)+IF(Дата_КС2=S$11,Смета!AO909,0)+IF(Дата_КС2=S$12,Смета!AR909,0)+IF(Дата_КС2=S$13,Смета!AU909,0)+IF(Дата_КС2=S$14,Смета!AX909,0),0)</f>
        <v>0</v>
      </c>
      <c r="G927" s="67">
        <f>IF(Смета!E909&gt;0,Смета!E909,0)</f>
        <v>0</v>
      </c>
      <c r="H927" s="67">
        <f t="shared" si="30"/>
        <v>0</v>
      </c>
      <c r="I927" s="464">
        <f t="shared" si="29"/>
        <v>0</v>
      </c>
      <c r="J927" s="468"/>
      <c r="K927" s="465">
        <f>IF(AND(B927&gt;0,B927&lt;&gt;"ЗАГ"),1,IF(C927=0,SUM(B928:INDEX(B928:B$2002,INDEX(MATCH("ЗАГ",B928:B$2002&amp;"",),))),0))</f>
        <v>0</v>
      </c>
      <c r="L927" s="38"/>
      <c r="M927" s="38"/>
      <c r="R927" s="178">
        <f>IFERROR(IF(F927&gt;0,IF(IFERROR((Смета!H909*1),0)&gt;0,ROUND(F927*G927,2),0),0),0)</f>
        <v>0</v>
      </c>
      <c r="S927" s="50">
        <f>IFERROR(IF(F927&gt;0,IF(IFERROR((Смета!G909*1),0)&gt;0,ROUND(F927*G927,2),0),0),0)</f>
        <v>0</v>
      </c>
      <c r="U927" s="38"/>
    </row>
    <row r="928" spans="1:21" s="37" customFormat="1" hidden="1" x14ac:dyDescent="0.25">
      <c r="A928" s="63"/>
      <c r="B928" s="140">
        <f>IFERROR(IF(F928&gt;0,MAX(B$26:B927)+1,IF(AND(D928&gt;0,C928=0),"ЗАГ",0)),0)</f>
        <v>0</v>
      </c>
      <c r="C928" s="141">
        <f>IF(Смета!B910&gt;0,Смета!B910,0)</f>
        <v>805</v>
      </c>
      <c r="D928" s="543" t="str">
        <f>IF(Смета!C910&gt;0,Смета!C910,0)</f>
        <v>Пена монтажная Roof Complect огнеупорная (890гр)</v>
      </c>
      <c r="E928" s="77" t="str">
        <f>IF(Смета!D910&gt;0,Смета!D910,0)</f>
        <v>шт</v>
      </c>
      <c r="F928" s="67">
        <f>IFERROR(IF(Дата_КС2=S$3,Смета!Q910,0)+IF(Дата_КС2=S$4,Смета!T910,0)+IF(Дата_КС2=S$5,Смета!W910,0)+IF(Дата_КС2=S$6,Смета!Z910,0)+IF(Дата_КС2=S$7,Смета!AC910,0)+IF(Дата_КС2=S$8,Смета!AF910,0)+IF(Дата_КС2=S$9,Смета!AI910,0)+IF(Дата_КС2=S$10,Смета!AL910,0)+IF(Дата_КС2=S$11,Смета!AO910,0)+IF(Дата_КС2=S$12,Смета!AR910,0)+IF(Дата_КС2=S$13,Смета!AU910,0)+IF(Дата_КС2=S$14,Смета!AX910,0),0)</f>
        <v>0</v>
      </c>
      <c r="G928" s="67">
        <f>IF(Смета!E910&gt;0,Смета!E910,0)</f>
        <v>640.5</v>
      </c>
      <c r="H928" s="67">
        <f t="shared" si="30"/>
        <v>0</v>
      </c>
      <c r="I928" s="464">
        <f t="shared" si="29"/>
        <v>0</v>
      </c>
      <c r="J928" s="468"/>
      <c r="K928" s="465">
        <f>IF(AND(B928&gt;0,B928&lt;&gt;"ЗАГ"),1,IF(C928=0,SUM(B929:INDEX(B929:B$2002,INDEX(MATCH("ЗАГ",B929:B$2002&amp;"",),))),0))</f>
        <v>0</v>
      </c>
      <c r="L928" s="38"/>
      <c r="M928" s="38"/>
      <c r="R928" s="178">
        <f>IFERROR(IF(F928&gt;0,IF(IFERROR((Смета!H910*1),0)&gt;0,ROUND(F928*G928,2),0),0),0)</f>
        <v>0</v>
      </c>
      <c r="S928" s="50">
        <f>IFERROR(IF(F928&gt;0,IF(IFERROR((Смета!G910*1),0)&gt;0,ROUND(F928*G928,2),0),0),0)</f>
        <v>0</v>
      </c>
      <c r="U928" s="38"/>
    </row>
    <row r="929" spans="1:21" s="37" customFormat="1" hidden="1" x14ac:dyDescent="0.25">
      <c r="A929" s="63"/>
      <c r="B929" s="140">
        <f>IFERROR(IF(F929&gt;0,MAX(B$26:B928)+1,IF(AND(D929&gt;0,C929=0),"ЗАГ",0)),0)</f>
        <v>0</v>
      </c>
      <c r="C929" s="141">
        <f>IF(Смета!B911&gt;0,Смета!B911,0)</f>
        <v>806</v>
      </c>
      <c r="D929" s="543" t="str">
        <f>IF(Смета!C911&gt;0,Смета!C911,0)</f>
        <v>Герметик огнезащитный ведро 10кг</v>
      </c>
      <c r="E929" s="77" t="str">
        <f>IF(Смета!D911&gt;0,Смета!D911,0)</f>
        <v>шт</v>
      </c>
      <c r="F929" s="67">
        <f>IFERROR(IF(Дата_КС2=S$3,Смета!Q911,0)+IF(Дата_КС2=S$4,Смета!T911,0)+IF(Дата_КС2=S$5,Смета!W911,0)+IF(Дата_КС2=S$6,Смета!Z911,0)+IF(Дата_КС2=S$7,Смета!AC911,0)+IF(Дата_КС2=S$8,Смета!AF911,0)+IF(Дата_КС2=S$9,Смета!AI911,0)+IF(Дата_КС2=S$10,Смета!AL911,0)+IF(Дата_КС2=S$11,Смета!AO911,0)+IF(Дата_КС2=S$12,Смета!AR911,0)+IF(Дата_КС2=S$13,Смета!AU911,0)+IF(Дата_КС2=S$14,Смета!AX911,0),0)</f>
        <v>0</v>
      </c>
      <c r="G929" s="67">
        <f>IF(Смета!E911&gt;0,Смета!E911,0)</f>
        <v>2028.25</v>
      </c>
      <c r="H929" s="67">
        <f t="shared" si="30"/>
        <v>0</v>
      </c>
      <c r="I929" s="464">
        <f t="shared" si="29"/>
        <v>0</v>
      </c>
      <c r="J929" s="468"/>
      <c r="K929" s="465">
        <f>IF(AND(B929&gt;0,B929&lt;&gt;"ЗАГ"),1,IF(C929=0,SUM(B930:INDEX(B930:B$2002,INDEX(MATCH("ЗАГ",B930:B$2002&amp;"",),))),0))</f>
        <v>0</v>
      </c>
      <c r="L929" s="38"/>
      <c r="M929" s="38"/>
      <c r="R929" s="178">
        <f>IFERROR(IF(F929&gt;0,IF(IFERROR((Смета!H911*1),0)&gt;0,ROUND(F929*G929,2),0),0),0)</f>
        <v>0</v>
      </c>
      <c r="S929" s="50">
        <f>IFERROR(IF(F929&gt;0,IF(IFERROR((Смета!G911*1),0)&gt;0,ROUND(F929*G929,2),0),0),0)</f>
        <v>0</v>
      </c>
      <c r="U929" s="38"/>
    </row>
    <row r="930" spans="1:21" s="37" customFormat="1" x14ac:dyDescent="0.25">
      <c r="A930" s="63"/>
      <c r="B930" s="140" t="str">
        <f>IFERROR(IF(F930&gt;0,MAX(B$26:B929)+1,IF(AND(D930&gt;0,C930=0),"ЗАГ",0)),0)</f>
        <v>ЗАГ</v>
      </c>
      <c r="C930" s="141">
        <f>IF(Смета!B912&gt;0,Смета!B912,0)</f>
        <v>0</v>
      </c>
      <c r="D930" s="547" t="str">
        <f>IF(Смета!C912&gt;0,Смета!C912,0)</f>
        <v>Ось 17-21/А-Г (4.БСУ1М секция №9)</v>
      </c>
      <c r="E930" s="77">
        <f>IF(Смета!D912&gt;0,Смета!D912,0)</f>
        <v>0</v>
      </c>
      <c r="F930" s="67">
        <f>IFERROR(IF(Дата_КС2=S$3,Смета!Q912,0)+IF(Дата_КС2=S$4,Смета!T912,0)+IF(Дата_КС2=S$5,Смета!W912,0)+IF(Дата_КС2=S$6,Смета!Z912,0)+IF(Дата_КС2=S$7,Смета!AC912,0)+IF(Дата_КС2=S$8,Смета!AF912,0)+IF(Дата_КС2=S$9,Смета!AI912,0)+IF(Дата_КС2=S$10,Смета!AL912,0)+IF(Дата_КС2=S$11,Смета!AO912,0)+IF(Дата_КС2=S$12,Смета!AR912,0)+IF(Дата_КС2=S$13,Смета!AU912,0)+IF(Дата_КС2=S$14,Смета!AX912,0),0)</f>
        <v>0</v>
      </c>
      <c r="G930" s="67">
        <f>IF(Смета!E912&gt;0,Смета!E912,0)</f>
        <v>0</v>
      </c>
      <c r="H930" s="67">
        <f t="shared" si="30"/>
        <v>0</v>
      </c>
      <c r="I930" s="464">
        <f t="shared" si="29"/>
        <v>1</v>
      </c>
      <c r="J930" s="468">
        <v>1</v>
      </c>
      <c r="K930" s="465">
        <f>IF(AND(B930&gt;0,B930&lt;&gt;"ЗАГ"),1,IF(C930=0,SUM(B931:INDEX(B931:B$2002,INDEX(MATCH("ЗАГ",B931:B$2002&amp;"",),))),0))</f>
        <v>0</v>
      </c>
      <c r="L930" s="38"/>
      <c r="M930" s="38"/>
      <c r="R930" s="178">
        <f>IFERROR(IF(F930&gt;0,IF(IFERROR((Смета!H912*1),0)&gt;0,ROUND(F930*G930,2),0),0),0)</f>
        <v>0</v>
      </c>
      <c r="S930" s="50">
        <f>IFERROR(IF(F930&gt;0,IF(IFERROR((Смета!G912*1),0)&gt;0,ROUND(F930*G930,2),0),0),0)</f>
        <v>0</v>
      </c>
      <c r="U930" s="38"/>
    </row>
    <row r="931" spans="1:21" s="37" customFormat="1" x14ac:dyDescent="0.25">
      <c r="A931" s="63"/>
      <c r="B931" s="140" t="str">
        <f>IFERROR(IF(F931&gt;0,MAX(B$26:B930)+1,IF(AND(D931&gt;0,C931=0),"ЗАГ",0)),0)</f>
        <v>ЗАГ</v>
      </c>
      <c r="C931" s="141">
        <f>IF(Смета!B913&gt;0,Смета!B913,0)</f>
        <v>0</v>
      </c>
      <c r="D931" s="547" t="str">
        <f>IF(Смета!C913&gt;0,Смета!C913,0)</f>
        <v>1.Низковольтное оборудование</v>
      </c>
      <c r="E931" s="77">
        <f>IF(Смета!D913&gt;0,Смета!D913,0)</f>
        <v>0</v>
      </c>
      <c r="F931" s="67">
        <f>IFERROR(IF(Дата_КС2=S$3,Смета!Q913,0)+IF(Дата_КС2=S$4,Смета!T913,0)+IF(Дата_КС2=S$5,Смета!W913,0)+IF(Дата_КС2=S$6,Смета!Z913,0)+IF(Дата_КС2=S$7,Смета!AC913,0)+IF(Дата_КС2=S$8,Смета!AF913,0)+IF(Дата_КС2=S$9,Смета!AI913,0)+IF(Дата_КС2=S$10,Смета!AL913,0)+IF(Дата_КС2=S$11,Смета!AO913,0)+IF(Дата_КС2=S$12,Смета!AR913,0)+IF(Дата_КС2=S$13,Смета!AU913,0)+IF(Дата_КС2=S$14,Смета!AX913,0),0)</f>
        <v>0</v>
      </c>
      <c r="G931" s="67">
        <f>IF(Смета!E913&gt;0,Смета!E913,0)</f>
        <v>0</v>
      </c>
      <c r="H931" s="67">
        <f t="shared" si="30"/>
        <v>0</v>
      </c>
      <c r="I931" s="464">
        <f t="shared" si="29"/>
        <v>406</v>
      </c>
      <c r="J931" s="468"/>
      <c r="K931" s="465">
        <f>IF(AND(B931&gt;0,B931&lt;&gt;"ЗАГ"),1,IF(C931=0,SUM(B932:INDEX(B932:B$2002,INDEX(MATCH("ЗАГ",B932:B$2002&amp;"",),))),0))</f>
        <v>406</v>
      </c>
      <c r="L931" s="38"/>
      <c r="M931" s="38"/>
      <c r="R931" s="178">
        <f>IFERROR(IF(F931&gt;0,IF(IFERROR((Смета!H913*1),0)&gt;0,ROUND(F931*G931,2),0),0),0)</f>
        <v>0</v>
      </c>
      <c r="S931" s="50">
        <f>IFERROR(IF(F931&gt;0,IF(IFERROR((Смета!G913*1),0)&gt;0,ROUND(F931*G931,2),0),0),0)</f>
        <v>0</v>
      </c>
      <c r="U931" s="38"/>
    </row>
    <row r="932" spans="1:21" s="37" customFormat="1" hidden="1" x14ac:dyDescent="0.25">
      <c r="A932" s="63"/>
      <c r="B932" s="140">
        <f>IFERROR(IF(F932&gt;0,MAX(B$26:B931)+1,IF(AND(D932&gt;0,C932=0),"ЗАГ",0)),0)</f>
        <v>0</v>
      </c>
      <c r="C932" s="141">
        <f>IF(Смета!B914&gt;0,Смета!B914,0)</f>
        <v>807</v>
      </c>
      <c r="D932" s="543" t="str">
        <f>IF(Смета!C914&gt;0,Смета!C914,0)</f>
        <v>ЩК в комплекте</v>
      </c>
      <c r="E932" s="77" t="str">
        <f>IF(Смета!D914&gt;0,Смета!D914,0)</f>
        <v>шт</v>
      </c>
      <c r="F932" s="67">
        <f>IFERROR(IF(Дата_КС2=S$3,Смета!Q914,0)+IF(Дата_КС2=S$4,Смета!T914,0)+IF(Дата_КС2=S$5,Смета!W914,0)+IF(Дата_КС2=S$6,Смета!Z914,0)+IF(Дата_КС2=S$7,Смета!AC914,0)+IF(Дата_КС2=S$8,Смета!AF914,0)+IF(Дата_КС2=S$9,Смета!AI914,0)+IF(Дата_КС2=S$10,Смета!AL914,0)+IF(Дата_КС2=S$11,Смета!AO914,0)+IF(Дата_КС2=S$12,Смета!AR914,0)+IF(Дата_КС2=S$13,Смета!AU914,0)+IF(Дата_КС2=S$14,Смета!AX914,0),0)</f>
        <v>0</v>
      </c>
      <c r="G932" s="67">
        <f>IF(Смета!E914&gt;0,Смета!E914,0)</f>
        <v>6351.63</v>
      </c>
      <c r="H932" s="67">
        <f t="shared" si="30"/>
        <v>0</v>
      </c>
      <c r="I932" s="464">
        <f t="shared" si="29"/>
        <v>0</v>
      </c>
      <c r="J932" s="468"/>
      <c r="K932" s="465">
        <f>IF(AND(B932&gt;0,B932&lt;&gt;"ЗАГ"),1,IF(C932=0,SUM(B933:INDEX(B933:B$2002,INDEX(MATCH("ЗАГ",B933:B$2002&amp;"",),))),0))</f>
        <v>0</v>
      </c>
      <c r="L932" s="38"/>
      <c r="M932" s="38"/>
      <c r="R932" s="178">
        <f>IFERROR(IF(F932&gt;0,IF(IFERROR((Смета!H914*1),0)&gt;0,ROUND(F932*G932,2),0),0),0)</f>
        <v>0</v>
      </c>
      <c r="S932" s="50">
        <f>IFERROR(IF(F932&gt;0,IF(IFERROR((Смета!G914*1),0)&gt;0,ROUND(F932*G932,2),0),0),0)</f>
        <v>0</v>
      </c>
      <c r="U932" s="38"/>
    </row>
    <row r="933" spans="1:21" s="37" customFormat="1" ht="30" hidden="1" x14ac:dyDescent="0.25">
      <c r="A933" s="63"/>
      <c r="B933" s="140">
        <f>IFERROR(IF(F933&gt;0,MAX(B$26:B932)+1,IF(AND(D933&gt;0,C933=0),"ЗАГ",0)),0)</f>
        <v>0</v>
      </c>
      <c r="C933" s="141">
        <f>IF(Смета!B915&gt;0,Смета!B915,0)</f>
        <v>808</v>
      </c>
      <c r="D933" s="543" t="str">
        <f>IF(Смета!C915&gt;0,Смета!C915,0)</f>
        <v>Счетчик электронный, 230В, 5(80)А, 1/2 кл.точности СЕ207 R7 849.2.ОА.QUVLF SPds</v>
      </c>
      <c r="E933" s="77" t="str">
        <f>IF(Смета!D915&gt;0,Смета!D915,0)</f>
        <v>шт</v>
      </c>
      <c r="F933" s="67">
        <f>IFERROR(IF(Дата_КС2=S$3,Смета!Q915,0)+IF(Дата_КС2=S$4,Смета!T915,0)+IF(Дата_КС2=S$5,Смета!W915,0)+IF(Дата_КС2=S$6,Смета!Z915,0)+IF(Дата_КС2=S$7,Смета!AC915,0)+IF(Дата_КС2=S$8,Смета!AF915,0)+IF(Дата_КС2=S$9,Смета!AI915,0)+IF(Дата_КС2=S$10,Смета!AL915,0)+IF(Дата_КС2=S$11,Смета!AO915,0)+IF(Дата_КС2=S$12,Смета!AR915,0)+IF(Дата_КС2=S$13,Смета!AU915,0)+IF(Дата_КС2=S$14,Смета!AX915,0),0)</f>
        <v>0</v>
      </c>
      <c r="G933" s="67">
        <f>IF(Смета!E915&gt;0,Смета!E915,0)</f>
        <v>0</v>
      </c>
      <c r="H933" s="67">
        <f t="shared" si="30"/>
        <v>0</v>
      </c>
      <c r="I933" s="464">
        <f t="shared" si="29"/>
        <v>0</v>
      </c>
      <c r="J933" s="468"/>
      <c r="K933" s="465">
        <f>IF(AND(B933&gt;0,B933&lt;&gt;"ЗАГ"),1,IF(C933=0,SUM(B934:INDEX(B934:B$2002,INDEX(MATCH("ЗАГ",B934:B$2002&amp;"",),))),0))</f>
        <v>0</v>
      </c>
      <c r="L933" s="38"/>
      <c r="M933" s="38"/>
      <c r="R933" s="178">
        <f>IFERROR(IF(F933&gt;0,IF(IFERROR((Смета!H915*1),0)&gt;0,ROUND(F933*G933,2),0),0),0)</f>
        <v>0</v>
      </c>
      <c r="S933" s="50">
        <f>IFERROR(IF(F933&gt;0,IF(IFERROR((Смета!G915*1),0)&gt;0,ROUND(F933*G933,2),0),0),0)</f>
        <v>0</v>
      </c>
      <c r="U933" s="38"/>
    </row>
    <row r="934" spans="1:21" s="37" customFormat="1" hidden="1" x14ac:dyDescent="0.25">
      <c r="A934" s="63"/>
      <c r="B934" s="140">
        <f>IFERROR(IF(F934&gt;0,MAX(B$26:B933)+1,IF(AND(D934&gt;0,C934=0),"ЗАГ",0)),0)</f>
        <v>0</v>
      </c>
      <c r="C934" s="141">
        <f>IF(Смета!B916&gt;0,Смета!B916,0)</f>
        <v>809</v>
      </c>
      <c r="D934" s="543" t="str">
        <f>IF(Смета!C916&gt;0,Смета!C916,0)</f>
        <v>Монтаж и подключение ЩК</v>
      </c>
      <c r="E934" s="77" t="str">
        <f>IF(Смета!D916&gt;0,Смета!D916,0)</f>
        <v>шт</v>
      </c>
      <c r="F934" s="67">
        <f>IFERROR(IF(Дата_КС2=S$3,Смета!Q916,0)+IF(Дата_КС2=S$4,Смета!T916,0)+IF(Дата_КС2=S$5,Смета!W916,0)+IF(Дата_КС2=S$6,Смета!Z916,0)+IF(Дата_КС2=S$7,Смета!AC916,0)+IF(Дата_КС2=S$8,Смета!AF916,0)+IF(Дата_КС2=S$9,Смета!AI916,0)+IF(Дата_КС2=S$10,Смета!AL916,0)+IF(Дата_КС2=S$11,Смета!AO916,0)+IF(Дата_КС2=S$12,Смета!AR916,0)+IF(Дата_КС2=S$13,Смета!AU916,0)+IF(Дата_КС2=S$14,Смета!AX916,0),0)</f>
        <v>0</v>
      </c>
      <c r="G934" s="67">
        <f>IF(Смета!E916&gt;0,Смета!E916,0)</f>
        <v>2668.75</v>
      </c>
      <c r="H934" s="67">
        <f t="shared" si="30"/>
        <v>0</v>
      </c>
      <c r="I934" s="464">
        <f t="shared" si="29"/>
        <v>0</v>
      </c>
      <c r="J934" s="468"/>
      <c r="K934" s="465">
        <f>IF(AND(B934&gt;0,B934&lt;&gt;"ЗАГ"),1,IF(C934=0,SUM(B935:INDEX(B935:B$2002,INDEX(MATCH("ЗАГ",B935:B$2002&amp;"",),))),0))</f>
        <v>0</v>
      </c>
      <c r="L934" s="38"/>
      <c r="M934" s="38"/>
      <c r="R934" s="178">
        <f>IFERROR(IF(F934&gt;0,IF(IFERROR((Смета!H916*1),0)&gt;0,ROUND(F934*G934,2),0),0),0)</f>
        <v>0</v>
      </c>
      <c r="S934" s="50">
        <f>IFERROR(IF(F934&gt;0,IF(IFERROR((Смета!G916*1),0)&gt;0,ROUND(F934*G934,2),0),0),0)</f>
        <v>0</v>
      </c>
      <c r="U934" s="38"/>
    </row>
    <row r="935" spans="1:21" s="37" customFormat="1" hidden="1" x14ac:dyDescent="0.25">
      <c r="A935" s="63"/>
      <c r="B935" s="140">
        <f>IFERROR(IF(F935&gt;0,MAX(B$26:B934)+1,IF(AND(D935&gt;0,C935=0),"ЗАГ",0)),0)</f>
        <v>0</v>
      </c>
      <c r="C935" s="141">
        <f>IF(Смета!B917&gt;0,Смета!B917,0)</f>
        <v>810</v>
      </c>
      <c r="D935" s="543" t="str">
        <f>IF(Смета!C917&gt;0,Смета!C917,0)</f>
        <v>Кабель-канал 60х40 ЭЛЕКОР белый (18м) IEK</v>
      </c>
      <c r="E935" s="77" t="str">
        <f>IF(Смета!D917&gt;0,Смета!D917,0)</f>
        <v>м</v>
      </c>
      <c r="F935" s="67">
        <f>IFERROR(IF(Дата_КС2=S$3,Смета!Q917,0)+IF(Дата_КС2=S$4,Смета!T917,0)+IF(Дата_КС2=S$5,Смета!W917,0)+IF(Дата_КС2=S$6,Смета!Z917,0)+IF(Дата_КС2=S$7,Смета!AC917,0)+IF(Дата_КС2=S$8,Смета!AF917,0)+IF(Дата_КС2=S$9,Смета!AI917,0)+IF(Дата_КС2=S$10,Смета!AL917,0)+IF(Дата_КС2=S$11,Смета!AO917,0)+IF(Дата_КС2=S$12,Смета!AR917,0)+IF(Дата_КС2=S$13,Смета!AU917,0)+IF(Дата_КС2=S$14,Смета!AX917,0),0)</f>
        <v>0</v>
      </c>
      <c r="G935" s="67">
        <f>IF(Смета!E917&gt;0,Смета!E917,0)</f>
        <v>264.60000000000002</v>
      </c>
      <c r="H935" s="67">
        <f t="shared" si="30"/>
        <v>0</v>
      </c>
      <c r="I935" s="464">
        <f t="shared" si="29"/>
        <v>0</v>
      </c>
      <c r="J935" s="468"/>
      <c r="K935" s="465">
        <f>IF(AND(B935&gt;0,B935&lt;&gt;"ЗАГ"),1,IF(C935=0,SUM(B936:INDEX(B936:B$2002,INDEX(MATCH("ЗАГ",B936:B$2002&amp;"",),))),0))</f>
        <v>0</v>
      </c>
      <c r="L935" s="38"/>
      <c r="M935" s="38"/>
      <c r="R935" s="178">
        <f>IFERROR(IF(F935&gt;0,IF(IFERROR((Смета!H917*1),0)&gt;0,ROUND(F935*G935,2),0),0),0)</f>
        <v>0</v>
      </c>
      <c r="S935" s="50">
        <f>IFERROR(IF(F935&gt;0,IF(IFERROR((Смета!G917*1),0)&gt;0,ROUND(F935*G935,2),0),0),0)</f>
        <v>0</v>
      </c>
      <c r="U935" s="38"/>
    </row>
    <row r="936" spans="1:21" s="37" customFormat="1" hidden="1" x14ac:dyDescent="0.25">
      <c r="A936" s="63"/>
      <c r="B936" s="140">
        <f>IFERROR(IF(F936&gt;0,MAX(B$26:B935)+1,IF(AND(D936&gt;0,C936=0),"ЗАГ",0)),0)</f>
        <v>0</v>
      </c>
      <c r="C936" s="141">
        <f>IF(Смета!B918&gt;0,Смета!B918,0)</f>
        <v>811</v>
      </c>
      <c r="D936" s="543" t="str">
        <f>IF(Смета!C918&gt;0,Смета!C918,0)</f>
        <v>Монтаж кабель-канала</v>
      </c>
      <c r="E936" s="77" t="str">
        <f>IF(Смета!D918&gt;0,Смета!D918,0)</f>
        <v>м</v>
      </c>
      <c r="F936" s="67">
        <f>IFERROR(IF(Дата_КС2=S$3,Смета!Q918,0)+IF(Дата_КС2=S$4,Смета!T918,0)+IF(Дата_КС2=S$5,Смета!W918,0)+IF(Дата_КС2=S$6,Смета!Z918,0)+IF(Дата_КС2=S$7,Смета!AC918,0)+IF(Дата_КС2=S$8,Смета!AF918,0)+IF(Дата_КС2=S$9,Смета!AI918,0)+IF(Дата_КС2=S$10,Смета!AL918,0)+IF(Дата_КС2=S$11,Смета!AO918,0)+IF(Дата_КС2=S$12,Смета!AR918,0)+IF(Дата_КС2=S$13,Смета!AU918,0)+IF(Дата_КС2=S$14,Смета!AX918,0),0)</f>
        <v>0</v>
      </c>
      <c r="G936" s="67">
        <f>IF(Смета!E918&gt;0,Смета!E918,0)</f>
        <v>330.75</v>
      </c>
      <c r="H936" s="67">
        <f t="shared" si="30"/>
        <v>0</v>
      </c>
      <c r="I936" s="464">
        <f t="shared" si="29"/>
        <v>0</v>
      </c>
      <c r="J936" s="468"/>
      <c r="K936" s="465">
        <f>IF(AND(B936&gt;0,B936&lt;&gt;"ЗАГ"),1,IF(C936=0,SUM(B937:INDEX(B937:B$2002,INDEX(MATCH("ЗАГ",B937:B$2002&amp;"",),))),0))</f>
        <v>0</v>
      </c>
      <c r="L936" s="38"/>
      <c r="M936" s="38"/>
      <c r="R936" s="178">
        <f>IFERROR(IF(F936&gt;0,IF(IFERROR((Смета!H918*1),0)&gt;0,ROUND(F936*G936,2),0),0),0)</f>
        <v>0</v>
      </c>
      <c r="S936" s="50">
        <f>IFERROR(IF(F936&gt;0,IF(IFERROR((Смета!G918*1),0)&gt;0,ROUND(F936*G936,2),0),0),0)</f>
        <v>0</v>
      </c>
      <c r="U936" s="38"/>
    </row>
    <row r="937" spans="1:21" s="37" customFormat="1" x14ac:dyDescent="0.25">
      <c r="A937" s="63"/>
      <c r="B937" s="140">
        <f>IFERROR(IF(F937&gt;0,MAX(B$26:B936)+1,IF(AND(D937&gt;0,C937=0),"ЗАГ",0)),0)</f>
        <v>100</v>
      </c>
      <c r="C937" s="141">
        <f>IF(Смета!B919&gt;0,Смета!B919,0)</f>
        <v>812</v>
      </c>
      <c r="D937" s="547" t="str">
        <f>IF(Смета!C919&gt;0,Смета!C919,0)</f>
        <v>Корпус щита этажного ЩЭ</v>
      </c>
      <c r="E937" s="77" t="str">
        <f>IF(Смета!D919&gt;0,Смета!D919,0)</f>
        <v>шт</v>
      </c>
      <c r="F937" s="67">
        <f>IFERROR(IF(Дата_КС2=S$3,Смета!Q919,0)+IF(Дата_КС2=S$4,Смета!T919,0)+IF(Дата_КС2=S$5,Смета!W919,0)+IF(Дата_КС2=S$6,Смета!Z919,0)+IF(Дата_КС2=S$7,Смета!AC919,0)+IF(Дата_КС2=S$8,Смета!AF919,0)+IF(Дата_КС2=S$9,Смета!AI919,0)+IF(Дата_КС2=S$10,Смета!AL919,0)+IF(Дата_КС2=S$11,Смета!AO919,0)+IF(Дата_КС2=S$12,Смета!AR919,0)+IF(Дата_КС2=S$13,Смета!AU919,0)+IF(Дата_КС2=S$14,Смета!AX919,0),0)</f>
        <v>8</v>
      </c>
      <c r="G937" s="67">
        <f>IF(Смета!E919&gt;0,Смета!E919,0)</f>
        <v>8486.6299999999992</v>
      </c>
      <c r="H937" s="67">
        <f t="shared" si="30"/>
        <v>67893.039999999994</v>
      </c>
      <c r="I937" s="464">
        <f t="shared" si="29"/>
        <v>1</v>
      </c>
      <c r="J937" s="468"/>
      <c r="K937" s="465">
        <f>IF(AND(B937&gt;0,B937&lt;&gt;"ЗАГ"),1,IF(C937=0,SUM(B938:INDEX(B938:B$2002,INDEX(MATCH("ЗАГ",B938:B$2002&amp;"",),))),0))</f>
        <v>1</v>
      </c>
      <c r="L937" s="38"/>
      <c r="M937" s="38"/>
      <c r="R937" s="178">
        <f>IFERROR(IF(F937&gt;0,IF(IFERROR((Смета!H919*1),0)&gt;0,ROUND(F937*G937,2),0),0),0)</f>
        <v>0</v>
      </c>
      <c r="S937" s="50">
        <f>IFERROR(IF(F937&gt;0,IF(IFERROR((Смета!G919*1),0)&gt;0,ROUND(F937*G937,2),0),0),0)</f>
        <v>67893.039999999994</v>
      </c>
      <c r="U937" s="38"/>
    </row>
    <row r="938" spans="1:21" s="37" customFormat="1" x14ac:dyDescent="0.25">
      <c r="A938" s="63"/>
      <c r="B938" s="140">
        <f>IFERROR(IF(F938&gt;0,MAX(B$26:B937)+1,IF(AND(D938&gt;0,C938=0),"ЗАГ",0)),0)</f>
        <v>101</v>
      </c>
      <c r="C938" s="141">
        <f>IF(Смета!B920&gt;0,Смета!B920,0)</f>
        <v>813</v>
      </c>
      <c r="D938" s="547" t="str">
        <f>IF(Смета!C920&gt;0,Смета!C920,0)</f>
        <v>Монтаж Корпуса щита этажного</v>
      </c>
      <c r="E938" s="77" t="str">
        <f>IF(Смета!D920&gt;0,Смета!D920,0)</f>
        <v>шт</v>
      </c>
      <c r="F938" s="67">
        <f>IFERROR(IF(Дата_КС2=S$3,Смета!Q920,0)+IF(Дата_КС2=S$4,Смета!T920,0)+IF(Дата_КС2=S$5,Смета!W920,0)+IF(Дата_КС2=S$6,Смета!Z920,0)+IF(Дата_КС2=S$7,Смета!AC920,0)+IF(Дата_КС2=S$8,Смета!AF920,0)+IF(Дата_КС2=S$9,Смета!AI920,0)+IF(Дата_КС2=S$10,Смета!AL920,0)+IF(Дата_КС2=S$11,Смета!AO920,0)+IF(Дата_КС2=S$12,Смета!AR920,0)+IF(Дата_КС2=S$13,Смета!AU920,0)+IF(Дата_КС2=S$14,Смета!AX920,0),0)</f>
        <v>8</v>
      </c>
      <c r="G938" s="67">
        <f>IF(Смета!E920&gt;0,Смета!E920,0)</f>
        <v>918.05</v>
      </c>
      <c r="H938" s="67">
        <f t="shared" si="30"/>
        <v>7344.4</v>
      </c>
      <c r="I938" s="464">
        <f t="shared" si="29"/>
        <v>1</v>
      </c>
      <c r="J938" s="468"/>
      <c r="K938" s="465">
        <f>IF(AND(B938&gt;0,B938&lt;&gt;"ЗАГ"),1,IF(C938=0,SUM(B939:INDEX(B939:B$2002,INDEX(MATCH("ЗАГ",B939:B$2002&amp;"",),))),0))</f>
        <v>1</v>
      </c>
      <c r="L938" s="38"/>
      <c r="M938" s="38"/>
      <c r="R938" s="178">
        <f>IFERROR(IF(F938&gt;0,IF(IFERROR((Смета!H920*1),0)&gt;0,ROUND(F938*G938,2),0),0),0)</f>
        <v>7344.4</v>
      </c>
      <c r="S938" s="50">
        <f>IFERROR(IF(F938&gt;0,IF(IFERROR((Смета!G920*1),0)&gt;0,ROUND(F938*G938,2),0),0),0)</f>
        <v>0</v>
      </c>
      <c r="U938" s="38"/>
    </row>
    <row r="939" spans="1:21" s="37" customFormat="1" x14ac:dyDescent="0.25">
      <c r="A939" s="63"/>
      <c r="B939" s="140">
        <f>IFERROR(IF(F939&gt;0,MAX(B$26:B938)+1,IF(AND(D939&gt;0,C939=0),"ЗАГ",0)),0)</f>
        <v>102</v>
      </c>
      <c r="C939" s="141">
        <f>IF(Смета!B921&gt;0,Смета!B921,0)</f>
        <v>814</v>
      </c>
      <c r="D939" s="547" t="str">
        <f>IF(Смета!C921&gt;0,Смета!C921,0)</f>
        <v>Панель из листовой стали 330х980</v>
      </c>
      <c r="E939" s="77" t="str">
        <f>IF(Смета!D921&gt;0,Смета!D921,0)</f>
        <v>шт</v>
      </c>
      <c r="F939" s="67">
        <f>IFERROR(IF(Дата_КС2=S$3,Смета!Q921,0)+IF(Дата_КС2=S$4,Смета!T921,0)+IF(Дата_КС2=S$5,Смета!W921,0)+IF(Дата_КС2=S$6,Смета!Z921,0)+IF(Дата_КС2=S$7,Смета!AC921,0)+IF(Дата_КС2=S$8,Смета!AF921,0)+IF(Дата_КС2=S$9,Смета!AI921,0)+IF(Дата_КС2=S$10,Смета!AL921,0)+IF(Дата_КС2=S$11,Смета!AO921,0)+IF(Дата_КС2=S$12,Смета!AR921,0)+IF(Дата_КС2=S$13,Смета!AU921,0)+IF(Дата_КС2=S$14,Смета!AX921,0),0)</f>
        <v>8</v>
      </c>
      <c r="G939" s="67">
        <f>IF(Смета!E921&gt;0,Смета!E921,0)</f>
        <v>1761.38</v>
      </c>
      <c r="H939" s="67">
        <f t="shared" si="30"/>
        <v>14091.04</v>
      </c>
      <c r="I939" s="464">
        <f t="shared" si="29"/>
        <v>1</v>
      </c>
      <c r="J939" s="468"/>
      <c r="K939" s="465">
        <f>IF(AND(B939&gt;0,B939&lt;&gt;"ЗАГ"),1,IF(C939=0,SUM(B940:INDEX(B940:B$2002,INDEX(MATCH("ЗАГ",B940:B$2002&amp;"",),))),0))</f>
        <v>1</v>
      </c>
      <c r="L939" s="38"/>
      <c r="M939" s="38"/>
      <c r="R939" s="178">
        <f>IFERROR(IF(F939&gt;0,IF(IFERROR((Смета!H921*1),0)&gt;0,ROUND(F939*G939,2),0),0),0)</f>
        <v>0</v>
      </c>
      <c r="S939" s="50">
        <f>IFERROR(IF(F939&gt;0,IF(IFERROR((Смета!G921*1),0)&gt;0,ROUND(F939*G939,2),0),0),0)</f>
        <v>14091.04</v>
      </c>
      <c r="U939" s="38"/>
    </row>
    <row r="940" spans="1:21" s="37" customFormat="1" x14ac:dyDescent="0.25">
      <c r="A940" s="63"/>
      <c r="B940" s="140">
        <f>IFERROR(IF(F940&gt;0,MAX(B$26:B939)+1,IF(AND(D940&gt;0,C940=0),"ЗАГ",0)),0)</f>
        <v>103</v>
      </c>
      <c r="C940" s="141">
        <f>IF(Смета!B922&gt;0,Смета!B922,0)</f>
        <v>815</v>
      </c>
      <c r="D940" s="547" t="str">
        <f>IF(Смета!C922&gt;0,Смета!C922,0)</f>
        <v>Монтаж панели</v>
      </c>
      <c r="E940" s="77" t="str">
        <f>IF(Смета!D922&gt;0,Смета!D922,0)</f>
        <v>шт</v>
      </c>
      <c r="F940" s="67">
        <f>IFERROR(IF(Дата_КС2=S$3,Смета!Q922,0)+IF(Дата_КС2=S$4,Смета!T922,0)+IF(Дата_КС2=S$5,Смета!W922,0)+IF(Дата_КС2=S$6,Смета!Z922,0)+IF(Дата_КС2=S$7,Смета!AC922,0)+IF(Дата_КС2=S$8,Смета!AF922,0)+IF(Дата_КС2=S$9,Смета!AI922,0)+IF(Дата_КС2=S$10,Смета!AL922,0)+IF(Дата_КС2=S$11,Смета!AO922,0)+IF(Дата_КС2=S$12,Смета!AR922,0)+IF(Дата_КС2=S$13,Смета!AU922,0)+IF(Дата_КС2=S$14,Смета!AX922,0),0)</f>
        <v>8</v>
      </c>
      <c r="G940" s="67">
        <f>IF(Смета!E922&gt;0,Смета!E922,0)</f>
        <v>560.44000000000005</v>
      </c>
      <c r="H940" s="67">
        <f t="shared" si="30"/>
        <v>4483.5200000000004</v>
      </c>
      <c r="I940" s="464">
        <f t="shared" si="29"/>
        <v>1</v>
      </c>
      <c r="J940" s="468"/>
      <c r="K940" s="465">
        <f>IF(AND(B940&gt;0,B940&lt;&gt;"ЗАГ"),1,IF(C940=0,SUM(B941:INDEX(B941:B$2002,INDEX(MATCH("ЗАГ",B941:B$2002&amp;"",),))),0))</f>
        <v>1</v>
      </c>
      <c r="L940" s="38"/>
      <c r="M940" s="38"/>
      <c r="R940" s="178">
        <f>IFERROR(IF(F940&gt;0,IF(IFERROR((Смета!H922*1),0)&gt;0,ROUND(F940*G940,2),0),0),0)</f>
        <v>4483.5200000000004</v>
      </c>
      <c r="S940" s="50">
        <f>IFERROR(IF(F940&gt;0,IF(IFERROR((Смета!G922*1),0)&gt;0,ROUND(F940*G940,2),0),0),0)</f>
        <v>0</v>
      </c>
      <c r="U940" s="38"/>
    </row>
    <row r="941" spans="1:21" s="37" customFormat="1" hidden="1" x14ac:dyDescent="0.25">
      <c r="A941" s="63"/>
      <c r="B941" s="140" t="str">
        <f>IFERROR(IF(F941&gt;0,MAX(B$26:B940)+1,IF(AND(D941&gt;0,C941=0),"ЗАГ",0)),0)</f>
        <v>ЗАГ</v>
      </c>
      <c r="C941" s="141">
        <f>IF(Смета!B923&gt;0,Смета!B923,0)</f>
        <v>0</v>
      </c>
      <c r="D941" s="543" t="str">
        <f>IF(Смета!C923&gt;0,Смета!C923,0)</f>
        <v>Щит этажный на 1 квартиру состоит (на 4 ЩЭ):</v>
      </c>
      <c r="E941" s="77">
        <f>IF(Смета!D923&gt;0,Смета!D923,0)</f>
        <v>0</v>
      </c>
      <c r="F941" s="67">
        <f>IFERROR(IF(Дата_КС2=S$3,Смета!Q923,0)+IF(Дата_КС2=S$4,Смета!T923,0)+IF(Дата_КС2=S$5,Смета!W923,0)+IF(Дата_КС2=S$6,Смета!Z923,0)+IF(Дата_КС2=S$7,Смета!AC923,0)+IF(Дата_КС2=S$8,Смета!AF923,0)+IF(Дата_КС2=S$9,Смета!AI923,0)+IF(Дата_КС2=S$10,Смета!AL923,0)+IF(Дата_КС2=S$11,Смета!AO923,0)+IF(Дата_КС2=S$12,Смета!AR923,0)+IF(Дата_КС2=S$13,Смета!AU923,0)+IF(Дата_КС2=S$14,Смета!AX923,0),0)</f>
        <v>0</v>
      </c>
      <c r="G941" s="67">
        <f>IF(Смета!E923&gt;0,Смета!E923,0)</f>
        <v>0</v>
      </c>
      <c r="H941" s="67">
        <f t="shared" si="30"/>
        <v>0</v>
      </c>
      <c r="I941" s="464">
        <f t="shared" si="29"/>
        <v>0</v>
      </c>
      <c r="J941" s="468"/>
      <c r="K941" s="465">
        <f>IF(AND(B941&gt;0,B941&lt;&gt;"ЗАГ"),1,IF(C941=0,SUM(B942:INDEX(B942:B$2002,INDEX(MATCH("ЗАГ",B942:B$2002&amp;"",),))),0))</f>
        <v>0</v>
      </c>
      <c r="L941" s="38"/>
      <c r="M941" s="38"/>
      <c r="R941" s="178">
        <f>IFERROR(IF(F941&gt;0,IF(IFERROR((Смета!H923*1),0)&gt;0,ROUND(F941*G941,2),0),0),0)</f>
        <v>0</v>
      </c>
      <c r="S941" s="50">
        <f>IFERROR(IF(F941&gt;0,IF(IFERROR((Смета!G923*1),0)&gt;0,ROUND(F941*G941,2),0),0),0)</f>
        <v>0</v>
      </c>
      <c r="U941" s="38"/>
    </row>
    <row r="942" spans="1:21" s="37" customFormat="1" ht="30" hidden="1" x14ac:dyDescent="0.25">
      <c r="A942" s="63"/>
      <c r="B942" s="140">
        <f>IFERROR(IF(F942&gt;0,MAX(B$26:B941)+1,IF(AND(D942&gt;0,C942=0),"ЗАГ",0)),0)</f>
        <v>0</v>
      </c>
      <c r="C942" s="141">
        <f>IF(Смета!B924&gt;0,Смета!B924,0)</f>
        <v>816</v>
      </c>
      <c r="D942" s="543" t="str">
        <f>IF(Смета!C924&gt;0,Смета!C924,0)</f>
        <v>Выключатель автоматический двухполюсный 50А С ВА47-29 4.5кА (MVA20-2-050-C)</v>
      </c>
      <c r="E942" s="77" t="str">
        <f>IF(Смета!D924&gt;0,Смета!D924,0)</f>
        <v>шт</v>
      </c>
      <c r="F942" s="67">
        <f>IFERROR(IF(Дата_КС2=S$3,Смета!Q924,0)+IF(Дата_КС2=S$4,Смета!T924,0)+IF(Дата_КС2=S$5,Смета!W924,0)+IF(Дата_КС2=S$6,Смета!Z924,0)+IF(Дата_КС2=S$7,Смета!AC924,0)+IF(Дата_КС2=S$8,Смета!AF924,0)+IF(Дата_КС2=S$9,Смета!AI924,0)+IF(Дата_КС2=S$10,Смета!AL924,0)+IF(Дата_КС2=S$11,Смета!AO924,0)+IF(Дата_КС2=S$12,Смета!AR924,0)+IF(Дата_КС2=S$13,Смета!AU924,0)+IF(Дата_КС2=S$14,Смета!AX924,0),0)</f>
        <v>0</v>
      </c>
      <c r="G942" s="67">
        <f>IF(Смета!E924&gt;0,Смета!E924,0)</f>
        <v>461.93</v>
      </c>
      <c r="H942" s="67">
        <f t="shared" si="30"/>
        <v>0</v>
      </c>
      <c r="I942" s="464">
        <f t="shared" si="29"/>
        <v>0</v>
      </c>
      <c r="J942" s="468"/>
      <c r="K942" s="465">
        <f>IF(AND(B942&gt;0,B942&lt;&gt;"ЗАГ"),1,IF(C942=0,SUM(B943:INDEX(B943:B$2002,INDEX(MATCH("ЗАГ",B943:B$2002&amp;"",),))),0))</f>
        <v>0</v>
      </c>
      <c r="L942" s="38"/>
      <c r="M942" s="38"/>
      <c r="R942" s="178">
        <f>IFERROR(IF(F942&gt;0,IF(IFERROR((Смета!H924*1),0)&gt;0,ROUND(F942*G942,2),0),0),0)</f>
        <v>0</v>
      </c>
      <c r="S942" s="50">
        <f>IFERROR(IF(F942&gt;0,IF(IFERROR((Смета!G924*1),0)&gt;0,ROUND(F942*G942,2),0),0),0)</f>
        <v>0</v>
      </c>
      <c r="U942" s="38"/>
    </row>
    <row r="943" spans="1:21" s="37" customFormat="1" hidden="1" x14ac:dyDescent="0.25">
      <c r="A943" s="63"/>
      <c r="B943" s="140">
        <f>IFERROR(IF(F943&gt;0,MAX(B$26:B942)+1,IF(AND(D943&gt;0,C943=0),"ЗАГ",0)),0)</f>
        <v>0</v>
      </c>
      <c r="C943" s="141">
        <f>IF(Смета!B925&gt;0,Смета!B925,0)</f>
        <v>817</v>
      </c>
      <c r="D943" s="543" t="str">
        <f>IF(Смета!C925&gt;0,Смета!C925,0)</f>
        <v>Сжим ответвительный У-859 м50-70/о4-35 (У-859МУ3)</v>
      </c>
      <c r="E943" s="77" t="str">
        <f>IF(Смета!D925&gt;0,Смета!D925,0)</f>
        <v>шт</v>
      </c>
      <c r="F943" s="67">
        <f>IFERROR(IF(Дата_КС2=S$3,Смета!Q925,0)+IF(Дата_КС2=S$4,Смета!T925,0)+IF(Дата_КС2=S$5,Смета!W925,0)+IF(Дата_КС2=S$6,Смета!Z925,0)+IF(Дата_КС2=S$7,Смета!AC925,0)+IF(Дата_КС2=S$8,Смета!AF925,0)+IF(Дата_КС2=S$9,Смета!AI925,0)+IF(Дата_КС2=S$10,Смета!AL925,0)+IF(Дата_КС2=S$11,Смета!AO925,0)+IF(Дата_КС2=S$12,Смета!AR925,0)+IF(Дата_КС2=S$13,Смета!AU925,0)+IF(Дата_КС2=S$14,Смета!AX925,0),0)</f>
        <v>0</v>
      </c>
      <c r="G943" s="67">
        <f>IF(Смета!E925&gt;0,Смета!E925,0)</f>
        <v>98.61</v>
      </c>
      <c r="H943" s="67">
        <f t="shared" si="30"/>
        <v>0</v>
      </c>
      <c r="I943" s="464">
        <f t="shared" si="29"/>
        <v>0</v>
      </c>
      <c r="J943" s="468"/>
      <c r="K943" s="465">
        <f>IF(AND(B943&gt;0,B943&lt;&gt;"ЗАГ"),1,IF(C943=0,SUM(B944:INDEX(B944:B$2002,INDEX(MATCH("ЗАГ",B944:B$2002&amp;"",),))),0))</f>
        <v>0</v>
      </c>
      <c r="L943" s="38"/>
      <c r="M943" s="38"/>
      <c r="R943" s="178">
        <f>IFERROR(IF(F943&gt;0,IF(IFERROR((Смета!H925*1),0)&gt;0,ROUND(F943*G943,2),0),0),0)</f>
        <v>0</v>
      </c>
      <c r="S943" s="50">
        <f>IFERROR(IF(F943&gt;0,IF(IFERROR((Смета!G925*1),0)&gt;0,ROUND(F943*G943,2),0),0),0)</f>
        <v>0</v>
      </c>
      <c r="U943" s="38"/>
    </row>
    <row r="944" spans="1:21" s="37" customFormat="1" hidden="1" x14ac:dyDescent="0.25">
      <c r="A944" s="63"/>
      <c r="B944" s="140">
        <f>IFERROR(IF(F944&gt;0,MAX(B$26:B943)+1,IF(AND(D944&gt;0,C944=0),"ЗАГ",0)),0)</f>
        <v>0</v>
      </c>
      <c r="C944" s="141">
        <f>IF(Смета!B926&gt;0,Смета!B926,0)</f>
        <v>818</v>
      </c>
      <c r="D944" s="543" t="str">
        <f>IF(Смета!C926&gt;0,Смета!C926,0)</f>
        <v>Расключение щита этажного ЩЭ</v>
      </c>
      <c r="E944" s="77" t="str">
        <f>IF(Смета!D926&gt;0,Смета!D926,0)</f>
        <v>шт</v>
      </c>
      <c r="F944" s="67">
        <f>IFERROR(IF(Дата_КС2=S$3,Смета!Q926,0)+IF(Дата_КС2=S$4,Смета!T926,0)+IF(Дата_КС2=S$5,Смета!W926,0)+IF(Дата_КС2=S$6,Смета!Z926,0)+IF(Дата_КС2=S$7,Смета!AC926,0)+IF(Дата_КС2=S$8,Смета!AF926,0)+IF(Дата_КС2=S$9,Смета!AI926,0)+IF(Дата_КС2=S$10,Смета!AL926,0)+IF(Дата_КС2=S$11,Смета!AO926,0)+IF(Дата_КС2=S$12,Смета!AR926,0)+IF(Дата_КС2=S$13,Смета!AU926,0)+IF(Дата_КС2=S$14,Смета!AX926,0),0)</f>
        <v>0</v>
      </c>
      <c r="G944" s="67">
        <f>IF(Смета!E926&gt;0,Смета!E926,0)</f>
        <v>1100.6300000000001</v>
      </c>
      <c r="H944" s="67">
        <f t="shared" si="30"/>
        <v>0</v>
      </c>
      <c r="I944" s="464">
        <f t="shared" si="29"/>
        <v>0</v>
      </c>
      <c r="J944" s="468"/>
      <c r="K944" s="465">
        <f>IF(AND(B944&gt;0,B944&lt;&gt;"ЗАГ"),1,IF(C944=0,SUM(B945:INDEX(B945:B$2002,INDEX(MATCH("ЗАГ",B945:B$2002&amp;"",),))),0))</f>
        <v>0</v>
      </c>
      <c r="L944" s="38"/>
      <c r="M944" s="38"/>
      <c r="R944" s="178">
        <f>IFERROR(IF(F944&gt;0,IF(IFERROR((Смета!H926*1),0)&gt;0,ROUND(F944*G944,2),0),0),0)</f>
        <v>0</v>
      </c>
      <c r="S944" s="50">
        <f>IFERROR(IF(F944&gt;0,IF(IFERROR((Смета!G926*1),0)&gt;0,ROUND(F944*G944,2),0),0),0)</f>
        <v>0</v>
      </c>
      <c r="U944" s="38"/>
    </row>
    <row r="945" spans="1:21" s="37" customFormat="1" hidden="1" x14ac:dyDescent="0.25">
      <c r="A945" s="63"/>
      <c r="B945" s="140" t="str">
        <f>IFERROR(IF(F945&gt;0,MAX(B$26:B944)+1,IF(AND(D945&gt;0,C945=0),"ЗАГ",0)),0)</f>
        <v>ЗАГ</v>
      </c>
      <c r="C945" s="141">
        <f>IF(Смета!B927&gt;0,Смета!B927,0)</f>
        <v>0</v>
      </c>
      <c r="D945" s="543" t="str">
        <f>IF(Смета!C927&gt;0,Смета!C927,0)</f>
        <v>Щит этажный на 4 квартиры состоит (на 4 ЩЭ):</v>
      </c>
      <c r="E945" s="77">
        <f>IF(Смета!D927&gt;0,Смета!D927,0)</f>
        <v>0</v>
      </c>
      <c r="F945" s="67">
        <f>IFERROR(IF(Дата_КС2=S$3,Смета!Q927,0)+IF(Дата_КС2=S$4,Смета!T927,0)+IF(Дата_КС2=S$5,Смета!W927,0)+IF(Дата_КС2=S$6,Смета!Z927,0)+IF(Дата_КС2=S$7,Смета!AC927,0)+IF(Дата_КС2=S$8,Смета!AF927,0)+IF(Дата_КС2=S$9,Смета!AI927,0)+IF(Дата_КС2=S$10,Смета!AL927,0)+IF(Дата_КС2=S$11,Смета!AO927,0)+IF(Дата_КС2=S$12,Смета!AR927,0)+IF(Дата_КС2=S$13,Смета!AU927,0)+IF(Дата_КС2=S$14,Смета!AX927,0),0)</f>
        <v>0</v>
      </c>
      <c r="G945" s="67">
        <f>IF(Смета!E927&gt;0,Смета!E927,0)</f>
        <v>0</v>
      </c>
      <c r="H945" s="67">
        <f t="shared" si="30"/>
        <v>0</v>
      </c>
      <c r="I945" s="464">
        <f t="shared" si="29"/>
        <v>0</v>
      </c>
      <c r="J945" s="468"/>
      <c r="K945" s="465">
        <f>IF(AND(B945&gt;0,B945&lt;&gt;"ЗАГ"),1,IF(C945=0,SUM(B946:INDEX(B946:B$2002,INDEX(MATCH("ЗАГ",B946:B$2002&amp;"",),))),0))</f>
        <v>0</v>
      </c>
      <c r="L945" s="38"/>
      <c r="M945" s="38"/>
      <c r="R945" s="178">
        <f>IFERROR(IF(F945&gt;0,IF(IFERROR((Смета!H927*1),0)&gt;0,ROUND(F945*G945,2),0),0),0)</f>
        <v>0</v>
      </c>
      <c r="S945" s="50">
        <f>IFERROR(IF(F945&gt;0,IF(IFERROR((Смета!G927*1),0)&gt;0,ROUND(F945*G945,2),0),0),0)</f>
        <v>0</v>
      </c>
      <c r="U945" s="38"/>
    </row>
    <row r="946" spans="1:21" s="37" customFormat="1" ht="30" hidden="1" x14ac:dyDescent="0.25">
      <c r="A946" s="63"/>
      <c r="B946" s="140">
        <f>IFERROR(IF(F946&gt;0,MAX(B$26:B945)+1,IF(AND(D946&gt;0,C946=0),"ЗАГ",0)),0)</f>
        <v>0</v>
      </c>
      <c r="C946" s="141">
        <f>IF(Смета!B928&gt;0,Смета!B928,0)</f>
        <v>819</v>
      </c>
      <c r="D946" s="543" t="str">
        <f>IF(Смета!C928&gt;0,Смета!C928,0)</f>
        <v>Выключатель автоматический двухполюсный 50А С ВА47-29 4.5кА (MVA20-2-050-C)</v>
      </c>
      <c r="E946" s="77" t="str">
        <f>IF(Смета!D928&gt;0,Смета!D928,0)</f>
        <v>шт</v>
      </c>
      <c r="F946" s="67">
        <f>IFERROR(IF(Дата_КС2=S$3,Смета!Q928,0)+IF(Дата_КС2=S$4,Смета!T928,0)+IF(Дата_КС2=S$5,Смета!W928,0)+IF(Дата_КС2=S$6,Смета!Z928,0)+IF(Дата_КС2=S$7,Смета!AC928,0)+IF(Дата_КС2=S$8,Смета!AF928,0)+IF(Дата_КС2=S$9,Смета!AI928,0)+IF(Дата_КС2=S$10,Смета!AL928,0)+IF(Дата_КС2=S$11,Смета!AO928,0)+IF(Дата_КС2=S$12,Смета!AR928,0)+IF(Дата_КС2=S$13,Смета!AU928,0)+IF(Дата_КС2=S$14,Смета!AX928,0),0)</f>
        <v>0</v>
      </c>
      <c r="G946" s="67">
        <f>IF(Смета!E928&gt;0,Смета!E928,0)</f>
        <v>461.93</v>
      </c>
      <c r="H946" s="67">
        <f t="shared" si="30"/>
        <v>0</v>
      </c>
      <c r="I946" s="464">
        <f t="shared" si="29"/>
        <v>0</v>
      </c>
      <c r="J946" s="468"/>
      <c r="K946" s="465">
        <f>IF(AND(B946&gt;0,B946&lt;&gt;"ЗАГ"),1,IF(C946=0,SUM(B947:INDEX(B947:B$2002,INDEX(MATCH("ЗАГ",B947:B$2002&amp;"",),))),0))</f>
        <v>0</v>
      </c>
      <c r="L946" s="38"/>
      <c r="M946" s="38"/>
      <c r="R946" s="178">
        <f>IFERROR(IF(F946&gt;0,IF(IFERROR((Смета!H928*1),0)&gt;0,ROUND(F946*G946,2),0),0),0)</f>
        <v>0</v>
      </c>
      <c r="S946" s="50">
        <f>IFERROR(IF(F946&gt;0,IF(IFERROR((Смета!G928*1),0)&gt;0,ROUND(F946*G946,2),0),0),0)</f>
        <v>0</v>
      </c>
      <c r="U946" s="38"/>
    </row>
    <row r="947" spans="1:21" s="37" customFormat="1" hidden="1" x14ac:dyDescent="0.25">
      <c r="A947" s="63"/>
      <c r="B947" s="140">
        <f>IFERROR(IF(F947&gt;0,MAX(B$26:B946)+1,IF(AND(D947&gt;0,C947=0),"ЗАГ",0)),0)</f>
        <v>0</v>
      </c>
      <c r="C947" s="141">
        <f>IF(Смета!B929&gt;0,Смета!B929,0)</f>
        <v>820</v>
      </c>
      <c r="D947" s="543" t="str">
        <f>IF(Смета!C929&gt;0,Смета!C929,0)</f>
        <v>Сжим ответвительный У-859 м50-70/о4-35 (У-859МУ3)</v>
      </c>
      <c r="E947" s="77" t="str">
        <f>IF(Смета!D929&gt;0,Смета!D929,0)</f>
        <v>шт</v>
      </c>
      <c r="F947" s="67">
        <f>IFERROR(IF(Дата_КС2=S$3,Смета!Q929,0)+IF(Дата_КС2=S$4,Смета!T929,0)+IF(Дата_КС2=S$5,Смета!W929,0)+IF(Дата_КС2=S$6,Смета!Z929,0)+IF(Дата_КС2=S$7,Смета!AC929,0)+IF(Дата_КС2=S$8,Смета!AF929,0)+IF(Дата_КС2=S$9,Смета!AI929,0)+IF(Дата_КС2=S$10,Смета!AL929,0)+IF(Дата_КС2=S$11,Смета!AO929,0)+IF(Дата_КС2=S$12,Смета!AR929,0)+IF(Дата_КС2=S$13,Смета!AU929,0)+IF(Дата_КС2=S$14,Смета!AX929,0),0)</f>
        <v>0</v>
      </c>
      <c r="G947" s="67">
        <f>IF(Смета!E929&gt;0,Смета!E929,0)</f>
        <v>98.61</v>
      </c>
      <c r="H947" s="67">
        <f t="shared" si="30"/>
        <v>0</v>
      </c>
      <c r="I947" s="464">
        <f t="shared" si="29"/>
        <v>0</v>
      </c>
      <c r="J947" s="468"/>
      <c r="K947" s="465">
        <f>IF(AND(B947&gt;0,B947&lt;&gt;"ЗАГ"),1,IF(C947=0,SUM(B948:INDEX(B948:B$2002,INDEX(MATCH("ЗАГ",B948:B$2002&amp;"",),))),0))</f>
        <v>0</v>
      </c>
      <c r="L947" s="38"/>
      <c r="M947" s="38"/>
      <c r="R947" s="178">
        <f>IFERROR(IF(F947&gt;0,IF(IFERROR((Смета!H929*1),0)&gt;0,ROUND(F947*G947,2),0),0),0)</f>
        <v>0</v>
      </c>
      <c r="S947" s="50">
        <f>IFERROR(IF(F947&gt;0,IF(IFERROR((Смета!G929*1),0)&gt;0,ROUND(F947*G947,2),0),0),0)</f>
        <v>0</v>
      </c>
      <c r="U947" s="38"/>
    </row>
    <row r="948" spans="1:21" s="37" customFormat="1" hidden="1" x14ac:dyDescent="0.25">
      <c r="A948" s="63"/>
      <c r="B948" s="140">
        <f>IFERROR(IF(F948&gt;0,MAX(B$26:B947)+1,IF(AND(D948&gt;0,C948=0),"ЗАГ",0)),0)</f>
        <v>0</v>
      </c>
      <c r="C948" s="141">
        <f>IF(Смета!B930&gt;0,Смета!B930,0)</f>
        <v>821</v>
      </c>
      <c r="D948" s="543" t="str">
        <f>IF(Смета!C930&gt;0,Смета!C930,0)</f>
        <v>Розетка на DIN-рейку с заземлением контактов РАр 10-3-ОП</v>
      </c>
      <c r="E948" s="77" t="str">
        <f>IF(Смета!D930&gt;0,Смета!D930,0)</f>
        <v>шт</v>
      </c>
      <c r="F948" s="67">
        <f>IFERROR(IF(Дата_КС2=S$3,Смета!Q930,0)+IF(Дата_КС2=S$4,Смета!T930,0)+IF(Дата_КС2=S$5,Смета!W930,0)+IF(Дата_КС2=S$6,Смета!Z930,0)+IF(Дата_КС2=S$7,Смета!AC930,0)+IF(Дата_КС2=S$8,Смета!AF930,0)+IF(Дата_КС2=S$9,Смета!AI930,0)+IF(Дата_КС2=S$10,Смета!AL930,0)+IF(Дата_КС2=S$11,Смета!AO930,0)+IF(Дата_КС2=S$12,Смета!AR930,0)+IF(Дата_КС2=S$13,Смета!AU930,0)+IF(Дата_КС2=S$14,Смета!AX930,0),0)</f>
        <v>0</v>
      </c>
      <c r="G948" s="67">
        <f>IF(Смета!E930&gt;0,Смета!E930,0)</f>
        <v>288.23</v>
      </c>
      <c r="H948" s="67">
        <f t="shared" si="30"/>
        <v>0</v>
      </c>
      <c r="I948" s="464">
        <f t="shared" si="29"/>
        <v>0</v>
      </c>
      <c r="J948" s="468"/>
      <c r="K948" s="465">
        <f>IF(AND(B948&gt;0,B948&lt;&gt;"ЗАГ"),1,IF(C948=0,SUM(B949:INDEX(B949:B$2002,INDEX(MATCH("ЗАГ",B949:B$2002&amp;"",),))),0))</f>
        <v>0</v>
      </c>
      <c r="L948" s="38"/>
      <c r="M948" s="38"/>
      <c r="R948" s="178">
        <f>IFERROR(IF(F948&gt;0,IF(IFERROR((Смета!H930*1),0)&gt;0,ROUND(F948*G948,2),0),0),0)</f>
        <v>0</v>
      </c>
      <c r="S948" s="50">
        <f>IFERROR(IF(F948&gt;0,IF(IFERROR((Смета!G930*1),0)&gt;0,ROUND(F948*G948,2),0),0),0)</f>
        <v>0</v>
      </c>
      <c r="U948" s="38"/>
    </row>
    <row r="949" spans="1:21" s="37" customFormat="1" hidden="1" x14ac:dyDescent="0.25">
      <c r="A949" s="63"/>
      <c r="B949" s="140">
        <f>IFERROR(IF(F949&gt;0,MAX(B$26:B948)+1,IF(AND(D949&gt;0,C949=0),"ЗАГ",0)),0)</f>
        <v>0</v>
      </c>
      <c r="C949" s="141">
        <f>IF(Смета!B931&gt;0,Смета!B931,0)</f>
        <v>822</v>
      </c>
      <c r="D949" s="543" t="str">
        <f>IF(Смета!C931&gt;0,Смета!C931,0)</f>
        <v>Расключение щита этажного ЩЭ</v>
      </c>
      <c r="E949" s="77" t="str">
        <f>IF(Смета!D931&gt;0,Смета!D931,0)</f>
        <v>шт</v>
      </c>
      <c r="F949" s="67">
        <f>IFERROR(IF(Дата_КС2=S$3,Смета!Q931,0)+IF(Дата_КС2=S$4,Смета!T931,0)+IF(Дата_КС2=S$5,Смета!W931,0)+IF(Дата_КС2=S$6,Смета!Z931,0)+IF(Дата_КС2=S$7,Смета!AC931,0)+IF(Дата_КС2=S$8,Смета!AF931,0)+IF(Дата_КС2=S$9,Смета!AI931,0)+IF(Дата_КС2=S$10,Смета!AL931,0)+IF(Дата_КС2=S$11,Смета!AO931,0)+IF(Дата_КС2=S$12,Смета!AR931,0)+IF(Дата_КС2=S$13,Смета!AU931,0)+IF(Дата_КС2=S$14,Смета!AX931,0),0)</f>
        <v>0</v>
      </c>
      <c r="G949" s="67">
        <f>IF(Смета!E931&gt;0,Смета!E931,0)</f>
        <v>3502.5</v>
      </c>
      <c r="H949" s="67">
        <f t="shared" si="30"/>
        <v>0</v>
      </c>
      <c r="I949" s="464">
        <f t="shared" si="29"/>
        <v>0</v>
      </c>
      <c r="J949" s="468"/>
      <c r="K949" s="465">
        <f>IF(AND(B949&gt;0,B949&lt;&gt;"ЗАГ"),1,IF(C949=0,SUM(B950:INDEX(B950:B$2002,INDEX(MATCH("ЗАГ",B950:B$2002&amp;"",),))),0))</f>
        <v>0</v>
      </c>
      <c r="L949" s="38"/>
      <c r="M949" s="38"/>
      <c r="R949" s="178">
        <f>IFERROR(IF(F949&gt;0,IF(IFERROR((Смета!H931*1),0)&gt;0,ROUND(F949*G949,2),0),0),0)</f>
        <v>0</v>
      </c>
      <c r="S949" s="50">
        <f>IFERROR(IF(F949&gt;0,IF(IFERROR((Смета!G931*1),0)&gt;0,ROUND(F949*G949,2),0),0),0)</f>
        <v>0</v>
      </c>
      <c r="U949" s="38"/>
    </row>
    <row r="950" spans="1:21" s="37" customFormat="1" hidden="1" x14ac:dyDescent="0.25">
      <c r="A950" s="63"/>
      <c r="B950" s="140" t="str">
        <f>IFERROR(IF(F950&gt;0,MAX(B$26:B949)+1,IF(AND(D950&gt;0,C950=0),"ЗАГ",0)),0)</f>
        <v>ЗАГ</v>
      </c>
      <c r="C950" s="141">
        <f>IF(Смета!B932&gt;0,Смета!B932,0)</f>
        <v>0</v>
      </c>
      <c r="D950" s="543" t="str">
        <f>IF(Смета!C932&gt;0,Смета!C932,0)</f>
        <v>2.Светотехническая продукция</v>
      </c>
      <c r="E950" s="77">
        <f>IF(Смета!D932&gt;0,Смета!D932,0)</f>
        <v>0</v>
      </c>
      <c r="F950" s="67">
        <f>IFERROR(IF(Дата_КС2=S$3,Смета!Q932,0)+IF(Дата_КС2=S$4,Смета!T932,0)+IF(Дата_КС2=S$5,Смета!W932,0)+IF(Дата_КС2=S$6,Смета!Z932,0)+IF(Дата_КС2=S$7,Смета!AC932,0)+IF(Дата_КС2=S$8,Смета!AF932,0)+IF(Дата_КС2=S$9,Смета!AI932,0)+IF(Дата_КС2=S$10,Смета!AL932,0)+IF(Дата_КС2=S$11,Смета!AO932,0)+IF(Дата_КС2=S$12,Смета!AR932,0)+IF(Дата_КС2=S$13,Смета!AU932,0)+IF(Дата_КС2=S$14,Смета!AX932,0),0)</f>
        <v>0</v>
      </c>
      <c r="G950" s="67">
        <f>IF(Смета!E932&gt;0,Смета!E932,0)</f>
        <v>0</v>
      </c>
      <c r="H950" s="67">
        <f t="shared" si="30"/>
        <v>0</v>
      </c>
      <c r="I950" s="464">
        <f t="shared" si="29"/>
        <v>0</v>
      </c>
      <c r="J950" s="468"/>
      <c r="K950" s="465">
        <f>IF(AND(B950&gt;0,B950&lt;&gt;"ЗАГ"),1,IF(C950=0,SUM(B951:INDEX(B951:B$2002,INDEX(MATCH("ЗАГ",B951:B$2002&amp;"",),))),0))</f>
        <v>0</v>
      </c>
      <c r="L950" s="38"/>
      <c r="M950" s="38"/>
      <c r="R950" s="178">
        <f>IFERROR(IF(F950&gt;0,IF(IFERROR((Смета!H932*1),0)&gt;0,ROUND(F950*G950,2),0),0),0)</f>
        <v>0</v>
      </c>
      <c r="S950" s="50">
        <f>IFERROR(IF(F950&gt;0,IF(IFERROR((Смета!G932*1),0)&gt;0,ROUND(F950*G950,2),0),0),0)</f>
        <v>0</v>
      </c>
      <c r="U950" s="38"/>
    </row>
    <row r="951" spans="1:21" s="37" customFormat="1" hidden="1" x14ac:dyDescent="0.25">
      <c r="A951" s="63"/>
      <c r="B951" s="140">
        <f>IFERROR(IF(F951&gt;0,MAX(B$26:B950)+1,IF(AND(D951&gt;0,C951=0),"ЗАГ",0)),0)</f>
        <v>0</v>
      </c>
      <c r="C951" s="141">
        <f>IF(Смета!B933&gt;0,Смета!B933,0)</f>
        <v>823</v>
      </c>
      <c r="D951" s="543" t="str">
        <f>IF(Смета!C933&gt;0,Смета!C933,0)</f>
        <v>Патрон подвесной Е27 пластик белый</v>
      </c>
      <c r="E951" s="77" t="str">
        <f>IF(Смета!D933&gt;0,Смета!D933,0)</f>
        <v>шт</v>
      </c>
      <c r="F951" s="67">
        <f>IFERROR(IF(Дата_КС2=S$3,Смета!Q933,0)+IF(Дата_КС2=S$4,Смета!T933,0)+IF(Дата_КС2=S$5,Смета!W933,0)+IF(Дата_КС2=S$6,Смета!Z933,0)+IF(Дата_КС2=S$7,Смета!AC933,0)+IF(Дата_КС2=S$8,Смета!AF933,0)+IF(Дата_КС2=S$9,Смета!AI933,0)+IF(Дата_КС2=S$10,Смета!AL933,0)+IF(Дата_КС2=S$11,Смета!AO933,0)+IF(Дата_КС2=S$12,Смета!AR933,0)+IF(Дата_КС2=S$13,Смета!AU933,0)+IF(Дата_КС2=S$14,Смета!AX933,0),0)</f>
        <v>0</v>
      </c>
      <c r="G951" s="67">
        <f>IF(Смета!E933&gt;0,Смета!E933,0)</f>
        <v>24.55</v>
      </c>
      <c r="H951" s="67">
        <f t="shared" si="30"/>
        <v>0</v>
      </c>
      <c r="I951" s="464">
        <f t="shared" si="29"/>
        <v>0</v>
      </c>
      <c r="J951" s="468"/>
      <c r="K951" s="465">
        <f>IF(AND(B951&gt;0,B951&lt;&gt;"ЗАГ"),1,IF(C951=0,SUM(B952:INDEX(B952:B$2002,INDEX(MATCH("ЗАГ",B952:B$2002&amp;"",),))),0))</f>
        <v>0</v>
      </c>
      <c r="L951" s="38"/>
      <c r="M951" s="38"/>
      <c r="R951" s="178">
        <f>IFERROR(IF(F951&gt;0,IF(IFERROR((Смета!H933*1),0)&gt;0,ROUND(F951*G951,2),0),0),0)</f>
        <v>0</v>
      </c>
      <c r="S951" s="50">
        <f>IFERROR(IF(F951&gt;0,IF(IFERROR((Смета!G933*1),0)&gt;0,ROUND(F951*G951,2),0),0),0)</f>
        <v>0</v>
      </c>
      <c r="U951" s="38"/>
    </row>
    <row r="952" spans="1:21" s="37" customFormat="1" hidden="1" x14ac:dyDescent="0.25">
      <c r="A952" s="63"/>
      <c r="B952" s="140">
        <f>IFERROR(IF(F952&gt;0,MAX(B$26:B951)+1,IF(AND(D952&gt;0,C952=0),"ЗАГ",0)),0)</f>
        <v>0</v>
      </c>
      <c r="C952" s="141">
        <f>IF(Смета!B934&gt;0,Смета!B934,0)</f>
        <v>824</v>
      </c>
      <c r="D952" s="543" t="str">
        <f>IF(Смета!C934&gt;0,Смета!C934,0)</f>
        <v>Подключение подвесного патрона</v>
      </c>
      <c r="E952" s="77" t="str">
        <f>IF(Смета!D934&gt;0,Смета!D934,0)</f>
        <v>шт</v>
      </c>
      <c r="F952" s="67">
        <f>IFERROR(IF(Дата_КС2=S$3,Смета!Q934,0)+IF(Дата_КС2=S$4,Смета!T934,0)+IF(Дата_КС2=S$5,Смета!W934,0)+IF(Дата_КС2=S$6,Смета!Z934,0)+IF(Дата_КС2=S$7,Смета!AC934,0)+IF(Дата_КС2=S$8,Смета!AF934,0)+IF(Дата_КС2=S$9,Смета!AI934,0)+IF(Дата_КС2=S$10,Смета!AL934,0)+IF(Дата_КС2=S$11,Смета!AO934,0)+IF(Дата_КС2=S$12,Смета!AR934,0)+IF(Дата_КС2=S$13,Смета!AU934,0)+IF(Дата_КС2=S$14,Смета!AX934,0),0)</f>
        <v>0</v>
      </c>
      <c r="G952" s="67">
        <f>IF(Смета!E934&gt;0,Смета!E934,0)</f>
        <v>213.5</v>
      </c>
      <c r="H952" s="67">
        <f t="shared" si="30"/>
        <v>0</v>
      </c>
      <c r="I952" s="464">
        <f t="shared" si="29"/>
        <v>0</v>
      </c>
      <c r="J952" s="468"/>
      <c r="K952" s="465">
        <f>IF(AND(B952&gt;0,B952&lt;&gt;"ЗАГ"),1,IF(C952=0,SUM(B953:INDEX(B953:B$2002,INDEX(MATCH("ЗАГ",B953:B$2002&amp;"",),))),0))</f>
        <v>0</v>
      </c>
      <c r="L952" s="38"/>
      <c r="M952" s="38"/>
      <c r="R952" s="178">
        <f>IFERROR(IF(F952&gt;0,IF(IFERROR((Смета!H934*1),0)&gt;0,ROUND(F952*G952,2),0),0),0)</f>
        <v>0</v>
      </c>
      <c r="S952" s="50">
        <f>IFERROR(IF(F952&gt;0,IF(IFERROR((Смета!G934*1),0)&gt;0,ROUND(F952*G952,2),0),0),0)</f>
        <v>0</v>
      </c>
      <c r="U952" s="38"/>
    </row>
    <row r="953" spans="1:21" s="37" customFormat="1" hidden="1" x14ac:dyDescent="0.25">
      <c r="A953" s="63"/>
      <c r="B953" s="140">
        <f>IFERROR(IF(F953&gt;0,MAX(B$26:B952)+1,IF(AND(D953&gt;0,C953=0),"ЗАГ",0)),0)</f>
        <v>0</v>
      </c>
      <c r="C953" s="141">
        <f>IF(Смета!B935&gt;0,Смета!B935,0)</f>
        <v>825</v>
      </c>
      <c r="D953" s="543" t="str">
        <f>IF(Смета!C935&gt;0,Смета!C935,0)</f>
        <v>Лампа светодиодная LED 11вт E27 белый ECO</v>
      </c>
      <c r="E953" s="77" t="str">
        <f>IF(Смета!D935&gt;0,Смета!D935,0)</f>
        <v>шт</v>
      </c>
      <c r="F953" s="67">
        <f>IFERROR(IF(Дата_КС2=S$3,Смета!Q935,0)+IF(Дата_КС2=S$4,Смета!T935,0)+IF(Дата_КС2=S$5,Смета!W935,0)+IF(Дата_КС2=S$6,Смета!Z935,0)+IF(Дата_КС2=S$7,Смета!AC935,0)+IF(Дата_КС2=S$8,Смета!AF935,0)+IF(Дата_КС2=S$9,Смета!AI935,0)+IF(Дата_КС2=S$10,Смета!AL935,0)+IF(Дата_КС2=S$11,Смета!AO935,0)+IF(Дата_КС2=S$12,Смета!AR935,0)+IF(Дата_КС2=S$13,Смета!AU935,0)+IF(Дата_КС2=S$14,Смета!AX935,0),0)</f>
        <v>0</v>
      </c>
      <c r="G953" s="67">
        <f>IF(Смета!E935&gt;0,Смета!E935,0)</f>
        <v>96.08</v>
      </c>
      <c r="H953" s="67">
        <f t="shared" si="30"/>
        <v>0</v>
      </c>
      <c r="I953" s="464">
        <f t="shared" si="29"/>
        <v>0</v>
      </c>
      <c r="J953" s="468"/>
      <c r="K953" s="465">
        <f>IF(AND(B953&gt;0,B953&lt;&gt;"ЗАГ"),1,IF(C953=0,SUM(B954:INDEX(B954:B$2002,INDEX(MATCH("ЗАГ",B954:B$2002&amp;"",),))),0))</f>
        <v>0</v>
      </c>
      <c r="L953" s="38"/>
      <c r="M953" s="38"/>
      <c r="R953" s="178">
        <f>IFERROR(IF(F953&gt;0,IF(IFERROR((Смета!H935*1),0)&gt;0,ROUND(F953*G953,2),0),0),0)</f>
        <v>0</v>
      </c>
      <c r="S953" s="50">
        <f>IFERROR(IF(F953&gt;0,IF(IFERROR((Смета!G935*1),0)&gt;0,ROUND(F953*G953,2),0),0),0)</f>
        <v>0</v>
      </c>
      <c r="U953" s="38"/>
    </row>
    <row r="954" spans="1:21" s="37" customFormat="1" ht="30" hidden="1" x14ac:dyDescent="0.25">
      <c r="A954" s="63"/>
      <c r="B954" s="140">
        <f>IFERROR(IF(F954&gt;0,MAX(B$26:B953)+1,IF(AND(D954&gt;0,C954=0),"ЗАГ",0)),0)</f>
        <v>0</v>
      </c>
      <c r="C954" s="141">
        <f>IF(Смета!B936&gt;0,Смета!B936,0)</f>
        <v>826</v>
      </c>
      <c r="D954" s="543" t="str">
        <f>IF(Смета!C936&gt;0,Смета!C936,0)</f>
        <v>358882 STREET NT22 396 черный Светильник ландшафтный светодиодный IP54 LED 4000К 18W 220V OPAL пластиковый корпус</v>
      </c>
      <c r="E954" s="77" t="str">
        <f>IF(Смета!D936&gt;0,Смета!D936,0)</f>
        <v>шт</v>
      </c>
      <c r="F954" s="67">
        <f>IFERROR(IF(Дата_КС2=S$3,Смета!Q936,0)+IF(Дата_КС2=S$4,Смета!T936,0)+IF(Дата_КС2=S$5,Смета!W936,0)+IF(Дата_КС2=S$6,Смета!Z936,0)+IF(Дата_КС2=S$7,Смета!AC936,0)+IF(Дата_КС2=S$8,Смета!AF936,0)+IF(Дата_КС2=S$9,Смета!AI936,0)+IF(Дата_КС2=S$10,Смета!AL936,0)+IF(Дата_КС2=S$11,Смета!AO936,0)+IF(Дата_КС2=S$12,Смета!AR936,0)+IF(Дата_КС2=S$13,Смета!AU936,0)+IF(Дата_КС2=S$14,Смета!AX936,0),0)</f>
        <v>0</v>
      </c>
      <c r="G954" s="67">
        <f>IF(Смета!E936&gt;0,Смета!E936,0)</f>
        <v>2500</v>
      </c>
      <c r="H954" s="67">
        <f t="shared" si="30"/>
        <v>0</v>
      </c>
      <c r="I954" s="464">
        <f t="shared" si="29"/>
        <v>0</v>
      </c>
      <c r="J954" s="468"/>
      <c r="K954" s="465">
        <f>IF(AND(B954&gt;0,B954&lt;&gt;"ЗАГ"),1,IF(C954=0,SUM(B955:INDEX(B955:B$2002,INDEX(MATCH("ЗАГ",B955:B$2002&amp;"",),))),0))</f>
        <v>0</v>
      </c>
      <c r="L954" s="38"/>
      <c r="M954" s="38"/>
      <c r="R954" s="178">
        <f>IFERROR(IF(F954&gt;0,IF(IFERROR((Смета!H936*1),0)&gt;0,ROUND(F954*G954,2),0),0),0)</f>
        <v>0</v>
      </c>
      <c r="S954" s="50">
        <f>IFERROR(IF(F954&gt;0,IF(IFERROR((Смета!G936*1),0)&gt;0,ROUND(F954*G954,2),0),0),0)</f>
        <v>0</v>
      </c>
      <c r="U954" s="38"/>
    </row>
    <row r="955" spans="1:21" s="37" customFormat="1" hidden="1" x14ac:dyDescent="0.25">
      <c r="A955" s="63"/>
      <c r="B955" s="140">
        <f>IFERROR(IF(F955&gt;0,MAX(B$26:B954)+1,IF(AND(D955&gt;0,C955=0),"ЗАГ",0)),0)</f>
        <v>0</v>
      </c>
      <c r="C955" s="141">
        <f>IF(Смета!B937&gt;0,Смета!B937,0)</f>
        <v>827</v>
      </c>
      <c r="D955" s="543" t="str">
        <f>IF(Смета!C937&gt;0,Смета!C937,0)</f>
        <v>Монтаж и подключение накладного светильника</v>
      </c>
      <c r="E955" s="77" t="str">
        <f>IF(Смета!D937&gt;0,Смета!D937,0)</f>
        <v>шт</v>
      </c>
      <c r="F955" s="67">
        <f>IFERROR(IF(Дата_КС2=S$3,Смета!Q937,0)+IF(Дата_КС2=S$4,Смета!T937,0)+IF(Дата_КС2=S$5,Смета!W937,0)+IF(Дата_КС2=S$6,Смета!Z937,0)+IF(Дата_КС2=S$7,Смета!AC937,0)+IF(Дата_КС2=S$8,Смета!AF937,0)+IF(Дата_КС2=S$9,Смета!AI937,0)+IF(Дата_КС2=S$10,Смета!AL937,0)+IF(Дата_КС2=S$11,Смета!AO937,0)+IF(Дата_КС2=S$12,Смета!AR937,0)+IF(Дата_КС2=S$13,Смета!AU937,0)+IF(Дата_КС2=S$14,Смета!AX937,0),0)</f>
        <v>0</v>
      </c>
      <c r="G955" s="67">
        <f>IF(Смета!E937&gt;0,Смета!E937,0)</f>
        <v>384.3</v>
      </c>
      <c r="H955" s="67">
        <f t="shared" si="30"/>
        <v>0</v>
      </c>
      <c r="I955" s="464">
        <f t="shared" si="29"/>
        <v>0</v>
      </c>
      <c r="J955" s="468"/>
      <c r="K955" s="465">
        <f>IF(AND(B955&gt;0,B955&lt;&gt;"ЗАГ"),1,IF(C955=0,SUM(B956:INDEX(B956:B$2002,INDEX(MATCH("ЗАГ",B956:B$2002&amp;"",),))),0))</f>
        <v>0</v>
      </c>
      <c r="L955" s="38"/>
      <c r="M955" s="38"/>
      <c r="R955" s="178">
        <f>IFERROR(IF(F955&gt;0,IF(IFERROR((Смета!H937*1),0)&gt;0,ROUND(F955*G955,2),0),0),0)</f>
        <v>0</v>
      </c>
      <c r="S955" s="50">
        <f>IFERROR(IF(F955&gt;0,IF(IFERROR((Смета!G937*1),0)&gt;0,ROUND(F955*G955,2),0),0),0)</f>
        <v>0</v>
      </c>
      <c r="U955" s="38"/>
    </row>
    <row r="956" spans="1:21" s="37" customFormat="1" hidden="1" x14ac:dyDescent="0.25">
      <c r="A956" s="63"/>
      <c r="B956" s="140">
        <f>IFERROR(IF(F956&gt;0,MAX(B$26:B955)+1,IF(AND(D956&gt;0,C956=0),"ЗАГ",0)),0)</f>
        <v>0</v>
      </c>
      <c r="C956" s="141">
        <f>IF(Смета!B938&gt;0,Смета!B938,0)</f>
        <v>828</v>
      </c>
      <c r="D956" s="543" t="str">
        <f>IF(Смета!C938&gt;0,Смета!C938,0)</f>
        <v>БРА Kink light мелисса 08438-2, 19(21)</v>
      </c>
      <c r="E956" s="77" t="str">
        <f>IF(Смета!D938&gt;0,Смета!D938,0)</f>
        <v>шт</v>
      </c>
      <c r="F956" s="67">
        <f>IFERROR(IF(Дата_КС2=S$3,Смета!Q938,0)+IF(Дата_КС2=S$4,Смета!T938,0)+IF(Дата_КС2=S$5,Смета!W938,0)+IF(Дата_КС2=S$6,Смета!Z938,0)+IF(Дата_КС2=S$7,Смета!AC938,0)+IF(Дата_КС2=S$8,Смета!AF938,0)+IF(Дата_КС2=S$9,Смета!AI938,0)+IF(Дата_КС2=S$10,Смета!AL938,0)+IF(Дата_КС2=S$11,Смета!AO938,0)+IF(Дата_КС2=S$12,Смета!AR938,0)+IF(Дата_КС2=S$13,Смета!AU938,0)+IF(Дата_КС2=S$14,Смета!AX938,0),0)</f>
        <v>0</v>
      </c>
      <c r="G956" s="67">
        <f>IF(Смета!E938&gt;0,Смета!E938,0)</f>
        <v>6950</v>
      </c>
      <c r="H956" s="67">
        <f t="shared" si="30"/>
        <v>0</v>
      </c>
      <c r="I956" s="464">
        <f t="shared" si="29"/>
        <v>0</v>
      </c>
      <c r="J956" s="468"/>
      <c r="K956" s="465">
        <f>IF(AND(B956&gt;0,B956&lt;&gt;"ЗАГ"),1,IF(C956=0,SUM(B957:INDEX(B957:B$2002,INDEX(MATCH("ЗАГ",B957:B$2002&amp;"",),))),0))</f>
        <v>0</v>
      </c>
      <c r="L956" s="38"/>
      <c r="M956" s="38"/>
      <c r="R956" s="178">
        <f>IFERROR(IF(F956&gt;0,IF(IFERROR((Смета!H938*1),0)&gt;0,ROUND(F956*G956,2),0),0),0)</f>
        <v>0</v>
      </c>
      <c r="S956" s="50">
        <f>IFERROR(IF(F956&gt;0,IF(IFERROR((Смета!G938*1),0)&gt;0,ROUND(F956*G956,2),0),0),0)</f>
        <v>0</v>
      </c>
      <c r="U956" s="38"/>
    </row>
    <row r="957" spans="1:21" s="37" customFormat="1" hidden="1" x14ac:dyDescent="0.25">
      <c r="A957" s="63"/>
      <c r="B957" s="140">
        <f>IFERROR(IF(F957&gt;0,MAX(B$26:B956)+1,IF(AND(D957&gt;0,C957=0),"ЗАГ",0)),0)</f>
        <v>0</v>
      </c>
      <c r="C957" s="141">
        <f>IF(Смета!B939&gt;0,Смета!B939,0)</f>
        <v>829</v>
      </c>
      <c r="D957" s="543" t="str">
        <f>IF(Смета!C939&gt;0,Смета!C939,0)</f>
        <v>Бра настенная</v>
      </c>
      <c r="E957" s="77" t="str">
        <f>IF(Смета!D939&gt;0,Смета!D939,0)</f>
        <v>шт</v>
      </c>
      <c r="F957" s="67">
        <f>IFERROR(IF(Дата_КС2=S$3,Смета!Q939,0)+IF(Дата_КС2=S$4,Смета!T939,0)+IF(Дата_КС2=S$5,Смета!W939,0)+IF(Дата_КС2=S$6,Смета!Z939,0)+IF(Дата_КС2=S$7,Смета!AC939,0)+IF(Дата_КС2=S$8,Смета!AF939,0)+IF(Дата_КС2=S$9,Смета!AI939,0)+IF(Дата_КС2=S$10,Смета!AL939,0)+IF(Дата_КС2=S$11,Смета!AO939,0)+IF(Дата_КС2=S$12,Смета!AR939,0)+IF(Дата_КС2=S$13,Смета!AU939,0)+IF(Дата_КС2=S$14,Смета!AX939,0),0)</f>
        <v>0</v>
      </c>
      <c r="G957" s="67">
        <f>IF(Смета!E939&gt;0,Смета!E939,0)</f>
        <v>1050</v>
      </c>
      <c r="H957" s="67">
        <f t="shared" si="30"/>
        <v>0</v>
      </c>
      <c r="I957" s="464">
        <f t="shared" si="29"/>
        <v>0</v>
      </c>
      <c r="J957" s="468"/>
      <c r="K957" s="465">
        <f>IF(AND(B957&gt;0,B957&lt;&gt;"ЗАГ"),1,IF(C957=0,SUM(B958:INDEX(B958:B$2002,INDEX(MATCH("ЗАГ",B958:B$2002&amp;"",),))),0))</f>
        <v>0</v>
      </c>
      <c r="L957" s="38"/>
      <c r="M957" s="38"/>
      <c r="R957" s="178">
        <f>IFERROR(IF(F957&gt;0,IF(IFERROR((Смета!H939*1),0)&gt;0,ROUND(F957*G957,2),0),0),0)</f>
        <v>0</v>
      </c>
      <c r="S957" s="50">
        <f>IFERROR(IF(F957&gt;0,IF(IFERROR((Смета!G939*1),0)&gt;0,ROUND(F957*G957,2),0),0),0)</f>
        <v>0</v>
      </c>
      <c r="U957" s="38"/>
    </row>
    <row r="958" spans="1:21" s="37" customFormat="1" ht="30" hidden="1" x14ac:dyDescent="0.25">
      <c r="A958" s="63"/>
      <c r="B958" s="140">
        <f>IFERROR(IF(F958&gt;0,MAX(B$26:B957)+1,IF(AND(D958&gt;0,C958=0),"ЗАГ",0)),0)</f>
        <v>0</v>
      </c>
      <c r="C958" s="141">
        <f>IF(Смета!B940&gt;0,Смета!B940,0)</f>
        <v>830</v>
      </c>
      <c r="D958" s="543" t="str">
        <f>IF(Смета!C940&gt;0,Смета!C940,0)</f>
        <v>Светильник светодиодный SPO-950-3-40K-018 18Вт 4000К 1890Лм IP40 595х180х40 матовый</v>
      </c>
      <c r="E958" s="77" t="str">
        <f>IF(Смета!D940&gt;0,Смета!D940,0)</f>
        <v>шт</v>
      </c>
      <c r="F958" s="67">
        <f>IFERROR(IF(Дата_КС2=S$3,Смета!Q940,0)+IF(Дата_КС2=S$4,Смета!T940,0)+IF(Дата_КС2=S$5,Смета!W940,0)+IF(Дата_КС2=S$6,Смета!Z940,0)+IF(Дата_КС2=S$7,Смета!AC940,0)+IF(Дата_КС2=S$8,Смета!AF940,0)+IF(Дата_КС2=S$9,Смета!AI940,0)+IF(Дата_КС2=S$10,Смета!AL940,0)+IF(Дата_КС2=S$11,Смета!AO940,0)+IF(Дата_КС2=S$12,Смета!AR940,0)+IF(Дата_КС2=S$13,Смета!AU940,0)+IF(Дата_КС2=S$14,Смета!AX940,0),0)</f>
        <v>0</v>
      </c>
      <c r="G958" s="67">
        <f>IF(Смета!E940&gt;0,Смета!E940,0)</f>
        <v>1636.25</v>
      </c>
      <c r="H958" s="67">
        <f t="shared" si="30"/>
        <v>0</v>
      </c>
      <c r="I958" s="464">
        <f t="shared" si="29"/>
        <v>0</v>
      </c>
      <c r="J958" s="468"/>
      <c r="K958" s="465">
        <f>IF(AND(B958&gt;0,B958&lt;&gt;"ЗАГ"),1,IF(C958=0,SUM(B959:INDEX(B959:B$2002,INDEX(MATCH("ЗАГ",B959:B$2002&amp;"",),))),0))</f>
        <v>0</v>
      </c>
      <c r="L958" s="38"/>
      <c r="M958" s="38"/>
      <c r="R958" s="178">
        <f>IFERROR(IF(F958&gt;0,IF(IFERROR((Смета!H940*1),0)&gt;0,ROUND(F958*G958,2),0),0),0)</f>
        <v>0</v>
      </c>
      <c r="S958" s="50">
        <f>IFERROR(IF(F958&gt;0,IF(IFERROR((Смета!G940*1),0)&gt;0,ROUND(F958*G958,2),0),0),0)</f>
        <v>0</v>
      </c>
      <c r="U958" s="38"/>
    </row>
    <row r="959" spans="1:21" s="37" customFormat="1" hidden="1" x14ac:dyDescent="0.25">
      <c r="A959" s="63"/>
      <c r="B959" s="140">
        <f>IFERROR(IF(F959&gt;0,MAX(B$26:B958)+1,IF(AND(D959&gt;0,C959=0),"ЗАГ",0)),0)</f>
        <v>0</v>
      </c>
      <c r="C959" s="141">
        <f>IF(Смета!B941&gt;0,Смета!B941,0)</f>
        <v>831</v>
      </c>
      <c r="D959" s="543" t="str">
        <f>IF(Смета!C941&gt;0,Смета!C941,0)</f>
        <v>Монтаж и подключение светильника в армстронг</v>
      </c>
      <c r="E959" s="77" t="str">
        <f>IF(Смета!D941&gt;0,Смета!D941,0)</f>
        <v>шт</v>
      </c>
      <c r="F959" s="67">
        <f>IFERROR(IF(Дата_КС2=S$3,Смета!Q941,0)+IF(Дата_КС2=S$4,Смета!T941,0)+IF(Дата_КС2=S$5,Смета!W941,0)+IF(Дата_КС2=S$6,Смета!Z941,0)+IF(Дата_КС2=S$7,Смета!AC941,0)+IF(Дата_КС2=S$8,Смета!AF941,0)+IF(Дата_КС2=S$9,Смета!AI941,0)+IF(Дата_КС2=S$10,Смета!AL941,0)+IF(Дата_КС2=S$11,Смета!AO941,0)+IF(Дата_КС2=S$12,Смета!AR941,0)+IF(Дата_КС2=S$13,Смета!AU941,0)+IF(Дата_КС2=S$14,Смета!AX941,0),0)</f>
        <v>0</v>
      </c>
      <c r="G959" s="67">
        <f>IF(Смета!E941&gt;0,Смета!E941,0)</f>
        <v>400</v>
      </c>
      <c r="H959" s="67">
        <f t="shared" si="30"/>
        <v>0</v>
      </c>
      <c r="I959" s="464">
        <f t="shared" si="29"/>
        <v>0</v>
      </c>
      <c r="J959" s="468"/>
      <c r="K959" s="465">
        <f>IF(AND(B959&gt;0,B959&lt;&gt;"ЗАГ"),1,IF(C959=0,SUM(B960:INDEX(B960:B$2002,INDEX(MATCH("ЗАГ",B960:B$2002&amp;"",),))),0))</f>
        <v>0</v>
      </c>
      <c r="L959" s="38"/>
      <c r="M959" s="38"/>
      <c r="R959" s="178">
        <f>IFERROR(IF(F959&gt;0,IF(IFERROR((Смета!H941*1),0)&gt;0,ROUND(F959*G959,2),0),0),0)</f>
        <v>0</v>
      </c>
      <c r="S959" s="50">
        <f>IFERROR(IF(F959&gt;0,IF(IFERROR((Смета!G941*1),0)&gt;0,ROUND(F959*G959,2),0),0),0)</f>
        <v>0</v>
      </c>
      <c r="U959" s="38"/>
    </row>
    <row r="960" spans="1:21" s="37" customFormat="1" ht="30" hidden="1" x14ac:dyDescent="0.25">
      <c r="A960" s="63"/>
      <c r="B960" s="140">
        <f>IFERROR(IF(F960&gt;0,MAX(B$26:B959)+1,IF(AND(D960&gt;0,C960=0),"ЗАГ",0)),0)</f>
        <v>0</v>
      </c>
      <c r="C960" s="141">
        <f>IF(Смета!B942&gt;0,Смета!B942,0)</f>
        <v>832</v>
      </c>
      <c r="D960" s="543" t="str">
        <f>IF(Смета!C942&gt;0,Смета!C942,0)</f>
        <v>Датчик движения ИК встраиваемый 1200w 360 гр. 6м IP20 белый (SEN86 бел.)</v>
      </c>
      <c r="E960" s="77" t="str">
        <f>IF(Смета!D942&gt;0,Смета!D942,0)</f>
        <v>шт</v>
      </c>
      <c r="F960" s="67">
        <f>IFERROR(IF(Дата_КС2=S$3,Смета!Q942,0)+IF(Дата_КС2=S$4,Смета!T942,0)+IF(Дата_КС2=S$5,Смета!W942,0)+IF(Дата_КС2=S$6,Смета!Z942,0)+IF(Дата_КС2=S$7,Смета!AC942,0)+IF(Дата_КС2=S$8,Смета!AF942,0)+IF(Дата_КС2=S$9,Смета!AI942,0)+IF(Дата_КС2=S$10,Смета!AL942,0)+IF(Дата_КС2=S$11,Смета!AO942,0)+IF(Дата_КС2=S$12,Смета!AR942,0)+IF(Дата_КС2=S$13,Смета!AU942,0)+IF(Дата_КС2=S$14,Смета!AX942,0),0)</f>
        <v>0</v>
      </c>
      <c r="G960" s="67">
        <f>IF(Смета!E942&gt;0,Смета!E942,0)</f>
        <v>450</v>
      </c>
      <c r="H960" s="67">
        <f t="shared" si="30"/>
        <v>0</v>
      </c>
      <c r="I960" s="464">
        <f t="shared" si="29"/>
        <v>0</v>
      </c>
      <c r="J960" s="468"/>
      <c r="K960" s="465">
        <f>IF(AND(B960&gt;0,B960&lt;&gt;"ЗАГ"),1,IF(C960=0,SUM(B961:INDEX(B961:B$2002,INDEX(MATCH("ЗАГ",B961:B$2002&amp;"",),))),0))</f>
        <v>0</v>
      </c>
      <c r="L960" s="38"/>
      <c r="M960" s="38"/>
      <c r="R960" s="178">
        <f>IFERROR(IF(F960&gt;0,IF(IFERROR((Смета!H942*1),0)&gt;0,ROUND(F960*G960,2),0),0),0)</f>
        <v>0</v>
      </c>
      <c r="S960" s="50">
        <f>IFERROR(IF(F960&gt;0,IF(IFERROR((Смета!G942*1),0)&gt;0,ROUND(F960*G960,2),0),0),0)</f>
        <v>0</v>
      </c>
      <c r="U960" s="38"/>
    </row>
    <row r="961" spans="1:21" s="37" customFormat="1" hidden="1" x14ac:dyDescent="0.25">
      <c r="A961" s="63"/>
      <c r="B961" s="140">
        <f>IFERROR(IF(F961&gt;0,MAX(B$26:B960)+1,IF(AND(D961&gt;0,C961=0),"ЗАГ",0)),0)</f>
        <v>0</v>
      </c>
      <c r="C961" s="141">
        <f>IF(Смета!B943&gt;0,Смета!B943,0)</f>
        <v>833</v>
      </c>
      <c r="D961" s="543" t="str">
        <f>IF(Смета!C943&gt;0,Смета!C943,0)</f>
        <v xml:space="preserve">Монтаж и подключение датчика движения </v>
      </c>
      <c r="E961" s="77" t="str">
        <f>IF(Смета!D943&gt;0,Смета!D943,0)</f>
        <v>шт</v>
      </c>
      <c r="F961" s="67">
        <f>IFERROR(IF(Дата_КС2=S$3,Смета!Q943,0)+IF(Дата_КС2=S$4,Смета!T943,0)+IF(Дата_КС2=S$5,Смета!W943,0)+IF(Дата_КС2=S$6,Смета!Z943,0)+IF(Дата_КС2=S$7,Смета!AC943,0)+IF(Дата_КС2=S$8,Смета!AF943,0)+IF(Дата_КС2=S$9,Смета!AI943,0)+IF(Дата_КС2=S$10,Смета!AL943,0)+IF(Дата_КС2=S$11,Смета!AO943,0)+IF(Дата_КС2=S$12,Смета!AR943,0)+IF(Дата_КС2=S$13,Смета!AU943,0)+IF(Дата_КС2=S$14,Смета!AX943,0),0)</f>
        <v>0</v>
      </c>
      <c r="G961" s="67">
        <f>IF(Смета!E943&gt;0,Смета!E943,0)</f>
        <v>360</v>
      </c>
      <c r="H961" s="67">
        <f t="shared" si="30"/>
        <v>0</v>
      </c>
      <c r="I961" s="464">
        <f t="shared" si="29"/>
        <v>0</v>
      </c>
      <c r="J961" s="468"/>
      <c r="K961" s="465">
        <f>IF(AND(B961&gt;0,B961&lt;&gt;"ЗАГ"),1,IF(C961=0,SUM(B962:INDEX(B962:B$2002,INDEX(MATCH("ЗАГ",B962:B$2002&amp;"",),))),0))</f>
        <v>0</v>
      </c>
      <c r="L961" s="38"/>
      <c r="M961" s="38"/>
      <c r="R961" s="178">
        <f>IFERROR(IF(F961&gt;0,IF(IFERROR((Смета!H943*1),0)&gt;0,ROUND(F961*G961,2),0),0),0)</f>
        <v>0</v>
      </c>
      <c r="S961" s="50">
        <f>IFERROR(IF(F961&gt;0,IF(IFERROR((Смета!G943*1),0)&gt;0,ROUND(F961*G961,2),0),0),0)</f>
        <v>0</v>
      </c>
      <c r="U961" s="38"/>
    </row>
    <row r="962" spans="1:21" s="37" customFormat="1" ht="30" hidden="1" x14ac:dyDescent="0.25">
      <c r="A962" s="63"/>
      <c r="B962" s="140">
        <f>IFERROR(IF(F962&gt;0,MAX(B$26:B961)+1,IF(AND(D962&gt;0,C962=0),"ЗАГ",0)),0)</f>
        <v>0</v>
      </c>
      <c r="C962" s="141">
        <f>IF(Смета!B944&gt;0,Смета!B944,0)</f>
        <v>834</v>
      </c>
      <c r="D962" s="543" t="str">
        <f>IF(Смета!C944&gt;0,Смета!C944,0)</f>
        <v>Коробка распределительная 85х85х40мм для наружного монтажа IP55</v>
      </c>
      <c r="E962" s="77" t="str">
        <f>IF(Смета!D944&gt;0,Смета!D944,0)</f>
        <v>шт</v>
      </c>
      <c r="F962" s="67">
        <f>IFERROR(IF(Дата_КС2=S$3,Смета!Q944,0)+IF(Дата_КС2=S$4,Смета!T944,0)+IF(Дата_КС2=S$5,Смета!W944,0)+IF(Дата_КС2=S$6,Смета!Z944,0)+IF(Дата_КС2=S$7,Смета!AC944,0)+IF(Дата_КС2=S$8,Смета!AF944,0)+IF(Дата_КС2=S$9,Смета!AI944,0)+IF(Дата_КС2=S$10,Смета!AL944,0)+IF(Дата_КС2=S$11,Смета!AO944,0)+IF(Дата_КС2=S$12,Смета!AR944,0)+IF(Дата_КС2=S$13,Смета!AU944,0)+IF(Дата_КС2=S$14,Смета!AX944,0),0)</f>
        <v>0</v>
      </c>
      <c r="G962" s="67">
        <f>IF(Смета!E944&gt;0,Смета!E944,0)</f>
        <v>64.680000000000007</v>
      </c>
      <c r="H962" s="67">
        <f t="shared" si="30"/>
        <v>0</v>
      </c>
      <c r="I962" s="464">
        <f t="shared" si="29"/>
        <v>0</v>
      </c>
      <c r="J962" s="468"/>
      <c r="K962" s="465">
        <f>IF(AND(B962&gt;0,B962&lt;&gt;"ЗАГ"),1,IF(C962=0,SUM(B963:INDEX(B963:B$2002,INDEX(MATCH("ЗАГ",B963:B$2002&amp;"",),))),0))</f>
        <v>0</v>
      </c>
      <c r="L962" s="38"/>
      <c r="M962" s="38"/>
      <c r="R962" s="178">
        <f>IFERROR(IF(F962&gt;0,IF(IFERROR((Смета!H944*1),0)&gt;0,ROUND(F962*G962,2),0),0),0)</f>
        <v>0</v>
      </c>
      <c r="S962" s="50">
        <f>IFERROR(IF(F962&gt;0,IF(IFERROR((Смета!G944*1),0)&gt;0,ROUND(F962*G962,2),0),0),0)</f>
        <v>0</v>
      </c>
      <c r="U962" s="38"/>
    </row>
    <row r="963" spans="1:21" s="37" customFormat="1" hidden="1" x14ac:dyDescent="0.25">
      <c r="A963" s="63"/>
      <c r="B963" s="140">
        <f>IFERROR(IF(F963&gt;0,MAX(B$26:B962)+1,IF(AND(D963&gt;0,C963=0),"ЗАГ",0)),0)</f>
        <v>0</v>
      </c>
      <c r="C963" s="141">
        <f>IF(Смета!B945&gt;0,Смета!B945,0)</f>
        <v>835</v>
      </c>
      <c r="D963" s="543" t="str">
        <f>IF(Смета!C945&gt;0,Смета!C945,0)</f>
        <v>Монтаж и подключение распределительных коробок</v>
      </c>
      <c r="E963" s="77" t="str">
        <f>IF(Смета!D945&gt;0,Смета!D945,0)</f>
        <v>шт</v>
      </c>
      <c r="F963" s="67">
        <f>IFERROR(IF(Дата_КС2=S$3,Смета!Q945,0)+IF(Дата_КС2=S$4,Смета!T945,0)+IF(Дата_КС2=S$5,Смета!W945,0)+IF(Дата_КС2=S$6,Смета!Z945,0)+IF(Дата_КС2=S$7,Смета!AC945,0)+IF(Дата_КС2=S$8,Смета!AF945,0)+IF(Дата_КС2=S$9,Смета!AI945,0)+IF(Дата_КС2=S$10,Смета!AL945,0)+IF(Дата_КС2=S$11,Смета!AO945,0)+IF(Дата_КС2=S$12,Смета!AR945,0)+IF(Дата_КС2=S$13,Смета!AU945,0)+IF(Дата_КС2=S$14,Смета!AX945,0),0)</f>
        <v>0</v>
      </c>
      <c r="G963" s="67">
        <f>IF(Смета!E945&gt;0,Смета!E945,0)</f>
        <v>128.1</v>
      </c>
      <c r="H963" s="67">
        <f t="shared" si="30"/>
        <v>0</v>
      </c>
      <c r="I963" s="464">
        <f t="shared" si="29"/>
        <v>0</v>
      </c>
      <c r="J963" s="468"/>
      <c r="K963" s="465">
        <f>IF(AND(B963&gt;0,B963&lt;&gt;"ЗАГ"),1,IF(C963=0,SUM(B964:INDEX(B964:B$2002,INDEX(MATCH("ЗАГ",B964:B$2002&amp;"",),))),0))</f>
        <v>0</v>
      </c>
      <c r="L963" s="38"/>
      <c r="M963" s="38"/>
      <c r="R963" s="178">
        <f>IFERROR(IF(F963&gt;0,IF(IFERROR((Смета!H945*1),0)&gt;0,ROUND(F963*G963,2),0),0),0)</f>
        <v>0</v>
      </c>
      <c r="S963" s="50">
        <f>IFERROR(IF(F963&gt;0,IF(IFERROR((Смета!G945*1),0)&gt;0,ROUND(F963*G963,2),0),0),0)</f>
        <v>0</v>
      </c>
      <c r="U963" s="38"/>
    </row>
    <row r="964" spans="1:21" s="37" customFormat="1" hidden="1" x14ac:dyDescent="0.25">
      <c r="A964" s="63"/>
      <c r="B964" s="140" t="str">
        <f>IFERROR(IF(F964&gt;0,MAX(B$26:B963)+1,IF(AND(D964&gt;0,C964=0),"ЗАГ",0)),0)</f>
        <v>ЗАГ</v>
      </c>
      <c r="C964" s="141">
        <f>IF(Смета!B946&gt;0,Смета!B946,0)</f>
        <v>0</v>
      </c>
      <c r="D964" s="543" t="str">
        <f>IF(Смета!C946&gt;0,Смета!C946,0)</f>
        <v>Декоративная подсветка картины</v>
      </c>
      <c r="E964" s="77">
        <f>IF(Смета!D946&gt;0,Смета!D946,0)</f>
        <v>0</v>
      </c>
      <c r="F964" s="67">
        <f>IFERROR(IF(Дата_КС2=S$3,Смета!Q946,0)+IF(Дата_КС2=S$4,Смета!T946,0)+IF(Дата_КС2=S$5,Смета!W946,0)+IF(Дата_КС2=S$6,Смета!Z946,0)+IF(Дата_КС2=S$7,Смета!AC946,0)+IF(Дата_КС2=S$8,Смета!AF946,0)+IF(Дата_КС2=S$9,Смета!AI946,0)+IF(Дата_КС2=S$10,Смета!AL946,0)+IF(Дата_КС2=S$11,Смета!AO946,0)+IF(Дата_КС2=S$12,Смета!AR946,0)+IF(Дата_КС2=S$13,Смета!AU946,0)+IF(Дата_КС2=S$14,Смета!AX946,0),0)</f>
        <v>0</v>
      </c>
      <c r="G964" s="67">
        <f>IF(Смета!E946&gt;0,Смета!E946,0)</f>
        <v>0</v>
      </c>
      <c r="H964" s="67">
        <f t="shared" si="30"/>
        <v>0</v>
      </c>
      <c r="I964" s="464">
        <f t="shared" si="29"/>
        <v>0</v>
      </c>
      <c r="J964" s="468"/>
      <c r="K964" s="465">
        <f>IF(AND(B964&gt;0,B964&lt;&gt;"ЗАГ"),1,IF(C964=0,SUM(B965:INDEX(B965:B$2002,INDEX(MATCH("ЗАГ",B965:B$2002&amp;"",),))),0))</f>
        <v>0</v>
      </c>
      <c r="L964" s="38"/>
      <c r="M964" s="38"/>
      <c r="R964" s="178">
        <f>IFERROR(IF(F964&gt;0,IF(IFERROR((Смета!H946*1),0)&gt;0,ROUND(F964*G964,2),0),0),0)</f>
        <v>0</v>
      </c>
      <c r="S964" s="50">
        <f>IFERROR(IF(F964&gt;0,IF(IFERROR((Смета!G946*1),0)&gt;0,ROUND(F964*G964,2),0),0),0)</f>
        <v>0</v>
      </c>
      <c r="U964" s="38"/>
    </row>
    <row r="965" spans="1:21" s="37" customFormat="1" hidden="1" x14ac:dyDescent="0.25">
      <c r="A965" s="63"/>
      <c r="B965" s="140">
        <f>IFERROR(IF(F965&gt;0,MAX(B$26:B964)+1,IF(AND(D965&gt;0,C965=0),"ЗАГ",0)),0)</f>
        <v>0</v>
      </c>
      <c r="C965" s="141">
        <f>IF(Смета!B947&gt;0,Смета!B947,0)</f>
        <v>836</v>
      </c>
      <c r="D965" s="543" t="str">
        <f>IF(Смета!C947&gt;0,Смета!C947,0)</f>
        <v>Профиль SL-SLIM-H13M-F25-3000 ANOD ( Алюминий)</v>
      </c>
      <c r="E965" s="77" t="str">
        <f>IF(Смета!D947&gt;0,Смета!D947,0)</f>
        <v>м</v>
      </c>
      <c r="F965" s="67">
        <f>IFERROR(IF(Дата_КС2=S$3,Смета!Q947,0)+IF(Дата_КС2=S$4,Смета!T947,0)+IF(Дата_КС2=S$5,Смета!W947,0)+IF(Дата_КС2=S$6,Смета!Z947,0)+IF(Дата_КС2=S$7,Смета!AC947,0)+IF(Дата_КС2=S$8,Смета!AF947,0)+IF(Дата_КС2=S$9,Смета!AI947,0)+IF(Дата_КС2=S$10,Смета!AL947,0)+IF(Дата_КС2=S$11,Смета!AO947,0)+IF(Дата_КС2=S$12,Смета!AR947,0)+IF(Дата_КС2=S$13,Смета!AU947,0)+IF(Дата_КС2=S$14,Смета!AX947,0),0)</f>
        <v>0</v>
      </c>
      <c r="G965" s="67">
        <f>IF(Смета!E947&gt;0,Смета!E947,0)</f>
        <v>850</v>
      </c>
      <c r="H965" s="67">
        <f t="shared" si="30"/>
        <v>0</v>
      </c>
      <c r="I965" s="464">
        <f t="shared" si="29"/>
        <v>0</v>
      </c>
      <c r="J965" s="468"/>
      <c r="K965" s="465">
        <f>IF(AND(B965&gt;0,B965&lt;&gt;"ЗАГ"),1,IF(C965=0,SUM(B966:INDEX(B966:B$2002,INDEX(MATCH("ЗАГ",B966:B$2002&amp;"",),))),0))</f>
        <v>0</v>
      </c>
      <c r="L965" s="38"/>
      <c r="M965" s="38"/>
      <c r="R965" s="178">
        <f>IFERROR(IF(F965&gt;0,IF(IFERROR((Смета!H947*1),0)&gt;0,ROUND(F965*G965,2),0),0),0)</f>
        <v>0</v>
      </c>
      <c r="S965" s="50">
        <f>IFERROR(IF(F965&gt;0,IF(IFERROR((Смета!G947*1),0)&gt;0,ROUND(F965*G965,2),0),0),0)</f>
        <v>0</v>
      </c>
      <c r="U965" s="38"/>
    </row>
    <row r="966" spans="1:21" s="37" customFormat="1" hidden="1" x14ac:dyDescent="0.25">
      <c r="A966" s="63"/>
      <c r="B966" s="140">
        <f>IFERROR(IF(F966&gt;0,MAX(B$26:B965)+1,IF(AND(D966&gt;0,C966=0),"ЗАГ",0)),0)</f>
        <v>0</v>
      </c>
      <c r="C966" s="141">
        <f>IF(Смета!B948&gt;0,Смета!B948,0)</f>
        <v>837</v>
      </c>
      <c r="D966" s="543" t="str">
        <f>IF(Смета!C948&gt;0,Смета!C948,0)</f>
        <v>Монтаж профиля</v>
      </c>
      <c r="E966" s="77" t="str">
        <f>IF(Смета!D948&gt;0,Смета!D948,0)</f>
        <v>м</v>
      </c>
      <c r="F966" s="67">
        <f>IFERROR(IF(Дата_КС2=S$3,Смета!Q948,0)+IF(Дата_КС2=S$4,Смета!T948,0)+IF(Дата_КС2=S$5,Смета!W948,0)+IF(Дата_КС2=S$6,Смета!Z948,0)+IF(Дата_КС2=S$7,Смета!AC948,0)+IF(Дата_КС2=S$8,Смета!AF948,0)+IF(Дата_КС2=S$9,Смета!AI948,0)+IF(Дата_КС2=S$10,Смета!AL948,0)+IF(Дата_КС2=S$11,Смета!AO948,0)+IF(Дата_КС2=S$12,Смета!AR948,0)+IF(Дата_КС2=S$13,Смета!AU948,0)+IF(Дата_КС2=S$14,Смета!AX948,0),0)</f>
        <v>0</v>
      </c>
      <c r="G966" s="67">
        <f>IF(Смета!E948&gt;0,Смета!E948,0)</f>
        <v>800</v>
      </c>
      <c r="H966" s="67">
        <f t="shared" si="30"/>
        <v>0</v>
      </c>
      <c r="I966" s="464">
        <f t="shared" si="29"/>
        <v>0</v>
      </c>
      <c r="J966" s="468"/>
      <c r="K966" s="465">
        <f>IF(AND(B966&gt;0,B966&lt;&gt;"ЗАГ"),1,IF(C966=0,SUM(B967:INDEX(B967:B$2002,INDEX(MATCH("ЗАГ",B967:B$2002&amp;"",),))),0))</f>
        <v>0</v>
      </c>
      <c r="L966" s="38"/>
      <c r="M966" s="38"/>
      <c r="R966" s="178">
        <f>IFERROR(IF(F966&gt;0,IF(IFERROR((Смета!H948*1),0)&gt;0,ROUND(F966*G966,2),0),0),0)</f>
        <v>0</v>
      </c>
      <c r="S966" s="50">
        <f>IFERROR(IF(F966&gt;0,IF(IFERROR((Смета!G948*1),0)&gt;0,ROUND(F966*G966,2),0),0),0)</f>
        <v>0</v>
      </c>
      <c r="U966" s="38"/>
    </row>
    <row r="967" spans="1:21" s="37" customFormat="1" ht="30" hidden="1" x14ac:dyDescent="0.25">
      <c r="A967" s="63"/>
      <c r="B967" s="140">
        <f>IFERROR(IF(F967&gt;0,MAX(B$26:B966)+1,IF(AND(D967&gt;0,C967=0),"ЗАГ",0)),0)</f>
        <v>0</v>
      </c>
      <c r="C967" s="141">
        <f>IF(Смета!B949&gt;0,Смета!B949,0)</f>
        <v>838</v>
      </c>
      <c r="D967" s="543" t="str">
        <f>IF(Смета!C949&gt;0,Смета!C949,0)</f>
        <v>Лента светодиодная 9,6 Вт/м 12В IP20 4000K 120LED/м RT/RTW-A120-8-11mm SMD 2835 5 м</v>
      </c>
      <c r="E967" s="77" t="str">
        <f>IF(Смета!D949&gt;0,Смета!D949,0)</f>
        <v>шт</v>
      </c>
      <c r="F967" s="67">
        <f>IFERROR(IF(Дата_КС2=S$3,Смета!Q949,0)+IF(Дата_КС2=S$4,Смета!T949,0)+IF(Дата_КС2=S$5,Смета!W949,0)+IF(Дата_КС2=S$6,Смета!Z949,0)+IF(Дата_КС2=S$7,Смета!AC949,0)+IF(Дата_КС2=S$8,Смета!AF949,0)+IF(Дата_КС2=S$9,Смета!AI949,0)+IF(Дата_КС2=S$10,Смета!AL949,0)+IF(Дата_КС2=S$11,Смета!AO949,0)+IF(Дата_КС2=S$12,Смета!AR949,0)+IF(Дата_КС2=S$13,Смета!AU949,0)+IF(Дата_КС2=S$14,Смета!AX949,0),0)</f>
        <v>0</v>
      </c>
      <c r="G967" s="67">
        <f>IF(Смета!E949&gt;0,Смета!E949,0)</f>
        <v>3150</v>
      </c>
      <c r="H967" s="67">
        <f t="shared" si="30"/>
        <v>0</v>
      </c>
      <c r="I967" s="464">
        <f t="shared" si="29"/>
        <v>0</v>
      </c>
      <c r="J967" s="468"/>
      <c r="K967" s="465">
        <f>IF(AND(B967&gt;0,B967&lt;&gt;"ЗАГ"),1,IF(C967=0,SUM(B968:INDEX(B968:B$2002,INDEX(MATCH("ЗАГ",B968:B$2002&amp;"",),))),0))</f>
        <v>0</v>
      </c>
      <c r="L967" s="38"/>
      <c r="M967" s="38"/>
      <c r="R967" s="178">
        <f>IFERROR(IF(F967&gt;0,IF(IFERROR((Смета!H949*1),0)&gt;0,ROUND(F967*G967,2),0),0),0)</f>
        <v>0</v>
      </c>
      <c r="S967" s="50">
        <f>IFERROR(IF(F967&gt;0,IF(IFERROR((Смета!G949*1),0)&gt;0,ROUND(F967*G967,2),0),0),0)</f>
        <v>0</v>
      </c>
      <c r="U967" s="38"/>
    </row>
    <row r="968" spans="1:21" s="37" customFormat="1" hidden="1" x14ac:dyDescent="0.25">
      <c r="A968" s="63"/>
      <c r="B968" s="140">
        <f>IFERROR(IF(F968&gt;0,MAX(B$26:B967)+1,IF(AND(D968&gt;0,C968=0),"ЗАГ",0)),0)</f>
        <v>0</v>
      </c>
      <c r="C968" s="141">
        <f>IF(Смета!B950&gt;0,Смета!B950,0)</f>
        <v>839</v>
      </c>
      <c r="D968" s="543" t="str">
        <f>IF(Смета!C950&gt;0,Смета!C950,0)</f>
        <v>Монтаж и подключение ленты</v>
      </c>
      <c r="E968" s="77" t="str">
        <f>IF(Смета!D950&gt;0,Смета!D950,0)</f>
        <v>м</v>
      </c>
      <c r="F968" s="67">
        <f>IFERROR(IF(Дата_КС2=S$3,Смета!Q950,0)+IF(Дата_КС2=S$4,Смета!T950,0)+IF(Дата_КС2=S$5,Смета!W950,0)+IF(Дата_КС2=S$6,Смета!Z950,0)+IF(Дата_КС2=S$7,Смета!AC950,0)+IF(Дата_КС2=S$8,Смета!AF950,0)+IF(Дата_КС2=S$9,Смета!AI950,0)+IF(Дата_КС2=S$10,Смета!AL950,0)+IF(Дата_КС2=S$11,Смета!AO950,0)+IF(Дата_КС2=S$12,Смета!AR950,0)+IF(Дата_КС2=S$13,Смета!AU950,0)+IF(Дата_КС2=S$14,Смета!AX950,0),0)</f>
        <v>0</v>
      </c>
      <c r="G968" s="67">
        <f>IF(Смета!E950&gt;0,Смета!E950,0)</f>
        <v>800</v>
      </c>
      <c r="H968" s="67">
        <f t="shared" si="30"/>
        <v>0</v>
      </c>
      <c r="I968" s="464">
        <f t="shared" si="29"/>
        <v>0</v>
      </c>
      <c r="J968" s="468"/>
      <c r="K968" s="465">
        <f>IF(AND(B968&gt;0,B968&lt;&gt;"ЗАГ"),1,IF(C968=0,SUM(B969:INDEX(B969:B$2002,INDEX(MATCH("ЗАГ",B969:B$2002&amp;"",),))),0))</f>
        <v>0</v>
      </c>
      <c r="L968" s="38"/>
      <c r="M968" s="38"/>
      <c r="R968" s="178">
        <f>IFERROR(IF(F968&gt;0,IF(IFERROR((Смета!H950*1),0)&gt;0,ROUND(F968*G968,2),0),0),0)</f>
        <v>0</v>
      </c>
      <c r="S968" s="50">
        <f>IFERROR(IF(F968&gt;0,IF(IFERROR((Смета!G950*1),0)&gt;0,ROUND(F968*G968,2),0),0),0)</f>
        <v>0</v>
      </c>
      <c r="U968" s="38"/>
    </row>
    <row r="969" spans="1:21" s="37" customFormat="1" hidden="1" x14ac:dyDescent="0.25">
      <c r="A969" s="63"/>
      <c r="B969" s="140">
        <f>IFERROR(IF(F969&gt;0,MAX(B$26:B968)+1,IF(AND(D969&gt;0,C969=0),"ЗАГ",0)),0)</f>
        <v>0</v>
      </c>
      <c r="C969" s="141">
        <f>IF(Смета!B951&gt;0,Смета!B951,0)</f>
        <v>840</v>
      </c>
      <c r="D969" s="543" t="str">
        <f>IF(Смета!C951&gt;0,Смета!C951,0)</f>
        <v>Блок питания ARS-150-12 (12V, 12.5A, 150W) (ARL, IP20 Сетка, 2 года)</v>
      </c>
      <c r="E969" s="77" t="str">
        <f>IF(Смета!D951&gt;0,Смета!D951,0)</f>
        <v>шт</v>
      </c>
      <c r="F969" s="67">
        <f>IFERROR(IF(Дата_КС2=S$3,Смета!Q951,0)+IF(Дата_КС2=S$4,Смета!T951,0)+IF(Дата_КС2=S$5,Смета!W951,0)+IF(Дата_КС2=S$6,Смета!Z951,0)+IF(Дата_КС2=S$7,Смета!AC951,0)+IF(Дата_КС2=S$8,Смета!AF951,0)+IF(Дата_КС2=S$9,Смета!AI951,0)+IF(Дата_КС2=S$10,Смета!AL951,0)+IF(Дата_КС2=S$11,Смета!AO951,0)+IF(Дата_КС2=S$12,Смета!AR951,0)+IF(Дата_КС2=S$13,Смета!AU951,0)+IF(Дата_КС2=S$14,Смета!AX951,0),0)</f>
        <v>0</v>
      </c>
      <c r="G969" s="67">
        <f>IF(Смета!E951&gt;0,Смета!E951,0)</f>
        <v>3320</v>
      </c>
      <c r="H969" s="67">
        <f t="shared" si="30"/>
        <v>0</v>
      </c>
      <c r="I969" s="464">
        <f t="shared" si="29"/>
        <v>0</v>
      </c>
      <c r="J969" s="468"/>
      <c r="K969" s="465">
        <f>IF(AND(B969&gt;0,B969&lt;&gt;"ЗАГ"),1,IF(C969=0,SUM(B970:INDEX(B970:B$2002,INDEX(MATCH("ЗАГ",B970:B$2002&amp;"",),))),0))</f>
        <v>0</v>
      </c>
      <c r="L969" s="38"/>
      <c r="M969" s="38"/>
      <c r="R969" s="178">
        <f>IFERROR(IF(F969&gt;0,IF(IFERROR((Смета!H951*1),0)&gt;0,ROUND(F969*G969,2),0),0),0)</f>
        <v>0</v>
      </c>
      <c r="S969" s="50">
        <f>IFERROR(IF(F969&gt;0,IF(IFERROR((Смета!G951*1),0)&gt;0,ROUND(F969*G969,2),0),0),0)</f>
        <v>0</v>
      </c>
      <c r="U969" s="38"/>
    </row>
    <row r="970" spans="1:21" s="37" customFormat="1" hidden="1" x14ac:dyDescent="0.25">
      <c r="A970" s="63"/>
      <c r="B970" s="140">
        <f>IFERROR(IF(F970&gt;0,MAX(B$26:B969)+1,IF(AND(D970&gt;0,C970=0),"ЗАГ",0)),0)</f>
        <v>0</v>
      </c>
      <c r="C970" s="141">
        <f>IF(Смета!B952&gt;0,Смета!B952,0)</f>
        <v>841</v>
      </c>
      <c r="D970" s="543" t="str">
        <f>IF(Смета!C952&gt;0,Смета!C952,0)</f>
        <v>Монтаж и подключение блоков питания</v>
      </c>
      <c r="E970" s="77" t="str">
        <f>IF(Смета!D952&gt;0,Смета!D952,0)</f>
        <v>шт</v>
      </c>
      <c r="F970" s="67">
        <f>IFERROR(IF(Дата_КС2=S$3,Смета!Q952,0)+IF(Дата_КС2=S$4,Смета!T952,0)+IF(Дата_КС2=S$5,Смета!W952,0)+IF(Дата_КС2=S$6,Смета!Z952,0)+IF(Дата_КС2=S$7,Смета!AC952,0)+IF(Дата_КС2=S$8,Смета!AF952,0)+IF(Дата_КС2=S$9,Смета!AI952,0)+IF(Дата_КС2=S$10,Смета!AL952,0)+IF(Дата_КС2=S$11,Смета!AO952,0)+IF(Дата_КС2=S$12,Смета!AR952,0)+IF(Дата_КС2=S$13,Смета!AU952,0)+IF(Дата_КС2=S$14,Смета!AX952,0),0)</f>
        <v>0</v>
      </c>
      <c r="G970" s="67">
        <f>IF(Смета!E952&gt;0,Смета!E952,0)</f>
        <v>500</v>
      </c>
      <c r="H970" s="67">
        <f t="shared" si="30"/>
        <v>0</v>
      </c>
      <c r="I970" s="464">
        <f t="shared" si="29"/>
        <v>0</v>
      </c>
      <c r="J970" s="468"/>
      <c r="K970" s="465">
        <f>IF(AND(B970&gt;0,B970&lt;&gt;"ЗАГ"),1,IF(C970=0,SUM(B971:INDEX(B971:B$2002,INDEX(MATCH("ЗАГ",B971:B$2002&amp;"",),))),0))</f>
        <v>0</v>
      </c>
      <c r="L970" s="38"/>
      <c r="M970" s="38"/>
      <c r="R970" s="178">
        <f>IFERROR(IF(F970&gt;0,IF(IFERROR((Смета!H952*1),0)&gt;0,ROUND(F970*G970,2),0),0),0)</f>
        <v>0</v>
      </c>
      <c r="S970" s="50">
        <f>IFERROR(IF(F970&gt;0,IF(IFERROR((Смета!G952*1),0)&gt;0,ROUND(F970*G970,2),0),0),0)</f>
        <v>0</v>
      </c>
      <c r="U970" s="38"/>
    </row>
    <row r="971" spans="1:21" s="37" customFormat="1" hidden="1" x14ac:dyDescent="0.25">
      <c r="A971" s="63"/>
      <c r="B971" s="140" t="str">
        <f>IFERROR(IF(F971&gt;0,MAX(B$26:B970)+1,IF(AND(D971&gt;0,C971=0),"ЗАГ",0)),0)</f>
        <v>ЗАГ</v>
      </c>
      <c r="C971" s="141">
        <f>IF(Смета!B953&gt;0,Смета!B953,0)</f>
        <v>0</v>
      </c>
      <c r="D971" s="543" t="str">
        <f>IF(Смета!C953&gt;0,Смета!C953,0)</f>
        <v>Декоративная подсветка зеркала</v>
      </c>
      <c r="E971" s="77">
        <f>IF(Смета!D953&gt;0,Смета!D953,0)</f>
        <v>0</v>
      </c>
      <c r="F971" s="67">
        <f>IFERROR(IF(Дата_КС2=S$3,Смета!Q953,0)+IF(Дата_КС2=S$4,Смета!T953,0)+IF(Дата_КС2=S$5,Смета!W953,0)+IF(Дата_КС2=S$6,Смета!Z953,0)+IF(Дата_КС2=S$7,Смета!AC953,0)+IF(Дата_КС2=S$8,Смета!AF953,0)+IF(Дата_КС2=S$9,Смета!AI953,0)+IF(Дата_КС2=S$10,Смета!AL953,0)+IF(Дата_КС2=S$11,Смета!AO953,0)+IF(Дата_КС2=S$12,Смета!AR953,0)+IF(Дата_КС2=S$13,Смета!AU953,0)+IF(Дата_КС2=S$14,Смета!AX953,0),0)</f>
        <v>0</v>
      </c>
      <c r="G971" s="67">
        <f>IF(Смета!E953&gt;0,Смета!E953,0)</f>
        <v>0</v>
      </c>
      <c r="H971" s="67">
        <f t="shared" si="30"/>
        <v>0</v>
      </c>
      <c r="I971" s="464">
        <f t="shared" si="29"/>
        <v>0</v>
      </c>
      <c r="J971" s="468"/>
      <c r="K971" s="465">
        <f>IF(AND(B971&gt;0,B971&lt;&gt;"ЗАГ"),1,IF(C971=0,SUM(B972:INDEX(B972:B$2002,INDEX(MATCH("ЗАГ",B972:B$2002&amp;"",),))),0))</f>
        <v>0</v>
      </c>
      <c r="L971" s="38"/>
      <c r="M971" s="38"/>
      <c r="R971" s="178">
        <f>IFERROR(IF(F971&gt;0,IF(IFERROR((Смета!H953*1),0)&gt;0,ROUND(F971*G971,2),0),0),0)</f>
        <v>0</v>
      </c>
      <c r="S971" s="50">
        <f>IFERROR(IF(F971&gt;0,IF(IFERROR((Смета!G953*1),0)&gt;0,ROUND(F971*G971,2),0),0),0)</f>
        <v>0</v>
      </c>
      <c r="U971" s="38"/>
    </row>
    <row r="972" spans="1:21" s="37" customFormat="1" hidden="1" x14ac:dyDescent="0.25">
      <c r="A972" s="63"/>
      <c r="B972" s="140">
        <f>IFERROR(IF(F972&gt;0,MAX(B$26:B971)+1,IF(AND(D972&gt;0,C972=0),"ЗАГ",0)),0)</f>
        <v>0</v>
      </c>
      <c r="C972" s="141">
        <f>IF(Смета!B954&gt;0,Смета!B954,0)</f>
        <v>842</v>
      </c>
      <c r="D972" s="543" t="str">
        <f>IF(Смета!C954&gt;0,Смета!C954,0)</f>
        <v>Профиль SL-SLIM-H13M-F25-3000 ANOD ( Алюминий)</v>
      </c>
      <c r="E972" s="77" t="str">
        <f>IF(Смета!D954&gt;0,Смета!D954,0)</f>
        <v>м</v>
      </c>
      <c r="F972" s="67">
        <f>IFERROR(IF(Дата_КС2=S$3,Смета!Q954,0)+IF(Дата_КС2=S$4,Смета!T954,0)+IF(Дата_КС2=S$5,Смета!W954,0)+IF(Дата_КС2=S$6,Смета!Z954,0)+IF(Дата_КС2=S$7,Смета!AC954,0)+IF(Дата_КС2=S$8,Смета!AF954,0)+IF(Дата_КС2=S$9,Смета!AI954,0)+IF(Дата_КС2=S$10,Смета!AL954,0)+IF(Дата_КС2=S$11,Смета!AO954,0)+IF(Дата_КС2=S$12,Смета!AR954,0)+IF(Дата_КС2=S$13,Смета!AU954,0)+IF(Дата_КС2=S$14,Смета!AX954,0),0)</f>
        <v>0</v>
      </c>
      <c r="G972" s="67">
        <f>IF(Смета!E954&gt;0,Смета!E954,0)</f>
        <v>850</v>
      </c>
      <c r="H972" s="67">
        <f t="shared" si="30"/>
        <v>0</v>
      </c>
      <c r="I972" s="464">
        <f t="shared" si="29"/>
        <v>0</v>
      </c>
      <c r="J972" s="468"/>
      <c r="K972" s="465">
        <f>IF(AND(B972&gt;0,B972&lt;&gt;"ЗАГ"),1,IF(C972=0,SUM(B973:INDEX(B973:B$2002,INDEX(MATCH("ЗАГ",B973:B$2002&amp;"",),))),0))</f>
        <v>0</v>
      </c>
      <c r="L972" s="38"/>
      <c r="M972" s="38"/>
      <c r="R972" s="178">
        <f>IFERROR(IF(F972&gt;0,IF(IFERROR((Смета!H954*1),0)&gt;0,ROUND(F972*G972,2),0),0),0)</f>
        <v>0</v>
      </c>
      <c r="S972" s="50">
        <f>IFERROR(IF(F972&gt;0,IF(IFERROR((Смета!G954*1),0)&gt;0,ROUND(F972*G972,2),0),0),0)</f>
        <v>0</v>
      </c>
      <c r="U972" s="38"/>
    </row>
    <row r="973" spans="1:21" s="37" customFormat="1" hidden="1" x14ac:dyDescent="0.25">
      <c r="A973" s="63"/>
      <c r="B973" s="140">
        <f>IFERROR(IF(F973&gt;0,MAX(B$26:B972)+1,IF(AND(D973&gt;0,C973=0),"ЗАГ",0)),0)</f>
        <v>0</v>
      </c>
      <c r="C973" s="141">
        <f>IF(Смета!B955&gt;0,Смета!B955,0)</f>
        <v>843</v>
      </c>
      <c r="D973" s="543" t="str">
        <f>IF(Смета!C955&gt;0,Смета!C955,0)</f>
        <v>Монтаж профиля</v>
      </c>
      <c r="E973" s="77" t="str">
        <f>IF(Смета!D955&gt;0,Смета!D955,0)</f>
        <v>м</v>
      </c>
      <c r="F973" s="67">
        <f>IFERROR(IF(Дата_КС2=S$3,Смета!Q955,0)+IF(Дата_КС2=S$4,Смета!T955,0)+IF(Дата_КС2=S$5,Смета!W955,0)+IF(Дата_КС2=S$6,Смета!Z955,0)+IF(Дата_КС2=S$7,Смета!AC955,0)+IF(Дата_КС2=S$8,Смета!AF955,0)+IF(Дата_КС2=S$9,Смета!AI955,0)+IF(Дата_КС2=S$10,Смета!AL955,0)+IF(Дата_КС2=S$11,Смета!AO955,0)+IF(Дата_КС2=S$12,Смета!AR955,0)+IF(Дата_КС2=S$13,Смета!AU955,0)+IF(Дата_КС2=S$14,Смета!AX955,0),0)</f>
        <v>0</v>
      </c>
      <c r="G973" s="67">
        <f>IF(Смета!E955&gt;0,Смета!E955,0)</f>
        <v>800</v>
      </c>
      <c r="H973" s="67">
        <f t="shared" si="30"/>
        <v>0</v>
      </c>
      <c r="I973" s="464">
        <f t="shared" si="29"/>
        <v>0</v>
      </c>
      <c r="J973" s="468"/>
      <c r="K973" s="465">
        <f>IF(AND(B973&gt;0,B973&lt;&gt;"ЗАГ"),1,IF(C973=0,SUM(B974:INDEX(B974:B$2002,INDEX(MATCH("ЗАГ",B974:B$2002&amp;"",),))),0))</f>
        <v>0</v>
      </c>
      <c r="L973" s="38"/>
      <c r="M973" s="38"/>
      <c r="R973" s="178">
        <f>IFERROR(IF(F973&gt;0,IF(IFERROR((Смета!H955*1),0)&gt;0,ROUND(F973*G973,2),0),0),0)</f>
        <v>0</v>
      </c>
      <c r="S973" s="50">
        <f>IFERROR(IF(F973&gt;0,IF(IFERROR((Смета!G955*1),0)&gt;0,ROUND(F973*G973,2),0),0),0)</f>
        <v>0</v>
      </c>
      <c r="U973" s="38"/>
    </row>
    <row r="974" spans="1:21" s="37" customFormat="1" ht="30" hidden="1" x14ac:dyDescent="0.25">
      <c r="A974" s="63"/>
      <c r="B974" s="140">
        <f>IFERROR(IF(F974&gt;0,MAX(B$26:B973)+1,IF(AND(D974&gt;0,C974=0),"ЗАГ",0)),0)</f>
        <v>0</v>
      </c>
      <c r="C974" s="141">
        <f>IF(Смета!B956&gt;0,Смета!B956,0)</f>
        <v>844</v>
      </c>
      <c r="D974" s="543" t="str">
        <f>IF(Смета!C956&gt;0,Смета!C956,0)</f>
        <v>Лента светодиодная 9,6 Вт/м 12В IP20 4000K 120LED/м RT/RTW-A120-8-11mm SMD 2835 5 м</v>
      </c>
      <c r="E974" s="77" t="str">
        <f>IF(Смета!D956&gt;0,Смета!D956,0)</f>
        <v>шт</v>
      </c>
      <c r="F974" s="67">
        <f>IFERROR(IF(Дата_КС2=S$3,Смета!Q956,0)+IF(Дата_КС2=S$4,Смета!T956,0)+IF(Дата_КС2=S$5,Смета!W956,0)+IF(Дата_КС2=S$6,Смета!Z956,0)+IF(Дата_КС2=S$7,Смета!AC956,0)+IF(Дата_КС2=S$8,Смета!AF956,0)+IF(Дата_КС2=S$9,Смета!AI956,0)+IF(Дата_КС2=S$10,Смета!AL956,0)+IF(Дата_КС2=S$11,Смета!AO956,0)+IF(Дата_КС2=S$12,Смета!AR956,0)+IF(Дата_КС2=S$13,Смета!AU956,0)+IF(Дата_КС2=S$14,Смета!AX956,0),0)</f>
        <v>0</v>
      </c>
      <c r="G974" s="67">
        <f>IF(Смета!E956&gt;0,Смета!E956,0)</f>
        <v>3150</v>
      </c>
      <c r="H974" s="67">
        <f t="shared" si="30"/>
        <v>0</v>
      </c>
      <c r="I974" s="464">
        <f t="shared" si="29"/>
        <v>0</v>
      </c>
      <c r="J974" s="468"/>
      <c r="K974" s="465">
        <f>IF(AND(B974&gt;0,B974&lt;&gt;"ЗАГ"),1,IF(C974=0,SUM(B975:INDEX(B975:B$2002,INDEX(MATCH("ЗАГ",B975:B$2002&amp;"",),))),0))</f>
        <v>0</v>
      </c>
      <c r="L974" s="38"/>
      <c r="M974" s="38"/>
      <c r="R974" s="178">
        <f>IFERROR(IF(F974&gt;0,IF(IFERROR((Смета!H956*1),0)&gt;0,ROUND(F974*G974,2),0),0),0)</f>
        <v>0</v>
      </c>
      <c r="S974" s="50">
        <f>IFERROR(IF(F974&gt;0,IF(IFERROR((Смета!G956*1),0)&gt;0,ROUND(F974*G974,2),0),0),0)</f>
        <v>0</v>
      </c>
      <c r="U974" s="38"/>
    </row>
    <row r="975" spans="1:21" s="37" customFormat="1" hidden="1" x14ac:dyDescent="0.25">
      <c r="A975" s="63"/>
      <c r="B975" s="140">
        <f>IFERROR(IF(F975&gt;0,MAX(B$26:B974)+1,IF(AND(D975&gt;0,C975=0),"ЗАГ",0)),0)</f>
        <v>0</v>
      </c>
      <c r="C975" s="141">
        <f>IF(Смета!B957&gt;0,Смета!B957,0)</f>
        <v>845</v>
      </c>
      <c r="D975" s="543" t="str">
        <f>IF(Смета!C957&gt;0,Смета!C957,0)</f>
        <v>Монтаж и подключение ленты</v>
      </c>
      <c r="E975" s="77" t="str">
        <f>IF(Смета!D957&gt;0,Смета!D957,0)</f>
        <v>м</v>
      </c>
      <c r="F975" s="67">
        <f>IFERROR(IF(Дата_КС2=S$3,Смета!Q957,0)+IF(Дата_КС2=S$4,Смета!T957,0)+IF(Дата_КС2=S$5,Смета!W957,0)+IF(Дата_КС2=S$6,Смета!Z957,0)+IF(Дата_КС2=S$7,Смета!AC957,0)+IF(Дата_КС2=S$8,Смета!AF957,0)+IF(Дата_КС2=S$9,Смета!AI957,0)+IF(Дата_КС2=S$10,Смета!AL957,0)+IF(Дата_КС2=S$11,Смета!AO957,0)+IF(Дата_КС2=S$12,Смета!AR957,0)+IF(Дата_КС2=S$13,Смета!AU957,0)+IF(Дата_КС2=S$14,Смета!AX957,0),0)</f>
        <v>0</v>
      </c>
      <c r="G975" s="67">
        <f>IF(Смета!E957&gt;0,Смета!E957,0)</f>
        <v>800</v>
      </c>
      <c r="H975" s="67">
        <f t="shared" si="30"/>
        <v>0</v>
      </c>
      <c r="I975" s="464">
        <f t="shared" si="29"/>
        <v>0</v>
      </c>
      <c r="J975" s="468"/>
      <c r="K975" s="465">
        <f>IF(AND(B975&gt;0,B975&lt;&gt;"ЗАГ"),1,IF(C975=0,SUM(B976:INDEX(B976:B$2002,INDEX(MATCH("ЗАГ",B976:B$2002&amp;"",),))),0))</f>
        <v>0</v>
      </c>
      <c r="L975" s="38"/>
      <c r="M975" s="38"/>
      <c r="R975" s="178">
        <f>IFERROR(IF(F975&gt;0,IF(IFERROR((Смета!H957*1),0)&gt;0,ROUND(F975*G975,2),0),0),0)</f>
        <v>0</v>
      </c>
      <c r="S975" s="50">
        <f>IFERROR(IF(F975&gt;0,IF(IFERROR((Смета!G957*1),0)&gt;0,ROUND(F975*G975,2),0),0),0)</f>
        <v>0</v>
      </c>
      <c r="U975" s="38"/>
    </row>
    <row r="976" spans="1:21" s="37" customFormat="1" hidden="1" x14ac:dyDescent="0.25">
      <c r="A976" s="63"/>
      <c r="B976" s="140">
        <f>IFERROR(IF(F976&gt;0,MAX(B$26:B975)+1,IF(AND(D976&gt;0,C976=0),"ЗАГ",0)),0)</f>
        <v>0</v>
      </c>
      <c r="C976" s="141">
        <f>IF(Смета!B958&gt;0,Смета!B958,0)</f>
        <v>846</v>
      </c>
      <c r="D976" s="543" t="str">
        <f>IF(Смета!C958&gt;0,Смета!C958,0)</f>
        <v>Блок питания ARS-150-12 (12V, 12.5A, 150W) (ARL, IP20 Сетка, 2 года)</v>
      </c>
      <c r="E976" s="77" t="str">
        <f>IF(Смета!D958&gt;0,Смета!D958,0)</f>
        <v>шт</v>
      </c>
      <c r="F976" s="67">
        <f>IFERROR(IF(Дата_КС2=S$3,Смета!Q958,0)+IF(Дата_КС2=S$4,Смета!T958,0)+IF(Дата_КС2=S$5,Смета!W958,0)+IF(Дата_КС2=S$6,Смета!Z958,0)+IF(Дата_КС2=S$7,Смета!AC958,0)+IF(Дата_КС2=S$8,Смета!AF958,0)+IF(Дата_КС2=S$9,Смета!AI958,0)+IF(Дата_КС2=S$10,Смета!AL958,0)+IF(Дата_КС2=S$11,Смета!AO958,0)+IF(Дата_КС2=S$12,Смета!AR958,0)+IF(Дата_КС2=S$13,Смета!AU958,0)+IF(Дата_КС2=S$14,Смета!AX958,0),0)</f>
        <v>0</v>
      </c>
      <c r="G976" s="67">
        <f>IF(Смета!E958&gt;0,Смета!E958,0)</f>
        <v>3320</v>
      </c>
      <c r="H976" s="67">
        <f t="shared" si="30"/>
        <v>0</v>
      </c>
      <c r="I976" s="464">
        <f t="shared" si="29"/>
        <v>0</v>
      </c>
      <c r="J976" s="468"/>
      <c r="K976" s="465">
        <f>IF(AND(B976&gt;0,B976&lt;&gt;"ЗАГ"),1,IF(C976=0,SUM(B977:INDEX(B977:B$2002,INDEX(MATCH("ЗАГ",B977:B$2002&amp;"",),))),0))</f>
        <v>0</v>
      </c>
      <c r="L976" s="38"/>
      <c r="M976" s="38"/>
      <c r="R976" s="178">
        <f>IFERROR(IF(F976&gt;0,IF(IFERROR((Смета!H958*1),0)&gt;0,ROUND(F976*G976,2),0),0),0)</f>
        <v>0</v>
      </c>
      <c r="S976" s="50">
        <f>IFERROR(IF(F976&gt;0,IF(IFERROR((Смета!G958*1),0)&gt;0,ROUND(F976*G976,2),0),0),0)</f>
        <v>0</v>
      </c>
      <c r="U976" s="38"/>
    </row>
    <row r="977" spans="1:21" s="37" customFormat="1" hidden="1" x14ac:dyDescent="0.25">
      <c r="A977" s="63"/>
      <c r="B977" s="140">
        <f>IFERROR(IF(F977&gt;0,MAX(B$26:B976)+1,IF(AND(D977&gt;0,C977=0),"ЗАГ",0)),0)</f>
        <v>0</v>
      </c>
      <c r="C977" s="141">
        <f>IF(Смета!B959&gt;0,Смета!B959,0)</f>
        <v>847</v>
      </c>
      <c r="D977" s="543" t="str">
        <f>IF(Смета!C959&gt;0,Смета!C959,0)</f>
        <v>Монтаж и подключение блоков питания</v>
      </c>
      <c r="E977" s="77" t="str">
        <f>IF(Смета!D959&gt;0,Смета!D959,0)</f>
        <v>шт</v>
      </c>
      <c r="F977" s="67">
        <f>IFERROR(IF(Дата_КС2=S$3,Смета!Q959,0)+IF(Дата_КС2=S$4,Смета!T959,0)+IF(Дата_КС2=S$5,Смета!W959,0)+IF(Дата_КС2=S$6,Смета!Z959,0)+IF(Дата_КС2=S$7,Смета!AC959,0)+IF(Дата_КС2=S$8,Смета!AF959,0)+IF(Дата_КС2=S$9,Смета!AI959,0)+IF(Дата_КС2=S$10,Смета!AL959,0)+IF(Дата_КС2=S$11,Смета!AO959,0)+IF(Дата_КС2=S$12,Смета!AR959,0)+IF(Дата_КС2=S$13,Смета!AU959,0)+IF(Дата_КС2=S$14,Смета!AX959,0),0)</f>
        <v>0</v>
      </c>
      <c r="G977" s="67">
        <f>IF(Смета!E959&gt;0,Смета!E959,0)</f>
        <v>500</v>
      </c>
      <c r="H977" s="67">
        <f t="shared" si="30"/>
        <v>0</v>
      </c>
      <c r="I977" s="464">
        <f t="shared" si="29"/>
        <v>0</v>
      </c>
      <c r="J977" s="468"/>
      <c r="K977" s="465">
        <f>IF(AND(B977&gt;0,B977&lt;&gt;"ЗАГ"),1,IF(C977=0,SUM(B978:INDEX(B978:B$2002,INDEX(MATCH("ЗАГ",B978:B$2002&amp;"",),))),0))</f>
        <v>0</v>
      </c>
      <c r="L977" s="38"/>
      <c r="M977" s="38"/>
      <c r="R977" s="178">
        <f>IFERROR(IF(F977&gt;0,IF(IFERROR((Смета!H959*1),0)&gt;0,ROUND(F977*G977,2),0),0),0)</f>
        <v>0</v>
      </c>
      <c r="S977" s="50">
        <f>IFERROR(IF(F977&gt;0,IF(IFERROR((Смета!G959*1),0)&gt;0,ROUND(F977*G977,2),0),0),0)</f>
        <v>0</v>
      </c>
      <c r="U977" s="38"/>
    </row>
    <row r="978" spans="1:21" s="37" customFormat="1" x14ac:dyDescent="0.25">
      <c r="A978" s="63"/>
      <c r="B978" s="140" t="str">
        <f>IFERROR(IF(F978&gt;0,MAX(B$26:B977)+1,IF(AND(D978&gt;0,C978=0),"ЗАГ",0)),0)</f>
        <v>ЗАГ</v>
      </c>
      <c r="C978" s="141">
        <f>IF(Смета!B960&gt;0,Смета!B960,0)</f>
        <v>0</v>
      </c>
      <c r="D978" s="547" t="str">
        <f>IF(Смета!C960&gt;0,Смета!C960,0)</f>
        <v>3.Кабельные изделия</v>
      </c>
      <c r="E978" s="77">
        <f>IF(Смета!D960&gt;0,Смета!D960,0)</f>
        <v>0</v>
      </c>
      <c r="F978" s="67">
        <f>IFERROR(IF(Дата_КС2=S$3,Смета!Q960,0)+IF(Дата_КС2=S$4,Смета!T960,0)+IF(Дата_КС2=S$5,Смета!W960,0)+IF(Дата_КС2=S$6,Смета!Z960,0)+IF(Дата_КС2=S$7,Смета!AC960,0)+IF(Дата_КС2=S$8,Смета!AF960,0)+IF(Дата_КС2=S$9,Смета!AI960,0)+IF(Дата_КС2=S$10,Смета!AL960,0)+IF(Дата_КС2=S$11,Смета!AO960,0)+IF(Дата_КС2=S$12,Смета!AR960,0)+IF(Дата_КС2=S$13,Смета!AU960,0)+IF(Дата_КС2=S$14,Смета!AX960,0),0)</f>
        <v>0</v>
      </c>
      <c r="G978" s="67">
        <f>IF(Смета!E960&gt;0,Смета!E960,0)</f>
        <v>0</v>
      </c>
      <c r="H978" s="67">
        <f t="shared" si="30"/>
        <v>0</v>
      </c>
      <c r="I978" s="464">
        <f t="shared" si="29"/>
        <v>972</v>
      </c>
      <c r="J978" s="468"/>
      <c r="K978" s="465">
        <f>IF(AND(B978&gt;0,B978&lt;&gt;"ЗАГ"),1,IF(C978=0,SUM(B979:INDEX(B979:B$2002,INDEX(MATCH("ЗАГ",B979:B$2002&amp;"",),))),0))</f>
        <v>972</v>
      </c>
      <c r="L978" s="38"/>
      <c r="M978" s="38"/>
      <c r="R978" s="178">
        <f>IFERROR(IF(F978&gt;0,IF(IFERROR((Смета!H960*1),0)&gt;0,ROUND(F978*G978,2),0),0),0)</f>
        <v>0</v>
      </c>
      <c r="S978" s="50">
        <f>IFERROR(IF(F978&gt;0,IF(IFERROR((Смета!G960*1),0)&gt;0,ROUND(F978*G978,2),0),0),0)</f>
        <v>0</v>
      </c>
      <c r="U978" s="38"/>
    </row>
    <row r="979" spans="1:21" s="37" customFormat="1" x14ac:dyDescent="0.25">
      <c r="A979" s="63"/>
      <c r="B979" s="140">
        <f>IFERROR(IF(F979&gt;0,MAX(B$26:B978)+1,IF(AND(D979&gt;0,C979=0),"ЗАГ",0)),0)</f>
        <v>104</v>
      </c>
      <c r="C979" s="141">
        <f>IF(Смета!B961&gt;0,Смета!B961,0)</f>
        <v>848</v>
      </c>
      <c r="D979" s="547" t="str">
        <f>IF(Смета!C961&gt;0,Смета!C961,0)</f>
        <v>Кабель силовой ВВГ-Пнг(А) 3x1,5 ок(N, PE)-0.66 (100м)</v>
      </c>
      <c r="E979" s="77" t="str">
        <f>IF(Смета!D961&gt;0,Смета!D961,0)</f>
        <v>м</v>
      </c>
      <c r="F979" s="67">
        <f>IFERROR(IF(Дата_КС2=S$3,Смета!Q961,0)+IF(Дата_КС2=S$4,Смета!T961,0)+IF(Дата_КС2=S$5,Смета!W961,0)+IF(Дата_КС2=S$6,Смета!Z961,0)+IF(Дата_КС2=S$7,Смета!AC961,0)+IF(Дата_КС2=S$8,Смета!AF961,0)+IF(Дата_КС2=S$9,Смета!AI961,0)+IF(Дата_КС2=S$10,Смета!AL961,0)+IF(Дата_КС2=S$11,Смета!AO961,0)+IF(Дата_КС2=S$12,Смета!AR961,0)+IF(Дата_КС2=S$13,Смета!AU961,0)+IF(Дата_КС2=S$14,Смета!AX961,0),0)</f>
        <v>1131</v>
      </c>
      <c r="G979" s="67">
        <f>IF(Смета!E961&gt;0,Смета!E961,0)</f>
        <v>59.91</v>
      </c>
      <c r="H979" s="67">
        <f t="shared" si="30"/>
        <v>67758.210000000006</v>
      </c>
      <c r="I979" s="464">
        <f t="shared" si="29"/>
        <v>1</v>
      </c>
      <c r="J979" s="468"/>
      <c r="K979" s="465">
        <f>IF(AND(B979&gt;0,B979&lt;&gt;"ЗАГ"),1,IF(C979=0,SUM(B980:INDEX(B980:B$2002,INDEX(MATCH("ЗАГ",B980:B$2002&amp;"",),))),0))</f>
        <v>1</v>
      </c>
      <c r="L979" s="38"/>
      <c r="M979" s="38"/>
      <c r="R979" s="178">
        <f>IFERROR(IF(F979&gt;0,IF(IFERROR((Смета!H961*1),0)&gt;0,ROUND(F979*G979,2),0),0),0)</f>
        <v>0</v>
      </c>
      <c r="S979" s="50">
        <f>IFERROR(IF(F979&gt;0,IF(IFERROR((Смета!G961*1),0)&gt;0,ROUND(F979*G979,2),0),0),0)</f>
        <v>67758.210000000006</v>
      </c>
      <c r="U979" s="38"/>
    </row>
    <row r="980" spans="1:21" s="37" customFormat="1" x14ac:dyDescent="0.25">
      <c r="A980" s="63"/>
      <c r="B980" s="140">
        <f>IFERROR(IF(F980&gt;0,MAX(B$26:B979)+1,IF(AND(D980&gt;0,C980=0),"ЗАГ",0)),0)</f>
        <v>105</v>
      </c>
      <c r="C980" s="141">
        <f>IF(Смета!B962&gt;0,Смета!B962,0)</f>
        <v>849</v>
      </c>
      <c r="D980" s="547" t="str">
        <f>IF(Смета!C962&gt;0,Смета!C962,0)</f>
        <v>Кабель силовой ВВГ-Пнг(А)-LS 3x2,5 ок(N, PE)-0.66 (100м)</v>
      </c>
      <c r="E980" s="77" t="str">
        <f>IF(Смета!D962&gt;0,Смета!D962,0)</f>
        <v>м</v>
      </c>
      <c r="F980" s="67">
        <f>IFERROR(IF(Дата_КС2=S$3,Смета!Q962,0)+IF(Дата_КС2=S$4,Смета!T962,0)+IF(Дата_КС2=S$5,Смета!W962,0)+IF(Дата_КС2=S$6,Смета!Z962,0)+IF(Дата_КС2=S$7,Смета!AC962,0)+IF(Дата_КС2=S$8,Смета!AF962,0)+IF(Дата_КС2=S$9,Смета!AI962,0)+IF(Дата_КС2=S$10,Смета!AL962,0)+IF(Дата_КС2=S$11,Смета!AO962,0)+IF(Дата_КС2=S$12,Смета!AR962,0)+IF(Дата_КС2=S$13,Смета!AU962,0)+IF(Дата_КС2=S$14,Смета!AX962,0),0)</f>
        <v>1633</v>
      </c>
      <c r="G980" s="67">
        <f>IF(Смета!E962&gt;0,Смета!E962,0)</f>
        <v>98.21</v>
      </c>
      <c r="H980" s="67">
        <f t="shared" si="30"/>
        <v>160376.93</v>
      </c>
      <c r="I980" s="464">
        <f t="shared" si="29"/>
        <v>1</v>
      </c>
      <c r="J980" s="468"/>
      <c r="K980" s="465">
        <f>IF(AND(B980&gt;0,B980&lt;&gt;"ЗАГ"),1,IF(C980=0,SUM(B981:INDEX(B981:B$2002,INDEX(MATCH("ЗАГ",B981:B$2002&amp;"",),))),0))</f>
        <v>1</v>
      </c>
      <c r="L980" s="38"/>
      <c r="M980" s="38"/>
      <c r="R980" s="178">
        <f>IFERROR(IF(F980&gt;0,IF(IFERROR((Смета!H962*1),0)&gt;0,ROUND(F980*G980,2),0),0),0)</f>
        <v>0</v>
      </c>
      <c r="S980" s="50">
        <f>IFERROR(IF(F980&gt;0,IF(IFERROR((Смета!G962*1),0)&gt;0,ROUND(F980*G980,2),0),0),0)</f>
        <v>160376.93</v>
      </c>
      <c r="U980" s="38"/>
    </row>
    <row r="981" spans="1:21" s="37" customFormat="1" ht="30" x14ac:dyDescent="0.25">
      <c r="A981" s="63"/>
      <c r="B981" s="140">
        <f>IFERROR(IF(F981&gt;0,MAX(B$26:B980)+1,IF(AND(D981&gt;0,C981=0),"ЗАГ",0)),0)</f>
        <v>106</v>
      </c>
      <c r="C981" s="141">
        <f>IF(Смета!B963&gt;0,Смета!B963,0)</f>
        <v>850</v>
      </c>
      <c r="D981" s="547" t="str">
        <f>IF(Смета!C963&gt;0,Смета!C963,0)</f>
        <v>Монтаж кабеля по кирпичной кладке и затягивание в трубы до 30мм2</v>
      </c>
      <c r="E981" s="77" t="str">
        <f>IF(Смета!D963&gt;0,Смета!D963,0)</f>
        <v>м</v>
      </c>
      <c r="F981" s="67">
        <f>IFERROR(IF(Дата_КС2=S$3,Смета!Q963,0)+IF(Дата_КС2=S$4,Смета!T963,0)+IF(Дата_КС2=S$5,Смета!W963,0)+IF(Дата_КС2=S$6,Смета!Z963,0)+IF(Дата_КС2=S$7,Смета!AC963,0)+IF(Дата_КС2=S$8,Смета!AF963,0)+IF(Дата_КС2=S$9,Смета!AI963,0)+IF(Дата_КС2=S$10,Смета!AL963,0)+IF(Дата_КС2=S$11,Смета!AO963,0)+IF(Дата_КС2=S$12,Смета!AR963,0)+IF(Дата_КС2=S$13,Смета!AU963,0)+IF(Дата_КС2=S$14,Смета!AX963,0),0)</f>
        <v>2764</v>
      </c>
      <c r="G981" s="67">
        <f>IF(Смета!E963&gt;0,Смета!E963,0)</f>
        <v>88.07</v>
      </c>
      <c r="H981" s="67">
        <f t="shared" si="30"/>
        <v>243425.48</v>
      </c>
      <c r="I981" s="464">
        <f t="shared" si="29"/>
        <v>1</v>
      </c>
      <c r="J981" s="468"/>
      <c r="K981" s="465">
        <f>IF(AND(B981&gt;0,B981&lt;&gt;"ЗАГ"),1,IF(C981=0,SUM(B982:INDEX(B982:B$2002,INDEX(MATCH("ЗАГ",B982:B$2002&amp;"",),))),0))</f>
        <v>1</v>
      </c>
      <c r="L981" s="38"/>
      <c r="M981" s="38"/>
      <c r="R981" s="178">
        <f>IFERROR(IF(F981&gt;0,IF(IFERROR((Смета!H963*1),0)&gt;0,ROUND(F981*G981,2),0),0),0)</f>
        <v>243425.48</v>
      </c>
      <c r="S981" s="50">
        <f>IFERROR(IF(F981&gt;0,IF(IFERROR((Смета!G963*1),0)&gt;0,ROUND(F981*G981,2),0),0),0)</f>
        <v>0</v>
      </c>
      <c r="U981" s="38"/>
    </row>
    <row r="982" spans="1:21" s="37" customFormat="1" x14ac:dyDescent="0.25">
      <c r="A982" s="63"/>
      <c r="B982" s="140">
        <f>IFERROR(IF(F982&gt;0,MAX(B$26:B981)+1,IF(AND(D982&gt;0,C982=0),"ЗАГ",0)),0)</f>
        <v>107</v>
      </c>
      <c r="C982" s="141">
        <f>IF(Смета!B964&gt;0,Смета!B964,0)</f>
        <v>851</v>
      </c>
      <c r="D982" s="547" t="str">
        <f>IF(Смета!C964&gt;0,Смета!C964,0)</f>
        <v xml:space="preserve">Провод ПуВ нг(А)LS 1х6.0 </v>
      </c>
      <c r="E982" s="77" t="str">
        <f>IF(Смета!D964&gt;0,Смета!D964,0)</f>
        <v>м</v>
      </c>
      <c r="F982" s="67">
        <f>IFERROR(IF(Дата_КС2=S$3,Смета!Q964,0)+IF(Дата_КС2=S$4,Смета!T964,0)+IF(Дата_КС2=S$5,Смета!W964,0)+IF(Дата_КС2=S$6,Смета!Z964,0)+IF(Дата_КС2=S$7,Смета!AC964,0)+IF(Дата_КС2=S$8,Смета!AF964,0)+IF(Дата_КС2=S$9,Смета!AI964,0)+IF(Дата_КС2=S$10,Смета!AL964,0)+IF(Дата_КС2=S$11,Смета!AO964,0)+IF(Дата_КС2=S$12,Смета!AR964,0)+IF(Дата_КС2=S$13,Смета!AU964,0)+IF(Дата_КС2=S$14,Смета!AX964,0),0)</f>
        <v>618</v>
      </c>
      <c r="G982" s="67">
        <f>IF(Смета!E964&gt;0,Смета!E964,0)</f>
        <v>76.010000000000005</v>
      </c>
      <c r="H982" s="67">
        <f t="shared" si="30"/>
        <v>46974.18</v>
      </c>
      <c r="I982" s="464">
        <f t="shared" si="29"/>
        <v>1</v>
      </c>
      <c r="J982" s="468"/>
      <c r="K982" s="465">
        <f>IF(AND(B982&gt;0,B982&lt;&gt;"ЗАГ"),1,IF(C982=0,SUM(B983:INDEX(B983:B$2002,INDEX(MATCH("ЗАГ",B983:B$2002&amp;"",),))),0))</f>
        <v>1</v>
      </c>
      <c r="L982" s="38"/>
      <c r="M982" s="38"/>
      <c r="R982" s="178">
        <f>IFERROR(IF(F982&gt;0,IF(IFERROR((Смета!H964*1),0)&gt;0,ROUND(F982*G982,2),0),0),0)</f>
        <v>0</v>
      </c>
      <c r="S982" s="50">
        <f>IFERROR(IF(F982&gt;0,IF(IFERROR((Смета!G964*1),0)&gt;0,ROUND(F982*G982,2),0),0),0)</f>
        <v>46974.18</v>
      </c>
      <c r="U982" s="38"/>
    </row>
    <row r="983" spans="1:21" s="37" customFormat="1" x14ac:dyDescent="0.25">
      <c r="A983" s="63"/>
      <c r="B983" s="140">
        <f>IFERROR(IF(F983&gt;0,MAX(B$26:B982)+1,IF(AND(D983&gt;0,C983=0),"ЗАГ",0)),0)</f>
        <v>108</v>
      </c>
      <c r="C983" s="141">
        <f>IF(Смета!B965&gt;0,Смета!B965,0)</f>
        <v>852</v>
      </c>
      <c r="D983" s="547" t="str">
        <f>IF(Смета!C965&gt;0,Смета!C965,0)</f>
        <v>Кабель силовой ВВГнг(А)-LS 1х4 ок-0,66</v>
      </c>
      <c r="E983" s="77" t="str">
        <f>IF(Смета!D965&gt;0,Смета!D965,0)</f>
        <v>м</v>
      </c>
      <c r="F983" s="67">
        <f>IFERROR(IF(Дата_КС2=S$3,Смета!Q965,0)+IF(Дата_КС2=S$4,Смета!T965,0)+IF(Дата_КС2=S$5,Смета!W965,0)+IF(Дата_КС2=S$6,Смета!Z965,0)+IF(Дата_КС2=S$7,Смета!AC965,0)+IF(Дата_КС2=S$8,Смета!AF965,0)+IF(Дата_КС2=S$9,Смета!AI965,0)+IF(Дата_КС2=S$10,Смета!AL965,0)+IF(Дата_КС2=S$11,Смета!AO965,0)+IF(Дата_КС2=S$12,Смета!AR965,0)+IF(Дата_КС2=S$13,Смета!AU965,0)+IF(Дата_КС2=S$14,Смета!AX965,0),0)</f>
        <v>154</v>
      </c>
      <c r="G983" s="67">
        <f>IF(Смета!E965&gt;0,Смета!E965,0)</f>
        <v>52.48</v>
      </c>
      <c r="H983" s="67">
        <f t="shared" si="30"/>
        <v>8081.92</v>
      </c>
      <c r="I983" s="464">
        <f t="shared" si="29"/>
        <v>1</v>
      </c>
      <c r="J983" s="468"/>
      <c r="K983" s="465">
        <f>IF(AND(B983&gt;0,B983&lt;&gt;"ЗАГ"),1,IF(C983=0,SUM(B984:INDEX(B984:B$2002,INDEX(MATCH("ЗАГ",B984:B$2002&amp;"",),))),0))</f>
        <v>1</v>
      </c>
      <c r="L983" s="38"/>
      <c r="M983" s="38"/>
      <c r="R983" s="178">
        <f>IFERROR(IF(F983&gt;0,IF(IFERROR((Смета!H965*1),0)&gt;0,ROUND(F983*G983,2),0),0),0)</f>
        <v>0</v>
      </c>
      <c r="S983" s="50">
        <f>IFERROR(IF(F983&gt;0,IF(IFERROR((Смета!G965*1),0)&gt;0,ROUND(F983*G983,2),0),0),0)</f>
        <v>8081.92</v>
      </c>
      <c r="U983" s="38"/>
    </row>
    <row r="984" spans="1:21" s="37" customFormat="1" x14ac:dyDescent="0.25">
      <c r="A984" s="63"/>
      <c r="B984" s="140">
        <f>IFERROR(IF(F984&gt;0,MAX(B$26:B983)+1,IF(AND(D984&gt;0,C984=0),"ЗАГ",0)),0)</f>
        <v>109</v>
      </c>
      <c r="C984" s="141">
        <f>IF(Смета!B966&gt;0,Смета!B966,0)</f>
        <v>853</v>
      </c>
      <c r="D984" s="547" t="str">
        <f>IF(Смета!C966&gt;0,Смета!C966,0)</f>
        <v>Провод силовой ПуВнг(А)-LS 10</v>
      </c>
      <c r="E984" s="77" t="str">
        <f>IF(Смета!D966&gt;0,Смета!D966,0)</f>
        <v>м</v>
      </c>
      <c r="F984" s="67">
        <f>IFERROR(IF(Дата_КС2=S$3,Смета!Q966,0)+IF(Дата_КС2=S$4,Смета!T966,0)+IF(Дата_КС2=S$5,Смета!W966,0)+IF(Дата_КС2=S$6,Смета!Z966,0)+IF(Дата_КС2=S$7,Смета!AC966,0)+IF(Дата_КС2=S$8,Смета!AF966,0)+IF(Дата_КС2=S$9,Смета!AI966,0)+IF(Дата_КС2=S$10,Смета!AL966,0)+IF(Дата_КС2=S$11,Смета!AO966,0)+IF(Дата_КС2=S$12,Смета!AR966,0)+IF(Дата_КС2=S$13,Смета!AU966,0)+IF(Дата_КС2=S$14,Смета!AX966,0),0)</f>
        <v>375</v>
      </c>
      <c r="G984" s="67">
        <f>IF(Смета!E966&gt;0,Смета!E966,0)</f>
        <v>122.14</v>
      </c>
      <c r="H984" s="67">
        <f t="shared" si="30"/>
        <v>45802.5</v>
      </c>
      <c r="I984" s="464">
        <f t="shared" si="29"/>
        <v>1</v>
      </c>
      <c r="J984" s="468"/>
      <c r="K984" s="465">
        <f>IF(AND(B984&gt;0,B984&lt;&gt;"ЗАГ"),1,IF(C984=0,SUM(B985:INDEX(B985:B$2002,INDEX(MATCH("ЗАГ",B985:B$2002&amp;"",),))),0))</f>
        <v>1</v>
      </c>
      <c r="L984" s="38"/>
      <c r="M984" s="38"/>
      <c r="R984" s="178">
        <f>IFERROR(IF(F984&gt;0,IF(IFERROR((Смета!H966*1),0)&gt;0,ROUND(F984*G984,2),0),0),0)</f>
        <v>0</v>
      </c>
      <c r="S984" s="50">
        <f>IFERROR(IF(F984&gt;0,IF(IFERROR((Смета!G966*1),0)&gt;0,ROUND(F984*G984,2),0),0),0)</f>
        <v>45802.5</v>
      </c>
      <c r="U984" s="38"/>
    </row>
    <row r="985" spans="1:21" s="37" customFormat="1" ht="30" x14ac:dyDescent="0.25">
      <c r="A985" s="63"/>
      <c r="B985" s="140">
        <f>IFERROR(IF(F985&gt;0,MAX(B$26:B984)+1,IF(AND(D985&gt;0,C985=0),"ЗАГ",0)),0)</f>
        <v>110</v>
      </c>
      <c r="C985" s="141">
        <f>IF(Смета!B967&gt;0,Смета!B967,0)</f>
        <v>854</v>
      </c>
      <c r="D985" s="547" t="str">
        <f>IF(Смета!C967&gt;0,Смета!C967,0)</f>
        <v>Монтаж кабеля по кирпичной кладке и затягивание в трубы до 30мм2</v>
      </c>
      <c r="E985" s="77" t="str">
        <f>IF(Смета!D967&gt;0,Смета!D967,0)</f>
        <v>м</v>
      </c>
      <c r="F985" s="67">
        <f>IFERROR(IF(Дата_КС2=S$3,Смета!Q967,0)+IF(Дата_КС2=S$4,Смета!T967,0)+IF(Дата_КС2=S$5,Смета!W967,0)+IF(Дата_КС2=S$6,Смета!Z967,0)+IF(Дата_КС2=S$7,Смета!AC967,0)+IF(Дата_КС2=S$8,Смета!AF967,0)+IF(Дата_КС2=S$9,Смета!AI967,0)+IF(Дата_КС2=S$10,Смета!AL967,0)+IF(Дата_КС2=S$11,Смета!AO967,0)+IF(Дата_КС2=S$12,Смета!AR967,0)+IF(Дата_КС2=S$13,Смета!AU967,0)+IF(Дата_КС2=S$14,Смета!AX967,0),0)</f>
        <v>1147</v>
      </c>
      <c r="G985" s="67">
        <f>IF(Смета!E967&gt;0,Смета!E967,0)</f>
        <v>88.07</v>
      </c>
      <c r="H985" s="67">
        <f t="shared" si="30"/>
        <v>101016.29</v>
      </c>
      <c r="I985" s="464">
        <f t="shared" si="29"/>
        <v>1</v>
      </c>
      <c r="J985" s="468"/>
      <c r="K985" s="465">
        <f>IF(AND(B985&gt;0,B985&lt;&gt;"ЗАГ"),1,IF(C985=0,SUM(B986:INDEX(B986:B$2002,INDEX(MATCH("ЗАГ",B986:B$2002&amp;"",),))),0))</f>
        <v>1</v>
      </c>
      <c r="L985" s="38"/>
      <c r="M985" s="38"/>
      <c r="R985" s="178">
        <f>IFERROR(IF(F985&gt;0,IF(IFERROR((Смета!H967*1),0)&gt;0,ROUND(F985*G985,2),0),0),0)</f>
        <v>101016.29</v>
      </c>
      <c r="S985" s="50">
        <f>IFERROR(IF(F985&gt;0,IF(IFERROR((Смета!G967*1),0)&gt;0,ROUND(F985*G985,2),0),0),0)</f>
        <v>0</v>
      </c>
      <c r="U985" s="38"/>
    </row>
    <row r="986" spans="1:21" s="37" customFormat="1" x14ac:dyDescent="0.25">
      <c r="A986" s="63"/>
      <c r="B986" s="140">
        <f>IFERROR(IF(F986&gt;0,MAX(B$26:B985)+1,IF(AND(D986&gt;0,C986=0),"ЗАГ",0)),0)</f>
        <v>111</v>
      </c>
      <c r="C986" s="141">
        <f>IF(Смета!B968&gt;0,Смета!B968,0)</f>
        <v>855</v>
      </c>
      <c r="D986" s="547" t="str">
        <f>IF(Смета!C968&gt;0,Смета!C968,0)</f>
        <v>Кабель ВВГ -П нг(А)FRLS 3х1.5 0.66кВ (бухта)</v>
      </c>
      <c r="E986" s="77" t="str">
        <f>IF(Смета!D968&gt;0,Смета!D968,0)</f>
        <v>м</v>
      </c>
      <c r="F986" s="67">
        <f>IFERROR(IF(Дата_КС2=S$3,Смета!Q968,0)+IF(Дата_КС2=S$4,Смета!T968,0)+IF(Дата_КС2=S$5,Смета!W968,0)+IF(Дата_КС2=S$6,Смета!Z968,0)+IF(Дата_КС2=S$7,Смета!AC968,0)+IF(Дата_КС2=S$8,Смета!AF968,0)+IF(Дата_КС2=S$9,Смета!AI968,0)+IF(Дата_КС2=S$10,Смета!AL968,0)+IF(Дата_КС2=S$11,Смета!AO968,0)+IF(Дата_КС2=S$12,Смета!AR968,0)+IF(Дата_КС2=S$13,Смета!AU968,0)+IF(Дата_КС2=S$14,Смета!AX968,0),0)</f>
        <v>100</v>
      </c>
      <c r="G986" s="67">
        <f>IF(Смета!E968&gt;0,Смета!E968,0)</f>
        <v>74.73</v>
      </c>
      <c r="H986" s="67">
        <f t="shared" si="30"/>
        <v>7473</v>
      </c>
      <c r="I986" s="464">
        <f t="shared" ref="I986:I1049" si="31">IF(J986=1,1,K986)</f>
        <v>1</v>
      </c>
      <c r="J986" s="468"/>
      <c r="K986" s="465">
        <f>IF(AND(B986&gt;0,B986&lt;&gt;"ЗАГ"),1,IF(C986=0,SUM(B987:INDEX(B987:B$2002,INDEX(MATCH("ЗАГ",B987:B$2002&amp;"",),))),0))</f>
        <v>1</v>
      </c>
      <c r="L986" s="38"/>
      <c r="M986" s="38"/>
      <c r="R986" s="178">
        <f>IFERROR(IF(F986&gt;0,IF(IFERROR((Смета!H968*1),0)&gt;0,ROUND(F986*G986,2),0),0),0)</f>
        <v>0</v>
      </c>
      <c r="S986" s="50">
        <f>IFERROR(IF(F986&gt;0,IF(IFERROR((Смета!G968*1),0)&gt;0,ROUND(F986*G986,2),0),0),0)</f>
        <v>7473</v>
      </c>
      <c r="U986" s="38"/>
    </row>
    <row r="987" spans="1:21" s="37" customFormat="1" ht="30" x14ac:dyDescent="0.25">
      <c r="A987" s="63"/>
      <c r="B987" s="140">
        <f>IFERROR(IF(F987&gt;0,MAX(B$26:B986)+1,IF(AND(D987&gt;0,C987=0),"ЗАГ",0)),0)</f>
        <v>112</v>
      </c>
      <c r="C987" s="141">
        <f>IF(Смета!B969&gt;0,Смета!B969,0)</f>
        <v>856</v>
      </c>
      <c r="D987" s="547" t="str">
        <f>IF(Смета!C969&gt;0,Смета!C969,0)</f>
        <v>Монтаж кабеля по кирпичной кладке и затягивание в трубы до 30мм2</v>
      </c>
      <c r="E987" s="77" t="str">
        <f>IF(Смета!D969&gt;0,Смета!D969,0)</f>
        <v>м</v>
      </c>
      <c r="F987" s="67">
        <f>IFERROR(IF(Дата_КС2=S$3,Смета!Q969,0)+IF(Дата_КС2=S$4,Смета!T969,0)+IF(Дата_КС2=S$5,Смета!W969,0)+IF(Дата_КС2=S$6,Смета!Z969,0)+IF(Дата_КС2=S$7,Смета!AC969,0)+IF(Дата_КС2=S$8,Смета!AF969,0)+IF(Дата_КС2=S$9,Смета!AI969,0)+IF(Дата_КС2=S$10,Смета!AL969,0)+IF(Дата_КС2=S$11,Смета!AO969,0)+IF(Дата_КС2=S$12,Смета!AR969,0)+IF(Дата_КС2=S$13,Смета!AU969,0)+IF(Дата_КС2=S$14,Смета!AX969,0),0)</f>
        <v>100</v>
      </c>
      <c r="G987" s="67">
        <f>IF(Смета!E969&gt;0,Смета!E969,0)</f>
        <v>88.07</v>
      </c>
      <c r="H987" s="67">
        <f t="shared" si="30"/>
        <v>8807</v>
      </c>
      <c r="I987" s="464">
        <f t="shared" si="31"/>
        <v>1</v>
      </c>
      <c r="J987" s="468"/>
      <c r="K987" s="465">
        <f>IF(AND(B987&gt;0,B987&lt;&gt;"ЗАГ"),1,IF(C987=0,SUM(B988:INDEX(B988:B$2002,INDEX(MATCH("ЗАГ",B988:B$2002&amp;"",),))),0))</f>
        <v>1</v>
      </c>
      <c r="L987" s="38"/>
      <c r="M987" s="38"/>
      <c r="R987" s="178">
        <f>IFERROR(IF(F987&gt;0,IF(IFERROR((Смета!H969*1),0)&gt;0,ROUND(F987*G987,2),0),0),0)</f>
        <v>8807</v>
      </c>
      <c r="S987" s="50">
        <f>IFERROR(IF(F987&gt;0,IF(IFERROR((Смета!G969*1),0)&gt;0,ROUND(F987*G987,2),0),0),0)</f>
        <v>0</v>
      </c>
      <c r="U987" s="38"/>
    </row>
    <row r="988" spans="1:21" s="37" customFormat="1" hidden="1" x14ac:dyDescent="0.25">
      <c r="A988" s="63"/>
      <c r="B988" s="140" t="str">
        <f>IFERROR(IF(F988&gt;0,MAX(B$26:B987)+1,IF(AND(D988&gt;0,C988=0),"ЗАГ",0)),0)</f>
        <v>ЗАГ</v>
      </c>
      <c r="C988" s="141">
        <f>IF(Смета!B970&gt;0,Смета!B970,0)</f>
        <v>0</v>
      </c>
      <c r="D988" s="543" t="str">
        <f>IF(Смета!C970&gt;0,Смета!C970,0)</f>
        <v>4.Электрортехнические изделия</v>
      </c>
      <c r="E988" s="77">
        <f>IF(Смета!D970&gt;0,Смета!D970,0)</f>
        <v>0</v>
      </c>
      <c r="F988" s="67">
        <f>IFERROR(IF(Дата_КС2=S$3,Смета!Q970,0)+IF(Дата_КС2=S$4,Смета!T970,0)+IF(Дата_КС2=S$5,Смета!W970,0)+IF(Дата_КС2=S$6,Смета!Z970,0)+IF(Дата_КС2=S$7,Смета!AC970,0)+IF(Дата_КС2=S$8,Смета!AF970,0)+IF(Дата_КС2=S$9,Смета!AI970,0)+IF(Дата_КС2=S$10,Смета!AL970,0)+IF(Дата_КС2=S$11,Смета!AO970,0)+IF(Дата_КС2=S$12,Смета!AR970,0)+IF(Дата_КС2=S$13,Смета!AU970,0)+IF(Дата_КС2=S$14,Смета!AX970,0),0)</f>
        <v>0</v>
      </c>
      <c r="G988" s="67">
        <f>IF(Смета!E970&gt;0,Смета!E970,0)</f>
        <v>0</v>
      </c>
      <c r="H988" s="67">
        <f t="shared" si="30"/>
        <v>0</v>
      </c>
      <c r="I988" s="464">
        <f t="shared" si="31"/>
        <v>0</v>
      </c>
      <c r="J988" s="468"/>
      <c r="K988" s="465">
        <f>IF(AND(B988&gt;0,B988&lt;&gt;"ЗАГ"),1,IF(C988=0,SUM(B989:INDEX(B989:B$2002,INDEX(MATCH("ЗАГ",B989:B$2002&amp;"",),))),0))</f>
        <v>0</v>
      </c>
      <c r="L988" s="38"/>
      <c r="M988" s="38"/>
      <c r="R988" s="178">
        <f>IFERROR(IF(F988&gt;0,IF(IFERROR((Смета!H970*1),0)&gt;0,ROUND(F988*G988,2),0),0),0)</f>
        <v>0</v>
      </c>
      <c r="S988" s="50">
        <f>IFERROR(IF(F988&gt;0,IF(IFERROR((Смета!G970*1),0)&gt;0,ROUND(F988*G988,2),0),0),0)</f>
        <v>0</v>
      </c>
      <c r="U988" s="38"/>
    </row>
    <row r="989" spans="1:21" s="37" customFormat="1" ht="30" hidden="1" x14ac:dyDescent="0.25">
      <c r="A989" s="63"/>
      <c r="B989" s="140">
        <f>IFERROR(IF(F989&gt;0,MAX(B$26:B988)+1,IF(AND(D989&gt;0,C989=0),"ЗАГ",0)),0)</f>
        <v>0</v>
      </c>
      <c r="C989" s="141">
        <f>IF(Смета!B971&gt;0,Смета!B971,0)</f>
        <v>857</v>
      </c>
      <c r="D989" s="543" t="str">
        <f>IF(Смета!C971&gt;0,Смета!C971,0)</f>
        <v>BRITE Розетка двойная с заземлением с защитными шторками и крышкой 16А в сборе IP44 РСбш12-3-44-БрБ белый</v>
      </c>
      <c r="E989" s="77" t="str">
        <f>IF(Смета!D971&gt;0,Смета!D971,0)</f>
        <v>шт</v>
      </c>
      <c r="F989" s="67">
        <f>IFERROR(IF(Дата_КС2=S$3,Смета!Q971,0)+IF(Дата_КС2=S$4,Смета!T971,0)+IF(Дата_КС2=S$5,Смета!W971,0)+IF(Дата_КС2=S$6,Смета!Z971,0)+IF(Дата_КС2=S$7,Смета!AC971,0)+IF(Дата_КС2=S$8,Смета!AF971,0)+IF(Дата_КС2=S$9,Смета!AI971,0)+IF(Дата_КС2=S$10,Смета!AL971,0)+IF(Дата_КС2=S$11,Смета!AO971,0)+IF(Дата_КС2=S$12,Смета!AR971,0)+IF(Дата_КС2=S$13,Смета!AU971,0)+IF(Дата_КС2=S$14,Смета!AX971,0),0)</f>
        <v>0</v>
      </c>
      <c r="G989" s="67">
        <f>IF(Смета!E971&gt;0,Смета!E971,0)</f>
        <v>361</v>
      </c>
      <c r="H989" s="67">
        <f t="shared" ref="H989:H1052" si="32">ROUND(F989*G989,2)</f>
        <v>0</v>
      </c>
      <c r="I989" s="464">
        <f t="shared" si="31"/>
        <v>0</v>
      </c>
      <c r="J989" s="468"/>
      <c r="K989" s="465">
        <f>IF(AND(B989&gt;0,B989&lt;&gt;"ЗАГ"),1,IF(C989=0,SUM(B990:INDEX(B990:B$2002,INDEX(MATCH("ЗАГ",B990:B$2002&amp;"",),))),0))</f>
        <v>0</v>
      </c>
      <c r="L989" s="38"/>
      <c r="M989" s="38"/>
      <c r="R989" s="178">
        <f>IFERROR(IF(F989&gt;0,IF(IFERROR((Смета!H971*1),0)&gt;0,ROUND(F989*G989,2),0),0),0)</f>
        <v>0</v>
      </c>
      <c r="S989" s="50">
        <f>IFERROR(IF(F989&gt;0,IF(IFERROR((Смета!G971*1),0)&gt;0,ROUND(F989*G989,2),0),0),0)</f>
        <v>0</v>
      </c>
      <c r="U989" s="38"/>
    </row>
    <row r="990" spans="1:21" s="37" customFormat="1" ht="30" hidden="1" x14ac:dyDescent="0.25">
      <c r="A990" s="63"/>
      <c r="B990" s="140">
        <f>IFERROR(IF(F990&gt;0,MAX(B$26:B989)+1,IF(AND(D990&gt;0,C990=0),"ЗАГ",0)),0)</f>
        <v>0</v>
      </c>
      <c r="C990" s="141">
        <f>IF(Смета!B972&gt;0,Смета!B972,0)</f>
        <v>858</v>
      </c>
      <c r="D990" s="543" t="str">
        <f>IF(Смета!C972&gt;0,Смета!C972,0)</f>
        <v>Розетка ATLASDESIGN двойная с заземлением со шторками 16А в сборе белый</v>
      </c>
      <c r="E990" s="77" t="str">
        <f>IF(Смета!D972&gt;0,Смета!D972,0)</f>
        <v>шт</v>
      </c>
      <c r="F990" s="67">
        <f>IFERROR(IF(Дата_КС2=S$3,Смета!Q972,0)+IF(Дата_КС2=S$4,Смета!T972,0)+IF(Дата_КС2=S$5,Смета!W972,0)+IF(Дата_КС2=S$6,Смета!Z972,0)+IF(Дата_КС2=S$7,Смета!AC972,0)+IF(Дата_КС2=S$8,Смета!AF972,0)+IF(Дата_КС2=S$9,Смета!AI972,0)+IF(Дата_КС2=S$10,Смета!AL972,0)+IF(Дата_КС2=S$11,Смета!AO972,0)+IF(Дата_КС2=S$12,Смета!AR972,0)+IF(Дата_КС2=S$13,Смета!AU972,0)+IF(Дата_КС2=S$14,Смета!AX972,0),0)</f>
        <v>0</v>
      </c>
      <c r="G990" s="67">
        <f>IF(Смета!E972&gt;0,Смета!E972,0)</f>
        <v>287.70999999999998</v>
      </c>
      <c r="H990" s="67">
        <f t="shared" si="32"/>
        <v>0</v>
      </c>
      <c r="I990" s="464">
        <f t="shared" si="31"/>
        <v>0</v>
      </c>
      <c r="J990" s="468"/>
      <c r="K990" s="465">
        <f>IF(AND(B990&gt;0,B990&lt;&gt;"ЗАГ"),1,IF(C990=0,SUM(B991:INDEX(B991:B$2002,INDEX(MATCH("ЗАГ",B991:B$2002&amp;"",),))),0))</f>
        <v>0</v>
      </c>
      <c r="L990" s="38"/>
      <c r="M990" s="38"/>
      <c r="R990" s="178">
        <f>IFERROR(IF(F990&gt;0,IF(IFERROR((Смета!H972*1),0)&gt;0,ROUND(F990*G990,2),0),0),0)</f>
        <v>0</v>
      </c>
      <c r="S990" s="50">
        <f>IFERROR(IF(F990&gt;0,IF(IFERROR((Смета!G972*1),0)&gt;0,ROUND(F990*G990,2),0),0),0)</f>
        <v>0</v>
      </c>
      <c r="U990" s="38"/>
    </row>
    <row r="991" spans="1:21" s="37" customFormat="1" hidden="1" x14ac:dyDescent="0.25">
      <c r="A991" s="63"/>
      <c r="B991" s="140">
        <f>IFERROR(IF(F991&gt;0,MAX(B$26:B990)+1,IF(AND(D991&gt;0,C991=0),"ЗАГ",0)),0)</f>
        <v>0</v>
      </c>
      <c r="C991" s="141">
        <f>IF(Смета!B973&gt;0,Смета!B973,0)</f>
        <v>859</v>
      </c>
      <c r="D991" s="543" t="str">
        <f>IF(Смета!C973&gt;0,Смета!C973,0)</f>
        <v>Монтаж и подключение розеток скрытой установки</v>
      </c>
      <c r="E991" s="77" t="str">
        <f>IF(Смета!D973&gt;0,Смета!D973,0)</f>
        <v>шт</v>
      </c>
      <c r="F991" s="67">
        <f>IFERROR(IF(Дата_КС2=S$3,Смета!Q973,0)+IF(Дата_КС2=S$4,Смета!T973,0)+IF(Дата_КС2=S$5,Смета!W973,0)+IF(Дата_КС2=S$6,Смета!Z973,0)+IF(Дата_КС2=S$7,Смета!AC973,0)+IF(Дата_КС2=S$8,Смета!AF973,0)+IF(Дата_КС2=S$9,Смета!AI973,0)+IF(Дата_КС2=S$10,Смета!AL973,0)+IF(Дата_КС2=S$11,Смета!AO973,0)+IF(Дата_КС2=S$12,Смета!AR973,0)+IF(Дата_КС2=S$13,Смета!AU973,0)+IF(Дата_КС2=S$14,Смета!AX973,0),0)</f>
        <v>0</v>
      </c>
      <c r="G991" s="67">
        <f>IF(Смета!E973&gt;0,Смета!E973,0)</f>
        <v>192.15</v>
      </c>
      <c r="H991" s="67">
        <f t="shared" si="32"/>
        <v>0</v>
      </c>
      <c r="I991" s="464">
        <f t="shared" si="31"/>
        <v>0</v>
      </c>
      <c r="J991" s="468"/>
      <c r="K991" s="465">
        <f>IF(AND(B991&gt;0,B991&lt;&gt;"ЗАГ"),1,IF(C991=0,SUM(B992:INDEX(B992:B$2002,INDEX(MATCH("ЗАГ",B992:B$2002&amp;"",),))),0))</f>
        <v>0</v>
      </c>
      <c r="L991" s="38"/>
      <c r="M991" s="38"/>
      <c r="R991" s="178">
        <f>IFERROR(IF(F991&gt;0,IF(IFERROR((Смета!H973*1),0)&gt;0,ROUND(F991*G991,2),0),0),0)</f>
        <v>0</v>
      </c>
      <c r="S991" s="50">
        <f>IFERROR(IF(F991&gt;0,IF(IFERROR((Смета!G973*1),0)&gt;0,ROUND(F991*G991,2),0),0),0)</f>
        <v>0</v>
      </c>
      <c r="U991" s="38"/>
    </row>
    <row r="992" spans="1:21" s="37" customFormat="1" ht="30" hidden="1" x14ac:dyDescent="0.25">
      <c r="A992" s="63"/>
      <c r="B992" s="140">
        <f>IFERROR(IF(F992&gt;0,MAX(B$26:B991)+1,IF(AND(D992&gt;0,C992=0),"ЗАГ",0)),0)</f>
        <v>0</v>
      </c>
      <c r="C992" s="141">
        <f>IF(Смета!B974&gt;0,Смета!B974,0)</f>
        <v>860</v>
      </c>
      <c r="D992" s="543" t="str">
        <f>IF(Смета!C974&gt;0,Смета!C974,0)</f>
        <v>ЭТЮД Розетка наружная с заземлением со шторками белая (на роутер)</v>
      </c>
      <c r="E992" s="77" t="str">
        <f>IF(Смета!D974&gt;0,Смета!D974,0)</f>
        <v>шт</v>
      </c>
      <c r="F992" s="67">
        <f>IFERROR(IF(Дата_КС2=S$3,Смета!Q974,0)+IF(Дата_КС2=S$4,Смета!T974,0)+IF(Дата_КС2=S$5,Смета!W974,0)+IF(Дата_КС2=S$6,Смета!Z974,0)+IF(Дата_КС2=S$7,Смета!AC974,0)+IF(Дата_КС2=S$8,Смета!AF974,0)+IF(Дата_КС2=S$9,Смета!AI974,0)+IF(Дата_КС2=S$10,Смета!AL974,0)+IF(Дата_КС2=S$11,Смета!AO974,0)+IF(Дата_КС2=S$12,Смета!AR974,0)+IF(Дата_КС2=S$13,Смета!AU974,0)+IF(Дата_КС2=S$14,Смета!AX974,0),0)</f>
        <v>0</v>
      </c>
      <c r="G992" s="67">
        <f>IF(Смета!E974&gt;0,Смета!E974,0)</f>
        <v>170.8</v>
      </c>
      <c r="H992" s="67">
        <f t="shared" si="32"/>
        <v>0</v>
      </c>
      <c r="I992" s="464">
        <f t="shared" si="31"/>
        <v>0</v>
      </c>
      <c r="J992" s="468"/>
      <c r="K992" s="465">
        <f>IF(AND(B992&gt;0,B992&lt;&gt;"ЗАГ"),1,IF(C992=0,SUM(B993:INDEX(B993:B$2002,INDEX(MATCH("ЗАГ",B993:B$2002&amp;"",),))),0))</f>
        <v>0</v>
      </c>
      <c r="L992" s="38"/>
      <c r="M992" s="38"/>
      <c r="R992" s="178">
        <f>IFERROR(IF(F992&gt;0,IF(IFERROR((Смета!H974*1),0)&gt;0,ROUND(F992*G992,2),0),0),0)</f>
        <v>0</v>
      </c>
      <c r="S992" s="50">
        <f>IFERROR(IF(F992&gt;0,IF(IFERROR((Смета!G974*1),0)&gt;0,ROUND(F992*G992,2),0),0),0)</f>
        <v>0</v>
      </c>
      <c r="U992" s="38"/>
    </row>
    <row r="993" spans="1:21" s="37" customFormat="1" ht="30" hidden="1" x14ac:dyDescent="0.25">
      <c r="A993" s="63"/>
      <c r="B993" s="140">
        <f>IFERROR(IF(F993&gt;0,MAX(B$26:B992)+1,IF(AND(D993&gt;0,C993=0),"ЗАГ",0)),0)</f>
        <v>0</v>
      </c>
      <c r="C993" s="141">
        <f>IF(Смета!B975&gt;0,Смета!B975,0)</f>
        <v>861</v>
      </c>
      <c r="D993" s="543" t="str">
        <f>IF(Смета!C975&gt;0,Смета!C975,0)</f>
        <v>Монтаж и подключение розеток и выключателей открытой установки</v>
      </c>
      <c r="E993" s="77" t="str">
        <f>IF(Смета!D975&gt;0,Смета!D975,0)</f>
        <v>шт</v>
      </c>
      <c r="F993" s="67">
        <f>IFERROR(IF(Дата_КС2=S$3,Смета!Q975,0)+IF(Дата_КС2=S$4,Смета!T975,0)+IF(Дата_КС2=S$5,Смета!W975,0)+IF(Дата_КС2=S$6,Смета!Z975,0)+IF(Дата_КС2=S$7,Смета!AC975,0)+IF(Дата_КС2=S$8,Смета!AF975,0)+IF(Дата_КС2=S$9,Смета!AI975,0)+IF(Дата_КС2=S$10,Смета!AL975,0)+IF(Дата_КС2=S$11,Смета!AO975,0)+IF(Дата_КС2=S$12,Смета!AR975,0)+IF(Дата_КС2=S$13,Смета!AU975,0)+IF(Дата_КС2=S$14,Смета!AX975,0),0)</f>
        <v>0</v>
      </c>
      <c r="G993" s="67">
        <f>IF(Смета!E975&gt;0,Смета!E975,0)</f>
        <v>256.2</v>
      </c>
      <c r="H993" s="67">
        <f t="shared" si="32"/>
        <v>0</v>
      </c>
      <c r="I993" s="464">
        <f t="shared" si="31"/>
        <v>0</v>
      </c>
      <c r="J993" s="468"/>
      <c r="K993" s="465">
        <f>IF(AND(B993&gt;0,B993&lt;&gt;"ЗАГ"),1,IF(C993=0,SUM(B994:INDEX(B994:B$2002,INDEX(MATCH("ЗАГ",B994:B$2002&amp;"",),))),0))</f>
        <v>0</v>
      </c>
      <c r="L993" s="38"/>
      <c r="M993" s="38"/>
      <c r="R993" s="178">
        <f>IFERROR(IF(F993&gt;0,IF(IFERROR((Смета!H975*1),0)&gt;0,ROUND(F993*G993,2),0),0),0)</f>
        <v>0</v>
      </c>
      <c r="S993" s="50">
        <f>IFERROR(IF(F993&gt;0,IF(IFERROR((Смета!G975*1),0)&gt;0,ROUND(F993*G993,2),0),0),0)</f>
        <v>0</v>
      </c>
      <c r="U993" s="38"/>
    </row>
    <row r="994" spans="1:21" s="37" customFormat="1" hidden="1" x14ac:dyDescent="0.25">
      <c r="A994" s="63"/>
      <c r="B994" s="140">
        <f>IFERROR(IF(F994&gt;0,MAX(B$26:B993)+1,IF(AND(D994&gt;0,C994=0),"ЗАГ",0)),0)</f>
        <v>0</v>
      </c>
      <c r="C994" s="141">
        <f>IF(Смета!B976&gt;0,Смета!B976,0)</f>
        <v>862</v>
      </c>
      <c r="D994" s="543" t="str">
        <f>IF(Смета!C976&gt;0,Смета!C976,0)</f>
        <v>Разъем РШ-ВШ 32А 250В 2P+PE(ОУ) пластиковый белый Simple</v>
      </c>
      <c r="E994" s="77" t="str">
        <f>IF(Смета!D976&gt;0,Смета!D976,0)</f>
        <v>шт</v>
      </c>
      <c r="F994" s="67">
        <f>IFERROR(IF(Дата_КС2=S$3,Смета!Q976,0)+IF(Дата_КС2=S$4,Смета!T976,0)+IF(Дата_КС2=S$5,Смета!W976,0)+IF(Дата_КС2=S$6,Смета!Z976,0)+IF(Дата_КС2=S$7,Смета!AC976,0)+IF(Дата_КС2=S$8,Смета!AF976,0)+IF(Дата_КС2=S$9,Смета!AI976,0)+IF(Дата_КС2=S$10,Смета!AL976,0)+IF(Дата_КС2=S$11,Смета!AO976,0)+IF(Дата_КС2=S$12,Смета!AR976,0)+IF(Дата_КС2=S$13,Смета!AU976,0)+IF(Дата_КС2=S$14,Смета!AX976,0),0)</f>
        <v>0</v>
      </c>
      <c r="G994" s="67">
        <f>IF(Смета!E976&gt;0,Смета!E976,0)</f>
        <v>278.79000000000002</v>
      </c>
      <c r="H994" s="67">
        <f t="shared" si="32"/>
        <v>0</v>
      </c>
      <c r="I994" s="464">
        <f t="shared" si="31"/>
        <v>0</v>
      </c>
      <c r="J994" s="468"/>
      <c r="K994" s="465">
        <f>IF(AND(B994&gt;0,B994&lt;&gt;"ЗАГ"),1,IF(C994=0,SUM(B995:INDEX(B995:B$2002,INDEX(MATCH("ЗАГ",B995:B$2002&amp;"",),))),0))</f>
        <v>0</v>
      </c>
      <c r="L994" s="38"/>
      <c r="M994" s="38"/>
      <c r="R994" s="178">
        <f>IFERROR(IF(F994&gt;0,IF(IFERROR((Смета!H976*1),0)&gt;0,ROUND(F994*G994,2),0),0),0)</f>
        <v>0</v>
      </c>
      <c r="S994" s="50">
        <f>IFERROR(IF(F994&gt;0,IF(IFERROR((Смета!G976*1),0)&gt;0,ROUND(F994*G994,2),0),0),0)</f>
        <v>0</v>
      </c>
      <c r="U994" s="38"/>
    </row>
    <row r="995" spans="1:21" s="37" customFormat="1" hidden="1" x14ac:dyDescent="0.25">
      <c r="A995" s="63"/>
      <c r="B995" s="140">
        <f>IFERROR(IF(F995&gt;0,MAX(B$26:B994)+1,IF(AND(D995&gt;0,C995=0),"ЗАГ",0)),0)</f>
        <v>0</v>
      </c>
      <c r="C995" s="141">
        <f>IF(Смета!B977&gt;0,Смета!B977,0)</f>
        <v>863</v>
      </c>
      <c r="D995" s="543" t="str">
        <f>IF(Смета!C977&gt;0,Смета!C977,0)</f>
        <v>Монтаж и подключение силовой розетки на электроплиту</v>
      </c>
      <c r="E995" s="77" t="str">
        <f>IF(Смета!D977&gt;0,Смета!D977,0)</f>
        <v>шт</v>
      </c>
      <c r="F995" s="67">
        <f>IFERROR(IF(Дата_КС2=S$3,Смета!Q977,0)+IF(Дата_КС2=S$4,Смета!T977,0)+IF(Дата_КС2=S$5,Смета!W977,0)+IF(Дата_КС2=S$6,Смета!Z977,0)+IF(Дата_КС2=S$7,Смета!AC977,0)+IF(Дата_КС2=S$8,Смета!AF977,0)+IF(Дата_КС2=S$9,Смета!AI977,0)+IF(Дата_КС2=S$10,Смета!AL977,0)+IF(Дата_КС2=S$11,Смета!AO977,0)+IF(Дата_КС2=S$12,Смета!AR977,0)+IF(Дата_КС2=S$13,Смета!AU977,0)+IF(Дата_КС2=S$14,Смета!AX977,0),0)</f>
        <v>0</v>
      </c>
      <c r="G995" s="67">
        <f>IF(Смета!E977&gt;0,Смета!E977,0)</f>
        <v>344.27</v>
      </c>
      <c r="H995" s="67">
        <f t="shared" si="32"/>
        <v>0</v>
      </c>
      <c r="I995" s="464">
        <f t="shared" si="31"/>
        <v>0</v>
      </c>
      <c r="J995" s="468"/>
      <c r="K995" s="465">
        <f>IF(AND(B995&gt;0,B995&lt;&gt;"ЗАГ"),1,IF(C995=0,SUM(B996:INDEX(B996:B$2002,INDEX(MATCH("ЗАГ",B996:B$2002&amp;"",),))),0))</f>
        <v>0</v>
      </c>
      <c r="L995" s="38"/>
      <c r="M995" s="38"/>
      <c r="R995" s="178">
        <f>IFERROR(IF(F995&gt;0,IF(IFERROR((Смета!H977*1),0)&gt;0,ROUND(F995*G995,2),0),0),0)</f>
        <v>0</v>
      </c>
      <c r="S995" s="50">
        <f>IFERROR(IF(F995&gt;0,IF(IFERROR((Смета!G977*1),0)&gt;0,ROUND(F995*G995,2),0),0),0)</f>
        <v>0</v>
      </c>
      <c r="U995" s="38"/>
    </row>
    <row r="996" spans="1:21" s="37" customFormat="1" hidden="1" x14ac:dyDescent="0.25">
      <c r="A996" s="63"/>
      <c r="B996" s="140">
        <f>IFERROR(IF(F996&gt;0,MAX(B$26:B995)+1,IF(AND(D996&gt;0,C996=0),"ЗАГ",0)),0)</f>
        <v>0</v>
      </c>
      <c r="C996" s="141">
        <f>IF(Смета!B978&gt;0,Смета!B978,0)</f>
        <v>864</v>
      </c>
      <c r="D996" s="543" t="str">
        <f>IF(Смета!C978&gt;0,Смета!C978,0)</f>
        <v>Гермес PLUS Розетка с заземлением наружная с крышкой IP54</v>
      </c>
      <c r="E996" s="77" t="str">
        <f>IF(Смета!D978&gt;0,Смета!D978,0)</f>
        <v>шт</v>
      </c>
      <c r="F996" s="67">
        <f>IFERROR(IF(Дата_КС2=S$3,Смета!Q978,0)+IF(Дата_КС2=S$4,Смета!T978,0)+IF(Дата_КС2=S$5,Смета!W978,0)+IF(Дата_КС2=S$6,Смета!Z978,0)+IF(Дата_КС2=S$7,Смета!AC978,0)+IF(Дата_КС2=S$8,Смета!AF978,0)+IF(Дата_КС2=S$9,Смета!AI978,0)+IF(Дата_КС2=S$10,Смета!AL978,0)+IF(Дата_КС2=S$11,Смета!AO978,0)+IF(Дата_КС2=S$12,Смета!AR978,0)+IF(Дата_КС2=S$13,Смета!AU978,0)+IF(Дата_КС2=S$14,Смета!AX978,0),0)</f>
        <v>0</v>
      </c>
      <c r="G996" s="67">
        <f>IF(Смета!E978&gt;0,Смета!E978,0)</f>
        <v>330.93</v>
      </c>
      <c r="H996" s="67">
        <f t="shared" si="32"/>
        <v>0</v>
      </c>
      <c r="I996" s="464">
        <f t="shared" si="31"/>
        <v>0</v>
      </c>
      <c r="J996" s="468"/>
      <c r="K996" s="465">
        <f>IF(AND(B996&gt;0,B996&lt;&gt;"ЗАГ"),1,IF(C996=0,SUM(B997:INDEX(B997:B$2002,INDEX(MATCH("ЗАГ",B997:B$2002&amp;"",),))),0))</f>
        <v>0</v>
      </c>
      <c r="L996" s="38"/>
      <c r="M996" s="38"/>
      <c r="R996" s="178">
        <f>IFERROR(IF(F996&gt;0,IF(IFERROR((Смета!H978*1),0)&gt;0,ROUND(F996*G996,2),0),0),0)</f>
        <v>0</v>
      </c>
      <c r="S996" s="50">
        <f>IFERROR(IF(F996&gt;0,IF(IFERROR((Смета!G978*1),0)&gt;0,ROUND(F996*G996,2),0),0),0)</f>
        <v>0</v>
      </c>
      <c r="U996" s="38"/>
    </row>
    <row r="997" spans="1:21" s="37" customFormat="1" ht="30" hidden="1" x14ac:dyDescent="0.25">
      <c r="A997" s="63"/>
      <c r="B997" s="140">
        <f>IFERROR(IF(F997&gt;0,MAX(B$26:B996)+1,IF(AND(D997&gt;0,C997=0),"ЗАГ",0)),0)</f>
        <v>0</v>
      </c>
      <c r="C997" s="141">
        <f>IF(Смета!B979&gt;0,Смета!B979,0)</f>
        <v>865</v>
      </c>
      <c r="D997" s="543" t="str">
        <f>IF(Смета!C979&gt;0,Смета!C979,0)</f>
        <v>Монтаж и подключение розеток и выключателей открытой установки</v>
      </c>
      <c r="E997" s="77" t="str">
        <f>IF(Смета!D979&gt;0,Смета!D979,0)</f>
        <v>шт</v>
      </c>
      <c r="F997" s="67">
        <f>IFERROR(IF(Дата_КС2=S$3,Смета!Q979,0)+IF(Дата_КС2=S$4,Смета!T979,0)+IF(Дата_КС2=S$5,Смета!W979,0)+IF(Дата_КС2=S$6,Смета!Z979,0)+IF(Дата_КС2=S$7,Смета!AC979,0)+IF(Дата_КС2=S$8,Смета!AF979,0)+IF(Дата_КС2=S$9,Смета!AI979,0)+IF(Дата_КС2=S$10,Смета!AL979,0)+IF(Дата_КС2=S$11,Смета!AO979,0)+IF(Дата_КС2=S$12,Смета!AR979,0)+IF(Дата_КС2=S$13,Смета!AU979,0)+IF(Дата_КС2=S$14,Смета!AX979,0),0)</f>
        <v>0</v>
      </c>
      <c r="G997" s="67">
        <f>IF(Смета!E979&gt;0,Смета!E979,0)</f>
        <v>256.2</v>
      </c>
      <c r="H997" s="67">
        <f t="shared" si="32"/>
        <v>0</v>
      </c>
      <c r="I997" s="464">
        <f t="shared" si="31"/>
        <v>0</v>
      </c>
      <c r="J997" s="468"/>
      <c r="K997" s="465">
        <f>IF(AND(B997&gt;0,B997&lt;&gt;"ЗАГ"),1,IF(C997=0,SUM(B998:INDEX(B998:B$2002,INDEX(MATCH("ЗАГ",B998:B$2002&amp;"",),))),0))</f>
        <v>0</v>
      </c>
      <c r="L997" s="38"/>
      <c r="M997" s="38"/>
      <c r="R997" s="178">
        <f>IFERROR(IF(F997&gt;0,IF(IFERROR((Смета!H979*1),0)&gt;0,ROUND(F997*G997,2),0),0),0)</f>
        <v>0</v>
      </c>
      <c r="S997" s="50">
        <f>IFERROR(IF(F997&gt;0,IF(IFERROR((Смета!G979*1),0)&gt;0,ROUND(F997*G997,2),0),0),0)</f>
        <v>0</v>
      </c>
      <c r="U997" s="38"/>
    </row>
    <row r="998" spans="1:21" s="37" customFormat="1" ht="30" hidden="1" x14ac:dyDescent="0.25">
      <c r="A998" s="63"/>
      <c r="B998" s="140">
        <f>IFERROR(IF(F998&gt;0,MAX(B$26:B997)+1,IF(AND(D998&gt;0,C998=0),"ЗАГ",0)),0)</f>
        <v>0</v>
      </c>
      <c r="C998" s="141">
        <f>IF(Смета!B980&gt;0,Смета!B980,0)</f>
        <v>866</v>
      </c>
      <c r="D998" s="543" t="str">
        <f>IF(Смета!C980&gt;0,Смета!C980,0)</f>
        <v>Выключатель одноклавишный ATLASDESIGN схема 1 10АХ механизм белый</v>
      </c>
      <c r="E998" s="77" t="str">
        <f>IF(Смета!D980&gt;0,Смета!D980,0)</f>
        <v>шт</v>
      </c>
      <c r="F998" s="67">
        <f>IFERROR(IF(Дата_КС2=S$3,Смета!Q980,0)+IF(Дата_КС2=S$4,Смета!T980,0)+IF(Дата_КС2=S$5,Смета!W980,0)+IF(Дата_КС2=S$6,Смета!Z980,0)+IF(Дата_КС2=S$7,Смета!AC980,0)+IF(Дата_КС2=S$8,Смета!AF980,0)+IF(Дата_КС2=S$9,Смета!AI980,0)+IF(Дата_КС2=S$10,Смета!AL980,0)+IF(Дата_КС2=S$11,Смета!AO980,0)+IF(Дата_КС2=S$12,Смета!AR980,0)+IF(Дата_КС2=S$13,Смета!AU980,0)+IF(Дата_КС2=S$14,Смета!AX980,0),0)</f>
        <v>0</v>
      </c>
      <c r="G998" s="67">
        <f>IF(Смета!E980&gt;0,Смета!E980,0)</f>
        <v>136.99</v>
      </c>
      <c r="H998" s="67">
        <f t="shared" si="32"/>
        <v>0</v>
      </c>
      <c r="I998" s="464">
        <f t="shared" si="31"/>
        <v>0</v>
      </c>
      <c r="J998" s="468"/>
      <c r="K998" s="465">
        <f>IF(AND(B998&gt;0,B998&lt;&gt;"ЗАГ"),1,IF(C998=0,SUM(B999:INDEX(B999:B$2002,INDEX(MATCH("ЗАГ",B999:B$2002&amp;"",),))),0))</f>
        <v>0</v>
      </c>
      <c r="L998" s="38"/>
      <c r="M998" s="38"/>
      <c r="R998" s="178">
        <f>IFERROR(IF(F998&gt;0,IF(IFERROR((Смета!H980*1),0)&gt;0,ROUND(F998*G998,2),0),0),0)</f>
        <v>0</v>
      </c>
      <c r="S998" s="50">
        <f>IFERROR(IF(F998&gt;0,IF(IFERROR((Смета!G980*1),0)&gt;0,ROUND(F998*G998,2),0),0),0)</f>
        <v>0</v>
      </c>
      <c r="U998" s="38"/>
    </row>
    <row r="999" spans="1:21" s="37" customFormat="1" ht="30" hidden="1" x14ac:dyDescent="0.25">
      <c r="A999" s="63"/>
      <c r="B999" s="140">
        <f>IFERROR(IF(F999&gt;0,MAX(B$26:B998)+1,IF(AND(D999&gt;0,C999=0),"ЗАГ",0)),0)</f>
        <v>0</v>
      </c>
      <c r="C999" s="141">
        <f>IF(Смета!B981&gt;0,Смета!B981,0)</f>
        <v>867</v>
      </c>
      <c r="D999" s="543" t="str">
        <f>IF(Смета!C981&gt;0,Смета!C981,0)</f>
        <v>Выключатель двухклавишный ATLASDESIGN схема 5 10АХ механизм белый</v>
      </c>
      <c r="E999" s="77" t="str">
        <f>IF(Смета!D981&gt;0,Смета!D981,0)</f>
        <v>шт</v>
      </c>
      <c r="F999" s="67">
        <f>IFERROR(IF(Дата_КС2=S$3,Смета!Q981,0)+IF(Дата_КС2=S$4,Смета!T981,0)+IF(Дата_КС2=S$5,Смета!W981,0)+IF(Дата_КС2=S$6,Смета!Z981,0)+IF(Дата_КС2=S$7,Смета!AC981,0)+IF(Дата_КС2=S$8,Смета!AF981,0)+IF(Дата_КС2=S$9,Смета!AI981,0)+IF(Дата_КС2=S$10,Смета!AL981,0)+IF(Дата_КС2=S$11,Смета!AO981,0)+IF(Дата_КС2=S$12,Смета!AR981,0)+IF(Дата_КС2=S$13,Смета!AU981,0)+IF(Дата_КС2=S$14,Смета!AX981,0),0)</f>
        <v>0</v>
      </c>
      <c r="G999" s="67">
        <f>IF(Смета!E981&gt;0,Смета!E981,0)</f>
        <v>178.27</v>
      </c>
      <c r="H999" s="67">
        <f t="shared" si="32"/>
        <v>0</v>
      </c>
      <c r="I999" s="464">
        <f t="shared" si="31"/>
        <v>0</v>
      </c>
      <c r="J999" s="468"/>
      <c r="K999" s="465">
        <f>IF(AND(B999&gt;0,B999&lt;&gt;"ЗАГ"),1,IF(C999=0,SUM(B1000:INDEX(B1000:B$2002,INDEX(MATCH("ЗАГ",B1000:B$2002&amp;"",),))),0))</f>
        <v>0</v>
      </c>
      <c r="L999" s="38"/>
      <c r="M999" s="38"/>
      <c r="R999" s="178">
        <f>IFERROR(IF(F999&gt;0,IF(IFERROR((Смета!H981*1),0)&gt;0,ROUND(F999*G999,2),0),0),0)</f>
        <v>0</v>
      </c>
      <c r="S999" s="50">
        <f>IFERROR(IF(F999&gt;0,IF(IFERROR((Смета!G981*1),0)&gt;0,ROUND(F999*G999,2),0),0),0)</f>
        <v>0</v>
      </c>
      <c r="U999" s="38"/>
    </row>
    <row r="1000" spans="1:21" s="37" customFormat="1" ht="30" hidden="1" x14ac:dyDescent="0.25">
      <c r="A1000" s="63"/>
      <c r="B1000" s="140">
        <f>IFERROR(IF(F1000&gt;0,MAX(B$26:B999)+1,IF(AND(D1000&gt;0,C1000=0),"ЗАГ",0)),0)</f>
        <v>0</v>
      </c>
      <c r="C1000" s="141">
        <f>IF(Смета!B982&gt;0,Смета!B982,0)</f>
        <v>868</v>
      </c>
      <c r="D1000" s="543" t="str">
        <f>IF(Смета!C982&gt;0,Смета!C982,0)</f>
        <v>Выключатель трехклавишный ATLASDESIGN схема 1+1+1 10АХ механизм белый</v>
      </c>
      <c r="E1000" s="77" t="str">
        <f>IF(Смета!D982&gt;0,Смета!D982,0)</f>
        <v>шт</v>
      </c>
      <c r="F1000" s="67">
        <f>IFERROR(IF(Дата_КС2=S$3,Смета!Q982,0)+IF(Дата_КС2=S$4,Смета!T982,0)+IF(Дата_КС2=S$5,Смета!W982,0)+IF(Дата_КС2=S$6,Смета!Z982,0)+IF(Дата_КС2=S$7,Смета!AC982,0)+IF(Дата_КС2=S$8,Смета!AF982,0)+IF(Дата_КС2=S$9,Смета!AI982,0)+IF(Дата_КС2=S$10,Смета!AL982,0)+IF(Дата_КС2=S$11,Смета!AO982,0)+IF(Дата_КС2=S$12,Смета!AR982,0)+IF(Дата_КС2=S$13,Смета!AU982,0)+IF(Дата_КС2=S$14,Смета!AX982,0),0)</f>
        <v>0</v>
      </c>
      <c r="G1000" s="67">
        <f>IF(Смета!E982&gt;0,Смета!E982,0)</f>
        <v>274</v>
      </c>
      <c r="H1000" s="67">
        <f t="shared" si="32"/>
        <v>0</v>
      </c>
      <c r="I1000" s="464">
        <f t="shared" si="31"/>
        <v>0</v>
      </c>
      <c r="J1000" s="468"/>
      <c r="K1000" s="465">
        <f>IF(AND(B1000&gt;0,B1000&lt;&gt;"ЗАГ"),1,IF(C1000=0,SUM(B1001:INDEX(B1001:B$2002,INDEX(MATCH("ЗАГ",B1001:B$2002&amp;"",),))),0))</f>
        <v>0</v>
      </c>
      <c r="L1000" s="38"/>
      <c r="M1000" s="38"/>
      <c r="R1000" s="178">
        <f>IFERROR(IF(F1000&gt;0,IF(IFERROR((Смета!H982*1),0)&gt;0,ROUND(F1000*G1000,2),0),0),0)</f>
        <v>0</v>
      </c>
      <c r="S1000" s="50">
        <f>IFERROR(IF(F1000&gt;0,IF(IFERROR((Смета!G982*1),0)&gt;0,ROUND(F1000*G1000,2),0),0),0)</f>
        <v>0</v>
      </c>
      <c r="U1000" s="38"/>
    </row>
    <row r="1001" spans="1:21" s="37" customFormat="1" hidden="1" x14ac:dyDescent="0.25">
      <c r="A1001" s="63"/>
      <c r="B1001" s="140">
        <f>IFERROR(IF(F1001&gt;0,MAX(B$26:B1000)+1,IF(AND(D1001&gt;0,C1001=0),"ЗАГ",0)),0)</f>
        <v>0</v>
      </c>
      <c r="C1001" s="141">
        <f>IF(Смета!B983&gt;0,Смета!B983,0)</f>
        <v>869</v>
      </c>
      <c r="D1001" s="543" t="str">
        <f>IF(Смета!C983&gt;0,Смета!C983,0)</f>
        <v>Рамка однопостовая ATLASDESIGN белый</v>
      </c>
      <c r="E1001" s="77" t="str">
        <f>IF(Смета!D983&gt;0,Смета!D983,0)</f>
        <v>шт</v>
      </c>
      <c r="F1001" s="67">
        <f>IFERROR(IF(Дата_КС2=S$3,Смета!Q983,0)+IF(Дата_КС2=S$4,Смета!T983,0)+IF(Дата_КС2=S$5,Смета!W983,0)+IF(Дата_КС2=S$6,Смета!Z983,0)+IF(Дата_КС2=S$7,Смета!AC983,0)+IF(Дата_КС2=S$8,Смета!AF983,0)+IF(Дата_КС2=S$9,Смета!AI983,0)+IF(Дата_КС2=S$10,Смета!AL983,0)+IF(Дата_КС2=S$11,Смета!AO983,0)+IF(Дата_КС2=S$12,Смета!AR983,0)+IF(Дата_КС2=S$13,Смета!AU983,0)+IF(Дата_КС2=S$14,Смета!AX983,0),0)</f>
        <v>0</v>
      </c>
      <c r="G1001" s="67">
        <f>IF(Смета!E983&gt;0,Смета!E983,0)</f>
        <v>44.84</v>
      </c>
      <c r="H1001" s="67">
        <f t="shared" si="32"/>
        <v>0</v>
      </c>
      <c r="I1001" s="464">
        <f t="shared" si="31"/>
        <v>0</v>
      </c>
      <c r="J1001" s="468"/>
      <c r="K1001" s="465">
        <f>IF(AND(B1001&gt;0,B1001&lt;&gt;"ЗАГ"),1,IF(C1001=0,SUM(B1002:INDEX(B1002:B$2002,INDEX(MATCH("ЗАГ",B1002:B$2002&amp;"",),))),0))</f>
        <v>0</v>
      </c>
      <c r="L1001" s="38"/>
      <c r="M1001" s="38"/>
      <c r="R1001" s="178">
        <f>IFERROR(IF(F1001&gt;0,IF(IFERROR((Смета!H983*1),0)&gt;0,ROUND(F1001*G1001,2),0),0),0)</f>
        <v>0</v>
      </c>
      <c r="S1001" s="50">
        <f>IFERROR(IF(F1001&gt;0,IF(IFERROR((Смета!G983*1),0)&gt;0,ROUND(F1001*G1001,2),0),0),0)</f>
        <v>0</v>
      </c>
      <c r="U1001" s="38"/>
    </row>
    <row r="1002" spans="1:21" s="37" customFormat="1" hidden="1" x14ac:dyDescent="0.25">
      <c r="A1002" s="63"/>
      <c r="B1002" s="140">
        <f>IFERROR(IF(F1002&gt;0,MAX(B$26:B1001)+1,IF(AND(D1002&gt;0,C1002=0),"ЗАГ",0)),0)</f>
        <v>0</v>
      </c>
      <c r="C1002" s="141">
        <f>IF(Смета!B984&gt;0,Смета!B984,0)</f>
        <v>870</v>
      </c>
      <c r="D1002" s="543" t="str">
        <f>IF(Смета!C984&gt;0,Смета!C984,0)</f>
        <v>Монтаж и подключение выключателей скрытой установки</v>
      </c>
      <c r="E1002" s="77" t="str">
        <f>IF(Смета!D984&gt;0,Смета!D984,0)</f>
        <v>шт</v>
      </c>
      <c r="F1002" s="67">
        <f>IFERROR(IF(Дата_КС2=S$3,Смета!Q984,0)+IF(Дата_КС2=S$4,Смета!T984,0)+IF(Дата_КС2=S$5,Смета!W984,0)+IF(Дата_КС2=S$6,Смета!Z984,0)+IF(Дата_КС2=S$7,Смета!AC984,0)+IF(Дата_КС2=S$8,Смета!AF984,0)+IF(Дата_КС2=S$9,Смета!AI984,0)+IF(Дата_КС2=S$10,Смета!AL984,0)+IF(Дата_КС2=S$11,Смета!AO984,0)+IF(Дата_КС2=S$12,Смета!AR984,0)+IF(Дата_КС2=S$13,Смета!AU984,0)+IF(Дата_КС2=S$14,Смета!AX984,0),0)</f>
        <v>0</v>
      </c>
      <c r="G1002" s="67">
        <f>IF(Смета!E984&gt;0,Смета!E984,0)</f>
        <v>192.15</v>
      </c>
      <c r="H1002" s="67">
        <f t="shared" si="32"/>
        <v>0</v>
      </c>
      <c r="I1002" s="464">
        <f t="shared" si="31"/>
        <v>0</v>
      </c>
      <c r="J1002" s="468"/>
      <c r="K1002" s="465">
        <f>IF(AND(B1002&gt;0,B1002&lt;&gt;"ЗАГ"),1,IF(C1002=0,SUM(B1003:INDEX(B1003:B$2002,INDEX(MATCH("ЗАГ",B1003:B$2002&amp;"",),))),0))</f>
        <v>0</v>
      </c>
      <c r="L1002" s="38"/>
      <c r="M1002" s="38"/>
      <c r="R1002" s="178">
        <f>IFERROR(IF(F1002&gt;0,IF(IFERROR((Смета!H984*1),0)&gt;0,ROUND(F1002*G1002,2),0),0),0)</f>
        <v>0</v>
      </c>
      <c r="S1002" s="50">
        <f>IFERROR(IF(F1002&gt;0,IF(IFERROR((Смета!G984*1),0)&gt;0,ROUND(F1002*G1002,2),0),0),0)</f>
        <v>0</v>
      </c>
      <c r="U1002" s="38"/>
    </row>
    <row r="1003" spans="1:21" s="37" customFormat="1" hidden="1" x14ac:dyDescent="0.25">
      <c r="A1003" s="63"/>
      <c r="B1003" s="140">
        <f>IFERROR(IF(F1003&gt;0,MAX(B$26:B1002)+1,IF(AND(D1003&gt;0,C1003=0),"ЗАГ",0)),0)</f>
        <v>0</v>
      </c>
      <c r="C1003" s="141">
        <f>IF(Смета!B985&gt;0,Смета!B985,0)</f>
        <v>871</v>
      </c>
      <c r="D1003" s="543" t="str">
        <f>IF(Смета!C985&gt;0,Смета!C985,0)</f>
        <v>КРЗ-0,4</v>
      </c>
      <c r="E1003" s="77" t="str">
        <f>IF(Смета!D985&gt;0,Смета!D985,0)</f>
        <v>шт</v>
      </c>
      <c r="F1003" s="67">
        <f>IFERROR(IF(Дата_КС2=S$3,Смета!Q985,0)+IF(Дата_КС2=S$4,Смета!T985,0)+IF(Дата_КС2=S$5,Смета!W985,0)+IF(Дата_КС2=S$6,Смета!Z985,0)+IF(Дата_КС2=S$7,Смета!AC985,0)+IF(Дата_КС2=S$8,Смета!AF985,0)+IF(Дата_КС2=S$9,Смета!AI985,0)+IF(Дата_КС2=S$10,Смета!AL985,0)+IF(Дата_КС2=S$11,Смета!AO985,0)+IF(Дата_КС2=S$12,Смета!AR985,0)+IF(Дата_КС2=S$13,Смета!AU985,0)+IF(Дата_КС2=S$14,Смета!AX985,0),0)</f>
        <v>0</v>
      </c>
      <c r="G1003" s="67">
        <f>IF(Смета!E985&gt;0,Смета!E985,0)</f>
        <v>285.02</v>
      </c>
      <c r="H1003" s="67">
        <f t="shared" si="32"/>
        <v>0</v>
      </c>
      <c r="I1003" s="464">
        <f t="shared" si="31"/>
        <v>0</v>
      </c>
      <c r="J1003" s="468"/>
      <c r="K1003" s="465">
        <f>IF(AND(B1003&gt;0,B1003&lt;&gt;"ЗАГ"),1,IF(C1003=0,SUM(B1004:INDEX(B1004:B$2002,INDEX(MATCH("ЗАГ",B1004:B$2002&amp;"",),))),0))</f>
        <v>0</v>
      </c>
      <c r="L1003" s="38"/>
      <c r="M1003" s="38"/>
      <c r="R1003" s="178">
        <f>IFERROR(IF(F1003&gt;0,IF(IFERROR((Смета!H985*1),0)&gt;0,ROUND(F1003*G1003,2),0),0),0)</f>
        <v>0</v>
      </c>
      <c r="S1003" s="50">
        <f>IFERROR(IF(F1003&gt;0,IF(IFERROR((Смета!G985*1),0)&gt;0,ROUND(F1003*G1003,2),0),0),0)</f>
        <v>0</v>
      </c>
      <c r="U1003" s="38"/>
    </row>
    <row r="1004" spans="1:21" s="37" customFormat="1" hidden="1" x14ac:dyDescent="0.25">
      <c r="A1004" s="63"/>
      <c r="B1004" s="140">
        <f>IFERROR(IF(F1004&gt;0,MAX(B$26:B1003)+1,IF(AND(D1004&gt;0,C1004=0),"ЗАГ",0)),0)</f>
        <v>0</v>
      </c>
      <c r="C1004" s="141">
        <f>IF(Смета!B986&gt;0,Смета!B986,0)</f>
        <v>872</v>
      </c>
      <c r="D1004" s="543" t="str">
        <f>IF(Смета!C986&gt;0,Смета!C986,0)</f>
        <v>Монтаж и подключение коробки заземления КРЗ</v>
      </c>
      <c r="E1004" s="77" t="str">
        <f>IF(Смета!D986&gt;0,Смета!D986,0)</f>
        <v>шт</v>
      </c>
      <c r="F1004" s="67">
        <f>IFERROR(IF(Дата_КС2=S$3,Смета!Q986,0)+IF(Дата_КС2=S$4,Смета!T986,0)+IF(Дата_КС2=S$5,Смета!W986,0)+IF(Дата_КС2=S$6,Смета!Z986,0)+IF(Дата_КС2=S$7,Смета!AC986,0)+IF(Дата_КС2=S$8,Смета!AF986,0)+IF(Дата_КС2=S$9,Смета!AI986,0)+IF(Дата_КС2=S$10,Смета!AL986,0)+IF(Дата_КС2=S$11,Смета!AO986,0)+IF(Дата_КС2=S$12,Смета!AR986,0)+IF(Дата_КС2=S$13,Смета!AU986,0)+IF(Дата_КС2=S$14,Смета!AX986,0),0)</f>
        <v>0</v>
      </c>
      <c r="G1004" s="67">
        <f>IF(Смета!E986&gt;0,Смета!E986,0)</f>
        <v>343.74</v>
      </c>
      <c r="H1004" s="67">
        <f t="shared" si="32"/>
        <v>0</v>
      </c>
      <c r="I1004" s="464">
        <f t="shared" si="31"/>
        <v>0</v>
      </c>
      <c r="J1004" s="468"/>
      <c r="K1004" s="465">
        <f>IF(AND(B1004&gt;0,B1004&lt;&gt;"ЗАГ"),1,IF(C1004=0,SUM(B1005:INDEX(B1005:B$2002,INDEX(MATCH("ЗАГ",B1005:B$2002&amp;"",),))),0))</f>
        <v>0</v>
      </c>
      <c r="L1004" s="38"/>
      <c r="M1004" s="38"/>
      <c r="R1004" s="178">
        <f>IFERROR(IF(F1004&gt;0,IF(IFERROR((Смета!H986*1),0)&gt;0,ROUND(F1004*G1004,2),0),0),0)</f>
        <v>0</v>
      </c>
      <c r="S1004" s="50">
        <f>IFERROR(IF(F1004&gt;0,IF(IFERROR((Смета!G986*1),0)&gt;0,ROUND(F1004*G1004,2),0),0),0)</f>
        <v>0</v>
      </c>
      <c r="U1004" s="38"/>
    </row>
    <row r="1005" spans="1:21" s="37" customFormat="1" ht="30" hidden="1" x14ac:dyDescent="0.25">
      <c r="A1005" s="63"/>
      <c r="B1005" s="140">
        <f>IFERROR(IF(F1005&gt;0,MAX(B$26:B1004)+1,IF(AND(D1005&gt;0,C1005=0),"ЗАГ",0)),0)</f>
        <v>0</v>
      </c>
      <c r="C1005" s="141">
        <f>IF(Смета!B987&gt;0,Смета!B987,0)</f>
        <v>873</v>
      </c>
      <c r="D1005" s="543" t="str">
        <f>IF(Смета!C987&gt;0,Смета!C987,0)</f>
        <v>Звонок Зуммер-1-04 (2ТК) двухтональный без кнопки пластик АБС проводной 220В (Зуммер-1-04 (2ТК))</v>
      </c>
      <c r="E1005" s="77" t="str">
        <f>IF(Смета!D987&gt;0,Смета!D987,0)</f>
        <v>шт</v>
      </c>
      <c r="F1005" s="67">
        <f>IFERROR(IF(Дата_КС2=S$3,Смета!Q987,0)+IF(Дата_КС2=S$4,Смета!T987,0)+IF(Дата_КС2=S$5,Смета!W987,0)+IF(Дата_КС2=S$6,Смета!Z987,0)+IF(Дата_КС2=S$7,Смета!AC987,0)+IF(Дата_КС2=S$8,Смета!AF987,0)+IF(Дата_КС2=S$9,Смета!AI987,0)+IF(Дата_КС2=S$10,Смета!AL987,0)+IF(Дата_КС2=S$11,Смета!AO987,0)+IF(Дата_КС2=S$12,Смета!AR987,0)+IF(Дата_КС2=S$13,Смета!AU987,0)+IF(Дата_КС2=S$14,Смета!AX987,0),0)</f>
        <v>0</v>
      </c>
      <c r="G1005" s="67">
        <f>IF(Смета!E987&gt;0,Смета!E987,0)</f>
        <v>261.54000000000002</v>
      </c>
      <c r="H1005" s="67">
        <f t="shared" si="32"/>
        <v>0</v>
      </c>
      <c r="I1005" s="464">
        <f t="shared" si="31"/>
        <v>0</v>
      </c>
      <c r="J1005" s="468"/>
      <c r="K1005" s="465">
        <f>IF(AND(B1005&gt;0,B1005&lt;&gt;"ЗАГ"),1,IF(C1005=0,SUM(B1006:INDEX(B1006:B$2002,INDEX(MATCH("ЗАГ",B1006:B$2002&amp;"",),))),0))</f>
        <v>0</v>
      </c>
      <c r="L1005" s="38"/>
      <c r="M1005" s="38"/>
      <c r="R1005" s="178">
        <f>IFERROR(IF(F1005&gt;0,IF(IFERROR((Смета!H987*1),0)&gt;0,ROUND(F1005*G1005,2),0),0),0)</f>
        <v>0</v>
      </c>
      <c r="S1005" s="50">
        <f>IFERROR(IF(F1005&gt;0,IF(IFERROR((Смета!G987*1),0)&gt;0,ROUND(F1005*G1005,2),0),0),0)</f>
        <v>0</v>
      </c>
      <c r="U1005" s="38"/>
    </row>
    <row r="1006" spans="1:21" s="37" customFormat="1" hidden="1" x14ac:dyDescent="0.25">
      <c r="A1006" s="63"/>
      <c r="B1006" s="140">
        <f>IFERROR(IF(F1006&gt;0,MAX(B$26:B1005)+1,IF(AND(D1006&gt;0,C1006=0),"ЗАГ",0)),0)</f>
        <v>0</v>
      </c>
      <c r="C1006" s="141">
        <f>IF(Смета!B988&gt;0,Смета!B988,0)</f>
        <v>874</v>
      </c>
      <c r="D1006" s="543" t="str">
        <f>IF(Смета!C988&gt;0,Смета!C988,0)</f>
        <v>Беларусь Кнопка для звонков</v>
      </c>
      <c r="E1006" s="77" t="str">
        <f>IF(Смета!D988&gt;0,Смета!D988,0)</f>
        <v>шт</v>
      </c>
      <c r="F1006" s="67">
        <f>IFERROR(IF(Дата_КС2=S$3,Смета!Q988,0)+IF(Дата_КС2=S$4,Смета!T988,0)+IF(Дата_КС2=S$5,Смета!W988,0)+IF(Дата_КС2=S$6,Смета!Z988,0)+IF(Дата_КС2=S$7,Смета!AC988,0)+IF(Дата_КС2=S$8,Смета!AF988,0)+IF(Дата_КС2=S$9,Смета!AI988,0)+IF(Дата_КС2=S$10,Смета!AL988,0)+IF(Дата_КС2=S$11,Смета!AO988,0)+IF(Дата_КС2=S$12,Смета!AR988,0)+IF(Дата_КС2=S$13,Смета!AU988,0)+IF(Дата_КС2=S$14,Смета!AX988,0),0)</f>
        <v>0</v>
      </c>
      <c r="G1006" s="67">
        <f>IF(Смета!E988&gt;0,Смета!E988,0)</f>
        <v>74.73</v>
      </c>
      <c r="H1006" s="67">
        <f t="shared" si="32"/>
        <v>0</v>
      </c>
      <c r="I1006" s="464">
        <f t="shared" si="31"/>
        <v>0</v>
      </c>
      <c r="J1006" s="468"/>
      <c r="K1006" s="465">
        <f>IF(AND(B1006&gt;0,B1006&lt;&gt;"ЗАГ"),1,IF(C1006=0,SUM(B1007:INDEX(B1007:B$2002,INDEX(MATCH("ЗАГ",B1007:B$2002&amp;"",),))),0))</f>
        <v>0</v>
      </c>
      <c r="L1006" s="38"/>
      <c r="M1006" s="38"/>
      <c r="R1006" s="178">
        <f>IFERROR(IF(F1006&gt;0,IF(IFERROR((Смета!H988*1),0)&gt;0,ROUND(F1006*G1006,2),0),0),0)</f>
        <v>0</v>
      </c>
      <c r="S1006" s="50">
        <f>IFERROR(IF(F1006&gt;0,IF(IFERROR((Смета!G988*1),0)&gt;0,ROUND(F1006*G1006,2),0),0),0)</f>
        <v>0</v>
      </c>
      <c r="U1006" s="38"/>
    </row>
    <row r="1007" spans="1:21" s="37" customFormat="1" hidden="1" x14ac:dyDescent="0.25">
      <c r="A1007" s="63"/>
      <c r="B1007" s="140">
        <f>IFERROR(IF(F1007&gt;0,MAX(B$26:B1006)+1,IF(AND(D1007&gt;0,C1007=0),"ЗАГ",0)),0)</f>
        <v>0</v>
      </c>
      <c r="C1007" s="141">
        <f>IF(Смета!B989&gt;0,Смета!B989,0)</f>
        <v>875</v>
      </c>
      <c r="D1007" s="543" t="str">
        <f>IF(Смета!C989&gt;0,Смета!C989,0)</f>
        <v>Монтаж и подключение звонка</v>
      </c>
      <c r="E1007" s="77" t="str">
        <f>IF(Смета!D989&gt;0,Смета!D989,0)</f>
        <v>шт</v>
      </c>
      <c r="F1007" s="67">
        <f>IFERROR(IF(Дата_КС2=S$3,Смета!Q989,0)+IF(Дата_КС2=S$4,Смета!T989,0)+IF(Дата_КС2=S$5,Смета!W989,0)+IF(Дата_КС2=S$6,Смета!Z989,0)+IF(Дата_КС2=S$7,Смета!AC989,0)+IF(Дата_КС2=S$8,Смета!AF989,0)+IF(Дата_КС2=S$9,Смета!AI989,0)+IF(Дата_КС2=S$10,Смета!AL989,0)+IF(Дата_КС2=S$11,Смета!AO989,0)+IF(Дата_КС2=S$12,Смета!AR989,0)+IF(Дата_КС2=S$13,Смета!AU989,0)+IF(Дата_КС2=S$14,Смета!AX989,0),0)</f>
        <v>0</v>
      </c>
      <c r="G1007" s="67">
        <f>IF(Смета!E989&gt;0,Смета!E989,0)</f>
        <v>160.13</v>
      </c>
      <c r="H1007" s="67">
        <f t="shared" si="32"/>
        <v>0</v>
      </c>
      <c r="I1007" s="464">
        <f t="shared" si="31"/>
        <v>0</v>
      </c>
      <c r="J1007" s="468"/>
      <c r="K1007" s="465">
        <f>IF(AND(B1007&gt;0,B1007&lt;&gt;"ЗАГ"),1,IF(C1007=0,SUM(B1008:INDEX(B1008:B$2002,INDEX(MATCH("ЗАГ",B1008:B$2002&amp;"",),))),0))</f>
        <v>0</v>
      </c>
      <c r="L1007" s="38"/>
      <c r="M1007" s="38"/>
      <c r="R1007" s="178">
        <f>IFERROR(IF(F1007&gt;0,IF(IFERROR((Смета!H989*1),0)&gt;0,ROUND(F1007*G1007,2),0),0),0)</f>
        <v>0</v>
      </c>
      <c r="S1007" s="50">
        <f>IFERROR(IF(F1007&gt;0,IF(IFERROR((Смета!G989*1),0)&gt;0,ROUND(F1007*G1007,2),0),0),0)</f>
        <v>0</v>
      </c>
      <c r="U1007" s="38"/>
    </row>
    <row r="1008" spans="1:21" s="37" customFormat="1" hidden="1" x14ac:dyDescent="0.25">
      <c r="A1008" s="63"/>
      <c r="B1008" s="140">
        <f>IFERROR(IF(F1008&gt;0,MAX(B$26:B1007)+1,IF(AND(D1008&gt;0,C1008=0),"ЗАГ",0)),0)</f>
        <v>0</v>
      </c>
      <c r="C1008" s="141">
        <f>IF(Смета!B990&gt;0,Смета!B990,0)</f>
        <v>876</v>
      </c>
      <c r="D1008" s="543" t="str">
        <f>IF(Смета!C990&gt;0,Смета!C990,0)</f>
        <v>Монтаж и подключение кнопки звонка</v>
      </c>
      <c r="E1008" s="77" t="str">
        <f>IF(Смета!D990&gt;0,Смета!D990,0)</f>
        <v>шт</v>
      </c>
      <c r="F1008" s="67">
        <f>IFERROR(IF(Дата_КС2=S$3,Смета!Q990,0)+IF(Дата_КС2=S$4,Смета!T990,0)+IF(Дата_КС2=S$5,Смета!W990,0)+IF(Дата_КС2=S$6,Смета!Z990,0)+IF(Дата_КС2=S$7,Смета!AC990,0)+IF(Дата_КС2=S$8,Смета!AF990,0)+IF(Дата_КС2=S$9,Смета!AI990,0)+IF(Дата_КС2=S$10,Смета!AL990,0)+IF(Дата_КС2=S$11,Смета!AO990,0)+IF(Дата_КС2=S$12,Смета!AR990,0)+IF(Дата_КС2=S$13,Смета!AU990,0)+IF(Дата_КС2=S$14,Смета!AX990,0),0)</f>
        <v>0</v>
      </c>
      <c r="G1008" s="67">
        <f>IF(Смета!E990&gt;0,Смета!E990,0)</f>
        <v>160.13</v>
      </c>
      <c r="H1008" s="67">
        <f t="shared" si="32"/>
        <v>0</v>
      </c>
      <c r="I1008" s="464">
        <f t="shared" si="31"/>
        <v>0</v>
      </c>
      <c r="J1008" s="468"/>
      <c r="K1008" s="465">
        <f>IF(AND(B1008&gt;0,B1008&lt;&gt;"ЗАГ"),1,IF(C1008=0,SUM(B1009:INDEX(B1009:B$2002,INDEX(MATCH("ЗАГ",B1009:B$2002&amp;"",),))),0))</f>
        <v>0</v>
      </c>
      <c r="L1008" s="38"/>
      <c r="M1008" s="38"/>
      <c r="R1008" s="178">
        <f>IFERROR(IF(F1008&gt;0,IF(IFERROR((Смета!H990*1),0)&gt;0,ROUND(F1008*G1008,2),0),0),0)</f>
        <v>0</v>
      </c>
      <c r="S1008" s="50">
        <f>IFERROR(IF(F1008&gt;0,IF(IFERROR((Смета!G990*1),0)&gt;0,ROUND(F1008*G1008,2),0),0),0)</f>
        <v>0</v>
      </c>
      <c r="U1008" s="38"/>
    </row>
    <row r="1009" spans="1:25" s="37" customFormat="1" x14ac:dyDescent="0.25">
      <c r="A1009" s="63"/>
      <c r="B1009" s="140" t="str">
        <f>IFERROR(IF(F1009&gt;0,MAX(B$26:B1008)+1,IF(AND(D1009&gt;0,C1009=0),"ЗАГ",0)),0)</f>
        <v>ЗАГ</v>
      </c>
      <c r="C1009" s="141">
        <f>IF(Смета!B991&gt;0,Смета!B991,0)</f>
        <v>0</v>
      </c>
      <c r="D1009" s="547" t="str">
        <f>IF(Смета!C991&gt;0,Смета!C991,0)</f>
        <v>5.Электромонтажные изделия</v>
      </c>
      <c r="E1009" s="77">
        <f>IF(Смета!D991&gt;0,Смета!D991,0)</f>
        <v>0</v>
      </c>
      <c r="F1009" s="67">
        <f>IFERROR(IF(Дата_КС2=S$3,Смета!Q991,0)+IF(Дата_КС2=S$4,Смета!T991,0)+IF(Дата_КС2=S$5,Смета!W991,0)+IF(Дата_КС2=S$6,Смета!Z991,0)+IF(Дата_КС2=S$7,Смета!AC991,0)+IF(Дата_КС2=S$8,Смета!AF991,0)+IF(Дата_КС2=S$9,Смета!AI991,0)+IF(Дата_КС2=S$10,Смета!AL991,0)+IF(Дата_КС2=S$11,Смета!AO991,0)+IF(Дата_КС2=S$12,Смета!AR991,0)+IF(Дата_КС2=S$13,Смета!AU991,0)+IF(Дата_КС2=S$14,Смета!AX991,0),0)</f>
        <v>0</v>
      </c>
      <c r="G1009" s="67">
        <f>IF(Смета!E991&gt;0,Смета!E991,0)</f>
        <v>0</v>
      </c>
      <c r="H1009" s="67">
        <f t="shared" si="32"/>
        <v>0</v>
      </c>
      <c r="I1009" s="464">
        <f t="shared" si="31"/>
        <v>458</v>
      </c>
      <c r="J1009" s="468"/>
      <c r="K1009" s="465">
        <f>IF(AND(B1009&gt;0,B1009&lt;&gt;"ЗАГ"),1,IF(C1009=0,SUM(B1010:INDEX(B1010:B$2002,INDEX(MATCH("ЗАГ",B1010:B$2002&amp;"",),))),0))</f>
        <v>458</v>
      </c>
      <c r="L1009" s="38"/>
      <c r="M1009" s="38"/>
      <c r="R1009" s="178">
        <f>IFERROR(IF(F1009&gt;0,IF(IFERROR((Смета!H991*1),0)&gt;0,ROUND(F1009*G1009,2),0),0),0)</f>
        <v>0</v>
      </c>
      <c r="S1009" s="50">
        <f>IFERROR(IF(F1009&gt;0,IF(IFERROR((Смета!G991*1),0)&gt;0,ROUND(F1009*G1009,2),0),0),0)</f>
        <v>0</v>
      </c>
      <c r="U1009" s="38"/>
    </row>
    <row r="1010" spans="1:25" s="37" customFormat="1" x14ac:dyDescent="0.25">
      <c r="A1010" s="63"/>
      <c r="B1010" s="140">
        <f>IFERROR(IF(F1010&gt;0,MAX(B$26:B1009)+1,IF(AND(D1010&gt;0,C1010=0),"ЗАГ",0)),0)</f>
        <v>113</v>
      </c>
      <c r="C1010" s="141">
        <f>IF(Смета!B992&gt;0,Смета!B992,0)</f>
        <v>877</v>
      </c>
      <c r="D1010" s="547" t="str">
        <f>IF(Смета!C992&gt;0,Смета!C992,0)</f>
        <v>Скрутка СИЗ-1 2.5-4.5мм желтая</v>
      </c>
      <c r="E1010" s="77" t="str">
        <f>IF(Смета!D992&gt;0,Смета!D992,0)</f>
        <v>шт</v>
      </c>
      <c r="F1010" s="67">
        <f>IFERROR(IF(Дата_КС2=S$3,Смета!Q992,0)+IF(Дата_КС2=S$4,Смета!T992,0)+IF(Дата_КС2=S$5,Смета!W992,0)+IF(Дата_КС2=S$6,Смета!Z992,0)+IF(Дата_КС2=S$7,Смета!AC992,0)+IF(Дата_КС2=S$8,Смета!AF992,0)+IF(Дата_КС2=S$9,Смета!AI992,0)+IF(Дата_КС2=S$10,Смета!AL992,0)+IF(Дата_КС2=S$11,Смета!AO992,0)+IF(Дата_КС2=S$12,Смета!AR992,0)+IF(Дата_КС2=S$13,Смета!AU992,0)+IF(Дата_КС2=S$14,Смета!AX992,0),0)</f>
        <v>300</v>
      </c>
      <c r="G1010" s="67">
        <f>IF(Смета!E992&gt;0,Смета!E992,0)</f>
        <v>4.0599999999999996</v>
      </c>
      <c r="H1010" s="67">
        <f t="shared" si="32"/>
        <v>1218</v>
      </c>
      <c r="I1010" s="464">
        <f t="shared" si="31"/>
        <v>1</v>
      </c>
      <c r="J1010" s="468"/>
      <c r="K1010" s="465">
        <f>IF(AND(B1010&gt;0,B1010&lt;&gt;"ЗАГ"),1,IF(C1010=0,SUM(B1011:INDEX(B1011:B$2002,INDEX(MATCH("ЗАГ",B1011:B$2002&amp;"",),))),0))</f>
        <v>1</v>
      </c>
      <c r="L1010" s="38"/>
      <c r="M1010" s="38"/>
      <c r="R1010" s="178">
        <f>IFERROR(IF(F1010&gt;0,IF(IFERROR((Смета!H992*1),0)&gt;0,ROUND(F1010*G1010,2),0),0),0)</f>
        <v>0</v>
      </c>
      <c r="S1010" s="50">
        <f>IFERROR(IF(F1010&gt;0,IF(IFERROR((Смета!G992*1),0)&gt;0,ROUND(F1010*G1010,2),0),0),0)</f>
        <v>1218</v>
      </c>
      <c r="U1010" s="38"/>
    </row>
    <row r="1011" spans="1:25" s="37" customFormat="1" x14ac:dyDescent="0.25">
      <c r="A1011" s="63"/>
      <c r="B1011" s="140">
        <f>IFERROR(IF(F1011&gt;0,MAX(B$26:B1010)+1,IF(AND(D1011&gt;0,C1011=0),"ЗАГ",0)),0)</f>
        <v>114</v>
      </c>
      <c r="C1011" s="141">
        <f>IF(Смета!B993&gt;0,Смета!B993,0)</f>
        <v>878</v>
      </c>
      <c r="D1011" s="547" t="str">
        <f>IF(Смета!C993&gt;0,Смета!C993,0)</f>
        <v>Скрутка СИЗ-1 4-11мм красная</v>
      </c>
      <c r="E1011" s="77" t="str">
        <f>IF(Смета!D993&gt;0,Смета!D993,0)</f>
        <v>шт</v>
      </c>
      <c r="F1011" s="67">
        <f>IFERROR(IF(Дата_КС2=S$3,Смета!Q993,0)+IF(Дата_КС2=S$4,Смета!T993,0)+IF(Дата_КС2=S$5,Смета!W993,0)+IF(Дата_КС2=S$6,Смета!Z993,0)+IF(Дата_КС2=S$7,Смета!AC993,0)+IF(Дата_КС2=S$8,Смета!AF993,0)+IF(Дата_КС2=S$9,Смета!AI993,0)+IF(Дата_КС2=S$10,Смета!AL993,0)+IF(Дата_КС2=S$11,Смета!AO993,0)+IF(Дата_КС2=S$12,Смета!AR993,0)+IF(Дата_КС2=S$13,Смета!AU993,0)+IF(Дата_КС2=S$14,Смета!AX993,0),0)</f>
        <v>1300</v>
      </c>
      <c r="G1011" s="67">
        <f>IF(Смета!E993&gt;0,Смета!E993,0)</f>
        <v>5.34</v>
      </c>
      <c r="H1011" s="67">
        <f t="shared" si="32"/>
        <v>6942</v>
      </c>
      <c r="I1011" s="464">
        <f t="shared" si="31"/>
        <v>1</v>
      </c>
      <c r="J1011" s="468"/>
      <c r="K1011" s="465">
        <f>IF(AND(B1011&gt;0,B1011&lt;&gt;"ЗАГ"),1,IF(C1011=0,SUM(B1012:INDEX(B1012:B$2002,INDEX(MATCH("ЗАГ",B1012:B$2002&amp;"",),))),0))</f>
        <v>1</v>
      </c>
      <c r="L1011" s="38"/>
      <c r="M1011" s="38"/>
      <c r="R1011" s="178">
        <f>IFERROR(IF(F1011&gt;0,IF(IFERROR((Смета!H993*1),0)&gt;0,ROUND(F1011*G1011,2),0),0),0)</f>
        <v>0</v>
      </c>
      <c r="S1011" s="50">
        <f>IFERROR(IF(F1011&gt;0,IF(IFERROR((Смета!G993*1),0)&gt;0,ROUND(F1011*G1011,2),0),0),0)</f>
        <v>6942</v>
      </c>
      <c r="U1011" s="38"/>
    </row>
    <row r="1012" spans="1:25" s="37" customFormat="1" hidden="1" x14ac:dyDescent="0.25">
      <c r="A1012" s="63"/>
      <c r="B1012" s="140">
        <f>IFERROR(IF(F1012&gt;0,MAX(B$26:B1011)+1,IF(AND(D1012&gt;0,C1012=0),"ЗАГ",0)),0)</f>
        <v>0</v>
      </c>
      <c r="C1012" s="141">
        <f>IF(Смета!B994&gt;0,Смета!B994,0)</f>
        <v>879</v>
      </c>
      <c r="D1012" s="543" t="str">
        <f>IF(Смета!C994&gt;0,Смета!C994,0)</f>
        <v>Бирка кабельная У-134 квадрат 55х55 мм</v>
      </c>
      <c r="E1012" s="77" t="str">
        <f>IF(Смета!D994&gt;0,Смета!D994,0)</f>
        <v>шт</v>
      </c>
      <c r="F1012" s="67">
        <f>IFERROR(IF(Дата_КС2=S$3,Смета!Q994,0)+IF(Дата_КС2=S$4,Смета!T994,0)+IF(Дата_КС2=S$5,Смета!W994,0)+IF(Дата_КС2=S$6,Смета!Z994,0)+IF(Дата_КС2=S$7,Смета!AC994,0)+IF(Дата_КС2=S$8,Смета!AF994,0)+IF(Дата_КС2=S$9,Смета!AI994,0)+IF(Дата_КС2=S$10,Смета!AL994,0)+IF(Дата_КС2=S$11,Смета!AO994,0)+IF(Дата_КС2=S$12,Смета!AR994,0)+IF(Дата_КС2=S$13,Смета!AU994,0)+IF(Дата_КС2=S$14,Смета!AX994,0),0)</f>
        <v>0</v>
      </c>
      <c r="G1012" s="67">
        <f>IF(Смета!E994&gt;0,Смета!E994,0)</f>
        <v>2.46</v>
      </c>
      <c r="H1012" s="67">
        <f t="shared" si="32"/>
        <v>0</v>
      </c>
      <c r="I1012" s="464">
        <f t="shared" si="31"/>
        <v>0</v>
      </c>
      <c r="J1012" s="468"/>
      <c r="K1012" s="465">
        <f>IF(AND(B1012&gt;0,B1012&lt;&gt;"ЗАГ"),1,IF(C1012=0,SUM(B1013:INDEX(B1013:B$2002,INDEX(MATCH("ЗАГ",B1013:B$2002&amp;"",),))),0))</f>
        <v>0</v>
      </c>
      <c r="L1012" s="38"/>
      <c r="M1012" s="38"/>
      <c r="R1012" s="178">
        <f>IFERROR(IF(F1012&gt;0,IF(IFERROR((Смета!H994*1),0)&gt;0,ROUND(F1012*G1012,2),0),0),0)</f>
        <v>0</v>
      </c>
      <c r="S1012" s="50">
        <f>IFERROR(IF(F1012&gt;0,IF(IFERROR((Смета!G994*1),0)&gt;0,ROUND(F1012*G1012,2),0),0),0)</f>
        <v>0</v>
      </c>
      <c r="U1012" s="38"/>
    </row>
    <row r="1013" spans="1:25" s="37" customFormat="1" hidden="1" x14ac:dyDescent="0.25">
      <c r="A1013" s="63"/>
      <c r="B1013" s="140">
        <f>IFERROR(IF(F1013&gt;0,MAX(B$26:B1012)+1,IF(AND(D1013&gt;0,C1013=0),"ЗАГ",0)),0)</f>
        <v>0</v>
      </c>
      <c r="C1013" s="141">
        <f>IF(Смета!B995&gt;0,Смета!B995,0)</f>
        <v>880</v>
      </c>
      <c r="D1013" s="543" t="str">
        <f>IF(Смета!C995&gt;0,Смета!C995,0)</f>
        <v>Коробка установочная 68мм (С3М2)</v>
      </c>
      <c r="E1013" s="77" t="str">
        <f>IF(Смета!D995&gt;0,Смета!D995,0)</f>
        <v>шт</v>
      </c>
      <c r="F1013" s="67">
        <f>IFERROR(IF(Дата_КС2=S$3,Смета!Q995,0)+IF(Дата_КС2=S$4,Смета!T995,0)+IF(Дата_КС2=S$5,Смета!W995,0)+IF(Дата_КС2=S$6,Смета!Z995,0)+IF(Дата_КС2=S$7,Смета!AC995,0)+IF(Дата_КС2=S$8,Смета!AF995,0)+IF(Дата_КС2=S$9,Смета!AI995,0)+IF(Дата_КС2=S$10,Смета!AL995,0)+IF(Дата_КС2=S$11,Смета!AO995,0)+IF(Дата_КС2=S$12,Смета!AR995,0)+IF(Дата_КС2=S$13,Смета!AU995,0)+IF(Дата_КС2=S$14,Смета!AX995,0),0)</f>
        <v>0</v>
      </c>
      <c r="G1013" s="67">
        <f>IF(Смета!E995&gt;0,Смета!E995,0)</f>
        <v>12.81</v>
      </c>
      <c r="H1013" s="67">
        <f t="shared" si="32"/>
        <v>0</v>
      </c>
      <c r="I1013" s="464">
        <f t="shared" si="31"/>
        <v>0</v>
      </c>
      <c r="J1013" s="468"/>
      <c r="K1013" s="465">
        <f>IF(AND(B1013&gt;0,B1013&lt;&gt;"ЗАГ"),1,IF(C1013=0,SUM(B1014:INDEX(B1014:B$2002,INDEX(MATCH("ЗАГ",B1014:B$2002&amp;"",),))),0))</f>
        <v>0</v>
      </c>
      <c r="L1013" s="38"/>
      <c r="M1013" s="38"/>
      <c r="R1013" s="178">
        <f>IFERROR(IF(F1013&gt;0,IF(IFERROR((Смета!H995*1),0)&gt;0,ROUND(F1013*G1013,2),0),0),0)</f>
        <v>0</v>
      </c>
      <c r="S1013" s="50">
        <f>IFERROR(IF(F1013&gt;0,IF(IFERROR((Смета!G995*1),0)&gt;0,ROUND(F1013*G1013,2),0),0),0)</f>
        <v>0</v>
      </c>
      <c r="U1013" s="38"/>
    </row>
    <row r="1014" spans="1:25" s="37" customFormat="1" ht="30" hidden="1" x14ac:dyDescent="0.25">
      <c r="A1014" s="63"/>
      <c r="B1014" s="140">
        <f>IFERROR(IF(F1014&gt;0,MAX(B$26:B1013)+1,IF(AND(D1014&gt;0,C1014=0),"ЗАГ",0)),0)</f>
        <v>0</v>
      </c>
      <c r="C1014" s="141">
        <f>IF(Смета!B996&gt;0,Смета!B996,0)</f>
        <v>881</v>
      </c>
      <c r="D1014" s="543" t="str">
        <f>IF(Смета!C996&gt;0,Смета!C996,0)</f>
        <v>Высверливание отверстия в кирпиче и вмазывание установочной коробки</v>
      </c>
      <c r="E1014" s="77" t="str">
        <f>IF(Смета!D996&gt;0,Смета!D996,0)</f>
        <v>шт</v>
      </c>
      <c r="F1014" s="67">
        <f>IFERROR(IF(Дата_КС2=S$3,Смета!Q996,0)+IF(Дата_КС2=S$4,Смета!T996,0)+IF(Дата_КС2=S$5,Смета!W996,0)+IF(Дата_КС2=S$6,Смета!Z996,0)+IF(Дата_КС2=S$7,Смета!AC996,0)+IF(Дата_КС2=S$8,Смета!AF996,0)+IF(Дата_КС2=S$9,Смета!AI996,0)+IF(Дата_КС2=S$10,Смета!AL996,0)+IF(Дата_КС2=S$11,Смета!AO996,0)+IF(Дата_КС2=S$12,Смета!AR996,0)+IF(Дата_КС2=S$13,Смета!AU996,0)+IF(Дата_КС2=S$14,Смета!AX996,0),0)</f>
        <v>0</v>
      </c>
      <c r="G1014" s="67">
        <f>IF(Смета!E996&gt;0,Смета!E996,0)</f>
        <v>320.25</v>
      </c>
      <c r="H1014" s="67">
        <f t="shared" si="32"/>
        <v>0</v>
      </c>
      <c r="I1014" s="464">
        <f t="shared" si="31"/>
        <v>0</v>
      </c>
      <c r="J1014" s="468"/>
      <c r="K1014" s="465">
        <f>IF(AND(B1014&gt;0,B1014&lt;&gt;"ЗАГ"),1,IF(C1014=0,SUM(B1015:INDEX(B1015:B$2002,INDEX(MATCH("ЗАГ",B1015:B$2002&amp;"",),))),0))</f>
        <v>0</v>
      </c>
      <c r="L1014" s="38"/>
      <c r="M1014" s="38"/>
      <c r="R1014" s="178">
        <f>IFERROR(IF(F1014&gt;0,IF(IFERROR((Смета!H996*1),0)&gt;0,ROUND(F1014*G1014,2),0),0),0)</f>
        <v>0</v>
      </c>
      <c r="S1014" s="50">
        <f>IFERROR(IF(F1014&gt;0,IF(IFERROR((Смета!G996*1),0)&gt;0,ROUND(F1014*G1014,2),0),0),0)</f>
        <v>0</v>
      </c>
      <c r="U1014" s="38"/>
    </row>
    <row r="1015" spans="1:25" s="37" customFormat="1" x14ac:dyDescent="0.25">
      <c r="A1015" s="63"/>
      <c r="B1015" s="140">
        <f>IFERROR(IF(F1015&gt;0,MAX(B$26:B1014)+1,IF(AND(D1015&gt;0,C1015=0),"ЗАГ",0)),0)</f>
        <v>115</v>
      </c>
      <c r="C1015" s="141">
        <f>IF(Смета!B997&gt;0,Смета!B997,0)</f>
        <v>882</v>
      </c>
      <c r="D1015" s="547" t="str">
        <f>IF(Смета!C997&gt;0,Смета!C997,0)</f>
        <v>Крышка КОН-1М-04</v>
      </c>
      <c r="E1015" s="77" t="str">
        <f>IF(Смета!D997&gt;0,Смета!D997,0)</f>
        <v>шт</v>
      </c>
      <c r="F1015" s="67">
        <f>IFERROR(IF(Дата_КС2=S$3,Смета!Q997,0)+IF(Дата_КС2=S$4,Смета!T997,0)+IF(Дата_КС2=S$5,Смета!W997,0)+IF(Дата_КС2=S$6,Смета!Z997,0)+IF(Дата_КС2=S$7,Смета!AC997,0)+IF(Дата_КС2=S$8,Смета!AF997,0)+IF(Дата_КС2=S$9,Смета!AI997,0)+IF(Дата_КС2=S$10,Смета!AL997,0)+IF(Дата_КС2=S$11,Смета!AO997,0)+IF(Дата_КС2=S$12,Смета!AR997,0)+IF(Дата_КС2=S$13,Смета!AU997,0)+IF(Дата_КС2=S$14,Смета!AX997,0),0)</f>
        <v>273</v>
      </c>
      <c r="G1015" s="67">
        <f>IF(Смета!E997&gt;0,Смета!E997,0)</f>
        <v>58.21</v>
      </c>
      <c r="H1015" s="67">
        <f t="shared" si="32"/>
        <v>15891.33</v>
      </c>
      <c r="I1015" s="464">
        <f t="shared" si="31"/>
        <v>1</v>
      </c>
      <c r="J1015" s="468"/>
      <c r="K1015" s="465">
        <f>IF(AND(B1015&gt;0,B1015&lt;&gt;"ЗАГ"),1,IF(C1015=0,SUM(B1016:INDEX(B1016:B$2002,INDEX(MATCH("ЗАГ",B1016:B$2002&amp;"",),))),0))</f>
        <v>1</v>
      </c>
      <c r="L1015" s="38"/>
      <c r="M1015" s="38"/>
      <c r="R1015" s="178">
        <f>IFERROR(IF(F1015&gt;0,IF(IFERROR((Смета!H997*1),0)&gt;0,ROUND(F1015*G1015,2),0),0),0)</f>
        <v>0</v>
      </c>
      <c r="S1015" s="50">
        <f>IFERROR(IF(F1015&gt;0,IF(IFERROR((Смета!G997*1),0)&gt;0,ROUND(F1015*G1015,2),0),0),0)</f>
        <v>15891.33</v>
      </c>
      <c r="U1015" s="38"/>
    </row>
    <row r="1016" spans="1:25" s="37" customFormat="1" x14ac:dyDescent="0.25">
      <c r="A1016" s="63"/>
      <c r="B1016" s="140">
        <f>IFERROR(IF(F1016&gt;0,MAX(B$26:B1015)+1,IF(AND(D1016&gt;0,C1016=0),"ЗАГ",0)),0)</f>
        <v>116</v>
      </c>
      <c r="C1016" s="141">
        <f>IF(Смета!B998&gt;0,Смета!B998,0)</f>
        <v>883</v>
      </c>
      <c r="D1016" s="547" t="str">
        <f>IF(Смета!C998&gt;0,Смета!C998,0)</f>
        <v>Монтаж крышки КОН-1М-04</v>
      </c>
      <c r="E1016" s="77" t="str">
        <f>IF(Смета!D998&gt;0,Смета!D998,0)</f>
        <v>шт</v>
      </c>
      <c r="F1016" s="67">
        <f>IFERROR(IF(Дата_КС2=S$3,Смета!Q998,0)+IF(Дата_КС2=S$4,Смета!T998,0)+IF(Дата_КС2=S$5,Смета!W998,0)+IF(Дата_КС2=S$6,Смета!Z998,0)+IF(Дата_КС2=S$7,Смета!AC998,0)+IF(Дата_КС2=S$8,Смета!AF998,0)+IF(Дата_КС2=S$9,Смета!AI998,0)+IF(Дата_КС2=S$10,Смета!AL998,0)+IF(Дата_КС2=S$11,Смета!AO998,0)+IF(Дата_КС2=S$12,Смета!AR998,0)+IF(Дата_КС2=S$13,Смета!AU998,0)+IF(Дата_КС2=S$14,Смета!AX998,0),0)</f>
        <v>273</v>
      </c>
      <c r="G1016" s="67">
        <f>IF(Смета!E998&gt;0,Смета!E998,0)</f>
        <v>80.06</v>
      </c>
      <c r="H1016" s="67">
        <f t="shared" si="32"/>
        <v>21856.38</v>
      </c>
      <c r="I1016" s="464">
        <f t="shared" si="31"/>
        <v>1</v>
      </c>
      <c r="J1016" s="468"/>
      <c r="K1016" s="465">
        <f>IF(AND(B1016&gt;0,B1016&lt;&gt;"ЗАГ"),1,IF(C1016=0,SUM(B1017:INDEX(B1017:B$2002,INDEX(MATCH("ЗАГ",B1017:B$2002&amp;"",),))),0))</f>
        <v>1</v>
      </c>
      <c r="L1016" s="38"/>
      <c r="M1016" s="38"/>
      <c r="R1016" s="178">
        <f>IFERROR(IF(F1016&gt;0,IF(IFERROR((Смета!H998*1),0)&gt;0,ROUND(F1016*G1016,2),0),0),0)</f>
        <v>21856.38</v>
      </c>
      <c r="S1016" s="50">
        <f>IFERROR(IF(F1016&gt;0,IF(IFERROR((Смета!G998*1),0)&gt;0,ROUND(F1016*G1016,2),0),0),0)</f>
        <v>0</v>
      </c>
      <c r="U1016" s="38"/>
    </row>
    <row r="1017" spans="1:25" s="37" customFormat="1" hidden="1" x14ac:dyDescent="0.25">
      <c r="A1017" s="63"/>
      <c r="B1017" s="140">
        <f>IFERROR(IF(F1017&gt;0,MAX(B$26:B1016)+1,IF(AND(D1017&gt;0,C1017=0),"ЗАГ",0)),0)</f>
        <v>0</v>
      </c>
      <c r="C1017" s="141">
        <f>IF(Смета!B999&gt;0,Смета!B999,0)</f>
        <v>884</v>
      </c>
      <c r="D1017" s="543" t="str">
        <f>IF(Смета!C999&gt;0,Смета!C999,0)</f>
        <v>Подрозетник Ф65мм</v>
      </c>
      <c r="E1017" s="77" t="str">
        <f>IF(Смета!D999&gt;0,Смета!D999,0)</f>
        <v>шт</v>
      </c>
      <c r="F1017" s="67">
        <f>IFERROR(IF(Дата_КС2=S$3,Смета!Q999,0)+IF(Дата_КС2=S$4,Смета!T999,0)+IF(Дата_КС2=S$5,Смета!W999,0)+IF(Дата_КС2=S$6,Смета!Z999,0)+IF(Дата_КС2=S$7,Смета!AC999,0)+IF(Дата_КС2=S$8,Смета!AF999,0)+IF(Дата_КС2=S$9,Смета!AI999,0)+IF(Дата_КС2=S$10,Смета!AL999,0)+IF(Дата_КС2=S$11,Смета!AO999,0)+IF(Дата_КС2=S$12,Смета!AR999,0)+IF(Дата_КС2=S$13,Смета!AU999,0)+IF(Дата_КС2=S$14,Смета!AX999,0),0)</f>
        <v>0</v>
      </c>
      <c r="G1017" s="67">
        <f>IF(Смета!E999&gt;0,Смета!E999,0)</f>
        <v>53.38</v>
      </c>
      <c r="H1017" s="67">
        <f t="shared" si="32"/>
        <v>0</v>
      </c>
      <c r="I1017" s="464">
        <f t="shared" si="31"/>
        <v>0</v>
      </c>
      <c r="J1017" s="468"/>
      <c r="K1017" s="465">
        <f>IF(AND(B1017&gt;0,B1017&lt;&gt;"ЗАГ"),1,IF(C1017=0,SUM(B1018:INDEX(B1018:B$2002,INDEX(MATCH("ЗАГ",B1018:B$2002&amp;"",),))),0))</f>
        <v>0</v>
      </c>
      <c r="L1017" s="38"/>
      <c r="M1017" s="38"/>
      <c r="R1017" s="178">
        <f>IFERROR(IF(F1017&gt;0,IF(IFERROR((Смета!H999*1),0)&gt;0,ROUND(F1017*G1017,2),0),0),0)</f>
        <v>0</v>
      </c>
      <c r="S1017" s="50">
        <f>IFERROR(IF(F1017&gt;0,IF(IFERROR((Смета!G999*1),0)&gt;0,ROUND(F1017*G1017,2),0),0),0)</f>
        <v>0</v>
      </c>
      <c r="U1017" s="38"/>
    </row>
    <row r="1018" spans="1:25" s="37" customFormat="1" hidden="1" x14ac:dyDescent="0.25">
      <c r="A1018" s="63"/>
      <c r="B1018" s="140">
        <f>IFERROR(IF(F1018&gt;0,MAX(B$26:B1017)+1,IF(AND(D1018&gt;0,C1018=0),"ЗАГ",0)),0)</f>
        <v>0</v>
      </c>
      <c r="C1018" s="141">
        <f>IF(Смета!B1000&gt;0,Смета!B1000,0)</f>
        <v>885</v>
      </c>
      <c r="D1018" s="543" t="str">
        <f>IF(Смета!C1000&gt;0,Смета!C1000,0)</f>
        <v>Подрозетник Ф100мм</v>
      </c>
      <c r="E1018" s="77" t="str">
        <f>IF(Смета!D1000&gt;0,Смета!D1000,0)</f>
        <v>шт</v>
      </c>
      <c r="F1018" s="67">
        <f>IFERROR(IF(Дата_КС2=S$3,Смета!Q1000,0)+IF(Дата_КС2=S$4,Смета!T1000,0)+IF(Дата_КС2=S$5,Смета!W1000,0)+IF(Дата_КС2=S$6,Смета!Z1000,0)+IF(Дата_КС2=S$7,Смета!AC1000,0)+IF(Дата_КС2=S$8,Смета!AF1000,0)+IF(Дата_КС2=S$9,Смета!AI1000,0)+IF(Дата_КС2=S$10,Смета!AL1000,0)+IF(Дата_КС2=S$11,Смета!AO1000,0)+IF(Дата_КС2=S$12,Смета!AR1000,0)+IF(Дата_КС2=S$13,Смета!AU1000,0)+IF(Дата_КС2=S$14,Смета!AX1000,0),0)</f>
        <v>0</v>
      </c>
      <c r="G1018" s="67">
        <f>IF(Смета!E1000&gt;0,Смета!E1000,0)</f>
        <v>64.05</v>
      </c>
      <c r="H1018" s="67">
        <f t="shared" si="32"/>
        <v>0</v>
      </c>
      <c r="I1018" s="464">
        <f t="shared" si="31"/>
        <v>0</v>
      </c>
      <c r="J1018" s="468"/>
      <c r="K1018" s="465">
        <f>IF(AND(B1018&gt;0,B1018&lt;&gt;"ЗАГ"),1,IF(C1018=0,SUM(B1019:INDEX(B1019:B$2002,INDEX(MATCH("ЗАГ",B1019:B$2002&amp;"",),))),0))</f>
        <v>0</v>
      </c>
      <c r="L1018" s="38"/>
      <c r="M1018" s="38"/>
      <c r="R1018" s="178">
        <f>IFERROR(IF(F1018&gt;0,IF(IFERROR((Смета!H1000*1),0)&gt;0,ROUND(F1018*G1018,2),0),0),0)</f>
        <v>0</v>
      </c>
      <c r="S1018" s="50">
        <f>IFERROR(IF(F1018&gt;0,IF(IFERROR((Смета!G1000*1),0)&gt;0,ROUND(F1018*G1018,2),0),0),0)</f>
        <v>0</v>
      </c>
      <c r="U1018" s="38"/>
    </row>
    <row r="1019" spans="1:25" s="37" customFormat="1" hidden="1" x14ac:dyDescent="0.25">
      <c r="A1019" s="63"/>
      <c r="B1019" s="140">
        <f>IFERROR(IF(F1019&gt;0,MAX(B$26:B1018)+1,IF(AND(D1019&gt;0,C1019=0),"ЗАГ",0)),0)</f>
        <v>0</v>
      </c>
      <c r="C1019" s="141">
        <f>IF(Смета!B1001&gt;0,Смета!B1001,0)</f>
        <v>886</v>
      </c>
      <c r="D1019" s="543" t="str">
        <f>IF(Смета!C1001&gt;0,Смета!C1001,0)</f>
        <v>Монтаж подрозетника</v>
      </c>
      <c r="E1019" s="77" t="str">
        <f>IF(Смета!D1001&gt;0,Смета!D1001,0)</f>
        <v>шт</v>
      </c>
      <c r="F1019" s="67">
        <f>IFERROR(IF(Дата_КС2=S$3,Смета!Q1001,0)+IF(Дата_КС2=S$4,Смета!T1001,0)+IF(Дата_КС2=S$5,Смета!W1001,0)+IF(Дата_КС2=S$6,Смета!Z1001,0)+IF(Дата_КС2=S$7,Смета!AC1001,0)+IF(Дата_КС2=S$8,Смета!AF1001,0)+IF(Дата_КС2=S$9,Смета!AI1001,0)+IF(Дата_КС2=S$10,Смета!AL1001,0)+IF(Дата_КС2=S$11,Смета!AO1001,0)+IF(Дата_КС2=S$12,Смета!AR1001,0)+IF(Дата_КС2=S$13,Смета!AU1001,0)+IF(Дата_КС2=S$14,Смета!AX1001,0),0)</f>
        <v>0</v>
      </c>
      <c r="G1019" s="67">
        <f>IF(Смета!E1001&gt;0,Смета!E1001,0)</f>
        <v>80.06</v>
      </c>
      <c r="H1019" s="67">
        <f t="shared" si="32"/>
        <v>0</v>
      </c>
      <c r="I1019" s="464">
        <f t="shared" si="31"/>
        <v>0</v>
      </c>
      <c r="J1019" s="468"/>
      <c r="K1019" s="465">
        <f>IF(AND(B1019&gt;0,B1019&lt;&gt;"ЗАГ"),1,IF(C1019=0,SUM(B1020:INDEX(B1020:B$2002,INDEX(MATCH("ЗАГ",B1020:B$2002&amp;"",),))),0))</f>
        <v>0</v>
      </c>
      <c r="L1019" s="38"/>
      <c r="M1019" s="38"/>
      <c r="R1019" s="178">
        <f>IFERROR(IF(F1019&gt;0,IF(IFERROR((Смета!H1001*1),0)&gt;0,ROUND(F1019*G1019,2),0),0),0)</f>
        <v>0</v>
      </c>
      <c r="S1019" s="50">
        <f>IFERROR(IF(F1019&gt;0,IF(IFERROR((Смета!G1001*1),0)&gt;0,ROUND(F1019*G1019,2),0),0),0)</f>
        <v>0</v>
      </c>
      <c r="U1019" s="38"/>
    </row>
    <row r="1020" spans="1:25" s="37" customFormat="1" hidden="1" x14ac:dyDescent="0.25">
      <c r="A1020" s="63"/>
      <c r="B1020" s="140" t="str">
        <f>IFERROR(IF(F1020&gt;0,MAX(B$26:B1019)+1,IF(AND(D1020&gt;0,C1020=0),"ЗАГ",0)),0)</f>
        <v>ЗАГ</v>
      </c>
      <c r="C1020" s="141">
        <f>IF(Смета!B1002&gt;0,Смета!B1002,0)</f>
        <v>0</v>
      </c>
      <c r="D1020" s="543" t="str">
        <f>IF(Смета!C1002&gt;0,Смета!C1002,0)</f>
        <v>6. Материалы</v>
      </c>
      <c r="E1020" s="77">
        <f>IF(Смета!D1002&gt;0,Смета!D1002,0)</f>
        <v>0</v>
      </c>
      <c r="F1020" s="67">
        <f>IFERROR(IF(Дата_КС2=S$3,Смета!Q1002,0)+IF(Дата_КС2=S$4,Смета!T1002,0)+IF(Дата_КС2=S$5,Смета!W1002,0)+IF(Дата_КС2=S$6,Смета!Z1002,0)+IF(Дата_КС2=S$7,Смета!AC1002,0)+IF(Дата_КС2=S$8,Смета!AF1002,0)+IF(Дата_КС2=S$9,Смета!AI1002,0)+IF(Дата_КС2=S$10,Смета!AL1002,0)+IF(Дата_КС2=S$11,Смета!AO1002,0)+IF(Дата_КС2=S$12,Смета!AR1002,0)+IF(Дата_КС2=S$13,Смета!AU1002,0)+IF(Дата_КС2=S$14,Смета!AX1002,0),0)</f>
        <v>0</v>
      </c>
      <c r="G1020" s="67">
        <f>IF(Смета!E1002&gt;0,Смета!E1002,0)</f>
        <v>0</v>
      </c>
      <c r="H1020" s="67">
        <f t="shared" si="32"/>
        <v>0</v>
      </c>
      <c r="I1020" s="464">
        <f t="shared" si="31"/>
        <v>0</v>
      </c>
      <c r="J1020" s="468"/>
      <c r="K1020" s="465">
        <f>IF(AND(B1020&gt;0,B1020&lt;&gt;"ЗАГ"),1,IF(C1020=0,SUM(B1021:INDEX(B1021:B$2002,INDEX(MATCH("ЗАГ",B1021:B$2002&amp;"",),))),0))</f>
        <v>0</v>
      </c>
      <c r="L1020" s="38"/>
      <c r="M1020" s="38"/>
      <c r="R1020" s="178">
        <f>IFERROR(IF(F1020&gt;0,IF(IFERROR((Смета!H1002*1),0)&gt;0,ROUND(F1020*G1020,2),0),0),0)</f>
        <v>0</v>
      </c>
      <c r="S1020" s="50">
        <f>IFERROR(IF(F1020&gt;0,IF(IFERROR((Смета!G1002*1),0)&gt;0,ROUND(F1020*G1020,2),0),0),0)</f>
        <v>0</v>
      </c>
      <c r="U1020" s="38"/>
    </row>
    <row r="1021" spans="1:25" s="37" customFormat="1" hidden="1" x14ac:dyDescent="0.25">
      <c r="A1021" s="63"/>
      <c r="B1021" s="140">
        <f>IFERROR(IF(F1021&gt;0,MAX(B$26:B1020)+1,IF(AND(D1021&gt;0,C1021=0),"ЗАГ",0)),0)</f>
        <v>0</v>
      </c>
      <c r="C1021" s="141">
        <f>IF(Смета!B1003&gt;0,Смета!B1003,0)</f>
        <v>887</v>
      </c>
      <c r="D1021" s="543" t="str">
        <f>IF(Смета!C1003&gt;0,Смета!C1003,0)</f>
        <v>Пена монтажная Roof Complect огнеупорная (890гр)</v>
      </c>
      <c r="E1021" s="77" t="str">
        <f>IF(Смета!D1003&gt;0,Смета!D1003,0)</f>
        <v>шт</v>
      </c>
      <c r="F1021" s="67">
        <f>IFERROR(IF(Дата_КС2=S$3,Смета!Q1003,0)+IF(Дата_КС2=S$4,Смета!T1003,0)+IF(Дата_КС2=S$5,Смета!W1003,0)+IF(Дата_КС2=S$6,Смета!Z1003,0)+IF(Дата_КС2=S$7,Смета!AC1003,0)+IF(Дата_КС2=S$8,Смета!AF1003,0)+IF(Дата_КС2=S$9,Смета!AI1003,0)+IF(Дата_КС2=S$10,Смета!AL1003,0)+IF(Дата_КС2=S$11,Смета!AO1003,0)+IF(Дата_КС2=S$12,Смета!AR1003,0)+IF(Дата_КС2=S$13,Смета!AU1003,0)+IF(Дата_КС2=S$14,Смета!AX1003,0),0)</f>
        <v>0</v>
      </c>
      <c r="G1021" s="67">
        <f>IF(Смета!E1003&gt;0,Смета!E1003,0)</f>
        <v>640.5</v>
      </c>
      <c r="H1021" s="67">
        <f t="shared" si="32"/>
        <v>0</v>
      </c>
      <c r="I1021" s="464">
        <f t="shared" si="31"/>
        <v>0</v>
      </c>
      <c r="J1021" s="468"/>
      <c r="K1021" s="465">
        <f>IF(AND(B1021&gt;0,B1021&lt;&gt;"ЗАГ"),1,IF(C1021=0,SUM(B1022:INDEX(B1022:B$2002,INDEX(MATCH("ЗАГ",B1022:B$2002&amp;"",),))),0))</f>
        <v>0</v>
      </c>
      <c r="L1021" s="38"/>
      <c r="M1021" s="38"/>
      <c r="R1021" s="178">
        <f>IFERROR(IF(F1021&gt;0,IF(IFERROR((Смета!H1003*1),0)&gt;0,ROUND(F1021*G1021,2),0),0),0)</f>
        <v>0</v>
      </c>
      <c r="S1021" s="50">
        <f>IFERROR(IF(F1021&gt;0,IF(IFERROR((Смета!G1003*1),0)&gt;0,ROUND(F1021*G1021,2),0),0),0)</f>
        <v>0</v>
      </c>
      <c r="U1021" s="38"/>
    </row>
    <row r="1022" spans="1:25" s="37" customFormat="1" hidden="1" x14ac:dyDescent="0.25">
      <c r="A1022" s="63"/>
      <c r="B1022" s="140">
        <f>IFERROR(IF(F1022&gt;0,MAX(B$26:B1021)+1,IF(AND(D1022&gt;0,C1022=0),"ЗАГ",0)),0)</f>
        <v>0</v>
      </c>
      <c r="C1022" s="141">
        <f>IF(Смета!B1004&gt;0,Смета!B1004,0)</f>
        <v>888</v>
      </c>
      <c r="D1022" s="543" t="str">
        <f>IF(Смета!C1004&gt;0,Смета!C1004,0)</f>
        <v>Герметик огнезащитный ведро 10кг</v>
      </c>
      <c r="E1022" s="77" t="str">
        <f>IF(Смета!D1004&gt;0,Смета!D1004,0)</f>
        <v>шт</v>
      </c>
      <c r="F1022" s="67">
        <f>IFERROR(IF(Дата_КС2=S$3,Смета!Q1004,0)+IF(Дата_КС2=S$4,Смета!T1004,0)+IF(Дата_КС2=S$5,Смета!W1004,0)+IF(Дата_КС2=S$6,Смета!Z1004,0)+IF(Дата_КС2=S$7,Смета!AC1004,0)+IF(Дата_КС2=S$8,Смета!AF1004,0)+IF(Дата_КС2=S$9,Смета!AI1004,0)+IF(Дата_КС2=S$10,Смета!AL1004,0)+IF(Дата_КС2=S$11,Смета!AO1004,0)+IF(Дата_КС2=S$12,Смета!AR1004,0)+IF(Дата_КС2=S$13,Смета!AU1004,0)+IF(Дата_КС2=S$14,Смета!AX1004,0),0)</f>
        <v>0</v>
      </c>
      <c r="G1022" s="67">
        <f>IF(Смета!E1004&gt;0,Смета!E1004,0)</f>
        <v>2028.25</v>
      </c>
      <c r="H1022" s="67">
        <f t="shared" si="32"/>
        <v>0</v>
      </c>
      <c r="I1022" s="464">
        <f t="shared" si="31"/>
        <v>0</v>
      </c>
      <c r="J1022" s="468"/>
      <c r="K1022" s="465">
        <f>IF(AND(B1022&gt;0,B1022&lt;&gt;"ЗАГ"),1,IF(C1022=0,SUM(B1023:INDEX(B1023:B$2002,INDEX(MATCH("ЗАГ",B1023:B$2002&amp;"",),))),0))</f>
        <v>0</v>
      </c>
      <c r="L1022" s="38"/>
      <c r="M1022" s="38"/>
      <c r="R1022" s="178">
        <f>IFERROR(IF(F1022&gt;0,IF(IFERROR((Смета!H1004*1),0)&gt;0,ROUND(F1022*G1022,2),0),0),0)</f>
        <v>0</v>
      </c>
      <c r="S1022" s="50">
        <f>IFERROR(IF(F1022&gt;0,IF(IFERROR((Смета!G1004*1),0)&gt;0,ROUND(F1022*G1022,2),0),0),0)</f>
        <v>0</v>
      </c>
      <c r="U1022" s="38"/>
    </row>
    <row r="1023" spans="1:25" s="37" customFormat="1" x14ac:dyDescent="0.25">
      <c r="A1023" s="63"/>
      <c r="B1023" s="140" t="str">
        <f>IFERROR(IF(F1023&gt;0,MAX(B$26:B1022)+1,IF(AND(D1023&gt;0,C1023=0),"ЗАГ",0)),0)</f>
        <v>ЗАГ</v>
      </c>
      <c r="C1023" s="141">
        <f>IF(Смета!B1005&gt;0,Смета!B1005,0)</f>
        <v>0</v>
      </c>
      <c r="D1023" s="547" t="str">
        <f>IF(Смета!C1005&gt;0,Смета!C1005,0)</f>
        <v>Ось 13-16/А-В (4.БС21М секция №10)</v>
      </c>
      <c r="E1023" s="77">
        <f>IF(Смета!D1005&gt;0,Смета!D1005,0)</f>
        <v>0</v>
      </c>
      <c r="F1023" s="67">
        <f>IFERROR(IF(Дата_КС2=S$3,Смета!Q1005,0)+IF(Дата_КС2=S$4,Смета!T1005,0)+IF(Дата_КС2=S$5,Смета!W1005,0)+IF(Дата_КС2=S$6,Смета!Z1005,0)+IF(Дата_КС2=S$7,Смета!AC1005,0)+IF(Дата_КС2=S$8,Смета!AF1005,0)+IF(Дата_КС2=S$9,Смета!AI1005,0)+IF(Дата_КС2=S$10,Смета!AL1005,0)+IF(Дата_КС2=S$11,Смета!AO1005,0)+IF(Дата_КС2=S$12,Смета!AR1005,0)+IF(Дата_КС2=S$13,Смета!AU1005,0)+IF(Дата_КС2=S$14,Смета!AX1005,0),0)</f>
        <v>0</v>
      </c>
      <c r="G1023" s="67">
        <f>IF(Смета!E1005&gt;0,Смета!E1005,0)</f>
        <v>0</v>
      </c>
      <c r="H1023" s="67">
        <f t="shared" si="32"/>
        <v>0</v>
      </c>
      <c r="I1023" s="464">
        <f t="shared" si="31"/>
        <v>1</v>
      </c>
      <c r="J1023" s="468">
        <v>1</v>
      </c>
      <c r="K1023" s="465">
        <f>IF(AND(B1023&gt;0,B1023&lt;&gt;"ЗАГ"),1,IF(C1023=0,SUM(B1024:INDEX(B1024:B$2002,INDEX(MATCH("ЗАГ",B1024:B$2002&amp;"",),))),0))</f>
        <v>0</v>
      </c>
      <c r="L1023" s="38"/>
      <c r="M1023" s="38"/>
      <c r="R1023" s="178">
        <f>IFERROR(IF(F1023&gt;0,IF(IFERROR((Смета!H1005*1),0)&gt;0,ROUND(F1023*G1023,2),0),0),0)</f>
        <v>0</v>
      </c>
      <c r="S1023" s="50">
        <f>IFERROR(IF(F1023&gt;0,IF(IFERROR((Смета!G1005*1),0)&gt;0,ROUND(F1023*G1023,2),0),0),0)</f>
        <v>0</v>
      </c>
      <c r="U1023" s="38"/>
    </row>
    <row r="1024" spans="1:25" s="37" customFormat="1" x14ac:dyDescent="0.25">
      <c r="A1024" s="63"/>
      <c r="B1024" s="140" t="str">
        <f>IFERROR(IF(F1024&gt;0,MAX(B$26:B1023)+1,IF(AND(D1024&gt;0,C1024=0),"ЗАГ",0)),0)</f>
        <v>ЗАГ</v>
      </c>
      <c r="C1024" s="141">
        <f>IF(Смета!B1006&gt;0,Смета!B1006,0)</f>
        <v>0</v>
      </c>
      <c r="D1024" s="547" t="str">
        <f>IF(Смета!C1006&gt;0,Смета!C1006,0)</f>
        <v>1.Низковольтное оборудование</v>
      </c>
      <c r="E1024" s="77">
        <f>IF(Смета!D1006&gt;0,Смета!D1006,0)</f>
        <v>0</v>
      </c>
      <c r="F1024" s="67">
        <f>IFERROR(IF(Дата_КС2=S$3,Смета!Q1006,0)+IF(Дата_КС2=S$4,Смета!T1006,0)+IF(Дата_КС2=S$5,Смета!W1006,0)+IF(Дата_КС2=S$6,Смета!Z1006,0)+IF(Дата_КС2=S$7,Смета!AC1006,0)+IF(Дата_КС2=S$8,Смета!AF1006,0)+IF(Дата_КС2=S$9,Смета!AI1006,0)+IF(Дата_КС2=S$10,Смета!AL1006,0)+IF(Дата_КС2=S$11,Смета!AO1006,0)+IF(Дата_КС2=S$12,Смета!AR1006,0)+IF(Дата_КС2=S$13,Смета!AU1006,0)+IF(Дата_КС2=S$14,Смета!AX1006,0),0)</f>
        <v>0</v>
      </c>
      <c r="G1024" s="67">
        <f>IF(Смета!E1006&gt;0,Смета!E1006,0)</f>
        <v>0</v>
      </c>
      <c r="H1024" s="67">
        <f t="shared" si="32"/>
        <v>0</v>
      </c>
      <c r="I1024" s="464">
        <f t="shared" si="31"/>
        <v>474</v>
      </c>
      <c r="J1024" s="468"/>
      <c r="K1024" s="465">
        <f>IF(AND(B1024&gt;0,B1024&lt;&gt;"ЗАГ"),1,IF(C1024=0,SUM(B1025:INDEX(B1025:B$2002,INDEX(MATCH("ЗАГ",B1025:B$2002&amp;"",),))),0))</f>
        <v>474</v>
      </c>
      <c r="L1024" s="47"/>
      <c r="M1024" s="47"/>
      <c r="N1024" s="186"/>
      <c r="O1024" s="186"/>
      <c r="P1024" s="187"/>
      <c r="Q1024" s="189"/>
      <c r="R1024" s="178">
        <f>IFERROR(IF(F1024&gt;0,IF(IFERROR((Смета!H574*1),0)&gt;0,ROUND(F1024*G1024,2),0),0),0)</f>
        <v>0</v>
      </c>
      <c r="S1024" s="50">
        <f>IFERROR(IF(F1024&gt;0,IF(IFERROR((Смета!G1006*1),0)&gt;0,ROUND(F1024*G1024,2),0),0),0)</f>
        <v>0</v>
      </c>
      <c r="T1024" s="38"/>
      <c r="U1024" s="38"/>
      <c r="X1024" s="38"/>
      <c r="Y1024" s="38"/>
    </row>
    <row r="1025" spans="1:25" s="37" customFormat="1" hidden="1" x14ac:dyDescent="0.25">
      <c r="A1025" s="63"/>
      <c r="B1025" s="140">
        <f>IFERROR(IF(F1025&gt;0,MAX(B$26:B1024)+1,IF(AND(D1025&gt;0,C1025=0),"ЗАГ",0)),0)</f>
        <v>0</v>
      </c>
      <c r="C1025" s="141">
        <f>IF(Смета!B1007&gt;0,Смета!B1007,0)</f>
        <v>889</v>
      </c>
      <c r="D1025" s="543" t="str">
        <f>IF(Смета!C1007&gt;0,Смета!C1007,0)</f>
        <v>ЩК в комплекте</v>
      </c>
      <c r="E1025" s="77" t="str">
        <f>IF(Смета!D1007&gt;0,Смета!D1007,0)</f>
        <v>шт</v>
      </c>
      <c r="F1025" s="67">
        <f>IFERROR(IF(Дата_КС2=S$3,Смета!Q1007,0)+IF(Дата_КС2=S$4,Смета!T1007,0)+IF(Дата_КС2=S$5,Смета!W1007,0)+IF(Дата_КС2=S$6,Смета!Z1007,0)+IF(Дата_КС2=S$7,Смета!AC1007,0)+IF(Дата_КС2=S$8,Смета!AF1007,0)+IF(Дата_КС2=S$9,Смета!AI1007,0)+IF(Дата_КС2=S$10,Смета!AL1007,0)+IF(Дата_КС2=S$11,Смета!AO1007,0)+IF(Дата_КС2=S$12,Смета!AR1007,0)+IF(Дата_КС2=S$13,Смета!AU1007,0)+IF(Дата_КС2=S$14,Смета!AX1007,0),0)</f>
        <v>0</v>
      </c>
      <c r="G1025" s="67">
        <f>IF(Смета!E1007&gt;0,Смета!E1007,0)</f>
        <v>6351.63</v>
      </c>
      <c r="H1025" s="67">
        <f t="shared" si="32"/>
        <v>0</v>
      </c>
      <c r="I1025" s="464">
        <f t="shared" si="31"/>
        <v>0</v>
      </c>
      <c r="J1025" s="474"/>
      <c r="K1025" s="465">
        <f>IF(AND(B1025&gt;0,B1025&lt;&gt;"ЗАГ"),1,IF(C1025=0,SUM(B1026:INDEX(B1026:B$2002,INDEX(MATCH("ЗАГ",B1026:B$2002&amp;"",),))),0))</f>
        <v>0</v>
      </c>
      <c r="L1025" s="47"/>
      <c r="M1025" s="47"/>
      <c r="N1025" s="186"/>
      <c r="O1025" s="186"/>
      <c r="P1025" s="187"/>
      <c r="Q1025" s="189"/>
      <c r="R1025" s="178">
        <f>IFERROR(IF(F1025&gt;0,IF(IFERROR((Смета!H575*1),0)&gt;0,ROUND(F1025*G1025,2),0),0),0)</f>
        <v>0</v>
      </c>
      <c r="S1025" s="50">
        <f>IFERROR(IF(F1025&gt;0,IF(IFERROR((Смета!G1007*1),0)&gt;0,ROUND(F1025*G1025,2),0),0),0)</f>
        <v>0</v>
      </c>
      <c r="T1025" s="38"/>
      <c r="U1025" s="38"/>
      <c r="X1025" s="38"/>
      <c r="Y1025" s="38"/>
    </row>
    <row r="1026" spans="1:25" s="37" customFormat="1" ht="30" hidden="1" x14ac:dyDescent="0.25">
      <c r="A1026" s="63"/>
      <c r="B1026" s="140">
        <f>IFERROR(IF(F1026&gt;0,MAX(B$26:B1025)+1,IF(AND(D1026&gt;0,C1026=0),"ЗАГ",0)),0)</f>
        <v>0</v>
      </c>
      <c r="C1026" s="141">
        <f>IF(Смета!B1008&gt;0,Смета!B1008,0)</f>
        <v>890</v>
      </c>
      <c r="D1026" s="543" t="str">
        <f>IF(Смета!C1008&gt;0,Смета!C1008,0)</f>
        <v>Счетчик электронный, 230В, 5(80)А, 1/2 кл.точности СЕ207 R7 849.2.ОА.QUVLF SPds</v>
      </c>
      <c r="E1026" s="77" t="str">
        <f>IF(Смета!D1008&gt;0,Смета!D1008,0)</f>
        <v>шт</v>
      </c>
      <c r="F1026" s="67">
        <f>IFERROR(IF(Дата_КС2=S$3,Смета!Q1008,0)+IF(Дата_КС2=S$4,Смета!T1008,0)+IF(Дата_КС2=S$5,Смета!W1008,0)+IF(Дата_КС2=S$6,Смета!Z1008,0)+IF(Дата_КС2=S$7,Смета!AC1008,0)+IF(Дата_КС2=S$8,Смета!AF1008,0)+IF(Дата_КС2=S$9,Смета!AI1008,0)+IF(Дата_КС2=S$10,Смета!AL1008,0)+IF(Дата_КС2=S$11,Смета!AO1008,0)+IF(Дата_КС2=S$12,Смета!AR1008,0)+IF(Дата_КС2=S$13,Смета!AU1008,0)+IF(Дата_КС2=S$14,Смета!AX1008,0),0)</f>
        <v>0</v>
      </c>
      <c r="G1026" s="67">
        <f>IF(Смета!E1008&gt;0,Смета!E1008,0)</f>
        <v>0</v>
      </c>
      <c r="H1026" s="67">
        <f t="shared" si="32"/>
        <v>0</v>
      </c>
      <c r="I1026" s="464">
        <f t="shared" si="31"/>
        <v>0</v>
      </c>
      <c r="J1026" s="474"/>
      <c r="K1026" s="465">
        <f>IF(AND(B1026&gt;0,B1026&lt;&gt;"ЗАГ"),1,IF(C1026=0,SUM(B1027:INDEX(B1027:B$2002,INDEX(MATCH("ЗАГ",B1027:B$2002&amp;"",),))),0))</f>
        <v>0</v>
      </c>
      <c r="L1026" s="47"/>
      <c r="M1026" s="47"/>
      <c r="N1026" s="186"/>
      <c r="O1026" s="186"/>
      <c r="P1026" s="187"/>
      <c r="Q1026" s="189"/>
      <c r="R1026" s="178">
        <f>IFERROR(IF(F1026&gt;0,IF(IFERROR((Смета!H576*1),0)&gt;0,ROUND(F1026*G1026,2),0),0),0)</f>
        <v>0</v>
      </c>
      <c r="S1026" s="50">
        <f>IFERROR(IF(F1026&gt;0,IF(IFERROR((Смета!G1008*1),0)&gt;0,ROUND(F1026*G1026,2),0),0),0)</f>
        <v>0</v>
      </c>
      <c r="T1026" s="38"/>
      <c r="U1026" s="38"/>
      <c r="X1026" s="38"/>
      <c r="Y1026" s="38"/>
    </row>
    <row r="1027" spans="1:25" s="37" customFormat="1" hidden="1" x14ac:dyDescent="0.25">
      <c r="A1027" s="63"/>
      <c r="B1027" s="140">
        <f>IFERROR(IF(F1027&gt;0,MAX(B$26:B1026)+1,IF(AND(D1027&gt;0,C1027=0),"ЗАГ",0)),0)</f>
        <v>0</v>
      </c>
      <c r="C1027" s="141">
        <f>IF(Смета!B1009&gt;0,Смета!B1009,0)</f>
        <v>891</v>
      </c>
      <c r="D1027" s="543" t="str">
        <f>IF(Смета!C1009&gt;0,Смета!C1009,0)</f>
        <v>Монтаж и подключение ЩК</v>
      </c>
      <c r="E1027" s="77" t="str">
        <f>IF(Смета!D1009&gt;0,Смета!D1009,0)</f>
        <v>шт</v>
      </c>
      <c r="F1027" s="67">
        <f>IFERROR(IF(Дата_КС2=S$3,Смета!Q1009,0)+IF(Дата_КС2=S$4,Смета!T1009,0)+IF(Дата_КС2=S$5,Смета!W1009,0)+IF(Дата_КС2=S$6,Смета!Z1009,0)+IF(Дата_КС2=S$7,Смета!AC1009,0)+IF(Дата_КС2=S$8,Смета!AF1009,0)+IF(Дата_КС2=S$9,Смета!AI1009,0)+IF(Дата_КС2=S$10,Смета!AL1009,0)+IF(Дата_КС2=S$11,Смета!AO1009,0)+IF(Дата_КС2=S$12,Смета!AR1009,0)+IF(Дата_КС2=S$13,Смета!AU1009,0)+IF(Дата_КС2=S$14,Смета!AX1009,0),0)</f>
        <v>0</v>
      </c>
      <c r="G1027" s="67">
        <f>IF(Смета!E1009&gt;0,Смета!E1009,0)</f>
        <v>2668.75</v>
      </c>
      <c r="H1027" s="67">
        <f t="shared" si="32"/>
        <v>0</v>
      </c>
      <c r="I1027" s="464">
        <f t="shared" si="31"/>
        <v>0</v>
      </c>
      <c r="J1027" s="474"/>
      <c r="K1027" s="465">
        <f>IF(AND(B1027&gt;0,B1027&lt;&gt;"ЗАГ"),1,IF(C1027=0,SUM(B1028:INDEX(B1028:B$2002,INDEX(MATCH("ЗАГ",B1028:B$2002&amp;"",),))),0))</f>
        <v>0</v>
      </c>
      <c r="L1027" s="47"/>
      <c r="M1027" s="47"/>
      <c r="N1027" s="186"/>
      <c r="O1027" s="186"/>
      <c r="P1027" s="187"/>
      <c r="Q1027" s="189"/>
      <c r="R1027" s="178">
        <f>IFERROR(IF(F1027&gt;0,IF(IFERROR((Смета!H577*1),0)&gt;0,ROUND(F1027*G1027,2),0),0),0)</f>
        <v>0</v>
      </c>
      <c r="S1027" s="50">
        <f>IFERROR(IF(F1027&gt;0,IF(IFERROR((Смета!G1009*1),0)&gt;0,ROUND(F1027*G1027,2),0),0),0)</f>
        <v>0</v>
      </c>
      <c r="T1027" s="38"/>
      <c r="U1027" s="38"/>
      <c r="X1027" s="38"/>
      <c r="Y1027" s="38"/>
    </row>
    <row r="1028" spans="1:25" s="37" customFormat="1" hidden="1" x14ac:dyDescent="0.25">
      <c r="A1028" s="63"/>
      <c r="B1028" s="140">
        <f>IFERROR(IF(F1028&gt;0,MAX(B$26:B1027)+1,IF(AND(D1028&gt;0,C1028=0),"ЗАГ",0)),0)</f>
        <v>0</v>
      </c>
      <c r="C1028" s="141">
        <f>IF(Смета!B1010&gt;0,Смета!B1010,0)</f>
        <v>892</v>
      </c>
      <c r="D1028" s="543" t="str">
        <f>IF(Смета!C1010&gt;0,Смета!C1010,0)</f>
        <v>Кабель-канал 60х40 ЭЛЕКОР белый (18м) IEK</v>
      </c>
      <c r="E1028" s="77" t="str">
        <f>IF(Смета!D1010&gt;0,Смета!D1010,0)</f>
        <v>м</v>
      </c>
      <c r="F1028" s="67">
        <f>IFERROR(IF(Дата_КС2=S$3,Смета!Q1010,0)+IF(Дата_КС2=S$4,Смета!T1010,0)+IF(Дата_КС2=S$5,Смета!W1010,0)+IF(Дата_КС2=S$6,Смета!Z1010,0)+IF(Дата_КС2=S$7,Смета!AC1010,0)+IF(Дата_КС2=S$8,Смета!AF1010,0)+IF(Дата_КС2=S$9,Смета!AI1010,0)+IF(Дата_КС2=S$10,Смета!AL1010,0)+IF(Дата_КС2=S$11,Смета!AO1010,0)+IF(Дата_КС2=S$12,Смета!AR1010,0)+IF(Дата_КС2=S$13,Смета!AU1010,0)+IF(Дата_КС2=S$14,Смета!AX1010,0),0)</f>
        <v>0</v>
      </c>
      <c r="G1028" s="67">
        <f>IF(Смета!E1010&gt;0,Смета!E1010,0)</f>
        <v>264.60000000000002</v>
      </c>
      <c r="H1028" s="67">
        <f t="shared" si="32"/>
        <v>0</v>
      </c>
      <c r="I1028" s="464">
        <f t="shared" si="31"/>
        <v>0</v>
      </c>
      <c r="J1028" s="474"/>
      <c r="K1028" s="465">
        <f>IF(AND(B1028&gt;0,B1028&lt;&gt;"ЗАГ"),1,IF(C1028=0,SUM(B1029:INDEX(B1029:B$2002,INDEX(MATCH("ЗАГ",B1029:B$2002&amp;"",),))),0))</f>
        <v>0</v>
      </c>
      <c r="L1028" s="47"/>
      <c r="M1028" s="47"/>
      <c r="N1028" s="186"/>
      <c r="O1028" s="186"/>
      <c r="P1028" s="187"/>
      <c r="Q1028" s="189"/>
      <c r="R1028" s="178">
        <f>IFERROR(IF(F1028&gt;0,IF(IFERROR((Смета!H578*1),0)&gt;0,ROUND(F1028*G1028,2),0),0),0)</f>
        <v>0</v>
      </c>
      <c r="S1028" s="50">
        <f>IFERROR(IF(F1028&gt;0,IF(IFERROR((Смета!G1010*1),0)&gt;0,ROUND(F1028*G1028,2),0),0),0)</f>
        <v>0</v>
      </c>
      <c r="T1028" s="38"/>
      <c r="U1028" s="38"/>
      <c r="X1028" s="38"/>
      <c r="Y1028" s="38"/>
    </row>
    <row r="1029" spans="1:25" s="37" customFormat="1" hidden="1" x14ac:dyDescent="0.25">
      <c r="A1029" s="63"/>
      <c r="B1029" s="140">
        <f>IFERROR(IF(F1029&gt;0,MAX(B$26:B1028)+1,IF(AND(D1029&gt;0,C1029=0),"ЗАГ",0)),0)</f>
        <v>0</v>
      </c>
      <c r="C1029" s="141">
        <f>IF(Смета!B1011&gt;0,Смета!B1011,0)</f>
        <v>893</v>
      </c>
      <c r="D1029" s="543" t="str">
        <f>IF(Смета!C1011&gt;0,Смета!C1011,0)</f>
        <v>Монтаж кабель-канала</v>
      </c>
      <c r="E1029" s="77" t="str">
        <f>IF(Смета!D1011&gt;0,Смета!D1011,0)</f>
        <v>м</v>
      </c>
      <c r="F1029" s="67">
        <f>IFERROR(IF(Дата_КС2=S$3,Смета!Q1011,0)+IF(Дата_КС2=S$4,Смета!T1011,0)+IF(Дата_КС2=S$5,Смета!W1011,0)+IF(Дата_КС2=S$6,Смета!Z1011,0)+IF(Дата_КС2=S$7,Смета!AC1011,0)+IF(Дата_КС2=S$8,Смета!AF1011,0)+IF(Дата_КС2=S$9,Смета!AI1011,0)+IF(Дата_КС2=S$10,Смета!AL1011,0)+IF(Дата_КС2=S$11,Смета!AO1011,0)+IF(Дата_КС2=S$12,Смета!AR1011,0)+IF(Дата_КС2=S$13,Смета!AU1011,0)+IF(Дата_КС2=S$14,Смета!AX1011,0),0)</f>
        <v>0</v>
      </c>
      <c r="G1029" s="67">
        <f>IF(Смета!E1011&gt;0,Смета!E1011,0)</f>
        <v>330.75</v>
      </c>
      <c r="H1029" s="67">
        <f t="shared" si="32"/>
        <v>0</v>
      </c>
      <c r="I1029" s="464">
        <f t="shared" si="31"/>
        <v>0</v>
      </c>
      <c r="J1029" s="474"/>
      <c r="K1029" s="465">
        <f>IF(AND(B1029&gt;0,B1029&lt;&gt;"ЗАГ"),1,IF(C1029=0,SUM(B1030:INDEX(B1030:B$2002,INDEX(MATCH("ЗАГ",B1030:B$2002&amp;"",),))),0))</f>
        <v>0</v>
      </c>
      <c r="L1029" s="47"/>
      <c r="M1029" s="47"/>
      <c r="N1029" s="186"/>
      <c r="O1029" s="186"/>
      <c r="P1029" s="187"/>
      <c r="Q1029" s="189"/>
      <c r="R1029" s="178">
        <f>IFERROR(IF(F1029&gt;0,IF(IFERROR((Смета!H579*1),0)&gt;0,ROUND(F1029*G1029,2),0),0),0)</f>
        <v>0</v>
      </c>
      <c r="S1029" s="50">
        <f>IFERROR(IF(F1029&gt;0,IF(IFERROR((Смета!G1011*1),0)&gt;0,ROUND(F1029*G1029,2),0),0),0)</f>
        <v>0</v>
      </c>
      <c r="T1029" s="38"/>
      <c r="U1029" s="38"/>
      <c r="X1029" s="38"/>
      <c r="Y1029" s="38"/>
    </row>
    <row r="1030" spans="1:25" s="37" customFormat="1" x14ac:dyDescent="0.25">
      <c r="A1030" s="63"/>
      <c r="B1030" s="140">
        <f>IFERROR(IF(F1030&gt;0,MAX(B$26:B1029)+1,IF(AND(D1030&gt;0,C1030=0),"ЗАГ",0)),0)</f>
        <v>117</v>
      </c>
      <c r="C1030" s="141">
        <f>IF(Смета!B1012&gt;0,Смета!B1012,0)</f>
        <v>894</v>
      </c>
      <c r="D1030" s="547" t="str">
        <f>IF(Смета!C1012&gt;0,Смета!C1012,0)</f>
        <v>Корпус щита этажного ЩЭ</v>
      </c>
      <c r="E1030" s="77" t="str">
        <f>IF(Смета!D1012&gt;0,Смета!D1012,0)</f>
        <v>шт</v>
      </c>
      <c r="F1030" s="67">
        <f>IFERROR(IF(Дата_КС2=S$3,Смета!Q1012,0)+IF(Дата_КС2=S$4,Смета!T1012,0)+IF(Дата_КС2=S$5,Смета!W1012,0)+IF(Дата_КС2=S$6,Смета!Z1012,0)+IF(Дата_КС2=S$7,Смета!AC1012,0)+IF(Дата_КС2=S$8,Смета!AF1012,0)+IF(Дата_КС2=S$9,Смета!AI1012,0)+IF(Дата_КС2=S$10,Смета!AL1012,0)+IF(Дата_КС2=S$11,Смета!AO1012,0)+IF(Дата_КС2=S$12,Смета!AR1012,0)+IF(Дата_КС2=S$13,Смета!AU1012,0)+IF(Дата_КС2=S$14,Смета!AX1012,0),0)</f>
        <v>4</v>
      </c>
      <c r="G1030" s="67">
        <f>IF(Смета!E1012&gt;0,Смета!E1012,0)</f>
        <v>8486.6299999999992</v>
      </c>
      <c r="H1030" s="67">
        <f t="shared" si="32"/>
        <v>33946.519999999997</v>
      </c>
      <c r="I1030" s="464">
        <f t="shared" si="31"/>
        <v>1</v>
      </c>
      <c r="J1030" s="474"/>
      <c r="K1030" s="465">
        <f>IF(AND(B1030&gt;0,B1030&lt;&gt;"ЗАГ"),1,IF(C1030=0,SUM(B1031:INDEX(B1031:B$2002,INDEX(MATCH("ЗАГ",B1031:B$2002&amp;"",),))),0))</f>
        <v>1</v>
      </c>
      <c r="L1030" s="47"/>
      <c r="M1030" s="47"/>
      <c r="N1030" s="186"/>
      <c r="O1030" s="186"/>
      <c r="P1030" s="187"/>
      <c r="Q1030" s="189"/>
      <c r="R1030" s="178">
        <f>IFERROR(IF(F1030&gt;0,IF(IFERROR((Смета!H580*1),0)&gt;0,ROUND(F1030*G1030,2),0),0),0)</f>
        <v>33946.519999999997</v>
      </c>
      <c r="S1030" s="50">
        <f>IFERROR(IF(F1030&gt;0,IF(IFERROR((Смета!G1012*1),0)&gt;0,ROUND(F1030*G1030,2),0),0),0)</f>
        <v>33946.519999999997</v>
      </c>
      <c r="T1030" s="38"/>
      <c r="U1030" s="38"/>
      <c r="X1030" s="38"/>
      <c r="Y1030" s="38"/>
    </row>
    <row r="1031" spans="1:25" s="37" customFormat="1" x14ac:dyDescent="0.25">
      <c r="A1031" s="63"/>
      <c r="B1031" s="140">
        <f>IFERROR(IF(F1031&gt;0,MAX(B$26:B1030)+1,IF(AND(D1031&gt;0,C1031=0),"ЗАГ",0)),0)</f>
        <v>118</v>
      </c>
      <c r="C1031" s="141">
        <f>IF(Смета!B1013&gt;0,Смета!B1013,0)</f>
        <v>895</v>
      </c>
      <c r="D1031" s="547" t="str">
        <f>IF(Смета!C1013&gt;0,Смета!C1013,0)</f>
        <v>Монтаж Корпуса щита этажного</v>
      </c>
      <c r="E1031" s="77" t="str">
        <f>IF(Смета!D1013&gt;0,Смета!D1013,0)</f>
        <v>шт</v>
      </c>
      <c r="F1031" s="67">
        <f>IFERROR(IF(Дата_КС2=S$3,Смета!Q1013,0)+IF(Дата_КС2=S$4,Смета!T1013,0)+IF(Дата_КС2=S$5,Смета!W1013,0)+IF(Дата_КС2=S$6,Смета!Z1013,0)+IF(Дата_КС2=S$7,Смета!AC1013,0)+IF(Дата_КС2=S$8,Смета!AF1013,0)+IF(Дата_КС2=S$9,Смета!AI1013,0)+IF(Дата_КС2=S$10,Смета!AL1013,0)+IF(Дата_КС2=S$11,Смета!AO1013,0)+IF(Дата_КС2=S$12,Смета!AR1013,0)+IF(Дата_КС2=S$13,Смета!AU1013,0)+IF(Дата_КС2=S$14,Смета!AX1013,0),0)</f>
        <v>4</v>
      </c>
      <c r="G1031" s="67">
        <f>IF(Смета!E1013&gt;0,Смета!E1013,0)</f>
        <v>918.05</v>
      </c>
      <c r="H1031" s="67">
        <f t="shared" si="32"/>
        <v>3672.2</v>
      </c>
      <c r="I1031" s="464">
        <f t="shared" si="31"/>
        <v>1</v>
      </c>
      <c r="J1031" s="474"/>
      <c r="K1031" s="465">
        <f>IF(AND(B1031&gt;0,B1031&lt;&gt;"ЗАГ"),1,IF(C1031=0,SUM(B1032:INDEX(B1032:B$2002,INDEX(MATCH("ЗАГ",B1032:B$2002&amp;"",),))),0))</f>
        <v>1</v>
      </c>
      <c r="L1031" s="47"/>
      <c r="M1031" s="47"/>
      <c r="N1031" s="186"/>
      <c r="O1031" s="186"/>
      <c r="P1031" s="187"/>
      <c r="Q1031" s="189"/>
      <c r="R1031" s="178">
        <f>IFERROR(IF(F1031&gt;0,IF(IFERROR((Смета!H581*1),0)&gt;0,ROUND(F1031*G1031,2),0),0),0)</f>
        <v>0</v>
      </c>
      <c r="S1031" s="50">
        <f>IFERROR(IF(F1031&gt;0,IF(IFERROR((Смета!G1013*1),0)&gt;0,ROUND(F1031*G1031,2),0),0),0)</f>
        <v>0</v>
      </c>
      <c r="T1031" s="38"/>
      <c r="U1031" s="38"/>
      <c r="X1031" s="38"/>
      <c r="Y1031" s="38"/>
    </row>
    <row r="1032" spans="1:25" s="37" customFormat="1" x14ac:dyDescent="0.25">
      <c r="A1032" s="63"/>
      <c r="B1032" s="140">
        <f>IFERROR(IF(F1032&gt;0,MAX(B$26:B1031)+1,IF(AND(D1032&gt;0,C1032=0),"ЗАГ",0)),0)</f>
        <v>119</v>
      </c>
      <c r="C1032" s="141">
        <f>IF(Смета!B1014&gt;0,Смета!B1014,0)</f>
        <v>896</v>
      </c>
      <c r="D1032" s="547" t="str">
        <f>IF(Смета!C1014&gt;0,Смета!C1014,0)</f>
        <v>Панель из листовой стали 330х980</v>
      </c>
      <c r="E1032" s="77" t="str">
        <f>IF(Смета!D1014&gt;0,Смета!D1014,0)</f>
        <v>шт</v>
      </c>
      <c r="F1032" s="67">
        <f>IFERROR(IF(Дата_КС2=S$3,Смета!Q1014,0)+IF(Дата_КС2=S$4,Смета!T1014,0)+IF(Дата_КС2=S$5,Смета!W1014,0)+IF(Дата_КС2=S$6,Смета!Z1014,0)+IF(Дата_КС2=S$7,Смета!AC1014,0)+IF(Дата_КС2=S$8,Смета!AF1014,0)+IF(Дата_КС2=S$9,Смета!AI1014,0)+IF(Дата_КС2=S$10,Смета!AL1014,0)+IF(Дата_КС2=S$11,Смета!AO1014,0)+IF(Дата_КС2=S$12,Смета!AR1014,0)+IF(Дата_КС2=S$13,Смета!AU1014,0)+IF(Дата_КС2=S$14,Смета!AX1014,0),0)</f>
        <v>4</v>
      </c>
      <c r="G1032" s="67">
        <f>IF(Смета!E1014&gt;0,Смета!E1014,0)</f>
        <v>1761.38</v>
      </c>
      <c r="H1032" s="67">
        <f t="shared" si="32"/>
        <v>7045.52</v>
      </c>
      <c r="I1032" s="464">
        <f t="shared" si="31"/>
        <v>1</v>
      </c>
      <c r="J1032" s="474"/>
      <c r="K1032" s="465">
        <f>IF(AND(B1032&gt;0,B1032&lt;&gt;"ЗАГ"),1,IF(C1032=0,SUM(B1033:INDEX(B1033:B$2002,INDEX(MATCH("ЗАГ",B1033:B$2002&amp;"",),))),0))</f>
        <v>1</v>
      </c>
      <c r="L1032" s="47"/>
      <c r="M1032" s="47"/>
      <c r="N1032" s="186"/>
      <c r="O1032" s="186"/>
      <c r="P1032" s="187"/>
      <c r="Q1032" s="189"/>
      <c r="R1032" s="178">
        <f>IFERROR(IF(F1032&gt;0,IF(IFERROR((Смета!H582*1),0)&gt;0,ROUND(F1032*G1032,2),0),0),0)</f>
        <v>0</v>
      </c>
      <c r="S1032" s="50">
        <f>IFERROR(IF(F1032&gt;0,IF(IFERROR((Смета!G1014*1),0)&gt;0,ROUND(F1032*G1032,2),0),0),0)</f>
        <v>7045.52</v>
      </c>
      <c r="T1032" s="38"/>
      <c r="U1032" s="38"/>
      <c r="X1032" s="38"/>
      <c r="Y1032" s="38"/>
    </row>
    <row r="1033" spans="1:25" s="37" customFormat="1" x14ac:dyDescent="0.25">
      <c r="A1033" s="63"/>
      <c r="B1033" s="140">
        <f>IFERROR(IF(F1033&gt;0,MAX(B$26:B1032)+1,IF(AND(D1033&gt;0,C1033=0),"ЗАГ",0)),0)</f>
        <v>120</v>
      </c>
      <c r="C1033" s="141">
        <f>IF(Смета!B1015&gt;0,Смета!B1015,0)</f>
        <v>897</v>
      </c>
      <c r="D1033" s="547" t="str">
        <f>IF(Смета!C1015&gt;0,Смета!C1015,0)</f>
        <v>Монтаж панели</v>
      </c>
      <c r="E1033" s="77" t="str">
        <f>IF(Смета!D1015&gt;0,Смета!D1015,0)</f>
        <v>шт</v>
      </c>
      <c r="F1033" s="67">
        <f>IFERROR(IF(Дата_КС2=S$3,Смета!Q1015,0)+IF(Дата_КС2=S$4,Смета!T1015,0)+IF(Дата_КС2=S$5,Смета!W1015,0)+IF(Дата_КС2=S$6,Смета!Z1015,0)+IF(Дата_КС2=S$7,Смета!AC1015,0)+IF(Дата_КС2=S$8,Смета!AF1015,0)+IF(Дата_КС2=S$9,Смета!AI1015,0)+IF(Дата_КС2=S$10,Смета!AL1015,0)+IF(Дата_КС2=S$11,Смета!AO1015,0)+IF(Дата_КС2=S$12,Смета!AR1015,0)+IF(Дата_КС2=S$13,Смета!AU1015,0)+IF(Дата_КС2=S$14,Смета!AX1015,0),0)</f>
        <v>4</v>
      </c>
      <c r="G1033" s="67">
        <f>IF(Смета!E1015&gt;0,Смета!E1015,0)</f>
        <v>560.44000000000005</v>
      </c>
      <c r="H1033" s="67">
        <f t="shared" si="32"/>
        <v>2241.7600000000002</v>
      </c>
      <c r="I1033" s="464">
        <f t="shared" si="31"/>
        <v>1</v>
      </c>
      <c r="J1033" s="474"/>
      <c r="K1033" s="465">
        <f>IF(AND(B1033&gt;0,B1033&lt;&gt;"ЗАГ"),1,IF(C1033=0,SUM(B1034:INDEX(B1034:B$2002,INDEX(MATCH("ЗАГ",B1034:B$2002&amp;"",),))),0))</f>
        <v>1</v>
      </c>
      <c r="L1033" s="47"/>
      <c r="M1033" s="47"/>
      <c r="N1033" s="186"/>
      <c r="O1033" s="186"/>
      <c r="P1033" s="187"/>
      <c r="Q1033" s="189"/>
      <c r="R1033" s="178">
        <f>IFERROR(IF(F1033&gt;0,IF(IFERROR((Смета!H583*1),0)&gt;0,ROUND(F1033*G1033,2),0),0),0)</f>
        <v>2241.7600000000002</v>
      </c>
      <c r="S1033" s="50">
        <f>IFERROR(IF(F1033&gt;0,IF(IFERROR((Смета!G1015*1),0)&gt;0,ROUND(F1033*G1033,2),0),0),0)</f>
        <v>0</v>
      </c>
      <c r="T1033" s="38"/>
      <c r="U1033" s="38"/>
      <c r="X1033" s="38"/>
      <c r="Y1033" s="38"/>
    </row>
    <row r="1034" spans="1:25" s="37" customFormat="1" hidden="1" x14ac:dyDescent="0.25">
      <c r="A1034" s="63"/>
      <c r="B1034" s="140" t="str">
        <f>IFERROR(IF(F1034&gt;0,MAX(B$26:B1033)+1,IF(AND(D1034&gt;0,C1034=0),"ЗАГ",0)),0)</f>
        <v>ЗАГ</v>
      </c>
      <c r="C1034" s="141">
        <f>IF(Смета!B1016&gt;0,Смета!B1016,0)</f>
        <v>0</v>
      </c>
      <c r="D1034" s="543" t="str">
        <f>IF(Смета!C1016&gt;0,Смета!C1016,0)</f>
        <v>Щит этажный на 3 квартиры состоит (на 1 ЩЭ):</v>
      </c>
      <c r="E1034" s="77">
        <f>IF(Смета!D1016&gt;0,Смета!D1016,0)</f>
        <v>0</v>
      </c>
      <c r="F1034" s="67">
        <f>IFERROR(IF(Дата_КС2=S$3,Смета!Q1016,0)+IF(Дата_КС2=S$4,Смета!T1016,0)+IF(Дата_КС2=S$5,Смета!W1016,0)+IF(Дата_КС2=S$6,Смета!Z1016,0)+IF(Дата_КС2=S$7,Смета!AC1016,0)+IF(Дата_КС2=S$8,Смета!AF1016,0)+IF(Дата_КС2=S$9,Смета!AI1016,0)+IF(Дата_КС2=S$10,Смета!AL1016,0)+IF(Дата_КС2=S$11,Смета!AO1016,0)+IF(Дата_КС2=S$12,Смета!AR1016,0)+IF(Дата_КС2=S$13,Смета!AU1016,0)+IF(Дата_КС2=S$14,Смета!AX1016,0),0)</f>
        <v>0</v>
      </c>
      <c r="G1034" s="67">
        <f>IF(Смета!E1016&gt;0,Смета!E1016,0)</f>
        <v>0</v>
      </c>
      <c r="H1034" s="67">
        <f t="shared" si="32"/>
        <v>0</v>
      </c>
      <c r="I1034" s="464">
        <f t="shared" si="31"/>
        <v>0</v>
      </c>
      <c r="J1034" s="474"/>
      <c r="K1034" s="465">
        <f>IF(AND(B1034&gt;0,B1034&lt;&gt;"ЗАГ"),1,IF(C1034=0,SUM(B1035:INDEX(B1035:B$2002,INDEX(MATCH("ЗАГ",B1035:B$2002&amp;"",),))),0))</f>
        <v>0</v>
      </c>
      <c r="L1034" s="47"/>
      <c r="M1034" s="47"/>
      <c r="N1034" s="186"/>
      <c r="O1034" s="186"/>
      <c r="P1034" s="187"/>
      <c r="Q1034" s="189"/>
      <c r="R1034" s="178">
        <f>IFERROR(IF(F1034&gt;0,IF(IFERROR((Смета!H584*1),0)&gt;0,ROUND(F1034*G1034,2),0),0),0)</f>
        <v>0</v>
      </c>
      <c r="S1034" s="50">
        <f>IFERROR(IF(F1034&gt;0,IF(IFERROR((Смета!G1016*1),0)&gt;0,ROUND(F1034*G1034,2),0),0),0)</f>
        <v>0</v>
      </c>
      <c r="T1034" s="38"/>
      <c r="U1034" s="38"/>
      <c r="X1034" s="38"/>
      <c r="Y1034" s="38"/>
    </row>
    <row r="1035" spans="1:25" s="37" customFormat="1" ht="30" hidden="1" x14ac:dyDescent="0.25">
      <c r="A1035" s="63"/>
      <c r="B1035" s="140">
        <f>IFERROR(IF(F1035&gt;0,MAX(B$26:B1034)+1,IF(AND(D1035&gt;0,C1035=0),"ЗАГ",0)),0)</f>
        <v>0</v>
      </c>
      <c r="C1035" s="141">
        <f>IF(Смета!B1017&gt;0,Смета!B1017,0)</f>
        <v>898</v>
      </c>
      <c r="D1035" s="543" t="str">
        <f>IF(Смета!C1017&gt;0,Смета!C1017,0)</f>
        <v>Выключатель автоматический двухполюсный 50А С ВА47-29 4.5кА (MVA20-2-050-C)</v>
      </c>
      <c r="E1035" s="77" t="str">
        <f>IF(Смета!D1017&gt;0,Смета!D1017,0)</f>
        <v>шт</v>
      </c>
      <c r="F1035" s="67">
        <f>IFERROR(IF(Дата_КС2=S$3,Смета!Q1017,0)+IF(Дата_КС2=S$4,Смета!T1017,0)+IF(Дата_КС2=S$5,Смета!W1017,0)+IF(Дата_КС2=S$6,Смета!Z1017,0)+IF(Дата_КС2=S$7,Смета!AC1017,0)+IF(Дата_КС2=S$8,Смета!AF1017,0)+IF(Дата_КС2=S$9,Смета!AI1017,0)+IF(Дата_КС2=S$10,Смета!AL1017,0)+IF(Дата_КС2=S$11,Смета!AO1017,0)+IF(Дата_КС2=S$12,Смета!AR1017,0)+IF(Дата_КС2=S$13,Смета!AU1017,0)+IF(Дата_КС2=S$14,Смета!AX1017,0),0)</f>
        <v>0</v>
      </c>
      <c r="G1035" s="67">
        <f>IF(Смета!E1017&gt;0,Смета!E1017,0)</f>
        <v>461.93</v>
      </c>
      <c r="H1035" s="67">
        <f t="shared" si="32"/>
        <v>0</v>
      </c>
      <c r="I1035" s="464">
        <f t="shared" si="31"/>
        <v>0</v>
      </c>
      <c r="J1035" s="474"/>
      <c r="K1035" s="465">
        <f>IF(AND(B1035&gt;0,B1035&lt;&gt;"ЗАГ"),1,IF(C1035=0,SUM(B1036:INDEX(B1036:B$2002,INDEX(MATCH("ЗАГ",B1036:B$2002&amp;"",),))),0))</f>
        <v>0</v>
      </c>
      <c r="L1035" s="47"/>
      <c r="M1035" s="47"/>
      <c r="N1035" s="186"/>
      <c r="O1035" s="186"/>
      <c r="P1035" s="187"/>
      <c r="Q1035" s="189"/>
      <c r="R1035" s="178">
        <f>IFERROR(IF(F1035&gt;0,IF(IFERROR((Смета!H585*1),0)&gt;0,ROUND(F1035*G1035,2),0),0),0)</f>
        <v>0</v>
      </c>
      <c r="S1035" s="50">
        <f>IFERROR(IF(F1035&gt;0,IF(IFERROR((Смета!G1017*1),0)&gt;0,ROUND(F1035*G1035,2),0),0),0)</f>
        <v>0</v>
      </c>
      <c r="T1035" s="38"/>
      <c r="U1035" s="38"/>
      <c r="X1035" s="38"/>
      <c r="Y1035" s="38"/>
    </row>
    <row r="1036" spans="1:25" s="37" customFormat="1" hidden="1" x14ac:dyDescent="0.25">
      <c r="A1036" s="63"/>
      <c r="B1036" s="140">
        <f>IFERROR(IF(F1036&gt;0,MAX(B$26:B1035)+1,IF(AND(D1036&gt;0,C1036=0),"ЗАГ",0)),0)</f>
        <v>0</v>
      </c>
      <c r="C1036" s="141">
        <f>IF(Смета!B1018&gt;0,Смета!B1018,0)</f>
        <v>899</v>
      </c>
      <c r="D1036" s="543" t="str">
        <f>IF(Смета!C1018&gt;0,Смета!C1018,0)</f>
        <v>Сжим ответвительный У-859 м50-70/о4-35 (У-859МУ3)</v>
      </c>
      <c r="E1036" s="77" t="str">
        <f>IF(Смета!D1018&gt;0,Смета!D1018,0)</f>
        <v>шт</v>
      </c>
      <c r="F1036" s="67">
        <f>IFERROR(IF(Дата_КС2=S$3,Смета!Q1018,0)+IF(Дата_КС2=S$4,Смета!T1018,0)+IF(Дата_КС2=S$5,Смета!W1018,0)+IF(Дата_КС2=S$6,Смета!Z1018,0)+IF(Дата_КС2=S$7,Смета!AC1018,0)+IF(Дата_КС2=S$8,Смета!AF1018,0)+IF(Дата_КС2=S$9,Смета!AI1018,0)+IF(Дата_КС2=S$10,Смета!AL1018,0)+IF(Дата_КС2=S$11,Смета!AO1018,0)+IF(Дата_КС2=S$12,Смета!AR1018,0)+IF(Дата_КС2=S$13,Смета!AU1018,0)+IF(Дата_КС2=S$14,Смета!AX1018,0),0)</f>
        <v>0</v>
      </c>
      <c r="G1036" s="67">
        <f>IF(Смета!E1018&gt;0,Смета!E1018,0)</f>
        <v>98.61</v>
      </c>
      <c r="H1036" s="67">
        <f t="shared" si="32"/>
        <v>0</v>
      </c>
      <c r="I1036" s="464">
        <f t="shared" si="31"/>
        <v>0</v>
      </c>
      <c r="J1036" s="474"/>
      <c r="K1036" s="465">
        <f>IF(AND(B1036&gt;0,B1036&lt;&gt;"ЗАГ"),1,IF(C1036=0,SUM(B1037:INDEX(B1037:B$2002,INDEX(MATCH("ЗАГ",B1037:B$2002&amp;"",),))),0))</f>
        <v>0</v>
      </c>
      <c r="L1036" s="47"/>
      <c r="M1036" s="47"/>
      <c r="N1036" s="186"/>
      <c r="O1036" s="186"/>
      <c r="P1036" s="187"/>
      <c r="Q1036" s="189"/>
      <c r="R1036" s="178">
        <f>IFERROR(IF(F1036&gt;0,IF(IFERROR((Смета!H586*1),0)&gt;0,ROUND(F1036*G1036,2),0),0),0)</f>
        <v>0</v>
      </c>
      <c r="S1036" s="50">
        <f>IFERROR(IF(F1036&gt;0,IF(IFERROR((Смета!G1018*1),0)&gt;0,ROUND(F1036*G1036,2),0),0),0)</f>
        <v>0</v>
      </c>
      <c r="T1036" s="38"/>
      <c r="U1036" s="38"/>
      <c r="X1036" s="38"/>
      <c r="Y1036" s="38"/>
    </row>
    <row r="1037" spans="1:25" s="37" customFormat="1" hidden="1" x14ac:dyDescent="0.25">
      <c r="A1037" s="63"/>
      <c r="B1037" s="140">
        <f>IFERROR(IF(F1037&gt;0,MAX(B$26:B1036)+1,IF(AND(D1037&gt;0,C1037=0),"ЗАГ",0)),0)</f>
        <v>0</v>
      </c>
      <c r="C1037" s="141">
        <f>IF(Смета!B1019&gt;0,Смета!B1019,0)</f>
        <v>900</v>
      </c>
      <c r="D1037" s="543" t="str">
        <f>IF(Смета!C1019&gt;0,Смета!C1019,0)</f>
        <v>Расключение щита этажного ЩЭ</v>
      </c>
      <c r="E1037" s="77" t="str">
        <f>IF(Смета!D1019&gt;0,Смета!D1019,0)</f>
        <v>шт</v>
      </c>
      <c r="F1037" s="67">
        <f>IFERROR(IF(Дата_КС2=S$3,Смета!Q1019,0)+IF(Дата_КС2=S$4,Смета!T1019,0)+IF(Дата_КС2=S$5,Смета!W1019,0)+IF(Дата_КС2=S$6,Смета!Z1019,0)+IF(Дата_КС2=S$7,Смета!AC1019,0)+IF(Дата_КС2=S$8,Смета!AF1019,0)+IF(Дата_КС2=S$9,Смета!AI1019,0)+IF(Дата_КС2=S$10,Смета!AL1019,0)+IF(Дата_КС2=S$11,Смета!AO1019,0)+IF(Дата_КС2=S$12,Смета!AR1019,0)+IF(Дата_КС2=S$13,Смета!AU1019,0)+IF(Дата_КС2=S$14,Смета!AX1019,0),0)</f>
        <v>0</v>
      </c>
      <c r="G1037" s="67">
        <f>IF(Смета!E1019&gt;0,Смета!E1019,0)</f>
        <v>2701.88</v>
      </c>
      <c r="H1037" s="67">
        <f t="shared" si="32"/>
        <v>0</v>
      </c>
      <c r="I1037" s="464">
        <f t="shared" si="31"/>
        <v>0</v>
      </c>
      <c r="J1037" s="474"/>
      <c r="K1037" s="465">
        <f>IF(AND(B1037&gt;0,B1037&lt;&gt;"ЗАГ"),1,IF(C1037=0,SUM(B1038:INDEX(B1038:B$2002,INDEX(MATCH("ЗАГ",B1038:B$2002&amp;"",),))),0))</f>
        <v>0</v>
      </c>
      <c r="L1037" s="47"/>
      <c r="M1037" s="47"/>
      <c r="N1037" s="186"/>
      <c r="O1037" s="186"/>
      <c r="P1037" s="187"/>
      <c r="Q1037" s="189"/>
      <c r="R1037" s="178">
        <f>IFERROR(IF(F1037&gt;0,IF(IFERROR((Смета!H587*1),0)&gt;0,ROUND(F1037*G1037,2),0),0),0)</f>
        <v>0</v>
      </c>
      <c r="S1037" s="50">
        <f>IFERROR(IF(F1037&gt;0,IF(IFERROR((Смета!G1019*1),0)&gt;0,ROUND(F1037*G1037,2),0),0),0)</f>
        <v>0</v>
      </c>
      <c r="T1037" s="38"/>
      <c r="U1037" s="38"/>
      <c r="X1037" s="38"/>
      <c r="Y1037" s="38"/>
    </row>
    <row r="1038" spans="1:25" s="37" customFormat="1" hidden="1" x14ac:dyDescent="0.25">
      <c r="A1038" s="63"/>
      <c r="B1038" s="140" t="str">
        <f>IFERROR(IF(F1038&gt;0,MAX(B$26:B1037)+1,IF(AND(D1038&gt;0,C1038=0),"ЗАГ",0)),0)</f>
        <v>ЗАГ</v>
      </c>
      <c r="C1038" s="141">
        <f>IF(Смета!B1020&gt;0,Смета!B1020,0)</f>
        <v>0</v>
      </c>
      <c r="D1038" s="543" t="str">
        <f>IF(Смета!C1020&gt;0,Смета!C1020,0)</f>
        <v>Щит этажный на 4 квартиры состоит (на 3 ЩЭ):</v>
      </c>
      <c r="E1038" s="77">
        <f>IF(Смета!D1020&gt;0,Смета!D1020,0)</f>
        <v>0</v>
      </c>
      <c r="F1038" s="67">
        <f>IFERROR(IF(Дата_КС2=S$3,Смета!Q1020,0)+IF(Дата_КС2=S$4,Смета!T1020,0)+IF(Дата_КС2=S$5,Смета!W1020,0)+IF(Дата_КС2=S$6,Смета!Z1020,0)+IF(Дата_КС2=S$7,Смета!AC1020,0)+IF(Дата_КС2=S$8,Смета!AF1020,0)+IF(Дата_КС2=S$9,Смета!AI1020,0)+IF(Дата_КС2=S$10,Смета!AL1020,0)+IF(Дата_КС2=S$11,Смета!AO1020,0)+IF(Дата_КС2=S$12,Смета!AR1020,0)+IF(Дата_КС2=S$13,Смета!AU1020,0)+IF(Дата_КС2=S$14,Смета!AX1020,0),0)</f>
        <v>0</v>
      </c>
      <c r="G1038" s="67">
        <f>IF(Смета!E1020&gt;0,Смета!E1020,0)</f>
        <v>0</v>
      </c>
      <c r="H1038" s="67">
        <f t="shared" si="32"/>
        <v>0</v>
      </c>
      <c r="I1038" s="464">
        <f t="shared" si="31"/>
        <v>0</v>
      </c>
      <c r="J1038" s="474"/>
      <c r="K1038" s="465">
        <f>IF(AND(B1038&gt;0,B1038&lt;&gt;"ЗАГ"),1,IF(C1038=0,SUM(B1039:INDEX(B1039:B$2002,INDEX(MATCH("ЗАГ",B1039:B$2002&amp;"",),))),0))</f>
        <v>0</v>
      </c>
      <c r="L1038" s="47"/>
      <c r="M1038" s="47"/>
      <c r="N1038" s="186"/>
      <c r="O1038" s="186"/>
      <c r="P1038" s="187"/>
      <c r="Q1038" s="189"/>
      <c r="R1038" s="178">
        <f>IFERROR(IF(F1038&gt;0,IF(IFERROR((Смета!H588*1),0)&gt;0,ROUND(F1038*G1038,2),0),0),0)</f>
        <v>0</v>
      </c>
      <c r="S1038" s="50">
        <f>IFERROR(IF(F1038&gt;0,IF(IFERROR((Смета!G1020*1),0)&gt;0,ROUND(F1038*G1038,2),0),0),0)</f>
        <v>0</v>
      </c>
      <c r="T1038" s="38"/>
      <c r="U1038" s="38"/>
      <c r="X1038" s="38"/>
      <c r="Y1038" s="38"/>
    </row>
    <row r="1039" spans="1:25" s="37" customFormat="1" ht="30" hidden="1" x14ac:dyDescent="0.25">
      <c r="A1039" s="63"/>
      <c r="B1039" s="140">
        <f>IFERROR(IF(F1039&gt;0,MAX(B$26:B1038)+1,IF(AND(D1039&gt;0,C1039=0),"ЗАГ",0)),0)</f>
        <v>0</v>
      </c>
      <c r="C1039" s="141">
        <f>IF(Смета!B1021&gt;0,Смета!B1021,0)</f>
        <v>901</v>
      </c>
      <c r="D1039" s="543" t="str">
        <f>IF(Смета!C1021&gt;0,Смета!C1021,0)</f>
        <v>Выключатель автоматический двухполюсный 50А С ВА47-29 4.5кА (MVA20-2-050-C)</v>
      </c>
      <c r="E1039" s="77" t="str">
        <f>IF(Смета!D1021&gt;0,Смета!D1021,0)</f>
        <v>шт</v>
      </c>
      <c r="F1039" s="67">
        <f>IFERROR(IF(Дата_КС2=S$3,Смета!Q1021,0)+IF(Дата_КС2=S$4,Смета!T1021,0)+IF(Дата_КС2=S$5,Смета!W1021,0)+IF(Дата_КС2=S$6,Смета!Z1021,0)+IF(Дата_КС2=S$7,Смета!AC1021,0)+IF(Дата_КС2=S$8,Смета!AF1021,0)+IF(Дата_КС2=S$9,Смета!AI1021,0)+IF(Дата_КС2=S$10,Смета!AL1021,0)+IF(Дата_КС2=S$11,Смета!AO1021,0)+IF(Дата_КС2=S$12,Смета!AR1021,0)+IF(Дата_КС2=S$13,Смета!AU1021,0)+IF(Дата_КС2=S$14,Смета!AX1021,0),0)</f>
        <v>0</v>
      </c>
      <c r="G1039" s="67">
        <f>IF(Смета!E1021&gt;0,Смета!E1021,0)</f>
        <v>461.93</v>
      </c>
      <c r="H1039" s="67">
        <f t="shared" si="32"/>
        <v>0</v>
      </c>
      <c r="I1039" s="464">
        <f t="shared" si="31"/>
        <v>0</v>
      </c>
      <c r="J1039" s="474"/>
      <c r="K1039" s="465">
        <f>IF(AND(B1039&gt;0,B1039&lt;&gt;"ЗАГ"),1,IF(C1039=0,SUM(B1040:INDEX(B1040:B$2002,INDEX(MATCH("ЗАГ",B1040:B$2002&amp;"",),))),0))</f>
        <v>0</v>
      </c>
      <c r="L1039" s="47"/>
      <c r="M1039" s="47"/>
      <c r="N1039" s="186"/>
      <c r="O1039" s="186"/>
      <c r="P1039" s="187"/>
      <c r="Q1039" s="189"/>
      <c r="R1039" s="178">
        <f>IFERROR(IF(F1039&gt;0,IF(IFERROR((Смета!H589*1),0)&gt;0,ROUND(F1039*G1039,2),0),0),0)</f>
        <v>0</v>
      </c>
      <c r="S1039" s="50">
        <f>IFERROR(IF(F1039&gt;0,IF(IFERROR((Смета!G1021*1),0)&gt;0,ROUND(F1039*G1039,2),0),0),0)</f>
        <v>0</v>
      </c>
      <c r="T1039" s="38"/>
      <c r="U1039" s="38"/>
      <c r="X1039" s="38"/>
      <c r="Y1039" s="38"/>
    </row>
    <row r="1040" spans="1:25" s="37" customFormat="1" hidden="1" x14ac:dyDescent="0.25">
      <c r="A1040" s="63"/>
      <c r="B1040" s="140">
        <f>IFERROR(IF(F1040&gt;0,MAX(B$26:B1039)+1,IF(AND(D1040&gt;0,C1040=0),"ЗАГ",0)),0)</f>
        <v>0</v>
      </c>
      <c r="C1040" s="141">
        <f>IF(Смета!B1022&gt;0,Смета!B1022,0)</f>
        <v>902</v>
      </c>
      <c r="D1040" s="543" t="str">
        <f>IF(Смета!C1022&gt;0,Смета!C1022,0)</f>
        <v>Сжим ответвительный У-859 м50-70/о4-35 (У-859МУ3)</v>
      </c>
      <c r="E1040" s="77" t="str">
        <f>IF(Смета!D1022&gt;0,Смета!D1022,0)</f>
        <v>шт</v>
      </c>
      <c r="F1040" s="67">
        <f>IFERROR(IF(Дата_КС2=S$3,Смета!Q1022,0)+IF(Дата_КС2=S$4,Смета!T1022,0)+IF(Дата_КС2=S$5,Смета!W1022,0)+IF(Дата_КС2=S$6,Смета!Z1022,0)+IF(Дата_КС2=S$7,Смета!AC1022,0)+IF(Дата_КС2=S$8,Смета!AF1022,0)+IF(Дата_КС2=S$9,Смета!AI1022,0)+IF(Дата_КС2=S$10,Смета!AL1022,0)+IF(Дата_КС2=S$11,Смета!AO1022,0)+IF(Дата_КС2=S$12,Смета!AR1022,0)+IF(Дата_КС2=S$13,Смета!AU1022,0)+IF(Дата_КС2=S$14,Смета!AX1022,0),0)</f>
        <v>0</v>
      </c>
      <c r="G1040" s="67">
        <f>IF(Смета!E1022&gt;0,Смета!E1022,0)</f>
        <v>98.61</v>
      </c>
      <c r="H1040" s="67">
        <f t="shared" si="32"/>
        <v>0</v>
      </c>
      <c r="I1040" s="464">
        <f t="shared" si="31"/>
        <v>0</v>
      </c>
      <c r="J1040" s="474"/>
      <c r="K1040" s="465">
        <f>IF(AND(B1040&gt;0,B1040&lt;&gt;"ЗАГ"),1,IF(C1040=0,SUM(B1041:INDEX(B1041:B$2002,INDEX(MATCH("ЗАГ",B1041:B$2002&amp;"",),))),0))</f>
        <v>0</v>
      </c>
      <c r="L1040" s="47"/>
      <c r="M1040" s="47"/>
      <c r="N1040" s="186"/>
      <c r="O1040" s="186"/>
      <c r="P1040" s="187"/>
      <c r="Q1040" s="189"/>
      <c r="R1040" s="178">
        <f>IFERROR(IF(F1040&gt;0,IF(IFERROR((Смета!H590*1),0)&gt;0,ROUND(F1040*G1040,2),0),0),0)</f>
        <v>0</v>
      </c>
      <c r="S1040" s="50">
        <f>IFERROR(IF(F1040&gt;0,IF(IFERROR((Смета!G1022*1),0)&gt;0,ROUND(F1040*G1040,2),0),0),0)</f>
        <v>0</v>
      </c>
      <c r="T1040" s="38"/>
      <c r="U1040" s="38"/>
      <c r="X1040" s="38"/>
      <c r="Y1040" s="38"/>
    </row>
    <row r="1041" spans="1:25" s="37" customFormat="1" hidden="1" x14ac:dyDescent="0.25">
      <c r="A1041" s="63"/>
      <c r="B1041" s="140">
        <f>IFERROR(IF(F1041&gt;0,MAX(B$26:B1040)+1,IF(AND(D1041&gt;0,C1041=0),"ЗАГ",0)),0)</f>
        <v>0</v>
      </c>
      <c r="C1041" s="141">
        <f>IF(Смета!B1023&gt;0,Смета!B1023,0)</f>
        <v>903</v>
      </c>
      <c r="D1041" s="543" t="str">
        <f>IF(Смета!C1023&gt;0,Смета!C1023,0)</f>
        <v>Розетка на DIN-рейку с заземлением контактов РАр 10-3-ОП</v>
      </c>
      <c r="E1041" s="77" t="str">
        <f>IF(Смета!D1023&gt;0,Смета!D1023,0)</f>
        <v>шт</v>
      </c>
      <c r="F1041" s="67">
        <f>IFERROR(IF(Дата_КС2=S$3,Смета!Q1023,0)+IF(Дата_КС2=S$4,Смета!T1023,0)+IF(Дата_КС2=S$5,Смета!W1023,0)+IF(Дата_КС2=S$6,Смета!Z1023,0)+IF(Дата_КС2=S$7,Смета!AC1023,0)+IF(Дата_КС2=S$8,Смета!AF1023,0)+IF(Дата_КС2=S$9,Смета!AI1023,0)+IF(Дата_КС2=S$10,Смета!AL1023,0)+IF(Дата_КС2=S$11,Смета!AO1023,0)+IF(Дата_КС2=S$12,Смета!AR1023,0)+IF(Дата_КС2=S$13,Смета!AU1023,0)+IF(Дата_КС2=S$14,Смета!AX1023,0),0)</f>
        <v>0</v>
      </c>
      <c r="G1041" s="67">
        <f>IF(Смета!E1023&gt;0,Смета!E1023,0)</f>
        <v>288.23</v>
      </c>
      <c r="H1041" s="67">
        <f t="shared" si="32"/>
        <v>0</v>
      </c>
      <c r="I1041" s="464">
        <f t="shared" si="31"/>
        <v>0</v>
      </c>
      <c r="J1041" s="474"/>
      <c r="K1041" s="465">
        <f>IF(AND(B1041&gt;0,B1041&lt;&gt;"ЗАГ"),1,IF(C1041=0,SUM(B1042:INDEX(B1042:B$2002,INDEX(MATCH("ЗАГ",B1042:B$2002&amp;"",),))),0))</f>
        <v>0</v>
      </c>
      <c r="L1041" s="47"/>
      <c r="M1041" s="47"/>
      <c r="N1041" s="186"/>
      <c r="O1041" s="186"/>
      <c r="P1041" s="187"/>
      <c r="Q1041" s="189"/>
      <c r="R1041" s="178">
        <f>IFERROR(IF(F1041&gt;0,IF(IFERROR((Смета!H591*1),0)&gt;0,ROUND(F1041*G1041,2),0),0),0)</f>
        <v>0</v>
      </c>
      <c r="S1041" s="50">
        <f>IFERROR(IF(F1041&gt;0,IF(IFERROR((Смета!G1023*1),0)&gt;0,ROUND(F1041*G1041,2),0),0),0)</f>
        <v>0</v>
      </c>
      <c r="T1041" s="38"/>
      <c r="U1041" s="38"/>
      <c r="X1041" s="38"/>
      <c r="Y1041" s="38"/>
    </row>
    <row r="1042" spans="1:25" s="37" customFormat="1" hidden="1" x14ac:dyDescent="0.25">
      <c r="A1042" s="63"/>
      <c r="B1042" s="140">
        <f>IFERROR(IF(F1042&gt;0,MAX(B$26:B1041)+1,IF(AND(D1042&gt;0,C1042=0),"ЗАГ",0)),0)</f>
        <v>0</v>
      </c>
      <c r="C1042" s="141">
        <f>IF(Смета!B1024&gt;0,Смета!B1024,0)</f>
        <v>904</v>
      </c>
      <c r="D1042" s="543" t="str">
        <f>IF(Смета!C1024&gt;0,Смета!C1024,0)</f>
        <v>Расключение щита этажного ЩЭ</v>
      </c>
      <c r="E1042" s="77" t="str">
        <f>IF(Смета!D1024&gt;0,Смета!D1024,0)</f>
        <v>шт</v>
      </c>
      <c r="F1042" s="67">
        <f>IFERROR(IF(Дата_КС2=S$3,Смета!Q1024,0)+IF(Дата_КС2=S$4,Смета!T1024,0)+IF(Дата_КС2=S$5,Смета!W1024,0)+IF(Дата_КС2=S$6,Смета!Z1024,0)+IF(Дата_КС2=S$7,Смета!AC1024,0)+IF(Дата_КС2=S$8,Смета!AF1024,0)+IF(Дата_КС2=S$9,Смета!AI1024,0)+IF(Дата_КС2=S$10,Смета!AL1024,0)+IF(Дата_КС2=S$11,Смета!AO1024,0)+IF(Дата_КС2=S$12,Смета!AR1024,0)+IF(Дата_КС2=S$13,Смета!AU1024,0)+IF(Дата_КС2=S$14,Смета!AX1024,0),0)</f>
        <v>0</v>
      </c>
      <c r="G1042" s="67">
        <f>IF(Смета!E1024&gt;0,Смета!E1024,0)</f>
        <v>3502.5</v>
      </c>
      <c r="H1042" s="67">
        <f t="shared" si="32"/>
        <v>0</v>
      </c>
      <c r="I1042" s="464">
        <f t="shared" si="31"/>
        <v>0</v>
      </c>
      <c r="J1042" s="474"/>
      <c r="K1042" s="465">
        <f>IF(AND(B1042&gt;0,B1042&lt;&gt;"ЗАГ"),1,IF(C1042=0,SUM(B1043:INDEX(B1043:B$2002,INDEX(MATCH("ЗАГ",B1043:B$2002&amp;"",),))),0))</f>
        <v>0</v>
      </c>
      <c r="L1042" s="47"/>
      <c r="M1042" s="47"/>
      <c r="N1042" s="186"/>
      <c r="O1042" s="186"/>
      <c r="P1042" s="187"/>
      <c r="Q1042" s="189"/>
      <c r="R1042" s="178">
        <f>IFERROR(IF(F1042&gt;0,IF(IFERROR((Смета!H592*1),0)&gt;0,ROUND(F1042*G1042,2),0),0),0)</f>
        <v>0</v>
      </c>
      <c r="S1042" s="50">
        <f>IFERROR(IF(F1042&gt;0,IF(IFERROR((Смета!G1024*1),0)&gt;0,ROUND(F1042*G1042,2),0),0),0)</f>
        <v>0</v>
      </c>
      <c r="T1042" s="38"/>
      <c r="U1042" s="38"/>
      <c r="X1042" s="38"/>
      <c r="Y1042" s="38"/>
    </row>
    <row r="1043" spans="1:25" s="37" customFormat="1" hidden="1" x14ac:dyDescent="0.25">
      <c r="A1043" s="63"/>
      <c r="B1043" s="140" t="str">
        <f>IFERROR(IF(F1043&gt;0,MAX(B$26:B1042)+1,IF(AND(D1043&gt;0,C1043=0),"ЗАГ",0)),0)</f>
        <v>ЗАГ</v>
      </c>
      <c r="C1043" s="141">
        <f>IF(Смета!B1025&gt;0,Смета!B1025,0)</f>
        <v>0</v>
      </c>
      <c r="D1043" s="543" t="str">
        <f>IF(Смета!C1025&gt;0,Смета!C1025,0)</f>
        <v>2.Светотехническая продукция</v>
      </c>
      <c r="E1043" s="77">
        <f>IF(Смета!D1025&gt;0,Смета!D1025,0)</f>
        <v>0</v>
      </c>
      <c r="F1043" s="67">
        <f>IFERROR(IF(Дата_КС2=S$3,Смета!Q1025,0)+IF(Дата_КС2=S$4,Смета!T1025,0)+IF(Дата_КС2=S$5,Смета!W1025,0)+IF(Дата_КС2=S$6,Смета!Z1025,0)+IF(Дата_КС2=S$7,Смета!AC1025,0)+IF(Дата_КС2=S$8,Смета!AF1025,0)+IF(Дата_КС2=S$9,Смета!AI1025,0)+IF(Дата_КС2=S$10,Смета!AL1025,0)+IF(Дата_КС2=S$11,Смета!AO1025,0)+IF(Дата_КС2=S$12,Смета!AR1025,0)+IF(Дата_КС2=S$13,Смета!AU1025,0)+IF(Дата_КС2=S$14,Смета!AX1025,0),0)</f>
        <v>0</v>
      </c>
      <c r="G1043" s="67">
        <f>IF(Смета!E1025&gt;0,Смета!E1025,0)</f>
        <v>0</v>
      </c>
      <c r="H1043" s="67">
        <f t="shared" si="32"/>
        <v>0</v>
      </c>
      <c r="I1043" s="464">
        <f t="shared" si="31"/>
        <v>0</v>
      </c>
      <c r="J1043" s="474"/>
      <c r="K1043" s="465">
        <f>IF(AND(B1043&gt;0,B1043&lt;&gt;"ЗАГ"),1,IF(C1043=0,SUM(B1044:INDEX(B1044:B$2002,INDEX(MATCH("ЗАГ",B1044:B$2002&amp;"",),))),0))</f>
        <v>0</v>
      </c>
      <c r="L1043" s="47"/>
      <c r="M1043" s="47"/>
      <c r="N1043" s="186"/>
      <c r="O1043" s="186"/>
      <c r="P1043" s="187"/>
      <c r="Q1043" s="189"/>
      <c r="R1043" s="178">
        <f>IFERROR(IF(F1043&gt;0,IF(IFERROR((Смета!H593*1),0)&gt;0,ROUND(F1043*G1043,2),0),0),0)</f>
        <v>0</v>
      </c>
      <c r="S1043" s="50">
        <f>IFERROR(IF(F1043&gt;0,IF(IFERROR((Смета!G1025*1),0)&gt;0,ROUND(F1043*G1043,2),0),0),0)</f>
        <v>0</v>
      </c>
      <c r="T1043" s="38"/>
      <c r="U1043" s="38"/>
      <c r="X1043" s="38"/>
      <c r="Y1043" s="38"/>
    </row>
    <row r="1044" spans="1:25" s="37" customFormat="1" hidden="1" x14ac:dyDescent="0.25">
      <c r="A1044" s="63"/>
      <c r="B1044" s="140">
        <f>IFERROR(IF(F1044&gt;0,MAX(B$26:B1043)+1,IF(AND(D1044&gt;0,C1044=0),"ЗАГ",0)),0)</f>
        <v>0</v>
      </c>
      <c r="C1044" s="141">
        <f>IF(Смета!B1026&gt;0,Смета!B1026,0)</f>
        <v>905</v>
      </c>
      <c r="D1044" s="543" t="str">
        <f>IF(Смета!C1026&gt;0,Смета!C1026,0)</f>
        <v>Патрон подвесной Е27 пластик белый</v>
      </c>
      <c r="E1044" s="77" t="str">
        <f>IF(Смета!D1026&gt;0,Смета!D1026,0)</f>
        <v>шт</v>
      </c>
      <c r="F1044" s="67">
        <f>IFERROR(IF(Дата_КС2=S$3,Смета!Q1026,0)+IF(Дата_КС2=S$4,Смета!T1026,0)+IF(Дата_КС2=S$5,Смета!W1026,0)+IF(Дата_КС2=S$6,Смета!Z1026,0)+IF(Дата_КС2=S$7,Смета!AC1026,0)+IF(Дата_КС2=S$8,Смета!AF1026,0)+IF(Дата_КС2=S$9,Смета!AI1026,0)+IF(Дата_КС2=S$10,Смета!AL1026,0)+IF(Дата_КС2=S$11,Смета!AO1026,0)+IF(Дата_КС2=S$12,Смета!AR1026,0)+IF(Дата_КС2=S$13,Смета!AU1026,0)+IF(Дата_КС2=S$14,Смета!AX1026,0),0)</f>
        <v>0</v>
      </c>
      <c r="G1044" s="67">
        <f>IF(Смета!E1026&gt;0,Смета!E1026,0)</f>
        <v>24.55</v>
      </c>
      <c r="H1044" s="67">
        <f t="shared" si="32"/>
        <v>0</v>
      </c>
      <c r="I1044" s="464">
        <f t="shared" si="31"/>
        <v>0</v>
      </c>
      <c r="J1044" s="474"/>
      <c r="K1044" s="465">
        <f>IF(AND(B1044&gt;0,B1044&lt;&gt;"ЗАГ"),1,IF(C1044=0,SUM(B1045:INDEX(B1045:B$2002,INDEX(MATCH("ЗАГ",B1045:B$2002&amp;"",),))),0))</f>
        <v>0</v>
      </c>
      <c r="L1044" s="47"/>
      <c r="M1044" s="47"/>
      <c r="N1044" s="186"/>
      <c r="O1044" s="186"/>
      <c r="P1044" s="187"/>
      <c r="Q1044" s="189"/>
      <c r="R1044" s="178">
        <f>IFERROR(IF(F1044&gt;0,IF(IFERROR((Смета!H594*1),0)&gt;0,ROUND(F1044*G1044,2),0),0),0)</f>
        <v>0</v>
      </c>
      <c r="S1044" s="50">
        <f>IFERROR(IF(F1044&gt;0,IF(IFERROR((Смета!G1026*1),0)&gt;0,ROUND(F1044*G1044,2),0),0),0)</f>
        <v>0</v>
      </c>
      <c r="T1044" s="38"/>
      <c r="U1044" s="38"/>
      <c r="X1044" s="38"/>
      <c r="Y1044" s="38"/>
    </row>
    <row r="1045" spans="1:25" s="37" customFormat="1" hidden="1" x14ac:dyDescent="0.25">
      <c r="A1045" s="63"/>
      <c r="B1045" s="140">
        <f>IFERROR(IF(F1045&gt;0,MAX(B$26:B1044)+1,IF(AND(D1045&gt;0,C1045=0),"ЗАГ",0)),0)</f>
        <v>0</v>
      </c>
      <c r="C1045" s="141">
        <f>IF(Смета!B1027&gt;0,Смета!B1027,0)</f>
        <v>906</v>
      </c>
      <c r="D1045" s="543" t="str">
        <f>IF(Смета!C1027&gt;0,Смета!C1027,0)</f>
        <v>Подключение подвесного патрона</v>
      </c>
      <c r="E1045" s="77" t="str">
        <f>IF(Смета!D1027&gt;0,Смета!D1027,0)</f>
        <v>шт</v>
      </c>
      <c r="F1045" s="67">
        <f>IFERROR(IF(Дата_КС2=S$3,Смета!Q1027,0)+IF(Дата_КС2=S$4,Смета!T1027,0)+IF(Дата_КС2=S$5,Смета!W1027,0)+IF(Дата_КС2=S$6,Смета!Z1027,0)+IF(Дата_КС2=S$7,Смета!AC1027,0)+IF(Дата_КС2=S$8,Смета!AF1027,0)+IF(Дата_КС2=S$9,Смета!AI1027,0)+IF(Дата_КС2=S$10,Смета!AL1027,0)+IF(Дата_КС2=S$11,Смета!AO1027,0)+IF(Дата_КС2=S$12,Смета!AR1027,0)+IF(Дата_КС2=S$13,Смета!AU1027,0)+IF(Дата_КС2=S$14,Смета!AX1027,0),0)</f>
        <v>0</v>
      </c>
      <c r="G1045" s="67">
        <f>IF(Смета!E1027&gt;0,Смета!E1027,0)</f>
        <v>213.5</v>
      </c>
      <c r="H1045" s="67">
        <f t="shared" si="32"/>
        <v>0</v>
      </c>
      <c r="I1045" s="464">
        <f t="shared" si="31"/>
        <v>0</v>
      </c>
      <c r="J1045" s="474"/>
      <c r="K1045" s="465">
        <f>IF(AND(B1045&gt;0,B1045&lt;&gt;"ЗАГ"),1,IF(C1045=0,SUM(B1046:INDEX(B1046:B$2002,INDEX(MATCH("ЗАГ",B1046:B$2002&amp;"",),))),0))</f>
        <v>0</v>
      </c>
      <c r="L1045" s="47"/>
      <c r="M1045" s="47"/>
      <c r="N1045" s="186"/>
      <c r="O1045" s="186"/>
      <c r="P1045" s="187"/>
      <c r="Q1045" s="189"/>
      <c r="R1045" s="178">
        <f>IFERROR(IF(F1045&gt;0,IF(IFERROR((Смета!H595*1),0)&gt;0,ROUND(F1045*G1045,2),0),0),0)</f>
        <v>0</v>
      </c>
      <c r="S1045" s="50">
        <f>IFERROR(IF(F1045&gt;0,IF(IFERROR((Смета!G1027*1),0)&gt;0,ROUND(F1045*G1045,2),0),0),0)</f>
        <v>0</v>
      </c>
      <c r="T1045" s="38"/>
      <c r="U1045" s="38"/>
      <c r="X1045" s="38"/>
      <c r="Y1045" s="38"/>
    </row>
    <row r="1046" spans="1:25" s="37" customFormat="1" hidden="1" x14ac:dyDescent="0.25">
      <c r="A1046" s="63"/>
      <c r="B1046" s="140">
        <f>IFERROR(IF(F1046&gt;0,MAX(B$26:B1045)+1,IF(AND(D1046&gt;0,C1046=0),"ЗАГ",0)),0)</f>
        <v>0</v>
      </c>
      <c r="C1046" s="141">
        <f>IF(Смета!B1028&gt;0,Смета!B1028,0)</f>
        <v>907</v>
      </c>
      <c r="D1046" s="543" t="str">
        <f>IF(Смета!C1028&gt;0,Смета!C1028,0)</f>
        <v>Лампа светодиодная LED 11вт E27 белый ECO</v>
      </c>
      <c r="E1046" s="77" t="str">
        <f>IF(Смета!D1028&gt;0,Смета!D1028,0)</f>
        <v>шт</v>
      </c>
      <c r="F1046" s="67">
        <f>IFERROR(IF(Дата_КС2=S$3,Смета!Q1028,0)+IF(Дата_КС2=S$4,Смета!T1028,0)+IF(Дата_КС2=S$5,Смета!W1028,0)+IF(Дата_КС2=S$6,Смета!Z1028,0)+IF(Дата_КС2=S$7,Смета!AC1028,0)+IF(Дата_КС2=S$8,Смета!AF1028,0)+IF(Дата_КС2=S$9,Смета!AI1028,0)+IF(Дата_КС2=S$10,Смета!AL1028,0)+IF(Дата_КС2=S$11,Смета!AO1028,0)+IF(Дата_КС2=S$12,Смета!AR1028,0)+IF(Дата_КС2=S$13,Смета!AU1028,0)+IF(Дата_КС2=S$14,Смета!AX1028,0),0)</f>
        <v>0</v>
      </c>
      <c r="G1046" s="67">
        <f>IF(Смета!E1028&gt;0,Смета!E1028,0)</f>
        <v>96.08</v>
      </c>
      <c r="H1046" s="67">
        <f t="shared" si="32"/>
        <v>0</v>
      </c>
      <c r="I1046" s="464">
        <f t="shared" si="31"/>
        <v>0</v>
      </c>
      <c r="J1046" s="474"/>
      <c r="K1046" s="465">
        <f>IF(AND(B1046&gt;0,B1046&lt;&gt;"ЗАГ"),1,IF(C1046=0,SUM(B1047:INDEX(B1047:B$2002,INDEX(MATCH("ЗАГ",B1047:B$2002&amp;"",),))),0))</f>
        <v>0</v>
      </c>
      <c r="L1046" s="47"/>
      <c r="M1046" s="47"/>
      <c r="N1046" s="186"/>
      <c r="O1046" s="186"/>
      <c r="P1046" s="187"/>
      <c r="Q1046" s="189"/>
      <c r="R1046" s="178">
        <f>IFERROR(IF(F1046&gt;0,IF(IFERROR((Смета!H596*1),0)&gt;0,ROUND(F1046*G1046,2),0),0),0)</f>
        <v>0</v>
      </c>
      <c r="S1046" s="50">
        <f>IFERROR(IF(F1046&gt;0,IF(IFERROR((Смета!G1028*1),0)&gt;0,ROUND(F1046*G1046,2),0),0),0)</f>
        <v>0</v>
      </c>
      <c r="T1046" s="38"/>
      <c r="U1046" s="38"/>
      <c r="X1046" s="38"/>
      <c r="Y1046" s="38"/>
    </row>
    <row r="1047" spans="1:25" s="37" customFormat="1" ht="30" hidden="1" x14ac:dyDescent="0.25">
      <c r="A1047" s="63"/>
      <c r="B1047" s="140">
        <f>IFERROR(IF(F1047&gt;0,MAX(B$26:B1046)+1,IF(AND(D1047&gt;0,C1047=0),"ЗАГ",0)),0)</f>
        <v>0</v>
      </c>
      <c r="C1047" s="141">
        <f>IF(Смета!B1029&gt;0,Смета!B1029,0)</f>
        <v>908</v>
      </c>
      <c r="D1047" s="543" t="str">
        <f>IF(Смета!C1029&gt;0,Смета!C1029,0)</f>
        <v>358882 STREET NT22 396 черный Светильник ландшафтный светодиодный IP54 LED 4000К 18W 220V OPAL пластиковый корпус</v>
      </c>
      <c r="E1047" s="77" t="str">
        <f>IF(Смета!D1029&gt;0,Смета!D1029,0)</f>
        <v>шт</v>
      </c>
      <c r="F1047" s="67">
        <f>IFERROR(IF(Дата_КС2=S$3,Смета!Q1029,0)+IF(Дата_КС2=S$4,Смета!T1029,0)+IF(Дата_КС2=S$5,Смета!W1029,0)+IF(Дата_КС2=S$6,Смета!Z1029,0)+IF(Дата_КС2=S$7,Смета!AC1029,0)+IF(Дата_КС2=S$8,Смета!AF1029,0)+IF(Дата_КС2=S$9,Смета!AI1029,0)+IF(Дата_КС2=S$10,Смета!AL1029,0)+IF(Дата_КС2=S$11,Смета!AO1029,0)+IF(Дата_КС2=S$12,Смета!AR1029,0)+IF(Дата_КС2=S$13,Смета!AU1029,0)+IF(Дата_КС2=S$14,Смета!AX1029,0),0)</f>
        <v>0</v>
      </c>
      <c r="G1047" s="67">
        <f>IF(Смета!E1029&gt;0,Смета!E1029,0)</f>
        <v>2500</v>
      </c>
      <c r="H1047" s="67">
        <f t="shared" si="32"/>
        <v>0</v>
      </c>
      <c r="I1047" s="464">
        <f t="shared" si="31"/>
        <v>0</v>
      </c>
      <c r="J1047" s="474"/>
      <c r="K1047" s="465">
        <f>IF(AND(B1047&gt;0,B1047&lt;&gt;"ЗАГ"),1,IF(C1047=0,SUM(B1048:INDEX(B1048:B$2002,INDEX(MATCH("ЗАГ",B1048:B$2002&amp;"",),))),0))</f>
        <v>0</v>
      </c>
      <c r="L1047" s="47"/>
      <c r="M1047" s="47"/>
      <c r="N1047" s="186"/>
      <c r="O1047" s="186"/>
      <c r="P1047" s="187"/>
      <c r="Q1047" s="189"/>
      <c r="R1047" s="178">
        <f>IFERROR(IF(F1047&gt;0,IF(IFERROR((Смета!H597*1),0)&gt;0,ROUND(F1047*G1047,2),0),0),0)</f>
        <v>0</v>
      </c>
      <c r="S1047" s="50">
        <f>IFERROR(IF(F1047&gt;0,IF(IFERROR((Смета!G1029*1),0)&gt;0,ROUND(F1047*G1047,2),0),0),0)</f>
        <v>0</v>
      </c>
      <c r="T1047" s="38"/>
      <c r="U1047" s="38"/>
      <c r="X1047" s="38"/>
      <c r="Y1047" s="38"/>
    </row>
    <row r="1048" spans="1:25" s="37" customFormat="1" hidden="1" x14ac:dyDescent="0.25">
      <c r="A1048" s="63"/>
      <c r="B1048" s="140">
        <f>IFERROR(IF(F1048&gt;0,MAX(B$26:B1047)+1,IF(AND(D1048&gt;0,C1048=0),"ЗАГ",0)),0)</f>
        <v>0</v>
      </c>
      <c r="C1048" s="141">
        <f>IF(Смета!B1030&gt;0,Смета!B1030,0)</f>
        <v>909</v>
      </c>
      <c r="D1048" s="543" t="str">
        <f>IF(Смета!C1030&gt;0,Смета!C1030,0)</f>
        <v>Монтаж и подключение накладного светильника</v>
      </c>
      <c r="E1048" s="77" t="str">
        <f>IF(Смета!D1030&gt;0,Смета!D1030,0)</f>
        <v>шт</v>
      </c>
      <c r="F1048" s="67">
        <f>IFERROR(IF(Дата_КС2=S$3,Смета!Q1030,0)+IF(Дата_КС2=S$4,Смета!T1030,0)+IF(Дата_КС2=S$5,Смета!W1030,0)+IF(Дата_КС2=S$6,Смета!Z1030,0)+IF(Дата_КС2=S$7,Смета!AC1030,0)+IF(Дата_КС2=S$8,Смета!AF1030,0)+IF(Дата_КС2=S$9,Смета!AI1030,0)+IF(Дата_КС2=S$10,Смета!AL1030,0)+IF(Дата_КС2=S$11,Смета!AO1030,0)+IF(Дата_КС2=S$12,Смета!AR1030,0)+IF(Дата_КС2=S$13,Смета!AU1030,0)+IF(Дата_КС2=S$14,Смета!AX1030,0),0)</f>
        <v>0</v>
      </c>
      <c r="G1048" s="67">
        <f>IF(Смета!E1030&gt;0,Смета!E1030,0)</f>
        <v>384.3</v>
      </c>
      <c r="H1048" s="67">
        <f t="shared" si="32"/>
        <v>0</v>
      </c>
      <c r="I1048" s="464">
        <f t="shared" si="31"/>
        <v>0</v>
      </c>
      <c r="J1048" s="474"/>
      <c r="K1048" s="465">
        <f>IF(AND(B1048&gt;0,B1048&lt;&gt;"ЗАГ"),1,IF(C1048=0,SUM(B1049:INDEX(B1049:B$2002,INDEX(MATCH("ЗАГ",B1049:B$2002&amp;"",),))),0))</f>
        <v>0</v>
      </c>
      <c r="L1048" s="47"/>
      <c r="M1048" s="47"/>
      <c r="N1048" s="186"/>
      <c r="O1048" s="186"/>
      <c r="P1048" s="187"/>
      <c r="Q1048" s="189"/>
      <c r="R1048" s="178">
        <f>IFERROR(IF(F1048&gt;0,IF(IFERROR((Смета!H598*1),0)&gt;0,ROUND(F1048*G1048,2),0),0),0)</f>
        <v>0</v>
      </c>
      <c r="S1048" s="50">
        <f>IFERROR(IF(F1048&gt;0,IF(IFERROR((Смета!G1030*1),0)&gt;0,ROUND(F1048*G1048,2),0),0),0)</f>
        <v>0</v>
      </c>
      <c r="T1048" s="38"/>
      <c r="U1048" s="38"/>
      <c r="X1048" s="38"/>
      <c r="Y1048" s="38"/>
    </row>
    <row r="1049" spans="1:25" s="37" customFormat="1" hidden="1" x14ac:dyDescent="0.25">
      <c r="A1049" s="63"/>
      <c r="B1049" s="140">
        <f>IFERROR(IF(F1049&gt;0,MAX(B$26:B1048)+1,IF(AND(D1049&gt;0,C1049=0),"ЗАГ",0)),0)</f>
        <v>0</v>
      </c>
      <c r="C1049" s="141">
        <f>IF(Смета!B1031&gt;0,Смета!B1031,0)</f>
        <v>910</v>
      </c>
      <c r="D1049" s="543" t="str">
        <f>IF(Смета!C1031&gt;0,Смета!C1031,0)</f>
        <v>БРА Kink light мелисса 08438-2, 19(21)</v>
      </c>
      <c r="E1049" s="77" t="str">
        <f>IF(Смета!D1031&gt;0,Смета!D1031,0)</f>
        <v>шт</v>
      </c>
      <c r="F1049" s="67">
        <f>IFERROR(IF(Дата_КС2=S$3,Смета!Q1031,0)+IF(Дата_КС2=S$4,Смета!T1031,0)+IF(Дата_КС2=S$5,Смета!W1031,0)+IF(Дата_КС2=S$6,Смета!Z1031,0)+IF(Дата_КС2=S$7,Смета!AC1031,0)+IF(Дата_КС2=S$8,Смета!AF1031,0)+IF(Дата_КС2=S$9,Смета!AI1031,0)+IF(Дата_КС2=S$10,Смета!AL1031,0)+IF(Дата_КС2=S$11,Смета!AO1031,0)+IF(Дата_КС2=S$12,Смета!AR1031,0)+IF(Дата_КС2=S$13,Смета!AU1031,0)+IF(Дата_КС2=S$14,Смета!AX1031,0),0)</f>
        <v>0</v>
      </c>
      <c r="G1049" s="67">
        <f>IF(Смета!E1031&gt;0,Смета!E1031,0)</f>
        <v>6950</v>
      </c>
      <c r="H1049" s="67">
        <f t="shared" si="32"/>
        <v>0</v>
      </c>
      <c r="I1049" s="464">
        <f t="shared" si="31"/>
        <v>0</v>
      </c>
      <c r="J1049" s="474"/>
      <c r="K1049" s="465">
        <f>IF(AND(B1049&gt;0,B1049&lt;&gt;"ЗАГ"),1,IF(C1049=0,SUM(B1050:INDEX(B1050:B$2002,INDEX(MATCH("ЗАГ",B1050:B$2002&amp;"",),))),0))</f>
        <v>0</v>
      </c>
      <c r="L1049" s="47"/>
      <c r="M1049" s="47"/>
      <c r="N1049" s="186"/>
      <c r="O1049" s="186"/>
      <c r="P1049" s="187"/>
      <c r="Q1049" s="189"/>
      <c r="R1049" s="178">
        <f>IFERROR(IF(F1049&gt;0,IF(IFERROR((Смета!H599*1),0)&gt;0,ROUND(F1049*G1049,2),0),0),0)</f>
        <v>0</v>
      </c>
      <c r="S1049" s="50">
        <f>IFERROR(IF(F1049&gt;0,IF(IFERROR((Смета!G1031*1),0)&gt;0,ROUND(F1049*G1049,2),0),0),0)</f>
        <v>0</v>
      </c>
      <c r="T1049" s="38"/>
      <c r="U1049" s="38"/>
      <c r="X1049" s="38"/>
      <c r="Y1049" s="38"/>
    </row>
    <row r="1050" spans="1:25" s="37" customFormat="1" hidden="1" x14ac:dyDescent="0.25">
      <c r="A1050" s="63"/>
      <c r="B1050" s="140">
        <f>IFERROR(IF(F1050&gt;0,MAX(B$26:B1049)+1,IF(AND(D1050&gt;0,C1050=0),"ЗАГ",0)),0)</f>
        <v>0</v>
      </c>
      <c r="C1050" s="141">
        <f>IF(Смета!B1032&gt;0,Смета!B1032,0)</f>
        <v>911</v>
      </c>
      <c r="D1050" s="543" t="str">
        <f>IF(Смета!C1032&gt;0,Смета!C1032,0)</f>
        <v>Бра настенная</v>
      </c>
      <c r="E1050" s="77" t="str">
        <f>IF(Смета!D1032&gt;0,Смета!D1032,0)</f>
        <v>шт</v>
      </c>
      <c r="F1050" s="67">
        <f>IFERROR(IF(Дата_КС2=S$3,Смета!Q1032,0)+IF(Дата_КС2=S$4,Смета!T1032,0)+IF(Дата_КС2=S$5,Смета!W1032,0)+IF(Дата_КС2=S$6,Смета!Z1032,0)+IF(Дата_КС2=S$7,Смета!AC1032,0)+IF(Дата_КС2=S$8,Смета!AF1032,0)+IF(Дата_КС2=S$9,Смета!AI1032,0)+IF(Дата_КС2=S$10,Смета!AL1032,0)+IF(Дата_КС2=S$11,Смета!AO1032,0)+IF(Дата_КС2=S$12,Смета!AR1032,0)+IF(Дата_КС2=S$13,Смета!AU1032,0)+IF(Дата_КС2=S$14,Смета!AX1032,0),0)</f>
        <v>0</v>
      </c>
      <c r="G1050" s="67">
        <f>IF(Смета!E1032&gt;0,Смета!E1032,0)</f>
        <v>1050</v>
      </c>
      <c r="H1050" s="67">
        <f t="shared" si="32"/>
        <v>0</v>
      </c>
      <c r="I1050" s="464">
        <f t="shared" ref="I1050:I1113" si="33">IF(J1050=1,1,K1050)</f>
        <v>0</v>
      </c>
      <c r="J1050" s="474"/>
      <c r="K1050" s="465">
        <f>IF(AND(B1050&gt;0,B1050&lt;&gt;"ЗАГ"),1,IF(C1050=0,SUM(B1051:INDEX(B1051:B$2002,INDEX(MATCH("ЗАГ",B1051:B$2002&amp;"",),))),0))</f>
        <v>0</v>
      </c>
      <c r="L1050" s="47"/>
      <c r="M1050" s="47"/>
      <c r="N1050" s="186"/>
      <c r="O1050" s="186"/>
      <c r="P1050" s="187"/>
      <c r="Q1050" s="189"/>
      <c r="R1050" s="178">
        <f>IFERROR(IF(F1050&gt;0,IF(IFERROR((Смета!H600*1),0)&gt;0,ROUND(F1050*G1050,2),0),0),0)</f>
        <v>0</v>
      </c>
      <c r="S1050" s="50">
        <f>IFERROR(IF(F1050&gt;0,IF(IFERROR((Смета!G1032*1),0)&gt;0,ROUND(F1050*G1050,2),0),0),0)</f>
        <v>0</v>
      </c>
      <c r="T1050" s="38"/>
      <c r="U1050" s="38"/>
      <c r="X1050" s="38"/>
      <c r="Y1050" s="38"/>
    </row>
    <row r="1051" spans="1:25" s="37" customFormat="1" ht="30" hidden="1" x14ac:dyDescent="0.25">
      <c r="A1051" s="63"/>
      <c r="B1051" s="140">
        <f>IFERROR(IF(F1051&gt;0,MAX(B$26:B1050)+1,IF(AND(D1051&gt;0,C1051=0),"ЗАГ",0)),0)</f>
        <v>0</v>
      </c>
      <c r="C1051" s="141">
        <f>IF(Смета!B1033&gt;0,Смета!B1033,0)</f>
        <v>912</v>
      </c>
      <c r="D1051" s="543" t="str">
        <f>IF(Смета!C1033&gt;0,Смета!C1033,0)</f>
        <v>Светильник светодиодный SPO-950-3-40K-018 18Вт 4000К 1890Лм IP40 595х180х40 матовый</v>
      </c>
      <c r="E1051" s="77" t="str">
        <f>IF(Смета!D1033&gt;0,Смета!D1033,0)</f>
        <v>шт</v>
      </c>
      <c r="F1051" s="67">
        <f>IFERROR(IF(Дата_КС2=S$3,Смета!Q1033,0)+IF(Дата_КС2=S$4,Смета!T1033,0)+IF(Дата_КС2=S$5,Смета!W1033,0)+IF(Дата_КС2=S$6,Смета!Z1033,0)+IF(Дата_КС2=S$7,Смета!AC1033,0)+IF(Дата_КС2=S$8,Смета!AF1033,0)+IF(Дата_КС2=S$9,Смета!AI1033,0)+IF(Дата_КС2=S$10,Смета!AL1033,0)+IF(Дата_КС2=S$11,Смета!AO1033,0)+IF(Дата_КС2=S$12,Смета!AR1033,0)+IF(Дата_КС2=S$13,Смета!AU1033,0)+IF(Дата_КС2=S$14,Смета!AX1033,0),0)</f>
        <v>0</v>
      </c>
      <c r="G1051" s="67">
        <f>IF(Смета!E1033&gt;0,Смета!E1033,0)</f>
        <v>1636.25</v>
      </c>
      <c r="H1051" s="67">
        <f t="shared" si="32"/>
        <v>0</v>
      </c>
      <c r="I1051" s="464">
        <f t="shared" si="33"/>
        <v>0</v>
      </c>
      <c r="J1051" s="474"/>
      <c r="K1051" s="465">
        <f>IF(AND(B1051&gt;0,B1051&lt;&gt;"ЗАГ"),1,IF(C1051=0,SUM(B1052:INDEX(B1052:B$2002,INDEX(MATCH("ЗАГ",B1052:B$2002&amp;"",),))),0))</f>
        <v>0</v>
      </c>
      <c r="L1051" s="47"/>
      <c r="M1051" s="47"/>
      <c r="N1051" s="186"/>
      <c r="O1051" s="186"/>
      <c r="P1051" s="187"/>
      <c r="Q1051" s="189"/>
      <c r="R1051" s="178">
        <f>IFERROR(IF(F1051&gt;0,IF(IFERROR((Смета!H601*1),0)&gt;0,ROUND(F1051*G1051,2),0),0),0)</f>
        <v>0</v>
      </c>
      <c r="S1051" s="50">
        <f>IFERROR(IF(F1051&gt;0,IF(IFERROR((Смета!G1033*1),0)&gt;0,ROUND(F1051*G1051,2),0),0),0)</f>
        <v>0</v>
      </c>
      <c r="T1051" s="38"/>
      <c r="U1051" s="38"/>
      <c r="X1051" s="38"/>
      <c r="Y1051" s="38"/>
    </row>
    <row r="1052" spans="1:25" s="37" customFormat="1" hidden="1" x14ac:dyDescent="0.25">
      <c r="A1052" s="63"/>
      <c r="B1052" s="140">
        <f>IFERROR(IF(F1052&gt;0,MAX(B$26:B1051)+1,IF(AND(D1052&gt;0,C1052=0),"ЗАГ",0)),0)</f>
        <v>0</v>
      </c>
      <c r="C1052" s="141">
        <f>IF(Смета!B1034&gt;0,Смета!B1034,0)</f>
        <v>913</v>
      </c>
      <c r="D1052" s="543" t="str">
        <f>IF(Смета!C1034&gt;0,Смета!C1034,0)</f>
        <v>Монтаж и подключение светильника в армстронг</v>
      </c>
      <c r="E1052" s="77" t="str">
        <f>IF(Смета!D1034&gt;0,Смета!D1034,0)</f>
        <v>шт</v>
      </c>
      <c r="F1052" s="67">
        <f>IFERROR(IF(Дата_КС2=S$3,Смета!Q1034,0)+IF(Дата_КС2=S$4,Смета!T1034,0)+IF(Дата_КС2=S$5,Смета!W1034,0)+IF(Дата_КС2=S$6,Смета!Z1034,0)+IF(Дата_КС2=S$7,Смета!AC1034,0)+IF(Дата_КС2=S$8,Смета!AF1034,0)+IF(Дата_КС2=S$9,Смета!AI1034,0)+IF(Дата_КС2=S$10,Смета!AL1034,0)+IF(Дата_КС2=S$11,Смета!AO1034,0)+IF(Дата_КС2=S$12,Смета!AR1034,0)+IF(Дата_КС2=S$13,Смета!AU1034,0)+IF(Дата_КС2=S$14,Смета!AX1034,0),0)</f>
        <v>0</v>
      </c>
      <c r="G1052" s="67">
        <f>IF(Смета!E1034&gt;0,Смета!E1034,0)</f>
        <v>400</v>
      </c>
      <c r="H1052" s="67">
        <f t="shared" si="32"/>
        <v>0</v>
      </c>
      <c r="I1052" s="464">
        <f t="shared" si="33"/>
        <v>0</v>
      </c>
      <c r="J1052" s="474"/>
      <c r="K1052" s="465">
        <f>IF(AND(B1052&gt;0,B1052&lt;&gt;"ЗАГ"),1,IF(C1052=0,SUM(B1053:INDEX(B1053:B$2002,INDEX(MATCH("ЗАГ",B1053:B$2002&amp;"",),))),0))</f>
        <v>0</v>
      </c>
      <c r="L1052" s="47"/>
      <c r="M1052" s="47"/>
      <c r="N1052" s="186"/>
      <c r="O1052" s="186"/>
      <c r="P1052" s="187"/>
      <c r="Q1052" s="189"/>
      <c r="R1052" s="178">
        <f>IFERROR(IF(F1052&gt;0,IF(IFERROR((Смета!H602*1),0)&gt;0,ROUND(F1052*G1052,2),0),0),0)</f>
        <v>0</v>
      </c>
      <c r="S1052" s="50">
        <f>IFERROR(IF(F1052&gt;0,IF(IFERROR((Смета!G1034*1),0)&gt;0,ROUND(F1052*G1052,2),0),0),0)</f>
        <v>0</v>
      </c>
      <c r="T1052" s="38"/>
      <c r="U1052" s="38"/>
      <c r="X1052" s="38"/>
      <c r="Y1052" s="38"/>
    </row>
    <row r="1053" spans="1:25" s="37" customFormat="1" ht="30" hidden="1" x14ac:dyDescent="0.25">
      <c r="A1053" s="63"/>
      <c r="B1053" s="140">
        <f>IFERROR(IF(F1053&gt;0,MAX(B$26:B1052)+1,IF(AND(D1053&gt;0,C1053=0),"ЗАГ",0)),0)</f>
        <v>0</v>
      </c>
      <c r="C1053" s="141">
        <f>IF(Смета!B1035&gt;0,Смета!B1035,0)</f>
        <v>914</v>
      </c>
      <c r="D1053" s="543" t="str">
        <f>IF(Смета!C1035&gt;0,Смета!C1035,0)</f>
        <v>Датчик движения ИК встраиваемый 1200w 360 гр. 6м IP20 белый (SEN86 бел.)</v>
      </c>
      <c r="E1053" s="77" t="str">
        <f>IF(Смета!D1035&gt;0,Смета!D1035,0)</f>
        <v>шт</v>
      </c>
      <c r="F1053" s="67">
        <f>IFERROR(IF(Дата_КС2=S$3,Смета!Q1035,0)+IF(Дата_КС2=S$4,Смета!T1035,0)+IF(Дата_КС2=S$5,Смета!W1035,0)+IF(Дата_КС2=S$6,Смета!Z1035,0)+IF(Дата_КС2=S$7,Смета!AC1035,0)+IF(Дата_КС2=S$8,Смета!AF1035,0)+IF(Дата_КС2=S$9,Смета!AI1035,0)+IF(Дата_КС2=S$10,Смета!AL1035,0)+IF(Дата_КС2=S$11,Смета!AO1035,0)+IF(Дата_КС2=S$12,Смета!AR1035,0)+IF(Дата_КС2=S$13,Смета!AU1035,0)+IF(Дата_КС2=S$14,Смета!AX1035,0),0)</f>
        <v>0</v>
      </c>
      <c r="G1053" s="67">
        <f>IF(Смета!E1035&gt;0,Смета!E1035,0)</f>
        <v>450</v>
      </c>
      <c r="H1053" s="67">
        <f t="shared" ref="H1053:H1116" si="34">ROUND(F1053*G1053,2)</f>
        <v>0</v>
      </c>
      <c r="I1053" s="464">
        <f t="shared" si="33"/>
        <v>0</v>
      </c>
      <c r="J1053" s="474"/>
      <c r="K1053" s="465">
        <f>IF(AND(B1053&gt;0,B1053&lt;&gt;"ЗАГ"),1,IF(C1053=0,SUM(B1054:INDEX(B1054:B$2002,INDEX(MATCH("ЗАГ",B1054:B$2002&amp;"",),))),0))</f>
        <v>0</v>
      </c>
      <c r="L1053" s="47"/>
      <c r="M1053" s="47"/>
      <c r="N1053" s="186"/>
      <c r="O1053" s="186"/>
      <c r="P1053" s="187"/>
      <c r="Q1053" s="189"/>
      <c r="R1053" s="178">
        <f>IFERROR(IF(F1053&gt;0,IF(IFERROR((Смета!H603*1),0)&gt;0,ROUND(F1053*G1053,2),0),0),0)</f>
        <v>0</v>
      </c>
      <c r="S1053" s="50">
        <f>IFERROR(IF(F1053&gt;0,IF(IFERROR((Смета!G1035*1),0)&gt;0,ROUND(F1053*G1053,2),0),0),0)</f>
        <v>0</v>
      </c>
      <c r="T1053" s="38"/>
      <c r="U1053" s="38"/>
      <c r="X1053" s="38"/>
      <c r="Y1053" s="38"/>
    </row>
    <row r="1054" spans="1:25" s="37" customFormat="1" hidden="1" x14ac:dyDescent="0.25">
      <c r="A1054" s="63"/>
      <c r="B1054" s="140">
        <f>IFERROR(IF(F1054&gt;0,MAX(B$26:B1053)+1,IF(AND(D1054&gt;0,C1054=0),"ЗАГ",0)),0)</f>
        <v>0</v>
      </c>
      <c r="C1054" s="141">
        <f>IF(Смета!B1036&gt;0,Смета!B1036,0)</f>
        <v>915</v>
      </c>
      <c r="D1054" s="543" t="str">
        <f>IF(Смета!C1036&gt;0,Смета!C1036,0)</f>
        <v xml:space="preserve">Монтаж и подключение датчика движения </v>
      </c>
      <c r="E1054" s="77" t="str">
        <f>IF(Смета!D1036&gt;0,Смета!D1036,0)</f>
        <v>шт</v>
      </c>
      <c r="F1054" s="67">
        <f>IFERROR(IF(Дата_КС2=S$3,Смета!Q1036,0)+IF(Дата_КС2=S$4,Смета!T1036,0)+IF(Дата_КС2=S$5,Смета!W1036,0)+IF(Дата_КС2=S$6,Смета!Z1036,0)+IF(Дата_КС2=S$7,Смета!AC1036,0)+IF(Дата_КС2=S$8,Смета!AF1036,0)+IF(Дата_КС2=S$9,Смета!AI1036,0)+IF(Дата_КС2=S$10,Смета!AL1036,0)+IF(Дата_КС2=S$11,Смета!AO1036,0)+IF(Дата_КС2=S$12,Смета!AR1036,0)+IF(Дата_КС2=S$13,Смета!AU1036,0)+IF(Дата_КС2=S$14,Смета!AX1036,0),0)</f>
        <v>0</v>
      </c>
      <c r="G1054" s="67">
        <f>IF(Смета!E1036&gt;0,Смета!E1036,0)</f>
        <v>360</v>
      </c>
      <c r="H1054" s="67">
        <f t="shared" si="34"/>
        <v>0</v>
      </c>
      <c r="I1054" s="464">
        <f t="shared" si="33"/>
        <v>0</v>
      </c>
      <c r="J1054" s="474"/>
      <c r="K1054" s="465">
        <f>IF(AND(B1054&gt;0,B1054&lt;&gt;"ЗАГ"),1,IF(C1054=0,SUM(B1055:INDEX(B1055:B$2002,INDEX(MATCH("ЗАГ",B1055:B$2002&amp;"",),))),0))</f>
        <v>0</v>
      </c>
      <c r="L1054" s="47"/>
      <c r="M1054" s="47"/>
      <c r="N1054" s="186"/>
      <c r="O1054" s="186"/>
      <c r="P1054" s="187"/>
      <c r="Q1054" s="189"/>
      <c r="R1054" s="178">
        <f>IFERROR(IF(F1054&gt;0,IF(IFERROR((Смета!H604*1),0)&gt;0,ROUND(F1054*G1054,2),0),0),0)</f>
        <v>0</v>
      </c>
      <c r="S1054" s="50">
        <f>IFERROR(IF(F1054&gt;0,IF(IFERROR((Смета!G1036*1),0)&gt;0,ROUND(F1054*G1054,2),0),0),0)</f>
        <v>0</v>
      </c>
      <c r="T1054" s="38"/>
      <c r="U1054" s="38"/>
      <c r="X1054" s="38"/>
      <c r="Y1054" s="38"/>
    </row>
    <row r="1055" spans="1:25" s="37" customFormat="1" ht="30" hidden="1" x14ac:dyDescent="0.25">
      <c r="A1055" s="63"/>
      <c r="B1055" s="140">
        <f>IFERROR(IF(F1055&gt;0,MAX(B$26:B1054)+1,IF(AND(D1055&gt;0,C1055=0),"ЗАГ",0)),0)</f>
        <v>0</v>
      </c>
      <c r="C1055" s="141">
        <f>IF(Смета!B1037&gt;0,Смета!B1037,0)</f>
        <v>916</v>
      </c>
      <c r="D1055" s="543" t="str">
        <f>IF(Смета!C1037&gt;0,Смета!C1037,0)</f>
        <v>Коробка распределительная 85х85х40мм для наружного монтажа IP55</v>
      </c>
      <c r="E1055" s="77" t="str">
        <f>IF(Смета!D1037&gt;0,Смета!D1037,0)</f>
        <v>шт</v>
      </c>
      <c r="F1055" s="67">
        <f>IFERROR(IF(Дата_КС2=S$3,Смета!Q1037,0)+IF(Дата_КС2=S$4,Смета!T1037,0)+IF(Дата_КС2=S$5,Смета!W1037,0)+IF(Дата_КС2=S$6,Смета!Z1037,0)+IF(Дата_КС2=S$7,Смета!AC1037,0)+IF(Дата_КС2=S$8,Смета!AF1037,0)+IF(Дата_КС2=S$9,Смета!AI1037,0)+IF(Дата_КС2=S$10,Смета!AL1037,0)+IF(Дата_КС2=S$11,Смета!AO1037,0)+IF(Дата_КС2=S$12,Смета!AR1037,0)+IF(Дата_КС2=S$13,Смета!AU1037,0)+IF(Дата_КС2=S$14,Смета!AX1037,0),0)</f>
        <v>0</v>
      </c>
      <c r="G1055" s="67">
        <f>IF(Смета!E1037&gt;0,Смета!E1037,0)</f>
        <v>64.680000000000007</v>
      </c>
      <c r="H1055" s="67">
        <f t="shared" si="34"/>
        <v>0</v>
      </c>
      <c r="I1055" s="464">
        <f t="shared" si="33"/>
        <v>0</v>
      </c>
      <c r="J1055" s="474"/>
      <c r="K1055" s="465">
        <f>IF(AND(B1055&gt;0,B1055&lt;&gt;"ЗАГ"),1,IF(C1055=0,SUM(B1056:INDEX(B1056:B$2002,INDEX(MATCH("ЗАГ",B1056:B$2002&amp;"",),))),0))</f>
        <v>0</v>
      </c>
      <c r="L1055" s="47"/>
      <c r="M1055" s="47"/>
      <c r="N1055" s="186"/>
      <c r="O1055" s="186"/>
      <c r="P1055" s="187"/>
      <c r="Q1055" s="189"/>
      <c r="R1055" s="178">
        <f>IFERROR(IF(F1055&gt;0,IF(IFERROR((Смета!H605*1),0)&gt;0,ROUND(F1055*G1055,2),0),0),0)</f>
        <v>0</v>
      </c>
      <c r="S1055" s="50">
        <f>IFERROR(IF(F1055&gt;0,IF(IFERROR((Смета!G1037*1),0)&gt;0,ROUND(F1055*G1055,2),0),0),0)</f>
        <v>0</v>
      </c>
      <c r="T1055" s="38"/>
      <c r="U1055" s="38"/>
      <c r="X1055" s="38"/>
      <c r="Y1055" s="38"/>
    </row>
    <row r="1056" spans="1:25" s="37" customFormat="1" hidden="1" x14ac:dyDescent="0.25">
      <c r="A1056" s="63"/>
      <c r="B1056" s="140">
        <f>IFERROR(IF(F1056&gt;0,MAX(B$26:B1055)+1,IF(AND(D1056&gt;0,C1056=0),"ЗАГ",0)),0)</f>
        <v>0</v>
      </c>
      <c r="C1056" s="141">
        <f>IF(Смета!B1038&gt;0,Смета!B1038,0)</f>
        <v>917</v>
      </c>
      <c r="D1056" s="543" t="str">
        <f>IF(Смета!C1038&gt;0,Смета!C1038,0)</f>
        <v>Монтаж и подключение распределительных коробок</v>
      </c>
      <c r="E1056" s="77" t="str">
        <f>IF(Смета!D1038&gt;0,Смета!D1038,0)</f>
        <v>шт</v>
      </c>
      <c r="F1056" s="67">
        <f>IFERROR(IF(Дата_КС2=S$3,Смета!Q1038,0)+IF(Дата_КС2=S$4,Смета!T1038,0)+IF(Дата_КС2=S$5,Смета!W1038,0)+IF(Дата_КС2=S$6,Смета!Z1038,0)+IF(Дата_КС2=S$7,Смета!AC1038,0)+IF(Дата_КС2=S$8,Смета!AF1038,0)+IF(Дата_КС2=S$9,Смета!AI1038,0)+IF(Дата_КС2=S$10,Смета!AL1038,0)+IF(Дата_КС2=S$11,Смета!AO1038,0)+IF(Дата_КС2=S$12,Смета!AR1038,0)+IF(Дата_КС2=S$13,Смета!AU1038,0)+IF(Дата_КС2=S$14,Смета!AX1038,0),0)</f>
        <v>0</v>
      </c>
      <c r="G1056" s="67">
        <f>IF(Смета!E1038&gt;0,Смета!E1038,0)</f>
        <v>128.1</v>
      </c>
      <c r="H1056" s="67">
        <f t="shared" si="34"/>
        <v>0</v>
      </c>
      <c r="I1056" s="464">
        <f t="shared" si="33"/>
        <v>0</v>
      </c>
      <c r="J1056" s="474"/>
      <c r="K1056" s="465">
        <f>IF(AND(B1056&gt;0,B1056&lt;&gt;"ЗАГ"),1,IF(C1056=0,SUM(B1057:INDEX(B1057:B$2002,INDEX(MATCH("ЗАГ",B1057:B$2002&amp;"",),))),0))</f>
        <v>0</v>
      </c>
      <c r="L1056" s="47"/>
      <c r="M1056" s="47"/>
      <c r="N1056" s="186"/>
      <c r="O1056" s="186"/>
      <c r="P1056" s="187"/>
      <c r="Q1056" s="189"/>
      <c r="R1056" s="178">
        <f>IFERROR(IF(F1056&gt;0,IF(IFERROR((Смета!H606*1),0)&gt;0,ROUND(F1056*G1056,2),0),0),0)</f>
        <v>0</v>
      </c>
      <c r="S1056" s="50">
        <f>IFERROR(IF(F1056&gt;0,IF(IFERROR((Смета!G1038*1),0)&gt;0,ROUND(F1056*G1056,2),0),0),0)</f>
        <v>0</v>
      </c>
      <c r="T1056" s="38"/>
      <c r="U1056" s="38"/>
      <c r="X1056" s="38"/>
      <c r="Y1056" s="38"/>
    </row>
    <row r="1057" spans="1:25" s="37" customFormat="1" hidden="1" x14ac:dyDescent="0.25">
      <c r="A1057" s="63"/>
      <c r="B1057" s="140" t="str">
        <f>IFERROR(IF(F1057&gt;0,MAX(B$26:B1056)+1,IF(AND(D1057&gt;0,C1057=0),"ЗАГ",0)),0)</f>
        <v>ЗАГ</v>
      </c>
      <c r="C1057" s="141">
        <f>IF(Смета!B1039&gt;0,Смета!B1039,0)</f>
        <v>0</v>
      </c>
      <c r="D1057" s="543" t="str">
        <f>IF(Смета!C1039&gt;0,Смета!C1039,0)</f>
        <v>Декоративная подсветка картины</v>
      </c>
      <c r="E1057" s="77">
        <f>IF(Смета!D1039&gt;0,Смета!D1039,0)</f>
        <v>0</v>
      </c>
      <c r="F1057" s="67">
        <f>IFERROR(IF(Дата_КС2=S$3,Смета!Q1039,0)+IF(Дата_КС2=S$4,Смета!T1039,0)+IF(Дата_КС2=S$5,Смета!W1039,0)+IF(Дата_КС2=S$6,Смета!Z1039,0)+IF(Дата_КС2=S$7,Смета!AC1039,0)+IF(Дата_КС2=S$8,Смета!AF1039,0)+IF(Дата_КС2=S$9,Смета!AI1039,0)+IF(Дата_КС2=S$10,Смета!AL1039,0)+IF(Дата_КС2=S$11,Смета!AO1039,0)+IF(Дата_КС2=S$12,Смета!AR1039,0)+IF(Дата_КС2=S$13,Смета!AU1039,0)+IF(Дата_КС2=S$14,Смета!AX1039,0),0)</f>
        <v>0</v>
      </c>
      <c r="G1057" s="67">
        <f>IF(Смета!E1039&gt;0,Смета!E1039,0)</f>
        <v>0</v>
      </c>
      <c r="H1057" s="67">
        <f t="shared" si="34"/>
        <v>0</v>
      </c>
      <c r="I1057" s="464">
        <f t="shared" si="33"/>
        <v>0</v>
      </c>
      <c r="J1057" s="474"/>
      <c r="K1057" s="465">
        <f>IF(AND(B1057&gt;0,B1057&lt;&gt;"ЗАГ"),1,IF(C1057=0,SUM(B1058:INDEX(B1058:B$2002,INDEX(MATCH("ЗАГ",B1058:B$2002&amp;"",),))),0))</f>
        <v>0</v>
      </c>
      <c r="L1057" s="47"/>
      <c r="M1057" s="47"/>
      <c r="N1057" s="186"/>
      <c r="O1057" s="186"/>
      <c r="P1057" s="187"/>
      <c r="Q1057" s="189"/>
      <c r="R1057" s="178">
        <f>IFERROR(IF(F1057&gt;0,IF(IFERROR((Смета!H607*1),0)&gt;0,ROUND(F1057*G1057,2),0),0),0)</f>
        <v>0</v>
      </c>
      <c r="S1057" s="50">
        <f>IFERROR(IF(F1057&gt;0,IF(IFERROR((Смета!G1039*1),0)&gt;0,ROUND(F1057*G1057,2),0),0),0)</f>
        <v>0</v>
      </c>
      <c r="T1057" s="38"/>
      <c r="U1057" s="38"/>
      <c r="X1057" s="38"/>
      <c r="Y1057" s="38"/>
    </row>
    <row r="1058" spans="1:25" s="37" customFormat="1" hidden="1" x14ac:dyDescent="0.25">
      <c r="A1058" s="63"/>
      <c r="B1058" s="140">
        <f>IFERROR(IF(F1058&gt;0,MAX(B$26:B1057)+1,IF(AND(D1058&gt;0,C1058=0),"ЗАГ",0)),0)</f>
        <v>0</v>
      </c>
      <c r="C1058" s="141">
        <f>IF(Смета!B1040&gt;0,Смета!B1040,0)</f>
        <v>918</v>
      </c>
      <c r="D1058" s="543" t="str">
        <f>IF(Смета!C1040&gt;0,Смета!C1040,0)</f>
        <v>Профиль SL-SLIM-H13M-F25-3000 ANOD ( Алюминий)</v>
      </c>
      <c r="E1058" s="77" t="str">
        <f>IF(Смета!D1040&gt;0,Смета!D1040,0)</f>
        <v>м</v>
      </c>
      <c r="F1058" s="67">
        <f>IFERROR(IF(Дата_КС2=S$3,Смета!Q1040,0)+IF(Дата_КС2=S$4,Смета!T1040,0)+IF(Дата_КС2=S$5,Смета!W1040,0)+IF(Дата_КС2=S$6,Смета!Z1040,0)+IF(Дата_КС2=S$7,Смета!AC1040,0)+IF(Дата_КС2=S$8,Смета!AF1040,0)+IF(Дата_КС2=S$9,Смета!AI1040,0)+IF(Дата_КС2=S$10,Смета!AL1040,0)+IF(Дата_КС2=S$11,Смета!AO1040,0)+IF(Дата_КС2=S$12,Смета!AR1040,0)+IF(Дата_КС2=S$13,Смета!AU1040,0)+IF(Дата_КС2=S$14,Смета!AX1040,0),0)</f>
        <v>0</v>
      </c>
      <c r="G1058" s="67">
        <f>IF(Смета!E1040&gt;0,Смета!E1040,0)</f>
        <v>850</v>
      </c>
      <c r="H1058" s="67">
        <f t="shared" si="34"/>
        <v>0</v>
      </c>
      <c r="I1058" s="464">
        <f t="shared" si="33"/>
        <v>0</v>
      </c>
      <c r="J1058" s="474"/>
      <c r="K1058" s="465">
        <f>IF(AND(B1058&gt;0,B1058&lt;&gt;"ЗАГ"),1,IF(C1058=0,SUM(B1059:INDEX(B1059:B$2002,INDEX(MATCH("ЗАГ",B1059:B$2002&amp;"",),))),0))</f>
        <v>0</v>
      </c>
      <c r="L1058" s="47"/>
      <c r="M1058" s="47"/>
      <c r="N1058" s="186"/>
      <c r="O1058" s="186"/>
      <c r="P1058" s="187"/>
      <c r="Q1058" s="189"/>
      <c r="R1058" s="178">
        <f>IFERROR(IF(F1058&gt;0,IF(IFERROR((Смета!H608*1),0)&gt;0,ROUND(F1058*G1058,2),0),0),0)</f>
        <v>0</v>
      </c>
      <c r="S1058" s="50">
        <f>IFERROR(IF(F1058&gt;0,IF(IFERROR((Смета!G1040*1),0)&gt;0,ROUND(F1058*G1058,2),0),0),0)</f>
        <v>0</v>
      </c>
      <c r="T1058" s="38"/>
      <c r="U1058" s="38"/>
      <c r="X1058" s="38"/>
      <c r="Y1058" s="38"/>
    </row>
    <row r="1059" spans="1:25" s="37" customFormat="1" hidden="1" x14ac:dyDescent="0.25">
      <c r="A1059" s="63"/>
      <c r="B1059" s="140">
        <f>IFERROR(IF(F1059&gt;0,MAX(B$26:B1058)+1,IF(AND(D1059&gt;0,C1059=0),"ЗАГ",0)),0)</f>
        <v>0</v>
      </c>
      <c r="C1059" s="141">
        <f>IF(Смета!B1041&gt;0,Смета!B1041,0)</f>
        <v>919</v>
      </c>
      <c r="D1059" s="543" t="str">
        <f>IF(Смета!C1041&gt;0,Смета!C1041,0)</f>
        <v>Монтаж профиля</v>
      </c>
      <c r="E1059" s="77" t="str">
        <f>IF(Смета!D1041&gt;0,Смета!D1041,0)</f>
        <v>м</v>
      </c>
      <c r="F1059" s="67">
        <f>IFERROR(IF(Дата_КС2=S$3,Смета!Q1041,0)+IF(Дата_КС2=S$4,Смета!T1041,0)+IF(Дата_КС2=S$5,Смета!W1041,0)+IF(Дата_КС2=S$6,Смета!Z1041,0)+IF(Дата_КС2=S$7,Смета!AC1041,0)+IF(Дата_КС2=S$8,Смета!AF1041,0)+IF(Дата_КС2=S$9,Смета!AI1041,0)+IF(Дата_КС2=S$10,Смета!AL1041,0)+IF(Дата_КС2=S$11,Смета!AO1041,0)+IF(Дата_КС2=S$12,Смета!AR1041,0)+IF(Дата_КС2=S$13,Смета!AU1041,0)+IF(Дата_КС2=S$14,Смета!AX1041,0),0)</f>
        <v>0</v>
      </c>
      <c r="G1059" s="67">
        <f>IF(Смета!E1041&gt;0,Смета!E1041,0)</f>
        <v>800</v>
      </c>
      <c r="H1059" s="67">
        <f t="shared" si="34"/>
        <v>0</v>
      </c>
      <c r="I1059" s="464">
        <f t="shared" si="33"/>
        <v>0</v>
      </c>
      <c r="J1059" s="474"/>
      <c r="K1059" s="465">
        <f>IF(AND(B1059&gt;0,B1059&lt;&gt;"ЗАГ"),1,IF(C1059=0,SUM(B1060:INDEX(B1060:B$2002,INDEX(MATCH("ЗАГ",B1060:B$2002&amp;"",),))),0))</f>
        <v>0</v>
      </c>
      <c r="L1059" s="47"/>
      <c r="M1059" s="47"/>
      <c r="N1059" s="186"/>
      <c r="O1059" s="186"/>
      <c r="P1059" s="187"/>
      <c r="Q1059" s="189"/>
      <c r="R1059" s="178">
        <f>IFERROR(IF(F1059&gt;0,IF(IFERROR((Смета!H609*1),0)&gt;0,ROUND(F1059*G1059,2),0),0),0)</f>
        <v>0</v>
      </c>
      <c r="S1059" s="50">
        <f>IFERROR(IF(F1059&gt;0,IF(IFERROR((Смета!G1041*1),0)&gt;0,ROUND(F1059*G1059,2),0),0),0)</f>
        <v>0</v>
      </c>
      <c r="T1059" s="38"/>
      <c r="U1059" s="38"/>
      <c r="X1059" s="38"/>
      <c r="Y1059" s="38"/>
    </row>
    <row r="1060" spans="1:25" s="37" customFormat="1" ht="30" hidden="1" x14ac:dyDescent="0.25">
      <c r="A1060" s="63"/>
      <c r="B1060" s="140">
        <f>IFERROR(IF(F1060&gt;0,MAX(B$26:B1059)+1,IF(AND(D1060&gt;0,C1060=0),"ЗАГ",0)),0)</f>
        <v>0</v>
      </c>
      <c r="C1060" s="141">
        <f>IF(Смета!B1042&gt;0,Смета!B1042,0)</f>
        <v>920</v>
      </c>
      <c r="D1060" s="543" t="str">
        <f>IF(Смета!C1042&gt;0,Смета!C1042,0)</f>
        <v>Лента светодиодная 9,6 Вт/м 12В IP20 4000K 120LED/м RT/RTW-A120-8-11mm SMD 2835 5 м</v>
      </c>
      <c r="E1060" s="77" t="str">
        <f>IF(Смета!D1042&gt;0,Смета!D1042,0)</f>
        <v>шт</v>
      </c>
      <c r="F1060" s="67">
        <f>IFERROR(IF(Дата_КС2=S$3,Смета!Q1042,0)+IF(Дата_КС2=S$4,Смета!T1042,0)+IF(Дата_КС2=S$5,Смета!W1042,0)+IF(Дата_КС2=S$6,Смета!Z1042,0)+IF(Дата_КС2=S$7,Смета!AC1042,0)+IF(Дата_КС2=S$8,Смета!AF1042,0)+IF(Дата_КС2=S$9,Смета!AI1042,0)+IF(Дата_КС2=S$10,Смета!AL1042,0)+IF(Дата_КС2=S$11,Смета!AO1042,0)+IF(Дата_КС2=S$12,Смета!AR1042,0)+IF(Дата_КС2=S$13,Смета!AU1042,0)+IF(Дата_КС2=S$14,Смета!AX1042,0),0)</f>
        <v>0</v>
      </c>
      <c r="G1060" s="67">
        <f>IF(Смета!E1042&gt;0,Смета!E1042,0)</f>
        <v>3150</v>
      </c>
      <c r="H1060" s="67">
        <f t="shared" si="34"/>
        <v>0</v>
      </c>
      <c r="I1060" s="464">
        <f t="shared" si="33"/>
        <v>0</v>
      </c>
      <c r="J1060" s="474"/>
      <c r="K1060" s="465">
        <f>IF(AND(B1060&gt;0,B1060&lt;&gt;"ЗАГ"),1,IF(C1060=0,SUM(B1061:INDEX(B1061:B$2002,INDEX(MATCH("ЗАГ",B1061:B$2002&amp;"",),))),0))</f>
        <v>0</v>
      </c>
      <c r="L1060" s="47"/>
      <c r="M1060" s="47"/>
      <c r="N1060" s="186"/>
      <c r="O1060" s="186"/>
      <c r="P1060" s="187"/>
      <c r="Q1060" s="189"/>
      <c r="R1060" s="178">
        <f>IFERROR(IF(F1060&gt;0,IF(IFERROR((Смета!H610*1),0)&gt;0,ROUND(F1060*G1060,2),0),0),0)</f>
        <v>0</v>
      </c>
      <c r="S1060" s="50">
        <f>IFERROR(IF(F1060&gt;0,IF(IFERROR((Смета!G1042*1),0)&gt;0,ROUND(F1060*G1060,2),0),0),0)</f>
        <v>0</v>
      </c>
      <c r="T1060" s="38"/>
      <c r="U1060" s="38"/>
      <c r="X1060" s="38"/>
      <c r="Y1060" s="38"/>
    </row>
    <row r="1061" spans="1:25" s="37" customFormat="1" hidden="1" x14ac:dyDescent="0.25">
      <c r="A1061" s="63"/>
      <c r="B1061" s="140">
        <f>IFERROR(IF(F1061&gt;0,MAX(B$26:B1060)+1,IF(AND(D1061&gt;0,C1061=0),"ЗАГ",0)),0)</f>
        <v>0</v>
      </c>
      <c r="C1061" s="141">
        <f>IF(Смета!B1043&gt;0,Смета!B1043,0)</f>
        <v>921</v>
      </c>
      <c r="D1061" s="543" t="str">
        <f>IF(Смета!C1043&gt;0,Смета!C1043,0)</f>
        <v>Монтаж и подключение ленты</v>
      </c>
      <c r="E1061" s="77" t="str">
        <f>IF(Смета!D1043&gt;0,Смета!D1043,0)</f>
        <v>м</v>
      </c>
      <c r="F1061" s="67">
        <f>IFERROR(IF(Дата_КС2=S$3,Смета!Q1043,0)+IF(Дата_КС2=S$4,Смета!T1043,0)+IF(Дата_КС2=S$5,Смета!W1043,0)+IF(Дата_КС2=S$6,Смета!Z1043,0)+IF(Дата_КС2=S$7,Смета!AC1043,0)+IF(Дата_КС2=S$8,Смета!AF1043,0)+IF(Дата_КС2=S$9,Смета!AI1043,0)+IF(Дата_КС2=S$10,Смета!AL1043,0)+IF(Дата_КС2=S$11,Смета!AO1043,0)+IF(Дата_КС2=S$12,Смета!AR1043,0)+IF(Дата_КС2=S$13,Смета!AU1043,0)+IF(Дата_КС2=S$14,Смета!AX1043,0),0)</f>
        <v>0</v>
      </c>
      <c r="G1061" s="67">
        <f>IF(Смета!E1043&gt;0,Смета!E1043,0)</f>
        <v>800</v>
      </c>
      <c r="H1061" s="67">
        <f t="shared" si="34"/>
        <v>0</v>
      </c>
      <c r="I1061" s="464">
        <f t="shared" si="33"/>
        <v>0</v>
      </c>
      <c r="J1061" s="474"/>
      <c r="K1061" s="465">
        <f>IF(AND(B1061&gt;0,B1061&lt;&gt;"ЗАГ"),1,IF(C1061=0,SUM(B1062:INDEX(B1062:B$2002,INDEX(MATCH("ЗАГ",B1062:B$2002&amp;"",),))),0))</f>
        <v>0</v>
      </c>
      <c r="L1061" s="47"/>
      <c r="M1061" s="47"/>
      <c r="N1061" s="186"/>
      <c r="O1061" s="186"/>
      <c r="P1061" s="187"/>
      <c r="Q1061" s="189"/>
      <c r="R1061" s="178">
        <f>IFERROR(IF(F1061&gt;0,IF(IFERROR((Смета!H611*1),0)&gt;0,ROUND(F1061*G1061,2),0),0),0)</f>
        <v>0</v>
      </c>
      <c r="S1061" s="50">
        <f>IFERROR(IF(F1061&gt;0,IF(IFERROR((Смета!G1043*1),0)&gt;0,ROUND(F1061*G1061,2),0),0),0)</f>
        <v>0</v>
      </c>
      <c r="T1061" s="38"/>
      <c r="U1061" s="38"/>
      <c r="X1061" s="38"/>
      <c r="Y1061" s="38"/>
    </row>
    <row r="1062" spans="1:25" s="37" customFormat="1" hidden="1" x14ac:dyDescent="0.25">
      <c r="A1062" s="63"/>
      <c r="B1062" s="140">
        <f>IFERROR(IF(F1062&gt;0,MAX(B$26:B1061)+1,IF(AND(D1062&gt;0,C1062=0),"ЗАГ",0)),0)</f>
        <v>0</v>
      </c>
      <c r="C1062" s="141">
        <f>IF(Смета!B1044&gt;0,Смета!B1044,0)</f>
        <v>922</v>
      </c>
      <c r="D1062" s="543" t="str">
        <f>IF(Смета!C1044&gt;0,Смета!C1044,0)</f>
        <v>Блок питания ARS-150-12 (12V, 12.5A, 150W) (ARL, IP20 Сетка, 2 года)</v>
      </c>
      <c r="E1062" s="77" t="str">
        <f>IF(Смета!D1044&gt;0,Смета!D1044,0)</f>
        <v>шт</v>
      </c>
      <c r="F1062" s="67">
        <f>IFERROR(IF(Дата_КС2=S$3,Смета!Q1044,0)+IF(Дата_КС2=S$4,Смета!T1044,0)+IF(Дата_КС2=S$5,Смета!W1044,0)+IF(Дата_КС2=S$6,Смета!Z1044,0)+IF(Дата_КС2=S$7,Смета!AC1044,0)+IF(Дата_КС2=S$8,Смета!AF1044,0)+IF(Дата_КС2=S$9,Смета!AI1044,0)+IF(Дата_КС2=S$10,Смета!AL1044,0)+IF(Дата_КС2=S$11,Смета!AO1044,0)+IF(Дата_КС2=S$12,Смета!AR1044,0)+IF(Дата_КС2=S$13,Смета!AU1044,0)+IF(Дата_КС2=S$14,Смета!AX1044,0),0)</f>
        <v>0</v>
      </c>
      <c r="G1062" s="67">
        <f>IF(Смета!E1044&gt;0,Смета!E1044,0)</f>
        <v>3320</v>
      </c>
      <c r="H1062" s="67">
        <f t="shared" si="34"/>
        <v>0</v>
      </c>
      <c r="I1062" s="464">
        <f t="shared" si="33"/>
        <v>0</v>
      </c>
      <c r="J1062" s="474"/>
      <c r="K1062" s="465">
        <f>IF(AND(B1062&gt;0,B1062&lt;&gt;"ЗАГ"),1,IF(C1062=0,SUM(B1063:INDEX(B1063:B$2002,INDEX(MATCH("ЗАГ",B1063:B$2002&amp;"",),))),0))</f>
        <v>0</v>
      </c>
      <c r="L1062" s="47"/>
      <c r="M1062" s="47"/>
      <c r="N1062" s="186"/>
      <c r="O1062" s="186"/>
      <c r="P1062" s="187"/>
      <c r="Q1062" s="189"/>
      <c r="R1062" s="178">
        <f>IFERROR(IF(F1062&gt;0,IF(IFERROR((Смета!H612*1),0)&gt;0,ROUND(F1062*G1062,2),0),0),0)</f>
        <v>0</v>
      </c>
      <c r="S1062" s="50">
        <f>IFERROR(IF(F1062&gt;0,IF(IFERROR((Смета!G1044*1),0)&gt;0,ROUND(F1062*G1062,2),0),0),0)</f>
        <v>0</v>
      </c>
      <c r="T1062" s="38"/>
      <c r="U1062" s="38"/>
      <c r="X1062" s="38"/>
      <c r="Y1062" s="38"/>
    </row>
    <row r="1063" spans="1:25" s="37" customFormat="1" hidden="1" x14ac:dyDescent="0.25">
      <c r="A1063" s="63"/>
      <c r="B1063" s="140">
        <f>IFERROR(IF(F1063&gt;0,MAX(B$26:B1062)+1,IF(AND(D1063&gt;0,C1063=0),"ЗАГ",0)),0)</f>
        <v>0</v>
      </c>
      <c r="C1063" s="141">
        <f>IF(Смета!B1045&gt;0,Смета!B1045,0)</f>
        <v>923</v>
      </c>
      <c r="D1063" s="543" t="str">
        <f>IF(Смета!C1045&gt;0,Смета!C1045,0)</f>
        <v>Монтаж и подключение блоков питания</v>
      </c>
      <c r="E1063" s="77" t="str">
        <f>IF(Смета!D1045&gt;0,Смета!D1045,0)</f>
        <v>шт</v>
      </c>
      <c r="F1063" s="67">
        <f>IFERROR(IF(Дата_КС2=S$3,Смета!Q1045,0)+IF(Дата_КС2=S$4,Смета!T1045,0)+IF(Дата_КС2=S$5,Смета!W1045,0)+IF(Дата_КС2=S$6,Смета!Z1045,0)+IF(Дата_КС2=S$7,Смета!AC1045,0)+IF(Дата_КС2=S$8,Смета!AF1045,0)+IF(Дата_КС2=S$9,Смета!AI1045,0)+IF(Дата_КС2=S$10,Смета!AL1045,0)+IF(Дата_КС2=S$11,Смета!AO1045,0)+IF(Дата_КС2=S$12,Смета!AR1045,0)+IF(Дата_КС2=S$13,Смета!AU1045,0)+IF(Дата_КС2=S$14,Смета!AX1045,0),0)</f>
        <v>0</v>
      </c>
      <c r="G1063" s="67">
        <f>IF(Смета!E1045&gt;0,Смета!E1045,0)</f>
        <v>500</v>
      </c>
      <c r="H1063" s="67">
        <f t="shared" si="34"/>
        <v>0</v>
      </c>
      <c r="I1063" s="464">
        <f t="shared" si="33"/>
        <v>0</v>
      </c>
      <c r="J1063" s="474"/>
      <c r="K1063" s="465">
        <f>IF(AND(B1063&gt;0,B1063&lt;&gt;"ЗАГ"),1,IF(C1063=0,SUM(B1064:INDEX(B1064:B$2002,INDEX(MATCH("ЗАГ",B1064:B$2002&amp;"",),))),0))</f>
        <v>0</v>
      </c>
      <c r="L1063" s="47"/>
      <c r="M1063" s="47"/>
      <c r="N1063" s="186"/>
      <c r="O1063" s="186"/>
      <c r="P1063" s="187"/>
      <c r="Q1063" s="189"/>
      <c r="R1063" s="178">
        <f>IFERROR(IF(F1063&gt;0,IF(IFERROR((Смета!H613*1),0)&gt;0,ROUND(F1063*G1063,2),0),0),0)</f>
        <v>0</v>
      </c>
      <c r="S1063" s="50">
        <f>IFERROR(IF(F1063&gt;0,IF(IFERROR((Смета!G1045*1),0)&gt;0,ROUND(F1063*G1063,2),0),0),0)</f>
        <v>0</v>
      </c>
      <c r="T1063" s="38"/>
      <c r="U1063" s="38"/>
      <c r="X1063" s="38"/>
      <c r="Y1063" s="38"/>
    </row>
    <row r="1064" spans="1:25" s="37" customFormat="1" hidden="1" x14ac:dyDescent="0.25">
      <c r="A1064" s="63"/>
      <c r="B1064" s="140" t="str">
        <f>IFERROR(IF(F1064&gt;0,MAX(B$26:B1063)+1,IF(AND(D1064&gt;0,C1064=0),"ЗАГ",0)),0)</f>
        <v>ЗАГ</v>
      </c>
      <c r="C1064" s="141">
        <f>IF(Смета!B1046&gt;0,Смета!B1046,0)</f>
        <v>0</v>
      </c>
      <c r="D1064" s="543" t="str">
        <f>IF(Смета!C1046&gt;0,Смета!C1046,0)</f>
        <v>Декоративная подсветка зеркала</v>
      </c>
      <c r="E1064" s="77">
        <f>IF(Смета!D1046&gt;0,Смета!D1046,0)</f>
        <v>0</v>
      </c>
      <c r="F1064" s="67">
        <f>IFERROR(IF(Дата_КС2=S$3,Смета!Q1046,0)+IF(Дата_КС2=S$4,Смета!T1046,0)+IF(Дата_КС2=S$5,Смета!W1046,0)+IF(Дата_КС2=S$6,Смета!Z1046,0)+IF(Дата_КС2=S$7,Смета!AC1046,0)+IF(Дата_КС2=S$8,Смета!AF1046,0)+IF(Дата_КС2=S$9,Смета!AI1046,0)+IF(Дата_КС2=S$10,Смета!AL1046,0)+IF(Дата_КС2=S$11,Смета!AO1046,0)+IF(Дата_КС2=S$12,Смета!AR1046,0)+IF(Дата_КС2=S$13,Смета!AU1046,0)+IF(Дата_КС2=S$14,Смета!AX1046,0),0)</f>
        <v>0</v>
      </c>
      <c r="G1064" s="67">
        <f>IF(Смета!E1046&gt;0,Смета!E1046,0)</f>
        <v>0</v>
      </c>
      <c r="H1064" s="67">
        <f t="shared" si="34"/>
        <v>0</v>
      </c>
      <c r="I1064" s="464">
        <f t="shared" si="33"/>
        <v>0</v>
      </c>
      <c r="J1064" s="474"/>
      <c r="K1064" s="465">
        <f>IF(AND(B1064&gt;0,B1064&lt;&gt;"ЗАГ"),1,IF(C1064=0,SUM(B1065:INDEX(B1065:B$2002,INDEX(MATCH("ЗАГ",B1065:B$2002&amp;"",),))),0))</f>
        <v>0</v>
      </c>
      <c r="L1064" s="47"/>
      <c r="M1064" s="47"/>
      <c r="N1064" s="186"/>
      <c r="O1064" s="186"/>
      <c r="P1064" s="187"/>
      <c r="Q1064" s="189"/>
      <c r="R1064" s="178">
        <f>IFERROR(IF(F1064&gt;0,IF(IFERROR((Смета!H614*1),0)&gt;0,ROUND(F1064*G1064,2),0),0),0)</f>
        <v>0</v>
      </c>
      <c r="S1064" s="50">
        <f>IFERROR(IF(F1064&gt;0,IF(IFERROR((Смета!G1046*1),0)&gt;0,ROUND(F1064*G1064,2),0),0),0)</f>
        <v>0</v>
      </c>
      <c r="T1064" s="38"/>
      <c r="U1064" s="38"/>
      <c r="X1064" s="38"/>
      <c r="Y1064" s="38"/>
    </row>
    <row r="1065" spans="1:25" s="37" customFormat="1" hidden="1" x14ac:dyDescent="0.25">
      <c r="A1065" s="63"/>
      <c r="B1065" s="140">
        <f>IFERROR(IF(F1065&gt;0,MAX(B$26:B1064)+1,IF(AND(D1065&gt;0,C1065=0),"ЗАГ",0)),0)</f>
        <v>0</v>
      </c>
      <c r="C1065" s="141">
        <f>IF(Смета!B1047&gt;0,Смета!B1047,0)</f>
        <v>924</v>
      </c>
      <c r="D1065" s="543" t="str">
        <f>IF(Смета!C1047&gt;0,Смета!C1047,0)</f>
        <v>Профиль SL-SLIM-H13M-F25-3000 ANOD ( Алюминий)</v>
      </c>
      <c r="E1065" s="77" t="str">
        <f>IF(Смета!D1047&gt;0,Смета!D1047,0)</f>
        <v>м</v>
      </c>
      <c r="F1065" s="67">
        <f>IFERROR(IF(Дата_КС2=S$3,Смета!Q1047,0)+IF(Дата_КС2=S$4,Смета!T1047,0)+IF(Дата_КС2=S$5,Смета!W1047,0)+IF(Дата_КС2=S$6,Смета!Z1047,0)+IF(Дата_КС2=S$7,Смета!AC1047,0)+IF(Дата_КС2=S$8,Смета!AF1047,0)+IF(Дата_КС2=S$9,Смета!AI1047,0)+IF(Дата_КС2=S$10,Смета!AL1047,0)+IF(Дата_КС2=S$11,Смета!AO1047,0)+IF(Дата_КС2=S$12,Смета!AR1047,0)+IF(Дата_КС2=S$13,Смета!AU1047,0)+IF(Дата_КС2=S$14,Смета!AX1047,0),0)</f>
        <v>0</v>
      </c>
      <c r="G1065" s="67">
        <f>IF(Смета!E1047&gt;0,Смета!E1047,0)</f>
        <v>850</v>
      </c>
      <c r="H1065" s="67">
        <f t="shared" si="34"/>
        <v>0</v>
      </c>
      <c r="I1065" s="464">
        <f t="shared" si="33"/>
        <v>0</v>
      </c>
      <c r="J1065" s="474"/>
      <c r="K1065" s="465">
        <f>IF(AND(B1065&gt;0,B1065&lt;&gt;"ЗАГ"),1,IF(C1065=0,SUM(B1066:INDEX(B1066:B$2002,INDEX(MATCH("ЗАГ",B1066:B$2002&amp;"",),))),0))</f>
        <v>0</v>
      </c>
      <c r="L1065" s="47"/>
      <c r="M1065" s="47"/>
      <c r="N1065" s="186"/>
      <c r="O1065" s="186"/>
      <c r="P1065" s="187"/>
      <c r="Q1065" s="189"/>
      <c r="R1065" s="178">
        <f>IFERROR(IF(F1065&gt;0,IF(IFERROR((Смета!H615*1),0)&gt;0,ROUND(F1065*G1065,2),0),0),0)</f>
        <v>0</v>
      </c>
      <c r="S1065" s="50">
        <f>IFERROR(IF(F1065&gt;0,IF(IFERROR((Смета!G1047*1),0)&gt;0,ROUND(F1065*G1065,2),0),0),0)</f>
        <v>0</v>
      </c>
      <c r="T1065" s="38"/>
      <c r="U1065" s="38"/>
      <c r="X1065" s="38"/>
      <c r="Y1065" s="38"/>
    </row>
    <row r="1066" spans="1:25" s="37" customFormat="1" hidden="1" x14ac:dyDescent="0.25">
      <c r="A1066" s="63"/>
      <c r="B1066" s="140">
        <f>IFERROR(IF(F1066&gt;0,MAX(B$26:B1065)+1,IF(AND(D1066&gt;0,C1066=0),"ЗАГ",0)),0)</f>
        <v>0</v>
      </c>
      <c r="C1066" s="141">
        <f>IF(Смета!B1048&gt;0,Смета!B1048,0)</f>
        <v>925</v>
      </c>
      <c r="D1066" s="543" t="str">
        <f>IF(Смета!C1048&gt;0,Смета!C1048,0)</f>
        <v>Монтаж профиля</v>
      </c>
      <c r="E1066" s="77" t="str">
        <f>IF(Смета!D1048&gt;0,Смета!D1048,0)</f>
        <v>м</v>
      </c>
      <c r="F1066" s="67">
        <f>IFERROR(IF(Дата_КС2=S$3,Смета!Q1048,0)+IF(Дата_КС2=S$4,Смета!T1048,0)+IF(Дата_КС2=S$5,Смета!W1048,0)+IF(Дата_КС2=S$6,Смета!Z1048,0)+IF(Дата_КС2=S$7,Смета!AC1048,0)+IF(Дата_КС2=S$8,Смета!AF1048,0)+IF(Дата_КС2=S$9,Смета!AI1048,0)+IF(Дата_КС2=S$10,Смета!AL1048,0)+IF(Дата_КС2=S$11,Смета!AO1048,0)+IF(Дата_КС2=S$12,Смета!AR1048,0)+IF(Дата_КС2=S$13,Смета!AU1048,0)+IF(Дата_КС2=S$14,Смета!AX1048,0),0)</f>
        <v>0</v>
      </c>
      <c r="G1066" s="67">
        <f>IF(Смета!E1048&gt;0,Смета!E1048,0)</f>
        <v>800</v>
      </c>
      <c r="H1066" s="67">
        <f t="shared" si="34"/>
        <v>0</v>
      </c>
      <c r="I1066" s="464">
        <f t="shared" si="33"/>
        <v>0</v>
      </c>
      <c r="J1066" s="474"/>
      <c r="K1066" s="465">
        <f>IF(AND(B1066&gt;0,B1066&lt;&gt;"ЗАГ"),1,IF(C1066=0,SUM(B1067:INDEX(B1067:B$2002,INDEX(MATCH("ЗАГ",B1067:B$2002&amp;"",),))),0))</f>
        <v>0</v>
      </c>
      <c r="L1066" s="47"/>
      <c r="M1066" s="47"/>
      <c r="N1066" s="186"/>
      <c r="O1066" s="186"/>
      <c r="P1066" s="187"/>
      <c r="Q1066" s="189"/>
      <c r="R1066" s="178">
        <f>IFERROR(IF(F1066&gt;0,IF(IFERROR((Смета!H616*1),0)&gt;0,ROUND(F1066*G1066,2),0),0),0)</f>
        <v>0</v>
      </c>
      <c r="S1066" s="50">
        <f>IFERROR(IF(F1066&gt;0,IF(IFERROR((Смета!G1048*1),0)&gt;0,ROUND(F1066*G1066,2),0),0),0)</f>
        <v>0</v>
      </c>
      <c r="T1066" s="38"/>
      <c r="U1066" s="38"/>
      <c r="X1066" s="38"/>
      <c r="Y1066" s="38"/>
    </row>
    <row r="1067" spans="1:25" s="37" customFormat="1" ht="30" hidden="1" x14ac:dyDescent="0.25">
      <c r="A1067" s="63"/>
      <c r="B1067" s="140">
        <f>IFERROR(IF(F1067&gt;0,MAX(B$26:B1066)+1,IF(AND(D1067&gt;0,C1067=0),"ЗАГ",0)),0)</f>
        <v>0</v>
      </c>
      <c r="C1067" s="141">
        <f>IF(Смета!B1049&gt;0,Смета!B1049,0)</f>
        <v>926</v>
      </c>
      <c r="D1067" s="543" t="str">
        <f>IF(Смета!C1049&gt;0,Смета!C1049,0)</f>
        <v>Лента светодиодная 9,6 Вт/м 12В IP20 4000K 120LED/м RT/RTW-A120-8-11mm SMD 2835 5 м</v>
      </c>
      <c r="E1067" s="77" t="str">
        <f>IF(Смета!D1049&gt;0,Смета!D1049,0)</f>
        <v>шт</v>
      </c>
      <c r="F1067" s="67">
        <f>IFERROR(IF(Дата_КС2=S$3,Смета!Q1049,0)+IF(Дата_КС2=S$4,Смета!T1049,0)+IF(Дата_КС2=S$5,Смета!W1049,0)+IF(Дата_КС2=S$6,Смета!Z1049,0)+IF(Дата_КС2=S$7,Смета!AC1049,0)+IF(Дата_КС2=S$8,Смета!AF1049,0)+IF(Дата_КС2=S$9,Смета!AI1049,0)+IF(Дата_КС2=S$10,Смета!AL1049,0)+IF(Дата_КС2=S$11,Смета!AO1049,0)+IF(Дата_КС2=S$12,Смета!AR1049,0)+IF(Дата_КС2=S$13,Смета!AU1049,0)+IF(Дата_КС2=S$14,Смета!AX1049,0),0)</f>
        <v>0</v>
      </c>
      <c r="G1067" s="67">
        <f>IF(Смета!E1049&gt;0,Смета!E1049,0)</f>
        <v>3150</v>
      </c>
      <c r="H1067" s="67">
        <f t="shared" si="34"/>
        <v>0</v>
      </c>
      <c r="I1067" s="464">
        <f t="shared" si="33"/>
        <v>0</v>
      </c>
      <c r="J1067" s="474"/>
      <c r="K1067" s="465">
        <f>IF(AND(B1067&gt;0,B1067&lt;&gt;"ЗАГ"),1,IF(C1067=0,SUM(B1068:INDEX(B1068:B$2002,INDEX(MATCH("ЗАГ",B1068:B$2002&amp;"",),))),0))</f>
        <v>0</v>
      </c>
      <c r="L1067" s="47"/>
      <c r="M1067" s="47"/>
      <c r="N1067" s="186"/>
      <c r="O1067" s="186"/>
      <c r="P1067" s="187"/>
      <c r="Q1067" s="189"/>
      <c r="R1067" s="178">
        <f>IFERROR(IF(F1067&gt;0,IF(IFERROR((Смета!H617*1),0)&gt;0,ROUND(F1067*G1067,2),0),0),0)</f>
        <v>0</v>
      </c>
      <c r="S1067" s="50">
        <f>IFERROR(IF(F1067&gt;0,IF(IFERROR((Смета!G1049*1),0)&gt;0,ROUND(F1067*G1067,2),0),0),0)</f>
        <v>0</v>
      </c>
      <c r="T1067" s="38"/>
      <c r="U1067" s="38"/>
      <c r="X1067" s="38"/>
      <c r="Y1067" s="38"/>
    </row>
    <row r="1068" spans="1:25" s="37" customFormat="1" hidden="1" x14ac:dyDescent="0.25">
      <c r="A1068" s="63"/>
      <c r="B1068" s="140">
        <f>IFERROR(IF(F1068&gt;0,MAX(B$26:B1067)+1,IF(AND(D1068&gt;0,C1068=0),"ЗАГ",0)),0)</f>
        <v>0</v>
      </c>
      <c r="C1068" s="141">
        <f>IF(Смета!B1050&gt;0,Смета!B1050,0)</f>
        <v>927</v>
      </c>
      <c r="D1068" s="543" t="str">
        <f>IF(Смета!C1050&gt;0,Смета!C1050,0)</f>
        <v>Монтаж и подключение ленты</v>
      </c>
      <c r="E1068" s="77" t="str">
        <f>IF(Смета!D1050&gt;0,Смета!D1050,0)</f>
        <v>м</v>
      </c>
      <c r="F1068" s="67">
        <f>IFERROR(IF(Дата_КС2=S$3,Смета!Q1050,0)+IF(Дата_КС2=S$4,Смета!T1050,0)+IF(Дата_КС2=S$5,Смета!W1050,0)+IF(Дата_КС2=S$6,Смета!Z1050,0)+IF(Дата_КС2=S$7,Смета!AC1050,0)+IF(Дата_КС2=S$8,Смета!AF1050,0)+IF(Дата_КС2=S$9,Смета!AI1050,0)+IF(Дата_КС2=S$10,Смета!AL1050,0)+IF(Дата_КС2=S$11,Смета!AO1050,0)+IF(Дата_КС2=S$12,Смета!AR1050,0)+IF(Дата_КС2=S$13,Смета!AU1050,0)+IF(Дата_КС2=S$14,Смета!AX1050,0),0)</f>
        <v>0</v>
      </c>
      <c r="G1068" s="67">
        <f>IF(Смета!E1050&gt;0,Смета!E1050,0)</f>
        <v>800</v>
      </c>
      <c r="H1068" s="67">
        <f t="shared" si="34"/>
        <v>0</v>
      </c>
      <c r="I1068" s="464">
        <f t="shared" si="33"/>
        <v>0</v>
      </c>
      <c r="J1068" s="474"/>
      <c r="K1068" s="465">
        <f>IF(AND(B1068&gt;0,B1068&lt;&gt;"ЗАГ"),1,IF(C1068=0,SUM(B1069:INDEX(B1069:B$2002,INDEX(MATCH("ЗАГ",B1069:B$2002&amp;"",),))),0))</f>
        <v>0</v>
      </c>
      <c r="L1068" s="47"/>
      <c r="M1068" s="47"/>
      <c r="N1068" s="186"/>
      <c r="O1068" s="186"/>
      <c r="P1068" s="187"/>
      <c r="Q1068" s="189"/>
      <c r="R1068" s="178">
        <f>IFERROR(IF(F1068&gt;0,IF(IFERROR((Смета!H618*1),0)&gt;0,ROUND(F1068*G1068,2),0),0),0)</f>
        <v>0</v>
      </c>
      <c r="S1068" s="50">
        <f>IFERROR(IF(F1068&gt;0,IF(IFERROR((Смета!G1050*1),0)&gt;0,ROUND(F1068*G1068,2),0),0),0)</f>
        <v>0</v>
      </c>
      <c r="T1068" s="38"/>
      <c r="U1068" s="38"/>
      <c r="X1068" s="38"/>
      <c r="Y1068" s="38"/>
    </row>
    <row r="1069" spans="1:25" s="37" customFormat="1" hidden="1" x14ac:dyDescent="0.25">
      <c r="A1069" s="63"/>
      <c r="B1069" s="140">
        <f>IFERROR(IF(F1069&gt;0,MAX(B$26:B1068)+1,IF(AND(D1069&gt;0,C1069=0),"ЗАГ",0)),0)</f>
        <v>0</v>
      </c>
      <c r="C1069" s="141">
        <f>IF(Смета!B1051&gt;0,Смета!B1051,0)</f>
        <v>928</v>
      </c>
      <c r="D1069" s="543" t="str">
        <f>IF(Смета!C1051&gt;0,Смета!C1051,0)</f>
        <v>Блок питания ARS-150-12 (12V, 12.5A, 150W) (ARL, IP20 Сетка, 2 года)</v>
      </c>
      <c r="E1069" s="77" t="str">
        <f>IF(Смета!D1051&gt;0,Смета!D1051,0)</f>
        <v>шт</v>
      </c>
      <c r="F1069" s="67">
        <f>IFERROR(IF(Дата_КС2=S$3,Смета!Q1051,0)+IF(Дата_КС2=S$4,Смета!T1051,0)+IF(Дата_КС2=S$5,Смета!W1051,0)+IF(Дата_КС2=S$6,Смета!Z1051,0)+IF(Дата_КС2=S$7,Смета!AC1051,0)+IF(Дата_КС2=S$8,Смета!AF1051,0)+IF(Дата_КС2=S$9,Смета!AI1051,0)+IF(Дата_КС2=S$10,Смета!AL1051,0)+IF(Дата_КС2=S$11,Смета!AO1051,0)+IF(Дата_КС2=S$12,Смета!AR1051,0)+IF(Дата_КС2=S$13,Смета!AU1051,0)+IF(Дата_КС2=S$14,Смета!AX1051,0),0)</f>
        <v>0</v>
      </c>
      <c r="G1069" s="67">
        <f>IF(Смета!E1051&gt;0,Смета!E1051,0)</f>
        <v>3320</v>
      </c>
      <c r="H1069" s="67">
        <f t="shared" si="34"/>
        <v>0</v>
      </c>
      <c r="I1069" s="464">
        <f t="shared" si="33"/>
        <v>0</v>
      </c>
      <c r="J1069" s="474"/>
      <c r="K1069" s="465">
        <f>IF(AND(B1069&gt;0,B1069&lt;&gt;"ЗАГ"),1,IF(C1069=0,SUM(B1070:INDEX(B1070:B$2002,INDEX(MATCH("ЗАГ",B1070:B$2002&amp;"",),))),0))</f>
        <v>0</v>
      </c>
      <c r="L1069" s="47"/>
      <c r="M1069" s="47"/>
      <c r="N1069" s="186"/>
      <c r="O1069" s="186"/>
      <c r="P1069" s="187"/>
      <c r="Q1069" s="189"/>
      <c r="R1069" s="178">
        <f>IFERROR(IF(F1069&gt;0,IF(IFERROR((Смета!H619*1),0)&gt;0,ROUND(F1069*G1069,2),0),0),0)</f>
        <v>0</v>
      </c>
      <c r="S1069" s="50">
        <f>IFERROR(IF(F1069&gt;0,IF(IFERROR((Смета!G1051*1),0)&gt;0,ROUND(F1069*G1069,2),0),0),0)</f>
        <v>0</v>
      </c>
      <c r="T1069" s="38"/>
      <c r="U1069" s="38"/>
      <c r="X1069" s="38"/>
      <c r="Y1069" s="38"/>
    </row>
    <row r="1070" spans="1:25" s="37" customFormat="1" hidden="1" x14ac:dyDescent="0.25">
      <c r="A1070" s="63"/>
      <c r="B1070" s="140">
        <f>IFERROR(IF(F1070&gt;0,MAX(B$26:B1069)+1,IF(AND(D1070&gt;0,C1070=0),"ЗАГ",0)),0)</f>
        <v>0</v>
      </c>
      <c r="C1070" s="141">
        <f>IF(Смета!B1052&gt;0,Смета!B1052,0)</f>
        <v>929</v>
      </c>
      <c r="D1070" s="543" t="str">
        <f>IF(Смета!C1052&gt;0,Смета!C1052,0)</f>
        <v>Монтаж и подключение блоков питания</v>
      </c>
      <c r="E1070" s="77" t="str">
        <f>IF(Смета!D1052&gt;0,Смета!D1052,0)</f>
        <v>шт</v>
      </c>
      <c r="F1070" s="67">
        <f>IFERROR(IF(Дата_КС2=S$3,Смета!Q1052,0)+IF(Дата_КС2=S$4,Смета!T1052,0)+IF(Дата_КС2=S$5,Смета!W1052,0)+IF(Дата_КС2=S$6,Смета!Z1052,0)+IF(Дата_КС2=S$7,Смета!AC1052,0)+IF(Дата_КС2=S$8,Смета!AF1052,0)+IF(Дата_КС2=S$9,Смета!AI1052,0)+IF(Дата_КС2=S$10,Смета!AL1052,0)+IF(Дата_КС2=S$11,Смета!AO1052,0)+IF(Дата_КС2=S$12,Смета!AR1052,0)+IF(Дата_КС2=S$13,Смета!AU1052,0)+IF(Дата_КС2=S$14,Смета!AX1052,0),0)</f>
        <v>0</v>
      </c>
      <c r="G1070" s="67">
        <f>IF(Смета!E1052&gt;0,Смета!E1052,0)</f>
        <v>500</v>
      </c>
      <c r="H1070" s="67">
        <f t="shared" si="34"/>
        <v>0</v>
      </c>
      <c r="I1070" s="464">
        <f t="shared" si="33"/>
        <v>0</v>
      </c>
      <c r="J1070" s="474"/>
      <c r="K1070" s="465">
        <f>IF(AND(B1070&gt;0,B1070&lt;&gt;"ЗАГ"),1,IF(C1070=0,SUM(B1071:INDEX(B1071:B$2002,INDEX(MATCH("ЗАГ",B1071:B$2002&amp;"",),))),0))</f>
        <v>0</v>
      </c>
      <c r="L1070" s="47"/>
      <c r="M1070" s="47"/>
      <c r="N1070" s="186"/>
      <c r="O1070" s="186"/>
      <c r="P1070" s="187"/>
      <c r="Q1070" s="189"/>
      <c r="R1070" s="178">
        <f>IFERROR(IF(F1070&gt;0,IF(IFERROR((Смета!H620*1),0)&gt;0,ROUND(F1070*G1070,2),0),0),0)</f>
        <v>0</v>
      </c>
      <c r="S1070" s="50">
        <f>IFERROR(IF(F1070&gt;0,IF(IFERROR((Смета!G1052*1),0)&gt;0,ROUND(F1070*G1070,2),0),0),0)</f>
        <v>0</v>
      </c>
      <c r="T1070" s="38"/>
      <c r="U1070" s="38"/>
      <c r="X1070" s="38"/>
      <c r="Y1070" s="38"/>
    </row>
    <row r="1071" spans="1:25" s="37" customFormat="1" hidden="1" x14ac:dyDescent="0.25">
      <c r="A1071" s="63"/>
      <c r="B1071" s="140" t="str">
        <f>IFERROR(IF(F1071&gt;0,MAX(B$26:B1070)+1,IF(AND(D1071&gt;0,C1071=0),"ЗАГ",0)),0)</f>
        <v>ЗАГ</v>
      </c>
      <c r="C1071" s="141">
        <f>IF(Смета!B1053&gt;0,Смета!B1053,0)</f>
        <v>0</v>
      </c>
      <c r="D1071" s="543" t="str">
        <f>IF(Смета!C1053&gt;0,Смета!C1053,0)</f>
        <v>3.Кабельные изделия</v>
      </c>
      <c r="E1071" s="77">
        <f>IF(Смета!D1053&gt;0,Смета!D1053,0)</f>
        <v>0</v>
      </c>
      <c r="F1071" s="67">
        <f>IFERROR(IF(Дата_КС2=S$3,Смета!Q1053,0)+IF(Дата_КС2=S$4,Смета!T1053,0)+IF(Дата_КС2=S$5,Смета!W1053,0)+IF(Дата_КС2=S$6,Смета!Z1053,0)+IF(Дата_КС2=S$7,Смета!AC1053,0)+IF(Дата_КС2=S$8,Смета!AF1053,0)+IF(Дата_КС2=S$9,Смета!AI1053,0)+IF(Дата_КС2=S$10,Смета!AL1053,0)+IF(Дата_КС2=S$11,Смета!AO1053,0)+IF(Дата_КС2=S$12,Смета!AR1053,0)+IF(Дата_КС2=S$13,Смета!AU1053,0)+IF(Дата_КС2=S$14,Смета!AX1053,0),0)</f>
        <v>0</v>
      </c>
      <c r="G1071" s="67">
        <f>IF(Смета!E1053&gt;0,Смета!E1053,0)</f>
        <v>0</v>
      </c>
      <c r="H1071" s="67">
        <f t="shared" si="34"/>
        <v>0</v>
      </c>
      <c r="I1071" s="464">
        <f t="shared" si="33"/>
        <v>0</v>
      </c>
      <c r="J1071" s="474"/>
      <c r="K1071" s="465">
        <f>IF(AND(B1071&gt;0,B1071&lt;&gt;"ЗАГ"),1,IF(C1071=0,SUM(B1072:INDEX(B1072:B$2002,INDEX(MATCH("ЗАГ",B1072:B$2002&amp;"",),))),0))</f>
        <v>0</v>
      </c>
      <c r="L1071" s="47"/>
      <c r="M1071" s="47"/>
      <c r="N1071" s="186"/>
      <c r="O1071" s="186"/>
      <c r="P1071" s="187"/>
      <c r="Q1071" s="189"/>
      <c r="R1071" s="178">
        <f>IFERROR(IF(F1071&gt;0,IF(IFERROR((Смета!H621*1),0)&gt;0,ROUND(F1071*G1071,2),0),0),0)</f>
        <v>0</v>
      </c>
      <c r="S1071" s="50">
        <f>IFERROR(IF(F1071&gt;0,IF(IFERROR((Смета!G1053*1),0)&gt;0,ROUND(F1071*G1071,2),0),0),0)</f>
        <v>0</v>
      </c>
      <c r="T1071" s="38"/>
      <c r="U1071" s="38"/>
      <c r="X1071" s="38"/>
      <c r="Y1071" s="38"/>
    </row>
    <row r="1072" spans="1:25" s="37" customFormat="1" hidden="1" x14ac:dyDescent="0.25">
      <c r="A1072" s="63"/>
      <c r="B1072" s="140">
        <f>IFERROR(IF(F1072&gt;0,MAX(B$26:B1071)+1,IF(AND(D1072&gt;0,C1072=0),"ЗАГ",0)),0)</f>
        <v>0</v>
      </c>
      <c r="C1072" s="141">
        <f>IF(Смета!B1054&gt;0,Смета!B1054,0)</f>
        <v>930</v>
      </c>
      <c r="D1072" s="543" t="str">
        <f>IF(Смета!C1054&gt;0,Смета!C1054,0)</f>
        <v>Кабель силовой ВВГ-Пнг(А) 3x1,5 ок(N, PE)-0.66 (100м)</v>
      </c>
      <c r="E1072" s="77" t="str">
        <f>IF(Смета!D1054&gt;0,Смета!D1054,0)</f>
        <v>м</v>
      </c>
      <c r="F1072" s="67">
        <f>IFERROR(IF(Дата_КС2=S$3,Смета!Q1054,0)+IF(Дата_КС2=S$4,Смета!T1054,0)+IF(Дата_КС2=S$5,Смета!W1054,0)+IF(Дата_КС2=S$6,Смета!Z1054,0)+IF(Дата_КС2=S$7,Смета!AC1054,0)+IF(Дата_КС2=S$8,Смета!AF1054,0)+IF(Дата_КС2=S$9,Смета!AI1054,0)+IF(Дата_КС2=S$10,Смета!AL1054,0)+IF(Дата_КС2=S$11,Смета!AO1054,0)+IF(Дата_КС2=S$12,Смета!AR1054,0)+IF(Дата_КС2=S$13,Смета!AU1054,0)+IF(Дата_КС2=S$14,Смета!AX1054,0),0)</f>
        <v>0</v>
      </c>
      <c r="G1072" s="67">
        <f>IF(Смета!E1054&gt;0,Смета!E1054,0)</f>
        <v>59.91</v>
      </c>
      <c r="H1072" s="67">
        <f t="shared" si="34"/>
        <v>0</v>
      </c>
      <c r="I1072" s="464">
        <f t="shared" si="33"/>
        <v>0</v>
      </c>
      <c r="J1072" s="474"/>
      <c r="K1072" s="465">
        <f>IF(AND(B1072&gt;0,B1072&lt;&gt;"ЗАГ"),1,IF(C1072=0,SUM(B1073:INDEX(B1073:B$2002,INDEX(MATCH("ЗАГ",B1073:B$2002&amp;"",),))),0))</f>
        <v>0</v>
      </c>
      <c r="L1072" s="47"/>
      <c r="M1072" s="47"/>
      <c r="N1072" s="186"/>
      <c r="O1072" s="186"/>
      <c r="P1072" s="187"/>
      <c r="Q1072" s="189"/>
      <c r="R1072" s="178">
        <f>IFERROR(IF(F1072&gt;0,IF(IFERROR((Смета!H622*1),0)&gt;0,ROUND(F1072*G1072,2),0),0),0)</f>
        <v>0</v>
      </c>
      <c r="S1072" s="50">
        <f>IFERROR(IF(F1072&gt;0,IF(IFERROR((Смета!G1054*1),0)&gt;0,ROUND(F1072*G1072,2),0),0),0)</f>
        <v>0</v>
      </c>
      <c r="T1072" s="38"/>
      <c r="U1072" s="38"/>
      <c r="X1072" s="38"/>
      <c r="Y1072" s="38"/>
    </row>
    <row r="1073" spans="1:25" s="37" customFormat="1" hidden="1" x14ac:dyDescent="0.25">
      <c r="A1073" s="63"/>
      <c r="B1073" s="140">
        <f>IFERROR(IF(F1073&gt;0,MAX(B$26:B1072)+1,IF(AND(D1073&gt;0,C1073=0),"ЗАГ",0)),0)</f>
        <v>0</v>
      </c>
      <c r="C1073" s="141">
        <f>IF(Смета!B1055&gt;0,Смета!B1055,0)</f>
        <v>931</v>
      </c>
      <c r="D1073" s="543" t="str">
        <f>IF(Смета!C1055&gt;0,Смета!C1055,0)</f>
        <v>Кабель силовой ВВГ-Пнг(А)-LS 3x2,5 ок(N, PE)-0.66 (100м)</v>
      </c>
      <c r="E1073" s="77" t="str">
        <f>IF(Смета!D1055&gt;0,Смета!D1055,0)</f>
        <v>м</v>
      </c>
      <c r="F1073" s="67">
        <f>IFERROR(IF(Дата_КС2=S$3,Смета!Q1055,0)+IF(Дата_КС2=S$4,Смета!T1055,0)+IF(Дата_КС2=S$5,Смета!W1055,0)+IF(Дата_КС2=S$6,Смета!Z1055,0)+IF(Дата_КС2=S$7,Смета!AC1055,0)+IF(Дата_КС2=S$8,Смета!AF1055,0)+IF(Дата_КС2=S$9,Смета!AI1055,0)+IF(Дата_КС2=S$10,Смета!AL1055,0)+IF(Дата_КС2=S$11,Смета!AO1055,0)+IF(Дата_КС2=S$12,Смета!AR1055,0)+IF(Дата_КС2=S$13,Смета!AU1055,0)+IF(Дата_КС2=S$14,Смета!AX1055,0),0)</f>
        <v>0</v>
      </c>
      <c r="G1073" s="67">
        <f>IF(Смета!E1055&gt;0,Смета!E1055,0)</f>
        <v>98.21</v>
      </c>
      <c r="H1073" s="67">
        <f t="shared" si="34"/>
        <v>0</v>
      </c>
      <c r="I1073" s="464">
        <f t="shared" si="33"/>
        <v>0</v>
      </c>
      <c r="J1073" s="474"/>
      <c r="K1073" s="465">
        <f>IF(AND(B1073&gt;0,B1073&lt;&gt;"ЗАГ"),1,IF(C1073=0,SUM(B1074:INDEX(B1074:B$2002,INDEX(MATCH("ЗАГ",B1074:B$2002&amp;"",),))),0))</f>
        <v>0</v>
      </c>
      <c r="L1073" s="47"/>
      <c r="M1073" s="47"/>
      <c r="N1073" s="186"/>
      <c r="O1073" s="186"/>
      <c r="P1073" s="187"/>
      <c r="Q1073" s="189"/>
      <c r="R1073" s="178">
        <f>IFERROR(IF(F1073&gt;0,IF(IFERROR((Смета!H623*1),0)&gt;0,ROUND(F1073*G1073,2),0),0),0)</f>
        <v>0</v>
      </c>
      <c r="S1073" s="50">
        <f>IFERROR(IF(F1073&gt;0,IF(IFERROR((Смета!G1055*1),0)&gt;0,ROUND(F1073*G1073,2),0),0),0)</f>
        <v>0</v>
      </c>
      <c r="T1073" s="38"/>
      <c r="U1073" s="38"/>
      <c r="X1073" s="38"/>
      <c r="Y1073" s="38"/>
    </row>
    <row r="1074" spans="1:25" s="37" customFormat="1" ht="30" hidden="1" x14ac:dyDescent="0.25">
      <c r="A1074" s="63"/>
      <c r="B1074" s="140">
        <f>IFERROR(IF(F1074&gt;0,MAX(B$26:B1073)+1,IF(AND(D1074&gt;0,C1074=0),"ЗАГ",0)),0)</f>
        <v>0</v>
      </c>
      <c r="C1074" s="141">
        <f>IF(Смета!B1056&gt;0,Смета!B1056,0)</f>
        <v>932</v>
      </c>
      <c r="D1074" s="543" t="str">
        <f>IF(Смета!C1056&gt;0,Смета!C1056,0)</f>
        <v>Монтаж кабеля по кирпичной кладке и затягивание в трубы до 30мм2</v>
      </c>
      <c r="E1074" s="77" t="str">
        <f>IF(Смета!D1056&gt;0,Смета!D1056,0)</f>
        <v>м</v>
      </c>
      <c r="F1074" s="67">
        <f>IFERROR(IF(Дата_КС2=S$3,Смета!Q1056,0)+IF(Дата_КС2=S$4,Смета!T1056,0)+IF(Дата_КС2=S$5,Смета!W1056,0)+IF(Дата_КС2=S$6,Смета!Z1056,0)+IF(Дата_КС2=S$7,Смета!AC1056,0)+IF(Дата_КС2=S$8,Смета!AF1056,0)+IF(Дата_КС2=S$9,Смета!AI1056,0)+IF(Дата_КС2=S$10,Смета!AL1056,0)+IF(Дата_КС2=S$11,Смета!AO1056,0)+IF(Дата_КС2=S$12,Смета!AR1056,0)+IF(Дата_КС2=S$13,Смета!AU1056,0)+IF(Дата_КС2=S$14,Смета!AX1056,0),0)</f>
        <v>0</v>
      </c>
      <c r="G1074" s="67">
        <f>IF(Смета!E1056&gt;0,Смета!E1056,0)</f>
        <v>88.07</v>
      </c>
      <c r="H1074" s="67">
        <f t="shared" si="34"/>
        <v>0</v>
      </c>
      <c r="I1074" s="464">
        <f t="shared" si="33"/>
        <v>0</v>
      </c>
      <c r="J1074" s="474"/>
      <c r="K1074" s="465">
        <f>IF(AND(B1074&gt;0,B1074&lt;&gt;"ЗАГ"),1,IF(C1074=0,SUM(B1075:INDEX(B1075:B$2002,INDEX(MATCH("ЗАГ",B1075:B$2002&amp;"",),))),0))</f>
        <v>0</v>
      </c>
      <c r="L1074" s="47"/>
      <c r="M1074" s="47"/>
      <c r="N1074" s="186"/>
      <c r="O1074" s="186"/>
      <c r="P1074" s="187"/>
      <c r="Q1074" s="189"/>
      <c r="R1074" s="178">
        <f>IFERROR(IF(F1074&gt;0,IF(IFERROR((Смета!H624*1),0)&gt;0,ROUND(F1074*G1074,2),0),0),0)</f>
        <v>0</v>
      </c>
      <c r="S1074" s="50">
        <f>IFERROR(IF(F1074&gt;0,IF(IFERROR((Смета!G1056*1),0)&gt;0,ROUND(F1074*G1074,2),0),0),0)</f>
        <v>0</v>
      </c>
      <c r="T1074" s="38"/>
      <c r="U1074" s="38"/>
      <c r="X1074" s="38"/>
      <c r="Y1074" s="38"/>
    </row>
    <row r="1075" spans="1:25" s="37" customFormat="1" hidden="1" x14ac:dyDescent="0.25">
      <c r="A1075" s="63"/>
      <c r="B1075" s="140">
        <f>IFERROR(IF(F1075&gt;0,MAX(B$26:B1074)+1,IF(AND(D1075&gt;0,C1075=0),"ЗАГ",0)),0)</f>
        <v>0</v>
      </c>
      <c r="C1075" s="141">
        <f>IF(Смета!B1057&gt;0,Смета!B1057,0)</f>
        <v>933</v>
      </c>
      <c r="D1075" s="543" t="str">
        <f>IF(Смета!C1057&gt;0,Смета!C1057,0)</f>
        <v xml:space="preserve">Провод ПуВ нг(А)LS 1х6.0 </v>
      </c>
      <c r="E1075" s="77" t="str">
        <f>IF(Смета!D1057&gt;0,Смета!D1057,0)</f>
        <v>м</v>
      </c>
      <c r="F1075" s="67">
        <f>IFERROR(IF(Дата_КС2=S$3,Смета!Q1057,0)+IF(Дата_КС2=S$4,Смета!T1057,0)+IF(Дата_КС2=S$5,Смета!W1057,0)+IF(Дата_КС2=S$6,Смета!Z1057,0)+IF(Дата_КС2=S$7,Смета!AC1057,0)+IF(Дата_КС2=S$8,Смета!AF1057,0)+IF(Дата_КС2=S$9,Смета!AI1057,0)+IF(Дата_КС2=S$10,Смета!AL1057,0)+IF(Дата_КС2=S$11,Смета!AO1057,0)+IF(Дата_КС2=S$12,Смета!AR1057,0)+IF(Дата_КС2=S$13,Смета!AU1057,0)+IF(Дата_КС2=S$14,Смета!AX1057,0),0)</f>
        <v>0</v>
      </c>
      <c r="G1075" s="67">
        <f>IF(Смета!E1057&gt;0,Смета!E1057,0)</f>
        <v>76.010000000000005</v>
      </c>
      <c r="H1075" s="67">
        <f t="shared" si="34"/>
        <v>0</v>
      </c>
      <c r="I1075" s="464">
        <f t="shared" si="33"/>
        <v>0</v>
      </c>
      <c r="J1075" s="474"/>
      <c r="K1075" s="465">
        <f>IF(AND(B1075&gt;0,B1075&lt;&gt;"ЗАГ"),1,IF(C1075=0,SUM(B1076:INDEX(B1076:B$2002,INDEX(MATCH("ЗАГ",B1076:B$2002&amp;"",),))),0))</f>
        <v>0</v>
      </c>
      <c r="L1075" s="47"/>
      <c r="M1075" s="47"/>
      <c r="N1075" s="186"/>
      <c r="O1075" s="186"/>
      <c r="P1075" s="187"/>
      <c r="Q1075" s="189"/>
      <c r="R1075" s="178">
        <f>IFERROR(IF(F1075&gt;0,IF(IFERROR((Смета!H625*1),0)&gt;0,ROUND(F1075*G1075,2),0),0),0)</f>
        <v>0</v>
      </c>
      <c r="S1075" s="50">
        <f>IFERROR(IF(F1075&gt;0,IF(IFERROR((Смета!G1057*1),0)&gt;0,ROUND(F1075*G1075,2),0),0),0)</f>
        <v>0</v>
      </c>
      <c r="T1075" s="38"/>
      <c r="U1075" s="38"/>
      <c r="X1075" s="38"/>
      <c r="Y1075" s="38"/>
    </row>
    <row r="1076" spans="1:25" s="37" customFormat="1" hidden="1" x14ac:dyDescent="0.25">
      <c r="A1076" s="63"/>
      <c r="B1076" s="140">
        <f>IFERROR(IF(F1076&gt;0,MAX(B$26:B1075)+1,IF(AND(D1076&gt;0,C1076=0),"ЗАГ",0)),0)</f>
        <v>0</v>
      </c>
      <c r="C1076" s="141">
        <f>IF(Смета!B1058&gt;0,Смета!B1058,0)</f>
        <v>934</v>
      </c>
      <c r="D1076" s="543" t="str">
        <f>IF(Смета!C1058&gt;0,Смета!C1058,0)</f>
        <v>Кабель силовой ВВГнг(А)-LS 1х4 ок-0,66</v>
      </c>
      <c r="E1076" s="77" t="str">
        <f>IF(Смета!D1058&gt;0,Смета!D1058,0)</f>
        <v>м</v>
      </c>
      <c r="F1076" s="67">
        <f>IFERROR(IF(Дата_КС2=S$3,Смета!Q1058,0)+IF(Дата_КС2=S$4,Смета!T1058,0)+IF(Дата_КС2=S$5,Смета!W1058,0)+IF(Дата_КС2=S$6,Смета!Z1058,0)+IF(Дата_КС2=S$7,Смета!AC1058,0)+IF(Дата_КС2=S$8,Смета!AF1058,0)+IF(Дата_КС2=S$9,Смета!AI1058,0)+IF(Дата_КС2=S$10,Смета!AL1058,0)+IF(Дата_КС2=S$11,Смета!AO1058,0)+IF(Дата_КС2=S$12,Смета!AR1058,0)+IF(Дата_КС2=S$13,Смета!AU1058,0)+IF(Дата_КС2=S$14,Смета!AX1058,0),0)</f>
        <v>0</v>
      </c>
      <c r="G1076" s="67">
        <f>IF(Смета!E1058&gt;0,Смета!E1058,0)</f>
        <v>52.48</v>
      </c>
      <c r="H1076" s="67">
        <f t="shared" si="34"/>
        <v>0</v>
      </c>
      <c r="I1076" s="464">
        <f t="shared" si="33"/>
        <v>0</v>
      </c>
      <c r="J1076" s="474"/>
      <c r="K1076" s="465">
        <f>IF(AND(B1076&gt;0,B1076&lt;&gt;"ЗАГ"),1,IF(C1076=0,SUM(B1077:INDEX(B1077:B$2002,INDEX(MATCH("ЗАГ",B1077:B$2002&amp;"",),))),0))</f>
        <v>0</v>
      </c>
      <c r="L1076" s="47"/>
      <c r="M1076" s="47"/>
      <c r="N1076" s="186"/>
      <c r="O1076" s="186"/>
      <c r="P1076" s="187"/>
      <c r="Q1076" s="189"/>
      <c r="R1076" s="178">
        <f>IFERROR(IF(F1076&gt;0,IF(IFERROR((Смета!H626*1),0)&gt;0,ROUND(F1076*G1076,2),0),0),0)</f>
        <v>0</v>
      </c>
      <c r="S1076" s="50">
        <f>IFERROR(IF(F1076&gt;0,IF(IFERROR((Смета!G1058*1),0)&gt;0,ROUND(F1076*G1076,2),0),0),0)</f>
        <v>0</v>
      </c>
      <c r="T1076" s="38"/>
      <c r="U1076" s="38"/>
      <c r="X1076" s="38"/>
      <c r="Y1076" s="38"/>
    </row>
    <row r="1077" spans="1:25" s="37" customFormat="1" hidden="1" x14ac:dyDescent="0.25">
      <c r="A1077" s="63"/>
      <c r="B1077" s="140">
        <f>IFERROR(IF(F1077&gt;0,MAX(B$26:B1076)+1,IF(AND(D1077&gt;0,C1077=0),"ЗАГ",0)),0)</f>
        <v>0</v>
      </c>
      <c r="C1077" s="141">
        <f>IF(Смета!B1059&gt;0,Смета!B1059,0)</f>
        <v>935</v>
      </c>
      <c r="D1077" s="543" t="str">
        <f>IF(Смета!C1059&gt;0,Смета!C1059,0)</f>
        <v>Провод силовой ПуВнг(А)-LS 10</v>
      </c>
      <c r="E1077" s="77" t="str">
        <f>IF(Смета!D1059&gt;0,Смета!D1059,0)</f>
        <v>м</v>
      </c>
      <c r="F1077" s="67">
        <f>IFERROR(IF(Дата_КС2=S$3,Смета!Q1059,0)+IF(Дата_КС2=S$4,Смета!T1059,0)+IF(Дата_КС2=S$5,Смета!W1059,0)+IF(Дата_КС2=S$6,Смета!Z1059,0)+IF(Дата_КС2=S$7,Смета!AC1059,0)+IF(Дата_КС2=S$8,Смета!AF1059,0)+IF(Дата_КС2=S$9,Смета!AI1059,0)+IF(Дата_КС2=S$10,Смета!AL1059,0)+IF(Дата_КС2=S$11,Смета!AO1059,0)+IF(Дата_КС2=S$12,Смета!AR1059,0)+IF(Дата_КС2=S$13,Смета!AU1059,0)+IF(Дата_КС2=S$14,Смета!AX1059,0),0)</f>
        <v>0</v>
      </c>
      <c r="G1077" s="67">
        <f>IF(Смета!E1059&gt;0,Смета!E1059,0)</f>
        <v>122.14</v>
      </c>
      <c r="H1077" s="67">
        <f t="shared" si="34"/>
        <v>0</v>
      </c>
      <c r="I1077" s="464">
        <f t="shared" si="33"/>
        <v>0</v>
      </c>
      <c r="J1077" s="474"/>
      <c r="K1077" s="465">
        <f>IF(AND(B1077&gt;0,B1077&lt;&gt;"ЗАГ"),1,IF(C1077=0,SUM(B1078:INDEX(B1078:B$2002,INDEX(MATCH("ЗАГ",B1078:B$2002&amp;"",),))),0))</f>
        <v>0</v>
      </c>
      <c r="L1077" s="47"/>
      <c r="M1077" s="47"/>
      <c r="N1077" s="186"/>
      <c r="O1077" s="186"/>
      <c r="P1077" s="187"/>
      <c r="Q1077" s="189"/>
      <c r="R1077" s="178">
        <f>IFERROR(IF(F1077&gt;0,IF(IFERROR((Смета!H627*1),0)&gt;0,ROUND(F1077*G1077,2),0),0),0)</f>
        <v>0</v>
      </c>
      <c r="S1077" s="50">
        <f>IFERROR(IF(F1077&gt;0,IF(IFERROR((Смета!G1059*1),0)&gt;0,ROUND(F1077*G1077,2),0),0),0)</f>
        <v>0</v>
      </c>
      <c r="T1077" s="38"/>
      <c r="U1077" s="38"/>
      <c r="X1077" s="38"/>
      <c r="Y1077" s="38"/>
    </row>
    <row r="1078" spans="1:25" s="37" customFormat="1" ht="30" hidden="1" x14ac:dyDescent="0.25">
      <c r="A1078" s="63"/>
      <c r="B1078" s="140">
        <f>IFERROR(IF(F1078&gt;0,MAX(B$26:B1077)+1,IF(AND(D1078&gt;0,C1078=0),"ЗАГ",0)),0)</f>
        <v>0</v>
      </c>
      <c r="C1078" s="141">
        <f>IF(Смета!B1060&gt;0,Смета!B1060,0)</f>
        <v>936</v>
      </c>
      <c r="D1078" s="543" t="str">
        <f>IF(Смета!C1060&gt;0,Смета!C1060,0)</f>
        <v>Монтаж кабеля по кирпичной кладке и затягивание в трубы до 30мм2</v>
      </c>
      <c r="E1078" s="77" t="str">
        <f>IF(Смета!D1060&gt;0,Смета!D1060,0)</f>
        <v>м</v>
      </c>
      <c r="F1078" s="67">
        <f>IFERROR(IF(Дата_КС2=S$3,Смета!Q1060,0)+IF(Дата_КС2=S$4,Смета!T1060,0)+IF(Дата_КС2=S$5,Смета!W1060,0)+IF(Дата_КС2=S$6,Смета!Z1060,0)+IF(Дата_КС2=S$7,Смета!AC1060,0)+IF(Дата_КС2=S$8,Смета!AF1060,0)+IF(Дата_КС2=S$9,Смета!AI1060,0)+IF(Дата_КС2=S$10,Смета!AL1060,0)+IF(Дата_КС2=S$11,Смета!AO1060,0)+IF(Дата_КС2=S$12,Смета!AR1060,0)+IF(Дата_КС2=S$13,Смета!AU1060,0)+IF(Дата_КС2=S$14,Смета!AX1060,0),0)</f>
        <v>0</v>
      </c>
      <c r="G1078" s="67">
        <f>IF(Смета!E1060&gt;0,Смета!E1060,0)</f>
        <v>88.07</v>
      </c>
      <c r="H1078" s="67">
        <f t="shared" si="34"/>
        <v>0</v>
      </c>
      <c r="I1078" s="464">
        <f t="shared" si="33"/>
        <v>0</v>
      </c>
      <c r="J1078" s="474"/>
      <c r="K1078" s="465">
        <f>IF(AND(B1078&gt;0,B1078&lt;&gt;"ЗАГ"),1,IF(C1078=0,SUM(B1079:INDEX(B1079:B$2002,INDEX(MATCH("ЗАГ",B1079:B$2002&amp;"",),))),0))</f>
        <v>0</v>
      </c>
      <c r="L1078" s="47"/>
      <c r="M1078" s="47"/>
      <c r="N1078" s="186"/>
      <c r="O1078" s="186"/>
      <c r="P1078" s="187"/>
      <c r="Q1078" s="189"/>
      <c r="R1078" s="178">
        <f>IFERROR(IF(F1078&gt;0,IF(IFERROR((Смета!H628*1),0)&gt;0,ROUND(F1078*G1078,2),0),0),0)</f>
        <v>0</v>
      </c>
      <c r="S1078" s="50">
        <f>IFERROR(IF(F1078&gt;0,IF(IFERROR((Смета!G1060*1),0)&gt;0,ROUND(F1078*G1078,2),0),0),0)</f>
        <v>0</v>
      </c>
      <c r="T1078" s="38"/>
      <c r="U1078" s="38"/>
      <c r="X1078" s="38"/>
      <c r="Y1078" s="38"/>
    </row>
    <row r="1079" spans="1:25" s="37" customFormat="1" hidden="1" x14ac:dyDescent="0.25">
      <c r="A1079" s="63"/>
      <c r="B1079" s="140">
        <f>IFERROR(IF(F1079&gt;0,MAX(B$26:B1078)+1,IF(AND(D1079&gt;0,C1079=0),"ЗАГ",0)),0)</f>
        <v>0</v>
      </c>
      <c r="C1079" s="141">
        <f>IF(Смета!B1061&gt;0,Смета!B1061,0)</f>
        <v>937</v>
      </c>
      <c r="D1079" s="543" t="str">
        <f>IF(Смета!C1061&gt;0,Смета!C1061,0)</f>
        <v>Кабель ВВГ -П нг(А)FRLS 3х1.5 0.66кВ (бухта)</v>
      </c>
      <c r="E1079" s="77" t="str">
        <f>IF(Смета!D1061&gt;0,Смета!D1061,0)</f>
        <v>м</v>
      </c>
      <c r="F1079" s="67">
        <f>IFERROR(IF(Дата_КС2=S$3,Смета!Q1061,0)+IF(Дата_КС2=S$4,Смета!T1061,0)+IF(Дата_КС2=S$5,Смета!W1061,0)+IF(Дата_КС2=S$6,Смета!Z1061,0)+IF(Дата_КС2=S$7,Смета!AC1061,0)+IF(Дата_КС2=S$8,Смета!AF1061,0)+IF(Дата_КС2=S$9,Смета!AI1061,0)+IF(Дата_КС2=S$10,Смета!AL1061,0)+IF(Дата_КС2=S$11,Смета!AO1061,0)+IF(Дата_КС2=S$12,Смета!AR1061,0)+IF(Дата_КС2=S$13,Смета!AU1061,0)+IF(Дата_КС2=S$14,Смета!AX1061,0),0)</f>
        <v>0</v>
      </c>
      <c r="G1079" s="67">
        <f>IF(Смета!E1061&gt;0,Смета!E1061,0)</f>
        <v>74.73</v>
      </c>
      <c r="H1079" s="67">
        <f t="shared" si="34"/>
        <v>0</v>
      </c>
      <c r="I1079" s="464">
        <f t="shared" si="33"/>
        <v>0</v>
      </c>
      <c r="J1079" s="474"/>
      <c r="K1079" s="465">
        <f>IF(AND(B1079&gt;0,B1079&lt;&gt;"ЗАГ"),1,IF(C1079=0,SUM(B1080:INDEX(B1080:B$2002,INDEX(MATCH("ЗАГ",B1080:B$2002&amp;"",),))),0))</f>
        <v>0</v>
      </c>
      <c r="L1079" s="47"/>
      <c r="M1079" s="47"/>
      <c r="N1079" s="186"/>
      <c r="O1079" s="186"/>
      <c r="P1079" s="187"/>
      <c r="Q1079" s="189"/>
      <c r="R1079" s="178">
        <f>IFERROR(IF(F1079&gt;0,IF(IFERROR((Смета!H629*1),0)&gt;0,ROUND(F1079*G1079,2),0),0),0)</f>
        <v>0</v>
      </c>
      <c r="S1079" s="50">
        <f>IFERROR(IF(F1079&gt;0,IF(IFERROR((Смета!G1061*1),0)&gt;0,ROUND(F1079*G1079,2),0),0),0)</f>
        <v>0</v>
      </c>
      <c r="T1079" s="38"/>
      <c r="U1079" s="38"/>
      <c r="X1079" s="38"/>
      <c r="Y1079" s="38"/>
    </row>
    <row r="1080" spans="1:25" s="37" customFormat="1" ht="30" hidden="1" x14ac:dyDescent="0.25">
      <c r="A1080" s="63"/>
      <c r="B1080" s="140">
        <f>IFERROR(IF(F1080&gt;0,MAX(B$26:B1079)+1,IF(AND(D1080&gt;0,C1080=0),"ЗАГ",0)),0)</f>
        <v>0</v>
      </c>
      <c r="C1080" s="141">
        <f>IF(Смета!B1062&gt;0,Смета!B1062,0)</f>
        <v>938</v>
      </c>
      <c r="D1080" s="543" t="str">
        <f>IF(Смета!C1062&gt;0,Смета!C1062,0)</f>
        <v>Монтаж кабеля по кирпичной кладке и затягивание в трубы до 30мм2</v>
      </c>
      <c r="E1080" s="77" t="str">
        <f>IF(Смета!D1062&gt;0,Смета!D1062,0)</f>
        <v>м</v>
      </c>
      <c r="F1080" s="67">
        <f>IFERROR(IF(Дата_КС2=S$3,Смета!Q1062,0)+IF(Дата_КС2=S$4,Смета!T1062,0)+IF(Дата_КС2=S$5,Смета!W1062,0)+IF(Дата_КС2=S$6,Смета!Z1062,0)+IF(Дата_КС2=S$7,Смета!AC1062,0)+IF(Дата_КС2=S$8,Смета!AF1062,0)+IF(Дата_КС2=S$9,Смета!AI1062,0)+IF(Дата_КС2=S$10,Смета!AL1062,0)+IF(Дата_КС2=S$11,Смета!AO1062,0)+IF(Дата_КС2=S$12,Смета!AR1062,0)+IF(Дата_КС2=S$13,Смета!AU1062,0)+IF(Дата_КС2=S$14,Смета!AX1062,0),0)</f>
        <v>0</v>
      </c>
      <c r="G1080" s="67">
        <f>IF(Смета!E1062&gt;0,Смета!E1062,0)</f>
        <v>88.07</v>
      </c>
      <c r="H1080" s="67">
        <f t="shared" si="34"/>
        <v>0</v>
      </c>
      <c r="I1080" s="464">
        <f t="shared" si="33"/>
        <v>0</v>
      </c>
      <c r="J1080" s="474"/>
      <c r="K1080" s="465">
        <f>IF(AND(B1080&gt;0,B1080&lt;&gt;"ЗАГ"),1,IF(C1080=0,SUM(B1081:INDEX(B1081:B$2002,INDEX(MATCH("ЗАГ",B1081:B$2002&amp;"",),))),0))</f>
        <v>0</v>
      </c>
      <c r="L1080" s="47"/>
      <c r="M1080" s="47"/>
      <c r="N1080" s="186"/>
      <c r="O1080" s="186"/>
      <c r="P1080" s="187"/>
      <c r="Q1080" s="189"/>
      <c r="R1080" s="178">
        <f>IFERROR(IF(F1080&gt;0,IF(IFERROR((Смета!H630*1),0)&gt;0,ROUND(F1080*G1080,2),0),0),0)</f>
        <v>0</v>
      </c>
      <c r="S1080" s="50">
        <f>IFERROR(IF(F1080&gt;0,IF(IFERROR((Смета!G1062*1),0)&gt;0,ROUND(F1080*G1080,2),0),0),0)</f>
        <v>0</v>
      </c>
      <c r="T1080" s="38"/>
      <c r="U1080" s="38"/>
      <c r="X1080" s="38"/>
      <c r="Y1080" s="38"/>
    </row>
    <row r="1081" spans="1:25" s="37" customFormat="1" hidden="1" x14ac:dyDescent="0.25">
      <c r="A1081" s="63"/>
      <c r="B1081" s="140" t="str">
        <f>IFERROR(IF(F1081&gt;0,MAX(B$26:B1080)+1,IF(AND(D1081&gt;0,C1081=0),"ЗАГ",0)),0)</f>
        <v>ЗАГ</v>
      </c>
      <c r="C1081" s="141">
        <f>IF(Смета!B1063&gt;0,Смета!B1063,0)</f>
        <v>0</v>
      </c>
      <c r="D1081" s="543" t="str">
        <f>IF(Смета!C1063&gt;0,Смета!C1063,0)</f>
        <v>4.Электрортехнические изделия</v>
      </c>
      <c r="E1081" s="77">
        <f>IF(Смета!D1063&gt;0,Смета!D1063,0)</f>
        <v>0</v>
      </c>
      <c r="F1081" s="67">
        <f>IFERROR(IF(Дата_КС2=S$3,Смета!Q1063,0)+IF(Дата_КС2=S$4,Смета!T1063,0)+IF(Дата_КС2=S$5,Смета!W1063,0)+IF(Дата_КС2=S$6,Смета!Z1063,0)+IF(Дата_КС2=S$7,Смета!AC1063,0)+IF(Дата_КС2=S$8,Смета!AF1063,0)+IF(Дата_КС2=S$9,Смета!AI1063,0)+IF(Дата_КС2=S$10,Смета!AL1063,0)+IF(Дата_КС2=S$11,Смета!AO1063,0)+IF(Дата_КС2=S$12,Смета!AR1063,0)+IF(Дата_КС2=S$13,Смета!AU1063,0)+IF(Дата_КС2=S$14,Смета!AX1063,0),0)</f>
        <v>0</v>
      </c>
      <c r="G1081" s="67">
        <f>IF(Смета!E1063&gt;0,Смета!E1063,0)</f>
        <v>0</v>
      </c>
      <c r="H1081" s="67">
        <f t="shared" si="34"/>
        <v>0</v>
      </c>
      <c r="I1081" s="464">
        <f t="shared" si="33"/>
        <v>0</v>
      </c>
      <c r="J1081" s="474"/>
      <c r="K1081" s="465">
        <f>IF(AND(B1081&gt;0,B1081&lt;&gt;"ЗАГ"),1,IF(C1081=0,SUM(B1082:INDEX(B1082:B$2002,INDEX(MATCH("ЗАГ",B1082:B$2002&amp;"",),))),0))</f>
        <v>0</v>
      </c>
      <c r="L1081" s="47"/>
      <c r="M1081" s="47"/>
      <c r="N1081" s="186"/>
      <c r="O1081" s="186"/>
      <c r="P1081" s="187"/>
      <c r="Q1081" s="189"/>
      <c r="R1081" s="178">
        <f>IFERROR(IF(F1081&gt;0,IF(IFERROR((Смета!H631*1),0)&gt;0,ROUND(F1081*G1081,2),0),0),0)</f>
        <v>0</v>
      </c>
      <c r="S1081" s="50">
        <f>IFERROR(IF(F1081&gt;0,IF(IFERROR((Смета!G1063*1),0)&gt;0,ROUND(F1081*G1081,2),0),0),0)</f>
        <v>0</v>
      </c>
      <c r="T1081" s="38"/>
      <c r="U1081" s="38"/>
      <c r="X1081" s="38"/>
      <c r="Y1081" s="38"/>
    </row>
    <row r="1082" spans="1:25" s="37" customFormat="1" ht="30" hidden="1" x14ac:dyDescent="0.25">
      <c r="A1082" s="63"/>
      <c r="B1082" s="140">
        <f>IFERROR(IF(F1082&gt;0,MAX(B$26:B1081)+1,IF(AND(D1082&gt;0,C1082=0),"ЗАГ",0)),0)</f>
        <v>0</v>
      </c>
      <c r="C1082" s="141">
        <f>IF(Смета!B1064&gt;0,Смета!B1064,0)</f>
        <v>939</v>
      </c>
      <c r="D1082" s="543" t="str">
        <f>IF(Смета!C1064&gt;0,Смета!C1064,0)</f>
        <v>BRITE Розетка двойная с заземлением с защитными шторками и крышкой 16А в сборе IP44 РСбш12-3-44-БрБ белый</v>
      </c>
      <c r="E1082" s="77" t="str">
        <f>IF(Смета!D1064&gt;0,Смета!D1064,0)</f>
        <v>шт</v>
      </c>
      <c r="F1082" s="67">
        <f>IFERROR(IF(Дата_КС2=S$3,Смета!Q1064,0)+IF(Дата_КС2=S$4,Смета!T1064,0)+IF(Дата_КС2=S$5,Смета!W1064,0)+IF(Дата_КС2=S$6,Смета!Z1064,0)+IF(Дата_КС2=S$7,Смета!AC1064,0)+IF(Дата_КС2=S$8,Смета!AF1064,0)+IF(Дата_КС2=S$9,Смета!AI1064,0)+IF(Дата_КС2=S$10,Смета!AL1064,0)+IF(Дата_КС2=S$11,Смета!AO1064,0)+IF(Дата_КС2=S$12,Смета!AR1064,0)+IF(Дата_КС2=S$13,Смета!AU1064,0)+IF(Дата_КС2=S$14,Смета!AX1064,0),0)</f>
        <v>0</v>
      </c>
      <c r="G1082" s="67">
        <f>IF(Смета!E1064&gt;0,Смета!E1064,0)</f>
        <v>361</v>
      </c>
      <c r="H1082" s="67">
        <f t="shared" si="34"/>
        <v>0</v>
      </c>
      <c r="I1082" s="464">
        <f t="shared" si="33"/>
        <v>0</v>
      </c>
      <c r="J1082" s="474"/>
      <c r="K1082" s="465">
        <f>IF(AND(B1082&gt;0,B1082&lt;&gt;"ЗАГ"),1,IF(C1082=0,SUM(B1083:INDEX(B1083:B$2002,INDEX(MATCH("ЗАГ",B1083:B$2002&amp;"",),))),0))</f>
        <v>0</v>
      </c>
      <c r="L1082" s="47"/>
      <c r="M1082" s="47"/>
      <c r="N1082" s="186"/>
      <c r="O1082" s="186"/>
      <c r="P1082" s="187"/>
      <c r="Q1082" s="189"/>
      <c r="R1082" s="178">
        <f>IFERROR(IF(F1082&gt;0,IF(IFERROR((Смета!H632*1),0)&gt;0,ROUND(F1082*G1082,2),0),0),0)</f>
        <v>0</v>
      </c>
      <c r="S1082" s="50">
        <f>IFERROR(IF(F1082&gt;0,IF(IFERROR((Смета!G1064*1),0)&gt;0,ROUND(F1082*G1082,2),0),0),0)</f>
        <v>0</v>
      </c>
      <c r="T1082" s="38"/>
      <c r="U1082" s="38"/>
      <c r="X1082" s="38"/>
      <c r="Y1082" s="38"/>
    </row>
    <row r="1083" spans="1:25" s="37" customFormat="1" ht="30" hidden="1" x14ac:dyDescent="0.25">
      <c r="A1083" s="63"/>
      <c r="B1083" s="140">
        <f>IFERROR(IF(F1083&gt;0,MAX(B$26:B1082)+1,IF(AND(D1083&gt;0,C1083=0),"ЗАГ",0)),0)</f>
        <v>0</v>
      </c>
      <c r="C1083" s="141">
        <f>IF(Смета!B1065&gt;0,Смета!B1065,0)</f>
        <v>940</v>
      </c>
      <c r="D1083" s="543" t="str">
        <f>IF(Смета!C1065&gt;0,Смета!C1065,0)</f>
        <v>Розетка ATLASDESIGN двойная с заземлением со шторками 16А в сборе белый</v>
      </c>
      <c r="E1083" s="77" t="str">
        <f>IF(Смета!D1065&gt;0,Смета!D1065,0)</f>
        <v>шт</v>
      </c>
      <c r="F1083" s="67">
        <f>IFERROR(IF(Дата_КС2=S$3,Смета!Q1065,0)+IF(Дата_КС2=S$4,Смета!T1065,0)+IF(Дата_КС2=S$5,Смета!W1065,0)+IF(Дата_КС2=S$6,Смета!Z1065,0)+IF(Дата_КС2=S$7,Смета!AC1065,0)+IF(Дата_КС2=S$8,Смета!AF1065,0)+IF(Дата_КС2=S$9,Смета!AI1065,0)+IF(Дата_КС2=S$10,Смета!AL1065,0)+IF(Дата_КС2=S$11,Смета!AO1065,0)+IF(Дата_КС2=S$12,Смета!AR1065,0)+IF(Дата_КС2=S$13,Смета!AU1065,0)+IF(Дата_КС2=S$14,Смета!AX1065,0),0)</f>
        <v>0</v>
      </c>
      <c r="G1083" s="67">
        <f>IF(Смета!E1065&gt;0,Смета!E1065,0)</f>
        <v>287.70999999999998</v>
      </c>
      <c r="H1083" s="67">
        <f t="shared" si="34"/>
        <v>0</v>
      </c>
      <c r="I1083" s="464">
        <f t="shared" si="33"/>
        <v>0</v>
      </c>
      <c r="J1083" s="474"/>
      <c r="K1083" s="465">
        <f>IF(AND(B1083&gt;0,B1083&lt;&gt;"ЗАГ"),1,IF(C1083=0,SUM(B1084:INDEX(B1084:B$2002,INDEX(MATCH("ЗАГ",B1084:B$2002&amp;"",),))),0))</f>
        <v>0</v>
      </c>
      <c r="L1083" s="47"/>
      <c r="M1083" s="47"/>
      <c r="N1083" s="186"/>
      <c r="O1083" s="186"/>
      <c r="P1083" s="187"/>
      <c r="Q1083" s="189"/>
      <c r="R1083" s="178">
        <f>IFERROR(IF(F1083&gt;0,IF(IFERROR((Смета!H633*1),0)&gt;0,ROUND(F1083*G1083,2),0),0),0)</f>
        <v>0</v>
      </c>
      <c r="S1083" s="50">
        <f>IFERROR(IF(F1083&gt;0,IF(IFERROR((Смета!G1065*1),0)&gt;0,ROUND(F1083*G1083,2),0),0),0)</f>
        <v>0</v>
      </c>
      <c r="T1083" s="38"/>
      <c r="U1083" s="38"/>
      <c r="X1083" s="38"/>
      <c r="Y1083" s="38"/>
    </row>
    <row r="1084" spans="1:25" s="37" customFormat="1" hidden="1" x14ac:dyDescent="0.25">
      <c r="A1084" s="63"/>
      <c r="B1084" s="140">
        <f>IFERROR(IF(F1084&gt;0,MAX(B$26:B1083)+1,IF(AND(D1084&gt;0,C1084=0),"ЗАГ",0)),0)</f>
        <v>0</v>
      </c>
      <c r="C1084" s="141">
        <f>IF(Смета!B1066&gt;0,Смета!B1066,0)</f>
        <v>941</v>
      </c>
      <c r="D1084" s="543" t="str">
        <f>IF(Смета!C1066&gt;0,Смета!C1066,0)</f>
        <v>Монтаж и подключение розеток скрытой установки</v>
      </c>
      <c r="E1084" s="77" t="str">
        <f>IF(Смета!D1066&gt;0,Смета!D1066,0)</f>
        <v>шт</v>
      </c>
      <c r="F1084" s="67">
        <f>IFERROR(IF(Дата_КС2=S$3,Смета!Q1066,0)+IF(Дата_КС2=S$4,Смета!T1066,0)+IF(Дата_КС2=S$5,Смета!W1066,0)+IF(Дата_КС2=S$6,Смета!Z1066,0)+IF(Дата_КС2=S$7,Смета!AC1066,0)+IF(Дата_КС2=S$8,Смета!AF1066,0)+IF(Дата_КС2=S$9,Смета!AI1066,0)+IF(Дата_КС2=S$10,Смета!AL1066,0)+IF(Дата_КС2=S$11,Смета!AO1066,0)+IF(Дата_КС2=S$12,Смета!AR1066,0)+IF(Дата_КС2=S$13,Смета!AU1066,0)+IF(Дата_КС2=S$14,Смета!AX1066,0),0)</f>
        <v>0</v>
      </c>
      <c r="G1084" s="67">
        <f>IF(Смета!E1066&gt;0,Смета!E1066,0)</f>
        <v>192.15</v>
      </c>
      <c r="H1084" s="67">
        <f t="shared" si="34"/>
        <v>0</v>
      </c>
      <c r="I1084" s="464">
        <f t="shared" si="33"/>
        <v>0</v>
      </c>
      <c r="J1084" s="474"/>
      <c r="K1084" s="465">
        <f>IF(AND(B1084&gt;0,B1084&lt;&gt;"ЗАГ"),1,IF(C1084=0,SUM(B1085:INDEX(B1085:B$2002,INDEX(MATCH("ЗАГ",B1085:B$2002&amp;"",),))),0))</f>
        <v>0</v>
      </c>
      <c r="L1084" s="47"/>
      <c r="M1084" s="47"/>
      <c r="N1084" s="186"/>
      <c r="O1084" s="186"/>
      <c r="P1084" s="187"/>
      <c r="Q1084" s="189"/>
      <c r="R1084" s="178">
        <f>IFERROR(IF(F1084&gt;0,IF(IFERROR((Смета!H634*1),0)&gt;0,ROUND(F1084*G1084,2),0),0),0)</f>
        <v>0</v>
      </c>
      <c r="S1084" s="50">
        <f>IFERROR(IF(F1084&gt;0,IF(IFERROR((Смета!G1066*1),0)&gt;0,ROUND(F1084*G1084,2),0),0),0)</f>
        <v>0</v>
      </c>
      <c r="T1084" s="38"/>
      <c r="U1084" s="38"/>
      <c r="X1084" s="38"/>
      <c r="Y1084" s="38"/>
    </row>
    <row r="1085" spans="1:25" s="37" customFormat="1" ht="30" hidden="1" x14ac:dyDescent="0.25">
      <c r="A1085" s="63"/>
      <c r="B1085" s="140">
        <f>IFERROR(IF(F1085&gt;0,MAX(B$26:B1084)+1,IF(AND(D1085&gt;0,C1085=0),"ЗАГ",0)),0)</f>
        <v>0</v>
      </c>
      <c r="C1085" s="141">
        <f>IF(Смета!B1067&gt;0,Смета!B1067,0)</f>
        <v>942</v>
      </c>
      <c r="D1085" s="543" t="str">
        <f>IF(Смета!C1067&gt;0,Смета!C1067,0)</f>
        <v>ЭТЮД Розетка наружная с заземлением со шторками белая (на роутер)</v>
      </c>
      <c r="E1085" s="77" t="str">
        <f>IF(Смета!D1067&gt;0,Смета!D1067,0)</f>
        <v>шт</v>
      </c>
      <c r="F1085" s="67">
        <f>IFERROR(IF(Дата_КС2=S$3,Смета!Q1067,0)+IF(Дата_КС2=S$4,Смета!T1067,0)+IF(Дата_КС2=S$5,Смета!W1067,0)+IF(Дата_КС2=S$6,Смета!Z1067,0)+IF(Дата_КС2=S$7,Смета!AC1067,0)+IF(Дата_КС2=S$8,Смета!AF1067,0)+IF(Дата_КС2=S$9,Смета!AI1067,0)+IF(Дата_КС2=S$10,Смета!AL1067,0)+IF(Дата_КС2=S$11,Смета!AO1067,0)+IF(Дата_КС2=S$12,Смета!AR1067,0)+IF(Дата_КС2=S$13,Смета!AU1067,0)+IF(Дата_КС2=S$14,Смета!AX1067,0),0)</f>
        <v>0</v>
      </c>
      <c r="G1085" s="67">
        <f>IF(Смета!E1067&gt;0,Смета!E1067,0)</f>
        <v>170.8</v>
      </c>
      <c r="H1085" s="67">
        <f t="shared" si="34"/>
        <v>0</v>
      </c>
      <c r="I1085" s="464">
        <f t="shared" si="33"/>
        <v>0</v>
      </c>
      <c r="J1085" s="474"/>
      <c r="K1085" s="465">
        <f>IF(AND(B1085&gt;0,B1085&lt;&gt;"ЗАГ"),1,IF(C1085=0,SUM(B1086:INDEX(B1086:B$2002,INDEX(MATCH("ЗАГ",B1086:B$2002&amp;"",),))),0))</f>
        <v>0</v>
      </c>
      <c r="L1085" s="47"/>
      <c r="M1085" s="47"/>
      <c r="N1085" s="186"/>
      <c r="O1085" s="186"/>
      <c r="P1085" s="187"/>
      <c r="Q1085" s="189"/>
      <c r="R1085" s="178">
        <f>IFERROR(IF(F1085&gt;0,IF(IFERROR((Смета!H635*1),0)&gt;0,ROUND(F1085*G1085,2),0),0),0)</f>
        <v>0</v>
      </c>
      <c r="S1085" s="50">
        <f>IFERROR(IF(F1085&gt;0,IF(IFERROR((Смета!G1067*1),0)&gt;0,ROUND(F1085*G1085,2),0),0),0)</f>
        <v>0</v>
      </c>
      <c r="T1085" s="38"/>
      <c r="U1085" s="38"/>
      <c r="X1085" s="38"/>
      <c r="Y1085" s="38"/>
    </row>
    <row r="1086" spans="1:25" s="37" customFormat="1" ht="30" hidden="1" x14ac:dyDescent="0.25">
      <c r="A1086" s="63"/>
      <c r="B1086" s="140">
        <f>IFERROR(IF(F1086&gt;0,MAX(B$26:B1085)+1,IF(AND(D1086&gt;0,C1086=0),"ЗАГ",0)),0)</f>
        <v>0</v>
      </c>
      <c r="C1086" s="141">
        <f>IF(Смета!B1068&gt;0,Смета!B1068,0)</f>
        <v>943</v>
      </c>
      <c r="D1086" s="543" t="str">
        <f>IF(Смета!C1068&gt;0,Смета!C1068,0)</f>
        <v>Монтаж и подключение розеток и выключателей открытой установки</v>
      </c>
      <c r="E1086" s="77" t="str">
        <f>IF(Смета!D1068&gt;0,Смета!D1068,0)</f>
        <v>шт</v>
      </c>
      <c r="F1086" s="67">
        <f>IFERROR(IF(Дата_КС2=S$3,Смета!Q1068,0)+IF(Дата_КС2=S$4,Смета!T1068,0)+IF(Дата_КС2=S$5,Смета!W1068,0)+IF(Дата_КС2=S$6,Смета!Z1068,0)+IF(Дата_КС2=S$7,Смета!AC1068,0)+IF(Дата_КС2=S$8,Смета!AF1068,0)+IF(Дата_КС2=S$9,Смета!AI1068,0)+IF(Дата_КС2=S$10,Смета!AL1068,0)+IF(Дата_КС2=S$11,Смета!AO1068,0)+IF(Дата_КС2=S$12,Смета!AR1068,0)+IF(Дата_КС2=S$13,Смета!AU1068,0)+IF(Дата_КС2=S$14,Смета!AX1068,0),0)</f>
        <v>0</v>
      </c>
      <c r="G1086" s="67">
        <f>IF(Смета!E1068&gt;0,Смета!E1068,0)</f>
        <v>256.2</v>
      </c>
      <c r="H1086" s="67">
        <f t="shared" si="34"/>
        <v>0</v>
      </c>
      <c r="I1086" s="464">
        <f t="shared" si="33"/>
        <v>0</v>
      </c>
      <c r="J1086" s="474"/>
      <c r="K1086" s="465">
        <f>IF(AND(B1086&gt;0,B1086&lt;&gt;"ЗАГ"),1,IF(C1086=0,SUM(B1087:INDEX(B1087:B$2002,INDEX(MATCH("ЗАГ",B1087:B$2002&amp;"",),))),0))</f>
        <v>0</v>
      </c>
      <c r="L1086" s="47"/>
      <c r="M1086" s="47"/>
      <c r="N1086" s="186"/>
      <c r="O1086" s="186"/>
      <c r="P1086" s="187"/>
      <c r="Q1086" s="189"/>
      <c r="R1086" s="178">
        <f>IFERROR(IF(F1086&gt;0,IF(IFERROR((Смета!H636*1),0)&gt;0,ROUND(F1086*G1086,2),0),0),0)</f>
        <v>0</v>
      </c>
      <c r="S1086" s="50">
        <f>IFERROR(IF(F1086&gt;0,IF(IFERROR((Смета!G1068*1),0)&gt;0,ROUND(F1086*G1086,2),0),0),0)</f>
        <v>0</v>
      </c>
      <c r="T1086" s="38"/>
      <c r="U1086" s="38"/>
      <c r="X1086" s="38"/>
      <c r="Y1086" s="38"/>
    </row>
    <row r="1087" spans="1:25" s="37" customFormat="1" hidden="1" x14ac:dyDescent="0.25">
      <c r="A1087" s="63"/>
      <c r="B1087" s="140">
        <f>IFERROR(IF(F1087&gt;0,MAX(B$26:B1086)+1,IF(AND(D1087&gt;0,C1087=0),"ЗАГ",0)),0)</f>
        <v>0</v>
      </c>
      <c r="C1087" s="141">
        <f>IF(Смета!B1069&gt;0,Смета!B1069,0)</f>
        <v>944</v>
      </c>
      <c r="D1087" s="543" t="str">
        <f>IF(Смета!C1069&gt;0,Смета!C1069,0)</f>
        <v>Разъем РШ-ВШ 32А 250В 2P+PE(ОУ) пластиковый белый Simple</v>
      </c>
      <c r="E1087" s="77" t="str">
        <f>IF(Смета!D1069&gt;0,Смета!D1069,0)</f>
        <v>шт</v>
      </c>
      <c r="F1087" s="67">
        <f>IFERROR(IF(Дата_КС2=S$3,Смета!Q1069,0)+IF(Дата_КС2=S$4,Смета!T1069,0)+IF(Дата_КС2=S$5,Смета!W1069,0)+IF(Дата_КС2=S$6,Смета!Z1069,0)+IF(Дата_КС2=S$7,Смета!AC1069,0)+IF(Дата_КС2=S$8,Смета!AF1069,0)+IF(Дата_КС2=S$9,Смета!AI1069,0)+IF(Дата_КС2=S$10,Смета!AL1069,0)+IF(Дата_КС2=S$11,Смета!AO1069,0)+IF(Дата_КС2=S$12,Смета!AR1069,0)+IF(Дата_КС2=S$13,Смета!AU1069,0)+IF(Дата_КС2=S$14,Смета!AX1069,0),0)</f>
        <v>0</v>
      </c>
      <c r="G1087" s="67">
        <f>IF(Смета!E1069&gt;0,Смета!E1069,0)</f>
        <v>278.79000000000002</v>
      </c>
      <c r="H1087" s="67">
        <f t="shared" si="34"/>
        <v>0</v>
      </c>
      <c r="I1087" s="464">
        <f t="shared" si="33"/>
        <v>0</v>
      </c>
      <c r="J1087" s="474"/>
      <c r="K1087" s="465">
        <f>IF(AND(B1087&gt;0,B1087&lt;&gt;"ЗАГ"),1,IF(C1087=0,SUM(B1088:INDEX(B1088:B$2002,INDEX(MATCH("ЗАГ",B1088:B$2002&amp;"",),))),0))</f>
        <v>0</v>
      </c>
      <c r="L1087" s="47"/>
      <c r="M1087" s="47"/>
      <c r="N1087" s="186"/>
      <c r="O1087" s="186"/>
      <c r="P1087" s="187"/>
      <c r="Q1087" s="189"/>
      <c r="R1087" s="178">
        <f>IFERROR(IF(F1087&gt;0,IF(IFERROR((Смета!H637*1),0)&gt;0,ROUND(F1087*G1087,2),0),0),0)</f>
        <v>0</v>
      </c>
      <c r="S1087" s="50">
        <f>IFERROR(IF(F1087&gt;0,IF(IFERROR((Смета!G1069*1),0)&gt;0,ROUND(F1087*G1087,2),0),0),0)</f>
        <v>0</v>
      </c>
      <c r="T1087" s="38"/>
      <c r="U1087" s="38"/>
      <c r="X1087" s="38"/>
      <c r="Y1087" s="38"/>
    </row>
    <row r="1088" spans="1:25" s="37" customFormat="1" hidden="1" x14ac:dyDescent="0.25">
      <c r="A1088" s="63"/>
      <c r="B1088" s="140">
        <f>IFERROR(IF(F1088&gt;0,MAX(B$26:B1087)+1,IF(AND(D1088&gt;0,C1088=0),"ЗАГ",0)),0)</f>
        <v>0</v>
      </c>
      <c r="C1088" s="141">
        <f>IF(Смета!B1070&gt;0,Смета!B1070,0)</f>
        <v>945</v>
      </c>
      <c r="D1088" s="543" t="str">
        <f>IF(Смета!C1070&gt;0,Смета!C1070,0)</f>
        <v>Монтаж и подключение силовой розетки на электроплиту</v>
      </c>
      <c r="E1088" s="77" t="str">
        <f>IF(Смета!D1070&gt;0,Смета!D1070,0)</f>
        <v>шт</v>
      </c>
      <c r="F1088" s="67">
        <f>IFERROR(IF(Дата_КС2=S$3,Смета!Q1070,0)+IF(Дата_КС2=S$4,Смета!T1070,0)+IF(Дата_КС2=S$5,Смета!W1070,0)+IF(Дата_КС2=S$6,Смета!Z1070,0)+IF(Дата_КС2=S$7,Смета!AC1070,0)+IF(Дата_КС2=S$8,Смета!AF1070,0)+IF(Дата_КС2=S$9,Смета!AI1070,0)+IF(Дата_КС2=S$10,Смета!AL1070,0)+IF(Дата_КС2=S$11,Смета!AO1070,0)+IF(Дата_КС2=S$12,Смета!AR1070,0)+IF(Дата_КС2=S$13,Смета!AU1070,0)+IF(Дата_КС2=S$14,Смета!AX1070,0),0)</f>
        <v>0</v>
      </c>
      <c r="G1088" s="67">
        <f>IF(Смета!E1070&gt;0,Смета!E1070,0)</f>
        <v>344.27</v>
      </c>
      <c r="H1088" s="67">
        <f t="shared" si="34"/>
        <v>0</v>
      </c>
      <c r="I1088" s="464">
        <f t="shared" si="33"/>
        <v>0</v>
      </c>
      <c r="J1088" s="474"/>
      <c r="K1088" s="465">
        <f>IF(AND(B1088&gt;0,B1088&lt;&gt;"ЗАГ"),1,IF(C1088=0,SUM(B1089:INDEX(B1089:B$2002,INDEX(MATCH("ЗАГ",B1089:B$2002&amp;"",),))),0))</f>
        <v>0</v>
      </c>
      <c r="L1088" s="47"/>
      <c r="M1088" s="47"/>
      <c r="N1088" s="186"/>
      <c r="O1088" s="186"/>
      <c r="P1088" s="187"/>
      <c r="Q1088" s="189"/>
      <c r="R1088" s="178">
        <f>IFERROR(IF(F1088&gt;0,IF(IFERROR((Смета!H638*1),0)&gt;0,ROUND(F1088*G1088,2),0),0),0)</f>
        <v>0</v>
      </c>
      <c r="S1088" s="50">
        <f>IFERROR(IF(F1088&gt;0,IF(IFERROR((Смета!G1070*1),0)&gt;0,ROUND(F1088*G1088,2),0),0),0)</f>
        <v>0</v>
      </c>
      <c r="T1088" s="38"/>
      <c r="U1088" s="38"/>
      <c r="X1088" s="38"/>
      <c r="Y1088" s="38"/>
    </row>
    <row r="1089" spans="1:25" s="37" customFormat="1" hidden="1" x14ac:dyDescent="0.25">
      <c r="A1089" s="63"/>
      <c r="B1089" s="140">
        <f>IFERROR(IF(F1089&gt;0,MAX(B$26:B1088)+1,IF(AND(D1089&gt;0,C1089=0),"ЗАГ",0)),0)</f>
        <v>0</v>
      </c>
      <c r="C1089" s="141">
        <f>IF(Смета!B1071&gt;0,Смета!B1071,0)</f>
        <v>946</v>
      </c>
      <c r="D1089" s="543" t="str">
        <f>IF(Смета!C1071&gt;0,Смета!C1071,0)</f>
        <v>Гермес PLUS Розетка с заземлением наружная с крышкой IP54</v>
      </c>
      <c r="E1089" s="77" t="str">
        <f>IF(Смета!D1071&gt;0,Смета!D1071,0)</f>
        <v>шт</v>
      </c>
      <c r="F1089" s="67">
        <f>IFERROR(IF(Дата_КС2=S$3,Смета!Q1071,0)+IF(Дата_КС2=S$4,Смета!T1071,0)+IF(Дата_КС2=S$5,Смета!W1071,0)+IF(Дата_КС2=S$6,Смета!Z1071,0)+IF(Дата_КС2=S$7,Смета!AC1071,0)+IF(Дата_КС2=S$8,Смета!AF1071,0)+IF(Дата_КС2=S$9,Смета!AI1071,0)+IF(Дата_КС2=S$10,Смета!AL1071,0)+IF(Дата_КС2=S$11,Смета!AO1071,0)+IF(Дата_КС2=S$12,Смета!AR1071,0)+IF(Дата_КС2=S$13,Смета!AU1071,0)+IF(Дата_КС2=S$14,Смета!AX1071,0),0)</f>
        <v>0</v>
      </c>
      <c r="G1089" s="67">
        <f>IF(Смета!E1071&gt;0,Смета!E1071,0)</f>
        <v>330.93</v>
      </c>
      <c r="H1089" s="67">
        <f t="shared" si="34"/>
        <v>0</v>
      </c>
      <c r="I1089" s="464">
        <f t="shared" si="33"/>
        <v>0</v>
      </c>
      <c r="J1089" s="474"/>
      <c r="K1089" s="465">
        <f>IF(AND(B1089&gt;0,B1089&lt;&gt;"ЗАГ"),1,IF(C1089=0,SUM(B1090:INDEX(B1090:B$2002,INDEX(MATCH("ЗАГ",B1090:B$2002&amp;"",),))),0))</f>
        <v>0</v>
      </c>
      <c r="L1089" s="47"/>
      <c r="M1089" s="47"/>
      <c r="N1089" s="186"/>
      <c r="O1089" s="186"/>
      <c r="P1089" s="187"/>
      <c r="Q1089" s="189"/>
      <c r="R1089" s="178">
        <f>IFERROR(IF(F1089&gt;0,IF(IFERROR((Смета!H639*1),0)&gt;0,ROUND(F1089*G1089,2),0),0),0)</f>
        <v>0</v>
      </c>
      <c r="S1089" s="50">
        <f>IFERROR(IF(F1089&gt;0,IF(IFERROR((Смета!G1071*1),0)&gt;0,ROUND(F1089*G1089,2),0),0),0)</f>
        <v>0</v>
      </c>
      <c r="T1089" s="38"/>
      <c r="U1089" s="38"/>
      <c r="X1089" s="38"/>
      <c r="Y1089" s="38"/>
    </row>
    <row r="1090" spans="1:25" s="37" customFormat="1" ht="30" hidden="1" x14ac:dyDescent="0.25">
      <c r="A1090" s="63"/>
      <c r="B1090" s="140">
        <f>IFERROR(IF(F1090&gt;0,MAX(B$26:B1089)+1,IF(AND(D1090&gt;0,C1090=0),"ЗАГ",0)),0)</f>
        <v>0</v>
      </c>
      <c r="C1090" s="141">
        <f>IF(Смета!B1072&gt;0,Смета!B1072,0)</f>
        <v>947</v>
      </c>
      <c r="D1090" s="543" t="str">
        <f>IF(Смета!C1072&gt;0,Смета!C1072,0)</f>
        <v>Монтаж и подключение розеток и выключателей открытой установки</v>
      </c>
      <c r="E1090" s="77" t="str">
        <f>IF(Смета!D1072&gt;0,Смета!D1072,0)</f>
        <v>шт</v>
      </c>
      <c r="F1090" s="67">
        <f>IFERROR(IF(Дата_КС2=S$3,Смета!Q1072,0)+IF(Дата_КС2=S$4,Смета!T1072,0)+IF(Дата_КС2=S$5,Смета!W1072,0)+IF(Дата_КС2=S$6,Смета!Z1072,0)+IF(Дата_КС2=S$7,Смета!AC1072,0)+IF(Дата_КС2=S$8,Смета!AF1072,0)+IF(Дата_КС2=S$9,Смета!AI1072,0)+IF(Дата_КС2=S$10,Смета!AL1072,0)+IF(Дата_КС2=S$11,Смета!AO1072,0)+IF(Дата_КС2=S$12,Смета!AR1072,0)+IF(Дата_КС2=S$13,Смета!AU1072,0)+IF(Дата_КС2=S$14,Смета!AX1072,0),0)</f>
        <v>0</v>
      </c>
      <c r="G1090" s="67">
        <f>IF(Смета!E1072&gt;0,Смета!E1072,0)</f>
        <v>256.2</v>
      </c>
      <c r="H1090" s="67">
        <f t="shared" si="34"/>
        <v>0</v>
      </c>
      <c r="I1090" s="464">
        <f t="shared" si="33"/>
        <v>0</v>
      </c>
      <c r="J1090" s="474"/>
      <c r="K1090" s="465">
        <f>IF(AND(B1090&gt;0,B1090&lt;&gt;"ЗАГ"),1,IF(C1090=0,SUM(B1091:INDEX(B1091:B$2002,INDEX(MATCH("ЗАГ",B1091:B$2002&amp;"",),))),0))</f>
        <v>0</v>
      </c>
      <c r="L1090" s="47"/>
      <c r="M1090" s="47"/>
      <c r="N1090" s="186"/>
      <c r="O1090" s="186"/>
      <c r="P1090" s="187"/>
      <c r="Q1090" s="189"/>
      <c r="R1090" s="178">
        <f>IFERROR(IF(F1090&gt;0,IF(IFERROR((Смета!H640*1),0)&gt;0,ROUND(F1090*G1090,2),0),0),0)</f>
        <v>0</v>
      </c>
      <c r="S1090" s="50">
        <f>IFERROR(IF(F1090&gt;0,IF(IFERROR((Смета!G1072*1),0)&gt;0,ROUND(F1090*G1090,2),0),0),0)</f>
        <v>0</v>
      </c>
      <c r="T1090" s="38"/>
      <c r="U1090" s="38"/>
      <c r="X1090" s="38"/>
      <c r="Y1090" s="38"/>
    </row>
    <row r="1091" spans="1:25" s="37" customFormat="1" ht="30" hidden="1" x14ac:dyDescent="0.25">
      <c r="A1091" s="63"/>
      <c r="B1091" s="140">
        <f>IFERROR(IF(F1091&gt;0,MAX(B$26:B1090)+1,IF(AND(D1091&gt;0,C1091=0),"ЗАГ",0)),0)</f>
        <v>0</v>
      </c>
      <c r="C1091" s="141">
        <f>IF(Смета!B1073&gt;0,Смета!B1073,0)</f>
        <v>948</v>
      </c>
      <c r="D1091" s="543" t="str">
        <f>IF(Смета!C1073&gt;0,Смета!C1073,0)</f>
        <v>Выключатель одноклавишный ATLASDESIGN схема 1 10АХ механизм белый</v>
      </c>
      <c r="E1091" s="77" t="str">
        <f>IF(Смета!D1073&gt;0,Смета!D1073,0)</f>
        <v>шт</v>
      </c>
      <c r="F1091" s="67">
        <f>IFERROR(IF(Дата_КС2=S$3,Смета!Q1073,0)+IF(Дата_КС2=S$4,Смета!T1073,0)+IF(Дата_КС2=S$5,Смета!W1073,0)+IF(Дата_КС2=S$6,Смета!Z1073,0)+IF(Дата_КС2=S$7,Смета!AC1073,0)+IF(Дата_КС2=S$8,Смета!AF1073,0)+IF(Дата_КС2=S$9,Смета!AI1073,0)+IF(Дата_КС2=S$10,Смета!AL1073,0)+IF(Дата_КС2=S$11,Смета!AO1073,0)+IF(Дата_КС2=S$12,Смета!AR1073,0)+IF(Дата_КС2=S$13,Смета!AU1073,0)+IF(Дата_КС2=S$14,Смета!AX1073,0),0)</f>
        <v>0</v>
      </c>
      <c r="G1091" s="67">
        <f>IF(Смета!E1073&gt;0,Смета!E1073,0)</f>
        <v>136.99</v>
      </c>
      <c r="H1091" s="67">
        <f t="shared" si="34"/>
        <v>0</v>
      </c>
      <c r="I1091" s="464">
        <f t="shared" si="33"/>
        <v>0</v>
      </c>
      <c r="J1091" s="474"/>
      <c r="K1091" s="465">
        <f>IF(AND(B1091&gt;0,B1091&lt;&gt;"ЗАГ"),1,IF(C1091=0,SUM(B1092:INDEX(B1092:B$2002,INDEX(MATCH("ЗАГ",B1092:B$2002&amp;"",),))),0))</f>
        <v>0</v>
      </c>
      <c r="L1091" s="47"/>
      <c r="M1091" s="47"/>
      <c r="N1091" s="186"/>
      <c r="O1091" s="186"/>
      <c r="P1091" s="187"/>
      <c r="Q1091" s="189"/>
      <c r="R1091" s="178">
        <f>IFERROR(IF(F1091&gt;0,IF(IFERROR((Смета!H641*1),0)&gt;0,ROUND(F1091*G1091,2),0),0),0)</f>
        <v>0</v>
      </c>
      <c r="S1091" s="50">
        <f>IFERROR(IF(F1091&gt;0,IF(IFERROR((Смета!G1073*1),0)&gt;0,ROUND(F1091*G1091,2),0),0),0)</f>
        <v>0</v>
      </c>
      <c r="T1091" s="38"/>
      <c r="U1091" s="38"/>
      <c r="X1091" s="38"/>
      <c r="Y1091" s="38"/>
    </row>
    <row r="1092" spans="1:25" s="37" customFormat="1" ht="30" hidden="1" x14ac:dyDescent="0.25">
      <c r="A1092" s="63"/>
      <c r="B1092" s="140">
        <f>IFERROR(IF(F1092&gt;0,MAX(B$26:B1091)+1,IF(AND(D1092&gt;0,C1092=0),"ЗАГ",0)),0)</f>
        <v>0</v>
      </c>
      <c r="C1092" s="141">
        <f>IF(Смета!B1074&gt;0,Смета!B1074,0)</f>
        <v>949</v>
      </c>
      <c r="D1092" s="543" t="str">
        <f>IF(Смета!C1074&gt;0,Смета!C1074,0)</f>
        <v>Выключатель двухклавишный ATLASDESIGN схема 5 10АХ механизм белый</v>
      </c>
      <c r="E1092" s="77" t="str">
        <f>IF(Смета!D1074&gt;0,Смета!D1074,0)</f>
        <v>шт</v>
      </c>
      <c r="F1092" s="67">
        <f>IFERROR(IF(Дата_КС2=S$3,Смета!Q1074,0)+IF(Дата_КС2=S$4,Смета!T1074,0)+IF(Дата_КС2=S$5,Смета!W1074,0)+IF(Дата_КС2=S$6,Смета!Z1074,0)+IF(Дата_КС2=S$7,Смета!AC1074,0)+IF(Дата_КС2=S$8,Смета!AF1074,0)+IF(Дата_КС2=S$9,Смета!AI1074,0)+IF(Дата_КС2=S$10,Смета!AL1074,0)+IF(Дата_КС2=S$11,Смета!AO1074,0)+IF(Дата_КС2=S$12,Смета!AR1074,0)+IF(Дата_КС2=S$13,Смета!AU1074,0)+IF(Дата_КС2=S$14,Смета!AX1074,0),0)</f>
        <v>0</v>
      </c>
      <c r="G1092" s="67">
        <f>IF(Смета!E1074&gt;0,Смета!E1074,0)</f>
        <v>178.27</v>
      </c>
      <c r="H1092" s="67">
        <f t="shared" si="34"/>
        <v>0</v>
      </c>
      <c r="I1092" s="464">
        <f t="shared" si="33"/>
        <v>0</v>
      </c>
      <c r="J1092" s="474"/>
      <c r="K1092" s="465">
        <f>IF(AND(B1092&gt;0,B1092&lt;&gt;"ЗАГ"),1,IF(C1092=0,SUM(B1093:INDEX(B1093:B$2002,INDEX(MATCH("ЗАГ",B1093:B$2002&amp;"",),))),0))</f>
        <v>0</v>
      </c>
      <c r="L1092" s="47"/>
      <c r="M1092" s="47"/>
      <c r="N1092" s="186"/>
      <c r="O1092" s="186"/>
      <c r="P1092" s="187"/>
      <c r="Q1092" s="189"/>
      <c r="R1092" s="178">
        <f>IFERROR(IF(F1092&gt;0,IF(IFERROR((Смета!H642*1),0)&gt;0,ROUND(F1092*G1092,2),0),0),0)</f>
        <v>0</v>
      </c>
      <c r="S1092" s="50">
        <f>IFERROR(IF(F1092&gt;0,IF(IFERROR((Смета!G1074*1),0)&gt;0,ROUND(F1092*G1092,2),0),0),0)</f>
        <v>0</v>
      </c>
      <c r="T1092" s="38"/>
      <c r="U1092" s="38"/>
      <c r="X1092" s="38"/>
      <c r="Y1092" s="38"/>
    </row>
    <row r="1093" spans="1:25" s="37" customFormat="1" ht="30" hidden="1" x14ac:dyDescent="0.25">
      <c r="A1093" s="63"/>
      <c r="B1093" s="140">
        <f>IFERROR(IF(F1093&gt;0,MAX(B$26:B1092)+1,IF(AND(D1093&gt;0,C1093=0),"ЗАГ",0)),0)</f>
        <v>0</v>
      </c>
      <c r="C1093" s="141">
        <f>IF(Смета!B1075&gt;0,Смета!B1075,0)</f>
        <v>950</v>
      </c>
      <c r="D1093" s="543" t="str">
        <f>IF(Смета!C1075&gt;0,Смета!C1075,0)</f>
        <v>Выключатель трехклавишный ATLASDESIGN схема 1+1+1 10АХ механизм белый</v>
      </c>
      <c r="E1093" s="77" t="str">
        <f>IF(Смета!D1075&gt;0,Смета!D1075,0)</f>
        <v>шт</v>
      </c>
      <c r="F1093" s="67">
        <f>IFERROR(IF(Дата_КС2=S$3,Смета!Q1075,0)+IF(Дата_КС2=S$4,Смета!T1075,0)+IF(Дата_КС2=S$5,Смета!W1075,0)+IF(Дата_КС2=S$6,Смета!Z1075,0)+IF(Дата_КС2=S$7,Смета!AC1075,0)+IF(Дата_КС2=S$8,Смета!AF1075,0)+IF(Дата_КС2=S$9,Смета!AI1075,0)+IF(Дата_КС2=S$10,Смета!AL1075,0)+IF(Дата_КС2=S$11,Смета!AO1075,0)+IF(Дата_КС2=S$12,Смета!AR1075,0)+IF(Дата_КС2=S$13,Смета!AU1075,0)+IF(Дата_КС2=S$14,Смета!AX1075,0),0)</f>
        <v>0</v>
      </c>
      <c r="G1093" s="67">
        <f>IF(Смета!E1075&gt;0,Смета!E1075,0)</f>
        <v>274</v>
      </c>
      <c r="H1093" s="67">
        <f t="shared" si="34"/>
        <v>0</v>
      </c>
      <c r="I1093" s="464">
        <f t="shared" si="33"/>
        <v>0</v>
      </c>
      <c r="J1093" s="474"/>
      <c r="K1093" s="465">
        <f>IF(AND(B1093&gt;0,B1093&lt;&gt;"ЗАГ"),1,IF(C1093=0,SUM(B1094:INDEX(B1094:B$2002,INDEX(MATCH("ЗАГ",B1094:B$2002&amp;"",),))),0))</f>
        <v>0</v>
      </c>
      <c r="L1093" s="47"/>
      <c r="M1093" s="47"/>
      <c r="N1093" s="186"/>
      <c r="O1093" s="186"/>
      <c r="P1093" s="187"/>
      <c r="Q1093" s="189"/>
      <c r="R1093" s="178">
        <f>IFERROR(IF(F1093&gt;0,IF(IFERROR((Смета!H643*1),0)&gt;0,ROUND(F1093*G1093,2),0),0),0)</f>
        <v>0</v>
      </c>
      <c r="S1093" s="50">
        <f>IFERROR(IF(F1093&gt;0,IF(IFERROR((Смета!G1075*1),0)&gt;0,ROUND(F1093*G1093,2),0),0),0)</f>
        <v>0</v>
      </c>
      <c r="T1093" s="38"/>
      <c r="U1093" s="38"/>
      <c r="X1093" s="38"/>
      <c r="Y1093" s="38"/>
    </row>
    <row r="1094" spans="1:25" s="37" customFormat="1" hidden="1" x14ac:dyDescent="0.25">
      <c r="A1094" s="63"/>
      <c r="B1094" s="140">
        <f>IFERROR(IF(F1094&gt;0,MAX(B$26:B1093)+1,IF(AND(D1094&gt;0,C1094=0),"ЗАГ",0)),0)</f>
        <v>0</v>
      </c>
      <c r="C1094" s="141">
        <f>IF(Смета!B1076&gt;0,Смета!B1076,0)</f>
        <v>951</v>
      </c>
      <c r="D1094" s="543" t="str">
        <f>IF(Смета!C1076&gt;0,Смета!C1076,0)</f>
        <v>Рамка однопостовая ATLASDESIGN белый</v>
      </c>
      <c r="E1094" s="77" t="str">
        <f>IF(Смета!D1076&gt;0,Смета!D1076,0)</f>
        <v>шт</v>
      </c>
      <c r="F1094" s="67">
        <f>IFERROR(IF(Дата_КС2=S$3,Смета!Q1076,0)+IF(Дата_КС2=S$4,Смета!T1076,0)+IF(Дата_КС2=S$5,Смета!W1076,0)+IF(Дата_КС2=S$6,Смета!Z1076,0)+IF(Дата_КС2=S$7,Смета!AC1076,0)+IF(Дата_КС2=S$8,Смета!AF1076,0)+IF(Дата_КС2=S$9,Смета!AI1076,0)+IF(Дата_КС2=S$10,Смета!AL1076,0)+IF(Дата_КС2=S$11,Смета!AO1076,0)+IF(Дата_КС2=S$12,Смета!AR1076,0)+IF(Дата_КС2=S$13,Смета!AU1076,0)+IF(Дата_КС2=S$14,Смета!AX1076,0),0)</f>
        <v>0</v>
      </c>
      <c r="G1094" s="67">
        <f>IF(Смета!E1076&gt;0,Смета!E1076,0)</f>
        <v>44.84</v>
      </c>
      <c r="H1094" s="67">
        <f t="shared" si="34"/>
        <v>0</v>
      </c>
      <c r="I1094" s="464">
        <f t="shared" si="33"/>
        <v>0</v>
      </c>
      <c r="J1094" s="474"/>
      <c r="K1094" s="465">
        <f>IF(AND(B1094&gt;0,B1094&lt;&gt;"ЗАГ"),1,IF(C1094=0,SUM(B1095:INDEX(B1095:B$2002,INDEX(MATCH("ЗАГ",B1095:B$2002&amp;"",),))),0))</f>
        <v>0</v>
      </c>
      <c r="L1094" s="47"/>
      <c r="M1094" s="47"/>
      <c r="N1094" s="186"/>
      <c r="O1094" s="186"/>
      <c r="P1094" s="187"/>
      <c r="Q1094" s="189"/>
      <c r="R1094" s="178">
        <f>IFERROR(IF(F1094&gt;0,IF(IFERROR((Смета!H644*1),0)&gt;0,ROUND(F1094*G1094,2),0),0),0)</f>
        <v>0</v>
      </c>
      <c r="S1094" s="50">
        <f>IFERROR(IF(F1094&gt;0,IF(IFERROR((Смета!G1076*1),0)&gt;0,ROUND(F1094*G1094,2),0),0),0)</f>
        <v>0</v>
      </c>
      <c r="T1094" s="38"/>
      <c r="U1094" s="38"/>
      <c r="X1094" s="38"/>
      <c r="Y1094" s="38"/>
    </row>
    <row r="1095" spans="1:25" s="37" customFormat="1" hidden="1" x14ac:dyDescent="0.25">
      <c r="A1095" s="63"/>
      <c r="B1095" s="140">
        <f>IFERROR(IF(F1095&gt;0,MAX(B$26:B1094)+1,IF(AND(D1095&gt;0,C1095=0),"ЗАГ",0)),0)</f>
        <v>0</v>
      </c>
      <c r="C1095" s="141">
        <f>IF(Смета!B1077&gt;0,Смета!B1077,0)</f>
        <v>952</v>
      </c>
      <c r="D1095" s="543" t="str">
        <f>IF(Смета!C1077&gt;0,Смета!C1077,0)</f>
        <v>Монтаж и подключение выключателей скрытой установки</v>
      </c>
      <c r="E1095" s="77" t="str">
        <f>IF(Смета!D1077&gt;0,Смета!D1077,0)</f>
        <v>шт</v>
      </c>
      <c r="F1095" s="67">
        <f>IFERROR(IF(Дата_КС2=S$3,Смета!Q1077,0)+IF(Дата_КС2=S$4,Смета!T1077,0)+IF(Дата_КС2=S$5,Смета!W1077,0)+IF(Дата_КС2=S$6,Смета!Z1077,0)+IF(Дата_КС2=S$7,Смета!AC1077,0)+IF(Дата_КС2=S$8,Смета!AF1077,0)+IF(Дата_КС2=S$9,Смета!AI1077,0)+IF(Дата_КС2=S$10,Смета!AL1077,0)+IF(Дата_КС2=S$11,Смета!AO1077,0)+IF(Дата_КС2=S$12,Смета!AR1077,0)+IF(Дата_КС2=S$13,Смета!AU1077,0)+IF(Дата_КС2=S$14,Смета!AX1077,0),0)</f>
        <v>0</v>
      </c>
      <c r="G1095" s="67">
        <f>IF(Смета!E1077&gt;0,Смета!E1077,0)</f>
        <v>192.15</v>
      </c>
      <c r="H1095" s="67">
        <f t="shared" si="34"/>
        <v>0</v>
      </c>
      <c r="I1095" s="464">
        <f t="shared" si="33"/>
        <v>0</v>
      </c>
      <c r="J1095" s="474"/>
      <c r="K1095" s="465">
        <f>IF(AND(B1095&gt;0,B1095&lt;&gt;"ЗАГ"),1,IF(C1095=0,SUM(B1096:INDEX(B1096:B$2002,INDEX(MATCH("ЗАГ",B1096:B$2002&amp;"",),))),0))</f>
        <v>0</v>
      </c>
      <c r="L1095" s="47"/>
      <c r="M1095" s="47"/>
      <c r="N1095" s="186"/>
      <c r="O1095" s="186"/>
      <c r="P1095" s="187"/>
      <c r="Q1095" s="189"/>
      <c r="R1095" s="178">
        <f>IFERROR(IF(F1095&gt;0,IF(IFERROR((Смета!H645*1),0)&gt;0,ROUND(F1095*G1095,2),0),0),0)</f>
        <v>0</v>
      </c>
      <c r="S1095" s="50">
        <f>IFERROR(IF(F1095&gt;0,IF(IFERROR((Смета!G1077*1),0)&gt;0,ROUND(F1095*G1095,2),0),0),0)</f>
        <v>0</v>
      </c>
      <c r="T1095" s="38"/>
      <c r="U1095" s="38"/>
      <c r="X1095" s="38"/>
      <c r="Y1095" s="38"/>
    </row>
    <row r="1096" spans="1:25" s="37" customFormat="1" hidden="1" x14ac:dyDescent="0.25">
      <c r="A1096" s="63"/>
      <c r="B1096" s="140">
        <f>IFERROR(IF(F1096&gt;0,MAX(B$26:B1095)+1,IF(AND(D1096&gt;0,C1096=0),"ЗАГ",0)),0)</f>
        <v>0</v>
      </c>
      <c r="C1096" s="141">
        <f>IF(Смета!B1078&gt;0,Смета!B1078,0)</f>
        <v>953</v>
      </c>
      <c r="D1096" s="543" t="str">
        <f>IF(Смета!C1078&gt;0,Смета!C1078,0)</f>
        <v>КРЗ-0,4</v>
      </c>
      <c r="E1096" s="77" t="str">
        <f>IF(Смета!D1078&gt;0,Смета!D1078,0)</f>
        <v>шт</v>
      </c>
      <c r="F1096" s="67">
        <f>IFERROR(IF(Дата_КС2=S$3,Смета!Q1078,0)+IF(Дата_КС2=S$4,Смета!T1078,0)+IF(Дата_КС2=S$5,Смета!W1078,0)+IF(Дата_КС2=S$6,Смета!Z1078,0)+IF(Дата_КС2=S$7,Смета!AC1078,0)+IF(Дата_КС2=S$8,Смета!AF1078,0)+IF(Дата_КС2=S$9,Смета!AI1078,0)+IF(Дата_КС2=S$10,Смета!AL1078,0)+IF(Дата_КС2=S$11,Смета!AO1078,0)+IF(Дата_КС2=S$12,Смета!AR1078,0)+IF(Дата_КС2=S$13,Смета!AU1078,0)+IF(Дата_КС2=S$14,Смета!AX1078,0),0)</f>
        <v>0</v>
      </c>
      <c r="G1096" s="67">
        <f>IF(Смета!E1078&gt;0,Смета!E1078,0)</f>
        <v>285.02</v>
      </c>
      <c r="H1096" s="67">
        <f t="shared" si="34"/>
        <v>0</v>
      </c>
      <c r="I1096" s="464">
        <f t="shared" si="33"/>
        <v>0</v>
      </c>
      <c r="J1096" s="474"/>
      <c r="K1096" s="465">
        <f>IF(AND(B1096&gt;0,B1096&lt;&gt;"ЗАГ"),1,IF(C1096=0,SUM(B1097:INDEX(B1097:B$2002,INDEX(MATCH("ЗАГ",B1097:B$2002&amp;"",),))),0))</f>
        <v>0</v>
      </c>
      <c r="L1096" s="47"/>
      <c r="M1096" s="47"/>
      <c r="N1096" s="186"/>
      <c r="O1096" s="186"/>
      <c r="P1096" s="187"/>
      <c r="Q1096" s="189"/>
      <c r="R1096" s="178">
        <f>IFERROR(IF(F1096&gt;0,IF(IFERROR((Смета!H646*1),0)&gt;0,ROUND(F1096*G1096,2),0),0),0)</f>
        <v>0</v>
      </c>
      <c r="S1096" s="50">
        <f>IFERROR(IF(F1096&gt;0,IF(IFERROR((Смета!G1078*1),0)&gt;0,ROUND(F1096*G1096,2),0),0),0)</f>
        <v>0</v>
      </c>
      <c r="T1096" s="38"/>
      <c r="U1096" s="38"/>
      <c r="X1096" s="38"/>
      <c r="Y1096" s="38"/>
    </row>
    <row r="1097" spans="1:25" s="37" customFormat="1" hidden="1" x14ac:dyDescent="0.25">
      <c r="A1097" s="63"/>
      <c r="B1097" s="140">
        <f>IFERROR(IF(F1097&gt;0,MAX(B$26:B1096)+1,IF(AND(D1097&gt;0,C1097=0),"ЗАГ",0)),0)</f>
        <v>0</v>
      </c>
      <c r="C1097" s="141">
        <f>IF(Смета!B1079&gt;0,Смета!B1079,0)</f>
        <v>954</v>
      </c>
      <c r="D1097" s="543" t="str">
        <f>IF(Смета!C1079&gt;0,Смета!C1079,0)</f>
        <v>Монтаж и подключение коробки заземления КРЗ</v>
      </c>
      <c r="E1097" s="77" t="str">
        <f>IF(Смета!D1079&gt;0,Смета!D1079,0)</f>
        <v>шт</v>
      </c>
      <c r="F1097" s="67">
        <f>IFERROR(IF(Дата_КС2=S$3,Смета!Q1079,0)+IF(Дата_КС2=S$4,Смета!T1079,0)+IF(Дата_КС2=S$5,Смета!W1079,0)+IF(Дата_КС2=S$6,Смета!Z1079,0)+IF(Дата_КС2=S$7,Смета!AC1079,0)+IF(Дата_КС2=S$8,Смета!AF1079,0)+IF(Дата_КС2=S$9,Смета!AI1079,0)+IF(Дата_КС2=S$10,Смета!AL1079,0)+IF(Дата_КС2=S$11,Смета!AO1079,0)+IF(Дата_КС2=S$12,Смета!AR1079,0)+IF(Дата_КС2=S$13,Смета!AU1079,0)+IF(Дата_КС2=S$14,Смета!AX1079,0),0)</f>
        <v>0</v>
      </c>
      <c r="G1097" s="67">
        <f>IF(Смета!E1079&gt;0,Смета!E1079,0)</f>
        <v>343.74</v>
      </c>
      <c r="H1097" s="67">
        <f t="shared" si="34"/>
        <v>0</v>
      </c>
      <c r="I1097" s="464">
        <f t="shared" si="33"/>
        <v>0</v>
      </c>
      <c r="J1097" s="474"/>
      <c r="K1097" s="465">
        <f>IF(AND(B1097&gt;0,B1097&lt;&gt;"ЗАГ"),1,IF(C1097=0,SUM(B1098:INDEX(B1098:B$2002,INDEX(MATCH("ЗАГ",B1098:B$2002&amp;"",),))),0))</f>
        <v>0</v>
      </c>
      <c r="L1097" s="47"/>
      <c r="M1097" s="47"/>
      <c r="N1097" s="186"/>
      <c r="O1097" s="186"/>
      <c r="P1097" s="187"/>
      <c r="Q1097" s="189"/>
      <c r="R1097" s="178">
        <f>IFERROR(IF(F1097&gt;0,IF(IFERROR((Смета!H647*1),0)&gt;0,ROUND(F1097*G1097,2),0),0),0)</f>
        <v>0</v>
      </c>
      <c r="S1097" s="50">
        <f>IFERROR(IF(F1097&gt;0,IF(IFERROR((Смета!G1079*1),0)&gt;0,ROUND(F1097*G1097,2),0),0),0)</f>
        <v>0</v>
      </c>
      <c r="T1097" s="38"/>
      <c r="U1097" s="38"/>
      <c r="X1097" s="38"/>
      <c r="Y1097" s="38"/>
    </row>
    <row r="1098" spans="1:25" s="37" customFormat="1" ht="30" hidden="1" x14ac:dyDescent="0.25">
      <c r="A1098" s="63"/>
      <c r="B1098" s="140">
        <f>IFERROR(IF(F1098&gt;0,MAX(B$26:B1097)+1,IF(AND(D1098&gt;0,C1098=0),"ЗАГ",0)),0)</f>
        <v>0</v>
      </c>
      <c r="C1098" s="141">
        <f>IF(Смета!B1080&gt;0,Смета!B1080,0)</f>
        <v>955</v>
      </c>
      <c r="D1098" s="543" t="str">
        <f>IF(Смета!C1080&gt;0,Смета!C1080,0)</f>
        <v>Звонок Зуммер-1-04 (2ТК) двухтональный без кнопки пластик АБС проводной 220В (Зуммер-1-04 (2ТК))</v>
      </c>
      <c r="E1098" s="77" t="str">
        <f>IF(Смета!D1080&gt;0,Смета!D1080,0)</f>
        <v>шт</v>
      </c>
      <c r="F1098" s="67">
        <f>IFERROR(IF(Дата_КС2=S$3,Смета!Q1080,0)+IF(Дата_КС2=S$4,Смета!T1080,0)+IF(Дата_КС2=S$5,Смета!W1080,0)+IF(Дата_КС2=S$6,Смета!Z1080,0)+IF(Дата_КС2=S$7,Смета!AC1080,0)+IF(Дата_КС2=S$8,Смета!AF1080,0)+IF(Дата_КС2=S$9,Смета!AI1080,0)+IF(Дата_КС2=S$10,Смета!AL1080,0)+IF(Дата_КС2=S$11,Смета!AO1080,0)+IF(Дата_КС2=S$12,Смета!AR1080,0)+IF(Дата_КС2=S$13,Смета!AU1080,0)+IF(Дата_КС2=S$14,Смета!AX1080,0),0)</f>
        <v>0</v>
      </c>
      <c r="G1098" s="67">
        <f>IF(Смета!E1080&gt;0,Смета!E1080,0)</f>
        <v>261.54000000000002</v>
      </c>
      <c r="H1098" s="67">
        <f t="shared" si="34"/>
        <v>0</v>
      </c>
      <c r="I1098" s="464">
        <f t="shared" si="33"/>
        <v>0</v>
      </c>
      <c r="J1098" s="474"/>
      <c r="K1098" s="465">
        <f>IF(AND(B1098&gt;0,B1098&lt;&gt;"ЗАГ"),1,IF(C1098=0,SUM(B1099:INDEX(B1099:B$2002,INDEX(MATCH("ЗАГ",B1099:B$2002&amp;"",),))),0))</f>
        <v>0</v>
      </c>
      <c r="L1098" s="47"/>
      <c r="M1098" s="47"/>
      <c r="N1098" s="186"/>
      <c r="O1098" s="186"/>
      <c r="P1098" s="187"/>
      <c r="Q1098" s="189"/>
      <c r="R1098" s="178">
        <f>IFERROR(IF(F1098&gt;0,IF(IFERROR((Смета!H648*1),0)&gt;0,ROUND(F1098*G1098,2),0),0),0)</f>
        <v>0</v>
      </c>
      <c r="S1098" s="50">
        <f>IFERROR(IF(F1098&gt;0,IF(IFERROR((Смета!G1080*1),0)&gt;0,ROUND(F1098*G1098,2),0),0),0)</f>
        <v>0</v>
      </c>
      <c r="T1098" s="38"/>
      <c r="U1098" s="38"/>
      <c r="X1098" s="38"/>
      <c r="Y1098" s="38"/>
    </row>
    <row r="1099" spans="1:25" s="37" customFormat="1" hidden="1" x14ac:dyDescent="0.25">
      <c r="A1099" s="63"/>
      <c r="B1099" s="140">
        <f>IFERROR(IF(F1099&gt;0,MAX(B$26:B1098)+1,IF(AND(D1099&gt;0,C1099=0),"ЗАГ",0)),0)</f>
        <v>0</v>
      </c>
      <c r="C1099" s="141">
        <f>IF(Смета!B1081&gt;0,Смета!B1081,0)</f>
        <v>956</v>
      </c>
      <c r="D1099" s="543" t="str">
        <f>IF(Смета!C1081&gt;0,Смета!C1081,0)</f>
        <v>Беларусь Кнопка для звонков</v>
      </c>
      <c r="E1099" s="77" t="str">
        <f>IF(Смета!D1081&gt;0,Смета!D1081,0)</f>
        <v>шт</v>
      </c>
      <c r="F1099" s="67">
        <f>IFERROR(IF(Дата_КС2=S$3,Смета!Q1081,0)+IF(Дата_КС2=S$4,Смета!T1081,0)+IF(Дата_КС2=S$5,Смета!W1081,0)+IF(Дата_КС2=S$6,Смета!Z1081,0)+IF(Дата_КС2=S$7,Смета!AC1081,0)+IF(Дата_КС2=S$8,Смета!AF1081,0)+IF(Дата_КС2=S$9,Смета!AI1081,0)+IF(Дата_КС2=S$10,Смета!AL1081,0)+IF(Дата_КС2=S$11,Смета!AO1081,0)+IF(Дата_КС2=S$12,Смета!AR1081,0)+IF(Дата_КС2=S$13,Смета!AU1081,0)+IF(Дата_КС2=S$14,Смета!AX1081,0),0)</f>
        <v>0</v>
      </c>
      <c r="G1099" s="67">
        <f>IF(Смета!E1081&gt;0,Смета!E1081,0)</f>
        <v>74.73</v>
      </c>
      <c r="H1099" s="67">
        <f t="shared" si="34"/>
        <v>0</v>
      </c>
      <c r="I1099" s="464">
        <f t="shared" si="33"/>
        <v>0</v>
      </c>
      <c r="J1099" s="474"/>
      <c r="K1099" s="465">
        <f>IF(AND(B1099&gt;0,B1099&lt;&gt;"ЗАГ"),1,IF(C1099=0,SUM(B1100:INDEX(B1100:B$2002,INDEX(MATCH("ЗАГ",B1100:B$2002&amp;"",),))),0))</f>
        <v>0</v>
      </c>
      <c r="L1099" s="47"/>
      <c r="M1099" s="47"/>
      <c r="N1099" s="186"/>
      <c r="O1099" s="186"/>
      <c r="P1099" s="187"/>
      <c r="Q1099" s="189"/>
      <c r="R1099" s="178">
        <f>IFERROR(IF(F1099&gt;0,IF(IFERROR((Смета!H649*1),0)&gt;0,ROUND(F1099*G1099,2),0),0),0)</f>
        <v>0</v>
      </c>
      <c r="S1099" s="50">
        <f>IFERROR(IF(F1099&gt;0,IF(IFERROR((Смета!G1081*1),0)&gt;0,ROUND(F1099*G1099,2),0),0),0)</f>
        <v>0</v>
      </c>
      <c r="T1099" s="38"/>
      <c r="U1099" s="38"/>
      <c r="X1099" s="38"/>
      <c r="Y1099" s="38"/>
    </row>
    <row r="1100" spans="1:25" s="37" customFormat="1" hidden="1" x14ac:dyDescent="0.25">
      <c r="A1100" s="63"/>
      <c r="B1100" s="140">
        <f>IFERROR(IF(F1100&gt;0,MAX(B$26:B1099)+1,IF(AND(D1100&gt;0,C1100=0),"ЗАГ",0)),0)</f>
        <v>0</v>
      </c>
      <c r="C1100" s="141">
        <f>IF(Смета!B1082&gt;0,Смета!B1082,0)</f>
        <v>957</v>
      </c>
      <c r="D1100" s="543" t="str">
        <f>IF(Смета!C1082&gt;0,Смета!C1082,0)</f>
        <v>Монтаж и подключение звонка</v>
      </c>
      <c r="E1100" s="77" t="str">
        <f>IF(Смета!D1082&gt;0,Смета!D1082,0)</f>
        <v>шт</v>
      </c>
      <c r="F1100" s="67">
        <f>IFERROR(IF(Дата_КС2=S$3,Смета!Q1082,0)+IF(Дата_КС2=S$4,Смета!T1082,0)+IF(Дата_КС2=S$5,Смета!W1082,0)+IF(Дата_КС2=S$6,Смета!Z1082,0)+IF(Дата_КС2=S$7,Смета!AC1082,0)+IF(Дата_КС2=S$8,Смета!AF1082,0)+IF(Дата_КС2=S$9,Смета!AI1082,0)+IF(Дата_КС2=S$10,Смета!AL1082,0)+IF(Дата_КС2=S$11,Смета!AO1082,0)+IF(Дата_КС2=S$12,Смета!AR1082,0)+IF(Дата_КС2=S$13,Смета!AU1082,0)+IF(Дата_КС2=S$14,Смета!AX1082,0),0)</f>
        <v>0</v>
      </c>
      <c r="G1100" s="67">
        <f>IF(Смета!E1082&gt;0,Смета!E1082,0)</f>
        <v>160.13</v>
      </c>
      <c r="H1100" s="67">
        <f t="shared" si="34"/>
        <v>0</v>
      </c>
      <c r="I1100" s="464">
        <f t="shared" si="33"/>
        <v>0</v>
      </c>
      <c r="J1100" s="474"/>
      <c r="K1100" s="465">
        <f>IF(AND(B1100&gt;0,B1100&lt;&gt;"ЗАГ"),1,IF(C1100=0,SUM(B1101:INDEX(B1101:B$2002,INDEX(MATCH("ЗАГ",B1101:B$2002&amp;"",),))),0))</f>
        <v>0</v>
      </c>
      <c r="L1100" s="47"/>
      <c r="M1100" s="47"/>
      <c r="N1100" s="186"/>
      <c r="O1100" s="186"/>
      <c r="P1100" s="187"/>
      <c r="Q1100" s="189"/>
      <c r="R1100" s="178">
        <f>IFERROR(IF(F1100&gt;0,IF(IFERROR((Смета!H650*1),0)&gt;0,ROUND(F1100*G1100,2),0),0),0)</f>
        <v>0</v>
      </c>
      <c r="S1100" s="50">
        <f>IFERROR(IF(F1100&gt;0,IF(IFERROR((Смета!G1082*1),0)&gt;0,ROUND(F1100*G1100,2),0),0),0)</f>
        <v>0</v>
      </c>
      <c r="T1100" s="38"/>
      <c r="U1100" s="38"/>
      <c r="X1100" s="38"/>
      <c r="Y1100" s="38"/>
    </row>
    <row r="1101" spans="1:25" s="37" customFormat="1" hidden="1" x14ac:dyDescent="0.25">
      <c r="A1101" s="63"/>
      <c r="B1101" s="140">
        <f>IFERROR(IF(F1101&gt;0,MAX(B$26:B1100)+1,IF(AND(D1101&gt;0,C1101=0),"ЗАГ",0)),0)</f>
        <v>0</v>
      </c>
      <c r="C1101" s="141">
        <f>IF(Смета!B1083&gt;0,Смета!B1083,0)</f>
        <v>958</v>
      </c>
      <c r="D1101" s="543" t="str">
        <f>IF(Смета!C1083&gt;0,Смета!C1083,0)</f>
        <v>Монтаж и подключение кнопки звонка</v>
      </c>
      <c r="E1101" s="77" t="str">
        <f>IF(Смета!D1083&gt;0,Смета!D1083,0)</f>
        <v>шт</v>
      </c>
      <c r="F1101" s="67">
        <f>IFERROR(IF(Дата_КС2=S$3,Смета!Q1083,0)+IF(Дата_КС2=S$4,Смета!T1083,0)+IF(Дата_КС2=S$5,Смета!W1083,0)+IF(Дата_КС2=S$6,Смета!Z1083,0)+IF(Дата_КС2=S$7,Смета!AC1083,0)+IF(Дата_КС2=S$8,Смета!AF1083,0)+IF(Дата_КС2=S$9,Смета!AI1083,0)+IF(Дата_КС2=S$10,Смета!AL1083,0)+IF(Дата_КС2=S$11,Смета!AO1083,0)+IF(Дата_КС2=S$12,Смета!AR1083,0)+IF(Дата_КС2=S$13,Смета!AU1083,0)+IF(Дата_КС2=S$14,Смета!AX1083,0),0)</f>
        <v>0</v>
      </c>
      <c r="G1101" s="67">
        <f>IF(Смета!E1083&gt;0,Смета!E1083,0)</f>
        <v>160.13</v>
      </c>
      <c r="H1101" s="67">
        <f t="shared" si="34"/>
        <v>0</v>
      </c>
      <c r="I1101" s="464">
        <f t="shared" si="33"/>
        <v>0</v>
      </c>
      <c r="J1101" s="474"/>
      <c r="K1101" s="465">
        <f>IF(AND(B1101&gt;0,B1101&lt;&gt;"ЗАГ"),1,IF(C1101=0,SUM(B1102:INDEX(B1102:B$2002,INDEX(MATCH("ЗАГ",B1102:B$2002&amp;"",),))),0))</f>
        <v>0</v>
      </c>
      <c r="L1101" s="47"/>
      <c r="M1101" s="47"/>
      <c r="N1101" s="186"/>
      <c r="O1101" s="186"/>
      <c r="P1101" s="187"/>
      <c r="Q1101" s="189"/>
      <c r="R1101" s="178">
        <f>IFERROR(IF(F1101&gt;0,IF(IFERROR((Смета!H651*1),0)&gt;0,ROUND(F1101*G1101,2),0),0),0)</f>
        <v>0</v>
      </c>
      <c r="S1101" s="50">
        <f>IFERROR(IF(F1101&gt;0,IF(IFERROR((Смета!G1083*1),0)&gt;0,ROUND(F1101*G1101,2),0),0),0)</f>
        <v>0</v>
      </c>
      <c r="T1101" s="38"/>
      <c r="U1101" s="38"/>
      <c r="X1101" s="38"/>
      <c r="Y1101" s="38"/>
    </row>
    <row r="1102" spans="1:25" s="37" customFormat="1" hidden="1" x14ac:dyDescent="0.25">
      <c r="A1102" s="63"/>
      <c r="B1102" s="140" t="str">
        <f>IFERROR(IF(F1102&gt;0,MAX(B$26:B1101)+1,IF(AND(D1102&gt;0,C1102=0),"ЗАГ",0)),0)</f>
        <v>ЗАГ</v>
      </c>
      <c r="C1102" s="141">
        <f>IF(Смета!B1084&gt;0,Смета!B1084,0)</f>
        <v>0</v>
      </c>
      <c r="D1102" s="543" t="str">
        <f>IF(Смета!C1084&gt;0,Смета!C1084,0)</f>
        <v>5.Электромонтажные изделия</v>
      </c>
      <c r="E1102" s="77">
        <f>IF(Смета!D1084&gt;0,Смета!D1084,0)</f>
        <v>0</v>
      </c>
      <c r="F1102" s="67">
        <f>IFERROR(IF(Дата_КС2=S$3,Смета!Q1084,0)+IF(Дата_КС2=S$4,Смета!T1084,0)+IF(Дата_КС2=S$5,Смета!W1084,0)+IF(Дата_КС2=S$6,Смета!Z1084,0)+IF(Дата_КС2=S$7,Смета!AC1084,0)+IF(Дата_КС2=S$8,Смета!AF1084,0)+IF(Дата_КС2=S$9,Смета!AI1084,0)+IF(Дата_КС2=S$10,Смета!AL1084,0)+IF(Дата_КС2=S$11,Смета!AO1084,0)+IF(Дата_КС2=S$12,Смета!AR1084,0)+IF(Дата_КС2=S$13,Смета!AU1084,0)+IF(Дата_КС2=S$14,Смета!AX1084,0),0)</f>
        <v>0</v>
      </c>
      <c r="G1102" s="67">
        <f>IF(Смета!E1084&gt;0,Смета!E1084,0)</f>
        <v>0</v>
      </c>
      <c r="H1102" s="67">
        <f t="shared" si="34"/>
        <v>0</v>
      </c>
      <c r="I1102" s="464">
        <f t="shared" si="33"/>
        <v>0</v>
      </c>
      <c r="J1102" s="474"/>
      <c r="K1102" s="465">
        <f>IF(AND(B1102&gt;0,B1102&lt;&gt;"ЗАГ"),1,IF(C1102=0,SUM(B1103:INDEX(B1103:B$2002,INDEX(MATCH("ЗАГ",B1103:B$2002&amp;"",),))),0))</f>
        <v>0</v>
      </c>
      <c r="L1102" s="47"/>
      <c r="M1102" s="47"/>
      <c r="N1102" s="186"/>
      <c r="O1102" s="186"/>
      <c r="P1102" s="187"/>
      <c r="Q1102" s="189"/>
      <c r="R1102" s="178">
        <f>IFERROR(IF(F1102&gt;0,IF(IFERROR((Смета!H652*1),0)&gt;0,ROUND(F1102*G1102,2),0),0),0)</f>
        <v>0</v>
      </c>
      <c r="S1102" s="50">
        <f>IFERROR(IF(F1102&gt;0,IF(IFERROR((Смета!G1084*1),0)&gt;0,ROUND(F1102*G1102,2),0),0),0)</f>
        <v>0</v>
      </c>
      <c r="T1102" s="38"/>
      <c r="U1102" s="38"/>
      <c r="X1102" s="38"/>
      <c r="Y1102" s="38"/>
    </row>
    <row r="1103" spans="1:25" s="37" customFormat="1" hidden="1" x14ac:dyDescent="0.25">
      <c r="A1103" s="63"/>
      <c r="B1103" s="140">
        <f>IFERROR(IF(F1103&gt;0,MAX(B$26:B1102)+1,IF(AND(D1103&gt;0,C1103=0),"ЗАГ",0)),0)</f>
        <v>0</v>
      </c>
      <c r="C1103" s="141">
        <f>IF(Смета!B1085&gt;0,Смета!B1085,0)</f>
        <v>959</v>
      </c>
      <c r="D1103" s="543" t="str">
        <f>IF(Смета!C1085&gt;0,Смета!C1085,0)</f>
        <v>Скрутка СИЗ-1 2.5-4.5мм желтая</v>
      </c>
      <c r="E1103" s="77" t="str">
        <f>IF(Смета!D1085&gt;0,Смета!D1085,0)</f>
        <v>шт</v>
      </c>
      <c r="F1103" s="67">
        <f>IFERROR(IF(Дата_КС2=S$3,Смета!Q1085,0)+IF(Дата_КС2=S$4,Смета!T1085,0)+IF(Дата_КС2=S$5,Смета!W1085,0)+IF(Дата_КС2=S$6,Смета!Z1085,0)+IF(Дата_КС2=S$7,Смета!AC1085,0)+IF(Дата_КС2=S$8,Смета!AF1085,0)+IF(Дата_КС2=S$9,Смета!AI1085,0)+IF(Дата_КС2=S$10,Смета!AL1085,0)+IF(Дата_КС2=S$11,Смета!AO1085,0)+IF(Дата_КС2=S$12,Смета!AR1085,0)+IF(Дата_КС2=S$13,Смета!AU1085,0)+IF(Дата_КС2=S$14,Смета!AX1085,0),0)</f>
        <v>0</v>
      </c>
      <c r="G1103" s="67">
        <f>IF(Смета!E1085&gt;0,Смета!E1085,0)</f>
        <v>4.0599999999999996</v>
      </c>
      <c r="H1103" s="67">
        <f t="shared" si="34"/>
        <v>0</v>
      </c>
      <c r="I1103" s="464">
        <f t="shared" si="33"/>
        <v>0</v>
      </c>
      <c r="J1103" s="474"/>
      <c r="K1103" s="465">
        <f>IF(AND(B1103&gt;0,B1103&lt;&gt;"ЗАГ"),1,IF(C1103=0,SUM(B1104:INDEX(B1104:B$2002,INDEX(MATCH("ЗАГ",B1104:B$2002&amp;"",),))),0))</f>
        <v>0</v>
      </c>
      <c r="L1103" s="47"/>
      <c r="M1103" s="47"/>
      <c r="N1103" s="186"/>
      <c r="O1103" s="186"/>
      <c r="P1103" s="187"/>
      <c r="Q1103" s="189"/>
      <c r="R1103" s="178">
        <f>IFERROR(IF(F1103&gt;0,IF(IFERROR((Смета!H653*1),0)&gt;0,ROUND(F1103*G1103,2),0),0),0)</f>
        <v>0</v>
      </c>
      <c r="S1103" s="50">
        <f>IFERROR(IF(F1103&gt;0,IF(IFERROR((Смета!G1085*1),0)&gt;0,ROUND(F1103*G1103,2),0),0),0)</f>
        <v>0</v>
      </c>
      <c r="T1103" s="38"/>
      <c r="U1103" s="38"/>
      <c r="X1103" s="38"/>
      <c r="Y1103" s="38"/>
    </row>
    <row r="1104" spans="1:25" s="37" customFormat="1" hidden="1" x14ac:dyDescent="0.25">
      <c r="A1104" s="63"/>
      <c r="B1104" s="140">
        <f>IFERROR(IF(F1104&gt;0,MAX(B$26:B1103)+1,IF(AND(D1104&gt;0,C1104=0),"ЗАГ",0)),0)</f>
        <v>0</v>
      </c>
      <c r="C1104" s="141">
        <f>IF(Смета!B1086&gt;0,Смета!B1086,0)</f>
        <v>960</v>
      </c>
      <c r="D1104" s="543" t="str">
        <f>IF(Смета!C1086&gt;0,Смета!C1086,0)</f>
        <v>Скрутка СИЗ-1 4-11мм красная</v>
      </c>
      <c r="E1104" s="77" t="str">
        <f>IF(Смета!D1086&gt;0,Смета!D1086,0)</f>
        <v>шт</v>
      </c>
      <c r="F1104" s="67">
        <f>IFERROR(IF(Дата_КС2=S$3,Смета!Q1086,0)+IF(Дата_КС2=S$4,Смета!T1086,0)+IF(Дата_КС2=S$5,Смета!W1086,0)+IF(Дата_КС2=S$6,Смета!Z1086,0)+IF(Дата_КС2=S$7,Смета!AC1086,0)+IF(Дата_КС2=S$8,Смета!AF1086,0)+IF(Дата_КС2=S$9,Смета!AI1086,0)+IF(Дата_КС2=S$10,Смета!AL1086,0)+IF(Дата_КС2=S$11,Смета!AO1086,0)+IF(Дата_КС2=S$12,Смета!AR1086,0)+IF(Дата_КС2=S$13,Смета!AU1086,0)+IF(Дата_КС2=S$14,Смета!AX1086,0),0)</f>
        <v>0</v>
      </c>
      <c r="G1104" s="67">
        <f>IF(Смета!E1086&gt;0,Смета!E1086,0)</f>
        <v>5.34</v>
      </c>
      <c r="H1104" s="67">
        <f t="shared" si="34"/>
        <v>0</v>
      </c>
      <c r="I1104" s="464">
        <f t="shared" si="33"/>
        <v>0</v>
      </c>
      <c r="J1104" s="474"/>
      <c r="K1104" s="465">
        <f>IF(AND(B1104&gt;0,B1104&lt;&gt;"ЗАГ"),1,IF(C1104=0,SUM(B1105:INDEX(B1105:B$2002,INDEX(MATCH("ЗАГ",B1105:B$2002&amp;"",),))),0))</f>
        <v>0</v>
      </c>
      <c r="L1104" s="47"/>
      <c r="M1104" s="47"/>
      <c r="N1104" s="186"/>
      <c r="O1104" s="186"/>
      <c r="P1104" s="187"/>
      <c r="Q1104" s="189"/>
      <c r="R1104" s="178">
        <f>IFERROR(IF(F1104&gt;0,IF(IFERROR((Смета!H654*1),0)&gt;0,ROUND(F1104*G1104,2),0),0),0)</f>
        <v>0</v>
      </c>
      <c r="S1104" s="50">
        <f>IFERROR(IF(F1104&gt;0,IF(IFERROR((Смета!G1086*1),0)&gt;0,ROUND(F1104*G1104,2),0),0),0)</f>
        <v>0</v>
      </c>
      <c r="T1104" s="38"/>
      <c r="U1104" s="38"/>
      <c r="X1104" s="38"/>
      <c r="Y1104" s="38"/>
    </row>
    <row r="1105" spans="1:25" s="37" customFormat="1" hidden="1" x14ac:dyDescent="0.25">
      <c r="A1105" s="63"/>
      <c r="B1105" s="140">
        <f>IFERROR(IF(F1105&gt;0,MAX(B$26:B1104)+1,IF(AND(D1105&gt;0,C1105=0),"ЗАГ",0)),0)</f>
        <v>0</v>
      </c>
      <c r="C1105" s="141">
        <f>IF(Смета!B1087&gt;0,Смета!B1087,0)</f>
        <v>961</v>
      </c>
      <c r="D1105" s="543" t="str">
        <f>IF(Смета!C1087&gt;0,Смета!C1087,0)</f>
        <v>Бирка кабельная У-134 квадрат 55х55 мм</v>
      </c>
      <c r="E1105" s="77" t="str">
        <f>IF(Смета!D1087&gt;0,Смета!D1087,0)</f>
        <v>шт</v>
      </c>
      <c r="F1105" s="67">
        <f>IFERROR(IF(Дата_КС2=S$3,Смета!Q1087,0)+IF(Дата_КС2=S$4,Смета!T1087,0)+IF(Дата_КС2=S$5,Смета!W1087,0)+IF(Дата_КС2=S$6,Смета!Z1087,0)+IF(Дата_КС2=S$7,Смета!AC1087,0)+IF(Дата_КС2=S$8,Смета!AF1087,0)+IF(Дата_КС2=S$9,Смета!AI1087,0)+IF(Дата_КС2=S$10,Смета!AL1087,0)+IF(Дата_КС2=S$11,Смета!AO1087,0)+IF(Дата_КС2=S$12,Смета!AR1087,0)+IF(Дата_КС2=S$13,Смета!AU1087,0)+IF(Дата_КС2=S$14,Смета!AX1087,0),0)</f>
        <v>0</v>
      </c>
      <c r="G1105" s="67">
        <f>IF(Смета!E1087&gt;0,Смета!E1087,0)</f>
        <v>2.46</v>
      </c>
      <c r="H1105" s="67">
        <f t="shared" si="34"/>
        <v>0</v>
      </c>
      <c r="I1105" s="464">
        <f t="shared" si="33"/>
        <v>0</v>
      </c>
      <c r="J1105" s="474"/>
      <c r="K1105" s="465">
        <f>IF(AND(B1105&gt;0,B1105&lt;&gt;"ЗАГ"),1,IF(C1105=0,SUM(B1106:INDEX(B1106:B$2002,INDEX(MATCH("ЗАГ",B1106:B$2002&amp;"",),))),0))</f>
        <v>0</v>
      </c>
      <c r="L1105" s="47"/>
      <c r="M1105" s="47"/>
      <c r="N1105" s="186"/>
      <c r="O1105" s="186"/>
      <c r="P1105" s="187"/>
      <c r="Q1105" s="189"/>
      <c r="R1105" s="178">
        <f>IFERROR(IF(F1105&gt;0,IF(IFERROR((Смета!H655*1),0)&gt;0,ROUND(F1105*G1105,2),0),0),0)</f>
        <v>0</v>
      </c>
      <c r="S1105" s="50">
        <f>IFERROR(IF(F1105&gt;0,IF(IFERROR((Смета!G1087*1),0)&gt;0,ROUND(F1105*G1105,2),0),0),0)</f>
        <v>0</v>
      </c>
      <c r="T1105" s="38"/>
      <c r="U1105" s="38"/>
      <c r="X1105" s="38"/>
      <c r="Y1105" s="38"/>
    </row>
    <row r="1106" spans="1:25" s="37" customFormat="1" hidden="1" x14ac:dyDescent="0.25">
      <c r="A1106" s="63"/>
      <c r="B1106" s="140">
        <f>IFERROR(IF(F1106&gt;0,MAX(B$26:B1105)+1,IF(AND(D1106&gt;0,C1106=0),"ЗАГ",0)),0)</f>
        <v>0</v>
      </c>
      <c r="C1106" s="141">
        <f>IF(Смета!B1088&gt;0,Смета!B1088,0)</f>
        <v>962</v>
      </c>
      <c r="D1106" s="543" t="str">
        <f>IF(Смета!C1088&gt;0,Смета!C1088,0)</f>
        <v>Коробка установочная 68мм (С3М2)</v>
      </c>
      <c r="E1106" s="77" t="str">
        <f>IF(Смета!D1088&gt;0,Смета!D1088,0)</f>
        <v>шт</v>
      </c>
      <c r="F1106" s="67">
        <f>IFERROR(IF(Дата_КС2=S$3,Смета!Q1088,0)+IF(Дата_КС2=S$4,Смета!T1088,0)+IF(Дата_КС2=S$5,Смета!W1088,0)+IF(Дата_КС2=S$6,Смета!Z1088,0)+IF(Дата_КС2=S$7,Смета!AC1088,0)+IF(Дата_КС2=S$8,Смета!AF1088,0)+IF(Дата_КС2=S$9,Смета!AI1088,0)+IF(Дата_КС2=S$10,Смета!AL1088,0)+IF(Дата_КС2=S$11,Смета!AO1088,0)+IF(Дата_КС2=S$12,Смета!AR1088,0)+IF(Дата_КС2=S$13,Смета!AU1088,0)+IF(Дата_КС2=S$14,Смета!AX1088,0),0)</f>
        <v>0</v>
      </c>
      <c r="G1106" s="67">
        <f>IF(Смета!E1088&gt;0,Смета!E1088,0)</f>
        <v>12.81</v>
      </c>
      <c r="H1106" s="67">
        <f t="shared" si="34"/>
        <v>0</v>
      </c>
      <c r="I1106" s="464">
        <f t="shared" si="33"/>
        <v>0</v>
      </c>
      <c r="J1106" s="474"/>
      <c r="K1106" s="465">
        <f>IF(AND(B1106&gt;0,B1106&lt;&gt;"ЗАГ"),1,IF(C1106=0,SUM(B1107:INDEX(B1107:B$2002,INDEX(MATCH("ЗАГ",B1107:B$2002&amp;"",),))),0))</f>
        <v>0</v>
      </c>
      <c r="L1106" s="47"/>
      <c r="M1106" s="47"/>
      <c r="N1106" s="186"/>
      <c r="O1106" s="186"/>
      <c r="P1106" s="187"/>
      <c r="Q1106" s="189"/>
      <c r="R1106" s="178">
        <f>IFERROR(IF(F1106&gt;0,IF(IFERROR((Смета!H656*1),0)&gt;0,ROUND(F1106*G1106,2),0),0),0)</f>
        <v>0</v>
      </c>
      <c r="S1106" s="50">
        <f>IFERROR(IF(F1106&gt;0,IF(IFERROR((Смета!G1088*1),0)&gt;0,ROUND(F1106*G1106,2),0),0),0)</f>
        <v>0</v>
      </c>
      <c r="T1106" s="38"/>
      <c r="U1106" s="38"/>
      <c r="X1106" s="38"/>
      <c r="Y1106" s="38"/>
    </row>
    <row r="1107" spans="1:25" s="37" customFormat="1" ht="30" hidden="1" x14ac:dyDescent="0.25">
      <c r="A1107" s="63"/>
      <c r="B1107" s="140">
        <f>IFERROR(IF(F1107&gt;0,MAX(B$26:B1106)+1,IF(AND(D1107&gt;0,C1107=0),"ЗАГ",0)),0)</f>
        <v>0</v>
      </c>
      <c r="C1107" s="141">
        <f>IF(Смета!B1089&gt;0,Смета!B1089,0)</f>
        <v>963</v>
      </c>
      <c r="D1107" s="543" t="str">
        <f>IF(Смета!C1089&gt;0,Смета!C1089,0)</f>
        <v>Высверливание отверстия в кирпиче и вмазывание установочной коробки</v>
      </c>
      <c r="E1107" s="77" t="str">
        <f>IF(Смета!D1089&gt;0,Смета!D1089,0)</f>
        <v>шт</v>
      </c>
      <c r="F1107" s="67">
        <f>IFERROR(IF(Дата_КС2=S$3,Смета!Q1089,0)+IF(Дата_КС2=S$4,Смета!T1089,0)+IF(Дата_КС2=S$5,Смета!W1089,0)+IF(Дата_КС2=S$6,Смета!Z1089,0)+IF(Дата_КС2=S$7,Смета!AC1089,0)+IF(Дата_КС2=S$8,Смета!AF1089,0)+IF(Дата_КС2=S$9,Смета!AI1089,0)+IF(Дата_КС2=S$10,Смета!AL1089,0)+IF(Дата_КС2=S$11,Смета!AO1089,0)+IF(Дата_КС2=S$12,Смета!AR1089,0)+IF(Дата_КС2=S$13,Смета!AU1089,0)+IF(Дата_КС2=S$14,Смета!AX1089,0),0)</f>
        <v>0</v>
      </c>
      <c r="G1107" s="67">
        <f>IF(Смета!E1089&gt;0,Смета!E1089,0)</f>
        <v>320.25</v>
      </c>
      <c r="H1107" s="67">
        <f t="shared" si="34"/>
        <v>0</v>
      </c>
      <c r="I1107" s="464">
        <f t="shared" si="33"/>
        <v>0</v>
      </c>
      <c r="J1107" s="474"/>
      <c r="K1107" s="465">
        <f>IF(AND(B1107&gt;0,B1107&lt;&gt;"ЗАГ"),1,IF(C1107=0,SUM(B1108:INDEX(B1108:B$2002,INDEX(MATCH("ЗАГ",B1108:B$2002&amp;"",),))),0))</f>
        <v>0</v>
      </c>
      <c r="L1107" s="47"/>
      <c r="M1107" s="47"/>
      <c r="N1107" s="186"/>
      <c r="O1107" s="186"/>
      <c r="P1107" s="187"/>
      <c r="Q1107" s="189"/>
      <c r="R1107" s="178">
        <f>IFERROR(IF(F1107&gt;0,IF(IFERROR((Смета!H657*1),0)&gt;0,ROUND(F1107*G1107,2),0),0),0)</f>
        <v>0</v>
      </c>
      <c r="S1107" s="50">
        <f>IFERROR(IF(F1107&gt;0,IF(IFERROR((Смета!G1089*1),0)&gt;0,ROUND(F1107*G1107,2),0),0),0)</f>
        <v>0</v>
      </c>
      <c r="T1107" s="38"/>
      <c r="U1107" s="38"/>
      <c r="X1107" s="38"/>
      <c r="Y1107" s="38"/>
    </row>
    <row r="1108" spans="1:25" s="37" customFormat="1" hidden="1" x14ac:dyDescent="0.25">
      <c r="A1108" s="63"/>
      <c r="B1108" s="140">
        <f>IFERROR(IF(F1108&gt;0,MAX(B$26:B1107)+1,IF(AND(D1108&gt;0,C1108=0),"ЗАГ",0)),0)</f>
        <v>0</v>
      </c>
      <c r="C1108" s="141">
        <f>IF(Смета!B1090&gt;0,Смета!B1090,0)</f>
        <v>964</v>
      </c>
      <c r="D1108" s="543" t="str">
        <f>IF(Смета!C1090&gt;0,Смета!C1090,0)</f>
        <v>Крышка КОН-1М-04</v>
      </c>
      <c r="E1108" s="77" t="str">
        <f>IF(Смета!D1090&gt;0,Смета!D1090,0)</f>
        <v>шт</v>
      </c>
      <c r="F1108" s="67">
        <f>IFERROR(IF(Дата_КС2=S$3,Смета!Q1090,0)+IF(Дата_КС2=S$4,Смета!T1090,0)+IF(Дата_КС2=S$5,Смета!W1090,0)+IF(Дата_КС2=S$6,Смета!Z1090,0)+IF(Дата_КС2=S$7,Смета!AC1090,0)+IF(Дата_КС2=S$8,Смета!AF1090,0)+IF(Дата_КС2=S$9,Смета!AI1090,0)+IF(Дата_КС2=S$10,Смета!AL1090,0)+IF(Дата_КС2=S$11,Смета!AO1090,0)+IF(Дата_КС2=S$12,Смета!AR1090,0)+IF(Дата_КС2=S$13,Смета!AU1090,0)+IF(Дата_КС2=S$14,Смета!AX1090,0),0)</f>
        <v>0</v>
      </c>
      <c r="G1108" s="67">
        <f>IF(Смета!E1090&gt;0,Смета!E1090,0)</f>
        <v>58.21</v>
      </c>
      <c r="H1108" s="67">
        <f t="shared" si="34"/>
        <v>0</v>
      </c>
      <c r="I1108" s="464">
        <f t="shared" si="33"/>
        <v>0</v>
      </c>
      <c r="J1108" s="474"/>
      <c r="K1108" s="465">
        <f>IF(AND(B1108&gt;0,B1108&lt;&gt;"ЗАГ"),1,IF(C1108=0,SUM(B1109:INDEX(B1109:B$2002,INDEX(MATCH("ЗАГ",B1109:B$2002&amp;"",),))),0))</f>
        <v>0</v>
      </c>
      <c r="L1108" s="47"/>
      <c r="M1108" s="47"/>
      <c r="N1108" s="186"/>
      <c r="O1108" s="186"/>
      <c r="P1108" s="187"/>
      <c r="Q1108" s="189"/>
      <c r="R1108" s="178">
        <f>IFERROR(IF(F1108&gt;0,IF(IFERROR((Смета!H658*1),0)&gt;0,ROUND(F1108*G1108,2),0),0),0)</f>
        <v>0</v>
      </c>
      <c r="S1108" s="50">
        <f>IFERROR(IF(F1108&gt;0,IF(IFERROR((Смета!G1090*1),0)&gt;0,ROUND(F1108*G1108,2),0),0),0)</f>
        <v>0</v>
      </c>
      <c r="T1108" s="38"/>
      <c r="U1108" s="38"/>
      <c r="X1108" s="38"/>
      <c r="Y1108" s="38"/>
    </row>
    <row r="1109" spans="1:25" s="37" customFormat="1" hidden="1" x14ac:dyDescent="0.25">
      <c r="A1109" s="63"/>
      <c r="B1109" s="140">
        <f>IFERROR(IF(F1109&gt;0,MAX(B$26:B1108)+1,IF(AND(D1109&gt;0,C1109=0),"ЗАГ",0)),0)</f>
        <v>0</v>
      </c>
      <c r="C1109" s="141">
        <f>IF(Смета!B1091&gt;0,Смета!B1091,0)</f>
        <v>965</v>
      </c>
      <c r="D1109" s="543" t="str">
        <f>IF(Смета!C1091&gt;0,Смета!C1091,0)</f>
        <v>Монтаж крышки КОН-1М-04</v>
      </c>
      <c r="E1109" s="77" t="str">
        <f>IF(Смета!D1091&gt;0,Смета!D1091,0)</f>
        <v>шт</v>
      </c>
      <c r="F1109" s="67">
        <f>IFERROR(IF(Дата_КС2=S$3,Смета!Q1091,0)+IF(Дата_КС2=S$4,Смета!T1091,0)+IF(Дата_КС2=S$5,Смета!W1091,0)+IF(Дата_КС2=S$6,Смета!Z1091,0)+IF(Дата_КС2=S$7,Смета!AC1091,0)+IF(Дата_КС2=S$8,Смета!AF1091,0)+IF(Дата_КС2=S$9,Смета!AI1091,0)+IF(Дата_КС2=S$10,Смета!AL1091,0)+IF(Дата_КС2=S$11,Смета!AO1091,0)+IF(Дата_КС2=S$12,Смета!AR1091,0)+IF(Дата_КС2=S$13,Смета!AU1091,0)+IF(Дата_КС2=S$14,Смета!AX1091,0),0)</f>
        <v>0</v>
      </c>
      <c r="G1109" s="67">
        <f>IF(Смета!E1091&gt;0,Смета!E1091,0)</f>
        <v>80.06</v>
      </c>
      <c r="H1109" s="67">
        <f t="shared" si="34"/>
        <v>0</v>
      </c>
      <c r="I1109" s="464">
        <f t="shared" si="33"/>
        <v>0</v>
      </c>
      <c r="J1109" s="474"/>
      <c r="K1109" s="465">
        <f>IF(AND(B1109&gt;0,B1109&lt;&gt;"ЗАГ"),1,IF(C1109=0,SUM(B1110:INDEX(B1110:B$2002,INDEX(MATCH("ЗАГ",B1110:B$2002&amp;"",),))),0))</f>
        <v>0</v>
      </c>
      <c r="L1109" s="47"/>
      <c r="M1109" s="47"/>
      <c r="N1109" s="186"/>
      <c r="O1109" s="186"/>
      <c r="P1109" s="187"/>
      <c r="Q1109" s="189"/>
      <c r="R1109" s="178">
        <f>IFERROR(IF(F1109&gt;0,IF(IFERROR((Смета!H659*1),0)&gt;0,ROUND(F1109*G1109,2),0),0),0)</f>
        <v>0</v>
      </c>
      <c r="S1109" s="50">
        <f>IFERROR(IF(F1109&gt;0,IF(IFERROR((Смета!G1091*1),0)&gt;0,ROUND(F1109*G1109,2),0),0),0)</f>
        <v>0</v>
      </c>
      <c r="T1109" s="38"/>
      <c r="U1109" s="38"/>
      <c r="X1109" s="38"/>
      <c r="Y1109" s="38"/>
    </row>
    <row r="1110" spans="1:25" s="37" customFormat="1" hidden="1" x14ac:dyDescent="0.25">
      <c r="A1110" s="63"/>
      <c r="B1110" s="140">
        <f>IFERROR(IF(F1110&gt;0,MAX(B$26:B1109)+1,IF(AND(D1110&gt;0,C1110=0),"ЗАГ",0)),0)</f>
        <v>0</v>
      </c>
      <c r="C1110" s="141">
        <f>IF(Смета!B1092&gt;0,Смета!B1092,0)</f>
        <v>966</v>
      </c>
      <c r="D1110" s="543" t="str">
        <f>IF(Смета!C1092&gt;0,Смета!C1092,0)</f>
        <v>Подрозетник Ф65мм</v>
      </c>
      <c r="E1110" s="77" t="str">
        <f>IF(Смета!D1092&gt;0,Смета!D1092,0)</f>
        <v>шт</v>
      </c>
      <c r="F1110" s="67">
        <f>IFERROR(IF(Дата_КС2=S$3,Смета!Q1092,0)+IF(Дата_КС2=S$4,Смета!T1092,0)+IF(Дата_КС2=S$5,Смета!W1092,0)+IF(Дата_КС2=S$6,Смета!Z1092,0)+IF(Дата_КС2=S$7,Смета!AC1092,0)+IF(Дата_КС2=S$8,Смета!AF1092,0)+IF(Дата_КС2=S$9,Смета!AI1092,0)+IF(Дата_КС2=S$10,Смета!AL1092,0)+IF(Дата_КС2=S$11,Смета!AO1092,0)+IF(Дата_КС2=S$12,Смета!AR1092,0)+IF(Дата_КС2=S$13,Смета!AU1092,0)+IF(Дата_КС2=S$14,Смета!AX1092,0),0)</f>
        <v>0</v>
      </c>
      <c r="G1110" s="67">
        <f>IF(Смета!E1092&gt;0,Смета!E1092,0)</f>
        <v>53.38</v>
      </c>
      <c r="H1110" s="67">
        <f t="shared" si="34"/>
        <v>0</v>
      </c>
      <c r="I1110" s="464">
        <f t="shared" si="33"/>
        <v>0</v>
      </c>
      <c r="J1110" s="474"/>
      <c r="K1110" s="465">
        <f>IF(AND(B1110&gt;0,B1110&lt;&gt;"ЗАГ"),1,IF(C1110=0,SUM(B1111:INDEX(B1111:B$2002,INDEX(MATCH("ЗАГ",B1111:B$2002&amp;"",),))),0))</f>
        <v>0</v>
      </c>
      <c r="L1110" s="47"/>
      <c r="M1110" s="47"/>
      <c r="N1110" s="186"/>
      <c r="O1110" s="186"/>
      <c r="P1110" s="187"/>
      <c r="Q1110" s="189"/>
      <c r="R1110" s="178">
        <f>IFERROR(IF(F1110&gt;0,IF(IFERROR((Смета!H660*1),0)&gt;0,ROUND(F1110*G1110,2),0),0),0)</f>
        <v>0</v>
      </c>
      <c r="S1110" s="50">
        <f>IFERROR(IF(F1110&gt;0,IF(IFERROR((Смета!G1092*1),0)&gt;0,ROUND(F1110*G1110,2),0),0),0)</f>
        <v>0</v>
      </c>
      <c r="T1110" s="38"/>
      <c r="U1110" s="38"/>
      <c r="X1110" s="38"/>
      <c r="Y1110" s="38"/>
    </row>
    <row r="1111" spans="1:25" s="37" customFormat="1" hidden="1" x14ac:dyDescent="0.25">
      <c r="A1111" s="63"/>
      <c r="B1111" s="140">
        <f>IFERROR(IF(F1111&gt;0,MAX(B$26:B1110)+1,IF(AND(D1111&gt;0,C1111=0),"ЗАГ",0)),0)</f>
        <v>0</v>
      </c>
      <c r="C1111" s="141">
        <f>IF(Смета!B1093&gt;0,Смета!B1093,0)</f>
        <v>967</v>
      </c>
      <c r="D1111" s="543" t="str">
        <f>IF(Смета!C1093&gt;0,Смета!C1093,0)</f>
        <v>Подрозетник Ф100мм</v>
      </c>
      <c r="E1111" s="77" t="str">
        <f>IF(Смета!D1093&gt;0,Смета!D1093,0)</f>
        <v>шт</v>
      </c>
      <c r="F1111" s="67">
        <f>IFERROR(IF(Дата_КС2=S$3,Смета!Q1093,0)+IF(Дата_КС2=S$4,Смета!T1093,0)+IF(Дата_КС2=S$5,Смета!W1093,0)+IF(Дата_КС2=S$6,Смета!Z1093,0)+IF(Дата_КС2=S$7,Смета!AC1093,0)+IF(Дата_КС2=S$8,Смета!AF1093,0)+IF(Дата_КС2=S$9,Смета!AI1093,0)+IF(Дата_КС2=S$10,Смета!AL1093,0)+IF(Дата_КС2=S$11,Смета!AO1093,0)+IF(Дата_КС2=S$12,Смета!AR1093,0)+IF(Дата_КС2=S$13,Смета!AU1093,0)+IF(Дата_КС2=S$14,Смета!AX1093,0),0)</f>
        <v>0</v>
      </c>
      <c r="G1111" s="67">
        <f>IF(Смета!E1093&gt;0,Смета!E1093,0)</f>
        <v>64.05</v>
      </c>
      <c r="H1111" s="67">
        <f t="shared" si="34"/>
        <v>0</v>
      </c>
      <c r="I1111" s="464">
        <f t="shared" si="33"/>
        <v>0</v>
      </c>
      <c r="J1111" s="474"/>
      <c r="K1111" s="465">
        <f>IF(AND(B1111&gt;0,B1111&lt;&gt;"ЗАГ"),1,IF(C1111=0,SUM(B1112:INDEX(B1112:B$2002,INDEX(MATCH("ЗАГ",B1112:B$2002&amp;"",),))),0))</f>
        <v>0</v>
      </c>
      <c r="L1111" s="47"/>
      <c r="M1111" s="47"/>
      <c r="N1111" s="186"/>
      <c r="O1111" s="186"/>
      <c r="P1111" s="187"/>
      <c r="Q1111" s="189"/>
      <c r="R1111" s="178">
        <f>IFERROR(IF(F1111&gt;0,IF(IFERROR((Смета!H661*1),0)&gt;0,ROUND(F1111*G1111,2),0),0),0)</f>
        <v>0</v>
      </c>
      <c r="S1111" s="50">
        <f>IFERROR(IF(F1111&gt;0,IF(IFERROR((Смета!G1093*1),0)&gt;0,ROUND(F1111*G1111,2),0),0),0)</f>
        <v>0</v>
      </c>
      <c r="T1111" s="38"/>
      <c r="U1111" s="38"/>
      <c r="X1111" s="38"/>
      <c r="Y1111" s="38"/>
    </row>
    <row r="1112" spans="1:25" s="37" customFormat="1" hidden="1" x14ac:dyDescent="0.25">
      <c r="A1112" s="63"/>
      <c r="B1112" s="140">
        <f>IFERROR(IF(F1112&gt;0,MAX(B$26:B1111)+1,IF(AND(D1112&gt;0,C1112=0),"ЗАГ",0)),0)</f>
        <v>0</v>
      </c>
      <c r="C1112" s="141">
        <f>IF(Смета!B1094&gt;0,Смета!B1094,0)</f>
        <v>968</v>
      </c>
      <c r="D1112" s="543" t="str">
        <f>IF(Смета!C1094&gt;0,Смета!C1094,0)</f>
        <v>Монтаж подрозетника</v>
      </c>
      <c r="E1112" s="77" t="str">
        <f>IF(Смета!D1094&gt;0,Смета!D1094,0)</f>
        <v>шт</v>
      </c>
      <c r="F1112" s="67">
        <f>IFERROR(IF(Дата_КС2=S$3,Смета!Q1094,0)+IF(Дата_КС2=S$4,Смета!T1094,0)+IF(Дата_КС2=S$5,Смета!W1094,0)+IF(Дата_КС2=S$6,Смета!Z1094,0)+IF(Дата_КС2=S$7,Смета!AC1094,0)+IF(Дата_КС2=S$8,Смета!AF1094,0)+IF(Дата_КС2=S$9,Смета!AI1094,0)+IF(Дата_КС2=S$10,Смета!AL1094,0)+IF(Дата_КС2=S$11,Смета!AO1094,0)+IF(Дата_КС2=S$12,Смета!AR1094,0)+IF(Дата_КС2=S$13,Смета!AU1094,0)+IF(Дата_КС2=S$14,Смета!AX1094,0),0)</f>
        <v>0</v>
      </c>
      <c r="G1112" s="67">
        <f>IF(Смета!E1094&gt;0,Смета!E1094,0)</f>
        <v>80.06</v>
      </c>
      <c r="H1112" s="67">
        <f t="shared" si="34"/>
        <v>0</v>
      </c>
      <c r="I1112" s="464">
        <f t="shared" si="33"/>
        <v>0</v>
      </c>
      <c r="J1112" s="474"/>
      <c r="K1112" s="465">
        <f>IF(AND(B1112&gt;0,B1112&lt;&gt;"ЗАГ"),1,IF(C1112=0,SUM(B1113:INDEX(B1113:B$2002,INDEX(MATCH("ЗАГ",B1113:B$2002&amp;"",),))),0))</f>
        <v>0</v>
      </c>
      <c r="L1112" s="47"/>
      <c r="M1112" s="47"/>
      <c r="N1112" s="186"/>
      <c r="O1112" s="186"/>
      <c r="P1112" s="187"/>
      <c r="Q1112" s="189"/>
      <c r="R1112" s="178">
        <f>IFERROR(IF(F1112&gt;0,IF(IFERROR((Смета!H662*1),0)&gt;0,ROUND(F1112*G1112,2),0),0),0)</f>
        <v>0</v>
      </c>
      <c r="S1112" s="50">
        <f>IFERROR(IF(F1112&gt;0,IF(IFERROR((Смета!G1094*1),0)&gt;0,ROUND(F1112*G1112,2),0),0),0)</f>
        <v>0</v>
      </c>
      <c r="T1112" s="38"/>
      <c r="U1112" s="38"/>
      <c r="X1112" s="38"/>
      <c r="Y1112" s="38"/>
    </row>
    <row r="1113" spans="1:25" s="37" customFormat="1" hidden="1" x14ac:dyDescent="0.25">
      <c r="A1113" s="63"/>
      <c r="B1113" s="140" t="str">
        <f>IFERROR(IF(F1113&gt;0,MAX(B$26:B1112)+1,IF(AND(D1113&gt;0,C1113=0),"ЗАГ",0)),0)</f>
        <v>ЗАГ</v>
      </c>
      <c r="C1113" s="141">
        <f>IF(Смета!B1095&gt;0,Смета!B1095,0)</f>
        <v>0</v>
      </c>
      <c r="D1113" s="543" t="str">
        <f>IF(Смета!C1095&gt;0,Смета!C1095,0)</f>
        <v>6. Материалы</v>
      </c>
      <c r="E1113" s="77">
        <f>IF(Смета!D1095&gt;0,Смета!D1095,0)</f>
        <v>0</v>
      </c>
      <c r="F1113" s="67">
        <f>IFERROR(IF(Дата_КС2=S$3,Смета!Q1095,0)+IF(Дата_КС2=S$4,Смета!T1095,0)+IF(Дата_КС2=S$5,Смета!W1095,0)+IF(Дата_КС2=S$6,Смета!Z1095,0)+IF(Дата_КС2=S$7,Смета!AC1095,0)+IF(Дата_КС2=S$8,Смета!AF1095,0)+IF(Дата_КС2=S$9,Смета!AI1095,0)+IF(Дата_КС2=S$10,Смета!AL1095,0)+IF(Дата_КС2=S$11,Смета!AO1095,0)+IF(Дата_КС2=S$12,Смета!AR1095,0)+IF(Дата_КС2=S$13,Смета!AU1095,0)+IF(Дата_КС2=S$14,Смета!AX1095,0),0)</f>
        <v>0</v>
      </c>
      <c r="G1113" s="67">
        <f>IF(Смета!E1095&gt;0,Смета!E1095,0)</f>
        <v>0</v>
      </c>
      <c r="H1113" s="67">
        <f t="shared" si="34"/>
        <v>0</v>
      </c>
      <c r="I1113" s="464">
        <f t="shared" si="33"/>
        <v>0</v>
      </c>
      <c r="J1113" s="474"/>
      <c r="K1113" s="465">
        <f>IF(AND(B1113&gt;0,B1113&lt;&gt;"ЗАГ"),1,IF(C1113=0,SUM(B1114:INDEX(B1114:B$2002,INDEX(MATCH("ЗАГ",B1114:B$2002&amp;"",),))),0))</f>
        <v>0</v>
      </c>
      <c r="L1113" s="47"/>
      <c r="M1113" s="47"/>
      <c r="N1113" s="186"/>
      <c r="O1113" s="186"/>
      <c r="P1113" s="187"/>
      <c r="Q1113" s="189"/>
      <c r="R1113" s="178">
        <f>IFERROR(IF(F1113&gt;0,IF(IFERROR((Смета!H663*1),0)&gt;0,ROUND(F1113*G1113,2),0),0),0)</f>
        <v>0</v>
      </c>
      <c r="S1113" s="50">
        <f>IFERROR(IF(F1113&gt;0,IF(IFERROR((Смета!G1095*1),0)&gt;0,ROUND(F1113*G1113,2),0),0),0)</f>
        <v>0</v>
      </c>
      <c r="T1113" s="38"/>
      <c r="U1113" s="38"/>
      <c r="X1113" s="38"/>
      <c r="Y1113" s="38"/>
    </row>
    <row r="1114" spans="1:25" s="37" customFormat="1" hidden="1" x14ac:dyDescent="0.25">
      <c r="A1114" s="63"/>
      <c r="B1114" s="140">
        <f>IFERROR(IF(F1114&gt;0,MAX(B$26:B1113)+1,IF(AND(D1114&gt;0,C1114=0),"ЗАГ",0)),0)</f>
        <v>0</v>
      </c>
      <c r="C1114" s="141">
        <f>IF(Смета!B1096&gt;0,Смета!B1096,0)</f>
        <v>969</v>
      </c>
      <c r="D1114" s="543" t="str">
        <f>IF(Смета!C1096&gt;0,Смета!C1096,0)</f>
        <v>Пена монтажная Roof Complect огнеупорная (890гр)</v>
      </c>
      <c r="E1114" s="77" t="str">
        <f>IF(Смета!D1096&gt;0,Смета!D1096,0)</f>
        <v>шт</v>
      </c>
      <c r="F1114" s="67">
        <f>IFERROR(IF(Дата_КС2=S$3,Смета!Q1096,0)+IF(Дата_КС2=S$4,Смета!T1096,0)+IF(Дата_КС2=S$5,Смета!W1096,0)+IF(Дата_КС2=S$6,Смета!Z1096,0)+IF(Дата_КС2=S$7,Смета!AC1096,0)+IF(Дата_КС2=S$8,Смета!AF1096,0)+IF(Дата_КС2=S$9,Смета!AI1096,0)+IF(Дата_КС2=S$10,Смета!AL1096,0)+IF(Дата_КС2=S$11,Смета!AO1096,0)+IF(Дата_КС2=S$12,Смета!AR1096,0)+IF(Дата_КС2=S$13,Смета!AU1096,0)+IF(Дата_КС2=S$14,Смета!AX1096,0),0)</f>
        <v>0</v>
      </c>
      <c r="G1114" s="67">
        <f>IF(Смета!E1096&gt;0,Смета!E1096,0)</f>
        <v>640.5</v>
      </c>
      <c r="H1114" s="67">
        <f t="shared" si="34"/>
        <v>0</v>
      </c>
      <c r="I1114" s="464">
        <f t="shared" ref="I1114:I1177" si="35">IF(J1114=1,1,K1114)</f>
        <v>0</v>
      </c>
      <c r="J1114" s="474"/>
      <c r="K1114" s="465">
        <f>IF(AND(B1114&gt;0,B1114&lt;&gt;"ЗАГ"),1,IF(C1114=0,SUM(B1115:INDEX(B1115:B$2002,INDEX(MATCH("ЗАГ",B1115:B$2002&amp;"",),))),0))</f>
        <v>0</v>
      </c>
      <c r="L1114" s="47"/>
      <c r="M1114" s="47"/>
      <c r="N1114" s="186"/>
      <c r="O1114" s="186"/>
      <c r="P1114" s="187"/>
      <c r="Q1114" s="189"/>
      <c r="R1114" s="178">
        <f>IFERROR(IF(F1114&gt;0,IF(IFERROR((Смета!H664*1),0)&gt;0,ROUND(F1114*G1114,2),0),0),0)</f>
        <v>0</v>
      </c>
      <c r="S1114" s="50">
        <f>IFERROR(IF(F1114&gt;0,IF(IFERROR((Смета!G1096*1),0)&gt;0,ROUND(F1114*G1114,2),0),0),0)</f>
        <v>0</v>
      </c>
      <c r="T1114" s="38"/>
      <c r="U1114" s="38"/>
      <c r="X1114" s="38"/>
      <c r="Y1114" s="38"/>
    </row>
    <row r="1115" spans="1:25" s="37" customFormat="1" hidden="1" x14ac:dyDescent="0.25">
      <c r="A1115" s="63"/>
      <c r="B1115" s="140">
        <f>IFERROR(IF(F1115&gt;0,MAX(B$26:B1114)+1,IF(AND(D1115&gt;0,C1115=0),"ЗАГ",0)),0)</f>
        <v>0</v>
      </c>
      <c r="C1115" s="141">
        <f>IF(Смета!B1097&gt;0,Смета!B1097,0)</f>
        <v>970</v>
      </c>
      <c r="D1115" s="543" t="str">
        <f>IF(Смета!C1097&gt;0,Смета!C1097,0)</f>
        <v>Герметик огнезащитный ведро 10кг</v>
      </c>
      <c r="E1115" s="77" t="str">
        <f>IF(Смета!D1097&gt;0,Смета!D1097,0)</f>
        <v>шт</v>
      </c>
      <c r="F1115" s="67">
        <f>IFERROR(IF(Дата_КС2=S$3,Смета!Q1097,0)+IF(Дата_КС2=S$4,Смета!T1097,0)+IF(Дата_КС2=S$5,Смета!W1097,0)+IF(Дата_КС2=S$6,Смета!Z1097,0)+IF(Дата_КС2=S$7,Смета!AC1097,0)+IF(Дата_КС2=S$8,Смета!AF1097,0)+IF(Дата_КС2=S$9,Смета!AI1097,0)+IF(Дата_КС2=S$10,Смета!AL1097,0)+IF(Дата_КС2=S$11,Смета!AO1097,0)+IF(Дата_КС2=S$12,Смета!AR1097,0)+IF(Дата_КС2=S$13,Смета!AU1097,0)+IF(Дата_КС2=S$14,Смета!AX1097,0),0)</f>
        <v>0</v>
      </c>
      <c r="G1115" s="67">
        <f>IF(Смета!E1097&gt;0,Смета!E1097,0)</f>
        <v>2028.25</v>
      </c>
      <c r="H1115" s="67">
        <f t="shared" si="34"/>
        <v>0</v>
      </c>
      <c r="I1115" s="464">
        <f t="shared" si="35"/>
        <v>0</v>
      </c>
      <c r="J1115" s="474"/>
      <c r="K1115" s="465">
        <f>IF(AND(B1115&gt;0,B1115&lt;&gt;"ЗАГ"),1,IF(C1115=0,SUM(B1116:INDEX(B1116:B$2002,INDEX(MATCH("ЗАГ",B1116:B$2002&amp;"",),))),0))</f>
        <v>0</v>
      </c>
      <c r="L1115" s="47"/>
      <c r="M1115" s="47"/>
      <c r="N1115" s="186"/>
      <c r="O1115" s="186"/>
      <c r="P1115" s="187"/>
      <c r="Q1115" s="189"/>
      <c r="R1115" s="178">
        <f>IFERROR(IF(F1115&gt;0,IF(IFERROR((Смета!H665*1),0)&gt;0,ROUND(F1115*G1115,2),0),0),0)</f>
        <v>0</v>
      </c>
      <c r="S1115" s="50">
        <f>IFERROR(IF(F1115&gt;0,IF(IFERROR((Смета!G1097*1),0)&gt;0,ROUND(F1115*G1115,2),0),0),0)</f>
        <v>0</v>
      </c>
      <c r="T1115" s="38"/>
      <c r="U1115" s="38"/>
      <c r="X1115" s="38"/>
      <c r="Y1115" s="38"/>
    </row>
    <row r="1116" spans="1:25" s="37" customFormat="1" x14ac:dyDescent="0.25">
      <c r="A1116" s="63"/>
      <c r="B1116" s="140" t="str">
        <f>IFERROR(IF(F1116&gt;0,MAX(B$26:B1115)+1,IF(AND(D1116&gt;0,C1116=0),"ЗАГ",0)),0)</f>
        <v>ЗАГ</v>
      </c>
      <c r="C1116" s="141">
        <f>IF(Смета!B1098&gt;0,Смета!B1098,0)</f>
        <v>0</v>
      </c>
      <c r="D1116" s="547" t="str">
        <f>IF(Смета!C1098&gt;0,Смета!C1098,0)</f>
        <v>Ось 9-12/А-В (4.БС21М секция №11)</v>
      </c>
      <c r="E1116" s="77">
        <f>IF(Смета!D1098&gt;0,Смета!D1098,0)</f>
        <v>0</v>
      </c>
      <c r="F1116" s="67">
        <f>IFERROR(IF(Дата_КС2=S$3,Смета!Q1098,0)+IF(Дата_КС2=S$4,Смета!T1098,0)+IF(Дата_КС2=S$5,Смета!W1098,0)+IF(Дата_КС2=S$6,Смета!Z1098,0)+IF(Дата_КС2=S$7,Смета!AC1098,0)+IF(Дата_КС2=S$8,Смета!AF1098,0)+IF(Дата_КС2=S$9,Смета!AI1098,0)+IF(Дата_КС2=S$10,Смета!AL1098,0)+IF(Дата_КС2=S$11,Смета!AO1098,0)+IF(Дата_КС2=S$12,Смета!AR1098,0)+IF(Дата_КС2=S$13,Смета!AU1098,0)+IF(Дата_КС2=S$14,Смета!AX1098,0),0)</f>
        <v>0</v>
      </c>
      <c r="G1116" s="67">
        <f>IF(Смета!E1098&gt;0,Смета!E1098,0)</f>
        <v>0</v>
      </c>
      <c r="H1116" s="67">
        <f t="shared" si="34"/>
        <v>0</v>
      </c>
      <c r="I1116" s="464">
        <f t="shared" si="35"/>
        <v>1</v>
      </c>
      <c r="J1116" s="474">
        <v>1</v>
      </c>
      <c r="K1116" s="465">
        <f>IF(AND(B1116&gt;0,B1116&lt;&gt;"ЗАГ"),1,IF(C1116=0,SUM(B1117:INDEX(B1117:B$2002,INDEX(MATCH("ЗАГ",B1117:B$2002&amp;"",),))),0))</f>
        <v>0</v>
      </c>
      <c r="L1116" s="47"/>
      <c r="M1116" s="47"/>
      <c r="N1116" s="186"/>
      <c r="O1116" s="186"/>
      <c r="P1116" s="187"/>
      <c r="Q1116" s="189"/>
      <c r="R1116" s="178">
        <f>IFERROR(IF(F1116&gt;0,IF(IFERROR((Смета!H666*1),0)&gt;0,ROUND(F1116*G1116,2),0),0),0)</f>
        <v>0</v>
      </c>
      <c r="S1116" s="50">
        <f>IFERROR(IF(F1116&gt;0,IF(IFERROR((Смета!G1098*1),0)&gt;0,ROUND(F1116*G1116,2),0),0),0)</f>
        <v>0</v>
      </c>
      <c r="T1116" s="38"/>
      <c r="U1116" s="38"/>
      <c r="X1116" s="38"/>
      <c r="Y1116" s="38"/>
    </row>
    <row r="1117" spans="1:25" s="37" customFormat="1" x14ac:dyDescent="0.25">
      <c r="A1117" s="63"/>
      <c r="B1117" s="140" t="str">
        <f>IFERROR(IF(F1117&gt;0,MAX(B$26:B1116)+1,IF(AND(D1117&gt;0,C1117=0),"ЗАГ",0)),0)</f>
        <v>ЗАГ</v>
      </c>
      <c r="C1117" s="141">
        <f>IF(Смета!B1099&gt;0,Смета!B1099,0)</f>
        <v>0</v>
      </c>
      <c r="D1117" s="547" t="str">
        <f>IF(Смета!C1099&gt;0,Смета!C1099,0)</f>
        <v>1.Низковольтное оборудование</v>
      </c>
      <c r="E1117" s="77">
        <f>IF(Смета!D1099&gt;0,Смета!D1099,0)</f>
        <v>0</v>
      </c>
      <c r="F1117" s="67">
        <f>IFERROR(IF(Дата_КС2=S$3,Смета!Q1099,0)+IF(Дата_КС2=S$4,Смета!T1099,0)+IF(Дата_КС2=S$5,Смета!W1099,0)+IF(Дата_КС2=S$6,Смета!Z1099,0)+IF(Дата_КС2=S$7,Смета!AC1099,0)+IF(Дата_КС2=S$8,Смета!AF1099,0)+IF(Дата_КС2=S$9,Смета!AI1099,0)+IF(Дата_КС2=S$10,Смета!AL1099,0)+IF(Дата_КС2=S$11,Смета!AO1099,0)+IF(Дата_КС2=S$12,Смета!AR1099,0)+IF(Дата_КС2=S$13,Смета!AU1099,0)+IF(Дата_КС2=S$14,Смета!AX1099,0),0)</f>
        <v>0</v>
      </c>
      <c r="G1117" s="67">
        <f>IF(Смета!E1099&gt;0,Смета!E1099,0)</f>
        <v>0</v>
      </c>
      <c r="H1117" s="67">
        <f t="shared" ref="H1117:H1180" si="36">ROUND(F1117*G1117,2)</f>
        <v>0</v>
      </c>
      <c r="I1117" s="464">
        <f t="shared" si="35"/>
        <v>490</v>
      </c>
      <c r="J1117" s="474"/>
      <c r="K1117" s="465">
        <f>IF(AND(B1117&gt;0,B1117&lt;&gt;"ЗАГ"),1,IF(C1117=0,SUM(B1118:INDEX(B1118:B$2002,INDEX(MATCH("ЗАГ",B1118:B$2002&amp;"",),))),0))</f>
        <v>490</v>
      </c>
      <c r="L1117" s="47"/>
      <c r="M1117" s="47"/>
      <c r="N1117" s="186"/>
      <c r="O1117" s="186"/>
      <c r="P1117" s="187"/>
      <c r="Q1117" s="189"/>
      <c r="R1117" s="178">
        <f>IFERROR(IF(F1117&gt;0,IF(IFERROR((Смета!H667*1),0)&gt;0,ROUND(F1117*G1117,2),0),0),0)</f>
        <v>0</v>
      </c>
      <c r="S1117" s="50">
        <f>IFERROR(IF(F1117&gt;0,IF(IFERROR((Смета!G1099*1),0)&gt;0,ROUND(F1117*G1117,2),0),0),0)</f>
        <v>0</v>
      </c>
      <c r="T1117" s="38"/>
      <c r="U1117" s="38"/>
      <c r="X1117" s="38"/>
      <c r="Y1117" s="38"/>
    </row>
    <row r="1118" spans="1:25" s="37" customFormat="1" hidden="1" x14ac:dyDescent="0.25">
      <c r="A1118" s="63"/>
      <c r="B1118" s="140">
        <f>IFERROR(IF(F1118&gt;0,MAX(B$26:B1117)+1,IF(AND(D1118&gt;0,C1118=0),"ЗАГ",0)),0)</f>
        <v>0</v>
      </c>
      <c r="C1118" s="141">
        <f>IF(Смета!B1100&gt;0,Смета!B1100,0)</f>
        <v>971</v>
      </c>
      <c r="D1118" s="543" t="str">
        <f>IF(Смета!C1100&gt;0,Смета!C1100,0)</f>
        <v>ЩК в комплекте</v>
      </c>
      <c r="E1118" s="77" t="str">
        <f>IF(Смета!D1100&gt;0,Смета!D1100,0)</f>
        <v>шт</v>
      </c>
      <c r="F1118" s="67">
        <f>IFERROR(IF(Дата_КС2=S$3,Смета!Q1100,0)+IF(Дата_КС2=S$4,Смета!T1100,0)+IF(Дата_КС2=S$5,Смета!W1100,0)+IF(Дата_КС2=S$6,Смета!Z1100,0)+IF(Дата_КС2=S$7,Смета!AC1100,0)+IF(Дата_КС2=S$8,Смета!AF1100,0)+IF(Дата_КС2=S$9,Смета!AI1100,0)+IF(Дата_КС2=S$10,Смета!AL1100,0)+IF(Дата_КС2=S$11,Смета!AO1100,0)+IF(Дата_КС2=S$12,Смета!AR1100,0)+IF(Дата_КС2=S$13,Смета!AU1100,0)+IF(Дата_КС2=S$14,Смета!AX1100,0),0)</f>
        <v>0</v>
      </c>
      <c r="G1118" s="67">
        <f>IF(Смета!E1100&gt;0,Смета!E1100,0)</f>
        <v>6351.63</v>
      </c>
      <c r="H1118" s="67">
        <f t="shared" si="36"/>
        <v>0</v>
      </c>
      <c r="I1118" s="464">
        <f t="shared" si="35"/>
        <v>0</v>
      </c>
      <c r="J1118" s="474"/>
      <c r="K1118" s="465">
        <f>IF(AND(B1118&gt;0,B1118&lt;&gt;"ЗАГ"),1,IF(C1118=0,SUM(B1119:INDEX(B1119:B$2002,INDEX(MATCH("ЗАГ",B1119:B$2002&amp;"",),))),0))</f>
        <v>0</v>
      </c>
      <c r="L1118" s="47"/>
      <c r="M1118" s="47"/>
      <c r="N1118" s="186"/>
      <c r="O1118" s="186"/>
      <c r="P1118" s="187"/>
      <c r="Q1118" s="189"/>
      <c r="R1118" s="178">
        <f>IFERROR(IF(F1118&gt;0,IF(IFERROR((Смета!H668*1),0)&gt;0,ROUND(F1118*G1118,2),0),0),0)</f>
        <v>0</v>
      </c>
      <c r="S1118" s="50">
        <f>IFERROR(IF(F1118&gt;0,IF(IFERROR((Смета!G1100*1),0)&gt;0,ROUND(F1118*G1118,2),0),0),0)</f>
        <v>0</v>
      </c>
      <c r="T1118" s="38"/>
      <c r="U1118" s="38"/>
      <c r="X1118" s="38"/>
      <c r="Y1118" s="38"/>
    </row>
    <row r="1119" spans="1:25" s="37" customFormat="1" ht="30" hidden="1" x14ac:dyDescent="0.25">
      <c r="A1119" s="63"/>
      <c r="B1119" s="140">
        <f>IFERROR(IF(F1119&gt;0,MAX(B$26:B1118)+1,IF(AND(D1119&gt;0,C1119=0),"ЗАГ",0)),0)</f>
        <v>0</v>
      </c>
      <c r="C1119" s="141">
        <f>IF(Смета!B1101&gt;0,Смета!B1101,0)</f>
        <v>972</v>
      </c>
      <c r="D1119" s="543" t="str">
        <f>IF(Смета!C1101&gt;0,Смета!C1101,0)</f>
        <v>Счетчик электронный, 230В, 5(80)А, 1/2 кл.точности СЕ207 R7 849.2.ОА.QUVLF SPds</v>
      </c>
      <c r="E1119" s="77" t="str">
        <f>IF(Смета!D1101&gt;0,Смета!D1101,0)</f>
        <v>шт</v>
      </c>
      <c r="F1119" s="67">
        <f>IFERROR(IF(Дата_КС2=S$3,Смета!Q1101,0)+IF(Дата_КС2=S$4,Смета!T1101,0)+IF(Дата_КС2=S$5,Смета!W1101,0)+IF(Дата_КС2=S$6,Смета!Z1101,0)+IF(Дата_КС2=S$7,Смета!AC1101,0)+IF(Дата_КС2=S$8,Смета!AF1101,0)+IF(Дата_КС2=S$9,Смета!AI1101,0)+IF(Дата_КС2=S$10,Смета!AL1101,0)+IF(Дата_КС2=S$11,Смета!AO1101,0)+IF(Дата_КС2=S$12,Смета!AR1101,0)+IF(Дата_КС2=S$13,Смета!AU1101,0)+IF(Дата_КС2=S$14,Смета!AX1101,0),0)</f>
        <v>0</v>
      </c>
      <c r="G1119" s="67">
        <f>IF(Смета!E1101&gt;0,Смета!E1101,0)</f>
        <v>0</v>
      </c>
      <c r="H1119" s="67">
        <f t="shared" si="36"/>
        <v>0</v>
      </c>
      <c r="I1119" s="464">
        <f t="shared" si="35"/>
        <v>0</v>
      </c>
      <c r="J1119" s="474"/>
      <c r="K1119" s="465">
        <f>IF(AND(B1119&gt;0,B1119&lt;&gt;"ЗАГ"),1,IF(C1119=0,SUM(B1120:INDEX(B1120:B$2002,INDEX(MATCH("ЗАГ",B1120:B$2002&amp;"",),))),0))</f>
        <v>0</v>
      </c>
      <c r="L1119" s="47"/>
      <c r="M1119" s="47"/>
      <c r="N1119" s="186"/>
      <c r="O1119" s="186"/>
      <c r="P1119" s="187"/>
      <c r="Q1119" s="189"/>
      <c r="R1119" s="178">
        <f>IFERROR(IF(F1119&gt;0,IF(IFERROR((Смета!H669*1),0)&gt;0,ROUND(F1119*G1119,2),0),0),0)</f>
        <v>0</v>
      </c>
      <c r="S1119" s="50">
        <f>IFERROR(IF(F1119&gt;0,IF(IFERROR((Смета!G1101*1),0)&gt;0,ROUND(F1119*G1119,2),0),0),0)</f>
        <v>0</v>
      </c>
      <c r="T1119" s="38"/>
      <c r="U1119" s="38"/>
      <c r="X1119" s="38"/>
      <c r="Y1119" s="38"/>
    </row>
    <row r="1120" spans="1:25" s="37" customFormat="1" hidden="1" x14ac:dyDescent="0.25">
      <c r="A1120" s="63"/>
      <c r="B1120" s="140">
        <f>IFERROR(IF(F1120&gt;0,MAX(B$26:B1119)+1,IF(AND(D1120&gt;0,C1120=0),"ЗАГ",0)),0)</f>
        <v>0</v>
      </c>
      <c r="C1120" s="141">
        <f>IF(Смета!B1102&gt;0,Смета!B1102,0)</f>
        <v>973</v>
      </c>
      <c r="D1120" s="543" t="str">
        <f>IF(Смета!C1102&gt;0,Смета!C1102,0)</f>
        <v>Монтаж и подключение ЩК</v>
      </c>
      <c r="E1120" s="77" t="str">
        <f>IF(Смета!D1102&gt;0,Смета!D1102,0)</f>
        <v>шт</v>
      </c>
      <c r="F1120" s="67">
        <f>IFERROR(IF(Дата_КС2=S$3,Смета!Q1102,0)+IF(Дата_КС2=S$4,Смета!T1102,0)+IF(Дата_КС2=S$5,Смета!W1102,0)+IF(Дата_КС2=S$6,Смета!Z1102,0)+IF(Дата_КС2=S$7,Смета!AC1102,0)+IF(Дата_КС2=S$8,Смета!AF1102,0)+IF(Дата_КС2=S$9,Смета!AI1102,0)+IF(Дата_КС2=S$10,Смета!AL1102,0)+IF(Дата_КС2=S$11,Смета!AO1102,0)+IF(Дата_КС2=S$12,Смета!AR1102,0)+IF(Дата_КС2=S$13,Смета!AU1102,0)+IF(Дата_КС2=S$14,Смета!AX1102,0),0)</f>
        <v>0</v>
      </c>
      <c r="G1120" s="67">
        <f>IF(Смета!E1102&gt;0,Смета!E1102,0)</f>
        <v>2668.75</v>
      </c>
      <c r="H1120" s="67">
        <f t="shared" si="36"/>
        <v>0</v>
      </c>
      <c r="I1120" s="464">
        <f t="shared" si="35"/>
        <v>0</v>
      </c>
      <c r="J1120" s="474"/>
      <c r="K1120" s="465">
        <f>IF(AND(B1120&gt;0,B1120&lt;&gt;"ЗАГ"),1,IF(C1120=0,SUM(B1121:INDEX(B1121:B$2002,INDEX(MATCH("ЗАГ",B1121:B$2002&amp;"",),))),0))</f>
        <v>0</v>
      </c>
      <c r="L1120" s="47"/>
      <c r="M1120" s="47"/>
      <c r="N1120" s="186"/>
      <c r="O1120" s="186"/>
      <c r="P1120" s="187"/>
      <c r="Q1120" s="189"/>
      <c r="R1120" s="178">
        <f>IFERROR(IF(F1120&gt;0,IF(IFERROR((Смета!H670*1),0)&gt;0,ROUND(F1120*G1120,2),0),0),0)</f>
        <v>0</v>
      </c>
      <c r="S1120" s="50">
        <f>IFERROR(IF(F1120&gt;0,IF(IFERROR((Смета!G1102*1),0)&gt;0,ROUND(F1120*G1120,2),0),0),0)</f>
        <v>0</v>
      </c>
      <c r="T1120" s="38"/>
      <c r="U1120" s="38"/>
      <c r="X1120" s="38"/>
      <c r="Y1120" s="38"/>
    </row>
    <row r="1121" spans="1:25" s="37" customFormat="1" hidden="1" x14ac:dyDescent="0.25">
      <c r="A1121" s="63"/>
      <c r="B1121" s="140">
        <f>IFERROR(IF(F1121&gt;0,MAX(B$26:B1120)+1,IF(AND(D1121&gt;0,C1121=0),"ЗАГ",0)),0)</f>
        <v>0</v>
      </c>
      <c r="C1121" s="141">
        <f>IF(Смета!B1103&gt;0,Смета!B1103,0)</f>
        <v>974</v>
      </c>
      <c r="D1121" s="543" t="str">
        <f>IF(Смета!C1103&gt;0,Смета!C1103,0)</f>
        <v>Кабель-канал 60х40 ЭЛЕКОР белый (18м) IEK</v>
      </c>
      <c r="E1121" s="77" t="str">
        <f>IF(Смета!D1103&gt;0,Смета!D1103,0)</f>
        <v>м</v>
      </c>
      <c r="F1121" s="67">
        <f>IFERROR(IF(Дата_КС2=S$3,Смета!Q1103,0)+IF(Дата_КС2=S$4,Смета!T1103,0)+IF(Дата_КС2=S$5,Смета!W1103,0)+IF(Дата_КС2=S$6,Смета!Z1103,0)+IF(Дата_КС2=S$7,Смета!AC1103,0)+IF(Дата_КС2=S$8,Смета!AF1103,0)+IF(Дата_КС2=S$9,Смета!AI1103,0)+IF(Дата_КС2=S$10,Смета!AL1103,0)+IF(Дата_КС2=S$11,Смета!AO1103,0)+IF(Дата_КС2=S$12,Смета!AR1103,0)+IF(Дата_КС2=S$13,Смета!AU1103,0)+IF(Дата_КС2=S$14,Смета!AX1103,0),0)</f>
        <v>0</v>
      </c>
      <c r="G1121" s="67">
        <f>IF(Смета!E1103&gt;0,Смета!E1103,0)</f>
        <v>264.60000000000002</v>
      </c>
      <c r="H1121" s="67">
        <f t="shared" si="36"/>
        <v>0</v>
      </c>
      <c r="I1121" s="464">
        <f t="shared" si="35"/>
        <v>0</v>
      </c>
      <c r="J1121" s="474"/>
      <c r="K1121" s="465">
        <f>IF(AND(B1121&gt;0,B1121&lt;&gt;"ЗАГ"),1,IF(C1121=0,SUM(B1122:INDEX(B1122:B$2002,INDEX(MATCH("ЗАГ",B1122:B$2002&amp;"",),))),0))</f>
        <v>0</v>
      </c>
      <c r="L1121" s="47"/>
      <c r="M1121" s="47"/>
      <c r="N1121" s="186"/>
      <c r="O1121" s="186"/>
      <c r="P1121" s="187"/>
      <c r="Q1121" s="189"/>
      <c r="R1121" s="178">
        <f>IFERROR(IF(F1121&gt;0,IF(IFERROR((Смета!H671*1),0)&gt;0,ROUND(F1121*G1121,2),0),0),0)</f>
        <v>0</v>
      </c>
      <c r="S1121" s="50">
        <f>IFERROR(IF(F1121&gt;0,IF(IFERROR((Смета!G1103*1),0)&gt;0,ROUND(F1121*G1121,2),0),0),0)</f>
        <v>0</v>
      </c>
      <c r="T1121" s="38"/>
      <c r="U1121" s="38"/>
      <c r="X1121" s="38"/>
      <c r="Y1121" s="38"/>
    </row>
    <row r="1122" spans="1:25" s="37" customFormat="1" hidden="1" x14ac:dyDescent="0.25">
      <c r="A1122" s="63"/>
      <c r="B1122" s="140">
        <f>IFERROR(IF(F1122&gt;0,MAX(B$26:B1121)+1,IF(AND(D1122&gt;0,C1122=0),"ЗАГ",0)),0)</f>
        <v>0</v>
      </c>
      <c r="C1122" s="141">
        <f>IF(Смета!B1104&gt;0,Смета!B1104,0)</f>
        <v>975</v>
      </c>
      <c r="D1122" s="543" t="str">
        <f>IF(Смета!C1104&gt;0,Смета!C1104,0)</f>
        <v>Монтаж кабель-канала</v>
      </c>
      <c r="E1122" s="77" t="str">
        <f>IF(Смета!D1104&gt;0,Смета!D1104,0)</f>
        <v>м</v>
      </c>
      <c r="F1122" s="67">
        <f>IFERROR(IF(Дата_КС2=S$3,Смета!Q1104,0)+IF(Дата_КС2=S$4,Смета!T1104,0)+IF(Дата_КС2=S$5,Смета!W1104,0)+IF(Дата_КС2=S$6,Смета!Z1104,0)+IF(Дата_КС2=S$7,Смета!AC1104,0)+IF(Дата_КС2=S$8,Смета!AF1104,0)+IF(Дата_КС2=S$9,Смета!AI1104,0)+IF(Дата_КС2=S$10,Смета!AL1104,0)+IF(Дата_КС2=S$11,Смета!AO1104,0)+IF(Дата_КС2=S$12,Смета!AR1104,0)+IF(Дата_КС2=S$13,Смета!AU1104,0)+IF(Дата_КС2=S$14,Смета!AX1104,0),0)</f>
        <v>0</v>
      </c>
      <c r="G1122" s="67">
        <f>IF(Смета!E1104&gt;0,Смета!E1104,0)</f>
        <v>330.75</v>
      </c>
      <c r="H1122" s="67">
        <f t="shared" si="36"/>
        <v>0</v>
      </c>
      <c r="I1122" s="464">
        <f t="shared" si="35"/>
        <v>0</v>
      </c>
      <c r="J1122" s="474"/>
      <c r="K1122" s="465">
        <f>IF(AND(B1122&gt;0,B1122&lt;&gt;"ЗАГ"),1,IF(C1122=0,SUM(B1123:INDEX(B1123:B$2002,INDEX(MATCH("ЗАГ",B1123:B$2002&amp;"",),))),0))</f>
        <v>0</v>
      </c>
      <c r="L1122" s="47"/>
      <c r="M1122" s="47"/>
      <c r="N1122" s="186"/>
      <c r="O1122" s="186"/>
      <c r="P1122" s="187"/>
      <c r="Q1122" s="189"/>
      <c r="R1122" s="178">
        <f>IFERROR(IF(F1122&gt;0,IF(IFERROR((Смета!H672*1),0)&gt;0,ROUND(F1122*G1122,2),0),0),0)</f>
        <v>0</v>
      </c>
      <c r="S1122" s="50">
        <f>IFERROR(IF(F1122&gt;0,IF(IFERROR((Смета!G1104*1),0)&gt;0,ROUND(F1122*G1122,2),0),0),0)</f>
        <v>0</v>
      </c>
      <c r="T1122" s="38"/>
      <c r="U1122" s="38"/>
      <c r="X1122" s="38"/>
      <c r="Y1122" s="38"/>
    </row>
    <row r="1123" spans="1:25" s="37" customFormat="1" x14ac:dyDescent="0.25">
      <c r="A1123" s="63"/>
      <c r="B1123" s="140">
        <f>IFERROR(IF(F1123&gt;0,MAX(B$26:B1122)+1,IF(AND(D1123&gt;0,C1123=0),"ЗАГ",0)),0)</f>
        <v>121</v>
      </c>
      <c r="C1123" s="141">
        <f>IF(Смета!B1105&gt;0,Смета!B1105,0)</f>
        <v>976</v>
      </c>
      <c r="D1123" s="547" t="str">
        <f>IF(Смета!C1105&gt;0,Смета!C1105,0)</f>
        <v>Корпус щита этажного ЩЭ</v>
      </c>
      <c r="E1123" s="77" t="str">
        <f>IF(Смета!D1105&gt;0,Смета!D1105,0)</f>
        <v>шт</v>
      </c>
      <c r="F1123" s="67">
        <f>IFERROR(IF(Дата_КС2=S$3,Смета!Q1105,0)+IF(Дата_КС2=S$4,Смета!T1105,0)+IF(Дата_КС2=S$5,Смета!W1105,0)+IF(Дата_КС2=S$6,Смета!Z1105,0)+IF(Дата_КС2=S$7,Смета!AC1105,0)+IF(Дата_КС2=S$8,Смета!AF1105,0)+IF(Дата_КС2=S$9,Смета!AI1105,0)+IF(Дата_КС2=S$10,Смета!AL1105,0)+IF(Дата_КС2=S$11,Смета!AO1105,0)+IF(Дата_КС2=S$12,Смета!AR1105,0)+IF(Дата_КС2=S$13,Смета!AU1105,0)+IF(Дата_КС2=S$14,Смета!AX1105,0),0)</f>
        <v>4</v>
      </c>
      <c r="G1123" s="67">
        <f>IF(Смета!E1105&gt;0,Смета!E1105,0)</f>
        <v>8486.6299999999992</v>
      </c>
      <c r="H1123" s="67">
        <f t="shared" si="36"/>
        <v>33946.519999999997</v>
      </c>
      <c r="I1123" s="464">
        <f t="shared" si="35"/>
        <v>1</v>
      </c>
      <c r="J1123" s="474"/>
      <c r="K1123" s="465">
        <f>IF(AND(B1123&gt;0,B1123&lt;&gt;"ЗАГ"),1,IF(C1123=0,SUM(B1124:INDEX(B1124:B$2002,INDEX(MATCH("ЗАГ",B1124:B$2002&amp;"",),))),0))</f>
        <v>1</v>
      </c>
      <c r="L1123" s="47"/>
      <c r="M1123" s="47"/>
      <c r="N1123" s="186"/>
      <c r="O1123" s="186"/>
      <c r="P1123" s="187"/>
      <c r="Q1123" s="189"/>
      <c r="R1123" s="178">
        <f>IFERROR(IF(F1123&gt;0,IF(IFERROR((Смета!H673*1),0)&gt;0,ROUND(F1123*G1123,2),0),0),0)</f>
        <v>0</v>
      </c>
      <c r="S1123" s="50">
        <f>IFERROR(IF(F1123&gt;0,IF(IFERROR((Смета!G1105*1),0)&gt;0,ROUND(F1123*G1123,2),0),0),0)</f>
        <v>33946.519999999997</v>
      </c>
      <c r="T1123" s="38"/>
      <c r="U1123" s="38"/>
      <c r="X1123" s="38"/>
      <c r="Y1123" s="38"/>
    </row>
    <row r="1124" spans="1:25" s="37" customFormat="1" x14ac:dyDescent="0.25">
      <c r="A1124" s="63"/>
      <c r="B1124" s="140">
        <f>IFERROR(IF(F1124&gt;0,MAX(B$26:B1123)+1,IF(AND(D1124&gt;0,C1124=0),"ЗАГ",0)),0)</f>
        <v>122</v>
      </c>
      <c r="C1124" s="141">
        <f>IF(Смета!B1106&gt;0,Смета!B1106,0)</f>
        <v>977</v>
      </c>
      <c r="D1124" s="547" t="str">
        <f>IF(Смета!C1106&gt;0,Смета!C1106,0)</f>
        <v>Монтаж Корпуса щита этажного</v>
      </c>
      <c r="E1124" s="77" t="str">
        <f>IF(Смета!D1106&gt;0,Смета!D1106,0)</f>
        <v>шт</v>
      </c>
      <c r="F1124" s="67">
        <f>IFERROR(IF(Дата_КС2=S$3,Смета!Q1106,0)+IF(Дата_КС2=S$4,Смета!T1106,0)+IF(Дата_КС2=S$5,Смета!W1106,0)+IF(Дата_КС2=S$6,Смета!Z1106,0)+IF(Дата_КС2=S$7,Смета!AC1106,0)+IF(Дата_КС2=S$8,Смета!AF1106,0)+IF(Дата_КС2=S$9,Смета!AI1106,0)+IF(Дата_КС2=S$10,Смета!AL1106,0)+IF(Дата_КС2=S$11,Смета!AO1106,0)+IF(Дата_КС2=S$12,Смета!AR1106,0)+IF(Дата_КС2=S$13,Смета!AU1106,0)+IF(Дата_КС2=S$14,Смета!AX1106,0),0)</f>
        <v>4</v>
      </c>
      <c r="G1124" s="67">
        <f>IF(Смета!E1106&gt;0,Смета!E1106,0)</f>
        <v>918.05</v>
      </c>
      <c r="H1124" s="67">
        <f t="shared" si="36"/>
        <v>3672.2</v>
      </c>
      <c r="I1124" s="464">
        <f t="shared" si="35"/>
        <v>1</v>
      </c>
      <c r="J1124" s="474"/>
      <c r="K1124" s="465">
        <f>IF(AND(B1124&gt;0,B1124&lt;&gt;"ЗАГ"),1,IF(C1124=0,SUM(B1125:INDEX(B1125:B$2002,INDEX(MATCH("ЗАГ",B1125:B$2002&amp;"",),))),0))</f>
        <v>1</v>
      </c>
      <c r="L1124" s="47"/>
      <c r="M1124" s="47"/>
      <c r="N1124" s="186"/>
      <c r="O1124" s="186"/>
      <c r="P1124" s="187"/>
      <c r="Q1124" s="189"/>
      <c r="R1124" s="178">
        <f>IFERROR(IF(F1124&gt;0,IF(IFERROR((Смета!H674*1),0)&gt;0,ROUND(F1124*G1124,2),0),0),0)</f>
        <v>3672.2</v>
      </c>
      <c r="S1124" s="50">
        <f>IFERROR(IF(F1124&gt;0,IF(IFERROR((Смета!G1106*1),0)&gt;0,ROUND(F1124*G1124,2),0),0),0)</f>
        <v>0</v>
      </c>
      <c r="T1124" s="38"/>
      <c r="U1124" s="38"/>
      <c r="X1124" s="38"/>
      <c r="Y1124" s="38"/>
    </row>
    <row r="1125" spans="1:25" s="37" customFormat="1" x14ac:dyDescent="0.25">
      <c r="A1125" s="63"/>
      <c r="B1125" s="140">
        <f>IFERROR(IF(F1125&gt;0,MAX(B$26:B1124)+1,IF(AND(D1125&gt;0,C1125=0),"ЗАГ",0)),0)</f>
        <v>123</v>
      </c>
      <c r="C1125" s="141">
        <f>IF(Смета!B1107&gt;0,Смета!B1107,0)</f>
        <v>978</v>
      </c>
      <c r="D1125" s="547" t="str">
        <f>IF(Смета!C1107&gt;0,Смета!C1107,0)</f>
        <v>Панель из листовой стали 330х980</v>
      </c>
      <c r="E1125" s="77" t="str">
        <f>IF(Смета!D1107&gt;0,Смета!D1107,0)</f>
        <v>шт</v>
      </c>
      <c r="F1125" s="67">
        <f>IFERROR(IF(Дата_КС2=S$3,Смета!Q1107,0)+IF(Дата_КС2=S$4,Смета!T1107,0)+IF(Дата_КС2=S$5,Смета!W1107,0)+IF(Дата_КС2=S$6,Смета!Z1107,0)+IF(Дата_КС2=S$7,Смета!AC1107,0)+IF(Дата_КС2=S$8,Смета!AF1107,0)+IF(Дата_КС2=S$9,Смета!AI1107,0)+IF(Дата_КС2=S$10,Смета!AL1107,0)+IF(Дата_КС2=S$11,Смета!AO1107,0)+IF(Дата_КС2=S$12,Смета!AR1107,0)+IF(Дата_КС2=S$13,Смета!AU1107,0)+IF(Дата_КС2=S$14,Смета!AX1107,0),0)</f>
        <v>4</v>
      </c>
      <c r="G1125" s="67">
        <f>IF(Смета!E1107&gt;0,Смета!E1107,0)</f>
        <v>1761.38</v>
      </c>
      <c r="H1125" s="67">
        <f t="shared" si="36"/>
        <v>7045.52</v>
      </c>
      <c r="I1125" s="464">
        <f t="shared" si="35"/>
        <v>1</v>
      </c>
      <c r="J1125" s="474"/>
      <c r="K1125" s="465">
        <f>IF(AND(B1125&gt;0,B1125&lt;&gt;"ЗАГ"),1,IF(C1125=0,SUM(B1126:INDEX(B1126:B$2002,INDEX(MATCH("ЗАГ",B1126:B$2002&amp;"",),))),0))</f>
        <v>1</v>
      </c>
      <c r="L1125" s="47"/>
      <c r="M1125" s="47"/>
      <c r="N1125" s="186"/>
      <c r="O1125" s="186"/>
      <c r="P1125" s="187"/>
      <c r="Q1125" s="189"/>
      <c r="R1125" s="178">
        <f>IFERROR(IF(F1125&gt;0,IF(IFERROR((Смета!H675*1),0)&gt;0,ROUND(F1125*G1125,2),0),0),0)</f>
        <v>0</v>
      </c>
      <c r="S1125" s="50">
        <f>IFERROR(IF(F1125&gt;0,IF(IFERROR((Смета!G1107*1),0)&gt;0,ROUND(F1125*G1125,2),0),0),0)</f>
        <v>7045.52</v>
      </c>
      <c r="T1125" s="38"/>
      <c r="U1125" s="38"/>
      <c r="X1125" s="38"/>
      <c r="Y1125" s="38"/>
    </row>
    <row r="1126" spans="1:25" s="37" customFormat="1" x14ac:dyDescent="0.25">
      <c r="A1126" s="63"/>
      <c r="B1126" s="140">
        <f>IFERROR(IF(F1126&gt;0,MAX(B$26:B1125)+1,IF(AND(D1126&gt;0,C1126=0),"ЗАГ",0)),0)</f>
        <v>124</v>
      </c>
      <c r="C1126" s="141">
        <f>IF(Смета!B1108&gt;0,Смета!B1108,0)</f>
        <v>979</v>
      </c>
      <c r="D1126" s="543" t="str">
        <f>IF(Смета!C1108&gt;0,Смета!C1108,0)</f>
        <v>Монтаж панели</v>
      </c>
      <c r="E1126" s="77" t="str">
        <f>IF(Смета!D1108&gt;0,Смета!D1108,0)</f>
        <v>шт</v>
      </c>
      <c r="F1126" s="67">
        <f>IFERROR(IF(Дата_КС2=S$3,Смета!Q1108,0)+IF(Дата_КС2=S$4,Смета!T1108,0)+IF(Дата_КС2=S$5,Смета!W1108,0)+IF(Дата_КС2=S$6,Смета!Z1108,0)+IF(Дата_КС2=S$7,Смета!AC1108,0)+IF(Дата_КС2=S$8,Смета!AF1108,0)+IF(Дата_КС2=S$9,Смета!AI1108,0)+IF(Дата_КС2=S$10,Смета!AL1108,0)+IF(Дата_КС2=S$11,Смета!AO1108,0)+IF(Дата_КС2=S$12,Смета!AR1108,0)+IF(Дата_КС2=S$13,Смета!AU1108,0)+IF(Дата_КС2=S$14,Смета!AX1108,0),0)</f>
        <v>4</v>
      </c>
      <c r="G1126" s="67">
        <f>IF(Смета!E1108&gt;0,Смета!E1108,0)</f>
        <v>560.44000000000005</v>
      </c>
      <c r="H1126" s="67">
        <f t="shared" si="36"/>
        <v>2241.7600000000002</v>
      </c>
      <c r="I1126" s="464">
        <f t="shared" si="35"/>
        <v>1</v>
      </c>
      <c r="J1126" s="474"/>
      <c r="K1126" s="465">
        <f>IF(AND(B1126&gt;0,B1126&lt;&gt;"ЗАГ"),1,IF(C1126=0,SUM(B1127:INDEX(B1127:B$2002,INDEX(MATCH("ЗАГ",B1127:B$2002&amp;"",),))),0))</f>
        <v>1</v>
      </c>
      <c r="L1126" s="47"/>
      <c r="M1126" s="47"/>
      <c r="N1126" s="186"/>
      <c r="O1126" s="186"/>
      <c r="P1126" s="187"/>
      <c r="Q1126" s="189"/>
      <c r="R1126" s="178">
        <f>IFERROR(IF(F1126&gt;0,IF(IFERROR((Смета!H676*1),0)&gt;0,ROUND(F1126*G1126,2),0),0),0)</f>
        <v>2241.7600000000002</v>
      </c>
      <c r="S1126" s="50">
        <f>IFERROR(IF(F1126&gt;0,IF(IFERROR((Смета!G1108*1),0)&gt;0,ROUND(F1126*G1126,2),0),0),0)</f>
        <v>0</v>
      </c>
      <c r="T1126" s="38"/>
      <c r="U1126" s="38"/>
      <c r="X1126" s="38"/>
      <c r="Y1126" s="38"/>
    </row>
    <row r="1127" spans="1:25" s="37" customFormat="1" hidden="1" x14ac:dyDescent="0.25">
      <c r="A1127" s="63"/>
      <c r="B1127" s="140" t="str">
        <f>IFERROR(IF(F1127&gt;0,MAX(B$26:B1126)+1,IF(AND(D1127&gt;0,C1127=0),"ЗАГ",0)),0)</f>
        <v>ЗАГ</v>
      </c>
      <c r="C1127" s="141">
        <f>IF(Смета!B1109&gt;0,Смета!B1109,0)</f>
        <v>0</v>
      </c>
      <c r="D1127" s="543" t="str">
        <f>IF(Смета!C1109&gt;0,Смета!C1109,0)</f>
        <v>Щит этажный на 4 квартиры состоит (на 4 ЩЭ):</v>
      </c>
      <c r="E1127" s="77">
        <f>IF(Смета!D1109&gt;0,Смета!D1109,0)</f>
        <v>0</v>
      </c>
      <c r="F1127" s="67">
        <f>IFERROR(IF(Дата_КС2=S$3,Смета!Q1109,0)+IF(Дата_КС2=S$4,Смета!T1109,0)+IF(Дата_КС2=S$5,Смета!W1109,0)+IF(Дата_КС2=S$6,Смета!Z1109,0)+IF(Дата_КС2=S$7,Смета!AC1109,0)+IF(Дата_КС2=S$8,Смета!AF1109,0)+IF(Дата_КС2=S$9,Смета!AI1109,0)+IF(Дата_КС2=S$10,Смета!AL1109,0)+IF(Дата_КС2=S$11,Смета!AO1109,0)+IF(Дата_КС2=S$12,Смета!AR1109,0)+IF(Дата_КС2=S$13,Смета!AU1109,0)+IF(Дата_КС2=S$14,Смета!AX1109,0),0)</f>
        <v>0</v>
      </c>
      <c r="G1127" s="67">
        <f>IF(Смета!E1109&gt;0,Смета!E1109,0)</f>
        <v>0</v>
      </c>
      <c r="H1127" s="67">
        <f t="shared" si="36"/>
        <v>0</v>
      </c>
      <c r="I1127" s="464">
        <f t="shared" si="35"/>
        <v>0</v>
      </c>
      <c r="J1127" s="474"/>
      <c r="K1127" s="465">
        <f>IF(AND(B1127&gt;0,B1127&lt;&gt;"ЗАГ"),1,IF(C1127=0,SUM(B1128:INDEX(B1128:B$2002,INDEX(MATCH("ЗАГ",B1128:B$2002&amp;"",),))),0))</f>
        <v>0</v>
      </c>
      <c r="L1127" s="47"/>
      <c r="M1127" s="47"/>
      <c r="N1127" s="186"/>
      <c r="O1127" s="186"/>
      <c r="P1127" s="187"/>
      <c r="Q1127" s="189"/>
      <c r="R1127" s="178">
        <f>IFERROR(IF(F1127&gt;0,IF(IFERROR((Смета!H677*1),0)&gt;0,ROUND(F1127*G1127,2),0),0),0)</f>
        <v>0</v>
      </c>
      <c r="S1127" s="50">
        <f>IFERROR(IF(F1127&gt;0,IF(IFERROR((Смета!G1109*1),0)&gt;0,ROUND(F1127*G1127,2),0),0),0)</f>
        <v>0</v>
      </c>
      <c r="T1127" s="38"/>
      <c r="U1127" s="38"/>
      <c r="X1127" s="38"/>
      <c r="Y1127" s="38"/>
    </row>
    <row r="1128" spans="1:25" s="37" customFormat="1" ht="30" hidden="1" x14ac:dyDescent="0.25">
      <c r="A1128" s="63"/>
      <c r="B1128" s="140">
        <f>IFERROR(IF(F1128&gt;0,MAX(B$26:B1127)+1,IF(AND(D1128&gt;0,C1128=0),"ЗАГ",0)),0)</f>
        <v>0</v>
      </c>
      <c r="C1128" s="141">
        <f>IF(Смета!B1110&gt;0,Смета!B1110,0)</f>
        <v>980</v>
      </c>
      <c r="D1128" s="543" t="str">
        <f>IF(Смета!C1110&gt;0,Смета!C1110,0)</f>
        <v>Выключатель автоматический двухполюсный 50А С ВА47-29 4.5кА (MVA20-2-050-C)</v>
      </c>
      <c r="E1128" s="77" t="str">
        <f>IF(Смета!D1110&gt;0,Смета!D1110,0)</f>
        <v>шт</v>
      </c>
      <c r="F1128" s="67">
        <f>IFERROR(IF(Дата_КС2=S$3,Смета!Q1110,0)+IF(Дата_КС2=S$4,Смета!T1110,0)+IF(Дата_КС2=S$5,Смета!W1110,0)+IF(Дата_КС2=S$6,Смета!Z1110,0)+IF(Дата_КС2=S$7,Смета!AC1110,0)+IF(Дата_КС2=S$8,Смета!AF1110,0)+IF(Дата_КС2=S$9,Смета!AI1110,0)+IF(Дата_КС2=S$10,Смета!AL1110,0)+IF(Дата_КС2=S$11,Смета!AO1110,0)+IF(Дата_КС2=S$12,Смета!AR1110,0)+IF(Дата_КС2=S$13,Смета!AU1110,0)+IF(Дата_КС2=S$14,Смета!AX1110,0),0)</f>
        <v>0</v>
      </c>
      <c r="G1128" s="67">
        <f>IF(Смета!E1110&gt;0,Смета!E1110,0)</f>
        <v>461.93</v>
      </c>
      <c r="H1128" s="67">
        <f t="shared" si="36"/>
        <v>0</v>
      </c>
      <c r="I1128" s="464">
        <f t="shared" si="35"/>
        <v>0</v>
      </c>
      <c r="J1128" s="474"/>
      <c r="K1128" s="465">
        <f>IF(AND(B1128&gt;0,B1128&lt;&gt;"ЗАГ"),1,IF(C1128=0,SUM(B1129:INDEX(B1129:B$2002,INDEX(MATCH("ЗАГ",B1129:B$2002&amp;"",),))),0))</f>
        <v>0</v>
      </c>
      <c r="L1128" s="47"/>
      <c r="M1128" s="47"/>
      <c r="N1128" s="186"/>
      <c r="O1128" s="186"/>
      <c r="P1128" s="187"/>
      <c r="Q1128" s="189"/>
      <c r="R1128" s="178">
        <f>IFERROR(IF(F1128&gt;0,IF(IFERROR((Смета!H678*1),0)&gt;0,ROUND(F1128*G1128,2),0),0),0)</f>
        <v>0</v>
      </c>
      <c r="S1128" s="50">
        <f>IFERROR(IF(F1128&gt;0,IF(IFERROR((Смета!G1110*1),0)&gt;0,ROUND(F1128*G1128,2),0),0),0)</f>
        <v>0</v>
      </c>
      <c r="T1128" s="38"/>
      <c r="U1128" s="38"/>
      <c r="X1128" s="38"/>
      <c r="Y1128" s="38"/>
    </row>
    <row r="1129" spans="1:25" s="37" customFormat="1" hidden="1" x14ac:dyDescent="0.25">
      <c r="A1129" s="63"/>
      <c r="B1129" s="140">
        <f>IFERROR(IF(F1129&gt;0,MAX(B$26:B1128)+1,IF(AND(D1129&gt;0,C1129=0),"ЗАГ",0)),0)</f>
        <v>0</v>
      </c>
      <c r="C1129" s="141">
        <f>IF(Смета!B1111&gt;0,Смета!B1111,0)</f>
        <v>981</v>
      </c>
      <c r="D1129" s="543" t="str">
        <f>IF(Смета!C1111&gt;0,Смета!C1111,0)</f>
        <v>Сжим ответвительный У-859 м50-70/о4-35 (У-859МУ3)</v>
      </c>
      <c r="E1129" s="77" t="str">
        <f>IF(Смета!D1111&gt;0,Смета!D1111,0)</f>
        <v>шт</v>
      </c>
      <c r="F1129" s="67">
        <f>IFERROR(IF(Дата_КС2=S$3,Смета!Q1111,0)+IF(Дата_КС2=S$4,Смета!T1111,0)+IF(Дата_КС2=S$5,Смета!W1111,0)+IF(Дата_КС2=S$6,Смета!Z1111,0)+IF(Дата_КС2=S$7,Смета!AC1111,0)+IF(Дата_КС2=S$8,Смета!AF1111,0)+IF(Дата_КС2=S$9,Смета!AI1111,0)+IF(Дата_КС2=S$10,Смета!AL1111,0)+IF(Дата_КС2=S$11,Смета!AO1111,0)+IF(Дата_КС2=S$12,Смета!AR1111,0)+IF(Дата_КС2=S$13,Смета!AU1111,0)+IF(Дата_КС2=S$14,Смета!AX1111,0),0)</f>
        <v>0</v>
      </c>
      <c r="G1129" s="67">
        <f>IF(Смета!E1111&gt;0,Смета!E1111,0)</f>
        <v>98.61</v>
      </c>
      <c r="H1129" s="67">
        <f t="shared" si="36"/>
        <v>0</v>
      </c>
      <c r="I1129" s="464">
        <f t="shared" si="35"/>
        <v>0</v>
      </c>
      <c r="J1129" s="474"/>
      <c r="K1129" s="465">
        <f>IF(AND(B1129&gt;0,B1129&lt;&gt;"ЗАГ"),1,IF(C1129=0,SUM(B1130:INDEX(B1130:B$2002,INDEX(MATCH("ЗАГ",B1130:B$2002&amp;"",),))),0))</f>
        <v>0</v>
      </c>
      <c r="L1129" s="47"/>
      <c r="M1129" s="47"/>
      <c r="N1129" s="186"/>
      <c r="O1129" s="186"/>
      <c r="P1129" s="187"/>
      <c r="Q1129" s="189"/>
      <c r="R1129" s="178">
        <f>IFERROR(IF(F1129&gt;0,IF(IFERROR((Смета!H679*1),0)&gt;0,ROUND(F1129*G1129,2),0),0),0)</f>
        <v>0</v>
      </c>
      <c r="S1129" s="50">
        <f>IFERROR(IF(F1129&gt;0,IF(IFERROR((Смета!G1111*1),0)&gt;0,ROUND(F1129*G1129,2),0),0),0)</f>
        <v>0</v>
      </c>
      <c r="T1129" s="38"/>
      <c r="U1129" s="38"/>
      <c r="X1129" s="38"/>
      <c r="Y1129" s="38"/>
    </row>
    <row r="1130" spans="1:25" s="37" customFormat="1" hidden="1" x14ac:dyDescent="0.25">
      <c r="A1130" s="63"/>
      <c r="B1130" s="140">
        <f>IFERROR(IF(F1130&gt;0,MAX(B$26:B1129)+1,IF(AND(D1130&gt;0,C1130=0),"ЗАГ",0)),0)</f>
        <v>0</v>
      </c>
      <c r="C1130" s="141">
        <f>IF(Смета!B1112&gt;0,Смета!B1112,0)</f>
        <v>982</v>
      </c>
      <c r="D1130" s="543" t="str">
        <f>IF(Смета!C1112&gt;0,Смета!C1112,0)</f>
        <v>Розетка на DIN-рейку с заземлением контактов РАр 10-3-ОП</v>
      </c>
      <c r="E1130" s="77" t="str">
        <f>IF(Смета!D1112&gt;0,Смета!D1112,0)</f>
        <v>шт</v>
      </c>
      <c r="F1130" s="67">
        <f>IFERROR(IF(Дата_КС2=S$3,Смета!Q1112,0)+IF(Дата_КС2=S$4,Смета!T1112,0)+IF(Дата_КС2=S$5,Смета!W1112,0)+IF(Дата_КС2=S$6,Смета!Z1112,0)+IF(Дата_КС2=S$7,Смета!AC1112,0)+IF(Дата_КС2=S$8,Смета!AF1112,0)+IF(Дата_КС2=S$9,Смета!AI1112,0)+IF(Дата_КС2=S$10,Смета!AL1112,0)+IF(Дата_КС2=S$11,Смета!AO1112,0)+IF(Дата_КС2=S$12,Смета!AR1112,0)+IF(Дата_КС2=S$13,Смета!AU1112,0)+IF(Дата_КС2=S$14,Смета!AX1112,0),0)</f>
        <v>0</v>
      </c>
      <c r="G1130" s="67">
        <f>IF(Смета!E1112&gt;0,Смета!E1112,0)</f>
        <v>288.23</v>
      </c>
      <c r="H1130" s="67">
        <f t="shared" si="36"/>
        <v>0</v>
      </c>
      <c r="I1130" s="464">
        <f t="shared" si="35"/>
        <v>0</v>
      </c>
      <c r="J1130" s="474"/>
      <c r="K1130" s="465">
        <f>IF(AND(B1130&gt;0,B1130&lt;&gt;"ЗАГ"),1,IF(C1130=0,SUM(B1131:INDEX(B1131:B$2002,INDEX(MATCH("ЗАГ",B1131:B$2002&amp;"",),))),0))</f>
        <v>0</v>
      </c>
      <c r="L1130" s="47"/>
      <c r="M1130" s="47"/>
      <c r="N1130" s="186"/>
      <c r="O1130" s="186"/>
      <c r="P1130" s="187"/>
      <c r="Q1130" s="189"/>
      <c r="R1130" s="178">
        <f>IFERROR(IF(F1130&gt;0,IF(IFERROR((Смета!H680*1),0)&gt;0,ROUND(F1130*G1130,2),0),0),0)</f>
        <v>0</v>
      </c>
      <c r="S1130" s="50">
        <f>IFERROR(IF(F1130&gt;0,IF(IFERROR((Смета!G1112*1),0)&gt;0,ROUND(F1130*G1130,2),0),0),0)</f>
        <v>0</v>
      </c>
      <c r="T1130" s="38"/>
      <c r="U1130" s="38"/>
      <c r="X1130" s="38"/>
      <c r="Y1130" s="38"/>
    </row>
    <row r="1131" spans="1:25" s="37" customFormat="1" hidden="1" x14ac:dyDescent="0.25">
      <c r="A1131" s="63"/>
      <c r="B1131" s="140">
        <f>IFERROR(IF(F1131&gt;0,MAX(B$26:B1130)+1,IF(AND(D1131&gt;0,C1131=0),"ЗАГ",0)),0)</f>
        <v>0</v>
      </c>
      <c r="C1131" s="141">
        <f>IF(Смета!B1113&gt;0,Смета!B1113,0)</f>
        <v>983</v>
      </c>
      <c r="D1131" s="543" t="str">
        <f>IF(Смета!C1113&gt;0,Смета!C1113,0)</f>
        <v>Расключение щита этажного ЩЭ</v>
      </c>
      <c r="E1131" s="77" t="str">
        <f>IF(Смета!D1113&gt;0,Смета!D1113,0)</f>
        <v>шт</v>
      </c>
      <c r="F1131" s="67">
        <f>IFERROR(IF(Дата_КС2=S$3,Смета!Q1113,0)+IF(Дата_КС2=S$4,Смета!T1113,0)+IF(Дата_КС2=S$5,Смета!W1113,0)+IF(Дата_КС2=S$6,Смета!Z1113,0)+IF(Дата_КС2=S$7,Смета!AC1113,0)+IF(Дата_КС2=S$8,Смета!AF1113,0)+IF(Дата_КС2=S$9,Смета!AI1113,0)+IF(Дата_КС2=S$10,Смета!AL1113,0)+IF(Дата_КС2=S$11,Смета!AO1113,0)+IF(Дата_КС2=S$12,Смета!AR1113,0)+IF(Дата_КС2=S$13,Смета!AU1113,0)+IF(Дата_КС2=S$14,Смета!AX1113,0),0)</f>
        <v>0</v>
      </c>
      <c r="G1131" s="67">
        <f>IF(Смета!E1113&gt;0,Смета!E1113,0)</f>
        <v>3502.5</v>
      </c>
      <c r="H1131" s="67">
        <f t="shared" si="36"/>
        <v>0</v>
      </c>
      <c r="I1131" s="464">
        <f t="shared" si="35"/>
        <v>0</v>
      </c>
      <c r="J1131" s="474"/>
      <c r="K1131" s="465">
        <f>IF(AND(B1131&gt;0,B1131&lt;&gt;"ЗАГ"),1,IF(C1131=0,SUM(B1132:INDEX(B1132:B$2002,INDEX(MATCH("ЗАГ",B1132:B$2002&amp;"",),))),0))</f>
        <v>0</v>
      </c>
      <c r="L1131" s="47"/>
      <c r="M1131" s="47"/>
      <c r="N1131" s="186"/>
      <c r="O1131" s="186"/>
      <c r="P1131" s="187"/>
      <c r="Q1131" s="189"/>
      <c r="R1131" s="178">
        <f>IFERROR(IF(F1131&gt;0,IF(IFERROR((Смета!H681*1),0)&gt;0,ROUND(F1131*G1131,2),0),0),0)</f>
        <v>0</v>
      </c>
      <c r="S1131" s="50">
        <f>IFERROR(IF(F1131&gt;0,IF(IFERROR((Смета!G1113*1),0)&gt;0,ROUND(F1131*G1131,2),0),0),0)</f>
        <v>0</v>
      </c>
      <c r="T1131" s="38"/>
      <c r="U1131" s="38"/>
      <c r="X1131" s="38"/>
      <c r="Y1131" s="38"/>
    </row>
    <row r="1132" spans="1:25" s="37" customFormat="1" hidden="1" x14ac:dyDescent="0.25">
      <c r="A1132" s="63"/>
      <c r="B1132" s="140" t="str">
        <f>IFERROR(IF(F1132&gt;0,MAX(B$26:B1131)+1,IF(AND(D1132&gt;0,C1132=0),"ЗАГ",0)),0)</f>
        <v>ЗАГ</v>
      </c>
      <c r="C1132" s="141">
        <f>IF(Смета!B1114&gt;0,Смета!B1114,0)</f>
        <v>0</v>
      </c>
      <c r="D1132" s="543" t="str">
        <f>IF(Смета!C1114&gt;0,Смета!C1114,0)</f>
        <v>2.Светотехническая продукция</v>
      </c>
      <c r="E1132" s="77">
        <f>IF(Смета!D1114&gt;0,Смета!D1114,0)</f>
        <v>0</v>
      </c>
      <c r="F1132" s="67">
        <f>IFERROR(IF(Дата_КС2=S$3,Смета!Q1114,0)+IF(Дата_КС2=S$4,Смета!T1114,0)+IF(Дата_КС2=S$5,Смета!W1114,0)+IF(Дата_КС2=S$6,Смета!Z1114,0)+IF(Дата_КС2=S$7,Смета!AC1114,0)+IF(Дата_КС2=S$8,Смета!AF1114,0)+IF(Дата_КС2=S$9,Смета!AI1114,0)+IF(Дата_КС2=S$10,Смета!AL1114,0)+IF(Дата_КС2=S$11,Смета!AO1114,0)+IF(Дата_КС2=S$12,Смета!AR1114,0)+IF(Дата_КС2=S$13,Смета!AU1114,0)+IF(Дата_КС2=S$14,Смета!AX1114,0),0)</f>
        <v>0</v>
      </c>
      <c r="G1132" s="67">
        <f>IF(Смета!E1114&gt;0,Смета!E1114,0)</f>
        <v>0</v>
      </c>
      <c r="H1132" s="67">
        <f t="shared" si="36"/>
        <v>0</v>
      </c>
      <c r="I1132" s="464">
        <f t="shared" si="35"/>
        <v>0</v>
      </c>
      <c r="J1132" s="474"/>
      <c r="K1132" s="465">
        <f>IF(AND(B1132&gt;0,B1132&lt;&gt;"ЗАГ"),1,IF(C1132=0,SUM(B1133:INDEX(B1133:B$2002,INDEX(MATCH("ЗАГ",B1133:B$2002&amp;"",),))),0))</f>
        <v>0</v>
      </c>
      <c r="L1132" s="47"/>
      <c r="M1132" s="47"/>
      <c r="N1132" s="186"/>
      <c r="O1132" s="186"/>
      <c r="P1132" s="187"/>
      <c r="Q1132" s="189"/>
      <c r="R1132" s="178">
        <f>IFERROR(IF(F1132&gt;0,IF(IFERROR((Смета!H682*1),0)&gt;0,ROUND(F1132*G1132,2),0),0),0)</f>
        <v>0</v>
      </c>
      <c r="S1132" s="50">
        <f>IFERROR(IF(F1132&gt;0,IF(IFERROR((Смета!G1114*1),0)&gt;0,ROUND(F1132*G1132,2),0),0),0)</f>
        <v>0</v>
      </c>
      <c r="T1132" s="38"/>
      <c r="U1132" s="38"/>
      <c r="X1132" s="38"/>
      <c r="Y1132" s="38"/>
    </row>
    <row r="1133" spans="1:25" s="37" customFormat="1" hidden="1" x14ac:dyDescent="0.25">
      <c r="A1133" s="63"/>
      <c r="B1133" s="140">
        <f>IFERROR(IF(F1133&gt;0,MAX(B$26:B1132)+1,IF(AND(D1133&gt;0,C1133=0),"ЗАГ",0)),0)</f>
        <v>0</v>
      </c>
      <c r="C1133" s="141">
        <f>IF(Смета!B1115&gt;0,Смета!B1115,0)</f>
        <v>984</v>
      </c>
      <c r="D1133" s="543" t="str">
        <f>IF(Смета!C1115&gt;0,Смета!C1115,0)</f>
        <v>Патрон подвесной Е27 пластик белый</v>
      </c>
      <c r="E1133" s="77" t="str">
        <f>IF(Смета!D1115&gt;0,Смета!D1115,0)</f>
        <v>шт</v>
      </c>
      <c r="F1133" s="67">
        <f>IFERROR(IF(Дата_КС2=S$3,Смета!Q1115,0)+IF(Дата_КС2=S$4,Смета!T1115,0)+IF(Дата_КС2=S$5,Смета!W1115,0)+IF(Дата_КС2=S$6,Смета!Z1115,0)+IF(Дата_КС2=S$7,Смета!AC1115,0)+IF(Дата_КС2=S$8,Смета!AF1115,0)+IF(Дата_КС2=S$9,Смета!AI1115,0)+IF(Дата_КС2=S$10,Смета!AL1115,0)+IF(Дата_КС2=S$11,Смета!AO1115,0)+IF(Дата_КС2=S$12,Смета!AR1115,0)+IF(Дата_КС2=S$13,Смета!AU1115,0)+IF(Дата_КС2=S$14,Смета!AX1115,0),0)</f>
        <v>0</v>
      </c>
      <c r="G1133" s="67">
        <f>IF(Смета!E1115&gt;0,Смета!E1115,0)</f>
        <v>24.55</v>
      </c>
      <c r="H1133" s="67">
        <f t="shared" si="36"/>
        <v>0</v>
      </c>
      <c r="I1133" s="464">
        <f t="shared" si="35"/>
        <v>0</v>
      </c>
      <c r="J1133" s="474"/>
      <c r="K1133" s="465">
        <f>IF(AND(B1133&gt;0,B1133&lt;&gt;"ЗАГ"),1,IF(C1133=0,SUM(B1134:INDEX(B1134:B$2002,INDEX(MATCH("ЗАГ",B1134:B$2002&amp;"",),))),0))</f>
        <v>0</v>
      </c>
      <c r="L1133" s="47"/>
      <c r="M1133" s="47"/>
      <c r="N1133" s="186"/>
      <c r="O1133" s="186"/>
      <c r="P1133" s="187"/>
      <c r="Q1133" s="189"/>
      <c r="R1133" s="178">
        <f>IFERROR(IF(F1133&gt;0,IF(IFERROR((Смета!H683*1),0)&gt;0,ROUND(F1133*G1133,2),0),0),0)</f>
        <v>0</v>
      </c>
      <c r="S1133" s="50">
        <f>IFERROR(IF(F1133&gt;0,IF(IFERROR((Смета!G1115*1),0)&gt;0,ROUND(F1133*G1133,2),0),0),0)</f>
        <v>0</v>
      </c>
      <c r="T1133" s="38"/>
      <c r="U1133" s="38"/>
      <c r="X1133" s="38"/>
      <c r="Y1133" s="38"/>
    </row>
    <row r="1134" spans="1:25" s="37" customFormat="1" hidden="1" x14ac:dyDescent="0.25">
      <c r="A1134" s="63"/>
      <c r="B1134" s="140">
        <f>IFERROR(IF(F1134&gt;0,MAX(B$26:B1133)+1,IF(AND(D1134&gt;0,C1134=0),"ЗАГ",0)),0)</f>
        <v>0</v>
      </c>
      <c r="C1134" s="141">
        <f>IF(Смета!B1116&gt;0,Смета!B1116,0)</f>
        <v>985</v>
      </c>
      <c r="D1134" s="543" t="str">
        <f>IF(Смета!C1116&gt;0,Смета!C1116,0)</f>
        <v>Подключение подвесного патрона</v>
      </c>
      <c r="E1134" s="77" t="str">
        <f>IF(Смета!D1116&gt;0,Смета!D1116,0)</f>
        <v>шт</v>
      </c>
      <c r="F1134" s="67">
        <f>IFERROR(IF(Дата_КС2=S$3,Смета!Q1116,0)+IF(Дата_КС2=S$4,Смета!T1116,0)+IF(Дата_КС2=S$5,Смета!W1116,0)+IF(Дата_КС2=S$6,Смета!Z1116,0)+IF(Дата_КС2=S$7,Смета!AC1116,0)+IF(Дата_КС2=S$8,Смета!AF1116,0)+IF(Дата_КС2=S$9,Смета!AI1116,0)+IF(Дата_КС2=S$10,Смета!AL1116,0)+IF(Дата_КС2=S$11,Смета!AO1116,0)+IF(Дата_КС2=S$12,Смета!AR1116,0)+IF(Дата_КС2=S$13,Смета!AU1116,0)+IF(Дата_КС2=S$14,Смета!AX1116,0),0)</f>
        <v>0</v>
      </c>
      <c r="G1134" s="67">
        <f>IF(Смета!E1116&gt;0,Смета!E1116,0)</f>
        <v>213.5</v>
      </c>
      <c r="H1134" s="67">
        <f t="shared" si="36"/>
        <v>0</v>
      </c>
      <c r="I1134" s="464">
        <f t="shared" si="35"/>
        <v>0</v>
      </c>
      <c r="J1134" s="474"/>
      <c r="K1134" s="465">
        <f>IF(AND(B1134&gt;0,B1134&lt;&gt;"ЗАГ"),1,IF(C1134=0,SUM(B1135:INDEX(B1135:B$2002,INDEX(MATCH("ЗАГ",B1135:B$2002&amp;"",),))),0))</f>
        <v>0</v>
      </c>
      <c r="L1134" s="47"/>
      <c r="M1134" s="47"/>
      <c r="N1134" s="186"/>
      <c r="O1134" s="186"/>
      <c r="P1134" s="187"/>
      <c r="Q1134" s="189"/>
      <c r="R1134" s="178">
        <f>IFERROR(IF(F1134&gt;0,IF(IFERROR((Смета!H684*1),0)&gt;0,ROUND(F1134*G1134,2),0),0),0)</f>
        <v>0</v>
      </c>
      <c r="S1134" s="50">
        <f>IFERROR(IF(F1134&gt;0,IF(IFERROR((Смета!G1116*1),0)&gt;0,ROUND(F1134*G1134,2),0),0),0)</f>
        <v>0</v>
      </c>
      <c r="T1134" s="38"/>
      <c r="U1134" s="38"/>
      <c r="X1134" s="38"/>
      <c r="Y1134" s="38"/>
    </row>
    <row r="1135" spans="1:25" s="37" customFormat="1" hidden="1" x14ac:dyDescent="0.25">
      <c r="A1135" s="63"/>
      <c r="B1135" s="140">
        <f>IFERROR(IF(F1135&gt;0,MAX(B$26:B1134)+1,IF(AND(D1135&gt;0,C1135=0),"ЗАГ",0)),0)</f>
        <v>0</v>
      </c>
      <c r="C1135" s="141">
        <f>IF(Смета!B1117&gt;0,Смета!B1117,0)</f>
        <v>986</v>
      </c>
      <c r="D1135" s="543" t="str">
        <f>IF(Смета!C1117&gt;0,Смета!C1117,0)</f>
        <v>Лампа светодиодная LED 11вт E27 белый ECO</v>
      </c>
      <c r="E1135" s="77" t="str">
        <f>IF(Смета!D1117&gt;0,Смета!D1117,0)</f>
        <v>шт</v>
      </c>
      <c r="F1135" s="67">
        <f>IFERROR(IF(Дата_КС2=S$3,Смета!Q1117,0)+IF(Дата_КС2=S$4,Смета!T1117,0)+IF(Дата_КС2=S$5,Смета!W1117,0)+IF(Дата_КС2=S$6,Смета!Z1117,0)+IF(Дата_КС2=S$7,Смета!AC1117,0)+IF(Дата_КС2=S$8,Смета!AF1117,0)+IF(Дата_КС2=S$9,Смета!AI1117,0)+IF(Дата_КС2=S$10,Смета!AL1117,0)+IF(Дата_КС2=S$11,Смета!AO1117,0)+IF(Дата_КС2=S$12,Смета!AR1117,0)+IF(Дата_КС2=S$13,Смета!AU1117,0)+IF(Дата_КС2=S$14,Смета!AX1117,0),0)</f>
        <v>0</v>
      </c>
      <c r="G1135" s="67">
        <f>IF(Смета!E1117&gt;0,Смета!E1117,0)</f>
        <v>96.08</v>
      </c>
      <c r="H1135" s="67">
        <f t="shared" si="36"/>
        <v>0</v>
      </c>
      <c r="I1135" s="464">
        <f t="shared" si="35"/>
        <v>0</v>
      </c>
      <c r="J1135" s="474"/>
      <c r="K1135" s="465">
        <f>IF(AND(B1135&gt;0,B1135&lt;&gt;"ЗАГ"),1,IF(C1135=0,SUM(B1136:INDEX(B1136:B$2002,INDEX(MATCH("ЗАГ",B1136:B$2002&amp;"",),))),0))</f>
        <v>0</v>
      </c>
      <c r="L1135" s="47"/>
      <c r="M1135" s="47"/>
      <c r="N1135" s="186"/>
      <c r="O1135" s="186"/>
      <c r="P1135" s="187"/>
      <c r="Q1135" s="189"/>
      <c r="R1135" s="178">
        <f>IFERROR(IF(F1135&gt;0,IF(IFERROR((Смета!H685*1),0)&gt;0,ROUND(F1135*G1135,2),0),0),0)</f>
        <v>0</v>
      </c>
      <c r="S1135" s="50">
        <f>IFERROR(IF(F1135&gt;0,IF(IFERROR((Смета!G1117*1),0)&gt;0,ROUND(F1135*G1135,2),0),0),0)</f>
        <v>0</v>
      </c>
      <c r="T1135" s="38"/>
      <c r="U1135" s="38"/>
      <c r="X1135" s="38"/>
      <c r="Y1135" s="38"/>
    </row>
    <row r="1136" spans="1:25" s="37" customFormat="1" ht="30" hidden="1" x14ac:dyDescent="0.25">
      <c r="A1136" s="63"/>
      <c r="B1136" s="140">
        <f>IFERROR(IF(F1136&gt;0,MAX(B$26:B1135)+1,IF(AND(D1136&gt;0,C1136=0),"ЗАГ",0)),0)</f>
        <v>0</v>
      </c>
      <c r="C1136" s="141">
        <f>IF(Смета!B1118&gt;0,Смета!B1118,0)</f>
        <v>987</v>
      </c>
      <c r="D1136" s="543" t="str">
        <f>IF(Смета!C1118&gt;0,Смета!C1118,0)</f>
        <v>358882 STREET NT22 396 черный Светильник ландшафтный светодиодный IP54 LED 4000К 18W 220V OPAL пластиковый корпус</v>
      </c>
      <c r="E1136" s="77" t="str">
        <f>IF(Смета!D1118&gt;0,Смета!D1118,0)</f>
        <v>шт</v>
      </c>
      <c r="F1136" s="67">
        <f>IFERROR(IF(Дата_КС2=S$3,Смета!Q1118,0)+IF(Дата_КС2=S$4,Смета!T1118,0)+IF(Дата_КС2=S$5,Смета!W1118,0)+IF(Дата_КС2=S$6,Смета!Z1118,0)+IF(Дата_КС2=S$7,Смета!AC1118,0)+IF(Дата_КС2=S$8,Смета!AF1118,0)+IF(Дата_КС2=S$9,Смета!AI1118,0)+IF(Дата_КС2=S$10,Смета!AL1118,0)+IF(Дата_КС2=S$11,Смета!AO1118,0)+IF(Дата_КС2=S$12,Смета!AR1118,0)+IF(Дата_КС2=S$13,Смета!AU1118,0)+IF(Дата_КС2=S$14,Смета!AX1118,0),0)</f>
        <v>0</v>
      </c>
      <c r="G1136" s="67">
        <f>IF(Смета!E1118&gt;0,Смета!E1118,0)</f>
        <v>2500</v>
      </c>
      <c r="H1136" s="67">
        <f t="shared" si="36"/>
        <v>0</v>
      </c>
      <c r="I1136" s="464">
        <f t="shared" si="35"/>
        <v>0</v>
      </c>
      <c r="J1136" s="474"/>
      <c r="K1136" s="465">
        <f>IF(AND(B1136&gt;0,B1136&lt;&gt;"ЗАГ"),1,IF(C1136=0,SUM(B1137:INDEX(B1137:B$2002,INDEX(MATCH("ЗАГ",B1137:B$2002&amp;"",),))),0))</f>
        <v>0</v>
      </c>
      <c r="L1136" s="47"/>
      <c r="M1136" s="47"/>
      <c r="N1136" s="186"/>
      <c r="O1136" s="186"/>
      <c r="P1136" s="187"/>
      <c r="Q1136" s="189"/>
      <c r="R1136" s="178">
        <f>IFERROR(IF(F1136&gt;0,IF(IFERROR((Смета!H686*1),0)&gt;0,ROUND(F1136*G1136,2),0),0),0)</f>
        <v>0</v>
      </c>
      <c r="S1136" s="50">
        <f>IFERROR(IF(F1136&gt;0,IF(IFERROR((Смета!G1118*1),0)&gt;0,ROUND(F1136*G1136,2),0),0),0)</f>
        <v>0</v>
      </c>
      <c r="T1136" s="38"/>
      <c r="U1136" s="38"/>
      <c r="X1136" s="38"/>
      <c r="Y1136" s="38"/>
    </row>
    <row r="1137" spans="1:25" s="37" customFormat="1" hidden="1" x14ac:dyDescent="0.25">
      <c r="A1137" s="63"/>
      <c r="B1137" s="140">
        <f>IFERROR(IF(F1137&gt;0,MAX(B$26:B1136)+1,IF(AND(D1137&gt;0,C1137=0),"ЗАГ",0)),0)</f>
        <v>0</v>
      </c>
      <c r="C1137" s="141">
        <f>IF(Смета!B1119&gt;0,Смета!B1119,0)</f>
        <v>988</v>
      </c>
      <c r="D1137" s="543" t="str">
        <f>IF(Смета!C1119&gt;0,Смета!C1119,0)</f>
        <v>Монтаж и подключение накладного светильника</v>
      </c>
      <c r="E1137" s="77" t="str">
        <f>IF(Смета!D1119&gt;0,Смета!D1119,0)</f>
        <v>шт</v>
      </c>
      <c r="F1137" s="67">
        <f>IFERROR(IF(Дата_КС2=S$3,Смета!Q1119,0)+IF(Дата_КС2=S$4,Смета!T1119,0)+IF(Дата_КС2=S$5,Смета!W1119,0)+IF(Дата_КС2=S$6,Смета!Z1119,0)+IF(Дата_КС2=S$7,Смета!AC1119,0)+IF(Дата_КС2=S$8,Смета!AF1119,0)+IF(Дата_КС2=S$9,Смета!AI1119,0)+IF(Дата_КС2=S$10,Смета!AL1119,0)+IF(Дата_КС2=S$11,Смета!AO1119,0)+IF(Дата_КС2=S$12,Смета!AR1119,0)+IF(Дата_КС2=S$13,Смета!AU1119,0)+IF(Дата_КС2=S$14,Смета!AX1119,0),0)</f>
        <v>0</v>
      </c>
      <c r="G1137" s="67">
        <f>IF(Смета!E1119&gt;0,Смета!E1119,0)</f>
        <v>384.3</v>
      </c>
      <c r="H1137" s="67">
        <f t="shared" si="36"/>
        <v>0</v>
      </c>
      <c r="I1137" s="464">
        <f t="shared" si="35"/>
        <v>0</v>
      </c>
      <c r="J1137" s="474"/>
      <c r="K1137" s="465">
        <f>IF(AND(B1137&gt;0,B1137&lt;&gt;"ЗАГ"),1,IF(C1137=0,SUM(B1138:INDEX(B1138:B$2002,INDEX(MATCH("ЗАГ",B1138:B$2002&amp;"",),))),0))</f>
        <v>0</v>
      </c>
      <c r="L1137" s="47"/>
      <c r="M1137" s="47"/>
      <c r="N1137" s="186"/>
      <c r="O1137" s="186"/>
      <c r="P1137" s="187"/>
      <c r="Q1137" s="189"/>
      <c r="R1137" s="178">
        <f>IFERROR(IF(F1137&gt;0,IF(IFERROR((Смета!H687*1),0)&gt;0,ROUND(F1137*G1137,2),0),0),0)</f>
        <v>0</v>
      </c>
      <c r="S1137" s="50">
        <f>IFERROR(IF(F1137&gt;0,IF(IFERROR((Смета!G1119*1),0)&gt;0,ROUND(F1137*G1137,2),0),0),0)</f>
        <v>0</v>
      </c>
      <c r="T1137" s="38"/>
      <c r="U1137" s="38"/>
      <c r="X1137" s="38"/>
      <c r="Y1137" s="38"/>
    </row>
    <row r="1138" spans="1:25" s="37" customFormat="1" hidden="1" x14ac:dyDescent="0.25">
      <c r="A1138" s="63"/>
      <c r="B1138" s="140">
        <f>IFERROR(IF(F1138&gt;0,MAX(B$26:B1137)+1,IF(AND(D1138&gt;0,C1138=0),"ЗАГ",0)),0)</f>
        <v>0</v>
      </c>
      <c r="C1138" s="141">
        <f>IF(Смета!B1120&gt;0,Смета!B1120,0)</f>
        <v>989</v>
      </c>
      <c r="D1138" s="543" t="str">
        <f>IF(Смета!C1120&gt;0,Смета!C1120,0)</f>
        <v>БРА Kink light мелисса 08438-2, 19(21)</v>
      </c>
      <c r="E1138" s="77" t="str">
        <f>IF(Смета!D1120&gt;0,Смета!D1120,0)</f>
        <v>шт</v>
      </c>
      <c r="F1138" s="67">
        <f>IFERROR(IF(Дата_КС2=S$3,Смета!Q1120,0)+IF(Дата_КС2=S$4,Смета!T1120,0)+IF(Дата_КС2=S$5,Смета!W1120,0)+IF(Дата_КС2=S$6,Смета!Z1120,0)+IF(Дата_КС2=S$7,Смета!AC1120,0)+IF(Дата_КС2=S$8,Смета!AF1120,0)+IF(Дата_КС2=S$9,Смета!AI1120,0)+IF(Дата_КС2=S$10,Смета!AL1120,0)+IF(Дата_КС2=S$11,Смета!AO1120,0)+IF(Дата_КС2=S$12,Смета!AR1120,0)+IF(Дата_КС2=S$13,Смета!AU1120,0)+IF(Дата_КС2=S$14,Смета!AX1120,0),0)</f>
        <v>0</v>
      </c>
      <c r="G1138" s="67">
        <f>IF(Смета!E1120&gt;0,Смета!E1120,0)</f>
        <v>6950</v>
      </c>
      <c r="H1138" s="67">
        <f t="shared" si="36"/>
        <v>0</v>
      </c>
      <c r="I1138" s="464">
        <f t="shared" si="35"/>
        <v>0</v>
      </c>
      <c r="J1138" s="474"/>
      <c r="K1138" s="465">
        <f>IF(AND(B1138&gt;0,B1138&lt;&gt;"ЗАГ"),1,IF(C1138=0,SUM(B1139:INDEX(B1139:B$2002,INDEX(MATCH("ЗАГ",B1139:B$2002&amp;"",),))),0))</f>
        <v>0</v>
      </c>
      <c r="L1138" s="47"/>
      <c r="M1138" s="47"/>
      <c r="N1138" s="186"/>
      <c r="O1138" s="186"/>
      <c r="P1138" s="187"/>
      <c r="Q1138" s="189"/>
      <c r="R1138" s="178">
        <f>IFERROR(IF(F1138&gt;0,IF(IFERROR((Смета!H688*1),0)&gt;0,ROUND(F1138*G1138,2),0),0),0)</f>
        <v>0</v>
      </c>
      <c r="S1138" s="50">
        <f>IFERROR(IF(F1138&gt;0,IF(IFERROR((Смета!G1120*1),0)&gt;0,ROUND(F1138*G1138,2),0),0),0)</f>
        <v>0</v>
      </c>
      <c r="T1138" s="38"/>
      <c r="U1138" s="38"/>
      <c r="X1138" s="38"/>
      <c r="Y1138" s="38"/>
    </row>
    <row r="1139" spans="1:25" s="37" customFormat="1" hidden="1" x14ac:dyDescent="0.25">
      <c r="A1139" s="63"/>
      <c r="B1139" s="140">
        <f>IFERROR(IF(F1139&gt;0,MAX(B$26:B1138)+1,IF(AND(D1139&gt;0,C1139=0),"ЗАГ",0)),0)</f>
        <v>0</v>
      </c>
      <c r="C1139" s="141">
        <f>IF(Смета!B1121&gt;0,Смета!B1121,0)</f>
        <v>990</v>
      </c>
      <c r="D1139" s="543" t="str">
        <f>IF(Смета!C1121&gt;0,Смета!C1121,0)</f>
        <v>Бра настенная</v>
      </c>
      <c r="E1139" s="77" t="str">
        <f>IF(Смета!D1121&gt;0,Смета!D1121,0)</f>
        <v>шт</v>
      </c>
      <c r="F1139" s="67">
        <f>IFERROR(IF(Дата_КС2=S$3,Смета!Q1121,0)+IF(Дата_КС2=S$4,Смета!T1121,0)+IF(Дата_КС2=S$5,Смета!W1121,0)+IF(Дата_КС2=S$6,Смета!Z1121,0)+IF(Дата_КС2=S$7,Смета!AC1121,0)+IF(Дата_КС2=S$8,Смета!AF1121,0)+IF(Дата_КС2=S$9,Смета!AI1121,0)+IF(Дата_КС2=S$10,Смета!AL1121,0)+IF(Дата_КС2=S$11,Смета!AO1121,0)+IF(Дата_КС2=S$12,Смета!AR1121,0)+IF(Дата_КС2=S$13,Смета!AU1121,0)+IF(Дата_КС2=S$14,Смета!AX1121,0),0)</f>
        <v>0</v>
      </c>
      <c r="G1139" s="67">
        <f>IF(Смета!E1121&gt;0,Смета!E1121,0)</f>
        <v>1050</v>
      </c>
      <c r="H1139" s="67">
        <f t="shared" si="36"/>
        <v>0</v>
      </c>
      <c r="I1139" s="464">
        <f t="shared" si="35"/>
        <v>0</v>
      </c>
      <c r="J1139" s="474"/>
      <c r="K1139" s="465">
        <f>IF(AND(B1139&gt;0,B1139&lt;&gt;"ЗАГ"),1,IF(C1139=0,SUM(B1140:INDEX(B1140:B$2002,INDEX(MATCH("ЗАГ",B1140:B$2002&amp;"",),))),0))</f>
        <v>0</v>
      </c>
      <c r="L1139" s="47"/>
      <c r="M1139" s="47"/>
      <c r="N1139" s="186"/>
      <c r="O1139" s="186"/>
      <c r="P1139" s="187"/>
      <c r="Q1139" s="189"/>
      <c r="R1139" s="178">
        <f>IFERROR(IF(F1139&gt;0,IF(IFERROR((Смета!H689*1),0)&gt;0,ROUND(F1139*G1139,2),0),0),0)</f>
        <v>0</v>
      </c>
      <c r="S1139" s="50">
        <f>IFERROR(IF(F1139&gt;0,IF(IFERROR((Смета!G1121*1),0)&gt;0,ROUND(F1139*G1139,2),0),0),0)</f>
        <v>0</v>
      </c>
      <c r="T1139" s="38"/>
      <c r="U1139" s="38"/>
      <c r="X1139" s="38"/>
      <c r="Y1139" s="38"/>
    </row>
    <row r="1140" spans="1:25" s="37" customFormat="1" ht="30" hidden="1" x14ac:dyDescent="0.25">
      <c r="A1140" s="63"/>
      <c r="B1140" s="140">
        <f>IFERROR(IF(F1140&gt;0,MAX(B$26:B1139)+1,IF(AND(D1140&gt;0,C1140=0),"ЗАГ",0)),0)</f>
        <v>0</v>
      </c>
      <c r="C1140" s="141">
        <f>IF(Смета!B1122&gt;0,Смета!B1122,0)</f>
        <v>991</v>
      </c>
      <c r="D1140" s="543" t="str">
        <f>IF(Смета!C1122&gt;0,Смета!C1122,0)</f>
        <v>Светильник светодиодный SPO-950-3-40K-018 18Вт 4000К 1890Лм IP40 595х180х40 матовый</v>
      </c>
      <c r="E1140" s="77" t="str">
        <f>IF(Смета!D1122&gt;0,Смета!D1122,0)</f>
        <v>шт</v>
      </c>
      <c r="F1140" s="67">
        <f>IFERROR(IF(Дата_КС2=S$3,Смета!Q1122,0)+IF(Дата_КС2=S$4,Смета!T1122,0)+IF(Дата_КС2=S$5,Смета!W1122,0)+IF(Дата_КС2=S$6,Смета!Z1122,0)+IF(Дата_КС2=S$7,Смета!AC1122,0)+IF(Дата_КС2=S$8,Смета!AF1122,0)+IF(Дата_КС2=S$9,Смета!AI1122,0)+IF(Дата_КС2=S$10,Смета!AL1122,0)+IF(Дата_КС2=S$11,Смета!AO1122,0)+IF(Дата_КС2=S$12,Смета!AR1122,0)+IF(Дата_КС2=S$13,Смета!AU1122,0)+IF(Дата_КС2=S$14,Смета!AX1122,0),0)</f>
        <v>0</v>
      </c>
      <c r="G1140" s="67">
        <f>IF(Смета!E1122&gt;0,Смета!E1122,0)</f>
        <v>1636.25</v>
      </c>
      <c r="H1140" s="67">
        <f t="shared" si="36"/>
        <v>0</v>
      </c>
      <c r="I1140" s="464">
        <f t="shared" si="35"/>
        <v>0</v>
      </c>
      <c r="J1140" s="474"/>
      <c r="K1140" s="465">
        <f>IF(AND(B1140&gt;0,B1140&lt;&gt;"ЗАГ"),1,IF(C1140=0,SUM(B1141:INDEX(B1141:B$2002,INDEX(MATCH("ЗАГ",B1141:B$2002&amp;"",),))),0))</f>
        <v>0</v>
      </c>
      <c r="L1140" s="47"/>
      <c r="M1140" s="47"/>
      <c r="N1140" s="186"/>
      <c r="O1140" s="186"/>
      <c r="P1140" s="187"/>
      <c r="Q1140" s="189"/>
      <c r="R1140" s="178">
        <f>IFERROR(IF(F1140&gt;0,IF(IFERROR((Смета!H690*1),0)&gt;0,ROUND(F1140*G1140,2),0),0),0)</f>
        <v>0</v>
      </c>
      <c r="S1140" s="50">
        <f>IFERROR(IF(F1140&gt;0,IF(IFERROR((Смета!G1122*1),0)&gt;0,ROUND(F1140*G1140,2),0),0),0)</f>
        <v>0</v>
      </c>
      <c r="T1140" s="38"/>
      <c r="U1140" s="38"/>
      <c r="X1140" s="38"/>
      <c r="Y1140" s="38"/>
    </row>
    <row r="1141" spans="1:25" s="37" customFormat="1" hidden="1" x14ac:dyDescent="0.25">
      <c r="A1141" s="63"/>
      <c r="B1141" s="140">
        <f>IFERROR(IF(F1141&gt;0,MAX(B$26:B1140)+1,IF(AND(D1141&gt;0,C1141=0),"ЗАГ",0)),0)</f>
        <v>0</v>
      </c>
      <c r="C1141" s="141">
        <f>IF(Смета!B1123&gt;0,Смета!B1123,0)</f>
        <v>992</v>
      </c>
      <c r="D1141" s="543" t="str">
        <f>IF(Смета!C1123&gt;0,Смета!C1123,0)</f>
        <v>Монтаж и подключение светильника в армстронг</v>
      </c>
      <c r="E1141" s="77" t="str">
        <f>IF(Смета!D1123&gt;0,Смета!D1123,0)</f>
        <v>шт</v>
      </c>
      <c r="F1141" s="67">
        <f>IFERROR(IF(Дата_КС2=S$3,Смета!Q1123,0)+IF(Дата_КС2=S$4,Смета!T1123,0)+IF(Дата_КС2=S$5,Смета!W1123,0)+IF(Дата_КС2=S$6,Смета!Z1123,0)+IF(Дата_КС2=S$7,Смета!AC1123,0)+IF(Дата_КС2=S$8,Смета!AF1123,0)+IF(Дата_КС2=S$9,Смета!AI1123,0)+IF(Дата_КС2=S$10,Смета!AL1123,0)+IF(Дата_КС2=S$11,Смета!AO1123,0)+IF(Дата_КС2=S$12,Смета!AR1123,0)+IF(Дата_КС2=S$13,Смета!AU1123,0)+IF(Дата_КС2=S$14,Смета!AX1123,0),0)</f>
        <v>0</v>
      </c>
      <c r="G1141" s="67">
        <f>IF(Смета!E1123&gt;0,Смета!E1123,0)</f>
        <v>400</v>
      </c>
      <c r="H1141" s="67">
        <f t="shared" si="36"/>
        <v>0</v>
      </c>
      <c r="I1141" s="464">
        <f t="shared" si="35"/>
        <v>0</v>
      </c>
      <c r="J1141" s="474"/>
      <c r="K1141" s="465">
        <f>IF(AND(B1141&gt;0,B1141&lt;&gt;"ЗАГ"),1,IF(C1141=0,SUM(B1142:INDEX(B1142:B$2002,INDEX(MATCH("ЗАГ",B1142:B$2002&amp;"",),))),0))</f>
        <v>0</v>
      </c>
      <c r="L1141" s="47"/>
      <c r="M1141" s="47"/>
      <c r="N1141" s="186"/>
      <c r="O1141" s="186"/>
      <c r="P1141" s="187"/>
      <c r="Q1141" s="189"/>
      <c r="R1141" s="178">
        <f>IFERROR(IF(F1141&gt;0,IF(IFERROR((Смета!H691*1),0)&gt;0,ROUND(F1141*G1141,2),0),0),0)</f>
        <v>0</v>
      </c>
      <c r="S1141" s="50">
        <f>IFERROR(IF(F1141&gt;0,IF(IFERROR((Смета!G1123*1),0)&gt;0,ROUND(F1141*G1141,2),0),0),0)</f>
        <v>0</v>
      </c>
      <c r="T1141" s="38"/>
      <c r="U1141" s="38"/>
      <c r="X1141" s="38"/>
      <c r="Y1141" s="38"/>
    </row>
    <row r="1142" spans="1:25" s="37" customFormat="1" ht="30" hidden="1" x14ac:dyDescent="0.25">
      <c r="A1142" s="63"/>
      <c r="B1142" s="140">
        <f>IFERROR(IF(F1142&gt;0,MAX(B$26:B1141)+1,IF(AND(D1142&gt;0,C1142=0),"ЗАГ",0)),0)</f>
        <v>0</v>
      </c>
      <c r="C1142" s="141">
        <f>IF(Смета!B1124&gt;0,Смета!B1124,0)</f>
        <v>993</v>
      </c>
      <c r="D1142" s="543" t="str">
        <f>IF(Смета!C1124&gt;0,Смета!C1124,0)</f>
        <v>Датчик движения ИК встраиваемый 1200w 360 гр. 6м IP20 белый (SEN86 бел.)</v>
      </c>
      <c r="E1142" s="77" t="str">
        <f>IF(Смета!D1124&gt;0,Смета!D1124,0)</f>
        <v>шт</v>
      </c>
      <c r="F1142" s="67">
        <f>IFERROR(IF(Дата_КС2=S$3,Смета!Q1124,0)+IF(Дата_КС2=S$4,Смета!T1124,0)+IF(Дата_КС2=S$5,Смета!W1124,0)+IF(Дата_КС2=S$6,Смета!Z1124,0)+IF(Дата_КС2=S$7,Смета!AC1124,0)+IF(Дата_КС2=S$8,Смета!AF1124,0)+IF(Дата_КС2=S$9,Смета!AI1124,0)+IF(Дата_КС2=S$10,Смета!AL1124,0)+IF(Дата_КС2=S$11,Смета!AO1124,0)+IF(Дата_КС2=S$12,Смета!AR1124,0)+IF(Дата_КС2=S$13,Смета!AU1124,0)+IF(Дата_КС2=S$14,Смета!AX1124,0),0)</f>
        <v>0</v>
      </c>
      <c r="G1142" s="67">
        <f>IF(Смета!E1124&gt;0,Смета!E1124,0)</f>
        <v>450</v>
      </c>
      <c r="H1142" s="67">
        <f t="shared" si="36"/>
        <v>0</v>
      </c>
      <c r="I1142" s="464">
        <f t="shared" si="35"/>
        <v>0</v>
      </c>
      <c r="J1142" s="474"/>
      <c r="K1142" s="465">
        <f>IF(AND(B1142&gt;0,B1142&lt;&gt;"ЗАГ"),1,IF(C1142=0,SUM(B1143:INDEX(B1143:B$2002,INDEX(MATCH("ЗАГ",B1143:B$2002&amp;"",),))),0))</f>
        <v>0</v>
      </c>
      <c r="L1142" s="47"/>
      <c r="M1142" s="47"/>
      <c r="N1142" s="186"/>
      <c r="O1142" s="186"/>
      <c r="P1142" s="187"/>
      <c r="Q1142" s="189"/>
      <c r="R1142" s="178">
        <f>IFERROR(IF(F1142&gt;0,IF(IFERROR((Смета!H692*1),0)&gt;0,ROUND(F1142*G1142,2),0),0),0)</f>
        <v>0</v>
      </c>
      <c r="S1142" s="50">
        <f>IFERROR(IF(F1142&gt;0,IF(IFERROR((Смета!G1124*1),0)&gt;0,ROUND(F1142*G1142,2),0),0),0)</f>
        <v>0</v>
      </c>
      <c r="T1142" s="38"/>
      <c r="U1142" s="38"/>
      <c r="X1142" s="38"/>
      <c r="Y1142" s="38"/>
    </row>
    <row r="1143" spans="1:25" s="37" customFormat="1" hidden="1" x14ac:dyDescent="0.25">
      <c r="A1143" s="63"/>
      <c r="B1143" s="140">
        <f>IFERROR(IF(F1143&gt;0,MAX(B$26:B1142)+1,IF(AND(D1143&gt;0,C1143=0),"ЗАГ",0)),0)</f>
        <v>0</v>
      </c>
      <c r="C1143" s="141">
        <f>IF(Смета!B1125&gt;0,Смета!B1125,0)</f>
        <v>994</v>
      </c>
      <c r="D1143" s="543" t="str">
        <f>IF(Смета!C1125&gt;0,Смета!C1125,0)</f>
        <v xml:space="preserve">Монтаж и подключение датчика движения </v>
      </c>
      <c r="E1143" s="77" t="str">
        <f>IF(Смета!D1125&gt;0,Смета!D1125,0)</f>
        <v>шт</v>
      </c>
      <c r="F1143" s="67">
        <f>IFERROR(IF(Дата_КС2=S$3,Смета!Q1125,0)+IF(Дата_КС2=S$4,Смета!T1125,0)+IF(Дата_КС2=S$5,Смета!W1125,0)+IF(Дата_КС2=S$6,Смета!Z1125,0)+IF(Дата_КС2=S$7,Смета!AC1125,0)+IF(Дата_КС2=S$8,Смета!AF1125,0)+IF(Дата_КС2=S$9,Смета!AI1125,0)+IF(Дата_КС2=S$10,Смета!AL1125,0)+IF(Дата_КС2=S$11,Смета!AO1125,0)+IF(Дата_КС2=S$12,Смета!AR1125,0)+IF(Дата_КС2=S$13,Смета!AU1125,0)+IF(Дата_КС2=S$14,Смета!AX1125,0),0)</f>
        <v>0</v>
      </c>
      <c r="G1143" s="67">
        <f>IF(Смета!E1125&gt;0,Смета!E1125,0)</f>
        <v>360</v>
      </c>
      <c r="H1143" s="67">
        <f t="shared" si="36"/>
        <v>0</v>
      </c>
      <c r="I1143" s="464">
        <f t="shared" si="35"/>
        <v>0</v>
      </c>
      <c r="J1143" s="474"/>
      <c r="K1143" s="465">
        <f>IF(AND(B1143&gt;0,B1143&lt;&gt;"ЗАГ"),1,IF(C1143=0,SUM(B1144:INDEX(B1144:B$2002,INDEX(MATCH("ЗАГ",B1144:B$2002&amp;"",),))),0))</f>
        <v>0</v>
      </c>
      <c r="L1143" s="47"/>
      <c r="M1143" s="47"/>
      <c r="N1143" s="186"/>
      <c r="O1143" s="186"/>
      <c r="P1143" s="187"/>
      <c r="Q1143" s="189"/>
      <c r="R1143" s="178">
        <f>IFERROR(IF(F1143&gt;0,IF(IFERROR((Смета!H693*1),0)&gt;0,ROUND(F1143*G1143,2),0),0),0)</f>
        <v>0</v>
      </c>
      <c r="S1143" s="50">
        <f>IFERROR(IF(F1143&gt;0,IF(IFERROR((Смета!G1125*1),0)&gt;0,ROUND(F1143*G1143,2),0),0),0)</f>
        <v>0</v>
      </c>
      <c r="T1143" s="38"/>
      <c r="U1143" s="38"/>
      <c r="X1143" s="38"/>
      <c r="Y1143" s="38"/>
    </row>
    <row r="1144" spans="1:25" s="37" customFormat="1" ht="30" hidden="1" x14ac:dyDescent="0.25">
      <c r="A1144" s="63"/>
      <c r="B1144" s="140">
        <f>IFERROR(IF(F1144&gt;0,MAX(B$26:B1143)+1,IF(AND(D1144&gt;0,C1144=0),"ЗАГ",0)),0)</f>
        <v>0</v>
      </c>
      <c r="C1144" s="141">
        <f>IF(Смета!B1126&gt;0,Смета!B1126,0)</f>
        <v>995</v>
      </c>
      <c r="D1144" s="543" t="str">
        <f>IF(Смета!C1126&gt;0,Смета!C1126,0)</f>
        <v>Коробка распределительная 85х85х40мм для наружного монтажа IP55</v>
      </c>
      <c r="E1144" s="77" t="str">
        <f>IF(Смета!D1126&gt;0,Смета!D1126,0)</f>
        <v>шт</v>
      </c>
      <c r="F1144" s="67">
        <f>IFERROR(IF(Дата_КС2=S$3,Смета!Q1126,0)+IF(Дата_КС2=S$4,Смета!T1126,0)+IF(Дата_КС2=S$5,Смета!W1126,0)+IF(Дата_КС2=S$6,Смета!Z1126,0)+IF(Дата_КС2=S$7,Смета!AC1126,0)+IF(Дата_КС2=S$8,Смета!AF1126,0)+IF(Дата_КС2=S$9,Смета!AI1126,0)+IF(Дата_КС2=S$10,Смета!AL1126,0)+IF(Дата_КС2=S$11,Смета!AO1126,0)+IF(Дата_КС2=S$12,Смета!AR1126,0)+IF(Дата_КС2=S$13,Смета!AU1126,0)+IF(Дата_КС2=S$14,Смета!AX1126,0),0)</f>
        <v>0</v>
      </c>
      <c r="G1144" s="67">
        <f>IF(Смета!E1126&gt;0,Смета!E1126,0)</f>
        <v>64.680000000000007</v>
      </c>
      <c r="H1144" s="67">
        <f t="shared" si="36"/>
        <v>0</v>
      </c>
      <c r="I1144" s="464">
        <f t="shared" si="35"/>
        <v>0</v>
      </c>
      <c r="J1144" s="474"/>
      <c r="K1144" s="465">
        <f>IF(AND(B1144&gt;0,B1144&lt;&gt;"ЗАГ"),1,IF(C1144=0,SUM(B1145:INDEX(B1145:B$2002,INDEX(MATCH("ЗАГ",B1145:B$2002&amp;"",),))),0))</f>
        <v>0</v>
      </c>
      <c r="L1144" s="47"/>
      <c r="M1144" s="47"/>
      <c r="N1144" s="186"/>
      <c r="O1144" s="186"/>
      <c r="P1144" s="187"/>
      <c r="Q1144" s="189"/>
      <c r="R1144" s="178">
        <f>IFERROR(IF(F1144&gt;0,IF(IFERROR((Смета!H694*1),0)&gt;0,ROUND(F1144*G1144,2),0),0),0)</f>
        <v>0</v>
      </c>
      <c r="S1144" s="50">
        <f>IFERROR(IF(F1144&gt;0,IF(IFERROR((Смета!G1126*1),0)&gt;0,ROUND(F1144*G1144,2),0),0),0)</f>
        <v>0</v>
      </c>
      <c r="T1144" s="38"/>
      <c r="U1144" s="38"/>
      <c r="X1144" s="38"/>
      <c r="Y1144" s="38"/>
    </row>
    <row r="1145" spans="1:25" s="37" customFormat="1" hidden="1" x14ac:dyDescent="0.25">
      <c r="A1145" s="63"/>
      <c r="B1145" s="140">
        <f>IFERROR(IF(F1145&gt;0,MAX(B$26:B1144)+1,IF(AND(D1145&gt;0,C1145=0),"ЗАГ",0)),0)</f>
        <v>0</v>
      </c>
      <c r="C1145" s="141">
        <f>IF(Смета!B1127&gt;0,Смета!B1127,0)</f>
        <v>996</v>
      </c>
      <c r="D1145" s="543" t="str">
        <f>IF(Смета!C1127&gt;0,Смета!C1127,0)</f>
        <v>Монтаж и подключение распределительных коробок</v>
      </c>
      <c r="E1145" s="77" t="str">
        <f>IF(Смета!D1127&gt;0,Смета!D1127,0)</f>
        <v>шт</v>
      </c>
      <c r="F1145" s="67">
        <f>IFERROR(IF(Дата_КС2=S$3,Смета!Q1127,0)+IF(Дата_КС2=S$4,Смета!T1127,0)+IF(Дата_КС2=S$5,Смета!W1127,0)+IF(Дата_КС2=S$6,Смета!Z1127,0)+IF(Дата_КС2=S$7,Смета!AC1127,0)+IF(Дата_КС2=S$8,Смета!AF1127,0)+IF(Дата_КС2=S$9,Смета!AI1127,0)+IF(Дата_КС2=S$10,Смета!AL1127,0)+IF(Дата_КС2=S$11,Смета!AO1127,0)+IF(Дата_КС2=S$12,Смета!AR1127,0)+IF(Дата_КС2=S$13,Смета!AU1127,0)+IF(Дата_КС2=S$14,Смета!AX1127,0),0)</f>
        <v>0</v>
      </c>
      <c r="G1145" s="67">
        <f>IF(Смета!E1127&gt;0,Смета!E1127,0)</f>
        <v>128.1</v>
      </c>
      <c r="H1145" s="67">
        <f t="shared" si="36"/>
        <v>0</v>
      </c>
      <c r="I1145" s="464">
        <f t="shared" si="35"/>
        <v>0</v>
      </c>
      <c r="J1145" s="474"/>
      <c r="K1145" s="465">
        <f>IF(AND(B1145&gt;0,B1145&lt;&gt;"ЗАГ"),1,IF(C1145=0,SUM(B1146:INDEX(B1146:B$2002,INDEX(MATCH("ЗАГ",B1146:B$2002&amp;"",),))),0))</f>
        <v>0</v>
      </c>
      <c r="L1145" s="47"/>
      <c r="M1145" s="47"/>
      <c r="N1145" s="186"/>
      <c r="O1145" s="186"/>
      <c r="P1145" s="187"/>
      <c r="Q1145" s="189"/>
      <c r="R1145" s="178">
        <f>IFERROR(IF(F1145&gt;0,IF(IFERROR((Смета!H695*1),0)&gt;0,ROUND(F1145*G1145,2),0),0),0)</f>
        <v>0</v>
      </c>
      <c r="S1145" s="50">
        <f>IFERROR(IF(F1145&gt;0,IF(IFERROR((Смета!G1127*1),0)&gt;0,ROUND(F1145*G1145,2),0),0),0)</f>
        <v>0</v>
      </c>
      <c r="T1145" s="38"/>
      <c r="U1145" s="38"/>
      <c r="X1145" s="38"/>
      <c r="Y1145" s="38"/>
    </row>
    <row r="1146" spans="1:25" s="37" customFormat="1" hidden="1" x14ac:dyDescent="0.25">
      <c r="A1146" s="63"/>
      <c r="B1146" s="140" t="str">
        <f>IFERROR(IF(F1146&gt;0,MAX(B$26:B1145)+1,IF(AND(D1146&gt;0,C1146=0),"ЗАГ",0)),0)</f>
        <v>ЗАГ</v>
      </c>
      <c r="C1146" s="141">
        <f>IF(Смета!B1128&gt;0,Смета!B1128,0)</f>
        <v>0</v>
      </c>
      <c r="D1146" s="543" t="str">
        <f>IF(Смета!C1128&gt;0,Смета!C1128,0)</f>
        <v>Декоративная подсветка картины</v>
      </c>
      <c r="E1146" s="77">
        <f>IF(Смета!D1128&gt;0,Смета!D1128,0)</f>
        <v>0</v>
      </c>
      <c r="F1146" s="67">
        <f>IFERROR(IF(Дата_КС2=S$3,Смета!Q1128,0)+IF(Дата_КС2=S$4,Смета!T1128,0)+IF(Дата_КС2=S$5,Смета!W1128,0)+IF(Дата_КС2=S$6,Смета!Z1128,0)+IF(Дата_КС2=S$7,Смета!AC1128,0)+IF(Дата_КС2=S$8,Смета!AF1128,0)+IF(Дата_КС2=S$9,Смета!AI1128,0)+IF(Дата_КС2=S$10,Смета!AL1128,0)+IF(Дата_КС2=S$11,Смета!AO1128,0)+IF(Дата_КС2=S$12,Смета!AR1128,0)+IF(Дата_КС2=S$13,Смета!AU1128,0)+IF(Дата_КС2=S$14,Смета!AX1128,0),0)</f>
        <v>0</v>
      </c>
      <c r="G1146" s="67">
        <f>IF(Смета!E1128&gt;0,Смета!E1128,0)</f>
        <v>0</v>
      </c>
      <c r="H1146" s="67">
        <f t="shared" si="36"/>
        <v>0</v>
      </c>
      <c r="I1146" s="464">
        <f t="shared" si="35"/>
        <v>0</v>
      </c>
      <c r="J1146" s="474"/>
      <c r="K1146" s="465">
        <f>IF(AND(B1146&gt;0,B1146&lt;&gt;"ЗАГ"),1,IF(C1146=0,SUM(B1147:INDEX(B1147:B$2002,INDEX(MATCH("ЗАГ",B1147:B$2002&amp;"",),))),0))</f>
        <v>0</v>
      </c>
      <c r="L1146" s="47"/>
      <c r="M1146" s="47"/>
      <c r="N1146" s="186"/>
      <c r="O1146" s="186"/>
      <c r="P1146" s="187"/>
      <c r="Q1146" s="189"/>
      <c r="R1146" s="178">
        <f>IFERROR(IF(F1146&gt;0,IF(IFERROR((Смета!H696*1),0)&gt;0,ROUND(F1146*G1146,2),0),0),0)</f>
        <v>0</v>
      </c>
      <c r="S1146" s="50">
        <f>IFERROR(IF(F1146&gt;0,IF(IFERROR((Смета!G1128*1),0)&gt;0,ROUND(F1146*G1146,2),0),0),0)</f>
        <v>0</v>
      </c>
      <c r="T1146" s="38"/>
      <c r="U1146" s="38"/>
      <c r="X1146" s="38"/>
      <c r="Y1146" s="38"/>
    </row>
    <row r="1147" spans="1:25" s="37" customFormat="1" hidden="1" x14ac:dyDescent="0.25">
      <c r="A1147" s="63"/>
      <c r="B1147" s="140">
        <f>IFERROR(IF(F1147&gt;0,MAX(B$26:B1146)+1,IF(AND(D1147&gt;0,C1147=0),"ЗАГ",0)),0)</f>
        <v>0</v>
      </c>
      <c r="C1147" s="141">
        <f>IF(Смета!B1129&gt;0,Смета!B1129,0)</f>
        <v>997</v>
      </c>
      <c r="D1147" s="543" t="str">
        <f>IF(Смета!C1129&gt;0,Смета!C1129,0)</f>
        <v>Профиль SL-SLIM-H13M-F25-3000 ANOD ( Алюминий)</v>
      </c>
      <c r="E1147" s="77" t="str">
        <f>IF(Смета!D1129&gt;0,Смета!D1129,0)</f>
        <v>м</v>
      </c>
      <c r="F1147" s="67">
        <f>IFERROR(IF(Дата_КС2=S$3,Смета!Q1129,0)+IF(Дата_КС2=S$4,Смета!T1129,0)+IF(Дата_КС2=S$5,Смета!W1129,0)+IF(Дата_КС2=S$6,Смета!Z1129,0)+IF(Дата_КС2=S$7,Смета!AC1129,0)+IF(Дата_КС2=S$8,Смета!AF1129,0)+IF(Дата_КС2=S$9,Смета!AI1129,0)+IF(Дата_КС2=S$10,Смета!AL1129,0)+IF(Дата_КС2=S$11,Смета!AO1129,0)+IF(Дата_КС2=S$12,Смета!AR1129,0)+IF(Дата_КС2=S$13,Смета!AU1129,0)+IF(Дата_КС2=S$14,Смета!AX1129,0),0)</f>
        <v>0</v>
      </c>
      <c r="G1147" s="67">
        <f>IF(Смета!E1129&gt;0,Смета!E1129,0)</f>
        <v>850</v>
      </c>
      <c r="H1147" s="67">
        <f t="shared" si="36"/>
        <v>0</v>
      </c>
      <c r="I1147" s="464">
        <f t="shared" si="35"/>
        <v>0</v>
      </c>
      <c r="J1147" s="474"/>
      <c r="K1147" s="465">
        <f>IF(AND(B1147&gt;0,B1147&lt;&gt;"ЗАГ"),1,IF(C1147=0,SUM(B1148:INDEX(B1148:B$2002,INDEX(MATCH("ЗАГ",B1148:B$2002&amp;"",),))),0))</f>
        <v>0</v>
      </c>
      <c r="L1147" s="47"/>
      <c r="M1147" s="47"/>
      <c r="N1147" s="186"/>
      <c r="O1147" s="186"/>
      <c r="P1147" s="187"/>
      <c r="Q1147" s="189"/>
      <c r="R1147" s="178">
        <f>IFERROR(IF(F1147&gt;0,IF(IFERROR((Смета!H697*1),0)&gt;0,ROUND(F1147*G1147,2),0),0),0)</f>
        <v>0</v>
      </c>
      <c r="S1147" s="50">
        <f>IFERROR(IF(F1147&gt;0,IF(IFERROR((Смета!G1129*1),0)&gt;0,ROUND(F1147*G1147,2),0),0),0)</f>
        <v>0</v>
      </c>
      <c r="T1147" s="38"/>
      <c r="U1147" s="38"/>
      <c r="X1147" s="38"/>
      <c r="Y1147" s="38"/>
    </row>
    <row r="1148" spans="1:25" s="37" customFormat="1" hidden="1" x14ac:dyDescent="0.25">
      <c r="A1148" s="63"/>
      <c r="B1148" s="140">
        <f>IFERROR(IF(F1148&gt;0,MAX(B$26:B1147)+1,IF(AND(D1148&gt;0,C1148=0),"ЗАГ",0)),0)</f>
        <v>0</v>
      </c>
      <c r="C1148" s="141">
        <f>IF(Смета!B1130&gt;0,Смета!B1130,0)</f>
        <v>998</v>
      </c>
      <c r="D1148" s="543" t="str">
        <f>IF(Смета!C1130&gt;0,Смета!C1130,0)</f>
        <v>Монтаж профиля</v>
      </c>
      <c r="E1148" s="77" t="str">
        <f>IF(Смета!D1130&gt;0,Смета!D1130,0)</f>
        <v>м</v>
      </c>
      <c r="F1148" s="67">
        <f>IFERROR(IF(Дата_КС2=S$3,Смета!Q1130,0)+IF(Дата_КС2=S$4,Смета!T1130,0)+IF(Дата_КС2=S$5,Смета!W1130,0)+IF(Дата_КС2=S$6,Смета!Z1130,0)+IF(Дата_КС2=S$7,Смета!AC1130,0)+IF(Дата_КС2=S$8,Смета!AF1130,0)+IF(Дата_КС2=S$9,Смета!AI1130,0)+IF(Дата_КС2=S$10,Смета!AL1130,0)+IF(Дата_КС2=S$11,Смета!AO1130,0)+IF(Дата_КС2=S$12,Смета!AR1130,0)+IF(Дата_КС2=S$13,Смета!AU1130,0)+IF(Дата_КС2=S$14,Смета!AX1130,0),0)</f>
        <v>0</v>
      </c>
      <c r="G1148" s="67">
        <f>IF(Смета!E1130&gt;0,Смета!E1130,0)</f>
        <v>800</v>
      </c>
      <c r="H1148" s="67">
        <f t="shared" si="36"/>
        <v>0</v>
      </c>
      <c r="I1148" s="464">
        <f t="shared" si="35"/>
        <v>0</v>
      </c>
      <c r="J1148" s="474"/>
      <c r="K1148" s="465">
        <f>IF(AND(B1148&gt;0,B1148&lt;&gt;"ЗАГ"),1,IF(C1148=0,SUM(B1149:INDEX(B1149:B$2002,INDEX(MATCH("ЗАГ",B1149:B$2002&amp;"",),))),0))</f>
        <v>0</v>
      </c>
      <c r="L1148" s="47"/>
      <c r="M1148" s="47"/>
      <c r="N1148" s="186"/>
      <c r="O1148" s="186"/>
      <c r="P1148" s="187"/>
      <c r="Q1148" s="189"/>
      <c r="R1148" s="178">
        <f>IFERROR(IF(F1148&gt;0,IF(IFERROR((Смета!H698*1),0)&gt;0,ROUND(F1148*G1148,2),0),0),0)</f>
        <v>0</v>
      </c>
      <c r="S1148" s="50">
        <f>IFERROR(IF(F1148&gt;0,IF(IFERROR((Смета!G1130*1),0)&gt;0,ROUND(F1148*G1148,2),0),0),0)</f>
        <v>0</v>
      </c>
      <c r="T1148" s="38"/>
      <c r="U1148" s="38"/>
      <c r="X1148" s="38"/>
      <c r="Y1148" s="38"/>
    </row>
    <row r="1149" spans="1:25" s="37" customFormat="1" ht="30" hidden="1" x14ac:dyDescent="0.25">
      <c r="A1149" s="63"/>
      <c r="B1149" s="140">
        <f>IFERROR(IF(F1149&gt;0,MAX(B$26:B1148)+1,IF(AND(D1149&gt;0,C1149=0),"ЗАГ",0)),0)</f>
        <v>0</v>
      </c>
      <c r="C1149" s="141">
        <f>IF(Смета!B1131&gt;0,Смета!B1131,0)</f>
        <v>999</v>
      </c>
      <c r="D1149" s="543" t="str">
        <f>IF(Смета!C1131&gt;0,Смета!C1131,0)</f>
        <v>Лента светодиодная 9,6 Вт/м 12В IP20 4000K 120LED/м RT/RTW-A120-8-11mm SMD 2835 5 м</v>
      </c>
      <c r="E1149" s="77" t="str">
        <f>IF(Смета!D1131&gt;0,Смета!D1131,0)</f>
        <v>шт</v>
      </c>
      <c r="F1149" s="67">
        <f>IFERROR(IF(Дата_КС2=S$3,Смета!Q1131,0)+IF(Дата_КС2=S$4,Смета!T1131,0)+IF(Дата_КС2=S$5,Смета!W1131,0)+IF(Дата_КС2=S$6,Смета!Z1131,0)+IF(Дата_КС2=S$7,Смета!AC1131,0)+IF(Дата_КС2=S$8,Смета!AF1131,0)+IF(Дата_КС2=S$9,Смета!AI1131,0)+IF(Дата_КС2=S$10,Смета!AL1131,0)+IF(Дата_КС2=S$11,Смета!AO1131,0)+IF(Дата_КС2=S$12,Смета!AR1131,0)+IF(Дата_КС2=S$13,Смета!AU1131,0)+IF(Дата_КС2=S$14,Смета!AX1131,0),0)</f>
        <v>0</v>
      </c>
      <c r="G1149" s="67">
        <f>IF(Смета!E1131&gt;0,Смета!E1131,0)</f>
        <v>3150</v>
      </c>
      <c r="H1149" s="67">
        <f t="shared" si="36"/>
        <v>0</v>
      </c>
      <c r="I1149" s="464">
        <f t="shared" si="35"/>
        <v>0</v>
      </c>
      <c r="J1149" s="474"/>
      <c r="K1149" s="465">
        <f>IF(AND(B1149&gt;0,B1149&lt;&gt;"ЗАГ"),1,IF(C1149=0,SUM(B1150:INDEX(B1150:B$2002,INDEX(MATCH("ЗАГ",B1150:B$2002&amp;"",),))),0))</f>
        <v>0</v>
      </c>
      <c r="L1149" s="47"/>
      <c r="M1149" s="47"/>
      <c r="N1149" s="186"/>
      <c r="O1149" s="186"/>
      <c r="P1149" s="187"/>
      <c r="Q1149" s="189"/>
      <c r="R1149" s="178">
        <f>IFERROR(IF(F1149&gt;0,IF(IFERROR((Смета!H699*1),0)&gt;0,ROUND(F1149*G1149,2),0),0),0)</f>
        <v>0</v>
      </c>
      <c r="S1149" s="50">
        <f>IFERROR(IF(F1149&gt;0,IF(IFERROR((Смета!G1131*1),0)&gt;0,ROUND(F1149*G1149,2),0),0),0)</f>
        <v>0</v>
      </c>
      <c r="T1149" s="38"/>
      <c r="U1149" s="38"/>
      <c r="X1149" s="38"/>
      <c r="Y1149" s="38"/>
    </row>
    <row r="1150" spans="1:25" s="37" customFormat="1" hidden="1" x14ac:dyDescent="0.25">
      <c r="A1150" s="63"/>
      <c r="B1150" s="140">
        <f>IFERROR(IF(F1150&gt;0,MAX(B$26:B1149)+1,IF(AND(D1150&gt;0,C1150=0),"ЗАГ",0)),0)</f>
        <v>0</v>
      </c>
      <c r="C1150" s="141">
        <f>IF(Смета!B1132&gt;0,Смета!B1132,0)</f>
        <v>1000</v>
      </c>
      <c r="D1150" s="543" t="str">
        <f>IF(Смета!C1132&gt;0,Смета!C1132,0)</f>
        <v>Монтаж и подключение ленты</v>
      </c>
      <c r="E1150" s="77" t="str">
        <f>IF(Смета!D1132&gt;0,Смета!D1132,0)</f>
        <v>м</v>
      </c>
      <c r="F1150" s="67">
        <f>IFERROR(IF(Дата_КС2=S$3,Смета!Q1132,0)+IF(Дата_КС2=S$4,Смета!T1132,0)+IF(Дата_КС2=S$5,Смета!W1132,0)+IF(Дата_КС2=S$6,Смета!Z1132,0)+IF(Дата_КС2=S$7,Смета!AC1132,0)+IF(Дата_КС2=S$8,Смета!AF1132,0)+IF(Дата_КС2=S$9,Смета!AI1132,0)+IF(Дата_КС2=S$10,Смета!AL1132,0)+IF(Дата_КС2=S$11,Смета!AO1132,0)+IF(Дата_КС2=S$12,Смета!AR1132,0)+IF(Дата_КС2=S$13,Смета!AU1132,0)+IF(Дата_КС2=S$14,Смета!AX1132,0),0)</f>
        <v>0</v>
      </c>
      <c r="G1150" s="67">
        <f>IF(Смета!E1132&gt;0,Смета!E1132,0)</f>
        <v>800</v>
      </c>
      <c r="H1150" s="67">
        <f t="shared" si="36"/>
        <v>0</v>
      </c>
      <c r="I1150" s="464">
        <f t="shared" si="35"/>
        <v>0</v>
      </c>
      <c r="J1150" s="474"/>
      <c r="K1150" s="465">
        <f>IF(AND(B1150&gt;0,B1150&lt;&gt;"ЗАГ"),1,IF(C1150=0,SUM(B1151:INDEX(B1151:B$2002,INDEX(MATCH("ЗАГ",B1151:B$2002&amp;"",),))),0))</f>
        <v>0</v>
      </c>
      <c r="L1150" s="47"/>
      <c r="M1150" s="47"/>
      <c r="N1150" s="186"/>
      <c r="O1150" s="186"/>
      <c r="P1150" s="187"/>
      <c r="Q1150" s="189"/>
      <c r="R1150" s="178">
        <f>IFERROR(IF(F1150&gt;0,IF(IFERROR((Смета!H700*1),0)&gt;0,ROUND(F1150*G1150,2),0),0),0)</f>
        <v>0</v>
      </c>
      <c r="S1150" s="50">
        <f>IFERROR(IF(F1150&gt;0,IF(IFERROR((Смета!G1132*1),0)&gt;0,ROUND(F1150*G1150,2),0),0),0)</f>
        <v>0</v>
      </c>
      <c r="T1150" s="38"/>
      <c r="U1150" s="38"/>
      <c r="X1150" s="38"/>
      <c r="Y1150" s="38"/>
    </row>
    <row r="1151" spans="1:25" s="37" customFormat="1" hidden="1" x14ac:dyDescent="0.25">
      <c r="A1151" s="63"/>
      <c r="B1151" s="140">
        <f>IFERROR(IF(F1151&gt;0,MAX(B$26:B1150)+1,IF(AND(D1151&gt;0,C1151=0),"ЗАГ",0)),0)</f>
        <v>0</v>
      </c>
      <c r="C1151" s="141">
        <f>IF(Смета!B1133&gt;0,Смета!B1133,0)</f>
        <v>1001</v>
      </c>
      <c r="D1151" s="543" t="str">
        <f>IF(Смета!C1133&gt;0,Смета!C1133,0)</f>
        <v>Блок питания ARS-150-12 (12V, 12.5A, 150W) (ARL, IP20 Сетка, 2 года)</v>
      </c>
      <c r="E1151" s="77" t="str">
        <f>IF(Смета!D1133&gt;0,Смета!D1133,0)</f>
        <v>шт</v>
      </c>
      <c r="F1151" s="67">
        <f>IFERROR(IF(Дата_КС2=S$3,Смета!Q1133,0)+IF(Дата_КС2=S$4,Смета!T1133,0)+IF(Дата_КС2=S$5,Смета!W1133,0)+IF(Дата_КС2=S$6,Смета!Z1133,0)+IF(Дата_КС2=S$7,Смета!AC1133,0)+IF(Дата_КС2=S$8,Смета!AF1133,0)+IF(Дата_КС2=S$9,Смета!AI1133,0)+IF(Дата_КС2=S$10,Смета!AL1133,0)+IF(Дата_КС2=S$11,Смета!AO1133,0)+IF(Дата_КС2=S$12,Смета!AR1133,0)+IF(Дата_КС2=S$13,Смета!AU1133,0)+IF(Дата_КС2=S$14,Смета!AX1133,0),0)</f>
        <v>0</v>
      </c>
      <c r="G1151" s="67">
        <f>IF(Смета!E1133&gt;0,Смета!E1133,0)</f>
        <v>3320</v>
      </c>
      <c r="H1151" s="67">
        <f t="shared" si="36"/>
        <v>0</v>
      </c>
      <c r="I1151" s="464">
        <f t="shared" si="35"/>
        <v>0</v>
      </c>
      <c r="J1151" s="474"/>
      <c r="K1151" s="465">
        <f>IF(AND(B1151&gt;0,B1151&lt;&gt;"ЗАГ"),1,IF(C1151=0,SUM(B1152:INDEX(B1152:B$2002,INDEX(MATCH("ЗАГ",B1152:B$2002&amp;"",),))),0))</f>
        <v>0</v>
      </c>
      <c r="L1151" s="47"/>
      <c r="M1151" s="47"/>
      <c r="N1151" s="186"/>
      <c r="O1151" s="186"/>
      <c r="P1151" s="187"/>
      <c r="Q1151" s="189"/>
      <c r="R1151" s="178">
        <f>IFERROR(IF(F1151&gt;0,IF(IFERROR((Смета!H701*1),0)&gt;0,ROUND(F1151*G1151,2),0),0),0)</f>
        <v>0</v>
      </c>
      <c r="S1151" s="50">
        <f>IFERROR(IF(F1151&gt;0,IF(IFERROR((Смета!G1133*1),0)&gt;0,ROUND(F1151*G1151,2),0),0),0)</f>
        <v>0</v>
      </c>
      <c r="T1151" s="38"/>
      <c r="U1151" s="38"/>
      <c r="X1151" s="38"/>
      <c r="Y1151" s="38"/>
    </row>
    <row r="1152" spans="1:25" s="37" customFormat="1" hidden="1" x14ac:dyDescent="0.25">
      <c r="A1152" s="63"/>
      <c r="B1152" s="140">
        <f>IFERROR(IF(F1152&gt;0,MAX(B$26:B1151)+1,IF(AND(D1152&gt;0,C1152=0),"ЗАГ",0)),0)</f>
        <v>0</v>
      </c>
      <c r="C1152" s="141">
        <f>IF(Смета!B1134&gt;0,Смета!B1134,0)</f>
        <v>1002</v>
      </c>
      <c r="D1152" s="543" t="str">
        <f>IF(Смета!C1134&gt;0,Смета!C1134,0)</f>
        <v>Монтаж и подключение блоков питания</v>
      </c>
      <c r="E1152" s="77" t="str">
        <f>IF(Смета!D1134&gt;0,Смета!D1134,0)</f>
        <v>шт</v>
      </c>
      <c r="F1152" s="67">
        <f>IFERROR(IF(Дата_КС2=S$3,Смета!Q1134,0)+IF(Дата_КС2=S$4,Смета!T1134,0)+IF(Дата_КС2=S$5,Смета!W1134,0)+IF(Дата_КС2=S$6,Смета!Z1134,0)+IF(Дата_КС2=S$7,Смета!AC1134,0)+IF(Дата_КС2=S$8,Смета!AF1134,0)+IF(Дата_КС2=S$9,Смета!AI1134,0)+IF(Дата_КС2=S$10,Смета!AL1134,0)+IF(Дата_КС2=S$11,Смета!AO1134,0)+IF(Дата_КС2=S$12,Смета!AR1134,0)+IF(Дата_КС2=S$13,Смета!AU1134,0)+IF(Дата_КС2=S$14,Смета!AX1134,0),0)</f>
        <v>0</v>
      </c>
      <c r="G1152" s="67">
        <f>IF(Смета!E1134&gt;0,Смета!E1134,0)</f>
        <v>500</v>
      </c>
      <c r="H1152" s="67">
        <f t="shared" si="36"/>
        <v>0</v>
      </c>
      <c r="I1152" s="464">
        <f t="shared" si="35"/>
        <v>0</v>
      </c>
      <c r="J1152" s="474"/>
      <c r="K1152" s="465">
        <f>IF(AND(B1152&gt;0,B1152&lt;&gt;"ЗАГ"),1,IF(C1152=0,SUM(B1153:INDEX(B1153:B$2002,INDEX(MATCH("ЗАГ",B1153:B$2002&amp;"",),))),0))</f>
        <v>0</v>
      </c>
      <c r="L1152" s="47"/>
      <c r="M1152" s="47"/>
      <c r="N1152" s="186"/>
      <c r="O1152" s="186"/>
      <c r="P1152" s="187"/>
      <c r="Q1152" s="189"/>
      <c r="R1152" s="178">
        <f>IFERROR(IF(F1152&gt;0,IF(IFERROR((Смета!H702*1),0)&gt;0,ROUND(F1152*G1152,2),0),0),0)</f>
        <v>0</v>
      </c>
      <c r="S1152" s="50">
        <f>IFERROR(IF(F1152&gt;0,IF(IFERROR((Смета!G1134*1),0)&gt;0,ROUND(F1152*G1152,2),0),0),0)</f>
        <v>0</v>
      </c>
      <c r="T1152" s="38"/>
      <c r="U1152" s="38"/>
      <c r="X1152" s="38"/>
      <c r="Y1152" s="38"/>
    </row>
    <row r="1153" spans="1:25" s="37" customFormat="1" hidden="1" x14ac:dyDescent="0.25">
      <c r="A1153" s="63"/>
      <c r="B1153" s="140" t="str">
        <f>IFERROR(IF(F1153&gt;0,MAX(B$26:B1152)+1,IF(AND(D1153&gt;0,C1153=0),"ЗАГ",0)),0)</f>
        <v>ЗАГ</v>
      </c>
      <c r="C1153" s="141">
        <f>IF(Смета!B1135&gt;0,Смета!B1135,0)</f>
        <v>0</v>
      </c>
      <c r="D1153" s="543" t="str">
        <f>IF(Смета!C1135&gt;0,Смета!C1135,0)</f>
        <v>Декоративная подсветка зеркала</v>
      </c>
      <c r="E1153" s="77">
        <f>IF(Смета!D1135&gt;0,Смета!D1135,0)</f>
        <v>0</v>
      </c>
      <c r="F1153" s="67">
        <f>IFERROR(IF(Дата_КС2=S$3,Смета!Q1135,0)+IF(Дата_КС2=S$4,Смета!T1135,0)+IF(Дата_КС2=S$5,Смета!W1135,0)+IF(Дата_КС2=S$6,Смета!Z1135,0)+IF(Дата_КС2=S$7,Смета!AC1135,0)+IF(Дата_КС2=S$8,Смета!AF1135,0)+IF(Дата_КС2=S$9,Смета!AI1135,0)+IF(Дата_КС2=S$10,Смета!AL1135,0)+IF(Дата_КС2=S$11,Смета!AO1135,0)+IF(Дата_КС2=S$12,Смета!AR1135,0)+IF(Дата_КС2=S$13,Смета!AU1135,0)+IF(Дата_КС2=S$14,Смета!AX1135,0),0)</f>
        <v>0</v>
      </c>
      <c r="G1153" s="67">
        <f>IF(Смета!E1135&gt;0,Смета!E1135,0)</f>
        <v>0</v>
      </c>
      <c r="H1153" s="67">
        <f t="shared" si="36"/>
        <v>0</v>
      </c>
      <c r="I1153" s="464">
        <f t="shared" si="35"/>
        <v>0</v>
      </c>
      <c r="J1153" s="474"/>
      <c r="K1153" s="465">
        <f>IF(AND(B1153&gt;0,B1153&lt;&gt;"ЗАГ"),1,IF(C1153=0,SUM(B1154:INDEX(B1154:B$2002,INDEX(MATCH("ЗАГ",B1154:B$2002&amp;"",),))),0))</f>
        <v>0</v>
      </c>
      <c r="L1153" s="47"/>
      <c r="M1153" s="47"/>
      <c r="N1153" s="186"/>
      <c r="O1153" s="186"/>
      <c r="P1153" s="187"/>
      <c r="Q1153" s="189"/>
      <c r="R1153" s="178">
        <f>IFERROR(IF(F1153&gt;0,IF(IFERROR((Смета!H703*1),0)&gt;0,ROUND(F1153*G1153,2),0),0),0)</f>
        <v>0</v>
      </c>
      <c r="S1153" s="50">
        <f>IFERROR(IF(F1153&gt;0,IF(IFERROR((Смета!G1135*1),0)&gt;0,ROUND(F1153*G1153,2),0),0),0)</f>
        <v>0</v>
      </c>
      <c r="T1153" s="38"/>
      <c r="U1153" s="38"/>
      <c r="X1153" s="38"/>
      <c r="Y1153" s="38"/>
    </row>
    <row r="1154" spans="1:25" s="37" customFormat="1" hidden="1" x14ac:dyDescent="0.25">
      <c r="A1154" s="63"/>
      <c r="B1154" s="140">
        <f>IFERROR(IF(F1154&gt;0,MAX(B$26:B1153)+1,IF(AND(D1154&gt;0,C1154=0),"ЗАГ",0)),0)</f>
        <v>0</v>
      </c>
      <c r="C1154" s="141">
        <f>IF(Смета!B1136&gt;0,Смета!B1136,0)</f>
        <v>1003</v>
      </c>
      <c r="D1154" s="543" t="str">
        <f>IF(Смета!C1136&gt;0,Смета!C1136,0)</f>
        <v>Профиль SL-SLIM-H13M-F25-3000 ANOD ( Алюминий)</v>
      </c>
      <c r="E1154" s="77" t="str">
        <f>IF(Смета!D1136&gt;0,Смета!D1136,0)</f>
        <v>м</v>
      </c>
      <c r="F1154" s="67">
        <f>IFERROR(IF(Дата_КС2=S$3,Смета!Q1136,0)+IF(Дата_КС2=S$4,Смета!T1136,0)+IF(Дата_КС2=S$5,Смета!W1136,0)+IF(Дата_КС2=S$6,Смета!Z1136,0)+IF(Дата_КС2=S$7,Смета!AC1136,0)+IF(Дата_КС2=S$8,Смета!AF1136,0)+IF(Дата_КС2=S$9,Смета!AI1136,0)+IF(Дата_КС2=S$10,Смета!AL1136,0)+IF(Дата_КС2=S$11,Смета!AO1136,0)+IF(Дата_КС2=S$12,Смета!AR1136,0)+IF(Дата_КС2=S$13,Смета!AU1136,0)+IF(Дата_КС2=S$14,Смета!AX1136,0),0)</f>
        <v>0</v>
      </c>
      <c r="G1154" s="67">
        <f>IF(Смета!E1136&gt;0,Смета!E1136,0)</f>
        <v>850</v>
      </c>
      <c r="H1154" s="67">
        <f t="shared" si="36"/>
        <v>0</v>
      </c>
      <c r="I1154" s="464">
        <f t="shared" si="35"/>
        <v>0</v>
      </c>
      <c r="J1154" s="474"/>
      <c r="K1154" s="465">
        <f>IF(AND(B1154&gt;0,B1154&lt;&gt;"ЗАГ"),1,IF(C1154=0,SUM(B1155:INDEX(B1155:B$2002,INDEX(MATCH("ЗАГ",B1155:B$2002&amp;"",),))),0))</f>
        <v>0</v>
      </c>
      <c r="L1154" s="47"/>
      <c r="M1154" s="47"/>
      <c r="N1154" s="186"/>
      <c r="O1154" s="186"/>
      <c r="P1154" s="187"/>
      <c r="Q1154" s="189"/>
      <c r="R1154" s="178">
        <f>IFERROR(IF(F1154&gt;0,IF(IFERROR((Смета!H704*1),0)&gt;0,ROUND(F1154*G1154,2),0),0),0)</f>
        <v>0</v>
      </c>
      <c r="S1154" s="50">
        <f>IFERROR(IF(F1154&gt;0,IF(IFERROR((Смета!G1136*1),0)&gt;0,ROUND(F1154*G1154,2),0),0),0)</f>
        <v>0</v>
      </c>
      <c r="T1154" s="38"/>
      <c r="U1154" s="38"/>
      <c r="X1154" s="38"/>
      <c r="Y1154" s="38"/>
    </row>
    <row r="1155" spans="1:25" s="37" customFormat="1" hidden="1" x14ac:dyDescent="0.25">
      <c r="A1155" s="63"/>
      <c r="B1155" s="140">
        <f>IFERROR(IF(F1155&gt;0,MAX(B$26:B1154)+1,IF(AND(D1155&gt;0,C1155=0),"ЗАГ",0)),0)</f>
        <v>0</v>
      </c>
      <c r="C1155" s="141">
        <f>IF(Смета!B1137&gt;0,Смета!B1137,0)</f>
        <v>1004</v>
      </c>
      <c r="D1155" s="543" t="str">
        <f>IF(Смета!C1137&gt;0,Смета!C1137,0)</f>
        <v>Монтаж профиля</v>
      </c>
      <c r="E1155" s="77" t="str">
        <f>IF(Смета!D1137&gt;0,Смета!D1137,0)</f>
        <v>м</v>
      </c>
      <c r="F1155" s="67">
        <f>IFERROR(IF(Дата_КС2=S$3,Смета!Q1137,0)+IF(Дата_КС2=S$4,Смета!T1137,0)+IF(Дата_КС2=S$5,Смета!W1137,0)+IF(Дата_КС2=S$6,Смета!Z1137,0)+IF(Дата_КС2=S$7,Смета!AC1137,0)+IF(Дата_КС2=S$8,Смета!AF1137,0)+IF(Дата_КС2=S$9,Смета!AI1137,0)+IF(Дата_КС2=S$10,Смета!AL1137,0)+IF(Дата_КС2=S$11,Смета!AO1137,0)+IF(Дата_КС2=S$12,Смета!AR1137,0)+IF(Дата_КС2=S$13,Смета!AU1137,0)+IF(Дата_КС2=S$14,Смета!AX1137,0),0)</f>
        <v>0</v>
      </c>
      <c r="G1155" s="67">
        <f>IF(Смета!E1137&gt;0,Смета!E1137,0)</f>
        <v>800</v>
      </c>
      <c r="H1155" s="67">
        <f t="shared" si="36"/>
        <v>0</v>
      </c>
      <c r="I1155" s="464">
        <f t="shared" si="35"/>
        <v>0</v>
      </c>
      <c r="J1155" s="474"/>
      <c r="K1155" s="465">
        <f>IF(AND(B1155&gt;0,B1155&lt;&gt;"ЗАГ"),1,IF(C1155=0,SUM(B1156:INDEX(B1156:B$2002,INDEX(MATCH("ЗАГ",B1156:B$2002&amp;"",),))),0))</f>
        <v>0</v>
      </c>
      <c r="L1155" s="47"/>
      <c r="M1155" s="47"/>
      <c r="N1155" s="186"/>
      <c r="O1155" s="186"/>
      <c r="P1155" s="187"/>
      <c r="Q1155" s="189"/>
      <c r="R1155" s="178">
        <f>IFERROR(IF(F1155&gt;0,IF(IFERROR((Смета!H705*1),0)&gt;0,ROUND(F1155*G1155,2),0),0),0)</f>
        <v>0</v>
      </c>
      <c r="S1155" s="50">
        <f>IFERROR(IF(F1155&gt;0,IF(IFERROR((Смета!G1137*1),0)&gt;0,ROUND(F1155*G1155,2),0),0),0)</f>
        <v>0</v>
      </c>
      <c r="T1155" s="38"/>
      <c r="U1155" s="38"/>
      <c r="X1155" s="38"/>
      <c r="Y1155" s="38"/>
    </row>
    <row r="1156" spans="1:25" s="37" customFormat="1" ht="30" hidden="1" x14ac:dyDescent="0.25">
      <c r="A1156" s="63"/>
      <c r="B1156" s="140">
        <f>IFERROR(IF(F1156&gt;0,MAX(B$26:B1155)+1,IF(AND(D1156&gt;0,C1156=0),"ЗАГ",0)),0)</f>
        <v>0</v>
      </c>
      <c r="C1156" s="141">
        <f>IF(Смета!B1138&gt;0,Смета!B1138,0)</f>
        <v>1005</v>
      </c>
      <c r="D1156" s="543" t="str">
        <f>IF(Смета!C1138&gt;0,Смета!C1138,0)</f>
        <v>Лента светодиодная 9,6 Вт/м 12В IP20 4000K 120LED/м RT/RTW-A120-8-11mm SMD 2835 5 м</v>
      </c>
      <c r="E1156" s="77" t="str">
        <f>IF(Смета!D1138&gt;0,Смета!D1138,0)</f>
        <v>шт</v>
      </c>
      <c r="F1156" s="67">
        <f>IFERROR(IF(Дата_КС2=S$3,Смета!Q1138,0)+IF(Дата_КС2=S$4,Смета!T1138,0)+IF(Дата_КС2=S$5,Смета!W1138,0)+IF(Дата_КС2=S$6,Смета!Z1138,0)+IF(Дата_КС2=S$7,Смета!AC1138,0)+IF(Дата_КС2=S$8,Смета!AF1138,0)+IF(Дата_КС2=S$9,Смета!AI1138,0)+IF(Дата_КС2=S$10,Смета!AL1138,0)+IF(Дата_КС2=S$11,Смета!AO1138,0)+IF(Дата_КС2=S$12,Смета!AR1138,0)+IF(Дата_КС2=S$13,Смета!AU1138,0)+IF(Дата_КС2=S$14,Смета!AX1138,0),0)</f>
        <v>0</v>
      </c>
      <c r="G1156" s="67">
        <f>IF(Смета!E1138&gt;0,Смета!E1138,0)</f>
        <v>3150</v>
      </c>
      <c r="H1156" s="67">
        <f t="shared" si="36"/>
        <v>0</v>
      </c>
      <c r="I1156" s="464">
        <f t="shared" si="35"/>
        <v>0</v>
      </c>
      <c r="J1156" s="474"/>
      <c r="K1156" s="465">
        <f>IF(AND(B1156&gt;0,B1156&lt;&gt;"ЗАГ"),1,IF(C1156=0,SUM(B1157:INDEX(B1157:B$2002,INDEX(MATCH("ЗАГ",B1157:B$2002&amp;"",),))),0))</f>
        <v>0</v>
      </c>
      <c r="L1156" s="47"/>
      <c r="M1156" s="47"/>
      <c r="N1156" s="186"/>
      <c r="O1156" s="186"/>
      <c r="P1156" s="187"/>
      <c r="Q1156" s="189"/>
      <c r="R1156" s="178">
        <f>IFERROR(IF(F1156&gt;0,IF(IFERROR((Смета!H706*1),0)&gt;0,ROUND(F1156*G1156,2),0),0),0)</f>
        <v>0</v>
      </c>
      <c r="S1156" s="50">
        <f>IFERROR(IF(F1156&gt;0,IF(IFERROR((Смета!G1138*1),0)&gt;0,ROUND(F1156*G1156,2),0),0),0)</f>
        <v>0</v>
      </c>
      <c r="T1156" s="38"/>
      <c r="U1156" s="38"/>
      <c r="X1156" s="38"/>
      <c r="Y1156" s="38"/>
    </row>
    <row r="1157" spans="1:25" s="37" customFormat="1" hidden="1" x14ac:dyDescent="0.25">
      <c r="A1157" s="63"/>
      <c r="B1157" s="140">
        <f>IFERROR(IF(F1157&gt;0,MAX(B$26:B1156)+1,IF(AND(D1157&gt;0,C1157=0),"ЗАГ",0)),0)</f>
        <v>0</v>
      </c>
      <c r="C1157" s="141">
        <f>IF(Смета!B1139&gt;0,Смета!B1139,0)</f>
        <v>1006</v>
      </c>
      <c r="D1157" s="543" t="str">
        <f>IF(Смета!C1139&gt;0,Смета!C1139,0)</f>
        <v>Монтаж и подключение ленты</v>
      </c>
      <c r="E1157" s="77" t="str">
        <f>IF(Смета!D1139&gt;0,Смета!D1139,0)</f>
        <v>м</v>
      </c>
      <c r="F1157" s="67">
        <f>IFERROR(IF(Дата_КС2=S$3,Смета!Q1139,0)+IF(Дата_КС2=S$4,Смета!T1139,0)+IF(Дата_КС2=S$5,Смета!W1139,0)+IF(Дата_КС2=S$6,Смета!Z1139,0)+IF(Дата_КС2=S$7,Смета!AC1139,0)+IF(Дата_КС2=S$8,Смета!AF1139,0)+IF(Дата_КС2=S$9,Смета!AI1139,0)+IF(Дата_КС2=S$10,Смета!AL1139,0)+IF(Дата_КС2=S$11,Смета!AO1139,0)+IF(Дата_КС2=S$12,Смета!AR1139,0)+IF(Дата_КС2=S$13,Смета!AU1139,0)+IF(Дата_КС2=S$14,Смета!AX1139,0),0)</f>
        <v>0</v>
      </c>
      <c r="G1157" s="67">
        <f>IF(Смета!E1139&gt;0,Смета!E1139,0)</f>
        <v>800</v>
      </c>
      <c r="H1157" s="67">
        <f t="shared" si="36"/>
        <v>0</v>
      </c>
      <c r="I1157" s="464">
        <f t="shared" si="35"/>
        <v>0</v>
      </c>
      <c r="J1157" s="474"/>
      <c r="K1157" s="465">
        <f>IF(AND(B1157&gt;0,B1157&lt;&gt;"ЗАГ"),1,IF(C1157=0,SUM(B1158:INDEX(B1158:B$2002,INDEX(MATCH("ЗАГ",B1158:B$2002&amp;"",),))),0))</f>
        <v>0</v>
      </c>
      <c r="L1157" s="47"/>
      <c r="M1157" s="47"/>
      <c r="N1157" s="186"/>
      <c r="O1157" s="186"/>
      <c r="P1157" s="187"/>
      <c r="Q1157" s="189"/>
      <c r="R1157" s="178">
        <f>IFERROR(IF(F1157&gt;0,IF(IFERROR((Смета!H707*1),0)&gt;0,ROUND(F1157*G1157,2),0),0),0)</f>
        <v>0</v>
      </c>
      <c r="S1157" s="50">
        <f>IFERROR(IF(F1157&gt;0,IF(IFERROR((Смета!G1139*1),0)&gt;0,ROUND(F1157*G1157,2),0),0),0)</f>
        <v>0</v>
      </c>
      <c r="T1157" s="38"/>
      <c r="U1157" s="38"/>
      <c r="X1157" s="38"/>
      <c r="Y1157" s="38"/>
    </row>
    <row r="1158" spans="1:25" s="37" customFormat="1" hidden="1" x14ac:dyDescent="0.25">
      <c r="A1158" s="63"/>
      <c r="B1158" s="140">
        <f>IFERROR(IF(F1158&gt;0,MAX(B$26:B1157)+1,IF(AND(D1158&gt;0,C1158=0),"ЗАГ",0)),0)</f>
        <v>0</v>
      </c>
      <c r="C1158" s="141">
        <f>IF(Смета!B1140&gt;0,Смета!B1140,0)</f>
        <v>1007</v>
      </c>
      <c r="D1158" s="543" t="str">
        <f>IF(Смета!C1140&gt;0,Смета!C1140,0)</f>
        <v>Блок питания ARS-150-12 (12V, 12.5A, 150W) (ARL, IP20 Сетка, 2 года)</v>
      </c>
      <c r="E1158" s="77" t="str">
        <f>IF(Смета!D1140&gt;0,Смета!D1140,0)</f>
        <v>шт</v>
      </c>
      <c r="F1158" s="67">
        <f>IFERROR(IF(Дата_КС2=S$3,Смета!Q1140,0)+IF(Дата_КС2=S$4,Смета!T1140,0)+IF(Дата_КС2=S$5,Смета!W1140,0)+IF(Дата_КС2=S$6,Смета!Z1140,0)+IF(Дата_КС2=S$7,Смета!AC1140,0)+IF(Дата_КС2=S$8,Смета!AF1140,0)+IF(Дата_КС2=S$9,Смета!AI1140,0)+IF(Дата_КС2=S$10,Смета!AL1140,0)+IF(Дата_КС2=S$11,Смета!AO1140,0)+IF(Дата_КС2=S$12,Смета!AR1140,0)+IF(Дата_КС2=S$13,Смета!AU1140,0)+IF(Дата_КС2=S$14,Смета!AX1140,0),0)</f>
        <v>0</v>
      </c>
      <c r="G1158" s="67">
        <f>IF(Смета!E1140&gt;0,Смета!E1140,0)</f>
        <v>3320</v>
      </c>
      <c r="H1158" s="67">
        <f t="shared" si="36"/>
        <v>0</v>
      </c>
      <c r="I1158" s="464">
        <f t="shared" si="35"/>
        <v>0</v>
      </c>
      <c r="J1158" s="474"/>
      <c r="K1158" s="465">
        <f>IF(AND(B1158&gt;0,B1158&lt;&gt;"ЗАГ"),1,IF(C1158=0,SUM(B1159:INDEX(B1159:B$2002,INDEX(MATCH("ЗАГ",B1159:B$2002&amp;"",),))),0))</f>
        <v>0</v>
      </c>
      <c r="L1158" s="47"/>
      <c r="M1158" s="47"/>
      <c r="N1158" s="186"/>
      <c r="O1158" s="186"/>
      <c r="P1158" s="187"/>
      <c r="Q1158" s="189"/>
      <c r="R1158" s="178">
        <f>IFERROR(IF(F1158&gt;0,IF(IFERROR((Смета!H708*1),0)&gt;0,ROUND(F1158*G1158,2),0),0),0)</f>
        <v>0</v>
      </c>
      <c r="S1158" s="50">
        <f>IFERROR(IF(F1158&gt;0,IF(IFERROR((Смета!G1140*1),0)&gt;0,ROUND(F1158*G1158,2),0),0),0)</f>
        <v>0</v>
      </c>
      <c r="T1158" s="38"/>
      <c r="U1158" s="38"/>
      <c r="X1158" s="38"/>
      <c r="Y1158" s="38"/>
    </row>
    <row r="1159" spans="1:25" s="37" customFormat="1" hidden="1" x14ac:dyDescent="0.25">
      <c r="A1159" s="63"/>
      <c r="B1159" s="140">
        <f>IFERROR(IF(F1159&gt;0,MAX(B$26:B1158)+1,IF(AND(D1159&gt;0,C1159=0),"ЗАГ",0)),0)</f>
        <v>0</v>
      </c>
      <c r="C1159" s="141">
        <f>IF(Смета!B1141&gt;0,Смета!B1141,0)</f>
        <v>1008</v>
      </c>
      <c r="D1159" s="543" t="str">
        <f>IF(Смета!C1141&gt;0,Смета!C1141,0)</f>
        <v>Монтаж и подключение блоков питания</v>
      </c>
      <c r="E1159" s="77" t="str">
        <f>IF(Смета!D1141&gt;0,Смета!D1141,0)</f>
        <v>шт</v>
      </c>
      <c r="F1159" s="67">
        <f>IFERROR(IF(Дата_КС2=S$3,Смета!Q1141,0)+IF(Дата_КС2=S$4,Смета!T1141,0)+IF(Дата_КС2=S$5,Смета!W1141,0)+IF(Дата_КС2=S$6,Смета!Z1141,0)+IF(Дата_КС2=S$7,Смета!AC1141,0)+IF(Дата_КС2=S$8,Смета!AF1141,0)+IF(Дата_КС2=S$9,Смета!AI1141,0)+IF(Дата_КС2=S$10,Смета!AL1141,0)+IF(Дата_КС2=S$11,Смета!AO1141,0)+IF(Дата_КС2=S$12,Смета!AR1141,0)+IF(Дата_КС2=S$13,Смета!AU1141,0)+IF(Дата_КС2=S$14,Смета!AX1141,0),0)</f>
        <v>0</v>
      </c>
      <c r="G1159" s="67">
        <f>IF(Смета!E1141&gt;0,Смета!E1141,0)</f>
        <v>500</v>
      </c>
      <c r="H1159" s="67">
        <f t="shared" si="36"/>
        <v>0</v>
      </c>
      <c r="I1159" s="464">
        <f t="shared" si="35"/>
        <v>0</v>
      </c>
      <c r="J1159" s="474"/>
      <c r="K1159" s="465">
        <f>IF(AND(B1159&gt;0,B1159&lt;&gt;"ЗАГ"),1,IF(C1159=0,SUM(B1160:INDEX(B1160:B$2002,INDEX(MATCH("ЗАГ",B1160:B$2002&amp;"",),))),0))</f>
        <v>0</v>
      </c>
      <c r="L1159" s="47"/>
      <c r="M1159" s="47"/>
      <c r="N1159" s="186"/>
      <c r="O1159" s="186"/>
      <c r="P1159" s="187"/>
      <c r="Q1159" s="189"/>
      <c r="R1159" s="178">
        <f>IFERROR(IF(F1159&gt;0,IF(IFERROR((Смета!H709*1),0)&gt;0,ROUND(F1159*G1159,2),0),0),0)</f>
        <v>0</v>
      </c>
      <c r="S1159" s="50">
        <f>IFERROR(IF(F1159&gt;0,IF(IFERROR((Смета!G1141*1),0)&gt;0,ROUND(F1159*G1159,2),0),0),0)</f>
        <v>0</v>
      </c>
      <c r="T1159" s="38"/>
      <c r="U1159" s="38"/>
      <c r="X1159" s="38"/>
      <c r="Y1159" s="38"/>
    </row>
    <row r="1160" spans="1:25" s="37" customFormat="1" hidden="1" x14ac:dyDescent="0.25">
      <c r="A1160" s="63"/>
      <c r="B1160" s="140" t="str">
        <f>IFERROR(IF(F1160&gt;0,MAX(B$26:B1159)+1,IF(AND(D1160&gt;0,C1160=0),"ЗАГ",0)),0)</f>
        <v>ЗАГ</v>
      </c>
      <c r="C1160" s="141">
        <f>IF(Смета!B1142&gt;0,Смета!B1142,0)</f>
        <v>0</v>
      </c>
      <c r="D1160" s="543" t="str">
        <f>IF(Смета!C1142&gt;0,Смета!C1142,0)</f>
        <v>3.Кабельные изделия</v>
      </c>
      <c r="E1160" s="77">
        <f>IF(Смета!D1142&gt;0,Смета!D1142,0)</f>
        <v>0</v>
      </c>
      <c r="F1160" s="67">
        <f>IFERROR(IF(Дата_КС2=S$3,Смета!Q1142,0)+IF(Дата_КС2=S$4,Смета!T1142,0)+IF(Дата_КС2=S$5,Смета!W1142,0)+IF(Дата_КС2=S$6,Смета!Z1142,0)+IF(Дата_КС2=S$7,Смета!AC1142,0)+IF(Дата_КС2=S$8,Смета!AF1142,0)+IF(Дата_КС2=S$9,Смета!AI1142,0)+IF(Дата_КС2=S$10,Смета!AL1142,0)+IF(Дата_КС2=S$11,Смета!AO1142,0)+IF(Дата_КС2=S$12,Смета!AR1142,0)+IF(Дата_КС2=S$13,Смета!AU1142,0)+IF(Дата_КС2=S$14,Смета!AX1142,0),0)</f>
        <v>0</v>
      </c>
      <c r="G1160" s="67">
        <f>IF(Смета!E1142&gt;0,Смета!E1142,0)</f>
        <v>0</v>
      </c>
      <c r="H1160" s="67">
        <f t="shared" si="36"/>
        <v>0</v>
      </c>
      <c r="I1160" s="464">
        <f t="shared" si="35"/>
        <v>0</v>
      </c>
      <c r="J1160" s="474"/>
      <c r="K1160" s="465">
        <f>IF(AND(B1160&gt;0,B1160&lt;&gt;"ЗАГ"),1,IF(C1160=0,SUM(B1161:INDEX(B1161:B$2002,INDEX(MATCH("ЗАГ",B1161:B$2002&amp;"",),))),0))</f>
        <v>0</v>
      </c>
      <c r="L1160" s="47"/>
      <c r="M1160" s="47"/>
      <c r="N1160" s="186"/>
      <c r="O1160" s="186"/>
      <c r="P1160" s="187"/>
      <c r="Q1160" s="189"/>
      <c r="R1160" s="178">
        <f>IFERROR(IF(F1160&gt;0,IF(IFERROR((Смета!H710*1),0)&gt;0,ROUND(F1160*G1160,2),0),0),0)</f>
        <v>0</v>
      </c>
      <c r="S1160" s="50">
        <f>IFERROR(IF(F1160&gt;0,IF(IFERROR((Смета!G1142*1),0)&gt;0,ROUND(F1160*G1160,2),0),0),0)</f>
        <v>0</v>
      </c>
      <c r="T1160" s="38"/>
      <c r="U1160" s="38"/>
      <c r="X1160" s="38"/>
      <c r="Y1160" s="38"/>
    </row>
    <row r="1161" spans="1:25" s="37" customFormat="1" hidden="1" x14ac:dyDescent="0.25">
      <c r="A1161" s="63"/>
      <c r="B1161" s="140">
        <f>IFERROR(IF(F1161&gt;0,MAX(B$26:B1160)+1,IF(AND(D1161&gt;0,C1161=0),"ЗАГ",0)),0)</f>
        <v>0</v>
      </c>
      <c r="C1161" s="141">
        <f>IF(Смета!B1143&gt;0,Смета!B1143,0)</f>
        <v>1009</v>
      </c>
      <c r="D1161" s="543" t="str">
        <f>IF(Смета!C1143&gt;0,Смета!C1143,0)</f>
        <v>Кабель силовой ВВГ-Пнг(А) 3x1,5 ок(N, PE)-0.66 (100м)</v>
      </c>
      <c r="E1161" s="77" t="str">
        <f>IF(Смета!D1143&gt;0,Смета!D1143,0)</f>
        <v>м</v>
      </c>
      <c r="F1161" s="67">
        <f>IFERROR(IF(Дата_КС2=S$3,Смета!Q1143,0)+IF(Дата_КС2=S$4,Смета!T1143,0)+IF(Дата_КС2=S$5,Смета!W1143,0)+IF(Дата_КС2=S$6,Смета!Z1143,0)+IF(Дата_КС2=S$7,Смета!AC1143,0)+IF(Дата_КС2=S$8,Смета!AF1143,0)+IF(Дата_КС2=S$9,Смета!AI1143,0)+IF(Дата_КС2=S$10,Смета!AL1143,0)+IF(Дата_КС2=S$11,Смета!AO1143,0)+IF(Дата_КС2=S$12,Смета!AR1143,0)+IF(Дата_КС2=S$13,Смета!AU1143,0)+IF(Дата_КС2=S$14,Смета!AX1143,0),0)</f>
        <v>0</v>
      </c>
      <c r="G1161" s="67">
        <f>IF(Смета!E1143&gt;0,Смета!E1143,0)</f>
        <v>59.91</v>
      </c>
      <c r="H1161" s="67">
        <f t="shared" si="36"/>
        <v>0</v>
      </c>
      <c r="I1161" s="464">
        <f t="shared" si="35"/>
        <v>0</v>
      </c>
      <c r="J1161" s="474"/>
      <c r="K1161" s="465">
        <f>IF(AND(B1161&gt;0,B1161&lt;&gt;"ЗАГ"),1,IF(C1161=0,SUM(B1162:INDEX(B1162:B$2002,INDEX(MATCH("ЗАГ",B1162:B$2002&amp;"",),))),0))</f>
        <v>0</v>
      </c>
      <c r="L1161" s="47"/>
      <c r="M1161" s="47"/>
      <c r="N1161" s="186"/>
      <c r="O1161" s="186"/>
      <c r="P1161" s="187"/>
      <c r="Q1161" s="189"/>
      <c r="R1161" s="178">
        <f>IFERROR(IF(F1161&gt;0,IF(IFERROR((Смета!H711*1),0)&gt;0,ROUND(F1161*G1161,2),0),0),0)</f>
        <v>0</v>
      </c>
      <c r="S1161" s="50">
        <f>IFERROR(IF(F1161&gt;0,IF(IFERROR((Смета!G1143*1),0)&gt;0,ROUND(F1161*G1161,2),0),0),0)</f>
        <v>0</v>
      </c>
      <c r="T1161" s="38"/>
      <c r="U1161" s="38"/>
      <c r="X1161" s="38"/>
      <c r="Y1161" s="38"/>
    </row>
    <row r="1162" spans="1:25" s="37" customFormat="1" hidden="1" x14ac:dyDescent="0.25">
      <c r="A1162" s="63"/>
      <c r="B1162" s="140">
        <f>IFERROR(IF(F1162&gt;0,MAX(B$26:B1161)+1,IF(AND(D1162&gt;0,C1162=0),"ЗАГ",0)),0)</f>
        <v>0</v>
      </c>
      <c r="C1162" s="141">
        <f>IF(Смета!B1144&gt;0,Смета!B1144,0)</f>
        <v>1010</v>
      </c>
      <c r="D1162" s="543" t="str">
        <f>IF(Смета!C1144&gt;0,Смета!C1144,0)</f>
        <v>Кабель силовой ВВГ-Пнг(А)-LS 3x2,5 ок(N, PE)-0.66 (100м)</v>
      </c>
      <c r="E1162" s="77" t="str">
        <f>IF(Смета!D1144&gt;0,Смета!D1144,0)</f>
        <v>м</v>
      </c>
      <c r="F1162" s="67">
        <f>IFERROR(IF(Дата_КС2=S$3,Смета!Q1144,0)+IF(Дата_КС2=S$4,Смета!T1144,0)+IF(Дата_КС2=S$5,Смета!W1144,0)+IF(Дата_КС2=S$6,Смета!Z1144,0)+IF(Дата_КС2=S$7,Смета!AC1144,0)+IF(Дата_КС2=S$8,Смета!AF1144,0)+IF(Дата_КС2=S$9,Смета!AI1144,0)+IF(Дата_КС2=S$10,Смета!AL1144,0)+IF(Дата_КС2=S$11,Смета!AO1144,0)+IF(Дата_КС2=S$12,Смета!AR1144,0)+IF(Дата_КС2=S$13,Смета!AU1144,0)+IF(Дата_КС2=S$14,Смета!AX1144,0),0)</f>
        <v>0</v>
      </c>
      <c r="G1162" s="67">
        <f>IF(Смета!E1144&gt;0,Смета!E1144,0)</f>
        <v>98.21</v>
      </c>
      <c r="H1162" s="67">
        <f t="shared" si="36"/>
        <v>0</v>
      </c>
      <c r="I1162" s="464">
        <f t="shared" si="35"/>
        <v>0</v>
      </c>
      <c r="J1162" s="474"/>
      <c r="K1162" s="465">
        <f>IF(AND(B1162&gt;0,B1162&lt;&gt;"ЗАГ"),1,IF(C1162=0,SUM(B1163:INDEX(B1163:B$2002,INDEX(MATCH("ЗАГ",B1163:B$2002&amp;"",),))),0))</f>
        <v>0</v>
      </c>
      <c r="L1162" s="47"/>
      <c r="M1162" s="47"/>
      <c r="N1162" s="186"/>
      <c r="O1162" s="186"/>
      <c r="P1162" s="187"/>
      <c r="Q1162" s="189"/>
      <c r="R1162" s="178">
        <f>IFERROR(IF(F1162&gt;0,IF(IFERROR((Смета!H712*1),0)&gt;0,ROUND(F1162*G1162,2),0),0),0)</f>
        <v>0</v>
      </c>
      <c r="S1162" s="50">
        <f>IFERROR(IF(F1162&gt;0,IF(IFERROR((Смета!G1144*1),0)&gt;0,ROUND(F1162*G1162,2),0),0),0)</f>
        <v>0</v>
      </c>
      <c r="T1162" s="38"/>
      <c r="U1162" s="38"/>
      <c r="X1162" s="38"/>
      <c r="Y1162" s="38"/>
    </row>
    <row r="1163" spans="1:25" s="37" customFormat="1" ht="30" hidden="1" x14ac:dyDescent="0.25">
      <c r="A1163" s="63"/>
      <c r="B1163" s="140">
        <f>IFERROR(IF(F1163&gt;0,MAX(B$26:B1162)+1,IF(AND(D1163&gt;0,C1163=0),"ЗАГ",0)),0)</f>
        <v>0</v>
      </c>
      <c r="C1163" s="141">
        <f>IF(Смета!B1145&gt;0,Смета!B1145,0)</f>
        <v>1011</v>
      </c>
      <c r="D1163" s="543" t="str">
        <f>IF(Смета!C1145&gt;0,Смета!C1145,0)</f>
        <v>Монтаж кабеля по кирпичной кладке и затягивание в трубы до 30мм2</v>
      </c>
      <c r="E1163" s="77" t="str">
        <f>IF(Смета!D1145&gt;0,Смета!D1145,0)</f>
        <v>м</v>
      </c>
      <c r="F1163" s="67">
        <f>IFERROR(IF(Дата_КС2=S$3,Смета!Q1145,0)+IF(Дата_КС2=S$4,Смета!T1145,0)+IF(Дата_КС2=S$5,Смета!W1145,0)+IF(Дата_КС2=S$6,Смета!Z1145,0)+IF(Дата_КС2=S$7,Смета!AC1145,0)+IF(Дата_КС2=S$8,Смета!AF1145,0)+IF(Дата_КС2=S$9,Смета!AI1145,0)+IF(Дата_КС2=S$10,Смета!AL1145,0)+IF(Дата_КС2=S$11,Смета!AO1145,0)+IF(Дата_КС2=S$12,Смета!AR1145,0)+IF(Дата_КС2=S$13,Смета!AU1145,0)+IF(Дата_КС2=S$14,Смета!AX1145,0),0)</f>
        <v>0</v>
      </c>
      <c r="G1163" s="67">
        <f>IF(Смета!E1145&gt;0,Смета!E1145,0)</f>
        <v>88.07</v>
      </c>
      <c r="H1163" s="67">
        <f t="shared" si="36"/>
        <v>0</v>
      </c>
      <c r="I1163" s="464">
        <f t="shared" si="35"/>
        <v>0</v>
      </c>
      <c r="J1163" s="474"/>
      <c r="K1163" s="465">
        <f>IF(AND(B1163&gt;0,B1163&lt;&gt;"ЗАГ"),1,IF(C1163=0,SUM(B1164:INDEX(B1164:B$2002,INDEX(MATCH("ЗАГ",B1164:B$2002&amp;"",),))),0))</f>
        <v>0</v>
      </c>
      <c r="L1163" s="47"/>
      <c r="M1163" s="47"/>
      <c r="N1163" s="186"/>
      <c r="O1163" s="186"/>
      <c r="P1163" s="187"/>
      <c r="Q1163" s="189"/>
      <c r="R1163" s="178">
        <f>IFERROR(IF(F1163&gt;0,IF(IFERROR((Смета!H713*1),0)&gt;0,ROUND(F1163*G1163,2),0),0),0)</f>
        <v>0</v>
      </c>
      <c r="S1163" s="50">
        <f>IFERROR(IF(F1163&gt;0,IF(IFERROR((Смета!G1145*1),0)&gt;0,ROUND(F1163*G1163,2),0),0),0)</f>
        <v>0</v>
      </c>
      <c r="T1163" s="38"/>
      <c r="U1163" s="38"/>
      <c r="X1163" s="38"/>
      <c r="Y1163" s="38"/>
    </row>
    <row r="1164" spans="1:25" s="37" customFormat="1" hidden="1" x14ac:dyDescent="0.25">
      <c r="A1164" s="63"/>
      <c r="B1164" s="140">
        <f>IFERROR(IF(F1164&gt;0,MAX(B$26:B1163)+1,IF(AND(D1164&gt;0,C1164=0),"ЗАГ",0)),0)</f>
        <v>0</v>
      </c>
      <c r="C1164" s="141">
        <f>IF(Смета!B1146&gt;0,Смета!B1146,0)</f>
        <v>1012</v>
      </c>
      <c r="D1164" s="543" t="str">
        <f>IF(Смета!C1146&gt;0,Смета!C1146,0)</f>
        <v xml:space="preserve">Провод ПуВ нг(А)LS 1х6.0 </v>
      </c>
      <c r="E1164" s="77" t="str">
        <f>IF(Смета!D1146&gt;0,Смета!D1146,0)</f>
        <v>м</v>
      </c>
      <c r="F1164" s="67">
        <f>IFERROR(IF(Дата_КС2=S$3,Смета!Q1146,0)+IF(Дата_КС2=S$4,Смета!T1146,0)+IF(Дата_КС2=S$5,Смета!W1146,0)+IF(Дата_КС2=S$6,Смета!Z1146,0)+IF(Дата_КС2=S$7,Смета!AC1146,0)+IF(Дата_КС2=S$8,Смета!AF1146,0)+IF(Дата_КС2=S$9,Смета!AI1146,0)+IF(Дата_КС2=S$10,Смета!AL1146,0)+IF(Дата_КС2=S$11,Смета!AO1146,0)+IF(Дата_КС2=S$12,Смета!AR1146,0)+IF(Дата_КС2=S$13,Смета!AU1146,0)+IF(Дата_КС2=S$14,Смета!AX1146,0),0)</f>
        <v>0</v>
      </c>
      <c r="G1164" s="67">
        <f>IF(Смета!E1146&gt;0,Смета!E1146,0)</f>
        <v>76.010000000000005</v>
      </c>
      <c r="H1164" s="67">
        <f t="shared" si="36"/>
        <v>0</v>
      </c>
      <c r="I1164" s="464">
        <f t="shared" si="35"/>
        <v>0</v>
      </c>
      <c r="J1164" s="474"/>
      <c r="K1164" s="465">
        <f>IF(AND(B1164&gt;0,B1164&lt;&gt;"ЗАГ"),1,IF(C1164=0,SUM(B1165:INDEX(B1165:B$2002,INDEX(MATCH("ЗАГ",B1165:B$2002&amp;"",),))),0))</f>
        <v>0</v>
      </c>
      <c r="L1164" s="47"/>
      <c r="M1164" s="47"/>
      <c r="N1164" s="186"/>
      <c r="O1164" s="186"/>
      <c r="P1164" s="187"/>
      <c r="Q1164" s="189"/>
      <c r="R1164" s="178">
        <f>IFERROR(IF(F1164&gt;0,IF(IFERROR((Смета!H714*1),0)&gt;0,ROUND(F1164*G1164,2),0),0),0)</f>
        <v>0</v>
      </c>
      <c r="S1164" s="50">
        <f>IFERROR(IF(F1164&gt;0,IF(IFERROR((Смета!G1146*1),0)&gt;0,ROUND(F1164*G1164,2),0),0),0)</f>
        <v>0</v>
      </c>
      <c r="T1164" s="38"/>
      <c r="U1164" s="38"/>
      <c r="X1164" s="38"/>
      <c r="Y1164" s="38"/>
    </row>
    <row r="1165" spans="1:25" s="37" customFormat="1" hidden="1" x14ac:dyDescent="0.25">
      <c r="A1165" s="63"/>
      <c r="B1165" s="140">
        <f>IFERROR(IF(F1165&gt;0,MAX(B$26:B1164)+1,IF(AND(D1165&gt;0,C1165=0),"ЗАГ",0)),0)</f>
        <v>0</v>
      </c>
      <c r="C1165" s="141">
        <f>IF(Смета!B1147&gt;0,Смета!B1147,0)</f>
        <v>1013</v>
      </c>
      <c r="D1165" s="543" t="str">
        <f>IF(Смета!C1147&gt;0,Смета!C1147,0)</f>
        <v>Кабель силовой ВВГнг(А)-LS 1х4 ок-0,66</v>
      </c>
      <c r="E1165" s="77" t="str">
        <f>IF(Смета!D1147&gt;0,Смета!D1147,0)</f>
        <v>м</v>
      </c>
      <c r="F1165" s="67">
        <f>IFERROR(IF(Дата_КС2=S$3,Смета!Q1147,0)+IF(Дата_КС2=S$4,Смета!T1147,0)+IF(Дата_КС2=S$5,Смета!W1147,0)+IF(Дата_КС2=S$6,Смета!Z1147,0)+IF(Дата_КС2=S$7,Смета!AC1147,0)+IF(Дата_КС2=S$8,Смета!AF1147,0)+IF(Дата_КС2=S$9,Смета!AI1147,0)+IF(Дата_КС2=S$10,Смета!AL1147,0)+IF(Дата_КС2=S$11,Смета!AO1147,0)+IF(Дата_КС2=S$12,Смета!AR1147,0)+IF(Дата_КС2=S$13,Смета!AU1147,0)+IF(Дата_КС2=S$14,Смета!AX1147,0),0)</f>
        <v>0</v>
      </c>
      <c r="G1165" s="67">
        <f>IF(Смета!E1147&gt;0,Смета!E1147,0)</f>
        <v>52.48</v>
      </c>
      <c r="H1165" s="67">
        <f t="shared" si="36"/>
        <v>0</v>
      </c>
      <c r="I1165" s="464">
        <f t="shared" si="35"/>
        <v>0</v>
      </c>
      <c r="J1165" s="474"/>
      <c r="K1165" s="465">
        <f>IF(AND(B1165&gt;0,B1165&lt;&gt;"ЗАГ"),1,IF(C1165=0,SUM(B1166:INDEX(B1166:B$2002,INDEX(MATCH("ЗАГ",B1166:B$2002&amp;"",),))),0))</f>
        <v>0</v>
      </c>
      <c r="L1165" s="47"/>
      <c r="M1165" s="47"/>
      <c r="N1165" s="186"/>
      <c r="O1165" s="186"/>
      <c r="P1165" s="187"/>
      <c r="Q1165" s="189"/>
      <c r="R1165" s="178">
        <f>IFERROR(IF(F1165&gt;0,IF(IFERROR((Смета!H715*1),0)&gt;0,ROUND(F1165*G1165,2),0),0),0)</f>
        <v>0</v>
      </c>
      <c r="S1165" s="50">
        <f>IFERROR(IF(F1165&gt;0,IF(IFERROR((Смета!G1147*1),0)&gt;0,ROUND(F1165*G1165,2),0),0),0)</f>
        <v>0</v>
      </c>
      <c r="T1165" s="38"/>
      <c r="U1165" s="38"/>
      <c r="X1165" s="38"/>
      <c r="Y1165" s="38"/>
    </row>
    <row r="1166" spans="1:25" s="37" customFormat="1" hidden="1" x14ac:dyDescent="0.25">
      <c r="A1166" s="63"/>
      <c r="B1166" s="140">
        <f>IFERROR(IF(F1166&gt;0,MAX(B$26:B1165)+1,IF(AND(D1166&gt;0,C1166=0),"ЗАГ",0)),0)</f>
        <v>0</v>
      </c>
      <c r="C1166" s="141">
        <f>IF(Смета!B1148&gt;0,Смета!B1148,0)</f>
        <v>1014</v>
      </c>
      <c r="D1166" s="543" t="str">
        <f>IF(Смета!C1148&gt;0,Смета!C1148,0)</f>
        <v>Провод силовой ПуВнг(А)-LS 10</v>
      </c>
      <c r="E1166" s="77" t="str">
        <f>IF(Смета!D1148&gt;0,Смета!D1148,0)</f>
        <v>м</v>
      </c>
      <c r="F1166" s="67">
        <f>IFERROR(IF(Дата_КС2=S$3,Смета!Q1148,0)+IF(Дата_КС2=S$4,Смета!T1148,0)+IF(Дата_КС2=S$5,Смета!W1148,0)+IF(Дата_КС2=S$6,Смета!Z1148,0)+IF(Дата_КС2=S$7,Смета!AC1148,0)+IF(Дата_КС2=S$8,Смета!AF1148,0)+IF(Дата_КС2=S$9,Смета!AI1148,0)+IF(Дата_КС2=S$10,Смета!AL1148,0)+IF(Дата_КС2=S$11,Смета!AO1148,0)+IF(Дата_КС2=S$12,Смета!AR1148,0)+IF(Дата_КС2=S$13,Смета!AU1148,0)+IF(Дата_КС2=S$14,Смета!AX1148,0),0)</f>
        <v>0</v>
      </c>
      <c r="G1166" s="67">
        <f>IF(Смета!E1148&gt;0,Смета!E1148,0)</f>
        <v>122.14</v>
      </c>
      <c r="H1166" s="67">
        <f t="shared" si="36"/>
        <v>0</v>
      </c>
      <c r="I1166" s="464">
        <f t="shared" si="35"/>
        <v>0</v>
      </c>
      <c r="J1166" s="474"/>
      <c r="K1166" s="465">
        <f>IF(AND(B1166&gt;0,B1166&lt;&gt;"ЗАГ"),1,IF(C1166=0,SUM(B1167:INDEX(B1167:B$2002,INDEX(MATCH("ЗАГ",B1167:B$2002&amp;"",),))),0))</f>
        <v>0</v>
      </c>
      <c r="L1166" s="47"/>
      <c r="M1166" s="47"/>
      <c r="N1166" s="186"/>
      <c r="O1166" s="186"/>
      <c r="P1166" s="187"/>
      <c r="Q1166" s="189"/>
      <c r="R1166" s="178">
        <f>IFERROR(IF(F1166&gt;0,IF(IFERROR((Смета!H716*1),0)&gt;0,ROUND(F1166*G1166,2),0),0),0)</f>
        <v>0</v>
      </c>
      <c r="S1166" s="50">
        <f>IFERROR(IF(F1166&gt;0,IF(IFERROR((Смета!G1148*1),0)&gt;0,ROUND(F1166*G1166,2),0),0),0)</f>
        <v>0</v>
      </c>
      <c r="T1166" s="38"/>
      <c r="U1166" s="38"/>
      <c r="X1166" s="38"/>
      <c r="Y1166" s="38"/>
    </row>
    <row r="1167" spans="1:25" s="37" customFormat="1" ht="30" hidden="1" x14ac:dyDescent="0.25">
      <c r="A1167" s="63"/>
      <c r="B1167" s="140">
        <f>IFERROR(IF(F1167&gt;0,MAX(B$26:B1166)+1,IF(AND(D1167&gt;0,C1167=0),"ЗАГ",0)),0)</f>
        <v>0</v>
      </c>
      <c r="C1167" s="141">
        <f>IF(Смета!B1149&gt;0,Смета!B1149,0)</f>
        <v>1015</v>
      </c>
      <c r="D1167" s="543" t="str">
        <f>IF(Смета!C1149&gt;0,Смета!C1149,0)</f>
        <v>Монтаж кабеля по кирпичной кладке и затягивание в трубы до 30мм2</v>
      </c>
      <c r="E1167" s="77" t="str">
        <f>IF(Смета!D1149&gt;0,Смета!D1149,0)</f>
        <v>м</v>
      </c>
      <c r="F1167" s="67">
        <f>IFERROR(IF(Дата_КС2=S$3,Смета!Q1149,0)+IF(Дата_КС2=S$4,Смета!T1149,0)+IF(Дата_КС2=S$5,Смета!W1149,0)+IF(Дата_КС2=S$6,Смета!Z1149,0)+IF(Дата_КС2=S$7,Смета!AC1149,0)+IF(Дата_КС2=S$8,Смета!AF1149,0)+IF(Дата_КС2=S$9,Смета!AI1149,0)+IF(Дата_КС2=S$10,Смета!AL1149,0)+IF(Дата_КС2=S$11,Смета!AO1149,0)+IF(Дата_КС2=S$12,Смета!AR1149,0)+IF(Дата_КС2=S$13,Смета!AU1149,0)+IF(Дата_КС2=S$14,Смета!AX1149,0),0)</f>
        <v>0</v>
      </c>
      <c r="G1167" s="67">
        <f>IF(Смета!E1149&gt;0,Смета!E1149,0)</f>
        <v>88.07</v>
      </c>
      <c r="H1167" s="67">
        <f t="shared" si="36"/>
        <v>0</v>
      </c>
      <c r="I1167" s="464">
        <f t="shared" si="35"/>
        <v>0</v>
      </c>
      <c r="J1167" s="474"/>
      <c r="K1167" s="465">
        <f>IF(AND(B1167&gt;0,B1167&lt;&gt;"ЗАГ"),1,IF(C1167=0,SUM(B1168:INDEX(B1168:B$2002,INDEX(MATCH("ЗАГ",B1168:B$2002&amp;"",),))),0))</f>
        <v>0</v>
      </c>
      <c r="L1167" s="47"/>
      <c r="M1167" s="47"/>
      <c r="N1167" s="186"/>
      <c r="O1167" s="186"/>
      <c r="P1167" s="187"/>
      <c r="Q1167" s="189"/>
      <c r="R1167" s="178">
        <f>IFERROR(IF(F1167&gt;0,IF(IFERROR((Смета!H717*1),0)&gt;0,ROUND(F1167*G1167,2),0),0),0)</f>
        <v>0</v>
      </c>
      <c r="S1167" s="50">
        <f>IFERROR(IF(F1167&gt;0,IF(IFERROR((Смета!G1149*1),0)&gt;0,ROUND(F1167*G1167,2),0),0),0)</f>
        <v>0</v>
      </c>
      <c r="T1167" s="38"/>
      <c r="U1167" s="38"/>
      <c r="X1167" s="38"/>
      <c r="Y1167" s="38"/>
    </row>
    <row r="1168" spans="1:25" s="37" customFormat="1" hidden="1" x14ac:dyDescent="0.25">
      <c r="A1168" s="63"/>
      <c r="B1168" s="140">
        <f>IFERROR(IF(F1168&gt;0,MAX(B$26:B1167)+1,IF(AND(D1168&gt;0,C1168=0),"ЗАГ",0)),0)</f>
        <v>0</v>
      </c>
      <c r="C1168" s="141">
        <f>IF(Смета!B1150&gt;0,Смета!B1150,0)</f>
        <v>1016</v>
      </c>
      <c r="D1168" s="543" t="str">
        <f>IF(Смета!C1150&gt;0,Смета!C1150,0)</f>
        <v>Кабель ВВГ -П нг(А)FRLS 3х1.5 0.66кВ (бухта)</v>
      </c>
      <c r="E1168" s="77" t="str">
        <f>IF(Смета!D1150&gt;0,Смета!D1150,0)</f>
        <v>м</v>
      </c>
      <c r="F1168" s="67">
        <f>IFERROR(IF(Дата_КС2=S$3,Смета!Q1150,0)+IF(Дата_КС2=S$4,Смета!T1150,0)+IF(Дата_КС2=S$5,Смета!W1150,0)+IF(Дата_КС2=S$6,Смета!Z1150,0)+IF(Дата_КС2=S$7,Смета!AC1150,0)+IF(Дата_КС2=S$8,Смета!AF1150,0)+IF(Дата_КС2=S$9,Смета!AI1150,0)+IF(Дата_КС2=S$10,Смета!AL1150,0)+IF(Дата_КС2=S$11,Смета!AO1150,0)+IF(Дата_КС2=S$12,Смета!AR1150,0)+IF(Дата_КС2=S$13,Смета!AU1150,0)+IF(Дата_КС2=S$14,Смета!AX1150,0),0)</f>
        <v>0</v>
      </c>
      <c r="G1168" s="67">
        <f>IF(Смета!E1150&gt;0,Смета!E1150,0)</f>
        <v>74.73</v>
      </c>
      <c r="H1168" s="67">
        <f t="shared" si="36"/>
        <v>0</v>
      </c>
      <c r="I1168" s="464">
        <f t="shared" si="35"/>
        <v>0</v>
      </c>
      <c r="J1168" s="474"/>
      <c r="K1168" s="465">
        <f>IF(AND(B1168&gt;0,B1168&lt;&gt;"ЗАГ"),1,IF(C1168=0,SUM(B1169:INDEX(B1169:B$2002,INDEX(MATCH("ЗАГ",B1169:B$2002&amp;"",),))),0))</f>
        <v>0</v>
      </c>
      <c r="L1168" s="47"/>
      <c r="M1168" s="47"/>
      <c r="N1168" s="186"/>
      <c r="O1168" s="186"/>
      <c r="P1168" s="187"/>
      <c r="Q1168" s="189"/>
      <c r="R1168" s="178">
        <f>IFERROR(IF(F1168&gt;0,IF(IFERROR((Смета!H718*1),0)&gt;0,ROUND(F1168*G1168,2),0),0),0)</f>
        <v>0</v>
      </c>
      <c r="S1168" s="50">
        <f>IFERROR(IF(F1168&gt;0,IF(IFERROR((Смета!G1150*1),0)&gt;0,ROUND(F1168*G1168,2),0),0),0)</f>
        <v>0</v>
      </c>
      <c r="T1168" s="38"/>
      <c r="U1168" s="38"/>
      <c r="X1168" s="38"/>
      <c r="Y1168" s="38"/>
    </row>
    <row r="1169" spans="1:25" s="37" customFormat="1" ht="30" hidden="1" x14ac:dyDescent="0.25">
      <c r="A1169" s="63"/>
      <c r="B1169" s="140">
        <f>IFERROR(IF(F1169&gt;0,MAX(B$26:B1168)+1,IF(AND(D1169&gt;0,C1169=0),"ЗАГ",0)),0)</f>
        <v>0</v>
      </c>
      <c r="C1169" s="141">
        <f>IF(Смета!B1151&gt;0,Смета!B1151,0)</f>
        <v>1017</v>
      </c>
      <c r="D1169" s="543" t="str">
        <f>IF(Смета!C1151&gt;0,Смета!C1151,0)</f>
        <v>Монтаж кабеля по кирпичной кладке и затягивание в трубы до 30мм2</v>
      </c>
      <c r="E1169" s="77" t="str">
        <f>IF(Смета!D1151&gt;0,Смета!D1151,0)</f>
        <v>м</v>
      </c>
      <c r="F1169" s="67">
        <f>IFERROR(IF(Дата_КС2=S$3,Смета!Q1151,0)+IF(Дата_КС2=S$4,Смета!T1151,0)+IF(Дата_КС2=S$5,Смета!W1151,0)+IF(Дата_КС2=S$6,Смета!Z1151,0)+IF(Дата_КС2=S$7,Смета!AC1151,0)+IF(Дата_КС2=S$8,Смета!AF1151,0)+IF(Дата_КС2=S$9,Смета!AI1151,0)+IF(Дата_КС2=S$10,Смета!AL1151,0)+IF(Дата_КС2=S$11,Смета!AO1151,0)+IF(Дата_КС2=S$12,Смета!AR1151,0)+IF(Дата_КС2=S$13,Смета!AU1151,0)+IF(Дата_КС2=S$14,Смета!AX1151,0),0)</f>
        <v>0</v>
      </c>
      <c r="G1169" s="67">
        <f>IF(Смета!E1151&gt;0,Смета!E1151,0)</f>
        <v>88.07</v>
      </c>
      <c r="H1169" s="67">
        <f t="shared" si="36"/>
        <v>0</v>
      </c>
      <c r="I1169" s="464">
        <f t="shared" si="35"/>
        <v>0</v>
      </c>
      <c r="J1169" s="474"/>
      <c r="K1169" s="465">
        <f>IF(AND(B1169&gt;0,B1169&lt;&gt;"ЗАГ"),1,IF(C1169=0,SUM(B1170:INDEX(B1170:B$2002,INDEX(MATCH("ЗАГ",B1170:B$2002&amp;"",),))),0))</f>
        <v>0</v>
      </c>
      <c r="L1169" s="47"/>
      <c r="M1169" s="47"/>
      <c r="N1169" s="186"/>
      <c r="O1169" s="186"/>
      <c r="P1169" s="187"/>
      <c r="Q1169" s="189"/>
      <c r="R1169" s="178">
        <f>IFERROR(IF(F1169&gt;0,IF(IFERROR((Смета!H719*1),0)&gt;0,ROUND(F1169*G1169,2),0),0),0)</f>
        <v>0</v>
      </c>
      <c r="S1169" s="50">
        <f>IFERROR(IF(F1169&gt;0,IF(IFERROR((Смета!G1151*1),0)&gt;0,ROUND(F1169*G1169,2),0),0),0)</f>
        <v>0</v>
      </c>
      <c r="T1169" s="38"/>
      <c r="U1169" s="38"/>
      <c r="X1169" s="38"/>
      <c r="Y1169" s="38"/>
    </row>
    <row r="1170" spans="1:25" s="37" customFormat="1" hidden="1" x14ac:dyDescent="0.25">
      <c r="A1170" s="63"/>
      <c r="B1170" s="140" t="str">
        <f>IFERROR(IF(F1170&gt;0,MAX(B$26:B1169)+1,IF(AND(D1170&gt;0,C1170=0),"ЗАГ",0)),0)</f>
        <v>ЗАГ</v>
      </c>
      <c r="C1170" s="141">
        <f>IF(Смета!B1152&gt;0,Смета!B1152,0)</f>
        <v>0</v>
      </c>
      <c r="D1170" s="543" t="str">
        <f>IF(Смета!C1152&gt;0,Смета!C1152,0)</f>
        <v>4.Электрортехнические изделия</v>
      </c>
      <c r="E1170" s="77">
        <f>IF(Смета!D1152&gt;0,Смета!D1152,0)</f>
        <v>0</v>
      </c>
      <c r="F1170" s="67">
        <f>IFERROR(IF(Дата_КС2=S$3,Смета!Q1152,0)+IF(Дата_КС2=S$4,Смета!T1152,0)+IF(Дата_КС2=S$5,Смета!W1152,0)+IF(Дата_КС2=S$6,Смета!Z1152,0)+IF(Дата_КС2=S$7,Смета!AC1152,0)+IF(Дата_КС2=S$8,Смета!AF1152,0)+IF(Дата_КС2=S$9,Смета!AI1152,0)+IF(Дата_КС2=S$10,Смета!AL1152,0)+IF(Дата_КС2=S$11,Смета!AO1152,0)+IF(Дата_КС2=S$12,Смета!AR1152,0)+IF(Дата_КС2=S$13,Смета!AU1152,0)+IF(Дата_КС2=S$14,Смета!AX1152,0),0)</f>
        <v>0</v>
      </c>
      <c r="G1170" s="67">
        <f>IF(Смета!E1152&gt;0,Смета!E1152,0)</f>
        <v>0</v>
      </c>
      <c r="H1170" s="67">
        <f t="shared" si="36"/>
        <v>0</v>
      </c>
      <c r="I1170" s="464">
        <f t="shared" si="35"/>
        <v>0</v>
      </c>
      <c r="J1170" s="474"/>
      <c r="K1170" s="465">
        <f>IF(AND(B1170&gt;0,B1170&lt;&gt;"ЗАГ"),1,IF(C1170=0,SUM(B1171:INDEX(B1171:B$2002,INDEX(MATCH("ЗАГ",B1171:B$2002&amp;"",),))),0))</f>
        <v>0</v>
      </c>
      <c r="L1170" s="47"/>
      <c r="M1170" s="47"/>
      <c r="N1170" s="186"/>
      <c r="O1170" s="186"/>
      <c r="P1170" s="187"/>
      <c r="Q1170" s="189"/>
      <c r="R1170" s="178">
        <f>IFERROR(IF(F1170&gt;0,IF(IFERROR((Смета!H720*1),0)&gt;0,ROUND(F1170*G1170,2),0),0),0)</f>
        <v>0</v>
      </c>
      <c r="S1170" s="50">
        <f>IFERROR(IF(F1170&gt;0,IF(IFERROR((Смета!G1152*1),0)&gt;0,ROUND(F1170*G1170,2),0),0),0)</f>
        <v>0</v>
      </c>
      <c r="T1170" s="38"/>
      <c r="U1170" s="38"/>
      <c r="X1170" s="38"/>
      <c r="Y1170" s="38"/>
    </row>
    <row r="1171" spans="1:25" s="37" customFormat="1" ht="30" hidden="1" x14ac:dyDescent="0.25">
      <c r="A1171" s="63"/>
      <c r="B1171" s="140">
        <f>IFERROR(IF(F1171&gt;0,MAX(B$26:B1170)+1,IF(AND(D1171&gt;0,C1171=0),"ЗАГ",0)),0)</f>
        <v>0</v>
      </c>
      <c r="C1171" s="141">
        <f>IF(Смета!B1153&gt;0,Смета!B1153,0)</f>
        <v>1018</v>
      </c>
      <c r="D1171" s="543" t="str">
        <f>IF(Смета!C1153&gt;0,Смета!C1153,0)</f>
        <v>BRITE Розетка двойная с заземлением с защитными шторками и крышкой 16А в сборе IP44 РСбш12-3-44-БрБ белый</v>
      </c>
      <c r="E1171" s="77" t="str">
        <f>IF(Смета!D1153&gt;0,Смета!D1153,0)</f>
        <v>шт</v>
      </c>
      <c r="F1171" s="67">
        <f>IFERROR(IF(Дата_КС2=S$3,Смета!Q1153,0)+IF(Дата_КС2=S$4,Смета!T1153,0)+IF(Дата_КС2=S$5,Смета!W1153,0)+IF(Дата_КС2=S$6,Смета!Z1153,0)+IF(Дата_КС2=S$7,Смета!AC1153,0)+IF(Дата_КС2=S$8,Смета!AF1153,0)+IF(Дата_КС2=S$9,Смета!AI1153,0)+IF(Дата_КС2=S$10,Смета!AL1153,0)+IF(Дата_КС2=S$11,Смета!AO1153,0)+IF(Дата_КС2=S$12,Смета!AR1153,0)+IF(Дата_КС2=S$13,Смета!AU1153,0)+IF(Дата_КС2=S$14,Смета!AX1153,0),0)</f>
        <v>0</v>
      </c>
      <c r="G1171" s="67">
        <f>IF(Смета!E1153&gt;0,Смета!E1153,0)</f>
        <v>361</v>
      </c>
      <c r="H1171" s="67">
        <f t="shared" si="36"/>
        <v>0</v>
      </c>
      <c r="I1171" s="464">
        <f t="shared" si="35"/>
        <v>0</v>
      </c>
      <c r="J1171" s="474"/>
      <c r="K1171" s="465">
        <f>IF(AND(B1171&gt;0,B1171&lt;&gt;"ЗАГ"),1,IF(C1171=0,SUM(B1172:INDEX(B1172:B$2002,INDEX(MATCH("ЗАГ",B1172:B$2002&amp;"",),))),0))</f>
        <v>0</v>
      </c>
      <c r="L1171" s="47"/>
      <c r="M1171" s="47"/>
      <c r="N1171" s="186"/>
      <c r="O1171" s="186"/>
      <c r="P1171" s="187"/>
      <c r="Q1171" s="189"/>
      <c r="R1171" s="178">
        <f>IFERROR(IF(F1171&gt;0,IF(IFERROR((Смета!H721*1),0)&gt;0,ROUND(F1171*G1171,2),0),0),0)</f>
        <v>0</v>
      </c>
      <c r="S1171" s="50">
        <f>IFERROR(IF(F1171&gt;0,IF(IFERROR((Смета!G1153*1),0)&gt;0,ROUND(F1171*G1171,2),0),0),0)</f>
        <v>0</v>
      </c>
      <c r="T1171" s="38"/>
      <c r="U1171" s="38"/>
      <c r="X1171" s="38"/>
      <c r="Y1171" s="38"/>
    </row>
    <row r="1172" spans="1:25" s="37" customFormat="1" ht="30" hidden="1" x14ac:dyDescent="0.25">
      <c r="A1172" s="63"/>
      <c r="B1172" s="140">
        <f>IFERROR(IF(F1172&gt;0,MAX(B$26:B1171)+1,IF(AND(D1172&gt;0,C1172=0),"ЗАГ",0)),0)</f>
        <v>0</v>
      </c>
      <c r="C1172" s="141">
        <f>IF(Смета!B1154&gt;0,Смета!B1154,0)</f>
        <v>1019</v>
      </c>
      <c r="D1172" s="543" t="str">
        <f>IF(Смета!C1154&gt;0,Смета!C1154,0)</f>
        <v>Розетка ATLASDESIGN двойная с заземлением со шторками 16А в сборе белый</v>
      </c>
      <c r="E1172" s="77" t="str">
        <f>IF(Смета!D1154&gt;0,Смета!D1154,0)</f>
        <v>шт</v>
      </c>
      <c r="F1172" s="67">
        <f>IFERROR(IF(Дата_КС2=S$3,Смета!Q1154,0)+IF(Дата_КС2=S$4,Смета!T1154,0)+IF(Дата_КС2=S$5,Смета!W1154,0)+IF(Дата_КС2=S$6,Смета!Z1154,0)+IF(Дата_КС2=S$7,Смета!AC1154,0)+IF(Дата_КС2=S$8,Смета!AF1154,0)+IF(Дата_КС2=S$9,Смета!AI1154,0)+IF(Дата_КС2=S$10,Смета!AL1154,0)+IF(Дата_КС2=S$11,Смета!AO1154,0)+IF(Дата_КС2=S$12,Смета!AR1154,0)+IF(Дата_КС2=S$13,Смета!AU1154,0)+IF(Дата_КС2=S$14,Смета!AX1154,0),0)</f>
        <v>0</v>
      </c>
      <c r="G1172" s="67">
        <f>IF(Смета!E1154&gt;0,Смета!E1154,0)</f>
        <v>287.70999999999998</v>
      </c>
      <c r="H1172" s="67">
        <f t="shared" si="36"/>
        <v>0</v>
      </c>
      <c r="I1172" s="464">
        <f t="shared" si="35"/>
        <v>0</v>
      </c>
      <c r="J1172" s="474"/>
      <c r="K1172" s="465">
        <f>IF(AND(B1172&gt;0,B1172&lt;&gt;"ЗАГ"),1,IF(C1172=0,SUM(B1173:INDEX(B1173:B$2002,INDEX(MATCH("ЗАГ",B1173:B$2002&amp;"",),))),0))</f>
        <v>0</v>
      </c>
      <c r="L1172" s="47"/>
      <c r="M1172" s="47"/>
      <c r="N1172" s="186"/>
      <c r="O1172" s="186"/>
      <c r="P1172" s="187"/>
      <c r="Q1172" s="189"/>
      <c r="R1172" s="178">
        <f>IFERROR(IF(F1172&gt;0,IF(IFERROR((Смета!H722*1),0)&gt;0,ROUND(F1172*G1172,2),0),0),0)</f>
        <v>0</v>
      </c>
      <c r="S1172" s="50">
        <f>IFERROR(IF(F1172&gt;0,IF(IFERROR((Смета!G1154*1),0)&gt;0,ROUND(F1172*G1172,2),0),0),0)</f>
        <v>0</v>
      </c>
      <c r="T1172" s="38"/>
      <c r="U1172" s="38"/>
      <c r="X1172" s="38"/>
      <c r="Y1172" s="38"/>
    </row>
    <row r="1173" spans="1:25" s="37" customFormat="1" hidden="1" x14ac:dyDescent="0.25">
      <c r="A1173" s="63"/>
      <c r="B1173" s="140">
        <f>IFERROR(IF(F1173&gt;0,MAX(B$26:B1172)+1,IF(AND(D1173&gt;0,C1173=0),"ЗАГ",0)),0)</f>
        <v>0</v>
      </c>
      <c r="C1173" s="141">
        <f>IF(Смета!B1155&gt;0,Смета!B1155,0)</f>
        <v>1020</v>
      </c>
      <c r="D1173" s="543" t="str">
        <f>IF(Смета!C1155&gt;0,Смета!C1155,0)</f>
        <v>Монтаж и подключение розеток скрытой установки</v>
      </c>
      <c r="E1173" s="77" t="str">
        <f>IF(Смета!D1155&gt;0,Смета!D1155,0)</f>
        <v>шт</v>
      </c>
      <c r="F1173" s="67">
        <f>IFERROR(IF(Дата_КС2=S$3,Смета!Q1155,0)+IF(Дата_КС2=S$4,Смета!T1155,0)+IF(Дата_КС2=S$5,Смета!W1155,0)+IF(Дата_КС2=S$6,Смета!Z1155,0)+IF(Дата_КС2=S$7,Смета!AC1155,0)+IF(Дата_КС2=S$8,Смета!AF1155,0)+IF(Дата_КС2=S$9,Смета!AI1155,0)+IF(Дата_КС2=S$10,Смета!AL1155,0)+IF(Дата_КС2=S$11,Смета!AO1155,0)+IF(Дата_КС2=S$12,Смета!AR1155,0)+IF(Дата_КС2=S$13,Смета!AU1155,0)+IF(Дата_КС2=S$14,Смета!AX1155,0),0)</f>
        <v>0</v>
      </c>
      <c r="G1173" s="67">
        <f>IF(Смета!E1155&gt;0,Смета!E1155,0)</f>
        <v>192.15</v>
      </c>
      <c r="H1173" s="67">
        <f t="shared" si="36"/>
        <v>0</v>
      </c>
      <c r="I1173" s="464">
        <f t="shared" si="35"/>
        <v>0</v>
      </c>
      <c r="J1173" s="474"/>
      <c r="K1173" s="465">
        <f>IF(AND(B1173&gt;0,B1173&lt;&gt;"ЗАГ"),1,IF(C1173=0,SUM(B1174:INDEX(B1174:B$2002,INDEX(MATCH("ЗАГ",B1174:B$2002&amp;"",),))),0))</f>
        <v>0</v>
      </c>
      <c r="L1173" s="47"/>
      <c r="M1173" s="47"/>
      <c r="N1173" s="186"/>
      <c r="O1173" s="186"/>
      <c r="P1173" s="187"/>
      <c r="Q1173" s="189"/>
      <c r="R1173" s="178">
        <f>IFERROR(IF(F1173&gt;0,IF(IFERROR((Смета!H723*1),0)&gt;0,ROUND(F1173*G1173,2),0),0),0)</f>
        <v>0</v>
      </c>
      <c r="S1173" s="50">
        <f>IFERROR(IF(F1173&gt;0,IF(IFERROR((Смета!G1155*1),0)&gt;0,ROUND(F1173*G1173,2),0),0),0)</f>
        <v>0</v>
      </c>
      <c r="T1173" s="38"/>
      <c r="U1173" s="38"/>
      <c r="X1173" s="38"/>
      <c r="Y1173" s="38"/>
    </row>
    <row r="1174" spans="1:25" s="37" customFormat="1" ht="30" hidden="1" x14ac:dyDescent="0.25">
      <c r="A1174" s="63"/>
      <c r="B1174" s="140">
        <f>IFERROR(IF(F1174&gt;0,MAX(B$26:B1173)+1,IF(AND(D1174&gt;0,C1174=0),"ЗАГ",0)),0)</f>
        <v>0</v>
      </c>
      <c r="C1174" s="141">
        <f>IF(Смета!B1156&gt;0,Смета!B1156,0)</f>
        <v>1021</v>
      </c>
      <c r="D1174" s="543" t="str">
        <f>IF(Смета!C1156&gt;0,Смета!C1156,0)</f>
        <v>ЭТЮД Розетка наружная с заземлением со шторками белая (на роутер)</v>
      </c>
      <c r="E1174" s="77" t="str">
        <f>IF(Смета!D1156&gt;0,Смета!D1156,0)</f>
        <v>шт</v>
      </c>
      <c r="F1174" s="67">
        <f>IFERROR(IF(Дата_КС2=S$3,Смета!Q1156,0)+IF(Дата_КС2=S$4,Смета!T1156,0)+IF(Дата_КС2=S$5,Смета!W1156,0)+IF(Дата_КС2=S$6,Смета!Z1156,0)+IF(Дата_КС2=S$7,Смета!AC1156,0)+IF(Дата_КС2=S$8,Смета!AF1156,0)+IF(Дата_КС2=S$9,Смета!AI1156,0)+IF(Дата_КС2=S$10,Смета!AL1156,0)+IF(Дата_КС2=S$11,Смета!AO1156,0)+IF(Дата_КС2=S$12,Смета!AR1156,0)+IF(Дата_КС2=S$13,Смета!AU1156,0)+IF(Дата_КС2=S$14,Смета!AX1156,0),0)</f>
        <v>0</v>
      </c>
      <c r="G1174" s="67">
        <f>IF(Смета!E1156&gt;0,Смета!E1156,0)</f>
        <v>170.8</v>
      </c>
      <c r="H1174" s="67">
        <f t="shared" si="36"/>
        <v>0</v>
      </c>
      <c r="I1174" s="464">
        <f t="shared" si="35"/>
        <v>0</v>
      </c>
      <c r="J1174" s="474"/>
      <c r="K1174" s="465">
        <f>IF(AND(B1174&gt;0,B1174&lt;&gt;"ЗАГ"),1,IF(C1174=0,SUM(B1175:INDEX(B1175:B$2002,INDEX(MATCH("ЗАГ",B1175:B$2002&amp;"",),))),0))</f>
        <v>0</v>
      </c>
      <c r="L1174" s="47"/>
      <c r="M1174" s="47"/>
      <c r="N1174" s="186"/>
      <c r="O1174" s="186"/>
      <c r="P1174" s="187"/>
      <c r="Q1174" s="189"/>
      <c r="R1174" s="178">
        <f>IFERROR(IF(F1174&gt;0,IF(IFERROR((Смета!H724*1),0)&gt;0,ROUND(F1174*G1174,2),0),0),0)</f>
        <v>0</v>
      </c>
      <c r="S1174" s="50">
        <f>IFERROR(IF(F1174&gt;0,IF(IFERROR((Смета!G1156*1),0)&gt;0,ROUND(F1174*G1174,2),0),0),0)</f>
        <v>0</v>
      </c>
      <c r="T1174" s="38"/>
      <c r="U1174" s="38"/>
      <c r="X1174" s="38"/>
      <c r="Y1174" s="38"/>
    </row>
    <row r="1175" spans="1:25" s="37" customFormat="1" ht="30" hidden="1" x14ac:dyDescent="0.25">
      <c r="A1175" s="63"/>
      <c r="B1175" s="140">
        <f>IFERROR(IF(F1175&gt;0,MAX(B$26:B1174)+1,IF(AND(D1175&gt;0,C1175=0),"ЗАГ",0)),0)</f>
        <v>0</v>
      </c>
      <c r="C1175" s="141">
        <f>IF(Смета!B1157&gt;0,Смета!B1157,0)</f>
        <v>1022</v>
      </c>
      <c r="D1175" s="543" t="str">
        <f>IF(Смета!C1157&gt;0,Смета!C1157,0)</f>
        <v>Монтаж и подключение розеток и выключателей открытой установки</v>
      </c>
      <c r="E1175" s="77" t="str">
        <f>IF(Смета!D1157&gt;0,Смета!D1157,0)</f>
        <v>шт</v>
      </c>
      <c r="F1175" s="67">
        <f>IFERROR(IF(Дата_КС2=S$3,Смета!Q1157,0)+IF(Дата_КС2=S$4,Смета!T1157,0)+IF(Дата_КС2=S$5,Смета!W1157,0)+IF(Дата_КС2=S$6,Смета!Z1157,0)+IF(Дата_КС2=S$7,Смета!AC1157,0)+IF(Дата_КС2=S$8,Смета!AF1157,0)+IF(Дата_КС2=S$9,Смета!AI1157,0)+IF(Дата_КС2=S$10,Смета!AL1157,0)+IF(Дата_КС2=S$11,Смета!AO1157,0)+IF(Дата_КС2=S$12,Смета!AR1157,0)+IF(Дата_КС2=S$13,Смета!AU1157,0)+IF(Дата_КС2=S$14,Смета!AX1157,0),0)</f>
        <v>0</v>
      </c>
      <c r="G1175" s="67">
        <f>IF(Смета!E1157&gt;0,Смета!E1157,0)</f>
        <v>256.2</v>
      </c>
      <c r="H1175" s="67">
        <f t="shared" si="36"/>
        <v>0</v>
      </c>
      <c r="I1175" s="464">
        <f t="shared" si="35"/>
        <v>0</v>
      </c>
      <c r="J1175" s="474"/>
      <c r="K1175" s="465">
        <f>IF(AND(B1175&gt;0,B1175&lt;&gt;"ЗАГ"),1,IF(C1175=0,SUM(B1176:INDEX(B1176:B$2002,INDEX(MATCH("ЗАГ",B1176:B$2002&amp;"",),))),0))</f>
        <v>0</v>
      </c>
      <c r="L1175" s="47"/>
      <c r="M1175" s="47"/>
      <c r="N1175" s="186"/>
      <c r="O1175" s="186"/>
      <c r="P1175" s="187"/>
      <c r="Q1175" s="189"/>
      <c r="R1175" s="178">
        <f>IFERROR(IF(F1175&gt;0,IF(IFERROR((Смета!H725*1),0)&gt;0,ROUND(F1175*G1175,2),0),0),0)</f>
        <v>0</v>
      </c>
      <c r="S1175" s="50">
        <f>IFERROR(IF(F1175&gt;0,IF(IFERROR((Смета!G1157*1),0)&gt;0,ROUND(F1175*G1175,2),0),0),0)</f>
        <v>0</v>
      </c>
      <c r="T1175" s="38"/>
      <c r="U1175" s="38"/>
      <c r="X1175" s="38"/>
      <c r="Y1175" s="38"/>
    </row>
    <row r="1176" spans="1:25" s="37" customFormat="1" hidden="1" x14ac:dyDescent="0.25">
      <c r="A1176" s="63"/>
      <c r="B1176" s="140">
        <f>IFERROR(IF(F1176&gt;0,MAX(B$26:B1175)+1,IF(AND(D1176&gt;0,C1176=0),"ЗАГ",0)),0)</f>
        <v>0</v>
      </c>
      <c r="C1176" s="141">
        <f>IF(Смета!B1158&gt;0,Смета!B1158,0)</f>
        <v>1023</v>
      </c>
      <c r="D1176" s="543" t="str">
        <f>IF(Смета!C1158&gt;0,Смета!C1158,0)</f>
        <v>Разъем РШ-ВШ 32А 250В 2P+PE(ОУ) пластиковый белый Simple</v>
      </c>
      <c r="E1176" s="77" t="str">
        <f>IF(Смета!D1158&gt;0,Смета!D1158,0)</f>
        <v>шт</v>
      </c>
      <c r="F1176" s="67">
        <f>IFERROR(IF(Дата_КС2=S$3,Смета!Q1158,0)+IF(Дата_КС2=S$4,Смета!T1158,0)+IF(Дата_КС2=S$5,Смета!W1158,0)+IF(Дата_КС2=S$6,Смета!Z1158,0)+IF(Дата_КС2=S$7,Смета!AC1158,0)+IF(Дата_КС2=S$8,Смета!AF1158,0)+IF(Дата_КС2=S$9,Смета!AI1158,0)+IF(Дата_КС2=S$10,Смета!AL1158,0)+IF(Дата_КС2=S$11,Смета!AO1158,0)+IF(Дата_КС2=S$12,Смета!AR1158,0)+IF(Дата_КС2=S$13,Смета!AU1158,0)+IF(Дата_КС2=S$14,Смета!AX1158,0),0)</f>
        <v>0</v>
      </c>
      <c r="G1176" s="67">
        <f>IF(Смета!E1158&gt;0,Смета!E1158,0)</f>
        <v>278.79000000000002</v>
      </c>
      <c r="H1176" s="67">
        <f t="shared" si="36"/>
        <v>0</v>
      </c>
      <c r="I1176" s="464">
        <f t="shared" si="35"/>
        <v>0</v>
      </c>
      <c r="J1176" s="474"/>
      <c r="K1176" s="465">
        <f>IF(AND(B1176&gt;0,B1176&lt;&gt;"ЗАГ"),1,IF(C1176=0,SUM(B1177:INDEX(B1177:B$2002,INDEX(MATCH("ЗАГ",B1177:B$2002&amp;"",),))),0))</f>
        <v>0</v>
      </c>
      <c r="L1176" s="47"/>
      <c r="M1176" s="47"/>
      <c r="N1176" s="186"/>
      <c r="O1176" s="186"/>
      <c r="P1176" s="187"/>
      <c r="Q1176" s="189"/>
      <c r="R1176" s="178">
        <f>IFERROR(IF(F1176&gt;0,IF(IFERROR((Смета!H726*1),0)&gt;0,ROUND(F1176*G1176,2),0),0),0)</f>
        <v>0</v>
      </c>
      <c r="S1176" s="50">
        <f>IFERROR(IF(F1176&gt;0,IF(IFERROR((Смета!G1158*1),0)&gt;0,ROUND(F1176*G1176,2),0),0),0)</f>
        <v>0</v>
      </c>
      <c r="T1176" s="38"/>
      <c r="U1176" s="38"/>
      <c r="X1176" s="38"/>
      <c r="Y1176" s="38"/>
    </row>
    <row r="1177" spans="1:25" s="37" customFormat="1" hidden="1" x14ac:dyDescent="0.25">
      <c r="A1177" s="63"/>
      <c r="B1177" s="140">
        <f>IFERROR(IF(F1177&gt;0,MAX(B$26:B1176)+1,IF(AND(D1177&gt;0,C1177=0),"ЗАГ",0)),0)</f>
        <v>0</v>
      </c>
      <c r="C1177" s="141">
        <f>IF(Смета!B1159&gt;0,Смета!B1159,0)</f>
        <v>1024</v>
      </c>
      <c r="D1177" s="543" t="str">
        <f>IF(Смета!C1159&gt;0,Смета!C1159,0)</f>
        <v>Монтаж и подключение силовой розетки на электроплиту</v>
      </c>
      <c r="E1177" s="77" t="str">
        <f>IF(Смета!D1159&gt;0,Смета!D1159,0)</f>
        <v>шт</v>
      </c>
      <c r="F1177" s="67">
        <f>IFERROR(IF(Дата_КС2=S$3,Смета!Q1159,0)+IF(Дата_КС2=S$4,Смета!T1159,0)+IF(Дата_КС2=S$5,Смета!W1159,0)+IF(Дата_КС2=S$6,Смета!Z1159,0)+IF(Дата_КС2=S$7,Смета!AC1159,0)+IF(Дата_КС2=S$8,Смета!AF1159,0)+IF(Дата_КС2=S$9,Смета!AI1159,0)+IF(Дата_КС2=S$10,Смета!AL1159,0)+IF(Дата_КС2=S$11,Смета!AO1159,0)+IF(Дата_КС2=S$12,Смета!AR1159,0)+IF(Дата_КС2=S$13,Смета!AU1159,0)+IF(Дата_КС2=S$14,Смета!AX1159,0),0)</f>
        <v>0</v>
      </c>
      <c r="G1177" s="67">
        <f>IF(Смета!E1159&gt;0,Смета!E1159,0)</f>
        <v>344.27</v>
      </c>
      <c r="H1177" s="67">
        <f t="shared" si="36"/>
        <v>0</v>
      </c>
      <c r="I1177" s="464">
        <f t="shared" si="35"/>
        <v>0</v>
      </c>
      <c r="J1177" s="474"/>
      <c r="K1177" s="465">
        <f>IF(AND(B1177&gt;0,B1177&lt;&gt;"ЗАГ"),1,IF(C1177=0,SUM(B1178:INDEX(B1178:B$2002,INDEX(MATCH("ЗАГ",B1178:B$2002&amp;"",),))),0))</f>
        <v>0</v>
      </c>
      <c r="L1177" s="47"/>
      <c r="M1177" s="47"/>
      <c r="N1177" s="186"/>
      <c r="O1177" s="186"/>
      <c r="P1177" s="187"/>
      <c r="Q1177" s="189"/>
      <c r="R1177" s="178">
        <f>IFERROR(IF(F1177&gt;0,IF(IFERROR((Смета!H727*1),0)&gt;0,ROUND(F1177*G1177,2),0),0),0)</f>
        <v>0</v>
      </c>
      <c r="S1177" s="50">
        <f>IFERROR(IF(F1177&gt;0,IF(IFERROR((Смета!G1159*1),0)&gt;0,ROUND(F1177*G1177,2),0),0),0)</f>
        <v>0</v>
      </c>
      <c r="T1177" s="38"/>
      <c r="U1177" s="38"/>
      <c r="X1177" s="38"/>
      <c r="Y1177" s="38"/>
    </row>
    <row r="1178" spans="1:25" s="37" customFormat="1" hidden="1" x14ac:dyDescent="0.25">
      <c r="A1178" s="63"/>
      <c r="B1178" s="140">
        <f>IFERROR(IF(F1178&gt;0,MAX(B$26:B1177)+1,IF(AND(D1178&gt;0,C1178=0),"ЗАГ",0)),0)</f>
        <v>0</v>
      </c>
      <c r="C1178" s="141">
        <f>IF(Смета!B1160&gt;0,Смета!B1160,0)</f>
        <v>1025</v>
      </c>
      <c r="D1178" s="543" t="str">
        <f>IF(Смета!C1160&gt;0,Смета!C1160,0)</f>
        <v>Гермес PLUS Розетка с заземлением наружная с крышкой IP54</v>
      </c>
      <c r="E1178" s="77" t="str">
        <f>IF(Смета!D1160&gt;0,Смета!D1160,0)</f>
        <v>шт</v>
      </c>
      <c r="F1178" s="67">
        <f>IFERROR(IF(Дата_КС2=S$3,Смета!Q1160,0)+IF(Дата_КС2=S$4,Смета!T1160,0)+IF(Дата_КС2=S$5,Смета!W1160,0)+IF(Дата_КС2=S$6,Смета!Z1160,0)+IF(Дата_КС2=S$7,Смета!AC1160,0)+IF(Дата_КС2=S$8,Смета!AF1160,0)+IF(Дата_КС2=S$9,Смета!AI1160,0)+IF(Дата_КС2=S$10,Смета!AL1160,0)+IF(Дата_КС2=S$11,Смета!AO1160,0)+IF(Дата_КС2=S$12,Смета!AR1160,0)+IF(Дата_КС2=S$13,Смета!AU1160,0)+IF(Дата_КС2=S$14,Смета!AX1160,0),0)</f>
        <v>0</v>
      </c>
      <c r="G1178" s="67">
        <f>IF(Смета!E1160&gt;0,Смета!E1160,0)</f>
        <v>330.93</v>
      </c>
      <c r="H1178" s="67">
        <f t="shared" si="36"/>
        <v>0</v>
      </c>
      <c r="I1178" s="464">
        <f t="shared" ref="I1178:I1241" si="37">IF(J1178=1,1,K1178)</f>
        <v>0</v>
      </c>
      <c r="J1178" s="474"/>
      <c r="K1178" s="465">
        <f>IF(AND(B1178&gt;0,B1178&lt;&gt;"ЗАГ"),1,IF(C1178=0,SUM(B1179:INDEX(B1179:B$2002,INDEX(MATCH("ЗАГ",B1179:B$2002&amp;"",),))),0))</f>
        <v>0</v>
      </c>
      <c r="L1178" s="47"/>
      <c r="M1178" s="47"/>
      <c r="N1178" s="186"/>
      <c r="O1178" s="186"/>
      <c r="P1178" s="187"/>
      <c r="Q1178" s="189"/>
      <c r="R1178" s="178">
        <f>IFERROR(IF(F1178&gt;0,IF(IFERROR((Смета!H728*1),0)&gt;0,ROUND(F1178*G1178,2),0),0),0)</f>
        <v>0</v>
      </c>
      <c r="S1178" s="50">
        <f>IFERROR(IF(F1178&gt;0,IF(IFERROR((Смета!G1160*1),0)&gt;0,ROUND(F1178*G1178,2),0),0),0)</f>
        <v>0</v>
      </c>
      <c r="T1178" s="38"/>
      <c r="U1178" s="38"/>
      <c r="X1178" s="38"/>
      <c r="Y1178" s="38"/>
    </row>
    <row r="1179" spans="1:25" s="37" customFormat="1" ht="30" hidden="1" x14ac:dyDescent="0.25">
      <c r="A1179" s="63"/>
      <c r="B1179" s="140">
        <f>IFERROR(IF(F1179&gt;0,MAX(B$26:B1178)+1,IF(AND(D1179&gt;0,C1179=0),"ЗАГ",0)),0)</f>
        <v>0</v>
      </c>
      <c r="C1179" s="141">
        <f>IF(Смета!B1161&gt;0,Смета!B1161,0)</f>
        <v>1026</v>
      </c>
      <c r="D1179" s="543" t="str">
        <f>IF(Смета!C1161&gt;0,Смета!C1161,0)</f>
        <v>Монтаж и подключение розеток и выключателей открытой установки</v>
      </c>
      <c r="E1179" s="77" t="str">
        <f>IF(Смета!D1161&gt;0,Смета!D1161,0)</f>
        <v>шт</v>
      </c>
      <c r="F1179" s="67">
        <f>IFERROR(IF(Дата_КС2=S$3,Смета!Q1161,0)+IF(Дата_КС2=S$4,Смета!T1161,0)+IF(Дата_КС2=S$5,Смета!W1161,0)+IF(Дата_КС2=S$6,Смета!Z1161,0)+IF(Дата_КС2=S$7,Смета!AC1161,0)+IF(Дата_КС2=S$8,Смета!AF1161,0)+IF(Дата_КС2=S$9,Смета!AI1161,0)+IF(Дата_КС2=S$10,Смета!AL1161,0)+IF(Дата_КС2=S$11,Смета!AO1161,0)+IF(Дата_КС2=S$12,Смета!AR1161,0)+IF(Дата_КС2=S$13,Смета!AU1161,0)+IF(Дата_КС2=S$14,Смета!AX1161,0),0)</f>
        <v>0</v>
      </c>
      <c r="G1179" s="67">
        <f>IF(Смета!E1161&gt;0,Смета!E1161,0)</f>
        <v>256.2</v>
      </c>
      <c r="H1179" s="67">
        <f t="shared" si="36"/>
        <v>0</v>
      </c>
      <c r="I1179" s="464">
        <f t="shared" si="37"/>
        <v>0</v>
      </c>
      <c r="J1179" s="474"/>
      <c r="K1179" s="465">
        <f>IF(AND(B1179&gt;0,B1179&lt;&gt;"ЗАГ"),1,IF(C1179=0,SUM(B1180:INDEX(B1180:B$2002,INDEX(MATCH("ЗАГ",B1180:B$2002&amp;"",),))),0))</f>
        <v>0</v>
      </c>
      <c r="L1179" s="47"/>
      <c r="M1179" s="47"/>
      <c r="N1179" s="186"/>
      <c r="O1179" s="186"/>
      <c r="P1179" s="187"/>
      <c r="Q1179" s="189"/>
      <c r="R1179" s="178">
        <f>IFERROR(IF(F1179&gt;0,IF(IFERROR((Смета!H729*1),0)&gt;0,ROUND(F1179*G1179,2),0),0),0)</f>
        <v>0</v>
      </c>
      <c r="S1179" s="50">
        <f>IFERROR(IF(F1179&gt;0,IF(IFERROR((Смета!G1161*1),0)&gt;0,ROUND(F1179*G1179,2),0),0),0)</f>
        <v>0</v>
      </c>
      <c r="T1179" s="38"/>
      <c r="U1179" s="38"/>
      <c r="X1179" s="38"/>
      <c r="Y1179" s="38"/>
    </row>
    <row r="1180" spans="1:25" s="37" customFormat="1" ht="30" hidden="1" x14ac:dyDescent="0.25">
      <c r="A1180" s="63"/>
      <c r="B1180" s="140">
        <f>IFERROR(IF(F1180&gt;0,MAX(B$26:B1179)+1,IF(AND(D1180&gt;0,C1180=0),"ЗАГ",0)),0)</f>
        <v>0</v>
      </c>
      <c r="C1180" s="141">
        <f>IF(Смета!B1162&gt;0,Смета!B1162,0)</f>
        <v>1027</v>
      </c>
      <c r="D1180" s="543" t="str">
        <f>IF(Смета!C1162&gt;0,Смета!C1162,0)</f>
        <v>Выключатель одноклавишный ATLASDESIGN схема 1 10АХ механизм белый</v>
      </c>
      <c r="E1180" s="77" t="str">
        <f>IF(Смета!D1162&gt;0,Смета!D1162,0)</f>
        <v>шт</v>
      </c>
      <c r="F1180" s="67">
        <f>IFERROR(IF(Дата_КС2=S$3,Смета!Q1162,0)+IF(Дата_КС2=S$4,Смета!T1162,0)+IF(Дата_КС2=S$5,Смета!W1162,0)+IF(Дата_КС2=S$6,Смета!Z1162,0)+IF(Дата_КС2=S$7,Смета!AC1162,0)+IF(Дата_КС2=S$8,Смета!AF1162,0)+IF(Дата_КС2=S$9,Смета!AI1162,0)+IF(Дата_КС2=S$10,Смета!AL1162,0)+IF(Дата_КС2=S$11,Смета!AO1162,0)+IF(Дата_КС2=S$12,Смета!AR1162,0)+IF(Дата_КС2=S$13,Смета!AU1162,0)+IF(Дата_КС2=S$14,Смета!AX1162,0),0)</f>
        <v>0</v>
      </c>
      <c r="G1180" s="67">
        <f>IF(Смета!E1162&gt;0,Смета!E1162,0)</f>
        <v>136.99</v>
      </c>
      <c r="H1180" s="67">
        <f t="shared" si="36"/>
        <v>0</v>
      </c>
      <c r="I1180" s="464">
        <f t="shared" si="37"/>
        <v>0</v>
      </c>
      <c r="J1180" s="474"/>
      <c r="K1180" s="465">
        <f>IF(AND(B1180&gt;0,B1180&lt;&gt;"ЗАГ"),1,IF(C1180=0,SUM(B1181:INDEX(B1181:B$2002,INDEX(MATCH("ЗАГ",B1181:B$2002&amp;"",),))),0))</f>
        <v>0</v>
      </c>
      <c r="L1180" s="47"/>
      <c r="M1180" s="47"/>
      <c r="N1180" s="186"/>
      <c r="O1180" s="186"/>
      <c r="P1180" s="187"/>
      <c r="Q1180" s="189"/>
      <c r="R1180" s="178">
        <f>IFERROR(IF(F1180&gt;0,IF(IFERROR((Смета!H730*1),0)&gt;0,ROUND(F1180*G1180,2),0),0),0)</f>
        <v>0</v>
      </c>
      <c r="S1180" s="50">
        <f>IFERROR(IF(F1180&gt;0,IF(IFERROR((Смета!G1162*1),0)&gt;0,ROUND(F1180*G1180,2),0),0),0)</f>
        <v>0</v>
      </c>
      <c r="T1180" s="38"/>
      <c r="U1180" s="38"/>
      <c r="X1180" s="38"/>
      <c r="Y1180" s="38"/>
    </row>
    <row r="1181" spans="1:25" s="37" customFormat="1" ht="30" hidden="1" x14ac:dyDescent="0.25">
      <c r="A1181" s="63"/>
      <c r="B1181" s="140">
        <f>IFERROR(IF(F1181&gt;0,MAX(B$26:B1180)+1,IF(AND(D1181&gt;0,C1181=0),"ЗАГ",0)),0)</f>
        <v>0</v>
      </c>
      <c r="C1181" s="141">
        <f>IF(Смета!B1163&gt;0,Смета!B1163,0)</f>
        <v>1028</v>
      </c>
      <c r="D1181" s="543" t="str">
        <f>IF(Смета!C1163&gt;0,Смета!C1163,0)</f>
        <v>Выключатель двухклавишный ATLASDESIGN схема 5 10АХ механизм белый</v>
      </c>
      <c r="E1181" s="77" t="str">
        <f>IF(Смета!D1163&gt;0,Смета!D1163,0)</f>
        <v>шт</v>
      </c>
      <c r="F1181" s="67">
        <f>IFERROR(IF(Дата_КС2=S$3,Смета!Q1163,0)+IF(Дата_КС2=S$4,Смета!T1163,0)+IF(Дата_КС2=S$5,Смета!W1163,0)+IF(Дата_КС2=S$6,Смета!Z1163,0)+IF(Дата_КС2=S$7,Смета!AC1163,0)+IF(Дата_КС2=S$8,Смета!AF1163,0)+IF(Дата_КС2=S$9,Смета!AI1163,0)+IF(Дата_КС2=S$10,Смета!AL1163,0)+IF(Дата_КС2=S$11,Смета!AO1163,0)+IF(Дата_КС2=S$12,Смета!AR1163,0)+IF(Дата_КС2=S$13,Смета!AU1163,0)+IF(Дата_КС2=S$14,Смета!AX1163,0),0)</f>
        <v>0</v>
      </c>
      <c r="G1181" s="67">
        <f>IF(Смета!E1163&gt;0,Смета!E1163,0)</f>
        <v>178.27</v>
      </c>
      <c r="H1181" s="67">
        <f t="shared" ref="H1181:H1244" si="38">ROUND(F1181*G1181,2)</f>
        <v>0</v>
      </c>
      <c r="I1181" s="464">
        <f t="shared" si="37"/>
        <v>0</v>
      </c>
      <c r="J1181" s="474"/>
      <c r="K1181" s="465">
        <f>IF(AND(B1181&gt;0,B1181&lt;&gt;"ЗАГ"),1,IF(C1181=0,SUM(B1182:INDEX(B1182:B$2002,INDEX(MATCH("ЗАГ",B1182:B$2002&amp;"",),))),0))</f>
        <v>0</v>
      </c>
      <c r="L1181" s="47"/>
      <c r="M1181" s="47"/>
      <c r="N1181" s="186"/>
      <c r="O1181" s="186"/>
      <c r="P1181" s="187"/>
      <c r="Q1181" s="189"/>
      <c r="R1181" s="178">
        <f>IFERROR(IF(F1181&gt;0,IF(IFERROR((Смета!H731*1),0)&gt;0,ROUND(F1181*G1181,2),0),0),0)</f>
        <v>0</v>
      </c>
      <c r="S1181" s="50">
        <f>IFERROR(IF(F1181&gt;0,IF(IFERROR((Смета!G1163*1),0)&gt;0,ROUND(F1181*G1181,2),0),0),0)</f>
        <v>0</v>
      </c>
      <c r="T1181" s="38"/>
      <c r="U1181" s="38"/>
      <c r="X1181" s="38"/>
      <c r="Y1181" s="38"/>
    </row>
    <row r="1182" spans="1:25" s="37" customFormat="1" ht="30" hidden="1" x14ac:dyDescent="0.25">
      <c r="A1182" s="63"/>
      <c r="B1182" s="140">
        <f>IFERROR(IF(F1182&gt;0,MAX(B$26:B1181)+1,IF(AND(D1182&gt;0,C1182=0),"ЗАГ",0)),0)</f>
        <v>0</v>
      </c>
      <c r="C1182" s="141">
        <f>IF(Смета!B1164&gt;0,Смета!B1164,0)</f>
        <v>1029</v>
      </c>
      <c r="D1182" s="543" t="str">
        <f>IF(Смета!C1164&gt;0,Смета!C1164,0)</f>
        <v>Выключатель трехклавишный ATLASDESIGN схема 1+1+1 10АХ механизм белый</v>
      </c>
      <c r="E1182" s="77" t="str">
        <f>IF(Смета!D1164&gt;0,Смета!D1164,0)</f>
        <v>шт</v>
      </c>
      <c r="F1182" s="67">
        <f>IFERROR(IF(Дата_КС2=S$3,Смета!Q1164,0)+IF(Дата_КС2=S$4,Смета!T1164,0)+IF(Дата_КС2=S$5,Смета!W1164,0)+IF(Дата_КС2=S$6,Смета!Z1164,0)+IF(Дата_КС2=S$7,Смета!AC1164,0)+IF(Дата_КС2=S$8,Смета!AF1164,0)+IF(Дата_КС2=S$9,Смета!AI1164,0)+IF(Дата_КС2=S$10,Смета!AL1164,0)+IF(Дата_КС2=S$11,Смета!AO1164,0)+IF(Дата_КС2=S$12,Смета!AR1164,0)+IF(Дата_КС2=S$13,Смета!AU1164,0)+IF(Дата_КС2=S$14,Смета!AX1164,0),0)</f>
        <v>0</v>
      </c>
      <c r="G1182" s="67">
        <f>IF(Смета!E1164&gt;0,Смета!E1164,0)</f>
        <v>274</v>
      </c>
      <c r="H1182" s="67">
        <f t="shared" si="38"/>
        <v>0</v>
      </c>
      <c r="I1182" s="464">
        <f t="shared" si="37"/>
        <v>0</v>
      </c>
      <c r="J1182" s="474"/>
      <c r="K1182" s="465">
        <f>IF(AND(B1182&gt;0,B1182&lt;&gt;"ЗАГ"),1,IF(C1182=0,SUM(B1183:INDEX(B1183:B$2002,INDEX(MATCH("ЗАГ",B1183:B$2002&amp;"",),))),0))</f>
        <v>0</v>
      </c>
      <c r="L1182" s="47"/>
      <c r="M1182" s="47"/>
      <c r="N1182" s="186"/>
      <c r="O1182" s="186"/>
      <c r="P1182" s="187"/>
      <c r="Q1182" s="189"/>
      <c r="R1182" s="178">
        <f>IFERROR(IF(F1182&gt;0,IF(IFERROR((Смета!H732*1),0)&gt;0,ROUND(F1182*G1182,2),0),0),0)</f>
        <v>0</v>
      </c>
      <c r="S1182" s="50">
        <f>IFERROR(IF(F1182&gt;0,IF(IFERROR((Смета!G1164*1),0)&gt;0,ROUND(F1182*G1182,2),0),0),0)</f>
        <v>0</v>
      </c>
      <c r="T1182" s="38"/>
      <c r="U1182" s="38"/>
      <c r="X1182" s="38"/>
      <c r="Y1182" s="38"/>
    </row>
    <row r="1183" spans="1:25" s="37" customFormat="1" hidden="1" x14ac:dyDescent="0.25">
      <c r="A1183" s="63"/>
      <c r="B1183" s="140">
        <f>IFERROR(IF(F1183&gt;0,MAX(B$26:B1182)+1,IF(AND(D1183&gt;0,C1183=0),"ЗАГ",0)),0)</f>
        <v>0</v>
      </c>
      <c r="C1183" s="141">
        <f>IF(Смета!B1165&gt;0,Смета!B1165,0)</f>
        <v>1030</v>
      </c>
      <c r="D1183" s="543" t="str">
        <f>IF(Смета!C1165&gt;0,Смета!C1165,0)</f>
        <v>Рамка однопостовая ATLASDESIGN белый</v>
      </c>
      <c r="E1183" s="77" t="str">
        <f>IF(Смета!D1165&gt;0,Смета!D1165,0)</f>
        <v>шт</v>
      </c>
      <c r="F1183" s="67">
        <f>IFERROR(IF(Дата_КС2=S$3,Смета!Q1165,0)+IF(Дата_КС2=S$4,Смета!T1165,0)+IF(Дата_КС2=S$5,Смета!W1165,0)+IF(Дата_КС2=S$6,Смета!Z1165,0)+IF(Дата_КС2=S$7,Смета!AC1165,0)+IF(Дата_КС2=S$8,Смета!AF1165,0)+IF(Дата_КС2=S$9,Смета!AI1165,0)+IF(Дата_КС2=S$10,Смета!AL1165,0)+IF(Дата_КС2=S$11,Смета!AO1165,0)+IF(Дата_КС2=S$12,Смета!AR1165,0)+IF(Дата_КС2=S$13,Смета!AU1165,0)+IF(Дата_КС2=S$14,Смета!AX1165,0),0)</f>
        <v>0</v>
      </c>
      <c r="G1183" s="67">
        <f>IF(Смета!E1165&gt;0,Смета!E1165,0)</f>
        <v>44.84</v>
      </c>
      <c r="H1183" s="67">
        <f t="shared" si="38"/>
        <v>0</v>
      </c>
      <c r="I1183" s="464">
        <f t="shared" si="37"/>
        <v>0</v>
      </c>
      <c r="J1183" s="474"/>
      <c r="K1183" s="465">
        <f>IF(AND(B1183&gt;0,B1183&lt;&gt;"ЗАГ"),1,IF(C1183=0,SUM(B1184:INDEX(B1184:B$2002,INDEX(MATCH("ЗАГ",B1184:B$2002&amp;"",),))),0))</f>
        <v>0</v>
      </c>
      <c r="L1183" s="47"/>
      <c r="M1183" s="47"/>
      <c r="N1183" s="186"/>
      <c r="O1183" s="186"/>
      <c r="P1183" s="187"/>
      <c r="Q1183" s="189"/>
      <c r="R1183" s="178">
        <f>IFERROR(IF(F1183&gt;0,IF(IFERROR((Смета!H733*1),0)&gt;0,ROUND(F1183*G1183,2),0),0),0)</f>
        <v>0</v>
      </c>
      <c r="S1183" s="50">
        <f>IFERROR(IF(F1183&gt;0,IF(IFERROR((Смета!G1165*1),0)&gt;0,ROUND(F1183*G1183,2),0),0),0)</f>
        <v>0</v>
      </c>
      <c r="T1183" s="38"/>
      <c r="U1183" s="38"/>
      <c r="X1183" s="38"/>
      <c r="Y1183" s="38"/>
    </row>
    <row r="1184" spans="1:25" s="37" customFormat="1" hidden="1" x14ac:dyDescent="0.25">
      <c r="A1184" s="63"/>
      <c r="B1184" s="140">
        <f>IFERROR(IF(F1184&gt;0,MAX(B$26:B1183)+1,IF(AND(D1184&gt;0,C1184=0),"ЗАГ",0)),0)</f>
        <v>0</v>
      </c>
      <c r="C1184" s="141">
        <f>IF(Смета!B1166&gt;0,Смета!B1166,0)</f>
        <v>1031</v>
      </c>
      <c r="D1184" s="543" t="str">
        <f>IF(Смета!C1166&gt;0,Смета!C1166,0)</f>
        <v>Монтаж и подключение выключателей скрытой установки</v>
      </c>
      <c r="E1184" s="77" t="str">
        <f>IF(Смета!D1166&gt;0,Смета!D1166,0)</f>
        <v>шт</v>
      </c>
      <c r="F1184" s="67">
        <f>IFERROR(IF(Дата_КС2=S$3,Смета!Q1166,0)+IF(Дата_КС2=S$4,Смета!T1166,0)+IF(Дата_КС2=S$5,Смета!W1166,0)+IF(Дата_КС2=S$6,Смета!Z1166,0)+IF(Дата_КС2=S$7,Смета!AC1166,0)+IF(Дата_КС2=S$8,Смета!AF1166,0)+IF(Дата_КС2=S$9,Смета!AI1166,0)+IF(Дата_КС2=S$10,Смета!AL1166,0)+IF(Дата_КС2=S$11,Смета!AO1166,0)+IF(Дата_КС2=S$12,Смета!AR1166,0)+IF(Дата_КС2=S$13,Смета!AU1166,0)+IF(Дата_КС2=S$14,Смета!AX1166,0),0)</f>
        <v>0</v>
      </c>
      <c r="G1184" s="67">
        <f>IF(Смета!E1166&gt;0,Смета!E1166,0)</f>
        <v>192.15</v>
      </c>
      <c r="H1184" s="67">
        <f t="shared" si="38"/>
        <v>0</v>
      </c>
      <c r="I1184" s="464">
        <f t="shared" si="37"/>
        <v>0</v>
      </c>
      <c r="J1184" s="474"/>
      <c r="K1184" s="465">
        <f>IF(AND(B1184&gt;0,B1184&lt;&gt;"ЗАГ"),1,IF(C1184=0,SUM(B1185:INDEX(B1185:B$2002,INDEX(MATCH("ЗАГ",B1185:B$2002&amp;"",),))),0))</f>
        <v>0</v>
      </c>
      <c r="L1184" s="47"/>
      <c r="M1184" s="47"/>
      <c r="N1184" s="186"/>
      <c r="O1184" s="186"/>
      <c r="P1184" s="187"/>
      <c r="Q1184" s="189"/>
      <c r="R1184" s="178">
        <f>IFERROR(IF(F1184&gt;0,IF(IFERROR((Смета!H734*1),0)&gt;0,ROUND(F1184*G1184,2),0),0),0)</f>
        <v>0</v>
      </c>
      <c r="S1184" s="50">
        <f>IFERROR(IF(F1184&gt;0,IF(IFERROR((Смета!G1166*1),0)&gt;0,ROUND(F1184*G1184,2),0),0),0)</f>
        <v>0</v>
      </c>
      <c r="T1184" s="38"/>
      <c r="U1184" s="38"/>
      <c r="X1184" s="38"/>
      <c r="Y1184" s="38"/>
    </row>
    <row r="1185" spans="1:25" s="37" customFormat="1" hidden="1" x14ac:dyDescent="0.25">
      <c r="A1185" s="63"/>
      <c r="B1185" s="140">
        <f>IFERROR(IF(F1185&gt;0,MAX(B$26:B1184)+1,IF(AND(D1185&gt;0,C1185=0),"ЗАГ",0)),0)</f>
        <v>0</v>
      </c>
      <c r="C1185" s="141">
        <f>IF(Смета!B1167&gt;0,Смета!B1167,0)</f>
        <v>1032</v>
      </c>
      <c r="D1185" s="543" t="str">
        <f>IF(Смета!C1167&gt;0,Смета!C1167,0)</f>
        <v>КРЗ-0,4</v>
      </c>
      <c r="E1185" s="77" t="str">
        <f>IF(Смета!D1167&gt;0,Смета!D1167,0)</f>
        <v>шт</v>
      </c>
      <c r="F1185" s="67">
        <f>IFERROR(IF(Дата_КС2=S$3,Смета!Q1167,0)+IF(Дата_КС2=S$4,Смета!T1167,0)+IF(Дата_КС2=S$5,Смета!W1167,0)+IF(Дата_КС2=S$6,Смета!Z1167,0)+IF(Дата_КС2=S$7,Смета!AC1167,0)+IF(Дата_КС2=S$8,Смета!AF1167,0)+IF(Дата_КС2=S$9,Смета!AI1167,0)+IF(Дата_КС2=S$10,Смета!AL1167,0)+IF(Дата_КС2=S$11,Смета!AO1167,0)+IF(Дата_КС2=S$12,Смета!AR1167,0)+IF(Дата_КС2=S$13,Смета!AU1167,0)+IF(Дата_КС2=S$14,Смета!AX1167,0),0)</f>
        <v>0</v>
      </c>
      <c r="G1185" s="67">
        <f>IF(Смета!E1167&gt;0,Смета!E1167,0)</f>
        <v>285.02</v>
      </c>
      <c r="H1185" s="67">
        <f t="shared" si="38"/>
        <v>0</v>
      </c>
      <c r="I1185" s="464">
        <f t="shared" si="37"/>
        <v>0</v>
      </c>
      <c r="J1185" s="474"/>
      <c r="K1185" s="465">
        <f>IF(AND(B1185&gt;0,B1185&lt;&gt;"ЗАГ"),1,IF(C1185=0,SUM(B1186:INDEX(B1186:B$2002,INDEX(MATCH("ЗАГ",B1186:B$2002&amp;"",),))),0))</f>
        <v>0</v>
      </c>
      <c r="L1185" s="47"/>
      <c r="M1185" s="47"/>
      <c r="N1185" s="186"/>
      <c r="O1185" s="186"/>
      <c r="P1185" s="187"/>
      <c r="Q1185" s="189"/>
      <c r="R1185" s="178">
        <f>IFERROR(IF(F1185&gt;0,IF(IFERROR((Смета!H735*1),0)&gt;0,ROUND(F1185*G1185,2),0),0),0)</f>
        <v>0</v>
      </c>
      <c r="S1185" s="50">
        <f>IFERROR(IF(F1185&gt;0,IF(IFERROR((Смета!G1167*1),0)&gt;0,ROUND(F1185*G1185,2),0),0),0)</f>
        <v>0</v>
      </c>
      <c r="T1185" s="38"/>
      <c r="U1185" s="38"/>
      <c r="X1185" s="38"/>
      <c r="Y1185" s="38"/>
    </row>
    <row r="1186" spans="1:25" s="37" customFormat="1" hidden="1" x14ac:dyDescent="0.25">
      <c r="A1186" s="63"/>
      <c r="B1186" s="140">
        <f>IFERROR(IF(F1186&gt;0,MAX(B$26:B1185)+1,IF(AND(D1186&gt;0,C1186=0),"ЗАГ",0)),0)</f>
        <v>0</v>
      </c>
      <c r="C1186" s="141">
        <f>IF(Смета!B1168&gt;0,Смета!B1168,0)</f>
        <v>1033</v>
      </c>
      <c r="D1186" s="543" t="str">
        <f>IF(Смета!C1168&gt;0,Смета!C1168,0)</f>
        <v>Монтаж и подключение коробки заземления КРЗ</v>
      </c>
      <c r="E1186" s="77" t="str">
        <f>IF(Смета!D1168&gt;0,Смета!D1168,0)</f>
        <v>шт</v>
      </c>
      <c r="F1186" s="67">
        <f>IFERROR(IF(Дата_КС2=S$3,Смета!Q1168,0)+IF(Дата_КС2=S$4,Смета!T1168,0)+IF(Дата_КС2=S$5,Смета!W1168,0)+IF(Дата_КС2=S$6,Смета!Z1168,0)+IF(Дата_КС2=S$7,Смета!AC1168,0)+IF(Дата_КС2=S$8,Смета!AF1168,0)+IF(Дата_КС2=S$9,Смета!AI1168,0)+IF(Дата_КС2=S$10,Смета!AL1168,0)+IF(Дата_КС2=S$11,Смета!AO1168,0)+IF(Дата_КС2=S$12,Смета!AR1168,0)+IF(Дата_КС2=S$13,Смета!AU1168,0)+IF(Дата_КС2=S$14,Смета!AX1168,0),0)</f>
        <v>0</v>
      </c>
      <c r="G1186" s="67">
        <f>IF(Смета!E1168&gt;0,Смета!E1168,0)</f>
        <v>343.74</v>
      </c>
      <c r="H1186" s="67">
        <f t="shared" si="38"/>
        <v>0</v>
      </c>
      <c r="I1186" s="464">
        <f t="shared" si="37"/>
        <v>0</v>
      </c>
      <c r="J1186" s="474"/>
      <c r="K1186" s="465">
        <f>IF(AND(B1186&gt;0,B1186&lt;&gt;"ЗАГ"),1,IF(C1186=0,SUM(B1187:INDEX(B1187:B$2002,INDEX(MATCH("ЗАГ",B1187:B$2002&amp;"",),))),0))</f>
        <v>0</v>
      </c>
      <c r="L1186" s="47"/>
      <c r="M1186" s="47"/>
      <c r="N1186" s="186"/>
      <c r="O1186" s="186"/>
      <c r="P1186" s="187"/>
      <c r="Q1186" s="189"/>
      <c r="R1186" s="178">
        <f>IFERROR(IF(F1186&gt;0,IF(IFERROR((Смета!H736*1),0)&gt;0,ROUND(F1186*G1186,2),0),0),0)</f>
        <v>0</v>
      </c>
      <c r="S1186" s="50">
        <f>IFERROR(IF(F1186&gt;0,IF(IFERROR((Смета!G1168*1),0)&gt;0,ROUND(F1186*G1186,2),0),0),0)</f>
        <v>0</v>
      </c>
      <c r="T1186" s="38"/>
      <c r="U1186" s="38"/>
      <c r="X1186" s="38"/>
      <c r="Y1186" s="38"/>
    </row>
    <row r="1187" spans="1:25" s="37" customFormat="1" ht="30" hidden="1" x14ac:dyDescent="0.25">
      <c r="A1187" s="63"/>
      <c r="B1187" s="140">
        <f>IFERROR(IF(F1187&gt;0,MAX(B$26:B1186)+1,IF(AND(D1187&gt;0,C1187=0),"ЗАГ",0)),0)</f>
        <v>0</v>
      </c>
      <c r="C1187" s="141">
        <f>IF(Смета!B1169&gt;0,Смета!B1169,0)</f>
        <v>1034</v>
      </c>
      <c r="D1187" s="543" t="str">
        <f>IF(Смета!C1169&gt;0,Смета!C1169,0)</f>
        <v>Звонок Зуммер-1-04 (2ТК) двухтональный без кнопки пластик АБС проводной 220В (Зуммер-1-04 (2ТК))</v>
      </c>
      <c r="E1187" s="77" t="str">
        <f>IF(Смета!D1169&gt;0,Смета!D1169,0)</f>
        <v>шт</v>
      </c>
      <c r="F1187" s="67">
        <f>IFERROR(IF(Дата_КС2=S$3,Смета!Q1169,0)+IF(Дата_КС2=S$4,Смета!T1169,0)+IF(Дата_КС2=S$5,Смета!W1169,0)+IF(Дата_КС2=S$6,Смета!Z1169,0)+IF(Дата_КС2=S$7,Смета!AC1169,0)+IF(Дата_КС2=S$8,Смета!AF1169,0)+IF(Дата_КС2=S$9,Смета!AI1169,0)+IF(Дата_КС2=S$10,Смета!AL1169,0)+IF(Дата_КС2=S$11,Смета!AO1169,0)+IF(Дата_КС2=S$12,Смета!AR1169,0)+IF(Дата_КС2=S$13,Смета!AU1169,0)+IF(Дата_КС2=S$14,Смета!AX1169,0),0)</f>
        <v>0</v>
      </c>
      <c r="G1187" s="67">
        <f>IF(Смета!E1169&gt;0,Смета!E1169,0)</f>
        <v>261.54000000000002</v>
      </c>
      <c r="H1187" s="67">
        <f t="shared" si="38"/>
        <v>0</v>
      </c>
      <c r="I1187" s="464">
        <f t="shared" si="37"/>
        <v>0</v>
      </c>
      <c r="J1187" s="474"/>
      <c r="K1187" s="465">
        <f>IF(AND(B1187&gt;0,B1187&lt;&gt;"ЗАГ"),1,IF(C1187=0,SUM(B1188:INDEX(B1188:B$2002,INDEX(MATCH("ЗАГ",B1188:B$2002&amp;"",),))),0))</f>
        <v>0</v>
      </c>
      <c r="L1187" s="47"/>
      <c r="M1187" s="47"/>
      <c r="N1187" s="186"/>
      <c r="O1187" s="186"/>
      <c r="P1187" s="187"/>
      <c r="Q1187" s="189"/>
      <c r="R1187" s="178">
        <f>IFERROR(IF(F1187&gt;0,IF(IFERROR((Смета!H737*1),0)&gt;0,ROUND(F1187*G1187,2),0),0),0)</f>
        <v>0</v>
      </c>
      <c r="S1187" s="50">
        <f>IFERROR(IF(F1187&gt;0,IF(IFERROR((Смета!G1169*1),0)&gt;0,ROUND(F1187*G1187,2),0),0),0)</f>
        <v>0</v>
      </c>
      <c r="T1187" s="38"/>
      <c r="U1187" s="38"/>
      <c r="X1187" s="38"/>
      <c r="Y1187" s="38"/>
    </row>
    <row r="1188" spans="1:25" s="37" customFormat="1" hidden="1" x14ac:dyDescent="0.25">
      <c r="A1188" s="63"/>
      <c r="B1188" s="140">
        <f>IFERROR(IF(F1188&gt;0,MAX(B$26:B1187)+1,IF(AND(D1188&gt;0,C1188=0),"ЗАГ",0)),0)</f>
        <v>0</v>
      </c>
      <c r="C1188" s="141">
        <f>IF(Смета!B1170&gt;0,Смета!B1170,0)</f>
        <v>1035</v>
      </c>
      <c r="D1188" s="543" t="str">
        <f>IF(Смета!C1170&gt;0,Смета!C1170,0)</f>
        <v>Беларусь Кнопка для звонков</v>
      </c>
      <c r="E1188" s="77" t="str">
        <f>IF(Смета!D1170&gt;0,Смета!D1170,0)</f>
        <v>шт</v>
      </c>
      <c r="F1188" s="67">
        <f>IFERROR(IF(Дата_КС2=S$3,Смета!Q1170,0)+IF(Дата_КС2=S$4,Смета!T1170,0)+IF(Дата_КС2=S$5,Смета!W1170,0)+IF(Дата_КС2=S$6,Смета!Z1170,0)+IF(Дата_КС2=S$7,Смета!AC1170,0)+IF(Дата_КС2=S$8,Смета!AF1170,0)+IF(Дата_КС2=S$9,Смета!AI1170,0)+IF(Дата_КС2=S$10,Смета!AL1170,0)+IF(Дата_КС2=S$11,Смета!AO1170,0)+IF(Дата_КС2=S$12,Смета!AR1170,0)+IF(Дата_КС2=S$13,Смета!AU1170,0)+IF(Дата_КС2=S$14,Смета!AX1170,0),0)</f>
        <v>0</v>
      </c>
      <c r="G1188" s="67">
        <f>IF(Смета!E1170&gt;0,Смета!E1170,0)</f>
        <v>74.73</v>
      </c>
      <c r="H1188" s="67">
        <f t="shared" si="38"/>
        <v>0</v>
      </c>
      <c r="I1188" s="464">
        <f t="shared" si="37"/>
        <v>0</v>
      </c>
      <c r="J1188" s="474"/>
      <c r="K1188" s="465">
        <f>IF(AND(B1188&gt;0,B1188&lt;&gt;"ЗАГ"),1,IF(C1188=0,SUM(B1189:INDEX(B1189:B$2002,INDEX(MATCH("ЗАГ",B1189:B$2002&amp;"",),))),0))</f>
        <v>0</v>
      </c>
      <c r="L1188" s="47"/>
      <c r="M1188" s="47"/>
      <c r="N1188" s="186"/>
      <c r="O1188" s="186"/>
      <c r="P1188" s="187"/>
      <c r="Q1188" s="189"/>
      <c r="R1188" s="178">
        <f>IFERROR(IF(F1188&gt;0,IF(IFERROR((Смета!H738*1),0)&gt;0,ROUND(F1188*G1188,2),0),0),0)</f>
        <v>0</v>
      </c>
      <c r="S1188" s="50">
        <f>IFERROR(IF(F1188&gt;0,IF(IFERROR((Смета!G1170*1),0)&gt;0,ROUND(F1188*G1188,2),0),0),0)</f>
        <v>0</v>
      </c>
      <c r="T1188" s="38"/>
      <c r="U1188" s="38"/>
      <c r="X1188" s="38"/>
      <c r="Y1188" s="38"/>
    </row>
    <row r="1189" spans="1:25" s="37" customFormat="1" hidden="1" x14ac:dyDescent="0.25">
      <c r="A1189" s="63"/>
      <c r="B1189" s="140">
        <f>IFERROR(IF(F1189&gt;0,MAX(B$26:B1188)+1,IF(AND(D1189&gt;0,C1189=0),"ЗАГ",0)),0)</f>
        <v>0</v>
      </c>
      <c r="C1189" s="141">
        <f>IF(Смета!B1171&gt;0,Смета!B1171,0)</f>
        <v>1036</v>
      </c>
      <c r="D1189" s="543" t="str">
        <f>IF(Смета!C1171&gt;0,Смета!C1171,0)</f>
        <v>Монтаж и подключение звонка</v>
      </c>
      <c r="E1189" s="77" t="str">
        <f>IF(Смета!D1171&gt;0,Смета!D1171,0)</f>
        <v>шт</v>
      </c>
      <c r="F1189" s="67">
        <f>IFERROR(IF(Дата_КС2=S$3,Смета!Q1171,0)+IF(Дата_КС2=S$4,Смета!T1171,0)+IF(Дата_КС2=S$5,Смета!W1171,0)+IF(Дата_КС2=S$6,Смета!Z1171,0)+IF(Дата_КС2=S$7,Смета!AC1171,0)+IF(Дата_КС2=S$8,Смета!AF1171,0)+IF(Дата_КС2=S$9,Смета!AI1171,0)+IF(Дата_КС2=S$10,Смета!AL1171,0)+IF(Дата_КС2=S$11,Смета!AO1171,0)+IF(Дата_КС2=S$12,Смета!AR1171,0)+IF(Дата_КС2=S$13,Смета!AU1171,0)+IF(Дата_КС2=S$14,Смета!AX1171,0),0)</f>
        <v>0</v>
      </c>
      <c r="G1189" s="67">
        <f>IF(Смета!E1171&gt;0,Смета!E1171,0)</f>
        <v>160.13</v>
      </c>
      <c r="H1189" s="67">
        <f t="shared" si="38"/>
        <v>0</v>
      </c>
      <c r="I1189" s="464">
        <f t="shared" si="37"/>
        <v>0</v>
      </c>
      <c r="J1189" s="474"/>
      <c r="K1189" s="465">
        <f>IF(AND(B1189&gt;0,B1189&lt;&gt;"ЗАГ"),1,IF(C1189=0,SUM(B1190:INDEX(B1190:B$2002,INDEX(MATCH("ЗАГ",B1190:B$2002&amp;"",),))),0))</f>
        <v>0</v>
      </c>
      <c r="L1189" s="47"/>
      <c r="M1189" s="47"/>
      <c r="N1189" s="186"/>
      <c r="O1189" s="186"/>
      <c r="P1189" s="187"/>
      <c r="Q1189" s="189"/>
      <c r="R1189" s="178">
        <f>IFERROR(IF(F1189&gt;0,IF(IFERROR((Смета!H739*1),0)&gt;0,ROUND(F1189*G1189,2),0),0),0)</f>
        <v>0</v>
      </c>
      <c r="S1189" s="50">
        <f>IFERROR(IF(F1189&gt;0,IF(IFERROR((Смета!G1171*1),0)&gt;0,ROUND(F1189*G1189,2),0),0),0)</f>
        <v>0</v>
      </c>
      <c r="T1189" s="38"/>
      <c r="U1189" s="38"/>
      <c r="X1189" s="38"/>
      <c r="Y1189" s="38"/>
    </row>
    <row r="1190" spans="1:25" s="37" customFormat="1" hidden="1" x14ac:dyDescent="0.25">
      <c r="A1190" s="63"/>
      <c r="B1190" s="140">
        <f>IFERROR(IF(F1190&gt;0,MAX(B$26:B1189)+1,IF(AND(D1190&gt;0,C1190=0),"ЗАГ",0)),0)</f>
        <v>0</v>
      </c>
      <c r="C1190" s="141">
        <f>IF(Смета!B1172&gt;0,Смета!B1172,0)</f>
        <v>1037</v>
      </c>
      <c r="D1190" s="543" t="str">
        <f>IF(Смета!C1172&gt;0,Смета!C1172,0)</f>
        <v>Монтаж и подключение кнопки звонка</v>
      </c>
      <c r="E1190" s="77" t="str">
        <f>IF(Смета!D1172&gt;0,Смета!D1172,0)</f>
        <v>шт</v>
      </c>
      <c r="F1190" s="67">
        <f>IFERROR(IF(Дата_КС2=S$3,Смета!Q1172,0)+IF(Дата_КС2=S$4,Смета!T1172,0)+IF(Дата_КС2=S$5,Смета!W1172,0)+IF(Дата_КС2=S$6,Смета!Z1172,0)+IF(Дата_КС2=S$7,Смета!AC1172,0)+IF(Дата_КС2=S$8,Смета!AF1172,0)+IF(Дата_КС2=S$9,Смета!AI1172,0)+IF(Дата_КС2=S$10,Смета!AL1172,0)+IF(Дата_КС2=S$11,Смета!AO1172,0)+IF(Дата_КС2=S$12,Смета!AR1172,0)+IF(Дата_КС2=S$13,Смета!AU1172,0)+IF(Дата_КС2=S$14,Смета!AX1172,0),0)</f>
        <v>0</v>
      </c>
      <c r="G1190" s="67">
        <f>IF(Смета!E1172&gt;0,Смета!E1172,0)</f>
        <v>160.13</v>
      </c>
      <c r="H1190" s="67">
        <f t="shared" si="38"/>
        <v>0</v>
      </c>
      <c r="I1190" s="464">
        <f t="shared" si="37"/>
        <v>0</v>
      </c>
      <c r="J1190" s="474"/>
      <c r="K1190" s="465">
        <f>IF(AND(B1190&gt;0,B1190&lt;&gt;"ЗАГ"),1,IF(C1190=0,SUM(B1191:INDEX(B1191:B$2002,INDEX(MATCH("ЗАГ",B1191:B$2002&amp;"",),))),0))</f>
        <v>0</v>
      </c>
      <c r="L1190" s="47"/>
      <c r="M1190" s="47"/>
      <c r="N1190" s="186"/>
      <c r="O1190" s="186"/>
      <c r="P1190" s="187"/>
      <c r="Q1190" s="189"/>
      <c r="R1190" s="178">
        <f>IFERROR(IF(F1190&gt;0,IF(IFERROR((Смета!H740*1),0)&gt;0,ROUND(F1190*G1190,2),0),0),0)</f>
        <v>0</v>
      </c>
      <c r="S1190" s="50">
        <f>IFERROR(IF(F1190&gt;0,IF(IFERROR((Смета!G1172*1),0)&gt;0,ROUND(F1190*G1190,2),0),0),0)</f>
        <v>0</v>
      </c>
      <c r="T1190" s="38"/>
      <c r="U1190" s="38"/>
      <c r="X1190" s="38"/>
      <c r="Y1190" s="38"/>
    </row>
    <row r="1191" spans="1:25" s="37" customFormat="1" hidden="1" x14ac:dyDescent="0.25">
      <c r="A1191" s="63"/>
      <c r="B1191" s="140" t="str">
        <f>IFERROR(IF(F1191&gt;0,MAX(B$26:B1190)+1,IF(AND(D1191&gt;0,C1191=0),"ЗАГ",0)),0)</f>
        <v>ЗАГ</v>
      </c>
      <c r="C1191" s="141">
        <f>IF(Смета!B1173&gt;0,Смета!B1173,0)</f>
        <v>0</v>
      </c>
      <c r="D1191" s="543" t="str">
        <f>IF(Смета!C1173&gt;0,Смета!C1173,0)</f>
        <v>5.Электромонтажные изделия</v>
      </c>
      <c r="E1191" s="77">
        <f>IF(Смета!D1173&gt;0,Смета!D1173,0)</f>
        <v>0</v>
      </c>
      <c r="F1191" s="67">
        <f>IFERROR(IF(Дата_КС2=S$3,Смета!Q1173,0)+IF(Дата_КС2=S$4,Смета!T1173,0)+IF(Дата_КС2=S$5,Смета!W1173,0)+IF(Дата_КС2=S$6,Смета!Z1173,0)+IF(Дата_КС2=S$7,Смета!AC1173,0)+IF(Дата_КС2=S$8,Смета!AF1173,0)+IF(Дата_КС2=S$9,Смета!AI1173,0)+IF(Дата_КС2=S$10,Смета!AL1173,0)+IF(Дата_КС2=S$11,Смета!AO1173,0)+IF(Дата_КС2=S$12,Смета!AR1173,0)+IF(Дата_КС2=S$13,Смета!AU1173,0)+IF(Дата_КС2=S$14,Смета!AX1173,0),0)</f>
        <v>0</v>
      </c>
      <c r="G1191" s="67">
        <f>IF(Смета!E1173&gt;0,Смета!E1173,0)</f>
        <v>0</v>
      </c>
      <c r="H1191" s="67">
        <f t="shared" si="38"/>
        <v>0</v>
      </c>
      <c r="I1191" s="464">
        <f t="shared" si="37"/>
        <v>0</v>
      </c>
      <c r="J1191" s="474"/>
      <c r="K1191" s="465">
        <f>IF(AND(B1191&gt;0,B1191&lt;&gt;"ЗАГ"),1,IF(C1191=0,SUM(B1192:INDEX(B1192:B$2002,INDEX(MATCH("ЗАГ",B1192:B$2002&amp;"",),))),0))</f>
        <v>0</v>
      </c>
      <c r="L1191" s="47"/>
      <c r="M1191" s="47"/>
      <c r="N1191" s="186"/>
      <c r="O1191" s="186"/>
      <c r="P1191" s="187"/>
      <c r="Q1191" s="189"/>
      <c r="R1191" s="178">
        <f>IFERROR(IF(F1191&gt;0,IF(IFERROR((Смета!H741*1),0)&gt;0,ROUND(F1191*G1191,2),0),0),0)</f>
        <v>0</v>
      </c>
      <c r="S1191" s="50">
        <f>IFERROR(IF(F1191&gt;0,IF(IFERROR((Смета!G1173*1),0)&gt;0,ROUND(F1191*G1191,2),0),0),0)</f>
        <v>0</v>
      </c>
      <c r="T1191" s="38"/>
      <c r="U1191" s="38"/>
      <c r="X1191" s="38"/>
      <c r="Y1191" s="38"/>
    </row>
    <row r="1192" spans="1:25" s="37" customFormat="1" hidden="1" x14ac:dyDescent="0.25">
      <c r="A1192" s="63"/>
      <c r="B1192" s="140">
        <f>IFERROR(IF(F1192&gt;0,MAX(B$26:B1191)+1,IF(AND(D1192&gt;0,C1192=0),"ЗАГ",0)),0)</f>
        <v>0</v>
      </c>
      <c r="C1192" s="141">
        <f>IF(Смета!B1174&gt;0,Смета!B1174,0)</f>
        <v>1038</v>
      </c>
      <c r="D1192" s="543" t="str">
        <f>IF(Смета!C1174&gt;0,Смета!C1174,0)</f>
        <v>Скрутка СИЗ-1 2.5-4.5мм желтая</v>
      </c>
      <c r="E1192" s="77" t="str">
        <f>IF(Смета!D1174&gt;0,Смета!D1174,0)</f>
        <v>шт</v>
      </c>
      <c r="F1192" s="67">
        <f>IFERROR(IF(Дата_КС2=S$3,Смета!Q1174,0)+IF(Дата_КС2=S$4,Смета!T1174,0)+IF(Дата_КС2=S$5,Смета!W1174,0)+IF(Дата_КС2=S$6,Смета!Z1174,0)+IF(Дата_КС2=S$7,Смета!AC1174,0)+IF(Дата_КС2=S$8,Смета!AF1174,0)+IF(Дата_КС2=S$9,Смета!AI1174,0)+IF(Дата_КС2=S$10,Смета!AL1174,0)+IF(Дата_КС2=S$11,Смета!AO1174,0)+IF(Дата_КС2=S$12,Смета!AR1174,0)+IF(Дата_КС2=S$13,Смета!AU1174,0)+IF(Дата_КС2=S$14,Смета!AX1174,0),0)</f>
        <v>0</v>
      </c>
      <c r="G1192" s="67">
        <f>IF(Смета!E1174&gt;0,Смета!E1174,0)</f>
        <v>4.0599999999999996</v>
      </c>
      <c r="H1192" s="67">
        <f t="shared" si="38"/>
        <v>0</v>
      </c>
      <c r="I1192" s="464">
        <f t="shared" si="37"/>
        <v>0</v>
      </c>
      <c r="J1192" s="474"/>
      <c r="K1192" s="465">
        <f>IF(AND(B1192&gt;0,B1192&lt;&gt;"ЗАГ"),1,IF(C1192=0,SUM(B1193:INDEX(B1193:B$2002,INDEX(MATCH("ЗАГ",B1193:B$2002&amp;"",),))),0))</f>
        <v>0</v>
      </c>
      <c r="L1192" s="47"/>
      <c r="M1192" s="47"/>
      <c r="N1192" s="186"/>
      <c r="O1192" s="186"/>
      <c r="P1192" s="187"/>
      <c r="Q1192" s="189"/>
      <c r="R1192" s="178">
        <f>IFERROR(IF(F1192&gt;0,IF(IFERROR((Смета!H742*1),0)&gt;0,ROUND(F1192*G1192,2),0),0),0)</f>
        <v>0</v>
      </c>
      <c r="S1192" s="50">
        <f>IFERROR(IF(F1192&gt;0,IF(IFERROR((Смета!G1174*1),0)&gt;0,ROUND(F1192*G1192,2),0),0),0)</f>
        <v>0</v>
      </c>
      <c r="T1192" s="38"/>
      <c r="U1192" s="38"/>
      <c r="X1192" s="38"/>
      <c r="Y1192" s="38"/>
    </row>
    <row r="1193" spans="1:25" s="37" customFormat="1" hidden="1" x14ac:dyDescent="0.25">
      <c r="A1193" s="63"/>
      <c r="B1193" s="140">
        <f>IFERROR(IF(F1193&gt;0,MAX(B$26:B1192)+1,IF(AND(D1193&gt;0,C1193=0),"ЗАГ",0)),0)</f>
        <v>0</v>
      </c>
      <c r="C1193" s="141">
        <f>IF(Смета!B1175&gt;0,Смета!B1175,0)</f>
        <v>1039</v>
      </c>
      <c r="D1193" s="543" t="str">
        <f>IF(Смета!C1175&gt;0,Смета!C1175,0)</f>
        <v>Скрутка СИЗ-1 4-11мм красная</v>
      </c>
      <c r="E1193" s="77" t="str">
        <f>IF(Смета!D1175&gt;0,Смета!D1175,0)</f>
        <v>шт</v>
      </c>
      <c r="F1193" s="67">
        <f>IFERROR(IF(Дата_КС2=S$3,Смета!Q1175,0)+IF(Дата_КС2=S$4,Смета!T1175,0)+IF(Дата_КС2=S$5,Смета!W1175,0)+IF(Дата_КС2=S$6,Смета!Z1175,0)+IF(Дата_КС2=S$7,Смета!AC1175,0)+IF(Дата_КС2=S$8,Смета!AF1175,0)+IF(Дата_КС2=S$9,Смета!AI1175,0)+IF(Дата_КС2=S$10,Смета!AL1175,0)+IF(Дата_КС2=S$11,Смета!AO1175,0)+IF(Дата_КС2=S$12,Смета!AR1175,0)+IF(Дата_КС2=S$13,Смета!AU1175,0)+IF(Дата_КС2=S$14,Смета!AX1175,0),0)</f>
        <v>0</v>
      </c>
      <c r="G1193" s="67">
        <f>IF(Смета!E1175&gt;0,Смета!E1175,0)</f>
        <v>5.34</v>
      </c>
      <c r="H1193" s="67">
        <f t="shared" si="38"/>
        <v>0</v>
      </c>
      <c r="I1193" s="464">
        <f t="shared" si="37"/>
        <v>0</v>
      </c>
      <c r="J1193" s="474"/>
      <c r="K1193" s="465">
        <f>IF(AND(B1193&gt;0,B1193&lt;&gt;"ЗАГ"),1,IF(C1193=0,SUM(B1194:INDEX(B1194:B$2002,INDEX(MATCH("ЗАГ",B1194:B$2002&amp;"",),))),0))</f>
        <v>0</v>
      </c>
      <c r="L1193" s="47"/>
      <c r="M1193" s="47"/>
      <c r="N1193" s="186"/>
      <c r="O1193" s="186"/>
      <c r="P1193" s="187"/>
      <c r="Q1193" s="189"/>
      <c r="R1193" s="178">
        <f>IFERROR(IF(F1193&gt;0,IF(IFERROR((Смета!H743*1),0)&gt;0,ROUND(F1193*G1193,2),0),0),0)</f>
        <v>0</v>
      </c>
      <c r="S1193" s="50">
        <f>IFERROR(IF(F1193&gt;0,IF(IFERROR((Смета!G1175*1),0)&gt;0,ROUND(F1193*G1193,2),0),0),0)</f>
        <v>0</v>
      </c>
      <c r="T1193" s="38"/>
      <c r="U1193" s="38"/>
      <c r="X1193" s="38"/>
      <c r="Y1193" s="38"/>
    </row>
    <row r="1194" spans="1:25" s="37" customFormat="1" hidden="1" x14ac:dyDescent="0.25">
      <c r="A1194" s="63"/>
      <c r="B1194" s="140">
        <f>IFERROR(IF(F1194&gt;0,MAX(B$26:B1193)+1,IF(AND(D1194&gt;0,C1194=0),"ЗАГ",0)),0)</f>
        <v>0</v>
      </c>
      <c r="C1194" s="141">
        <f>IF(Смета!B1176&gt;0,Смета!B1176,0)</f>
        <v>1040</v>
      </c>
      <c r="D1194" s="543" t="str">
        <f>IF(Смета!C1176&gt;0,Смета!C1176,0)</f>
        <v>Бирка кабельная У-134 квадрат 55х55 мм</v>
      </c>
      <c r="E1194" s="77" t="str">
        <f>IF(Смета!D1176&gt;0,Смета!D1176,0)</f>
        <v>шт</v>
      </c>
      <c r="F1194" s="67">
        <f>IFERROR(IF(Дата_КС2=S$3,Смета!Q1176,0)+IF(Дата_КС2=S$4,Смета!T1176,0)+IF(Дата_КС2=S$5,Смета!W1176,0)+IF(Дата_КС2=S$6,Смета!Z1176,0)+IF(Дата_КС2=S$7,Смета!AC1176,0)+IF(Дата_КС2=S$8,Смета!AF1176,0)+IF(Дата_КС2=S$9,Смета!AI1176,0)+IF(Дата_КС2=S$10,Смета!AL1176,0)+IF(Дата_КС2=S$11,Смета!AO1176,0)+IF(Дата_КС2=S$12,Смета!AR1176,0)+IF(Дата_КС2=S$13,Смета!AU1176,0)+IF(Дата_КС2=S$14,Смета!AX1176,0),0)</f>
        <v>0</v>
      </c>
      <c r="G1194" s="67">
        <f>IF(Смета!E1176&gt;0,Смета!E1176,0)</f>
        <v>2.46</v>
      </c>
      <c r="H1194" s="67">
        <f t="shared" si="38"/>
        <v>0</v>
      </c>
      <c r="I1194" s="464">
        <f t="shared" si="37"/>
        <v>0</v>
      </c>
      <c r="J1194" s="474"/>
      <c r="K1194" s="465">
        <f>IF(AND(B1194&gt;0,B1194&lt;&gt;"ЗАГ"),1,IF(C1194=0,SUM(B1195:INDEX(B1195:B$2002,INDEX(MATCH("ЗАГ",B1195:B$2002&amp;"",),))),0))</f>
        <v>0</v>
      </c>
      <c r="L1194" s="47"/>
      <c r="M1194" s="47"/>
      <c r="N1194" s="186"/>
      <c r="O1194" s="186"/>
      <c r="P1194" s="187"/>
      <c r="Q1194" s="189"/>
      <c r="R1194" s="178">
        <f>IFERROR(IF(F1194&gt;0,IF(IFERROR((Смета!H744*1),0)&gt;0,ROUND(F1194*G1194,2),0),0),0)</f>
        <v>0</v>
      </c>
      <c r="S1194" s="50">
        <f>IFERROR(IF(F1194&gt;0,IF(IFERROR((Смета!G1176*1),0)&gt;0,ROUND(F1194*G1194,2),0),0),0)</f>
        <v>0</v>
      </c>
      <c r="T1194" s="38"/>
      <c r="U1194" s="38"/>
      <c r="X1194" s="38"/>
      <c r="Y1194" s="38"/>
    </row>
    <row r="1195" spans="1:25" s="37" customFormat="1" hidden="1" x14ac:dyDescent="0.25">
      <c r="A1195" s="63"/>
      <c r="B1195" s="140">
        <f>IFERROR(IF(F1195&gt;0,MAX(B$26:B1194)+1,IF(AND(D1195&gt;0,C1195=0),"ЗАГ",0)),0)</f>
        <v>0</v>
      </c>
      <c r="C1195" s="141">
        <f>IF(Смета!B1177&gt;0,Смета!B1177,0)</f>
        <v>1041</v>
      </c>
      <c r="D1195" s="543" t="str">
        <f>IF(Смета!C1177&gt;0,Смета!C1177,0)</f>
        <v>Коробка установочная 68мм (С3М2)</v>
      </c>
      <c r="E1195" s="77" t="str">
        <f>IF(Смета!D1177&gt;0,Смета!D1177,0)</f>
        <v>шт</v>
      </c>
      <c r="F1195" s="67">
        <f>IFERROR(IF(Дата_КС2=S$3,Смета!Q1177,0)+IF(Дата_КС2=S$4,Смета!T1177,0)+IF(Дата_КС2=S$5,Смета!W1177,0)+IF(Дата_КС2=S$6,Смета!Z1177,0)+IF(Дата_КС2=S$7,Смета!AC1177,0)+IF(Дата_КС2=S$8,Смета!AF1177,0)+IF(Дата_КС2=S$9,Смета!AI1177,0)+IF(Дата_КС2=S$10,Смета!AL1177,0)+IF(Дата_КС2=S$11,Смета!AO1177,0)+IF(Дата_КС2=S$12,Смета!AR1177,0)+IF(Дата_КС2=S$13,Смета!AU1177,0)+IF(Дата_КС2=S$14,Смета!AX1177,0),0)</f>
        <v>0</v>
      </c>
      <c r="G1195" s="67">
        <f>IF(Смета!E1177&gt;0,Смета!E1177,0)</f>
        <v>12.81</v>
      </c>
      <c r="H1195" s="67">
        <f t="shared" si="38"/>
        <v>0</v>
      </c>
      <c r="I1195" s="464">
        <f t="shared" si="37"/>
        <v>0</v>
      </c>
      <c r="J1195" s="474"/>
      <c r="K1195" s="465">
        <f>IF(AND(B1195&gt;0,B1195&lt;&gt;"ЗАГ"),1,IF(C1195=0,SUM(B1196:INDEX(B1196:B$2002,INDEX(MATCH("ЗАГ",B1196:B$2002&amp;"",),))),0))</f>
        <v>0</v>
      </c>
      <c r="L1195" s="47"/>
      <c r="M1195" s="47"/>
      <c r="N1195" s="186"/>
      <c r="O1195" s="186"/>
      <c r="P1195" s="187"/>
      <c r="Q1195" s="189"/>
      <c r="R1195" s="178">
        <f>IFERROR(IF(F1195&gt;0,IF(IFERROR((Смета!H745*1),0)&gt;0,ROUND(F1195*G1195,2),0),0),0)</f>
        <v>0</v>
      </c>
      <c r="S1195" s="50">
        <f>IFERROR(IF(F1195&gt;0,IF(IFERROR((Смета!G1177*1),0)&gt;0,ROUND(F1195*G1195,2),0),0),0)</f>
        <v>0</v>
      </c>
      <c r="T1195" s="38"/>
      <c r="U1195" s="38"/>
      <c r="X1195" s="38"/>
      <c r="Y1195" s="38"/>
    </row>
    <row r="1196" spans="1:25" s="37" customFormat="1" ht="30" hidden="1" x14ac:dyDescent="0.25">
      <c r="A1196" s="63"/>
      <c r="B1196" s="140">
        <f>IFERROR(IF(F1196&gt;0,MAX(B$26:B1195)+1,IF(AND(D1196&gt;0,C1196=0),"ЗАГ",0)),0)</f>
        <v>0</v>
      </c>
      <c r="C1196" s="141">
        <f>IF(Смета!B1178&gt;0,Смета!B1178,0)</f>
        <v>1042</v>
      </c>
      <c r="D1196" s="543" t="str">
        <f>IF(Смета!C1178&gt;0,Смета!C1178,0)</f>
        <v>Высверливание отверстия в кирпиче и вмазывание установочной коробки</v>
      </c>
      <c r="E1196" s="77" t="str">
        <f>IF(Смета!D1178&gt;0,Смета!D1178,0)</f>
        <v>шт</v>
      </c>
      <c r="F1196" s="67">
        <f>IFERROR(IF(Дата_КС2=S$3,Смета!Q1178,0)+IF(Дата_КС2=S$4,Смета!T1178,0)+IF(Дата_КС2=S$5,Смета!W1178,0)+IF(Дата_КС2=S$6,Смета!Z1178,0)+IF(Дата_КС2=S$7,Смета!AC1178,0)+IF(Дата_КС2=S$8,Смета!AF1178,0)+IF(Дата_КС2=S$9,Смета!AI1178,0)+IF(Дата_КС2=S$10,Смета!AL1178,0)+IF(Дата_КС2=S$11,Смета!AO1178,0)+IF(Дата_КС2=S$12,Смета!AR1178,0)+IF(Дата_КС2=S$13,Смета!AU1178,0)+IF(Дата_КС2=S$14,Смета!AX1178,0),0)</f>
        <v>0</v>
      </c>
      <c r="G1196" s="67">
        <f>IF(Смета!E1178&gt;0,Смета!E1178,0)</f>
        <v>320.25</v>
      </c>
      <c r="H1196" s="67">
        <f t="shared" si="38"/>
        <v>0</v>
      </c>
      <c r="I1196" s="464">
        <f t="shared" si="37"/>
        <v>0</v>
      </c>
      <c r="J1196" s="474"/>
      <c r="K1196" s="465">
        <f>IF(AND(B1196&gt;0,B1196&lt;&gt;"ЗАГ"),1,IF(C1196=0,SUM(B1197:INDEX(B1197:B$2002,INDEX(MATCH("ЗАГ",B1197:B$2002&amp;"",),))),0))</f>
        <v>0</v>
      </c>
      <c r="L1196" s="47"/>
      <c r="M1196" s="47"/>
      <c r="N1196" s="186"/>
      <c r="O1196" s="186"/>
      <c r="P1196" s="187"/>
      <c r="Q1196" s="189"/>
      <c r="R1196" s="178">
        <f>IFERROR(IF(F1196&gt;0,IF(IFERROR((Смета!H746*1),0)&gt;0,ROUND(F1196*G1196,2),0),0),0)</f>
        <v>0</v>
      </c>
      <c r="S1196" s="50">
        <f>IFERROR(IF(F1196&gt;0,IF(IFERROR((Смета!G1178*1),0)&gt;0,ROUND(F1196*G1196,2),0),0),0)</f>
        <v>0</v>
      </c>
      <c r="T1196" s="38"/>
      <c r="U1196" s="38"/>
      <c r="X1196" s="38"/>
      <c r="Y1196" s="38"/>
    </row>
    <row r="1197" spans="1:25" s="37" customFormat="1" hidden="1" x14ac:dyDescent="0.25">
      <c r="A1197" s="63"/>
      <c r="B1197" s="140">
        <f>IFERROR(IF(F1197&gt;0,MAX(B$26:B1196)+1,IF(AND(D1197&gt;0,C1197=0),"ЗАГ",0)),0)</f>
        <v>0</v>
      </c>
      <c r="C1197" s="141">
        <f>IF(Смета!B1179&gt;0,Смета!B1179,0)</f>
        <v>1043</v>
      </c>
      <c r="D1197" s="543" t="str">
        <f>IF(Смета!C1179&gt;0,Смета!C1179,0)</f>
        <v>Крышка КОН-1М-04</v>
      </c>
      <c r="E1197" s="77" t="str">
        <f>IF(Смета!D1179&gt;0,Смета!D1179,0)</f>
        <v>шт</v>
      </c>
      <c r="F1197" s="67">
        <f>IFERROR(IF(Дата_КС2=S$3,Смета!Q1179,0)+IF(Дата_КС2=S$4,Смета!T1179,0)+IF(Дата_КС2=S$5,Смета!W1179,0)+IF(Дата_КС2=S$6,Смета!Z1179,0)+IF(Дата_КС2=S$7,Смета!AC1179,0)+IF(Дата_КС2=S$8,Смета!AF1179,0)+IF(Дата_КС2=S$9,Смета!AI1179,0)+IF(Дата_КС2=S$10,Смета!AL1179,0)+IF(Дата_КС2=S$11,Смета!AO1179,0)+IF(Дата_КС2=S$12,Смета!AR1179,0)+IF(Дата_КС2=S$13,Смета!AU1179,0)+IF(Дата_КС2=S$14,Смета!AX1179,0),0)</f>
        <v>0</v>
      </c>
      <c r="G1197" s="67">
        <f>IF(Смета!E1179&gt;0,Смета!E1179,0)</f>
        <v>58.21</v>
      </c>
      <c r="H1197" s="67">
        <f t="shared" si="38"/>
        <v>0</v>
      </c>
      <c r="I1197" s="464">
        <f t="shared" si="37"/>
        <v>0</v>
      </c>
      <c r="J1197" s="474"/>
      <c r="K1197" s="465">
        <f>IF(AND(B1197&gt;0,B1197&lt;&gt;"ЗАГ"),1,IF(C1197=0,SUM(B1198:INDEX(B1198:B$2002,INDEX(MATCH("ЗАГ",B1198:B$2002&amp;"",),))),0))</f>
        <v>0</v>
      </c>
      <c r="L1197" s="47"/>
      <c r="M1197" s="47"/>
      <c r="N1197" s="186"/>
      <c r="O1197" s="186"/>
      <c r="P1197" s="187"/>
      <c r="Q1197" s="189"/>
      <c r="R1197" s="178">
        <f>IFERROR(IF(F1197&gt;0,IF(IFERROR((Смета!H747*1),0)&gt;0,ROUND(F1197*G1197,2),0),0),0)</f>
        <v>0</v>
      </c>
      <c r="S1197" s="50">
        <f>IFERROR(IF(F1197&gt;0,IF(IFERROR((Смета!G1179*1),0)&gt;0,ROUND(F1197*G1197,2),0),0),0)</f>
        <v>0</v>
      </c>
      <c r="T1197" s="38"/>
      <c r="U1197" s="38"/>
      <c r="X1197" s="38"/>
      <c r="Y1197" s="38"/>
    </row>
    <row r="1198" spans="1:25" s="37" customFormat="1" hidden="1" x14ac:dyDescent="0.25">
      <c r="A1198" s="63"/>
      <c r="B1198" s="140">
        <f>IFERROR(IF(F1198&gt;0,MAX(B$26:B1197)+1,IF(AND(D1198&gt;0,C1198=0),"ЗАГ",0)),0)</f>
        <v>0</v>
      </c>
      <c r="C1198" s="141">
        <f>IF(Смета!B1180&gt;0,Смета!B1180,0)</f>
        <v>1044</v>
      </c>
      <c r="D1198" s="543" t="str">
        <f>IF(Смета!C1180&gt;0,Смета!C1180,0)</f>
        <v>Монтаж крышки КОН-1М-04</v>
      </c>
      <c r="E1198" s="77" t="str">
        <f>IF(Смета!D1180&gt;0,Смета!D1180,0)</f>
        <v>шт</v>
      </c>
      <c r="F1198" s="67">
        <f>IFERROR(IF(Дата_КС2=S$3,Смета!Q1180,0)+IF(Дата_КС2=S$4,Смета!T1180,0)+IF(Дата_КС2=S$5,Смета!W1180,0)+IF(Дата_КС2=S$6,Смета!Z1180,0)+IF(Дата_КС2=S$7,Смета!AC1180,0)+IF(Дата_КС2=S$8,Смета!AF1180,0)+IF(Дата_КС2=S$9,Смета!AI1180,0)+IF(Дата_КС2=S$10,Смета!AL1180,0)+IF(Дата_КС2=S$11,Смета!AO1180,0)+IF(Дата_КС2=S$12,Смета!AR1180,0)+IF(Дата_КС2=S$13,Смета!AU1180,0)+IF(Дата_КС2=S$14,Смета!AX1180,0),0)</f>
        <v>0</v>
      </c>
      <c r="G1198" s="67">
        <f>IF(Смета!E1180&gt;0,Смета!E1180,0)</f>
        <v>80.06</v>
      </c>
      <c r="H1198" s="67">
        <f t="shared" si="38"/>
        <v>0</v>
      </c>
      <c r="I1198" s="464">
        <f t="shared" si="37"/>
        <v>0</v>
      </c>
      <c r="J1198" s="474"/>
      <c r="K1198" s="465">
        <f>IF(AND(B1198&gt;0,B1198&lt;&gt;"ЗАГ"),1,IF(C1198=0,SUM(B1199:INDEX(B1199:B$2002,INDEX(MATCH("ЗАГ",B1199:B$2002&amp;"",),))),0))</f>
        <v>0</v>
      </c>
      <c r="L1198" s="47"/>
      <c r="M1198" s="47"/>
      <c r="N1198" s="186"/>
      <c r="O1198" s="186"/>
      <c r="P1198" s="187"/>
      <c r="Q1198" s="189"/>
      <c r="R1198" s="178">
        <f>IFERROR(IF(F1198&gt;0,IF(IFERROR((Смета!H748*1),0)&gt;0,ROUND(F1198*G1198,2),0),0),0)</f>
        <v>0</v>
      </c>
      <c r="S1198" s="50">
        <f>IFERROR(IF(F1198&gt;0,IF(IFERROR((Смета!G1180*1),0)&gt;0,ROUND(F1198*G1198,2),0),0),0)</f>
        <v>0</v>
      </c>
      <c r="T1198" s="38"/>
      <c r="U1198" s="38"/>
      <c r="X1198" s="38"/>
      <c r="Y1198" s="38"/>
    </row>
    <row r="1199" spans="1:25" s="37" customFormat="1" hidden="1" x14ac:dyDescent="0.25">
      <c r="A1199" s="63"/>
      <c r="B1199" s="140">
        <f>IFERROR(IF(F1199&gt;0,MAX(B$26:B1198)+1,IF(AND(D1199&gt;0,C1199=0),"ЗАГ",0)),0)</f>
        <v>0</v>
      </c>
      <c r="C1199" s="141">
        <f>IF(Смета!B1181&gt;0,Смета!B1181,0)</f>
        <v>1045</v>
      </c>
      <c r="D1199" s="543" t="str">
        <f>IF(Смета!C1181&gt;0,Смета!C1181,0)</f>
        <v>Подрозетник Ф65мм</v>
      </c>
      <c r="E1199" s="77" t="str">
        <f>IF(Смета!D1181&gt;0,Смета!D1181,0)</f>
        <v>шт</v>
      </c>
      <c r="F1199" s="67">
        <f>IFERROR(IF(Дата_КС2=S$3,Смета!Q1181,0)+IF(Дата_КС2=S$4,Смета!T1181,0)+IF(Дата_КС2=S$5,Смета!W1181,0)+IF(Дата_КС2=S$6,Смета!Z1181,0)+IF(Дата_КС2=S$7,Смета!AC1181,0)+IF(Дата_КС2=S$8,Смета!AF1181,0)+IF(Дата_КС2=S$9,Смета!AI1181,0)+IF(Дата_КС2=S$10,Смета!AL1181,0)+IF(Дата_КС2=S$11,Смета!AO1181,0)+IF(Дата_КС2=S$12,Смета!AR1181,0)+IF(Дата_КС2=S$13,Смета!AU1181,0)+IF(Дата_КС2=S$14,Смета!AX1181,0),0)</f>
        <v>0</v>
      </c>
      <c r="G1199" s="67">
        <f>IF(Смета!E1181&gt;0,Смета!E1181,0)</f>
        <v>53.38</v>
      </c>
      <c r="H1199" s="67">
        <f t="shared" si="38"/>
        <v>0</v>
      </c>
      <c r="I1199" s="464">
        <f t="shared" si="37"/>
        <v>0</v>
      </c>
      <c r="J1199" s="474"/>
      <c r="K1199" s="465">
        <f>IF(AND(B1199&gt;0,B1199&lt;&gt;"ЗАГ"),1,IF(C1199=0,SUM(B1200:INDEX(B1200:B$2002,INDEX(MATCH("ЗАГ",B1200:B$2002&amp;"",),))),0))</f>
        <v>0</v>
      </c>
      <c r="L1199" s="47"/>
      <c r="M1199" s="47"/>
      <c r="N1199" s="186"/>
      <c r="O1199" s="186"/>
      <c r="P1199" s="187"/>
      <c r="Q1199" s="189"/>
      <c r="R1199" s="178">
        <f>IFERROR(IF(F1199&gt;0,IF(IFERROR((Смета!H749*1),0)&gt;0,ROUND(F1199*G1199,2),0),0),0)</f>
        <v>0</v>
      </c>
      <c r="S1199" s="50">
        <f>IFERROR(IF(F1199&gt;0,IF(IFERROR((Смета!G1181*1),0)&gt;0,ROUND(F1199*G1199,2),0),0),0)</f>
        <v>0</v>
      </c>
      <c r="T1199" s="38"/>
      <c r="U1199" s="38"/>
      <c r="X1199" s="38"/>
      <c r="Y1199" s="38"/>
    </row>
    <row r="1200" spans="1:25" s="37" customFormat="1" hidden="1" x14ac:dyDescent="0.25">
      <c r="A1200" s="63"/>
      <c r="B1200" s="140">
        <f>IFERROR(IF(F1200&gt;0,MAX(B$26:B1199)+1,IF(AND(D1200&gt;0,C1200=0),"ЗАГ",0)),0)</f>
        <v>0</v>
      </c>
      <c r="C1200" s="141">
        <f>IF(Смета!B1182&gt;0,Смета!B1182,0)</f>
        <v>1046</v>
      </c>
      <c r="D1200" s="543" t="str">
        <f>IF(Смета!C1182&gt;0,Смета!C1182,0)</f>
        <v>Подрозетник Ф100мм</v>
      </c>
      <c r="E1200" s="77" t="str">
        <f>IF(Смета!D1182&gt;0,Смета!D1182,0)</f>
        <v>шт</v>
      </c>
      <c r="F1200" s="67">
        <f>IFERROR(IF(Дата_КС2=S$3,Смета!Q1182,0)+IF(Дата_КС2=S$4,Смета!T1182,0)+IF(Дата_КС2=S$5,Смета!W1182,0)+IF(Дата_КС2=S$6,Смета!Z1182,0)+IF(Дата_КС2=S$7,Смета!AC1182,0)+IF(Дата_КС2=S$8,Смета!AF1182,0)+IF(Дата_КС2=S$9,Смета!AI1182,0)+IF(Дата_КС2=S$10,Смета!AL1182,0)+IF(Дата_КС2=S$11,Смета!AO1182,0)+IF(Дата_КС2=S$12,Смета!AR1182,0)+IF(Дата_КС2=S$13,Смета!AU1182,0)+IF(Дата_КС2=S$14,Смета!AX1182,0),0)</f>
        <v>0</v>
      </c>
      <c r="G1200" s="67">
        <f>IF(Смета!E1182&gt;0,Смета!E1182,0)</f>
        <v>64.05</v>
      </c>
      <c r="H1200" s="67">
        <f t="shared" si="38"/>
        <v>0</v>
      </c>
      <c r="I1200" s="464">
        <f t="shared" si="37"/>
        <v>0</v>
      </c>
      <c r="J1200" s="474"/>
      <c r="K1200" s="465">
        <f>IF(AND(B1200&gt;0,B1200&lt;&gt;"ЗАГ"),1,IF(C1200=0,SUM(B1201:INDEX(B1201:B$2002,INDEX(MATCH("ЗАГ",B1201:B$2002&amp;"",),))),0))</f>
        <v>0</v>
      </c>
      <c r="L1200" s="47"/>
      <c r="M1200" s="47"/>
      <c r="N1200" s="186"/>
      <c r="O1200" s="186"/>
      <c r="P1200" s="187"/>
      <c r="Q1200" s="189"/>
      <c r="R1200" s="178">
        <f>IFERROR(IF(F1200&gt;0,IF(IFERROR((Смета!H750*1),0)&gt;0,ROUND(F1200*G1200,2),0),0),0)</f>
        <v>0</v>
      </c>
      <c r="S1200" s="50">
        <f>IFERROR(IF(F1200&gt;0,IF(IFERROR((Смета!G1182*1),0)&gt;0,ROUND(F1200*G1200,2),0),0),0)</f>
        <v>0</v>
      </c>
      <c r="T1200" s="38"/>
      <c r="U1200" s="38"/>
      <c r="X1200" s="38"/>
      <c r="Y1200" s="38"/>
    </row>
    <row r="1201" spans="1:25" s="37" customFormat="1" hidden="1" x14ac:dyDescent="0.25">
      <c r="A1201" s="63"/>
      <c r="B1201" s="140">
        <f>IFERROR(IF(F1201&gt;0,MAX(B$26:B1200)+1,IF(AND(D1201&gt;0,C1201=0),"ЗАГ",0)),0)</f>
        <v>0</v>
      </c>
      <c r="C1201" s="141">
        <f>IF(Смета!B1183&gt;0,Смета!B1183,0)</f>
        <v>1047</v>
      </c>
      <c r="D1201" s="543" t="str">
        <f>IF(Смета!C1183&gt;0,Смета!C1183,0)</f>
        <v>Монтаж подрозетника</v>
      </c>
      <c r="E1201" s="77" t="str">
        <f>IF(Смета!D1183&gt;0,Смета!D1183,0)</f>
        <v>шт</v>
      </c>
      <c r="F1201" s="67">
        <f>IFERROR(IF(Дата_КС2=S$3,Смета!Q1183,0)+IF(Дата_КС2=S$4,Смета!T1183,0)+IF(Дата_КС2=S$5,Смета!W1183,0)+IF(Дата_КС2=S$6,Смета!Z1183,0)+IF(Дата_КС2=S$7,Смета!AC1183,0)+IF(Дата_КС2=S$8,Смета!AF1183,0)+IF(Дата_КС2=S$9,Смета!AI1183,0)+IF(Дата_КС2=S$10,Смета!AL1183,0)+IF(Дата_КС2=S$11,Смета!AO1183,0)+IF(Дата_КС2=S$12,Смета!AR1183,0)+IF(Дата_КС2=S$13,Смета!AU1183,0)+IF(Дата_КС2=S$14,Смета!AX1183,0),0)</f>
        <v>0</v>
      </c>
      <c r="G1201" s="67">
        <f>IF(Смета!E1183&gt;0,Смета!E1183,0)</f>
        <v>80.06</v>
      </c>
      <c r="H1201" s="67">
        <f t="shared" si="38"/>
        <v>0</v>
      </c>
      <c r="I1201" s="464">
        <f t="shared" si="37"/>
        <v>0</v>
      </c>
      <c r="J1201" s="474"/>
      <c r="K1201" s="465">
        <f>IF(AND(B1201&gt;0,B1201&lt;&gt;"ЗАГ"),1,IF(C1201=0,SUM(B1202:INDEX(B1202:B$2002,INDEX(MATCH("ЗАГ",B1202:B$2002&amp;"",),))),0))</f>
        <v>0</v>
      </c>
      <c r="L1201" s="47"/>
      <c r="M1201" s="47"/>
      <c r="N1201" s="186"/>
      <c r="O1201" s="186"/>
      <c r="P1201" s="187"/>
      <c r="Q1201" s="189"/>
      <c r="R1201" s="178">
        <f>IFERROR(IF(F1201&gt;0,IF(IFERROR((Смета!H751*1),0)&gt;0,ROUND(F1201*G1201,2),0),0),0)</f>
        <v>0</v>
      </c>
      <c r="S1201" s="50">
        <f>IFERROR(IF(F1201&gt;0,IF(IFERROR((Смета!G1183*1),0)&gt;0,ROUND(F1201*G1201,2),0),0),0)</f>
        <v>0</v>
      </c>
      <c r="T1201" s="38"/>
      <c r="U1201" s="38"/>
      <c r="X1201" s="38"/>
      <c r="Y1201" s="38"/>
    </row>
    <row r="1202" spans="1:25" s="37" customFormat="1" hidden="1" x14ac:dyDescent="0.25">
      <c r="A1202" s="63"/>
      <c r="B1202" s="140" t="str">
        <f>IFERROR(IF(F1202&gt;0,MAX(B$26:B1201)+1,IF(AND(D1202&gt;0,C1202=0),"ЗАГ",0)),0)</f>
        <v>ЗАГ</v>
      </c>
      <c r="C1202" s="141">
        <f>IF(Смета!B1184&gt;0,Смета!B1184,0)</f>
        <v>0</v>
      </c>
      <c r="D1202" s="543" t="str">
        <f>IF(Смета!C1184&gt;0,Смета!C1184,0)</f>
        <v>6. Материалы</v>
      </c>
      <c r="E1202" s="77">
        <f>IF(Смета!D1184&gt;0,Смета!D1184,0)</f>
        <v>0</v>
      </c>
      <c r="F1202" s="67">
        <f>IFERROR(IF(Дата_КС2=S$3,Смета!Q1184,0)+IF(Дата_КС2=S$4,Смета!T1184,0)+IF(Дата_КС2=S$5,Смета!W1184,0)+IF(Дата_КС2=S$6,Смета!Z1184,0)+IF(Дата_КС2=S$7,Смета!AC1184,0)+IF(Дата_КС2=S$8,Смета!AF1184,0)+IF(Дата_КС2=S$9,Смета!AI1184,0)+IF(Дата_КС2=S$10,Смета!AL1184,0)+IF(Дата_КС2=S$11,Смета!AO1184,0)+IF(Дата_КС2=S$12,Смета!AR1184,0)+IF(Дата_КС2=S$13,Смета!AU1184,0)+IF(Дата_КС2=S$14,Смета!AX1184,0),0)</f>
        <v>0</v>
      </c>
      <c r="G1202" s="67">
        <f>IF(Смета!E1184&gt;0,Смета!E1184,0)</f>
        <v>0</v>
      </c>
      <c r="H1202" s="67">
        <f t="shared" si="38"/>
        <v>0</v>
      </c>
      <c r="I1202" s="464">
        <f t="shared" si="37"/>
        <v>0</v>
      </c>
      <c r="J1202" s="474"/>
      <c r="K1202" s="465">
        <f>IF(AND(B1202&gt;0,B1202&lt;&gt;"ЗАГ"),1,IF(C1202=0,SUM(B1203:INDEX(B1203:B$2002,INDEX(MATCH("ЗАГ",B1203:B$2002&amp;"",),))),0))</f>
        <v>0</v>
      </c>
      <c r="L1202" s="47"/>
      <c r="M1202" s="47"/>
      <c r="N1202" s="186"/>
      <c r="O1202" s="186"/>
      <c r="P1202" s="187"/>
      <c r="Q1202" s="189"/>
      <c r="R1202" s="178">
        <f>IFERROR(IF(F1202&gt;0,IF(IFERROR((Смета!H752*1),0)&gt;0,ROUND(F1202*G1202,2),0),0),0)</f>
        <v>0</v>
      </c>
      <c r="S1202" s="50">
        <f>IFERROR(IF(F1202&gt;0,IF(IFERROR((Смета!G1184*1),0)&gt;0,ROUND(F1202*G1202,2),0),0),0)</f>
        <v>0</v>
      </c>
      <c r="T1202" s="38"/>
      <c r="U1202" s="38"/>
      <c r="X1202" s="38"/>
      <c r="Y1202" s="38"/>
    </row>
    <row r="1203" spans="1:25" s="37" customFormat="1" hidden="1" x14ac:dyDescent="0.25">
      <c r="A1203" s="63"/>
      <c r="B1203" s="140">
        <f>IFERROR(IF(F1203&gt;0,MAX(B$26:B1202)+1,IF(AND(D1203&gt;0,C1203=0),"ЗАГ",0)),0)</f>
        <v>0</v>
      </c>
      <c r="C1203" s="141">
        <f>IF(Смета!B1185&gt;0,Смета!B1185,0)</f>
        <v>1048</v>
      </c>
      <c r="D1203" s="543" t="str">
        <f>IF(Смета!C1185&gt;0,Смета!C1185,0)</f>
        <v>Пена монтажная Roof Complect огнеупорная (890гр)</v>
      </c>
      <c r="E1203" s="77" t="str">
        <f>IF(Смета!D1185&gt;0,Смета!D1185,0)</f>
        <v>шт</v>
      </c>
      <c r="F1203" s="67">
        <f>IFERROR(IF(Дата_КС2=S$3,Смета!Q1185,0)+IF(Дата_КС2=S$4,Смета!T1185,0)+IF(Дата_КС2=S$5,Смета!W1185,0)+IF(Дата_КС2=S$6,Смета!Z1185,0)+IF(Дата_КС2=S$7,Смета!AC1185,0)+IF(Дата_КС2=S$8,Смета!AF1185,0)+IF(Дата_КС2=S$9,Смета!AI1185,0)+IF(Дата_КС2=S$10,Смета!AL1185,0)+IF(Дата_КС2=S$11,Смета!AO1185,0)+IF(Дата_КС2=S$12,Смета!AR1185,0)+IF(Дата_КС2=S$13,Смета!AU1185,0)+IF(Дата_КС2=S$14,Смета!AX1185,0),0)</f>
        <v>0</v>
      </c>
      <c r="G1203" s="67">
        <f>IF(Смета!E1185&gt;0,Смета!E1185,0)</f>
        <v>640.5</v>
      </c>
      <c r="H1203" s="67">
        <f t="shared" si="38"/>
        <v>0</v>
      </c>
      <c r="I1203" s="464">
        <f t="shared" si="37"/>
        <v>0</v>
      </c>
      <c r="J1203" s="474"/>
      <c r="K1203" s="465">
        <f>IF(AND(B1203&gt;0,B1203&lt;&gt;"ЗАГ"),1,IF(C1203=0,SUM(B1204:INDEX(B1204:B$2002,INDEX(MATCH("ЗАГ",B1204:B$2002&amp;"",),))),0))</f>
        <v>0</v>
      </c>
      <c r="L1203" s="47"/>
      <c r="M1203" s="47"/>
      <c r="N1203" s="186"/>
      <c r="O1203" s="186"/>
      <c r="P1203" s="187"/>
      <c r="Q1203" s="189"/>
      <c r="R1203" s="178">
        <f>IFERROR(IF(F1203&gt;0,IF(IFERROR((Смета!H753*1),0)&gt;0,ROUND(F1203*G1203,2),0),0),0)</f>
        <v>0</v>
      </c>
      <c r="S1203" s="50">
        <f>IFERROR(IF(F1203&gt;0,IF(IFERROR((Смета!G1185*1),0)&gt;0,ROUND(F1203*G1203,2),0),0),0)</f>
        <v>0</v>
      </c>
      <c r="T1203" s="38"/>
      <c r="U1203" s="38"/>
      <c r="X1203" s="38"/>
      <c r="Y1203" s="38"/>
    </row>
    <row r="1204" spans="1:25" s="37" customFormat="1" hidden="1" x14ac:dyDescent="0.25">
      <c r="A1204" s="63"/>
      <c r="B1204" s="140">
        <f>IFERROR(IF(F1204&gt;0,MAX(B$26:B1203)+1,IF(AND(D1204&gt;0,C1204=0),"ЗАГ",0)),0)</f>
        <v>0</v>
      </c>
      <c r="C1204" s="141">
        <f>IF(Смета!B1186&gt;0,Смета!B1186,0)</f>
        <v>1049</v>
      </c>
      <c r="D1204" s="543" t="str">
        <f>IF(Смета!C1186&gt;0,Смета!C1186,0)</f>
        <v>Герметик огнезащитный ведро 10кг</v>
      </c>
      <c r="E1204" s="77" t="str">
        <f>IF(Смета!D1186&gt;0,Смета!D1186,0)</f>
        <v>шт</v>
      </c>
      <c r="F1204" s="67">
        <f>IFERROR(IF(Дата_КС2=S$3,Смета!Q1186,0)+IF(Дата_КС2=S$4,Смета!T1186,0)+IF(Дата_КС2=S$5,Смета!W1186,0)+IF(Дата_КС2=S$6,Смета!Z1186,0)+IF(Дата_КС2=S$7,Смета!AC1186,0)+IF(Дата_КС2=S$8,Смета!AF1186,0)+IF(Дата_КС2=S$9,Смета!AI1186,0)+IF(Дата_КС2=S$10,Смета!AL1186,0)+IF(Дата_КС2=S$11,Смета!AO1186,0)+IF(Дата_КС2=S$12,Смета!AR1186,0)+IF(Дата_КС2=S$13,Смета!AU1186,0)+IF(Дата_КС2=S$14,Смета!AX1186,0),0)</f>
        <v>0</v>
      </c>
      <c r="G1204" s="67">
        <f>IF(Смета!E1186&gt;0,Смета!E1186,0)</f>
        <v>2028.25</v>
      </c>
      <c r="H1204" s="67">
        <f t="shared" si="38"/>
        <v>0</v>
      </c>
      <c r="I1204" s="464">
        <f t="shared" si="37"/>
        <v>0</v>
      </c>
      <c r="J1204" s="474"/>
      <c r="K1204" s="465">
        <f>IF(AND(B1204&gt;0,B1204&lt;&gt;"ЗАГ"),1,IF(C1204=0,SUM(B1205:INDEX(B1205:B$2002,INDEX(MATCH("ЗАГ",B1205:B$2002&amp;"",),))),0))</f>
        <v>0</v>
      </c>
      <c r="L1204" s="47"/>
      <c r="M1204" s="47"/>
      <c r="N1204" s="186"/>
      <c r="O1204" s="186"/>
      <c r="P1204" s="187"/>
      <c r="Q1204" s="189"/>
      <c r="R1204" s="178">
        <f>IFERROR(IF(F1204&gt;0,IF(IFERROR((Смета!H754*1),0)&gt;0,ROUND(F1204*G1204,2),0),0),0)</f>
        <v>0</v>
      </c>
      <c r="S1204" s="50">
        <f>IFERROR(IF(F1204&gt;0,IF(IFERROR((Смета!G1186*1),0)&gt;0,ROUND(F1204*G1204,2),0),0),0)</f>
        <v>0</v>
      </c>
      <c r="T1204" s="38"/>
      <c r="U1204" s="38"/>
      <c r="X1204" s="38"/>
      <c r="Y1204" s="38"/>
    </row>
    <row r="1205" spans="1:25" s="37" customFormat="1" hidden="1" x14ac:dyDescent="0.25">
      <c r="A1205" s="63"/>
      <c r="B1205" s="140">
        <f>IFERROR(IF(F1205&gt;0,MAX(B$26:B1204)+1,IF(AND(D1205&gt;0,C1205=0),"ЗАГ",0)),0)</f>
        <v>0</v>
      </c>
      <c r="C1205" s="141">
        <f>IF(Смета!B1187&gt;0,Смета!B1187,0)</f>
        <v>0</v>
      </c>
      <c r="D1205" s="543">
        <f>IF(Смета!C1187&gt;0,Смета!C1187,0)</f>
        <v>0</v>
      </c>
      <c r="E1205" s="77">
        <f>IF(Смета!D1187&gt;0,Смета!D1187,0)</f>
        <v>0</v>
      </c>
      <c r="F1205" s="67">
        <f>IFERROR(IF(Дата_КС2=S$3,Смета!Q1187,0)+IF(Дата_КС2=S$4,Смета!T1187,0)+IF(Дата_КС2=S$5,Смета!W1187,0)+IF(Дата_КС2=S$6,Смета!Z1187,0)+IF(Дата_КС2=S$7,Смета!AC1187,0)+IF(Дата_КС2=S$8,Смета!AF1187,0)+IF(Дата_КС2=S$9,Смета!AI1187,0)+IF(Дата_КС2=S$10,Смета!AL1187,0)+IF(Дата_КС2=S$11,Смета!AO1187,0)+IF(Дата_КС2=S$12,Смета!AR1187,0)+IF(Дата_КС2=S$13,Смета!AU1187,0)+IF(Дата_КС2=S$14,Смета!AX1187,0),0)</f>
        <v>0</v>
      </c>
      <c r="G1205" s="67">
        <f>IF(Смета!E1187&gt;0,Смета!E1187,0)</f>
        <v>0</v>
      </c>
      <c r="H1205" s="67">
        <f t="shared" si="38"/>
        <v>0</v>
      </c>
      <c r="I1205" s="464">
        <f t="shared" si="37"/>
        <v>0</v>
      </c>
      <c r="J1205" s="474"/>
      <c r="K1205" s="465">
        <f>IF(AND(B1205&gt;0,B1205&lt;&gt;"ЗАГ"),1,IF(C1205=0,SUM(B1206:INDEX(B1206:B$2002,INDEX(MATCH("ЗАГ",B1206:B$2002&amp;"",),))),0))</f>
        <v>0</v>
      </c>
      <c r="L1205" s="47"/>
      <c r="M1205" s="47"/>
      <c r="N1205" s="186"/>
      <c r="O1205" s="186"/>
      <c r="P1205" s="187"/>
      <c r="Q1205" s="189"/>
      <c r="R1205" s="178">
        <f>IFERROR(IF(F1205&gt;0,IF(IFERROR((Смета!H755*1),0)&gt;0,ROUND(F1205*G1205,2),0),0),0)</f>
        <v>0</v>
      </c>
      <c r="S1205" s="50">
        <f>IFERROR(IF(F1205&gt;0,IF(IFERROR((Смета!G1187*1),0)&gt;0,ROUND(F1205*G1205,2),0),0),0)</f>
        <v>0</v>
      </c>
      <c r="T1205" s="38"/>
      <c r="U1205" s="38"/>
      <c r="X1205" s="38"/>
      <c r="Y1205" s="38"/>
    </row>
    <row r="1206" spans="1:25" s="37" customFormat="1" hidden="1" x14ac:dyDescent="0.25">
      <c r="A1206" s="63"/>
      <c r="B1206" s="140">
        <f>IFERROR(IF(F1206&gt;0,MAX(B$26:B1205)+1,IF(AND(D1206&gt;0,C1206=0),"ЗАГ",0)),0)</f>
        <v>0</v>
      </c>
      <c r="C1206" s="141">
        <f>IF(Смета!B1188&gt;0,Смета!B1188,0)</f>
        <v>0</v>
      </c>
      <c r="D1206" s="543">
        <f>IF(Смета!C1188&gt;0,Смета!C1188,0)</f>
        <v>0</v>
      </c>
      <c r="E1206" s="77">
        <f>IF(Смета!D1188&gt;0,Смета!D1188,0)</f>
        <v>0</v>
      </c>
      <c r="F1206" s="67">
        <f>IFERROR(IF(Дата_КС2=S$3,Смета!Q1188,0)+IF(Дата_КС2=S$4,Смета!T1188,0)+IF(Дата_КС2=S$5,Смета!W1188,0)+IF(Дата_КС2=S$6,Смета!Z1188,0)+IF(Дата_КС2=S$7,Смета!AC1188,0)+IF(Дата_КС2=S$8,Смета!AF1188,0)+IF(Дата_КС2=S$9,Смета!AI1188,0)+IF(Дата_КС2=S$10,Смета!AL1188,0)+IF(Дата_КС2=S$11,Смета!AO1188,0)+IF(Дата_КС2=S$12,Смета!AR1188,0)+IF(Дата_КС2=S$13,Смета!AU1188,0)+IF(Дата_КС2=S$14,Смета!AX1188,0),0)</f>
        <v>0</v>
      </c>
      <c r="G1206" s="67">
        <f>IF(Смета!E1188&gt;0,Смета!E1188,0)</f>
        <v>0</v>
      </c>
      <c r="H1206" s="67">
        <f t="shared" si="38"/>
        <v>0</v>
      </c>
      <c r="I1206" s="464">
        <f t="shared" si="37"/>
        <v>0</v>
      </c>
      <c r="J1206" s="474"/>
      <c r="K1206" s="465">
        <f>IF(AND(B1206&gt;0,B1206&lt;&gt;"ЗАГ"),1,IF(C1206=0,SUM(B1207:INDEX(B1207:B$2002,INDEX(MATCH("ЗАГ",B1207:B$2002&amp;"",),))),0))</f>
        <v>0</v>
      </c>
      <c r="L1206" s="47"/>
      <c r="M1206" s="47"/>
      <c r="N1206" s="186"/>
      <c r="O1206" s="186"/>
      <c r="P1206" s="187"/>
      <c r="Q1206" s="189"/>
      <c r="R1206" s="178">
        <f>IFERROR(IF(F1206&gt;0,IF(IFERROR((Смета!H756*1),0)&gt;0,ROUND(F1206*G1206,2),0),0),0)</f>
        <v>0</v>
      </c>
      <c r="S1206" s="50">
        <f>IFERROR(IF(F1206&gt;0,IF(IFERROR((Смета!G1188*1),0)&gt;0,ROUND(F1206*G1206,2),0),0),0)</f>
        <v>0</v>
      </c>
      <c r="T1206" s="38"/>
      <c r="U1206" s="38"/>
      <c r="X1206" s="38"/>
      <c r="Y1206" s="38"/>
    </row>
    <row r="1207" spans="1:25" s="37" customFormat="1" hidden="1" x14ac:dyDescent="0.25">
      <c r="A1207" s="63"/>
      <c r="B1207" s="140">
        <f>IFERROR(IF(F1207&gt;0,MAX(B$26:B1206)+1,IF(AND(D1207&gt;0,C1207=0),"ЗАГ",0)),0)</f>
        <v>0</v>
      </c>
      <c r="C1207" s="141">
        <f>IF(Смета!B1189&gt;0,Смета!B1189,0)</f>
        <v>0</v>
      </c>
      <c r="D1207" s="543">
        <f>IF(Смета!C1189&gt;0,Смета!C1189,0)</f>
        <v>0</v>
      </c>
      <c r="E1207" s="77">
        <f>IF(Смета!D1189&gt;0,Смета!D1189,0)</f>
        <v>0</v>
      </c>
      <c r="F1207" s="67">
        <f>IFERROR(IF(Дата_КС2=S$3,Смета!Q1189,0)+IF(Дата_КС2=S$4,Смета!T1189,0)+IF(Дата_КС2=S$5,Смета!W1189,0)+IF(Дата_КС2=S$6,Смета!Z1189,0)+IF(Дата_КС2=S$7,Смета!AC1189,0)+IF(Дата_КС2=S$8,Смета!AF1189,0)+IF(Дата_КС2=S$9,Смета!AI1189,0)+IF(Дата_КС2=S$10,Смета!AL1189,0)+IF(Дата_КС2=S$11,Смета!AO1189,0)+IF(Дата_КС2=S$12,Смета!AR1189,0)+IF(Дата_КС2=S$13,Смета!AU1189,0)+IF(Дата_КС2=S$14,Смета!AX1189,0),0)</f>
        <v>0</v>
      </c>
      <c r="G1207" s="67">
        <f>IF(Смета!E1189&gt;0,Смета!E1189,0)</f>
        <v>0</v>
      </c>
      <c r="H1207" s="67">
        <f t="shared" si="38"/>
        <v>0</v>
      </c>
      <c r="I1207" s="464">
        <f t="shared" si="37"/>
        <v>0</v>
      </c>
      <c r="J1207" s="474"/>
      <c r="K1207" s="465">
        <f>IF(AND(B1207&gt;0,B1207&lt;&gt;"ЗАГ"),1,IF(C1207=0,SUM(B1208:INDEX(B1208:B$2002,INDEX(MATCH("ЗАГ",B1208:B$2002&amp;"",),))),0))</f>
        <v>0</v>
      </c>
      <c r="L1207" s="47"/>
      <c r="M1207" s="47"/>
      <c r="N1207" s="186"/>
      <c r="O1207" s="186"/>
      <c r="P1207" s="187"/>
      <c r="Q1207" s="189"/>
      <c r="R1207" s="178">
        <f>IFERROR(IF(F1207&gt;0,IF(IFERROR((Смета!H757*1),0)&gt;0,ROUND(F1207*G1207,2),0),0),0)</f>
        <v>0</v>
      </c>
      <c r="S1207" s="50">
        <f>IFERROR(IF(F1207&gt;0,IF(IFERROR((Смета!G1189*1),0)&gt;0,ROUND(F1207*G1207,2),0),0),0)</f>
        <v>0</v>
      </c>
      <c r="T1207" s="38"/>
      <c r="U1207" s="38"/>
      <c r="X1207" s="38"/>
      <c r="Y1207" s="38"/>
    </row>
    <row r="1208" spans="1:25" s="37" customFormat="1" hidden="1" x14ac:dyDescent="0.25">
      <c r="A1208" s="63"/>
      <c r="B1208" s="140">
        <f>IFERROR(IF(F1208&gt;0,MAX(B$26:B1207)+1,IF(AND(D1208&gt;0,C1208=0),"ЗАГ",0)),0)</f>
        <v>0</v>
      </c>
      <c r="C1208" s="141">
        <f>IF(Смета!B1190&gt;0,Смета!B1190,0)</f>
        <v>0</v>
      </c>
      <c r="D1208" s="543">
        <f>IF(Смета!C1190&gt;0,Смета!C1190,0)</f>
        <v>0</v>
      </c>
      <c r="E1208" s="77">
        <f>IF(Смета!D1190&gt;0,Смета!D1190,0)</f>
        <v>0</v>
      </c>
      <c r="F1208" s="67">
        <f>IFERROR(IF(Дата_КС2=S$3,Смета!Q1190,0)+IF(Дата_КС2=S$4,Смета!T1190,0)+IF(Дата_КС2=S$5,Смета!W1190,0)+IF(Дата_КС2=S$6,Смета!Z1190,0)+IF(Дата_КС2=S$7,Смета!AC1190,0)+IF(Дата_КС2=S$8,Смета!AF1190,0)+IF(Дата_КС2=S$9,Смета!AI1190,0)+IF(Дата_КС2=S$10,Смета!AL1190,0)+IF(Дата_КС2=S$11,Смета!AO1190,0)+IF(Дата_КС2=S$12,Смета!AR1190,0)+IF(Дата_КС2=S$13,Смета!AU1190,0)+IF(Дата_КС2=S$14,Смета!AX1190,0),0)</f>
        <v>0</v>
      </c>
      <c r="G1208" s="67">
        <f>IF(Смета!E1190&gt;0,Смета!E1190,0)</f>
        <v>0</v>
      </c>
      <c r="H1208" s="67">
        <f t="shared" si="38"/>
        <v>0</v>
      </c>
      <c r="I1208" s="464">
        <f t="shared" si="37"/>
        <v>0</v>
      </c>
      <c r="J1208" s="474"/>
      <c r="K1208" s="465">
        <f>IF(AND(B1208&gt;0,B1208&lt;&gt;"ЗАГ"),1,IF(C1208=0,SUM(B1209:INDEX(B1209:B$2002,INDEX(MATCH("ЗАГ",B1209:B$2002&amp;"",),))),0))</f>
        <v>0</v>
      </c>
      <c r="L1208" s="47"/>
      <c r="M1208" s="47"/>
      <c r="N1208" s="186"/>
      <c r="O1208" s="186"/>
      <c r="P1208" s="187"/>
      <c r="Q1208" s="189"/>
      <c r="R1208" s="178">
        <f>IFERROR(IF(F1208&gt;0,IF(IFERROR((Смета!H758*1),0)&gt;0,ROUND(F1208*G1208,2),0),0),0)</f>
        <v>0</v>
      </c>
      <c r="S1208" s="50">
        <f>IFERROR(IF(F1208&gt;0,IF(IFERROR((Смета!G1190*1),0)&gt;0,ROUND(F1208*G1208,2),0),0),0)</f>
        <v>0</v>
      </c>
      <c r="T1208" s="38"/>
      <c r="U1208" s="38"/>
      <c r="X1208" s="38"/>
      <c r="Y1208" s="38"/>
    </row>
    <row r="1209" spans="1:25" s="37" customFormat="1" hidden="1" x14ac:dyDescent="0.25">
      <c r="A1209" s="63"/>
      <c r="B1209" s="140">
        <f>IFERROR(IF(F1209&gt;0,MAX(B$26:B1208)+1,IF(AND(D1209&gt;0,C1209=0),"ЗАГ",0)),0)</f>
        <v>0</v>
      </c>
      <c r="C1209" s="141">
        <f>IF(Смета!B1191&gt;0,Смета!B1191,0)</f>
        <v>0</v>
      </c>
      <c r="D1209" s="543">
        <f>IF(Смета!C1191&gt;0,Смета!C1191,0)</f>
        <v>0</v>
      </c>
      <c r="E1209" s="77">
        <f>IF(Смета!D1191&gt;0,Смета!D1191,0)</f>
        <v>0</v>
      </c>
      <c r="F1209" s="67">
        <f>IFERROR(IF(Дата_КС2=S$3,Смета!Q1191,0)+IF(Дата_КС2=S$4,Смета!T1191,0)+IF(Дата_КС2=S$5,Смета!W1191,0)+IF(Дата_КС2=S$6,Смета!Z1191,0)+IF(Дата_КС2=S$7,Смета!AC1191,0)+IF(Дата_КС2=S$8,Смета!AF1191,0)+IF(Дата_КС2=S$9,Смета!AI1191,0)+IF(Дата_КС2=S$10,Смета!AL1191,0)+IF(Дата_КС2=S$11,Смета!AO1191,0)+IF(Дата_КС2=S$12,Смета!AR1191,0)+IF(Дата_КС2=S$13,Смета!AU1191,0)+IF(Дата_КС2=S$14,Смета!AX1191,0),0)</f>
        <v>0</v>
      </c>
      <c r="G1209" s="67">
        <f>IF(Смета!E1191&gt;0,Смета!E1191,0)</f>
        <v>0</v>
      </c>
      <c r="H1209" s="67">
        <f t="shared" si="38"/>
        <v>0</v>
      </c>
      <c r="I1209" s="464">
        <f t="shared" si="37"/>
        <v>0</v>
      </c>
      <c r="J1209" s="474"/>
      <c r="K1209" s="465">
        <f>IF(AND(B1209&gt;0,B1209&lt;&gt;"ЗАГ"),1,IF(C1209=0,SUM(B1210:INDEX(B1210:B$2002,INDEX(MATCH("ЗАГ",B1210:B$2002&amp;"",),))),0))</f>
        <v>0</v>
      </c>
      <c r="L1209" s="47"/>
      <c r="M1209" s="47"/>
      <c r="N1209" s="186"/>
      <c r="O1209" s="186"/>
      <c r="P1209" s="187"/>
      <c r="Q1209" s="189"/>
      <c r="R1209" s="178">
        <f>IFERROR(IF(F1209&gt;0,IF(IFERROR((Смета!H759*1),0)&gt;0,ROUND(F1209*G1209,2),0),0),0)</f>
        <v>0</v>
      </c>
      <c r="S1209" s="50">
        <f>IFERROR(IF(F1209&gt;0,IF(IFERROR((Смета!G1191*1),0)&gt;0,ROUND(F1209*G1209,2),0),0),0)</f>
        <v>0</v>
      </c>
      <c r="T1209" s="38"/>
      <c r="U1209" s="38"/>
      <c r="X1209" s="38"/>
      <c r="Y1209" s="38"/>
    </row>
    <row r="1210" spans="1:25" s="37" customFormat="1" hidden="1" x14ac:dyDescent="0.25">
      <c r="A1210" s="63"/>
      <c r="B1210" s="140">
        <f>IFERROR(IF(F1210&gt;0,MAX(B$26:B1209)+1,IF(AND(D1210&gt;0,C1210=0),"ЗАГ",0)),0)</f>
        <v>0</v>
      </c>
      <c r="C1210" s="141">
        <f>IF(Смета!B1192&gt;0,Смета!B1192,0)</f>
        <v>0</v>
      </c>
      <c r="D1210" s="543">
        <f>IF(Смета!C1192&gt;0,Смета!C1192,0)</f>
        <v>0</v>
      </c>
      <c r="E1210" s="77">
        <f>IF(Смета!D1192&gt;0,Смета!D1192,0)</f>
        <v>0</v>
      </c>
      <c r="F1210" s="67">
        <f>IFERROR(IF(Дата_КС2=S$3,Смета!Q1192,0)+IF(Дата_КС2=S$4,Смета!T1192,0)+IF(Дата_КС2=S$5,Смета!W1192,0)+IF(Дата_КС2=S$6,Смета!Z1192,0)+IF(Дата_КС2=S$7,Смета!AC1192,0)+IF(Дата_КС2=S$8,Смета!AF1192,0)+IF(Дата_КС2=S$9,Смета!AI1192,0)+IF(Дата_КС2=S$10,Смета!AL1192,0)+IF(Дата_КС2=S$11,Смета!AO1192,0)+IF(Дата_КС2=S$12,Смета!AR1192,0)+IF(Дата_КС2=S$13,Смета!AU1192,0)+IF(Дата_КС2=S$14,Смета!AX1192,0),0)</f>
        <v>0</v>
      </c>
      <c r="G1210" s="67">
        <f>IF(Смета!E1192&gt;0,Смета!E1192,0)</f>
        <v>0</v>
      </c>
      <c r="H1210" s="67">
        <f t="shared" si="38"/>
        <v>0</v>
      </c>
      <c r="I1210" s="464">
        <f t="shared" si="37"/>
        <v>0</v>
      </c>
      <c r="J1210" s="474"/>
      <c r="K1210" s="465">
        <f>IF(AND(B1210&gt;0,B1210&lt;&gt;"ЗАГ"),1,IF(C1210=0,SUM(B1211:INDEX(B1211:B$2002,INDEX(MATCH("ЗАГ",B1211:B$2002&amp;"",),))),0))</f>
        <v>0</v>
      </c>
      <c r="L1210" s="47"/>
      <c r="M1210" s="47"/>
      <c r="N1210" s="186"/>
      <c r="O1210" s="186"/>
      <c r="P1210" s="187"/>
      <c r="Q1210" s="189"/>
      <c r="R1210" s="178">
        <f>IFERROR(IF(F1210&gt;0,IF(IFERROR((Смета!H760*1),0)&gt;0,ROUND(F1210*G1210,2),0),0),0)</f>
        <v>0</v>
      </c>
      <c r="S1210" s="50">
        <f>IFERROR(IF(F1210&gt;0,IF(IFERROR((Смета!G1192*1),0)&gt;0,ROUND(F1210*G1210,2),0),0),0)</f>
        <v>0</v>
      </c>
      <c r="T1210" s="38"/>
      <c r="U1210" s="38"/>
      <c r="X1210" s="38"/>
      <c r="Y1210" s="38"/>
    </row>
    <row r="1211" spans="1:25" s="37" customFormat="1" hidden="1" x14ac:dyDescent="0.25">
      <c r="A1211" s="63"/>
      <c r="B1211" s="140">
        <f>IFERROR(IF(F1211&gt;0,MAX(B$26:B1210)+1,IF(AND(D1211&gt;0,C1211=0),"ЗАГ",0)),0)</f>
        <v>0</v>
      </c>
      <c r="C1211" s="141">
        <f>IF(Смета!B1193&gt;0,Смета!B1193,0)</f>
        <v>0</v>
      </c>
      <c r="D1211" s="543">
        <f>IF(Смета!C1193&gt;0,Смета!C1193,0)</f>
        <v>0</v>
      </c>
      <c r="E1211" s="77">
        <f>IF(Смета!D1193&gt;0,Смета!D1193,0)</f>
        <v>0</v>
      </c>
      <c r="F1211" s="67">
        <f>IFERROR(IF(Дата_КС2=S$3,Смета!Q1193,0)+IF(Дата_КС2=S$4,Смета!T1193,0)+IF(Дата_КС2=S$5,Смета!W1193,0)+IF(Дата_КС2=S$6,Смета!Z1193,0)+IF(Дата_КС2=S$7,Смета!AC1193,0)+IF(Дата_КС2=S$8,Смета!AF1193,0)+IF(Дата_КС2=S$9,Смета!AI1193,0)+IF(Дата_КС2=S$10,Смета!AL1193,0)+IF(Дата_КС2=S$11,Смета!AO1193,0)+IF(Дата_КС2=S$12,Смета!AR1193,0)+IF(Дата_КС2=S$13,Смета!AU1193,0)+IF(Дата_КС2=S$14,Смета!AX1193,0),0)</f>
        <v>0</v>
      </c>
      <c r="G1211" s="67">
        <f>IF(Смета!E1193&gt;0,Смета!E1193,0)</f>
        <v>0</v>
      </c>
      <c r="H1211" s="67">
        <f t="shared" si="38"/>
        <v>0</v>
      </c>
      <c r="I1211" s="464">
        <f t="shared" si="37"/>
        <v>0</v>
      </c>
      <c r="J1211" s="474"/>
      <c r="K1211" s="465">
        <f>IF(AND(B1211&gt;0,B1211&lt;&gt;"ЗАГ"),1,IF(C1211=0,SUM(B1212:INDEX(B1212:B$2002,INDEX(MATCH("ЗАГ",B1212:B$2002&amp;"",),))),0))</f>
        <v>0</v>
      </c>
      <c r="L1211" s="47"/>
      <c r="M1211" s="47"/>
      <c r="N1211" s="186"/>
      <c r="O1211" s="186"/>
      <c r="P1211" s="187"/>
      <c r="Q1211" s="189"/>
      <c r="R1211" s="178">
        <f>IFERROR(IF(F1211&gt;0,IF(IFERROR((Смета!H761*1),0)&gt;0,ROUND(F1211*G1211,2),0),0),0)</f>
        <v>0</v>
      </c>
      <c r="S1211" s="50">
        <f>IFERROR(IF(F1211&gt;0,IF(IFERROR((Смета!G1193*1),0)&gt;0,ROUND(F1211*G1211,2),0),0),0)</f>
        <v>0</v>
      </c>
      <c r="T1211" s="38"/>
      <c r="U1211" s="38"/>
      <c r="X1211" s="38"/>
      <c r="Y1211" s="38"/>
    </row>
    <row r="1212" spans="1:25" s="37" customFormat="1" hidden="1" x14ac:dyDescent="0.25">
      <c r="A1212" s="63"/>
      <c r="B1212" s="140">
        <f>IFERROR(IF(F1212&gt;0,MAX(B$26:B1211)+1,IF(AND(D1212&gt;0,C1212=0),"ЗАГ",0)),0)</f>
        <v>0</v>
      </c>
      <c r="C1212" s="141">
        <f>IF(Смета!B1194&gt;0,Смета!B1194,0)</f>
        <v>0</v>
      </c>
      <c r="D1212" s="543">
        <f>IF(Смета!C1194&gt;0,Смета!C1194,0)</f>
        <v>0</v>
      </c>
      <c r="E1212" s="77">
        <f>IF(Смета!D1194&gt;0,Смета!D1194,0)</f>
        <v>0</v>
      </c>
      <c r="F1212" s="67">
        <f>IFERROR(IF(Дата_КС2=S$3,Смета!Q1194,0)+IF(Дата_КС2=S$4,Смета!T1194,0)+IF(Дата_КС2=S$5,Смета!W1194,0)+IF(Дата_КС2=S$6,Смета!Z1194,0)+IF(Дата_КС2=S$7,Смета!AC1194,0)+IF(Дата_КС2=S$8,Смета!AF1194,0)+IF(Дата_КС2=S$9,Смета!AI1194,0)+IF(Дата_КС2=S$10,Смета!AL1194,0)+IF(Дата_КС2=S$11,Смета!AO1194,0)+IF(Дата_КС2=S$12,Смета!AR1194,0)+IF(Дата_КС2=S$13,Смета!AU1194,0)+IF(Дата_КС2=S$14,Смета!AX1194,0),0)</f>
        <v>0</v>
      </c>
      <c r="G1212" s="67">
        <f>IF(Смета!E1194&gt;0,Смета!E1194,0)</f>
        <v>0</v>
      </c>
      <c r="H1212" s="67">
        <f t="shared" si="38"/>
        <v>0</v>
      </c>
      <c r="I1212" s="464">
        <f t="shared" si="37"/>
        <v>0</v>
      </c>
      <c r="J1212" s="474"/>
      <c r="K1212" s="465">
        <f>IF(AND(B1212&gt;0,B1212&lt;&gt;"ЗАГ"),1,IF(C1212=0,SUM(B1213:INDEX(B1213:B$2002,INDEX(MATCH("ЗАГ",B1213:B$2002&amp;"",),))),0))</f>
        <v>0</v>
      </c>
      <c r="L1212" s="47"/>
      <c r="M1212" s="47"/>
      <c r="N1212" s="186"/>
      <c r="O1212" s="186"/>
      <c r="P1212" s="187"/>
      <c r="Q1212" s="189"/>
      <c r="R1212" s="178">
        <f>IFERROR(IF(F1212&gt;0,IF(IFERROR((Смета!H762*1),0)&gt;0,ROUND(F1212*G1212,2),0),0),0)</f>
        <v>0</v>
      </c>
      <c r="S1212" s="50">
        <f>IFERROR(IF(F1212&gt;0,IF(IFERROR((Смета!G1194*1),0)&gt;0,ROUND(F1212*G1212,2),0),0),0)</f>
        <v>0</v>
      </c>
      <c r="T1212" s="38"/>
      <c r="U1212" s="38"/>
      <c r="X1212" s="38"/>
      <c r="Y1212" s="38"/>
    </row>
    <row r="1213" spans="1:25" s="37" customFormat="1" hidden="1" x14ac:dyDescent="0.25">
      <c r="A1213" s="63"/>
      <c r="B1213" s="140">
        <f>IFERROR(IF(F1213&gt;0,MAX(B$26:B1212)+1,IF(AND(D1213&gt;0,C1213=0),"ЗАГ",0)),0)</f>
        <v>0</v>
      </c>
      <c r="C1213" s="141">
        <f>IF(Смета!B1195&gt;0,Смета!B1195,0)</f>
        <v>0</v>
      </c>
      <c r="D1213" s="543">
        <f>IF(Смета!C1195&gt;0,Смета!C1195,0)</f>
        <v>0</v>
      </c>
      <c r="E1213" s="77">
        <f>IF(Смета!D1195&gt;0,Смета!D1195,0)</f>
        <v>0</v>
      </c>
      <c r="F1213" s="67">
        <f>IFERROR(IF(Дата_КС2=S$3,Смета!Q1195,0)+IF(Дата_КС2=S$4,Смета!T1195,0)+IF(Дата_КС2=S$5,Смета!W1195,0)+IF(Дата_КС2=S$6,Смета!Z1195,0)+IF(Дата_КС2=S$7,Смета!AC1195,0)+IF(Дата_КС2=S$8,Смета!AF1195,0)+IF(Дата_КС2=S$9,Смета!AI1195,0)+IF(Дата_КС2=S$10,Смета!AL1195,0)+IF(Дата_КС2=S$11,Смета!AO1195,0)+IF(Дата_КС2=S$12,Смета!AR1195,0)+IF(Дата_КС2=S$13,Смета!AU1195,0)+IF(Дата_КС2=S$14,Смета!AX1195,0),0)</f>
        <v>0</v>
      </c>
      <c r="G1213" s="67">
        <f>IF(Смета!E1195&gt;0,Смета!E1195,0)</f>
        <v>0</v>
      </c>
      <c r="H1213" s="67">
        <f t="shared" si="38"/>
        <v>0</v>
      </c>
      <c r="I1213" s="464">
        <f t="shared" si="37"/>
        <v>0</v>
      </c>
      <c r="J1213" s="474"/>
      <c r="K1213" s="465">
        <f>IF(AND(B1213&gt;0,B1213&lt;&gt;"ЗАГ"),1,IF(C1213=0,SUM(B1214:INDEX(B1214:B$2002,INDEX(MATCH("ЗАГ",B1214:B$2002&amp;"",),))),0))</f>
        <v>0</v>
      </c>
      <c r="L1213" s="47"/>
      <c r="M1213" s="47"/>
      <c r="N1213" s="186"/>
      <c r="O1213" s="186"/>
      <c r="P1213" s="187"/>
      <c r="Q1213" s="189"/>
      <c r="R1213" s="178">
        <f>IFERROR(IF(F1213&gt;0,IF(IFERROR((Смета!H763*1),0)&gt;0,ROUND(F1213*G1213,2),0),0),0)</f>
        <v>0</v>
      </c>
      <c r="S1213" s="50">
        <f>IFERROR(IF(F1213&gt;0,IF(IFERROR((Смета!G1195*1),0)&gt;0,ROUND(F1213*G1213,2),0),0),0)</f>
        <v>0</v>
      </c>
      <c r="T1213" s="38"/>
      <c r="U1213" s="38"/>
      <c r="X1213" s="38"/>
      <c r="Y1213" s="38"/>
    </row>
    <row r="1214" spans="1:25" s="37" customFormat="1" hidden="1" x14ac:dyDescent="0.25">
      <c r="A1214" s="63"/>
      <c r="B1214" s="140">
        <f>IFERROR(IF(F1214&gt;0,MAX(B$26:B1213)+1,IF(AND(D1214&gt;0,C1214=0),"ЗАГ",0)),0)</f>
        <v>0</v>
      </c>
      <c r="C1214" s="141">
        <f>IF(Смета!B1196&gt;0,Смета!B1196,0)</f>
        <v>0</v>
      </c>
      <c r="D1214" s="543">
        <f>IF(Смета!C1196&gt;0,Смета!C1196,0)</f>
        <v>0</v>
      </c>
      <c r="E1214" s="77">
        <f>IF(Смета!D1196&gt;0,Смета!D1196,0)</f>
        <v>0</v>
      </c>
      <c r="F1214" s="67">
        <f>IFERROR(IF(Дата_КС2=S$3,Смета!Q1196,0)+IF(Дата_КС2=S$4,Смета!T1196,0)+IF(Дата_КС2=S$5,Смета!W1196,0)+IF(Дата_КС2=S$6,Смета!Z1196,0)+IF(Дата_КС2=S$7,Смета!AC1196,0)+IF(Дата_КС2=S$8,Смета!AF1196,0)+IF(Дата_КС2=S$9,Смета!AI1196,0)+IF(Дата_КС2=S$10,Смета!AL1196,0)+IF(Дата_КС2=S$11,Смета!AO1196,0)+IF(Дата_КС2=S$12,Смета!AR1196,0)+IF(Дата_КС2=S$13,Смета!AU1196,0)+IF(Дата_КС2=S$14,Смета!AX1196,0),0)</f>
        <v>0</v>
      </c>
      <c r="G1214" s="67">
        <f>IF(Смета!E1196&gt;0,Смета!E1196,0)</f>
        <v>0</v>
      </c>
      <c r="H1214" s="67">
        <f t="shared" si="38"/>
        <v>0</v>
      </c>
      <c r="I1214" s="464">
        <f t="shared" si="37"/>
        <v>0</v>
      </c>
      <c r="J1214" s="474"/>
      <c r="K1214" s="465">
        <f>IF(AND(B1214&gt;0,B1214&lt;&gt;"ЗАГ"),1,IF(C1214=0,SUM(B1215:INDEX(B1215:B$2002,INDEX(MATCH("ЗАГ",B1215:B$2002&amp;"",),))),0))</f>
        <v>0</v>
      </c>
      <c r="L1214" s="47"/>
      <c r="M1214" s="47"/>
      <c r="N1214" s="186"/>
      <c r="O1214" s="186"/>
      <c r="P1214" s="187"/>
      <c r="Q1214" s="189"/>
      <c r="R1214" s="178">
        <f>IFERROR(IF(F1214&gt;0,IF(IFERROR((Смета!H764*1),0)&gt;0,ROUND(F1214*G1214,2),0),0),0)</f>
        <v>0</v>
      </c>
      <c r="S1214" s="50">
        <f>IFERROR(IF(F1214&gt;0,IF(IFERROR((Смета!G1196*1),0)&gt;0,ROUND(F1214*G1214,2),0),0),0)</f>
        <v>0</v>
      </c>
      <c r="T1214" s="38"/>
      <c r="U1214" s="38"/>
      <c r="X1214" s="38"/>
      <c r="Y1214" s="38"/>
    </row>
    <row r="1215" spans="1:25" s="37" customFormat="1" hidden="1" x14ac:dyDescent="0.25">
      <c r="A1215" s="63"/>
      <c r="B1215" s="140">
        <f>IFERROR(IF(F1215&gt;0,MAX(B$26:B1214)+1,IF(AND(D1215&gt;0,C1215=0),"ЗАГ",0)),0)</f>
        <v>0</v>
      </c>
      <c r="C1215" s="141">
        <f>IF(Смета!B1197&gt;0,Смета!B1197,0)</f>
        <v>0</v>
      </c>
      <c r="D1215" s="543">
        <f>IF(Смета!C1197&gt;0,Смета!C1197,0)</f>
        <v>0</v>
      </c>
      <c r="E1215" s="77">
        <f>IF(Смета!D1197&gt;0,Смета!D1197,0)</f>
        <v>0</v>
      </c>
      <c r="F1215" s="67">
        <f>IFERROR(IF(Дата_КС2=S$3,Смета!Q1197,0)+IF(Дата_КС2=S$4,Смета!T1197,0)+IF(Дата_КС2=S$5,Смета!W1197,0)+IF(Дата_КС2=S$6,Смета!Z1197,0)+IF(Дата_КС2=S$7,Смета!AC1197,0)+IF(Дата_КС2=S$8,Смета!AF1197,0)+IF(Дата_КС2=S$9,Смета!AI1197,0)+IF(Дата_КС2=S$10,Смета!AL1197,0)+IF(Дата_КС2=S$11,Смета!AO1197,0)+IF(Дата_КС2=S$12,Смета!AR1197,0)+IF(Дата_КС2=S$13,Смета!AU1197,0)+IF(Дата_КС2=S$14,Смета!AX1197,0),0)</f>
        <v>0</v>
      </c>
      <c r="G1215" s="67">
        <f>IF(Смета!E1197&gt;0,Смета!E1197,0)</f>
        <v>0</v>
      </c>
      <c r="H1215" s="67">
        <f t="shared" si="38"/>
        <v>0</v>
      </c>
      <c r="I1215" s="464">
        <f t="shared" si="37"/>
        <v>0</v>
      </c>
      <c r="J1215" s="474"/>
      <c r="K1215" s="465">
        <f>IF(AND(B1215&gt;0,B1215&lt;&gt;"ЗАГ"),1,IF(C1215=0,SUM(B1216:INDEX(B1216:B$2002,INDEX(MATCH("ЗАГ",B1216:B$2002&amp;"",),))),0))</f>
        <v>0</v>
      </c>
      <c r="L1215" s="47"/>
      <c r="M1215" s="47"/>
      <c r="N1215" s="186"/>
      <c r="O1215" s="186"/>
      <c r="P1215" s="187"/>
      <c r="Q1215" s="189"/>
      <c r="R1215" s="178">
        <f>IFERROR(IF(F1215&gt;0,IF(IFERROR((Смета!H765*1),0)&gt;0,ROUND(F1215*G1215,2),0),0),0)</f>
        <v>0</v>
      </c>
      <c r="S1215" s="50">
        <f>IFERROR(IF(F1215&gt;0,IF(IFERROR((Смета!G1197*1),0)&gt;0,ROUND(F1215*G1215,2),0),0),0)</f>
        <v>0</v>
      </c>
      <c r="T1215" s="38"/>
      <c r="U1215" s="38"/>
      <c r="X1215" s="38"/>
      <c r="Y1215" s="38"/>
    </row>
    <row r="1216" spans="1:25" s="37" customFormat="1" hidden="1" x14ac:dyDescent="0.25">
      <c r="A1216" s="63"/>
      <c r="B1216" s="140">
        <f>IFERROR(IF(F1216&gt;0,MAX(B$26:B1215)+1,IF(AND(D1216&gt;0,C1216=0),"ЗАГ",0)),0)</f>
        <v>0</v>
      </c>
      <c r="C1216" s="141">
        <f>IF(Смета!B1198&gt;0,Смета!B1198,0)</f>
        <v>0</v>
      </c>
      <c r="D1216" s="543">
        <f>IF(Смета!C1198&gt;0,Смета!C1198,0)</f>
        <v>0</v>
      </c>
      <c r="E1216" s="77">
        <f>IF(Смета!D1198&gt;0,Смета!D1198,0)</f>
        <v>0</v>
      </c>
      <c r="F1216" s="67">
        <f>IFERROR(IF(Дата_КС2=S$3,Смета!Q1198,0)+IF(Дата_КС2=S$4,Смета!T1198,0)+IF(Дата_КС2=S$5,Смета!W1198,0)+IF(Дата_КС2=S$6,Смета!Z1198,0)+IF(Дата_КС2=S$7,Смета!AC1198,0)+IF(Дата_КС2=S$8,Смета!AF1198,0)+IF(Дата_КС2=S$9,Смета!AI1198,0)+IF(Дата_КС2=S$10,Смета!AL1198,0)+IF(Дата_КС2=S$11,Смета!AO1198,0)+IF(Дата_КС2=S$12,Смета!AR1198,0)+IF(Дата_КС2=S$13,Смета!AU1198,0)+IF(Дата_КС2=S$14,Смета!AX1198,0),0)</f>
        <v>0</v>
      </c>
      <c r="G1216" s="67">
        <f>IF(Смета!E1198&gt;0,Смета!E1198,0)</f>
        <v>0</v>
      </c>
      <c r="H1216" s="67">
        <f t="shared" si="38"/>
        <v>0</v>
      </c>
      <c r="I1216" s="464">
        <f t="shared" si="37"/>
        <v>0</v>
      </c>
      <c r="J1216" s="474"/>
      <c r="K1216" s="465">
        <f>IF(AND(B1216&gt;0,B1216&lt;&gt;"ЗАГ"),1,IF(C1216=0,SUM(B1217:INDEX(B1217:B$2002,INDEX(MATCH("ЗАГ",B1217:B$2002&amp;"",),))),0))</f>
        <v>0</v>
      </c>
      <c r="L1216" s="47"/>
      <c r="M1216" s="47"/>
      <c r="N1216" s="186"/>
      <c r="O1216" s="186"/>
      <c r="P1216" s="187"/>
      <c r="Q1216" s="189"/>
      <c r="R1216" s="178">
        <f>IFERROR(IF(F1216&gt;0,IF(IFERROR((Смета!H766*1),0)&gt;0,ROUND(F1216*G1216,2),0),0),0)</f>
        <v>0</v>
      </c>
      <c r="S1216" s="50">
        <f>IFERROR(IF(F1216&gt;0,IF(IFERROR((Смета!G1198*1),0)&gt;0,ROUND(F1216*G1216,2),0),0),0)</f>
        <v>0</v>
      </c>
      <c r="T1216" s="38"/>
      <c r="U1216" s="38"/>
      <c r="X1216" s="38"/>
      <c r="Y1216" s="38"/>
    </row>
    <row r="1217" spans="1:25" s="37" customFormat="1" hidden="1" x14ac:dyDescent="0.25">
      <c r="A1217" s="63"/>
      <c r="B1217" s="140">
        <f>IFERROR(IF(F1217&gt;0,MAX(B$26:B1216)+1,IF(AND(D1217&gt;0,C1217=0),"ЗАГ",0)),0)</f>
        <v>0</v>
      </c>
      <c r="C1217" s="141">
        <f>IF(Смета!B1199&gt;0,Смета!B1199,0)</f>
        <v>0</v>
      </c>
      <c r="D1217" s="543">
        <f>IF(Смета!C1199&gt;0,Смета!C1199,0)</f>
        <v>0</v>
      </c>
      <c r="E1217" s="77">
        <f>IF(Смета!D1199&gt;0,Смета!D1199,0)</f>
        <v>0</v>
      </c>
      <c r="F1217" s="67">
        <f>IFERROR(IF(Дата_КС2=S$3,Смета!Q1199,0)+IF(Дата_КС2=S$4,Смета!T1199,0)+IF(Дата_КС2=S$5,Смета!W1199,0)+IF(Дата_КС2=S$6,Смета!Z1199,0)+IF(Дата_КС2=S$7,Смета!AC1199,0)+IF(Дата_КС2=S$8,Смета!AF1199,0)+IF(Дата_КС2=S$9,Смета!AI1199,0)+IF(Дата_КС2=S$10,Смета!AL1199,0)+IF(Дата_КС2=S$11,Смета!AO1199,0)+IF(Дата_КС2=S$12,Смета!AR1199,0)+IF(Дата_КС2=S$13,Смета!AU1199,0)+IF(Дата_КС2=S$14,Смета!AX1199,0),0)</f>
        <v>0</v>
      </c>
      <c r="G1217" s="67">
        <f>IF(Смета!E1199&gt;0,Смета!E1199,0)</f>
        <v>0</v>
      </c>
      <c r="H1217" s="67">
        <f t="shared" si="38"/>
        <v>0</v>
      </c>
      <c r="I1217" s="464">
        <f t="shared" si="37"/>
        <v>0</v>
      </c>
      <c r="J1217" s="474"/>
      <c r="K1217" s="465">
        <f>IF(AND(B1217&gt;0,B1217&lt;&gt;"ЗАГ"),1,IF(C1217=0,SUM(B1218:INDEX(B1218:B$2002,INDEX(MATCH("ЗАГ",B1218:B$2002&amp;"",),))),0))</f>
        <v>0</v>
      </c>
      <c r="L1217" s="47"/>
      <c r="M1217" s="47"/>
      <c r="N1217" s="186"/>
      <c r="O1217" s="186"/>
      <c r="P1217" s="187"/>
      <c r="Q1217" s="189"/>
      <c r="R1217" s="178">
        <f>IFERROR(IF(F1217&gt;0,IF(IFERROR((Смета!H767*1),0)&gt;0,ROUND(F1217*G1217,2),0),0),0)</f>
        <v>0</v>
      </c>
      <c r="S1217" s="50">
        <f>IFERROR(IF(F1217&gt;0,IF(IFERROR((Смета!G1199*1),0)&gt;0,ROUND(F1217*G1217,2),0),0),0)</f>
        <v>0</v>
      </c>
      <c r="T1217" s="38"/>
      <c r="U1217" s="38"/>
      <c r="X1217" s="38"/>
      <c r="Y1217" s="38"/>
    </row>
    <row r="1218" spans="1:25" s="37" customFormat="1" hidden="1" x14ac:dyDescent="0.25">
      <c r="A1218" s="63"/>
      <c r="B1218" s="140">
        <f>IFERROR(IF(F1218&gt;0,MAX(B$26:B1217)+1,IF(AND(D1218&gt;0,C1218=0),"ЗАГ",0)),0)</f>
        <v>0</v>
      </c>
      <c r="C1218" s="141">
        <f>IF(Смета!B1200&gt;0,Смета!B1200,0)</f>
        <v>0</v>
      </c>
      <c r="D1218" s="543">
        <f>IF(Смета!C1200&gt;0,Смета!C1200,0)</f>
        <v>0</v>
      </c>
      <c r="E1218" s="77">
        <f>IF(Смета!D1200&gt;0,Смета!D1200,0)</f>
        <v>0</v>
      </c>
      <c r="F1218" s="67">
        <f>IFERROR(IF(Дата_КС2=S$3,Смета!Q1200,0)+IF(Дата_КС2=S$4,Смета!T1200,0)+IF(Дата_КС2=S$5,Смета!W1200,0)+IF(Дата_КС2=S$6,Смета!Z1200,0)+IF(Дата_КС2=S$7,Смета!AC1200,0)+IF(Дата_КС2=S$8,Смета!AF1200,0)+IF(Дата_КС2=S$9,Смета!AI1200,0)+IF(Дата_КС2=S$10,Смета!AL1200,0)+IF(Дата_КС2=S$11,Смета!AO1200,0)+IF(Дата_КС2=S$12,Смета!AR1200,0)+IF(Дата_КС2=S$13,Смета!AU1200,0)+IF(Дата_КС2=S$14,Смета!AX1200,0),0)</f>
        <v>0</v>
      </c>
      <c r="G1218" s="67">
        <f>IF(Смета!E1200&gt;0,Смета!E1200,0)</f>
        <v>0</v>
      </c>
      <c r="H1218" s="67">
        <f t="shared" si="38"/>
        <v>0</v>
      </c>
      <c r="I1218" s="464">
        <f t="shared" si="37"/>
        <v>0</v>
      </c>
      <c r="J1218" s="474"/>
      <c r="K1218" s="465">
        <f>IF(AND(B1218&gt;0,B1218&lt;&gt;"ЗАГ"),1,IF(C1218=0,SUM(B1219:INDEX(B1219:B$2002,INDEX(MATCH("ЗАГ",B1219:B$2002&amp;"",),))),0))</f>
        <v>0</v>
      </c>
      <c r="L1218" s="47"/>
      <c r="M1218" s="47"/>
      <c r="N1218" s="186"/>
      <c r="O1218" s="186"/>
      <c r="P1218" s="187"/>
      <c r="Q1218" s="189"/>
      <c r="R1218" s="178">
        <f>IFERROR(IF(F1218&gt;0,IF(IFERROR((Смета!H768*1),0)&gt;0,ROUND(F1218*G1218,2),0),0),0)</f>
        <v>0</v>
      </c>
      <c r="S1218" s="50">
        <f>IFERROR(IF(F1218&gt;0,IF(IFERROR((Смета!G1200*1),0)&gt;0,ROUND(F1218*G1218,2),0),0),0)</f>
        <v>0</v>
      </c>
      <c r="T1218" s="38"/>
      <c r="U1218" s="38"/>
      <c r="X1218" s="38"/>
      <c r="Y1218" s="38"/>
    </row>
    <row r="1219" spans="1:25" s="37" customFormat="1" hidden="1" x14ac:dyDescent="0.25">
      <c r="A1219" s="63"/>
      <c r="B1219" s="140">
        <f>IFERROR(IF(F1219&gt;0,MAX(B$26:B1218)+1,IF(AND(D1219&gt;0,C1219=0),"ЗАГ",0)),0)</f>
        <v>0</v>
      </c>
      <c r="C1219" s="141">
        <f>IF(Смета!B1201&gt;0,Смета!B1201,0)</f>
        <v>0</v>
      </c>
      <c r="D1219" s="543">
        <f>IF(Смета!C1201&gt;0,Смета!C1201,0)</f>
        <v>0</v>
      </c>
      <c r="E1219" s="77">
        <f>IF(Смета!D1201&gt;0,Смета!D1201,0)</f>
        <v>0</v>
      </c>
      <c r="F1219" s="67">
        <f>IFERROR(IF(Дата_КС2=S$3,Смета!Q1201,0)+IF(Дата_КС2=S$4,Смета!T1201,0)+IF(Дата_КС2=S$5,Смета!W1201,0)+IF(Дата_КС2=S$6,Смета!Z1201,0)+IF(Дата_КС2=S$7,Смета!AC1201,0)+IF(Дата_КС2=S$8,Смета!AF1201,0)+IF(Дата_КС2=S$9,Смета!AI1201,0)+IF(Дата_КС2=S$10,Смета!AL1201,0)+IF(Дата_КС2=S$11,Смета!AO1201,0)+IF(Дата_КС2=S$12,Смета!AR1201,0)+IF(Дата_КС2=S$13,Смета!AU1201,0)+IF(Дата_КС2=S$14,Смета!AX1201,0),0)</f>
        <v>0</v>
      </c>
      <c r="G1219" s="67">
        <f>IF(Смета!E1201&gt;0,Смета!E1201,0)</f>
        <v>0</v>
      </c>
      <c r="H1219" s="67">
        <f t="shared" si="38"/>
        <v>0</v>
      </c>
      <c r="I1219" s="464">
        <f t="shared" si="37"/>
        <v>0</v>
      </c>
      <c r="J1219" s="474"/>
      <c r="K1219" s="465">
        <f>IF(AND(B1219&gt;0,B1219&lt;&gt;"ЗАГ"),1,IF(C1219=0,SUM(B1220:INDEX(B1220:B$2002,INDEX(MATCH("ЗАГ",B1220:B$2002&amp;"",),))),0))</f>
        <v>0</v>
      </c>
      <c r="L1219" s="47"/>
      <c r="M1219" s="47"/>
      <c r="N1219" s="186"/>
      <c r="O1219" s="186"/>
      <c r="P1219" s="187"/>
      <c r="Q1219" s="189"/>
      <c r="R1219" s="178">
        <f>IFERROR(IF(F1219&gt;0,IF(IFERROR((Смета!H769*1),0)&gt;0,ROUND(F1219*G1219,2),0),0),0)</f>
        <v>0</v>
      </c>
      <c r="S1219" s="50">
        <f>IFERROR(IF(F1219&gt;0,IF(IFERROR((Смета!G1201*1),0)&gt;0,ROUND(F1219*G1219,2),0),0),0)</f>
        <v>0</v>
      </c>
      <c r="T1219" s="38"/>
      <c r="U1219" s="38"/>
      <c r="X1219" s="38"/>
      <c r="Y1219" s="38"/>
    </row>
    <row r="1220" spans="1:25" s="37" customFormat="1" hidden="1" x14ac:dyDescent="0.25">
      <c r="A1220" s="63"/>
      <c r="B1220" s="140">
        <f>IFERROR(IF(F1220&gt;0,MAX(B$26:B1219)+1,IF(AND(D1220&gt;0,C1220=0),"ЗАГ",0)),0)</f>
        <v>0</v>
      </c>
      <c r="C1220" s="141">
        <f>IF(Смета!B1202&gt;0,Смета!B1202,0)</f>
        <v>0</v>
      </c>
      <c r="D1220" s="543">
        <f>IF(Смета!C1202&gt;0,Смета!C1202,0)</f>
        <v>0</v>
      </c>
      <c r="E1220" s="77">
        <f>IF(Смета!D1202&gt;0,Смета!D1202,0)</f>
        <v>0</v>
      </c>
      <c r="F1220" s="67">
        <f>IFERROR(IF(Дата_КС2=S$3,Смета!Q1202,0)+IF(Дата_КС2=S$4,Смета!T1202,0)+IF(Дата_КС2=S$5,Смета!W1202,0)+IF(Дата_КС2=S$6,Смета!Z1202,0)+IF(Дата_КС2=S$7,Смета!AC1202,0)+IF(Дата_КС2=S$8,Смета!AF1202,0)+IF(Дата_КС2=S$9,Смета!AI1202,0)+IF(Дата_КС2=S$10,Смета!AL1202,0)+IF(Дата_КС2=S$11,Смета!AO1202,0)+IF(Дата_КС2=S$12,Смета!AR1202,0)+IF(Дата_КС2=S$13,Смета!AU1202,0)+IF(Дата_КС2=S$14,Смета!AX1202,0),0)</f>
        <v>0</v>
      </c>
      <c r="G1220" s="67">
        <f>IF(Смета!E1202&gt;0,Смета!E1202,0)</f>
        <v>0</v>
      </c>
      <c r="H1220" s="67">
        <f t="shared" si="38"/>
        <v>0</v>
      </c>
      <c r="I1220" s="464">
        <f t="shared" si="37"/>
        <v>0</v>
      </c>
      <c r="J1220" s="474"/>
      <c r="K1220" s="465">
        <f>IF(AND(B1220&gt;0,B1220&lt;&gt;"ЗАГ"),1,IF(C1220=0,SUM(B1221:INDEX(B1221:B$2002,INDEX(MATCH("ЗАГ",B1221:B$2002&amp;"",),))),0))</f>
        <v>0</v>
      </c>
      <c r="L1220" s="47"/>
      <c r="M1220" s="47"/>
      <c r="N1220" s="186"/>
      <c r="O1220" s="186"/>
      <c r="P1220" s="187"/>
      <c r="Q1220" s="189"/>
      <c r="R1220" s="178">
        <f>IFERROR(IF(F1220&gt;0,IF(IFERROR((Смета!H770*1),0)&gt;0,ROUND(F1220*G1220,2),0),0),0)</f>
        <v>0</v>
      </c>
      <c r="S1220" s="50">
        <f>IFERROR(IF(F1220&gt;0,IF(IFERROR((Смета!G1202*1),0)&gt;0,ROUND(F1220*G1220,2),0),0),0)</f>
        <v>0</v>
      </c>
      <c r="T1220" s="38"/>
      <c r="U1220" s="38"/>
      <c r="X1220" s="38"/>
      <c r="Y1220" s="38"/>
    </row>
    <row r="1221" spans="1:25" s="37" customFormat="1" hidden="1" x14ac:dyDescent="0.25">
      <c r="A1221" s="63"/>
      <c r="B1221" s="140">
        <f>IFERROR(IF(F1221&gt;0,MAX(B$26:B1220)+1,IF(AND(D1221&gt;0,C1221=0),"ЗАГ",0)),0)</f>
        <v>0</v>
      </c>
      <c r="C1221" s="141">
        <f>IF(Смета!B1203&gt;0,Смета!B1203,0)</f>
        <v>0</v>
      </c>
      <c r="D1221" s="543">
        <f>IF(Смета!C1203&gt;0,Смета!C1203,0)</f>
        <v>0</v>
      </c>
      <c r="E1221" s="77">
        <f>IF(Смета!D1203&gt;0,Смета!D1203,0)</f>
        <v>0</v>
      </c>
      <c r="F1221" s="67">
        <f>IFERROR(IF(Дата_КС2=S$3,Смета!Q1203,0)+IF(Дата_КС2=S$4,Смета!T1203,0)+IF(Дата_КС2=S$5,Смета!W1203,0)+IF(Дата_КС2=S$6,Смета!Z1203,0)+IF(Дата_КС2=S$7,Смета!AC1203,0)+IF(Дата_КС2=S$8,Смета!AF1203,0)+IF(Дата_КС2=S$9,Смета!AI1203,0)+IF(Дата_КС2=S$10,Смета!AL1203,0)+IF(Дата_КС2=S$11,Смета!AO1203,0)+IF(Дата_КС2=S$12,Смета!AR1203,0)+IF(Дата_КС2=S$13,Смета!AU1203,0)+IF(Дата_КС2=S$14,Смета!AX1203,0),0)</f>
        <v>0</v>
      </c>
      <c r="G1221" s="67">
        <f>IF(Смета!E1203&gt;0,Смета!E1203,0)</f>
        <v>0</v>
      </c>
      <c r="H1221" s="67">
        <f t="shared" si="38"/>
        <v>0</v>
      </c>
      <c r="I1221" s="464">
        <f t="shared" si="37"/>
        <v>0</v>
      </c>
      <c r="J1221" s="474"/>
      <c r="K1221" s="465">
        <f>IF(AND(B1221&gt;0,B1221&lt;&gt;"ЗАГ"),1,IF(C1221=0,SUM(B1222:INDEX(B1222:B$2002,INDEX(MATCH("ЗАГ",B1222:B$2002&amp;"",),))),0))</f>
        <v>0</v>
      </c>
      <c r="L1221" s="47"/>
      <c r="M1221" s="47"/>
      <c r="N1221" s="186"/>
      <c r="O1221" s="186"/>
      <c r="P1221" s="187"/>
      <c r="Q1221" s="189"/>
      <c r="R1221" s="178">
        <f>IFERROR(IF(F1221&gt;0,IF(IFERROR((Смета!H771*1),0)&gt;0,ROUND(F1221*G1221,2),0),0),0)</f>
        <v>0</v>
      </c>
      <c r="S1221" s="50">
        <f>IFERROR(IF(F1221&gt;0,IF(IFERROR((Смета!G1203*1),0)&gt;0,ROUND(F1221*G1221,2),0),0),0)</f>
        <v>0</v>
      </c>
      <c r="T1221" s="38"/>
      <c r="U1221" s="38"/>
      <c r="X1221" s="38"/>
      <c r="Y1221" s="38"/>
    </row>
    <row r="1222" spans="1:25" s="37" customFormat="1" hidden="1" x14ac:dyDescent="0.25">
      <c r="A1222" s="63"/>
      <c r="B1222" s="140">
        <f>IFERROR(IF(F1222&gt;0,MAX(B$26:B1221)+1,IF(AND(D1222&gt;0,C1222=0),"ЗАГ",0)),0)</f>
        <v>0</v>
      </c>
      <c r="C1222" s="141">
        <f>IF(Смета!B1204&gt;0,Смета!B1204,0)</f>
        <v>0</v>
      </c>
      <c r="D1222" s="543">
        <f>IF(Смета!C1204&gt;0,Смета!C1204,0)</f>
        <v>0</v>
      </c>
      <c r="E1222" s="77">
        <f>IF(Смета!D1204&gt;0,Смета!D1204,0)</f>
        <v>0</v>
      </c>
      <c r="F1222" s="67">
        <f>IFERROR(IF(Дата_КС2=S$3,Смета!Q1204,0)+IF(Дата_КС2=S$4,Смета!T1204,0)+IF(Дата_КС2=S$5,Смета!W1204,0)+IF(Дата_КС2=S$6,Смета!Z1204,0)+IF(Дата_КС2=S$7,Смета!AC1204,0)+IF(Дата_КС2=S$8,Смета!AF1204,0)+IF(Дата_КС2=S$9,Смета!AI1204,0)+IF(Дата_КС2=S$10,Смета!AL1204,0)+IF(Дата_КС2=S$11,Смета!AO1204,0)+IF(Дата_КС2=S$12,Смета!AR1204,0)+IF(Дата_КС2=S$13,Смета!AU1204,0)+IF(Дата_КС2=S$14,Смета!AX1204,0),0)</f>
        <v>0</v>
      </c>
      <c r="G1222" s="67">
        <f>IF(Смета!E1204&gt;0,Смета!E1204,0)</f>
        <v>0</v>
      </c>
      <c r="H1222" s="67">
        <f t="shared" si="38"/>
        <v>0</v>
      </c>
      <c r="I1222" s="464">
        <f t="shared" si="37"/>
        <v>0</v>
      </c>
      <c r="J1222" s="474"/>
      <c r="K1222" s="465">
        <f>IF(AND(B1222&gt;0,B1222&lt;&gt;"ЗАГ"),1,IF(C1222=0,SUM(B1223:INDEX(B1223:B$2002,INDEX(MATCH("ЗАГ",B1223:B$2002&amp;"",),))),0))</f>
        <v>0</v>
      </c>
      <c r="L1222" s="47"/>
      <c r="M1222" s="47"/>
      <c r="N1222" s="186"/>
      <c r="O1222" s="186"/>
      <c r="P1222" s="187"/>
      <c r="Q1222" s="189"/>
      <c r="R1222" s="178">
        <f>IFERROR(IF(F1222&gt;0,IF(IFERROR((Смета!H772*1),0)&gt;0,ROUND(F1222*G1222,2),0),0),0)</f>
        <v>0</v>
      </c>
      <c r="S1222" s="50">
        <f>IFERROR(IF(F1222&gt;0,IF(IFERROR((Смета!G1204*1),0)&gt;0,ROUND(F1222*G1222,2),0),0),0)</f>
        <v>0</v>
      </c>
      <c r="T1222" s="38"/>
      <c r="U1222" s="38"/>
      <c r="X1222" s="38"/>
      <c r="Y1222" s="38"/>
    </row>
    <row r="1223" spans="1:25" s="37" customFormat="1" hidden="1" x14ac:dyDescent="0.25">
      <c r="A1223" s="63"/>
      <c r="B1223" s="140">
        <f>IFERROR(IF(F1223&gt;0,MAX(B$26:B1222)+1,IF(AND(D1223&gt;0,C1223=0),"ЗАГ",0)),0)</f>
        <v>0</v>
      </c>
      <c r="C1223" s="141">
        <f>IF(Смета!B1205&gt;0,Смета!B1205,0)</f>
        <v>0</v>
      </c>
      <c r="D1223" s="543">
        <f>IF(Смета!C1205&gt;0,Смета!C1205,0)</f>
        <v>0</v>
      </c>
      <c r="E1223" s="77">
        <f>IF(Смета!D1205&gt;0,Смета!D1205,0)</f>
        <v>0</v>
      </c>
      <c r="F1223" s="67">
        <f>IFERROR(IF(Дата_КС2=S$3,Смета!Q1205,0)+IF(Дата_КС2=S$4,Смета!T1205,0)+IF(Дата_КС2=S$5,Смета!W1205,0)+IF(Дата_КС2=S$6,Смета!Z1205,0)+IF(Дата_КС2=S$7,Смета!AC1205,0)+IF(Дата_КС2=S$8,Смета!AF1205,0)+IF(Дата_КС2=S$9,Смета!AI1205,0)+IF(Дата_КС2=S$10,Смета!AL1205,0)+IF(Дата_КС2=S$11,Смета!AO1205,0)+IF(Дата_КС2=S$12,Смета!AR1205,0)+IF(Дата_КС2=S$13,Смета!AU1205,0)+IF(Дата_КС2=S$14,Смета!AX1205,0),0)</f>
        <v>0</v>
      </c>
      <c r="G1223" s="67">
        <f>IF(Смета!E1205&gt;0,Смета!E1205,0)</f>
        <v>0</v>
      </c>
      <c r="H1223" s="67">
        <f t="shared" si="38"/>
        <v>0</v>
      </c>
      <c r="I1223" s="464">
        <f t="shared" si="37"/>
        <v>0</v>
      </c>
      <c r="J1223" s="474"/>
      <c r="K1223" s="465">
        <f>IF(AND(B1223&gt;0,B1223&lt;&gt;"ЗАГ"),1,IF(C1223=0,SUM(B1224:INDEX(B1224:B$2002,INDEX(MATCH("ЗАГ",B1224:B$2002&amp;"",),))),0))</f>
        <v>0</v>
      </c>
      <c r="L1223" s="47"/>
      <c r="M1223" s="47"/>
      <c r="N1223" s="186"/>
      <c r="O1223" s="186"/>
      <c r="P1223" s="187"/>
      <c r="Q1223" s="189"/>
      <c r="R1223" s="178">
        <f>IFERROR(IF(F1223&gt;0,IF(IFERROR((Смета!H773*1),0)&gt;0,ROUND(F1223*G1223,2),0),0),0)</f>
        <v>0</v>
      </c>
      <c r="S1223" s="50">
        <f>IFERROR(IF(F1223&gt;0,IF(IFERROR((Смета!G1205*1),0)&gt;0,ROUND(F1223*G1223,2),0),0),0)</f>
        <v>0</v>
      </c>
      <c r="T1223" s="38"/>
      <c r="U1223" s="38"/>
      <c r="X1223" s="38"/>
      <c r="Y1223" s="38"/>
    </row>
    <row r="1224" spans="1:25" s="37" customFormat="1" hidden="1" x14ac:dyDescent="0.25">
      <c r="A1224" s="63"/>
      <c r="B1224" s="140">
        <f>IFERROR(IF(F1224&gt;0,MAX(B$26:B1223)+1,IF(AND(D1224&gt;0,C1224=0),"ЗАГ",0)),0)</f>
        <v>0</v>
      </c>
      <c r="C1224" s="141">
        <f>IF(Смета!B1206&gt;0,Смета!B1206,0)</f>
        <v>0</v>
      </c>
      <c r="D1224" s="543">
        <f>IF(Смета!C1206&gt;0,Смета!C1206,0)</f>
        <v>0</v>
      </c>
      <c r="E1224" s="77">
        <f>IF(Смета!D1206&gt;0,Смета!D1206,0)</f>
        <v>0</v>
      </c>
      <c r="F1224" s="67">
        <f>IFERROR(IF(Дата_КС2=S$3,Смета!Q1206,0)+IF(Дата_КС2=S$4,Смета!T1206,0)+IF(Дата_КС2=S$5,Смета!W1206,0)+IF(Дата_КС2=S$6,Смета!Z1206,0)+IF(Дата_КС2=S$7,Смета!AC1206,0)+IF(Дата_КС2=S$8,Смета!AF1206,0)+IF(Дата_КС2=S$9,Смета!AI1206,0)+IF(Дата_КС2=S$10,Смета!AL1206,0)+IF(Дата_КС2=S$11,Смета!AO1206,0)+IF(Дата_КС2=S$12,Смета!AR1206,0)+IF(Дата_КС2=S$13,Смета!AU1206,0)+IF(Дата_КС2=S$14,Смета!AX1206,0),0)</f>
        <v>0</v>
      </c>
      <c r="G1224" s="67">
        <f>IF(Смета!E1206&gt;0,Смета!E1206,0)</f>
        <v>0</v>
      </c>
      <c r="H1224" s="67">
        <f t="shared" si="38"/>
        <v>0</v>
      </c>
      <c r="I1224" s="464">
        <f t="shared" si="37"/>
        <v>0</v>
      </c>
      <c r="J1224" s="474"/>
      <c r="K1224" s="465">
        <f>IF(AND(B1224&gt;0,B1224&lt;&gt;"ЗАГ"),1,IF(C1224=0,SUM(B1225:INDEX(B1225:B$2002,INDEX(MATCH("ЗАГ",B1225:B$2002&amp;"",),))),0))</f>
        <v>0</v>
      </c>
      <c r="L1224" s="47"/>
      <c r="M1224" s="47"/>
      <c r="N1224" s="186"/>
      <c r="O1224" s="186"/>
      <c r="P1224" s="187"/>
      <c r="Q1224" s="189"/>
      <c r="R1224" s="178">
        <f>IFERROR(IF(F1224&gt;0,IF(IFERROR((Смета!H774*1),0)&gt;0,ROUND(F1224*G1224,2),0),0),0)</f>
        <v>0</v>
      </c>
      <c r="S1224" s="50">
        <f>IFERROR(IF(F1224&gt;0,IF(IFERROR((Смета!G1206*1),0)&gt;0,ROUND(F1224*G1224,2),0),0),0)</f>
        <v>0</v>
      </c>
      <c r="T1224" s="38"/>
      <c r="U1224" s="38"/>
      <c r="X1224" s="38"/>
      <c r="Y1224" s="38"/>
    </row>
    <row r="1225" spans="1:25" s="37" customFormat="1" hidden="1" x14ac:dyDescent="0.25">
      <c r="A1225" s="63"/>
      <c r="B1225" s="140">
        <f>IFERROR(IF(F1225&gt;0,MAX(B$26:B1224)+1,IF(AND(D1225&gt;0,C1225=0),"ЗАГ",0)),0)</f>
        <v>0</v>
      </c>
      <c r="C1225" s="141">
        <f>IF(Смета!B1207&gt;0,Смета!B1207,0)</f>
        <v>0</v>
      </c>
      <c r="D1225" s="543">
        <f>IF(Смета!C1207&gt;0,Смета!C1207,0)</f>
        <v>0</v>
      </c>
      <c r="E1225" s="77">
        <f>IF(Смета!D1207&gt;0,Смета!D1207,0)</f>
        <v>0</v>
      </c>
      <c r="F1225" s="67">
        <f>IFERROR(IF(Дата_КС2=S$3,Смета!Q1207,0)+IF(Дата_КС2=S$4,Смета!T1207,0)+IF(Дата_КС2=S$5,Смета!W1207,0)+IF(Дата_КС2=S$6,Смета!Z1207,0)+IF(Дата_КС2=S$7,Смета!AC1207,0)+IF(Дата_КС2=S$8,Смета!AF1207,0)+IF(Дата_КС2=S$9,Смета!AI1207,0)+IF(Дата_КС2=S$10,Смета!AL1207,0)+IF(Дата_КС2=S$11,Смета!AO1207,0)+IF(Дата_КС2=S$12,Смета!AR1207,0)+IF(Дата_КС2=S$13,Смета!AU1207,0)+IF(Дата_КС2=S$14,Смета!AX1207,0),0)</f>
        <v>0</v>
      </c>
      <c r="G1225" s="67">
        <f>IF(Смета!E1207&gt;0,Смета!E1207,0)</f>
        <v>0</v>
      </c>
      <c r="H1225" s="67">
        <f t="shared" si="38"/>
        <v>0</v>
      </c>
      <c r="I1225" s="464">
        <f t="shared" si="37"/>
        <v>0</v>
      </c>
      <c r="J1225" s="474"/>
      <c r="K1225" s="465">
        <f>IF(AND(B1225&gt;0,B1225&lt;&gt;"ЗАГ"),1,IF(C1225=0,SUM(B1226:INDEX(B1226:B$2002,INDEX(MATCH("ЗАГ",B1226:B$2002&amp;"",),))),0))</f>
        <v>0</v>
      </c>
      <c r="L1225" s="47"/>
      <c r="M1225" s="47"/>
      <c r="N1225" s="186"/>
      <c r="O1225" s="186"/>
      <c r="P1225" s="187"/>
      <c r="Q1225" s="189"/>
      <c r="R1225" s="178">
        <f>IFERROR(IF(F1225&gt;0,IF(IFERROR((Смета!H775*1),0)&gt;0,ROUND(F1225*G1225,2),0),0),0)</f>
        <v>0</v>
      </c>
      <c r="S1225" s="50">
        <f>IFERROR(IF(F1225&gt;0,IF(IFERROR((Смета!G1207*1),0)&gt;0,ROUND(F1225*G1225,2),0),0),0)</f>
        <v>0</v>
      </c>
      <c r="T1225" s="38"/>
      <c r="U1225" s="38"/>
      <c r="X1225" s="38"/>
      <c r="Y1225" s="38"/>
    </row>
    <row r="1226" spans="1:25" s="37" customFormat="1" hidden="1" x14ac:dyDescent="0.25">
      <c r="A1226" s="63"/>
      <c r="B1226" s="140">
        <f>IFERROR(IF(F1226&gt;0,MAX(B$26:B1225)+1,IF(AND(D1226&gt;0,C1226=0),"ЗАГ",0)),0)</f>
        <v>0</v>
      </c>
      <c r="C1226" s="141">
        <f>IF(Смета!B1208&gt;0,Смета!B1208,0)</f>
        <v>0</v>
      </c>
      <c r="D1226" s="543">
        <f>IF(Смета!C1208&gt;0,Смета!C1208,0)</f>
        <v>0</v>
      </c>
      <c r="E1226" s="77">
        <f>IF(Смета!D1208&gt;0,Смета!D1208,0)</f>
        <v>0</v>
      </c>
      <c r="F1226" s="67">
        <f>IFERROR(IF(Дата_КС2=S$3,Смета!Q1208,0)+IF(Дата_КС2=S$4,Смета!T1208,0)+IF(Дата_КС2=S$5,Смета!W1208,0)+IF(Дата_КС2=S$6,Смета!Z1208,0)+IF(Дата_КС2=S$7,Смета!AC1208,0)+IF(Дата_КС2=S$8,Смета!AF1208,0)+IF(Дата_КС2=S$9,Смета!AI1208,0)+IF(Дата_КС2=S$10,Смета!AL1208,0)+IF(Дата_КС2=S$11,Смета!AO1208,0)+IF(Дата_КС2=S$12,Смета!AR1208,0)+IF(Дата_КС2=S$13,Смета!AU1208,0)+IF(Дата_КС2=S$14,Смета!AX1208,0),0)</f>
        <v>0</v>
      </c>
      <c r="G1226" s="67">
        <f>IF(Смета!E1208&gt;0,Смета!E1208,0)</f>
        <v>0</v>
      </c>
      <c r="H1226" s="67">
        <f t="shared" si="38"/>
        <v>0</v>
      </c>
      <c r="I1226" s="464">
        <f t="shared" si="37"/>
        <v>0</v>
      </c>
      <c r="J1226" s="474"/>
      <c r="K1226" s="465">
        <f>IF(AND(B1226&gt;0,B1226&lt;&gt;"ЗАГ"),1,IF(C1226=0,SUM(B1227:INDEX(B1227:B$2002,INDEX(MATCH("ЗАГ",B1227:B$2002&amp;"",),))),0))</f>
        <v>0</v>
      </c>
      <c r="L1226" s="47"/>
      <c r="M1226" s="47"/>
      <c r="N1226" s="186"/>
      <c r="O1226" s="186"/>
      <c r="P1226" s="187"/>
      <c r="Q1226" s="189"/>
      <c r="R1226" s="178">
        <f>IFERROR(IF(F1226&gt;0,IF(IFERROR((Смета!H776*1),0)&gt;0,ROUND(F1226*G1226,2),0),0),0)</f>
        <v>0</v>
      </c>
      <c r="S1226" s="50">
        <f>IFERROR(IF(F1226&gt;0,IF(IFERROR((Смета!G1208*1),0)&gt;0,ROUND(F1226*G1226,2),0),0),0)</f>
        <v>0</v>
      </c>
      <c r="T1226" s="38"/>
      <c r="U1226" s="38"/>
      <c r="X1226" s="38"/>
      <c r="Y1226" s="38"/>
    </row>
    <row r="1227" spans="1:25" s="37" customFormat="1" hidden="1" x14ac:dyDescent="0.25">
      <c r="A1227" s="63"/>
      <c r="B1227" s="140">
        <f>IFERROR(IF(F1227&gt;0,MAX(B$26:B1226)+1,IF(AND(D1227&gt;0,C1227=0),"ЗАГ",0)),0)</f>
        <v>0</v>
      </c>
      <c r="C1227" s="141">
        <f>IF(Смета!B1209&gt;0,Смета!B1209,0)</f>
        <v>0</v>
      </c>
      <c r="D1227" s="543">
        <f>IF(Смета!C1209&gt;0,Смета!C1209,0)</f>
        <v>0</v>
      </c>
      <c r="E1227" s="77">
        <f>IF(Смета!D1209&gt;0,Смета!D1209,0)</f>
        <v>0</v>
      </c>
      <c r="F1227" s="67">
        <f>IFERROR(IF(Дата_КС2=S$3,Смета!Q1209,0)+IF(Дата_КС2=S$4,Смета!T1209,0)+IF(Дата_КС2=S$5,Смета!W1209,0)+IF(Дата_КС2=S$6,Смета!Z1209,0)+IF(Дата_КС2=S$7,Смета!AC1209,0)+IF(Дата_КС2=S$8,Смета!AF1209,0)+IF(Дата_КС2=S$9,Смета!AI1209,0)+IF(Дата_КС2=S$10,Смета!AL1209,0)+IF(Дата_КС2=S$11,Смета!AO1209,0)+IF(Дата_КС2=S$12,Смета!AR1209,0)+IF(Дата_КС2=S$13,Смета!AU1209,0)+IF(Дата_КС2=S$14,Смета!AX1209,0),0)</f>
        <v>0</v>
      </c>
      <c r="G1227" s="67">
        <f>IF(Смета!E1209&gt;0,Смета!E1209,0)</f>
        <v>0</v>
      </c>
      <c r="H1227" s="67">
        <f t="shared" si="38"/>
        <v>0</v>
      </c>
      <c r="I1227" s="464">
        <f t="shared" si="37"/>
        <v>0</v>
      </c>
      <c r="J1227" s="474"/>
      <c r="K1227" s="465">
        <f>IF(AND(B1227&gt;0,B1227&lt;&gt;"ЗАГ"),1,IF(C1227=0,SUM(B1228:INDEX(B1228:B$2002,INDEX(MATCH("ЗАГ",B1228:B$2002&amp;"",),))),0))</f>
        <v>0</v>
      </c>
      <c r="L1227" s="47"/>
      <c r="M1227" s="47"/>
      <c r="N1227" s="186"/>
      <c r="O1227" s="186"/>
      <c r="P1227" s="187"/>
      <c r="Q1227" s="189"/>
      <c r="R1227" s="178">
        <f>IFERROR(IF(F1227&gt;0,IF(IFERROR((Смета!H777*1),0)&gt;0,ROUND(F1227*G1227,2),0),0),0)</f>
        <v>0</v>
      </c>
      <c r="S1227" s="50">
        <f>IFERROR(IF(F1227&gt;0,IF(IFERROR((Смета!G1209*1),0)&gt;0,ROUND(F1227*G1227,2),0),0),0)</f>
        <v>0</v>
      </c>
      <c r="T1227" s="38"/>
      <c r="U1227" s="38"/>
      <c r="X1227" s="38"/>
      <c r="Y1227" s="38"/>
    </row>
    <row r="1228" spans="1:25" s="37" customFormat="1" hidden="1" x14ac:dyDescent="0.25">
      <c r="A1228" s="63"/>
      <c r="B1228" s="140">
        <f>IFERROR(IF(F1228&gt;0,MAX(B$26:B1227)+1,IF(AND(D1228&gt;0,C1228=0),"ЗАГ",0)),0)</f>
        <v>0</v>
      </c>
      <c r="C1228" s="141">
        <f>IF(Смета!B1210&gt;0,Смета!B1210,0)</f>
        <v>0</v>
      </c>
      <c r="D1228" s="543">
        <f>IF(Смета!C1210&gt;0,Смета!C1210,0)</f>
        <v>0</v>
      </c>
      <c r="E1228" s="77">
        <f>IF(Смета!D1210&gt;0,Смета!D1210,0)</f>
        <v>0</v>
      </c>
      <c r="F1228" s="67">
        <f>IFERROR(IF(Дата_КС2=S$3,Смета!Q1210,0)+IF(Дата_КС2=S$4,Смета!T1210,0)+IF(Дата_КС2=S$5,Смета!W1210,0)+IF(Дата_КС2=S$6,Смета!Z1210,0)+IF(Дата_КС2=S$7,Смета!AC1210,0)+IF(Дата_КС2=S$8,Смета!AF1210,0)+IF(Дата_КС2=S$9,Смета!AI1210,0)+IF(Дата_КС2=S$10,Смета!AL1210,0)+IF(Дата_КС2=S$11,Смета!AO1210,0)+IF(Дата_КС2=S$12,Смета!AR1210,0)+IF(Дата_КС2=S$13,Смета!AU1210,0)+IF(Дата_КС2=S$14,Смета!AX1210,0),0)</f>
        <v>0</v>
      </c>
      <c r="G1228" s="67">
        <f>IF(Смета!E1210&gt;0,Смета!E1210,0)</f>
        <v>0</v>
      </c>
      <c r="H1228" s="67">
        <f t="shared" si="38"/>
        <v>0</v>
      </c>
      <c r="I1228" s="464">
        <f t="shared" si="37"/>
        <v>0</v>
      </c>
      <c r="J1228" s="474"/>
      <c r="K1228" s="465">
        <f>IF(AND(B1228&gt;0,B1228&lt;&gt;"ЗАГ"),1,IF(C1228=0,SUM(B1229:INDEX(B1229:B$2002,INDEX(MATCH("ЗАГ",B1229:B$2002&amp;"",),))),0))</f>
        <v>0</v>
      </c>
      <c r="L1228" s="47"/>
      <c r="M1228" s="47"/>
      <c r="N1228" s="186"/>
      <c r="O1228" s="186"/>
      <c r="P1228" s="187"/>
      <c r="Q1228" s="189"/>
      <c r="R1228" s="178">
        <f>IFERROR(IF(F1228&gt;0,IF(IFERROR((Смета!H778*1),0)&gt;0,ROUND(F1228*G1228,2),0),0),0)</f>
        <v>0</v>
      </c>
      <c r="S1228" s="50">
        <f>IFERROR(IF(F1228&gt;0,IF(IFERROR((Смета!G1210*1),0)&gt;0,ROUND(F1228*G1228,2),0),0),0)</f>
        <v>0</v>
      </c>
      <c r="T1228" s="38"/>
      <c r="U1228" s="38"/>
      <c r="X1228" s="38"/>
      <c r="Y1228" s="38"/>
    </row>
    <row r="1229" spans="1:25" s="37" customFormat="1" hidden="1" x14ac:dyDescent="0.25">
      <c r="A1229" s="63"/>
      <c r="B1229" s="140">
        <f>IFERROR(IF(F1229&gt;0,MAX(B$26:B1228)+1,IF(AND(D1229&gt;0,C1229=0),"ЗАГ",0)),0)</f>
        <v>0</v>
      </c>
      <c r="C1229" s="141">
        <f>IF(Смета!B1211&gt;0,Смета!B1211,0)</f>
        <v>0</v>
      </c>
      <c r="D1229" s="543">
        <f>IF(Смета!C1211&gt;0,Смета!C1211,0)</f>
        <v>0</v>
      </c>
      <c r="E1229" s="77">
        <f>IF(Смета!D1211&gt;0,Смета!D1211,0)</f>
        <v>0</v>
      </c>
      <c r="F1229" s="67">
        <f>IFERROR(IF(Дата_КС2=S$3,Смета!Q1211,0)+IF(Дата_КС2=S$4,Смета!T1211,0)+IF(Дата_КС2=S$5,Смета!W1211,0)+IF(Дата_КС2=S$6,Смета!Z1211,0)+IF(Дата_КС2=S$7,Смета!AC1211,0)+IF(Дата_КС2=S$8,Смета!AF1211,0)+IF(Дата_КС2=S$9,Смета!AI1211,0)+IF(Дата_КС2=S$10,Смета!AL1211,0)+IF(Дата_КС2=S$11,Смета!AO1211,0)+IF(Дата_КС2=S$12,Смета!AR1211,0)+IF(Дата_КС2=S$13,Смета!AU1211,0)+IF(Дата_КС2=S$14,Смета!AX1211,0),0)</f>
        <v>0</v>
      </c>
      <c r="G1229" s="67">
        <f>IF(Смета!E1211&gt;0,Смета!E1211,0)</f>
        <v>0</v>
      </c>
      <c r="H1229" s="67">
        <f t="shared" si="38"/>
        <v>0</v>
      </c>
      <c r="I1229" s="464">
        <f t="shared" si="37"/>
        <v>0</v>
      </c>
      <c r="J1229" s="474"/>
      <c r="K1229" s="465">
        <f>IF(AND(B1229&gt;0,B1229&lt;&gt;"ЗАГ"),1,IF(C1229=0,SUM(B1230:INDEX(B1230:B$2002,INDEX(MATCH("ЗАГ",B1230:B$2002&amp;"",),))),0))</f>
        <v>0</v>
      </c>
      <c r="L1229" s="47"/>
      <c r="M1229" s="47"/>
      <c r="N1229" s="186"/>
      <c r="O1229" s="186"/>
      <c r="P1229" s="187"/>
      <c r="Q1229" s="189"/>
      <c r="R1229" s="178">
        <f>IFERROR(IF(F1229&gt;0,IF(IFERROR((Смета!H779*1),0)&gt;0,ROUND(F1229*G1229,2),0),0),0)</f>
        <v>0</v>
      </c>
      <c r="S1229" s="50">
        <f>IFERROR(IF(F1229&gt;0,IF(IFERROR((Смета!G1211*1),0)&gt;0,ROUND(F1229*G1229,2),0),0),0)</f>
        <v>0</v>
      </c>
      <c r="T1229" s="38"/>
      <c r="U1229" s="38"/>
      <c r="X1229" s="38"/>
      <c r="Y1229" s="38"/>
    </row>
    <row r="1230" spans="1:25" s="37" customFormat="1" hidden="1" x14ac:dyDescent="0.25">
      <c r="A1230" s="63"/>
      <c r="B1230" s="140">
        <f>IFERROR(IF(F1230&gt;0,MAX(B$26:B1229)+1,IF(AND(D1230&gt;0,C1230=0),"ЗАГ",0)),0)</f>
        <v>0</v>
      </c>
      <c r="C1230" s="141">
        <f>IF(Смета!B1212&gt;0,Смета!B1212,0)</f>
        <v>0</v>
      </c>
      <c r="D1230" s="543">
        <f>IF(Смета!C1212&gt;0,Смета!C1212,0)</f>
        <v>0</v>
      </c>
      <c r="E1230" s="77">
        <f>IF(Смета!D1212&gt;0,Смета!D1212,0)</f>
        <v>0</v>
      </c>
      <c r="F1230" s="67">
        <f>IFERROR(IF(Дата_КС2=S$3,Смета!Q1212,0)+IF(Дата_КС2=S$4,Смета!T1212,0)+IF(Дата_КС2=S$5,Смета!W1212,0)+IF(Дата_КС2=S$6,Смета!Z1212,0)+IF(Дата_КС2=S$7,Смета!AC1212,0)+IF(Дата_КС2=S$8,Смета!AF1212,0)+IF(Дата_КС2=S$9,Смета!AI1212,0)+IF(Дата_КС2=S$10,Смета!AL1212,0)+IF(Дата_КС2=S$11,Смета!AO1212,0)+IF(Дата_КС2=S$12,Смета!AR1212,0)+IF(Дата_КС2=S$13,Смета!AU1212,0)+IF(Дата_КС2=S$14,Смета!AX1212,0),0)</f>
        <v>0</v>
      </c>
      <c r="G1230" s="67">
        <f>IF(Смета!E1212&gt;0,Смета!E1212,0)</f>
        <v>0</v>
      </c>
      <c r="H1230" s="67">
        <f t="shared" si="38"/>
        <v>0</v>
      </c>
      <c r="I1230" s="464">
        <f t="shared" si="37"/>
        <v>0</v>
      </c>
      <c r="J1230" s="474"/>
      <c r="K1230" s="465">
        <f>IF(AND(B1230&gt;0,B1230&lt;&gt;"ЗАГ"),1,IF(C1230=0,SUM(B1231:INDEX(B1231:B$2002,INDEX(MATCH("ЗАГ",B1231:B$2002&amp;"",),))),0))</f>
        <v>0</v>
      </c>
      <c r="L1230" s="47"/>
      <c r="M1230" s="47"/>
      <c r="N1230" s="186"/>
      <c r="O1230" s="186"/>
      <c r="P1230" s="187"/>
      <c r="Q1230" s="189"/>
      <c r="R1230" s="178">
        <f>IFERROR(IF(F1230&gt;0,IF(IFERROR((Смета!H780*1),0)&gt;0,ROUND(F1230*G1230,2),0),0),0)</f>
        <v>0</v>
      </c>
      <c r="S1230" s="50">
        <f>IFERROR(IF(F1230&gt;0,IF(IFERROR((Смета!G1212*1),0)&gt;0,ROUND(F1230*G1230,2),0),0),0)</f>
        <v>0</v>
      </c>
      <c r="T1230" s="38"/>
      <c r="U1230" s="38"/>
      <c r="X1230" s="38"/>
      <c r="Y1230" s="38"/>
    </row>
    <row r="1231" spans="1:25" s="37" customFormat="1" hidden="1" x14ac:dyDescent="0.25">
      <c r="A1231" s="63"/>
      <c r="B1231" s="140">
        <f>IFERROR(IF(F1231&gt;0,MAX(B$26:B1230)+1,IF(AND(D1231&gt;0,C1231=0),"ЗАГ",0)),0)</f>
        <v>0</v>
      </c>
      <c r="C1231" s="141">
        <f>IF(Смета!B1213&gt;0,Смета!B1213,0)</f>
        <v>0</v>
      </c>
      <c r="D1231" s="543">
        <f>IF(Смета!C1213&gt;0,Смета!C1213,0)</f>
        <v>0</v>
      </c>
      <c r="E1231" s="77">
        <f>IF(Смета!D1213&gt;0,Смета!D1213,0)</f>
        <v>0</v>
      </c>
      <c r="F1231" s="67">
        <f>IFERROR(IF(Дата_КС2=S$3,Смета!Q1213,0)+IF(Дата_КС2=S$4,Смета!T1213,0)+IF(Дата_КС2=S$5,Смета!W1213,0)+IF(Дата_КС2=S$6,Смета!Z1213,0)+IF(Дата_КС2=S$7,Смета!AC1213,0)+IF(Дата_КС2=S$8,Смета!AF1213,0)+IF(Дата_КС2=S$9,Смета!AI1213,0)+IF(Дата_КС2=S$10,Смета!AL1213,0)+IF(Дата_КС2=S$11,Смета!AO1213,0)+IF(Дата_КС2=S$12,Смета!AR1213,0)+IF(Дата_КС2=S$13,Смета!AU1213,0)+IF(Дата_КС2=S$14,Смета!AX1213,0),0)</f>
        <v>0</v>
      </c>
      <c r="G1231" s="67">
        <f>IF(Смета!E1213&gt;0,Смета!E1213,0)</f>
        <v>0</v>
      </c>
      <c r="H1231" s="67">
        <f t="shared" si="38"/>
        <v>0</v>
      </c>
      <c r="I1231" s="464">
        <f t="shared" si="37"/>
        <v>0</v>
      </c>
      <c r="J1231" s="474"/>
      <c r="K1231" s="465">
        <f>IF(AND(B1231&gt;0,B1231&lt;&gt;"ЗАГ"),1,IF(C1231=0,SUM(B1232:INDEX(B1232:B$2002,INDEX(MATCH("ЗАГ",B1232:B$2002&amp;"",),))),0))</f>
        <v>0</v>
      </c>
      <c r="L1231" s="47"/>
      <c r="M1231" s="47"/>
      <c r="N1231" s="186"/>
      <c r="O1231" s="186"/>
      <c r="P1231" s="187"/>
      <c r="Q1231" s="189"/>
      <c r="R1231" s="178">
        <f>IFERROR(IF(F1231&gt;0,IF(IFERROR((Смета!H781*1),0)&gt;0,ROUND(F1231*G1231,2),0),0),0)</f>
        <v>0</v>
      </c>
      <c r="S1231" s="50">
        <f>IFERROR(IF(F1231&gt;0,IF(IFERROR((Смета!G1213*1),0)&gt;0,ROUND(F1231*G1231,2),0),0),0)</f>
        <v>0</v>
      </c>
      <c r="T1231" s="38"/>
      <c r="U1231" s="38"/>
      <c r="X1231" s="38"/>
      <c r="Y1231" s="38"/>
    </row>
    <row r="1232" spans="1:25" s="37" customFormat="1" hidden="1" x14ac:dyDescent="0.25">
      <c r="A1232" s="63"/>
      <c r="B1232" s="140">
        <f>IFERROR(IF(F1232&gt;0,MAX(B$26:B1231)+1,IF(AND(D1232&gt;0,C1232=0),"ЗАГ",0)),0)</f>
        <v>0</v>
      </c>
      <c r="C1232" s="141">
        <f>IF(Смета!B1214&gt;0,Смета!B1214,0)</f>
        <v>0</v>
      </c>
      <c r="D1232" s="543">
        <f>IF(Смета!C1214&gt;0,Смета!C1214,0)</f>
        <v>0</v>
      </c>
      <c r="E1232" s="77">
        <f>IF(Смета!D1214&gt;0,Смета!D1214,0)</f>
        <v>0</v>
      </c>
      <c r="F1232" s="67">
        <f>IFERROR(IF(Дата_КС2=S$3,Смета!Q1214,0)+IF(Дата_КС2=S$4,Смета!T1214,0)+IF(Дата_КС2=S$5,Смета!W1214,0)+IF(Дата_КС2=S$6,Смета!Z1214,0)+IF(Дата_КС2=S$7,Смета!AC1214,0)+IF(Дата_КС2=S$8,Смета!AF1214,0)+IF(Дата_КС2=S$9,Смета!AI1214,0)+IF(Дата_КС2=S$10,Смета!AL1214,0)+IF(Дата_КС2=S$11,Смета!AO1214,0)+IF(Дата_КС2=S$12,Смета!AR1214,0)+IF(Дата_КС2=S$13,Смета!AU1214,0)+IF(Дата_КС2=S$14,Смета!AX1214,0),0)</f>
        <v>0</v>
      </c>
      <c r="G1232" s="67">
        <f>IF(Смета!E1214&gt;0,Смета!E1214,0)</f>
        <v>0</v>
      </c>
      <c r="H1232" s="67">
        <f t="shared" si="38"/>
        <v>0</v>
      </c>
      <c r="I1232" s="464">
        <f t="shared" si="37"/>
        <v>0</v>
      </c>
      <c r="J1232" s="474"/>
      <c r="K1232" s="465">
        <f>IF(AND(B1232&gt;0,B1232&lt;&gt;"ЗАГ"),1,IF(C1232=0,SUM(B1233:INDEX(B1233:B$2002,INDEX(MATCH("ЗАГ",B1233:B$2002&amp;"",),))),0))</f>
        <v>0</v>
      </c>
      <c r="L1232" s="47"/>
      <c r="M1232" s="47"/>
      <c r="N1232" s="186"/>
      <c r="O1232" s="186"/>
      <c r="P1232" s="187"/>
      <c r="Q1232" s="189"/>
      <c r="R1232" s="178">
        <f>IFERROR(IF(F1232&gt;0,IF(IFERROR((Смета!H782*1),0)&gt;0,ROUND(F1232*G1232,2),0),0),0)</f>
        <v>0</v>
      </c>
      <c r="S1232" s="50">
        <f>IFERROR(IF(F1232&gt;0,IF(IFERROR((Смета!G1214*1),0)&gt;0,ROUND(F1232*G1232,2),0),0),0)</f>
        <v>0</v>
      </c>
      <c r="T1232" s="38"/>
      <c r="U1232" s="38"/>
      <c r="X1232" s="38"/>
      <c r="Y1232" s="38"/>
    </row>
    <row r="1233" spans="1:25" s="37" customFormat="1" hidden="1" x14ac:dyDescent="0.25">
      <c r="A1233" s="63"/>
      <c r="B1233" s="140">
        <f>IFERROR(IF(F1233&gt;0,MAX(B$26:B1232)+1,IF(AND(D1233&gt;0,C1233=0),"ЗАГ",0)),0)</f>
        <v>0</v>
      </c>
      <c r="C1233" s="141">
        <f>IF(Смета!B1215&gt;0,Смета!B1215,0)</f>
        <v>0</v>
      </c>
      <c r="D1233" s="543">
        <f>IF(Смета!C1215&gt;0,Смета!C1215,0)</f>
        <v>0</v>
      </c>
      <c r="E1233" s="77">
        <f>IF(Смета!D1215&gt;0,Смета!D1215,0)</f>
        <v>0</v>
      </c>
      <c r="F1233" s="67">
        <f>IFERROR(IF(Дата_КС2=S$3,Смета!Q1215,0)+IF(Дата_КС2=S$4,Смета!T1215,0)+IF(Дата_КС2=S$5,Смета!W1215,0)+IF(Дата_КС2=S$6,Смета!Z1215,0)+IF(Дата_КС2=S$7,Смета!AC1215,0)+IF(Дата_КС2=S$8,Смета!AF1215,0)+IF(Дата_КС2=S$9,Смета!AI1215,0)+IF(Дата_КС2=S$10,Смета!AL1215,0)+IF(Дата_КС2=S$11,Смета!AO1215,0)+IF(Дата_КС2=S$12,Смета!AR1215,0)+IF(Дата_КС2=S$13,Смета!AU1215,0)+IF(Дата_КС2=S$14,Смета!AX1215,0),0)</f>
        <v>0</v>
      </c>
      <c r="G1233" s="67">
        <f>IF(Смета!E1215&gt;0,Смета!E1215,0)</f>
        <v>0</v>
      </c>
      <c r="H1233" s="67">
        <f t="shared" si="38"/>
        <v>0</v>
      </c>
      <c r="I1233" s="464">
        <f t="shared" si="37"/>
        <v>0</v>
      </c>
      <c r="J1233" s="474"/>
      <c r="K1233" s="465">
        <f>IF(AND(B1233&gt;0,B1233&lt;&gt;"ЗАГ"),1,IF(C1233=0,SUM(B1234:INDEX(B1234:B$2002,INDEX(MATCH("ЗАГ",B1234:B$2002&amp;"",),))),0))</f>
        <v>0</v>
      </c>
      <c r="L1233" s="47"/>
      <c r="M1233" s="47"/>
      <c r="N1233" s="186"/>
      <c r="O1233" s="186"/>
      <c r="P1233" s="187"/>
      <c r="Q1233" s="189"/>
      <c r="R1233" s="178">
        <f>IFERROR(IF(F1233&gt;0,IF(IFERROR((Смета!H783*1),0)&gt;0,ROUND(F1233*G1233,2),0),0),0)</f>
        <v>0</v>
      </c>
      <c r="S1233" s="50">
        <f>IFERROR(IF(F1233&gt;0,IF(IFERROR((Смета!G1215*1),0)&gt;0,ROUND(F1233*G1233,2),0),0),0)</f>
        <v>0</v>
      </c>
      <c r="T1233" s="38"/>
      <c r="U1233" s="38"/>
      <c r="X1233" s="38"/>
      <c r="Y1233" s="38"/>
    </row>
    <row r="1234" spans="1:25" s="37" customFormat="1" hidden="1" x14ac:dyDescent="0.25">
      <c r="A1234" s="63"/>
      <c r="B1234" s="140">
        <f>IFERROR(IF(F1234&gt;0,MAX(B$26:B1233)+1,IF(AND(D1234&gt;0,C1234=0),"ЗАГ",0)),0)</f>
        <v>0</v>
      </c>
      <c r="C1234" s="141">
        <f>IF(Смета!B1216&gt;0,Смета!B1216,0)</f>
        <v>0</v>
      </c>
      <c r="D1234" s="543">
        <f>IF(Смета!C1216&gt;0,Смета!C1216,0)</f>
        <v>0</v>
      </c>
      <c r="E1234" s="77">
        <f>IF(Смета!D1216&gt;0,Смета!D1216,0)</f>
        <v>0</v>
      </c>
      <c r="F1234" s="67">
        <f>IFERROR(IF(Дата_КС2=S$3,Смета!Q1216,0)+IF(Дата_КС2=S$4,Смета!T1216,0)+IF(Дата_КС2=S$5,Смета!W1216,0)+IF(Дата_КС2=S$6,Смета!Z1216,0)+IF(Дата_КС2=S$7,Смета!AC1216,0)+IF(Дата_КС2=S$8,Смета!AF1216,0)+IF(Дата_КС2=S$9,Смета!AI1216,0)+IF(Дата_КС2=S$10,Смета!AL1216,0)+IF(Дата_КС2=S$11,Смета!AO1216,0)+IF(Дата_КС2=S$12,Смета!AR1216,0)+IF(Дата_КС2=S$13,Смета!AU1216,0)+IF(Дата_КС2=S$14,Смета!AX1216,0),0)</f>
        <v>0</v>
      </c>
      <c r="G1234" s="67">
        <f>IF(Смета!E1216&gt;0,Смета!E1216,0)</f>
        <v>0</v>
      </c>
      <c r="H1234" s="67">
        <f t="shared" si="38"/>
        <v>0</v>
      </c>
      <c r="I1234" s="464">
        <f t="shared" si="37"/>
        <v>0</v>
      </c>
      <c r="J1234" s="474"/>
      <c r="K1234" s="465">
        <f>IF(AND(B1234&gt;0,B1234&lt;&gt;"ЗАГ"),1,IF(C1234=0,SUM(B1235:INDEX(B1235:B$2002,INDEX(MATCH("ЗАГ",B1235:B$2002&amp;"",),))),0))</f>
        <v>0</v>
      </c>
      <c r="L1234" s="47"/>
      <c r="M1234" s="47"/>
      <c r="N1234" s="186"/>
      <c r="O1234" s="186"/>
      <c r="P1234" s="187"/>
      <c r="Q1234" s="189"/>
      <c r="R1234" s="178">
        <f>IFERROR(IF(F1234&gt;0,IF(IFERROR((Смета!H784*1),0)&gt;0,ROUND(F1234*G1234,2),0),0),0)</f>
        <v>0</v>
      </c>
      <c r="S1234" s="50">
        <f>IFERROR(IF(F1234&gt;0,IF(IFERROR((Смета!G1216*1),0)&gt;0,ROUND(F1234*G1234,2),0),0),0)</f>
        <v>0</v>
      </c>
      <c r="T1234" s="38"/>
      <c r="U1234" s="38"/>
      <c r="X1234" s="38"/>
      <c r="Y1234" s="38"/>
    </row>
    <row r="1235" spans="1:25" s="37" customFormat="1" hidden="1" x14ac:dyDescent="0.25">
      <c r="A1235" s="63"/>
      <c r="B1235" s="140">
        <f>IFERROR(IF(F1235&gt;0,MAX(B$26:B1234)+1,IF(AND(D1235&gt;0,C1235=0),"ЗАГ",0)),0)</f>
        <v>0</v>
      </c>
      <c r="C1235" s="141">
        <f>IF(Смета!B1217&gt;0,Смета!B1217,0)</f>
        <v>0</v>
      </c>
      <c r="D1235" s="543">
        <f>IF(Смета!C1217&gt;0,Смета!C1217,0)</f>
        <v>0</v>
      </c>
      <c r="E1235" s="77">
        <f>IF(Смета!D1217&gt;0,Смета!D1217,0)</f>
        <v>0</v>
      </c>
      <c r="F1235" s="67">
        <f>IFERROR(IF(Дата_КС2=S$3,Смета!Q1217,0)+IF(Дата_КС2=S$4,Смета!T1217,0)+IF(Дата_КС2=S$5,Смета!W1217,0)+IF(Дата_КС2=S$6,Смета!Z1217,0)+IF(Дата_КС2=S$7,Смета!AC1217,0)+IF(Дата_КС2=S$8,Смета!AF1217,0)+IF(Дата_КС2=S$9,Смета!AI1217,0)+IF(Дата_КС2=S$10,Смета!AL1217,0)+IF(Дата_КС2=S$11,Смета!AO1217,0)+IF(Дата_КС2=S$12,Смета!AR1217,0)+IF(Дата_КС2=S$13,Смета!AU1217,0)+IF(Дата_КС2=S$14,Смета!AX1217,0),0)</f>
        <v>0</v>
      </c>
      <c r="G1235" s="67">
        <f>IF(Смета!E1217&gt;0,Смета!E1217,0)</f>
        <v>0</v>
      </c>
      <c r="H1235" s="67">
        <f t="shared" si="38"/>
        <v>0</v>
      </c>
      <c r="I1235" s="464">
        <f t="shared" si="37"/>
        <v>0</v>
      </c>
      <c r="J1235" s="474"/>
      <c r="K1235" s="465">
        <f>IF(AND(B1235&gt;0,B1235&lt;&gt;"ЗАГ"),1,IF(C1235=0,SUM(B1236:INDEX(B1236:B$2002,INDEX(MATCH("ЗАГ",B1236:B$2002&amp;"",),))),0))</f>
        <v>0</v>
      </c>
      <c r="L1235" s="47"/>
      <c r="M1235" s="47"/>
      <c r="N1235" s="186"/>
      <c r="O1235" s="186"/>
      <c r="P1235" s="187"/>
      <c r="Q1235" s="189"/>
      <c r="R1235" s="178">
        <f>IFERROR(IF(F1235&gt;0,IF(IFERROR((Смета!H785*1),0)&gt;0,ROUND(F1235*G1235,2),0),0),0)</f>
        <v>0</v>
      </c>
      <c r="S1235" s="50">
        <f>IFERROR(IF(F1235&gt;0,IF(IFERROR((Смета!G1217*1),0)&gt;0,ROUND(F1235*G1235,2),0),0),0)</f>
        <v>0</v>
      </c>
      <c r="T1235" s="38"/>
      <c r="U1235" s="38"/>
      <c r="X1235" s="38"/>
      <c r="Y1235" s="38"/>
    </row>
    <row r="1236" spans="1:25" s="37" customFormat="1" hidden="1" x14ac:dyDescent="0.25">
      <c r="A1236" s="63"/>
      <c r="B1236" s="140">
        <f>IFERROR(IF(F1236&gt;0,MAX(B$26:B1235)+1,IF(AND(D1236&gt;0,C1236=0),"ЗАГ",0)),0)</f>
        <v>0</v>
      </c>
      <c r="C1236" s="141">
        <f>IF(Смета!B1218&gt;0,Смета!B1218,0)</f>
        <v>0</v>
      </c>
      <c r="D1236" s="543">
        <f>IF(Смета!C1218&gt;0,Смета!C1218,0)</f>
        <v>0</v>
      </c>
      <c r="E1236" s="77">
        <f>IF(Смета!D1218&gt;0,Смета!D1218,0)</f>
        <v>0</v>
      </c>
      <c r="F1236" s="67">
        <f>IFERROR(IF(Дата_КС2=S$3,Смета!Q1218,0)+IF(Дата_КС2=S$4,Смета!T1218,0)+IF(Дата_КС2=S$5,Смета!W1218,0)+IF(Дата_КС2=S$6,Смета!Z1218,0)+IF(Дата_КС2=S$7,Смета!AC1218,0)+IF(Дата_КС2=S$8,Смета!AF1218,0)+IF(Дата_КС2=S$9,Смета!AI1218,0)+IF(Дата_КС2=S$10,Смета!AL1218,0)+IF(Дата_КС2=S$11,Смета!AO1218,0)+IF(Дата_КС2=S$12,Смета!AR1218,0)+IF(Дата_КС2=S$13,Смета!AU1218,0)+IF(Дата_КС2=S$14,Смета!AX1218,0),0)</f>
        <v>0</v>
      </c>
      <c r="G1236" s="67">
        <f>IF(Смета!E1218&gt;0,Смета!E1218,0)</f>
        <v>0</v>
      </c>
      <c r="H1236" s="67">
        <f t="shared" si="38"/>
        <v>0</v>
      </c>
      <c r="I1236" s="464">
        <f t="shared" si="37"/>
        <v>0</v>
      </c>
      <c r="J1236" s="474"/>
      <c r="K1236" s="465">
        <f>IF(AND(B1236&gt;0,B1236&lt;&gt;"ЗАГ"),1,IF(C1236=0,SUM(B1237:INDEX(B1237:B$2002,INDEX(MATCH("ЗАГ",B1237:B$2002&amp;"",),))),0))</f>
        <v>0</v>
      </c>
      <c r="L1236" s="47"/>
      <c r="M1236" s="47"/>
      <c r="N1236" s="186"/>
      <c r="O1236" s="186"/>
      <c r="P1236" s="187"/>
      <c r="Q1236" s="189"/>
      <c r="R1236" s="178">
        <f>IFERROR(IF(F1236&gt;0,IF(IFERROR((Смета!H786*1),0)&gt;0,ROUND(F1236*G1236,2),0),0),0)</f>
        <v>0</v>
      </c>
      <c r="S1236" s="50">
        <f>IFERROR(IF(F1236&gt;0,IF(IFERROR((Смета!G1218*1),0)&gt;0,ROUND(F1236*G1236,2),0),0),0)</f>
        <v>0</v>
      </c>
      <c r="T1236" s="38"/>
      <c r="U1236" s="38"/>
      <c r="X1236" s="38"/>
      <c r="Y1236" s="38"/>
    </row>
    <row r="1237" spans="1:25" s="37" customFormat="1" hidden="1" x14ac:dyDescent="0.25">
      <c r="A1237" s="63"/>
      <c r="B1237" s="140">
        <f>IFERROR(IF(F1237&gt;0,MAX(B$26:B1236)+1,IF(AND(D1237&gt;0,C1237=0),"ЗАГ",0)),0)</f>
        <v>0</v>
      </c>
      <c r="C1237" s="141">
        <f>IF(Смета!B1219&gt;0,Смета!B1219,0)</f>
        <v>0</v>
      </c>
      <c r="D1237" s="543">
        <f>IF(Смета!C1219&gt;0,Смета!C1219,0)</f>
        <v>0</v>
      </c>
      <c r="E1237" s="77">
        <f>IF(Смета!D1219&gt;0,Смета!D1219,0)</f>
        <v>0</v>
      </c>
      <c r="F1237" s="67">
        <f>IFERROR(IF(Дата_КС2=S$3,Смета!Q1219,0)+IF(Дата_КС2=S$4,Смета!T1219,0)+IF(Дата_КС2=S$5,Смета!W1219,0)+IF(Дата_КС2=S$6,Смета!Z1219,0)+IF(Дата_КС2=S$7,Смета!AC1219,0)+IF(Дата_КС2=S$8,Смета!AF1219,0)+IF(Дата_КС2=S$9,Смета!AI1219,0)+IF(Дата_КС2=S$10,Смета!AL1219,0)+IF(Дата_КС2=S$11,Смета!AO1219,0)+IF(Дата_КС2=S$12,Смета!AR1219,0)+IF(Дата_КС2=S$13,Смета!AU1219,0)+IF(Дата_КС2=S$14,Смета!AX1219,0),0)</f>
        <v>0</v>
      </c>
      <c r="G1237" s="67">
        <f>IF(Смета!E1219&gt;0,Смета!E1219,0)</f>
        <v>0</v>
      </c>
      <c r="H1237" s="67">
        <f t="shared" si="38"/>
        <v>0</v>
      </c>
      <c r="I1237" s="464">
        <f t="shared" si="37"/>
        <v>0</v>
      </c>
      <c r="J1237" s="474"/>
      <c r="K1237" s="465">
        <f>IF(AND(B1237&gt;0,B1237&lt;&gt;"ЗАГ"),1,IF(C1237=0,SUM(B1238:INDEX(B1238:B$2002,INDEX(MATCH("ЗАГ",B1238:B$2002&amp;"",),))),0))</f>
        <v>0</v>
      </c>
      <c r="L1237" s="47"/>
      <c r="M1237" s="47"/>
      <c r="N1237" s="186"/>
      <c r="O1237" s="186"/>
      <c r="P1237" s="187"/>
      <c r="Q1237" s="189"/>
      <c r="R1237" s="178">
        <f>IFERROR(IF(F1237&gt;0,IF(IFERROR((Смета!H787*1),0)&gt;0,ROUND(F1237*G1237,2),0),0),0)</f>
        <v>0</v>
      </c>
      <c r="S1237" s="50">
        <f>IFERROR(IF(F1237&gt;0,IF(IFERROR((Смета!G1219*1),0)&gt;0,ROUND(F1237*G1237,2),0),0),0)</f>
        <v>0</v>
      </c>
      <c r="T1237" s="38"/>
      <c r="U1237" s="38"/>
      <c r="X1237" s="38"/>
      <c r="Y1237" s="38"/>
    </row>
    <row r="1238" spans="1:25" s="37" customFormat="1" hidden="1" x14ac:dyDescent="0.25">
      <c r="A1238" s="63"/>
      <c r="B1238" s="140">
        <f>IFERROR(IF(F1238&gt;0,MAX(B$26:B1237)+1,IF(AND(D1238&gt;0,C1238=0),"ЗАГ",0)),0)</f>
        <v>0</v>
      </c>
      <c r="C1238" s="141">
        <f>IF(Смета!B1220&gt;0,Смета!B1220,0)</f>
        <v>0</v>
      </c>
      <c r="D1238" s="543">
        <f>IF(Смета!C1220&gt;0,Смета!C1220,0)</f>
        <v>0</v>
      </c>
      <c r="E1238" s="77">
        <f>IF(Смета!D1220&gt;0,Смета!D1220,0)</f>
        <v>0</v>
      </c>
      <c r="F1238" s="67">
        <f>IFERROR(IF(Дата_КС2=S$3,Смета!Q1220,0)+IF(Дата_КС2=S$4,Смета!T1220,0)+IF(Дата_КС2=S$5,Смета!W1220,0)+IF(Дата_КС2=S$6,Смета!Z1220,0)+IF(Дата_КС2=S$7,Смета!AC1220,0)+IF(Дата_КС2=S$8,Смета!AF1220,0)+IF(Дата_КС2=S$9,Смета!AI1220,0)+IF(Дата_КС2=S$10,Смета!AL1220,0)+IF(Дата_КС2=S$11,Смета!AO1220,0)+IF(Дата_КС2=S$12,Смета!AR1220,0)+IF(Дата_КС2=S$13,Смета!AU1220,0)+IF(Дата_КС2=S$14,Смета!AX1220,0),0)</f>
        <v>0</v>
      </c>
      <c r="G1238" s="67">
        <f>IF(Смета!E1220&gt;0,Смета!E1220,0)</f>
        <v>0</v>
      </c>
      <c r="H1238" s="67">
        <f t="shared" si="38"/>
        <v>0</v>
      </c>
      <c r="I1238" s="464">
        <f t="shared" si="37"/>
        <v>0</v>
      </c>
      <c r="J1238" s="474"/>
      <c r="K1238" s="465">
        <f>IF(AND(B1238&gt;0,B1238&lt;&gt;"ЗАГ"),1,IF(C1238=0,SUM(B1239:INDEX(B1239:B$2002,INDEX(MATCH("ЗАГ",B1239:B$2002&amp;"",),))),0))</f>
        <v>0</v>
      </c>
      <c r="L1238" s="47"/>
      <c r="M1238" s="47"/>
      <c r="N1238" s="186"/>
      <c r="O1238" s="186"/>
      <c r="P1238" s="187"/>
      <c r="Q1238" s="189"/>
      <c r="R1238" s="178">
        <f>IFERROR(IF(F1238&gt;0,IF(IFERROR((Смета!H788*1),0)&gt;0,ROUND(F1238*G1238,2),0),0),0)</f>
        <v>0</v>
      </c>
      <c r="S1238" s="50">
        <f>IFERROR(IF(F1238&gt;0,IF(IFERROR((Смета!G1220*1),0)&gt;0,ROUND(F1238*G1238,2),0),0),0)</f>
        <v>0</v>
      </c>
      <c r="T1238" s="38"/>
      <c r="U1238" s="38"/>
      <c r="X1238" s="38"/>
      <c r="Y1238" s="38"/>
    </row>
    <row r="1239" spans="1:25" s="37" customFormat="1" hidden="1" x14ac:dyDescent="0.25">
      <c r="A1239" s="63"/>
      <c r="B1239" s="140">
        <f>IFERROR(IF(F1239&gt;0,MAX(B$26:B1238)+1,IF(AND(D1239&gt;0,C1239=0),"ЗАГ",0)),0)</f>
        <v>0</v>
      </c>
      <c r="C1239" s="141">
        <f>IF(Смета!B1221&gt;0,Смета!B1221,0)</f>
        <v>0</v>
      </c>
      <c r="D1239" s="543">
        <f>IF(Смета!C1221&gt;0,Смета!C1221,0)</f>
        <v>0</v>
      </c>
      <c r="E1239" s="77">
        <f>IF(Смета!D1221&gt;0,Смета!D1221,0)</f>
        <v>0</v>
      </c>
      <c r="F1239" s="67">
        <f>IFERROR(IF(Дата_КС2=S$3,Смета!Q1221,0)+IF(Дата_КС2=S$4,Смета!T1221,0)+IF(Дата_КС2=S$5,Смета!W1221,0)+IF(Дата_КС2=S$6,Смета!Z1221,0)+IF(Дата_КС2=S$7,Смета!AC1221,0)+IF(Дата_КС2=S$8,Смета!AF1221,0)+IF(Дата_КС2=S$9,Смета!AI1221,0)+IF(Дата_КС2=S$10,Смета!AL1221,0)+IF(Дата_КС2=S$11,Смета!AO1221,0)+IF(Дата_КС2=S$12,Смета!AR1221,0)+IF(Дата_КС2=S$13,Смета!AU1221,0)+IF(Дата_КС2=S$14,Смета!AX1221,0),0)</f>
        <v>0</v>
      </c>
      <c r="G1239" s="67">
        <f>IF(Смета!E1221&gt;0,Смета!E1221,0)</f>
        <v>0</v>
      </c>
      <c r="H1239" s="67">
        <f t="shared" si="38"/>
        <v>0</v>
      </c>
      <c r="I1239" s="464">
        <f t="shared" si="37"/>
        <v>0</v>
      </c>
      <c r="J1239" s="474"/>
      <c r="K1239" s="465">
        <f>IF(AND(B1239&gt;0,B1239&lt;&gt;"ЗАГ"),1,IF(C1239=0,SUM(B1240:INDEX(B1240:B$2002,INDEX(MATCH("ЗАГ",B1240:B$2002&amp;"",),))),0))</f>
        <v>0</v>
      </c>
      <c r="L1239" s="47"/>
      <c r="M1239" s="47"/>
      <c r="N1239" s="186"/>
      <c r="O1239" s="186"/>
      <c r="P1239" s="187"/>
      <c r="Q1239" s="189"/>
      <c r="R1239" s="178">
        <f>IFERROR(IF(F1239&gt;0,IF(IFERROR((Смета!H789*1),0)&gt;0,ROUND(F1239*G1239,2),0),0),0)</f>
        <v>0</v>
      </c>
      <c r="S1239" s="50">
        <f>IFERROR(IF(F1239&gt;0,IF(IFERROR((Смета!G1221*1),0)&gt;0,ROUND(F1239*G1239,2),0),0),0)</f>
        <v>0</v>
      </c>
      <c r="T1239" s="38"/>
      <c r="U1239" s="38"/>
      <c r="X1239" s="38"/>
      <c r="Y1239" s="38"/>
    </row>
    <row r="1240" spans="1:25" s="37" customFormat="1" hidden="1" x14ac:dyDescent="0.25">
      <c r="A1240" s="63"/>
      <c r="B1240" s="140">
        <f>IFERROR(IF(F1240&gt;0,MAX(B$26:B1239)+1,IF(AND(D1240&gt;0,C1240=0),"ЗАГ",0)),0)</f>
        <v>0</v>
      </c>
      <c r="C1240" s="141">
        <f>IF(Смета!B1222&gt;0,Смета!B1222,0)</f>
        <v>0</v>
      </c>
      <c r="D1240" s="543">
        <f>IF(Смета!C1222&gt;0,Смета!C1222,0)</f>
        <v>0</v>
      </c>
      <c r="E1240" s="77">
        <f>IF(Смета!D1222&gt;0,Смета!D1222,0)</f>
        <v>0</v>
      </c>
      <c r="F1240" s="67">
        <f>IFERROR(IF(Дата_КС2=S$3,Смета!Q1222,0)+IF(Дата_КС2=S$4,Смета!T1222,0)+IF(Дата_КС2=S$5,Смета!W1222,0)+IF(Дата_КС2=S$6,Смета!Z1222,0)+IF(Дата_КС2=S$7,Смета!AC1222,0)+IF(Дата_КС2=S$8,Смета!AF1222,0)+IF(Дата_КС2=S$9,Смета!AI1222,0)+IF(Дата_КС2=S$10,Смета!AL1222,0)+IF(Дата_КС2=S$11,Смета!AO1222,0)+IF(Дата_КС2=S$12,Смета!AR1222,0)+IF(Дата_КС2=S$13,Смета!AU1222,0)+IF(Дата_КС2=S$14,Смета!AX1222,0),0)</f>
        <v>0</v>
      </c>
      <c r="G1240" s="67">
        <f>IF(Смета!E1222&gt;0,Смета!E1222,0)</f>
        <v>0</v>
      </c>
      <c r="H1240" s="67">
        <f t="shared" si="38"/>
        <v>0</v>
      </c>
      <c r="I1240" s="464">
        <f t="shared" si="37"/>
        <v>0</v>
      </c>
      <c r="J1240" s="474"/>
      <c r="K1240" s="465">
        <f>IF(AND(B1240&gt;0,B1240&lt;&gt;"ЗАГ"),1,IF(C1240=0,SUM(B1241:INDEX(B1241:B$2002,INDEX(MATCH("ЗАГ",B1241:B$2002&amp;"",),))),0))</f>
        <v>0</v>
      </c>
      <c r="L1240" s="47"/>
      <c r="M1240" s="47"/>
      <c r="N1240" s="186"/>
      <c r="O1240" s="186"/>
      <c r="P1240" s="187"/>
      <c r="Q1240" s="189"/>
      <c r="R1240" s="178">
        <f>IFERROR(IF(F1240&gt;0,IF(IFERROR((Смета!H790*1),0)&gt;0,ROUND(F1240*G1240,2),0),0),0)</f>
        <v>0</v>
      </c>
      <c r="S1240" s="50">
        <f>IFERROR(IF(F1240&gt;0,IF(IFERROR((Смета!G1222*1),0)&gt;0,ROUND(F1240*G1240,2),0),0),0)</f>
        <v>0</v>
      </c>
      <c r="T1240" s="38"/>
      <c r="U1240" s="38"/>
      <c r="X1240" s="38"/>
      <c r="Y1240" s="38"/>
    </row>
    <row r="1241" spans="1:25" s="37" customFormat="1" hidden="1" x14ac:dyDescent="0.25">
      <c r="A1241" s="63"/>
      <c r="B1241" s="140">
        <f>IFERROR(IF(F1241&gt;0,MAX(B$26:B1240)+1,IF(AND(D1241&gt;0,C1241=0),"ЗАГ",0)),0)</f>
        <v>0</v>
      </c>
      <c r="C1241" s="141">
        <f>IF(Смета!B1223&gt;0,Смета!B1223,0)</f>
        <v>0</v>
      </c>
      <c r="D1241" s="543">
        <f>IF(Смета!C1223&gt;0,Смета!C1223,0)</f>
        <v>0</v>
      </c>
      <c r="E1241" s="77">
        <f>IF(Смета!D1223&gt;0,Смета!D1223,0)</f>
        <v>0</v>
      </c>
      <c r="F1241" s="67">
        <f>IFERROR(IF(Дата_КС2=S$3,Смета!Q1223,0)+IF(Дата_КС2=S$4,Смета!T1223,0)+IF(Дата_КС2=S$5,Смета!W1223,0)+IF(Дата_КС2=S$6,Смета!Z1223,0)+IF(Дата_КС2=S$7,Смета!AC1223,0)+IF(Дата_КС2=S$8,Смета!AF1223,0)+IF(Дата_КС2=S$9,Смета!AI1223,0)+IF(Дата_КС2=S$10,Смета!AL1223,0)+IF(Дата_КС2=S$11,Смета!AO1223,0)+IF(Дата_КС2=S$12,Смета!AR1223,0)+IF(Дата_КС2=S$13,Смета!AU1223,0)+IF(Дата_КС2=S$14,Смета!AX1223,0),0)</f>
        <v>0</v>
      </c>
      <c r="G1241" s="67">
        <f>IF(Смета!E1223&gt;0,Смета!E1223,0)</f>
        <v>0</v>
      </c>
      <c r="H1241" s="67">
        <f t="shared" si="38"/>
        <v>0</v>
      </c>
      <c r="I1241" s="464">
        <f t="shared" si="37"/>
        <v>0</v>
      </c>
      <c r="J1241" s="474"/>
      <c r="K1241" s="465">
        <f>IF(AND(B1241&gt;0,B1241&lt;&gt;"ЗАГ"),1,IF(C1241=0,SUM(B1242:INDEX(B1242:B$2002,INDEX(MATCH("ЗАГ",B1242:B$2002&amp;"",),))),0))</f>
        <v>0</v>
      </c>
      <c r="L1241" s="47"/>
      <c r="M1241" s="47"/>
      <c r="N1241" s="186"/>
      <c r="O1241" s="186"/>
      <c r="P1241" s="187"/>
      <c r="Q1241" s="189"/>
      <c r="R1241" s="178">
        <f>IFERROR(IF(F1241&gt;0,IF(IFERROR((Смета!H791*1),0)&gt;0,ROUND(F1241*G1241,2),0),0),0)</f>
        <v>0</v>
      </c>
      <c r="S1241" s="50">
        <f>IFERROR(IF(F1241&gt;0,IF(IFERROR((Смета!G1223*1),0)&gt;0,ROUND(F1241*G1241,2),0),0),0)</f>
        <v>0</v>
      </c>
      <c r="T1241" s="38"/>
      <c r="U1241" s="38"/>
      <c r="X1241" s="38"/>
      <c r="Y1241" s="38"/>
    </row>
    <row r="1242" spans="1:25" s="37" customFormat="1" hidden="1" x14ac:dyDescent="0.25">
      <c r="A1242" s="63"/>
      <c r="B1242" s="140">
        <f>IFERROR(IF(F1242&gt;0,MAX(B$26:B1241)+1,IF(AND(D1242&gt;0,C1242=0),"ЗАГ",0)),0)</f>
        <v>0</v>
      </c>
      <c r="C1242" s="141">
        <f>IF(Смета!B1224&gt;0,Смета!B1224,0)</f>
        <v>0</v>
      </c>
      <c r="D1242" s="543">
        <f>IF(Смета!C1224&gt;0,Смета!C1224,0)</f>
        <v>0</v>
      </c>
      <c r="E1242" s="77">
        <f>IF(Смета!D1224&gt;0,Смета!D1224,0)</f>
        <v>0</v>
      </c>
      <c r="F1242" s="67">
        <f>IFERROR(IF(Дата_КС2=S$3,Смета!Q1224,0)+IF(Дата_КС2=S$4,Смета!T1224,0)+IF(Дата_КС2=S$5,Смета!W1224,0)+IF(Дата_КС2=S$6,Смета!Z1224,0)+IF(Дата_КС2=S$7,Смета!AC1224,0)+IF(Дата_КС2=S$8,Смета!AF1224,0)+IF(Дата_КС2=S$9,Смета!AI1224,0)+IF(Дата_КС2=S$10,Смета!AL1224,0)+IF(Дата_КС2=S$11,Смета!AO1224,0)+IF(Дата_КС2=S$12,Смета!AR1224,0)+IF(Дата_КС2=S$13,Смета!AU1224,0)+IF(Дата_КС2=S$14,Смета!AX1224,0),0)</f>
        <v>0</v>
      </c>
      <c r="G1242" s="67">
        <f>IF(Смета!E1224&gt;0,Смета!E1224,0)</f>
        <v>0</v>
      </c>
      <c r="H1242" s="67">
        <f t="shared" si="38"/>
        <v>0</v>
      </c>
      <c r="I1242" s="464">
        <f t="shared" ref="I1242:I1305" si="39">IF(J1242=1,1,K1242)</f>
        <v>0</v>
      </c>
      <c r="J1242" s="474"/>
      <c r="K1242" s="465">
        <f>IF(AND(B1242&gt;0,B1242&lt;&gt;"ЗАГ"),1,IF(C1242=0,SUM(B1243:INDEX(B1243:B$2002,INDEX(MATCH("ЗАГ",B1243:B$2002&amp;"",),))),0))</f>
        <v>0</v>
      </c>
      <c r="L1242" s="47"/>
      <c r="M1242" s="47"/>
      <c r="N1242" s="186"/>
      <c r="O1242" s="186"/>
      <c r="P1242" s="187"/>
      <c r="Q1242" s="189"/>
      <c r="R1242" s="178">
        <f>IFERROR(IF(F1242&gt;0,IF(IFERROR((Смета!H792*1),0)&gt;0,ROUND(F1242*G1242,2),0),0),0)</f>
        <v>0</v>
      </c>
      <c r="S1242" s="50">
        <f>IFERROR(IF(F1242&gt;0,IF(IFERROR((Смета!G1224*1),0)&gt;0,ROUND(F1242*G1242,2),0),0),0)</f>
        <v>0</v>
      </c>
      <c r="T1242" s="38"/>
      <c r="U1242" s="38"/>
      <c r="X1242" s="38"/>
      <c r="Y1242" s="38"/>
    </row>
    <row r="1243" spans="1:25" s="37" customFormat="1" hidden="1" x14ac:dyDescent="0.25">
      <c r="A1243" s="63"/>
      <c r="B1243" s="140">
        <f>IFERROR(IF(F1243&gt;0,MAX(B$26:B1242)+1,IF(AND(D1243&gt;0,C1243=0),"ЗАГ",0)),0)</f>
        <v>0</v>
      </c>
      <c r="C1243" s="141">
        <f>IF(Смета!B1225&gt;0,Смета!B1225,0)</f>
        <v>0</v>
      </c>
      <c r="D1243" s="543">
        <f>IF(Смета!C1225&gt;0,Смета!C1225,0)</f>
        <v>0</v>
      </c>
      <c r="E1243" s="77">
        <f>IF(Смета!D1225&gt;0,Смета!D1225,0)</f>
        <v>0</v>
      </c>
      <c r="F1243" s="67">
        <f>IFERROR(IF(Дата_КС2=S$3,Смета!Q1225,0)+IF(Дата_КС2=S$4,Смета!T1225,0)+IF(Дата_КС2=S$5,Смета!W1225,0)+IF(Дата_КС2=S$6,Смета!Z1225,0)+IF(Дата_КС2=S$7,Смета!AC1225,0)+IF(Дата_КС2=S$8,Смета!AF1225,0)+IF(Дата_КС2=S$9,Смета!AI1225,0)+IF(Дата_КС2=S$10,Смета!AL1225,0)+IF(Дата_КС2=S$11,Смета!AO1225,0)+IF(Дата_КС2=S$12,Смета!AR1225,0)+IF(Дата_КС2=S$13,Смета!AU1225,0)+IF(Дата_КС2=S$14,Смета!AX1225,0),0)</f>
        <v>0</v>
      </c>
      <c r="G1243" s="67">
        <f>IF(Смета!E1225&gt;0,Смета!E1225,0)</f>
        <v>0</v>
      </c>
      <c r="H1243" s="67">
        <f t="shared" si="38"/>
        <v>0</v>
      </c>
      <c r="I1243" s="464">
        <f t="shared" si="39"/>
        <v>0</v>
      </c>
      <c r="J1243" s="474"/>
      <c r="K1243" s="465">
        <f>IF(AND(B1243&gt;0,B1243&lt;&gt;"ЗАГ"),1,IF(C1243=0,SUM(B1244:INDEX(B1244:B$2002,INDEX(MATCH("ЗАГ",B1244:B$2002&amp;"",),))),0))</f>
        <v>0</v>
      </c>
      <c r="L1243" s="47"/>
      <c r="M1243" s="47"/>
      <c r="N1243" s="186"/>
      <c r="O1243" s="186"/>
      <c r="P1243" s="187"/>
      <c r="Q1243" s="189"/>
      <c r="R1243" s="178">
        <f>IFERROR(IF(F1243&gt;0,IF(IFERROR((Смета!H793*1),0)&gt;0,ROUND(F1243*G1243,2),0),0),0)</f>
        <v>0</v>
      </c>
      <c r="S1243" s="50">
        <f>IFERROR(IF(F1243&gt;0,IF(IFERROR((Смета!G1225*1),0)&gt;0,ROUND(F1243*G1243,2),0),0),0)</f>
        <v>0</v>
      </c>
      <c r="T1243" s="38"/>
      <c r="U1243" s="38"/>
      <c r="X1243" s="38"/>
      <c r="Y1243" s="38"/>
    </row>
    <row r="1244" spans="1:25" s="37" customFormat="1" hidden="1" x14ac:dyDescent="0.25">
      <c r="A1244" s="63"/>
      <c r="B1244" s="140">
        <f>IFERROR(IF(F1244&gt;0,MAX(B$26:B1243)+1,IF(AND(D1244&gt;0,C1244=0),"ЗАГ",0)),0)</f>
        <v>0</v>
      </c>
      <c r="C1244" s="141">
        <f>IF(Смета!B1226&gt;0,Смета!B1226,0)</f>
        <v>0</v>
      </c>
      <c r="D1244" s="543">
        <f>IF(Смета!C1226&gt;0,Смета!C1226,0)</f>
        <v>0</v>
      </c>
      <c r="E1244" s="77">
        <f>IF(Смета!D1226&gt;0,Смета!D1226,0)</f>
        <v>0</v>
      </c>
      <c r="F1244" s="67">
        <f>IFERROR(IF(Дата_КС2=S$3,Смета!Q1226,0)+IF(Дата_КС2=S$4,Смета!T1226,0)+IF(Дата_КС2=S$5,Смета!W1226,0)+IF(Дата_КС2=S$6,Смета!Z1226,0)+IF(Дата_КС2=S$7,Смета!AC1226,0)+IF(Дата_КС2=S$8,Смета!AF1226,0)+IF(Дата_КС2=S$9,Смета!AI1226,0)+IF(Дата_КС2=S$10,Смета!AL1226,0)+IF(Дата_КС2=S$11,Смета!AO1226,0)+IF(Дата_КС2=S$12,Смета!AR1226,0)+IF(Дата_КС2=S$13,Смета!AU1226,0)+IF(Дата_КС2=S$14,Смета!AX1226,0),0)</f>
        <v>0</v>
      </c>
      <c r="G1244" s="67">
        <f>IF(Смета!E1226&gt;0,Смета!E1226,0)</f>
        <v>0</v>
      </c>
      <c r="H1244" s="67">
        <f t="shared" si="38"/>
        <v>0</v>
      </c>
      <c r="I1244" s="464">
        <f t="shared" si="39"/>
        <v>0</v>
      </c>
      <c r="J1244" s="474"/>
      <c r="K1244" s="465">
        <f>IF(AND(B1244&gt;0,B1244&lt;&gt;"ЗАГ"),1,IF(C1244=0,SUM(B1245:INDEX(B1245:B$2002,INDEX(MATCH("ЗАГ",B1245:B$2002&amp;"",),))),0))</f>
        <v>0</v>
      </c>
      <c r="L1244" s="47"/>
      <c r="M1244" s="47"/>
      <c r="N1244" s="186"/>
      <c r="O1244" s="186"/>
      <c r="P1244" s="187"/>
      <c r="Q1244" s="189"/>
      <c r="R1244" s="178">
        <f>IFERROR(IF(F1244&gt;0,IF(IFERROR((Смета!H794*1),0)&gt;0,ROUND(F1244*G1244,2),0),0),0)</f>
        <v>0</v>
      </c>
      <c r="S1244" s="50">
        <f>IFERROR(IF(F1244&gt;0,IF(IFERROR((Смета!G1226*1),0)&gt;0,ROUND(F1244*G1244,2),0),0),0)</f>
        <v>0</v>
      </c>
      <c r="T1244" s="38"/>
      <c r="U1244" s="38"/>
      <c r="X1244" s="38"/>
      <c r="Y1244" s="38"/>
    </row>
    <row r="1245" spans="1:25" s="37" customFormat="1" hidden="1" x14ac:dyDescent="0.25">
      <c r="A1245" s="63"/>
      <c r="B1245" s="140">
        <f>IFERROR(IF(F1245&gt;0,MAX(B$26:B1244)+1,IF(AND(D1245&gt;0,C1245=0),"ЗАГ",0)),0)</f>
        <v>0</v>
      </c>
      <c r="C1245" s="141">
        <f>IF(Смета!B1227&gt;0,Смета!B1227,0)</f>
        <v>0</v>
      </c>
      <c r="D1245" s="543">
        <f>IF(Смета!C1227&gt;0,Смета!C1227,0)</f>
        <v>0</v>
      </c>
      <c r="E1245" s="77">
        <f>IF(Смета!D1227&gt;0,Смета!D1227,0)</f>
        <v>0</v>
      </c>
      <c r="F1245" s="67">
        <f>IFERROR(IF(Дата_КС2=S$3,Смета!Q1227,0)+IF(Дата_КС2=S$4,Смета!T1227,0)+IF(Дата_КС2=S$5,Смета!W1227,0)+IF(Дата_КС2=S$6,Смета!Z1227,0)+IF(Дата_КС2=S$7,Смета!AC1227,0)+IF(Дата_КС2=S$8,Смета!AF1227,0)+IF(Дата_КС2=S$9,Смета!AI1227,0)+IF(Дата_КС2=S$10,Смета!AL1227,0)+IF(Дата_КС2=S$11,Смета!AO1227,0)+IF(Дата_КС2=S$12,Смета!AR1227,0)+IF(Дата_КС2=S$13,Смета!AU1227,0)+IF(Дата_КС2=S$14,Смета!AX1227,0),0)</f>
        <v>0</v>
      </c>
      <c r="G1245" s="67">
        <f>IF(Смета!E1227&gt;0,Смета!E1227,0)</f>
        <v>0</v>
      </c>
      <c r="H1245" s="67">
        <f t="shared" ref="H1245:H1308" si="40">ROUND(F1245*G1245,2)</f>
        <v>0</v>
      </c>
      <c r="I1245" s="464">
        <f t="shared" si="39"/>
        <v>0</v>
      </c>
      <c r="J1245" s="474"/>
      <c r="K1245" s="465">
        <f>IF(AND(B1245&gt;0,B1245&lt;&gt;"ЗАГ"),1,IF(C1245=0,SUM(B1246:INDEX(B1246:B$2002,INDEX(MATCH("ЗАГ",B1246:B$2002&amp;"",),))),0))</f>
        <v>0</v>
      </c>
      <c r="L1245" s="47"/>
      <c r="M1245" s="47"/>
      <c r="N1245" s="186"/>
      <c r="O1245" s="186"/>
      <c r="P1245" s="187"/>
      <c r="Q1245" s="189"/>
      <c r="R1245" s="178">
        <f>IFERROR(IF(F1245&gt;0,IF(IFERROR((Смета!H795*1),0)&gt;0,ROUND(F1245*G1245,2),0),0),0)</f>
        <v>0</v>
      </c>
      <c r="S1245" s="50">
        <f>IFERROR(IF(F1245&gt;0,IF(IFERROR((Смета!G1227*1),0)&gt;0,ROUND(F1245*G1245,2),0),0),0)</f>
        <v>0</v>
      </c>
      <c r="T1245" s="38"/>
      <c r="U1245" s="38"/>
      <c r="X1245" s="38"/>
      <c r="Y1245" s="38"/>
    </row>
    <row r="1246" spans="1:25" s="37" customFormat="1" hidden="1" x14ac:dyDescent="0.25">
      <c r="A1246" s="63"/>
      <c r="B1246" s="140">
        <f>IFERROR(IF(F1246&gt;0,MAX(B$26:B1245)+1,IF(AND(D1246&gt;0,C1246=0),"ЗАГ",0)),0)</f>
        <v>0</v>
      </c>
      <c r="C1246" s="141">
        <f>IF(Смета!B1228&gt;0,Смета!B1228,0)</f>
        <v>0</v>
      </c>
      <c r="D1246" s="543">
        <f>IF(Смета!C1228&gt;0,Смета!C1228,0)</f>
        <v>0</v>
      </c>
      <c r="E1246" s="77">
        <f>IF(Смета!D1228&gt;0,Смета!D1228,0)</f>
        <v>0</v>
      </c>
      <c r="F1246" s="67">
        <f>IFERROR(IF(Дата_КС2=S$3,Смета!Q1228,0)+IF(Дата_КС2=S$4,Смета!T1228,0)+IF(Дата_КС2=S$5,Смета!W1228,0)+IF(Дата_КС2=S$6,Смета!Z1228,0)+IF(Дата_КС2=S$7,Смета!AC1228,0)+IF(Дата_КС2=S$8,Смета!AF1228,0)+IF(Дата_КС2=S$9,Смета!AI1228,0)+IF(Дата_КС2=S$10,Смета!AL1228,0)+IF(Дата_КС2=S$11,Смета!AO1228,0)+IF(Дата_КС2=S$12,Смета!AR1228,0)+IF(Дата_КС2=S$13,Смета!AU1228,0)+IF(Дата_КС2=S$14,Смета!AX1228,0),0)</f>
        <v>0</v>
      </c>
      <c r="G1246" s="67">
        <f>IF(Смета!E1228&gt;0,Смета!E1228,0)</f>
        <v>0</v>
      </c>
      <c r="H1246" s="67">
        <f t="shared" si="40"/>
        <v>0</v>
      </c>
      <c r="I1246" s="464">
        <f t="shared" si="39"/>
        <v>0</v>
      </c>
      <c r="J1246" s="474"/>
      <c r="K1246" s="465">
        <f>IF(AND(B1246&gt;0,B1246&lt;&gt;"ЗАГ"),1,IF(C1246=0,SUM(B1247:INDEX(B1247:B$2002,INDEX(MATCH("ЗАГ",B1247:B$2002&amp;"",),))),0))</f>
        <v>0</v>
      </c>
      <c r="L1246" s="47"/>
      <c r="M1246" s="47"/>
      <c r="N1246" s="186"/>
      <c r="O1246" s="186"/>
      <c r="P1246" s="187"/>
      <c r="Q1246" s="189"/>
      <c r="R1246" s="178">
        <f>IFERROR(IF(F1246&gt;0,IF(IFERROR((Смета!H796*1),0)&gt;0,ROUND(F1246*G1246,2),0),0),0)</f>
        <v>0</v>
      </c>
      <c r="S1246" s="50">
        <f>IFERROR(IF(F1246&gt;0,IF(IFERROR((Смета!G1228*1),0)&gt;0,ROUND(F1246*G1246,2),0),0),0)</f>
        <v>0</v>
      </c>
      <c r="T1246" s="38"/>
      <c r="U1246" s="38"/>
      <c r="X1246" s="38"/>
      <c r="Y1246" s="38"/>
    </row>
    <row r="1247" spans="1:25" s="37" customFormat="1" hidden="1" x14ac:dyDescent="0.25">
      <c r="A1247" s="63"/>
      <c r="B1247" s="140">
        <f>IFERROR(IF(F1247&gt;0,MAX(B$26:B1246)+1,IF(AND(D1247&gt;0,C1247=0),"ЗАГ",0)),0)</f>
        <v>0</v>
      </c>
      <c r="C1247" s="141">
        <f>IF(Смета!B1229&gt;0,Смета!B1229,0)</f>
        <v>0</v>
      </c>
      <c r="D1247" s="543">
        <f>IF(Смета!C1229&gt;0,Смета!C1229,0)</f>
        <v>0</v>
      </c>
      <c r="E1247" s="77">
        <f>IF(Смета!D1229&gt;0,Смета!D1229,0)</f>
        <v>0</v>
      </c>
      <c r="F1247" s="67">
        <f>IFERROR(IF(Дата_КС2=S$3,Смета!Q1229,0)+IF(Дата_КС2=S$4,Смета!T1229,0)+IF(Дата_КС2=S$5,Смета!W1229,0)+IF(Дата_КС2=S$6,Смета!Z1229,0)+IF(Дата_КС2=S$7,Смета!AC1229,0)+IF(Дата_КС2=S$8,Смета!AF1229,0)+IF(Дата_КС2=S$9,Смета!AI1229,0)+IF(Дата_КС2=S$10,Смета!AL1229,0)+IF(Дата_КС2=S$11,Смета!AO1229,0)+IF(Дата_КС2=S$12,Смета!AR1229,0)+IF(Дата_КС2=S$13,Смета!AU1229,0)+IF(Дата_КС2=S$14,Смета!AX1229,0),0)</f>
        <v>0</v>
      </c>
      <c r="G1247" s="67">
        <f>IF(Смета!E1229&gt;0,Смета!E1229,0)</f>
        <v>0</v>
      </c>
      <c r="H1247" s="67">
        <f t="shared" si="40"/>
        <v>0</v>
      </c>
      <c r="I1247" s="464">
        <f t="shared" si="39"/>
        <v>0</v>
      </c>
      <c r="J1247" s="474"/>
      <c r="K1247" s="465">
        <f>IF(AND(B1247&gt;0,B1247&lt;&gt;"ЗАГ"),1,IF(C1247=0,SUM(B1248:INDEX(B1248:B$2002,INDEX(MATCH("ЗАГ",B1248:B$2002&amp;"",),))),0))</f>
        <v>0</v>
      </c>
      <c r="L1247" s="47"/>
      <c r="M1247" s="47"/>
      <c r="N1247" s="186"/>
      <c r="O1247" s="186"/>
      <c r="P1247" s="187"/>
      <c r="Q1247" s="189"/>
      <c r="R1247" s="178">
        <f>IFERROR(IF(F1247&gt;0,IF(IFERROR((Смета!H797*1),0)&gt;0,ROUND(F1247*G1247,2),0),0),0)</f>
        <v>0</v>
      </c>
      <c r="S1247" s="50">
        <f>IFERROR(IF(F1247&gt;0,IF(IFERROR((Смета!G1229*1),0)&gt;0,ROUND(F1247*G1247,2),0),0),0)</f>
        <v>0</v>
      </c>
      <c r="T1247" s="38"/>
      <c r="U1247" s="38"/>
      <c r="X1247" s="38"/>
      <c r="Y1247" s="38"/>
    </row>
    <row r="1248" spans="1:25" s="37" customFormat="1" hidden="1" x14ac:dyDescent="0.25">
      <c r="A1248" s="63"/>
      <c r="B1248" s="140">
        <f>IFERROR(IF(F1248&gt;0,MAX(B$26:B1247)+1,IF(AND(D1248&gt;0,C1248=0),"ЗАГ",0)),0)</f>
        <v>0</v>
      </c>
      <c r="C1248" s="141">
        <f>IF(Смета!B1230&gt;0,Смета!B1230,0)</f>
        <v>0</v>
      </c>
      <c r="D1248" s="543">
        <f>IF(Смета!C1230&gt;0,Смета!C1230,0)</f>
        <v>0</v>
      </c>
      <c r="E1248" s="77">
        <f>IF(Смета!D1230&gt;0,Смета!D1230,0)</f>
        <v>0</v>
      </c>
      <c r="F1248" s="67">
        <f>IFERROR(IF(Дата_КС2=S$3,Смета!Q1230,0)+IF(Дата_КС2=S$4,Смета!T1230,0)+IF(Дата_КС2=S$5,Смета!W1230,0)+IF(Дата_КС2=S$6,Смета!Z1230,0)+IF(Дата_КС2=S$7,Смета!AC1230,0)+IF(Дата_КС2=S$8,Смета!AF1230,0)+IF(Дата_КС2=S$9,Смета!AI1230,0)+IF(Дата_КС2=S$10,Смета!AL1230,0)+IF(Дата_КС2=S$11,Смета!AO1230,0)+IF(Дата_КС2=S$12,Смета!AR1230,0)+IF(Дата_КС2=S$13,Смета!AU1230,0)+IF(Дата_КС2=S$14,Смета!AX1230,0),0)</f>
        <v>0</v>
      </c>
      <c r="G1248" s="67">
        <f>IF(Смета!E1230&gt;0,Смета!E1230,0)</f>
        <v>0</v>
      </c>
      <c r="H1248" s="67">
        <f t="shared" si="40"/>
        <v>0</v>
      </c>
      <c r="I1248" s="464">
        <f t="shared" si="39"/>
        <v>0</v>
      </c>
      <c r="J1248" s="474"/>
      <c r="K1248" s="465">
        <f>IF(AND(B1248&gt;0,B1248&lt;&gt;"ЗАГ"),1,IF(C1248=0,SUM(B1249:INDEX(B1249:B$2002,INDEX(MATCH("ЗАГ",B1249:B$2002&amp;"",),))),0))</f>
        <v>0</v>
      </c>
      <c r="L1248" s="47"/>
      <c r="M1248" s="47"/>
      <c r="N1248" s="186"/>
      <c r="O1248" s="186"/>
      <c r="P1248" s="187"/>
      <c r="Q1248" s="189"/>
      <c r="R1248" s="178">
        <f>IFERROR(IF(F1248&gt;0,IF(IFERROR((Смета!H798*1),0)&gt;0,ROUND(F1248*G1248,2),0),0),0)</f>
        <v>0</v>
      </c>
      <c r="S1248" s="50">
        <f>IFERROR(IF(F1248&gt;0,IF(IFERROR((Смета!G1230*1),0)&gt;0,ROUND(F1248*G1248,2),0),0),0)</f>
        <v>0</v>
      </c>
      <c r="T1248" s="38"/>
      <c r="U1248" s="38"/>
      <c r="X1248" s="38"/>
      <c r="Y1248" s="38"/>
    </row>
    <row r="1249" spans="1:25" s="37" customFormat="1" hidden="1" x14ac:dyDescent="0.25">
      <c r="A1249" s="63"/>
      <c r="B1249" s="140">
        <f>IFERROR(IF(F1249&gt;0,MAX(B$26:B1248)+1,IF(AND(D1249&gt;0,C1249=0),"ЗАГ",0)),0)</f>
        <v>0</v>
      </c>
      <c r="C1249" s="141">
        <f>IF(Смета!B1231&gt;0,Смета!B1231,0)</f>
        <v>0</v>
      </c>
      <c r="D1249" s="543">
        <f>IF(Смета!C1231&gt;0,Смета!C1231,0)</f>
        <v>0</v>
      </c>
      <c r="E1249" s="77">
        <f>IF(Смета!D1231&gt;0,Смета!D1231,0)</f>
        <v>0</v>
      </c>
      <c r="F1249" s="67">
        <f>IFERROR(IF(Дата_КС2=S$3,Смета!Q1231,0)+IF(Дата_КС2=S$4,Смета!T1231,0)+IF(Дата_КС2=S$5,Смета!W1231,0)+IF(Дата_КС2=S$6,Смета!Z1231,0)+IF(Дата_КС2=S$7,Смета!AC1231,0)+IF(Дата_КС2=S$8,Смета!AF1231,0)+IF(Дата_КС2=S$9,Смета!AI1231,0)+IF(Дата_КС2=S$10,Смета!AL1231,0)+IF(Дата_КС2=S$11,Смета!AO1231,0)+IF(Дата_КС2=S$12,Смета!AR1231,0)+IF(Дата_КС2=S$13,Смета!AU1231,0)+IF(Дата_КС2=S$14,Смета!AX1231,0),0)</f>
        <v>0</v>
      </c>
      <c r="G1249" s="67">
        <f>IF(Смета!E1231&gt;0,Смета!E1231,0)</f>
        <v>0</v>
      </c>
      <c r="H1249" s="67">
        <f t="shared" si="40"/>
        <v>0</v>
      </c>
      <c r="I1249" s="464">
        <f t="shared" si="39"/>
        <v>0</v>
      </c>
      <c r="J1249" s="474"/>
      <c r="K1249" s="465">
        <f>IF(AND(B1249&gt;0,B1249&lt;&gt;"ЗАГ"),1,IF(C1249=0,SUM(B1250:INDEX(B1250:B$2002,INDEX(MATCH("ЗАГ",B1250:B$2002&amp;"",),))),0))</f>
        <v>0</v>
      </c>
      <c r="L1249" s="47"/>
      <c r="M1249" s="47"/>
      <c r="N1249" s="186"/>
      <c r="O1249" s="186"/>
      <c r="P1249" s="187"/>
      <c r="Q1249" s="189"/>
      <c r="R1249" s="178">
        <f>IFERROR(IF(F1249&gt;0,IF(IFERROR((Смета!H799*1),0)&gt;0,ROUND(F1249*G1249,2),0),0),0)</f>
        <v>0</v>
      </c>
      <c r="S1249" s="50">
        <f>IFERROR(IF(F1249&gt;0,IF(IFERROR((Смета!G1231*1),0)&gt;0,ROUND(F1249*G1249,2),0),0),0)</f>
        <v>0</v>
      </c>
      <c r="T1249" s="38"/>
      <c r="U1249" s="38"/>
      <c r="X1249" s="38"/>
      <c r="Y1249" s="38"/>
    </row>
    <row r="1250" spans="1:25" s="37" customFormat="1" hidden="1" x14ac:dyDescent="0.25">
      <c r="A1250" s="63"/>
      <c r="B1250" s="140">
        <f>IFERROR(IF(F1250&gt;0,MAX(B$26:B1249)+1,IF(AND(D1250&gt;0,C1250=0),"ЗАГ",0)),0)</f>
        <v>0</v>
      </c>
      <c r="C1250" s="141">
        <f>IF(Смета!B1232&gt;0,Смета!B1232,0)</f>
        <v>0</v>
      </c>
      <c r="D1250" s="543">
        <f>IF(Смета!C1232&gt;0,Смета!C1232,0)</f>
        <v>0</v>
      </c>
      <c r="E1250" s="77">
        <f>IF(Смета!D1232&gt;0,Смета!D1232,0)</f>
        <v>0</v>
      </c>
      <c r="F1250" s="67">
        <f>IFERROR(IF(Дата_КС2=S$3,Смета!Q1232,0)+IF(Дата_КС2=S$4,Смета!T1232,0)+IF(Дата_КС2=S$5,Смета!W1232,0)+IF(Дата_КС2=S$6,Смета!Z1232,0)+IF(Дата_КС2=S$7,Смета!AC1232,0)+IF(Дата_КС2=S$8,Смета!AF1232,0)+IF(Дата_КС2=S$9,Смета!AI1232,0)+IF(Дата_КС2=S$10,Смета!AL1232,0)+IF(Дата_КС2=S$11,Смета!AO1232,0)+IF(Дата_КС2=S$12,Смета!AR1232,0)+IF(Дата_КС2=S$13,Смета!AU1232,0)+IF(Дата_КС2=S$14,Смета!AX1232,0),0)</f>
        <v>0</v>
      </c>
      <c r="G1250" s="67">
        <f>IF(Смета!E1232&gt;0,Смета!E1232,0)</f>
        <v>0</v>
      </c>
      <c r="H1250" s="67">
        <f t="shared" si="40"/>
        <v>0</v>
      </c>
      <c r="I1250" s="464">
        <f t="shared" si="39"/>
        <v>0</v>
      </c>
      <c r="J1250" s="474"/>
      <c r="K1250" s="465">
        <f>IF(AND(B1250&gt;0,B1250&lt;&gt;"ЗАГ"),1,IF(C1250=0,SUM(B1251:INDEX(B1251:B$2002,INDEX(MATCH("ЗАГ",B1251:B$2002&amp;"",),))),0))</f>
        <v>0</v>
      </c>
      <c r="L1250" s="47"/>
      <c r="M1250" s="47"/>
      <c r="N1250" s="186"/>
      <c r="O1250" s="186"/>
      <c r="P1250" s="187"/>
      <c r="Q1250" s="189"/>
      <c r="R1250" s="178">
        <f>IFERROR(IF(F1250&gt;0,IF(IFERROR((Смета!H800*1),0)&gt;0,ROUND(F1250*G1250,2),0),0),0)</f>
        <v>0</v>
      </c>
      <c r="S1250" s="50">
        <f>IFERROR(IF(F1250&gt;0,IF(IFERROR((Смета!G1232*1),0)&gt;0,ROUND(F1250*G1250,2),0),0),0)</f>
        <v>0</v>
      </c>
      <c r="T1250" s="38"/>
      <c r="U1250" s="38"/>
      <c r="X1250" s="38"/>
      <c r="Y1250" s="38"/>
    </row>
    <row r="1251" spans="1:25" s="37" customFormat="1" hidden="1" x14ac:dyDescent="0.25">
      <c r="A1251" s="63"/>
      <c r="B1251" s="140">
        <f>IFERROR(IF(F1251&gt;0,MAX(B$26:B1250)+1,IF(AND(D1251&gt;0,C1251=0),"ЗАГ",0)),0)</f>
        <v>0</v>
      </c>
      <c r="C1251" s="141">
        <f>IF(Смета!B1233&gt;0,Смета!B1233,0)</f>
        <v>0</v>
      </c>
      <c r="D1251" s="543">
        <f>IF(Смета!C1233&gt;0,Смета!C1233,0)</f>
        <v>0</v>
      </c>
      <c r="E1251" s="77">
        <f>IF(Смета!D1233&gt;0,Смета!D1233,0)</f>
        <v>0</v>
      </c>
      <c r="F1251" s="67">
        <f>IFERROR(IF(Дата_КС2=S$3,Смета!Q1233,0)+IF(Дата_КС2=S$4,Смета!T1233,0)+IF(Дата_КС2=S$5,Смета!W1233,0)+IF(Дата_КС2=S$6,Смета!Z1233,0)+IF(Дата_КС2=S$7,Смета!AC1233,0)+IF(Дата_КС2=S$8,Смета!AF1233,0)+IF(Дата_КС2=S$9,Смета!AI1233,0)+IF(Дата_КС2=S$10,Смета!AL1233,0)+IF(Дата_КС2=S$11,Смета!AO1233,0)+IF(Дата_КС2=S$12,Смета!AR1233,0)+IF(Дата_КС2=S$13,Смета!AU1233,0)+IF(Дата_КС2=S$14,Смета!AX1233,0),0)</f>
        <v>0</v>
      </c>
      <c r="G1251" s="67">
        <f>IF(Смета!E1233&gt;0,Смета!E1233,0)</f>
        <v>0</v>
      </c>
      <c r="H1251" s="67">
        <f t="shared" si="40"/>
        <v>0</v>
      </c>
      <c r="I1251" s="464">
        <f t="shared" si="39"/>
        <v>0</v>
      </c>
      <c r="J1251" s="474"/>
      <c r="K1251" s="465">
        <f>IF(AND(B1251&gt;0,B1251&lt;&gt;"ЗАГ"),1,IF(C1251=0,SUM(B1252:INDEX(B1252:B$2002,INDEX(MATCH("ЗАГ",B1252:B$2002&amp;"",),))),0))</f>
        <v>0</v>
      </c>
      <c r="L1251" s="47"/>
      <c r="M1251" s="47"/>
      <c r="N1251" s="186"/>
      <c r="O1251" s="186"/>
      <c r="P1251" s="187"/>
      <c r="Q1251" s="189"/>
      <c r="R1251" s="178">
        <f>IFERROR(IF(F1251&gt;0,IF(IFERROR((Смета!H801*1),0)&gt;0,ROUND(F1251*G1251,2),0),0),0)</f>
        <v>0</v>
      </c>
      <c r="S1251" s="50">
        <f>IFERROR(IF(F1251&gt;0,IF(IFERROR((Смета!G1233*1),0)&gt;0,ROUND(F1251*G1251,2),0),0),0)</f>
        <v>0</v>
      </c>
      <c r="T1251" s="38"/>
      <c r="U1251" s="38"/>
      <c r="X1251" s="38"/>
      <c r="Y1251" s="38"/>
    </row>
    <row r="1252" spans="1:25" s="37" customFormat="1" hidden="1" x14ac:dyDescent="0.25">
      <c r="A1252" s="63"/>
      <c r="B1252" s="140">
        <f>IFERROR(IF(F1252&gt;0,MAX(B$26:B1251)+1,IF(AND(D1252&gt;0,C1252=0),"ЗАГ",0)),0)</f>
        <v>0</v>
      </c>
      <c r="C1252" s="141">
        <f>IF(Смета!B1234&gt;0,Смета!B1234,0)</f>
        <v>0</v>
      </c>
      <c r="D1252" s="543">
        <f>IF(Смета!C1234&gt;0,Смета!C1234,0)</f>
        <v>0</v>
      </c>
      <c r="E1252" s="77">
        <f>IF(Смета!D1234&gt;0,Смета!D1234,0)</f>
        <v>0</v>
      </c>
      <c r="F1252" s="67">
        <f>IFERROR(IF(Дата_КС2=S$3,Смета!Q1234,0)+IF(Дата_КС2=S$4,Смета!T1234,0)+IF(Дата_КС2=S$5,Смета!W1234,0)+IF(Дата_КС2=S$6,Смета!Z1234,0)+IF(Дата_КС2=S$7,Смета!AC1234,0)+IF(Дата_КС2=S$8,Смета!AF1234,0)+IF(Дата_КС2=S$9,Смета!AI1234,0)+IF(Дата_КС2=S$10,Смета!AL1234,0)+IF(Дата_КС2=S$11,Смета!AO1234,0)+IF(Дата_КС2=S$12,Смета!AR1234,0)+IF(Дата_КС2=S$13,Смета!AU1234,0)+IF(Дата_КС2=S$14,Смета!AX1234,0),0)</f>
        <v>0</v>
      </c>
      <c r="G1252" s="67">
        <f>IF(Смета!E1234&gt;0,Смета!E1234,0)</f>
        <v>0</v>
      </c>
      <c r="H1252" s="67">
        <f t="shared" si="40"/>
        <v>0</v>
      </c>
      <c r="I1252" s="464">
        <f t="shared" si="39"/>
        <v>0</v>
      </c>
      <c r="J1252" s="474"/>
      <c r="K1252" s="465">
        <f>IF(AND(B1252&gt;0,B1252&lt;&gt;"ЗАГ"),1,IF(C1252=0,SUM(B1253:INDEX(B1253:B$2002,INDEX(MATCH("ЗАГ",B1253:B$2002&amp;"",),))),0))</f>
        <v>0</v>
      </c>
      <c r="L1252" s="47"/>
      <c r="M1252" s="47"/>
      <c r="N1252" s="186"/>
      <c r="O1252" s="186"/>
      <c r="P1252" s="187"/>
      <c r="Q1252" s="189"/>
      <c r="R1252" s="178">
        <f>IFERROR(IF(F1252&gt;0,IF(IFERROR((Смета!H802*1),0)&gt;0,ROUND(F1252*G1252,2),0),0),0)</f>
        <v>0</v>
      </c>
      <c r="S1252" s="50">
        <f>IFERROR(IF(F1252&gt;0,IF(IFERROR((Смета!G1234*1),0)&gt;0,ROUND(F1252*G1252,2),0),0),0)</f>
        <v>0</v>
      </c>
      <c r="T1252" s="38"/>
      <c r="U1252" s="38"/>
      <c r="X1252" s="38"/>
      <c r="Y1252" s="38"/>
    </row>
    <row r="1253" spans="1:25" s="37" customFormat="1" hidden="1" x14ac:dyDescent="0.25">
      <c r="A1253" s="63"/>
      <c r="B1253" s="140">
        <f>IFERROR(IF(F1253&gt;0,MAX(B$26:B1252)+1,IF(AND(D1253&gt;0,C1253=0),"ЗАГ",0)),0)</f>
        <v>0</v>
      </c>
      <c r="C1253" s="141">
        <f>IF(Смета!B1235&gt;0,Смета!B1235,0)</f>
        <v>0</v>
      </c>
      <c r="D1253" s="543">
        <f>IF(Смета!C1235&gt;0,Смета!C1235,0)</f>
        <v>0</v>
      </c>
      <c r="E1253" s="77">
        <f>IF(Смета!D1235&gt;0,Смета!D1235,0)</f>
        <v>0</v>
      </c>
      <c r="F1253" s="67">
        <f>IFERROR(IF(Дата_КС2=S$3,Смета!Q1235,0)+IF(Дата_КС2=S$4,Смета!T1235,0)+IF(Дата_КС2=S$5,Смета!W1235,0)+IF(Дата_КС2=S$6,Смета!Z1235,0)+IF(Дата_КС2=S$7,Смета!AC1235,0)+IF(Дата_КС2=S$8,Смета!AF1235,0)+IF(Дата_КС2=S$9,Смета!AI1235,0)+IF(Дата_КС2=S$10,Смета!AL1235,0)+IF(Дата_КС2=S$11,Смета!AO1235,0)+IF(Дата_КС2=S$12,Смета!AR1235,0)+IF(Дата_КС2=S$13,Смета!AU1235,0)+IF(Дата_КС2=S$14,Смета!AX1235,0),0)</f>
        <v>0</v>
      </c>
      <c r="G1253" s="67">
        <f>IF(Смета!E1235&gt;0,Смета!E1235,0)</f>
        <v>0</v>
      </c>
      <c r="H1253" s="67">
        <f t="shared" si="40"/>
        <v>0</v>
      </c>
      <c r="I1253" s="464">
        <f t="shared" si="39"/>
        <v>0</v>
      </c>
      <c r="J1253" s="474"/>
      <c r="K1253" s="465">
        <f>IF(AND(B1253&gt;0,B1253&lt;&gt;"ЗАГ"),1,IF(C1253=0,SUM(B1254:INDEX(B1254:B$2002,INDEX(MATCH("ЗАГ",B1254:B$2002&amp;"",),))),0))</f>
        <v>0</v>
      </c>
      <c r="L1253" s="47"/>
      <c r="M1253" s="47"/>
      <c r="N1253" s="186"/>
      <c r="O1253" s="186"/>
      <c r="P1253" s="187"/>
      <c r="Q1253" s="189"/>
      <c r="R1253" s="178">
        <f>IFERROR(IF(F1253&gt;0,IF(IFERROR((Смета!H803*1),0)&gt;0,ROUND(F1253*G1253,2),0),0),0)</f>
        <v>0</v>
      </c>
      <c r="S1253" s="50">
        <f>IFERROR(IF(F1253&gt;0,IF(IFERROR((Смета!G1235*1),0)&gt;0,ROUND(F1253*G1253,2),0),0),0)</f>
        <v>0</v>
      </c>
      <c r="T1253" s="38"/>
      <c r="U1253" s="38"/>
      <c r="X1253" s="38"/>
      <c r="Y1253" s="38"/>
    </row>
    <row r="1254" spans="1:25" s="37" customFormat="1" hidden="1" x14ac:dyDescent="0.25">
      <c r="A1254" s="63"/>
      <c r="B1254" s="140">
        <f>IFERROR(IF(F1254&gt;0,MAX(B$26:B1253)+1,IF(AND(D1254&gt;0,C1254=0),"ЗАГ",0)),0)</f>
        <v>0</v>
      </c>
      <c r="C1254" s="141">
        <f>IF(Смета!B1236&gt;0,Смета!B1236,0)</f>
        <v>0</v>
      </c>
      <c r="D1254" s="543">
        <f>IF(Смета!C1236&gt;0,Смета!C1236,0)</f>
        <v>0</v>
      </c>
      <c r="E1254" s="77">
        <f>IF(Смета!D1236&gt;0,Смета!D1236,0)</f>
        <v>0</v>
      </c>
      <c r="F1254" s="67">
        <f>IFERROR(IF(Дата_КС2=S$3,Смета!Q1236,0)+IF(Дата_КС2=S$4,Смета!T1236,0)+IF(Дата_КС2=S$5,Смета!W1236,0)+IF(Дата_КС2=S$6,Смета!Z1236,0)+IF(Дата_КС2=S$7,Смета!AC1236,0)+IF(Дата_КС2=S$8,Смета!AF1236,0)+IF(Дата_КС2=S$9,Смета!AI1236,0)+IF(Дата_КС2=S$10,Смета!AL1236,0)+IF(Дата_КС2=S$11,Смета!AO1236,0)+IF(Дата_КС2=S$12,Смета!AR1236,0)+IF(Дата_КС2=S$13,Смета!AU1236,0)+IF(Дата_КС2=S$14,Смета!AX1236,0),0)</f>
        <v>0</v>
      </c>
      <c r="G1254" s="67">
        <f>IF(Смета!E1236&gt;0,Смета!E1236,0)</f>
        <v>0</v>
      </c>
      <c r="H1254" s="67">
        <f t="shared" si="40"/>
        <v>0</v>
      </c>
      <c r="I1254" s="464">
        <f t="shared" si="39"/>
        <v>0</v>
      </c>
      <c r="J1254" s="474"/>
      <c r="K1254" s="465">
        <f>IF(AND(B1254&gt;0,B1254&lt;&gt;"ЗАГ"),1,IF(C1254=0,SUM(B1255:INDEX(B1255:B$2002,INDEX(MATCH("ЗАГ",B1255:B$2002&amp;"",),))),0))</f>
        <v>0</v>
      </c>
      <c r="L1254" s="47"/>
      <c r="M1254" s="47"/>
      <c r="N1254" s="186"/>
      <c r="O1254" s="186"/>
      <c r="P1254" s="187"/>
      <c r="Q1254" s="189"/>
      <c r="R1254" s="178">
        <f>IFERROR(IF(F1254&gt;0,IF(IFERROR((Смета!H804*1),0)&gt;0,ROUND(F1254*G1254,2),0),0),0)</f>
        <v>0</v>
      </c>
      <c r="S1254" s="50">
        <f>IFERROR(IF(F1254&gt;0,IF(IFERROR((Смета!G1236*1),0)&gt;0,ROUND(F1254*G1254,2),0),0),0)</f>
        <v>0</v>
      </c>
      <c r="T1254" s="38"/>
      <c r="U1254" s="38"/>
      <c r="X1254" s="38"/>
      <c r="Y1254" s="38"/>
    </row>
    <row r="1255" spans="1:25" s="37" customFormat="1" hidden="1" x14ac:dyDescent="0.25">
      <c r="A1255" s="63"/>
      <c r="B1255" s="140">
        <f>IFERROR(IF(F1255&gt;0,MAX(B$26:B1254)+1,IF(AND(D1255&gt;0,C1255=0),"ЗАГ",0)),0)</f>
        <v>0</v>
      </c>
      <c r="C1255" s="141">
        <f>IF(Смета!B1237&gt;0,Смета!B1237,0)</f>
        <v>0</v>
      </c>
      <c r="D1255" s="543">
        <f>IF(Смета!C1237&gt;0,Смета!C1237,0)</f>
        <v>0</v>
      </c>
      <c r="E1255" s="77">
        <f>IF(Смета!D1237&gt;0,Смета!D1237,0)</f>
        <v>0</v>
      </c>
      <c r="F1255" s="67">
        <f>IFERROR(IF(Дата_КС2=S$3,Смета!Q1237,0)+IF(Дата_КС2=S$4,Смета!T1237,0)+IF(Дата_КС2=S$5,Смета!W1237,0)+IF(Дата_КС2=S$6,Смета!Z1237,0)+IF(Дата_КС2=S$7,Смета!AC1237,0)+IF(Дата_КС2=S$8,Смета!AF1237,0)+IF(Дата_КС2=S$9,Смета!AI1237,0)+IF(Дата_КС2=S$10,Смета!AL1237,0)+IF(Дата_КС2=S$11,Смета!AO1237,0)+IF(Дата_КС2=S$12,Смета!AR1237,0)+IF(Дата_КС2=S$13,Смета!AU1237,0)+IF(Дата_КС2=S$14,Смета!AX1237,0),0)</f>
        <v>0</v>
      </c>
      <c r="G1255" s="67">
        <f>IF(Смета!E1237&gt;0,Смета!E1237,0)</f>
        <v>0</v>
      </c>
      <c r="H1255" s="67">
        <f t="shared" si="40"/>
        <v>0</v>
      </c>
      <c r="I1255" s="464">
        <f t="shared" si="39"/>
        <v>0</v>
      </c>
      <c r="J1255" s="474"/>
      <c r="K1255" s="465">
        <f>IF(AND(B1255&gt;0,B1255&lt;&gt;"ЗАГ"),1,IF(C1255=0,SUM(B1256:INDEX(B1256:B$2002,INDEX(MATCH("ЗАГ",B1256:B$2002&amp;"",),))),0))</f>
        <v>0</v>
      </c>
      <c r="L1255" s="47"/>
      <c r="M1255" s="47"/>
      <c r="N1255" s="186"/>
      <c r="O1255" s="186"/>
      <c r="P1255" s="187"/>
      <c r="Q1255" s="189"/>
      <c r="R1255" s="178">
        <f>IFERROR(IF(F1255&gt;0,IF(IFERROR((Смета!H805*1),0)&gt;0,ROUND(F1255*G1255,2),0),0),0)</f>
        <v>0</v>
      </c>
      <c r="S1255" s="50">
        <f>IFERROR(IF(F1255&gt;0,IF(IFERROR((Смета!G1237*1),0)&gt;0,ROUND(F1255*G1255,2),0),0),0)</f>
        <v>0</v>
      </c>
      <c r="T1255" s="38"/>
      <c r="U1255" s="38"/>
      <c r="X1255" s="38"/>
      <c r="Y1255" s="38"/>
    </row>
    <row r="1256" spans="1:25" s="37" customFormat="1" hidden="1" x14ac:dyDescent="0.25">
      <c r="A1256" s="63"/>
      <c r="B1256" s="140">
        <f>IFERROR(IF(F1256&gt;0,MAX(B$26:B1255)+1,IF(AND(D1256&gt;0,C1256=0),"ЗАГ",0)),0)</f>
        <v>0</v>
      </c>
      <c r="C1256" s="141">
        <f>IF(Смета!B1238&gt;0,Смета!B1238,0)</f>
        <v>0</v>
      </c>
      <c r="D1256" s="543">
        <f>IF(Смета!C1238&gt;0,Смета!C1238,0)</f>
        <v>0</v>
      </c>
      <c r="E1256" s="77">
        <f>IF(Смета!D1238&gt;0,Смета!D1238,0)</f>
        <v>0</v>
      </c>
      <c r="F1256" s="67">
        <f>IFERROR(IF(Дата_КС2=S$3,Смета!Q1238,0)+IF(Дата_КС2=S$4,Смета!T1238,0)+IF(Дата_КС2=S$5,Смета!W1238,0)+IF(Дата_КС2=S$6,Смета!Z1238,0)+IF(Дата_КС2=S$7,Смета!AC1238,0)+IF(Дата_КС2=S$8,Смета!AF1238,0)+IF(Дата_КС2=S$9,Смета!AI1238,0)+IF(Дата_КС2=S$10,Смета!AL1238,0)+IF(Дата_КС2=S$11,Смета!AO1238,0)+IF(Дата_КС2=S$12,Смета!AR1238,0)+IF(Дата_КС2=S$13,Смета!AU1238,0)+IF(Дата_КС2=S$14,Смета!AX1238,0),0)</f>
        <v>0</v>
      </c>
      <c r="G1256" s="67">
        <f>IF(Смета!E1238&gt;0,Смета!E1238,0)</f>
        <v>0</v>
      </c>
      <c r="H1256" s="67">
        <f t="shared" si="40"/>
        <v>0</v>
      </c>
      <c r="I1256" s="464">
        <f t="shared" si="39"/>
        <v>0</v>
      </c>
      <c r="J1256" s="474"/>
      <c r="K1256" s="465">
        <f>IF(AND(B1256&gt;0,B1256&lt;&gt;"ЗАГ"),1,IF(C1256=0,SUM(B1257:INDEX(B1257:B$2002,INDEX(MATCH("ЗАГ",B1257:B$2002&amp;"",),))),0))</f>
        <v>0</v>
      </c>
      <c r="L1256" s="47"/>
      <c r="M1256" s="47"/>
      <c r="N1256" s="186"/>
      <c r="O1256" s="186"/>
      <c r="P1256" s="187"/>
      <c r="Q1256" s="189"/>
      <c r="R1256" s="178">
        <f>IFERROR(IF(F1256&gt;0,IF(IFERROR((Смета!H806*1),0)&gt;0,ROUND(F1256*G1256,2),0),0),0)</f>
        <v>0</v>
      </c>
      <c r="S1256" s="50">
        <f>IFERROR(IF(F1256&gt;0,IF(IFERROR((Смета!G1238*1),0)&gt;0,ROUND(F1256*G1256,2),0),0),0)</f>
        <v>0</v>
      </c>
      <c r="T1256" s="38"/>
      <c r="U1256" s="38"/>
      <c r="X1256" s="38"/>
      <c r="Y1256" s="38"/>
    </row>
    <row r="1257" spans="1:25" s="37" customFormat="1" hidden="1" x14ac:dyDescent="0.25">
      <c r="A1257" s="63"/>
      <c r="B1257" s="140">
        <f>IFERROR(IF(F1257&gt;0,MAX(B$26:B1256)+1,IF(AND(D1257&gt;0,C1257=0),"ЗАГ",0)),0)</f>
        <v>0</v>
      </c>
      <c r="C1257" s="141">
        <f>IF(Смета!B1239&gt;0,Смета!B1239,0)</f>
        <v>0</v>
      </c>
      <c r="D1257" s="543">
        <f>IF(Смета!C1239&gt;0,Смета!C1239,0)</f>
        <v>0</v>
      </c>
      <c r="E1257" s="77">
        <f>IF(Смета!D1239&gt;0,Смета!D1239,0)</f>
        <v>0</v>
      </c>
      <c r="F1257" s="67">
        <f>IFERROR(IF(Дата_КС2=S$3,Смета!Q1239,0)+IF(Дата_КС2=S$4,Смета!T1239,0)+IF(Дата_КС2=S$5,Смета!W1239,0)+IF(Дата_КС2=S$6,Смета!Z1239,0)+IF(Дата_КС2=S$7,Смета!AC1239,0)+IF(Дата_КС2=S$8,Смета!AF1239,0)+IF(Дата_КС2=S$9,Смета!AI1239,0)+IF(Дата_КС2=S$10,Смета!AL1239,0)+IF(Дата_КС2=S$11,Смета!AO1239,0)+IF(Дата_КС2=S$12,Смета!AR1239,0)+IF(Дата_КС2=S$13,Смета!AU1239,0)+IF(Дата_КС2=S$14,Смета!AX1239,0),0)</f>
        <v>0</v>
      </c>
      <c r="G1257" s="67">
        <f>IF(Смета!E1239&gt;0,Смета!E1239,0)</f>
        <v>0</v>
      </c>
      <c r="H1257" s="67">
        <f t="shared" si="40"/>
        <v>0</v>
      </c>
      <c r="I1257" s="464">
        <f t="shared" si="39"/>
        <v>0</v>
      </c>
      <c r="J1257" s="474"/>
      <c r="K1257" s="465">
        <f>IF(AND(B1257&gt;0,B1257&lt;&gt;"ЗАГ"),1,IF(C1257=0,SUM(B1258:INDEX(B1258:B$2002,INDEX(MATCH("ЗАГ",B1258:B$2002&amp;"",),))),0))</f>
        <v>0</v>
      </c>
      <c r="L1257" s="47"/>
      <c r="M1257" s="47"/>
      <c r="N1257" s="186"/>
      <c r="O1257" s="186"/>
      <c r="P1257" s="187"/>
      <c r="Q1257" s="189"/>
      <c r="R1257" s="178">
        <f>IFERROR(IF(F1257&gt;0,IF(IFERROR((Смета!H807*1),0)&gt;0,ROUND(F1257*G1257,2),0),0),0)</f>
        <v>0</v>
      </c>
      <c r="S1257" s="50">
        <f>IFERROR(IF(F1257&gt;0,IF(IFERROR((Смета!G1239*1),0)&gt;0,ROUND(F1257*G1257,2),0),0),0)</f>
        <v>0</v>
      </c>
      <c r="T1257" s="38"/>
      <c r="U1257" s="38"/>
      <c r="X1257" s="38"/>
      <c r="Y1257" s="38"/>
    </row>
    <row r="1258" spans="1:25" s="37" customFormat="1" hidden="1" x14ac:dyDescent="0.25">
      <c r="A1258" s="63"/>
      <c r="B1258" s="140">
        <f>IFERROR(IF(F1258&gt;0,MAX(B$26:B1257)+1,IF(AND(D1258&gt;0,C1258=0),"ЗАГ",0)),0)</f>
        <v>0</v>
      </c>
      <c r="C1258" s="141">
        <f>IF(Смета!B1240&gt;0,Смета!B1240,0)</f>
        <v>0</v>
      </c>
      <c r="D1258" s="543">
        <f>IF(Смета!C1240&gt;0,Смета!C1240,0)</f>
        <v>0</v>
      </c>
      <c r="E1258" s="77">
        <f>IF(Смета!D1240&gt;0,Смета!D1240,0)</f>
        <v>0</v>
      </c>
      <c r="F1258" s="67">
        <f>IFERROR(IF(Дата_КС2=S$3,Смета!Q1240,0)+IF(Дата_КС2=S$4,Смета!T1240,0)+IF(Дата_КС2=S$5,Смета!W1240,0)+IF(Дата_КС2=S$6,Смета!Z1240,0)+IF(Дата_КС2=S$7,Смета!AC1240,0)+IF(Дата_КС2=S$8,Смета!AF1240,0)+IF(Дата_КС2=S$9,Смета!AI1240,0)+IF(Дата_КС2=S$10,Смета!AL1240,0)+IF(Дата_КС2=S$11,Смета!AO1240,0)+IF(Дата_КС2=S$12,Смета!AR1240,0)+IF(Дата_КС2=S$13,Смета!AU1240,0)+IF(Дата_КС2=S$14,Смета!AX1240,0),0)</f>
        <v>0</v>
      </c>
      <c r="G1258" s="67">
        <f>IF(Смета!E1240&gt;0,Смета!E1240,0)</f>
        <v>0</v>
      </c>
      <c r="H1258" s="67">
        <f t="shared" si="40"/>
        <v>0</v>
      </c>
      <c r="I1258" s="464">
        <f t="shared" si="39"/>
        <v>0</v>
      </c>
      <c r="J1258" s="474"/>
      <c r="K1258" s="465">
        <f>IF(AND(B1258&gt;0,B1258&lt;&gt;"ЗАГ"),1,IF(C1258=0,SUM(B1259:INDEX(B1259:B$2002,INDEX(MATCH("ЗАГ",B1259:B$2002&amp;"",),))),0))</f>
        <v>0</v>
      </c>
      <c r="L1258" s="47"/>
      <c r="M1258" s="47"/>
      <c r="N1258" s="186"/>
      <c r="O1258" s="186"/>
      <c r="P1258" s="187"/>
      <c r="Q1258" s="189"/>
      <c r="R1258" s="178">
        <f>IFERROR(IF(F1258&gt;0,IF(IFERROR((Смета!H808*1),0)&gt;0,ROUND(F1258*G1258,2),0),0),0)</f>
        <v>0</v>
      </c>
      <c r="S1258" s="50">
        <f>IFERROR(IF(F1258&gt;0,IF(IFERROR((Смета!G1240*1),0)&gt;0,ROUND(F1258*G1258,2),0),0),0)</f>
        <v>0</v>
      </c>
      <c r="T1258" s="38"/>
      <c r="U1258" s="38"/>
      <c r="X1258" s="38"/>
      <c r="Y1258" s="38"/>
    </row>
    <row r="1259" spans="1:25" s="37" customFormat="1" hidden="1" x14ac:dyDescent="0.25">
      <c r="A1259" s="63"/>
      <c r="B1259" s="140">
        <f>IFERROR(IF(F1259&gt;0,MAX(B$26:B1258)+1,IF(AND(D1259&gt;0,C1259=0),"ЗАГ",0)),0)</f>
        <v>0</v>
      </c>
      <c r="C1259" s="141">
        <f>IF(Смета!B1241&gt;0,Смета!B1241,0)</f>
        <v>0</v>
      </c>
      <c r="D1259" s="543">
        <f>IF(Смета!C1241&gt;0,Смета!C1241,0)</f>
        <v>0</v>
      </c>
      <c r="E1259" s="77">
        <f>IF(Смета!D1241&gt;0,Смета!D1241,0)</f>
        <v>0</v>
      </c>
      <c r="F1259" s="67">
        <f>IFERROR(IF(Дата_КС2=S$3,Смета!Q1241,0)+IF(Дата_КС2=S$4,Смета!T1241,0)+IF(Дата_КС2=S$5,Смета!W1241,0)+IF(Дата_КС2=S$6,Смета!Z1241,0)+IF(Дата_КС2=S$7,Смета!AC1241,0)+IF(Дата_КС2=S$8,Смета!AF1241,0)+IF(Дата_КС2=S$9,Смета!AI1241,0)+IF(Дата_КС2=S$10,Смета!AL1241,0)+IF(Дата_КС2=S$11,Смета!AO1241,0)+IF(Дата_КС2=S$12,Смета!AR1241,0)+IF(Дата_КС2=S$13,Смета!AU1241,0)+IF(Дата_КС2=S$14,Смета!AX1241,0),0)</f>
        <v>0</v>
      </c>
      <c r="G1259" s="67">
        <f>IF(Смета!E1241&gt;0,Смета!E1241,0)</f>
        <v>0</v>
      </c>
      <c r="H1259" s="67">
        <f t="shared" si="40"/>
        <v>0</v>
      </c>
      <c r="I1259" s="464">
        <f t="shared" si="39"/>
        <v>0</v>
      </c>
      <c r="J1259" s="474"/>
      <c r="K1259" s="465">
        <f>IF(AND(B1259&gt;0,B1259&lt;&gt;"ЗАГ"),1,IF(C1259=0,SUM(B1260:INDEX(B1260:B$2002,INDEX(MATCH("ЗАГ",B1260:B$2002&amp;"",),))),0))</f>
        <v>0</v>
      </c>
      <c r="L1259" s="47"/>
      <c r="M1259" s="47"/>
      <c r="N1259" s="186"/>
      <c r="O1259" s="186"/>
      <c r="P1259" s="187"/>
      <c r="Q1259" s="189"/>
      <c r="R1259" s="178">
        <f>IFERROR(IF(F1259&gt;0,IF(IFERROR((Смета!H809*1),0)&gt;0,ROUND(F1259*G1259,2),0),0),0)</f>
        <v>0</v>
      </c>
      <c r="S1259" s="50">
        <f>IFERROR(IF(F1259&gt;0,IF(IFERROR((Смета!G1241*1),0)&gt;0,ROUND(F1259*G1259,2),0),0),0)</f>
        <v>0</v>
      </c>
      <c r="T1259" s="38"/>
      <c r="U1259" s="38"/>
      <c r="X1259" s="38"/>
      <c r="Y1259" s="38"/>
    </row>
    <row r="1260" spans="1:25" s="37" customFormat="1" hidden="1" x14ac:dyDescent="0.25">
      <c r="A1260" s="63"/>
      <c r="B1260" s="140">
        <f>IFERROR(IF(F1260&gt;0,MAX(B$26:B1259)+1,IF(AND(D1260&gt;0,C1260=0),"ЗАГ",0)),0)</f>
        <v>0</v>
      </c>
      <c r="C1260" s="141">
        <f>IF(Смета!B1242&gt;0,Смета!B1242,0)</f>
        <v>0</v>
      </c>
      <c r="D1260" s="543">
        <f>IF(Смета!C1242&gt;0,Смета!C1242,0)</f>
        <v>0</v>
      </c>
      <c r="E1260" s="77">
        <f>IF(Смета!D1242&gt;0,Смета!D1242,0)</f>
        <v>0</v>
      </c>
      <c r="F1260" s="67">
        <f>IFERROR(IF(Дата_КС2=S$3,Смета!Q1242,0)+IF(Дата_КС2=S$4,Смета!T1242,0)+IF(Дата_КС2=S$5,Смета!W1242,0)+IF(Дата_КС2=S$6,Смета!Z1242,0)+IF(Дата_КС2=S$7,Смета!AC1242,0)+IF(Дата_КС2=S$8,Смета!AF1242,0)+IF(Дата_КС2=S$9,Смета!AI1242,0)+IF(Дата_КС2=S$10,Смета!AL1242,0)+IF(Дата_КС2=S$11,Смета!AO1242,0)+IF(Дата_КС2=S$12,Смета!AR1242,0)+IF(Дата_КС2=S$13,Смета!AU1242,0)+IF(Дата_КС2=S$14,Смета!AX1242,0),0)</f>
        <v>0</v>
      </c>
      <c r="G1260" s="67">
        <f>IF(Смета!E1242&gt;0,Смета!E1242,0)</f>
        <v>0</v>
      </c>
      <c r="H1260" s="67">
        <f t="shared" si="40"/>
        <v>0</v>
      </c>
      <c r="I1260" s="464">
        <f t="shared" si="39"/>
        <v>0</v>
      </c>
      <c r="J1260" s="474"/>
      <c r="K1260" s="465">
        <f>IF(AND(B1260&gt;0,B1260&lt;&gt;"ЗАГ"),1,IF(C1260=0,SUM(B1261:INDEX(B1261:B$2002,INDEX(MATCH("ЗАГ",B1261:B$2002&amp;"",),))),0))</f>
        <v>0</v>
      </c>
      <c r="L1260" s="47"/>
      <c r="M1260" s="47"/>
      <c r="N1260" s="186"/>
      <c r="O1260" s="186"/>
      <c r="P1260" s="187"/>
      <c r="Q1260" s="189"/>
      <c r="R1260" s="178">
        <f>IFERROR(IF(F1260&gt;0,IF(IFERROR((Смета!H810*1),0)&gt;0,ROUND(F1260*G1260,2),0),0),0)</f>
        <v>0</v>
      </c>
      <c r="S1260" s="50">
        <f>IFERROR(IF(F1260&gt;0,IF(IFERROR((Смета!G1242*1),0)&gt;0,ROUND(F1260*G1260,2),0),0),0)</f>
        <v>0</v>
      </c>
      <c r="T1260" s="38"/>
      <c r="U1260" s="38"/>
      <c r="X1260" s="38"/>
      <c r="Y1260" s="38"/>
    </row>
    <row r="1261" spans="1:25" s="37" customFormat="1" hidden="1" x14ac:dyDescent="0.25">
      <c r="A1261" s="63"/>
      <c r="B1261" s="140">
        <f>IFERROR(IF(F1261&gt;0,MAX(B$26:B1260)+1,IF(AND(D1261&gt;0,C1261=0),"ЗАГ",0)),0)</f>
        <v>0</v>
      </c>
      <c r="C1261" s="141">
        <f>IF(Смета!B1243&gt;0,Смета!B1243,0)</f>
        <v>0</v>
      </c>
      <c r="D1261" s="543">
        <f>IF(Смета!C1243&gt;0,Смета!C1243,0)</f>
        <v>0</v>
      </c>
      <c r="E1261" s="77">
        <f>IF(Смета!D1243&gt;0,Смета!D1243,0)</f>
        <v>0</v>
      </c>
      <c r="F1261" s="67">
        <f>IFERROR(IF(Дата_КС2=S$3,Смета!Q1243,0)+IF(Дата_КС2=S$4,Смета!T1243,0)+IF(Дата_КС2=S$5,Смета!W1243,0)+IF(Дата_КС2=S$6,Смета!Z1243,0)+IF(Дата_КС2=S$7,Смета!AC1243,0)+IF(Дата_КС2=S$8,Смета!AF1243,0)+IF(Дата_КС2=S$9,Смета!AI1243,0)+IF(Дата_КС2=S$10,Смета!AL1243,0)+IF(Дата_КС2=S$11,Смета!AO1243,0)+IF(Дата_КС2=S$12,Смета!AR1243,0)+IF(Дата_КС2=S$13,Смета!AU1243,0)+IF(Дата_КС2=S$14,Смета!AX1243,0),0)</f>
        <v>0</v>
      </c>
      <c r="G1261" s="67">
        <f>IF(Смета!E1243&gt;0,Смета!E1243,0)</f>
        <v>0</v>
      </c>
      <c r="H1261" s="67">
        <f t="shared" si="40"/>
        <v>0</v>
      </c>
      <c r="I1261" s="464">
        <f t="shared" si="39"/>
        <v>0</v>
      </c>
      <c r="J1261" s="474"/>
      <c r="K1261" s="465">
        <f>IF(AND(B1261&gt;0,B1261&lt;&gt;"ЗАГ"),1,IF(C1261=0,SUM(B1262:INDEX(B1262:B$2002,INDEX(MATCH("ЗАГ",B1262:B$2002&amp;"",),))),0))</f>
        <v>0</v>
      </c>
      <c r="L1261" s="47"/>
      <c r="M1261" s="47"/>
      <c r="N1261" s="186"/>
      <c r="O1261" s="186"/>
      <c r="P1261" s="187"/>
      <c r="Q1261" s="189"/>
      <c r="R1261" s="178">
        <f>IFERROR(IF(F1261&gt;0,IF(IFERROR((Смета!H811*1),0)&gt;0,ROUND(F1261*G1261,2),0),0),0)</f>
        <v>0</v>
      </c>
      <c r="S1261" s="50">
        <f>IFERROR(IF(F1261&gt;0,IF(IFERROR((Смета!G1243*1),0)&gt;0,ROUND(F1261*G1261,2),0),0),0)</f>
        <v>0</v>
      </c>
      <c r="T1261" s="38"/>
      <c r="U1261" s="38"/>
      <c r="X1261" s="38"/>
      <c r="Y1261" s="38"/>
    </row>
    <row r="1262" spans="1:25" s="37" customFormat="1" hidden="1" x14ac:dyDescent="0.25">
      <c r="A1262" s="63"/>
      <c r="B1262" s="140">
        <f>IFERROR(IF(F1262&gt;0,MAX(B$26:B1261)+1,IF(AND(D1262&gt;0,C1262=0),"ЗАГ",0)),0)</f>
        <v>0</v>
      </c>
      <c r="C1262" s="141">
        <f>IF(Смета!B1244&gt;0,Смета!B1244,0)</f>
        <v>0</v>
      </c>
      <c r="D1262" s="543">
        <f>IF(Смета!C1244&gt;0,Смета!C1244,0)</f>
        <v>0</v>
      </c>
      <c r="E1262" s="77">
        <f>IF(Смета!D1244&gt;0,Смета!D1244,0)</f>
        <v>0</v>
      </c>
      <c r="F1262" s="67">
        <f>IFERROR(IF(Дата_КС2=S$3,Смета!Q1244,0)+IF(Дата_КС2=S$4,Смета!T1244,0)+IF(Дата_КС2=S$5,Смета!W1244,0)+IF(Дата_КС2=S$6,Смета!Z1244,0)+IF(Дата_КС2=S$7,Смета!AC1244,0)+IF(Дата_КС2=S$8,Смета!AF1244,0)+IF(Дата_КС2=S$9,Смета!AI1244,0)+IF(Дата_КС2=S$10,Смета!AL1244,0)+IF(Дата_КС2=S$11,Смета!AO1244,0)+IF(Дата_КС2=S$12,Смета!AR1244,0)+IF(Дата_КС2=S$13,Смета!AU1244,0)+IF(Дата_КС2=S$14,Смета!AX1244,0),0)</f>
        <v>0</v>
      </c>
      <c r="G1262" s="67">
        <f>IF(Смета!E1244&gt;0,Смета!E1244,0)</f>
        <v>0</v>
      </c>
      <c r="H1262" s="67">
        <f t="shared" si="40"/>
        <v>0</v>
      </c>
      <c r="I1262" s="464">
        <f t="shared" si="39"/>
        <v>0</v>
      </c>
      <c r="J1262" s="474"/>
      <c r="K1262" s="465">
        <f>IF(AND(B1262&gt;0,B1262&lt;&gt;"ЗАГ"),1,IF(C1262=0,SUM(B1263:INDEX(B1263:B$2002,INDEX(MATCH("ЗАГ",B1263:B$2002&amp;"",),))),0))</f>
        <v>0</v>
      </c>
      <c r="L1262" s="47"/>
      <c r="M1262" s="47"/>
      <c r="N1262" s="186"/>
      <c r="O1262" s="186"/>
      <c r="P1262" s="187"/>
      <c r="Q1262" s="189"/>
      <c r="R1262" s="178">
        <f>IFERROR(IF(F1262&gt;0,IF(IFERROR((Смета!H812*1),0)&gt;0,ROUND(F1262*G1262,2),0),0),0)</f>
        <v>0</v>
      </c>
      <c r="S1262" s="50">
        <f>IFERROR(IF(F1262&gt;0,IF(IFERROR((Смета!G1244*1),0)&gt;0,ROUND(F1262*G1262,2),0),0),0)</f>
        <v>0</v>
      </c>
      <c r="T1262" s="38"/>
      <c r="U1262" s="38"/>
      <c r="X1262" s="38"/>
      <c r="Y1262" s="38"/>
    </row>
    <row r="1263" spans="1:25" s="37" customFormat="1" hidden="1" x14ac:dyDescent="0.25">
      <c r="A1263" s="63"/>
      <c r="B1263" s="140">
        <f>IFERROR(IF(F1263&gt;0,MAX(B$26:B1262)+1,IF(AND(D1263&gt;0,C1263=0),"ЗАГ",0)),0)</f>
        <v>0</v>
      </c>
      <c r="C1263" s="141">
        <f>IF(Смета!B1245&gt;0,Смета!B1245,0)</f>
        <v>0</v>
      </c>
      <c r="D1263" s="543">
        <f>IF(Смета!C1245&gt;0,Смета!C1245,0)</f>
        <v>0</v>
      </c>
      <c r="E1263" s="77">
        <f>IF(Смета!D1245&gt;0,Смета!D1245,0)</f>
        <v>0</v>
      </c>
      <c r="F1263" s="67">
        <f>IFERROR(IF(Дата_КС2=S$3,Смета!Q1245,0)+IF(Дата_КС2=S$4,Смета!T1245,0)+IF(Дата_КС2=S$5,Смета!W1245,0)+IF(Дата_КС2=S$6,Смета!Z1245,0)+IF(Дата_КС2=S$7,Смета!AC1245,0)+IF(Дата_КС2=S$8,Смета!AF1245,0)+IF(Дата_КС2=S$9,Смета!AI1245,0)+IF(Дата_КС2=S$10,Смета!AL1245,0)+IF(Дата_КС2=S$11,Смета!AO1245,0)+IF(Дата_КС2=S$12,Смета!AR1245,0)+IF(Дата_КС2=S$13,Смета!AU1245,0)+IF(Дата_КС2=S$14,Смета!AX1245,0),0)</f>
        <v>0</v>
      </c>
      <c r="G1263" s="67">
        <f>IF(Смета!E1245&gt;0,Смета!E1245,0)</f>
        <v>0</v>
      </c>
      <c r="H1263" s="67">
        <f t="shared" si="40"/>
        <v>0</v>
      </c>
      <c r="I1263" s="464">
        <f t="shared" si="39"/>
        <v>0</v>
      </c>
      <c r="J1263" s="474"/>
      <c r="K1263" s="465">
        <f>IF(AND(B1263&gt;0,B1263&lt;&gt;"ЗАГ"),1,IF(C1263=0,SUM(B1264:INDEX(B1264:B$2002,INDEX(MATCH("ЗАГ",B1264:B$2002&amp;"",),))),0))</f>
        <v>0</v>
      </c>
      <c r="L1263" s="47"/>
      <c r="M1263" s="47"/>
      <c r="N1263" s="186"/>
      <c r="O1263" s="186"/>
      <c r="P1263" s="187"/>
      <c r="Q1263" s="189"/>
      <c r="R1263" s="178">
        <f>IFERROR(IF(F1263&gt;0,IF(IFERROR((Смета!H813*1),0)&gt;0,ROUND(F1263*G1263,2),0),0),0)</f>
        <v>0</v>
      </c>
      <c r="S1263" s="50">
        <f>IFERROR(IF(F1263&gt;0,IF(IFERROR((Смета!G1245*1),0)&gt;0,ROUND(F1263*G1263,2),0),0),0)</f>
        <v>0</v>
      </c>
      <c r="T1263" s="38"/>
      <c r="U1263" s="38"/>
      <c r="X1263" s="38"/>
      <c r="Y1263" s="38"/>
    </row>
    <row r="1264" spans="1:25" s="37" customFormat="1" hidden="1" x14ac:dyDescent="0.25">
      <c r="A1264" s="63"/>
      <c r="B1264" s="140">
        <f>IFERROR(IF(F1264&gt;0,MAX(B$26:B1263)+1,IF(AND(D1264&gt;0,C1264=0),"ЗАГ",0)),0)</f>
        <v>0</v>
      </c>
      <c r="C1264" s="141">
        <f>IF(Смета!B1246&gt;0,Смета!B1246,0)</f>
        <v>0</v>
      </c>
      <c r="D1264" s="543">
        <f>IF(Смета!C1246&gt;0,Смета!C1246,0)</f>
        <v>0</v>
      </c>
      <c r="E1264" s="77">
        <f>IF(Смета!D1246&gt;0,Смета!D1246,0)</f>
        <v>0</v>
      </c>
      <c r="F1264" s="67">
        <f>IFERROR(IF(Дата_КС2=S$3,Смета!Q1246,0)+IF(Дата_КС2=S$4,Смета!T1246,0)+IF(Дата_КС2=S$5,Смета!W1246,0)+IF(Дата_КС2=S$6,Смета!Z1246,0)+IF(Дата_КС2=S$7,Смета!AC1246,0)+IF(Дата_КС2=S$8,Смета!AF1246,0)+IF(Дата_КС2=S$9,Смета!AI1246,0)+IF(Дата_КС2=S$10,Смета!AL1246,0)+IF(Дата_КС2=S$11,Смета!AO1246,0)+IF(Дата_КС2=S$12,Смета!AR1246,0)+IF(Дата_КС2=S$13,Смета!AU1246,0)+IF(Дата_КС2=S$14,Смета!AX1246,0),0)</f>
        <v>0</v>
      </c>
      <c r="G1264" s="67">
        <f>IF(Смета!E1246&gt;0,Смета!E1246,0)</f>
        <v>0</v>
      </c>
      <c r="H1264" s="67">
        <f t="shared" si="40"/>
        <v>0</v>
      </c>
      <c r="I1264" s="464">
        <f t="shared" si="39"/>
        <v>0</v>
      </c>
      <c r="J1264" s="474"/>
      <c r="K1264" s="465">
        <f>IF(AND(B1264&gt;0,B1264&lt;&gt;"ЗАГ"),1,IF(C1264=0,SUM(B1265:INDEX(B1265:B$2002,INDEX(MATCH("ЗАГ",B1265:B$2002&amp;"",),))),0))</f>
        <v>0</v>
      </c>
      <c r="L1264" s="47"/>
      <c r="M1264" s="47"/>
      <c r="N1264" s="186"/>
      <c r="O1264" s="186"/>
      <c r="P1264" s="187"/>
      <c r="Q1264" s="189"/>
      <c r="R1264" s="178">
        <f>IFERROR(IF(F1264&gt;0,IF(IFERROR((Смета!H814*1),0)&gt;0,ROUND(F1264*G1264,2),0),0),0)</f>
        <v>0</v>
      </c>
      <c r="S1264" s="50">
        <f>IFERROR(IF(F1264&gt;0,IF(IFERROR((Смета!G1246*1),0)&gt;0,ROUND(F1264*G1264,2),0),0),0)</f>
        <v>0</v>
      </c>
      <c r="T1264" s="38"/>
      <c r="U1264" s="38"/>
      <c r="X1264" s="38"/>
      <c r="Y1264" s="38"/>
    </row>
    <row r="1265" spans="1:25" s="37" customFormat="1" hidden="1" x14ac:dyDescent="0.25">
      <c r="A1265" s="63"/>
      <c r="B1265" s="140">
        <f>IFERROR(IF(F1265&gt;0,MAX(B$26:B1264)+1,IF(AND(D1265&gt;0,C1265=0),"ЗАГ",0)),0)</f>
        <v>0</v>
      </c>
      <c r="C1265" s="141">
        <f>IF(Смета!B1247&gt;0,Смета!B1247,0)</f>
        <v>0</v>
      </c>
      <c r="D1265" s="543">
        <f>IF(Смета!C1247&gt;0,Смета!C1247,0)</f>
        <v>0</v>
      </c>
      <c r="E1265" s="77">
        <f>IF(Смета!D1247&gt;0,Смета!D1247,0)</f>
        <v>0</v>
      </c>
      <c r="F1265" s="67">
        <f>IFERROR(IF(Дата_КС2=S$3,Смета!Q1247,0)+IF(Дата_КС2=S$4,Смета!T1247,0)+IF(Дата_КС2=S$5,Смета!W1247,0)+IF(Дата_КС2=S$6,Смета!Z1247,0)+IF(Дата_КС2=S$7,Смета!AC1247,0)+IF(Дата_КС2=S$8,Смета!AF1247,0)+IF(Дата_КС2=S$9,Смета!AI1247,0)+IF(Дата_КС2=S$10,Смета!AL1247,0)+IF(Дата_КС2=S$11,Смета!AO1247,0)+IF(Дата_КС2=S$12,Смета!AR1247,0)+IF(Дата_КС2=S$13,Смета!AU1247,0)+IF(Дата_КС2=S$14,Смета!AX1247,0),0)</f>
        <v>0</v>
      </c>
      <c r="G1265" s="67">
        <f>IF(Смета!E1247&gt;0,Смета!E1247,0)</f>
        <v>0</v>
      </c>
      <c r="H1265" s="67">
        <f t="shared" si="40"/>
        <v>0</v>
      </c>
      <c r="I1265" s="464">
        <f t="shared" si="39"/>
        <v>0</v>
      </c>
      <c r="J1265" s="474"/>
      <c r="K1265" s="465">
        <f>IF(AND(B1265&gt;0,B1265&lt;&gt;"ЗАГ"),1,IF(C1265=0,SUM(B1266:INDEX(B1266:B$2002,INDEX(MATCH("ЗАГ",B1266:B$2002&amp;"",),))),0))</f>
        <v>0</v>
      </c>
      <c r="L1265" s="47"/>
      <c r="M1265" s="47"/>
      <c r="N1265" s="186"/>
      <c r="O1265" s="186"/>
      <c r="P1265" s="187"/>
      <c r="Q1265" s="189"/>
      <c r="R1265" s="178">
        <f>IFERROR(IF(F1265&gt;0,IF(IFERROR((Смета!H815*1),0)&gt;0,ROUND(F1265*G1265,2),0),0),0)</f>
        <v>0</v>
      </c>
      <c r="S1265" s="50">
        <f>IFERROR(IF(F1265&gt;0,IF(IFERROR((Смета!G1247*1),0)&gt;0,ROUND(F1265*G1265,2),0),0),0)</f>
        <v>0</v>
      </c>
      <c r="T1265" s="38"/>
      <c r="U1265" s="38"/>
      <c r="X1265" s="38"/>
      <c r="Y1265" s="38"/>
    </row>
    <row r="1266" spans="1:25" s="37" customFormat="1" hidden="1" x14ac:dyDescent="0.25">
      <c r="A1266" s="63"/>
      <c r="B1266" s="140">
        <f>IFERROR(IF(F1266&gt;0,MAX(B$26:B1265)+1,IF(AND(D1266&gt;0,C1266=0),"ЗАГ",0)),0)</f>
        <v>0</v>
      </c>
      <c r="C1266" s="141">
        <f>IF(Смета!B1248&gt;0,Смета!B1248,0)</f>
        <v>0</v>
      </c>
      <c r="D1266" s="543">
        <f>IF(Смета!C1248&gt;0,Смета!C1248,0)</f>
        <v>0</v>
      </c>
      <c r="E1266" s="77">
        <f>IF(Смета!D1248&gt;0,Смета!D1248,0)</f>
        <v>0</v>
      </c>
      <c r="F1266" s="67">
        <f>IFERROR(IF(Дата_КС2=S$3,Смета!Q1248,0)+IF(Дата_КС2=S$4,Смета!T1248,0)+IF(Дата_КС2=S$5,Смета!W1248,0)+IF(Дата_КС2=S$6,Смета!Z1248,0)+IF(Дата_КС2=S$7,Смета!AC1248,0)+IF(Дата_КС2=S$8,Смета!AF1248,0)+IF(Дата_КС2=S$9,Смета!AI1248,0)+IF(Дата_КС2=S$10,Смета!AL1248,0)+IF(Дата_КС2=S$11,Смета!AO1248,0)+IF(Дата_КС2=S$12,Смета!AR1248,0)+IF(Дата_КС2=S$13,Смета!AU1248,0)+IF(Дата_КС2=S$14,Смета!AX1248,0),0)</f>
        <v>0</v>
      </c>
      <c r="G1266" s="67">
        <f>IF(Смета!E1248&gt;0,Смета!E1248,0)</f>
        <v>0</v>
      </c>
      <c r="H1266" s="67">
        <f t="shared" si="40"/>
        <v>0</v>
      </c>
      <c r="I1266" s="464">
        <f t="shared" si="39"/>
        <v>0</v>
      </c>
      <c r="J1266" s="474"/>
      <c r="K1266" s="465">
        <f>IF(AND(B1266&gt;0,B1266&lt;&gt;"ЗАГ"),1,IF(C1266=0,SUM(B1267:INDEX(B1267:B$2002,INDEX(MATCH("ЗАГ",B1267:B$2002&amp;"",),))),0))</f>
        <v>0</v>
      </c>
      <c r="L1266" s="47"/>
      <c r="M1266" s="47"/>
      <c r="N1266" s="186"/>
      <c r="O1266" s="186"/>
      <c r="P1266" s="187"/>
      <c r="Q1266" s="189"/>
      <c r="R1266" s="178">
        <f>IFERROR(IF(F1266&gt;0,IF(IFERROR((Смета!H816*1),0)&gt;0,ROUND(F1266*G1266,2),0),0),0)</f>
        <v>0</v>
      </c>
      <c r="S1266" s="50">
        <f>IFERROR(IF(F1266&gt;0,IF(IFERROR((Смета!G1248*1),0)&gt;0,ROUND(F1266*G1266,2),0),0),0)</f>
        <v>0</v>
      </c>
      <c r="T1266" s="38"/>
      <c r="U1266" s="38"/>
      <c r="X1266" s="38"/>
      <c r="Y1266" s="38"/>
    </row>
    <row r="1267" spans="1:25" s="37" customFormat="1" hidden="1" x14ac:dyDescent="0.25">
      <c r="A1267" s="63"/>
      <c r="B1267" s="140">
        <f>IFERROR(IF(F1267&gt;0,MAX(B$26:B1266)+1,IF(AND(D1267&gt;0,C1267=0),"ЗАГ",0)),0)</f>
        <v>0</v>
      </c>
      <c r="C1267" s="141">
        <f>IF(Смета!B1249&gt;0,Смета!B1249,0)</f>
        <v>0</v>
      </c>
      <c r="D1267" s="543">
        <f>IF(Смета!C1249&gt;0,Смета!C1249,0)</f>
        <v>0</v>
      </c>
      <c r="E1267" s="77">
        <f>IF(Смета!D1249&gt;0,Смета!D1249,0)</f>
        <v>0</v>
      </c>
      <c r="F1267" s="67">
        <f>IFERROR(IF(Дата_КС2=S$3,Смета!Q1249,0)+IF(Дата_КС2=S$4,Смета!T1249,0)+IF(Дата_КС2=S$5,Смета!W1249,0)+IF(Дата_КС2=S$6,Смета!Z1249,0)+IF(Дата_КС2=S$7,Смета!AC1249,0)+IF(Дата_КС2=S$8,Смета!AF1249,0)+IF(Дата_КС2=S$9,Смета!AI1249,0)+IF(Дата_КС2=S$10,Смета!AL1249,0)+IF(Дата_КС2=S$11,Смета!AO1249,0)+IF(Дата_КС2=S$12,Смета!AR1249,0)+IF(Дата_КС2=S$13,Смета!AU1249,0)+IF(Дата_КС2=S$14,Смета!AX1249,0),0)</f>
        <v>0</v>
      </c>
      <c r="G1267" s="67">
        <f>IF(Смета!E1249&gt;0,Смета!E1249,0)</f>
        <v>0</v>
      </c>
      <c r="H1267" s="67">
        <f t="shared" si="40"/>
        <v>0</v>
      </c>
      <c r="I1267" s="464">
        <f t="shared" si="39"/>
        <v>0</v>
      </c>
      <c r="J1267" s="474"/>
      <c r="K1267" s="465">
        <f>IF(AND(B1267&gt;0,B1267&lt;&gt;"ЗАГ"),1,IF(C1267=0,SUM(B1268:INDEX(B1268:B$2002,INDEX(MATCH("ЗАГ",B1268:B$2002&amp;"",),))),0))</f>
        <v>0</v>
      </c>
      <c r="L1267" s="47"/>
      <c r="M1267" s="47"/>
      <c r="N1267" s="186"/>
      <c r="O1267" s="186"/>
      <c r="P1267" s="187"/>
      <c r="Q1267" s="189"/>
      <c r="R1267" s="178">
        <f>IFERROR(IF(F1267&gt;0,IF(IFERROR((Смета!H817*1),0)&gt;0,ROUND(F1267*G1267,2),0),0),0)</f>
        <v>0</v>
      </c>
      <c r="S1267" s="50">
        <f>IFERROR(IF(F1267&gt;0,IF(IFERROR((Смета!G1249*1),0)&gt;0,ROUND(F1267*G1267,2),0),0),0)</f>
        <v>0</v>
      </c>
      <c r="T1267" s="38"/>
      <c r="U1267" s="38"/>
      <c r="X1267" s="38"/>
      <c r="Y1267" s="38"/>
    </row>
    <row r="1268" spans="1:25" s="37" customFormat="1" hidden="1" x14ac:dyDescent="0.25">
      <c r="A1268" s="63"/>
      <c r="B1268" s="140">
        <f>IFERROR(IF(F1268&gt;0,MAX(B$26:B1267)+1,IF(AND(D1268&gt;0,C1268=0),"ЗАГ",0)),0)</f>
        <v>0</v>
      </c>
      <c r="C1268" s="141">
        <f>IF(Смета!B1250&gt;0,Смета!B1250,0)</f>
        <v>0</v>
      </c>
      <c r="D1268" s="543">
        <f>IF(Смета!C1250&gt;0,Смета!C1250,0)</f>
        <v>0</v>
      </c>
      <c r="E1268" s="77">
        <f>IF(Смета!D1250&gt;0,Смета!D1250,0)</f>
        <v>0</v>
      </c>
      <c r="F1268" s="67">
        <f>IFERROR(IF(Дата_КС2=S$3,Смета!Q1250,0)+IF(Дата_КС2=S$4,Смета!T1250,0)+IF(Дата_КС2=S$5,Смета!W1250,0)+IF(Дата_КС2=S$6,Смета!Z1250,0)+IF(Дата_КС2=S$7,Смета!AC1250,0)+IF(Дата_КС2=S$8,Смета!AF1250,0)+IF(Дата_КС2=S$9,Смета!AI1250,0)+IF(Дата_КС2=S$10,Смета!AL1250,0)+IF(Дата_КС2=S$11,Смета!AO1250,0)+IF(Дата_КС2=S$12,Смета!AR1250,0)+IF(Дата_КС2=S$13,Смета!AU1250,0)+IF(Дата_КС2=S$14,Смета!AX1250,0),0)</f>
        <v>0</v>
      </c>
      <c r="G1268" s="67">
        <f>IF(Смета!E1250&gt;0,Смета!E1250,0)</f>
        <v>0</v>
      </c>
      <c r="H1268" s="67">
        <f t="shared" si="40"/>
        <v>0</v>
      </c>
      <c r="I1268" s="464">
        <f t="shared" si="39"/>
        <v>0</v>
      </c>
      <c r="J1268" s="474"/>
      <c r="K1268" s="465">
        <f>IF(AND(B1268&gt;0,B1268&lt;&gt;"ЗАГ"),1,IF(C1268=0,SUM(B1269:INDEX(B1269:B$2002,INDEX(MATCH("ЗАГ",B1269:B$2002&amp;"",),))),0))</f>
        <v>0</v>
      </c>
      <c r="L1268" s="47"/>
      <c r="M1268" s="47"/>
      <c r="N1268" s="186"/>
      <c r="O1268" s="186"/>
      <c r="P1268" s="187"/>
      <c r="Q1268" s="189"/>
      <c r="R1268" s="178">
        <f>IFERROR(IF(F1268&gt;0,IF(IFERROR((Смета!H818*1),0)&gt;0,ROUND(F1268*G1268,2),0),0),0)</f>
        <v>0</v>
      </c>
      <c r="S1268" s="50">
        <f>IFERROR(IF(F1268&gt;0,IF(IFERROR((Смета!G1250*1),0)&gt;0,ROUND(F1268*G1268,2),0),0),0)</f>
        <v>0</v>
      </c>
      <c r="T1268" s="38"/>
      <c r="U1268" s="38"/>
      <c r="X1268" s="38"/>
      <c r="Y1268" s="38"/>
    </row>
    <row r="1269" spans="1:25" s="37" customFormat="1" hidden="1" x14ac:dyDescent="0.25">
      <c r="A1269" s="63"/>
      <c r="B1269" s="140">
        <f>IFERROR(IF(F1269&gt;0,MAX(B$26:B1268)+1,IF(AND(D1269&gt;0,C1269=0),"ЗАГ",0)),0)</f>
        <v>0</v>
      </c>
      <c r="C1269" s="141">
        <f>IF(Смета!B1251&gt;0,Смета!B1251,0)</f>
        <v>0</v>
      </c>
      <c r="D1269" s="543">
        <f>IF(Смета!C1251&gt;0,Смета!C1251,0)</f>
        <v>0</v>
      </c>
      <c r="E1269" s="77">
        <f>IF(Смета!D1251&gt;0,Смета!D1251,0)</f>
        <v>0</v>
      </c>
      <c r="F1269" s="67">
        <f>IFERROR(IF(Дата_КС2=S$3,Смета!Q1251,0)+IF(Дата_КС2=S$4,Смета!T1251,0)+IF(Дата_КС2=S$5,Смета!W1251,0)+IF(Дата_КС2=S$6,Смета!Z1251,0)+IF(Дата_КС2=S$7,Смета!AC1251,0)+IF(Дата_КС2=S$8,Смета!AF1251,0)+IF(Дата_КС2=S$9,Смета!AI1251,0)+IF(Дата_КС2=S$10,Смета!AL1251,0)+IF(Дата_КС2=S$11,Смета!AO1251,0)+IF(Дата_КС2=S$12,Смета!AR1251,0)+IF(Дата_КС2=S$13,Смета!AU1251,0)+IF(Дата_КС2=S$14,Смета!AX1251,0),0)</f>
        <v>0</v>
      </c>
      <c r="G1269" s="67">
        <f>IF(Смета!E1251&gt;0,Смета!E1251,0)</f>
        <v>0</v>
      </c>
      <c r="H1269" s="67">
        <f t="shared" si="40"/>
        <v>0</v>
      </c>
      <c r="I1269" s="464">
        <f t="shared" si="39"/>
        <v>0</v>
      </c>
      <c r="J1269" s="474"/>
      <c r="K1269" s="465">
        <f>IF(AND(B1269&gt;0,B1269&lt;&gt;"ЗАГ"),1,IF(C1269=0,SUM(B1270:INDEX(B1270:B$2002,INDEX(MATCH("ЗАГ",B1270:B$2002&amp;"",),))),0))</f>
        <v>0</v>
      </c>
      <c r="L1269" s="47"/>
      <c r="M1269" s="47"/>
      <c r="N1269" s="186"/>
      <c r="O1269" s="186"/>
      <c r="P1269" s="187"/>
      <c r="Q1269" s="189"/>
      <c r="R1269" s="178">
        <f>IFERROR(IF(F1269&gt;0,IF(IFERROR((Смета!H819*1),0)&gt;0,ROUND(F1269*G1269,2),0),0),0)</f>
        <v>0</v>
      </c>
      <c r="S1269" s="50">
        <f>IFERROR(IF(F1269&gt;0,IF(IFERROR((Смета!G1251*1),0)&gt;0,ROUND(F1269*G1269,2),0),0),0)</f>
        <v>0</v>
      </c>
      <c r="T1269" s="38"/>
      <c r="U1269" s="38"/>
      <c r="X1269" s="38"/>
      <c r="Y1269" s="38"/>
    </row>
    <row r="1270" spans="1:25" s="37" customFormat="1" hidden="1" x14ac:dyDescent="0.25">
      <c r="A1270" s="63"/>
      <c r="B1270" s="140">
        <f>IFERROR(IF(F1270&gt;0,MAX(B$26:B1269)+1,IF(AND(D1270&gt;0,C1270=0),"ЗАГ",0)),0)</f>
        <v>0</v>
      </c>
      <c r="C1270" s="141">
        <f>IF(Смета!B1252&gt;0,Смета!B1252,0)</f>
        <v>0</v>
      </c>
      <c r="D1270" s="543">
        <f>IF(Смета!C1252&gt;0,Смета!C1252,0)</f>
        <v>0</v>
      </c>
      <c r="E1270" s="77">
        <f>IF(Смета!D1252&gt;0,Смета!D1252,0)</f>
        <v>0</v>
      </c>
      <c r="F1270" s="67">
        <f>IFERROR(IF(Дата_КС2=S$3,Смета!Q1252,0)+IF(Дата_КС2=S$4,Смета!T1252,0)+IF(Дата_КС2=S$5,Смета!W1252,0)+IF(Дата_КС2=S$6,Смета!Z1252,0)+IF(Дата_КС2=S$7,Смета!AC1252,0)+IF(Дата_КС2=S$8,Смета!AF1252,0)+IF(Дата_КС2=S$9,Смета!AI1252,0)+IF(Дата_КС2=S$10,Смета!AL1252,0)+IF(Дата_КС2=S$11,Смета!AO1252,0)+IF(Дата_КС2=S$12,Смета!AR1252,0)+IF(Дата_КС2=S$13,Смета!AU1252,0)+IF(Дата_КС2=S$14,Смета!AX1252,0),0)</f>
        <v>0</v>
      </c>
      <c r="G1270" s="67">
        <f>IF(Смета!E1252&gt;0,Смета!E1252,0)</f>
        <v>0</v>
      </c>
      <c r="H1270" s="67">
        <f t="shared" si="40"/>
        <v>0</v>
      </c>
      <c r="I1270" s="464">
        <f t="shared" si="39"/>
        <v>0</v>
      </c>
      <c r="J1270" s="474"/>
      <c r="K1270" s="465">
        <f>IF(AND(B1270&gt;0,B1270&lt;&gt;"ЗАГ"),1,IF(C1270=0,SUM(B1271:INDEX(B1271:B$2002,INDEX(MATCH("ЗАГ",B1271:B$2002&amp;"",),))),0))</f>
        <v>0</v>
      </c>
      <c r="L1270" s="47"/>
      <c r="M1270" s="47"/>
      <c r="N1270" s="186"/>
      <c r="O1270" s="186"/>
      <c r="P1270" s="187"/>
      <c r="Q1270" s="189"/>
      <c r="R1270" s="178">
        <f>IFERROR(IF(F1270&gt;0,IF(IFERROR((Смета!H820*1),0)&gt;0,ROUND(F1270*G1270,2),0),0),0)</f>
        <v>0</v>
      </c>
      <c r="S1270" s="50">
        <f>IFERROR(IF(F1270&gt;0,IF(IFERROR((Смета!G1252*1),0)&gt;0,ROUND(F1270*G1270,2),0),0),0)</f>
        <v>0</v>
      </c>
      <c r="T1270" s="38"/>
      <c r="U1270" s="38"/>
      <c r="X1270" s="38"/>
      <c r="Y1270" s="38"/>
    </row>
    <row r="1271" spans="1:25" s="37" customFormat="1" hidden="1" x14ac:dyDescent="0.25">
      <c r="A1271" s="63"/>
      <c r="B1271" s="140">
        <f>IFERROR(IF(F1271&gt;0,MAX(B$26:B1270)+1,IF(AND(D1271&gt;0,C1271=0),"ЗАГ",0)),0)</f>
        <v>0</v>
      </c>
      <c r="C1271" s="141">
        <f>IF(Смета!B1253&gt;0,Смета!B1253,0)</f>
        <v>0</v>
      </c>
      <c r="D1271" s="543">
        <f>IF(Смета!C1253&gt;0,Смета!C1253,0)</f>
        <v>0</v>
      </c>
      <c r="E1271" s="77">
        <f>IF(Смета!D1253&gt;0,Смета!D1253,0)</f>
        <v>0</v>
      </c>
      <c r="F1271" s="67">
        <f>IFERROR(IF(Дата_КС2=S$3,Смета!Q1253,0)+IF(Дата_КС2=S$4,Смета!T1253,0)+IF(Дата_КС2=S$5,Смета!W1253,0)+IF(Дата_КС2=S$6,Смета!Z1253,0)+IF(Дата_КС2=S$7,Смета!AC1253,0)+IF(Дата_КС2=S$8,Смета!AF1253,0)+IF(Дата_КС2=S$9,Смета!AI1253,0)+IF(Дата_КС2=S$10,Смета!AL1253,0)+IF(Дата_КС2=S$11,Смета!AO1253,0)+IF(Дата_КС2=S$12,Смета!AR1253,0)+IF(Дата_КС2=S$13,Смета!AU1253,0)+IF(Дата_КС2=S$14,Смета!AX1253,0),0)</f>
        <v>0</v>
      </c>
      <c r="G1271" s="67">
        <f>IF(Смета!E1253&gt;0,Смета!E1253,0)</f>
        <v>0</v>
      </c>
      <c r="H1271" s="67">
        <f t="shared" si="40"/>
        <v>0</v>
      </c>
      <c r="I1271" s="464">
        <f t="shared" si="39"/>
        <v>0</v>
      </c>
      <c r="J1271" s="474"/>
      <c r="K1271" s="465">
        <f>IF(AND(B1271&gt;0,B1271&lt;&gt;"ЗАГ"),1,IF(C1271=0,SUM(B1272:INDEX(B1272:B$2002,INDEX(MATCH("ЗАГ",B1272:B$2002&amp;"",),))),0))</f>
        <v>0</v>
      </c>
      <c r="L1271" s="47"/>
      <c r="M1271" s="47"/>
      <c r="N1271" s="186"/>
      <c r="O1271" s="186"/>
      <c r="P1271" s="187"/>
      <c r="Q1271" s="189"/>
      <c r="R1271" s="178">
        <f>IFERROR(IF(F1271&gt;0,IF(IFERROR((Смета!H821*1),0)&gt;0,ROUND(F1271*G1271,2),0),0),0)</f>
        <v>0</v>
      </c>
      <c r="S1271" s="50">
        <f>IFERROR(IF(F1271&gt;0,IF(IFERROR((Смета!G1253*1),0)&gt;0,ROUND(F1271*G1271,2),0),0),0)</f>
        <v>0</v>
      </c>
      <c r="T1271" s="38"/>
      <c r="U1271" s="38"/>
      <c r="X1271" s="38"/>
      <c r="Y1271" s="38"/>
    </row>
    <row r="1272" spans="1:25" s="37" customFormat="1" hidden="1" x14ac:dyDescent="0.25">
      <c r="A1272" s="63"/>
      <c r="B1272" s="140">
        <f>IFERROR(IF(F1272&gt;0,MAX(B$26:B1271)+1,IF(AND(D1272&gt;0,C1272=0),"ЗАГ",0)),0)</f>
        <v>0</v>
      </c>
      <c r="C1272" s="141">
        <f>IF(Смета!B1254&gt;0,Смета!B1254,0)</f>
        <v>0</v>
      </c>
      <c r="D1272" s="543">
        <f>IF(Смета!C1254&gt;0,Смета!C1254,0)</f>
        <v>0</v>
      </c>
      <c r="E1272" s="77">
        <f>IF(Смета!D1254&gt;0,Смета!D1254,0)</f>
        <v>0</v>
      </c>
      <c r="F1272" s="67">
        <f>IFERROR(IF(Дата_КС2=S$3,Смета!Q1254,0)+IF(Дата_КС2=S$4,Смета!T1254,0)+IF(Дата_КС2=S$5,Смета!W1254,0)+IF(Дата_КС2=S$6,Смета!Z1254,0)+IF(Дата_КС2=S$7,Смета!AC1254,0)+IF(Дата_КС2=S$8,Смета!AF1254,0)+IF(Дата_КС2=S$9,Смета!AI1254,0)+IF(Дата_КС2=S$10,Смета!AL1254,0)+IF(Дата_КС2=S$11,Смета!AO1254,0)+IF(Дата_КС2=S$12,Смета!AR1254,0)+IF(Дата_КС2=S$13,Смета!AU1254,0)+IF(Дата_КС2=S$14,Смета!AX1254,0),0)</f>
        <v>0</v>
      </c>
      <c r="G1272" s="67">
        <f>IF(Смета!E1254&gt;0,Смета!E1254,0)</f>
        <v>0</v>
      </c>
      <c r="H1272" s="67">
        <f t="shared" si="40"/>
        <v>0</v>
      </c>
      <c r="I1272" s="464">
        <f t="shared" si="39"/>
        <v>0</v>
      </c>
      <c r="J1272" s="474"/>
      <c r="K1272" s="465">
        <f>IF(AND(B1272&gt;0,B1272&lt;&gt;"ЗАГ"),1,IF(C1272=0,SUM(B1273:INDEX(B1273:B$2002,INDEX(MATCH("ЗАГ",B1273:B$2002&amp;"",),))),0))</f>
        <v>0</v>
      </c>
      <c r="L1272" s="47"/>
      <c r="M1272" s="47"/>
      <c r="N1272" s="186"/>
      <c r="O1272" s="186"/>
      <c r="P1272" s="187"/>
      <c r="Q1272" s="189"/>
      <c r="R1272" s="178">
        <f>IFERROR(IF(F1272&gt;0,IF(IFERROR((Смета!H822*1),0)&gt;0,ROUND(F1272*G1272,2),0),0),0)</f>
        <v>0</v>
      </c>
      <c r="S1272" s="50">
        <f>IFERROR(IF(F1272&gt;0,IF(IFERROR((Смета!G1254*1),0)&gt;0,ROUND(F1272*G1272,2),0),0),0)</f>
        <v>0</v>
      </c>
      <c r="T1272" s="38"/>
      <c r="U1272" s="38"/>
      <c r="X1272" s="38"/>
      <c r="Y1272" s="38"/>
    </row>
    <row r="1273" spans="1:25" s="37" customFormat="1" hidden="1" x14ac:dyDescent="0.25">
      <c r="A1273" s="63"/>
      <c r="B1273" s="140">
        <f>IFERROR(IF(F1273&gt;0,MAX(B$26:B1272)+1,IF(AND(D1273&gt;0,C1273=0),"ЗАГ",0)),0)</f>
        <v>0</v>
      </c>
      <c r="C1273" s="141">
        <f>IF(Смета!B1255&gt;0,Смета!B1255,0)</f>
        <v>0</v>
      </c>
      <c r="D1273" s="543">
        <f>IF(Смета!C1255&gt;0,Смета!C1255,0)</f>
        <v>0</v>
      </c>
      <c r="E1273" s="77">
        <f>IF(Смета!D1255&gt;0,Смета!D1255,0)</f>
        <v>0</v>
      </c>
      <c r="F1273" s="67">
        <f>IFERROR(IF(Дата_КС2=S$3,Смета!Q1255,0)+IF(Дата_КС2=S$4,Смета!T1255,0)+IF(Дата_КС2=S$5,Смета!W1255,0)+IF(Дата_КС2=S$6,Смета!Z1255,0)+IF(Дата_КС2=S$7,Смета!AC1255,0)+IF(Дата_КС2=S$8,Смета!AF1255,0)+IF(Дата_КС2=S$9,Смета!AI1255,0)+IF(Дата_КС2=S$10,Смета!AL1255,0)+IF(Дата_КС2=S$11,Смета!AO1255,0)+IF(Дата_КС2=S$12,Смета!AR1255,0)+IF(Дата_КС2=S$13,Смета!AU1255,0)+IF(Дата_КС2=S$14,Смета!AX1255,0),0)</f>
        <v>0</v>
      </c>
      <c r="G1273" s="67">
        <f>IF(Смета!E1255&gt;0,Смета!E1255,0)</f>
        <v>0</v>
      </c>
      <c r="H1273" s="67">
        <f t="shared" si="40"/>
        <v>0</v>
      </c>
      <c r="I1273" s="464">
        <f t="shared" si="39"/>
        <v>0</v>
      </c>
      <c r="J1273" s="474"/>
      <c r="K1273" s="465">
        <f>IF(AND(B1273&gt;0,B1273&lt;&gt;"ЗАГ"),1,IF(C1273=0,SUM(B1274:INDEX(B1274:B$2002,INDEX(MATCH("ЗАГ",B1274:B$2002&amp;"",),))),0))</f>
        <v>0</v>
      </c>
      <c r="L1273" s="47"/>
      <c r="M1273" s="47"/>
      <c r="N1273" s="186"/>
      <c r="O1273" s="186"/>
      <c r="P1273" s="187"/>
      <c r="Q1273" s="189"/>
      <c r="R1273" s="178">
        <f>IFERROR(IF(F1273&gt;0,IF(IFERROR((Смета!H823*1),0)&gt;0,ROUND(F1273*G1273,2),0),0),0)</f>
        <v>0</v>
      </c>
      <c r="S1273" s="50">
        <f>IFERROR(IF(F1273&gt;0,IF(IFERROR((Смета!G1255*1),0)&gt;0,ROUND(F1273*G1273,2),0),0),0)</f>
        <v>0</v>
      </c>
      <c r="T1273" s="38"/>
      <c r="U1273" s="38"/>
      <c r="X1273" s="38"/>
      <c r="Y1273" s="38"/>
    </row>
    <row r="1274" spans="1:25" s="37" customFormat="1" hidden="1" x14ac:dyDescent="0.25">
      <c r="A1274" s="63"/>
      <c r="B1274" s="140">
        <f>IFERROR(IF(F1274&gt;0,MAX(B$26:B1273)+1,IF(AND(D1274&gt;0,C1274=0),"ЗАГ",0)),0)</f>
        <v>0</v>
      </c>
      <c r="C1274" s="141">
        <f>IF(Смета!B1256&gt;0,Смета!B1256,0)</f>
        <v>0</v>
      </c>
      <c r="D1274" s="543">
        <f>IF(Смета!C1256&gt;0,Смета!C1256,0)</f>
        <v>0</v>
      </c>
      <c r="E1274" s="77">
        <f>IF(Смета!D1256&gt;0,Смета!D1256,0)</f>
        <v>0</v>
      </c>
      <c r="F1274" s="67">
        <f>IFERROR(IF(Дата_КС2=S$3,Смета!Q1256,0)+IF(Дата_КС2=S$4,Смета!T1256,0)+IF(Дата_КС2=S$5,Смета!W1256,0)+IF(Дата_КС2=S$6,Смета!Z1256,0)+IF(Дата_КС2=S$7,Смета!AC1256,0)+IF(Дата_КС2=S$8,Смета!AF1256,0)+IF(Дата_КС2=S$9,Смета!AI1256,0)+IF(Дата_КС2=S$10,Смета!AL1256,0)+IF(Дата_КС2=S$11,Смета!AO1256,0)+IF(Дата_КС2=S$12,Смета!AR1256,0)+IF(Дата_КС2=S$13,Смета!AU1256,0)+IF(Дата_КС2=S$14,Смета!AX1256,0),0)</f>
        <v>0</v>
      </c>
      <c r="G1274" s="67">
        <f>IF(Смета!E1256&gt;0,Смета!E1256,0)</f>
        <v>0</v>
      </c>
      <c r="H1274" s="67">
        <f t="shared" si="40"/>
        <v>0</v>
      </c>
      <c r="I1274" s="464">
        <f t="shared" si="39"/>
        <v>0</v>
      </c>
      <c r="J1274" s="474"/>
      <c r="K1274" s="465">
        <f>IF(AND(B1274&gt;0,B1274&lt;&gt;"ЗАГ"),1,IF(C1274=0,SUM(B1275:INDEX(B1275:B$2002,INDEX(MATCH("ЗАГ",B1275:B$2002&amp;"",),))),0))</f>
        <v>0</v>
      </c>
      <c r="L1274" s="47"/>
      <c r="M1274" s="47"/>
      <c r="N1274" s="186"/>
      <c r="O1274" s="186"/>
      <c r="P1274" s="187"/>
      <c r="Q1274" s="189"/>
      <c r="R1274" s="178">
        <f>IFERROR(IF(F1274&gt;0,IF(IFERROR((Смета!H824*1),0)&gt;0,ROUND(F1274*G1274,2),0),0),0)</f>
        <v>0</v>
      </c>
      <c r="S1274" s="50">
        <f>IFERROR(IF(F1274&gt;0,IF(IFERROR((Смета!G1256*1),0)&gt;0,ROUND(F1274*G1274,2),0),0),0)</f>
        <v>0</v>
      </c>
      <c r="T1274" s="38"/>
      <c r="U1274" s="38"/>
      <c r="X1274" s="38"/>
      <c r="Y1274" s="38"/>
    </row>
    <row r="1275" spans="1:25" s="37" customFormat="1" hidden="1" x14ac:dyDescent="0.25">
      <c r="A1275" s="63"/>
      <c r="B1275" s="140">
        <f>IFERROR(IF(F1275&gt;0,MAX(B$26:B1274)+1,IF(AND(D1275&gt;0,C1275=0),"ЗАГ",0)),0)</f>
        <v>0</v>
      </c>
      <c r="C1275" s="141">
        <f>IF(Смета!B1257&gt;0,Смета!B1257,0)</f>
        <v>0</v>
      </c>
      <c r="D1275" s="543">
        <f>IF(Смета!C1257&gt;0,Смета!C1257,0)</f>
        <v>0</v>
      </c>
      <c r="E1275" s="77">
        <f>IF(Смета!D1257&gt;0,Смета!D1257,0)</f>
        <v>0</v>
      </c>
      <c r="F1275" s="67">
        <f>IFERROR(IF(Дата_КС2=S$3,Смета!Q1257,0)+IF(Дата_КС2=S$4,Смета!T1257,0)+IF(Дата_КС2=S$5,Смета!W1257,0)+IF(Дата_КС2=S$6,Смета!Z1257,0)+IF(Дата_КС2=S$7,Смета!AC1257,0)+IF(Дата_КС2=S$8,Смета!AF1257,0)+IF(Дата_КС2=S$9,Смета!AI1257,0)+IF(Дата_КС2=S$10,Смета!AL1257,0)+IF(Дата_КС2=S$11,Смета!AO1257,0)+IF(Дата_КС2=S$12,Смета!AR1257,0)+IF(Дата_КС2=S$13,Смета!AU1257,0)+IF(Дата_КС2=S$14,Смета!AX1257,0),0)</f>
        <v>0</v>
      </c>
      <c r="G1275" s="67">
        <f>IF(Смета!E1257&gt;0,Смета!E1257,0)</f>
        <v>0</v>
      </c>
      <c r="H1275" s="67">
        <f t="shared" si="40"/>
        <v>0</v>
      </c>
      <c r="I1275" s="464">
        <f t="shared" si="39"/>
        <v>0</v>
      </c>
      <c r="J1275" s="474"/>
      <c r="K1275" s="465">
        <f>IF(AND(B1275&gt;0,B1275&lt;&gt;"ЗАГ"),1,IF(C1275=0,SUM(B1276:INDEX(B1276:B$2002,INDEX(MATCH("ЗАГ",B1276:B$2002&amp;"",),))),0))</f>
        <v>0</v>
      </c>
      <c r="L1275" s="47"/>
      <c r="M1275" s="47"/>
      <c r="N1275" s="186"/>
      <c r="O1275" s="186"/>
      <c r="P1275" s="187"/>
      <c r="Q1275" s="189"/>
      <c r="R1275" s="178">
        <f>IFERROR(IF(F1275&gt;0,IF(IFERROR((Смета!H825*1),0)&gt;0,ROUND(F1275*G1275,2),0),0),0)</f>
        <v>0</v>
      </c>
      <c r="S1275" s="50">
        <f>IFERROR(IF(F1275&gt;0,IF(IFERROR((Смета!G1257*1),0)&gt;0,ROUND(F1275*G1275,2),0),0),0)</f>
        <v>0</v>
      </c>
      <c r="T1275" s="38"/>
      <c r="U1275" s="38"/>
      <c r="X1275" s="38"/>
      <c r="Y1275" s="38"/>
    </row>
    <row r="1276" spans="1:25" s="37" customFormat="1" hidden="1" x14ac:dyDescent="0.25">
      <c r="A1276" s="63"/>
      <c r="B1276" s="140">
        <f>IFERROR(IF(F1276&gt;0,MAX(B$26:B1275)+1,IF(AND(D1276&gt;0,C1276=0),"ЗАГ",0)),0)</f>
        <v>0</v>
      </c>
      <c r="C1276" s="141">
        <f>IF(Смета!B1258&gt;0,Смета!B1258,0)</f>
        <v>0</v>
      </c>
      <c r="D1276" s="543">
        <f>IF(Смета!C1258&gt;0,Смета!C1258,0)</f>
        <v>0</v>
      </c>
      <c r="E1276" s="77">
        <f>IF(Смета!D1258&gt;0,Смета!D1258,0)</f>
        <v>0</v>
      </c>
      <c r="F1276" s="67">
        <f>IFERROR(IF(Дата_КС2=S$3,Смета!Q1258,0)+IF(Дата_КС2=S$4,Смета!T1258,0)+IF(Дата_КС2=S$5,Смета!W1258,0)+IF(Дата_КС2=S$6,Смета!Z1258,0)+IF(Дата_КС2=S$7,Смета!AC1258,0)+IF(Дата_КС2=S$8,Смета!AF1258,0)+IF(Дата_КС2=S$9,Смета!AI1258,0)+IF(Дата_КС2=S$10,Смета!AL1258,0)+IF(Дата_КС2=S$11,Смета!AO1258,0)+IF(Дата_КС2=S$12,Смета!AR1258,0)+IF(Дата_КС2=S$13,Смета!AU1258,0)+IF(Дата_КС2=S$14,Смета!AX1258,0),0)</f>
        <v>0</v>
      </c>
      <c r="G1276" s="67">
        <f>IF(Смета!E1258&gt;0,Смета!E1258,0)</f>
        <v>0</v>
      </c>
      <c r="H1276" s="67">
        <f t="shared" si="40"/>
        <v>0</v>
      </c>
      <c r="I1276" s="464">
        <f t="shared" si="39"/>
        <v>0</v>
      </c>
      <c r="J1276" s="474"/>
      <c r="K1276" s="465">
        <f>IF(AND(B1276&gt;0,B1276&lt;&gt;"ЗАГ"),1,IF(C1276=0,SUM(B1277:INDEX(B1277:B$2002,INDEX(MATCH("ЗАГ",B1277:B$2002&amp;"",),))),0))</f>
        <v>0</v>
      </c>
      <c r="L1276" s="47"/>
      <c r="M1276" s="47"/>
      <c r="N1276" s="186"/>
      <c r="O1276" s="186"/>
      <c r="P1276" s="187"/>
      <c r="Q1276" s="189"/>
      <c r="R1276" s="178">
        <f>IFERROR(IF(F1276&gt;0,IF(IFERROR((Смета!H826*1),0)&gt;0,ROUND(F1276*G1276,2),0),0),0)</f>
        <v>0</v>
      </c>
      <c r="S1276" s="50">
        <f>IFERROR(IF(F1276&gt;0,IF(IFERROR((Смета!G1258*1),0)&gt;0,ROUND(F1276*G1276,2),0),0),0)</f>
        <v>0</v>
      </c>
      <c r="T1276" s="38"/>
      <c r="U1276" s="38"/>
      <c r="X1276" s="38"/>
      <c r="Y1276" s="38"/>
    </row>
    <row r="1277" spans="1:25" s="37" customFormat="1" hidden="1" x14ac:dyDescent="0.25">
      <c r="A1277" s="63"/>
      <c r="B1277" s="140">
        <f>IFERROR(IF(F1277&gt;0,MAX(B$26:B1276)+1,IF(AND(D1277&gt;0,C1277=0),"ЗАГ",0)),0)</f>
        <v>0</v>
      </c>
      <c r="C1277" s="141">
        <f>IF(Смета!B1259&gt;0,Смета!B1259,0)</f>
        <v>0</v>
      </c>
      <c r="D1277" s="543">
        <f>IF(Смета!C1259&gt;0,Смета!C1259,0)</f>
        <v>0</v>
      </c>
      <c r="E1277" s="77">
        <f>IF(Смета!D1259&gt;0,Смета!D1259,0)</f>
        <v>0</v>
      </c>
      <c r="F1277" s="67">
        <f>IFERROR(IF(Дата_КС2=S$3,Смета!Q1259,0)+IF(Дата_КС2=S$4,Смета!T1259,0)+IF(Дата_КС2=S$5,Смета!W1259,0)+IF(Дата_КС2=S$6,Смета!Z1259,0)+IF(Дата_КС2=S$7,Смета!AC1259,0)+IF(Дата_КС2=S$8,Смета!AF1259,0)+IF(Дата_КС2=S$9,Смета!AI1259,0)+IF(Дата_КС2=S$10,Смета!AL1259,0)+IF(Дата_КС2=S$11,Смета!AO1259,0)+IF(Дата_КС2=S$12,Смета!AR1259,0)+IF(Дата_КС2=S$13,Смета!AU1259,0)+IF(Дата_КС2=S$14,Смета!AX1259,0),0)</f>
        <v>0</v>
      </c>
      <c r="G1277" s="67">
        <f>IF(Смета!E1259&gt;0,Смета!E1259,0)</f>
        <v>0</v>
      </c>
      <c r="H1277" s="67">
        <f t="shared" si="40"/>
        <v>0</v>
      </c>
      <c r="I1277" s="464">
        <f t="shared" si="39"/>
        <v>0</v>
      </c>
      <c r="J1277" s="474"/>
      <c r="K1277" s="465">
        <f>IF(AND(B1277&gt;0,B1277&lt;&gt;"ЗАГ"),1,IF(C1277=0,SUM(B1278:INDEX(B1278:B$2002,INDEX(MATCH("ЗАГ",B1278:B$2002&amp;"",),))),0))</f>
        <v>0</v>
      </c>
      <c r="L1277" s="47"/>
      <c r="M1277" s="47"/>
      <c r="N1277" s="186"/>
      <c r="O1277" s="186"/>
      <c r="P1277" s="187"/>
      <c r="Q1277" s="189"/>
      <c r="R1277" s="178">
        <f>IFERROR(IF(F1277&gt;0,IF(IFERROR((Смета!H827*1),0)&gt;0,ROUND(F1277*G1277,2),0),0),0)</f>
        <v>0</v>
      </c>
      <c r="S1277" s="50">
        <f>IFERROR(IF(F1277&gt;0,IF(IFERROR((Смета!G1259*1),0)&gt;0,ROUND(F1277*G1277,2),0),0),0)</f>
        <v>0</v>
      </c>
      <c r="T1277" s="38"/>
      <c r="U1277" s="38"/>
      <c r="X1277" s="38"/>
      <c r="Y1277" s="38"/>
    </row>
    <row r="1278" spans="1:25" s="37" customFormat="1" hidden="1" x14ac:dyDescent="0.25">
      <c r="A1278" s="63"/>
      <c r="B1278" s="140">
        <f>IFERROR(IF(F1278&gt;0,MAX(B$26:B1277)+1,IF(AND(D1278&gt;0,C1278=0),"ЗАГ",0)),0)</f>
        <v>0</v>
      </c>
      <c r="C1278" s="141">
        <f>IF(Смета!B1260&gt;0,Смета!B1260,0)</f>
        <v>0</v>
      </c>
      <c r="D1278" s="543">
        <f>IF(Смета!C1260&gt;0,Смета!C1260,0)</f>
        <v>0</v>
      </c>
      <c r="E1278" s="77">
        <f>IF(Смета!D1260&gt;0,Смета!D1260,0)</f>
        <v>0</v>
      </c>
      <c r="F1278" s="67">
        <f>IFERROR(IF(Дата_КС2=S$3,Смета!Q1260,0)+IF(Дата_КС2=S$4,Смета!T1260,0)+IF(Дата_КС2=S$5,Смета!W1260,0)+IF(Дата_КС2=S$6,Смета!Z1260,0)+IF(Дата_КС2=S$7,Смета!AC1260,0)+IF(Дата_КС2=S$8,Смета!AF1260,0)+IF(Дата_КС2=S$9,Смета!AI1260,0)+IF(Дата_КС2=S$10,Смета!AL1260,0)+IF(Дата_КС2=S$11,Смета!AO1260,0)+IF(Дата_КС2=S$12,Смета!AR1260,0)+IF(Дата_КС2=S$13,Смета!AU1260,0)+IF(Дата_КС2=S$14,Смета!AX1260,0),0)</f>
        <v>0</v>
      </c>
      <c r="G1278" s="67">
        <f>IF(Смета!E1260&gt;0,Смета!E1260,0)</f>
        <v>0</v>
      </c>
      <c r="H1278" s="67">
        <f t="shared" si="40"/>
        <v>0</v>
      </c>
      <c r="I1278" s="464">
        <f t="shared" si="39"/>
        <v>0</v>
      </c>
      <c r="J1278" s="474"/>
      <c r="K1278" s="465">
        <f>IF(AND(B1278&gt;0,B1278&lt;&gt;"ЗАГ"),1,IF(C1278=0,SUM(B1279:INDEX(B1279:B$2002,INDEX(MATCH("ЗАГ",B1279:B$2002&amp;"",),))),0))</f>
        <v>0</v>
      </c>
      <c r="L1278" s="47"/>
      <c r="M1278" s="47"/>
      <c r="N1278" s="186"/>
      <c r="O1278" s="186"/>
      <c r="P1278" s="187"/>
      <c r="Q1278" s="189"/>
      <c r="R1278" s="178">
        <f>IFERROR(IF(F1278&gt;0,IF(IFERROR((Смета!H828*1),0)&gt;0,ROUND(F1278*G1278,2),0),0),0)</f>
        <v>0</v>
      </c>
      <c r="S1278" s="50">
        <f>IFERROR(IF(F1278&gt;0,IF(IFERROR((Смета!G1260*1),0)&gt;0,ROUND(F1278*G1278,2),0),0),0)</f>
        <v>0</v>
      </c>
      <c r="T1278" s="38"/>
      <c r="U1278" s="38"/>
      <c r="X1278" s="38"/>
      <c r="Y1278" s="38"/>
    </row>
    <row r="1279" spans="1:25" s="37" customFormat="1" hidden="1" x14ac:dyDescent="0.25">
      <c r="A1279" s="63"/>
      <c r="B1279" s="140">
        <f>IFERROR(IF(F1279&gt;0,MAX(B$26:B1278)+1,IF(AND(D1279&gt;0,C1279=0),"ЗАГ",0)),0)</f>
        <v>0</v>
      </c>
      <c r="C1279" s="141">
        <f>IF(Смета!B1261&gt;0,Смета!B1261,0)</f>
        <v>0</v>
      </c>
      <c r="D1279" s="543">
        <f>IF(Смета!C1261&gt;0,Смета!C1261,0)</f>
        <v>0</v>
      </c>
      <c r="E1279" s="77">
        <f>IF(Смета!D1261&gt;0,Смета!D1261,0)</f>
        <v>0</v>
      </c>
      <c r="F1279" s="67">
        <f>IFERROR(IF(Дата_КС2=S$3,Смета!Q1261,0)+IF(Дата_КС2=S$4,Смета!T1261,0)+IF(Дата_КС2=S$5,Смета!W1261,0)+IF(Дата_КС2=S$6,Смета!Z1261,0)+IF(Дата_КС2=S$7,Смета!AC1261,0)+IF(Дата_КС2=S$8,Смета!AF1261,0)+IF(Дата_КС2=S$9,Смета!AI1261,0)+IF(Дата_КС2=S$10,Смета!AL1261,0)+IF(Дата_КС2=S$11,Смета!AO1261,0)+IF(Дата_КС2=S$12,Смета!AR1261,0)+IF(Дата_КС2=S$13,Смета!AU1261,0)+IF(Дата_КС2=S$14,Смета!AX1261,0),0)</f>
        <v>0</v>
      </c>
      <c r="G1279" s="67">
        <f>IF(Смета!E1261&gt;0,Смета!E1261,0)</f>
        <v>0</v>
      </c>
      <c r="H1279" s="67">
        <f t="shared" si="40"/>
        <v>0</v>
      </c>
      <c r="I1279" s="464">
        <f t="shared" si="39"/>
        <v>0</v>
      </c>
      <c r="J1279" s="474"/>
      <c r="K1279" s="465">
        <f>IF(AND(B1279&gt;0,B1279&lt;&gt;"ЗАГ"),1,IF(C1279=0,SUM(B1280:INDEX(B1280:B$2002,INDEX(MATCH("ЗАГ",B1280:B$2002&amp;"",),))),0))</f>
        <v>0</v>
      </c>
      <c r="L1279" s="47"/>
      <c r="M1279" s="47"/>
      <c r="N1279" s="186"/>
      <c r="O1279" s="186"/>
      <c r="P1279" s="187"/>
      <c r="Q1279" s="189"/>
      <c r="R1279" s="178">
        <f>IFERROR(IF(F1279&gt;0,IF(IFERROR((Смета!H829*1),0)&gt;0,ROUND(F1279*G1279,2),0),0),0)</f>
        <v>0</v>
      </c>
      <c r="S1279" s="50">
        <f>IFERROR(IF(F1279&gt;0,IF(IFERROR((Смета!G1261*1),0)&gt;0,ROUND(F1279*G1279,2),0),0),0)</f>
        <v>0</v>
      </c>
      <c r="T1279" s="38"/>
      <c r="U1279" s="38"/>
      <c r="X1279" s="38"/>
      <c r="Y1279" s="38"/>
    </row>
    <row r="1280" spans="1:25" s="37" customFormat="1" hidden="1" x14ac:dyDescent="0.25">
      <c r="A1280" s="63"/>
      <c r="B1280" s="140">
        <f>IFERROR(IF(F1280&gt;0,MAX(B$26:B1279)+1,IF(AND(D1280&gt;0,C1280=0),"ЗАГ",0)),0)</f>
        <v>0</v>
      </c>
      <c r="C1280" s="141">
        <f>IF(Смета!B1262&gt;0,Смета!B1262,0)</f>
        <v>0</v>
      </c>
      <c r="D1280" s="543">
        <f>IF(Смета!C1262&gt;0,Смета!C1262,0)</f>
        <v>0</v>
      </c>
      <c r="E1280" s="77">
        <f>IF(Смета!D1262&gt;0,Смета!D1262,0)</f>
        <v>0</v>
      </c>
      <c r="F1280" s="67">
        <f>IFERROR(IF(Дата_КС2=S$3,Смета!Q1262,0)+IF(Дата_КС2=S$4,Смета!T1262,0)+IF(Дата_КС2=S$5,Смета!W1262,0)+IF(Дата_КС2=S$6,Смета!Z1262,0)+IF(Дата_КС2=S$7,Смета!AC1262,0)+IF(Дата_КС2=S$8,Смета!AF1262,0)+IF(Дата_КС2=S$9,Смета!AI1262,0)+IF(Дата_КС2=S$10,Смета!AL1262,0)+IF(Дата_КС2=S$11,Смета!AO1262,0)+IF(Дата_КС2=S$12,Смета!AR1262,0)+IF(Дата_КС2=S$13,Смета!AU1262,0)+IF(Дата_КС2=S$14,Смета!AX1262,0),0)</f>
        <v>0</v>
      </c>
      <c r="G1280" s="67">
        <f>IF(Смета!E1262&gt;0,Смета!E1262,0)</f>
        <v>0</v>
      </c>
      <c r="H1280" s="67">
        <f t="shared" si="40"/>
        <v>0</v>
      </c>
      <c r="I1280" s="464">
        <f t="shared" si="39"/>
        <v>0</v>
      </c>
      <c r="J1280" s="474"/>
      <c r="K1280" s="465">
        <f>IF(AND(B1280&gt;0,B1280&lt;&gt;"ЗАГ"),1,IF(C1280=0,SUM(B1281:INDEX(B1281:B$2002,INDEX(MATCH("ЗАГ",B1281:B$2002&amp;"",),))),0))</f>
        <v>0</v>
      </c>
      <c r="L1280" s="47"/>
      <c r="M1280" s="47"/>
      <c r="N1280" s="186"/>
      <c r="O1280" s="186"/>
      <c r="P1280" s="187"/>
      <c r="Q1280" s="189"/>
      <c r="R1280" s="178">
        <f>IFERROR(IF(F1280&gt;0,IF(IFERROR((Смета!H830*1),0)&gt;0,ROUND(F1280*G1280,2),0),0),0)</f>
        <v>0</v>
      </c>
      <c r="S1280" s="50">
        <f>IFERROR(IF(F1280&gt;0,IF(IFERROR((Смета!G1262*1),0)&gt;0,ROUND(F1280*G1280,2),0),0),0)</f>
        <v>0</v>
      </c>
      <c r="T1280" s="38"/>
      <c r="U1280" s="38"/>
      <c r="X1280" s="38"/>
      <c r="Y1280" s="38"/>
    </row>
    <row r="1281" spans="1:25" s="37" customFormat="1" hidden="1" x14ac:dyDescent="0.25">
      <c r="A1281" s="63"/>
      <c r="B1281" s="140">
        <f>IFERROR(IF(F1281&gt;0,MAX(B$26:B1280)+1,IF(AND(D1281&gt;0,C1281=0),"ЗАГ",0)),0)</f>
        <v>0</v>
      </c>
      <c r="C1281" s="141">
        <f>IF(Смета!B1263&gt;0,Смета!B1263,0)</f>
        <v>0</v>
      </c>
      <c r="D1281" s="543">
        <f>IF(Смета!C1263&gt;0,Смета!C1263,0)</f>
        <v>0</v>
      </c>
      <c r="E1281" s="77">
        <f>IF(Смета!D1263&gt;0,Смета!D1263,0)</f>
        <v>0</v>
      </c>
      <c r="F1281" s="67">
        <f>IFERROR(IF(Дата_КС2=S$3,Смета!Q1263,0)+IF(Дата_КС2=S$4,Смета!T1263,0)+IF(Дата_КС2=S$5,Смета!W1263,0)+IF(Дата_КС2=S$6,Смета!Z1263,0)+IF(Дата_КС2=S$7,Смета!AC1263,0)+IF(Дата_КС2=S$8,Смета!AF1263,0)+IF(Дата_КС2=S$9,Смета!AI1263,0)+IF(Дата_КС2=S$10,Смета!AL1263,0)+IF(Дата_КС2=S$11,Смета!AO1263,0)+IF(Дата_КС2=S$12,Смета!AR1263,0)+IF(Дата_КС2=S$13,Смета!AU1263,0)+IF(Дата_КС2=S$14,Смета!AX1263,0),0)</f>
        <v>0</v>
      </c>
      <c r="G1281" s="67">
        <f>IF(Смета!E1263&gt;0,Смета!E1263,0)</f>
        <v>0</v>
      </c>
      <c r="H1281" s="67">
        <f t="shared" si="40"/>
        <v>0</v>
      </c>
      <c r="I1281" s="464">
        <f t="shared" si="39"/>
        <v>0</v>
      </c>
      <c r="J1281" s="474"/>
      <c r="K1281" s="465">
        <f>IF(AND(B1281&gt;0,B1281&lt;&gt;"ЗАГ"),1,IF(C1281=0,SUM(B1282:INDEX(B1282:B$2002,INDEX(MATCH("ЗАГ",B1282:B$2002&amp;"",),))),0))</f>
        <v>0</v>
      </c>
      <c r="L1281" s="47"/>
      <c r="M1281" s="47"/>
      <c r="N1281" s="186"/>
      <c r="O1281" s="186"/>
      <c r="P1281" s="187"/>
      <c r="Q1281" s="189"/>
      <c r="R1281" s="178">
        <f>IFERROR(IF(F1281&gt;0,IF(IFERROR((Смета!H831*1),0)&gt;0,ROUND(F1281*G1281,2),0),0),0)</f>
        <v>0</v>
      </c>
      <c r="S1281" s="50">
        <f>IFERROR(IF(F1281&gt;0,IF(IFERROR((Смета!G1263*1),0)&gt;0,ROUND(F1281*G1281,2),0),0),0)</f>
        <v>0</v>
      </c>
      <c r="T1281" s="38"/>
      <c r="U1281" s="38"/>
      <c r="X1281" s="38"/>
      <c r="Y1281" s="38"/>
    </row>
    <row r="1282" spans="1:25" s="37" customFormat="1" hidden="1" x14ac:dyDescent="0.25">
      <c r="A1282" s="63"/>
      <c r="B1282" s="140">
        <f>IFERROR(IF(F1282&gt;0,MAX(B$26:B1281)+1,IF(AND(D1282&gt;0,C1282=0),"ЗАГ",0)),0)</f>
        <v>0</v>
      </c>
      <c r="C1282" s="141">
        <f>IF(Смета!B1264&gt;0,Смета!B1264,0)</f>
        <v>0</v>
      </c>
      <c r="D1282" s="543">
        <f>IF(Смета!C1264&gt;0,Смета!C1264,0)</f>
        <v>0</v>
      </c>
      <c r="E1282" s="77">
        <f>IF(Смета!D1264&gt;0,Смета!D1264,0)</f>
        <v>0</v>
      </c>
      <c r="F1282" s="67">
        <f>IFERROR(IF(Дата_КС2=S$3,Смета!Q1264,0)+IF(Дата_КС2=S$4,Смета!T1264,0)+IF(Дата_КС2=S$5,Смета!W1264,0)+IF(Дата_КС2=S$6,Смета!Z1264,0)+IF(Дата_КС2=S$7,Смета!AC1264,0)+IF(Дата_КС2=S$8,Смета!AF1264,0)+IF(Дата_КС2=S$9,Смета!AI1264,0)+IF(Дата_КС2=S$10,Смета!AL1264,0)+IF(Дата_КС2=S$11,Смета!AO1264,0)+IF(Дата_КС2=S$12,Смета!AR1264,0)+IF(Дата_КС2=S$13,Смета!AU1264,0)+IF(Дата_КС2=S$14,Смета!AX1264,0),0)</f>
        <v>0</v>
      </c>
      <c r="G1282" s="67">
        <f>IF(Смета!E1264&gt;0,Смета!E1264,0)</f>
        <v>0</v>
      </c>
      <c r="H1282" s="67">
        <f t="shared" si="40"/>
        <v>0</v>
      </c>
      <c r="I1282" s="464">
        <f t="shared" si="39"/>
        <v>0</v>
      </c>
      <c r="J1282" s="474"/>
      <c r="K1282" s="465">
        <f>IF(AND(B1282&gt;0,B1282&lt;&gt;"ЗАГ"),1,IF(C1282=0,SUM(B1283:INDEX(B1283:B$2002,INDEX(MATCH("ЗАГ",B1283:B$2002&amp;"",),))),0))</f>
        <v>0</v>
      </c>
      <c r="L1282" s="47"/>
      <c r="M1282" s="47"/>
      <c r="N1282" s="186"/>
      <c r="O1282" s="186"/>
      <c r="P1282" s="187"/>
      <c r="Q1282" s="189"/>
      <c r="R1282" s="178">
        <f>IFERROR(IF(F1282&gt;0,IF(IFERROR((Смета!H832*1),0)&gt;0,ROUND(F1282*G1282,2),0),0),0)</f>
        <v>0</v>
      </c>
      <c r="S1282" s="50">
        <f>IFERROR(IF(F1282&gt;0,IF(IFERROR((Смета!G1264*1),0)&gt;0,ROUND(F1282*G1282,2),0),0),0)</f>
        <v>0</v>
      </c>
      <c r="T1282" s="38"/>
      <c r="U1282" s="38"/>
      <c r="X1282" s="38"/>
      <c r="Y1282" s="38"/>
    </row>
    <row r="1283" spans="1:25" s="37" customFormat="1" hidden="1" x14ac:dyDescent="0.25">
      <c r="A1283" s="63"/>
      <c r="B1283" s="140">
        <f>IFERROR(IF(F1283&gt;0,MAX(B$26:B1282)+1,IF(AND(D1283&gt;0,C1283=0),"ЗАГ",0)),0)</f>
        <v>0</v>
      </c>
      <c r="C1283" s="141">
        <f>IF(Смета!B1265&gt;0,Смета!B1265,0)</f>
        <v>0</v>
      </c>
      <c r="D1283" s="543">
        <f>IF(Смета!C1265&gt;0,Смета!C1265,0)</f>
        <v>0</v>
      </c>
      <c r="E1283" s="77">
        <f>IF(Смета!D1265&gt;0,Смета!D1265,0)</f>
        <v>0</v>
      </c>
      <c r="F1283" s="67">
        <f>IFERROR(IF(Дата_КС2=S$3,Смета!Q1265,0)+IF(Дата_КС2=S$4,Смета!T1265,0)+IF(Дата_КС2=S$5,Смета!W1265,0)+IF(Дата_КС2=S$6,Смета!Z1265,0)+IF(Дата_КС2=S$7,Смета!AC1265,0)+IF(Дата_КС2=S$8,Смета!AF1265,0)+IF(Дата_КС2=S$9,Смета!AI1265,0)+IF(Дата_КС2=S$10,Смета!AL1265,0)+IF(Дата_КС2=S$11,Смета!AO1265,0)+IF(Дата_КС2=S$12,Смета!AR1265,0)+IF(Дата_КС2=S$13,Смета!AU1265,0)+IF(Дата_КС2=S$14,Смета!AX1265,0),0)</f>
        <v>0</v>
      </c>
      <c r="G1283" s="67">
        <f>IF(Смета!E1265&gt;0,Смета!E1265,0)</f>
        <v>0</v>
      </c>
      <c r="H1283" s="67">
        <f t="shared" si="40"/>
        <v>0</v>
      </c>
      <c r="I1283" s="464">
        <f t="shared" si="39"/>
        <v>0</v>
      </c>
      <c r="J1283" s="474"/>
      <c r="K1283" s="465">
        <f>IF(AND(B1283&gt;0,B1283&lt;&gt;"ЗАГ"),1,IF(C1283=0,SUM(B1284:INDEX(B1284:B$2002,INDEX(MATCH("ЗАГ",B1284:B$2002&amp;"",),))),0))</f>
        <v>0</v>
      </c>
      <c r="L1283" s="47"/>
      <c r="M1283" s="47"/>
      <c r="N1283" s="186"/>
      <c r="O1283" s="186"/>
      <c r="P1283" s="187"/>
      <c r="Q1283" s="189"/>
      <c r="R1283" s="178">
        <f>IFERROR(IF(F1283&gt;0,IF(IFERROR((Смета!H833*1),0)&gt;0,ROUND(F1283*G1283,2),0),0),0)</f>
        <v>0</v>
      </c>
      <c r="S1283" s="50">
        <f>IFERROR(IF(F1283&gt;0,IF(IFERROR((Смета!G1265*1),0)&gt;0,ROUND(F1283*G1283,2),0),0),0)</f>
        <v>0</v>
      </c>
      <c r="T1283" s="38"/>
      <c r="U1283" s="38"/>
      <c r="X1283" s="38"/>
      <c r="Y1283" s="38"/>
    </row>
    <row r="1284" spans="1:25" s="37" customFormat="1" hidden="1" x14ac:dyDescent="0.25">
      <c r="A1284" s="63"/>
      <c r="B1284" s="140">
        <f>IFERROR(IF(F1284&gt;0,MAX(B$26:B1283)+1,IF(AND(D1284&gt;0,C1284=0),"ЗАГ",0)),0)</f>
        <v>0</v>
      </c>
      <c r="C1284" s="141">
        <f>IF(Смета!B1266&gt;0,Смета!B1266,0)</f>
        <v>0</v>
      </c>
      <c r="D1284" s="543">
        <f>IF(Смета!C1266&gt;0,Смета!C1266,0)</f>
        <v>0</v>
      </c>
      <c r="E1284" s="77">
        <f>IF(Смета!D1266&gt;0,Смета!D1266,0)</f>
        <v>0</v>
      </c>
      <c r="F1284" s="67">
        <f>IFERROR(IF(Дата_КС2=S$3,Смета!Q1266,0)+IF(Дата_КС2=S$4,Смета!T1266,0)+IF(Дата_КС2=S$5,Смета!W1266,0)+IF(Дата_КС2=S$6,Смета!Z1266,0)+IF(Дата_КС2=S$7,Смета!AC1266,0)+IF(Дата_КС2=S$8,Смета!AF1266,0)+IF(Дата_КС2=S$9,Смета!AI1266,0)+IF(Дата_КС2=S$10,Смета!AL1266,0)+IF(Дата_КС2=S$11,Смета!AO1266,0)+IF(Дата_КС2=S$12,Смета!AR1266,0)+IF(Дата_КС2=S$13,Смета!AU1266,0)+IF(Дата_КС2=S$14,Смета!AX1266,0),0)</f>
        <v>0</v>
      </c>
      <c r="G1284" s="67">
        <f>IF(Смета!E1266&gt;0,Смета!E1266,0)</f>
        <v>0</v>
      </c>
      <c r="H1284" s="67">
        <f t="shared" si="40"/>
        <v>0</v>
      </c>
      <c r="I1284" s="464">
        <f t="shared" si="39"/>
        <v>0</v>
      </c>
      <c r="J1284" s="474"/>
      <c r="K1284" s="465">
        <f>IF(AND(B1284&gt;0,B1284&lt;&gt;"ЗАГ"),1,IF(C1284=0,SUM(B1285:INDEX(B1285:B$2002,INDEX(MATCH("ЗАГ",B1285:B$2002&amp;"",),))),0))</f>
        <v>0</v>
      </c>
      <c r="L1284" s="47"/>
      <c r="M1284" s="47"/>
      <c r="N1284" s="186"/>
      <c r="O1284" s="186"/>
      <c r="P1284" s="187"/>
      <c r="Q1284" s="189"/>
      <c r="R1284" s="178">
        <f>IFERROR(IF(F1284&gt;0,IF(IFERROR((Смета!H834*1),0)&gt;0,ROUND(F1284*G1284,2),0),0),0)</f>
        <v>0</v>
      </c>
      <c r="S1284" s="50">
        <f>IFERROR(IF(F1284&gt;0,IF(IFERROR((Смета!G1266*1),0)&gt;0,ROUND(F1284*G1284,2),0),0),0)</f>
        <v>0</v>
      </c>
      <c r="T1284" s="38"/>
      <c r="U1284" s="38"/>
      <c r="X1284" s="38"/>
      <c r="Y1284" s="38"/>
    </row>
    <row r="1285" spans="1:25" s="37" customFormat="1" hidden="1" x14ac:dyDescent="0.25">
      <c r="A1285" s="63"/>
      <c r="B1285" s="140">
        <f>IFERROR(IF(F1285&gt;0,MAX(B$26:B1284)+1,IF(AND(D1285&gt;0,C1285=0),"ЗАГ",0)),0)</f>
        <v>0</v>
      </c>
      <c r="C1285" s="141">
        <f>IF(Смета!B1267&gt;0,Смета!B1267,0)</f>
        <v>0</v>
      </c>
      <c r="D1285" s="543">
        <f>IF(Смета!C1267&gt;0,Смета!C1267,0)</f>
        <v>0</v>
      </c>
      <c r="E1285" s="77">
        <f>IF(Смета!D1267&gt;0,Смета!D1267,0)</f>
        <v>0</v>
      </c>
      <c r="F1285" s="67">
        <f>IFERROR(IF(Дата_КС2=S$3,Смета!Q1267,0)+IF(Дата_КС2=S$4,Смета!T1267,0)+IF(Дата_КС2=S$5,Смета!W1267,0)+IF(Дата_КС2=S$6,Смета!Z1267,0)+IF(Дата_КС2=S$7,Смета!AC1267,0)+IF(Дата_КС2=S$8,Смета!AF1267,0)+IF(Дата_КС2=S$9,Смета!AI1267,0)+IF(Дата_КС2=S$10,Смета!AL1267,0)+IF(Дата_КС2=S$11,Смета!AO1267,0)+IF(Дата_КС2=S$12,Смета!AR1267,0)+IF(Дата_КС2=S$13,Смета!AU1267,0)+IF(Дата_КС2=S$14,Смета!AX1267,0),0)</f>
        <v>0</v>
      </c>
      <c r="G1285" s="67">
        <f>IF(Смета!E1267&gt;0,Смета!E1267,0)</f>
        <v>0</v>
      </c>
      <c r="H1285" s="67">
        <f t="shared" si="40"/>
        <v>0</v>
      </c>
      <c r="I1285" s="464">
        <f t="shared" si="39"/>
        <v>0</v>
      </c>
      <c r="J1285" s="474"/>
      <c r="K1285" s="465">
        <f>IF(AND(B1285&gt;0,B1285&lt;&gt;"ЗАГ"),1,IF(C1285=0,SUM(B1286:INDEX(B1286:B$2002,INDEX(MATCH("ЗАГ",B1286:B$2002&amp;"",),))),0))</f>
        <v>0</v>
      </c>
      <c r="L1285" s="47"/>
      <c r="M1285" s="47"/>
      <c r="N1285" s="186"/>
      <c r="O1285" s="186"/>
      <c r="P1285" s="187"/>
      <c r="Q1285" s="189"/>
      <c r="R1285" s="178">
        <f>IFERROR(IF(F1285&gt;0,IF(IFERROR((Смета!H835*1),0)&gt;0,ROUND(F1285*G1285,2),0),0),0)</f>
        <v>0</v>
      </c>
      <c r="S1285" s="50">
        <f>IFERROR(IF(F1285&gt;0,IF(IFERROR((Смета!G1267*1),0)&gt;0,ROUND(F1285*G1285,2),0),0),0)</f>
        <v>0</v>
      </c>
      <c r="T1285" s="38"/>
      <c r="U1285" s="38"/>
      <c r="X1285" s="38"/>
      <c r="Y1285" s="38"/>
    </row>
    <row r="1286" spans="1:25" s="37" customFormat="1" hidden="1" x14ac:dyDescent="0.25">
      <c r="A1286" s="63"/>
      <c r="B1286" s="140">
        <f>IFERROR(IF(F1286&gt;0,MAX(B$26:B1285)+1,IF(AND(D1286&gt;0,C1286=0),"ЗАГ",0)),0)</f>
        <v>0</v>
      </c>
      <c r="C1286" s="141">
        <f>IF(Смета!B1268&gt;0,Смета!B1268,0)</f>
        <v>0</v>
      </c>
      <c r="D1286" s="543">
        <f>IF(Смета!C1268&gt;0,Смета!C1268,0)</f>
        <v>0</v>
      </c>
      <c r="E1286" s="77">
        <f>IF(Смета!D1268&gt;0,Смета!D1268,0)</f>
        <v>0</v>
      </c>
      <c r="F1286" s="67">
        <f>IFERROR(IF(Дата_КС2=S$3,Смета!Q1268,0)+IF(Дата_КС2=S$4,Смета!T1268,0)+IF(Дата_КС2=S$5,Смета!W1268,0)+IF(Дата_КС2=S$6,Смета!Z1268,0)+IF(Дата_КС2=S$7,Смета!AC1268,0)+IF(Дата_КС2=S$8,Смета!AF1268,0)+IF(Дата_КС2=S$9,Смета!AI1268,0)+IF(Дата_КС2=S$10,Смета!AL1268,0)+IF(Дата_КС2=S$11,Смета!AO1268,0)+IF(Дата_КС2=S$12,Смета!AR1268,0)+IF(Дата_КС2=S$13,Смета!AU1268,0)+IF(Дата_КС2=S$14,Смета!AX1268,0),0)</f>
        <v>0</v>
      </c>
      <c r="G1286" s="67">
        <f>IF(Смета!E1268&gt;0,Смета!E1268,0)</f>
        <v>0</v>
      </c>
      <c r="H1286" s="67">
        <f t="shared" si="40"/>
        <v>0</v>
      </c>
      <c r="I1286" s="464">
        <f t="shared" si="39"/>
        <v>0</v>
      </c>
      <c r="J1286" s="474"/>
      <c r="K1286" s="465">
        <f>IF(AND(B1286&gt;0,B1286&lt;&gt;"ЗАГ"),1,IF(C1286=0,SUM(B1287:INDEX(B1287:B$2002,INDEX(MATCH("ЗАГ",B1287:B$2002&amp;"",),))),0))</f>
        <v>0</v>
      </c>
      <c r="L1286" s="47"/>
      <c r="M1286" s="47"/>
      <c r="N1286" s="186"/>
      <c r="O1286" s="186"/>
      <c r="P1286" s="187"/>
      <c r="Q1286" s="189"/>
      <c r="R1286" s="178">
        <f>IFERROR(IF(F1286&gt;0,IF(IFERROR((Смета!H836*1),0)&gt;0,ROUND(F1286*G1286,2),0),0),0)</f>
        <v>0</v>
      </c>
      <c r="S1286" s="50">
        <f>IFERROR(IF(F1286&gt;0,IF(IFERROR((Смета!G1268*1),0)&gt;0,ROUND(F1286*G1286,2),0),0),0)</f>
        <v>0</v>
      </c>
      <c r="T1286" s="38"/>
      <c r="U1286" s="38"/>
      <c r="X1286" s="38"/>
      <c r="Y1286" s="38"/>
    </row>
    <row r="1287" spans="1:25" s="37" customFormat="1" hidden="1" x14ac:dyDescent="0.25">
      <c r="A1287" s="63"/>
      <c r="B1287" s="140">
        <f>IFERROR(IF(F1287&gt;0,MAX(B$26:B1286)+1,IF(AND(D1287&gt;0,C1287=0),"ЗАГ",0)),0)</f>
        <v>0</v>
      </c>
      <c r="C1287" s="141">
        <f>IF(Смета!B1269&gt;0,Смета!B1269,0)</f>
        <v>0</v>
      </c>
      <c r="D1287" s="543">
        <f>IF(Смета!C1269&gt;0,Смета!C1269,0)</f>
        <v>0</v>
      </c>
      <c r="E1287" s="77">
        <f>IF(Смета!D1269&gt;0,Смета!D1269,0)</f>
        <v>0</v>
      </c>
      <c r="F1287" s="67">
        <f>IFERROR(IF(Дата_КС2=S$3,Смета!Q1269,0)+IF(Дата_КС2=S$4,Смета!T1269,0)+IF(Дата_КС2=S$5,Смета!W1269,0)+IF(Дата_КС2=S$6,Смета!Z1269,0)+IF(Дата_КС2=S$7,Смета!AC1269,0)+IF(Дата_КС2=S$8,Смета!AF1269,0)+IF(Дата_КС2=S$9,Смета!AI1269,0)+IF(Дата_КС2=S$10,Смета!AL1269,0)+IF(Дата_КС2=S$11,Смета!AO1269,0)+IF(Дата_КС2=S$12,Смета!AR1269,0)+IF(Дата_КС2=S$13,Смета!AU1269,0)+IF(Дата_КС2=S$14,Смета!AX1269,0),0)</f>
        <v>0</v>
      </c>
      <c r="G1287" s="67">
        <f>IF(Смета!E1269&gt;0,Смета!E1269,0)</f>
        <v>0</v>
      </c>
      <c r="H1287" s="67">
        <f t="shared" si="40"/>
        <v>0</v>
      </c>
      <c r="I1287" s="464">
        <f t="shared" si="39"/>
        <v>0</v>
      </c>
      <c r="J1287" s="474"/>
      <c r="K1287" s="465">
        <f>IF(AND(B1287&gt;0,B1287&lt;&gt;"ЗАГ"),1,IF(C1287=0,SUM(B1288:INDEX(B1288:B$2002,INDEX(MATCH("ЗАГ",B1288:B$2002&amp;"",),))),0))</f>
        <v>0</v>
      </c>
      <c r="L1287" s="47"/>
      <c r="M1287" s="47"/>
      <c r="N1287" s="186"/>
      <c r="O1287" s="186"/>
      <c r="P1287" s="187"/>
      <c r="Q1287" s="189"/>
      <c r="R1287" s="178">
        <f>IFERROR(IF(F1287&gt;0,IF(IFERROR((Смета!H837*1),0)&gt;0,ROUND(F1287*G1287,2),0),0),0)</f>
        <v>0</v>
      </c>
      <c r="S1287" s="50">
        <f>IFERROR(IF(F1287&gt;0,IF(IFERROR((Смета!G1269*1),0)&gt;0,ROUND(F1287*G1287,2),0),0),0)</f>
        <v>0</v>
      </c>
      <c r="T1287" s="38"/>
      <c r="U1287" s="38"/>
      <c r="X1287" s="38"/>
      <c r="Y1287" s="38"/>
    </row>
    <row r="1288" spans="1:25" s="37" customFormat="1" hidden="1" x14ac:dyDescent="0.25">
      <c r="A1288" s="63"/>
      <c r="B1288" s="140">
        <f>IFERROR(IF(F1288&gt;0,MAX(B$26:B1287)+1,IF(AND(D1288&gt;0,C1288=0),"ЗАГ",0)),0)</f>
        <v>0</v>
      </c>
      <c r="C1288" s="141">
        <f>IF(Смета!B1270&gt;0,Смета!B1270,0)</f>
        <v>0</v>
      </c>
      <c r="D1288" s="543">
        <f>IF(Смета!C1270&gt;0,Смета!C1270,0)</f>
        <v>0</v>
      </c>
      <c r="E1288" s="77">
        <f>IF(Смета!D1270&gt;0,Смета!D1270,0)</f>
        <v>0</v>
      </c>
      <c r="F1288" s="67">
        <f>IFERROR(IF(Дата_КС2=S$3,Смета!Q1270,0)+IF(Дата_КС2=S$4,Смета!T1270,0)+IF(Дата_КС2=S$5,Смета!W1270,0)+IF(Дата_КС2=S$6,Смета!Z1270,0)+IF(Дата_КС2=S$7,Смета!AC1270,0)+IF(Дата_КС2=S$8,Смета!AF1270,0)+IF(Дата_КС2=S$9,Смета!AI1270,0)+IF(Дата_КС2=S$10,Смета!AL1270,0)+IF(Дата_КС2=S$11,Смета!AO1270,0)+IF(Дата_КС2=S$12,Смета!AR1270,0)+IF(Дата_КС2=S$13,Смета!AU1270,0)+IF(Дата_КС2=S$14,Смета!AX1270,0),0)</f>
        <v>0</v>
      </c>
      <c r="G1288" s="67">
        <f>IF(Смета!E1270&gt;0,Смета!E1270,0)</f>
        <v>0</v>
      </c>
      <c r="H1288" s="67">
        <f t="shared" si="40"/>
        <v>0</v>
      </c>
      <c r="I1288" s="464">
        <f t="shared" si="39"/>
        <v>0</v>
      </c>
      <c r="J1288" s="474"/>
      <c r="K1288" s="465">
        <f>IF(AND(B1288&gt;0,B1288&lt;&gt;"ЗАГ"),1,IF(C1288=0,SUM(B1289:INDEX(B1289:B$2002,INDEX(MATCH("ЗАГ",B1289:B$2002&amp;"",),))),0))</f>
        <v>0</v>
      </c>
      <c r="L1288" s="47"/>
      <c r="M1288" s="47"/>
      <c r="N1288" s="186"/>
      <c r="O1288" s="186"/>
      <c r="P1288" s="187"/>
      <c r="Q1288" s="189"/>
      <c r="R1288" s="178">
        <f>IFERROR(IF(F1288&gt;0,IF(IFERROR((Смета!H838*1),0)&gt;0,ROUND(F1288*G1288,2),0),0),0)</f>
        <v>0</v>
      </c>
      <c r="S1288" s="50">
        <f>IFERROR(IF(F1288&gt;0,IF(IFERROR((Смета!G1270*1),0)&gt;0,ROUND(F1288*G1288,2),0),0),0)</f>
        <v>0</v>
      </c>
      <c r="T1288" s="38"/>
      <c r="U1288" s="38"/>
      <c r="X1288" s="38"/>
      <c r="Y1288" s="38"/>
    </row>
    <row r="1289" spans="1:25" s="37" customFormat="1" hidden="1" x14ac:dyDescent="0.25">
      <c r="A1289" s="63"/>
      <c r="B1289" s="140">
        <f>IFERROR(IF(F1289&gt;0,MAX(B$26:B1288)+1,IF(AND(D1289&gt;0,C1289=0),"ЗАГ",0)),0)</f>
        <v>0</v>
      </c>
      <c r="C1289" s="141">
        <f>IF(Смета!B1271&gt;0,Смета!B1271,0)</f>
        <v>0</v>
      </c>
      <c r="D1289" s="543">
        <f>IF(Смета!C1271&gt;0,Смета!C1271,0)</f>
        <v>0</v>
      </c>
      <c r="E1289" s="77">
        <f>IF(Смета!D1271&gt;0,Смета!D1271,0)</f>
        <v>0</v>
      </c>
      <c r="F1289" s="67">
        <f>IFERROR(IF(Дата_КС2=S$3,Смета!Q1271,0)+IF(Дата_КС2=S$4,Смета!T1271,0)+IF(Дата_КС2=S$5,Смета!W1271,0)+IF(Дата_КС2=S$6,Смета!Z1271,0)+IF(Дата_КС2=S$7,Смета!AC1271,0)+IF(Дата_КС2=S$8,Смета!AF1271,0)+IF(Дата_КС2=S$9,Смета!AI1271,0)+IF(Дата_КС2=S$10,Смета!AL1271,0)+IF(Дата_КС2=S$11,Смета!AO1271,0)+IF(Дата_КС2=S$12,Смета!AR1271,0)+IF(Дата_КС2=S$13,Смета!AU1271,0)+IF(Дата_КС2=S$14,Смета!AX1271,0),0)</f>
        <v>0</v>
      </c>
      <c r="G1289" s="67">
        <f>IF(Смета!E1271&gt;0,Смета!E1271,0)</f>
        <v>0</v>
      </c>
      <c r="H1289" s="67">
        <f t="shared" si="40"/>
        <v>0</v>
      </c>
      <c r="I1289" s="464">
        <f t="shared" si="39"/>
        <v>0</v>
      </c>
      <c r="J1289" s="474"/>
      <c r="K1289" s="465">
        <f>IF(AND(B1289&gt;0,B1289&lt;&gt;"ЗАГ"),1,IF(C1289=0,SUM(B1290:INDEX(B1290:B$2002,INDEX(MATCH("ЗАГ",B1290:B$2002&amp;"",),))),0))</f>
        <v>0</v>
      </c>
      <c r="L1289" s="47"/>
      <c r="M1289" s="47"/>
      <c r="N1289" s="186"/>
      <c r="O1289" s="186"/>
      <c r="P1289" s="187"/>
      <c r="Q1289" s="189"/>
      <c r="R1289" s="178">
        <f>IFERROR(IF(F1289&gt;0,IF(IFERROR((Смета!H839*1),0)&gt;0,ROUND(F1289*G1289,2),0),0),0)</f>
        <v>0</v>
      </c>
      <c r="S1289" s="50">
        <f>IFERROR(IF(F1289&gt;0,IF(IFERROR((Смета!G1271*1),0)&gt;0,ROUND(F1289*G1289,2),0),0),0)</f>
        <v>0</v>
      </c>
      <c r="T1289" s="38"/>
      <c r="U1289" s="38"/>
      <c r="X1289" s="38"/>
      <c r="Y1289" s="38"/>
    </row>
    <row r="1290" spans="1:25" s="37" customFormat="1" hidden="1" x14ac:dyDescent="0.25">
      <c r="A1290" s="63"/>
      <c r="B1290" s="140">
        <f>IFERROR(IF(F1290&gt;0,MAX(B$26:B1289)+1,IF(AND(D1290&gt;0,C1290=0),"ЗАГ",0)),0)</f>
        <v>0</v>
      </c>
      <c r="C1290" s="141">
        <f>IF(Смета!B1272&gt;0,Смета!B1272,0)</f>
        <v>0</v>
      </c>
      <c r="D1290" s="543">
        <f>IF(Смета!C1272&gt;0,Смета!C1272,0)</f>
        <v>0</v>
      </c>
      <c r="E1290" s="77">
        <f>IF(Смета!D1272&gt;0,Смета!D1272,0)</f>
        <v>0</v>
      </c>
      <c r="F1290" s="67">
        <f>IFERROR(IF(Дата_КС2=S$3,Смета!Q1272,0)+IF(Дата_КС2=S$4,Смета!T1272,0)+IF(Дата_КС2=S$5,Смета!W1272,0)+IF(Дата_КС2=S$6,Смета!Z1272,0)+IF(Дата_КС2=S$7,Смета!AC1272,0)+IF(Дата_КС2=S$8,Смета!AF1272,0)+IF(Дата_КС2=S$9,Смета!AI1272,0)+IF(Дата_КС2=S$10,Смета!AL1272,0)+IF(Дата_КС2=S$11,Смета!AO1272,0)+IF(Дата_КС2=S$12,Смета!AR1272,0)+IF(Дата_КС2=S$13,Смета!AU1272,0)+IF(Дата_КС2=S$14,Смета!AX1272,0),0)</f>
        <v>0</v>
      </c>
      <c r="G1290" s="67">
        <f>IF(Смета!E1272&gt;0,Смета!E1272,0)</f>
        <v>0</v>
      </c>
      <c r="H1290" s="67">
        <f t="shared" si="40"/>
        <v>0</v>
      </c>
      <c r="I1290" s="464">
        <f t="shared" si="39"/>
        <v>0</v>
      </c>
      <c r="J1290" s="474"/>
      <c r="K1290" s="465">
        <f>IF(AND(B1290&gt;0,B1290&lt;&gt;"ЗАГ"),1,IF(C1290=0,SUM(B1291:INDEX(B1291:B$2002,INDEX(MATCH("ЗАГ",B1291:B$2002&amp;"",),))),0))</f>
        <v>0</v>
      </c>
      <c r="L1290" s="47"/>
      <c r="M1290" s="47"/>
      <c r="N1290" s="186"/>
      <c r="O1290" s="186"/>
      <c r="P1290" s="187"/>
      <c r="Q1290" s="189"/>
      <c r="R1290" s="178">
        <f>IFERROR(IF(F1290&gt;0,IF(IFERROR((Смета!H840*1),0)&gt;0,ROUND(F1290*G1290,2),0),0),0)</f>
        <v>0</v>
      </c>
      <c r="S1290" s="50">
        <f>IFERROR(IF(F1290&gt;0,IF(IFERROR((Смета!G1272*1),0)&gt;0,ROUND(F1290*G1290,2),0),0),0)</f>
        <v>0</v>
      </c>
      <c r="T1290" s="38"/>
      <c r="U1290" s="38"/>
      <c r="X1290" s="38"/>
      <c r="Y1290" s="38"/>
    </row>
    <row r="1291" spans="1:25" s="37" customFormat="1" hidden="1" x14ac:dyDescent="0.25">
      <c r="A1291" s="63"/>
      <c r="B1291" s="140">
        <f>IFERROR(IF(F1291&gt;0,MAX(B$26:B1290)+1,IF(AND(D1291&gt;0,C1291=0),"ЗАГ",0)),0)</f>
        <v>0</v>
      </c>
      <c r="C1291" s="141">
        <f>IF(Смета!B1273&gt;0,Смета!B1273,0)</f>
        <v>0</v>
      </c>
      <c r="D1291" s="543">
        <f>IF(Смета!C1273&gt;0,Смета!C1273,0)</f>
        <v>0</v>
      </c>
      <c r="E1291" s="77">
        <f>IF(Смета!D1273&gt;0,Смета!D1273,0)</f>
        <v>0</v>
      </c>
      <c r="F1291" s="67">
        <f>IFERROR(IF(Дата_КС2=S$3,Смета!Q1273,0)+IF(Дата_КС2=S$4,Смета!T1273,0)+IF(Дата_КС2=S$5,Смета!W1273,0)+IF(Дата_КС2=S$6,Смета!Z1273,0)+IF(Дата_КС2=S$7,Смета!AC1273,0)+IF(Дата_КС2=S$8,Смета!AF1273,0)+IF(Дата_КС2=S$9,Смета!AI1273,0)+IF(Дата_КС2=S$10,Смета!AL1273,0)+IF(Дата_КС2=S$11,Смета!AO1273,0)+IF(Дата_КС2=S$12,Смета!AR1273,0)+IF(Дата_КС2=S$13,Смета!AU1273,0)+IF(Дата_КС2=S$14,Смета!AX1273,0),0)</f>
        <v>0</v>
      </c>
      <c r="G1291" s="67">
        <f>IF(Смета!E1273&gt;0,Смета!E1273,0)</f>
        <v>0</v>
      </c>
      <c r="H1291" s="67">
        <f t="shared" si="40"/>
        <v>0</v>
      </c>
      <c r="I1291" s="464">
        <f t="shared" si="39"/>
        <v>0</v>
      </c>
      <c r="J1291" s="474"/>
      <c r="K1291" s="465">
        <f>IF(AND(B1291&gt;0,B1291&lt;&gt;"ЗАГ"),1,IF(C1291=0,SUM(B1292:INDEX(B1292:B$2002,INDEX(MATCH("ЗАГ",B1292:B$2002&amp;"",),))),0))</f>
        <v>0</v>
      </c>
      <c r="L1291" s="47"/>
      <c r="M1291" s="47"/>
      <c r="N1291" s="186"/>
      <c r="O1291" s="186"/>
      <c r="P1291" s="187"/>
      <c r="Q1291" s="189"/>
      <c r="R1291" s="178">
        <f>IFERROR(IF(F1291&gt;0,IF(IFERROR((Смета!H841*1),0)&gt;0,ROUND(F1291*G1291,2),0),0),0)</f>
        <v>0</v>
      </c>
      <c r="S1291" s="50">
        <f>IFERROR(IF(F1291&gt;0,IF(IFERROR((Смета!G1273*1),0)&gt;0,ROUND(F1291*G1291,2),0),0),0)</f>
        <v>0</v>
      </c>
      <c r="T1291" s="38"/>
      <c r="U1291" s="38"/>
      <c r="X1291" s="38"/>
      <c r="Y1291" s="38"/>
    </row>
    <row r="1292" spans="1:25" s="37" customFormat="1" hidden="1" x14ac:dyDescent="0.25">
      <c r="A1292" s="63"/>
      <c r="B1292" s="140">
        <f>IFERROR(IF(F1292&gt;0,MAX(B$26:B1291)+1,IF(AND(D1292&gt;0,C1292=0),"ЗАГ",0)),0)</f>
        <v>0</v>
      </c>
      <c r="C1292" s="141">
        <f>IF(Смета!B1274&gt;0,Смета!B1274,0)</f>
        <v>0</v>
      </c>
      <c r="D1292" s="543">
        <f>IF(Смета!C1274&gt;0,Смета!C1274,0)</f>
        <v>0</v>
      </c>
      <c r="E1292" s="77">
        <f>IF(Смета!D1274&gt;0,Смета!D1274,0)</f>
        <v>0</v>
      </c>
      <c r="F1292" s="67">
        <f>IFERROR(IF(Дата_КС2=S$3,Смета!Q1274,0)+IF(Дата_КС2=S$4,Смета!T1274,0)+IF(Дата_КС2=S$5,Смета!W1274,0)+IF(Дата_КС2=S$6,Смета!Z1274,0)+IF(Дата_КС2=S$7,Смета!AC1274,0)+IF(Дата_КС2=S$8,Смета!AF1274,0)+IF(Дата_КС2=S$9,Смета!AI1274,0)+IF(Дата_КС2=S$10,Смета!AL1274,0)+IF(Дата_КС2=S$11,Смета!AO1274,0)+IF(Дата_КС2=S$12,Смета!AR1274,0)+IF(Дата_КС2=S$13,Смета!AU1274,0)+IF(Дата_КС2=S$14,Смета!AX1274,0),0)</f>
        <v>0</v>
      </c>
      <c r="G1292" s="67">
        <f>IF(Смета!E1274&gt;0,Смета!E1274,0)</f>
        <v>0</v>
      </c>
      <c r="H1292" s="67">
        <f t="shared" si="40"/>
        <v>0</v>
      </c>
      <c r="I1292" s="464">
        <f t="shared" si="39"/>
        <v>0</v>
      </c>
      <c r="J1292" s="474"/>
      <c r="K1292" s="465">
        <f>IF(AND(B1292&gt;0,B1292&lt;&gt;"ЗАГ"),1,IF(C1292=0,SUM(B1293:INDEX(B1293:B$2002,INDEX(MATCH("ЗАГ",B1293:B$2002&amp;"",),))),0))</f>
        <v>0</v>
      </c>
      <c r="L1292" s="47"/>
      <c r="M1292" s="47"/>
      <c r="N1292" s="186"/>
      <c r="O1292" s="186"/>
      <c r="P1292" s="187"/>
      <c r="Q1292" s="189"/>
      <c r="R1292" s="178">
        <f>IFERROR(IF(F1292&gt;0,IF(IFERROR((Смета!H842*1),0)&gt;0,ROUND(F1292*G1292,2),0),0),0)</f>
        <v>0</v>
      </c>
      <c r="S1292" s="50">
        <f>IFERROR(IF(F1292&gt;0,IF(IFERROR((Смета!G1274*1),0)&gt;0,ROUND(F1292*G1292,2),0),0),0)</f>
        <v>0</v>
      </c>
      <c r="T1292" s="38"/>
      <c r="U1292" s="38"/>
      <c r="X1292" s="38"/>
      <c r="Y1292" s="38"/>
    </row>
    <row r="1293" spans="1:25" s="37" customFormat="1" hidden="1" x14ac:dyDescent="0.25">
      <c r="A1293" s="63"/>
      <c r="B1293" s="140">
        <f>IFERROR(IF(F1293&gt;0,MAX(B$26:B1292)+1,IF(AND(D1293&gt;0,C1293=0),"ЗАГ",0)),0)</f>
        <v>0</v>
      </c>
      <c r="C1293" s="141">
        <f>IF(Смета!B1275&gt;0,Смета!B1275,0)</f>
        <v>0</v>
      </c>
      <c r="D1293" s="543">
        <f>IF(Смета!C1275&gt;0,Смета!C1275,0)</f>
        <v>0</v>
      </c>
      <c r="E1293" s="77">
        <f>IF(Смета!D1275&gt;0,Смета!D1275,0)</f>
        <v>0</v>
      </c>
      <c r="F1293" s="67">
        <f>IFERROR(IF(Дата_КС2=S$3,Смета!Q1275,0)+IF(Дата_КС2=S$4,Смета!T1275,0)+IF(Дата_КС2=S$5,Смета!W1275,0)+IF(Дата_КС2=S$6,Смета!Z1275,0)+IF(Дата_КС2=S$7,Смета!AC1275,0)+IF(Дата_КС2=S$8,Смета!AF1275,0)+IF(Дата_КС2=S$9,Смета!AI1275,0)+IF(Дата_КС2=S$10,Смета!AL1275,0)+IF(Дата_КС2=S$11,Смета!AO1275,0)+IF(Дата_КС2=S$12,Смета!AR1275,0)+IF(Дата_КС2=S$13,Смета!AU1275,0)+IF(Дата_КС2=S$14,Смета!AX1275,0),0)</f>
        <v>0</v>
      </c>
      <c r="G1293" s="67">
        <f>IF(Смета!E1275&gt;0,Смета!E1275,0)</f>
        <v>0</v>
      </c>
      <c r="H1293" s="67">
        <f t="shared" si="40"/>
        <v>0</v>
      </c>
      <c r="I1293" s="464">
        <f t="shared" si="39"/>
        <v>0</v>
      </c>
      <c r="J1293" s="474"/>
      <c r="K1293" s="465">
        <f>IF(AND(B1293&gt;0,B1293&lt;&gt;"ЗАГ"),1,IF(C1293=0,SUM(B1294:INDEX(B1294:B$2002,INDEX(MATCH("ЗАГ",B1294:B$2002&amp;"",),))),0))</f>
        <v>0</v>
      </c>
      <c r="L1293" s="47"/>
      <c r="M1293" s="47"/>
      <c r="N1293" s="186"/>
      <c r="O1293" s="186"/>
      <c r="P1293" s="187"/>
      <c r="Q1293" s="189"/>
      <c r="R1293" s="178">
        <f>IFERROR(IF(F1293&gt;0,IF(IFERROR((Смета!H843*1),0)&gt;0,ROUND(F1293*G1293,2),0),0),0)</f>
        <v>0</v>
      </c>
      <c r="S1293" s="50">
        <f>IFERROR(IF(F1293&gt;0,IF(IFERROR((Смета!G1275*1),0)&gt;0,ROUND(F1293*G1293,2),0),0),0)</f>
        <v>0</v>
      </c>
      <c r="T1293" s="38"/>
      <c r="U1293" s="38"/>
      <c r="X1293" s="38"/>
      <c r="Y1293" s="38"/>
    </row>
    <row r="1294" spans="1:25" s="37" customFormat="1" hidden="1" x14ac:dyDescent="0.25">
      <c r="A1294" s="63"/>
      <c r="B1294" s="140">
        <f>IFERROR(IF(F1294&gt;0,MAX(B$26:B1293)+1,IF(AND(D1294&gt;0,C1294=0),"ЗАГ",0)),0)</f>
        <v>0</v>
      </c>
      <c r="C1294" s="141">
        <f>IF(Смета!B1276&gt;0,Смета!B1276,0)</f>
        <v>0</v>
      </c>
      <c r="D1294" s="543">
        <f>IF(Смета!C1276&gt;0,Смета!C1276,0)</f>
        <v>0</v>
      </c>
      <c r="E1294" s="77">
        <f>IF(Смета!D1276&gt;0,Смета!D1276,0)</f>
        <v>0</v>
      </c>
      <c r="F1294" s="67">
        <f>IFERROR(IF(Дата_КС2=S$3,Смета!Q1276,0)+IF(Дата_КС2=S$4,Смета!T1276,0)+IF(Дата_КС2=S$5,Смета!W1276,0)+IF(Дата_КС2=S$6,Смета!Z1276,0)+IF(Дата_КС2=S$7,Смета!AC1276,0)+IF(Дата_КС2=S$8,Смета!AF1276,0)+IF(Дата_КС2=S$9,Смета!AI1276,0)+IF(Дата_КС2=S$10,Смета!AL1276,0)+IF(Дата_КС2=S$11,Смета!AO1276,0)+IF(Дата_КС2=S$12,Смета!AR1276,0)+IF(Дата_КС2=S$13,Смета!AU1276,0)+IF(Дата_КС2=S$14,Смета!AX1276,0),0)</f>
        <v>0</v>
      </c>
      <c r="G1294" s="67">
        <f>IF(Смета!E1276&gt;0,Смета!E1276,0)</f>
        <v>0</v>
      </c>
      <c r="H1294" s="67">
        <f t="shared" si="40"/>
        <v>0</v>
      </c>
      <c r="I1294" s="464">
        <f t="shared" si="39"/>
        <v>0</v>
      </c>
      <c r="J1294" s="474"/>
      <c r="K1294" s="465">
        <f>IF(AND(B1294&gt;0,B1294&lt;&gt;"ЗАГ"),1,IF(C1294=0,SUM(B1295:INDEX(B1295:B$2002,INDEX(MATCH("ЗАГ",B1295:B$2002&amp;"",),))),0))</f>
        <v>0</v>
      </c>
      <c r="L1294" s="47"/>
      <c r="M1294" s="47"/>
      <c r="N1294" s="186"/>
      <c r="O1294" s="186"/>
      <c r="P1294" s="187"/>
      <c r="Q1294" s="189"/>
      <c r="R1294" s="178">
        <f>IFERROR(IF(F1294&gt;0,IF(IFERROR((Смета!H844*1),0)&gt;0,ROUND(F1294*G1294,2),0),0),0)</f>
        <v>0</v>
      </c>
      <c r="S1294" s="50">
        <f>IFERROR(IF(F1294&gt;0,IF(IFERROR((Смета!G1276*1),0)&gt;0,ROUND(F1294*G1294,2),0),0),0)</f>
        <v>0</v>
      </c>
      <c r="T1294" s="38"/>
      <c r="U1294" s="38"/>
      <c r="X1294" s="38"/>
      <c r="Y1294" s="38"/>
    </row>
    <row r="1295" spans="1:25" s="37" customFormat="1" hidden="1" x14ac:dyDescent="0.25">
      <c r="A1295" s="63"/>
      <c r="B1295" s="140">
        <f>IFERROR(IF(F1295&gt;0,MAX(B$26:B1294)+1,IF(AND(D1295&gt;0,C1295=0),"ЗАГ",0)),0)</f>
        <v>0</v>
      </c>
      <c r="C1295" s="141">
        <f>IF(Смета!B1277&gt;0,Смета!B1277,0)</f>
        <v>0</v>
      </c>
      <c r="D1295" s="543">
        <f>IF(Смета!C1277&gt;0,Смета!C1277,0)</f>
        <v>0</v>
      </c>
      <c r="E1295" s="77">
        <f>IF(Смета!D1277&gt;0,Смета!D1277,0)</f>
        <v>0</v>
      </c>
      <c r="F1295" s="67">
        <f>IFERROR(IF(Дата_КС2=S$3,Смета!Q1277,0)+IF(Дата_КС2=S$4,Смета!T1277,0)+IF(Дата_КС2=S$5,Смета!W1277,0)+IF(Дата_КС2=S$6,Смета!Z1277,0)+IF(Дата_КС2=S$7,Смета!AC1277,0)+IF(Дата_КС2=S$8,Смета!AF1277,0)+IF(Дата_КС2=S$9,Смета!AI1277,0)+IF(Дата_КС2=S$10,Смета!AL1277,0)+IF(Дата_КС2=S$11,Смета!AO1277,0)+IF(Дата_КС2=S$12,Смета!AR1277,0)+IF(Дата_КС2=S$13,Смета!AU1277,0)+IF(Дата_КС2=S$14,Смета!AX1277,0),0)</f>
        <v>0</v>
      </c>
      <c r="G1295" s="67">
        <f>IF(Смета!E1277&gt;0,Смета!E1277,0)</f>
        <v>0</v>
      </c>
      <c r="H1295" s="67">
        <f t="shared" si="40"/>
        <v>0</v>
      </c>
      <c r="I1295" s="464">
        <f t="shared" si="39"/>
        <v>0</v>
      </c>
      <c r="J1295" s="474"/>
      <c r="K1295" s="465">
        <f>IF(AND(B1295&gt;0,B1295&lt;&gt;"ЗАГ"),1,IF(C1295=0,SUM(B1296:INDEX(B1296:B$2002,INDEX(MATCH("ЗАГ",B1296:B$2002&amp;"",),))),0))</f>
        <v>0</v>
      </c>
      <c r="L1295" s="47"/>
      <c r="M1295" s="47"/>
      <c r="N1295" s="186"/>
      <c r="O1295" s="186"/>
      <c r="P1295" s="187"/>
      <c r="Q1295" s="189"/>
      <c r="R1295" s="178">
        <f>IFERROR(IF(F1295&gt;0,IF(IFERROR((Смета!H845*1),0)&gt;0,ROUND(F1295*G1295,2),0),0),0)</f>
        <v>0</v>
      </c>
      <c r="S1295" s="50">
        <f>IFERROR(IF(F1295&gt;0,IF(IFERROR((Смета!G1277*1),0)&gt;0,ROUND(F1295*G1295,2),0),0),0)</f>
        <v>0</v>
      </c>
      <c r="T1295" s="38"/>
      <c r="U1295" s="38"/>
      <c r="X1295" s="38"/>
      <c r="Y1295" s="38"/>
    </row>
    <row r="1296" spans="1:25" s="37" customFormat="1" hidden="1" x14ac:dyDescent="0.25">
      <c r="A1296" s="63"/>
      <c r="B1296" s="140">
        <f>IFERROR(IF(F1296&gt;0,MAX(B$26:B1295)+1,IF(AND(D1296&gt;0,C1296=0),"ЗАГ",0)),0)</f>
        <v>0</v>
      </c>
      <c r="C1296" s="141">
        <f>IF(Смета!B1278&gt;0,Смета!B1278,0)</f>
        <v>0</v>
      </c>
      <c r="D1296" s="543">
        <f>IF(Смета!C1278&gt;0,Смета!C1278,0)</f>
        <v>0</v>
      </c>
      <c r="E1296" s="77">
        <f>IF(Смета!D1278&gt;0,Смета!D1278,0)</f>
        <v>0</v>
      </c>
      <c r="F1296" s="67">
        <f>IFERROR(IF(Дата_КС2=S$3,Смета!Q1278,0)+IF(Дата_КС2=S$4,Смета!T1278,0)+IF(Дата_КС2=S$5,Смета!W1278,0)+IF(Дата_КС2=S$6,Смета!Z1278,0)+IF(Дата_КС2=S$7,Смета!AC1278,0)+IF(Дата_КС2=S$8,Смета!AF1278,0)+IF(Дата_КС2=S$9,Смета!AI1278,0)+IF(Дата_КС2=S$10,Смета!AL1278,0)+IF(Дата_КС2=S$11,Смета!AO1278,0)+IF(Дата_КС2=S$12,Смета!AR1278,0)+IF(Дата_КС2=S$13,Смета!AU1278,0)+IF(Дата_КС2=S$14,Смета!AX1278,0),0)</f>
        <v>0</v>
      </c>
      <c r="G1296" s="67">
        <f>IF(Смета!E1278&gt;0,Смета!E1278,0)</f>
        <v>0</v>
      </c>
      <c r="H1296" s="67">
        <f t="shared" si="40"/>
        <v>0</v>
      </c>
      <c r="I1296" s="464">
        <f t="shared" si="39"/>
        <v>0</v>
      </c>
      <c r="J1296" s="474"/>
      <c r="K1296" s="465">
        <f>IF(AND(B1296&gt;0,B1296&lt;&gt;"ЗАГ"),1,IF(C1296=0,SUM(B1297:INDEX(B1297:B$2002,INDEX(MATCH("ЗАГ",B1297:B$2002&amp;"",),))),0))</f>
        <v>0</v>
      </c>
      <c r="L1296" s="47"/>
      <c r="M1296" s="47"/>
      <c r="N1296" s="186"/>
      <c r="O1296" s="186"/>
      <c r="P1296" s="187"/>
      <c r="Q1296" s="189"/>
      <c r="R1296" s="178">
        <f>IFERROR(IF(F1296&gt;0,IF(IFERROR((Смета!H846*1),0)&gt;0,ROUND(F1296*G1296,2),0),0),0)</f>
        <v>0</v>
      </c>
      <c r="S1296" s="50">
        <f>IFERROR(IF(F1296&gt;0,IF(IFERROR((Смета!G1278*1),0)&gt;0,ROUND(F1296*G1296,2),0),0),0)</f>
        <v>0</v>
      </c>
      <c r="T1296" s="38"/>
      <c r="U1296" s="38"/>
      <c r="X1296" s="38"/>
      <c r="Y1296" s="38"/>
    </row>
    <row r="1297" spans="1:25" s="37" customFormat="1" hidden="1" x14ac:dyDescent="0.25">
      <c r="A1297" s="63"/>
      <c r="B1297" s="140">
        <f>IFERROR(IF(F1297&gt;0,MAX(B$26:B1296)+1,IF(AND(D1297&gt;0,C1297=0),"ЗАГ",0)),0)</f>
        <v>0</v>
      </c>
      <c r="C1297" s="141">
        <f>IF(Смета!B1279&gt;0,Смета!B1279,0)</f>
        <v>0</v>
      </c>
      <c r="D1297" s="543">
        <f>IF(Смета!C1279&gt;0,Смета!C1279,0)</f>
        <v>0</v>
      </c>
      <c r="E1297" s="77">
        <f>IF(Смета!D1279&gt;0,Смета!D1279,0)</f>
        <v>0</v>
      </c>
      <c r="F1297" s="67">
        <f>IFERROR(IF(Дата_КС2=S$3,Смета!Q1279,0)+IF(Дата_КС2=S$4,Смета!T1279,0)+IF(Дата_КС2=S$5,Смета!W1279,0)+IF(Дата_КС2=S$6,Смета!Z1279,0)+IF(Дата_КС2=S$7,Смета!AC1279,0)+IF(Дата_КС2=S$8,Смета!AF1279,0)+IF(Дата_КС2=S$9,Смета!AI1279,0)+IF(Дата_КС2=S$10,Смета!AL1279,0)+IF(Дата_КС2=S$11,Смета!AO1279,0)+IF(Дата_КС2=S$12,Смета!AR1279,0)+IF(Дата_КС2=S$13,Смета!AU1279,0)+IF(Дата_КС2=S$14,Смета!AX1279,0),0)</f>
        <v>0</v>
      </c>
      <c r="G1297" s="67">
        <f>IF(Смета!E1279&gt;0,Смета!E1279,0)</f>
        <v>0</v>
      </c>
      <c r="H1297" s="67">
        <f t="shared" si="40"/>
        <v>0</v>
      </c>
      <c r="I1297" s="464">
        <f t="shared" si="39"/>
        <v>0</v>
      </c>
      <c r="J1297" s="474"/>
      <c r="K1297" s="465">
        <f>IF(AND(B1297&gt;0,B1297&lt;&gt;"ЗАГ"),1,IF(C1297=0,SUM(B1298:INDEX(B1298:B$2002,INDEX(MATCH("ЗАГ",B1298:B$2002&amp;"",),))),0))</f>
        <v>0</v>
      </c>
      <c r="L1297" s="47"/>
      <c r="M1297" s="47"/>
      <c r="N1297" s="186"/>
      <c r="O1297" s="186"/>
      <c r="P1297" s="187"/>
      <c r="Q1297" s="189"/>
      <c r="R1297" s="178">
        <f>IFERROR(IF(F1297&gt;0,IF(IFERROR((Смета!H847*1),0)&gt;0,ROUND(F1297*G1297,2),0),0),0)</f>
        <v>0</v>
      </c>
      <c r="S1297" s="50">
        <f>IFERROR(IF(F1297&gt;0,IF(IFERROR((Смета!G1279*1),0)&gt;0,ROUND(F1297*G1297,2),0),0),0)</f>
        <v>0</v>
      </c>
      <c r="T1297" s="38"/>
      <c r="U1297" s="38"/>
      <c r="X1297" s="38"/>
      <c r="Y1297" s="38"/>
    </row>
    <row r="1298" spans="1:25" s="37" customFormat="1" hidden="1" x14ac:dyDescent="0.25">
      <c r="A1298" s="63"/>
      <c r="B1298" s="140">
        <f>IFERROR(IF(F1298&gt;0,MAX(B$26:B1297)+1,IF(AND(D1298&gt;0,C1298=0),"ЗАГ",0)),0)</f>
        <v>0</v>
      </c>
      <c r="C1298" s="141">
        <f>IF(Смета!B1280&gt;0,Смета!B1280,0)</f>
        <v>0</v>
      </c>
      <c r="D1298" s="543">
        <f>IF(Смета!C1280&gt;0,Смета!C1280,0)</f>
        <v>0</v>
      </c>
      <c r="E1298" s="77">
        <f>IF(Смета!D1280&gt;0,Смета!D1280,0)</f>
        <v>0</v>
      </c>
      <c r="F1298" s="67">
        <f>IFERROR(IF(Дата_КС2=S$3,Смета!Q1280,0)+IF(Дата_КС2=S$4,Смета!T1280,0)+IF(Дата_КС2=S$5,Смета!W1280,0)+IF(Дата_КС2=S$6,Смета!Z1280,0)+IF(Дата_КС2=S$7,Смета!AC1280,0)+IF(Дата_КС2=S$8,Смета!AF1280,0)+IF(Дата_КС2=S$9,Смета!AI1280,0)+IF(Дата_КС2=S$10,Смета!AL1280,0)+IF(Дата_КС2=S$11,Смета!AO1280,0)+IF(Дата_КС2=S$12,Смета!AR1280,0)+IF(Дата_КС2=S$13,Смета!AU1280,0)+IF(Дата_КС2=S$14,Смета!AX1280,0),0)</f>
        <v>0</v>
      </c>
      <c r="G1298" s="67">
        <f>IF(Смета!E1280&gt;0,Смета!E1280,0)</f>
        <v>0</v>
      </c>
      <c r="H1298" s="67">
        <f t="shared" si="40"/>
        <v>0</v>
      </c>
      <c r="I1298" s="464">
        <f t="shared" si="39"/>
        <v>0</v>
      </c>
      <c r="J1298" s="474"/>
      <c r="K1298" s="465">
        <f>IF(AND(B1298&gt;0,B1298&lt;&gt;"ЗАГ"),1,IF(C1298=0,SUM(B1299:INDEX(B1299:B$2002,INDEX(MATCH("ЗАГ",B1299:B$2002&amp;"",),))),0))</f>
        <v>0</v>
      </c>
      <c r="L1298" s="47"/>
      <c r="M1298" s="47"/>
      <c r="N1298" s="186"/>
      <c r="O1298" s="186"/>
      <c r="P1298" s="187"/>
      <c r="Q1298" s="189"/>
      <c r="R1298" s="178">
        <f>IFERROR(IF(F1298&gt;0,IF(IFERROR((Смета!H848*1),0)&gt;0,ROUND(F1298*G1298,2),0),0),0)</f>
        <v>0</v>
      </c>
      <c r="S1298" s="50">
        <f>IFERROR(IF(F1298&gt;0,IF(IFERROR((Смета!G1280*1),0)&gt;0,ROUND(F1298*G1298,2),0),0),0)</f>
        <v>0</v>
      </c>
      <c r="T1298" s="38"/>
      <c r="U1298" s="38"/>
      <c r="X1298" s="38"/>
      <c r="Y1298" s="38"/>
    </row>
    <row r="1299" spans="1:25" s="37" customFormat="1" hidden="1" x14ac:dyDescent="0.25">
      <c r="A1299" s="63"/>
      <c r="B1299" s="140">
        <f>IFERROR(IF(F1299&gt;0,MAX(B$26:B1298)+1,IF(AND(D1299&gt;0,C1299=0),"ЗАГ",0)),0)</f>
        <v>0</v>
      </c>
      <c r="C1299" s="141">
        <f>IF(Смета!B1281&gt;0,Смета!B1281,0)</f>
        <v>0</v>
      </c>
      <c r="D1299" s="543">
        <f>IF(Смета!C1281&gt;0,Смета!C1281,0)</f>
        <v>0</v>
      </c>
      <c r="E1299" s="77">
        <f>IF(Смета!D1281&gt;0,Смета!D1281,0)</f>
        <v>0</v>
      </c>
      <c r="F1299" s="67">
        <f>IFERROR(IF(Дата_КС2=S$3,Смета!Q1281,0)+IF(Дата_КС2=S$4,Смета!T1281,0)+IF(Дата_КС2=S$5,Смета!W1281,0)+IF(Дата_КС2=S$6,Смета!Z1281,0)+IF(Дата_КС2=S$7,Смета!AC1281,0)+IF(Дата_КС2=S$8,Смета!AF1281,0)+IF(Дата_КС2=S$9,Смета!AI1281,0)+IF(Дата_КС2=S$10,Смета!AL1281,0)+IF(Дата_КС2=S$11,Смета!AO1281,0)+IF(Дата_КС2=S$12,Смета!AR1281,0)+IF(Дата_КС2=S$13,Смета!AU1281,0)+IF(Дата_КС2=S$14,Смета!AX1281,0),0)</f>
        <v>0</v>
      </c>
      <c r="G1299" s="67">
        <f>IF(Смета!E1281&gt;0,Смета!E1281,0)</f>
        <v>0</v>
      </c>
      <c r="H1299" s="67">
        <f t="shared" si="40"/>
        <v>0</v>
      </c>
      <c r="I1299" s="464">
        <f t="shared" si="39"/>
        <v>0</v>
      </c>
      <c r="J1299" s="474"/>
      <c r="K1299" s="465">
        <f>IF(AND(B1299&gt;0,B1299&lt;&gt;"ЗАГ"),1,IF(C1299=0,SUM(B1300:INDEX(B1300:B$2002,INDEX(MATCH("ЗАГ",B1300:B$2002&amp;"",),))),0))</f>
        <v>0</v>
      </c>
      <c r="L1299" s="47"/>
      <c r="M1299" s="47"/>
      <c r="N1299" s="186"/>
      <c r="O1299" s="186"/>
      <c r="P1299" s="187"/>
      <c r="Q1299" s="189"/>
      <c r="R1299" s="178">
        <f>IFERROR(IF(F1299&gt;0,IF(IFERROR((Смета!H849*1),0)&gt;0,ROUND(F1299*G1299,2),0),0),0)</f>
        <v>0</v>
      </c>
      <c r="S1299" s="50">
        <f>IFERROR(IF(F1299&gt;0,IF(IFERROR((Смета!G1281*1),0)&gt;0,ROUND(F1299*G1299,2),0),0),0)</f>
        <v>0</v>
      </c>
      <c r="T1299" s="38"/>
      <c r="U1299" s="38"/>
      <c r="X1299" s="38"/>
      <c r="Y1299" s="38"/>
    </row>
    <row r="1300" spans="1:25" s="37" customFormat="1" hidden="1" x14ac:dyDescent="0.25">
      <c r="A1300" s="63"/>
      <c r="B1300" s="140">
        <f>IFERROR(IF(F1300&gt;0,MAX(B$26:B1299)+1,IF(AND(D1300&gt;0,C1300=0),"ЗАГ",0)),0)</f>
        <v>0</v>
      </c>
      <c r="C1300" s="141">
        <f>IF(Смета!B1282&gt;0,Смета!B1282,0)</f>
        <v>0</v>
      </c>
      <c r="D1300" s="543">
        <f>IF(Смета!C1282&gt;0,Смета!C1282,0)</f>
        <v>0</v>
      </c>
      <c r="E1300" s="77">
        <f>IF(Смета!D1282&gt;0,Смета!D1282,0)</f>
        <v>0</v>
      </c>
      <c r="F1300" s="67">
        <f>IFERROR(IF(Дата_КС2=S$3,Смета!Q1282,0)+IF(Дата_КС2=S$4,Смета!T1282,0)+IF(Дата_КС2=S$5,Смета!W1282,0)+IF(Дата_КС2=S$6,Смета!Z1282,0)+IF(Дата_КС2=S$7,Смета!AC1282,0)+IF(Дата_КС2=S$8,Смета!AF1282,0)+IF(Дата_КС2=S$9,Смета!AI1282,0)+IF(Дата_КС2=S$10,Смета!AL1282,0)+IF(Дата_КС2=S$11,Смета!AO1282,0)+IF(Дата_КС2=S$12,Смета!AR1282,0)+IF(Дата_КС2=S$13,Смета!AU1282,0)+IF(Дата_КС2=S$14,Смета!AX1282,0),0)</f>
        <v>0</v>
      </c>
      <c r="G1300" s="67">
        <f>IF(Смета!E1282&gt;0,Смета!E1282,0)</f>
        <v>0</v>
      </c>
      <c r="H1300" s="67">
        <f t="shared" si="40"/>
        <v>0</v>
      </c>
      <c r="I1300" s="464">
        <f t="shared" si="39"/>
        <v>0</v>
      </c>
      <c r="J1300" s="474"/>
      <c r="K1300" s="465">
        <f>IF(AND(B1300&gt;0,B1300&lt;&gt;"ЗАГ"),1,IF(C1300=0,SUM(B1301:INDEX(B1301:B$2002,INDEX(MATCH("ЗАГ",B1301:B$2002&amp;"",),))),0))</f>
        <v>0</v>
      </c>
      <c r="L1300" s="47"/>
      <c r="M1300" s="47"/>
      <c r="N1300" s="186"/>
      <c r="O1300" s="186"/>
      <c r="P1300" s="187"/>
      <c r="Q1300" s="189"/>
      <c r="R1300" s="178">
        <f>IFERROR(IF(F1300&gt;0,IF(IFERROR((Смета!H850*1),0)&gt;0,ROUND(F1300*G1300,2),0),0),0)</f>
        <v>0</v>
      </c>
      <c r="S1300" s="50">
        <f>IFERROR(IF(F1300&gt;0,IF(IFERROR((Смета!G1282*1),0)&gt;0,ROUND(F1300*G1300,2),0),0),0)</f>
        <v>0</v>
      </c>
      <c r="T1300" s="38"/>
      <c r="U1300" s="38"/>
      <c r="X1300" s="38"/>
      <c r="Y1300" s="38"/>
    </row>
    <row r="1301" spans="1:25" s="37" customFormat="1" hidden="1" x14ac:dyDescent="0.25">
      <c r="A1301" s="63"/>
      <c r="B1301" s="140">
        <f>IFERROR(IF(F1301&gt;0,MAX(B$26:B1300)+1,IF(AND(D1301&gt;0,C1301=0),"ЗАГ",0)),0)</f>
        <v>0</v>
      </c>
      <c r="C1301" s="141">
        <f>IF(Смета!B1283&gt;0,Смета!B1283,0)</f>
        <v>0</v>
      </c>
      <c r="D1301" s="543">
        <f>IF(Смета!C1283&gt;0,Смета!C1283,0)</f>
        <v>0</v>
      </c>
      <c r="E1301" s="77">
        <f>IF(Смета!D1283&gt;0,Смета!D1283,0)</f>
        <v>0</v>
      </c>
      <c r="F1301" s="67">
        <f>IFERROR(IF(Дата_КС2=S$3,Смета!Q1283,0)+IF(Дата_КС2=S$4,Смета!T1283,0)+IF(Дата_КС2=S$5,Смета!W1283,0)+IF(Дата_КС2=S$6,Смета!Z1283,0)+IF(Дата_КС2=S$7,Смета!AC1283,0)+IF(Дата_КС2=S$8,Смета!AF1283,0)+IF(Дата_КС2=S$9,Смета!AI1283,0)+IF(Дата_КС2=S$10,Смета!AL1283,0)+IF(Дата_КС2=S$11,Смета!AO1283,0)+IF(Дата_КС2=S$12,Смета!AR1283,0)+IF(Дата_КС2=S$13,Смета!AU1283,0)+IF(Дата_КС2=S$14,Смета!AX1283,0),0)</f>
        <v>0</v>
      </c>
      <c r="G1301" s="67">
        <f>IF(Смета!E1283&gt;0,Смета!E1283,0)</f>
        <v>0</v>
      </c>
      <c r="H1301" s="67">
        <f t="shared" si="40"/>
        <v>0</v>
      </c>
      <c r="I1301" s="464">
        <f t="shared" si="39"/>
        <v>0</v>
      </c>
      <c r="J1301" s="474"/>
      <c r="K1301" s="465">
        <f>IF(AND(B1301&gt;0,B1301&lt;&gt;"ЗАГ"),1,IF(C1301=0,SUM(B1302:INDEX(B1302:B$2002,INDEX(MATCH("ЗАГ",B1302:B$2002&amp;"",),))),0))</f>
        <v>0</v>
      </c>
      <c r="L1301" s="47"/>
      <c r="M1301" s="47"/>
      <c r="N1301" s="186"/>
      <c r="O1301" s="186"/>
      <c r="P1301" s="187"/>
      <c r="Q1301" s="189"/>
      <c r="R1301" s="178">
        <f>IFERROR(IF(F1301&gt;0,IF(IFERROR((Смета!H851*1),0)&gt;0,ROUND(F1301*G1301,2),0),0),0)</f>
        <v>0</v>
      </c>
      <c r="S1301" s="50">
        <f>IFERROR(IF(F1301&gt;0,IF(IFERROR((Смета!G1283*1),0)&gt;0,ROUND(F1301*G1301,2),0),0),0)</f>
        <v>0</v>
      </c>
      <c r="T1301" s="38"/>
      <c r="U1301" s="38"/>
      <c r="X1301" s="38"/>
      <c r="Y1301" s="38"/>
    </row>
    <row r="1302" spans="1:25" s="37" customFormat="1" hidden="1" x14ac:dyDescent="0.25">
      <c r="A1302" s="63"/>
      <c r="B1302" s="140">
        <f>IFERROR(IF(F1302&gt;0,MAX(B$26:B1301)+1,IF(AND(D1302&gt;0,C1302=0),"ЗАГ",0)),0)</f>
        <v>0</v>
      </c>
      <c r="C1302" s="141">
        <f>IF(Смета!B1284&gt;0,Смета!B1284,0)</f>
        <v>0</v>
      </c>
      <c r="D1302" s="543">
        <f>IF(Смета!C1284&gt;0,Смета!C1284,0)</f>
        <v>0</v>
      </c>
      <c r="E1302" s="77">
        <f>IF(Смета!D1284&gt;0,Смета!D1284,0)</f>
        <v>0</v>
      </c>
      <c r="F1302" s="67">
        <f>IFERROR(IF(Дата_КС2=S$3,Смета!Q1284,0)+IF(Дата_КС2=S$4,Смета!T1284,0)+IF(Дата_КС2=S$5,Смета!W1284,0)+IF(Дата_КС2=S$6,Смета!Z1284,0)+IF(Дата_КС2=S$7,Смета!AC1284,0)+IF(Дата_КС2=S$8,Смета!AF1284,0)+IF(Дата_КС2=S$9,Смета!AI1284,0)+IF(Дата_КС2=S$10,Смета!AL1284,0)+IF(Дата_КС2=S$11,Смета!AO1284,0)+IF(Дата_КС2=S$12,Смета!AR1284,0)+IF(Дата_КС2=S$13,Смета!AU1284,0)+IF(Дата_КС2=S$14,Смета!AX1284,0),0)</f>
        <v>0</v>
      </c>
      <c r="G1302" s="67">
        <f>IF(Смета!E1284&gt;0,Смета!E1284,0)</f>
        <v>0</v>
      </c>
      <c r="H1302" s="67">
        <f t="shared" si="40"/>
        <v>0</v>
      </c>
      <c r="I1302" s="464">
        <f t="shared" si="39"/>
        <v>0</v>
      </c>
      <c r="J1302" s="474"/>
      <c r="K1302" s="465">
        <f>IF(AND(B1302&gt;0,B1302&lt;&gt;"ЗАГ"),1,IF(C1302=0,SUM(B1303:INDEX(B1303:B$2002,INDEX(MATCH("ЗАГ",B1303:B$2002&amp;"",),))),0))</f>
        <v>0</v>
      </c>
      <c r="L1302" s="47"/>
      <c r="M1302" s="47"/>
      <c r="N1302" s="186"/>
      <c r="O1302" s="186"/>
      <c r="P1302" s="187"/>
      <c r="Q1302" s="189"/>
      <c r="R1302" s="178">
        <f>IFERROR(IF(F1302&gt;0,IF(IFERROR((Смета!H852*1),0)&gt;0,ROUND(F1302*G1302,2),0),0),0)</f>
        <v>0</v>
      </c>
      <c r="S1302" s="50">
        <f>IFERROR(IF(F1302&gt;0,IF(IFERROR((Смета!G1284*1),0)&gt;0,ROUND(F1302*G1302,2),0),0),0)</f>
        <v>0</v>
      </c>
      <c r="T1302" s="38"/>
      <c r="U1302" s="38"/>
      <c r="X1302" s="38"/>
      <c r="Y1302" s="38"/>
    </row>
    <row r="1303" spans="1:25" s="37" customFormat="1" hidden="1" x14ac:dyDescent="0.25">
      <c r="A1303" s="63"/>
      <c r="B1303" s="140">
        <f>IFERROR(IF(F1303&gt;0,MAX(B$26:B1302)+1,IF(AND(D1303&gt;0,C1303=0),"ЗАГ",0)),0)</f>
        <v>0</v>
      </c>
      <c r="C1303" s="141">
        <f>IF(Смета!B1285&gt;0,Смета!B1285,0)</f>
        <v>0</v>
      </c>
      <c r="D1303" s="543">
        <f>IF(Смета!C1285&gt;0,Смета!C1285,0)</f>
        <v>0</v>
      </c>
      <c r="E1303" s="77">
        <f>IF(Смета!D1285&gt;0,Смета!D1285,0)</f>
        <v>0</v>
      </c>
      <c r="F1303" s="67">
        <f>IFERROR(IF(Дата_КС2=S$3,Смета!Q1285,0)+IF(Дата_КС2=S$4,Смета!T1285,0)+IF(Дата_КС2=S$5,Смета!W1285,0)+IF(Дата_КС2=S$6,Смета!Z1285,0)+IF(Дата_КС2=S$7,Смета!AC1285,0)+IF(Дата_КС2=S$8,Смета!AF1285,0)+IF(Дата_КС2=S$9,Смета!AI1285,0)+IF(Дата_КС2=S$10,Смета!AL1285,0)+IF(Дата_КС2=S$11,Смета!AO1285,0)+IF(Дата_КС2=S$12,Смета!AR1285,0)+IF(Дата_КС2=S$13,Смета!AU1285,0)+IF(Дата_КС2=S$14,Смета!AX1285,0),0)</f>
        <v>0</v>
      </c>
      <c r="G1303" s="67">
        <f>IF(Смета!E1285&gt;0,Смета!E1285,0)</f>
        <v>0</v>
      </c>
      <c r="H1303" s="67">
        <f t="shared" si="40"/>
        <v>0</v>
      </c>
      <c r="I1303" s="464">
        <f t="shared" si="39"/>
        <v>0</v>
      </c>
      <c r="J1303" s="474"/>
      <c r="K1303" s="465">
        <f>IF(AND(B1303&gt;0,B1303&lt;&gt;"ЗАГ"),1,IF(C1303=0,SUM(B1304:INDEX(B1304:B$2002,INDEX(MATCH("ЗАГ",B1304:B$2002&amp;"",),))),0))</f>
        <v>0</v>
      </c>
      <c r="L1303" s="47"/>
      <c r="M1303" s="47"/>
      <c r="N1303" s="186"/>
      <c r="O1303" s="186"/>
      <c r="P1303" s="187"/>
      <c r="Q1303" s="189"/>
      <c r="R1303" s="178">
        <f>IFERROR(IF(F1303&gt;0,IF(IFERROR((Смета!H853*1),0)&gt;0,ROUND(F1303*G1303,2),0),0),0)</f>
        <v>0</v>
      </c>
      <c r="S1303" s="50">
        <f>IFERROR(IF(F1303&gt;0,IF(IFERROR((Смета!G1285*1),0)&gt;0,ROUND(F1303*G1303,2),0),0),0)</f>
        <v>0</v>
      </c>
      <c r="T1303" s="38"/>
      <c r="U1303" s="38"/>
      <c r="X1303" s="38"/>
      <c r="Y1303" s="38"/>
    </row>
    <row r="1304" spans="1:25" s="37" customFormat="1" hidden="1" x14ac:dyDescent="0.25">
      <c r="A1304" s="63"/>
      <c r="B1304" s="140">
        <f>IFERROR(IF(F1304&gt;0,MAX(B$26:B1303)+1,IF(AND(D1304&gt;0,C1304=0),"ЗАГ",0)),0)</f>
        <v>0</v>
      </c>
      <c r="C1304" s="141">
        <f>IF(Смета!B1286&gt;0,Смета!B1286,0)</f>
        <v>0</v>
      </c>
      <c r="D1304" s="543">
        <f>IF(Смета!C1286&gt;0,Смета!C1286,0)</f>
        <v>0</v>
      </c>
      <c r="E1304" s="77">
        <f>IF(Смета!D1286&gt;0,Смета!D1286,0)</f>
        <v>0</v>
      </c>
      <c r="F1304" s="67">
        <f>IFERROR(IF(Дата_КС2=S$3,Смета!Q1286,0)+IF(Дата_КС2=S$4,Смета!T1286,0)+IF(Дата_КС2=S$5,Смета!W1286,0)+IF(Дата_КС2=S$6,Смета!Z1286,0)+IF(Дата_КС2=S$7,Смета!AC1286,0)+IF(Дата_КС2=S$8,Смета!AF1286,0)+IF(Дата_КС2=S$9,Смета!AI1286,0)+IF(Дата_КС2=S$10,Смета!AL1286,0)+IF(Дата_КС2=S$11,Смета!AO1286,0)+IF(Дата_КС2=S$12,Смета!AR1286,0)+IF(Дата_КС2=S$13,Смета!AU1286,0)+IF(Дата_КС2=S$14,Смета!AX1286,0),0)</f>
        <v>0</v>
      </c>
      <c r="G1304" s="67">
        <f>IF(Смета!E1286&gt;0,Смета!E1286,0)</f>
        <v>0</v>
      </c>
      <c r="H1304" s="67">
        <f t="shared" si="40"/>
        <v>0</v>
      </c>
      <c r="I1304" s="464">
        <f t="shared" si="39"/>
        <v>0</v>
      </c>
      <c r="J1304" s="474"/>
      <c r="K1304" s="465">
        <f>IF(AND(B1304&gt;0,B1304&lt;&gt;"ЗАГ"),1,IF(C1304=0,SUM(B1305:INDEX(B1305:B$2002,INDEX(MATCH("ЗАГ",B1305:B$2002&amp;"",),))),0))</f>
        <v>0</v>
      </c>
      <c r="L1304" s="47"/>
      <c r="M1304" s="47"/>
      <c r="N1304" s="186"/>
      <c r="O1304" s="186"/>
      <c r="P1304" s="187"/>
      <c r="Q1304" s="189"/>
      <c r="R1304" s="178">
        <f>IFERROR(IF(F1304&gt;0,IF(IFERROR((Смета!H854*1),0)&gt;0,ROUND(F1304*G1304,2),0),0),0)</f>
        <v>0</v>
      </c>
      <c r="S1304" s="50">
        <f>IFERROR(IF(F1304&gt;0,IF(IFERROR((Смета!G1286*1),0)&gt;0,ROUND(F1304*G1304,2),0),0),0)</f>
        <v>0</v>
      </c>
      <c r="T1304" s="38"/>
      <c r="U1304" s="38"/>
      <c r="X1304" s="38"/>
      <c r="Y1304" s="38"/>
    </row>
    <row r="1305" spans="1:25" s="37" customFormat="1" hidden="1" x14ac:dyDescent="0.25">
      <c r="A1305" s="63"/>
      <c r="B1305" s="140">
        <f>IFERROR(IF(F1305&gt;0,MAX(B$26:B1304)+1,IF(AND(D1305&gt;0,C1305=0),"ЗАГ",0)),0)</f>
        <v>0</v>
      </c>
      <c r="C1305" s="141">
        <f>IF(Смета!B1287&gt;0,Смета!B1287,0)</f>
        <v>0</v>
      </c>
      <c r="D1305" s="543">
        <f>IF(Смета!C1287&gt;0,Смета!C1287,0)</f>
        <v>0</v>
      </c>
      <c r="E1305" s="77">
        <f>IF(Смета!D1287&gt;0,Смета!D1287,0)</f>
        <v>0</v>
      </c>
      <c r="F1305" s="67">
        <f>IFERROR(IF(Дата_КС2=S$3,Смета!Q1287,0)+IF(Дата_КС2=S$4,Смета!T1287,0)+IF(Дата_КС2=S$5,Смета!W1287,0)+IF(Дата_КС2=S$6,Смета!Z1287,0)+IF(Дата_КС2=S$7,Смета!AC1287,0)+IF(Дата_КС2=S$8,Смета!AF1287,0)+IF(Дата_КС2=S$9,Смета!AI1287,0)+IF(Дата_КС2=S$10,Смета!AL1287,0)+IF(Дата_КС2=S$11,Смета!AO1287,0)+IF(Дата_КС2=S$12,Смета!AR1287,0)+IF(Дата_КС2=S$13,Смета!AU1287,0)+IF(Дата_КС2=S$14,Смета!AX1287,0),0)</f>
        <v>0</v>
      </c>
      <c r="G1305" s="67">
        <f>IF(Смета!E1287&gt;0,Смета!E1287,0)</f>
        <v>0</v>
      </c>
      <c r="H1305" s="67">
        <f t="shared" si="40"/>
        <v>0</v>
      </c>
      <c r="I1305" s="464">
        <f t="shared" si="39"/>
        <v>0</v>
      </c>
      <c r="J1305" s="474"/>
      <c r="K1305" s="465">
        <f>IF(AND(B1305&gt;0,B1305&lt;&gt;"ЗАГ"),1,IF(C1305=0,SUM(B1306:INDEX(B1306:B$2002,INDEX(MATCH("ЗАГ",B1306:B$2002&amp;"",),))),0))</f>
        <v>0</v>
      </c>
      <c r="L1305" s="47"/>
      <c r="M1305" s="47"/>
      <c r="N1305" s="186"/>
      <c r="O1305" s="186"/>
      <c r="P1305" s="187"/>
      <c r="Q1305" s="189"/>
      <c r="R1305" s="178">
        <f>IFERROR(IF(F1305&gt;0,IF(IFERROR((Смета!H855*1),0)&gt;0,ROUND(F1305*G1305,2),0),0),0)</f>
        <v>0</v>
      </c>
      <c r="S1305" s="50">
        <f>IFERROR(IF(F1305&gt;0,IF(IFERROR((Смета!G1287*1),0)&gt;0,ROUND(F1305*G1305,2),0),0),0)</f>
        <v>0</v>
      </c>
      <c r="T1305" s="38"/>
      <c r="U1305" s="38"/>
      <c r="X1305" s="38"/>
      <c r="Y1305" s="38"/>
    </row>
    <row r="1306" spans="1:25" s="37" customFormat="1" hidden="1" x14ac:dyDescent="0.25">
      <c r="A1306" s="63"/>
      <c r="B1306" s="140">
        <f>IFERROR(IF(F1306&gt;0,MAX(B$26:B1305)+1,IF(AND(D1306&gt;0,C1306=0),"ЗАГ",0)),0)</f>
        <v>0</v>
      </c>
      <c r="C1306" s="141">
        <f>IF(Смета!B1288&gt;0,Смета!B1288,0)</f>
        <v>0</v>
      </c>
      <c r="D1306" s="543">
        <f>IF(Смета!C1288&gt;0,Смета!C1288,0)</f>
        <v>0</v>
      </c>
      <c r="E1306" s="77">
        <f>IF(Смета!D1288&gt;0,Смета!D1288,0)</f>
        <v>0</v>
      </c>
      <c r="F1306" s="67">
        <f>IFERROR(IF(Дата_КС2=S$3,Смета!Q1288,0)+IF(Дата_КС2=S$4,Смета!T1288,0)+IF(Дата_КС2=S$5,Смета!W1288,0)+IF(Дата_КС2=S$6,Смета!Z1288,0)+IF(Дата_КС2=S$7,Смета!AC1288,0)+IF(Дата_КС2=S$8,Смета!AF1288,0)+IF(Дата_КС2=S$9,Смета!AI1288,0)+IF(Дата_КС2=S$10,Смета!AL1288,0)+IF(Дата_КС2=S$11,Смета!AO1288,0)+IF(Дата_КС2=S$12,Смета!AR1288,0)+IF(Дата_КС2=S$13,Смета!AU1288,0)+IF(Дата_КС2=S$14,Смета!AX1288,0),0)</f>
        <v>0</v>
      </c>
      <c r="G1306" s="67">
        <f>IF(Смета!E1288&gt;0,Смета!E1288,0)</f>
        <v>0</v>
      </c>
      <c r="H1306" s="67">
        <f t="shared" si="40"/>
        <v>0</v>
      </c>
      <c r="I1306" s="464">
        <f t="shared" ref="I1306:I1369" si="41">IF(J1306=1,1,K1306)</f>
        <v>0</v>
      </c>
      <c r="J1306" s="474"/>
      <c r="K1306" s="465">
        <f>IF(AND(B1306&gt;0,B1306&lt;&gt;"ЗАГ"),1,IF(C1306=0,SUM(B1307:INDEX(B1307:B$2002,INDEX(MATCH("ЗАГ",B1307:B$2002&amp;"",),))),0))</f>
        <v>0</v>
      </c>
      <c r="L1306" s="47"/>
      <c r="M1306" s="47"/>
      <c r="N1306" s="186"/>
      <c r="O1306" s="186"/>
      <c r="P1306" s="187"/>
      <c r="Q1306" s="189"/>
      <c r="R1306" s="178">
        <f>IFERROR(IF(F1306&gt;0,IF(IFERROR((Смета!H856*1),0)&gt;0,ROUND(F1306*G1306,2),0),0),0)</f>
        <v>0</v>
      </c>
      <c r="S1306" s="50">
        <f>IFERROR(IF(F1306&gt;0,IF(IFERROR((Смета!G1288*1),0)&gt;0,ROUND(F1306*G1306,2),0),0),0)</f>
        <v>0</v>
      </c>
      <c r="T1306" s="38"/>
      <c r="U1306" s="38"/>
      <c r="X1306" s="38"/>
      <c r="Y1306" s="38"/>
    </row>
    <row r="1307" spans="1:25" s="37" customFormat="1" hidden="1" x14ac:dyDescent="0.25">
      <c r="A1307" s="63"/>
      <c r="B1307" s="140">
        <f>IFERROR(IF(F1307&gt;0,MAX(B$26:B1306)+1,IF(AND(D1307&gt;0,C1307=0),"ЗАГ",0)),0)</f>
        <v>0</v>
      </c>
      <c r="C1307" s="141">
        <f>IF(Смета!B1289&gt;0,Смета!B1289,0)</f>
        <v>0</v>
      </c>
      <c r="D1307" s="543">
        <f>IF(Смета!C1289&gt;0,Смета!C1289,0)</f>
        <v>0</v>
      </c>
      <c r="E1307" s="77">
        <f>IF(Смета!D1289&gt;0,Смета!D1289,0)</f>
        <v>0</v>
      </c>
      <c r="F1307" s="67">
        <f>IFERROR(IF(Дата_КС2=S$3,Смета!Q1289,0)+IF(Дата_КС2=S$4,Смета!T1289,0)+IF(Дата_КС2=S$5,Смета!W1289,0)+IF(Дата_КС2=S$6,Смета!Z1289,0)+IF(Дата_КС2=S$7,Смета!AC1289,0)+IF(Дата_КС2=S$8,Смета!AF1289,0)+IF(Дата_КС2=S$9,Смета!AI1289,0)+IF(Дата_КС2=S$10,Смета!AL1289,0)+IF(Дата_КС2=S$11,Смета!AO1289,0)+IF(Дата_КС2=S$12,Смета!AR1289,0)+IF(Дата_КС2=S$13,Смета!AU1289,0)+IF(Дата_КС2=S$14,Смета!AX1289,0),0)</f>
        <v>0</v>
      </c>
      <c r="G1307" s="67">
        <f>IF(Смета!E1289&gt;0,Смета!E1289,0)</f>
        <v>0</v>
      </c>
      <c r="H1307" s="67">
        <f t="shared" si="40"/>
        <v>0</v>
      </c>
      <c r="I1307" s="464">
        <f t="shared" si="41"/>
        <v>0</v>
      </c>
      <c r="J1307" s="474"/>
      <c r="K1307" s="465">
        <f>IF(AND(B1307&gt;0,B1307&lt;&gt;"ЗАГ"),1,IF(C1307=0,SUM(B1308:INDEX(B1308:B$2002,INDEX(MATCH("ЗАГ",B1308:B$2002&amp;"",),))),0))</f>
        <v>0</v>
      </c>
      <c r="L1307" s="47"/>
      <c r="M1307" s="47"/>
      <c r="N1307" s="186"/>
      <c r="O1307" s="186"/>
      <c r="P1307" s="187"/>
      <c r="Q1307" s="189"/>
      <c r="R1307" s="178">
        <f>IFERROR(IF(F1307&gt;0,IF(IFERROR((Смета!H857*1),0)&gt;0,ROUND(F1307*G1307,2),0),0),0)</f>
        <v>0</v>
      </c>
      <c r="S1307" s="50">
        <f>IFERROR(IF(F1307&gt;0,IF(IFERROR((Смета!G1289*1),0)&gt;0,ROUND(F1307*G1307,2),0),0),0)</f>
        <v>0</v>
      </c>
      <c r="T1307" s="38"/>
      <c r="U1307" s="38"/>
      <c r="X1307" s="38"/>
      <c r="Y1307" s="38"/>
    </row>
    <row r="1308" spans="1:25" s="37" customFormat="1" hidden="1" x14ac:dyDescent="0.25">
      <c r="A1308" s="63"/>
      <c r="B1308" s="140">
        <f>IFERROR(IF(F1308&gt;0,MAX(B$26:B1307)+1,IF(AND(D1308&gt;0,C1308=0),"ЗАГ",0)),0)</f>
        <v>0</v>
      </c>
      <c r="C1308" s="141">
        <f>IF(Смета!B1290&gt;0,Смета!B1290,0)</f>
        <v>0</v>
      </c>
      <c r="D1308" s="543">
        <f>IF(Смета!C1290&gt;0,Смета!C1290,0)</f>
        <v>0</v>
      </c>
      <c r="E1308" s="77">
        <f>IF(Смета!D1290&gt;0,Смета!D1290,0)</f>
        <v>0</v>
      </c>
      <c r="F1308" s="67">
        <f>IFERROR(IF(Дата_КС2=S$3,Смета!Q1290,0)+IF(Дата_КС2=S$4,Смета!T1290,0)+IF(Дата_КС2=S$5,Смета!W1290,0)+IF(Дата_КС2=S$6,Смета!Z1290,0)+IF(Дата_КС2=S$7,Смета!AC1290,0)+IF(Дата_КС2=S$8,Смета!AF1290,0)+IF(Дата_КС2=S$9,Смета!AI1290,0)+IF(Дата_КС2=S$10,Смета!AL1290,0)+IF(Дата_КС2=S$11,Смета!AO1290,0)+IF(Дата_КС2=S$12,Смета!AR1290,0)+IF(Дата_КС2=S$13,Смета!AU1290,0)+IF(Дата_КС2=S$14,Смета!AX1290,0),0)</f>
        <v>0</v>
      </c>
      <c r="G1308" s="67">
        <f>IF(Смета!E1290&gt;0,Смета!E1290,0)</f>
        <v>0</v>
      </c>
      <c r="H1308" s="67">
        <f t="shared" si="40"/>
        <v>0</v>
      </c>
      <c r="I1308" s="464">
        <f t="shared" si="41"/>
        <v>0</v>
      </c>
      <c r="J1308" s="474"/>
      <c r="K1308" s="465">
        <f>IF(AND(B1308&gt;0,B1308&lt;&gt;"ЗАГ"),1,IF(C1308=0,SUM(B1309:INDEX(B1309:B$2002,INDEX(MATCH("ЗАГ",B1309:B$2002&amp;"",),))),0))</f>
        <v>0</v>
      </c>
      <c r="L1308" s="47"/>
      <c r="M1308" s="47"/>
      <c r="N1308" s="186"/>
      <c r="O1308" s="186"/>
      <c r="P1308" s="187"/>
      <c r="Q1308" s="189"/>
      <c r="R1308" s="178">
        <f>IFERROR(IF(F1308&gt;0,IF(IFERROR((Смета!H858*1),0)&gt;0,ROUND(F1308*G1308,2),0),0),0)</f>
        <v>0</v>
      </c>
      <c r="S1308" s="50">
        <f>IFERROR(IF(F1308&gt;0,IF(IFERROR((Смета!G1290*1),0)&gt;0,ROUND(F1308*G1308,2),0),0),0)</f>
        <v>0</v>
      </c>
      <c r="T1308" s="38"/>
      <c r="U1308" s="38"/>
      <c r="X1308" s="38"/>
      <c r="Y1308" s="38"/>
    </row>
    <row r="1309" spans="1:25" s="37" customFormat="1" hidden="1" x14ac:dyDescent="0.25">
      <c r="A1309" s="63"/>
      <c r="B1309" s="140">
        <f>IFERROR(IF(F1309&gt;0,MAX(B$26:B1308)+1,IF(AND(D1309&gt;0,C1309=0),"ЗАГ",0)),0)</f>
        <v>0</v>
      </c>
      <c r="C1309" s="141">
        <f>IF(Смета!B1291&gt;0,Смета!B1291,0)</f>
        <v>0</v>
      </c>
      <c r="D1309" s="543">
        <f>IF(Смета!C1291&gt;0,Смета!C1291,0)</f>
        <v>0</v>
      </c>
      <c r="E1309" s="77">
        <f>IF(Смета!D1291&gt;0,Смета!D1291,0)</f>
        <v>0</v>
      </c>
      <c r="F1309" s="67">
        <f>IFERROR(IF(Дата_КС2=S$3,Смета!Q1291,0)+IF(Дата_КС2=S$4,Смета!T1291,0)+IF(Дата_КС2=S$5,Смета!W1291,0)+IF(Дата_КС2=S$6,Смета!Z1291,0)+IF(Дата_КС2=S$7,Смета!AC1291,0)+IF(Дата_КС2=S$8,Смета!AF1291,0)+IF(Дата_КС2=S$9,Смета!AI1291,0)+IF(Дата_КС2=S$10,Смета!AL1291,0)+IF(Дата_КС2=S$11,Смета!AO1291,0)+IF(Дата_КС2=S$12,Смета!AR1291,0)+IF(Дата_КС2=S$13,Смета!AU1291,0)+IF(Дата_КС2=S$14,Смета!AX1291,0),0)</f>
        <v>0</v>
      </c>
      <c r="G1309" s="67">
        <f>IF(Смета!E1291&gt;0,Смета!E1291,0)</f>
        <v>0</v>
      </c>
      <c r="H1309" s="67">
        <f t="shared" ref="H1309:H1372" si="42">ROUND(F1309*G1309,2)</f>
        <v>0</v>
      </c>
      <c r="I1309" s="464">
        <f t="shared" si="41"/>
        <v>0</v>
      </c>
      <c r="J1309" s="474"/>
      <c r="K1309" s="465">
        <f>IF(AND(B1309&gt;0,B1309&lt;&gt;"ЗАГ"),1,IF(C1309=0,SUM(B1310:INDEX(B1310:B$2002,INDEX(MATCH("ЗАГ",B1310:B$2002&amp;"",),))),0))</f>
        <v>0</v>
      </c>
      <c r="L1309" s="47"/>
      <c r="M1309" s="47"/>
      <c r="N1309" s="186"/>
      <c r="O1309" s="186"/>
      <c r="P1309" s="187"/>
      <c r="Q1309" s="189"/>
      <c r="R1309" s="178">
        <f>IFERROR(IF(F1309&gt;0,IF(IFERROR((Смета!H859*1),0)&gt;0,ROUND(F1309*G1309,2),0),0),0)</f>
        <v>0</v>
      </c>
      <c r="S1309" s="50">
        <f>IFERROR(IF(F1309&gt;0,IF(IFERROR((Смета!G1291*1),0)&gt;0,ROUND(F1309*G1309,2),0),0),0)</f>
        <v>0</v>
      </c>
      <c r="T1309" s="38"/>
      <c r="U1309" s="38"/>
      <c r="X1309" s="38"/>
      <c r="Y1309" s="38"/>
    </row>
    <row r="1310" spans="1:25" s="37" customFormat="1" hidden="1" x14ac:dyDescent="0.25">
      <c r="A1310" s="63"/>
      <c r="B1310" s="140">
        <f>IFERROR(IF(F1310&gt;0,MAX(B$26:B1309)+1,IF(AND(D1310&gt;0,C1310=0),"ЗАГ",0)),0)</f>
        <v>0</v>
      </c>
      <c r="C1310" s="141">
        <f>IF(Смета!B1292&gt;0,Смета!B1292,0)</f>
        <v>0</v>
      </c>
      <c r="D1310" s="543">
        <f>IF(Смета!C1292&gt;0,Смета!C1292,0)</f>
        <v>0</v>
      </c>
      <c r="E1310" s="77">
        <f>IF(Смета!D1292&gt;0,Смета!D1292,0)</f>
        <v>0</v>
      </c>
      <c r="F1310" s="67">
        <f>IFERROR(IF(Дата_КС2=S$3,Смета!Q1292,0)+IF(Дата_КС2=S$4,Смета!T1292,0)+IF(Дата_КС2=S$5,Смета!W1292,0)+IF(Дата_КС2=S$6,Смета!Z1292,0)+IF(Дата_КС2=S$7,Смета!AC1292,0)+IF(Дата_КС2=S$8,Смета!AF1292,0)+IF(Дата_КС2=S$9,Смета!AI1292,0)+IF(Дата_КС2=S$10,Смета!AL1292,0)+IF(Дата_КС2=S$11,Смета!AO1292,0)+IF(Дата_КС2=S$12,Смета!AR1292,0)+IF(Дата_КС2=S$13,Смета!AU1292,0)+IF(Дата_КС2=S$14,Смета!AX1292,0),0)</f>
        <v>0</v>
      </c>
      <c r="G1310" s="67">
        <f>IF(Смета!E1292&gt;0,Смета!E1292,0)</f>
        <v>0</v>
      </c>
      <c r="H1310" s="67">
        <f t="shared" si="42"/>
        <v>0</v>
      </c>
      <c r="I1310" s="464">
        <f t="shared" si="41"/>
        <v>0</v>
      </c>
      <c r="J1310" s="474"/>
      <c r="K1310" s="465">
        <f>IF(AND(B1310&gt;0,B1310&lt;&gt;"ЗАГ"),1,IF(C1310=0,SUM(B1311:INDEX(B1311:B$2002,INDEX(MATCH("ЗАГ",B1311:B$2002&amp;"",),))),0))</f>
        <v>0</v>
      </c>
      <c r="L1310" s="47"/>
      <c r="M1310" s="47"/>
      <c r="N1310" s="186"/>
      <c r="O1310" s="186"/>
      <c r="P1310" s="187"/>
      <c r="Q1310" s="189"/>
      <c r="R1310" s="178">
        <f>IFERROR(IF(F1310&gt;0,IF(IFERROR((Смета!H860*1),0)&gt;0,ROUND(F1310*G1310,2),0),0),0)</f>
        <v>0</v>
      </c>
      <c r="S1310" s="50">
        <f>IFERROR(IF(F1310&gt;0,IF(IFERROR((Смета!G1292*1),0)&gt;0,ROUND(F1310*G1310,2),0),0),0)</f>
        <v>0</v>
      </c>
      <c r="T1310" s="38"/>
      <c r="U1310" s="38"/>
      <c r="X1310" s="38"/>
      <c r="Y1310" s="38"/>
    </row>
    <row r="1311" spans="1:25" s="37" customFormat="1" hidden="1" x14ac:dyDescent="0.25">
      <c r="A1311" s="63"/>
      <c r="B1311" s="140">
        <f>IFERROR(IF(F1311&gt;0,MAX(B$26:B1310)+1,IF(AND(D1311&gt;0,C1311=0),"ЗАГ",0)),0)</f>
        <v>0</v>
      </c>
      <c r="C1311" s="141">
        <f>IF(Смета!B1293&gt;0,Смета!B1293,0)</f>
        <v>0</v>
      </c>
      <c r="D1311" s="543">
        <f>IF(Смета!C1293&gt;0,Смета!C1293,0)</f>
        <v>0</v>
      </c>
      <c r="E1311" s="77">
        <f>IF(Смета!D1293&gt;0,Смета!D1293,0)</f>
        <v>0</v>
      </c>
      <c r="F1311" s="67">
        <f>IFERROR(IF(Дата_КС2=S$3,Смета!Q1293,0)+IF(Дата_КС2=S$4,Смета!T1293,0)+IF(Дата_КС2=S$5,Смета!W1293,0)+IF(Дата_КС2=S$6,Смета!Z1293,0)+IF(Дата_КС2=S$7,Смета!AC1293,0)+IF(Дата_КС2=S$8,Смета!AF1293,0)+IF(Дата_КС2=S$9,Смета!AI1293,0)+IF(Дата_КС2=S$10,Смета!AL1293,0)+IF(Дата_КС2=S$11,Смета!AO1293,0)+IF(Дата_КС2=S$12,Смета!AR1293,0)+IF(Дата_КС2=S$13,Смета!AU1293,0)+IF(Дата_КС2=S$14,Смета!AX1293,0),0)</f>
        <v>0</v>
      </c>
      <c r="G1311" s="67">
        <f>IF(Смета!E1293&gt;0,Смета!E1293,0)</f>
        <v>0</v>
      </c>
      <c r="H1311" s="67">
        <f t="shared" si="42"/>
        <v>0</v>
      </c>
      <c r="I1311" s="464">
        <f t="shared" si="41"/>
        <v>0</v>
      </c>
      <c r="J1311" s="474"/>
      <c r="K1311" s="465">
        <f>IF(AND(B1311&gt;0,B1311&lt;&gt;"ЗАГ"),1,IF(C1311=0,SUM(B1312:INDEX(B1312:B$2002,INDEX(MATCH("ЗАГ",B1312:B$2002&amp;"",),))),0))</f>
        <v>0</v>
      </c>
      <c r="L1311" s="47"/>
      <c r="M1311" s="47"/>
      <c r="N1311" s="186"/>
      <c r="O1311" s="186"/>
      <c r="P1311" s="187"/>
      <c r="Q1311" s="189"/>
      <c r="R1311" s="178">
        <f>IFERROR(IF(F1311&gt;0,IF(IFERROR((Смета!H861*1),0)&gt;0,ROUND(F1311*G1311,2),0),0),0)</f>
        <v>0</v>
      </c>
      <c r="S1311" s="50">
        <f>IFERROR(IF(F1311&gt;0,IF(IFERROR((Смета!G1293*1),0)&gt;0,ROUND(F1311*G1311,2),0),0),0)</f>
        <v>0</v>
      </c>
      <c r="T1311" s="38"/>
      <c r="U1311" s="38"/>
      <c r="X1311" s="38"/>
      <c r="Y1311" s="38"/>
    </row>
    <row r="1312" spans="1:25" s="37" customFormat="1" hidden="1" x14ac:dyDescent="0.25">
      <c r="A1312" s="63"/>
      <c r="B1312" s="140">
        <f>IFERROR(IF(F1312&gt;0,MAX(B$26:B1311)+1,IF(AND(D1312&gt;0,C1312=0),"ЗАГ",0)),0)</f>
        <v>0</v>
      </c>
      <c r="C1312" s="141">
        <f>IF(Смета!B1294&gt;0,Смета!B1294,0)</f>
        <v>0</v>
      </c>
      <c r="D1312" s="543">
        <f>IF(Смета!C1294&gt;0,Смета!C1294,0)</f>
        <v>0</v>
      </c>
      <c r="E1312" s="77">
        <f>IF(Смета!D1294&gt;0,Смета!D1294,0)</f>
        <v>0</v>
      </c>
      <c r="F1312" s="67">
        <f>IFERROR(IF(Дата_КС2=S$3,Смета!Q1294,0)+IF(Дата_КС2=S$4,Смета!T1294,0)+IF(Дата_КС2=S$5,Смета!W1294,0)+IF(Дата_КС2=S$6,Смета!Z1294,0)+IF(Дата_КС2=S$7,Смета!AC1294,0)+IF(Дата_КС2=S$8,Смета!AF1294,0)+IF(Дата_КС2=S$9,Смета!AI1294,0)+IF(Дата_КС2=S$10,Смета!AL1294,0)+IF(Дата_КС2=S$11,Смета!AO1294,0)+IF(Дата_КС2=S$12,Смета!AR1294,0)+IF(Дата_КС2=S$13,Смета!AU1294,0)+IF(Дата_КС2=S$14,Смета!AX1294,0),0)</f>
        <v>0</v>
      </c>
      <c r="G1312" s="67">
        <f>IF(Смета!E1294&gt;0,Смета!E1294,0)</f>
        <v>0</v>
      </c>
      <c r="H1312" s="67">
        <f t="shared" si="42"/>
        <v>0</v>
      </c>
      <c r="I1312" s="464">
        <f t="shared" si="41"/>
        <v>0</v>
      </c>
      <c r="J1312" s="474"/>
      <c r="K1312" s="465">
        <f>IF(AND(B1312&gt;0,B1312&lt;&gt;"ЗАГ"),1,IF(C1312=0,SUM(B1313:INDEX(B1313:B$2002,INDEX(MATCH("ЗАГ",B1313:B$2002&amp;"",),))),0))</f>
        <v>0</v>
      </c>
      <c r="L1312" s="47"/>
      <c r="M1312" s="47"/>
      <c r="N1312" s="186"/>
      <c r="O1312" s="186"/>
      <c r="P1312" s="187"/>
      <c r="Q1312" s="189"/>
      <c r="R1312" s="178">
        <f>IFERROR(IF(F1312&gt;0,IF(IFERROR((Смета!H862*1),0)&gt;0,ROUND(F1312*G1312,2),0),0),0)</f>
        <v>0</v>
      </c>
      <c r="S1312" s="50">
        <f>IFERROR(IF(F1312&gt;0,IF(IFERROR((Смета!G1294*1),0)&gt;0,ROUND(F1312*G1312,2),0),0),0)</f>
        <v>0</v>
      </c>
      <c r="T1312" s="38"/>
      <c r="U1312" s="38"/>
      <c r="X1312" s="38"/>
      <c r="Y1312" s="38"/>
    </row>
    <row r="1313" spans="1:25" s="37" customFormat="1" hidden="1" x14ac:dyDescent="0.25">
      <c r="A1313" s="63"/>
      <c r="B1313" s="140">
        <f>IFERROR(IF(F1313&gt;0,MAX(B$26:B1312)+1,IF(AND(D1313&gt;0,C1313=0),"ЗАГ",0)),0)</f>
        <v>0</v>
      </c>
      <c r="C1313" s="141">
        <f>IF(Смета!B1295&gt;0,Смета!B1295,0)</f>
        <v>0</v>
      </c>
      <c r="D1313" s="543">
        <f>IF(Смета!C1295&gt;0,Смета!C1295,0)</f>
        <v>0</v>
      </c>
      <c r="E1313" s="77">
        <f>IF(Смета!D1295&gt;0,Смета!D1295,0)</f>
        <v>0</v>
      </c>
      <c r="F1313" s="67">
        <f>IFERROR(IF(Дата_КС2=S$3,Смета!Q1295,0)+IF(Дата_КС2=S$4,Смета!T1295,0)+IF(Дата_КС2=S$5,Смета!W1295,0)+IF(Дата_КС2=S$6,Смета!Z1295,0)+IF(Дата_КС2=S$7,Смета!AC1295,0)+IF(Дата_КС2=S$8,Смета!AF1295,0)+IF(Дата_КС2=S$9,Смета!AI1295,0)+IF(Дата_КС2=S$10,Смета!AL1295,0)+IF(Дата_КС2=S$11,Смета!AO1295,0)+IF(Дата_КС2=S$12,Смета!AR1295,0)+IF(Дата_КС2=S$13,Смета!AU1295,0)+IF(Дата_КС2=S$14,Смета!AX1295,0),0)</f>
        <v>0</v>
      </c>
      <c r="G1313" s="67">
        <f>IF(Смета!E1295&gt;0,Смета!E1295,0)</f>
        <v>0</v>
      </c>
      <c r="H1313" s="67">
        <f t="shared" si="42"/>
        <v>0</v>
      </c>
      <c r="I1313" s="464">
        <f t="shared" si="41"/>
        <v>0</v>
      </c>
      <c r="J1313" s="474"/>
      <c r="K1313" s="465">
        <f>IF(AND(B1313&gt;0,B1313&lt;&gt;"ЗАГ"),1,IF(C1313=0,SUM(B1314:INDEX(B1314:B$2002,INDEX(MATCH("ЗАГ",B1314:B$2002&amp;"",),))),0))</f>
        <v>0</v>
      </c>
      <c r="L1313" s="47"/>
      <c r="M1313" s="47"/>
      <c r="N1313" s="186"/>
      <c r="O1313" s="186"/>
      <c r="P1313" s="187"/>
      <c r="Q1313" s="189"/>
      <c r="R1313" s="178">
        <f>IFERROR(IF(F1313&gt;0,IF(IFERROR((Смета!H863*1),0)&gt;0,ROUND(F1313*G1313,2),0),0),0)</f>
        <v>0</v>
      </c>
      <c r="S1313" s="50">
        <f>IFERROR(IF(F1313&gt;0,IF(IFERROR((Смета!G1295*1),0)&gt;0,ROUND(F1313*G1313,2),0),0),0)</f>
        <v>0</v>
      </c>
      <c r="T1313" s="38"/>
      <c r="U1313" s="38"/>
      <c r="X1313" s="38"/>
      <c r="Y1313" s="38"/>
    </row>
    <row r="1314" spans="1:25" s="37" customFormat="1" hidden="1" x14ac:dyDescent="0.25">
      <c r="A1314" s="63"/>
      <c r="B1314" s="140">
        <f>IFERROR(IF(F1314&gt;0,MAX(B$26:B1313)+1,IF(AND(D1314&gt;0,C1314=0),"ЗАГ",0)),0)</f>
        <v>0</v>
      </c>
      <c r="C1314" s="141">
        <f>IF(Смета!B1296&gt;0,Смета!B1296,0)</f>
        <v>0</v>
      </c>
      <c r="D1314" s="543">
        <f>IF(Смета!C1296&gt;0,Смета!C1296,0)</f>
        <v>0</v>
      </c>
      <c r="E1314" s="77">
        <f>IF(Смета!D1296&gt;0,Смета!D1296,0)</f>
        <v>0</v>
      </c>
      <c r="F1314" s="67">
        <f>IFERROR(IF(Дата_КС2=S$3,Смета!Q1296,0)+IF(Дата_КС2=S$4,Смета!T1296,0)+IF(Дата_КС2=S$5,Смета!W1296,0)+IF(Дата_КС2=S$6,Смета!Z1296,0)+IF(Дата_КС2=S$7,Смета!AC1296,0)+IF(Дата_КС2=S$8,Смета!AF1296,0)+IF(Дата_КС2=S$9,Смета!AI1296,0)+IF(Дата_КС2=S$10,Смета!AL1296,0)+IF(Дата_КС2=S$11,Смета!AO1296,0)+IF(Дата_КС2=S$12,Смета!AR1296,0)+IF(Дата_КС2=S$13,Смета!AU1296,0)+IF(Дата_КС2=S$14,Смета!AX1296,0),0)</f>
        <v>0</v>
      </c>
      <c r="G1314" s="67">
        <f>IF(Смета!E1296&gt;0,Смета!E1296,0)</f>
        <v>0</v>
      </c>
      <c r="H1314" s="67">
        <f t="shared" si="42"/>
        <v>0</v>
      </c>
      <c r="I1314" s="464">
        <f t="shared" si="41"/>
        <v>0</v>
      </c>
      <c r="J1314" s="474"/>
      <c r="K1314" s="465">
        <f>IF(AND(B1314&gt;0,B1314&lt;&gt;"ЗАГ"),1,IF(C1314=0,SUM(B1315:INDEX(B1315:B$2002,INDEX(MATCH("ЗАГ",B1315:B$2002&amp;"",),))),0))</f>
        <v>0</v>
      </c>
      <c r="L1314" s="47"/>
      <c r="M1314" s="47"/>
      <c r="N1314" s="186"/>
      <c r="O1314" s="186"/>
      <c r="P1314" s="187"/>
      <c r="Q1314" s="189"/>
      <c r="R1314" s="178">
        <f>IFERROR(IF(F1314&gt;0,IF(IFERROR((Смета!H864*1),0)&gt;0,ROUND(F1314*G1314,2),0),0),0)</f>
        <v>0</v>
      </c>
      <c r="S1314" s="50">
        <f>IFERROR(IF(F1314&gt;0,IF(IFERROR((Смета!G1296*1),0)&gt;0,ROUND(F1314*G1314,2),0),0),0)</f>
        <v>0</v>
      </c>
      <c r="T1314" s="38"/>
      <c r="U1314" s="38"/>
      <c r="X1314" s="38"/>
      <c r="Y1314" s="38"/>
    </row>
    <row r="1315" spans="1:25" s="37" customFormat="1" hidden="1" x14ac:dyDescent="0.25">
      <c r="A1315" s="63"/>
      <c r="B1315" s="140">
        <f>IFERROR(IF(F1315&gt;0,MAX(B$26:B1314)+1,IF(AND(D1315&gt;0,C1315=0),"ЗАГ",0)),0)</f>
        <v>0</v>
      </c>
      <c r="C1315" s="141">
        <f>IF(Смета!B1297&gt;0,Смета!B1297,0)</f>
        <v>0</v>
      </c>
      <c r="D1315" s="543">
        <f>IF(Смета!C1297&gt;0,Смета!C1297,0)</f>
        <v>0</v>
      </c>
      <c r="E1315" s="77">
        <f>IF(Смета!D1297&gt;0,Смета!D1297,0)</f>
        <v>0</v>
      </c>
      <c r="F1315" s="67">
        <f>IFERROR(IF(Дата_КС2=S$3,Смета!Q1297,0)+IF(Дата_КС2=S$4,Смета!T1297,0)+IF(Дата_КС2=S$5,Смета!W1297,0)+IF(Дата_КС2=S$6,Смета!Z1297,0)+IF(Дата_КС2=S$7,Смета!AC1297,0)+IF(Дата_КС2=S$8,Смета!AF1297,0)+IF(Дата_КС2=S$9,Смета!AI1297,0)+IF(Дата_КС2=S$10,Смета!AL1297,0)+IF(Дата_КС2=S$11,Смета!AO1297,0)+IF(Дата_КС2=S$12,Смета!AR1297,0)+IF(Дата_КС2=S$13,Смета!AU1297,0)+IF(Дата_КС2=S$14,Смета!AX1297,0),0)</f>
        <v>0</v>
      </c>
      <c r="G1315" s="67">
        <f>IF(Смета!E1297&gt;0,Смета!E1297,0)</f>
        <v>0</v>
      </c>
      <c r="H1315" s="67">
        <f t="shared" si="42"/>
        <v>0</v>
      </c>
      <c r="I1315" s="464">
        <f t="shared" si="41"/>
        <v>0</v>
      </c>
      <c r="J1315" s="474"/>
      <c r="K1315" s="465">
        <f>IF(AND(B1315&gt;0,B1315&lt;&gt;"ЗАГ"),1,IF(C1315=0,SUM(B1316:INDEX(B1316:B$2002,INDEX(MATCH("ЗАГ",B1316:B$2002&amp;"",),))),0))</f>
        <v>0</v>
      </c>
      <c r="L1315" s="47"/>
      <c r="M1315" s="47"/>
      <c r="N1315" s="186"/>
      <c r="O1315" s="186"/>
      <c r="P1315" s="187"/>
      <c r="Q1315" s="189"/>
      <c r="R1315" s="178">
        <f>IFERROR(IF(F1315&gt;0,IF(IFERROR((Смета!H865*1),0)&gt;0,ROUND(F1315*G1315,2),0),0),0)</f>
        <v>0</v>
      </c>
      <c r="S1315" s="50">
        <f>IFERROR(IF(F1315&gt;0,IF(IFERROR((Смета!G1297*1),0)&gt;0,ROUND(F1315*G1315,2),0),0),0)</f>
        <v>0</v>
      </c>
      <c r="T1315" s="38"/>
      <c r="U1315" s="38"/>
      <c r="X1315" s="38"/>
      <c r="Y1315" s="38"/>
    </row>
    <row r="1316" spans="1:25" s="37" customFormat="1" hidden="1" x14ac:dyDescent="0.25">
      <c r="A1316" s="63"/>
      <c r="B1316" s="140">
        <f>IFERROR(IF(F1316&gt;0,MAX(B$26:B1315)+1,IF(AND(D1316&gt;0,C1316=0),"ЗАГ",0)),0)</f>
        <v>0</v>
      </c>
      <c r="C1316" s="141">
        <f>IF(Смета!B1298&gt;0,Смета!B1298,0)</f>
        <v>0</v>
      </c>
      <c r="D1316" s="543">
        <f>IF(Смета!C1298&gt;0,Смета!C1298,0)</f>
        <v>0</v>
      </c>
      <c r="E1316" s="77">
        <f>IF(Смета!D1298&gt;0,Смета!D1298,0)</f>
        <v>0</v>
      </c>
      <c r="F1316" s="67">
        <f>IFERROR(IF(Дата_КС2=S$3,Смета!Q1298,0)+IF(Дата_КС2=S$4,Смета!T1298,0)+IF(Дата_КС2=S$5,Смета!W1298,0)+IF(Дата_КС2=S$6,Смета!Z1298,0)+IF(Дата_КС2=S$7,Смета!AC1298,0)+IF(Дата_КС2=S$8,Смета!AF1298,0)+IF(Дата_КС2=S$9,Смета!AI1298,0)+IF(Дата_КС2=S$10,Смета!AL1298,0)+IF(Дата_КС2=S$11,Смета!AO1298,0)+IF(Дата_КС2=S$12,Смета!AR1298,0)+IF(Дата_КС2=S$13,Смета!AU1298,0)+IF(Дата_КС2=S$14,Смета!AX1298,0),0)</f>
        <v>0</v>
      </c>
      <c r="G1316" s="67">
        <f>IF(Смета!E1298&gt;0,Смета!E1298,0)</f>
        <v>0</v>
      </c>
      <c r="H1316" s="67">
        <f t="shared" si="42"/>
        <v>0</v>
      </c>
      <c r="I1316" s="464">
        <f t="shared" si="41"/>
        <v>0</v>
      </c>
      <c r="J1316" s="474"/>
      <c r="K1316" s="465">
        <f>IF(AND(B1316&gt;0,B1316&lt;&gt;"ЗАГ"),1,IF(C1316=0,SUM(B1317:INDEX(B1317:B$2002,INDEX(MATCH("ЗАГ",B1317:B$2002&amp;"",),))),0))</f>
        <v>0</v>
      </c>
      <c r="L1316" s="47"/>
      <c r="M1316" s="47"/>
      <c r="N1316" s="186"/>
      <c r="O1316" s="186"/>
      <c r="P1316" s="187"/>
      <c r="Q1316" s="189"/>
      <c r="R1316" s="178">
        <f>IFERROR(IF(F1316&gt;0,IF(IFERROR((Смета!H866*1),0)&gt;0,ROUND(F1316*G1316,2),0),0),0)</f>
        <v>0</v>
      </c>
      <c r="S1316" s="50">
        <f>IFERROR(IF(F1316&gt;0,IF(IFERROR((Смета!G1298*1),0)&gt;0,ROUND(F1316*G1316,2),0),0),0)</f>
        <v>0</v>
      </c>
      <c r="T1316" s="38"/>
      <c r="U1316" s="38"/>
      <c r="X1316" s="38"/>
      <c r="Y1316" s="38"/>
    </row>
    <row r="1317" spans="1:25" s="37" customFormat="1" hidden="1" x14ac:dyDescent="0.25">
      <c r="A1317" s="63"/>
      <c r="B1317" s="140">
        <f>IFERROR(IF(F1317&gt;0,MAX(B$26:B1316)+1,IF(AND(D1317&gt;0,C1317=0),"ЗАГ",0)),0)</f>
        <v>0</v>
      </c>
      <c r="C1317" s="141">
        <f>IF(Смета!B1299&gt;0,Смета!B1299,0)</f>
        <v>0</v>
      </c>
      <c r="D1317" s="543">
        <f>IF(Смета!C1299&gt;0,Смета!C1299,0)</f>
        <v>0</v>
      </c>
      <c r="E1317" s="77">
        <f>IF(Смета!D1299&gt;0,Смета!D1299,0)</f>
        <v>0</v>
      </c>
      <c r="F1317" s="67">
        <f>IFERROR(IF(Дата_КС2=S$3,Смета!Q1299,0)+IF(Дата_КС2=S$4,Смета!T1299,0)+IF(Дата_КС2=S$5,Смета!W1299,0)+IF(Дата_КС2=S$6,Смета!Z1299,0)+IF(Дата_КС2=S$7,Смета!AC1299,0)+IF(Дата_КС2=S$8,Смета!AF1299,0)+IF(Дата_КС2=S$9,Смета!AI1299,0)+IF(Дата_КС2=S$10,Смета!AL1299,0)+IF(Дата_КС2=S$11,Смета!AO1299,0)+IF(Дата_КС2=S$12,Смета!AR1299,0)+IF(Дата_КС2=S$13,Смета!AU1299,0)+IF(Дата_КС2=S$14,Смета!AX1299,0),0)</f>
        <v>0</v>
      </c>
      <c r="G1317" s="67">
        <f>IF(Смета!E1299&gt;0,Смета!E1299,0)</f>
        <v>0</v>
      </c>
      <c r="H1317" s="67">
        <f t="shared" si="42"/>
        <v>0</v>
      </c>
      <c r="I1317" s="464">
        <f t="shared" si="41"/>
        <v>0</v>
      </c>
      <c r="J1317" s="474"/>
      <c r="K1317" s="465">
        <f>IF(AND(B1317&gt;0,B1317&lt;&gt;"ЗАГ"),1,IF(C1317=0,SUM(B1318:INDEX(B1318:B$2002,INDEX(MATCH("ЗАГ",B1318:B$2002&amp;"",),))),0))</f>
        <v>0</v>
      </c>
      <c r="L1317" s="47"/>
      <c r="M1317" s="47"/>
      <c r="N1317" s="186"/>
      <c r="O1317" s="186"/>
      <c r="P1317" s="187"/>
      <c r="Q1317" s="189"/>
      <c r="R1317" s="178">
        <f>IFERROR(IF(F1317&gt;0,IF(IFERROR((Смета!H867*1),0)&gt;0,ROUND(F1317*G1317,2),0),0),0)</f>
        <v>0</v>
      </c>
      <c r="S1317" s="50">
        <f>IFERROR(IF(F1317&gt;0,IF(IFERROR((Смета!G1299*1),0)&gt;0,ROUND(F1317*G1317,2),0),0),0)</f>
        <v>0</v>
      </c>
      <c r="T1317" s="38"/>
      <c r="U1317" s="38"/>
      <c r="X1317" s="38"/>
      <c r="Y1317" s="38"/>
    </row>
    <row r="1318" spans="1:25" s="37" customFormat="1" hidden="1" x14ac:dyDescent="0.25">
      <c r="A1318" s="63"/>
      <c r="B1318" s="140">
        <f>IFERROR(IF(F1318&gt;0,MAX(B$26:B1317)+1,IF(AND(D1318&gt;0,C1318=0),"ЗАГ",0)),0)</f>
        <v>0</v>
      </c>
      <c r="C1318" s="141">
        <f>IF(Смета!B1300&gt;0,Смета!B1300,0)</f>
        <v>0</v>
      </c>
      <c r="D1318" s="543">
        <f>IF(Смета!C1300&gt;0,Смета!C1300,0)</f>
        <v>0</v>
      </c>
      <c r="E1318" s="77">
        <f>IF(Смета!D1300&gt;0,Смета!D1300,0)</f>
        <v>0</v>
      </c>
      <c r="F1318" s="67">
        <f>IFERROR(IF(Дата_КС2=S$3,Смета!Q1300,0)+IF(Дата_КС2=S$4,Смета!T1300,0)+IF(Дата_КС2=S$5,Смета!W1300,0)+IF(Дата_КС2=S$6,Смета!Z1300,0)+IF(Дата_КС2=S$7,Смета!AC1300,0)+IF(Дата_КС2=S$8,Смета!AF1300,0)+IF(Дата_КС2=S$9,Смета!AI1300,0)+IF(Дата_КС2=S$10,Смета!AL1300,0)+IF(Дата_КС2=S$11,Смета!AO1300,0)+IF(Дата_КС2=S$12,Смета!AR1300,0)+IF(Дата_КС2=S$13,Смета!AU1300,0)+IF(Дата_КС2=S$14,Смета!AX1300,0),0)</f>
        <v>0</v>
      </c>
      <c r="G1318" s="67">
        <f>IF(Смета!E1300&gt;0,Смета!E1300,0)</f>
        <v>0</v>
      </c>
      <c r="H1318" s="67">
        <f t="shared" si="42"/>
        <v>0</v>
      </c>
      <c r="I1318" s="464">
        <f t="shared" si="41"/>
        <v>0</v>
      </c>
      <c r="J1318" s="474"/>
      <c r="K1318" s="465">
        <f>IF(AND(B1318&gt;0,B1318&lt;&gt;"ЗАГ"),1,IF(C1318=0,SUM(B1319:INDEX(B1319:B$2002,INDEX(MATCH("ЗАГ",B1319:B$2002&amp;"",),))),0))</f>
        <v>0</v>
      </c>
      <c r="L1318" s="47"/>
      <c r="M1318" s="47"/>
      <c r="N1318" s="186"/>
      <c r="O1318" s="186"/>
      <c r="P1318" s="187"/>
      <c r="Q1318" s="189"/>
      <c r="R1318" s="178">
        <f>IFERROR(IF(F1318&gt;0,IF(IFERROR((Смета!H868*1),0)&gt;0,ROUND(F1318*G1318,2),0),0),0)</f>
        <v>0</v>
      </c>
      <c r="S1318" s="50">
        <f>IFERROR(IF(F1318&gt;0,IF(IFERROR((Смета!G1300*1),0)&gt;0,ROUND(F1318*G1318,2),0),0),0)</f>
        <v>0</v>
      </c>
      <c r="T1318" s="38"/>
      <c r="U1318" s="38"/>
      <c r="X1318" s="38"/>
      <c r="Y1318" s="38"/>
    </row>
    <row r="1319" spans="1:25" s="37" customFormat="1" hidden="1" x14ac:dyDescent="0.25">
      <c r="A1319" s="63"/>
      <c r="B1319" s="140">
        <f>IFERROR(IF(F1319&gt;0,MAX(B$26:B1318)+1,IF(AND(D1319&gt;0,C1319=0),"ЗАГ",0)),0)</f>
        <v>0</v>
      </c>
      <c r="C1319" s="141">
        <f>IF(Смета!B1301&gt;0,Смета!B1301,0)</f>
        <v>0</v>
      </c>
      <c r="D1319" s="543">
        <f>IF(Смета!C1301&gt;0,Смета!C1301,0)</f>
        <v>0</v>
      </c>
      <c r="E1319" s="77">
        <f>IF(Смета!D1301&gt;0,Смета!D1301,0)</f>
        <v>0</v>
      </c>
      <c r="F1319" s="67">
        <f>IFERROR(IF(Дата_КС2=S$3,Смета!Q1301,0)+IF(Дата_КС2=S$4,Смета!T1301,0)+IF(Дата_КС2=S$5,Смета!W1301,0)+IF(Дата_КС2=S$6,Смета!Z1301,0)+IF(Дата_КС2=S$7,Смета!AC1301,0)+IF(Дата_КС2=S$8,Смета!AF1301,0)+IF(Дата_КС2=S$9,Смета!AI1301,0)+IF(Дата_КС2=S$10,Смета!AL1301,0)+IF(Дата_КС2=S$11,Смета!AO1301,0)+IF(Дата_КС2=S$12,Смета!AR1301,0)+IF(Дата_КС2=S$13,Смета!AU1301,0)+IF(Дата_КС2=S$14,Смета!AX1301,0),0)</f>
        <v>0</v>
      </c>
      <c r="G1319" s="67">
        <f>IF(Смета!E1301&gt;0,Смета!E1301,0)</f>
        <v>0</v>
      </c>
      <c r="H1319" s="67">
        <f t="shared" si="42"/>
        <v>0</v>
      </c>
      <c r="I1319" s="464">
        <f t="shared" si="41"/>
        <v>0</v>
      </c>
      <c r="J1319" s="474"/>
      <c r="K1319" s="465">
        <f>IF(AND(B1319&gt;0,B1319&lt;&gt;"ЗАГ"),1,IF(C1319=0,SUM(B1320:INDEX(B1320:B$2002,INDEX(MATCH("ЗАГ",B1320:B$2002&amp;"",),))),0))</f>
        <v>0</v>
      </c>
      <c r="L1319" s="47"/>
      <c r="M1319" s="47"/>
      <c r="N1319" s="186"/>
      <c r="O1319" s="186"/>
      <c r="P1319" s="187"/>
      <c r="Q1319" s="189"/>
      <c r="R1319" s="178">
        <f>IFERROR(IF(F1319&gt;0,IF(IFERROR((Смета!H869*1),0)&gt;0,ROUND(F1319*G1319,2),0),0),0)</f>
        <v>0</v>
      </c>
      <c r="S1319" s="50">
        <f>IFERROR(IF(F1319&gt;0,IF(IFERROR((Смета!G1301*1),0)&gt;0,ROUND(F1319*G1319,2),0),0),0)</f>
        <v>0</v>
      </c>
      <c r="T1319" s="38"/>
      <c r="U1319" s="38"/>
      <c r="X1319" s="38"/>
      <c r="Y1319" s="38"/>
    </row>
    <row r="1320" spans="1:25" s="37" customFormat="1" hidden="1" x14ac:dyDescent="0.25">
      <c r="A1320" s="63"/>
      <c r="B1320" s="140">
        <f>IFERROR(IF(F1320&gt;0,MAX(B$26:B1319)+1,IF(AND(D1320&gt;0,C1320=0),"ЗАГ",0)),0)</f>
        <v>0</v>
      </c>
      <c r="C1320" s="141">
        <f>IF(Смета!B1302&gt;0,Смета!B1302,0)</f>
        <v>0</v>
      </c>
      <c r="D1320" s="543">
        <f>IF(Смета!C1302&gt;0,Смета!C1302,0)</f>
        <v>0</v>
      </c>
      <c r="E1320" s="77">
        <f>IF(Смета!D1302&gt;0,Смета!D1302,0)</f>
        <v>0</v>
      </c>
      <c r="F1320" s="67">
        <f>IFERROR(IF(Дата_КС2=S$3,Смета!Q1302,0)+IF(Дата_КС2=S$4,Смета!T1302,0)+IF(Дата_КС2=S$5,Смета!W1302,0)+IF(Дата_КС2=S$6,Смета!Z1302,0)+IF(Дата_КС2=S$7,Смета!AC1302,0)+IF(Дата_КС2=S$8,Смета!AF1302,0)+IF(Дата_КС2=S$9,Смета!AI1302,0)+IF(Дата_КС2=S$10,Смета!AL1302,0)+IF(Дата_КС2=S$11,Смета!AO1302,0)+IF(Дата_КС2=S$12,Смета!AR1302,0)+IF(Дата_КС2=S$13,Смета!AU1302,0)+IF(Дата_КС2=S$14,Смета!AX1302,0),0)</f>
        <v>0</v>
      </c>
      <c r="G1320" s="67">
        <f>IF(Смета!E1302&gt;0,Смета!E1302,0)</f>
        <v>0</v>
      </c>
      <c r="H1320" s="67">
        <f t="shared" si="42"/>
        <v>0</v>
      </c>
      <c r="I1320" s="464">
        <f t="shared" si="41"/>
        <v>0</v>
      </c>
      <c r="J1320" s="474"/>
      <c r="K1320" s="465">
        <f>IF(AND(B1320&gt;0,B1320&lt;&gt;"ЗАГ"),1,IF(C1320=0,SUM(B1321:INDEX(B1321:B$2002,INDEX(MATCH("ЗАГ",B1321:B$2002&amp;"",),))),0))</f>
        <v>0</v>
      </c>
      <c r="L1320" s="47"/>
      <c r="M1320" s="47"/>
      <c r="N1320" s="186"/>
      <c r="O1320" s="186"/>
      <c r="P1320" s="187"/>
      <c r="Q1320" s="189"/>
      <c r="R1320" s="178">
        <f>IFERROR(IF(F1320&gt;0,IF(IFERROR((Смета!H870*1),0)&gt;0,ROUND(F1320*G1320,2),0),0),0)</f>
        <v>0</v>
      </c>
      <c r="S1320" s="50">
        <f>IFERROR(IF(F1320&gt;0,IF(IFERROR((Смета!G1302*1),0)&gt;0,ROUND(F1320*G1320,2),0),0),0)</f>
        <v>0</v>
      </c>
      <c r="T1320" s="38"/>
      <c r="U1320" s="38"/>
      <c r="X1320" s="38"/>
      <c r="Y1320" s="38"/>
    </row>
    <row r="1321" spans="1:25" s="37" customFormat="1" hidden="1" x14ac:dyDescent="0.25">
      <c r="A1321" s="63"/>
      <c r="B1321" s="140">
        <f>IFERROR(IF(F1321&gt;0,MAX(B$26:B1320)+1,IF(AND(D1321&gt;0,C1321=0),"ЗАГ",0)),0)</f>
        <v>0</v>
      </c>
      <c r="C1321" s="141">
        <f>IF(Смета!B1303&gt;0,Смета!B1303,0)</f>
        <v>0</v>
      </c>
      <c r="D1321" s="543">
        <f>IF(Смета!C1303&gt;0,Смета!C1303,0)</f>
        <v>0</v>
      </c>
      <c r="E1321" s="77">
        <f>IF(Смета!D1303&gt;0,Смета!D1303,0)</f>
        <v>0</v>
      </c>
      <c r="F1321" s="67">
        <f>IFERROR(IF(Дата_КС2=S$3,Смета!Q1303,0)+IF(Дата_КС2=S$4,Смета!T1303,0)+IF(Дата_КС2=S$5,Смета!W1303,0)+IF(Дата_КС2=S$6,Смета!Z1303,0)+IF(Дата_КС2=S$7,Смета!AC1303,0)+IF(Дата_КС2=S$8,Смета!AF1303,0)+IF(Дата_КС2=S$9,Смета!AI1303,0)+IF(Дата_КС2=S$10,Смета!AL1303,0)+IF(Дата_КС2=S$11,Смета!AO1303,0)+IF(Дата_КС2=S$12,Смета!AR1303,0)+IF(Дата_КС2=S$13,Смета!AU1303,0)+IF(Дата_КС2=S$14,Смета!AX1303,0),0)</f>
        <v>0</v>
      </c>
      <c r="G1321" s="67">
        <f>IF(Смета!E1303&gt;0,Смета!E1303,0)</f>
        <v>0</v>
      </c>
      <c r="H1321" s="67">
        <f t="shared" si="42"/>
        <v>0</v>
      </c>
      <c r="I1321" s="464">
        <f t="shared" si="41"/>
        <v>0</v>
      </c>
      <c r="J1321" s="474"/>
      <c r="K1321" s="465">
        <f>IF(AND(B1321&gt;0,B1321&lt;&gt;"ЗАГ"),1,IF(C1321=0,SUM(B1322:INDEX(B1322:B$2002,INDEX(MATCH("ЗАГ",B1322:B$2002&amp;"",),))),0))</f>
        <v>0</v>
      </c>
      <c r="L1321" s="47"/>
      <c r="M1321" s="47"/>
      <c r="N1321" s="186"/>
      <c r="O1321" s="186"/>
      <c r="P1321" s="187"/>
      <c r="Q1321" s="189"/>
      <c r="R1321" s="178">
        <f>IFERROR(IF(F1321&gt;0,IF(IFERROR((Смета!H871*1),0)&gt;0,ROUND(F1321*G1321,2),0),0),0)</f>
        <v>0</v>
      </c>
      <c r="S1321" s="50">
        <f>IFERROR(IF(F1321&gt;0,IF(IFERROR((Смета!G1303*1),0)&gt;0,ROUND(F1321*G1321,2),0),0),0)</f>
        <v>0</v>
      </c>
      <c r="T1321" s="38"/>
      <c r="U1321" s="38"/>
      <c r="X1321" s="38"/>
      <c r="Y1321" s="38"/>
    </row>
    <row r="1322" spans="1:25" s="37" customFormat="1" hidden="1" x14ac:dyDescent="0.25">
      <c r="A1322" s="63"/>
      <c r="B1322" s="140">
        <f>IFERROR(IF(F1322&gt;0,MAX(B$26:B1321)+1,IF(AND(D1322&gt;0,C1322=0),"ЗАГ",0)),0)</f>
        <v>0</v>
      </c>
      <c r="C1322" s="141">
        <f>IF(Смета!B1304&gt;0,Смета!B1304,0)</f>
        <v>0</v>
      </c>
      <c r="D1322" s="543">
        <f>IF(Смета!C1304&gt;0,Смета!C1304,0)</f>
        <v>0</v>
      </c>
      <c r="E1322" s="77">
        <f>IF(Смета!D1304&gt;0,Смета!D1304,0)</f>
        <v>0</v>
      </c>
      <c r="F1322" s="67">
        <f>IFERROR(IF(Дата_КС2=S$3,Смета!Q1304,0)+IF(Дата_КС2=S$4,Смета!T1304,0)+IF(Дата_КС2=S$5,Смета!W1304,0)+IF(Дата_КС2=S$6,Смета!Z1304,0)+IF(Дата_КС2=S$7,Смета!AC1304,0)+IF(Дата_КС2=S$8,Смета!AF1304,0)+IF(Дата_КС2=S$9,Смета!AI1304,0)+IF(Дата_КС2=S$10,Смета!AL1304,0)+IF(Дата_КС2=S$11,Смета!AO1304,0)+IF(Дата_КС2=S$12,Смета!AR1304,0)+IF(Дата_КС2=S$13,Смета!AU1304,0)+IF(Дата_КС2=S$14,Смета!AX1304,0),0)</f>
        <v>0</v>
      </c>
      <c r="G1322" s="67">
        <f>IF(Смета!E1304&gt;0,Смета!E1304,0)</f>
        <v>0</v>
      </c>
      <c r="H1322" s="67">
        <f t="shared" si="42"/>
        <v>0</v>
      </c>
      <c r="I1322" s="464">
        <f t="shared" si="41"/>
        <v>0</v>
      </c>
      <c r="J1322" s="474"/>
      <c r="K1322" s="465">
        <f>IF(AND(B1322&gt;0,B1322&lt;&gt;"ЗАГ"),1,IF(C1322=0,SUM(B1323:INDEX(B1323:B$2002,INDEX(MATCH("ЗАГ",B1323:B$2002&amp;"",),))),0))</f>
        <v>0</v>
      </c>
      <c r="L1322" s="47"/>
      <c r="M1322" s="47"/>
      <c r="N1322" s="186"/>
      <c r="O1322" s="186"/>
      <c r="P1322" s="187"/>
      <c r="Q1322" s="189"/>
      <c r="R1322" s="178">
        <f>IFERROR(IF(F1322&gt;0,IF(IFERROR((Смета!H872*1),0)&gt;0,ROUND(F1322*G1322,2),0),0),0)</f>
        <v>0</v>
      </c>
      <c r="S1322" s="50">
        <f>IFERROR(IF(F1322&gt;0,IF(IFERROR((Смета!G1304*1),0)&gt;0,ROUND(F1322*G1322,2),0),0),0)</f>
        <v>0</v>
      </c>
      <c r="T1322" s="38"/>
      <c r="U1322" s="38"/>
      <c r="X1322" s="38"/>
      <c r="Y1322" s="38"/>
    </row>
    <row r="1323" spans="1:25" s="37" customFormat="1" hidden="1" x14ac:dyDescent="0.25">
      <c r="A1323" s="63"/>
      <c r="B1323" s="140">
        <f>IFERROR(IF(F1323&gt;0,MAX(B$26:B1322)+1,IF(AND(D1323&gt;0,C1323=0),"ЗАГ",0)),0)</f>
        <v>0</v>
      </c>
      <c r="C1323" s="141">
        <f>IF(Смета!B1305&gt;0,Смета!B1305,0)</f>
        <v>0</v>
      </c>
      <c r="D1323" s="543">
        <f>IF(Смета!C1305&gt;0,Смета!C1305,0)</f>
        <v>0</v>
      </c>
      <c r="E1323" s="77">
        <f>IF(Смета!D1305&gt;0,Смета!D1305,0)</f>
        <v>0</v>
      </c>
      <c r="F1323" s="67">
        <f>IFERROR(IF(Дата_КС2=S$3,Смета!Q1305,0)+IF(Дата_КС2=S$4,Смета!T1305,0)+IF(Дата_КС2=S$5,Смета!W1305,0)+IF(Дата_КС2=S$6,Смета!Z1305,0)+IF(Дата_КС2=S$7,Смета!AC1305,0)+IF(Дата_КС2=S$8,Смета!AF1305,0)+IF(Дата_КС2=S$9,Смета!AI1305,0)+IF(Дата_КС2=S$10,Смета!AL1305,0)+IF(Дата_КС2=S$11,Смета!AO1305,0)+IF(Дата_КС2=S$12,Смета!AR1305,0)+IF(Дата_КС2=S$13,Смета!AU1305,0)+IF(Дата_КС2=S$14,Смета!AX1305,0),0)</f>
        <v>0</v>
      </c>
      <c r="G1323" s="67">
        <f>IF(Смета!E1305&gt;0,Смета!E1305,0)</f>
        <v>0</v>
      </c>
      <c r="H1323" s="67">
        <f t="shared" si="42"/>
        <v>0</v>
      </c>
      <c r="I1323" s="464">
        <f t="shared" si="41"/>
        <v>0</v>
      </c>
      <c r="J1323" s="474"/>
      <c r="K1323" s="465">
        <f>IF(AND(B1323&gt;0,B1323&lt;&gt;"ЗАГ"),1,IF(C1323=0,SUM(B1324:INDEX(B1324:B$2002,INDEX(MATCH("ЗАГ",B1324:B$2002&amp;"",),))),0))</f>
        <v>0</v>
      </c>
      <c r="L1323" s="47"/>
      <c r="M1323" s="47"/>
      <c r="N1323" s="186"/>
      <c r="O1323" s="186"/>
      <c r="P1323" s="187"/>
      <c r="Q1323" s="189"/>
      <c r="R1323" s="178">
        <f>IFERROR(IF(F1323&gt;0,IF(IFERROR((Смета!H873*1),0)&gt;0,ROUND(F1323*G1323,2),0),0),0)</f>
        <v>0</v>
      </c>
      <c r="S1323" s="50">
        <f>IFERROR(IF(F1323&gt;0,IF(IFERROR((Смета!G1305*1),0)&gt;0,ROUND(F1323*G1323,2),0),0),0)</f>
        <v>0</v>
      </c>
      <c r="T1323" s="38"/>
      <c r="U1323" s="38"/>
      <c r="X1323" s="38"/>
      <c r="Y1323" s="38"/>
    </row>
    <row r="1324" spans="1:25" s="37" customFormat="1" hidden="1" x14ac:dyDescent="0.25">
      <c r="A1324" s="63"/>
      <c r="B1324" s="140">
        <f>IFERROR(IF(F1324&gt;0,MAX(B$26:B1323)+1,IF(AND(D1324&gt;0,C1324=0),"ЗАГ",0)),0)</f>
        <v>0</v>
      </c>
      <c r="C1324" s="141">
        <f>IF(Смета!B1306&gt;0,Смета!B1306,0)</f>
        <v>0</v>
      </c>
      <c r="D1324" s="543">
        <f>IF(Смета!C1306&gt;0,Смета!C1306,0)</f>
        <v>0</v>
      </c>
      <c r="E1324" s="77">
        <f>IF(Смета!D1306&gt;0,Смета!D1306,0)</f>
        <v>0</v>
      </c>
      <c r="F1324" s="67">
        <f>IFERROR(IF(Дата_КС2=S$3,Смета!Q1306,0)+IF(Дата_КС2=S$4,Смета!T1306,0)+IF(Дата_КС2=S$5,Смета!W1306,0)+IF(Дата_КС2=S$6,Смета!Z1306,0)+IF(Дата_КС2=S$7,Смета!AC1306,0)+IF(Дата_КС2=S$8,Смета!AF1306,0)+IF(Дата_КС2=S$9,Смета!AI1306,0)+IF(Дата_КС2=S$10,Смета!AL1306,0)+IF(Дата_КС2=S$11,Смета!AO1306,0)+IF(Дата_КС2=S$12,Смета!AR1306,0)+IF(Дата_КС2=S$13,Смета!AU1306,0)+IF(Дата_КС2=S$14,Смета!AX1306,0),0)</f>
        <v>0</v>
      </c>
      <c r="G1324" s="67">
        <f>IF(Смета!E1306&gt;0,Смета!E1306,0)</f>
        <v>0</v>
      </c>
      <c r="H1324" s="67">
        <f t="shared" si="42"/>
        <v>0</v>
      </c>
      <c r="I1324" s="464">
        <f t="shared" si="41"/>
        <v>0</v>
      </c>
      <c r="J1324" s="474"/>
      <c r="K1324" s="465">
        <f>IF(AND(B1324&gt;0,B1324&lt;&gt;"ЗАГ"),1,IF(C1324=0,SUM(B1325:INDEX(B1325:B$2002,INDEX(MATCH("ЗАГ",B1325:B$2002&amp;"",),))),0))</f>
        <v>0</v>
      </c>
      <c r="L1324" s="47"/>
      <c r="M1324" s="47"/>
      <c r="N1324" s="186"/>
      <c r="O1324" s="186"/>
      <c r="P1324" s="187"/>
      <c r="Q1324" s="189"/>
      <c r="R1324" s="178">
        <f>IFERROR(IF(F1324&gt;0,IF(IFERROR((Смета!H874*1),0)&gt;0,ROUND(F1324*G1324,2),0),0),0)</f>
        <v>0</v>
      </c>
      <c r="S1324" s="50">
        <f>IFERROR(IF(F1324&gt;0,IF(IFERROR((Смета!G1306*1),0)&gt;0,ROUND(F1324*G1324,2),0),0),0)</f>
        <v>0</v>
      </c>
      <c r="T1324" s="38"/>
      <c r="U1324" s="38"/>
      <c r="X1324" s="38"/>
      <c r="Y1324" s="38"/>
    </row>
    <row r="1325" spans="1:25" s="37" customFormat="1" hidden="1" x14ac:dyDescent="0.25">
      <c r="A1325" s="63"/>
      <c r="B1325" s="140">
        <f>IFERROR(IF(F1325&gt;0,MAX(B$26:B1324)+1,IF(AND(D1325&gt;0,C1325=0),"ЗАГ",0)),0)</f>
        <v>0</v>
      </c>
      <c r="C1325" s="141">
        <f>IF(Смета!B1307&gt;0,Смета!B1307,0)</f>
        <v>0</v>
      </c>
      <c r="D1325" s="543">
        <f>IF(Смета!C1307&gt;0,Смета!C1307,0)</f>
        <v>0</v>
      </c>
      <c r="E1325" s="77">
        <f>IF(Смета!D1307&gt;0,Смета!D1307,0)</f>
        <v>0</v>
      </c>
      <c r="F1325" s="67">
        <f>IFERROR(IF(Дата_КС2=S$3,Смета!Q1307,0)+IF(Дата_КС2=S$4,Смета!T1307,0)+IF(Дата_КС2=S$5,Смета!W1307,0)+IF(Дата_КС2=S$6,Смета!Z1307,0)+IF(Дата_КС2=S$7,Смета!AC1307,0)+IF(Дата_КС2=S$8,Смета!AF1307,0)+IF(Дата_КС2=S$9,Смета!AI1307,0)+IF(Дата_КС2=S$10,Смета!AL1307,0)+IF(Дата_КС2=S$11,Смета!AO1307,0)+IF(Дата_КС2=S$12,Смета!AR1307,0)+IF(Дата_КС2=S$13,Смета!AU1307,0)+IF(Дата_КС2=S$14,Смета!AX1307,0),0)</f>
        <v>0</v>
      </c>
      <c r="G1325" s="67">
        <f>IF(Смета!E1307&gt;0,Смета!E1307,0)</f>
        <v>0</v>
      </c>
      <c r="H1325" s="67">
        <f t="shared" si="42"/>
        <v>0</v>
      </c>
      <c r="I1325" s="464">
        <f t="shared" si="41"/>
        <v>0</v>
      </c>
      <c r="J1325" s="474"/>
      <c r="K1325" s="465">
        <f>IF(AND(B1325&gt;0,B1325&lt;&gt;"ЗАГ"),1,IF(C1325=0,SUM(B1326:INDEX(B1326:B$2002,INDEX(MATCH("ЗАГ",B1326:B$2002&amp;"",),))),0))</f>
        <v>0</v>
      </c>
      <c r="L1325" s="47"/>
      <c r="M1325" s="47"/>
      <c r="N1325" s="186"/>
      <c r="O1325" s="186"/>
      <c r="P1325" s="187"/>
      <c r="Q1325" s="189"/>
      <c r="R1325" s="178">
        <f>IFERROR(IF(F1325&gt;0,IF(IFERROR((Смета!H875*1),0)&gt;0,ROUND(F1325*G1325,2),0),0),0)</f>
        <v>0</v>
      </c>
      <c r="S1325" s="50">
        <f>IFERROR(IF(F1325&gt;0,IF(IFERROR((Смета!G1307*1),0)&gt;0,ROUND(F1325*G1325,2),0),0),0)</f>
        <v>0</v>
      </c>
      <c r="T1325" s="38"/>
      <c r="U1325" s="38"/>
      <c r="X1325" s="38"/>
      <c r="Y1325" s="38"/>
    </row>
    <row r="1326" spans="1:25" s="37" customFormat="1" hidden="1" x14ac:dyDescent="0.25">
      <c r="A1326" s="63"/>
      <c r="B1326" s="140">
        <f>IFERROR(IF(F1326&gt;0,MAX(B$26:B1325)+1,IF(AND(D1326&gt;0,C1326=0),"ЗАГ",0)),0)</f>
        <v>0</v>
      </c>
      <c r="C1326" s="141">
        <f>IF(Смета!B1308&gt;0,Смета!B1308,0)</f>
        <v>0</v>
      </c>
      <c r="D1326" s="543">
        <f>IF(Смета!C1308&gt;0,Смета!C1308,0)</f>
        <v>0</v>
      </c>
      <c r="E1326" s="77">
        <f>IF(Смета!D1308&gt;0,Смета!D1308,0)</f>
        <v>0</v>
      </c>
      <c r="F1326" s="67">
        <f>IFERROR(IF(Дата_КС2=S$3,Смета!Q1308,0)+IF(Дата_КС2=S$4,Смета!T1308,0)+IF(Дата_КС2=S$5,Смета!W1308,0)+IF(Дата_КС2=S$6,Смета!Z1308,0)+IF(Дата_КС2=S$7,Смета!AC1308,0)+IF(Дата_КС2=S$8,Смета!AF1308,0)+IF(Дата_КС2=S$9,Смета!AI1308,0)+IF(Дата_КС2=S$10,Смета!AL1308,0)+IF(Дата_КС2=S$11,Смета!AO1308,0)+IF(Дата_КС2=S$12,Смета!AR1308,0)+IF(Дата_КС2=S$13,Смета!AU1308,0)+IF(Дата_КС2=S$14,Смета!AX1308,0),0)</f>
        <v>0</v>
      </c>
      <c r="G1326" s="67">
        <f>IF(Смета!E1308&gt;0,Смета!E1308,0)</f>
        <v>0</v>
      </c>
      <c r="H1326" s="67">
        <f t="shared" si="42"/>
        <v>0</v>
      </c>
      <c r="I1326" s="464">
        <f t="shared" si="41"/>
        <v>0</v>
      </c>
      <c r="J1326" s="474"/>
      <c r="K1326" s="465">
        <f>IF(AND(B1326&gt;0,B1326&lt;&gt;"ЗАГ"),1,IF(C1326=0,SUM(B1327:INDEX(B1327:B$2002,INDEX(MATCH("ЗАГ",B1327:B$2002&amp;"",),))),0))</f>
        <v>0</v>
      </c>
      <c r="L1326" s="47"/>
      <c r="M1326" s="47"/>
      <c r="N1326" s="186"/>
      <c r="O1326" s="186"/>
      <c r="P1326" s="187"/>
      <c r="Q1326" s="189"/>
      <c r="R1326" s="178">
        <f>IFERROR(IF(F1326&gt;0,IF(IFERROR((Смета!H876*1),0)&gt;0,ROUND(F1326*G1326,2),0),0),0)</f>
        <v>0</v>
      </c>
      <c r="S1326" s="50">
        <f>IFERROR(IF(F1326&gt;0,IF(IFERROR((Смета!G1308*1),0)&gt;0,ROUND(F1326*G1326,2),0),0),0)</f>
        <v>0</v>
      </c>
      <c r="T1326" s="38"/>
      <c r="U1326" s="38"/>
      <c r="X1326" s="38"/>
      <c r="Y1326" s="38"/>
    </row>
    <row r="1327" spans="1:25" s="37" customFormat="1" hidden="1" x14ac:dyDescent="0.25">
      <c r="A1327" s="63"/>
      <c r="B1327" s="140">
        <f>IFERROR(IF(F1327&gt;0,MAX(B$26:B1326)+1,IF(AND(D1327&gt;0,C1327=0),"ЗАГ",0)),0)</f>
        <v>0</v>
      </c>
      <c r="C1327" s="141">
        <f>IF(Смета!B1309&gt;0,Смета!B1309,0)</f>
        <v>0</v>
      </c>
      <c r="D1327" s="543">
        <f>IF(Смета!C1309&gt;0,Смета!C1309,0)</f>
        <v>0</v>
      </c>
      <c r="E1327" s="77">
        <f>IF(Смета!D1309&gt;0,Смета!D1309,0)</f>
        <v>0</v>
      </c>
      <c r="F1327" s="67">
        <f>IFERROR(IF(Дата_КС2=S$3,Смета!Q1309,0)+IF(Дата_КС2=S$4,Смета!T1309,0)+IF(Дата_КС2=S$5,Смета!W1309,0)+IF(Дата_КС2=S$6,Смета!Z1309,0)+IF(Дата_КС2=S$7,Смета!AC1309,0)+IF(Дата_КС2=S$8,Смета!AF1309,0)+IF(Дата_КС2=S$9,Смета!AI1309,0)+IF(Дата_КС2=S$10,Смета!AL1309,0)+IF(Дата_КС2=S$11,Смета!AO1309,0)+IF(Дата_КС2=S$12,Смета!AR1309,0)+IF(Дата_КС2=S$13,Смета!AU1309,0)+IF(Дата_КС2=S$14,Смета!AX1309,0),0)</f>
        <v>0</v>
      </c>
      <c r="G1327" s="67">
        <f>IF(Смета!E1309&gt;0,Смета!E1309,0)</f>
        <v>0</v>
      </c>
      <c r="H1327" s="67">
        <f t="shared" si="42"/>
        <v>0</v>
      </c>
      <c r="I1327" s="464">
        <f t="shared" si="41"/>
        <v>0</v>
      </c>
      <c r="J1327" s="474"/>
      <c r="K1327" s="465">
        <f>IF(AND(B1327&gt;0,B1327&lt;&gt;"ЗАГ"),1,IF(C1327=0,SUM(B1328:INDEX(B1328:B$2002,INDEX(MATCH("ЗАГ",B1328:B$2002&amp;"",),))),0))</f>
        <v>0</v>
      </c>
      <c r="L1327" s="47"/>
      <c r="M1327" s="47"/>
      <c r="N1327" s="186"/>
      <c r="O1327" s="186"/>
      <c r="P1327" s="187"/>
      <c r="Q1327" s="189"/>
      <c r="R1327" s="178">
        <f>IFERROR(IF(F1327&gt;0,IF(IFERROR((Смета!H877*1),0)&gt;0,ROUND(F1327*G1327,2),0),0),0)</f>
        <v>0</v>
      </c>
      <c r="S1327" s="50">
        <f>IFERROR(IF(F1327&gt;0,IF(IFERROR((Смета!G1309*1),0)&gt;0,ROUND(F1327*G1327,2),0),0),0)</f>
        <v>0</v>
      </c>
      <c r="T1327" s="38"/>
      <c r="U1327" s="38"/>
      <c r="X1327" s="38"/>
      <c r="Y1327" s="38"/>
    </row>
    <row r="1328" spans="1:25" s="37" customFormat="1" hidden="1" x14ac:dyDescent="0.25">
      <c r="A1328" s="63"/>
      <c r="B1328" s="140">
        <f>IFERROR(IF(F1328&gt;0,MAX(B$26:B1327)+1,IF(AND(D1328&gt;0,C1328=0),"ЗАГ",0)),0)</f>
        <v>0</v>
      </c>
      <c r="C1328" s="141">
        <f>IF(Смета!B1310&gt;0,Смета!B1310,0)</f>
        <v>0</v>
      </c>
      <c r="D1328" s="543">
        <f>IF(Смета!C1310&gt;0,Смета!C1310,0)</f>
        <v>0</v>
      </c>
      <c r="E1328" s="77">
        <f>IF(Смета!D1310&gt;0,Смета!D1310,0)</f>
        <v>0</v>
      </c>
      <c r="F1328" s="67">
        <f>IFERROR(IF(Дата_КС2=S$3,Смета!Q1310,0)+IF(Дата_КС2=S$4,Смета!T1310,0)+IF(Дата_КС2=S$5,Смета!W1310,0)+IF(Дата_КС2=S$6,Смета!Z1310,0)+IF(Дата_КС2=S$7,Смета!AC1310,0)+IF(Дата_КС2=S$8,Смета!AF1310,0)+IF(Дата_КС2=S$9,Смета!AI1310,0)+IF(Дата_КС2=S$10,Смета!AL1310,0)+IF(Дата_КС2=S$11,Смета!AO1310,0)+IF(Дата_КС2=S$12,Смета!AR1310,0)+IF(Дата_КС2=S$13,Смета!AU1310,0)+IF(Дата_КС2=S$14,Смета!AX1310,0),0)</f>
        <v>0</v>
      </c>
      <c r="G1328" s="67">
        <f>IF(Смета!E1310&gt;0,Смета!E1310,0)</f>
        <v>0</v>
      </c>
      <c r="H1328" s="67">
        <f t="shared" si="42"/>
        <v>0</v>
      </c>
      <c r="I1328" s="464">
        <f t="shared" si="41"/>
        <v>0</v>
      </c>
      <c r="J1328" s="474"/>
      <c r="K1328" s="465">
        <f>IF(AND(B1328&gt;0,B1328&lt;&gt;"ЗАГ"),1,IF(C1328=0,SUM(B1329:INDEX(B1329:B$2002,INDEX(MATCH("ЗАГ",B1329:B$2002&amp;"",),))),0))</f>
        <v>0</v>
      </c>
      <c r="L1328" s="47"/>
      <c r="M1328" s="47"/>
      <c r="N1328" s="186"/>
      <c r="O1328" s="186"/>
      <c r="P1328" s="187"/>
      <c r="Q1328" s="189"/>
      <c r="R1328" s="178">
        <f>IFERROR(IF(F1328&gt;0,IF(IFERROR((Смета!H878*1),0)&gt;0,ROUND(F1328*G1328,2),0),0),0)</f>
        <v>0</v>
      </c>
      <c r="S1328" s="50">
        <f>IFERROR(IF(F1328&gt;0,IF(IFERROR((Смета!G1310*1),0)&gt;0,ROUND(F1328*G1328,2),0),0),0)</f>
        <v>0</v>
      </c>
      <c r="T1328" s="38"/>
      <c r="U1328" s="38"/>
      <c r="X1328" s="38"/>
      <c r="Y1328" s="38"/>
    </row>
    <row r="1329" spans="1:25" s="37" customFormat="1" hidden="1" x14ac:dyDescent="0.25">
      <c r="A1329" s="63"/>
      <c r="B1329" s="140">
        <f>IFERROR(IF(F1329&gt;0,MAX(B$26:B1328)+1,IF(AND(D1329&gt;0,C1329=0),"ЗАГ",0)),0)</f>
        <v>0</v>
      </c>
      <c r="C1329" s="141">
        <f>IF(Смета!B1311&gt;0,Смета!B1311,0)</f>
        <v>0</v>
      </c>
      <c r="D1329" s="543">
        <f>IF(Смета!C1311&gt;0,Смета!C1311,0)</f>
        <v>0</v>
      </c>
      <c r="E1329" s="77">
        <f>IF(Смета!D1311&gt;0,Смета!D1311,0)</f>
        <v>0</v>
      </c>
      <c r="F1329" s="67">
        <f>IFERROR(IF(Дата_КС2=S$3,Смета!Q1311,0)+IF(Дата_КС2=S$4,Смета!T1311,0)+IF(Дата_КС2=S$5,Смета!W1311,0)+IF(Дата_КС2=S$6,Смета!Z1311,0)+IF(Дата_КС2=S$7,Смета!AC1311,0)+IF(Дата_КС2=S$8,Смета!AF1311,0)+IF(Дата_КС2=S$9,Смета!AI1311,0)+IF(Дата_КС2=S$10,Смета!AL1311,0)+IF(Дата_КС2=S$11,Смета!AO1311,0)+IF(Дата_КС2=S$12,Смета!AR1311,0)+IF(Дата_КС2=S$13,Смета!AU1311,0)+IF(Дата_КС2=S$14,Смета!AX1311,0),0)</f>
        <v>0</v>
      </c>
      <c r="G1329" s="67">
        <f>IF(Смета!E1311&gt;0,Смета!E1311,0)</f>
        <v>0</v>
      </c>
      <c r="H1329" s="67">
        <f t="shared" si="42"/>
        <v>0</v>
      </c>
      <c r="I1329" s="464">
        <f t="shared" si="41"/>
        <v>0</v>
      </c>
      <c r="J1329" s="474"/>
      <c r="K1329" s="465">
        <f>IF(AND(B1329&gt;0,B1329&lt;&gt;"ЗАГ"),1,IF(C1329=0,SUM(B1330:INDEX(B1330:B$2002,INDEX(MATCH("ЗАГ",B1330:B$2002&amp;"",),))),0))</f>
        <v>0</v>
      </c>
      <c r="L1329" s="47"/>
      <c r="M1329" s="47"/>
      <c r="N1329" s="186"/>
      <c r="O1329" s="186"/>
      <c r="P1329" s="187"/>
      <c r="Q1329" s="189"/>
      <c r="R1329" s="178">
        <f>IFERROR(IF(F1329&gt;0,IF(IFERROR((Смета!H879*1),0)&gt;0,ROUND(F1329*G1329,2),0),0),0)</f>
        <v>0</v>
      </c>
      <c r="S1329" s="50">
        <f>IFERROR(IF(F1329&gt;0,IF(IFERROR((Смета!G1311*1),0)&gt;0,ROUND(F1329*G1329,2),0),0),0)</f>
        <v>0</v>
      </c>
      <c r="T1329" s="38"/>
      <c r="U1329" s="38"/>
      <c r="X1329" s="38"/>
      <c r="Y1329" s="38"/>
    </row>
    <row r="1330" spans="1:25" s="37" customFormat="1" hidden="1" x14ac:dyDescent="0.25">
      <c r="A1330" s="63"/>
      <c r="B1330" s="140">
        <f>IFERROR(IF(F1330&gt;0,MAX(B$26:B1329)+1,IF(AND(D1330&gt;0,C1330=0),"ЗАГ",0)),0)</f>
        <v>0</v>
      </c>
      <c r="C1330" s="141">
        <f>IF(Смета!B1312&gt;0,Смета!B1312,0)</f>
        <v>0</v>
      </c>
      <c r="D1330" s="543">
        <f>IF(Смета!C1312&gt;0,Смета!C1312,0)</f>
        <v>0</v>
      </c>
      <c r="E1330" s="77">
        <f>IF(Смета!D1312&gt;0,Смета!D1312,0)</f>
        <v>0</v>
      </c>
      <c r="F1330" s="67">
        <f>IFERROR(IF(Дата_КС2=S$3,Смета!Q1312,0)+IF(Дата_КС2=S$4,Смета!T1312,0)+IF(Дата_КС2=S$5,Смета!W1312,0)+IF(Дата_КС2=S$6,Смета!Z1312,0)+IF(Дата_КС2=S$7,Смета!AC1312,0)+IF(Дата_КС2=S$8,Смета!AF1312,0)+IF(Дата_КС2=S$9,Смета!AI1312,0)+IF(Дата_КС2=S$10,Смета!AL1312,0)+IF(Дата_КС2=S$11,Смета!AO1312,0)+IF(Дата_КС2=S$12,Смета!AR1312,0)+IF(Дата_КС2=S$13,Смета!AU1312,0)+IF(Дата_КС2=S$14,Смета!AX1312,0),0)</f>
        <v>0</v>
      </c>
      <c r="G1330" s="67">
        <f>IF(Смета!E1312&gt;0,Смета!E1312,0)</f>
        <v>0</v>
      </c>
      <c r="H1330" s="67">
        <f t="shared" si="42"/>
        <v>0</v>
      </c>
      <c r="I1330" s="464">
        <f t="shared" si="41"/>
        <v>0</v>
      </c>
      <c r="J1330" s="474"/>
      <c r="K1330" s="465">
        <f>IF(AND(B1330&gt;0,B1330&lt;&gt;"ЗАГ"),1,IF(C1330=0,SUM(B1331:INDEX(B1331:B$2002,INDEX(MATCH("ЗАГ",B1331:B$2002&amp;"",),))),0))</f>
        <v>0</v>
      </c>
      <c r="L1330" s="47"/>
      <c r="M1330" s="47"/>
      <c r="N1330" s="186"/>
      <c r="O1330" s="186"/>
      <c r="P1330" s="187"/>
      <c r="Q1330" s="189"/>
      <c r="R1330" s="178">
        <f>IFERROR(IF(F1330&gt;0,IF(IFERROR((Смета!H880*1),0)&gt;0,ROUND(F1330*G1330,2),0),0),0)</f>
        <v>0</v>
      </c>
      <c r="S1330" s="50">
        <f>IFERROR(IF(F1330&gt;0,IF(IFERROR((Смета!G1312*1),0)&gt;0,ROUND(F1330*G1330,2),0),0),0)</f>
        <v>0</v>
      </c>
      <c r="T1330" s="38"/>
      <c r="U1330" s="38"/>
      <c r="X1330" s="38"/>
      <c r="Y1330" s="38"/>
    </row>
    <row r="1331" spans="1:25" s="37" customFormat="1" hidden="1" x14ac:dyDescent="0.25">
      <c r="A1331" s="63"/>
      <c r="B1331" s="140">
        <f>IFERROR(IF(F1331&gt;0,MAX(B$26:B1330)+1,IF(AND(D1331&gt;0,C1331=0),"ЗАГ",0)),0)</f>
        <v>0</v>
      </c>
      <c r="C1331" s="141">
        <f>IF(Смета!B1313&gt;0,Смета!B1313,0)</f>
        <v>0</v>
      </c>
      <c r="D1331" s="543">
        <f>IF(Смета!C1313&gt;0,Смета!C1313,0)</f>
        <v>0</v>
      </c>
      <c r="E1331" s="77">
        <f>IF(Смета!D1313&gt;0,Смета!D1313,0)</f>
        <v>0</v>
      </c>
      <c r="F1331" s="67">
        <f>IFERROR(IF(Дата_КС2=S$3,Смета!Q1313,0)+IF(Дата_КС2=S$4,Смета!T1313,0)+IF(Дата_КС2=S$5,Смета!W1313,0)+IF(Дата_КС2=S$6,Смета!Z1313,0)+IF(Дата_КС2=S$7,Смета!AC1313,0)+IF(Дата_КС2=S$8,Смета!AF1313,0)+IF(Дата_КС2=S$9,Смета!AI1313,0)+IF(Дата_КС2=S$10,Смета!AL1313,0)+IF(Дата_КС2=S$11,Смета!AO1313,0)+IF(Дата_КС2=S$12,Смета!AR1313,0)+IF(Дата_КС2=S$13,Смета!AU1313,0)+IF(Дата_КС2=S$14,Смета!AX1313,0),0)</f>
        <v>0</v>
      </c>
      <c r="G1331" s="67">
        <f>IF(Смета!E1313&gt;0,Смета!E1313,0)</f>
        <v>0</v>
      </c>
      <c r="H1331" s="67">
        <f t="shared" si="42"/>
        <v>0</v>
      </c>
      <c r="I1331" s="464">
        <f t="shared" si="41"/>
        <v>0</v>
      </c>
      <c r="J1331" s="474"/>
      <c r="K1331" s="465">
        <f>IF(AND(B1331&gt;0,B1331&lt;&gt;"ЗАГ"),1,IF(C1331=0,SUM(B1332:INDEX(B1332:B$2002,INDEX(MATCH("ЗАГ",B1332:B$2002&amp;"",),))),0))</f>
        <v>0</v>
      </c>
      <c r="L1331" s="47"/>
      <c r="M1331" s="47"/>
      <c r="N1331" s="186"/>
      <c r="O1331" s="186"/>
      <c r="P1331" s="187"/>
      <c r="Q1331" s="189"/>
      <c r="R1331" s="178">
        <f>IFERROR(IF(F1331&gt;0,IF(IFERROR((Смета!H881*1),0)&gt;0,ROUND(F1331*G1331,2),0),0),0)</f>
        <v>0</v>
      </c>
      <c r="S1331" s="50">
        <f>IFERROR(IF(F1331&gt;0,IF(IFERROR((Смета!G1313*1),0)&gt;0,ROUND(F1331*G1331,2),0),0),0)</f>
        <v>0</v>
      </c>
      <c r="T1331" s="38"/>
      <c r="U1331" s="38"/>
      <c r="X1331" s="38"/>
      <c r="Y1331" s="38"/>
    </row>
    <row r="1332" spans="1:25" s="37" customFormat="1" hidden="1" x14ac:dyDescent="0.25">
      <c r="A1332" s="63"/>
      <c r="B1332" s="140">
        <f>IFERROR(IF(F1332&gt;0,MAX(B$26:B1331)+1,IF(AND(D1332&gt;0,C1332=0),"ЗАГ",0)),0)</f>
        <v>0</v>
      </c>
      <c r="C1332" s="141">
        <f>IF(Смета!B1314&gt;0,Смета!B1314,0)</f>
        <v>0</v>
      </c>
      <c r="D1332" s="543">
        <f>IF(Смета!C1314&gt;0,Смета!C1314,0)</f>
        <v>0</v>
      </c>
      <c r="E1332" s="77">
        <f>IF(Смета!D1314&gt;0,Смета!D1314,0)</f>
        <v>0</v>
      </c>
      <c r="F1332" s="67">
        <f>IFERROR(IF(Дата_КС2=S$3,Смета!Q1314,0)+IF(Дата_КС2=S$4,Смета!T1314,0)+IF(Дата_КС2=S$5,Смета!W1314,0)+IF(Дата_КС2=S$6,Смета!Z1314,0)+IF(Дата_КС2=S$7,Смета!AC1314,0)+IF(Дата_КС2=S$8,Смета!AF1314,0)+IF(Дата_КС2=S$9,Смета!AI1314,0)+IF(Дата_КС2=S$10,Смета!AL1314,0)+IF(Дата_КС2=S$11,Смета!AO1314,0)+IF(Дата_КС2=S$12,Смета!AR1314,0)+IF(Дата_КС2=S$13,Смета!AU1314,0)+IF(Дата_КС2=S$14,Смета!AX1314,0),0)</f>
        <v>0</v>
      </c>
      <c r="G1332" s="67">
        <f>IF(Смета!E1314&gt;0,Смета!E1314,0)</f>
        <v>0</v>
      </c>
      <c r="H1332" s="67">
        <f t="shared" si="42"/>
        <v>0</v>
      </c>
      <c r="I1332" s="464">
        <f t="shared" si="41"/>
        <v>0</v>
      </c>
      <c r="J1332" s="474"/>
      <c r="K1332" s="465">
        <f>IF(AND(B1332&gt;0,B1332&lt;&gt;"ЗАГ"),1,IF(C1332=0,SUM(B1333:INDEX(B1333:B$2002,INDEX(MATCH("ЗАГ",B1333:B$2002&amp;"",),))),0))</f>
        <v>0</v>
      </c>
      <c r="L1332" s="47"/>
      <c r="M1332" s="47"/>
      <c r="N1332" s="186"/>
      <c r="O1332" s="186"/>
      <c r="P1332" s="187"/>
      <c r="Q1332" s="189"/>
      <c r="R1332" s="178">
        <f>IFERROR(IF(F1332&gt;0,IF(IFERROR((Смета!H882*1),0)&gt;0,ROUND(F1332*G1332,2),0),0),0)</f>
        <v>0</v>
      </c>
      <c r="S1332" s="50">
        <f>IFERROR(IF(F1332&gt;0,IF(IFERROR((Смета!G1314*1),0)&gt;0,ROUND(F1332*G1332,2),0),0),0)</f>
        <v>0</v>
      </c>
      <c r="T1332" s="38"/>
      <c r="U1332" s="38"/>
      <c r="X1332" s="38"/>
      <c r="Y1332" s="38"/>
    </row>
    <row r="1333" spans="1:25" s="37" customFormat="1" hidden="1" x14ac:dyDescent="0.25">
      <c r="A1333" s="63"/>
      <c r="B1333" s="140">
        <f>IFERROR(IF(F1333&gt;0,MAX(B$26:B1332)+1,IF(AND(D1333&gt;0,C1333=0),"ЗАГ",0)),0)</f>
        <v>0</v>
      </c>
      <c r="C1333" s="141">
        <f>IF(Смета!B1315&gt;0,Смета!B1315,0)</f>
        <v>0</v>
      </c>
      <c r="D1333" s="543">
        <f>IF(Смета!C1315&gt;0,Смета!C1315,0)</f>
        <v>0</v>
      </c>
      <c r="E1333" s="77">
        <f>IF(Смета!D1315&gt;0,Смета!D1315,0)</f>
        <v>0</v>
      </c>
      <c r="F1333" s="67">
        <f>IFERROR(IF(Дата_КС2=S$3,Смета!Q1315,0)+IF(Дата_КС2=S$4,Смета!T1315,0)+IF(Дата_КС2=S$5,Смета!W1315,0)+IF(Дата_КС2=S$6,Смета!Z1315,0)+IF(Дата_КС2=S$7,Смета!AC1315,0)+IF(Дата_КС2=S$8,Смета!AF1315,0)+IF(Дата_КС2=S$9,Смета!AI1315,0)+IF(Дата_КС2=S$10,Смета!AL1315,0)+IF(Дата_КС2=S$11,Смета!AO1315,0)+IF(Дата_КС2=S$12,Смета!AR1315,0)+IF(Дата_КС2=S$13,Смета!AU1315,0)+IF(Дата_КС2=S$14,Смета!AX1315,0),0)</f>
        <v>0</v>
      </c>
      <c r="G1333" s="67">
        <f>IF(Смета!E1315&gt;0,Смета!E1315,0)</f>
        <v>0</v>
      </c>
      <c r="H1333" s="67">
        <f t="shared" si="42"/>
        <v>0</v>
      </c>
      <c r="I1333" s="464">
        <f t="shared" si="41"/>
        <v>0</v>
      </c>
      <c r="J1333" s="474"/>
      <c r="K1333" s="465">
        <f>IF(AND(B1333&gt;0,B1333&lt;&gt;"ЗАГ"),1,IF(C1333=0,SUM(B1334:INDEX(B1334:B$2002,INDEX(MATCH("ЗАГ",B1334:B$2002&amp;"",),))),0))</f>
        <v>0</v>
      </c>
      <c r="L1333" s="47"/>
      <c r="M1333" s="47"/>
      <c r="N1333" s="186"/>
      <c r="O1333" s="186"/>
      <c r="P1333" s="187"/>
      <c r="Q1333" s="189"/>
      <c r="R1333" s="178">
        <f>IFERROR(IF(F1333&gt;0,IF(IFERROR((Смета!H883*1),0)&gt;0,ROUND(F1333*G1333,2),0),0),0)</f>
        <v>0</v>
      </c>
      <c r="S1333" s="50">
        <f>IFERROR(IF(F1333&gt;0,IF(IFERROR((Смета!G1315*1),0)&gt;0,ROUND(F1333*G1333,2),0),0),0)</f>
        <v>0</v>
      </c>
      <c r="T1333" s="38"/>
      <c r="U1333" s="38"/>
      <c r="X1333" s="38"/>
      <c r="Y1333" s="38"/>
    </row>
    <row r="1334" spans="1:25" s="37" customFormat="1" hidden="1" x14ac:dyDescent="0.25">
      <c r="A1334" s="63"/>
      <c r="B1334" s="140">
        <f>IFERROR(IF(F1334&gt;0,MAX(B$26:B1333)+1,IF(AND(D1334&gt;0,C1334=0),"ЗАГ",0)),0)</f>
        <v>0</v>
      </c>
      <c r="C1334" s="141">
        <f>IF(Смета!B1316&gt;0,Смета!B1316,0)</f>
        <v>0</v>
      </c>
      <c r="D1334" s="543">
        <f>IF(Смета!C1316&gt;0,Смета!C1316,0)</f>
        <v>0</v>
      </c>
      <c r="E1334" s="77">
        <f>IF(Смета!D1316&gt;0,Смета!D1316,0)</f>
        <v>0</v>
      </c>
      <c r="F1334" s="67">
        <f>IFERROR(IF(Дата_КС2=S$3,Смета!Q1316,0)+IF(Дата_КС2=S$4,Смета!T1316,0)+IF(Дата_КС2=S$5,Смета!W1316,0)+IF(Дата_КС2=S$6,Смета!Z1316,0)+IF(Дата_КС2=S$7,Смета!AC1316,0)+IF(Дата_КС2=S$8,Смета!AF1316,0)+IF(Дата_КС2=S$9,Смета!AI1316,0)+IF(Дата_КС2=S$10,Смета!AL1316,0)+IF(Дата_КС2=S$11,Смета!AO1316,0)+IF(Дата_КС2=S$12,Смета!AR1316,0)+IF(Дата_КС2=S$13,Смета!AU1316,0)+IF(Дата_КС2=S$14,Смета!AX1316,0),0)</f>
        <v>0</v>
      </c>
      <c r="G1334" s="67">
        <f>IF(Смета!E1316&gt;0,Смета!E1316,0)</f>
        <v>0</v>
      </c>
      <c r="H1334" s="67">
        <f t="shared" si="42"/>
        <v>0</v>
      </c>
      <c r="I1334" s="464">
        <f t="shared" si="41"/>
        <v>0</v>
      </c>
      <c r="J1334" s="474"/>
      <c r="K1334" s="465">
        <f>IF(AND(B1334&gt;0,B1334&lt;&gt;"ЗАГ"),1,IF(C1334=0,SUM(B1335:INDEX(B1335:B$2002,INDEX(MATCH("ЗАГ",B1335:B$2002&amp;"",),))),0))</f>
        <v>0</v>
      </c>
      <c r="L1334" s="47"/>
      <c r="M1334" s="47"/>
      <c r="N1334" s="186"/>
      <c r="O1334" s="186"/>
      <c r="P1334" s="187"/>
      <c r="Q1334" s="189"/>
      <c r="R1334" s="178">
        <f>IFERROR(IF(F1334&gt;0,IF(IFERROR((Смета!H884*1),0)&gt;0,ROUND(F1334*G1334,2),0),0),0)</f>
        <v>0</v>
      </c>
      <c r="S1334" s="50">
        <f>IFERROR(IF(F1334&gt;0,IF(IFERROR((Смета!G1316*1),0)&gt;0,ROUND(F1334*G1334,2),0),0),0)</f>
        <v>0</v>
      </c>
      <c r="T1334" s="38"/>
      <c r="U1334" s="38"/>
      <c r="X1334" s="38"/>
      <c r="Y1334" s="38"/>
    </row>
    <row r="1335" spans="1:25" s="37" customFormat="1" hidden="1" x14ac:dyDescent="0.25">
      <c r="A1335" s="63"/>
      <c r="B1335" s="140">
        <f>IFERROR(IF(F1335&gt;0,MAX(B$26:B1334)+1,IF(AND(D1335&gt;0,C1335=0),"ЗАГ",0)),0)</f>
        <v>0</v>
      </c>
      <c r="C1335" s="141">
        <f>IF(Смета!B1317&gt;0,Смета!B1317,0)</f>
        <v>0</v>
      </c>
      <c r="D1335" s="543">
        <f>IF(Смета!C1317&gt;0,Смета!C1317,0)</f>
        <v>0</v>
      </c>
      <c r="E1335" s="77">
        <f>IF(Смета!D1317&gt;0,Смета!D1317,0)</f>
        <v>0</v>
      </c>
      <c r="F1335" s="67">
        <f>IFERROR(IF(Дата_КС2=S$3,Смета!Q1317,0)+IF(Дата_КС2=S$4,Смета!T1317,0)+IF(Дата_КС2=S$5,Смета!W1317,0)+IF(Дата_КС2=S$6,Смета!Z1317,0)+IF(Дата_КС2=S$7,Смета!AC1317,0)+IF(Дата_КС2=S$8,Смета!AF1317,0)+IF(Дата_КС2=S$9,Смета!AI1317,0)+IF(Дата_КС2=S$10,Смета!AL1317,0)+IF(Дата_КС2=S$11,Смета!AO1317,0)+IF(Дата_КС2=S$12,Смета!AR1317,0)+IF(Дата_КС2=S$13,Смета!AU1317,0)+IF(Дата_КС2=S$14,Смета!AX1317,0),0)</f>
        <v>0</v>
      </c>
      <c r="G1335" s="67">
        <f>IF(Смета!E1317&gt;0,Смета!E1317,0)</f>
        <v>0</v>
      </c>
      <c r="H1335" s="67">
        <f t="shared" si="42"/>
        <v>0</v>
      </c>
      <c r="I1335" s="464">
        <f t="shared" si="41"/>
        <v>0</v>
      </c>
      <c r="J1335" s="474"/>
      <c r="K1335" s="465">
        <f>IF(AND(B1335&gt;0,B1335&lt;&gt;"ЗАГ"),1,IF(C1335=0,SUM(B1336:INDEX(B1336:B$2002,INDEX(MATCH("ЗАГ",B1336:B$2002&amp;"",),))),0))</f>
        <v>0</v>
      </c>
      <c r="L1335" s="47"/>
      <c r="M1335" s="47"/>
      <c r="N1335" s="186"/>
      <c r="O1335" s="186"/>
      <c r="P1335" s="187"/>
      <c r="Q1335" s="189"/>
      <c r="R1335" s="178">
        <f>IFERROR(IF(F1335&gt;0,IF(IFERROR((Смета!H885*1),0)&gt;0,ROUND(F1335*G1335,2),0),0),0)</f>
        <v>0</v>
      </c>
      <c r="S1335" s="50">
        <f>IFERROR(IF(F1335&gt;0,IF(IFERROR((Смета!G1317*1),0)&gt;0,ROUND(F1335*G1335,2),0),0),0)</f>
        <v>0</v>
      </c>
      <c r="T1335" s="38"/>
      <c r="U1335" s="38"/>
      <c r="X1335" s="38"/>
      <c r="Y1335" s="38"/>
    </row>
    <row r="1336" spans="1:25" s="37" customFormat="1" hidden="1" x14ac:dyDescent="0.25">
      <c r="A1336" s="63"/>
      <c r="B1336" s="140">
        <f>IFERROR(IF(F1336&gt;0,MAX(B$26:B1335)+1,IF(AND(D1336&gt;0,C1336=0),"ЗАГ",0)),0)</f>
        <v>0</v>
      </c>
      <c r="C1336" s="141">
        <f>IF(Смета!B1318&gt;0,Смета!B1318,0)</f>
        <v>0</v>
      </c>
      <c r="D1336" s="543">
        <f>IF(Смета!C1318&gt;0,Смета!C1318,0)</f>
        <v>0</v>
      </c>
      <c r="E1336" s="77">
        <f>IF(Смета!D1318&gt;0,Смета!D1318,0)</f>
        <v>0</v>
      </c>
      <c r="F1336" s="67">
        <f>IFERROR(IF(Дата_КС2=S$3,Смета!Q1318,0)+IF(Дата_КС2=S$4,Смета!T1318,0)+IF(Дата_КС2=S$5,Смета!W1318,0)+IF(Дата_КС2=S$6,Смета!Z1318,0)+IF(Дата_КС2=S$7,Смета!AC1318,0)+IF(Дата_КС2=S$8,Смета!AF1318,0)+IF(Дата_КС2=S$9,Смета!AI1318,0)+IF(Дата_КС2=S$10,Смета!AL1318,0)+IF(Дата_КС2=S$11,Смета!AO1318,0)+IF(Дата_КС2=S$12,Смета!AR1318,0)+IF(Дата_КС2=S$13,Смета!AU1318,0)+IF(Дата_КС2=S$14,Смета!AX1318,0),0)</f>
        <v>0</v>
      </c>
      <c r="G1336" s="67">
        <f>IF(Смета!E1318&gt;0,Смета!E1318,0)</f>
        <v>0</v>
      </c>
      <c r="H1336" s="67">
        <f t="shared" si="42"/>
        <v>0</v>
      </c>
      <c r="I1336" s="464">
        <f t="shared" si="41"/>
        <v>0</v>
      </c>
      <c r="J1336" s="474"/>
      <c r="K1336" s="465">
        <f>IF(AND(B1336&gt;0,B1336&lt;&gt;"ЗАГ"),1,IF(C1336=0,SUM(B1337:INDEX(B1337:B$2002,INDEX(MATCH("ЗАГ",B1337:B$2002&amp;"",),))),0))</f>
        <v>0</v>
      </c>
      <c r="L1336" s="47"/>
      <c r="M1336" s="47"/>
      <c r="N1336" s="186"/>
      <c r="O1336" s="186"/>
      <c r="P1336" s="187"/>
      <c r="Q1336" s="189"/>
      <c r="R1336" s="178">
        <f>IFERROR(IF(F1336&gt;0,IF(IFERROR((Смета!H886*1),0)&gt;0,ROUND(F1336*G1336,2),0),0),0)</f>
        <v>0</v>
      </c>
      <c r="S1336" s="50">
        <f>IFERROR(IF(F1336&gt;0,IF(IFERROR((Смета!G1318*1),0)&gt;0,ROUND(F1336*G1336,2),0),0),0)</f>
        <v>0</v>
      </c>
      <c r="T1336" s="38"/>
      <c r="U1336" s="38"/>
      <c r="X1336" s="38"/>
      <c r="Y1336" s="38"/>
    </row>
    <row r="1337" spans="1:25" s="37" customFormat="1" hidden="1" x14ac:dyDescent="0.25">
      <c r="A1337" s="63"/>
      <c r="B1337" s="140">
        <f>IFERROR(IF(F1337&gt;0,MAX(B$26:B1336)+1,IF(AND(D1337&gt;0,C1337=0),"ЗАГ",0)),0)</f>
        <v>0</v>
      </c>
      <c r="C1337" s="141">
        <f>IF(Смета!B1319&gt;0,Смета!B1319,0)</f>
        <v>0</v>
      </c>
      <c r="D1337" s="543">
        <f>IF(Смета!C1319&gt;0,Смета!C1319,0)</f>
        <v>0</v>
      </c>
      <c r="E1337" s="77">
        <f>IF(Смета!D1319&gt;0,Смета!D1319,0)</f>
        <v>0</v>
      </c>
      <c r="F1337" s="67">
        <f>IFERROR(IF(Дата_КС2=S$3,Смета!Q1319,0)+IF(Дата_КС2=S$4,Смета!T1319,0)+IF(Дата_КС2=S$5,Смета!W1319,0)+IF(Дата_КС2=S$6,Смета!Z1319,0)+IF(Дата_КС2=S$7,Смета!AC1319,0)+IF(Дата_КС2=S$8,Смета!AF1319,0)+IF(Дата_КС2=S$9,Смета!AI1319,0)+IF(Дата_КС2=S$10,Смета!AL1319,0)+IF(Дата_КС2=S$11,Смета!AO1319,0)+IF(Дата_КС2=S$12,Смета!AR1319,0)+IF(Дата_КС2=S$13,Смета!AU1319,0)+IF(Дата_КС2=S$14,Смета!AX1319,0),0)</f>
        <v>0</v>
      </c>
      <c r="G1337" s="67">
        <f>IF(Смета!E1319&gt;0,Смета!E1319,0)</f>
        <v>0</v>
      </c>
      <c r="H1337" s="67">
        <f t="shared" si="42"/>
        <v>0</v>
      </c>
      <c r="I1337" s="464">
        <f t="shared" si="41"/>
        <v>0</v>
      </c>
      <c r="J1337" s="474"/>
      <c r="K1337" s="465">
        <f>IF(AND(B1337&gt;0,B1337&lt;&gt;"ЗАГ"),1,IF(C1337=0,SUM(B1338:INDEX(B1338:B$2002,INDEX(MATCH("ЗАГ",B1338:B$2002&amp;"",),))),0))</f>
        <v>0</v>
      </c>
      <c r="L1337" s="47"/>
      <c r="M1337" s="47"/>
      <c r="N1337" s="186"/>
      <c r="O1337" s="186"/>
      <c r="P1337" s="187"/>
      <c r="Q1337" s="189"/>
      <c r="R1337" s="178">
        <f>IFERROR(IF(F1337&gt;0,IF(IFERROR((Смета!H887*1),0)&gt;0,ROUND(F1337*G1337,2),0),0),0)</f>
        <v>0</v>
      </c>
      <c r="S1337" s="50">
        <f>IFERROR(IF(F1337&gt;0,IF(IFERROR((Смета!G1319*1),0)&gt;0,ROUND(F1337*G1337,2),0),0),0)</f>
        <v>0</v>
      </c>
      <c r="T1337" s="38"/>
      <c r="U1337" s="38"/>
      <c r="X1337" s="38"/>
      <c r="Y1337" s="38"/>
    </row>
    <row r="1338" spans="1:25" s="37" customFormat="1" hidden="1" x14ac:dyDescent="0.25">
      <c r="A1338" s="63"/>
      <c r="B1338" s="140">
        <f>IFERROR(IF(F1338&gt;0,MAX(B$26:B1337)+1,IF(AND(D1338&gt;0,C1338=0),"ЗАГ",0)),0)</f>
        <v>0</v>
      </c>
      <c r="C1338" s="141">
        <f>IF(Смета!B1320&gt;0,Смета!B1320,0)</f>
        <v>0</v>
      </c>
      <c r="D1338" s="543">
        <f>IF(Смета!C1320&gt;0,Смета!C1320,0)</f>
        <v>0</v>
      </c>
      <c r="E1338" s="77">
        <f>IF(Смета!D1320&gt;0,Смета!D1320,0)</f>
        <v>0</v>
      </c>
      <c r="F1338" s="67">
        <f>IFERROR(IF(Дата_КС2=S$3,Смета!Q1320,0)+IF(Дата_КС2=S$4,Смета!T1320,0)+IF(Дата_КС2=S$5,Смета!W1320,0)+IF(Дата_КС2=S$6,Смета!Z1320,0)+IF(Дата_КС2=S$7,Смета!AC1320,0)+IF(Дата_КС2=S$8,Смета!AF1320,0)+IF(Дата_КС2=S$9,Смета!AI1320,0)+IF(Дата_КС2=S$10,Смета!AL1320,0)+IF(Дата_КС2=S$11,Смета!AO1320,0)+IF(Дата_КС2=S$12,Смета!AR1320,0)+IF(Дата_КС2=S$13,Смета!AU1320,0)+IF(Дата_КС2=S$14,Смета!AX1320,0),0)</f>
        <v>0</v>
      </c>
      <c r="G1338" s="67">
        <f>IF(Смета!E1320&gt;0,Смета!E1320,0)</f>
        <v>0</v>
      </c>
      <c r="H1338" s="67">
        <f t="shared" si="42"/>
        <v>0</v>
      </c>
      <c r="I1338" s="464">
        <f t="shared" si="41"/>
        <v>0</v>
      </c>
      <c r="J1338" s="474"/>
      <c r="K1338" s="465">
        <f>IF(AND(B1338&gt;0,B1338&lt;&gt;"ЗАГ"),1,IF(C1338=0,SUM(B1339:INDEX(B1339:B$2002,INDEX(MATCH("ЗАГ",B1339:B$2002&amp;"",),))),0))</f>
        <v>0</v>
      </c>
      <c r="L1338" s="47"/>
      <c r="M1338" s="47"/>
      <c r="N1338" s="186"/>
      <c r="O1338" s="186"/>
      <c r="P1338" s="187"/>
      <c r="Q1338" s="189"/>
      <c r="R1338" s="178">
        <f>IFERROR(IF(F1338&gt;0,IF(IFERROR((Смета!H888*1),0)&gt;0,ROUND(F1338*G1338,2),0),0),0)</f>
        <v>0</v>
      </c>
      <c r="S1338" s="50">
        <f>IFERROR(IF(F1338&gt;0,IF(IFERROR((Смета!G1320*1),0)&gt;0,ROUND(F1338*G1338,2),0),0),0)</f>
        <v>0</v>
      </c>
      <c r="T1338" s="38"/>
      <c r="U1338" s="38"/>
      <c r="X1338" s="38"/>
      <c r="Y1338" s="38"/>
    </row>
    <row r="1339" spans="1:25" s="37" customFormat="1" hidden="1" x14ac:dyDescent="0.25">
      <c r="A1339" s="63"/>
      <c r="B1339" s="140">
        <f>IFERROR(IF(F1339&gt;0,MAX(B$26:B1338)+1,IF(AND(D1339&gt;0,C1339=0),"ЗАГ",0)),0)</f>
        <v>0</v>
      </c>
      <c r="C1339" s="141">
        <f>IF(Смета!B1321&gt;0,Смета!B1321,0)</f>
        <v>0</v>
      </c>
      <c r="D1339" s="543">
        <f>IF(Смета!C1321&gt;0,Смета!C1321,0)</f>
        <v>0</v>
      </c>
      <c r="E1339" s="77">
        <f>IF(Смета!D1321&gt;0,Смета!D1321,0)</f>
        <v>0</v>
      </c>
      <c r="F1339" s="67">
        <f>IFERROR(IF(Дата_КС2=S$3,Смета!Q1321,0)+IF(Дата_КС2=S$4,Смета!T1321,0)+IF(Дата_КС2=S$5,Смета!W1321,0)+IF(Дата_КС2=S$6,Смета!Z1321,0)+IF(Дата_КС2=S$7,Смета!AC1321,0)+IF(Дата_КС2=S$8,Смета!AF1321,0)+IF(Дата_КС2=S$9,Смета!AI1321,0)+IF(Дата_КС2=S$10,Смета!AL1321,0)+IF(Дата_КС2=S$11,Смета!AO1321,0)+IF(Дата_КС2=S$12,Смета!AR1321,0)+IF(Дата_КС2=S$13,Смета!AU1321,0)+IF(Дата_КС2=S$14,Смета!AX1321,0),0)</f>
        <v>0</v>
      </c>
      <c r="G1339" s="67">
        <f>IF(Смета!E1321&gt;0,Смета!E1321,0)</f>
        <v>0</v>
      </c>
      <c r="H1339" s="67">
        <f t="shared" si="42"/>
        <v>0</v>
      </c>
      <c r="I1339" s="464">
        <f t="shared" si="41"/>
        <v>0</v>
      </c>
      <c r="J1339" s="474"/>
      <c r="K1339" s="465">
        <f>IF(AND(B1339&gt;0,B1339&lt;&gt;"ЗАГ"),1,IF(C1339=0,SUM(B1340:INDEX(B1340:B$2002,INDEX(MATCH("ЗАГ",B1340:B$2002&amp;"",),))),0))</f>
        <v>0</v>
      </c>
      <c r="L1339" s="47"/>
      <c r="M1339" s="47"/>
      <c r="N1339" s="186"/>
      <c r="O1339" s="186"/>
      <c r="P1339" s="187"/>
      <c r="Q1339" s="189"/>
      <c r="R1339" s="178">
        <f>IFERROR(IF(F1339&gt;0,IF(IFERROR((Смета!H889*1),0)&gt;0,ROUND(F1339*G1339,2),0),0),0)</f>
        <v>0</v>
      </c>
      <c r="S1339" s="50">
        <f>IFERROR(IF(F1339&gt;0,IF(IFERROR((Смета!G1321*1),0)&gt;0,ROUND(F1339*G1339,2),0),0),0)</f>
        <v>0</v>
      </c>
      <c r="T1339" s="38"/>
      <c r="U1339" s="38"/>
      <c r="X1339" s="38"/>
      <c r="Y1339" s="38"/>
    </row>
    <row r="1340" spans="1:25" s="37" customFormat="1" hidden="1" x14ac:dyDescent="0.25">
      <c r="A1340" s="63"/>
      <c r="B1340" s="140">
        <f>IFERROR(IF(F1340&gt;0,MAX(B$26:B1339)+1,IF(AND(D1340&gt;0,C1340=0),"ЗАГ",0)),0)</f>
        <v>0</v>
      </c>
      <c r="C1340" s="141">
        <f>IF(Смета!B1322&gt;0,Смета!B1322,0)</f>
        <v>0</v>
      </c>
      <c r="D1340" s="543">
        <f>IF(Смета!C1322&gt;0,Смета!C1322,0)</f>
        <v>0</v>
      </c>
      <c r="E1340" s="77">
        <f>IF(Смета!D1322&gt;0,Смета!D1322,0)</f>
        <v>0</v>
      </c>
      <c r="F1340" s="67">
        <f>IFERROR(IF(Дата_КС2=S$3,Смета!Q1322,0)+IF(Дата_КС2=S$4,Смета!T1322,0)+IF(Дата_КС2=S$5,Смета!W1322,0)+IF(Дата_КС2=S$6,Смета!Z1322,0)+IF(Дата_КС2=S$7,Смета!AC1322,0)+IF(Дата_КС2=S$8,Смета!AF1322,0)+IF(Дата_КС2=S$9,Смета!AI1322,0)+IF(Дата_КС2=S$10,Смета!AL1322,0)+IF(Дата_КС2=S$11,Смета!AO1322,0)+IF(Дата_КС2=S$12,Смета!AR1322,0)+IF(Дата_КС2=S$13,Смета!AU1322,0)+IF(Дата_КС2=S$14,Смета!AX1322,0),0)</f>
        <v>0</v>
      </c>
      <c r="G1340" s="67">
        <f>IF(Смета!E1322&gt;0,Смета!E1322,0)</f>
        <v>0</v>
      </c>
      <c r="H1340" s="67">
        <f t="shared" si="42"/>
        <v>0</v>
      </c>
      <c r="I1340" s="464">
        <f t="shared" si="41"/>
        <v>0</v>
      </c>
      <c r="J1340" s="474"/>
      <c r="K1340" s="465">
        <f>IF(AND(B1340&gt;0,B1340&lt;&gt;"ЗАГ"),1,IF(C1340=0,SUM(B1341:INDEX(B1341:B$2002,INDEX(MATCH("ЗАГ",B1341:B$2002&amp;"",),))),0))</f>
        <v>0</v>
      </c>
      <c r="L1340" s="47"/>
      <c r="M1340" s="47"/>
      <c r="N1340" s="186"/>
      <c r="O1340" s="186"/>
      <c r="P1340" s="187"/>
      <c r="Q1340" s="189"/>
      <c r="R1340" s="178">
        <f>IFERROR(IF(F1340&gt;0,IF(IFERROR((Смета!H890*1),0)&gt;0,ROUND(F1340*G1340,2),0),0),0)</f>
        <v>0</v>
      </c>
      <c r="S1340" s="50">
        <f>IFERROR(IF(F1340&gt;0,IF(IFERROR((Смета!G1322*1),0)&gt;0,ROUND(F1340*G1340,2),0),0),0)</f>
        <v>0</v>
      </c>
      <c r="T1340" s="38"/>
      <c r="U1340" s="38"/>
      <c r="X1340" s="38"/>
      <c r="Y1340" s="38"/>
    </row>
    <row r="1341" spans="1:25" s="37" customFormat="1" hidden="1" x14ac:dyDescent="0.25">
      <c r="A1341" s="63"/>
      <c r="B1341" s="140">
        <f>IFERROR(IF(F1341&gt;0,MAX(B$26:B1340)+1,IF(AND(D1341&gt;0,C1341=0),"ЗАГ",0)),0)</f>
        <v>0</v>
      </c>
      <c r="C1341" s="141">
        <f>IF(Смета!B1323&gt;0,Смета!B1323,0)</f>
        <v>0</v>
      </c>
      <c r="D1341" s="543">
        <f>IF(Смета!C1323&gt;0,Смета!C1323,0)</f>
        <v>0</v>
      </c>
      <c r="E1341" s="77">
        <f>IF(Смета!D1323&gt;0,Смета!D1323,0)</f>
        <v>0</v>
      </c>
      <c r="F1341" s="67">
        <f>IFERROR(IF(Дата_КС2=S$3,Смета!Q1323,0)+IF(Дата_КС2=S$4,Смета!T1323,0)+IF(Дата_КС2=S$5,Смета!W1323,0)+IF(Дата_КС2=S$6,Смета!Z1323,0)+IF(Дата_КС2=S$7,Смета!AC1323,0)+IF(Дата_КС2=S$8,Смета!AF1323,0)+IF(Дата_КС2=S$9,Смета!AI1323,0)+IF(Дата_КС2=S$10,Смета!AL1323,0)+IF(Дата_КС2=S$11,Смета!AO1323,0)+IF(Дата_КС2=S$12,Смета!AR1323,0)+IF(Дата_КС2=S$13,Смета!AU1323,0)+IF(Дата_КС2=S$14,Смета!AX1323,0),0)</f>
        <v>0</v>
      </c>
      <c r="G1341" s="67">
        <f>IF(Смета!E1323&gt;0,Смета!E1323,0)</f>
        <v>0</v>
      </c>
      <c r="H1341" s="67">
        <f t="shared" si="42"/>
        <v>0</v>
      </c>
      <c r="I1341" s="464">
        <f t="shared" si="41"/>
        <v>0</v>
      </c>
      <c r="J1341" s="474"/>
      <c r="K1341" s="465">
        <f>IF(AND(B1341&gt;0,B1341&lt;&gt;"ЗАГ"),1,IF(C1341=0,SUM(B1342:INDEX(B1342:B$2002,INDEX(MATCH("ЗАГ",B1342:B$2002&amp;"",),))),0))</f>
        <v>0</v>
      </c>
      <c r="L1341" s="47"/>
      <c r="M1341" s="47"/>
      <c r="N1341" s="186"/>
      <c r="O1341" s="186"/>
      <c r="P1341" s="187"/>
      <c r="Q1341" s="189"/>
      <c r="R1341" s="178">
        <f>IFERROR(IF(F1341&gt;0,IF(IFERROR((Смета!H891*1),0)&gt;0,ROUND(F1341*G1341,2),0),0),0)</f>
        <v>0</v>
      </c>
      <c r="S1341" s="50">
        <f>IFERROR(IF(F1341&gt;0,IF(IFERROR((Смета!G1323*1),0)&gt;0,ROUND(F1341*G1341,2),0),0),0)</f>
        <v>0</v>
      </c>
      <c r="T1341" s="38"/>
      <c r="U1341" s="38"/>
      <c r="X1341" s="38"/>
      <c r="Y1341" s="38"/>
    </row>
    <row r="1342" spans="1:25" s="37" customFormat="1" hidden="1" x14ac:dyDescent="0.25">
      <c r="A1342" s="63"/>
      <c r="B1342" s="140">
        <f>IFERROR(IF(F1342&gt;0,MAX(B$26:B1341)+1,IF(AND(D1342&gt;0,C1342=0),"ЗАГ",0)),0)</f>
        <v>0</v>
      </c>
      <c r="C1342" s="141">
        <f>IF(Смета!B1324&gt;0,Смета!B1324,0)</f>
        <v>0</v>
      </c>
      <c r="D1342" s="543">
        <f>IF(Смета!C1324&gt;0,Смета!C1324,0)</f>
        <v>0</v>
      </c>
      <c r="E1342" s="77">
        <f>IF(Смета!D1324&gt;0,Смета!D1324,0)</f>
        <v>0</v>
      </c>
      <c r="F1342" s="67">
        <f>IFERROR(IF(Дата_КС2=S$3,Смета!Q1324,0)+IF(Дата_КС2=S$4,Смета!T1324,0)+IF(Дата_КС2=S$5,Смета!W1324,0)+IF(Дата_КС2=S$6,Смета!Z1324,0)+IF(Дата_КС2=S$7,Смета!AC1324,0)+IF(Дата_КС2=S$8,Смета!AF1324,0)+IF(Дата_КС2=S$9,Смета!AI1324,0)+IF(Дата_КС2=S$10,Смета!AL1324,0)+IF(Дата_КС2=S$11,Смета!AO1324,0)+IF(Дата_КС2=S$12,Смета!AR1324,0)+IF(Дата_КС2=S$13,Смета!AU1324,0)+IF(Дата_КС2=S$14,Смета!AX1324,0),0)</f>
        <v>0</v>
      </c>
      <c r="G1342" s="67">
        <f>IF(Смета!E1324&gt;0,Смета!E1324,0)</f>
        <v>0</v>
      </c>
      <c r="H1342" s="67">
        <f t="shared" si="42"/>
        <v>0</v>
      </c>
      <c r="I1342" s="464">
        <f t="shared" si="41"/>
        <v>0</v>
      </c>
      <c r="J1342" s="474"/>
      <c r="K1342" s="465">
        <f>IF(AND(B1342&gt;0,B1342&lt;&gt;"ЗАГ"),1,IF(C1342=0,SUM(B1343:INDEX(B1343:B$2002,INDEX(MATCH("ЗАГ",B1343:B$2002&amp;"",),))),0))</f>
        <v>0</v>
      </c>
      <c r="L1342" s="47"/>
      <c r="M1342" s="47"/>
      <c r="N1342" s="186"/>
      <c r="O1342" s="186"/>
      <c r="P1342" s="187"/>
      <c r="Q1342" s="189"/>
      <c r="R1342" s="178">
        <f>IFERROR(IF(F1342&gt;0,IF(IFERROR((Смета!H892*1),0)&gt;0,ROUND(F1342*G1342,2),0),0),0)</f>
        <v>0</v>
      </c>
      <c r="S1342" s="50">
        <f>IFERROR(IF(F1342&gt;0,IF(IFERROR((Смета!G1324*1),0)&gt;0,ROUND(F1342*G1342,2),0),0),0)</f>
        <v>0</v>
      </c>
      <c r="T1342" s="38"/>
      <c r="U1342" s="38"/>
      <c r="X1342" s="38"/>
      <c r="Y1342" s="38"/>
    </row>
    <row r="1343" spans="1:25" s="37" customFormat="1" hidden="1" x14ac:dyDescent="0.25">
      <c r="A1343" s="63"/>
      <c r="B1343" s="140">
        <f>IFERROR(IF(F1343&gt;0,MAX(B$26:B1342)+1,IF(AND(D1343&gt;0,C1343=0),"ЗАГ",0)),0)</f>
        <v>0</v>
      </c>
      <c r="C1343" s="141">
        <f>IF(Смета!B1325&gt;0,Смета!B1325,0)</f>
        <v>0</v>
      </c>
      <c r="D1343" s="543">
        <f>IF(Смета!C1325&gt;0,Смета!C1325,0)</f>
        <v>0</v>
      </c>
      <c r="E1343" s="77">
        <f>IF(Смета!D1325&gt;0,Смета!D1325,0)</f>
        <v>0</v>
      </c>
      <c r="F1343" s="67">
        <f>IFERROR(IF(Дата_КС2=S$3,Смета!Q1325,0)+IF(Дата_КС2=S$4,Смета!T1325,0)+IF(Дата_КС2=S$5,Смета!W1325,0)+IF(Дата_КС2=S$6,Смета!Z1325,0)+IF(Дата_КС2=S$7,Смета!AC1325,0)+IF(Дата_КС2=S$8,Смета!AF1325,0)+IF(Дата_КС2=S$9,Смета!AI1325,0)+IF(Дата_КС2=S$10,Смета!AL1325,0)+IF(Дата_КС2=S$11,Смета!AO1325,0)+IF(Дата_КС2=S$12,Смета!AR1325,0)+IF(Дата_КС2=S$13,Смета!AU1325,0)+IF(Дата_КС2=S$14,Смета!AX1325,0),0)</f>
        <v>0</v>
      </c>
      <c r="G1343" s="67">
        <f>IF(Смета!E1325&gt;0,Смета!E1325,0)</f>
        <v>0</v>
      </c>
      <c r="H1343" s="67">
        <f t="shared" si="42"/>
        <v>0</v>
      </c>
      <c r="I1343" s="464">
        <f t="shared" si="41"/>
        <v>0</v>
      </c>
      <c r="J1343" s="474"/>
      <c r="K1343" s="465">
        <f>IF(AND(B1343&gt;0,B1343&lt;&gt;"ЗАГ"),1,IF(C1343=0,SUM(B1344:INDEX(B1344:B$2002,INDEX(MATCH("ЗАГ",B1344:B$2002&amp;"",),))),0))</f>
        <v>0</v>
      </c>
      <c r="L1343" s="47"/>
      <c r="M1343" s="47"/>
      <c r="N1343" s="186"/>
      <c r="O1343" s="186"/>
      <c r="P1343" s="187"/>
      <c r="Q1343" s="189"/>
      <c r="R1343" s="178">
        <f>IFERROR(IF(F1343&gt;0,IF(IFERROR((Смета!H893*1),0)&gt;0,ROUND(F1343*G1343,2),0),0),0)</f>
        <v>0</v>
      </c>
      <c r="S1343" s="50">
        <f>IFERROR(IF(F1343&gt;0,IF(IFERROR((Смета!G1325*1),0)&gt;0,ROUND(F1343*G1343,2),0),0),0)</f>
        <v>0</v>
      </c>
      <c r="T1343" s="38"/>
      <c r="U1343" s="38"/>
      <c r="X1343" s="38"/>
      <c r="Y1343" s="38"/>
    </row>
    <row r="1344" spans="1:25" s="37" customFormat="1" hidden="1" x14ac:dyDescent="0.25">
      <c r="A1344" s="63"/>
      <c r="B1344" s="140">
        <f>IFERROR(IF(F1344&gt;0,MAX(B$26:B1343)+1,IF(AND(D1344&gt;0,C1344=0),"ЗАГ",0)),0)</f>
        <v>0</v>
      </c>
      <c r="C1344" s="141">
        <f>IF(Смета!B1326&gt;0,Смета!B1326,0)</f>
        <v>0</v>
      </c>
      <c r="D1344" s="543">
        <f>IF(Смета!C1326&gt;0,Смета!C1326,0)</f>
        <v>0</v>
      </c>
      <c r="E1344" s="77">
        <f>IF(Смета!D1326&gt;0,Смета!D1326,0)</f>
        <v>0</v>
      </c>
      <c r="F1344" s="67">
        <f>IFERROR(IF(Дата_КС2=S$3,Смета!Q1326,0)+IF(Дата_КС2=S$4,Смета!T1326,0)+IF(Дата_КС2=S$5,Смета!W1326,0)+IF(Дата_КС2=S$6,Смета!Z1326,0)+IF(Дата_КС2=S$7,Смета!AC1326,0)+IF(Дата_КС2=S$8,Смета!AF1326,0)+IF(Дата_КС2=S$9,Смета!AI1326,0)+IF(Дата_КС2=S$10,Смета!AL1326,0)+IF(Дата_КС2=S$11,Смета!AO1326,0)+IF(Дата_КС2=S$12,Смета!AR1326,0)+IF(Дата_КС2=S$13,Смета!AU1326,0)+IF(Дата_КС2=S$14,Смета!AX1326,0),0)</f>
        <v>0</v>
      </c>
      <c r="G1344" s="67">
        <f>IF(Смета!E1326&gt;0,Смета!E1326,0)</f>
        <v>0</v>
      </c>
      <c r="H1344" s="67">
        <f t="shared" si="42"/>
        <v>0</v>
      </c>
      <c r="I1344" s="464">
        <f t="shared" si="41"/>
        <v>0</v>
      </c>
      <c r="J1344" s="474"/>
      <c r="K1344" s="465">
        <f>IF(AND(B1344&gt;0,B1344&lt;&gt;"ЗАГ"),1,IF(C1344=0,SUM(B1345:INDEX(B1345:B$2002,INDEX(MATCH("ЗАГ",B1345:B$2002&amp;"",),))),0))</f>
        <v>0</v>
      </c>
      <c r="L1344" s="47"/>
      <c r="M1344" s="47"/>
      <c r="N1344" s="186"/>
      <c r="O1344" s="186"/>
      <c r="P1344" s="187"/>
      <c r="Q1344" s="189"/>
      <c r="R1344" s="178">
        <f>IFERROR(IF(F1344&gt;0,IF(IFERROR((Смета!H894*1),0)&gt;0,ROUND(F1344*G1344,2),0),0),0)</f>
        <v>0</v>
      </c>
      <c r="S1344" s="50">
        <f>IFERROR(IF(F1344&gt;0,IF(IFERROR((Смета!G1326*1),0)&gt;0,ROUND(F1344*G1344,2),0),0),0)</f>
        <v>0</v>
      </c>
      <c r="T1344" s="38"/>
      <c r="U1344" s="38"/>
      <c r="X1344" s="38"/>
      <c r="Y1344" s="38"/>
    </row>
    <row r="1345" spans="1:25" s="37" customFormat="1" hidden="1" x14ac:dyDescent="0.25">
      <c r="A1345" s="63"/>
      <c r="B1345" s="140">
        <f>IFERROR(IF(F1345&gt;0,MAX(B$26:B1344)+1,IF(AND(D1345&gt;0,C1345=0),"ЗАГ",0)),0)</f>
        <v>0</v>
      </c>
      <c r="C1345" s="141">
        <f>IF(Смета!B1327&gt;0,Смета!B1327,0)</f>
        <v>0</v>
      </c>
      <c r="D1345" s="543">
        <f>IF(Смета!C1327&gt;0,Смета!C1327,0)</f>
        <v>0</v>
      </c>
      <c r="E1345" s="77">
        <f>IF(Смета!D1327&gt;0,Смета!D1327,0)</f>
        <v>0</v>
      </c>
      <c r="F1345" s="67">
        <f>IFERROR(IF(Дата_КС2=S$3,Смета!Q1327,0)+IF(Дата_КС2=S$4,Смета!T1327,0)+IF(Дата_КС2=S$5,Смета!W1327,0)+IF(Дата_КС2=S$6,Смета!Z1327,0)+IF(Дата_КС2=S$7,Смета!AC1327,0)+IF(Дата_КС2=S$8,Смета!AF1327,0)+IF(Дата_КС2=S$9,Смета!AI1327,0)+IF(Дата_КС2=S$10,Смета!AL1327,0)+IF(Дата_КС2=S$11,Смета!AO1327,0)+IF(Дата_КС2=S$12,Смета!AR1327,0)+IF(Дата_КС2=S$13,Смета!AU1327,0)+IF(Дата_КС2=S$14,Смета!AX1327,0),0)</f>
        <v>0</v>
      </c>
      <c r="G1345" s="67">
        <f>IF(Смета!E1327&gt;0,Смета!E1327,0)</f>
        <v>0</v>
      </c>
      <c r="H1345" s="67">
        <f t="shared" si="42"/>
        <v>0</v>
      </c>
      <c r="I1345" s="464">
        <f t="shared" si="41"/>
        <v>0</v>
      </c>
      <c r="J1345" s="474"/>
      <c r="K1345" s="465">
        <f>IF(AND(B1345&gt;0,B1345&lt;&gt;"ЗАГ"),1,IF(C1345=0,SUM(B1346:INDEX(B1346:B$2002,INDEX(MATCH("ЗАГ",B1346:B$2002&amp;"",),))),0))</f>
        <v>0</v>
      </c>
      <c r="L1345" s="47"/>
      <c r="M1345" s="47"/>
      <c r="N1345" s="186"/>
      <c r="O1345" s="186"/>
      <c r="P1345" s="187"/>
      <c r="Q1345" s="189"/>
      <c r="R1345" s="178">
        <f>IFERROR(IF(F1345&gt;0,IF(IFERROR((Смета!H895*1),0)&gt;0,ROUND(F1345*G1345,2),0),0),0)</f>
        <v>0</v>
      </c>
      <c r="S1345" s="50">
        <f>IFERROR(IF(F1345&gt;0,IF(IFERROR((Смета!G1327*1),0)&gt;0,ROUND(F1345*G1345,2),0),0),0)</f>
        <v>0</v>
      </c>
      <c r="T1345" s="38"/>
      <c r="U1345" s="38"/>
      <c r="X1345" s="38"/>
      <c r="Y1345" s="38"/>
    </row>
    <row r="1346" spans="1:25" s="37" customFormat="1" hidden="1" x14ac:dyDescent="0.25">
      <c r="A1346" s="63"/>
      <c r="B1346" s="140">
        <f>IFERROR(IF(F1346&gt;0,MAX(B$26:B1345)+1,IF(AND(D1346&gt;0,C1346=0),"ЗАГ",0)),0)</f>
        <v>0</v>
      </c>
      <c r="C1346" s="141">
        <f>IF(Смета!B1328&gt;0,Смета!B1328,0)</f>
        <v>0</v>
      </c>
      <c r="D1346" s="543">
        <f>IF(Смета!C1328&gt;0,Смета!C1328,0)</f>
        <v>0</v>
      </c>
      <c r="E1346" s="77">
        <f>IF(Смета!D1328&gt;0,Смета!D1328,0)</f>
        <v>0</v>
      </c>
      <c r="F1346" s="67">
        <f>IFERROR(IF(Дата_КС2=S$3,Смета!Q1328,0)+IF(Дата_КС2=S$4,Смета!T1328,0)+IF(Дата_КС2=S$5,Смета!W1328,0)+IF(Дата_КС2=S$6,Смета!Z1328,0)+IF(Дата_КС2=S$7,Смета!AC1328,0)+IF(Дата_КС2=S$8,Смета!AF1328,0)+IF(Дата_КС2=S$9,Смета!AI1328,0)+IF(Дата_КС2=S$10,Смета!AL1328,0)+IF(Дата_КС2=S$11,Смета!AO1328,0)+IF(Дата_КС2=S$12,Смета!AR1328,0)+IF(Дата_КС2=S$13,Смета!AU1328,0)+IF(Дата_КС2=S$14,Смета!AX1328,0),0)</f>
        <v>0</v>
      </c>
      <c r="G1346" s="67">
        <f>IF(Смета!E1328&gt;0,Смета!E1328,0)</f>
        <v>0</v>
      </c>
      <c r="H1346" s="67">
        <f t="shared" si="42"/>
        <v>0</v>
      </c>
      <c r="I1346" s="464">
        <f t="shared" si="41"/>
        <v>0</v>
      </c>
      <c r="J1346" s="474"/>
      <c r="K1346" s="465">
        <f>IF(AND(B1346&gt;0,B1346&lt;&gt;"ЗАГ"),1,IF(C1346=0,SUM(B1347:INDEX(B1347:B$2002,INDEX(MATCH("ЗАГ",B1347:B$2002&amp;"",),))),0))</f>
        <v>0</v>
      </c>
      <c r="L1346" s="47"/>
      <c r="M1346" s="47"/>
      <c r="N1346" s="186"/>
      <c r="O1346" s="186"/>
      <c r="P1346" s="187"/>
      <c r="Q1346" s="189"/>
      <c r="R1346" s="178">
        <f>IFERROR(IF(F1346&gt;0,IF(IFERROR((Смета!H896*1),0)&gt;0,ROUND(F1346*G1346,2),0),0),0)</f>
        <v>0</v>
      </c>
      <c r="S1346" s="50">
        <f>IFERROR(IF(F1346&gt;0,IF(IFERROR((Смета!G1328*1),0)&gt;0,ROUND(F1346*G1346,2),0),0),0)</f>
        <v>0</v>
      </c>
      <c r="T1346" s="38"/>
      <c r="U1346" s="38"/>
      <c r="X1346" s="38"/>
      <c r="Y1346" s="38"/>
    </row>
    <row r="1347" spans="1:25" s="37" customFormat="1" hidden="1" x14ac:dyDescent="0.25">
      <c r="A1347" s="63"/>
      <c r="B1347" s="140">
        <f>IFERROR(IF(F1347&gt;0,MAX(B$26:B1346)+1,IF(AND(D1347&gt;0,C1347=0),"ЗАГ",0)),0)</f>
        <v>0</v>
      </c>
      <c r="C1347" s="141">
        <f>IF(Смета!B1329&gt;0,Смета!B1329,0)</f>
        <v>0</v>
      </c>
      <c r="D1347" s="543">
        <f>IF(Смета!C1329&gt;0,Смета!C1329,0)</f>
        <v>0</v>
      </c>
      <c r="E1347" s="77">
        <f>IF(Смета!D1329&gt;0,Смета!D1329,0)</f>
        <v>0</v>
      </c>
      <c r="F1347" s="67">
        <f>IFERROR(IF(Дата_КС2=S$3,Смета!Q1329,0)+IF(Дата_КС2=S$4,Смета!T1329,0)+IF(Дата_КС2=S$5,Смета!W1329,0)+IF(Дата_КС2=S$6,Смета!Z1329,0)+IF(Дата_КС2=S$7,Смета!AC1329,0)+IF(Дата_КС2=S$8,Смета!AF1329,0)+IF(Дата_КС2=S$9,Смета!AI1329,0)+IF(Дата_КС2=S$10,Смета!AL1329,0)+IF(Дата_КС2=S$11,Смета!AO1329,0)+IF(Дата_КС2=S$12,Смета!AR1329,0)+IF(Дата_КС2=S$13,Смета!AU1329,0)+IF(Дата_КС2=S$14,Смета!AX1329,0),0)</f>
        <v>0</v>
      </c>
      <c r="G1347" s="67">
        <f>IF(Смета!E1329&gt;0,Смета!E1329,0)</f>
        <v>0</v>
      </c>
      <c r="H1347" s="67">
        <f t="shared" si="42"/>
        <v>0</v>
      </c>
      <c r="I1347" s="464">
        <f t="shared" si="41"/>
        <v>0</v>
      </c>
      <c r="J1347" s="474"/>
      <c r="K1347" s="465">
        <f>IF(AND(B1347&gt;0,B1347&lt;&gt;"ЗАГ"),1,IF(C1347=0,SUM(B1348:INDEX(B1348:B$2002,INDEX(MATCH("ЗАГ",B1348:B$2002&amp;"",),))),0))</f>
        <v>0</v>
      </c>
      <c r="L1347" s="47"/>
      <c r="M1347" s="47"/>
      <c r="N1347" s="186"/>
      <c r="O1347" s="186"/>
      <c r="P1347" s="187"/>
      <c r="Q1347" s="189"/>
      <c r="R1347" s="178">
        <f>IFERROR(IF(F1347&gt;0,IF(IFERROR((Смета!H897*1),0)&gt;0,ROUND(F1347*G1347,2),0),0),0)</f>
        <v>0</v>
      </c>
      <c r="S1347" s="50">
        <f>IFERROR(IF(F1347&gt;0,IF(IFERROR((Смета!G1329*1),0)&gt;0,ROUND(F1347*G1347,2),0),0),0)</f>
        <v>0</v>
      </c>
      <c r="T1347" s="38"/>
      <c r="U1347" s="38"/>
      <c r="X1347" s="38"/>
      <c r="Y1347" s="38"/>
    </row>
    <row r="1348" spans="1:25" s="37" customFormat="1" hidden="1" x14ac:dyDescent="0.25">
      <c r="A1348" s="63"/>
      <c r="B1348" s="140">
        <f>IFERROR(IF(F1348&gt;0,MAX(B$26:B1347)+1,IF(AND(D1348&gt;0,C1348=0),"ЗАГ",0)),0)</f>
        <v>0</v>
      </c>
      <c r="C1348" s="141">
        <f>IF(Смета!B1330&gt;0,Смета!B1330,0)</f>
        <v>0</v>
      </c>
      <c r="D1348" s="543">
        <f>IF(Смета!C1330&gt;0,Смета!C1330,0)</f>
        <v>0</v>
      </c>
      <c r="E1348" s="77">
        <f>IF(Смета!D1330&gt;0,Смета!D1330,0)</f>
        <v>0</v>
      </c>
      <c r="F1348" s="67">
        <f>IFERROR(IF(Дата_КС2=S$3,Смета!Q1330,0)+IF(Дата_КС2=S$4,Смета!T1330,0)+IF(Дата_КС2=S$5,Смета!W1330,0)+IF(Дата_КС2=S$6,Смета!Z1330,0)+IF(Дата_КС2=S$7,Смета!AC1330,0)+IF(Дата_КС2=S$8,Смета!AF1330,0)+IF(Дата_КС2=S$9,Смета!AI1330,0)+IF(Дата_КС2=S$10,Смета!AL1330,0)+IF(Дата_КС2=S$11,Смета!AO1330,0)+IF(Дата_КС2=S$12,Смета!AR1330,0)+IF(Дата_КС2=S$13,Смета!AU1330,0)+IF(Дата_КС2=S$14,Смета!AX1330,0),0)</f>
        <v>0</v>
      </c>
      <c r="G1348" s="67">
        <f>IF(Смета!E1330&gt;0,Смета!E1330,0)</f>
        <v>0</v>
      </c>
      <c r="H1348" s="67">
        <f t="shared" si="42"/>
        <v>0</v>
      </c>
      <c r="I1348" s="464">
        <f t="shared" si="41"/>
        <v>0</v>
      </c>
      <c r="J1348" s="474"/>
      <c r="K1348" s="465">
        <f>IF(AND(B1348&gt;0,B1348&lt;&gt;"ЗАГ"),1,IF(C1348=0,SUM(B1349:INDEX(B1349:B$2002,INDEX(MATCH("ЗАГ",B1349:B$2002&amp;"",),))),0))</f>
        <v>0</v>
      </c>
      <c r="L1348" s="47"/>
      <c r="M1348" s="47"/>
      <c r="N1348" s="186"/>
      <c r="O1348" s="186"/>
      <c r="P1348" s="187"/>
      <c r="Q1348" s="189"/>
      <c r="R1348" s="178">
        <f>IFERROR(IF(F1348&gt;0,IF(IFERROR((Смета!H898*1),0)&gt;0,ROUND(F1348*G1348,2),0),0),0)</f>
        <v>0</v>
      </c>
      <c r="S1348" s="50">
        <f>IFERROR(IF(F1348&gt;0,IF(IFERROR((Смета!G1330*1),0)&gt;0,ROUND(F1348*G1348,2),0),0),0)</f>
        <v>0</v>
      </c>
      <c r="T1348" s="38"/>
      <c r="U1348" s="38"/>
      <c r="X1348" s="38"/>
      <c r="Y1348" s="38"/>
    </row>
    <row r="1349" spans="1:25" s="37" customFormat="1" hidden="1" x14ac:dyDescent="0.25">
      <c r="A1349" s="63"/>
      <c r="B1349" s="140">
        <f>IFERROR(IF(F1349&gt;0,MAX(B$26:B1348)+1,IF(AND(D1349&gt;0,C1349=0),"ЗАГ",0)),0)</f>
        <v>0</v>
      </c>
      <c r="C1349" s="141">
        <f>IF(Смета!B1331&gt;0,Смета!B1331,0)</f>
        <v>0</v>
      </c>
      <c r="D1349" s="543">
        <f>IF(Смета!C1331&gt;0,Смета!C1331,0)</f>
        <v>0</v>
      </c>
      <c r="E1349" s="77">
        <f>IF(Смета!D1331&gt;0,Смета!D1331,0)</f>
        <v>0</v>
      </c>
      <c r="F1349" s="67">
        <f>IFERROR(IF(Дата_КС2=S$3,Смета!Q1331,0)+IF(Дата_КС2=S$4,Смета!T1331,0)+IF(Дата_КС2=S$5,Смета!W1331,0)+IF(Дата_КС2=S$6,Смета!Z1331,0)+IF(Дата_КС2=S$7,Смета!AC1331,0)+IF(Дата_КС2=S$8,Смета!AF1331,0)+IF(Дата_КС2=S$9,Смета!AI1331,0)+IF(Дата_КС2=S$10,Смета!AL1331,0)+IF(Дата_КС2=S$11,Смета!AO1331,0)+IF(Дата_КС2=S$12,Смета!AR1331,0)+IF(Дата_КС2=S$13,Смета!AU1331,0)+IF(Дата_КС2=S$14,Смета!AX1331,0),0)</f>
        <v>0</v>
      </c>
      <c r="G1349" s="67">
        <f>IF(Смета!E1331&gt;0,Смета!E1331,0)</f>
        <v>0</v>
      </c>
      <c r="H1349" s="67">
        <f t="shared" si="42"/>
        <v>0</v>
      </c>
      <c r="I1349" s="464">
        <f t="shared" si="41"/>
        <v>0</v>
      </c>
      <c r="J1349" s="474"/>
      <c r="K1349" s="465">
        <f>IF(AND(B1349&gt;0,B1349&lt;&gt;"ЗАГ"),1,IF(C1349=0,SUM(B1350:INDEX(B1350:B$2002,INDEX(MATCH("ЗАГ",B1350:B$2002&amp;"",),))),0))</f>
        <v>0</v>
      </c>
      <c r="L1349" s="47"/>
      <c r="M1349" s="47"/>
      <c r="N1349" s="186"/>
      <c r="O1349" s="186"/>
      <c r="P1349" s="187"/>
      <c r="Q1349" s="189"/>
      <c r="R1349" s="178">
        <f>IFERROR(IF(F1349&gt;0,IF(IFERROR((Смета!H899*1),0)&gt;0,ROUND(F1349*G1349,2),0),0),0)</f>
        <v>0</v>
      </c>
      <c r="S1349" s="50">
        <f>IFERROR(IF(F1349&gt;0,IF(IFERROR((Смета!G1331*1),0)&gt;0,ROUND(F1349*G1349,2),0),0),0)</f>
        <v>0</v>
      </c>
      <c r="T1349" s="38"/>
      <c r="U1349" s="38"/>
      <c r="X1349" s="38"/>
      <c r="Y1349" s="38"/>
    </row>
    <row r="1350" spans="1:25" s="37" customFormat="1" hidden="1" x14ac:dyDescent="0.25">
      <c r="A1350" s="63"/>
      <c r="B1350" s="140">
        <f>IFERROR(IF(F1350&gt;0,MAX(B$26:B1349)+1,IF(AND(D1350&gt;0,C1350=0),"ЗАГ",0)),0)</f>
        <v>0</v>
      </c>
      <c r="C1350" s="141">
        <f>IF(Смета!B1332&gt;0,Смета!B1332,0)</f>
        <v>0</v>
      </c>
      <c r="D1350" s="543">
        <f>IF(Смета!C1332&gt;0,Смета!C1332,0)</f>
        <v>0</v>
      </c>
      <c r="E1350" s="77">
        <f>IF(Смета!D1332&gt;0,Смета!D1332,0)</f>
        <v>0</v>
      </c>
      <c r="F1350" s="67">
        <f>IFERROR(IF(Дата_КС2=S$3,Смета!Q1332,0)+IF(Дата_КС2=S$4,Смета!T1332,0)+IF(Дата_КС2=S$5,Смета!W1332,0)+IF(Дата_КС2=S$6,Смета!Z1332,0)+IF(Дата_КС2=S$7,Смета!AC1332,0)+IF(Дата_КС2=S$8,Смета!AF1332,0)+IF(Дата_КС2=S$9,Смета!AI1332,0)+IF(Дата_КС2=S$10,Смета!AL1332,0)+IF(Дата_КС2=S$11,Смета!AO1332,0)+IF(Дата_КС2=S$12,Смета!AR1332,0)+IF(Дата_КС2=S$13,Смета!AU1332,0)+IF(Дата_КС2=S$14,Смета!AX1332,0),0)</f>
        <v>0</v>
      </c>
      <c r="G1350" s="67">
        <f>IF(Смета!E1332&gt;0,Смета!E1332,0)</f>
        <v>0</v>
      </c>
      <c r="H1350" s="67">
        <f t="shared" si="42"/>
        <v>0</v>
      </c>
      <c r="I1350" s="464">
        <f t="shared" si="41"/>
        <v>0</v>
      </c>
      <c r="J1350" s="474"/>
      <c r="K1350" s="465">
        <f>IF(AND(B1350&gt;0,B1350&lt;&gt;"ЗАГ"),1,IF(C1350=0,SUM(B1351:INDEX(B1351:B$2002,INDEX(MATCH("ЗАГ",B1351:B$2002&amp;"",),))),0))</f>
        <v>0</v>
      </c>
      <c r="L1350" s="47"/>
      <c r="M1350" s="47"/>
      <c r="N1350" s="186"/>
      <c r="O1350" s="186"/>
      <c r="P1350" s="187"/>
      <c r="Q1350" s="189"/>
      <c r="R1350" s="178">
        <f>IFERROR(IF(F1350&gt;0,IF(IFERROR((Смета!H900*1),0)&gt;0,ROUND(F1350*G1350,2),0),0),0)</f>
        <v>0</v>
      </c>
      <c r="S1350" s="50">
        <f>IFERROR(IF(F1350&gt;0,IF(IFERROR((Смета!G1332*1),0)&gt;0,ROUND(F1350*G1350,2),0),0),0)</f>
        <v>0</v>
      </c>
      <c r="T1350" s="38"/>
      <c r="U1350" s="38"/>
      <c r="X1350" s="38"/>
      <c r="Y1350" s="38"/>
    </row>
    <row r="1351" spans="1:25" s="37" customFormat="1" hidden="1" x14ac:dyDescent="0.25">
      <c r="A1351" s="63"/>
      <c r="B1351" s="140">
        <f>IFERROR(IF(F1351&gt;0,MAX(B$26:B1350)+1,IF(AND(D1351&gt;0,C1351=0),"ЗАГ",0)),0)</f>
        <v>0</v>
      </c>
      <c r="C1351" s="141">
        <f>IF(Смета!B1333&gt;0,Смета!B1333,0)</f>
        <v>0</v>
      </c>
      <c r="D1351" s="543">
        <f>IF(Смета!C1333&gt;0,Смета!C1333,0)</f>
        <v>0</v>
      </c>
      <c r="E1351" s="77">
        <f>IF(Смета!D1333&gt;0,Смета!D1333,0)</f>
        <v>0</v>
      </c>
      <c r="F1351" s="67">
        <f>IFERROR(IF(Дата_КС2=S$3,Смета!Q1333,0)+IF(Дата_КС2=S$4,Смета!T1333,0)+IF(Дата_КС2=S$5,Смета!W1333,0)+IF(Дата_КС2=S$6,Смета!Z1333,0)+IF(Дата_КС2=S$7,Смета!AC1333,0)+IF(Дата_КС2=S$8,Смета!AF1333,0)+IF(Дата_КС2=S$9,Смета!AI1333,0)+IF(Дата_КС2=S$10,Смета!AL1333,0)+IF(Дата_КС2=S$11,Смета!AO1333,0)+IF(Дата_КС2=S$12,Смета!AR1333,0)+IF(Дата_КС2=S$13,Смета!AU1333,0)+IF(Дата_КС2=S$14,Смета!AX1333,0),0)</f>
        <v>0</v>
      </c>
      <c r="G1351" s="67">
        <f>IF(Смета!E1333&gt;0,Смета!E1333,0)</f>
        <v>0</v>
      </c>
      <c r="H1351" s="67">
        <f t="shared" si="42"/>
        <v>0</v>
      </c>
      <c r="I1351" s="464">
        <f t="shared" si="41"/>
        <v>0</v>
      </c>
      <c r="J1351" s="474"/>
      <c r="K1351" s="465">
        <f>IF(AND(B1351&gt;0,B1351&lt;&gt;"ЗАГ"),1,IF(C1351=0,SUM(B1352:INDEX(B1352:B$2002,INDEX(MATCH("ЗАГ",B1352:B$2002&amp;"",),))),0))</f>
        <v>0</v>
      </c>
      <c r="L1351" s="47"/>
      <c r="M1351" s="47"/>
      <c r="N1351" s="186"/>
      <c r="O1351" s="186"/>
      <c r="P1351" s="187"/>
      <c r="Q1351" s="189"/>
      <c r="R1351" s="178">
        <f>IFERROR(IF(F1351&gt;0,IF(IFERROR((Смета!H901*1),0)&gt;0,ROUND(F1351*G1351,2),0),0),0)</f>
        <v>0</v>
      </c>
      <c r="S1351" s="50">
        <f>IFERROR(IF(F1351&gt;0,IF(IFERROR((Смета!G1333*1),0)&gt;0,ROUND(F1351*G1351,2),0),0),0)</f>
        <v>0</v>
      </c>
      <c r="T1351" s="38"/>
      <c r="U1351" s="38"/>
      <c r="X1351" s="38"/>
      <c r="Y1351" s="38"/>
    </row>
    <row r="1352" spans="1:25" s="37" customFormat="1" hidden="1" x14ac:dyDescent="0.25">
      <c r="A1352" s="63"/>
      <c r="B1352" s="140">
        <f>IFERROR(IF(F1352&gt;0,MAX(B$26:B1351)+1,IF(AND(D1352&gt;0,C1352=0),"ЗАГ",0)),0)</f>
        <v>0</v>
      </c>
      <c r="C1352" s="141">
        <f>IF(Смета!B1334&gt;0,Смета!B1334,0)</f>
        <v>0</v>
      </c>
      <c r="D1352" s="543">
        <f>IF(Смета!C1334&gt;0,Смета!C1334,0)</f>
        <v>0</v>
      </c>
      <c r="E1352" s="77">
        <f>IF(Смета!D1334&gt;0,Смета!D1334,0)</f>
        <v>0</v>
      </c>
      <c r="F1352" s="67">
        <f>IFERROR(IF(Дата_КС2=S$3,Смета!Q1334,0)+IF(Дата_КС2=S$4,Смета!T1334,0)+IF(Дата_КС2=S$5,Смета!W1334,0)+IF(Дата_КС2=S$6,Смета!Z1334,0)+IF(Дата_КС2=S$7,Смета!AC1334,0)+IF(Дата_КС2=S$8,Смета!AF1334,0)+IF(Дата_КС2=S$9,Смета!AI1334,0)+IF(Дата_КС2=S$10,Смета!AL1334,0)+IF(Дата_КС2=S$11,Смета!AO1334,0)+IF(Дата_КС2=S$12,Смета!AR1334,0)+IF(Дата_КС2=S$13,Смета!AU1334,0)+IF(Дата_КС2=S$14,Смета!AX1334,0),0)</f>
        <v>0</v>
      </c>
      <c r="G1352" s="67">
        <f>IF(Смета!E1334&gt;0,Смета!E1334,0)</f>
        <v>0</v>
      </c>
      <c r="H1352" s="67">
        <f t="shared" si="42"/>
        <v>0</v>
      </c>
      <c r="I1352" s="464">
        <f t="shared" si="41"/>
        <v>0</v>
      </c>
      <c r="J1352" s="474"/>
      <c r="K1352" s="465">
        <f>IF(AND(B1352&gt;0,B1352&lt;&gt;"ЗАГ"),1,IF(C1352=0,SUM(B1353:INDEX(B1353:B$2002,INDEX(MATCH("ЗАГ",B1353:B$2002&amp;"",),))),0))</f>
        <v>0</v>
      </c>
      <c r="L1352" s="47"/>
      <c r="M1352" s="47"/>
      <c r="N1352" s="186"/>
      <c r="O1352" s="186"/>
      <c r="P1352" s="187"/>
      <c r="Q1352" s="189"/>
      <c r="R1352" s="178">
        <f>IFERROR(IF(F1352&gt;0,IF(IFERROR((Смета!H902*1),0)&gt;0,ROUND(F1352*G1352,2),0),0),0)</f>
        <v>0</v>
      </c>
      <c r="S1352" s="50">
        <f>IFERROR(IF(F1352&gt;0,IF(IFERROR((Смета!G1334*1),0)&gt;0,ROUND(F1352*G1352,2),0),0),0)</f>
        <v>0</v>
      </c>
      <c r="T1352" s="38"/>
      <c r="U1352" s="38"/>
      <c r="X1352" s="38"/>
      <c r="Y1352" s="38"/>
    </row>
    <row r="1353" spans="1:25" s="37" customFormat="1" hidden="1" x14ac:dyDescent="0.25">
      <c r="A1353" s="63"/>
      <c r="B1353" s="140">
        <f>IFERROR(IF(F1353&gt;0,MAX(B$26:B1352)+1,IF(AND(D1353&gt;0,C1353=0),"ЗАГ",0)),0)</f>
        <v>0</v>
      </c>
      <c r="C1353" s="141">
        <f>IF(Смета!B1335&gt;0,Смета!B1335,0)</f>
        <v>0</v>
      </c>
      <c r="D1353" s="543">
        <f>IF(Смета!C1335&gt;0,Смета!C1335,0)</f>
        <v>0</v>
      </c>
      <c r="E1353" s="77">
        <f>IF(Смета!D1335&gt;0,Смета!D1335,0)</f>
        <v>0</v>
      </c>
      <c r="F1353" s="67">
        <f>IFERROR(IF(Дата_КС2=S$3,Смета!Q1335,0)+IF(Дата_КС2=S$4,Смета!T1335,0)+IF(Дата_КС2=S$5,Смета!W1335,0)+IF(Дата_КС2=S$6,Смета!Z1335,0)+IF(Дата_КС2=S$7,Смета!AC1335,0)+IF(Дата_КС2=S$8,Смета!AF1335,0)+IF(Дата_КС2=S$9,Смета!AI1335,0)+IF(Дата_КС2=S$10,Смета!AL1335,0)+IF(Дата_КС2=S$11,Смета!AO1335,0)+IF(Дата_КС2=S$12,Смета!AR1335,0)+IF(Дата_КС2=S$13,Смета!AU1335,0)+IF(Дата_КС2=S$14,Смета!AX1335,0),0)</f>
        <v>0</v>
      </c>
      <c r="G1353" s="67">
        <f>IF(Смета!E1335&gt;0,Смета!E1335,0)</f>
        <v>0</v>
      </c>
      <c r="H1353" s="67">
        <f t="shared" si="42"/>
        <v>0</v>
      </c>
      <c r="I1353" s="464">
        <f t="shared" si="41"/>
        <v>0</v>
      </c>
      <c r="J1353" s="474"/>
      <c r="K1353" s="465">
        <f>IF(AND(B1353&gt;0,B1353&lt;&gt;"ЗАГ"),1,IF(C1353=0,SUM(B1354:INDEX(B1354:B$2002,INDEX(MATCH("ЗАГ",B1354:B$2002&amp;"",),))),0))</f>
        <v>0</v>
      </c>
      <c r="L1353" s="47"/>
      <c r="M1353" s="47"/>
      <c r="N1353" s="186"/>
      <c r="O1353" s="186"/>
      <c r="P1353" s="187"/>
      <c r="Q1353" s="189"/>
      <c r="R1353" s="178">
        <f>IFERROR(IF(F1353&gt;0,IF(IFERROR((Смета!H903*1),0)&gt;0,ROUND(F1353*G1353,2),0),0),0)</f>
        <v>0</v>
      </c>
      <c r="S1353" s="50">
        <f>IFERROR(IF(F1353&gt;0,IF(IFERROR((Смета!G1335*1),0)&gt;0,ROUND(F1353*G1353,2),0),0),0)</f>
        <v>0</v>
      </c>
      <c r="T1353" s="38"/>
      <c r="U1353" s="38"/>
      <c r="X1353" s="38"/>
      <c r="Y1353" s="38"/>
    </row>
    <row r="1354" spans="1:25" s="37" customFormat="1" hidden="1" x14ac:dyDescent="0.25">
      <c r="A1354" s="63"/>
      <c r="B1354" s="140">
        <f>IFERROR(IF(F1354&gt;0,MAX(B$26:B1353)+1,IF(AND(D1354&gt;0,C1354=0),"ЗАГ",0)),0)</f>
        <v>0</v>
      </c>
      <c r="C1354" s="141">
        <f>IF(Смета!B1336&gt;0,Смета!B1336,0)</f>
        <v>0</v>
      </c>
      <c r="D1354" s="543">
        <f>IF(Смета!C1336&gt;0,Смета!C1336,0)</f>
        <v>0</v>
      </c>
      <c r="E1354" s="77">
        <f>IF(Смета!D1336&gt;0,Смета!D1336,0)</f>
        <v>0</v>
      </c>
      <c r="F1354" s="67">
        <f>IFERROR(IF(Дата_КС2=S$3,Смета!Q1336,0)+IF(Дата_КС2=S$4,Смета!T1336,0)+IF(Дата_КС2=S$5,Смета!W1336,0)+IF(Дата_КС2=S$6,Смета!Z1336,0)+IF(Дата_КС2=S$7,Смета!AC1336,0)+IF(Дата_КС2=S$8,Смета!AF1336,0)+IF(Дата_КС2=S$9,Смета!AI1336,0)+IF(Дата_КС2=S$10,Смета!AL1336,0)+IF(Дата_КС2=S$11,Смета!AO1336,0)+IF(Дата_КС2=S$12,Смета!AR1336,0)+IF(Дата_КС2=S$13,Смета!AU1336,0)+IF(Дата_КС2=S$14,Смета!AX1336,0),0)</f>
        <v>0</v>
      </c>
      <c r="G1354" s="67">
        <f>IF(Смета!E1336&gt;0,Смета!E1336,0)</f>
        <v>0</v>
      </c>
      <c r="H1354" s="67">
        <f t="shared" si="42"/>
        <v>0</v>
      </c>
      <c r="I1354" s="464">
        <f t="shared" si="41"/>
        <v>0</v>
      </c>
      <c r="J1354" s="474"/>
      <c r="K1354" s="465">
        <f>IF(AND(B1354&gt;0,B1354&lt;&gt;"ЗАГ"),1,IF(C1354=0,SUM(B1355:INDEX(B1355:B$2002,INDEX(MATCH("ЗАГ",B1355:B$2002&amp;"",),))),0))</f>
        <v>0</v>
      </c>
      <c r="L1354" s="47"/>
      <c r="M1354" s="47"/>
      <c r="N1354" s="186"/>
      <c r="O1354" s="186"/>
      <c r="P1354" s="187"/>
      <c r="Q1354" s="189"/>
      <c r="R1354" s="178">
        <f>IFERROR(IF(F1354&gt;0,IF(IFERROR((Смета!H904*1),0)&gt;0,ROUND(F1354*G1354,2),0),0),0)</f>
        <v>0</v>
      </c>
      <c r="S1354" s="50">
        <f>IFERROR(IF(F1354&gt;0,IF(IFERROR((Смета!G1336*1),0)&gt;0,ROUND(F1354*G1354,2),0),0),0)</f>
        <v>0</v>
      </c>
      <c r="T1354" s="38"/>
      <c r="U1354" s="38"/>
      <c r="X1354" s="38"/>
      <c r="Y1354" s="38"/>
    </row>
    <row r="1355" spans="1:25" s="37" customFormat="1" hidden="1" x14ac:dyDescent="0.25">
      <c r="A1355" s="63"/>
      <c r="B1355" s="140">
        <f>IFERROR(IF(F1355&gt;0,MAX(B$26:B1354)+1,IF(AND(D1355&gt;0,C1355=0),"ЗАГ",0)),0)</f>
        <v>0</v>
      </c>
      <c r="C1355" s="141">
        <f>IF(Смета!B1337&gt;0,Смета!B1337,0)</f>
        <v>0</v>
      </c>
      <c r="D1355" s="543">
        <f>IF(Смета!C1337&gt;0,Смета!C1337,0)</f>
        <v>0</v>
      </c>
      <c r="E1355" s="77">
        <f>IF(Смета!D1337&gt;0,Смета!D1337,0)</f>
        <v>0</v>
      </c>
      <c r="F1355" s="67">
        <f>IFERROR(IF(Дата_КС2=S$3,Смета!Q1337,0)+IF(Дата_КС2=S$4,Смета!T1337,0)+IF(Дата_КС2=S$5,Смета!W1337,0)+IF(Дата_КС2=S$6,Смета!Z1337,0)+IF(Дата_КС2=S$7,Смета!AC1337,0)+IF(Дата_КС2=S$8,Смета!AF1337,0)+IF(Дата_КС2=S$9,Смета!AI1337,0)+IF(Дата_КС2=S$10,Смета!AL1337,0)+IF(Дата_КС2=S$11,Смета!AO1337,0)+IF(Дата_КС2=S$12,Смета!AR1337,0)+IF(Дата_КС2=S$13,Смета!AU1337,0)+IF(Дата_КС2=S$14,Смета!AX1337,0),0)</f>
        <v>0</v>
      </c>
      <c r="G1355" s="67">
        <f>IF(Смета!E1337&gt;0,Смета!E1337,0)</f>
        <v>0</v>
      </c>
      <c r="H1355" s="67">
        <f t="shared" si="42"/>
        <v>0</v>
      </c>
      <c r="I1355" s="464">
        <f t="shared" si="41"/>
        <v>0</v>
      </c>
      <c r="J1355" s="474"/>
      <c r="K1355" s="465">
        <f>IF(AND(B1355&gt;0,B1355&lt;&gt;"ЗАГ"),1,IF(C1355=0,SUM(B1356:INDEX(B1356:B$2002,INDEX(MATCH("ЗАГ",B1356:B$2002&amp;"",),))),0))</f>
        <v>0</v>
      </c>
      <c r="L1355" s="47"/>
      <c r="M1355" s="47"/>
      <c r="N1355" s="186"/>
      <c r="O1355" s="186"/>
      <c r="P1355" s="187"/>
      <c r="Q1355" s="189"/>
      <c r="R1355" s="178">
        <f>IFERROR(IF(F1355&gt;0,IF(IFERROR((Смета!H905*1),0)&gt;0,ROUND(F1355*G1355,2),0),0),0)</f>
        <v>0</v>
      </c>
      <c r="S1355" s="50">
        <f>IFERROR(IF(F1355&gt;0,IF(IFERROR((Смета!G1337*1),0)&gt;0,ROUND(F1355*G1355,2),0),0),0)</f>
        <v>0</v>
      </c>
      <c r="T1355" s="38"/>
      <c r="U1355" s="38"/>
      <c r="X1355" s="38"/>
      <c r="Y1355" s="38"/>
    </row>
    <row r="1356" spans="1:25" s="37" customFormat="1" hidden="1" x14ac:dyDescent="0.25">
      <c r="A1356" s="63"/>
      <c r="B1356" s="140">
        <f>IFERROR(IF(F1356&gt;0,MAX(B$26:B1355)+1,IF(AND(D1356&gt;0,C1356=0),"ЗАГ",0)),0)</f>
        <v>0</v>
      </c>
      <c r="C1356" s="141">
        <f>IF(Смета!B1338&gt;0,Смета!B1338,0)</f>
        <v>0</v>
      </c>
      <c r="D1356" s="543">
        <f>IF(Смета!C1338&gt;0,Смета!C1338,0)</f>
        <v>0</v>
      </c>
      <c r="E1356" s="77">
        <f>IF(Смета!D1338&gt;0,Смета!D1338,0)</f>
        <v>0</v>
      </c>
      <c r="F1356" s="67">
        <f>IFERROR(IF(Дата_КС2=S$3,Смета!Q1338,0)+IF(Дата_КС2=S$4,Смета!T1338,0)+IF(Дата_КС2=S$5,Смета!W1338,0)+IF(Дата_КС2=S$6,Смета!Z1338,0)+IF(Дата_КС2=S$7,Смета!AC1338,0)+IF(Дата_КС2=S$8,Смета!AF1338,0)+IF(Дата_КС2=S$9,Смета!AI1338,0)+IF(Дата_КС2=S$10,Смета!AL1338,0)+IF(Дата_КС2=S$11,Смета!AO1338,0)+IF(Дата_КС2=S$12,Смета!AR1338,0)+IF(Дата_КС2=S$13,Смета!AU1338,0)+IF(Дата_КС2=S$14,Смета!AX1338,0),0)</f>
        <v>0</v>
      </c>
      <c r="G1356" s="67">
        <f>IF(Смета!E1338&gt;0,Смета!E1338,0)</f>
        <v>0</v>
      </c>
      <c r="H1356" s="67">
        <f t="shared" si="42"/>
        <v>0</v>
      </c>
      <c r="I1356" s="464">
        <f t="shared" si="41"/>
        <v>0</v>
      </c>
      <c r="J1356" s="474"/>
      <c r="K1356" s="465">
        <f>IF(AND(B1356&gt;0,B1356&lt;&gt;"ЗАГ"),1,IF(C1356=0,SUM(B1357:INDEX(B1357:B$2002,INDEX(MATCH("ЗАГ",B1357:B$2002&amp;"",),))),0))</f>
        <v>0</v>
      </c>
      <c r="L1356" s="47"/>
      <c r="M1356" s="47"/>
      <c r="N1356" s="186"/>
      <c r="O1356" s="186"/>
      <c r="P1356" s="187"/>
      <c r="Q1356" s="189"/>
      <c r="R1356" s="178">
        <f>IFERROR(IF(F1356&gt;0,IF(IFERROR((Смета!H906*1),0)&gt;0,ROUND(F1356*G1356,2),0),0),0)</f>
        <v>0</v>
      </c>
      <c r="S1356" s="50">
        <f>IFERROR(IF(F1356&gt;0,IF(IFERROR((Смета!G1338*1),0)&gt;0,ROUND(F1356*G1356,2),0),0),0)</f>
        <v>0</v>
      </c>
      <c r="T1356" s="38"/>
      <c r="U1356" s="38"/>
      <c r="X1356" s="38"/>
      <c r="Y1356" s="38"/>
    </row>
    <row r="1357" spans="1:25" s="37" customFormat="1" hidden="1" x14ac:dyDescent="0.25">
      <c r="A1357" s="63"/>
      <c r="B1357" s="140">
        <f>IFERROR(IF(F1357&gt;0,MAX(B$26:B1356)+1,IF(AND(D1357&gt;0,C1357=0),"ЗАГ",0)),0)</f>
        <v>0</v>
      </c>
      <c r="C1357" s="141">
        <f>IF(Смета!B1339&gt;0,Смета!B1339,0)</f>
        <v>0</v>
      </c>
      <c r="D1357" s="543">
        <f>IF(Смета!C1339&gt;0,Смета!C1339,0)</f>
        <v>0</v>
      </c>
      <c r="E1357" s="77">
        <f>IF(Смета!D1339&gt;0,Смета!D1339,0)</f>
        <v>0</v>
      </c>
      <c r="F1357" s="67">
        <f>IFERROR(IF(Дата_КС2=S$3,Смета!Q1339,0)+IF(Дата_КС2=S$4,Смета!T1339,0)+IF(Дата_КС2=S$5,Смета!W1339,0)+IF(Дата_КС2=S$6,Смета!Z1339,0)+IF(Дата_КС2=S$7,Смета!AC1339,0)+IF(Дата_КС2=S$8,Смета!AF1339,0)+IF(Дата_КС2=S$9,Смета!AI1339,0)+IF(Дата_КС2=S$10,Смета!AL1339,0)+IF(Дата_КС2=S$11,Смета!AO1339,0)+IF(Дата_КС2=S$12,Смета!AR1339,0)+IF(Дата_КС2=S$13,Смета!AU1339,0)+IF(Дата_КС2=S$14,Смета!AX1339,0),0)</f>
        <v>0</v>
      </c>
      <c r="G1357" s="67">
        <f>IF(Смета!E1339&gt;0,Смета!E1339,0)</f>
        <v>0</v>
      </c>
      <c r="H1357" s="67">
        <f t="shared" si="42"/>
        <v>0</v>
      </c>
      <c r="I1357" s="464">
        <f t="shared" si="41"/>
        <v>0</v>
      </c>
      <c r="J1357" s="474"/>
      <c r="K1357" s="465">
        <f>IF(AND(B1357&gt;0,B1357&lt;&gt;"ЗАГ"),1,IF(C1357=0,SUM(B1358:INDEX(B1358:B$2002,INDEX(MATCH("ЗАГ",B1358:B$2002&amp;"",),))),0))</f>
        <v>0</v>
      </c>
      <c r="L1357" s="47"/>
      <c r="M1357" s="47"/>
      <c r="N1357" s="186"/>
      <c r="O1357" s="186"/>
      <c r="P1357" s="187"/>
      <c r="Q1357" s="189"/>
      <c r="R1357" s="178">
        <f>IFERROR(IF(F1357&gt;0,IF(IFERROR((Смета!H907*1),0)&gt;0,ROUND(F1357*G1357,2),0),0),0)</f>
        <v>0</v>
      </c>
      <c r="S1357" s="50">
        <f>IFERROR(IF(F1357&gt;0,IF(IFERROR((Смета!G1339*1),0)&gt;0,ROUND(F1357*G1357,2),0),0),0)</f>
        <v>0</v>
      </c>
      <c r="T1357" s="38"/>
      <c r="U1357" s="38"/>
      <c r="X1357" s="38"/>
      <c r="Y1357" s="38"/>
    </row>
    <row r="1358" spans="1:25" s="37" customFormat="1" hidden="1" x14ac:dyDescent="0.25">
      <c r="A1358" s="63"/>
      <c r="B1358" s="140">
        <f>IFERROR(IF(F1358&gt;0,MAX(B$26:B1357)+1,IF(AND(D1358&gt;0,C1358=0),"ЗАГ",0)),0)</f>
        <v>0</v>
      </c>
      <c r="C1358" s="141">
        <f>IF(Смета!B1340&gt;0,Смета!B1340,0)</f>
        <v>0</v>
      </c>
      <c r="D1358" s="543">
        <f>IF(Смета!C1340&gt;0,Смета!C1340,0)</f>
        <v>0</v>
      </c>
      <c r="E1358" s="77">
        <f>IF(Смета!D1340&gt;0,Смета!D1340,0)</f>
        <v>0</v>
      </c>
      <c r="F1358" s="67">
        <f>IFERROR(IF(Дата_КС2=S$3,Смета!Q1340,0)+IF(Дата_КС2=S$4,Смета!T1340,0)+IF(Дата_КС2=S$5,Смета!W1340,0)+IF(Дата_КС2=S$6,Смета!Z1340,0)+IF(Дата_КС2=S$7,Смета!AC1340,0)+IF(Дата_КС2=S$8,Смета!AF1340,0)+IF(Дата_КС2=S$9,Смета!AI1340,0)+IF(Дата_КС2=S$10,Смета!AL1340,0)+IF(Дата_КС2=S$11,Смета!AO1340,0)+IF(Дата_КС2=S$12,Смета!AR1340,0)+IF(Дата_КС2=S$13,Смета!AU1340,0)+IF(Дата_КС2=S$14,Смета!AX1340,0),0)</f>
        <v>0</v>
      </c>
      <c r="G1358" s="67">
        <f>IF(Смета!E1340&gt;0,Смета!E1340,0)</f>
        <v>0</v>
      </c>
      <c r="H1358" s="67">
        <f t="shared" si="42"/>
        <v>0</v>
      </c>
      <c r="I1358" s="464">
        <f t="shared" si="41"/>
        <v>0</v>
      </c>
      <c r="J1358" s="474"/>
      <c r="K1358" s="465">
        <f>IF(AND(B1358&gt;0,B1358&lt;&gt;"ЗАГ"),1,IF(C1358=0,SUM(B1359:INDEX(B1359:B$2002,INDEX(MATCH("ЗАГ",B1359:B$2002&amp;"",),))),0))</f>
        <v>0</v>
      </c>
      <c r="L1358" s="47"/>
      <c r="M1358" s="47"/>
      <c r="N1358" s="186"/>
      <c r="O1358" s="186"/>
      <c r="P1358" s="187"/>
      <c r="Q1358" s="189"/>
      <c r="R1358" s="178">
        <f>IFERROR(IF(F1358&gt;0,IF(IFERROR((Смета!H908*1),0)&gt;0,ROUND(F1358*G1358,2),0),0),0)</f>
        <v>0</v>
      </c>
      <c r="S1358" s="50">
        <f>IFERROR(IF(F1358&gt;0,IF(IFERROR((Смета!G1340*1),0)&gt;0,ROUND(F1358*G1358,2),0),0),0)</f>
        <v>0</v>
      </c>
      <c r="T1358" s="38"/>
      <c r="U1358" s="38"/>
      <c r="X1358" s="38"/>
      <c r="Y1358" s="38"/>
    </row>
    <row r="1359" spans="1:25" s="37" customFormat="1" hidden="1" x14ac:dyDescent="0.25">
      <c r="A1359" s="63"/>
      <c r="B1359" s="140">
        <f>IFERROR(IF(F1359&gt;0,MAX(B$26:B1358)+1,IF(AND(D1359&gt;0,C1359=0),"ЗАГ",0)),0)</f>
        <v>0</v>
      </c>
      <c r="C1359" s="141">
        <f>IF(Смета!B1341&gt;0,Смета!B1341,0)</f>
        <v>0</v>
      </c>
      <c r="D1359" s="543">
        <f>IF(Смета!C1341&gt;0,Смета!C1341,0)</f>
        <v>0</v>
      </c>
      <c r="E1359" s="77">
        <f>IF(Смета!D1341&gt;0,Смета!D1341,0)</f>
        <v>0</v>
      </c>
      <c r="F1359" s="67">
        <f>IFERROR(IF(Дата_КС2=S$3,Смета!Q1341,0)+IF(Дата_КС2=S$4,Смета!T1341,0)+IF(Дата_КС2=S$5,Смета!W1341,0)+IF(Дата_КС2=S$6,Смета!Z1341,0)+IF(Дата_КС2=S$7,Смета!AC1341,0)+IF(Дата_КС2=S$8,Смета!AF1341,0)+IF(Дата_КС2=S$9,Смета!AI1341,0)+IF(Дата_КС2=S$10,Смета!AL1341,0)+IF(Дата_КС2=S$11,Смета!AO1341,0)+IF(Дата_КС2=S$12,Смета!AR1341,0)+IF(Дата_КС2=S$13,Смета!AU1341,0)+IF(Дата_КС2=S$14,Смета!AX1341,0),0)</f>
        <v>0</v>
      </c>
      <c r="G1359" s="67">
        <f>IF(Смета!E1341&gt;0,Смета!E1341,0)</f>
        <v>0</v>
      </c>
      <c r="H1359" s="67">
        <f t="shared" si="42"/>
        <v>0</v>
      </c>
      <c r="I1359" s="464">
        <f t="shared" si="41"/>
        <v>0</v>
      </c>
      <c r="J1359" s="474"/>
      <c r="K1359" s="465">
        <f>IF(AND(B1359&gt;0,B1359&lt;&gt;"ЗАГ"),1,IF(C1359=0,SUM(B1360:INDEX(B1360:B$2002,INDEX(MATCH("ЗАГ",B1360:B$2002&amp;"",),))),0))</f>
        <v>0</v>
      </c>
      <c r="L1359" s="47"/>
      <c r="M1359" s="47"/>
      <c r="N1359" s="186"/>
      <c r="O1359" s="186"/>
      <c r="P1359" s="187"/>
      <c r="Q1359" s="189"/>
      <c r="R1359" s="178">
        <f>IFERROR(IF(F1359&gt;0,IF(IFERROR((Смета!H909*1),0)&gt;0,ROUND(F1359*G1359,2),0),0),0)</f>
        <v>0</v>
      </c>
      <c r="S1359" s="50">
        <f>IFERROR(IF(F1359&gt;0,IF(IFERROR((Смета!G1341*1),0)&gt;0,ROUND(F1359*G1359,2),0),0),0)</f>
        <v>0</v>
      </c>
      <c r="T1359" s="38"/>
      <c r="U1359" s="38"/>
      <c r="X1359" s="38"/>
      <c r="Y1359" s="38"/>
    </row>
    <row r="1360" spans="1:25" s="37" customFormat="1" hidden="1" x14ac:dyDescent="0.25">
      <c r="A1360" s="63"/>
      <c r="B1360" s="140">
        <f>IFERROR(IF(F1360&gt;0,MAX(B$26:B1359)+1,IF(AND(D1360&gt;0,C1360=0),"ЗАГ",0)),0)</f>
        <v>0</v>
      </c>
      <c r="C1360" s="141">
        <f>IF(Смета!B1342&gt;0,Смета!B1342,0)</f>
        <v>0</v>
      </c>
      <c r="D1360" s="543">
        <f>IF(Смета!C1342&gt;0,Смета!C1342,0)</f>
        <v>0</v>
      </c>
      <c r="E1360" s="77">
        <f>IF(Смета!D1342&gt;0,Смета!D1342,0)</f>
        <v>0</v>
      </c>
      <c r="F1360" s="67">
        <f>IFERROR(IF(Дата_КС2=S$3,Смета!Q1342,0)+IF(Дата_КС2=S$4,Смета!T1342,0)+IF(Дата_КС2=S$5,Смета!W1342,0)+IF(Дата_КС2=S$6,Смета!Z1342,0)+IF(Дата_КС2=S$7,Смета!AC1342,0)+IF(Дата_КС2=S$8,Смета!AF1342,0)+IF(Дата_КС2=S$9,Смета!AI1342,0)+IF(Дата_КС2=S$10,Смета!AL1342,0)+IF(Дата_КС2=S$11,Смета!AO1342,0)+IF(Дата_КС2=S$12,Смета!AR1342,0)+IF(Дата_КС2=S$13,Смета!AU1342,0)+IF(Дата_КС2=S$14,Смета!AX1342,0),0)</f>
        <v>0</v>
      </c>
      <c r="G1360" s="67">
        <f>IF(Смета!E1342&gt;0,Смета!E1342,0)</f>
        <v>0</v>
      </c>
      <c r="H1360" s="67">
        <f t="shared" si="42"/>
        <v>0</v>
      </c>
      <c r="I1360" s="464">
        <f t="shared" si="41"/>
        <v>0</v>
      </c>
      <c r="J1360" s="474"/>
      <c r="K1360" s="465">
        <f>IF(AND(B1360&gt;0,B1360&lt;&gt;"ЗАГ"),1,IF(C1360=0,SUM(B1361:INDEX(B1361:B$2002,INDEX(MATCH("ЗАГ",B1361:B$2002&amp;"",),))),0))</f>
        <v>0</v>
      </c>
      <c r="L1360" s="47"/>
      <c r="M1360" s="47"/>
      <c r="N1360" s="186"/>
      <c r="O1360" s="186"/>
      <c r="P1360" s="187"/>
      <c r="Q1360" s="189"/>
      <c r="R1360" s="178">
        <f>IFERROR(IF(F1360&gt;0,IF(IFERROR((Смета!H910*1),0)&gt;0,ROUND(F1360*G1360,2),0),0),0)</f>
        <v>0</v>
      </c>
      <c r="S1360" s="50">
        <f>IFERROR(IF(F1360&gt;0,IF(IFERROR((Смета!G1342*1),0)&gt;0,ROUND(F1360*G1360,2),0),0),0)</f>
        <v>0</v>
      </c>
      <c r="T1360" s="38"/>
      <c r="U1360" s="38"/>
      <c r="X1360" s="38"/>
      <c r="Y1360" s="38"/>
    </row>
    <row r="1361" spans="1:25" s="37" customFormat="1" hidden="1" x14ac:dyDescent="0.25">
      <c r="A1361" s="63"/>
      <c r="B1361" s="140">
        <f>IFERROR(IF(F1361&gt;0,MAX(B$26:B1360)+1,IF(AND(D1361&gt;0,C1361=0),"ЗАГ",0)),0)</f>
        <v>0</v>
      </c>
      <c r="C1361" s="141">
        <f>IF(Смета!B1343&gt;0,Смета!B1343,0)</f>
        <v>0</v>
      </c>
      <c r="D1361" s="543">
        <f>IF(Смета!C1343&gt;0,Смета!C1343,0)</f>
        <v>0</v>
      </c>
      <c r="E1361" s="77">
        <f>IF(Смета!D1343&gt;0,Смета!D1343,0)</f>
        <v>0</v>
      </c>
      <c r="F1361" s="67">
        <f>IFERROR(IF(Дата_КС2=S$3,Смета!Q1343,0)+IF(Дата_КС2=S$4,Смета!T1343,0)+IF(Дата_КС2=S$5,Смета!W1343,0)+IF(Дата_КС2=S$6,Смета!Z1343,0)+IF(Дата_КС2=S$7,Смета!AC1343,0)+IF(Дата_КС2=S$8,Смета!AF1343,0)+IF(Дата_КС2=S$9,Смета!AI1343,0)+IF(Дата_КС2=S$10,Смета!AL1343,0)+IF(Дата_КС2=S$11,Смета!AO1343,0)+IF(Дата_КС2=S$12,Смета!AR1343,0)+IF(Дата_КС2=S$13,Смета!AU1343,0)+IF(Дата_КС2=S$14,Смета!AX1343,0),0)</f>
        <v>0</v>
      </c>
      <c r="G1361" s="67">
        <f>IF(Смета!E1343&gt;0,Смета!E1343,0)</f>
        <v>0</v>
      </c>
      <c r="H1361" s="67">
        <f t="shared" si="42"/>
        <v>0</v>
      </c>
      <c r="I1361" s="464">
        <f t="shared" si="41"/>
        <v>0</v>
      </c>
      <c r="J1361" s="474"/>
      <c r="K1361" s="465">
        <f>IF(AND(B1361&gt;0,B1361&lt;&gt;"ЗАГ"),1,IF(C1361=0,SUM(B1362:INDEX(B1362:B$2002,INDEX(MATCH("ЗАГ",B1362:B$2002&amp;"",),))),0))</f>
        <v>0</v>
      </c>
      <c r="L1361" s="47"/>
      <c r="M1361" s="47"/>
      <c r="N1361" s="186"/>
      <c r="O1361" s="186"/>
      <c r="P1361" s="187"/>
      <c r="Q1361" s="189"/>
      <c r="R1361" s="178">
        <f>IFERROR(IF(F1361&gt;0,IF(IFERROR((Смета!H911*1),0)&gt;0,ROUND(F1361*G1361,2),0),0),0)</f>
        <v>0</v>
      </c>
      <c r="S1361" s="50">
        <f>IFERROR(IF(F1361&gt;0,IF(IFERROR((Смета!G1343*1),0)&gt;0,ROUND(F1361*G1361,2),0),0),0)</f>
        <v>0</v>
      </c>
      <c r="T1361" s="38"/>
      <c r="U1361" s="38"/>
      <c r="X1361" s="38"/>
      <c r="Y1361" s="38"/>
    </row>
    <row r="1362" spans="1:25" s="37" customFormat="1" hidden="1" x14ac:dyDescent="0.25">
      <c r="A1362" s="63"/>
      <c r="B1362" s="140">
        <f>IFERROR(IF(F1362&gt;0,MAX(B$26:B1361)+1,IF(AND(D1362&gt;0,C1362=0),"ЗАГ",0)),0)</f>
        <v>0</v>
      </c>
      <c r="C1362" s="141">
        <f>IF(Смета!B1344&gt;0,Смета!B1344,0)</f>
        <v>0</v>
      </c>
      <c r="D1362" s="543">
        <f>IF(Смета!C1344&gt;0,Смета!C1344,0)</f>
        <v>0</v>
      </c>
      <c r="E1362" s="77">
        <f>IF(Смета!D1344&gt;0,Смета!D1344,0)</f>
        <v>0</v>
      </c>
      <c r="F1362" s="67">
        <f>IFERROR(IF(Дата_КС2=S$3,Смета!Q1344,0)+IF(Дата_КС2=S$4,Смета!T1344,0)+IF(Дата_КС2=S$5,Смета!W1344,0)+IF(Дата_КС2=S$6,Смета!Z1344,0)+IF(Дата_КС2=S$7,Смета!AC1344,0)+IF(Дата_КС2=S$8,Смета!AF1344,0)+IF(Дата_КС2=S$9,Смета!AI1344,0)+IF(Дата_КС2=S$10,Смета!AL1344,0)+IF(Дата_КС2=S$11,Смета!AO1344,0)+IF(Дата_КС2=S$12,Смета!AR1344,0)+IF(Дата_КС2=S$13,Смета!AU1344,0)+IF(Дата_КС2=S$14,Смета!AX1344,0),0)</f>
        <v>0</v>
      </c>
      <c r="G1362" s="67">
        <f>IF(Смета!E1344&gt;0,Смета!E1344,0)</f>
        <v>0</v>
      </c>
      <c r="H1362" s="67">
        <f t="shared" si="42"/>
        <v>0</v>
      </c>
      <c r="I1362" s="464">
        <f t="shared" si="41"/>
        <v>0</v>
      </c>
      <c r="J1362" s="474"/>
      <c r="K1362" s="465">
        <f>IF(AND(B1362&gt;0,B1362&lt;&gt;"ЗАГ"),1,IF(C1362=0,SUM(B1363:INDEX(B1363:B$2002,INDEX(MATCH("ЗАГ",B1363:B$2002&amp;"",),))),0))</f>
        <v>0</v>
      </c>
      <c r="L1362" s="47"/>
      <c r="M1362" s="47"/>
      <c r="N1362" s="186"/>
      <c r="O1362" s="186"/>
      <c r="P1362" s="187"/>
      <c r="Q1362" s="189"/>
      <c r="R1362" s="178">
        <f>IFERROR(IF(F1362&gt;0,IF(IFERROR((Смета!H912*1),0)&gt;0,ROUND(F1362*G1362,2),0),0),0)</f>
        <v>0</v>
      </c>
      <c r="S1362" s="50">
        <f>IFERROR(IF(F1362&gt;0,IF(IFERROR((Смета!G1344*1),0)&gt;0,ROUND(F1362*G1362,2),0),0),0)</f>
        <v>0</v>
      </c>
      <c r="T1362" s="38"/>
      <c r="U1362" s="38"/>
      <c r="X1362" s="38"/>
      <c r="Y1362" s="38"/>
    </row>
    <row r="1363" spans="1:25" s="37" customFormat="1" hidden="1" x14ac:dyDescent="0.25">
      <c r="A1363" s="63"/>
      <c r="B1363" s="140">
        <f>IFERROR(IF(F1363&gt;0,MAX(B$26:B1362)+1,IF(AND(D1363&gt;0,C1363=0),"ЗАГ",0)),0)</f>
        <v>0</v>
      </c>
      <c r="C1363" s="141">
        <f>IF(Смета!B1345&gt;0,Смета!B1345,0)</f>
        <v>0</v>
      </c>
      <c r="D1363" s="543">
        <f>IF(Смета!C1345&gt;0,Смета!C1345,0)</f>
        <v>0</v>
      </c>
      <c r="E1363" s="77">
        <f>IF(Смета!D1345&gt;0,Смета!D1345,0)</f>
        <v>0</v>
      </c>
      <c r="F1363" s="67">
        <f>IFERROR(IF(Дата_КС2=S$3,Смета!Q1345,0)+IF(Дата_КС2=S$4,Смета!T1345,0)+IF(Дата_КС2=S$5,Смета!W1345,0)+IF(Дата_КС2=S$6,Смета!Z1345,0)+IF(Дата_КС2=S$7,Смета!AC1345,0)+IF(Дата_КС2=S$8,Смета!AF1345,0)+IF(Дата_КС2=S$9,Смета!AI1345,0)+IF(Дата_КС2=S$10,Смета!AL1345,0)+IF(Дата_КС2=S$11,Смета!AO1345,0)+IF(Дата_КС2=S$12,Смета!AR1345,0)+IF(Дата_КС2=S$13,Смета!AU1345,0)+IF(Дата_КС2=S$14,Смета!AX1345,0),0)</f>
        <v>0</v>
      </c>
      <c r="G1363" s="67">
        <f>IF(Смета!E1345&gt;0,Смета!E1345,0)</f>
        <v>0</v>
      </c>
      <c r="H1363" s="67">
        <f t="shared" si="42"/>
        <v>0</v>
      </c>
      <c r="I1363" s="464">
        <f t="shared" si="41"/>
        <v>0</v>
      </c>
      <c r="J1363" s="474"/>
      <c r="K1363" s="465">
        <f>IF(AND(B1363&gt;0,B1363&lt;&gt;"ЗАГ"),1,IF(C1363=0,SUM(B1364:INDEX(B1364:B$2002,INDEX(MATCH("ЗАГ",B1364:B$2002&amp;"",),))),0))</f>
        <v>0</v>
      </c>
      <c r="L1363" s="47"/>
      <c r="M1363" s="47"/>
      <c r="N1363" s="186"/>
      <c r="O1363" s="186"/>
      <c r="P1363" s="187"/>
      <c r="Q1363" s="189"/>
      <c r="R1363" s="178">
        <f>IFERROR(IF(F1363&gt;0,IF(IFERROR((Смета!H913*1),0)&gt;0,ROUND(F1363*G1363,2),0),0),0)</f>
        <v>0</v>
      </c>
      <c r="S1363" s="50">
        <f>IFERROR(IF(F1363&gt;0,IF(IFERROR((Смета!G1345*1),0)&gt;0,ROUND(F1363*G1363,2),0),0),0)</f>
        <v>0</v>
      </c>
      <c r="T1363" s="38"/>
      <c r="U1363" s="38"/>
      <c r="X1363" s="38"/>
      <c r="Y1363" s="38"/>
    </row>
    <row r="1364" spans="1:25" s="37" customFormat="1" hidden="1" x14ac:dyDescent="0.25">
      <c r="A1364" s="63"/>
      <c r="B1364" s="140">
        <f>IFERROR(IF(F1364&gt;0,MAX(B$26:B1363)+1,IF(AND(D1364&gt;0,C1364=0),"ЗАГ",0)),0)</f>
        <v>0</v>
      </c>
      <c r="C1364" s="141">
        <f>IF(Смета!B1346&gt;0,Смета!B1346,0)</f>
        <v>0</v>
      </c>
      <c r="D1364" s="543">
        <f>IF(Смета!C1346&gt;0,Смета!C1346,0)</f>
        <v>0</v>
      </c>
      <c r="E1364" s="77">
        <f>IF(Смета!D1346&gt;0,Смета!D1346,0)</f>
        <v>0</v>
      </c>
      <c r="F1364" s="67">
        <f>IFERROR(IF(Дата_КС2=S$3,Смета!Q1346,0)+IF(Дата_КС2=S$4,Смета!T1346,0)+IF(Дата_КС2=S$5,Смета!W1346,0)+IF(Дата_КС2=S$6,Смета!Z1346,0)+IF(Дата_КС2=S$7,Смета!AC1346,0)+IF(Дата_КС2=S$8,Смета!AF1346,0)+IF(Дата_КС2=S$9,Смета!AI1346,0)+IF(Дата_КС2=S$10,Смета!AL1346,0)+IF(Дата_КС2=S$11,Смета!AO1346,0)+IF(Дата_КС2=S$12,Смета!AR1346,0)+IF(Дата_КС2=S$13,Смета!AU1346,0)+IF(Дата_КС2=S$14,Смета!AX1346,0),0)</f>
        <v>0</v>
      </c>
      <c r="G1364" s="67">
        <f>IF(Смета!E1346&gt;0,Смета!E1346,0)</f>
        <v>0</v>
      </c>
      <c r="H1364" s="67">
        <f t="shared" si="42"/>
        <v>0</v>
      </c>
      <c r="I1364" s="464">
        <f t="shared" si="41"/>
        <v>0</v>
      </c>
      <c r="J1364" s="474"/>
      <c r="K1364" s="465">
        <f>IF(AND(B1364&gt;0,B1364&lt;&gt;"ЗАГ"),1,IF(C1364=0,SUM(B1365:INDEX(B1365:B$2002,INDEX(MATCH("ЗАГ",B1365:B$2002&amp;"",),))),0))</f>
        <v>0</v>
      </c>
      <c r="L1364" s="47"/>
      <c r="M1364" s="47"/>
      <c r="N1364" s="186"/>
      <c r="O1364" s="186"/>
      <c r="P1364" s="187"/>
      <c r="Q1364" s="189"/>
      <c r="R1364" s="178">
        <f>IFERROR(IF(F1364&gt;0,IF(IFERROR((Смета!H914*1),0)&gt;0,ROUND(F1364*G1364,2),0),0),0)</f>
        <v>0</v>
      </c>
      <c r="S1364" s="50">
        <f>IFERROR(IF(F1364&gt;0,IF(IFERROR((Смета!G1346*1),0)&gt;0,ROUND(F1364*G1364,2),0),0),0)</f>
        <v>0</v>
      </c>
      <c r="T1364" s="38"/>
      <c r="U1364" s="38"/>
      <c r="X1364" s="38"/>
      <c r="Y1364" s="38"/>
    </row>
    <row r="1365" spans="1:25" s="37" customFormat="1" hidden="1" x14ac:dyDescent="0.25">
      <c r="A1365" s="63"/>
      <c r="B1365" s="140">
        <f>IFERROR(IF(F1365&gt;0,MAX(B$26:B1364)+1,IF(AND(D1365&gt;0,C1365=0),"ЗАГ",0)),0)</f>
        <v>0</v>
      </c>
      <c r="C1365" s="141">
        <f>IF(Смета!B1347&gt;0,Смета!B1347,0)</f>
        <v>0</v>
      </c>
      <c r="D1365" s="543">
        <f>IF(Смета!C1347&gt;0,Смета!C1347,0)</f>
        <v>0</v>
      </c>
      <c r="E1365" s="77">
        <f>IF(Смета!D1347&gt;0,Смета!D1347,0)</f>
        <v>0</v>
      </c>
      <c r="F1365" s="67">
        <f>IFERROR(IF(Дата_КС2=S$3,Смета!Q1347,0)+IF(Дата_КС2=S$4,Смета!T1347,0)+IF(Дата_КС2=S$5,Смета!W1347,0)+IF(Дата_КС2=S$6,Смета!Z1347,0)+IF(Дата_КС2=S$7,Смета!AC1347,0)+IF(Дата_КС2=S$8,Смета!AF1347,0)+IF(Дата_КС2=S$9,Смета!AI1347,0)+IF(Дата_КС2=S$10,Смета!AL1347,0)+IF(Дата_КС2=S$11,Смета!AO1347,0)+IF(Дата_КС2=S$12,Смета!AR1347,0)+IF(Дата_КС2=S$13,Смета!AU1347,0)+IF(Дата_КС2=S$14,Смета!AX1347,0),0)</f>
        <v>0</v>
      </c>
      <c r="G1365" s="67">
        <f>IF(Смета!E1347&gt;0,Смета!E1347,0)</f>
        <v>0</v>
      </c>
      <c r="H1365" s="67">
        <f t="shared" si="42"/>
        <v>0</v>
      </c>
      <c r="I1365" s="464">
        <f t="shared" si="41"/>
        <v>0</v>
      </c>
      <c r="J1365" s="474"/>
      <c r="K1365" s="465">
        <f>IF(AND(B1365&gt;0,B1365&lt;&gt;"ЗАГ"),1,IF(C1365=0,SUM(B1366:INDEX(B1366:B$2002,INDEX(MATCH("ЗАГ",B1366:B$2002&amp;"",),))),0))</f>
        <v>0</v>
      </c>
      <c r="L1365" s="47"/>
      <c r="M1365" s="47"/>
      <c r="N1365" s="186"/>
      <c r="O1365" s="186"/>
      <c r="P1365" s="187"/>
      <c r="Q1365" s="189"/>
      <c r="R1365" s="178">
        <f>IFERROR(IF(F1365&gt;0,IF(IFERROR((Смета!H915*1),0)&gt;0,ROUND(F1365*G1365,2),0),0),0)</f>
        <v>0</v>
      </c>
      <c r="S1365" s="50">
        <f>IFERROR(IF(F1365&gt;0,IF(IFERROR((Смета!G1347*1),0)&gt;0,ROUND(F1365*G1365,2),0),0),0)</f>
        <v>0</v>
      </c>
      <c r="T1365" s="38"/>
      <c r="U1365" s="38"/>
      <c r="X1365" s="38"/>
      <c r="Y1365" s="38"/>
    </row>
    <row r="1366" spans="1:25" s="37" customFormat="1" hidden="1" x14ac:dyDescent="0.25">
      <c r="A1366" s="63"/>
      <c r="B1366" s="140">
        <f>IFERROR(IF(F1366&gt;0,MAX(B$26:B1365)+1,IF(AND(D1366&gt;0,C1366=0),"ЗАГ",0)),0)</f>
        <v>0</v>
      </c>
      <c r="C1366" s="141">
        <f>IF(Смета!B1348&gt;0,Смета!B1348,0)</f>
        <v>0</v>
      </c>
      <c r="D1366" s="543">
        <f>IF(Смета!C1348&gt;0,Смета!C1348,0)</f>
        <v>0</v>
      </c>
      <c r="E1366" s="77">
        <f>IF(Смета!D1348&gt;0,Смета!D1348,0)</f>
        <v>0</v>
      </c>
      <c r="F1366" s="67">
        <f>IFERROR(IF(Дата_КС2=S$3,Смета!Q1348,0)+IF(Дата_КС2=S$4,Смета!T1348,0)+IF(Дата_КС2=S$5,Смета!W1348,0)+IF(Дата_КС2=S$6,Смета!Z1348,0)+IF(Дата_КС2=S$7,Смета!AC1348,0)+IF(Дата_КС2=S$8,Смета!AF1348,0)+IF(Дата_КС2=S$9,Смета!AI1348,0)+IF(Дата_КС2=S$10,Смета!AL1348,0)+IF(Дата_КС2=S$11,Смета!AO1348,0)+IF(Дата_КС2=S$12,Смета!AR1348,0)+IF(Дата_КС2=S$13,Смета!AU1348,0)+IF(Дата_КС2=S$14,Смета!AX1348,0),0)</f>
        <v>0</v>
      </c>
      <c r="G1366" s="67">
        <f>IF(Смета!E1348&gt;0,Смета!E1348,0)</f>
        <v>0</v>
      </c>
      <c r="H1366" s="67">
        <f t="shared" si="42"/>
        <v>0</v>
      </c>
      <c r="I1366" s="464">
        <f t="shared" si="41"/>
        <v>0</v>
      </c>
      <c r="J1366" s="474"/>
      <c r="K1366" s="465">
        <f>IF(AND(B1366&gt;0,B1366&lt;&gt;"ЗАГ"),1,IF(C1366=0,SUM(B1367:INDEX(B1367:B$2002,INDEX(MATCH("ЗАГ",B1367:B$2002&amp;"",),))),0))</f>
        <v>0</v>
      </c>
      <c r="L1366" s="47"/>
      <c r="M1366" s="47"/>
      <c r="N1366" s="186"/>
      <c r="O1366" s="186"/>
      <c r="P1366" s="187"/>
      <c r="Q1366" s="189"/>
      <c r="R1366" s="178">
        <f>IFERROR(IF(F1366&gt;0,IF(IFERROR((Смета!H916*1),0)&gt;0,ROUND(F1366*G1366,2),0),0),0)</f>
        <v>0</v>
      </c>
      <c r="S1366" s="50">
        <f>IFERROR(IF(F1366&gt;0,IF(IFERROR((Смета!G1348*1),0)&gt;0,ROUND(F1366*G1366,2),0),0),0)</f>
        <v>0</v>
      </c>
      <c r="T1366" s="38"/>
      <c r="U1366" s="38"/>
      <c r="X1366" s="38"/>
      <c r="Y1366" s="38"/>
    </row>
    <row r="1367" spans="1:25" s="37" customFormat="1" hidden="1" x14ac:dyDescent="0.25">
      <c r="A1367" s="63"/>
      <c r="B1367" s="140">
        <f>IFERROR(IF(F1367&gt;0,MAX(B$26:B1366)+1,IF(AND(D1367&gt;0,C1367=0),"ЗАГ",0)),0)</f>
        <v>0</v>
      </c>
      <c r="C1367" s="141">
        <f>IF(Смета!B1349&gt;0,Смета!B1349,0)</f>
        <v>0</v>
      </c>
      <c r="D1367" s="543">
        <f>IF(Смета!C1349&gt;0,Смета!C1349,0)</f>
        <v>0</v>
      </c>
      <c r="E1367" s="77">
        <f>IF(Смета!D1349&gt;0,Смета!D1349,0)</f>
        <v>0</v>
      </c>
      <c r="F1367" s="67">
        <f>IFERROR(IF(Дата_КС2=S$3,Смета!Q1349,0)+IF(Дата_КС2=S$4,Смета!T1349,0)+IF(Дата_КС2=S$5,Смета!W1349,0)+IF(Дата_КС2=S$6,Смета!Z1349,0)+IF(Дата_КС2=S$7,Смета!AC1349,0)+IF(Дата_КС2=S$8,Смета!AF1349,0)+IF(Дата_КС2=S$9,Смета!AI1349,0)+IF(Дата_КС2=S$10,Смета!AL1349,0)+IF(Дата_КС2=S$11,Смета!AO1349,0)+IF(Дата_КС2=S$12,Смета!AR1349,0)+IF(Дата_КС2=S$13,Смета!AU1349,0)+IF(Дата_КС2=S$14,Смета!AX1349,0),0)</f>
        <v>0</v>
      </c>
      <c r="G1367" s="67">
        <f>IF(Смета!E1349&gt;0,Смета!E1349,0)</f>
        <v>0</v>
      </c>
      <c r="H1367" s="67">
        <f t="shared" si="42"/>
        <v>0</v>
      </c>
      <c r="I1367" s="464">
        <f t="shared" si="41"/>
        <v>0</v>
      </c>
      <c r="J1367" s="474"/>
      <c r="K1367" s="465">
        <f>IF(AND(B1367&gt;0,B1367&lt;&gt;"ЗАГ"),1,IF(C1367=0,SUM(B1368:INDEX(B1368:B$2002,INDEX(MATCH("ЗАГ",B1368:B$2002&amp;"",),))),0))</f>
        <v>0</v>
      </c>
      <c r="L1367" s="47"/>
      <c r="M1367" s="47"/>
      <c r="N1367" s="186"/>
      <c r="O1367" s="186"/>
      <c r="P1367" s="187"/>
      <c r="Q1367" s="189"/>
      <c r="R1367" s="178">
        <f>IFERROR(IF(F1367&gt;0,IF(IFERROR((Смета!H917*1),0)&gt;0,ROUND(F1367*G1367,2),0),0),0)</f>
        <v>0</v>
      </c>
      <c r="S1367" s="50">
        <f>IFERROR(IF(F1367&gt;0,IF(IFERROR((Смета!G1349*1),0)&gt;0,ROUND(F1367*G1367,2),0),0),0)</f>
        <v>0</v>
      </c>
      <c r="T1367" s="38"/>
      <c r="U1367" s="38"/>
      <c r="X1367" s="38"/>
      <c r="Y1367" s="38"/>
    </row>
    <row r="1368" spans="1:25" s="37" customFormat="1" hidden="1" x14ac:dyDescent="0.25">
      <c r="A1368" s="63"/>
      <c r="B1368" s="140">
        <f>IFERROR(IF(F1368&gt;0,MAX(B$26:B1367)+1,IF(AND(D1368&gt;0,C1368=0),"ЗАГ",0)),0)</f>
        <v>0</v>
      </c>
      <c r="C1368" s="141">
        <f>IF(Смета!B1350&gt;0,Смета!B1350,0)</f>
        <v>0</v>
      </c>
      <c r="D1368" s="543">
        <f>IF(Смета!C1350&gt;0,Смета!C1350,0)</f>
        <v>0</v>
      </c>
      <c r="E1368" s="77">
        <f>IF(Смета!D1350&gt;0,Смета!D1350,0)</f>
        <v>0</v>
      </c>
      <c r="F1368" s="67">
        <f>IFERROR(IF(Дата_КС2=S$3,Смета!Q1350,0)+IF(Дата_КС2=S$4,Смета!T1350,0)+IF(Дата_КС2=S$5,Смета!W1350,0)+IF(Дата_КС2=S$6,Смета!Z1350,0)+IF(Дата_КС2=S$7,Смета!AC1350,0)+IF(Дата_КС2=S$8,Смета!AF1350,0)+IF(Дата_КС2=S$9,Смета!AI1350,0)+IF(Дата_КС2=S$10,Смета!AL1350,0)+IF(Дата_КС2=S$11,Смета!AO1350,0)+IF(Дата_КС2=S$12,Смета!AR1350,0)+IF(Дата_КС2=S$13,Смета!AU1350,0)+IF(Дата_КС2=S$14,Смета!AX1350,0),0)</f>
        <v>0</v>
      </c>
      <c r="G1368" s="67">
        <f>IF(Смета!E1350&gt;0,Смета!E1350,0)</f>
        <v>0</v>
      </c>
      <c r="H1368" s="67">
        <f t="shared" si="42"/>
        <v>0</v>
      </c>
      <c r="I1368" s="464">
        <f t="shared" si="41"/>
        <v>0</v>
      </c>
      <c r="J1368" s="474"/>
      <c r="K1368" s="465">
        <f>IF(AND(B1368&gt;0,B1368&lt;&gt;"ЗАГ"),1,IF(C1368=0,SUM(B1369:INDEX(B1369:B$2002,INDEX(MATCH("ЗАГ",B1369:B$2002&amp;"",),))),0))</f>
        <v>0</v>
      </c>
      <c r="L1368" s="47"/>
      <c r="M1368" s="47"/>
      <c r="N1368" s="186"/>
      <c r="O1368" s="186"/>
      <c r="P1368" s="187"/>
      <c r="Q1368" s="189"/>
      <c r="R1368" s="178">
        <f>IFERROR(IF(F1368&gt;0,IF(IFERROR((Смета!H918*1),0)&gt;0,ROUND(F1368*G1368,2),0),0),0)</f>
        <v>0</v>
      </c>
      <c r="S1368" s="50">
        <f>IFERROR(IF(F1368&gt;0,IF(IFERROR((Смета!G1350*1),0)&gt;0,ROUND(F1368*G1368,2),0),0),0)</f>
        <v>0</v>
      </c>
      <c r="T1368" s="38"/>
      <c r="U1368" s="38"/>
      <c r="X1368" s="38"/>
      <c r="Y1368" s="38"/>
    </row>
    <row r="1369" spans="1:25" s="37" customFormat="1" hidden="1" x14ac:dyDescent="0.25">
      <c r="A1369" s="63"/>
      <c r="B1369" s="140">
        <f>IFERROR(IF(F1369&gt;0,MAX(B$26:B1368)+1,IF(AND(D1369&gt;0,C1369=0),"ЗАГ",0)),0)</f>
        <v>0</v>
      </c>
      <c r="C1369" s="141">
        <f>IF(Смета!B1351&gt;0,Смета!B1351,0)</f>
        <v>0</v>
      </c>
      <c r="D1369" s="543">
        <f>IF(Смета!C1351&gt;0,Смета!C1351,0)</f>
        <v>0</v>
      </c>
      <c r="E1369" s="77">
        <f>IF(Смета!D1351&gt;0,Смета!D1351,0)</f>
        <v>0</v>
      </c>
      <c r="F1369" s="67">
        <f>IFERROR(IF(Дата_КС2=S$3,Смета!Q1351,0)+IF(Дата_КС2=S$4,Смета!T1351,0)+IF(Дата_КС2=S$5,Смета!W1351,0)+IF(Дата_КС2=S$6,Смета!Z1351,0)+IF(Дата_КС2=S$7,Смета!AC1351,0)+IF(Дата_КС2=S$8,Смета!AF1351,0)+IF(Дата_КС2=S$9,Смета!AI1351,0)+IF(Дата_КС2=S$10,Смета!AL1351,0)+IF(Дата_КС2=S$11,Смета!AO1351,0)+IF(Дата_КС2=S$12,Смета!AR1351,0)+IF(Дата_КС2=S$13,Смета!AU1351,0)+IF(Дата_КС2=S$14,Смета!AX1351,0),0)</f>
        <v>0</v>
      </c>
      <c r="G1369" s="67">
        <f>IF(Смета!E1351&gt;0,Смета!E1351,0)</f>
        <v>0</v>
      </c>
      <c r="H1369" s="67">
        <f t="shared" si="42"/>
        <v>0</v>
      </c>
      <c r="I1369" s="464">
        <f t="shared" si="41"/>
        <v>0</v>
      </c>
      <c r="J1369" s="474"/>
      <c r="K1369" s="465">
        <f>IF(AND(B1369&gt;0,B1369&lt;&gt;"ЗАГ"),1,IF(C1369=0,SUM(B1370:INDEX(B1370:B$2002,INDEX(MATCH("ЗАГ",B1370:B$2002&amp;"",),))),0))</f>
        <v>0</v>
      </c>
      <c r="L1369" s="47"/>
      <c r="M1369" s="47"/>
      <c r="N1369" s="186"/>
      <c r="O1369" s="186"/>
      <c r="P1369" s="187"/>
      <c r="Q1369" s="189"/>
      <c r="R1369" s="178">
        <f>IFERROR(IF(F1369&gt;0,IF(IFERROR((Смета!H919*1),0)&gt;0,ROUND(F1369*G1369,2),0),0),0)</f>
        <v>0</v>
      </c>
      <c r="S1369" s="50">
        <f>IFERROR(IF(F1369&gt;0,IF(IFERROR((Смета!G1351*1),0)&gt;0,ROUND(F1369*G1369,2),0),0),0)</f>
        <v>0</v>
      </c>
      <c r="T1369" s="38"/>
      <c r="U1369" s="38"/>
      <c r="X1369" s="38"/>
      <c r="Y1369" s="38"/>
    </row>
    <row r="1370" spans="1:25" s="37" customFormat="1" hidden="1" x14ac:dyDescent="0.25">
      <c r="A1370" s="63"/>
      <c r="B1370" s="140">
        <f>IFERROR(IF(F1370&gt;0,MAX(B$26:B1369)+1,IF(AND(D1370&gt;0,C1370=0),"ЗАГ",0)),0)</f>
        <v>0</v>
      </c>
      <c r="C1370" s="141">
        <f>IF(Смета!B1352&gt;0,Смета!B1352,0)</f>
        <v>0</v>
      </c>
      <c r="D1370" s="543">
        <f>IF(Смета!C1352&gt;0,Смета!C1352,0)</f>
        <v>0</v>
      </c>
      <c r="E1370" s="77">
        <f>IF(Смета!D1352&gt;0,Смета!D1352,0)</f>
        <v>0</v>
      </c>
      <c r="F1370" s="67">
        <f>IFERROR(IF(Дата_КС2=S$3,Смета!Q1352,0)+IF(Дата_КС2=S$4,Смета!T1352,0)+IF(Дата_КС2=S$5,Смета!W1352,0)+IF(Дата_КС2=S$6,Смета!Z1352,0)+IF(Дата_КС2=S$7,Смета!AC1352,0)+IF(Дата_КС2=S$8,Смета!AF1352,0)+IF(Дата_КС2=S$9,Смета!AI1352,0)+IF(Дата_КС2=S$10,Смета!AL1352,0)+IF(Дата_КС2=S$11,Смета!AO1352,0)+IF(Дата_КС2=S$12,Смета!AR1352,0)+IF(Дата_КС2=S$13,Смета!AU1352,0)+IF(Дата_КС2=S$14,Смета!AX1352,0),0)</f>
        <v>0</v>
      </c>
      <c r="G1370" s="67">
        <f>IF(Смета!E1352&gt;0,Смета!E1352,0)</f>
        <v>0</v>
      </c>
      <c r="H1370" s="67">
        <f t="shared" si="42"/>
        <v>0</v>
      </c>
      <c r="I1370" s="464">
        <f t="shared" ref="I1370:I1433" si="43">IF(J1370=1,1,K1370)</f>
        <v>0</v>
      </c>
      <c r="J1370" s="474"/>
      <c r="K1370" s="465">
        <f>IF(AND(B1370&gt;0,B1370&lt;&gt;"ЗАГ"),1,IF(C1370=0,SUM(B1371:INDEX(B1371:B$2002,INDEX(MATCH("ЗАГ",B1371:B$2002&amp;"",),))),0))</f>
        <v>0</v>
      </c>
      <c r="L1370" s="47"/>
      <c r="M1370" s="47"/>
      <c r="N1370" s="186"/>
      <c r="O1370" s="186"/>
      <c r="P1370" s="187"/>
      <c r="Q1370" s="189"/>
      <c r="R1370" s="178">
        <f>IFERROR(IF(F1370&gt;0,IF(IFERROR((Смета!H920*1),0)&gt;0,ROUND(F1370*G1370,2),0),0),0)</f>
        <v>0</v>
      </c>
      <c r="S1370" s="50">
        <f>IFERROR(IF(F1370&gt;0,IF(IFERROR((Смета!G1352*1),0)&gt;0,ROUND(F1370*G1370,2),0),0),0)</f>
        <v>0</v>
      </c>
      <c r="T1370" s="38"/>
      <c r="U1370" s="38"/>
      <c r="X1370" s="38"/>
      <c r="Y1370" s="38"/>
    </row>
    <row r="1371" spans="1:25" s="37" customFormat="1" hidden="1" x14ac:dyDescent="0.25">
      <c r="A1371" s="63"/>
      <c r="B1371" s="140">
        <f>IFERROR(IF(F1371&gt;0,MAX(B$26:B1370)+1,IF(AND(D1371&gt;0,C1371=0),"ЗАГ",0)),0)</f>
        <v>0</v>
      </c>
      <c r="C1371" s="141">
        <f>IF(Смета!B1353&gt;0,Смета!B1353,0)</f>
        <v>0</v>
      </c>
      <c r="D1371" s="543">
        <f>IF(Смета!C1353&gt;0,Смета!C1353,0)</f>
        <v>0</v>
      </c>
      <c r="E1371" s="77">
        <f>IF(Смета!D1353&gt;0,Смета!D1353,0)</f>
        <v>0</v>
      </c>
      <c r="F1371" s="67">
        <f>IFERROR(IF(Дата_КС2=S$3,Смета!Q1353,0)+IF(Дата_КС2=S$4,Смета!T1353,0)+IF(Дата_КС2=S$5,Смета!W1353,0)+IF(Дата_КС2=S$6,Смета!Z1353,0)+IF(Дата_КС2=S$7,Смета!AC1353,0)+IF(Дата_КС2=S$8,Смета!AF1353,0)+IF(Дата_КС2=S$9,Смета!AI1353,0)+IF(Дата_КС2=S$10,Смета!AL1353,0)+IF(Дата_КС2=S$11,Смета!AO1353,0)+IF(Дата_КС2=S$12,Смета!AR1353,0)+IF(Дата_КС2=S$13,Смета!AU1353,0)+IF(Дата_КС2=S$14,Смета!AX1353,0),0)</f>
        <v>0</v>
      </c>
      <c r="G1371" s="67">
        <f>IF(Смета!E1353&gt;0,Смета!E1353,0)</f>
        <v>0</v>
      </c>
      <c r="H1371" s="67">
        <f t="shared" si="42"/>
        <v>0</v>
      </c>
      <c r="I1371" s="464">
        <f t="shared" si="43"/>
        <v>0</v>
      </c>
      <c r="J1371" s="474"/>
      <c r="K1371" s="465">
        <f>IF(AND(B1371&gt;0,B1371&lt;&gt;"ЗАГ"),1,IF(C1371=0,SUM(B1372:INDEX(B1372:B$2002,INDEX(MATCH("ЗАГ",B1372:B$2002&amp;"",),))),0))</f>
        <v>0</v>
      </c>
      <c r="L1371" s="47"/>
      <c r="M1371" s="47"/>
      <c r="N1371" s="186"/>
      <c r="O1371" s="186"/>
      <c r="P1371" s="187"/>
      <c r="Q1371" s="189"/>
      <c r="R1371" s="178">
        <f>IFERROR(IF(F1371&gt;0,IF(IFERROR((Смета!H921*1),0)&gt;0,ROUND(F1371*G1371,2),0),0),0)</f>
        <v>0</v>
      </c>
      <c r="S1371" s="50">
        <f>IFERROR(IF(F1371&gt;0,IF(IFERROR((Смета!G1353*1),0)&gt;0,ROUND(F1371*G1371,2),0),0),0)</f>
        <v>0</v>
      </c>
      <c r="T1371" s="38"/>
      <c r="U1371" s="38"/>
      <c r="X1371" s="38"/>
      <c r="Y1371" s="38"/>
    </row>
    <row r="1372" spans="1:25" s="37" customFormat="1" hidden="1" x14ac:dyDescent="0.25">
      <c r="A1372" s="63"/>
      <c r="B1372" s="140">
        <f>IFERROR(IF(F1372&gt;0,MAX(B$26:B1371)+1,IF(AND(D1372&gt;0,C1372=0),"ЗАГ",0)),0)</f>
        <v>0</v>
      </c>
      <c r="C1372" s="141">
        <f>IF(Смета!B1354&gt;0,Смета!B1354,0)</f>
        <v>0</v>
      </c>
      <c r="D1372" s="543">
        <f>IF(Смета!C1354&gt;0,Смета!C1354,0)</f>
        <v>0</v>
      </c>
      <c r="E1372" s="77">
        <f>IF(Смета!D1354&gt;0,Смета!D1354,0)</f>
        <v>0</v>
      </c>
      <c r="F1372" s="67">
        <f>IFERROR(IF(Дата_КС2=S$3,Смета!Q1354,0)+IF(Дата_КС2=S$4,Смета!T1354,0)+IF(Дата_КС2=S$5,Смета!W1354,0)+IF(Дата_КС2=S$6,Смета!Z1354,0)+IF(Дата_КС2=S$7,Смета!AC1354,0)+IF(Дата_КС2=S$8,Смета!AF1354,0)+IF(Дата_КС2=S$9,Смета!AI1354,0)+IF(Дата_КС2=S$10,Смета!AL1354,0)+IF(Дата_КС2=S$11,Смета!AO1354,0)+IF(Дата_КС2=S$12,Смета!AR1354,0)+IF(Дата_КС2=S$13,Смета!AU1354,0)+IF(Дата_КС2=S$14,Смета!AX1354,0),0)</f>
        <v>0</v>
      </c>
      <c r="G1372" s="67">
        <f>IF(Смета!E1354&gt;0,Смета!E1354,0)</f>
        <v>0</v>
      </c>
      <c r="H1372" s="67">
        <f t="shared" si="42"/>
        <v>0</v>
      </c>
      <c r="I1372" s="464">
        <f t="shared" si="43"/>
        <v>0</v>
      </c>
      <c r="J1372" s="474"/>
      <c r="K1372" s="465">
        <f>IF(AND(B1372&gt;0,B1372&lt;&gt;"ЗАГ"),1,IF(C1372=0,SUM(B1373:INDEX(B1373:B$2002,INDEX(MATCH("ЗАГ",B1373:B$2002&amp;"",),))),0))</f>
        <v>0</v>
      </c>
      <c r="L1372" s="47"/>
      <c r="M1372" s="47"/>
      <c r="N1372" s="186"/>
      <c r="O1372" s="186"/>
      <c r="P1372" s="187"/>
      <c r="Q1372" s="189"/>
      <c r="R1372" s="178">
        <f>IFERROR(IF(F1372&gt;0,IF(IFERROR((Смета!H922*1),0)&gt;0,ROUND(F1372*G1372,2),0),0),0)</f>
        <v>0</v>
      </c>
      <c r="S1372" s="50">
        <f>IFERROR(IF(F1372&gt;0,IF(IFERROR((Смета!G1354*1),0)&gt;0,ROUND(F1372*G1372,2),0),0),0)</f>
        <v>0</v>
      </c>
      <c r="T1372" s="38"/>
      <c r="U1372" s="38"/>
      <c r="X1372" s="38"/>
      <c r="Y1372" s="38"/>
    </row>
    <row r="1373" spans="1:25" s="37" customFormat="1" hidden="1" x14ac:dyDescent="0.25">
      <c r="A1373" s="63"/>
      <c r="B1373" s="140">
        <f>IFERROR(IF(F1373&gt;0,MAX(B$26:B1372)+1,IF(AND(D1373&gt;0,C1373=0),"ЗАГ",0)),0)</f>
        <v>0</v>
      </c>
      <c r="C1373" s="141">
        <f>IF(Смета!B1355&gt;0,Смета!B1355,0)</f>
        <v>0</v>
      </c>
      <c r="D1373" s="543">
        <f>IF(Смета!C1355&gt;0,Смета!C1355,0)</f>
        <v>0</v>
      </c>
      <c r="E1373" s="77">
        <f>IF(Смета!D1355&gt;0,Смета!D1355,0)</f>
        <v>0</v>
      </c>
      <c r="F1373" s="67">
        <f>IFERROR(IF(Дата_КС2=S$3,Смета!Q1355,0)+IF(Дата_КС2=S$4,Смета!T1355,0)+IF(Дата_КС2=S$5,Смета!W1355,0)+IF(Дата_КС2=S$6,Смета!Z1355,0)+IF(Дата_КС2=S$7,Смета!AC1355,0)+IF(Дата_КС2=S$8,Смета!AF1355,0)+IF(Дата_КС2=S$9,Смета!AI1355,0)+IF(Дата_КС2=S$10,Смета!AL1355,0)+IF(Дата_КС2=S$11,Смета!AO1355,0)+IF(Дата_КС2=S$12,Смета!AR1355,0)+IF(Дата_КС2=S$13,Смета!AU1355,0)+IF(Дата_КС2=S$14,Смета!AX1355,0),0)</f>
        <v>0</v>
      </c>
      <c r="G1373" s="67">
        <f>IF(Смета!E1355&gt;0,Смета!E1355,0)</f>
        <v>0</v>
      </c>
      <c r="H1373" s="67">
        <f t="shared" ref="H1373:H1436" si="44">ROUND(F1373*G1373,2)</f>
        <v>0</v>
      </c>
      <c r="I1373" s="464">
        <f t="shared" si="43"/>
        <v>0</v>
      </c>
      <c r="J1373" s="474"/>
      <c r="K1373" s="465">
        <f>IF(AND(B1373&gt;0,B1373&lt;&gt;"ЗАГ"),1,IF(C1373=0,SUM(B1374:INDEX(B1374:B$2002,INDEX(MATCH("ЗАГ",B1374:B$2002&amp;"",),))),0))</f>
        <v>0</v>
      </c>
      <c r="L1373" s="47"/>
      <c r="M1373" s="47"/>
      <c r="N1373" s="186"/>
      <c r="O1373" s="186"/>
      <c r="P1373" s="187"/>
      <c r="Q1373" s="189"/>
      <c r="R1373" s="178">
        <f>IFERROR(IF(F1373&gt;0,IF(IFERROR((Смета!H923*1),0)&gt;0,ROUND(F1373*G1373,2),0),0),0)</f>
        <v>0</v>
      </c>
      <c r="S1373" s="50">
        <f>IFERROR(IF(F1373&gt;0,IF(IFERROR((Смета!G1355*1),0)&gt;0,ROUND(F1373*G1373,2),0),0),0)</f>
        <v>0</v>
      </c>
      <c r="T1373" s="38"/>
      <c r="U1373" s="38"/>
      <c r="X1373" s="38"/>
      <c r="Y1373" s="38"/>
    </row>
    <row r="1374" spans="1:25" s="37" customFormat="1" hidden="1" x14ac:dyDescent="0.25">
      <c r="A1374" s="63"/>
      <c r="B1374" s="140">
        <f>IFERROR(IF(F1374&gt;0,MAX(B$26:B1373)+1,IF(AND(D1374&gt;0,C1374=0),"ЗАГ",0)),0)</f>
        <v>0</v>
      </c>
      <c r="C1374" s="141">
        <f>IF(Смета!B1356&gt;0,Смета!B1356,0)</f>
        <v>0</v>
      </c>
      <c r="D1374" s="543">
        <f>IF(Смета!C1356&gt;0,Смета!C1356,0)</f>
        <v>0</v>
      </c>
      <c r="E1374" s="77">
        <f>IF(Смета!D1356&gt;0,Смета!D1356,0)</f>
        <v>0</v>
      </c>
      <c r="F1374" s="67">
        <f>IFERROR(IF(Дата_КС2=S$3,Смета!Q1356,0)+IF(Дата_КС2=S$4,Смета!T1356,0)+IF(Дата_КС2=S$5,Смета!W1356,0)+IF(Дата_КС2=S$6,Смета!Z1356,0)+IF(Дата_КС2=S$7,Смета!AC1356,0)+IF(Дата_КС2=S$8,Смета!AF1356,0)+IF(Дата_КС2=S$9,Смета!AI1356,0)+IF(Дата_КС2=S$10,Смета!AL1356,0)+IF(Дата_КС2=S$11,Смета!AO1356,0)+IF(Дата_КС2=S$12,Смета!AR1356,0)+IF(Дата_КС2=S$13,Смета!AU1356,0)+IF(Дата_КС2=S$14,Смета!AX1356,0),0)</f>
        <v>0</v>
      </c>
      <c r="G1374" s="67">
        <f>IF(Смета!E1356&gt;0,Смета!E1356,0)</f>
        <v>0</v>
      </c>
      <c r="H1374" s="67">
        <f t="shared" si="44"/>
        <v>0</v>
      </c>
      <c r="I1374" s="464">
        <f t="shared" si="43"/>
        <v>0</v>
      </c>
      <c r="J1374" s="474"/>
      <c r="K1374" s="465">
        <f>IF(AND(B1374&gt;0,B1374&lt;&gt;"ЗАГ"),1,IF(C1374=0,SUM(B1375:INDEX(B1375:B$2002,INDEX(MATCH("ЗАГ",B1375:B$2002&amp;"",),))),0))</f>
        <v>0</v>
      </c>
      <c r="L1374" s="47"/>
      <c r="M1374" s="47"/>
      <c r="N1374" s="186"/>
      <c r="O1374" s="186"/>
      <c r="P1374" s="187"/>
      <c r="Q1374" s="189"/>
      <c r="R1374" s="178">
        <f>IFERROR(IF(F1374&gt;0,IF(IFERROR((Смета!H924*1),0)&gt;0,ROUND(F1374*G1374,2),0),0),0)</f>
        <v>0</v>
      </c>
      <c r="S1374" s="50">
        <f>IFERROR(IF(F1374&gt;0,IF(IFERROR((Смета!G1356*1),0)&gt;0,ROUND(F1374*G1374,2),0),0),0)</f>
        <v>0</v>
      </c>
      <c r="T1374" s="38"/>
      <c r="U1374" s="38"/>
      <c r="X1374" s="38"/>
      <c r="Y1374" s="38"/>
    </row>
    <row r="1375" spans="1:25" s="37" customFormat="1" hidden="1" x14ac:dyDescent="0.25">
      <c r="A1375" s="63"/>
      <c r="B1375" s="140">
        <f>IFERROR(IF(F1375&gt;0,MAX(B$26:B1374)+1,IF(AND(D1375&gt;0,C1375=0),"ЗАГ",0)),0)</f>
        <v>0</v>
      </c>
      <c r="C1375" s="141">
        <f>IF(Смета!B1357&gt;0,Смета!B1357,0)</f>
        <v>0</v>
      </c>
      <c r="D1375" s="543">
        <f>IF(Смета!C1357&gt;0,Смета!C1357,0)</f>
        <v>0</v>
      </c>
      <c r="E1375" s="77">
        <f>IF(Смета!D1357&gt;0,Смета!D1357,0)</f>
        <v>0</v>
      </c>
      <c r="F1375" s="67">
        <f>IFERROR(IF(Дата_КС2=S$3,Смета!Q1357,0)+IF(Дата_КС2=S$4,Смета!T1357,0)+IF(Дата_КС2=S$5,Смета!W1357,0)+IF(Дата_КС2=S$6,Смета!Z1357,0)+IF(Дата_КС2=S$7,Смета!AC1357,0)+IF(Дата_КС2=S$8,Смета!AF1357,0)+IF(Дата_КС2=S$9,Смета!AI1357,0)+IF(Дата_КС2=S$10,Смета!AL1357,0)+IF(Дата_КС2=S$11,Смета!AO1357,0)+IF(Дата_КС2=S$12,Смета!AR1357,0)+IF(Дата_КС2=S$13,Смета!AU1357,0)+IF(Дата_КС2=S$14,Смета!AX1357,0),0)</f>
        <v>0</v>
      </c>
      <c r="G1375" s="67">
        <f>IF(Смета!E1357&gt;0,Смета!E1357,0)</f>
        <v>0</v>
      </c>
      <c r="H1375" s="67">
        <f t="shared" si="44"/>
        <v>0</v>
      </c>
      <c r="I1375" s="464">
        <f t="shared" si="43"/>
        <v>0</v>
      </c>
      <c r="J1375" s="474"/>
      <c r="K1375" s="465">
        <f>IF(AND(B1375&gt;0,B1375&lt;&gt;"ЗАГ"),1,IF(C1375=0,SUM(B1376:INDEX(B1376:B$2002,INDEX(MATCH("ЗАГ",B1376:B$2002&amp;"",),))),0))</f>
        <v>0</v>
      </c>
      <c r="L1375" s="47"/>
      <c r="M1375" s="47"/>
      <c r="N1375" s="186"/>
      <c r="O1375" s="186"/>
      <c r="P1375" s="187"/>
      <c r="Q1375" s="189"/>
      <c r="R1375" s="178">
        <f>IFERROR(IF(F1375&gt;0,IF(IFERROR((Смета!H925*1),0)&gt;0,ROUND(F1375*G1375,2),0),0),0)</f>
        <v>0</v>
      </c>
      <c r="S1375" s="50">
        <f>IFERROR(IF(F1375&gt;0,IF(IFERROR((Смета!G1357*1),0)&gt;0,ROUND(F1375*G1375,2),0),0),0)</f>
        <v>0</v>
      </c>
      <c r="T1375" s="38"/>
      <c r="U1375" s="38"/>
      <c r="X1375" s="38"/>
      <c r="Y1375" s="38"/>
    </row>
    <row r="1376" spans="1:25" s="37" customFormat="1" hidden="1" x14ac:dyDescent="0.25">
      <c r="A1376" s="63"/>
      <c r="B1376" s="140">
        <f>IFERROR(IF(F1376&gt;0,MAX(B$26:B1375)+1,IF(AND(D1376&gt;0,C1376=0),"ЗАГ",0)),0)</f>
        <v>0</v>
      </c>
      <c r="C1376" s="141">
        <f>IF(Смета!B1358&gt;0,Смета!B1358,0)</f>
        <v>0</v>
      </c>
      <c r="D1376" s="543">
        <f>IF(Смета!C1358&gt;0,Смета!C1358,0)</f>
        <v>0</v>
      </c>
      <c r="E1376" s="77">
        <f>IF(Смета!D1358&gt;0,Смета!D1358,0)</f>
        <v>0</v>
      </c>
      <c r="F1376" s="67">
        <f>IFERROR(IF(Дата_КС2=S$3,Смета!Q1358,0)+IF(Дата_КС2=S$4,Смета!T1358,0)+IF(Дата_КС2=S$5,Смета!W1358,0)+IF(Дата_КС2=S$6,Смета!Z1358,0)+IF(Дата_КС2=S$7,Смета!AC1358,0)+IF(Дата_КС2=S$8,Смета!AF1358,0)+IF(Дата_КС2=S$9,Смета!AI1358,0)+IF(Дата_КС2=S$10,Смета!AL1358,0)+IF(Дата_КС2=S$11,Смета!AO1358,0)+IF(Дата_КС2=S$12,Смета!AR1358,0)+IF(Дата_КС2=S$13,Смета!AU1358,0)+IF(Дата_КС2=S$14,Смета!AX1358,0),0)</f>
        <v>0</v>
      </c>
      <c r="G1376" s="67">
        <f>IF(Смета!E1358&gt;0,Смета!E1358,0)</f>
        <v>0</v>
      </c>
      <c r="H1376" s="67">
        <f t="shared" si="44"/>
        <v>0</v>
      </c>
      <c r="I1376" s="464">
        <f t="shared" si="43"/>
        <v>0</v>
      </c>
      <c r="J1376" s="474"/>
      <c r="K1376" s="465">
        <f>IF(AND(B1376&gt;0,B1376&lt;&gt;"ЗАГ"),1,IF(C1376=0,SUM(B1377:INDEX(B1377:B$2002,INDEX(MATCH("ЗАГ",B1377:B$2002&amp;"",),))),0))</f>
        <v>0</v>
      </c>
      <c r="L1376" s="47"/>
      <c r="M1376" s="47"/>
      <c r="N1376" s="186"/>
      <c r="O1376" s="186"/>
      <c r="P1376" s="187"/>
      <c r="Q1376" s="189"/>
      <c r="R1376" s="178">
        <f>IFERROR(IF(F1376&gt;0,IF(IFERROR((Смета!H926*1),0)&gt;0,ROUND(F1376*G1376,2),0),0),0)</f>
        <v>0</v>
      </c>
      <c r="S1376" s="50">
        <f>IFERROR(IF(F1376&gt;0,IF(IFERROR((Смета!G1358*1),0)&gt;0,ROUND(F1376*G1376,2),0),0),0)</f>
        <v>0</v>
      </c>
      <c r="T1376" s="38"/>
      <c r="U1376" s="38"/>
      <c r="X1376" s="38"/>
      <c r="Y1376" s="38"/>
    </row>
    <row r="1377" spans="1:25" s="37" customFormat="1" hidden="1" x14ac:dyDescent="0.25">
      <c r="A1377" s="63"/>
      <c r="B1377" s="140">
        <f>IFERROR(IF(F1377&gt;0,MAX(B$26:B1376)+1,IF(AND(D1377&gt;0,C1377=0),"ЗАГ",0)),0)</f>
        <v>0</v>
      </c>
      <c r="C1377" s="141">
        <f>IF(Смета!B1359&gt;0,Смета!B1359,0)</f>
        <v>0</v>
      </c>
      <c r="D1377" s="543">
        <f>IF(Смета!C1359&gt;0,Смета!C1359,0)</f>
        <v>0</v>
      </c>
      <c r="E1377" s="77">
        <f>IF(Смета!D1359&gt;0,Смета!D1359,0)</f>
        <v>0</v>
      </c>
      <c r="F1377" s="67">
        <f>IFERROR(IF(Дата_КС2=S$3,Смета!Q1359,0)+IF(Дата_КС2=S$4,Смета!T1359,0)+IF(Дата_КС2=S$5,Смета!W1359,0)+IF(Дата_КС2=S$6,Смета!Z1359,0)+IF(Дата_КС2=S$7,Смета!AC1359,0)+IF(Дата_КС2=S$8,Смета!AF1359,0)+IF(Дата_КС2=S$9,Смета!AI1359,0)+IF(Дата_КС2=S$10,Смета!AL1359,0)+IF(Дата_КС2=S$11,Смета!AO1359,0)+IF(Дата_КС2=S$12,Смета!AR1359,0)+IF(Дата_КС2=S$13,Смета!AU1359,0)+IF(Дата_КС2=S$14,Смета!AX1359,0),0)</f>
        <v>0</v>
      </c>
      <c r="G1377" s="67">
        <f>IF(Смета!E1359&gt;0,Смета!E1359,0)</f>
        <v>0</v>
      </c>
      <c r="H1377" s="67">
        <f t="shared" si="44"/>
        <v>0</v>
      </c>
      <c r="I1377" s="464">
        <f t="shared" si="43"/>
        <v>0</v>
      </c>
      <c r="J1377" s="474"/>
      <c r="K1377" s="465">
        <f>IF(AND(B1377&gt;0,B1377&lt;&gt;"ЗАГ"),1,IF(C1377=0,SUM(B1378:INDEX(B1378:B$2002,INDEX(MATCH("ЗАГ",B1378:B$2002&amp;"",),))),0))</f>
        <v>0</v>
      </c>
      <c r="L1377" s="47"/>
      <c r="M1377" s="47"/>
      <c r="N1377" s="186"/>
      <c r="O1377" s="186"/>
      <c r="P1377" s="187"/>
      <c r="Q1377" s="189"/>
      <c r="R1377" s="178">
        <f>IFERROR(IF(F1377&gt;0,IF(IFERROR((Смета!H927*1),0)&gt;0,ROUND(F1377*G1377,2),0),0),0)</f>
        <v>0</v>
      </c>
      <c r="S1377" s="50">
        <f>IFERROR(IF(F1377&gt;0,IF(IFERROR((Смета!G1359*1),0)&gt;0,ROUND(F1377*G1377,2),0),0),0)</f>
        <v>0</v>
      </c>
      <c r="T1377" s="38"/>
      <c r="U1377" s="38"/>
      <c r="X1377" s="38"/>
      <c r="Y1377" s="38"/>
    </row>
    <row r="1378" spans="1:25" s="37" customFormat="1" hidden="1" x14ac:dyDescent="0.25">
      <c r="A1378" s="63"/>
      <c r="B1378" s="140">
        <f>IFERROR(IF(F1378&gt;0,MAX(B$26:B1377)+1,IF(AND(D1378&gt;0,C1378=0),"ЗАГ",0)),0)</f>
        <v>0</v>
      </c>
      <c r="C1378" s="141">
        <f>IF(Смета!B1360&gt;0,Смета!B1360,0)</f>
        <v>0</v>
      </c>
      <c r="D1378" s="543">
        <f>IF(Смета!C1360&gt;0,Смета!C1360,0)</f>
        <v>0</v>
      </c>
      <c r="E1378" s="77">
        <f>IF(Смета!D1360&gt;0,Смета!D1360,0)</f>
        <v>0</v>
      </c>
      <c r="F1378" s="67">
        <f>IFERROR(IF(Дата_КС2=S$3,Смета!Q1360,0)+IF(Дата_КС2=S$4,Смета!T1360,0)+IF(Дата_КС2=S$5,Смета!W1360,0)+IF(Дата_КС2=S$6,Смета!Z1360,0)+IF(Дата_КС2=S$7,Смета!AC1360,0)+IF(Дата_КС2=S$8,Смета!AF1360,0)+IF(Дата_КС2=S$9,Смета!AI1360,0)+IF(Дата_КС2=S$10,Смета!AL1360,0)+IF(Дата_КС2=S$11,Смета!AO1360,0)+IF(Дата_КС2=S$12,Смета!AR1360,0)+IF(Дата_КС2=S$13,Смета!AU1360,0)+IF(Дата_КС2=S$14,Смета!AX1360,0),0)</f>
        <v>0</v>
      </c>
      <c r="G1378" s="67">
        <f>IF(Смета!E1360&gt;0,Смета!E1360,0)</f>
        <v>0</v>
      </c>
      <c r="H1378" s="67">
        <f t="shared" si="44"/>
        <v>0</v>
      </c>
      <c r="I1378" s="464">
        <f t="shared" si="43"/>
        <v>0</v>
      </c>
      <c r="J1378" s="474"/>
      <c r="K1378" s="465">
        <f>IF(AND(B1378&gt;0,B1378&lt;&gt;"ЗАГ"),1,IF(C1378=0,SUM(B1379:INDEX(B1379:B$2002,INDEX(MATCH("ЗАГ",B1379:B$2002&amp;"",),))),0))</f>
        <v>0</v>
      </c>
      <c r="L1378" s="47"/>
      <c r="M1378" s="47"/>
      <c r="N1378" s="186"/>
      <c r="O1378" s="186"/>
      <c r="P1378" s="187"/>
      <c r="Q1378" s="189"/>
      <c r="R1378" s="178">
        <f>IFERROR(IF(F1378&gt;0,IF(IFERROR((Смета!H928*1),0)&gt;0,ROUND(F1378*G1378,2),0),0),0)</f>
        <v>0</v>
      </c>
      <c r="S1378" s="50">
        <f>IFERROR(IF(F1378&gt;0,IF(IFERROR((Смета!G1360*1),0)&gt;0,ROUND(F1378*G1378,2),0),0),0)</f>
        <v>0</v>
      </c>
      <c r="T1378" s="38"/>
      <c r="U1378" s="38"/>
      <c r="X1378" s="38"/>
      <c r="Y1378" s="38"/>
    </row>
    <row r="1379" spans="1:25" s="37" customFormat="1" hidden="1" x14ac:dyDescent="0.25">
      <c r="A1379" s="63"/>
      <c r="B1379" s="140">
        <f>IFERROR(IF(F1379&gt;0,MAX(B$26:B1378)+1,IF(AND(D1379&gt;0,C1379=0),"ЗАГ",0)),0)</f>
        <v>0</v>
      </c>
      <c r="C1379" s="141">
        <f>IF(Смета!B1361&gt;0,Смета!B1361,0)</f>
        <v>0</v>
      </c>
      <c r="D1379" s="543">
        <f>IF(Смета!C1361&gt;0,Смета!C1361,0)</f>
        <v>0</v>
      </c>
      <c r="E1379" s="77">
        <f>IF(Смета!D1361&gt;0,Смета!D1361,0)</f>
        <v>0</v>
      </c>
      <c r="F1379" s="67">
        <f>IFERROR(IF(Дата_КС2=S$3,Смета!Q1361,0)+IF(Дата_КС2=S$4,Смета!T1361,0)+IF(Дата_КС2=S$5,Смета!W1361,0)+IF(Дата_КС2=S$6,Смета!Z1361,0)+IF(Дата_КС2=S$7,Смета!AC1361,0)+IF(Дата_КС2=S$8,Смета!AF1361,0)+IF(Дата_КС2=S$9,Смета!AI1361,0)+IF(Дата_КС2=S$10,Смета!AL1361,0)+IF(Дата_КС2=S$11,Смета!AO1361,0)+IF(Дата_КС2=S$12,Смета!AR1361,0)+IF(Дата_КС2=S$13,Смета!AU1361,0)+IF(Дата_КС2=S$14,Смета!AX1361,0),0)</f>
        <v>0</v>
      </c>
      <c r="G1379" s="67">
        <f>IF(Смета!E1361&gt;0,Смета!E1361,0)</f>
        <v>0</v>
      </c>
      <c r="H1379" s="67">
        <f t="shared" si="44"/>
        <v>0</v>
      </c>
      <c r="I1379" s="464">
        <f t="shared" si="43"/>
        <v>0</v>
      </c>
      <c r="J1379" s="474"/>
      <c r="K1379" s="465">
        <f>IF(AND(B1379&gt;0,B1379&lt;&gt;"ЗАГ"),1,IF(C1379=0,SUM(B1380:INDEX(B1380:B$2002,INDEX(MATCH("ЗАГ",B1380:B$2002&amp;"",),))),0))</f>
        <v>0</v>
      </c>
      <c r="L1379" s="47"/>
      <c r="M1379" s="47"/>
      <c r="N1379" s="186"/>
      <c r="O1379" s="186"/>
      <c r="P1379" s="187"/>
      <c r="Q1379" s="189"/>
      <c r="R1379" s="178">
        <f>IFERROR(IF(F1379&gt;0,IF(IFERROR((Смета!H929*1),0)&gt;0,ROUND(F1379*G1379,2),0),0),0)</f>
        <v>0</v>
      </c>
      <c r="S1379" s="50">
        <f>IFERROR(IF(F1379&gt;0,IF(IFERROR((Смета!G1361*1),0)&gt;0,ROUND(F1379*G1379,2),0),0),0)</f>
        <v>0</v>
      </c>
      <c r="T1379" s="38"/>
      <c r="U1379" s="38"/>
      <c r="X1379" s="38"/>
      <c r="Y1379" s="38"/>
    </row>
    <row r="1380" spans="1:25" s="37" customFormat="1" hidden="1" x14ac:dyDescent="0.25">
      <c r="A1380" s="63"/>
      <c r="B1380" s="140">
        <f>IFERROR(IF(F1380&gt;0,MAX(B$26:B1379)+1,IF(AND(D1380&gt;0,C1380=0),"ЗАГ",0)),0)</f>
        <v>0</v>
      </c>
      <c r="C1380" s="141">
        <f>IF(Смета!B1362&gt;0,Смета!B1362,0)</f>
        <v>0</v>
      </c>
      <c r="D1380" s="543">
        <f>IF(Смета!C1362&gt;0,Смета!C1362,0)</f>
        <v>0</v>
      </c>
      <c r="E1380" s="77">
        <f>IF(Смета!D1362&gt;0,Смета!D1362,0)</f>
        <v>0</v>
      </c>
      <c r="F1380" s="67">
        <f>IFERROR(IF(Дата_КС2=S$3,Смета!Q1362,0)+IF(Дата_КС2=S$4,Смета!T1362,0)+IF(Дата_КС2=S$5,Смета!W1362,0)+IF(Дата_КС2=S$6,Смета!Z1362,0)+IF(Дата_КС2=S$7,Смета!AC1362,0)+IF(Дата_КС2=S$8,Смета!AF1362,0)+IF(Дата_КС2=S$9,Смета!AI1362,0)+IF(Дата_КС2=S$10,Смета!AL1362,0)+IF(Дата_КС2=S$11,Смета!AO1362,0)+IF(Дата_КС2=S$12,Смета!AR1362,0)+IF(Дата_КС2=S$13,Смета!AU1362,0)+IF(Дата_КС2=S$14,Смета!AX1362,0),0)</f>
        <v>0</v>
      </c>
      <c r="G1380" s="67">
        <f>IF(Смета!E1362&gt;0,Смета!E1362,0)</f>
        <v>0</v>
      </c>
      <c r="H1380" s="67">
        <f t="shared" si="44"/>
        <v>0</v>
      </c>
      <c r="I1380" s="464">
        <f t="shared" si="43"/>
        <v>0</v>
      </c>
      <c r="J1380" s="474"/>
      <c r="K1380" s="465">
        <f>IF(AND(B1380&gt;0,B1380&lt;&gt;"ЗАГ"),1,IF(C1380=0,SUM(B1381:INDEX(B1381:B$2002,INDEX(MATCH("ЗАГ",B1381:B$2002&amp;"",),))),0))</f>
        <v>0</v>
      </c>
      <c r="L1380" s="47"/>
      <c r="M1380" s="47"/>
      <c r="N1380" s="186"/>
      <c r="O1380" s="186"/>
      <c r="P1380" s="187"/>
      <c r="Q1380" s="189"/>
      <c r="R1380" s="178">
        <f>IFERROR(IF(F1380&gt;0,IF(IFERROR((Смета!H930*1),0)&gt;0,ROUND(F1380*G1380,2),0),0),0)</f>
        <v>0</v>
      </c>
      <c r="S1380" s="50">
        <f>IFERROR(IF(F1380&gt;0,IF(IFERROR((Смета!G1362*1),0)&gt;0,ROUND(F1380*G1380,2),0),0),0)</f>
        <v>0</v>
      </c>
      <c r="T1380" s="38"/>
      <c r="U1380" s="38"/>
      <c r="X1380" s="38"/>
      <c r="Y1380" s="38"/>
    </row>
    <row r="1381" spans="1:25" s="37" customFormat="1" hidden="1" x14ac:dyDescent="0.25">
      <c r="A1381" s="63"/>
      <c r="B1381" s="140">
        <f>IFERROR(IF(F1381&gt;0,MAX(B$26:B1380)+1,IF(AND(D1381&gt;0,C1381=0),"ЗАГ",0)),0)</f>
        <v>0</v>
      </c>
      <c r="C1381" s="141">
        <f>IF(Смета!B1363&gt;0,Смета!B1363,0)</f>
        <v>0</v>
      </c>
      <c r="D1381" s="543">
        <f>IF(Смета!C1363&gt;0,Смета!C1363,0)</f>
        <v>0</v>
      </c>
      <c r="E1381" s="77">
        <f>IF(Смета!D1363&gt;0,Смета!D1363,0)</f>
        <v>0</v>
      </c>
      <c r="F1381" s="67">
        <f>IFERROR(IF(Дата_КС2=S$3,Смета!Q1363,0)+IF(Дата_КС2=S$4,Смета!T1363,0)+IF(Дата_КС2=S$5,Смета!W1363,0)+IF(Дата_КС2=S$6,Смета!Z1363,0)+IF(Дата_КС2=S$7,Смета!AC1363,0)+IF(Дата_КС2=S$8,Смета!AF1363,0)+IF(Дата_КС2=S$9,Смета!AI1363,0)+IF(Дата_КС2=S$10,Смета!AL1363,0)+IF(Дата_КС2=S$11,Смета!AO1363,0)+IF(Дата_КС2=S$12,Смета!AR1363,0)+IF(Дата_КС2=S$13,Смета!AU1363,0)+IF(Дата_КС2=S$14,Смета!AX1363,0),0)</f>
        <v>0</v>
      </c>
      <c r="G1381" s="67">
        <f>IF(Смета!E1363&gt;0,Смета!E1363,0)</f>
        <v>0</v>
      </c>
      <c r="H1381" s="67">
        <f t="shared" si="44"/>
        <v>0</v>
      </c>
      <c r="I1381" s="464">
        <f t="shared" si="43"/>
        <v>0</v>
      </c>
      <c r="J1381" s="474"/>
      <c r="K1381" s="465">
        <f>IF(AND(B1381&gt;0,B1381&lt;&gt;"ЗАГ"),1,IF(C1381=0,SUM(B1382:INDEX(B1382:B$2002,INDEX(MATCH("ЗАГ",B1382:B$2002&amp;"",),))),0))</f>
        <v>0</v>
      </c>
      <c r="L1381" s="47"/>
      <c r="M1381" s="47"/>
      <c r="N1381" s="186"/>
      <c r="O1381" s="186"/>
      <c r="P1381" s="187"/>
      <c r="Q1381" s="189"/>
      <c r="R1381" s="178">
        <f>IFERROR(IF(F1381&gt;0,IF(IFERROR((Смета!H931*1),0)&gt;0,ROUND(F1381*G1381,2),0),0),0)</f>
        <v>0</v>
      </c>
      <c r="S1381" s="50">
        <f>IFERROR(IF(F1381&gt;0,IF(IFERROR((Смета!G1363*1),0)&gt;0,ROUND(F1381*G1381,2),0),0),0)</f>
        <v>0</v>
      </c>
      <c r="T1381" s="38"/>
      <c r="U1381" s="38"/>
      <c r="X1381" s="38"/>
      <c r="Y1381" s="38"/>
    </row>
    <row r="1382" spans="1:25" s="37" customFormat="1" hidden="1" x14ac:dyDescent="0.25">
      <c r="A1382" s="63"/>
      <c r="B1382" s="140">
        <f>IFERROR(IF(F1382&gt;0,MAX(B$26:B1381)+1,IF(AND(D1382&gt;0,C1382=0),"ЗАГ",0)),0)</f>
        <v>0</v>
      </c>
      <c r="C1382" s="141">
        <f>IF(Смета!B1364&gt;0,Смета!B1364,0)</f>
        <v>0</v>
      </c>
      <c r="D1382" s="543">
        <f>IF(Смета!C1364&gt;0,Смета!C1364,0)</f>
        <v>0</v>
      </c>
      <c r="E1382" s="77">
        <f>IF(Смета!D1364&gt;0,Смета!D1364,0)</f>
        <v>0</v>
      </c>
      <c r="F1382" s="67">
        <f>IFERROR(IF(Дата_КС2=S$3,Смета!Q1364,0)+IF(Дата_КС2=S$4,Смета!T1364,0)+IF(Дата_КС2=S$5,Смета!W1364,0)+IF(Дата_КС2=S$6,Смета!Z1364,0)+IF(Дата_КС2=S$7,Смета!AC1364,0)+IF(Дата_КС2=S$8,Смета!AF1364,0)+IF(Дата_КС2=S$9,Смета!AI1364,0)+IF(Дата_КС2=S$10,Смета!AL1364,0)+IF(Дата_КС2=S$11,Смета!AO1364,0)+IF(Дата_КС2=S$12,Смета!AR1364,0)+IF(Дата_КС2=S$13,Смета!AU1364,0)+IF(Дата_КС2=S$14,Смета!AX1364,0),0)</f>
        <v>0</v>
      </c>
      <c r="G1382" s="67">
        <f>IF(Смета!E1364&gt;0,Смета!E1364,0)</f>
        <v>0</v>
      </c>
      <c r="H1382" s="67">
        <f t="shared" si="44"/>
        <v>0</v>
      </c>
      <c r="I1382" s="464">
        <f t="shared" si="43"/>
        <v>0</v>
      </c>
      <c r="J1382" s="474"/>
      <c r="K1382" s="465">
        <f>IF(AND(B1382&gt;0,B1382&lt;&gt;"ЗАГ"),1,IF(C1382=0,SUM(B1383:INDEX(B1383:B$2002,INDEX(MATCH("ЗАГ",B1383:B$2002&amp;"",),))),0))</f>
        <v>0</v>
      </c>
      <c r="L1382" s="47"/>
      <c r="M1382" s="47"/>
      <c r="N1382" s="186"/>
      <c r="O1382" s="186"/>
      <c r="P1382" s="187"/>
      <c r="Q1382" s="189"/>
      <c r="R1382" s="178">
        <f>IFERROR(IF(F1382&gt;0,IF(IFERROR((Смета!H932*1),0)&gt;0,ROUND(F1382*G1382,2),0),0),0)</f>
        <v>0</v>
      </c>
      <c r="S1382" s="50">
        <f>IFERROR(IF(F1382&gt;0,IF(IFERROR((Смета!G1364*1),0)&gt;0,ROUND(F1382*G1382,2),0),0),0)</f>
        <v>0</v>
      </c>
      <c r="T1382" s="38"/>
      <c r="U1382" s="38"/>
      <c r="X1382" s="38"/>
      <c r="Y1382" s="38"/>
    </row>
    <row r="1383" spans="1:25" s="37" customFormat="1" hidden="1" x14ac:dyDescent="0.25">
      <c r="A1383" s="63"/>
      <c r="B1383" s="140">
        <f>IFERROR(IF(F1383&gt;0,MAX(B$26:B1382)+1,IF(AND(D1383&gt;0,C1383=0),"ЗАГ",0)),0)</f>
        <v>0</v>
      </c>
      <c r="C1383" s="141">
        <f>IF(Смета!B1365&gt;0,Смета!B1365,0)</f>
        <v>0</v>
      </c>
      <c r="D1383" s="543">
        <f>IF(Смета!C1365&gt;0,Смета!C1365,0)</f>
        <v>0</v>
      </c>
      <c r="E1383" s="77">
        <f>IF(Смета!D1365&gt;0,Смета!D1365,0)</f>
        <v>0</v>
      </c>
      <c r="F1383" s="67">
        <f>IFERROR(IF(Дата_КС2=S$3,Смета!Q1365,0)+IF(Дата_КС2=S$4,Смета!T1365,0)+IF(Дата_КС2=S$5,Смета!W1365,0)+IF(Дата_КС2=S$6,Смета!Z1365,0)+IF(Дата_КС2=S$7,Смета!AC1365,0)+IF(Дата_КС2=S$8,Смета!AF1365,0)+IF(Дата_КС2=S$9,Смета!AI1365,0)+IF(Дата_КС2=S$10,Смета!AL1365,0)+IF(Дата_КС2=S$11,Смета!AO1365,0)+IF(Дата_КС2=S$12,Смета!AR1365,0)+IF(Дата_КС2=S$13,Смета!AU1365,0)+IF(Дата_КС2=S$14,Смета!AX1365,0),0)</f>
        <v>0</v>
      </c>
      <c r="G1383" s="67">
        <f>IF(Смета!E1365&gt;0,Смета!E1365,0)</f>
        <v>0</v>
      </c>
      <c r="H1383" s="67">
        <f t="shared" si="44"/>
        <v>0</v>
      </c>
      <c r="I1383" s="464">
        <f t="shared" si="43"/>
        <v>0</v>
      </c>
      <c r="J1383" s="474"/>
      <c r="K1383" s="465">
        <f>IF(AND(B1383&gt;0,B1383&lt;&gt;"ЗАГ"),1,IF(C1383=0,SUM(B1384:INDEX(B1384:B$2002,INDEX(MATCH("ЗАГ",B1384:B$2002&amp;"",),))),0))</f>
        <v>0</v>
      </c>
      <c r="L1383" s="47"/>
      <c r="M1383" s="47"/>
      <c r="N1383" s="186"/>
      <c r="O1383" s="186"/>
      <c r="P1383" s="187"/>
      <c r="Q1383" s="189"/>
      <c r="R1383" s="178">
        <f>IFERROR(IF(F1383&gt;0,IF(IFERROR((Смета!H933*1),0)&gt;0,ROUND(F1383*G1383,2),0),0),0)</f>
        <v>0</v>
      </c>
      <c r="S1383" s="50">
        <f>IFERROR(IF(F1383&gt;0,IF(IFERROR((Смета!G1365*1),0)&gt;0,ROUND(F1383*G1383,2),0),0),0)</f>
        <v>0</v>
      </c>
      <c r="T1383" s="38"/>
      <c r="U1383" s="38"/>
      <c r="X1383" s="38"/>
      <c r="Y1383" s="38"/>
    </row>
    <row r="1384" spans="1:25" s="37" customFormat="1" hidden="1" x14ac:dyDescent="0.25">
      <c r="A1384" s="63"/>
      <c r="B1384" s="140">
        <f>IFERROR(IF(F1384&gt;0,MAX(B$26:B1383)+1,IF(AND(D1384&gt;0,C1384=0),"ЗАГ",0)),0)</f>
        <v>0</v>
      </c>
      <c r="C1384" s="141">
        <f>IF(Смета!B1366&gt;0,Смета!B1366,0)</f>
        <v>0</v>
      </c>
      <c r="D1384" s="543">
        <f>IF(Смета!C1366&gt;0,Смета!C1366,0)</f>
        <v>0</v>
      </c>
      <c r="E1384" s="77">
        <f>IF(Смета!D1366&gt;0,Смета!D1366,0)</f>
        <v>0</v>
      </c>
      <c r="F1384" s="67">
        <f>IFERROR(IF(Дата_КС2=S$3,Смета!Q1366,0)+IF(Дата_КС2=S$4,Смета!T1366,0)+IF(Дата_КС2=S$5,Смета!W1366,0)+IF(Дата_КС2=S$6,Смета!Z1366,0)+IF(Дата_КС2=S$7,Смета!AC1366,0)+IF(Дата_КС2=S$8,Смета!AF1366,0)+IF(Дата_КС2=S$9,Смета!AI1366,0)+IF(Дата_КС2=S$10,Смета!AL1366,0)+IF(Дата_КС2=S$11,Смета!AO1366,0)+IF(Дата_КС2=S$12,Смета!AR1366,0)+IF(Дата_КС2=S$13,Смета!AU1366,0)+IF(Дата_КС2=S$14,Смета!AX1366,0),0)</f>
        <v>0</v>
      </c>
      <c r="G1384" s="67">
        <f>IF(Смета!E1366&gt;0,Смета!E1366,0)</f>
        <v>0</v>
      </c>
      <c r="H1384" s="67">
        <f t="shared" si="44"/>
        <v>0</v>
      </c>
      <c r="I1384" s="464">
        <f t="shared" si="43"/>
        <v>0</v>
      </c>
      <c r="J1384" s="474"/>
      <c r="K1384" s="465">
        <f>IF(AND(B1384&gt;0,B1384&lt;&gt;"ЗАГ"),1,IF(C1384=0,SUM(B1385:INDEX(B1385:B$2002,INDEX(MATCH("ЗАГ",B1385:B$2002&amp;"",),))),0))</f>
        <v>0</v>
      </c>
      <c r="L1384" s="47"/>
      <c r="M1384" s="47"/>
      <c r="N1384" s="186"/>
      <c r="O1384" s="186"/>
      <c r="P1384" s="187"/>
      <c r="Q1384" s="189"/>
      <c r="R1384" s="178">
        <f>IFERROR(IF(F1384&gt;0,IF(IFERROR((Смета!H934*1),0)&gt;0,ROUND(F1384*G1384,2),0),0),0)</f>
        <v>0</v>
      </c>
      <c r="S1384" s="50">
        <f>IFERROR(IF(F1384&gt;0,IF(IFERROR((Смета!G1366*1),0)&gt;0,ROUND(F1384*G1384,2),0),0),0)</f>
        <v>0</v>
      </c>
      <c r="T1384" s="38"/>
      <c r="U1384" s="38"/>
      <c r="X1384" s="38"/>
      <c r="Y1384" s="38"/>
    </row>
    <row r="1385" spans="1:25" s="37" customFormat="1" hidden="1" x14ac:dyDescent="0.25">
      <c r="A1385" s="63"/>
      <c r="B1385" s="140">
        <f>IFERROR(IF(F1385&gt;0,MAX(B$26:B1384)+1,IF(AND(D1385&gt;0,C1385=0),"ЗАГ",0)),0)</f>
        <v>0</v>
      </c>
      <c r="C1385" s="141">
        <f>IF(Смета!B1367&gt;0,Смета!B1367,0)</f>
        <v>0</v>
      </c>
      <c r="D1385" s="543">
        <f>IF(Смета!C1367&gt;0,Смета!C1367,0)</f>
        <v>0</v>
      </c>
      <c r="E1385" s="77">
        <f>IF(Смета!D1367&gt;0,Смета!D1367,0)</f>
        <v>0</v>
      </c>
      <c r="F1385" s="67">
        <f>IFERROR(IF(Дата_КС2=S$3,Смета!Q1367,0)+IF(Дата_КС2=S$4,Смета!T1367,0)+IF(Дата_КС2=S$5,Смета!W1367,0)+IF(Дата_КС2=S$6,Смета!Z1367,0)+IF(Дата_КС2=S$7,Смета!AC1367,0)+IF(Дата_КС2=S$8,Смета!AF1367,0)+IF(Дата_КС2=S$9,Смета!AI1367,0)+IF(Дата_КС2=S$10,Смета!AL1367,0)+IF(Дата_КС2=S$11,Смета!AO1367,0)+IF(Дата_КС2=S$12,Смета!AR1367,0)+IF(Дата_КС2=S$13,Смета!AU1367,0)+IF(Дата_КС2=S$14,Смета!AX1367,0),0)</f>
        <v>0</v>
      </c>
      <c r="G1385" s="67">
        <f>IF(Смета!E1367&gt;0,Смета!E1367,0)</f>
        <v>0</v>
      </c>
      <c r="H1385" s="67">
        <f t="shared" si="44"/>
        <v>0</v>
      </c>
      <c r="I1385" s="464">
        <f t="shared" si="43"/>
        <v>0</v>
      </c>
      <c r="J1385" s="474"/>
      <c r="K1385" s="465">
        <f>IF(AND(B1385&gt;0,B1385&lt;&gt;"ЗАГ"),1,IF(C1385=0,SUM(B1386:INDEX(B1386:B$2002,INDEX(MATCH("ЗАГ",B1386:B$2002&amp;"",),))),0))</f>
        <v>0</v>
      </c>
      <c r="L1385" s="47"/>
      <c r="M1385" s="47"/>
      <c r="N1385" s="186"/>
      <c r="O1385" s="186"/>
      <c r="P1385" s="187"/>
      <c r="Q1385" s="189"/>
      <c r="R1385" s="178">
        <f>IFERROR(IF(F1385&gt;0,IF(IFERROR((Смета!H935*1),0)&gt;0,ROUND(F1385*G1385,2),0),0),0)</f>
        <v>0</v>
      </c>
      <c r="S1385" s="50">
        <f>IFERROR(IF(F1385&gt;0,IF(IFERROR((Смета!G1367*1),0)&gt;0,ROUND(F1385*G1385,2),0),0),0)</f>
        <v>0</v>
      </c>
      <c r="T1385" s="38"/>
      <c r="U1385" s="38"/>
      <c r="X1385" s="38"/>
      <c r="Y1385" s="38"/>
    </row>
    <row r="1386" spans="1:25" s="37" customFormat="1" hidden="1" x14ac:dyDescent="0.25">
      <c r="A1386" s="63"/>
      <c r="B1386" s="140">
        <f>IFERROR(IF(F1386&gt;0,MAX(B$26:B1385)+1,IF(AND(D1386&gt;0,C1386=0),"ЗАГ",0)),0)</f>
        <v>0</v>
      </c>
      <c r="C1386" s="141">
        <f>IF(Смета!B1368&gt;0,Смета!B1368,0)</f>
        <v>0</v>
      </c>
      <c r="D1386" s="543">
        <f>IF(Смета!C1368&gt;0,Смета!C1368,0)</f>
        <v>0</v>
      </c>
      <c r="E1386" s="77">
        <f>IF(Смета!D1368&gt;0,Смета!D1368,0)</f>
        <v>0</v>
      </c>
      <c r="F1386" s="67">
        <f>IFERROR(IF(Дата_КС2=S$3,Смета!Q1368,0)+IF(Дата_КС2=S$4,Смета!T1368,0)+IF(Дата_КС2=S$5,Смета!W1368,0)+IF(Дата_КС2=S$6,Смета!Z1368,0)+IF(Дата_КС2=S$7,Смета!AC1368,0)+IF(Дата_КС2=S$8,Смета!AF1368,0)+IF(Дата_КС2=S$9,Смета!AI1368,0)+IF(Дата_КС2=S$10,Смета!AL1368,0)+IF(Дата_КС2=S$11,Смета!AO1368,0)+IF(Дата_КС2=S$12,Смета!AR1368,0)+IF(Дата_КС2=S$13,Смета!AU1368,0)+IF(Дата_КС2=S$14,Смета!AX1368,0),0)</f>
        <v>0</v>
      </c>
      <c r="G1386" s="67">
        <f>IF(Смета!E1368&gt;0,Смета!E1368,0)</f>
        <v>0</v>
      </c>
      <c r="H1386" s="67">
        <f t="shared" si="44"/>
        <v>0</v>
      </c>
      <c r="I1386" s="464">
        <f t="shared" si="43"/>
        <v>0</v>
      </c>
      <c r="J1386" s="474"/>
      <c r="K1386" s="465">
        <f>IF(AND(B1386&gt;0,B1386&lt;&gt;"ЗАГ"),1,IF(C1386=0,SUM(B1387:INDEX(B1387:B$2002,INDEX(MATCH("ЗАГ",B1387:B$2002&amp;"",),))),0))</f>
        <v>0</v>
      </c>
      <c r="L1386" s="47"/>
      <c r="M1386" s="47"/>
      <c r="N1386" s="186"/>
      <c r="O1386" s="186"/>
      <c r="P1386" s="187"/>
      <c r="Q1386" s="189"/>
      <c r="R1386" s="178">
        <f>IFERROR(IF(F1386&gt;0,IF(IFERROR((Смета!H936*1),0)&gt;0,ROUND(F1386*G1386,2),0),0),0)</f>
        <v>0</v>
      </c>
      <c r="S1386" s="50">
        <f>IFERROR(IF(F1386&gt;0,IF(IFERROR((Смета!G1368*1),0)&gt;0,ROUND(F1386*G1386,2),0),0),0)</f>
        <v>0</v>
      </c>
      <c r="T1386" s="38"/>
      <c r="U1386" s="38"/>
      <c r="X1386" s="38"/>
      <c r="Y1386" s="38"/>
    </row>
    <row r="1387" spans="1:25" s="37" customFormat="1" hidden="1" x14ac:dyDescent="0.25">
      <c r="A1387" s="63"/>
      <c r="B1387" s="140">
        <f>IFERROR(IF(F1387&gt;0,MAX(B$26:B1386)+1,IF(AND(D1387&gt;0,C1387=0),"ЗАГ",0)),0)</f>
        <v>0</v>
      </c>
      <c r="C1387" s="141">
        <f>IF(Смета!B1369&gt;0,Смета!B1369,0)</f>
        <v>0</v>
      </c>
      <c r="D1387" s="543">
        <f>IF(Смета!C1369&gt;0,Смета!C1369,0)</f>
        <v>0</v>
      </c>
      <c r="E1387" s="77">
        <f>IF(Смета!D1369&gt;0,Смета!D1369,0)</f>
        <v>0</v>
      </c>
      <c r="F1387" s="67">
        <f>IFERROR(IF(Дата_КС2=S$3,Смета!Q1369,0)+IF(Дата_КС2=S$4,Смета!T1369,0)+IF(Дата_КС2=S$5,Смета!W1369,0)+IF(Дата_КС2=S$6,Смета!Z1369,0)+IF(Дата_КС2=S$7,Смета!AC1369,0)+IF(Дата_КС2=S$8,Смета!AF1369,0)+IF(Дата_КС2=S$9,Смета!AI1369,0)+IF(Дата_КС2=S$10,Смета!AL1369,0)+IF(Дата_КС2=S$11,Смета!AO1369,0)+IF(Дата_КС2=S$12,Смета!AR1369,0)+IF(Дата_КС2=S$13,Смета!AU1369,0)+IF(Дата_КС2=S$14,Смета!AX1369,0),0)</f>
        <v>0</v>
      </c>
      <c r="G1387" s="67">
        <f>IF(Смета!E1369&gt;0,Смета!E1369,0)</f>
        <v>0</v>
      </c>
      <c r="H1387" s="67">
        <f t="shared" si="44"/>
        <v>0</v>
      </c>
      <c r="I1387" s="464">
        <f t="shared" si="43"/>
        <v>0</v>
      </c>
      <c r="J1387" s="474"/>
      <c r="K1387" s="465">
        <f>IF(AND(B1387&gt;0,B1387&lt;&gt;"ЗАГ"),1,IF(C1387=0,SUM(B1388:INDEX(B1388:B$2002,INDEX(MATCH("ЗАГ",B1388:B$2002&amp;"",),))),0))</f>
        <v>0</v>
      </c>
      <c r="L1387" s="47"/>
      <c r="M1387" s="47"/>
      <c r="N1387" s="186"/>
      <c r="O1387" s="186"/>
      <c r="P1387" s="187"/>
      <c r="Q1387" s="189"/>
      <c r="R1387" s="178">
        <f>IFERROR(IF(F1387&gt;0,IF(IFERROR((Смета!H937*1),0)&gt;0,ROUND(F1387*G1387,2),0),0),0)</f>
        <v>0</v>
      </c>
      <c r="S1387" s="50">
        <f>IFERROR(IF(F1387&gt;0,IF(IFERROR((Смета!G1369*1),0)&gt;0,ROUND(F1387*G1387,2),0),0),0)</f>
        <v>0</v>
      </c>
      <c r="T1387" s="38"/>
      <c r="U1387" s="38"/>
      <c r="X1387" s="38"/>
      <c r="Y1387" s="38"/>
    </row>
    <row r="1388" spans="1:25" s="37" customFormat="1" hidden="1" x14ac:dyDescent="0.25">
      <c r="A1388" s="63"/>
      <c r="B1388" s="140">
        <f>IFERROR(IF(F1388&gt;0,MAX(B$26:B1387)+1,IF(AND(D1388&gt;0,C1388=0),"ЗАГ",0)),0)</f>
        <v>0</v>
      </c>
      <c r="C1388" s="141">
        <f>IF(Смета!B1370&gt;0,Смета!B1370,0)</f>
        <v>0</v>
      </c>
      <c r="D1388" s="543">
        <f>IF(Смета!C1370&gt;0,Смета!C1370,0)</f>
        <v>0</v>
      </c>
      <c r="E1388" s="77">
        <f>IF(Смета!D1370&gt;0,Смета!D1370,0)</f>
        <v>0</v>
      </c>
      <c r="F1388" s="67">
        <f>IFERROR(IF(Дата_КС2=S$3,Смета!Q1370,0)+IF(Дата_КС2=S$4,Смета!T1370,0)+IF(Дата_КС2=S$5,Смета!W1370,0)+IF(Дата_КС2=S$6,Смета!Z1370,0)+IF(Дата_КС2=S$7,Смета!AC1370,0)+IF(Дата_КС2=S$8,Смета!AF1370,0)+IF(Дата_КС2=S$9,Смета!AI1370,0)+IF(Дата_КС2=S$10,Смета!AL1370,0)+IF(Дата_КС2=S$11,Смета!AO1370,0)+IF(Дата_КС2=S$12,Смета!AR1370,0)+IF(Дата_КС2=S$13,Смета!AU1370,0)+IF(Дата_КС2=S$14,Смета!AX1370,0),0)</f>
        <v>0</v>
      </c>
      <c r="G1388" s="67">
        <f>IF(Смета!E1370&gt;0,Смета!E1370,0)</f>
        <v>0</v>
      </c>
      <c r="H1388" s="67">
        <f t="shared" si="44"/>
        <v>0</v>
      </c>
      <c r="I1388" s="464">
        <f t="shared" si="43"/>
        <v>0</v>
      </c>
      <c r="J1388" s="474"/>
      <c r="K1388" s="465">
        <f>IF(AND(B1388&gt;0,B1388&lt;&gt;"ЗАГ"),1,IF(C1388=0,SUM(B1389:INDEX(B1389:B$2002,INDEX(MATCH("ЗАГ",B1389:B$2002&amp;"",),))),0))</f>
        <v>0</v>
      </c>
      <c r="L1388" s="47"/>
      <c r="M1388" s="47"/>
      <c r="N1388" s="186"/>
      <c r="O1388" s="186"/>
      <c r="P1388" s="187"/>
      <c r="Q1388" s="189"/>
      <c r="R1388" s="178">
        <f>IFERROR(IF(F1388&gt;0,IF(IFERROR((Смета!H938*1),0)&gt;0,ROUND(F1388*G1388,2),0),0),0)</f>
        <v>0</v>
      </c>
      <c r="S1388" s="50">
        <f>IFERROR(IF(F1388&gt;0,IF(IFERROR((Смета!G1370*1),0)&gt;0,ROUND(F1388*G1388,2),0),0),0)</f>
        <v>0</v>
      </c>
      <c r="T1388" s="38"/>
      <c r="U1388" s="38"/>
      <c r="X1388" s="38"/>
      <c r="Y1388" s="38"/>
    </row>
    <row r="1389" spans="1:25" s="37" customFormat="1" hidden="1" x14ac:dyDescent="0.25">
      <c r="A1389" s="63"/>
      <c r="B1389" s="140">
        <f>IFERROR(IF(F1389&gt;0,MAX(B$26:B1388)+1,IF(AND(D1389&gt;0,C1389=0),"ЗАГ",0)),0)</f>
        <v>0</v>
      </c>
      <c r="C1389" s="141">
        <f>IF(Смета!B1371&gt;0,Смета!B1371,0)</f>
        <v>0</v>
      </c>
      <c r="D1389" s="543">
        <f>IF(Смета!C1371&gt;0,Смета!C1371,0)</f>
        <v>0</v>
      </c>
      <c r="E1389" s="77">
        <f>IF(Смета!D1371&gt;0,Смета!D1371,0)</f>
        <v>0</v>
      </c>
      <c r="F1389" s="67">
        <f>IFERROR(IF(Дата_КС2=S$3,Смета!Q1371,0)+IF(Дата_КС2=S$4,Смета!T1371,0)+IF(Дата_КС2=S$5,Смета!W1371,0)+IF(Дата_КС2=S$6,Смета!Z1371,0)+IF(Дата_КС2=S$7,Смета!AC1371,0)+IF(Дата_КС2=S$8,Смета!AF1371,0)+IF(Дата_КС2=S$9,Смета!AI1371,0)+IF(Дата_КС2=S$10,Смета!AL1371,0)+IF(Дата_КС2=S$11,Смета!AO1371,0)+IF(Дата_КС2=S$12,Смета!AR1371,0)+IF(Дата_КС2=S$13,Смета!AU1371,0)+IF(Дата_КС2=S$14,Смета!AX1371,0),0)</f>
        <v>0</v>
      </c>
      <c r="G1389" s="67">
        <f>IF(Смета!E1371&gt;0,Смета!E1371,0)</f>
        <v>0</v>
      </c>
      <c r="H1389" s="67">
        <f t="shared" si="44"/>
        <v>0</v>
      </c>
      <c r="I1389" s="464">
        <f t="shared" si="43"/>
        <v>0</v>
      </c>
      <c r="J1389" s="474"/>
      <c r="K1389" s="465">
        <f>IF(AND(B1389&gt;0,B1389&lt;&gt;"ЗАГ"),1,IF(C1389=0,SUM(B1390:INDEX(B1390:B$2002,INDEX(MATCH("ЗАГ",B1390:B$2002&amp;"",),))),0))</f>
        <v>0</v>
      </c>
      <c r="L1389" s="47"/>
      <c r="M1389" s="47"/>
      <c r="N1389" s="186"/>
      <c r="O1389" s="186"/>
      <c r="P1389" s="187"/>
      <c r="Q1389" s="189"/>
      <c r="R1389" s="178">
        <f>IFERROR(IF(F1389&gt;0,IF(IFERROR((Смета!H939*1),0)&gt;0,ROUND(F1389*G1389,2),0),0),0)</f>
        <v>0</v>
      </c>
      <c r="S1389" s="50">
        <f>IFERROR(IF(F1389&gt;0,IF(IFERROR((Смета!G1371*1),0)&gt;0,ROUND(F1389*G1389,2),0),0),0)</f>
        <v>0</v>
      </c>
      <c r="T1389" s="38"/>
      <c r="U1389" s="38"/>
      <c r="X1389" s="38"/>
      <c r="Y1389" s="38"/>
    </row>
    <row r="1390" spans="1:25" s="37" customFormat="1" hidden="1" x14ac:dyDescent="0.25">
      <c r="A1390" s="63"/>
      <c r="B1390" s="140">
        <f>IFERROR(IF(F1390&gt;0,MAX(B$26:B1389)+1,IF(AND(D1390&gt;0,C1390=0),"ЗАГ",0)),0)</f>
        <v>0</v>
      </c>
      <c r="C1390" s="141">
        <f>IF(Смета!B1372&gt;0,Смета!B1372,0)</f>
        <v>0</v>
      </c>
      <c r="D1390" s="543">
        <f>IF(Смета!C1372&gt;0,Смета!C1372,0)</f>
        <v>0</v>
      </c>
      <c r="E1390" s="77">
        <f>IF(Смета!D1372&gt;0,Смета!D1372,0)</f>
        <v>0</v>
      </c>
      <c r="F1390" s="67">
        <f>IFERROR(IF(Дата_КС2=S$3,Смета!Q1372,0)+IF(Дата_КС2=S$4,Смета!T1372,0)+IF(Дата_КС2=S$5,Смета!W1372,0)+IF(Дата_КС2=S$6,Смета!Z1372,0)+IF(Дата_КС2=S$7,Смета!AC1372,0)+IF(Дата_КС2=S$8,Смета!AF1372,0)+IF(Дата_КС2=S$9,Смета!AI1372,0)+IF(Дата_КС2=S$10,Смета!AL1372,0)+IF(Дата_КС2=S$11,Смета!AO1372,0)+IF(Дата_КС2=S$12,Смета!AR1372,0)+IF(Дата_КС2=S$13,Смета!AU1372,0)+IF(Дата_КС2=S$14,Смета!AX1372,0),0)</f>
        <v>0</v>
      </c>
      <c r="G1390" s="67">
        <f>IF(Смета!E1372&gt;0,Смета!E1372,0)</f>
        <v>0</v>
      </c>
      <c r="H1390" s="67">
        <f t="shared" si="44"/>
        <v>0</v>
      </c>
      <c r="I1390" s="464">
        <f t="shared" si="43"/>
        <v>0</v>
      </c>
      <c r="J1390" s="474"/>
      <c r="K1390" s="465">
        <f>IF(AND(B1390&gt;0,B1390&lt;&gt;"ЗАГ"),1,IF(C1390=0,SUM(B1391:INDEX(B1391:B$2002,INDEX(MATCH("ЗАГ",B1391:B$2002&amp;"",),))),0))</f>
        <v>0</v>
      </c>
      <c r="L1390" s="47"/>
      <c r="M1390" s="47"/>
      <c r="N1390" s="186"/>
      <c r="O1390" s="186"/>
      <c r="P1390" s="187"/>
      <c r="Q1390" s="189"/>
      <c r="R1390" s="178">
        <f>IFERROR(IF(F1390&gt;0,IF(IFERROR((Смета!H940*1),0)&gt;0,ROUND(F1390*G1390,2),0),0),0)</f>
        <v>0</v>
      </c>
      <c r="S1390" s="50">
        <f>IFERROR(IF(F1390&gt;0,IF(IFERROR((Смета!G1372*1),0)&gt;0,ROUND(F1390*G1390,2),0),0),0)</f>
        <v>0</v>
      </c>
      <c r="T1390" s="38"/>
      <c r="U1390" s="38"/>
      <c r="X1390" s="38"/>
      <c r="Y1390" s="38"/>
    </row>
    <row r="1391" spans="1:25" s="37" customFormat="1" hidden="1" x14ac:dyDescent="0.25">
      <c r="A1391" s="63"/>
      <c r="B1391" s="140">
        <f>IFERROR(IF(F1391&gt;0,MAX(B$26:B1390)+1,IF(AND(D1391&gt;0,C1391=0),"ЗАГ",0)),0)</f>
        <v>0</v>
      </c>
      <c r="C1391" s="141">
        <f>IF(Смета!B1373&gt;0,Смета!B1373,0)</f>
        <v>0</v>
      </c>
      <c r="D1391" s="543">
        <f>IF(Смета!C1373&gt;0,Смета!C1373,0)</f>
        <v>0</v>
      </c>
      <c r="E1391" s="77">
        <f>IF(Смета!D1373&gt;0,Смета!D1373,0)</f>
        <v>0</v>
      </c>
      <c r="F1391" s="67">
        <f>IFERROR(IF(Дата_КС2=S$3,Смета!Q1373,0)+IF(Дата_КС2=S$4,Смета!T1373,0)+IF(Дата_КС2=S$5,Смета!W1373,0)+IF(Дата_КС2=S$6,Смета!Z1373,0)+IF(Дата_КС2=S$7,Смета!AC1373,0)+IF(Дата_КС2=S$8,Смета!AF1373,0)+IF(Дата_КС2=S$9,Смета!AI1373,0)+IF(Дата_КС2=S$10,Смета!AL1373,0)+IF(Дата_КС2=S$11,Смета!AO1373,0)+IF(Дата_КС2=S$12,Смета!AR1373,0)+IF(Дата_КС2=S$13,Смета!AU1373,0)+IF(Дата_КС2=S$14,Смета!AX1373,0),0)</f>
        <v>0</v>
      </c>
      <c r="G1391" s="67">
        <f>IF(Смета!E1373&gt;0,Смета!E1373,0)</f>
        <v>0</v>
      </c>
      <c r="H1391" s="67">
        <f t="shared" si="44"/>
        <v>0</v>
      </c>
      <c r="I1391" s="464">
        <f t="shared" si="43"/>
        <v>0</v>
      </c>
      <c r="J1391" s="474"/>
      <c r="K1391" s="465">
        <f>IF(AND(B1391&gt;0,B1391&lt;&gt;"ЗАГ"),1,IF(C1391=0,SUM(B1392:INDEX(B1392:B$2002,INDEX(MATCH("ЗАГ",B1392:B$2002&amp;"",),))),0))</f>
        <v>0</v>
      </c>
      <c r="L1391" s="47"/>
      <c r="M1391" s="47"/>
      <c r="N1391" s="186"/>
      <c r="O1391" s="186"/>
      <c r="P1391" s="187"/>
      <c r="Q1391" s="189"/>
      <c r="R1391" s="178">
        <f>IFERROR(IF(F1391&gt;0,IF(IFERROR((Смета!H941*1),0)&gt;0,ROUND(F1391*G1391,2),0),0),0)</f>
        <v>0</v>
      </c>
      <c r="S1391" s="50">
        <f>IFERROR(IF(F1391&gt;0,IF(IFERROR((Смета!G1373*1),0)&gt;0,ROUND(F1391*G1391,2),0),0),0)</f>
        <v>0</v>
      </c>
      <c r="T1391" s="38"/>
      <c r="U1391" s="38"/>
      <c r="X1391" s="38"/>
      <c r="Y1391" s="38"/>
    </row>
    <row r="1392" spans="1:25" s="37" customFormat="1" hidden="1" x14ac:dyDescent="0.25">
      <c r="A1392" s="63"/>
      <c r="B1392" s="140">
        <f>IFERROR(IF(F1392&gt;0,MAX(B$26:B1391)+1,IF(AND(D1392&gt;0,C1392=0),"ЗАГ",0)),0)</f>
        <v>0</v>
      </c>
      <c r="C1392" s="141">
        <f>IF(Смета!B1374&gt;0,Смета!B1374,0)</f>
        <v>0</v>
      </c>
      <c r="D1392" s="543">
        <f>IF(Смета!C1374&gt;0,Смета!C1374,0)</f>
        <v>0</v>
      </c>
      <c r="E1392" s="77">
        <f>IF(Смета!D1374&gt;0,Смета!D1374,0)</f>
        <v>0</v>
      </c>
      <c r="F1392" s="67">
        <f>IFERROR(IF(Дата_КС2=S$3,Смета!Q1374,0)+IF(Дата_КС2=S$4,Смета!T1374,0)+IF(Дата_КС2=S$5,Смета!W1374,0)+IF(Дата_КС2=S$6,Смета!Z1374,0)+IF(Дата_КС2=S$7,Смета!AC1374,0)+IF(Дата_КС2=S$8,Смета!AF1374,0)+IF(Дата_КС2=S$9,Смета!AI1374,0)+IF(Дата_КС2=S$10,Смета!AL1374,0)+IF(Дата_КС2=S$11,Смета!AO1374,0)+IF(Дата_КС2=S$12,Смета!AR1374,0)+IF(Дата_КС2=S$13,Смета!AU1374,0)+IF(Дата_КС2=S$14,Смета!AX1374,0),0)</f>
        <v>0</v>
      </c>
      <c r="G1392" s="67">
        <f>IF(Смета!E1374&gt;0,Смета!E1374,0)</f>
        <v>0</v>
      </c>
      <c r="H1392" s="67">
        <f t="shared" si="44"/>
        <v>0</v>
      </c>
      <c r="I1392" s="464">
        <f t="shared" si="43"/>
        <v>0</v>
      </c>
      <c r="J1392" s="474"/>
      <c r="K1392" s="465">
        <f>IF(AND(B1392&gt;0,B1392&lt;&gt;"ЗАГ"),1,IF(C1392=0,SUM(B1393:INDEX(B1393:B$2002,INDEX(MATCH("ЗАГ",B1393:B$2002&amp;"",),))),0))</f>
        <v>0</v>
      </c>
      <c r="L1392" s="47"/>
      <c r="M1392" s="47"/>
      <c r="N1392" s="186"/>
      <c r="O1392" s="186"/>
      <c r="P1392" s="187"/>
      <c r="Q1392" s="189"/>
      <c r="R1392" s="178">
        <f>IFERROR(IF(F1392&gt;0,IF(IFERROR((Смета!H942*1),0)&gt;0,ROUND(F1392*G1392,2),0),0),0)</f>
        <v>0</v>
      </c>
      <c r="S1392" s="50">
        <f>IFERROR(IF(F1392&gt;0,IF(IFERROR((Смета!G1374*1),0)&gt;0,ROUND(F1392*G1392,2),0),0),0)</f>
        <v>0</v>
      </c>
      <c r="T1392" s="38"/>
      <c r="U1392" s="38"/>
      <c r="X1392" s="38"/>
      <c r="Y1392" s="38"/>
    </row>
    <row r="1393" spans="1:25" s="37" customFormat="1" hidden="1" x14ac:dyDescent="0.25">
      <c r="A1393" s="63"/>
      <c r="B1393" s="140">
        <f>IFERROR(IF(F1393&gt;0,MAX(B$26:B1392)+1,IF(AND(D1393&gt;0,C1393=0),"ЗАГ",0)),0)</f>
        <v>0</v>
      </c>
      <c r="C1393" s="141">
        <f>IF(Смета!B1375&gt;0,Смета!B1375,0)</f>
        <v>0</v>
      </c>
      <c r="D1393" s="543">
        <f>IF(Смета!C1375&gt;0,Смета!C1375,0)</f>
        <v>0</v>
      </c>
      <c r="E1393" s="77">
        <f>IF(Смета!D1375&gt;0,Смета!D1375,0)</f>
        <v>0</v>
      </c>
      <c r="F1393" s="67">
        <f>IFERROR(IF(Дата_КС2=S$3,Смета!Q1375,0)+IF(Дата_КС2=S$4,Смета!T1375,0)+IF(Дата_КС2=S$5,Смета!W1375,0)+IF(Дата_КС2=S$6,Смета!Z1375,0)+IF(Дата_КС2=S$7,Смета!AC1375,0)+IF(Дата_КС2=S$8,Смета!AF1375,0)+IF(Дата_КС2=S$9,Смета!AI1375,0)+IF(Дата_КС2=S$10,Смета!AL1375,0)+IF(Дата_КС2=S$11,Смета!AO1375,0)+IF(Дата_КС2=S$12,Смета!AR1375,0)+IF(Дата_КС2=S$13,Смета!AU1375,0)+IF(Дата_КС2=S$14,Смета!AX1375,0),0)</f>
        <v>0</v>
      </c>
      <c r="G1393" s="67">
        <f>IF(Смета!E1375&gt;0,Смета!E1375,0)</f>
        <v>0</v>
      </c>
      <c r="H1393" s="67">
        <f t="shared" si="44"/>
        <v>0</v>
      </c>
      <c r="I1393" s="464">
        <f t="shared" si="43"/>
        <v>0</v>
      </c>
      <c r="J1393" s="474"/>
      <c r="K1393" s="465">
        <f>IF(AND(B1393&gt;0,B1393&lt;&gt;"ЗАГ"),1,IF(C1393=0,SUM(B1394:INDEX(B1394:B$2002,INDEX(MATCH("ЗАГ",B1394:B$2002&amp;"",),))),0))</f>
        <v>0</v>
      </c>
      <c r="L1393" s="47"/>
      <c r="M1393" s="47"/>
      <c r="N1393" s="186"/>
      <c r="O1393" s="186"/>
      <c r="P1393" s="187"/>
      <c r="Q1393" s="189"/>
      <c r="R1393" s="178">
        <f>IFERROR(IF(F1393&gt;0,IF(IFERROR((Смета!H943*1),0)&gt;0,ROUND(F1393*G1393,2),0),0),0)</f>
        <v>0</v>
      </c>
      <c r="S1393" s="50">
        <f>IFERROR(IF(F1393&gt;0,IF(IFERROR((Смета!G1375*1),0)&gt;0,ROUND(F1393*G1393,2),0),0),0)</f>
        <v>0</v>
      </c>
      <c r="T1393" s="38"/>
      <c r="U1393" s="38"/>
      <c r="X1393" s="38"/>
      <c r="Y1393" s="38"/>
    </row>
    <row r="1394" spans="1:25" s="37" customFormat="1" hidden="1" x14ac:dyDescent="0.25">
      <c r="A1394" s="63"/>
      <c r="B1394" s="140">
        <f>IFERROR(IF(F1394&gt;0,MAX(B$26:B1393)+1,IF(AND(D1394&gt;0,C1394=0),"ЗАГ",0)),0)</f>
        <v>0</v>
      </c>
      <c r="C1394" s="141">
        <f>IF(Смета!B1376&gt;0,Смета!B1376,0)</f>
        <v>0</v>
      </c>
      <c r="D1394" s="543">
        <f>IF(Смета!C1376&gt;0,Смета!C1376,0)</f>
        <v>0</v>
      </c>
      <c r="E1394" s="77">
        <f>IF(Смета!D1376&gt;0,Смета!D1376,0)</f>
        <v>0</v>
      </c>
      <c r="F1394" s="67">
        <f>IFERROR(IF(Дата_КС2=S$3,Смета!Q1376,0)+IF(Дата_КС2=S$4,Смета!T1376,0)+IF(Дата_КС2=S$5,Смета!W1376,0)+IF(Дата_КС2=S$6,Смета!Z1376,0)+IF(Дата_КС2=S$7,Смета!AC1376,0)+IF(Дата_КС2=S$8,Смета!AF1376,0)+IF(Дата_КС2=S$9,Смета!AI1376,0)+IF(Дата_КС2=S$10,Смета!AL1376,0)+IF(Дата_КС2=S$11,Смета!AO1376,0)+IF(Дата_КС2=S$12,Смета!AR1376,0)+IF(Дата_КС2=S$13,Смета!AU1376,0)+IF(Дата_КС2=S$14,Смета!AX1376,0),0)</f>
        <v>0</v>
      </c>
      <c r="G1394" s="67">
        <f>IF(Смета!E1376&gt;0,Смета!E1376,0)</f>
        <v>0</v>
      </c>
      <c r="H1394" s="67">
        <f t="shared" si="44"/>
        <v>0</v>
      </c>
      <c r="I1394" s="464">
        <f t="shared" si="43"/>
        <v>0</v>
      </c>
      <c r="J1394" s="474"/>
      <c r="K1394" s="465">
        <f>IF(AND(B1394&gt;0,B1394&lt;&gt;"ЗАГ"),1,IF(C1394=0,SUM(B1395:INDEX(B1395:B$2002,INDEX(MATCH("ЗАГ",B1395:B$2002&amp;"",),))),0))</f>
        <v>0</v>
      </c>
      <c r="L1394" s="47"/>
      <c r="M1394" s="47"/>
      <c r="N1394" s="186"/>
      <c r="O1394" s="186"/>
      <c r="P1394" s="187"/>
      <c r="Q1394" s="189"/>
      <c r="R1394" s="178">
        <f>IFERROR(IF(F1394&gt;0,IF(IFERROR((Смета!H944*1),0)&gt;0,ROUND(F1394*G1394,2),0),0),0)</f>
        <v>0</v>
      </c>
      <c r="S1394" s="50">
        <f>IFERROR(IF(F1394&gt;0,IF(IFERROR((Смета!G1376*1),0)&gt;0,ROUND(F1394*G1394,2),0),0),0)</f>
        <v>0</v>
      </c>
      <c r="T1394" s="38"/>
      <c r="U1394" s="38"/>
      <c r="X1394" s="38"/>
      <c r="Y1394" s="38"/>
    </row>
    <row r="1395" spans="1:25" s="37" customFormat="1" hidden="1" x14ac:dyDescent="0.25">
      <c r="A1395" s="63"/>
      <c r="B1395" s="140">
        <f>IFERROR(IF(F1395&gt;0,MAX(B$26:B1394)+1,IF(AND(D1395&gt;0,C1395=0),"ЗАГ",0)),0)</f>
        <v>0</v>
      </c>
      <c r="C1395" s="141">
        <f>IF(Смета!B1377&gt;0,Смета!B1377,0)</f>
        <v>0</v>
      </c>
      <c r="D1395" s="543">
        <f>IF(Смета!C1377&gt;0,Смета!C1377,0)</f>
        <v>0</v>
      </c>
      <c r="E1395" s="77">
        <f>IF(Смета!D1377&gt;0,Смета!D1377,0)</f>
        <v>0</v>
      </c>
      <c r="F1395" s="67">
        <f>IFERROR(IF(Дата_КС2=S$3,Смета!Q1377,0)+IF(Дата_КС2=S$4,Смета!T1377,0)+IF(Дата_КС2=S$5,Смета!W1377,0)+IF(Дата_КС2=S$6,Смета!Z1377,0)+IF(Дата_КС2=S$7,Смета!AC1377,0)+IF(Дата_КС2=S$8,Смета!AF1377,0)+IF(Дата_КС2=S$9,Смета!AI1377,0)+IF(Дата_КС2=S$10,Смета!AL1377,0)+IF(Дата_КС2=S$11,Смета!AO1377,0)+IF(Дата_КС2=S$12,Смета!AR1377,0)+IF(Дата_КС2=S$13,Смета!AU1377,0)+IF(Дата_КС2=S$14,Смета!AX1377,0),0)</f>
        <v>0</v>
      </c>
      <c r="G1395" s="67">
        <f>IF(Смета!E1377&gt;0,Смета!E1377,0)</f>
        <v>0</v>
      </c>
      <c r="H1395" s="67">
        <f t="shared" si="44"/>
        <v>0</v>
      </c>
      <c r="I1395" s="464">
        <f t="shared" si="43"/>
        <v>0</v>
      </c>
      <c r="J1395" s="474"/>
      <c r="K1395" s="465">
        <f>IF(AND(B1395&gt;0,B1395&lt;&gt;"ЗАГ"),1,IF(C1395=0,SUM(B1396:INDEX(B1396:B$2002,INDEX(MATCH("ЗАГ",B1396:B$2002&amp;"",),))),0))</f>
        <v>0</v>
      </c>
      <c r="L1395" s="47"/>
      <c r="M1395" s="47"/>
      <c r="N1395" s="186"/>
      <c r="O1395" s="186"/>
      <c r="P1395" s="187"/>
      <c r="Q1395" s="189"/>
      <c r="R1395" s="178">
        <f>IFERROR(IF(F1395&gt;0,IF(IFERROR((Смета!H945*1),0)&gt;0,ROUND(F1395*G1395,2),0),0),0)</f>
        <v>0</v>
      </c>
      <c r="S1395" s="50">
        <f>IFERROR(IF(F1395&gt;0,IF(IFERROR((Смета!G1377*1),0)&gt;0,ROUND(F1395*G1395,2),0),0),0)</f>
        <v>0</v>
      </c>
      <c r="T1395" s="38"/>
      <c r="U1395" s="38"/>
      <c r="X1395" s="38"/>
      <c r="Y1395" s="38"/>
    </row>
    <row r="1396" spans="1:25" s="37" customFormat="1" hidden="1" x14ac:dyDescent="0.25">
      <c r="A1396" s="63"/>
      <c r="B1396" s="140">
        <f>IFERROR(IF(F1396&gt;0,MAX(B$26:B1395)+1,IF(AND(D1396&gt;0,C1396=0),"ЗАГ",0)),0)</f>
        <v>0</v>
      </c>
      <c r="C1396" s="141">
        <f>IF(Смета!B1378&gt;0,Смета!B1378,0)</f>
        <v>0</v>
      </c>
      <c r="D1396" s="543">
        <f>IF(Смета!C1378&gt;0,Смета!C1378,0)</f>
        <v>0</v>
      </c>
      <c r="E1396" s="77">
        <f>IF(Смета!D1378&gt;0,Смета!D1378,0)</f>
        <v>0</v>
      </c>
      <c r="F1396" s="67">
        <f>IFERROR(IF(Дата_КС2=S$3,Смета!Q1378,0)+IF(Дата_КС2=S$4,Смета!T1378,0)+IF(Дата_КС2=S$5,Смета!W1378,0)+IF(Дата_КС2=S$6,Смета!Z1378,0)+IF(Дата_КС2=S$7,Смета!AC1378,0)+IF(Дата_КС2=S$8,Смета!AF1378,0)+IF(Дата_КС2=S$9,Смета!AI1378,0)+IF(Дата_КС2=S$10,Смета!AL1378,0)+IF(Дата_КС2=S$11,Смета!AO1378,0)+IF(Дата_КС2=S$12,Смета!AR1378,0)+IF(Дата_КС2=S$13,Смета!AU1378,0)+IF(Дата_КС2=S$14,Смета!AX1378,0),0)</f>
        <v>0</v>
      </c>
      <c r="G1396" s="67">
        <f>IF(Смета!E1378&gt;0,Смета!E1378,0)</f>
        <v>0</v>
      </c>
      <c r="H1396" s="67">
        <f t="shared" si="44"/>
        <v>0</v>
      </c>
      <c r="I1396" s="464">
        <f t="shared" si="43"/>
        <v>0</v>
      </c>
      <c r="J1396" s="474"/>
      <c r="K1396" s="465">
        <f>IF(AND(B1396&gt;0,B1396&lt;&gt;"ЗАГ"),1,IF(C1396=0,SUM(B1397:INDEX(B1397:B$2002,INDEX(MATCH("ЗАГ",B1397:B$2002&amp;"",),))),0))</f>
        <v>0</v>
      </c>
      <c r="L1396" s="47"/>
      <c r="M1396" s="47"/>
      <c r="N1396" s="186"/>
      <c r="O1396" s="186"/>
      <c r="P1396" s="187"/>
      <c r="Q1396" s="189"/>
      <c r="R1396" s="178">
        <f>IFERROR(IF(F1396&gt;0,IF(IFERROR((Смета!H946*1),0)&gt;0,ROUND(F1396*G1396,2),0),0),0)</f>
        <v>0</v>
      </c>
      <c r="S1396" s="50">
        <f>IFERROR(IF(F1396&gt;0,IF(IFERROR((Смета!G1378*1),0)&gt;0,ROUND(F1396*G1396,2),0),0),0)</f>
        <v>0</v>
      </c>
      <c r="T1396" s="38"/>
      <c r="U1396" s="38"/>
      <c r="X1396" s="38"/>
      <c r="Y1396" s="38"/>
    </row>
    <row r="1397" spans="1:25" s="37" customFormat="1" hidden="1" x14ac:dyDescent="0.25">
      <c r="A1397" s="63"/>
      <c r="B1397" s="140">
        <f>IFERROR(IF(F1397&gt;0,MAX(B$26:B1396)+1,IF(AND(D1397&gt;0,C1397=0),"ЗАГ",0)),0)</f>
        <v>0</v>
      </c>
      <c r="C1397" s="141">
        <f>IF(Смета!B1379&gt;0,Смета!B1379,0)</f>
        <v>0</v>
      </c>
      <c r="D1397" s="543">
        <f>IF(Смета!C1379&gt;0,Смета!C1379,0)</f>
        <v>0</v>
      </c>
      <c r="E1397" s="77">
        <f>IF(Смета!D1379&gt;0,Смета!D1379,0)</f>
        <v>0</v>
      </c>
      <c r="F1397" s="67">
        <f>IFERROR(IF(Дата_КС2=S$3,Смета!Q1379,0)+IF(Дата_КС2=S$4,Смета!T1379,0)+IF(Дата_КС2=S$5,Смета!W1379,0)+IF(Дата_КС2=S$6,Смета!Z1379,0)+IF(Дата_КС2=S$7,Смета!AC1379,0)+IF(Дата_КС2=S$8,Смета!AF1379,0)+IF(Дата_КС2=S$9,Смета!AI1379,0)+IF(Дата_КС2=S$10,Смета!AL1379,0)+IF(Дата_КС2=S$11,Смета!AO1379,0)+IF(Дата_КС2=S$12,Смета!AR1379,0)+IF(Дата_КС2=S$13,Смета!AU1379,0)+IF(Дата_КС2=S$14,Смета!AX1379,0),0)</f>
        <v>0</v>
      </c>
      <c r="G1397" s="67">
        <f>IF(Смета!E1379&gt;0,Смета!E1379,0)</f>
        <v>0</v>
      </c>
      <c r="H1397" s="67">
        <f t="shared" si="44"/>
        <v>0</v>
      </c>
      <c r="I1397" s="464">
        <f t="shared" si="43"/>
        <v>0</v>
      </c>
      <c r="J1397" s="474"/>
      <c r="K1397" s="465">
        <f>IF(AND(B1397&gt;0,B1397&lt;&gt;"ЗАГ"),1,IF(C1397=0,SUM(B1398:INDEX(B1398:B$2002,INDEX(MATCH("ЗАГ",B1398:B$2002&amp;"",),))),0))</f>
        <v>0</v>
      </c>
      <c r="L1397" s="47"/>
      <c r="M1397" s="47"/>
      <c r="N1397" s="186"/>
      <c r="O1397" s="186"/>
      <c r="P1397" s="187"/>
      <c r="Q1397" s="189"/>
      <c r="R1397" s="178">
        <f>IFERROR(IF(F1397&gt;0,IF(IFERROR((Смета!H947*1),0)&gt;0,ROUND(F1397*G1397,2),0),0),0)</f>
        <v>0</v>
      </c>
      <c r="S1397" s="50">
        <f>IFERROR(IF(F1397&gt;0,IF(IFERROR((Смета!G1379*1),0)&gt;0,ROUND(F1397*G1397,2),0),0),0)</f>
        <v>0</v>
      </c>
      <c r="T1397" s="38"/>
      <c r="U1397" s="38"/>
      <c r="X1397" s="38"/>
      <c r="Y1397" s="38"/>
    </row>
    <row r="1398" spans="1:25" s="37" customFormat="1" hidden="1" x14ac:dyDescent="0.25">
      <c r="A1398" s="63"/>
      <c r="B1398" s="140">
        <f>IFERROR(IF(F1398&gt;0,MAX(B$26:B1397)+1,IF(AND(D1398&gt;0,C1398=0),"ЗАГ",0)),0)</f>
        <v>0</v>
      </c>
      <c r="C1398" s="141">
        <f>IF(Смета!B1380&gt;0,Смета!B1380,0)</f>
        <v>0</v>
      </c>
      <c r="D1398" s="543">
        <f>IF(Смета!C1380&gt;0,Смета!C1380,0)</f>
        <v>0</v>
      </c>
      <c r="E1398" s="77">
        <f>IF(Смета!D1380&gt;0,Смета!D1380,0)</f>
        <v>0</v>
      </c>
      <c r="F1398" s="67">
        <f>IFERROR(IF(Дата_КС2=S$3,Смета!Q1380,0)+IF(Дата_КС2=S$4,Смета!T1380,0)+IF(Дата_КС2=S$5,Смета!W1380,0)+IF(Дата_КС2=S$6,Смета!Z1380,0)+IF(Дата_КС2=S$7,Смета!AC1380,0)+IF(Дата_КС2=S$8,Смета!AF1380,0)+IF(Дата_КС2=S$9,Смета!AI1380,0)+IF(Дата_КС2=S$10,Смета!AL1380,0)+IF(Дата_КС2=S$11,Смета!AO1380,0)+IF(Дата_КС2=S$12,Смета!AR1380,0)+IF(Дата_КС2=S$13,Смета!AU1380,0)+IF(Дата_КС2=S$14,Смета!AX1380,0),0)</f>
        <v>0</v>
      </c>
      <c r="G1398" s="67">
        <f>IF(Смета!E1380&gt;0,Смета!E1380,0)</f>
        <v>0</v>
      </c>
      <c r="H1398" s="67">
        <f t="shared" si="44"/>
        <v>0</v>
      </c>
      <c r="I1398" s="464">
        <f t="shared" si="43"/>
        <v>0</v>
      </c>
      <c r="J1398" s="474"/>
      <c r="K1398" s="465">
        <f>IF(AND(B1398&gt;0,B1398&lt;&gt;"ЗАГ"),1,IF(C1398=0,SUM(B1399:INDEX(B1399:B$2002,INDEX(MATCH("ЗАГ",B1399:B$2002&amp;"",),))),0))</f>
        <v>0</v>
      </c>
      <c r="L1398" s="47"/>
      <c r="M1398" s="47"/>
      <c r="N1398" s="186"/>
      <c r="O1398" s="186"/>
      <c r="P1398" s="187"/>
      <c r="Q1398" s="189"/>
      <c r="R1398" s="178">
        <f>IFERROR(IF(F1398&gt;0,IF(IFERROR((Смета!H948*1),0)&gt;0,ROUND(F1398*G1398,2),0),0),0)</f>
        <v>0</v>
      </c>
      <c r="S1398" s="50">
        <f>IFERROR(IF(F1398&gt;0,IF(IFERROR((Смета!G1380*1),0)&gt;0,ROUND(F1398*G1398,2),0),0),0)</f>
        <v>0</v>
      </c>
      <c r="T1398" s="38"/>
      <c r="U1398" s="38"/>
      <c r="X1398" s="38"/>
      <c r="Y1398" s="38"/>
    </row>
    <row r="1399" spans="1:25" s="37" customFormat="1" hidden="1" x14ac:dyDescent="0.25">
      <c r="A1399" s="63"/>
      <c r="B1399" s="140">
        <f>IFERROR(IF(F1399&gt;0,MAX(B$26:B1398)+1,IF(AND(D1399&gt;0,C1399=0),"ЗАГ",0)),0)</f>
        <v>0</v>
      </c>
      <c r="C1399" s="141">
        <f>IF(Смета!B1381&gt;0,Смета!B1381,0)</f>
        <v>0</v>
      </c>
      <c r="D1399" s="543">
        <f>IF(Смета!C1381&gt;0,Смета!C1381,0)</f>
        <v>0</v>
      </c>
      <c r="E1399" s="77">
        <f>IF(Смета!D1381&gt;0,Смета!D1381,0)</f>
        <v>0</v>
      </c>
      <c r="F1399" s="67">
        <f>IFERROR(IF(Дата_КС2=S$3,Смета!Q1381,0)+IF(Дата_КС2=S$4,Смета!T1381,0)+IF(Дата_КС2=S$5,Смета!W1381,0)+IF(Дата_КС2=S$6,Смета!Z1381,0)+IF(Дата_КС2=S$7,Смета!AC1381,0)+IF(Дата_КС2=S$8,Смета!AF1381,0)+IF(Дата_КС2=S$9,Смета!AI1381,0)+IF(Дата_КС2=S$10,Смета!AL1381,0)+IF(Дата_КС2=S$11,Смета!AO1381,0)+IF(Дата_КС2=S$12,Смета!AR1381,0)+IF(Дата_КС2=S$13,Смета!AU1381,0)+IF(Дата_КС2=S$14,Смета!AX1381,0),0)</f>
        <v>0</v>
      </c>
      <c r="G1399" s="67">
        <f>IF(Смета!E1381&gt;0,Смета!E1381,0)</f>
        <v>0</v>
      </c>
      <c r="H1399" s="67">
        <f t="shared" si="44"/>
        <v>0</v>
      </c>
      <c r="I1399" s="464">
        <f t="shared" si="43"/>
        <v>0</v>
      </c>
      <c r="J1399" s="474"/>
      <c r="K1399" s="465">
        <f>IF(AND(B1399&gt;0,B1399&lt;&gt;"ЗАГ"),1,IF(C1399=0,SUM(B1400:INDEX(B1400:B$2002,INDEX(MATCH("ЗАГ",B1400:B$2002&amp;"",),))),0))</f>
        <v>0</v>
      </c>
      <c r="L1399" s="47"/>
      <c r="M1399" s="47"/>
      <c r="N1399" s="186"/>
      <c r="O1399" s="186"/>
      <c r="P1399" s="187"/>
      <c r="Q1399" s="189"/>
      <c r="R1399" s="178">
        <f>IFERROR(IF(F1399&gt;0,IF(IFERROR((Смета!H949*1),0)&gt;0,ROUND(F1399*G1399,2),0),0),0)</f>
        <v>0</v>
      </c>
      <c r="S1399" s="50">
        <f>IFERROR(IF(F1399&gt;0,IF(IFERROR((Смета!G1381*1),0)&gt;0,ROUND(F1399*G1399,2),0),0),0)</f>
        <v>0</v>
      </c>
      <c r="T1399" s="38"/>
      <c r="U1399" s="38"/>
      <c r="X1399" s="38"/>
      <c r="Y1399" s="38"/>
    </row>
    <row r="1400" spans="1:25" s="37" customFormat="1" hidden="1" x14ac:dyDescent="0.25">
      <c r="A1400" s="63"/>
      <c r="B1400" s="140">
        <f>IFERROR(IF(F1400&gt;0,MAX(B$26:B1399)+1,IF(AND(D1400&gt;0,C1400=0),"ЗАГ",0)),0)</f>
        <v>0</v>
      </c>
      <c r="C1400" s="141">
        <f>IF(Смета!B1382&gt;0,Смета!B1382,0)</f>
        <v>0</v>
      </c>
      <c r="D1400" s="543">
        <f>IF(Смета!C1382&gt;0,Смета!C1382,0)</f>
        <v>0</v>
      </c>
      <c r="E1400" s="77">
        <f>IF(Смета!D1382&gt;0,Смета!D1382,0)</f>
        <v>0</v>
      </c>
      <c r="F1400" s="67">
        <f>IFERROR(IF(Дата_КС2=S$3,Смета!Q1382,0)+IF(Дата_КС2=S$4,Смета!T1382,0)+IF(Дата_КС2=S$5,Смета!W1382,0)+IF(Дата_КС2=S$6,Смета!Z1382,0)+IF(Дата_КС2=S$7,Смета!AC1382,0)+IF(Дата_КС2=S$8,Смета!AF1382,0)+IF(Дата_КС2=S$9,Смета!AI1382,0)+IF(Дата_КС2=S$10,Смета!AL1382,0)+IF(Дата_КС2=S$11,Смета!AO1382,0)+IF(Дата_КС2=S$12,Смета!AR1382,0)+IF(Дата_КС2=S$13,Смета!AU1382,0)+IF(Дата_КС2=S$14,Смета!AX1382,0),0)</f>
        <v>0</v>
      </c>
      <c r="G1400" s="67">
        <f>IF(Смета!E1382&gt;0,Смета!E1382,0)</f>
        <v>0</v>
      </c>
      <c r="H1400" s="67">
        <f t="shared" si="44"/>
        <v>0</v>
      </c>
      <c r="I1400" s="464">
        <f t="shared" si="43"/>
        <v>0</v>
      </c>
      <c r="J1400" s="474"/>
      <c r="K1400" s="465">
        <f>IF(AND(B1400&gt;0,B1400&lt;&gt;"ЗАГ"),1,IF(C1400=0,SUM(B1401:INDEX(B1401:B$2002,INDEX(MATCH("ЗАГ",B1401:B$2002&amp;"",),))),0))</f>
        <v>0</v>
      </c>
      <c r="L1400" s="47"/>
      <c r="M1400" s="47"/>
      <c r="N1400" s="186"/>
      <c r="O1400" s="186"/>
      <c r="P1400" s="187"/>
      <c r="Q1400" s="189"/>
      <c r="R1400" s="178">
        <f>IFERROR(IF(F1400&gt;0,IF(IFERROR((Смета!H950*1),0)&gt;0,ROUND(F1400*G1400,2),0),0),0)</f>
        <v>0</v>
      </c>
      <c r="S1400" s="50">
        <f>IFERROR(IF(F1400&gt;0,IF(IFERROR((Смета!G1382*1),0)&gt;0,ROUND(F1400*G1400,2),0),0),0)</f>
        <v>0</v>
      </c>
      <c r="T1400" s="38"/>
      <c r="U1400" s="38"/>
      <c r="X1400" s="38"/>
      <c r="Y1400" s="38"/>
    </row>
    <row r="1401" spans="1:25" s="37" customFormat="1" hidden="1" x14ac:dyDescent="0.25">
      <c r="A1401" s="63"/>
      <c r="B1401" s="140">
        <f>IFERROR(IF(F1401&gt;0,MAX(B$26:B1400)+1,IF(AND(D1401&gt;0,C1401=0),"ЗАГ",0)),0)</f>
        <v>0</v>
      </c>
      <c r="C1401" s="141">
        <f>IF(Смета!B1383&gt;0,Смета!B1383,0)</f>
        <v>0</v>
      </c>
      <c r="D1401" s="543">
        <f>IF(Смета!C1383&gt;0,Смета!C1383,0)</f>
        <v>0</v>
      </c>
      <c r="E1401" s="77">
        <f>IF(Смета!D1383&gt;0,Смета!D1383,0)</f>
        <v>0</v>
      </c>
      <c r="F1401" s="67">
        <f>IFERROR(IF(Дата_КС2=S$3,Смета!Q1383,0)+IF(Дата_КС2=S$4,Смета!T1383,0)+IF(Дата_КС2=S$5,Смета!W1383,0)+IF(Дата_КС2=S$6,Смета!Z1383,0)+IF(Дата_КС2=S$7,Смета!AC1383,0)+IF(Дата_КС2=S$8,Смета!AF1383,0)+IF(Дата_КС2=S$9,Смета!AI1383,0)+IF(Дата_КС2=S$10,Смета!AL1383,0)+IF(Дата_КС2=S$11,Смета!AO1383,0)+IF(Дата_КС2=S$12,Смета!AR1383,0)+IF(Дата_КС2=S$13,Смета!AU1383,0)+IF(Дата_КС2=S$14,Смета!AX1383,0),0)</f>
        <v>0</v>
      </c>
      <c r="G1401" s="67">
        <f>IF(Смета!E1383&gt;0,Смета!E1383,0)</f>
        <v>0</v>
      </c>
      <c r="H1401" s="67">
        <f t="shared" si="44"/>
        <v>0</v>
      </c>
      <c r="I1401" s="464">
        <f t="shared" si="43"/>
        <v>0</v>
      </c>
      <c r="J1401" s="474"/>
      <c r="K1401" s="465">
        <f>IF(AND(B1401&gt;0,B1401&lt;&gt;"ЗАГ"),1,IF(C1401=0,SUM(B1402:INDEX(B1402:B$2002,INDEX(MATCH("ЗАГ",B1402:B$2002&amp;"",),))),0))</f>
        <v>0</v>
      </c>
      <c r="L1401" s="47"/>
      <c r="M1401" s="47"/>
      <c r="N1401" s="186"/>
      <c r="O1401" s="186"/>
      <c r="P1401" s="187"/>
      <c r="Q1401" s="189"/>
      <c r="R1401" s="178">
        <f>IFERROR(IF(F1401&gt;0,IF(IFERROR((Смета!H951*1),0)&gt;0,ROUND(F1401*G1401,2),0),0),0)</f>
        <v>0</v>
      </c>
      <c r="S1401" s="50">
        <f>IFERROR(IF(F1401&gt;0,IF(IFERROR((Смета!G1383*1),0)&gt;0,ROUND(F1401*G1401,2),0),0),0)</f>
        <v>0</v>
      </c>
      <c r="T1401" s="38"/>
      <c r="U1401" s="38"/>
      <c r="X1401" s="38"/>
      <c r="Y1401" s="38"/>
    </row>
    <row r="1402" spans="1:25" s="37" customFormat="1" hidden="1" x14ac:dyDescent="0.25">
      <c r="A1402" s="63"/>
      <c r="B1402" s="140">
        <f>IFERROR(IF(F1402&gt;0,MAX(B$26:B1401)+1,IF(AND(D1402&gt;0,C1402=0),"ЗАГ",0)),0)</f>
        <v>0</v>
      </c>
      <c r="C1402" s="141">
        <f>IF(Смета!B1384&gt;0,Смета!B1384,0)</f>
        <v>0</v>
      </c>
      <c r="D1402" s="543">
        <f>IF(Смета!C1384&gt;0,Смета!C1384,0)</f>
        <v>0</v>
      </c>
      <c r="E1402" s="77">
        <f>IF(Смета!D1384&gt;0,Смета!D1384,0)</f>
        <v>0</v>
      </c>
      <c r="F1402" s="67">
        <f>IFERROR(IF(Дата_КС2=S$3,Смета!Q1384,0)+IF(Дата_КС2=S$4,Смета!T1384,0)+IF(Дата_КС2=S$5,Смета!W1384,0)+IF(Дата_КС2=S$6,Смета!Z1384,0)+IF(Дата_КС2=S$7,Смета!AC1384,0)+IF(Дата_КС2=S$8,Смета!AF1384,0)+IF(Дата_КС2=S$9,Смета!AI1384,0)+IF(Дата_КС2=S$10,Смета!AL1384,0)+IF(Дата_КС2=S$11,Смета!AO1384,0)+IF(Дата_КС2=S$12,Смета!AR1384,0)+IF(Дата_КС2=S$13,Смета!AU1384,0)+IF(Дата_КС2=S$14,Смета!AX1384,0),0)</f>
        <v>0</v>
      </c>
      <c r="G1402" s="67">
        <f>IF(Смета!E1384&gt;0,Смета!E1384,0)</f>
        <v>0</v>
      </c>
      <c r="H1402" s="67">
        <f t="shared" si="44"/>
        <v>0</v>
      </c>
      <c r="I1402" s="464">
        <f t="shared" si="43"/>
        <v>0</v>
      </c>
      <c r="J1402" s="474"/>
      <c r="K1402" s="465">
        <f>IF(AND(B1402&gt;0,B1402&lt;&gt;"ЗАГ"),1,IF(C1402=0,SUM(B1403:INDEX(B1403:B$2002,INDEX(MATCH("ЗАГ",B1403:B$2002&amp;"",),))),0))</f>
        <v>0</v>
      </c>
      <c r="L1402" s="47"/>
      <c r="M1402" s="47"/>
      <c r="N1402" s="186"/>
      <c r="O1402" s="186"/>
      <c r="P1402" s="187"/>
      <c r="Q1402" s="189"/>
      <c r="R1402" s="178">
        <f>IFERROR(IF(F1402&gt;0,IF(IFERROR((Смета!H952*1),0)&gt;0,ROUND(F1402*G1402,2),0),0),0)</f>
        <v>0</v>
      </c>
      <c r="S1402" s="50">
        <f>IFERROR(IF(F1402&gt;0,IF(IFERROR((Смета!G1384*1),0)&gt;0,ROUND(F1402*G1402,2),0),0),0)</f>
        <v>0</v>
      </c>
      <c r="T1402" s="38"/>
      <c r="U1402" s="38"/>
      <c r="X1402" s="38"/>
      <c r="Y1402" s="38"/>
    </row>
    <row r="1403" spans="1:25" s="37" customFormat="1" hidden="1" x14ac:dyDescent="0.25">
      <c r="A1403" s="63"/>
      <c r="B1403" s="140">
        <f>IFERROR(IF(F1403&gt;0,MAX(B$26:B1402)+1,IF(AND(D1403&gt;0,C1403=0),"ЗАГ",0)),0)</f>
        <v>0</v>
      </c>
      <c r="C1403" s="141">
        <f>IF(Смета!B1385&gt;0,Смета!B1385,0)</f>
        <v>0</v>
      </c>
      <c r="D1403" s="543">
        <f>IF(Смета!C1385&gt;0,Смета!C1385,0)</f>
        <v>0</v>
      </c>
      <c r="E1403" s="77">
        <f>IF(Смета!D1385&gt;0,Смета!D1385,0)</f>
        <v>0</v>
      </c>
      <c r="F1403" s="67">
        <f>IFERROR(IF(Дата_КС2=S$3,Смета!Q1385,0)+IF(Дата_КС2=S$4,Смета!T1385,0)+IF(Дата_КС2=S$5,Смета!W1385,0)+IF(Дата_КС2=S$6,Смета!Z1385,0)+IF(Дата_КС2=S$7,Смета!AC1385,0)+IF(Дата_КС2=S$8,Смета!AF1385,0)+IF(Дата_КС2=S$9,Смета!AI1385,0)+IF(Дата_КС2=S$10,Смета!AL1385,0)+IF(Дата_КС2=S$11,Смета!AO1385,0)+IF(Дата_КС2=S$12,Смета!AR1385,0)+IF(Дата_КС2=S$13,Смета!AU1385,0)+IF(Дата_КС2=S$14,Смета!AX1385,0),0)</f>
        <v>0</v>
      </c>
      <c r="G1403" s="67">
        <f>IF(Смета!E1385&gt;0,Смета!E1385,0)</f>
        <v>0</v>
      </c>
      <c r="H1403" s="67">
        <f t="shared" si="44"/>
        <v>0</v>
      </c>
      <c r="I1403" s="464">
        <f t="shared" si="43"/>
        <v>0</v>
      </c>
      <c r="J1403" s="474"/>
      <c r="K1403" s="465">
        <f>IF(AND(B1403&gt;0,B1403&lt;&gt;"ЗАГ"),1,IF(C1403=0,SUM(B1404:INDEX(B1404:B$2002,INDEX(MATCH("ЗАГ",B1404:B$2002&amp;"",),))),0))</f>
        <v>0</v>
      </c>
      <c r="L1403" s="47"/>
      <c r="M1403" s="47"/>
      <c r="N1403" s="186"/>
      <c r="O1403" s="186"/>
      <c r="P1403" s="187"/>
      <c r="Q1403" s="189"/>
      <c r="R1403" s="178">
        <f>IFERROR(IF(F1403&gt;0,IF(IFERROR((Смета!H953*1),0)&gt;0,ROUND(F1403*G1403,2),0),0),0)</f>
        <v>0</v>
      </c>
      <c r="S1403" s="50">
        <f>IFERROR(IF(F1403&gt;0,IF(IFERROR((Смета!G1385*1),0)&gt;0,ROUND(F1403*G1403,2),0),0),0)</f>
        <v>0</v>
      </c>
      <c r="T1403" s="38"/>
      <c r="U1403" s="38"/>
      <c r="X1403" s="38"/>
      <c r="Y1403" s="38"/>
    </row>
    <row r="1404" spans="1:25" s="37" customFormat="1" hidden="1" x14ac:dyDescent="0.25">
      <c r="A1404" s="63"/>
      <c r="B1404" s="140">
        <f>IFERROR(IF(F1404&gt;0,MAX(B$26:B1403)+1,IF(AND(D1404&gt;0,C1404=0),"ЗАГ",0)),0)</f>
        <v>0</v>
      </c>
      <c r="C1404" s="141">
        <f>IF(Смета!B1386&gt;0,Смета!B1386,0)</f>
        <v>0</v>
      </c>
      <c r="D1404" s="543">
        <f>IF(Смета!C1386&gt;0,Смета!C1386,0)</f>
        <v>0</v>
      </c>
      <c r="E1404" s="77">
        <f>IF(Смета!D1386&gt;0,Смета!D1386,0)</f>
        <v>0</v>
      </c>
      <c r="F1404" s="67">
        <f>IFERROR(IF(Дата_КС2=S$3,Смета!Q1386,0)+IF(Дата_КС2=S$4,Смета!T1386,0)+IF(Дата_КС2=S$5,Смета!W1386,0)+IF(Дата_КС2=S$6,Смета!Z1386,0)+IF(Дата_КС2=S$7,Смета!AC1386,0)+IF(Дата_КС2=S$8,Смета!AF1386,0)+IF(Дата_КС2=S$9,Смета!AI1386,0)+IF(Дата_КС2=S$10,Смета!AL1386,0)+IF(Дата_КС2=S$11,Смета!AO1386,0)+IF(Дата_КС2=S$12,Смета!AR1386,0)+IF(Дата_КС2=S$13,Смета!AU1386,0)+IF(Дата_КС2=S$14,Смета!AX1386,0),0)</f>
        <v>0</v>
      </c>
      <c r="G1404" s="67">
        <f>IF(Смета!E1386&gt;0,Смета!E1386,0)</f>
        <v>0</v>
      </c>
      <c r="H1404" s="67">
        <f t="shared" si="44"/>
        <v>0</v>
      </c>
      <c r="I1404" s="464">
        <f t="shared" si="43"/>
        <v>0</v>
      </c>
      <c r="J1404" s="474"/>
      <c r="K1404" s="465">
        <f>IF(AND(B1404&gt;0,B1404&lt;&gt;"ЗАГ"),1,IF(C1404=0,SUM(B1405:INDEX(B1405:B$2002,INDEX(MATCH("ЗАГ",B1405:B$2002&amp;"",),))),0))</f>
        <v>0</v>
      </c>
      <c r="L1404" s="47"/>
      <c r="M1404" s="47"/>
      <c r="N1404" s="186"/>
      <c r="O1404" s="186"/>
      <c r="P1404" s="187"/>
      <c r="Q1404" s="189"/>
      <c r="R1404" s="178">
        <f>IFERROR(IF(F1404&gt;0,IF(IFERROR((Смета!H954*1),0)&gt;0,ROUND(F1404*G1404,2),0),0),0)</f>
        <v>0</v>
      </c>
      <c r="S1404" s="50">
        <f>IFERROR(IF(F1404&gt;0,IF(IFERROR((Смета!G1386*1),0)&gt;0,ROUND(F1404*G1404,2),0),0),0)</f>
        <v>0</v>
      </c>
      <c r="T1404" s="38"/>
      <c r="U1404" s="38"/>
      <c r="X1404" s="38"/>
      <c r="Y1404" s="38"/>
    </row>
    <row r="1405" spans="1:25" s="37" customFormat="1" hidden="1" x14ac:dyDescent="0.25">
      <c r="A1405" s="63"/>
      <c r="B1405" s="140">
        <f>IFERROR(IF(F1405&gt;0,MAX(B$26:B1404)+1,IF(AND(D1405&gt;0,C1405=0),"ЗАГ",0)),0)</f>
        <v>0</v>
      </c>
      <c r="C1405" s="141">
        <f>IF(Смета!B1387&gt;0,Смета!B1387,0)</f>
        <v>0</v>
      </c>
      <c r="D1405" s="543">
        <f>IF(Смета!C1387&gt;0,Смета!C1387,0)</f>
        <v>0</v>
      </c>
      <c r="E1405" s="77">
        <f>IF(Смета!D1387&gt;0,Смета!D1387,0)</f>
        <v>0</v>
      </c>
      <c r="F1405" s="67">
        <f>IFERROR(IF(Дата_КС2=S$3,Смета!Q1387,0)+IF(Дата_КС2=S$4,Смета!T1387,0)+IF(Дата_КС2=S$5,Смета!W1387,0)+IF(Дата_КС2=S$6,Смета!Z1387,0)+IF(Дата_КС2=S$7,Смета!AC1387,0)+IF(Дата_КС2=S$8,Смета!AF1387,0)+IF(Дата_КС2=S$9,Смета!AI1387,0)+IF(Дата_КС2=S$10,Смета!AL1387,0)+IF(Дата_КС2=S$11,Смета!AO1387,0)+IF(Дата_КС2=S$12,Смета!AR1387,0)+IF(Дата_КС2=S$13,Смета!AU1387,0)+IF(Дата_КС2=S$14,Смета!AX1387,0),0)</f>
        <v>0</v>
      </c>
      <c r="G1405" s="67">
        <f>IF(Смета!E1387&gt;0,Смета!E1387,0)</f>
        <v>0</v>
      </c>
      <c r="H1405" s="67">
        <f t="shared" si="44"/>
        <v>0</v>
      </c>
      <c r="I1405" s="464">
        <f t="shared" si="43"/>
        <v>0</v>
      </c>
      <c r="J1405" s="474"/>
      <c r="K1405" s="465">
        <f>IF(AND(B1405&gt;0,B1405&lt;&gt;"ЗАГ"),1,IF(C1405=0,SUM(B1406:INDEX(B1406:B$2002,INDEX(MATCH("ЗАГ",B1406:B$2002&amp;"",),))),0))</f>
        <v>0</v>
      </c>
      <c r="L1405" s="47"/>
      <c r="M1405" s="47"/>
      <c r="N1405" s="186"/>
      <c r="O1405" s="186"/>
      <c r="P1405" s="187"/>
      <c r="Q1405" s="189"/>
      <c r="R1405" s="178">
        <f>IFERROR(IF(F1405&gt;0,IF(IFERROR((Смета!H955*1),0)&gt;0,ROUND(F1405*G1405,2),0),0),0)</f>
        <v>0</v>
      </c>
      <c r="S1405" s="50">
        <f>IFERROR(IF(F1405&gt;0,IF(IFERROR((Смета!G1387*1),0)&gt;0,ROUND(F1405*G1405,2),0),0),0)</f>
        <v>0</v>
      </c>
      <c r="T1405" s="38"/>
      <c r="U1405" s="38"/>
      <c r="X1405" s="38"/>
      <c r="Y1405" s="38"/>
    </row>
    <row r="1406" spans="1:25" s="37" customFormat="1" hidden="1" x14ac:dyDescent="0.25">
      <c r="A1406" s="63"/>
      <c r="B1406" s="140">
        <f>IFERROR(IF(F1406&gt;0,MAX(B$26:B1405)+1,IF(AND(D1406&gt;0,C1406=0),"ЗАГ",0)),0)</f>
        <v>0</v>
      </c>
      <c r="C1406" s="141">
        <f>IF(Смета!B1388&gt;0,Смета!B1388,0)</f>
        <v>0</v>
      </c>
      <c r="D1406" s="543">
        <f>IF(Смета!C1388&gt;0,Смета!C1388,0)</f>
        <v>0</v>
      </c>
      <c r="E1406" s="77">
        <f>IF(Смета!D1388&gt;0,Смета!D1388,0)</f>
        <v>0</v>
      </c>
      <c r="F1406" s="67">
        <f>IFERROR(IF(Дата_КС2=S$3,Смета!Q1388,0)+IF(Дата_КС2=S$4,Смета!T1388,0)+IF(Дата_КС2=S$5,Смета!W1388,0)+IF(Дата_КС2=S$6,Смета!Z1388,0)+IF(Дата_КС2=S$7,Смета!AC1388,0)+IF(Дата_КС2=S$8,Смета!AF1388,0)+IF(Дата_КС2=S$9,Смета!AI1388,0)+IF(Дата_КС2=S$10,Смета!AL1388,0)+IF(Дата_КС2=S$11,Смета!AO1388,0)+IF(Дата_КС2=S$12,Смета!AR1388,0)+IF(Дата_КС2=S$13,Смета!AU1388,0)+IF(Дата_КС2=S$14,Смета!AX1388,0),0)</f>
        <v>0</v>
      </c>
      <c r="G1406" s="67">
        <f>IF(Смета!E1388&gt;0,Смета!E1388,0)</f>
        <v>0</v>
      </c>
      <c r="H1406" s="67">
        <f t="shared" si="44"/>
        <v>0</v>
      </c>
      <c r="I1406" s="464">
        <f t="shared" si="43"/>
        <v>0</v>
      </c>
      <c r="J1406" s="474"/>
      <c r="K1406" s="465">
        <f>IF(AND(B1406&gt;0,B1406&lt;&gt;"ЗАГ"),1,IF(C1406=0,SUM(B1407:INDEX(B1407:B$2002,INDEX(MATCH("ЗАГ",B1407:B$2002&amp;"",),))),0))</f>
        <v>0</v>
      </c>
      <c r="L1406" s="47"/>
      <c r="M1406" s="47"/>
      <c r="N1406" s="186"/>
      <c r="O1406" s="186"/>
      <c r="P1406" s="187"/>
      <c r="Q1406" s="189"/>
      <c r="R1406" s="178">
        <f>IFERROR(IF(F1406&gt;0,IF(IFERROR((Смета!H956*1),0)&gt;0,ROUND(F1406*G1406,2),0),0),0)</f>
        <v>0</v>
      </c>
      <c r="S1406" s="50">
        <f>IFERROR(IF(F1406&gt;0,IF(IFERROR((Смета!G1388*1),0)&gt;0,ROUND(F1406*G1406,2),0),0),0)</f>
        <v>0</v>
      </c>
      <c r="T1406" s="38"/>
      <c r="U1406" s="38"/>
      <c r="X1406" s="38"/>
      <c r="Y1406" s="38"/>
    </row>
    <row r="1407" spans="1:25" s="37" customFormat="1" hidden="1" x14ac:dyDescent="0.25">
      <c r="A1407" s="63"/>
      <c r="B1407" s="140">
        <f>IFERROR(IF(F1407&gt;0,MAX(B$26:B1406)+1,IF(AND(D1407&gt;0,C1407=0),"ЗАГ",0)),0)</f>
        <v>0</v>
      </c>
      <c r="C1407" s="141">
        <f>IF(Смета!B1389&gt;0,Смета!B1389,0)</f>
        <v>0</v>
      </c>
      <c r="D1407" s="543">
        <f>IF(Смета!C1389&gt;0,Смета!C1389,0)</f>
        <v>0</v>
      </c>
      <c r="E1407" s="77">
        <f>IF(Смета!D1389&gt;0,Смета!D1389,0)</f>
        <v>0</v>
      </c>
      <c r="F1407" s="67">
        <f>IFERROR(IF(Дата_КС2=S$3,Смета!Q1389,0)+IF(Дата_КС2=S$4,Смета!T1389,0)+IF(Дата_КС2=S$5,Смета!W1389,0)+IF(Дата_КС2=S$6,Смета!Z1389,0)+IF(Дата_КС2=S$7,Смета!AC1389,0)+IF(Дата_КС2=S$8,Смета!AF1389,0)+IF(Дата_КС2=S$9,Смета!AI1389,0)+IF(Дата_КС2=S$10,Смета!AL1389,0)+IF(Дата_КС2=S$11,Смета!AO1389,0)+IF(Дата_КС2=S$12,Смета!AR1389,0)+IF(Дата_КС2=S$13,Смета!AU1389,0)+IF(Дата_КС2=S$14,Смета!AX1389,0),0)</f>
        <v>0</v>
      </c>
      <c r="G1407" s="67">
        <f>IF(Смета!E1389&gt;0,Смета!E1389,0)</f>
        <v>0</v>
      </c>
      <c r="H1407" s="67">
        <f t="shared" si="44"/>
        <v>0</v>
      </c>
      <c r="I1407" s="464">
        <f t="shared" si="43"/>
        <v>0</v>
      </c>
      <c r="J1407" s="474"/>
      <c r="K1407" s="465">
        <f>IF(AND(B1407&gt;0,B1407&lt;&gt;"ЗАГ"),1,IF(C1407=0,SUM(B1408:INDEX(B1408:B$2002,INDEX(MATCH("ЗАГ",B1408:B$2002&amp;"",),))),0))</f>
        <v>0</v>
      </c>
      <c r="L1407" s="47"/>
      <c r="M1407" s="47"/>
      <c r="N1407" s="186"/>
      <c r="O1407" s="186"/>
      <c r="P1407" s="187"/>
      <c r="Q1407" s="189"/>
      <c r="R1407" s="178">
        <f>IFERROR(IF(F1407&gt;0,IF(IFERROR((Смета!H957*1),0)&gt;0,ROUND(F1407*G1407,2),0),0),0)</f>
        <v>0</v>
      </c>
      <c r="S1407" s="50">
        <f>IFERROR(IF(F1407&gt;0,IF(IFERROR((Смета!G1389*1),0)&gt;0,ROUND(F1407*G1407,2),0),0),0)</f>
        <v>0</v>
      </c>
      <c r="T1407" s="38"/>
      <c r="U1407" s="38"/>
      <c r="X1407" s="38"/>
      <c r="Y1407" s="38"/>
    </row>
    <row r="1408" spans="1:25" s="37" customFormat="1" hidden="1" x14ac:dyDescent="0.25">
      <c r="A1408" s="63"/>
      <c r="B1408" s="140">
        <f>IFERROR(IF(F1408&gt;0,MAX(B$26:B1407)+1,IF(AND(D1408&gt;0,C1408=0),"ЗАГ",0)),0)</f>
        <v>0</v>
      </c>
      <c r="C1408" s="141">
        <f>IF(Смета!B1390&gt;0,Смета!B1390,0)</f>
        <v>0</v>
      </c>
      <c r="D1408" s="543">
        <f>IF(Смета!C1390&gt;0,Смета!C1390,0)</f>
        <v>0</v>
      </c>
      <c r="E1408" s="77">
        <f>IF(Смета!D1390&gt;0,Смета!D1390,0)</f>
        <v>0</v>
      </c>
      <c r="F1408" s="67">
        <f>IFERROR(IF(Дата_КС2=S$3,Смета!Q1390,0)+IF(Дата_КС2=S$4,Смета!T1390,0)+IF(Дата_КС2=S$5,Смета!W1390,0)+IF(Дата_КС2=S$6,Смета!Z1390,0)+IF(Дата_КС2=S$7,Смета!AC1390,0)+IF(Дата_КС2=S$8,Смета!AF1390,0)+IF(Дата_КС2=S$9,Смета!AI1390,0)+IF(Дата_КС2=S$10,Смета!AL1390,0)+IF(Дата_КС2=S$11,Смета!AO1390,0)+IF(Дата_КС2=S$12,Смета!AR1390,0)+IF(Дата_КС2=S$13,Смета!AU1390,0)+IF(Дата_КС2=S$14,Смета!AX1390,0),0)</f>
        <v>0</v>
      </c>
      <c r="G1408" s="67">
        <f>IF(Смета!E1390&gt;0,Смета!E1390,0)</f>
        <v>0</v>
      </c>
      <c r="H1408" s="67">
        <f t="shared" si="44"/>
        <v>0</v>
      </c>
      <c r="I1408" s="464">
        <f t="shared" si="43"/>
        <v>0</v>
      </c>
      <c r="J1408" s="474"/>
      <c r="K1408" s="465">
        <f>IF(AND(B1408&gt;0,B1408&lt;&gt;"ЗАГ"),1,IF(C1408=0,SUM(B1409:INDEX(B1409:B$2002,INDEX(MATCH("ЗАГ",B1409:B$2002&amp;"",),))),0))</f>
        <v>0</v>
      </c>
      <c r="L1408" s="47"/>
      <c r="M1408" s="47"/>
      <c r="N1408" s="186"/>
      <c r="O1408" s="186"/>
      <c r="P1408" s="187"/>
      <c r="Q1408" s="189"/>
      <c r="R1408" s="178">
        <f>IFERROR(IF(F1408&gt;0,IF(IFERROR((Смета!H958*1),0)&gt;0,ROUND(F1408*G1408,2),0),0),0)</f>
        <v>0</v>
      </c>
      <c r="S1408" s="50">
        <f>IFERROR(IF(F1408&gt;0,IF(IFERROR((Смета!G1390*1),0)&gt;0,ROUND(F1408*G1408,2),0),0),0)</f>
        <v>0</v>
      </c>
      <c r="T1408" s="38"/>
      <c r="U1408" s="38"/>
      <c r="X1408" s="38"/>
      <c r="Y1408" s="38"/>
    </row>
    <row r="1409" spans="1:25" s="37" customFormat="1" hidden="1" x14ac:dyDescent="0.25">
      <c r="A1409" s="63"/>
      <c r="B1409" s="140">
        <f>IFERROR(IF(F1409&gt;0,MAX(B$26:B1408)+1,IF(AND(D1409&gt;0,C1409=0),"ЗАГ",0)),0)</f>
        <v>0</v>
      </c>
      <c r="C1409" s="141">
        <f>IF(Смета!B1391&gt;0,Смета!B1391,0)</f>
        <v>0</v>
      </c>
      <c r="D1409" s="543">
        <f>IF(Смета!C1391&gt;0,Смета!C1391,0)</f>
        <v>0</v>
      </c>
      <c r="E1409" s="77">
        <f>IF(Смета!D1391&gt;0,Смета!D1391,0)</f>
        <v>0</v>
      </c>
      <c r="F1409" s="67">
        <f>IFERROR(IF(Дата_КС2=S$3,Смета!Q1391,0)+IF(Дата_КС2=S$4,Смета!T1391,0)+IF(Дата_КС2=S$5,Смета!W1391,0)+IF(Дата_КС2=S$6,Смета!Z1391,0)+IF(Дата_КС2=S$7,Смета!AC1391,0)+IF(Дата_КС2=S$8,Смета!AF1391,0)+IF(Дата_КС2=S$9,Смета!AI1391,0)+IF(Дата_КС2=S$10,Смета!AL1391,0)+IF(Дата_КС2=S$11,Смета!AO1391,0)+IF(Дата_КС2=S$12,Смета!AR1391,0)+IF(Дата_КС2=S$13,Смета!AU1391,0)+IF(Дата_КС2=S$14,Смета!AX1391,0),0)</f>
        <v>0</v>
      </c>
      <c r="G1409" s="67">
        <f>IF(Смета!E1391&gt;0,Смета!E1391,0)</f>
        <v>0</v>
      </c>
      <c r="H1409" s="67">
        <f t="shared" si="44"/>
        <v>0</v>
      </c>
      <c r="I1409" s="464">
        <f t="shared" si="43"/>
        <v>0</v>
      </c>
      <c r="J1409" s="474"/>
      <c r="K1409" s="465">
        <f>IF(AND(B1409&gt;0,B1409&lt;&gt;"ЗАГ"),1,IF(C1409=0,SUM(B1410:INDEX(B1410:B$2002,INDEX(MATCH("ЗАГ",B1410:B$2002&amp;"",),))),0))</f>
        <v>0</v>
      </c>
      <c r="L1409" s="47"/>
      <c r="M1409" s="47"/>
      <c r="N1409" s="186"/>
      <c r="O1409" s="186"/>
      <c r="P1409" s="187"/>
      <c r="Q1409" s="189"/>
      <c r="R1409" s="178">
        <f>IFERROR(IF(F1409&gt;0,IF(IFERROR((Смета!H959*1),0)&gt;0,ROUND(F1409*G1409,2),0),0),0)</f>
        <v>0</v>
      </c>
      <c r="S1409" s="50">
        <f>IFERROR(IF(F1409&gt;0,IF(IFERROR((Смета!G1391*1),0)&gt;0,ROUND(F1409*G1409,2),0),0),0)</f>
        <v>0</v>
      </c>
      <c r="T1409" s="38"/>
      <c r="U1409" s="38"/>
      <c r="X1409" s="38"/>
      <c r="Y1409" s="38"/>
    </row>
    <row r="1410" spans="1:25" s="37" customFormat="1" hidden="1" x14ac:dyDescent="0.25">
      <c r="A1410" s="63"/>
      <c r="B1410" s="140">
        <f>IFERROR(IF(F1410&gt;0,MAX(B$26:B1409)+1,IF(AND(D1410&gt;0,C1410=0),"ЗАГ",0)),0)</f>
        <v>0</v>
      </c>
      <c r="C1410" s="141">
        <f>IF(Смета!B1392&gt;0,Смета!B1392,0)</f>
        <v>0</v>
      </c>
      <c r="D1410" s="543">
        <f>IF(Смета!C1392&gt;0,Смета!C1392,0)</f>
        <v>0</v>
      </c>
      <c r="E1410" s="77">
        <f>IF(Смета!D1392&gt;0,Смета!D1392,0)</f>
        <v>0</v>
      </c>
      <c r="F1410" s="67">
        <f>IFERROR(IF(Дата_КС2=S$3,Смета!Q1392,0)+IF(Дата_КС2=S$4,Смета!T1392,0)+IF(Дата_КС2=S$5,Смета!W1392,0)+IF(Дата_КС2=S$6,Смета!Z1392,0)+IF(Дата_КС2=S$7,Смета!AC1392,0)+IF(Дата_КС2=S$8,Смета!AF1392,0)+IF(Дата_КС2=S$9,Смета!AI1392,0)+IF(Дата_КС2=S$10,Смета!AL1392,0)+IF(Дата_КС2=S$11,Смета!AO1392,0)+IF(Дата_КС2=S$12,Смета!AR1392,0)+IF(Дата_КС2=S$13,Смета!AU1392,0)+IF(Дата_КС2=S$14,Смета!AX1392,0),0)</f>
        <v>0</v>
      </c>
      <c r="G1410" s="67">
        <f>IF(Смета!E1392&gt;0,Смета!E1392,0)</f>
        <v>0</v>
      </c>
      <c r="H1410" s="67">
        <f t="shared" si="44"/>
        <v>0</v>
      </c>
      <c r="I1410" s="464">
        <f t="shared" si="43"/>
        <v>0</v>
      </c>
      <c r="J1410" s="474"/>
      <c r="K1410" s="465">
        <f>IF(AND(B1410&gt;0,B1410&lt;&gt;"ЗАГ"),1,IF(C1410=0,SUM(B1411:INDEX(B1411:B$2002,INDEX(MATCH("ЗАГ",B1411:B$2002&amp;"",),))),0))</f>
        <v>0</v>
      </c>
      <c r="L1410" s="47"/>
      <c r="M1410" s="47"/>
      <c r="N1410" s="186"/>
      <c r="O1410" s="186"/>
      <c r="P1410" s="187"/>
      <c r="Q1410" s="189"/>
      <c r="R1410" s="178">
        <f>IFERROR(IF(F1410&gt;0,IF(IFERROR((Смета!H960*1),0)&gt;0,ROUND(F1410*G1410,2),0),0),0)</f>
        <v>0</v>
      </c>
      <c r="S1410" s="50">
        <f>IFERROR(IF(F1410&gt;0,IF(IFERROR((Смета!G1392*1),0)&gt;0,ROUND(F1410*G1410,2),0),0),0)</f>
        <v>0</v>
      </c>
      <c r="T1410" s="38"/>
      <c r="U1410" s="38"/>
      <c r="X1410" s="38"/>
      <c r="Y1410" s="38"/>
    </row>
    <row r="1411" spans="1:25" s="37" customFormat="1" hidden="1" x14ac:dyDescent="0.25">
      <c r="A1411" s="63"/>
      <c r="B1411" s="140">
        <f>IFERROR(IF(F1411&gt;0,MAX(B$26:B1410)+1,IF(AND(D1411&gt;0,C1411=0),"ЗАГ",0)),0)</f>
        <v>0</v>
      </c>
      <c r="C1411" s="141">
        <f>IF(Смета!B1393&gt;0,Смета!B1393,0)</f>
        <v>0</v>
      </c>
      <c r="D1411" s="543">
        <f>IF(Смета!C1393&gt;0,Смета!C1393,0)</f>
        <v>0</v>
      </c>
      <c r="E1411" s="77">
        <f>IF(Смета!D1393&gt;0,Смета!D1393,0)</f>
        <v>0</v>
      </c>
      <c r="F1411" s="67">
        <f>IFERROR(IF(Дата_КС2=S$3,Смета!Q1393,0)+IF(Дата_КС2=S$4,Смета!T1393,0)+IF(Дата_КС2=S$5,Смета!W1393,0)+IF(Дата_КС2=S$6,Смета!Z1393,0)+IF(Дата_КС2=S$7,Смета!AC1393,0)+IF(Дата_КС2=S$8,Смета!AF1393,0)+IF(Дата_КС2=S$9,Смета!AI1393,0)+IF(Дата_КС2=S$10,Смета!AL1393,0)+IF(Дата_КС2=S$11,Смета!AO1393,0)+IF(Дата_КС2=S$12,Смета!AR1393,0)+IF(Дата_КС2=S$13,Смета!AU1393,0)+IF(Дата_КС2=S$14,Смета!AX1393,0),0)</f>
        <v>0</v>
      </c>
      <c r="G1411" s="67">
        <f>IF(Смета!E1393&gt;0,Смета!E1393,0)</f>
        <v>0</v>
      </c>
      <c r="H1411" s="67">
        <f t="shared" si="44"/>
        <v>0</v>
      </c>
      <c r="I1411" s="464">
        <f t="shared" si="43"/>
        <v>0</v>
      </c>
      <c r="J1411" s="474"/>
      <c r="K1411" s="465">
        <f>IF(AND(B1411&gt;0,B1411&lt;&gt;"ЗАГ"),1,IF(C1411=0,SUM(B1412:INDEX(B1412:B$2002,INDEX(MATCH("ЗАГ",B1412:B$2002&amp;"",),))),0))</f>
        <v>0</v>
      </c>
      <c r="L1411" s="47"/>
      <c r="M1411" s="47"/>
      <c r="N1411" s="186"/>
      <c r="O1411" s="186"/>
      <c r="P1411" s="187"/>
      <c r="Q1411" s="189"/>
      <c r="R1411" s="178">
        <f>IFERROR(IF(F1411&gt;0,IF(IFERROR((Смета!H961*1),0)&gt;0,ROUND(F1411*G1411,2),0),0),0)</f>
        <v>0</v>
      </c>
      <c r="S1411" s="50">
        <f>IFERROR(IF(F1411&gt;0,IF(IFERROR((Смета!G1393*1),0)&gt;0,ROUND(F1411*G1411,2),0),0),0)</f>
        <v>0</v>
      </c>
      <c r="T1411" s="38"/>
      <c r="U1411" s="38"/>
      <c r="X1411" s="38"/>
      <c r="Y1411" s="38"/>
    </row>
    <row r="1412" spans="1:25" s="37" customFormat="1" hidden="1" x14ac:dyDescent="0.25">
      <c r="A1412" s="63"/>
      <c r="B1412" s="140">
        <f>IFERROR(IF(F1412&gt;0,MAX(B$26:B1411)+1,IF(AND(D1412&gt;0,C1412=0),"ЗАГ",0)),0)</f>
        <v>0</v>
      </c>
      <c r="C1412" s="141">
        <f>IF(Смета!B1394&gt;0,Смета!B1394,0)</f>
        <v>0</v>
      </c>
      <c r="D1412" s="543">
        <f>IF(Смета!C1394&gt;0,Смета!C1394,0)</f>
        <v>0</v>
      </c>
      <c r="E1412" s="77">
        <f>IF(Смета!D1394&gt;0,Смета!D1394,0)</f>
        <v>0</v>
      </c>
      <c r="F1412" s="67">
        <f>IFERROR(IF(Дата_КС2=S$3,Смета!Q1394,0)+IF(Дата_КС2=S$4,Смета!T1394,0)+IF(Дата_КС2=S$5,Смета!W1394,0)+IF(Дата_КС2=S$6,Смета!Z1394,0)+IF(Дата_КС2=S$7,Смета!AC1394,0)+IF(Дата_КС2=S$8,Смета!AF1394,0)+IF(Дата_КС2=S$9,Смета!AI1394,0)+IF(Дата_КС2=S$10,Смета!AL1394,0)+IF(Дата_КС2=S$11,Смета!AO1394,0)+IF(Дата_КС2=S$12,Смета!AR1394,0)+IF(Дата_КС2=S$13,Смета!AU1394,0)+IF(Дата_КС2=S$14,Смета!AX1394,0),0)</f>
        <v>0</v>
      </c>
      <c r="G1412" s="67">
        <f>IF(Смета!E1394&gt;0,Смета!E1394,0)</f>
        <v>0</v>
      </c>
      <c r="H1412" s="67">
        <f t="shared" si="44"/>
        <v>0</v>
      </c>
      <c r="I1412" s="464">
        <f t="shared" si="43"/>
        <v>0</v>
      </c>
      <c r="J1412" s="474"/>
      <c r="K1412" s="465">
        <f>IF(AND(B1412&gt;0,B1412&lt;&gt;"ЗАГ"),1,IF(C1412=0,SUM(B1413:INDEX(B1413:B$2002,INDEX(MATCH("ЗАГ",B1413:B$2002&amp;"",),))),0))</f>
        <v>0</v>
      </c>
      <c r="L1412" s="47"/>
      <c r="M1412" s="47"/>
      <c r="N1412" s="186"/>
      <c r="O1412" s="186"/>
      <c r="P1412" s="187"/>
      <c r="Q1412" s="189"/>
      <c r="R1412" s="178">
        <f>IFERROR(IF(F1412&gt;0,IF(IFERROR((Смета!H962*1),0)&gt;0,ROUND(F1412*G1412,2),0),0),0)</f>
        <v>0</v>
      </c>
      <c r="S1412" s="50">
        <f>IFERROR(IF(F1412&gt;0,IF(IFERROR((Смета!G1394*1),0)&gt;0,ROUND(F1412*G1412,2),0),0),0)</f>
        <v>0</v>
      </c>
      <c r="T1412" s="38"/>
      <c r="U1412" s="38"/>
      <c r="X1412" s="38"/>
      <c r="Y1412" s="38"/>
    </row>
    <row r="1413" spans="1:25" s="37" customFormat="1" hidden="1" x14ac:dyDescent="0.25">
      <c r="A1413" s="63"/>
      <c r="B1413" s="140">
        <f>IFERROR(IF(F1413&gt;0,MAX(B$26:B1412)+1,IF(AND(D1413&gt;0,C1413=0),"ЗАГ",0)),0)</f>
        <v>0</v>
      </c>
      <c r="C1413" s="141">
        <f>IF(Смета!B1395&gt;0,Смета!B1395,0)</f>
        <v>0</v>
      </c>
      <c r="D1413" s="543">
        <f>IF(Смета!C1395&gt;0,Смета!C1395,0)</f>
        <v>0</v>
      </c>
      <c r="E1413" s="77">
        <f>IF(Смета!D1395&gt;0,Смета!D1395,0)</f>
        <v>0</v>
      </c>
      <c r="F1413" s="67">
        <f>IFERROR(IF(Дата_КС2=S$3,Смета!Q1395,0)+IF(Дата_КС2=S$4,Смета!T1395,0)+IF(Дата_КС2=S$5,Смета!W1395,0)+IF(Дата_КС2=S$6,Смета!Z1395,0)+IF(Дата_КС2=S$7,Смета!AC1395,0)+IF(Дата_КС2=S$8,Смета!AF1395,0)+IF(Дата_КС2=S$9,Смета!AI1395,0)+IF(Дата_КС2=S$10,Смета!AL1395,0)+IF(Дата_КС2=S$11,Смета!AO1395,0)+IF(Дата_КС2=S$12,Смета!AR1395,0)+IF(Дата_КС2=S$13,Смета!AU1395,0)+IF(Дата_КС2=S$14,Смета!AX1395,0),0)</f>
        <v>0</v>
      </c>
      <c r="G1413" s="67">
        <f>IF(Смета!E1395&gt;0,Смета!E1395,0)</f>
        <v>0</v>
      </c>
      <c r="H1413" s="67">
        <f t="shared" si="44"/>
        <v>0</v>
      </c>
      <c r="I1413" s="464">
        <f t="shared" si="43"/>
        <v>0</v>
      </c>
      <c r="J1413" s="474"/>
      <c r="K1413" s="465">
        <f>IF(AND(B1413&gt;0,B1413&lt;&gt;"ЗАГ"),1,IF(C1413=0,SUM(B1414:INDEX(B1414:B$2002,INDEX(MATCH("ЗАГ",B1414:B$2002&amp;"",),))),0))</f>
        <v>0</v>
      </c>
      <c r="L1413" s="47"/>
      <c r="M1413" s="47"/>
      <c r="N1413" s="186"/>
      <c r="O1413" s="186"/>
      <c r="P1413" s="187"/>
      <c r="Q1413" s="189"/>
      <c r="R1413" s="178">
        <f>IFERROR(IF(F1413&gt;0,IF(IFERROR((Смета!H963*1),0)&gt;0,ROUND(F1413*G1413,2),0),0),0)</f>
        <v>0</v>
      </c>
      <c r="S1413" s="50">
        <f>IFERROR(IF(F1413&gt;0,IF(IFERROR((Смета!G1395*1),0)&gt;0,ROUND(F1413*G1413,2),0),0),0)</f>
        <v>0</v>
      </c>
      <c r="T1413" s="38"/>
      <c r="U1413" s="38"/>
      <c r="X1413" s="38"/>
      <c r="Y1413" s="38"/>
    </row>
    <row r="1414" spans="1:25" s="37" customFormat="1" hidden="1" x14ac:dyDescent="0.25">
      <c r="A1414" s="63"/>
      <c r="B1414" s="140">
        <f>IFERROR(IF(F1414&gt;0,MAX(B$26:B1413)+1,IF(AND(D1414&gt;0,C1414=0),"ЗАГ",0)),0)</f>
        <v>0</v>
      </c>
      <c r="C1414" s="141">
        <f>IF(Смета!B1396&gt;0,Смета!B1396,0)</f>
        <v>0</v>
      </c>
      <c r="D1414" s="543">
        <f>IF(Смета!C1396&gt;0,Смета!C1396,0)</f>
        <v>0</v>
      </c>
      <c r="E1414" s="77">
        <f>IF(Смета!D1396&gt;0,Смета!D1396,0)</f>
        <v>0</v>
      </c>
      <c r="F1414" s="67">
        <f>IFERROR(IF(Дата_КС2=S$3,Смета!Q1396,0)+IF(Дата_КС2=S$4,Смета!T1396,0)+IF(Дата_КС2=S$5,Смета!W1396,0)+IF(Дата_КС2=S$6,Смета!Z1396,0)+IF(Дата_КС2=S$7,Смета!AC1396,0)+IF(Дата_КС2=S$8,Смета!AF1396,0)+IF(Дата_КС2=S$9,Смета!AI1396,0)+IF(Дата_КС2=S$10,Смета!AL1396,0)+IF(Дата_КС2=S$11,Смета!AO1396,0)+IF(Дата_КС2=S$12,Смета!AR1396,0)+IF(Дата_КС2=S$13,Смета!AU1396,0)+IF(Дата_КС2=S$14,Смета!AX1396,0),0)</f>
        <v>0</v>
      </c>
      <c r="G1414" s="67">
        <f>IF(Смета!E1396&gt;0,Смета!E1396,0)</f>
        <v>0</v>
      </c>
      <c r="H1414" s="67">
        <f t="shared" si="44"/>
        <v>0</v>
      </c>
      <c r="I1414" s="464">
        <f t="shared" si="43"/>
        <v>0</v>
      </c>
      <c r="J1414" s="474"/>
      <c r="K1414" s="465">
        <f>IF(AND(B1414&gt;0,B1414&lt;&gt;"ЗАГ"),1,IF(C1414=0,SUM(B1415:INDEX(B1415:B$2002,INDEX(MATCH("ЗАГ",B1415:B$2002&amp;"",),))),0))</f>
        <v>0</v>
      </c>
      <c r="L1414" s="47"/>
      <c r="M1414" s="47"/>
      <c r="N1414" s="186"/>
      <c r="O1414" s="186"/>
      <c r="P1414" s="187"/>
      <c r="Q1414" s="189"/>
      <c r="R1414" s="178">
        <f>IFERROR(IF(F1414&gt;0,IF(IFERROR((Смета!H964*1),0)&gt;0,ROUND(F1414*G1414,2),0),0),0)</f>
        <v>0</v>
      </c>
      <c r="S1414" s="50">
        <f>IFERROR(IF(F1414&gt;0,IF(IFERROR((Смета!G1396*1),0)&gt;0,ROUND(F1414*G1414,2),0),0),0)</f>
        <v>0</v>
      </c>
      <c r="T1414" s="38"/>
      <c r="U1414" s="38"/>
      <c r="X1414" s="38"/>
      <c r="Y1414" s="38"/>
    </row>
    <row r="1415" spans="1:25" s="37" customFormat="1" hidden="1" x14ac:dyDescent="0.25">
      <c r="A1415" s="63"/>
      <c r="B1415" s="140">
        <f>IFERROR(IF(F1415&gt;0,MAX(B$26:B1414)+1,IF(AND(D1415&gt;0,C1415=0),"ЗАГ",0)),0)</f>
        <v>0</v>
      </c>
      <c r="C1415" s="141">
        <f>IF(Смета!B1397&gt;0,Смета!B1397,0)</f>
        <v>0</v>
      </c>
      <c r="D1415" s="543">
        <f>IF(Смета!C1397&gt;0,Смета!C1397,0)</f>
        <v>0</v>
      </c>
      <c r="E1415" s="77">
        <f>IF(Смета!D1397&gt;0,Смета!D1397,0)</f>
        <v>0</v>
      </c>
      <c r="F1415" s="67">
        <f>IFERROR(IF(Дата_КС2=S$3,Смета!Q1397,0)+IF(Дата_КС2=S$4,Смета!T1397,0)+IF(Дата_КС2=S$5,Смета!W1397,0)+IF(Дата_КС2=S$6,Смета!Z1397,0)+IF(Дата_КС2=S$7,Смета!AC1397,0)+IF(Дата_КС2=S$8,Смета!AF1397,0)+IF(Дата_КС2=S$9,Смета!AI1397,0)+IF(Дата_КС2=S$10,Смета!AL1397,0)+IF(Дата_КС2=S$11,Смета!AO1397,0)+IF(Дата_КС2=S$12,Смета!AR1397,0)+IF(Дата_КС2=S$13,Смета!AU1397,0)+IF(Дата_КС2=S$14,Смета!AX1397,0),0)</f>
        <v>0</v>
      </c>
      <c r="G1415" s="67">
        <f>IF(Смета!E1397&gt;0,Смета!E1397,0)</f>
        <v>0</v>
      </c>
      <c r="H1415" s="67">
        <f t="shared" si="44"/>
        <v>0</v>
      </c>
      <c r="I1415" s="464">
        <f t="shared" si="43"/>
        <v>0</v>
      </c>
      <c r="J1415" s="474"/>
      <c r="K1415" s="465">
        <f>IF(AND(B1415&gt;0,B1415&lt;&gt;"ЗАГ"),1,IF(C1415=0,SUM(B1416:INDEX(B1416:B$2002,INDEX(MATCH("ЗАГ",B1416:B$2002&amp;"",),))),0))</f>
        <v>0</v>
      </c>
      <c r="L1415" s="47"/>
      <c r="M1415" s="47"/>
      <c r="N1415" s="186"/>
      <c r="O1415" s="186"/>
      <c r="P1415" s="187"/>
      <c r="Q1415" s="189"/>
      <c r="R1415" s="178">
        <f>IFERROR(IF(F1415&gt;0,IF(IFERROR((Смета!H965*1),0)&gt;0,ROUND(F1415*G1415,2),0),0),0)</f>
        <v>0</v>
      </c>
      <c r="S1415" s="50">
        <f>IFERROR(IF(F1415&gt;0,IF(IFERROR((Смета!G1397*1),0)&gt;0,ROUND(F1415*G1415,2),0),0),0)</f>
        <v>0</v>
      </c>
      <c r="T1415" s="38"/>
      <c r="U1415" s="38"/>
      <c r="X1415" s="38"/>
      <c r="Y1415" s="38"/>
    </row>
    <row r="1416" spans="1:25" s="37" customFormat="1" hidden="1" x14ac:dyDescent="0.25">
      <c r="A1416" s="63"/>
      <c r="B1416" s="140">
        <f>IFERROR(IF(F1416&gt;0,MAX(B$26:B1415)+1,IF(AND(D1416&gt;0,C1416=0),"ЗАГ",0)),0)</f>
        <v>0</v>
      </c>
      <c r="C1416" s="141">
        <f>IF(Смета!B1398&gt;0,Смета!B1398,0)</f>
        <v>0</v>
      </c>
      <c r="D1416" s="543">
        <f>IF(Смета!C1398&gt;0,Смета!C1398,0)</f>
        <v>0</v>
      </c>
      <c r="E1416" s="77">
        <f>IF(Смета!D1398&gt;0,Смета!D1398,0)</f>
        <v>0</v>
      </c>
      <c r="F1416" s="67">
        <f>IFERROR(IF(Дата_КС2=S$3,Смета!Q1398,0)+IF(Дата_КС2=S$4,Смета!T1398,0)+IF(Дата_КС2=S$5,Смета!W1398,0)+IF(Дата_КС2=S$6,Смета!Z1398,0)+IF(Дата_КС2=S$7,Смета!AC1398,0)+IF(Дата_КС2=S$8,Смета!AF1398,0)+IF(Дата_КС2=S$9,Смета!AI1398,0)+IF(Дата_КС2=S$10,Смета!AL1398,0)+IF(Дата_КС2=S$11,Смета!AO1398,0)+IF(Дата_КС2=S$12,Смета!AR1398,0)+IF(Дата_КС2=S$13,Смета!AU1398,0)+IF(Дата_КС2=S$14,Смета!AX1398,0),0)</f>
        <v>0</v>
      </c>
      <c r="G1416" s="67">
        <f>IF(Смета!E1398&gt;0,Смета!E1398,0)</f>
        <v>0</v>
      </c>
      <c r="H1416" s="67">
        <f t="shared" si="44"/>
        <v>0</v>
      </c>
      <c r="I1416" s="464">
        <f t="shared" si="43"/>
        <v>0</v>
      </c>
      <c r="J1416" s="474"/>
      <c r="K1416" s="465">
        <f>IF(AND(B1416&gt;0,B1416&lt;&gt;"ЗАГ"),1,IF(C1416=0,SUM(B1417:INDEX(B1417:B$2002,INDEX(MATCH("ЗАГ",B1417:B$2002&amp;"",),))),0))</f>
        <v>0</v>
      </c>
      <c r="L1416" s="47"/>
      <c r="M1416" s="47"/>
      <c r="N1416" s="186"/>
      <c r="O1416" s="186"/>
      <c r="P1416" s="187"/>
      <c r="Q1416" s="189"/>
      <c r="R1416" s="178">
        <f>IFERROR(IF(F1416&gt;0,IF(IFERROR((Смета!H966*1),0)&gt;0,ROUND(F1416*G1416,2),0),0),0)</f>
        <v>0</v>
      </c>
      <c r="S1416" s="50">
        <f>IFERROR(IF(F1416&gt;0,IF(IFERROR((Смета!G1398*1),0)&gt;0,ROUND(F1416*G1416,2),0),0),0)</f>
        <v>0</v>
      </c>
      <c r="T1416" s="38"/>
      <c r="U1416" s="38"/>
      <c r="X1416" s="38"/>
      <c r="Y1416" s="38"/>
    </row>
    <row r="1417" spans="1:25" s="37" customFormat="1" hidden="1" x14ac:dyDescent="0.25">
      <c r="A1417" s="63"/>
      <c r="B1417" s="140">
        <f>IFERROR(IF(F1417&gt;0,MAX(B$26:B1416)+1,IF(AND(D1417&gt;0,C1417=0),"ЗАГ",0)),0)</f>
        <v>0</v>
      </c>
      <c r="C1417" s="141">
        <f>IF(Смета!B1399&gt;0,Смета!B1399,0)</f>
        <v>0</v>
      </c>
      <c r="D1417" s="543">
        <f>IF(Смета!C1399&gt;0,Смета!C1399,0)</f>
        <v>0</v>
      </c>
      <c r="E1417" s="77">
        <f>IF(Смета!D1399&gt;0,Смета!D1399,0)</f>
        <v>0</v>
      </c>
      <c r="F1417" s="67">
        <f>IFERROR(IF(Дата_КС2=S$3,Смета!Q1399,0)+IF(Дата_КС2=S$4,Смета!T1399,0)+IF(Дата_КС2=S$5,Смета!W1399,0)+IF(Дата_КС2=S$6,Смета!Z1399,0)+IF(Дата_КС2=S$7,Смета!AC1399,0)+IF(Дата_КС2=S$8,Смета!AF1399,0)+IF(Дата_КС2=S$9,Смета!AI1399,0)+IF(Дата_КС2=S$10,Смета!AL1399,0)+IF(Дата_КС2=S$11,Смета!AO1399,0)+IF(Дата_КС2=S$12,Смета!AR1399,0)+IF(Дата_КС2=S$13,Смета!AU1399,0)+IF(Дата_КС2=S$14,Смета!AX1399,0),0)</f>
        <v>0</v>
      </c>
      <c r="G1417" s="67">
        <f>IF(Смета!E1399&gt;0,Смета!E1399,0)</f>
        <v>0</v>
      </c>
      <c r="H1417" s="67">
        <f t="shared" si="44"/>
        <v>0</v>
      </c>
      <c r="I1417" s="464">
        <f t="shared" si="43"/>
        <v>0</v>
      </c>
      <c r="J1417" s="474"/>
      <c r="K1417" s="465">
        <f>IF(AND(B1417&gt;0,B1417&lt;&gt;"ЗАГ"),1,IF(C1417=0,SUM(B1418:INDEX(B1418:B$2002,INDEX(MATCH("ЗАГ",B1418:B$2002&amp;"",),))),0))</f>
        <v>0</v>
      </c>
      <c r="L1417" s="47"/>
      <c r="M1417" s="47"/>
      <c r="N1417" s="186"/>
      <c r="O1417" s="186"/>
      <c r="P1417" s="187"/>
      <c r="Q1417" s="189"/>
      <c r="R1417" s="178">
        <f>IFERROR(IF(F1417&gt;0,IF(IFERROR((Смета!H967*1),0)&gt;0,ROUND(F1417*G1417,2),0),0),0)</f>
        <v>0</v>
      </c>
      <c r="S1417" s="50">
        <f>IFERROR(IF(F1417&gt;0,IF(IFERROR((Смета!G1399*1),0)&gt;0,ROUND(F1417*G1417,2),0),0),0)</f>
        <v>0</v>
      </c>
      <c r="T1417" s="38"/>
      <c r="U1417" s="38"/>
      <c r="X1417" s="38"/>
      <c r="Y1417" s="38"/>
    </row>
    <row r="1418" spans="1:25" s="37" customFormat="1" hidden="1" x14ac:dyDescent="0.25">
      <c r="A1418" s="63"/>
      <c r="B1418" s="140">
        <f>IFERROR(IF(F1418&gt;0,MAX(B$26:B1417)+1,IF(AND(D1418&gt;0,C1418=0),"ЗАГ",0)),0)</f>
        <v>0</v>
      </c>
      <c r="C1418" s="141">
        <f>IF(Смета!B1400&gt;0,Смета!B1400,0)</f>
        <v>0</v>
      </c>
      <c r="D1418" s="543">
        <f>IF(Смета!C1400&gt;0,Смета!C1400,0)</f>
        <v>0</v>
      </c>
      <c r="E1418" s="77">
        <f>IF(Смета!D1400&gt;0,Смета!D1400,0)</f>
        <v>0</v>
      </c>
      <c r="F1418" s="67">
        <f>IFERROR(IF(Дата_КС2=S$3,Смета!Q1400,0)+IF(Дата_КС2=S$4,Смета!T1400,0)+IF(Дата_КС2=S$5,Смета!W1400,0)+IF(Дата_КС2=S$6,Смета!Z1400,0)+IF(Дата_КС2=S$7,Смета!AC1400,0)+IF(Дата_КС2=S$8,Смета!AF1400,0)+IF(Дата_КС2=S$9,Смета!AI1400,0)+IF(Дата_КС2=S$10,Смета!AL1400,0)+IF(Дата_КС2=S$11,Смета!AO1400,0)+IF(Дата_КС2=S$12,Смета!AR1400,0)+IF(Дата_КС2=S$13,Смета!AU1400,0)+IF(Дата_КС2=S$14,Смета!AX1400,0),0)</f>
        <v>0</v>
      </c>
      <c r="G1418" s="67">
        <f>IF(Смета!E1400&gt;0,Смета!E1400,0)</f>
        <v>0</v>
      </c>
      <c r="H1418" s="67">
        <f t="shared" si="44"/>
        <v>0</v>
      </c>
      <c r="I1418" s="464">
        <f t="shared" si="43"/>
        <v>0</v>
      </c>
      <c r="J1418" s="474"/>
      <c r="K1418" s="465">
        <f>IF(AND(B1418&gt;0,B1418&lt;&gt;"ЗАГ"),1,IF(C1418=0,SUM(B1419:INDEX(B1419:B$2002,INDEX(MATCH("ЗАГ",B1419:B$2002&amp;"",),))),0))</f>
        <v>0</v>
      </c>
      <c r="L1418" s="47"/>
      <c r="M1418" s="47"/>
      <c r="N1418" s="186"/>
      <c r="O1418" s="186"/>
      <c r="P1418" s="187"/>
      <c r="Q1418" s="189"/>
      <c r="R1418" s="178">
        <f>IFERROR(IF(F1418&gt;0,IF(IFERROR((Смета!H968*1),0)&gt;0,ROUND(F1418*G1418,2),0),0),0)</f>
        <v>0</v>
      </c>
      <c r="S1418" s="50">
        <f>IFERROR(IF(F1418&gt;0,IF(IFERROR((Смета!G1400*1),0)&gt;0,ROUND(F1418*G1418,2),0),0),0)</f>
        <v>0</v>
      </c>
      <c r="T1418" s="38"/>
      <c r="U1418" s="38"/>
      <c r="X1418" s="38"/>
      <c r="Y1418" s="38"/>
    </row>
    <row r="1419" spans="1:25" s="37" customFormat="1" hidden="1" x14ac:dyDescent="0.25">
      <c r="A1419" s="63"/>
      <c r="B1419" s="140">
        <f>IFERROR(IF(F1419&gt;0,MAX(B$26:B1418)+1,IF(AND(D1419&gt;0,C1419=0),"ЗАГ",0)),0)</f>
        <v>0</v>
      </c>
      <c r="C1419" s="141">
        <f>IF(Смета!B1401&gt;0,Смета!B1401,0)</f>
        <v>0</v>
      </c>
      <c r="D1419" s="543">
        <f>IF(Смета!C1401&gt;0,Смета!C1401,0)</f>
        <v>0</v>
      </c>
      <c r="E1419" s="77">
        <f>IF(Смета!D1401&gt;0,Смета!D1401,0)</f>
        <v>0</v>
      </c>
      <c r="F1419" s="67">
        <f>IFERROR(IF(Дата_КС2=S$3,Смета!Q1401,0)+IF(Дата_КС2=S$4,Смета!T1401,0)+IF(Дата_КС2=S$5,Смета!W1401,0)+IF(Дата_КС2=S$6,Смета!Z1401,0)+IF(Дата_КС2=S$7,Смета!AC1401,0)+IF(Дата_КС2=S$8,Смета!AF1401,0)+IF(Дата_КС2=S$9,Смета!AI1401,0)+IF(Дата_КС2=S$10,Смета!AL1401,0)+IF(Дата_КС2=S$11,Смета!AO1401,0)+IF(Дата_КС2=S$12,Смета!AR1401,0)+IF(Дата_КС2=S$13,Смета!AU1401,0)+IF(Дата_КС2=S$14,Смета!AX1401,0),0)</f>
        <v>0</v>
      </c>
      <c r="G1419" s="67">
        <f>IF(Смета!E1401&gt;0,Смета!E1401,0)</f>
        <v>0</v>
      </c>
      <c r="H1419" s="67">
        <f t="shared" si="44"/>
        <v>0</v>
      </c>
      <c r="I1419" s="464">
        <f t="shared" si="43"/>
        <v>0</v>
      </c>
      <c r="J1419" s="474"/>
      <c r="K1419" s="465">
        <f>IF(AND(B1419&gt;0,B1419&lt;&gt;"ЗАГ"),1,IF(C1419=0,SUM(B1420:INDEX(B1420:B$2002,INDEX(MATCH("ЗАГ",B1420:B$2002&amp;"",),))),0))</f>
        <v>0</v>
      </c>
      <c r="L1419" s="47"/>
      <c r="M1419" s="47"/>
      <c r="N1419" s="186"/>
      <c r="O1419" s="186"/>
      <c r="P1419" s="187"/>
      <c r="Q1419" s="189"/>
      <c r="R1419" s="178">
        <f>IFERROR(IF(F1419&gt;0,IF(IFERROR((Смета!H969*1),0)&gt;0,ROUND(F1419*G1419,2),0),0),0)</f>
        <v>0</v>
      </c>
      <c r="S1419" s="50">
        <f>IFERROR(IF(F1419&gt;0,IF(IFERROR((Смета!G1401*1),0)&gt;0,ROUND(F1419*G1419,2),0),0),0)</f>
        <v>0</v>
      </c>
      <c r="T1419" s="38"/>
      <c r="U1419" s="38"/>
      <c r="X1419" s="38"/>
      <c r="Y1419" s="38"/>
    </row>
    <row r="1420" spans="1:25" s="37" customFormat="1" hidden="1" x14ac:dyDescent="0.25">
      <c r="A1420" s="63"/>
      <c r="B1420" s="140">
        <f>IFERROR(IF(F1420&gt;0,MAX(B$26:B1419)+1,IF(AND(D1420&gt;0,C1420=0),"ЗАГ",0)),0)</f>
        <v>0</v>
      </c>
      <c r="C1420" s="141">
        <f>IF(Смета!B1402&gt;0,Смета!B1402,0)</f>
        <v>0</v>
      </c>
      <c r="D1420" s="543">
        <f>IF(Смета!C1402&gt;0,Смета!C1402,0)</f>
        <v>0</v>
      </c>
      <c r="E1420" s="77">
        <f>IF(Смета!D1402&gt;0,Смета!D1402,0)</f>
        <v>0</v>
      </c>
      <c r="F1420" s="67">
        <f>IFERROR(IF(Дата_КС2=S$3,Смета!Q1402,0)+IF(Дата_КС2=S$4,Смета!T1402,0)+IF(Дата_КС2=S$5,Смета!W1402,0)+IF(Дата_КС2=S$6,Смета!Z1402,0)+IF(Дата_КС2=S$7,Смета!AC1402,0)+IF(Дата_КС2=S$8,Смета!AF1402,0)+IF(Дата_КС2=S$9,Смета!AI1402,0)+IF(Дата_КС2=S$10,Смета!AL1402,0)+IF(Дата_КС2=S$11,Смета!AO1402,0)+IF(Дата_КС2=S$12,Смета!AR1402,0)+IF(Дата_КС2=S$13,Смета!AU1402,0)+IF(Дата_КС2=S$14,Смета!AX1402,0),0)</f>
        <v>0</v>
      </c>
      <c r="G1420" s="67">
        <f>IF(Смета!E1402&gt;0,Смета!E1402,0)</f>
        <v>0</v>
      </c>
      <c r="H1420" s="67">
        <f t="shared" si="44"/>
        <v>0</v>
      </c>
      <c r="I1420" s="464">
        <f t="shared" si="43"/>
        <v>0</v>
      </c>
      <c r="J1420" s="474"/>
      <c r="K1420" s="465">
        <f>IF(AND(B1420&gt;0,B1420&lt;&gt;"ЗАГ"),1,IF(C1420=0,SUM(B1421:INDEX(B1421:B$2002,INDEX(MATCH("ЗАГ",B1421:B$2002&amp;"",),))),0))</f>
        <v>0</v>
      </c>
      <c r="L1420" s="47"/>
      <c r="M1420" s="47"/>
      <c r="N1420" s="186"/>
      <c r="O1420" s="186"/>
      <c r="P1420" s="187"/>
      <c r="Q1420" s="189"/>
      <c r="R1420" s="178">
        <f>IFERROR(IF(F1420&gt;0,IF(IFERROR((Смета!H970*1),0)&gt;0,ROUND(F1420*G1420,2),0),0),0)</f>
        <v>0</v>
      </c>
      <c r="S1420" s="50">
        <f>IFERROR(IF(F1420&gt;0,IF(IFERROR((Смета!G1402*1),0)&gt;0,ROUND(F1420*G1420,2),0),0),0)</f>
        <v>0</v>
      </c>
      <c r="T1420" s="38"/>
      <c r="U1420" s="38"/>
      <c r="X1420" s="38"/>
      <c r="Y1420" s="38"/>
    </row>
    <row r="1421" spans="1:25" s="37" customFormat="1" hidden="1" x14ac:dyDescent="0.25">
      <c r="A1421" s="63"/>
      <c r="B1421" s="140">
        <f>IFERROR(IF(F1421&gt;0,MAX(B$26:B1420)+1,IF(AND(D1421&gt;0,C1421=0),"ЗАГ",0)),0)</f>
        <v>0</v>
      </c>
      <c r="C1421" s="141">
        <f>IF(Смета!B1403&gt;0,Смета!B1403,0)</f>
        <v>0</v>
      </c>
      <c r="D1421" s="543">
        <f>IF(Смета!C1403&gt;0,Смета!C1403,0)</f>
        <v>0</v>
      </c>
      <c r="E1421" s="77">
        <f>IF(Смета!D1403&gt;0,Смета!D1403,0)</f>
        <v>0</v>
      </c>
      <c r="F1421" s="67">
        <f>IFERROR(IF(Дата_КС2=S$3,Смета!Q1403,0)+IF(Дата_КС2=S$4,Смета!T1403,0)+IF(Дата_КС2=S$5,Смета!W1403,0)+IF(Дата_КС2=S$6,Смета!Z1403,0)+IF(Дата_КС2=S$7,Смета!AC1403,0)+IF(Дата_КС2=S$8,Смета!AF1403,0)+IF(Дата_КС2=S$9,Смета!AI1403,0)+IF(Дата_КС2=S$10,Смета!AL1403,0)+IF(Дата_КС2=S$11,Смета!AO1403,0)+IF(Дата_КС2=S$12,Смета!AR1403,0)+IF(Дата_КС2=S$13,Смета!AU1403,0)+IF(Дата_КС2=S$14,Смета!AX1403,0),0)</f>
        <v>0</v>
      </c>
      <c r="G1421" s="67">
        <f>IF(Смета!E1403&gt;0,Смета!E1403,0)</f>
        <v>0</v>
      </c>
      <c r="H1421" s="67">
        <f t="shared" si="44"/>
        <v>0</v>
      </c>
      <c r="I1421" s="464">
        <f t="shared" si="43"/>
        <v>0</v>
      </c>
      <c r="J1421" s="474"/>
      <c r="K1421" s="465">
        <f>IF(AND(B1421&gt;0,B1421&lt;&gt;"ЗАГ"),1,IF(C1421=0,SUM(B1422:INDEX(B1422:B$2002,INDEX(MATCH("ЗАГ",B1422:B$2002&amp;"",),))),0))</f>
        <v>0</v>
      </c>
      <c r="L1421" s="47"/>
      <c r="M1421" s="47"/>
      <c r="N1421" s="186"/>
      <c r="O1421" s="186"/>
      <c r="P1421" s="187"/>
      <c r="Q1421" s="189"/>
      <c r="R1421" s="178">
        <f>IFERROR(IF(F1421&gt;0,IF(IFERROR((Смета!H971*1),0)&gt;0,ROUND(F1421*G1421,2),0),0),0)</f>
        <v>0</v>
      </c>
      <c r="S1421" s="50">
        <f>IFERROR(IF(F1421&gt;0,IF(IFERROR((Смета!G1403*1),0)&gt;0,ROUND(F1421*G1421,2),0),0),0)</f>
        <v>0</v>
      </c>
      <c r="T1421" s="38"/>
      <c r="U1421" s="38"/>
      <c r="X1421" s="38"/>
      <c r="Y1421" s="38"/>
    </row>
    <row r="1422" spans="1:25" s="37" customFormat="1" hidden="1" x14ac:dyDescent="0.25">
      <c r="A1422" s="63"/>
      <c r="B1422" s="140">
        <f>IFERROR(IF(F1422&gt;0,MAX(B$26:B1421)+1,IF(AND(D1422&gt;0,C1422=0),"ЗАГ",0)),0)</f>
        <v>0</v>
      </c>
      <c r="C1422" s="141">
        <f>IF(Смета!B1404&gt;0,Смета!B1404,0)</f>
        <v>0</v>
      </c>
      <c r="D1422" s="543">
        <f>IF(Смета!C1404&gt;0,Смета!C1404,0)</f>
        <v>0</v>
      </c>
      <c r="E1422" s="77">
        <f>IF(Смета!D1404&gt;0,Смета!D1404,0)</f>
        <v>0</v>
      </c>
      <c r="F1422" s="67">
        <f>IFERROR(IF(Дата_КС2=S$3,Смета!Q1404,0)+IF(Дата_КС2=S$4,Смета!T1404,0)+IF(Дата_КС2=S$5,Смета!W1404,0)+IF(Дата_КС2=S$6,Смета!Z1404,0)+IF(Дата_КС2=S$7,Смета!AC1404,0)+IF(Дата_КС2=S$8,Смета!AF1404,0)+IF(Дата_КС2=S$9,Смета!AI1404,0)+IF(Дата_КС2=S$10,Смета!AL1404,0)+IF(Дата_КС2=S$11,Смета!AO1404,0)+IF(Дата_КС2=S$12,Смета!AR1404,0)+IF(Дата_КС2=S$13,Смета!AU1404,0)+IF(Дата_КС2=S$14,Смета!AX1404,0),0)</f>
        <v>0</v>
      </c>
      <c r="G1422" s="67">
        <f>IF(Смета!E1404&gt;0,Смета!E1404,0)</f>
        <v>0</v>
      </c>
      <c r="H1422" s="67">
        <f t="shared" si="44"/>
        <v>0</v>
      </c>
      <c r="I1422" s="464">
        <f t="shared" si="43"/>
        <v>0</v>
      </c>
      <c r="J1422" s="474"/>
      <c r="K1422" s="465">
        <f>IF(AND(B1422&gt;0,B1422&lt;&gt;"ЗАГ"),1,IF(C1422=0,SUM(B1423:INDEX(B1423:B$2002,INDEX(MATCH("ЗАГ",B1423:B$2002&amp;"",),))),0))</f>
        <v>0</v>
      </c>
      <c r="L1422" s="47"/>
      <c r="M1422" s="47"/>
      <c r="N1422" s="186"/>
      <c r="O1422" s="186"/>
      <c r="P1422" s="187"/>
      <c r="Q1422" s="189"/>
      <c r="R1422" s="178">
        <f>IFERROR(IF(F1422&gt;0,IF(IFERROR((Смета!H972*1),0)&gt;0,ROUND(F1422*G1422,2),0),0),0)</f>
        <v>0</v>
      </c>
      <c r="S1422" s="50">
        <f>IFERROR(IF(F1422&gt;0,IF(IFERROR((Смета!G1404*1),0)&gt;0,ROUND(F1422*G1422,2),0),0),0)</f>
        <v>0</v>
      </c>
      <c r="T1422" s="38"/>
      <c r="U1422" s="38"/>
      <c r="X1422" s="38"/>
      <c r="Y1422" s="38"/>
    </row>
    <row r="1423" spans="1:25" s="37" customFormat="1" hidden="1" x14ac:dyDescent="0.25">
      <c r="A1423" s="63"/>
      <c r="B1423" s="140">
        <f>IFERROR(IF(F1423&gt;0,MAX(B$26:B1422)+1,IF(AND(D1423&gt;0,C1423=0),"ЗАГ",0)),0)</f>
        <v>0</v>
      </c>
      <c r="C1423" s="141">
        <f>IF(Смета!B1405&gt;0,Смета!B1405,0)</f>
        <v>0</v>
      </c>
      <c r="D1423" s="543">
        <f>IF(Смета!C1405&gt;0,Смета!C1405,0)</f>
        <v>0</v>
      </c>
      <c r="E1423" s="77">
        <f>IF(Смета!D1405&gt;0,Смета!D1405,0)</f>
        <v>0</v>
      </c>
      <c r="F1423" s="67">
        <f>IFERROR(IF(Дата_КС2=S$3,Смета!Q1405,0)+IF(Дата_КС2=S$4,Смета!T1405,0)+IF(Дата_КС2=S$5,Смета!W1405,0)+IF(Дата_КС2=S$6,Смета!Z1405,0)+IF(Дата_КС2=S$7,Смета!AC1405,0)+IF(Дата_КС2=S$8,Смета!AF1405,0)+IF(Дата_КС2=S$9,Смета!AI1405,0)+IF(Дата_КС2=S$10,Смета!AL1405,0)+IF(Дата_КС2=S$11,Смета!AO1405,0)+IF(Дата_КС2=S$12,Смета!AR1405,0)+IF(Дата_КС2=S$13,Смета!AU1405,0)+IF(Дата_КС2=S$14,Смета!AX1405,0),0)</f>
        <v>0</v>
      </c>
      <c r="G1423" s="67">
        <f>IF(Смета!E1405&gt;0,Смета!E1405,0)</f>
        <v>0</v>
      </c>
      <c r="H1423" s="67">
        <f t="shared" si="44"/>
        <v>0</v>
      </c>
      <c r="I1423" s="464">
        <f t="shared" si="43"/>
        <v>0</v>
      </c>
      <c r="J1423" s="474"/>
      <c r="K1423" s="465">
        <f>IF(AND(B1423&gt;0,B1423&lt;&gt;"ЗАГ"),1,IF(C1423=0,SUM(B1424:INDEX(B1424:B$2002,INDEX(MATCH("ЗАГ",B1424:B$2002&amp;"",),))),0))</f>
        <v>0</v>
      </c>
      <c r="L1423" s="47"/>
      <c r="M1423" s="47"/>
      <c r="N1423" s="186"/>
      <c r="O1423" s="186"/>
      <c r="P1423" s="187"/>
      <c r="Q1423" s="189"/>
      <c r="R1423" s="178">
        <f>IFERROR(IF(F1423&gt;0,IF(IFERROR((Смета!H973*1),0)&gt;0,ROUND(F1423*G1423,2),0),0),0)</f>
        <v>0</v>
      </c>
      <c r="S1423" s="50">
        <f>IFERROR(IF(F1423&gt;0,IF(IFERROR((Смета!G1405*1),0)&gt;0,ROUND(F1423*G1423,2),0),0),0)</f>
        <v>0</v>
      </c>
      <c r="T1423" s="38"/>
      <c r="U1423" s="38"/>
      <c r="X1423" s="38"/>
      <c r="Y1423" s="38"/>
    </row>
    <row r="1424" spans="1:25" s="37" customFormat="1" hidden="1" x14ac:dyDescent="0.25">
      <c r="A1424" s="63"/>
      <c r="B1424" s="140">
        <f>IFERROR(IF(F1424&gt;0,MAX(B$26:B1423)+1,IF(AND(D1424&gt;0,C1424=0),"ЗАГ",0)),0)</f>
        <v>0</v>
      </c>
      <c r="C1424" s="141">
        <f>IF(Смета!B1406&gt;0,Смета!B1406,0)</f>
        <v>0</v>
      </c>
      <c r="D1424" s="543">
        <f>IF(Смета!C1406&gt;0,Смета!C1406,0)</f>
        <v>0</v>
      </c>
      <c r="E1424" s="77">
        <f>IF(Смета!D1406&gt;0,Смета!D1406,0)</f>
        <v>0</v>
      </c>
      <c r="F1424" s="67">
        <f>IFERROR(IF(Дата_КС2=S$3,Смета!Q1406,0)+IF(Дата_КС2=S$4,Смета!T1406,0)+IF(Дата_КС2=S$5,Смета!W1406,0)+IF(Дата_КС2=S$6,Смета!Z1406,0)+IF(Дата_КС2=S$7,Смета!AC1406,0)+IF(Дата_КС2=S$8,Смета!AF1406,0)+IF(Дата_КС2=S$9,Смета!AI1406,0)+IF(Дата_КС2=S$10,Смета!AL1406,0)+IF(Дата_КС2=S$11,Смета!AO1406,0)+IF(Дата_КС2=S$12,Смета!AR1406,0)+IF(Дата_КС2=S$13,Смета!AU1406,0)+IF(Дата_КС2=S$14,Смета!AX1406,0),0)</f>
        <v>0</v>
      </c>
      <c r="G1424" s="67">
        <f>IF(Смета!E1406&gt;0,Смета!E1406,0)</f>
        <v>0</v>
      </c>
      <c r="H1424" s="67">
        <f t="shared" si="44"/>
        <v>0</v>
      </c>
      <c r="I1424" s="464">
        <f t="shared" si="43"/>
        <v>0</v>
      </c>
      <c r="J1424" s="474"/>
      <c r="K1424" s="465">
        <f>IF(AND(B1424&gt;0,B1424&lt;&gt;"ЗАГ"),1,IF(C1424=0,SUM(B1425:INDEX(B1425:B$2002,INDEX(MATCH("ЗАГ",B1425:B$2002&amp;"",),))),0))</f>
        <v>0</v>
      </c>
      <c r="L1424" s="47"/>
      <c r="M1424" s="47"/>
      <c r="N1424" s="186"/>
      <c r="O1424" s="186"/>
      <c r="P1424" s="187"/>
      <c r="Q1424" s="189"/>
      <c r="R1424" s="178">
        <f>IFERROR(IF(F1424&gt;0,IF(IFERROR((Смета!H974*1),0)&gt;0,ROUND(F1424*G1424,2),0),0),0)</f>
        <v>0</v>
      </c>
      <c r="S1424" s="50">
        <f>IFERROR(IF(F1424&gt;0,IF(IFERROR((Смета!G1406*1),0)&gt;0,ROUND(F1424*G1424,2),0),0),0)</f>
        <v>0</v>
      </c>
      <c r="T1424" s="38"/>
      <c r="U1424" s="38"/>
      <c r="X1424" s="38"/>
      <c r="Y1424" s="38"/>
    </row>
    <row r="1425" spans="1:25" s="37" customFormat="1" hidden="1" x14ac:dyDescent="0.25">
      <c r="A1425" s="63"/>
      <c r="B1425" s="140">
        <f>IFERROR(IF(F1425&gt;0,MAX(B$26:B1424)+1,IF(AND(D1425&gt;0,C1425=0),"ЗАГ",0)),0)</f>
        <v>0</v>
      </c>
      <c r="C1425" s="141">
        <f>IF(Смета!B1407&gt;0,Смета!B1407,0)</f>
        <v>0</v>
      </c>
      <c r="D1425" s="543">
        <f>IF(Смета!C1407&gt;0,Смета!C1407,0)</f>
        <v>0</v>
      </c>
      <c r="E1425" s="77">
        <f>IF(Смета!D1407&gt;0,Смета!D1407,0)</f>
        <v>0</v>
      </c>
      <c r="F1425" s="67">
        <f>IFERROR(IF(Дата_КС2=S$3,Смета!Q1407,0)+IF(Дата_КС2=S$4,Смета!T1407,0)+IF(Дата_КС2=S$5,Смета!W1407,0)+IF(Дата_КС2=S$6,Смета!Z1407,0)+IF(Дата_КС2=S$7,Смета!AC1407,0)+IF(Дата_КС2=S$8,Смета!AF1407,0)+IF(Дата_КС2=S$9,Смета!AI1407,0)+IF(Дата_КС2=S$10,Смета!AL1407,0)+IF(Дата_КС2=S$11,Смета!AO1407,0)+IF(Дата_КС2=S$12,Смета!AR1407,0)+IF(Дата_КС2=S$13,Смета!AU1407,0)+IF(Дата_КС2=S$14,Смета!AX1407,0),0)</f>
        <v>0</v>
      </c>
      <c r="G1425" s="67">
        <f>IF(Смета!E1407&gt;0,Смета!E1407,0)</f>
        <v>0</v>
      </c>
      <c r="H1425" s="67">
        <f t="shared" si="44"/>
        <v>0</v>
      </c>
      <c r="I1425" s="464">
        <f t="shared" si="43"/>
        <v>0</v>
      </c>
      <c r="J1425" s="474"/>
      <c r="K1425" s="465">
        <f>IF(AND(B1425&gt;0,B1425&lt;&gt;"ЗАГ"),1,IF(C1425=0,SUM(B1426:INDEX(B1426:B$2002,INDEX(MATCH("ЗАГ",B1426:B$2002&amp;"",),))),0))</f>
        <v>0</v>
      </c>
      <c r="L1425" s="47"/>
      <c r="M1425" s="47"/>
      <c r="N1425" s="186"/>
      <c r="O1425" s="186"/>
      <c r="P1425" s="187"/>
      <c r="Q1425" s="189"/>
      <c r="R1425" s="178">
        <f>IFERROR(IF(F1425&gt;0,IF(IFERROR((Смета!H975*1),0)&gt;0,ROUND(F1425*G1425,2),0),0),0)</f>
        <v>0</v>
      </c>
      <c r="S1425" s="50">
        <f>IFERROR(IF(F1425&gt;0,IF(IFERROR((Смета!G1407*1),0)&gt;0,ROUND(F1425*G1425,2),0),0),0)</f>
        <v>0</v>
      </c>
      <c r="T1425" s="38"/>
      <c r="U1425" s="38"/>
      <c r="X1425" s="38"/>
      <c r="Y1425" s="38"/>
    </row>
    <row r="1426" spans="1:25" s="37" customFormat="1" hidden="1" x14ac:dyDescent="0.25">
      <c r="A1426" s="63"/>
      <c r="B1426" s="140">
        <f>IFERROR(IF(F1426&gt;0,MAX(B$26:B1425)+1,IF(AND(D1426&gt;0,C1426=0),"ЗАГ",0)),0)</f>
        <v>0</v>
      </c>
      <c r="C1426" s="141">
        <f>IF(Смета!B1408&gt;0,Смета!B1408,0)</f>
        <v>0</v>
      </c>
      <c r="D1426" s="543">
        <f>IF(Смета!C1408&gt;0,Смета!C1408,0)</f>
        <v>0</v>
      </c>
      <c r="E1426" s="77">
        <f>IF(Смета!D1408&gt;0,Смета!D1408,0)</f>
        <v>0</v>
      </c>
      <c r="F1426" s="67">
        <f>IFERROR(IF(Дата_КС2=S$3,Смета!Q1408,0)+IF(Дата_КС2=S$4,Смета!T1408,0)+IF(Дата_КС2=S$5,Смета!W1408,0)+IF(Дата_КС2=S$6,Смета!Z1408,0)+IF(Дата_КС2=S$7,Смета!AC1408,0)+IF(Дата_КС2=S$8,Смета!AF1408,0)+IF(Дата_КС2=S$9,Смета!AI1408,0)+IF(Дата_КС2=S$10,Смета!AL1408,0)+IF(Дата_КС2=S$11,Смета!AO1408,0)+IF(Дата_КС2=S$12,Смета!AR1408,0)+IF(Дата_КС2=S$13,Смета!AU1408,0)+IF(Дата_КС2=S$14,Смета!AX1408,0),0)</f>
        <v>0</v>
      </c>
      <c r="G1426" s="67">
        <f>IF(Смета!E1408&gt;0,Смета!E1408,0)</f>
        <v>0</v>
      </c>
      <c r="H1426" s="67">
        <f t="shared" si="44"/>
        <v>0</v>
      </c>
      <c r="I1426" s="464">
        <f t="shared" si="43"/>
        <v>0</v>
      </c>
      <c r="J1426" s="474"/>
      <c r="K1426" s="465">
        <f>IF(AND(B1426&gt;0,B1426&lt;&gt;"ЗАГ"),1,IF(C1426=0,SUM(B1427:INDEX(B1427:B$2002,INDEX(MATCH("ЗАГ",B1427:B$2002&amp;"",),))),0))</f>
        <v>0</v>
      </c>
      <c r="L1426" s="47"/>
      <c r="M1426" s="47"/>
      <c r="N1426" s="186"/>
      <c r="O1426" s="186"/>
      <c r="P1426" s="187"/>
      <c r="Q1426" s="189"/>
      <c r="R1426" s="178">
        <f>IFERROR(IF(F1426&gt;0,IF(IFERROR((Смета!H976*1),0)&gt;0,ROUND(F1426*G1426,2),0),0),0)</f>
        <v>0</v>
      </c>
      <c r="S1426" s="50">
        <f>IFERROR(IF(F1426&gt;0,IF(IFERROR((Смета!G1408*1),0)&gt;0,ROUND(F1426*G1426,2),0),0),0)</f>
        <v>0</v>
      </c>
      <c r="T1426" s="38"/>
      <c r="U1426" s="38"/>
      <c r="X1426" s="38"/>
      <c r="Y1426" s="38"/>
    </row>
    <row r="1427" spans="1:25" s="37" customFormat="1" hidden="1" x14ac:dyDescent="0.25">
      <c r="A1427" s="63"/>
      <c r="B1427" s="140">
        <f>IFERROR(IF(F1427&gt;0,MAX(B$26:B1426)+1,IF(AND(D1427&gt;0,C1427=0),"ЗАГ",0)),0)</f>
        <v>0</v>
      </c>
      <c r="C1427" s="141">
        <f>IF(Смета!B1409&gt;0,Смета!B1409,0)</f>
        <v>0</v>
      </c>
      <c r="D1427" s="543">
        <f>IF(Смета!C1409&gt;0,Смета!C1409,0)</f>
        <v>0</v>
      </c>
      <c r="E1427" s="77">
        <f>IF(Смета!D1409&gt;0,Смета!D1409,0)</f>
        <v>0</v>
      </c>
      <c r="F1427" s="67">
        <f>IFERROR(IF(Дата_КС2=S$3,Смета!Q1409,0)+IF(Дата_КС2=S$4,Смета!T1409,0)+IF(Дата_КС2=S$5,Смета!W1409,0)+IF(Дата_КС2=S$6,Смета!Z1409,0)+IF(Дата_КС2=S$7,Смета!AC1409,0)+IF(Дата_КС2=S$8,Смета!AF1409,0)+IF(Дата_КС2=S$9,Смета!AI1409,0)+IF(Дата_КС2=S$10,Смета!AL1409,0)+IF(Дата_КС2=S$11,Смета!AO1409,0)+IF(Дата_КС2=S$12,Смета!AR1409,0)+IF(Дата_КС2=S$13,Смета!AU1409,0)+IF(Дата_КС2=S$14,Смета!AX1409,0),0)</f>
        <v>0</v>
      </c>
      <c r="G1427" s="67">
        <f>IF(Смета!E1409&gt;0,Смета!E1409,0)</f>
        <v>0</v>
      </c>
      <c r="H1427" s="67">
        <f t="shared" si="44"/>
        <v>0</v>
      </c>
      <c r="I1427" s="464">
        <f t="shared" si="43"/>
        <v>0</v>
      </c>
      <c r="J1427" s="474"/>
      <c r="K1427" s="465">
        <f>IF(AND(B1427&gt;0,B1427&lt;&gt;"ЗАГ"),1,IF(C1427=0,SUM(B1428:INDEX(B1428:B$2002,INDEX(MATCH("ЗАГ",B1428:B$2002&amp;"",),))),0))</f>
        <v>0</v>
      </c>
      <c r="L1427" s="47"/>
      <c r="M1427" s="47"/>
      <c r="N1427" s="186"/>
      <c r="O1427" s="186"/>
      <c r="P1427" s="187"/>
      <c r="Q1427" s="189"/>
      <c r="R1427" s="178">
        <f>IFERROR(IF(F1427&gt;0,IF(IFERROR((Смета!H977*1),0)&gt;0,ROUND(F1427*G1427,2),0),0),0)</f>
        <v>0</v>
      </c>
      <c r="S1427" s="50">
        <f>IFERROR(IF(F1427&gt;0,IF(IFERROR((Смета!G1409*1),0)&gt;0,ROUND(F1427*G1427,2),0),0),0)</f>
        <v>0</v>
      </c>
      <c r="T1427" s="38"/>
      <c r="U1427" s="38"/>
      <c r="X1427" s="38"/>
      <c r="Y1427" s="38"/>
    </row>
    <row r="1428" spans="1:25" s="37" customFormat="1" hidden="1" x14ac:dyDescent="0.25">
      <c r="A1428" s="63"/>
      <c r="B1428" s="140">
        <f>IFERROR(IF(F1428&gt;0,MAX(B$26:B1427)+1,IF(AND(D1428&gt;0,C1428=0),"ЗАГ",0)),0)</f>
        <v>0</v>
      </c>
      <c r="C1428" s="141">
        <f>IF(Смета!B1410&gt;0,Смета!B1410,0)</f>
        <v>0</v>
      </c>
      <c r="D1428" s="543">
        <f>IF(Смета!C1410&gt;0,Смета!C1410,0)</f>
        <v>0</v>
      </c>
      <c r="E1428" s="77">
        <f>IF(Смета!D1410&gt;0,Смета!D1410,0)</f>
        <v>0</v>
      </c>
      <c r="F1428" s="67">
        <f>IFERROR(IF(Дата_КС2=S$3,Смета!Q1410,0)+IF(Дата_КС2=S$4,Смета!T1410,0)+IF(Дата_КС2=S$5,Смета!W1410,0)+IF(Дата_КС2=S$6,Смета!Z1410,0)+IF(Дата_КС2=S$7,Смета!AC1410,0)+IF(Дата_КС2=S$8,Смета!AF1410,0)+IF(Дата_КС2=S$9,Смета!AI1410,0)+IF(Дата_КС2=S$10,Смета!AL1410,0)+IF(Дата_КС2=S$11,Смета!AO1410,0)+IF(Дата_КС2=S$12,Смета!AR1410,0)+IF(Дата_КС2=S$13,Смета!AU1410,0)+IF(Дата_КС2=S$14,Смета!AX1410,0),0)</f>
        <v>0</v>
      </c>
      <c r="G1428" s="67">
        <f>IF(Смета!E1410&gt;0,Смета!E1410,0)</f>
        <v>0</v>
      </c>
      <c r="H1428" s="67">
        <f t="shared" si="44"/>
        <v>0</v>
      </c>
      <c r="I1428" s="464">
        <f t="shared" si="43"/>
        <v>0</v>
      </c>
      <c r="J1428" s="474"/>
      <c r="K1428" s="465">
        <f>IF(AND(B1428&gt;0,B1428&lt;&gt;"ЗАГ"),1,IF(C1428=0,SUM(B1429:INDEX(B1429:B$2002,INDEX(MATCH("ЗАГ",B1429:B$2002&amp;"",),))),0))</f>
        <v>0</v>
      </c>
      <c r="L1428" s="47"/>
      <c r="M1428" s="47"/>
      <c r="N1428" s="186"/>
      <c r="O1428" s="186"/>
      <c r="P1428" s="187"/>
      <c r="Q1428" s="189"/>
      <c r="R1428" s="178">
        <f>IFERROR(IF(F1428&gt;0,IF(IFERROR((Смета!H978*1),0)&gt;0,ROUND(F1428*G1428,2),0),0),0)</f>
        <v>0</v>
      </c>
      <c r="S1428" s="50">
        <f>IFERROR(IF(F1428&gt;0,IF(IFERROR((Смета!G1410*1),0)&gt;0,ROUND(F1428*G1428,2),0),0),0)</f>
        <v>0</v>
      </c>
      <c r="T1428" s="38"/>
      <c r="U1428" s="38"/>
      <c r="X1428" s="38"/>
      <c r="Y1428" s="38"/>
    </row>
    <row r="1429" spans="1:25" s="37" customFormat="1" hidden="1" x14ac:dyDescent="0.25">
      <c r="A1429" s="63"/>
      <c r="B1429" s="140">
        <f>IFERROR(IF(F1429&gt;0,MAX(B$26:B1428)+1,IF(AND(D1429&gt;0,C1429=0),"ЗАГ",0)),0)</f>
        <v>0</v>
      </c>
      <c r="C1429" s="141">
        <f>IF(Смета!B1411&gt;0,Смета!B1411,0)</f>
        <v>0</v>
      </c>
      <c r="D1429" s="543">
        <f>IF(Смета!C1411&gt;0,Смета!C1411,0)</f>
        <v>0</v>
      </c>
      <c r="E1429" s="77">
        <f>IF(Смета!D1411&gt;0,Смета!D1411,0)</f>
        <v>0</v>
      </c>
      <c r="F1429" s="67">
        <f>IFERROR(IF(Дата_КС2=S$3,Смета!Q1411,0)+IF(Дата_КС2=S$4,Смета!T1411,0)+IF(Дата_КС2=S$5,Смета!W1411,0)+IF(Дата_КС2=S$6,Смета!Z1411,0)+IF(Дата_КС2=S$7,Смета!AC1411,0)+IF(Дата_КС2=S$8,Смета!AF1411,0)+IF(Дата_КС2=S$9,Смета!AI1411,0)+IF(Дата_КС2=S$10,Смета!AL1411,0)+IF(Дата_КС2=S$11,Смета!AO1411,0)+IF(Дата_КС2=S$12,Смета!AR1411,0)+IF(Дата_КС2=S$13,Смета!AU1411,0)+IF(Дата_КС2=S$14,Смета!AX1411,0),0)</f>
        <v>0</v>
      </c>
      <c r="G1429" s="67">
        <f>IF(Смета!E1411&gt;0,Смета!E1411,0)</f>
        <v>0</v>
      </c>
      <c r="H1429" s="67">
        <f t="shared" si="44"/>
        <v>0</v>
      </c>
      <c r="I1429" s="464">
        <f t="shared" si="43"/>
        <v>0</v>
      </c>
      <c r="J1429" s="474"/>
      <c r="K1429" s="465">
        <f>IF(AND(B1429&gt;0,B1429&lt;&gt;"ЗАГ"),1,IF(C1429=0,SUM(B1430:INDEX(B1430:B$2002,INDEX(MATCH("ЗАГ",B1430:B$2002&amp;"",),))),0))</f>
        <v>0</v>
      </c>
      <c r="L1429" s="47"/>
      <c r="M1429" s="47"/>
      <c r="N1429" s="186"/>
      <c r="O1429" s="186"/>
      <c r="P1429" s="187"/>
      <c r="Q1429" s="189"/>
      <c r="R1429" s="178">
        <f>IFERROR(IF(F1429&gt;0,IF(IFERROR((Смета!H979*1),0)&gt;0,ROUND(F1429*G1429,2),0),0),0)</f>
        <v>0</v>
      </c>
      <c r="S1429" s="50">
        <f>IFERROR(IF(F1429&gt;0,IF(IFERROR((Смета!G1411*1),0)&gt;0,ROUND(F1429*G1429,2),0),0),0)</f>
        <v>0</v>
      </c>
      <c r="T1429" s="38"/>
      <c r="U1429" s="38"/>
      <c r="X1429" s="38"/>
      <c r="Y1429" s="38"/>
    </row>
    <row r="1430" spans="1:25" s="37" customFormat="1" hidden="1" x14ac:dyDescent="0.25">
      <c r="A1430" s="63"/>
      <c r="B1430" s="140">
        <f>IFERROR(IF(F1430&gt;0,MAX(B$26:B1429)+1,IF(AND(D1430&gt;0,C1430=0),"ЗАГ",0)),0)</f>
        <v>0</v>
      </c>
      <c r="C1430" s="141">
        <f>IF(Смета!B1412&gt;0,Смета!B1412,0)</f>
        <v>0</v>
      </c>
      <c r="D1430" s="543">
        <f>IF(Смета!C1412&gt;0,Смета!C1412,0)</f>
        <v>0</v>
      </c>
      <c r="E1430" s="77">
        <f>IF(Смета!D1412&gt;0,Смета!D1412,0)</f>
        <v>0</v>
      </c>
      <c r="F1430" s="67">
        <f>IFERROR(IF(Дата_КС2=S$3,Смета!Q1412,0)+IF(Дата_КС2=S$4,Смета!T1412,0)+IF(Дата_КС2=S$5,Смета!W1412,0)+IF(Дата_КС2=S$6,Смета!Z1412,0)+IF(Дата_КС2=S$7,Смета!AC1412,0)+IF(Дата_КС2=S$8,Смета!AF1412,0)+IF(Дата_КС2=S$9,Смета!AI1412,0)+IF(Дата_КС2=S$10,Смета!AL1412,0)+IF(Дата_КС2=S$11,Смета!AO1412,0)+IF(Дата_КС2=S$12,Смета!AR1412,0)+IF(Дата_КС2=S$13,Смета!AU1412,0)+IF(Дата_КС2=S$14,Смета!AX1412,0),0)</f>
        <v>0</v>
      </c>
      <c r="G1430" s="67">
        <f>IF(Смета!E1412&gt;0,Смета!E1412,0)</f>
        <v>0</v>
      </c>
      <c r="H1430" s="67">
        <f t="shared" si="44"/>
        <v>0</v>
      </c>
      <c r="I1430" s="464">
        <f t="shared" si="43"/>
        <v>0</v>
      </c>
      <c r="J1430" s="474"/>
      <c r="K1430" s="465">
        <f>IF(AND(B1430&gt;0,B1430&lt;&gt;"ЗАГ"),1,IF(C1430=0,SUM(B1431:INDEX(B1431:B$2002,INDEX(MATCH("ЗАГ",B1431:B$2002&amp;"",),))),0))</f>
        <v>0</v>
      </c>
      <c r="L1430" s="47"/>
      <c r="M1430" s="47"/>
      <c r="N1430" s="186"/>
      <c r="O1430" s="186"/>
      <c r="P1430" s="187"/>
      <c r="Q1430" s="189"/>
      <c r="R1430" s="178">
        <f>IFERROR(IF(F1430&gt;0,IF(IFERROR((Смета!H980*1),0)&gt;0,ROUND(F1430*G1430,2),0),0),0)</f>
        <v>0</v>
      </c>
      <c r="S1430" s="50">
        <f>IFERROR(IF(F1430&gt;0,IF(IFERROR((Смета!G1412*1),0)&gt;0,ROUND(F1430*G1430,2),0),0),0)</f>
        <v>0</v>
      </c>
      <c r="T1430" s="38"/>
      <c r="U1430" s="38"/>
      <c r="X1430" s="38"/>
      <c r="Y1430" s="38"/>
    </row>
    <row r="1431" spans="1:25" s="37" customFormat="1" hidden="1" x14ac:dyDescent="0.25">
      <c r="A1431" s="63"/>
      <c r="B1431" s="140">
        <f>IFERROR(IF(F1431&gt;0,MAX(B$26:B1430)+1,IF(AND(D1431&gt;0,C1431=0),"ЗАГ",0)),0)</f>
        <v>0</v>
      </c>
      <c r="C1431" s="141">
        <f>IF(Смета!B1413&gt;0,Смета!B1413,0)</f>
        <v>0</v>
      </c>
      <c r="D1431" s="543">
        <f>IF(Смета!C1413&gt;0,Смета!C1413,0)</f>
        <v>0</v>
      </c>
      <c r="E1431" s="77">
        <f>IF(Смета!D1413&gt;0,Смета!D1413,0)</f>
        <v>0</v>
      </c>
      <c r="F1431" s="67">
        <f>IFERROR(IF(Дата_КС2=S$3,Смета!Q1413,0)+IF(Дата_КС2=S$4,Смета!T1413,0)+IF(Дата_КС2=S$5,Смета!W1413,0)+IF(Дата_КС2=S$6,Смета!Z1413,0)+IF(Дата_КС2=S$7,Смета!AC1413,0)+IF(Дата_КС2=S$8,Смета!AF1413,0)+IF(Дата_КС2=S$9,Смета!AI1413,0)+IF(Дата_КС2=S$10,Смета!AL1413,0)+IF(Дата_КС2=S$11,Смета!AO1413,0)+IF(Дата_КС2=S$12,Смета!AR1413,0)+IF(Дата_КС2=S$13,Смета!AU1413,0)+IF(Дата_КС2=S$14,Смета!AX1413,0),0)</f>
        <v>0</v>
      </c>
      <c r="G1431" s="67">
        <f>IF(Смета!E1413&gt;0,Смета!E1413,0)</f>
        <v>0</v>
      </c>
      <c r="H1431" s="67">
        <f t="shared" si="44"/>
        <v>0</v>
      </c>
      <c r="I1431" s="464">
        <f t="shared" si="43"/>
        <v>0</v>
      </c>
      <c r="J1431" s="474"/>
      <c r="K1431" s="465">
        <f>IF(AND(B1431&gt;0,B1431&lt;&gt;"ЗАГ"),1,IF(C1431=0,SUM(B1432:INDEX(B1432:B$2002,INDEX(MATCH("ЗАГ",B1432:B$2002&amp;"",),))),0))</f>
        <v>0</v>
      </c>
      <c r="L1431" s="47"/>
      <c r="M1431" s="47"/>
      <c r="N1431" s="186"/>
      <c r="O1431" s="186"/>
      <c r="P1431" s="187"/>
      <c r="Q1431" s="189"/>
      <c r="R1431" s="178">
        <f>IFERROR(IF(F1431&gt;0,IF(IFERROR((Смета!H981*1),0)&gt;0,ROUND(F1431*G1431,2),0),0),0)</f>
        <v>0</v>
      </c>
      <c r="S1431" s="50">
        <f>IFERROR(IF(F1431&gt;0,IF(IFERROR((Смета!G1413*1),0)&gt;0,ROUND(F1431*G1431,2),0),0),0)</f>
        <v>0</v>
      </c>
      <c r="T1431" s="38"/>
      <c r="U1431" s="38"/>
      <c r="X1431" s="38"/>
      <c r="Y1431" s="38"/>
    </row>
    <row r="1432" spans="1:25" s="37" customFormat="1" hidden="1" x14ac:dyDescent="0.25">
      <c r="A1432" s="63"/>
      <c r="B1432" s="140">
        <f>IFERROR(IF(F1432&gt;0,MAX(B$26:B1431)+1,IF(AND(D1432&gt;0,C1432=0),"ЗАГ",0)),0)</f>
        <v>0</v>
      </c>
      <c r="C1432" s="141">
        <f>IF(Смета!B1414&gt;0,Смета!B1414,0)</f>
        <v>0</v>
      </c>
      <c r="D1432" s="543">
        <f>IF(Смета!C1414&gt;0,Смета!C1414,0)</f>
        <v>0</v>
      </c>
      <c r="E1432" s="77">
        <f>IF(Смета!D1414&gt;0,Смета!D1414,0)</f>
        <v>0</v>
      </c>
      <c r="F1432" s="67">
        <f>IFERROR(IF(Дата_КС2=S$3,Смета!Q1414,0)+IF(Дата_КС2=S$4,Смета!T1414,0)+IF(Дата_КС2=S$5,Смета!W1414,0)+IF(Дата_КС2=S$6,Смета!Z1414,0)+IF(Дата_КС2=S$7,Смета!AC1414,0)+IF(Дата_КС2=S$8,Смета!AF1414,0)+IF(Дата_КС2=S$9,Смета!AI1414,0)+IF(Дата_КС2=S$10,Смета!AL1414,0)+IF(Дата_КС2=S$11,Смета!AO1414,0)+IF(Дата_КС2=S$12,Смета!AR1414,0)+IF(Дата_КС2=S$13,Смета!AU1414,0)+IF(Дата_КС2=S$14,Смета!AX1414,0),0)</f>
        <v>0</v>
      </c>
      <c r="G1432" s="67">
        <f>IF(Смета!E1414&gt;0,Смета!E1414,0)</f>
        <v>0</v>
      </c>
      <c r="H1432" s="67">
        <f t="shared" si="44"/>
        <v>0</v>
      </c>
      <c r="I1432" s="464">
        <f t="shared" si="43"/>
        <v>0</v>
      </c>
      <c r="J1432" s="474"/>
      <c r="K1432" s="465">
        <f>IF(AND(B1432&gt;0,B1432&lt;&gt;"ЗАГ"),1,IF(C1432=0,SUM(B1433:INDEX(B1433:B$2002,INDEX(MATCH("ЗАГ",B1433:B$2002&amp;"",),))),0))</f>
        <v>0</v>
      </c>
      <c r="L1432" s="47"/>
      <c r="M1432" s="47"/>
      <c r="N1432" s="186"/>
      <c r="O1432" s="186"/>
      <c r="P1432" s="187"/>
      <c r="Q1432" s="189"/>
      <c r="R1432" s="178">
        <f>IFERROR(IF(F1432&gt;0,IF(IFERROR((Смета!H982*1),0)&gt;0,ROUND(F1432*G1432,2),0),0),0)</f>
        <v>0</v>
      </c>
      <c r="S1432" s="50">
        <f>IFERROR(IF(F1432&gt;0,IF(IFERROR((Смета!G1414*1),0)&gt;0,ROUND(F1432*G1432,2),0),0),0)</f>
        <v>0</v>
      </c>
      <c r="T1432" s="38"/>
      <c r="U1432" s="38"/>
      <c r="X1432" s="38"/>
      <c r="Y1432" s="38"/>
    </row>
    <row r="1433" spans="1:25" s="37" customFormat="1" hidden="1" x14ac:dyDescent="0.25">
      <c r="A1433" s="63"/>
      <c r="B1433" s="140">
        <f>IFERROR(IF(F1433&gt;0,MAX(B$26:B1432)+1,IF(AND(D1433&gt;0,C1433=0),"ЗАГ",0)),0)</f>
        <v>0</v>
      </c>
      <c r="C1433" s="141">
        <f>IF(Смета!B1415&gt;0,Смета!B1415,0)</f>
        <v>0</v>
      </c>
      <c r="D1433" s="543">
        <f>IF(Смета!C1415&gt;0,Смета!C1415,0)</f>
        <v>0</v>
      </c>
      <c r="E1433" s="77">
        <f>IF(Смета!D1415&gt;0,Смета!D1415,0)</f>
        <v>0</v>
      </c>
      <c r="F1433" s="67">
        <f>IFERROR(IF(Дата_КС2=S$3,Смета!Q1415,0)+IF(Дата_КС2=S$4,Смета!T1415,0)+IF(Дата_КС2=S$5,Смета!W1415,0)+IF(Дата_КС2=S$6,Смета!Z1415,0)+IF(Дата_КС2=S$7,Смета!AC1415,0)+IF(Дата_КС2=S$8,Смета!AF1415,0)+IF(Дата_КС2=S$9,Смета!AI1415,0)+IF(Дата_КС2=S$10,Смета!AL1415,0)+IF(Дата_КС2=S$11,Смета!AO1415,0)+IF(Дата_КС2=S$12,Смета!AR1415,0)+IF(Дата_КС2=S$13,Смета!AU1415,0)+IF(Дата_КС2=S$14,Смета!AX1415,0),0)</f>
        <v>0</v>
      </c>
      <c r="G1433" s="67">
        <f>IF(Смета!E1415&gt;0,Смета!E1415,0)</f>
        <v>0</v>
      </c>
      <c r="H1433" s="67">
        <f t="shared" si="44"/>
        <v>0</v>
      </c>
      <c r="I1433" s="464">
        <f t="shared" si="43"/>
        <v>0</v>
      </c>
      <c r="J1433" s="474"/>
      <c r="K1433" s="465">
        <f>IF(AND(B1433&gt;0,B1433&lt;&gt;"ЗАГ"),1,IF(C1433=0,SUM(B1434:INDEX(B1434:B$2002,INDEX(MATCH("ЗАГ",B1434:B$2002&amp;"",),))),0))</f>
        <v>0</v>
      </c>
      <c r="L1433" s="47"/>
      <c r="M1433" s="47"/>
      <c r="N1433" s="186"/>
      <c r="O1433" s="186"/>
      <c r="P1433" s="187"/>
      <c r="Q1433" s="189"/>
      <c r="R1433" s="178">
        <f>IFERROR(IF(F1433&gt;0,IF(IFERROR((Смета!H983*1),0)&gt;0,ROUND(F1433*G1433,2),0),0),0)</f>
        <v>0</v>
      </c>
      <c r="S1433" s="50">
        <f>IFERROR(IF(F1433&gt;0,IF(IFERROR((Смета!G1415*1),0)&gt;0,ROUND(F1433*G1433,2),0),0),0)</f>
        <v>0</v>
      </c>
      <c r="T1433" s="38"/>
      <c r="U1433" s="38"/>
      <c r="X1433" s="38"/>
      <c r="Y1433" s="38"/>
    </row>
    <row r="1434" spans="1:25" s="37" customFormat="1" hidden="1" x14ac:dyDescent="0.25">
      <c r="A1434" s="63"/>
      <c r="B1434" s="140">
        <f>IFERROR(IF(F1434&gt;0,MAX(B$26:B1433)+1,IF(AND(D1434&gt;0,C1434=0),"ЗАГ",0)),0)</f>
        <v>0</v>
      </c>
      <c r="C1434" s="141">
        <f>IF(Смета!B1416&gt;0,Смета!B1416,0)</f>
        <v>0</v>
      </c>
      <c r="D1434" s="543">
        <f>IF(Смета!C1416&gt;0,Смета!C1416,0)</f>
        <v>0</v>
      </c>
      <c r="E1434" s="77">
        <f>IF(Смета!D1416&gt;0,Смета!D1416,0)</f>
        <v>0</v>
      </c>
      <c r="F1434" s="67">
        <f>IFERROR(IF(Дата_КС2=S$3,Смета!Q1416,0)+IF(Дата_КС2=S$4,Смета!T1416,0)+IF(Дата_КС2=S$5,Смета!W1416,0)+IF(Дата_КС2=S$6,Смета!Z1416,0)+IF(Дата_КС2=S$7,Смета!AC1416,0)+IF(Дата_КС2=S$8,Смета!AF1416,0)+IF(Дата_КС2=S$9,Смета!AI1416,0)+IF(Дата_КС2=S$10,Смета!AL1416,0)+IF(Дата_КС2=S$11,Смета!AO1416,0)+IF(Дата_КС2=S$12,Смета!AR1416,0)+IF(Дата_КС2=S$13,Смета!AU1416,0)+IF(Дата_КС2=S$14,Смета!AX1416,0),0)</f>
        <v>0</v>
      </c>
      <c r="G1434" s="67">
        <f>IF(Смета!E1416&gt;0,Смета!E1416,0)</f>
        <v>0</v>
      </c>
      <c r="H1434" s="67">
        <f t="shared" si="44"/>
        <v>0</v>
      </c>
      <c r="I1434" s="464">
        <f t="shared" ref="I1434:I1497" si="45">IF(J1434=1,1,K1434)</f>
        <v>0</v>
      </c>
      <c r="J1434" s="474"/>
      <c r="K1434" s="465">
        <f>IF(AND(B1434&gt;0,B1434&lt;&gt;"ЗАГ"),1,IF(C1434=0,SUM(B1435:INDEX(B1435:B$2002,INDEX(MATCH("ЗАГ",B1435:B$2002&amp;"",),))),0))</f>
        <v>0</v>
      </c>
      <c r="L1434" s="47"/>
      <c r="M1434" s="47"/>
      <c r="N1434" s="186"/>
      <c r="O1434" s="186"/>
      <c r="P1434" s="187"/>
      <c r="Q1434" s="189"/>
      <c r="R1434" s="178">
        <f>IFERROR(IF(F1434&gt;0,IF(IFERROR((Смета!H984*1),0)&gt;0,ROUND(F1434*G1434,2),0),0),0)</f>
        <v>0</v>
      </c>
      <c r="S1434" s="50">
        <f>IFERROR(IF(F1434&gt;0,IF(IFERROR((Смета!G1416*1),0)&gt;0,ROUND(F1434*G1434,2),0),0),0)</f>
        <v>0</v>
      </c>
      <c r="T1434" s="38"/>
      <c r="U1434" s="38"/>
      <c r="X1434" s="38"/>
      <c r="Y1434" s="38"/>
    </row>
    <row r="1435" spans="1:25" s="37" customFormat="1" hidden="1" x14ac:dyDescent="0.25">
      <c r="A1435" s="63"/>
      <c r="B1435" s="140">
        <f>IFERROR(IF(F1435&gt;0,MAX(B$26:B1434)+1,IF(AND(D1435&gt;0,C1435=0),"ЗАГ",0)),0)</f>
        <v>0</v>
      </c>
      <c r="C1435" s="141">
        <f>IF(Смета!B1417&gt;0,Смета!B1417,0)</f>
        <v>0</v>
      </c>
      <c r="D1435" s="543">
        <f>IF(Смета!C1417&gt;0,Смета!C1417,0)</f>
        <v>0</v>
      </c>
      <c r="E1435" s="77">
        <f>IF(Смета!D1417&gt;0,Смета!D1417,0)</f>
        <v>0</v>
      </c>
      <c r="F1435" s="67">
        <f>IFERROR(IF(Дата_КС2=S$3,Смета!Q1417,0)+IF(Дата_КС2=S$4,Смета!T1417,0)+IF(Дата_КС2=S$5,Смета!W1417,0)+IF(Дата_КС2=S$6,Смета!Z1417,0)+IF(Дата_КС2=S$7,Смета!AC1417,0)+IF(Дата_КС2=S$8,Смета!AF1417,0)+IF(Дата_КС2=S$9,Смета!AI1417,0)+IF(Дата_КС2=S$10,Смета!AL1417,0)+IF(Дата_КС2=S$11,Смета!AO1417,0)+IF(Дата_КС2=S$12,Смета!AR1417,0)+IF(Дата_КС2=S$13,Смета!AU1417,0)+IF(Дата_КС2=S$14,Смета!AX1417,0),0)</f>
        <v>0</v>
      </c>
      <c r="G1435" s="67">
        <f>IF(Смета!E1417&gt;0,Смета!E1417,0)</f>
        <v>0</v>
      </c>
      <c r="H1435" s="67">
        <f t="shared" si="44"/>
        <v>0</v>
      </c>
      <c r="I1435" s="464">
        <f t="shared" si="45"/>
        <v>0</v>
      </c>
      <c r="J1435" s="474"/>
      <c r="K1435" s="465">
        <f>IF(AND(B1435&gt;0,B1435&lt;&gt;"ЗАГ"),1,IF(C1435=0,SUM(B1436:INDEX(B1436:B$2002,INDEX(MATCH("ЗАГ",B1436:B$2002&amp;"",),))),0))</f>
        <v>0</v>
      </c>
      <c r="L1435" s="47"/>
      <c r="M1435" s="47"/>
      <c r="N1435" s="186"/>
      <c r="O1435" s="186"/>
      <c r="P1435" s="187"/>
      <c r="Q1435" s="189"/>
      <c r="R1435" s="178">
        <f>IFERROR(IF(F1435&gt;0,IF(IFERROR((Смета!H985*1),0)&gt;0,ROUND(F1435*G1435,2),0),0),0)</f>
        <v>0</v>
      </c>
      <c r="S1435" s="50">
        <f>IFERROR(IF(F1435&gt;0,IF(IFERROR((Смета!G1417*1),0)&gt;0,ROUND(F1435*G1435,2),0),0),0)</f>
        <v>0</v>
      </c>
      <c r="T1435" s="38"/>
      <c r="U1435" s="38"/>
      <c r="X1435" s="38"/>
      <c r="Y1435" s="38"/>
    </row>
    <row r="1436" spans="1:25" s="37" customFormat="1" hidden="1" x14ac:dyDescent="0.25">
      <c r="A1436" s="63"/>
      <c r="B1436" s="140">
        <f>IFERROR(IF(F1436&gt;0,MAX(B$26:B1435)+1,IF(AND(D1436&gt;0,C1436=0),"ЗАГ",0)),0)</f>
        <v>0</v>
      </c>
      <c r="C1436" s="141">
        <f>IF(Смета!B1418&gt;0,Смета!B1418,0)</f>
        <v>0</v>
      </c>
      <c r="D1436" s="543">
        <f>IF(Смета!C1418&gt;0,Смета!C1418,0)</f>
        <v>0</v>
      </c>
      <c r="E1436" s="77">
        <f>IF(Смета!D1418&gt;0,Смета!D1418,0)</f>
        <v>0</v>
      </c>
      <c r="F1436" s="67">
        <f>IFERROR(IF(Дата_КС2=S$3,Смета!Q1418,0)+IF(Дата_КС2=S$4,Смета!T1418,0)+IF(Дата_КС2=S$5,Смета!W1418,0)+IF(Дата_КС2=S$6,Смета!Z1418,0)+IF(Дата_КС2=S$7,Смета!AC1418,0)+IF(Дата_КС2=S$8,Смета!AF1418,0)+IF(Дата_КС2=S$9,Смета!AI1418,0)+IF(Дата_КС2=S$10,Смета!AL1418,0)+IF(Дата_КС2=S$11,Смета!AO1418,0)+IF(Дата_КС2=S$12,Смета!AR1418,0)+IF(Дата_КС2=S$13,Смета!AU1418,0)+IF(Дата_КС2=S$14,Смета!AX1418,0),0)</f>
        <v>0</v>
      </c>
      <c r="G1436" s="67">
        <f>IF(Смета!E1418&gt;0,Смета!E1418,0)</f>
        <v>0</v>
      </c>
      <c r="H1436" s="67">
        <f t="shared" si="44"/>
        <v>0</v>
      </c>
      <c r="I1436" s="464">
        <f t="shared" si="45"/>
        <v>0</v>
      </c>
      <c r="J1436" s="474"/>
      <c r="K1436" s="465">
        <f>IF(AND(B1436&gt;0,B1436&lt;&gt;"ЗАГ"),1,IF(C1436=0,SUM(B1437:INDEX(B1437:B$2002,INDEX(MATCH("ЗАГ",B1437:B$2002&amp;"",),))),0))</f>
        <v>0</v>
      </c>
      <c r="L1436" s="47"/>
      <c r="M1436" s="47"/>
      <c r="N1436" s="186"/>
      <c r="O1436" s="186"/>
      <c r="P1436" s="187"/>
      <c r="Q1436" s="189"/>
      <c r="R1436" s="178">
        <f>IFERROR(IF(F1436&gt;0,IF(IFERROR((Смета!H986*1),0)&gt;0,ROUND(F1436*G1436,2),0),0),0)</f>
        <v>0</v>
      </c>
      <c r="S1436" s="50">
        <f>IFERROR(IF(F1436&gt;0,IF(IFERROR((Смета!G1418*1),0)&gt;0,ROUND(F1436*G1436,2),0),0),0)</f>
        <v>0</v>
      </c>
      <c r="T1436" s="38"/>
      <c r="U1436" s="38"/>
      <c r="X1436" s="38"/>
      <c r="Y1436" s="38"/>
    </row>
    <row r="1437" spans="1:25" s="37" customFormat="1" hidden="1" x14ac:dyDescent="0.25">
      <c r="A1437" s="63"/>
      <c r="B1437" s="140">
        <f>IFERROR(IF(F1437&gt;0,MAX(B$26:B1436)+1,IF(AND(D1437&gt;0,C1437=0),"ЗАГ",0)),0)</f>
        <v>0</v>
      </c>
      <c r="C1437" s="141">
        <f>IF(Смета!B1419&gt;0,Смета!B1419,0)</f>
        <v>0</v>
      </c>
      <c r="D1437" s="543">
        <f>IF(Смета!C1419&gt;0,Смета!C1419,0)</f>
        <v>0</v>
      </c>
      <c r="E1437" s="77">
        <f>IF(Смета!D1419&gt;0,Смета!D1419,0)</f>
        <v>0</v>
      </c>
      <c r="F1437" s="67">
        <f>IFERROR(IF(Дата_КС2=S$3,Смета!Q1419,0)+IF(Дата_КС2=S$4,Смета!T1419,0)+IF(Дата_КС2=S$5,Смета!W1419,0)+IF(Дата_КС2=S$6,Смета!Z1419,0)+IF(Дата_КС2=S$7,Смета!AC1419,0)+IF(Дата_КС2=S$8,Смета!AF1419,0)+IF(Дата_КС2=S$9,Смета!AI1419,0)+IF(Дата_КС2=S$10,Смета!AL1419,0)+IF(Дата_КС2=S$11,Смета!AO1419,0)+IF(Дата_КС2=S$12,Смета!AR1419,0)+IF(Дата_КС2=S$13,Смета!AU1419,0)+IF(Дата_КС2=S$14,Смета!AX1419,0),0)</f>
        <v>0</v>
      </c>
      <c r="G1437" s="67">
        <f>IF(Смета!E1419&gt;0,Смета!E1419,0)</f>
        <v>0</v>
      </c>
      <c r="H1437" s="67">
        <f t="shared" ref="H1437:H1500" si="46">ROUND(F1437*G1437,2)</f>
        <v>0</v>
      </c>
      <c r="I1437" s="464">
        <f t="shared" si="45"/>
        <v>0</v>
      </c>
      <c r="J1437" s="474"/>
      <c r="K1437" s="465">
        <f>IF(AND(B1437&gt;0,B1437&lt;&gt;"ЗАГ"),1,IF(C1437=0,SUM(B1438:INDEX(B1438:B$2002,INDEX(MATCH("ЗАГ",B1438:B$2002&amp;"",),))),0))</f>
        <v>0</v>
      </c>
      <c r="L1437" s="47"/>
      <c r="M1437" s="47"/>
      <c r="N1437" s="186"/>
      <c r="O1437" s="186"/>
      <c r="P1437" s="187"/>
      <c r="Q1437" s="189"/>
      <c r="R1437" s="178">
        <f>IFERROR(IF(F1437&gt;0,IF(IFERROR((Смета!H987*1),0)&gt;0,ROUND(F1437*G1437,2),0),0),0)</f>
        <v>0</v>
      </c>
      <c r="S1437" s="50">
        <f>IFERROR(IF(F1437&gt;0,IF(IFERROR((Смета!G1419*1),0)&gt;0,ROUND(F1437*G1437,2),0),0),0)</f>
        <v>0</v>
      </c>
      <c r="T1437" s="38"/>
      <c r="U1437" s="38"/>
      <c r="X1437" s="38"/>
      <c r="Y1437" s="38"/>
    </row>
    <row r="1438" spans="1:25" s="37" customFormat="1" hidden="1" x14ac:dyDescent="0.25">
      <c r="A1438" s="63"/>
      <c r="B1438" s="140">
        <f>IFERROR(IF(F1438&gt;0,MAX(B$26:B1437)+1,IF(AND(D1438&gt;0,C1438=0),"ЗАГ",0)),0)</f>
        <v>0</v>
      </c>
      <c r="C1438" s="141">
        <f>IF(Смета!B1420&gt;0,Смета!B1420,0)</f>
        <v>0</v>
      </c>
      <c r="D1438" s="543">
        <f>IF(Смета!C1420&gt;0,Смета!C1420,0)</f>
        <v>0</v>
      </c>
      <c r="E1438" s="77">
        <f>IF(Смета!D1420&gt;0,Смета!D1420,0)</f>
        <v>0</v>
      </c>
      <c r="F1438" s="67">
        <f>IFERROR(IF(Дата_КС2=S$3,Смета!Q1420,0)+IF(Дата_КС2=S$4,Смета!T1420,0)+IF(Дата_КС2=S$5,Смета!W1420,0)+IF(Дата_КС2=S$6,Смета!Z1420,0)+IF(Дата_КС2=S$7,Смета!AC1420,0)+IF(Дата_КС2=S$8,Смета!AF1420,0)+IF(Дата_КС2=S$9,Смета!AI1420,0)+IF(Дата_КС2=S$10,Смета!AL1420,0)+IF(Дата_КС2=S$11,Смета!AO1420,0)+IF(Дата_КС2=S$12,Смета!AR1420,0)+IF(Дата_КС2=S$13,Смета!AU1420,0)+IF(Дата_КС2=S$14,Смета!AX1420,0),0)</f>
        <v>0</v>
      </c>
      <c r="G1438" s="67">
        <f>IF(Смета!E1420&gt;0,Смета!E1420,0)</f>
        <v>0</v>
      </c>
      <c r="H1438" s="67">
        <f t="shared" si="46"/>
        <v>0</v>
      </c>
      <c r="I1438" s="464">
        <f t="shared" si="45"/>
        <v>0</v>
      </c>
      <c r="J1438" s="474"/>
      <c r="K1438" s="465">
        <f>IF(AND(B1438&gt;0,B1438&lt;&gt;"ЗАГ"),1,IF(C1438=0,SUM(B1439:INDEX(B1439:B$2002,INDEX(MATCH("ЗАГ",B1439:B$2002&amp;"",),))),0))</f>
        <v>0</v>
      </c>
      <c r="L1438" s="47"/>
      <c r="M1438" s="47"/>
      <c r="N1438" s="186"/>
      <c r="O1438" s="186"/>
      <c r="P1438" s="187"/>
      <c r="Q1438" s="189"/>
      <c r="R1438" s="178">
        <f>IFERROR(IF(F1438&gt;0,IF(IFERROR((Смета!H988*1),0)&gt;0,ROUND(F1438*G1438,2),0),0),0)</f>
        <v>0</v>
      </c>
      <c r="S1438" s="50">
        <f>IFERROR(IF(F1438&gt;0,IF(IFERROR((Смета!G1420*1),0)&gt;0,ROUND(F1438*G1438,2),0),0),0)</f>
        <v>0</v>
      </c>
      <c r="T1438" s="38"/>
      <c r="U1438" s="38"/>
      <c r="X1438" s="38"/>
      <c r="Y1438" s="38"/>
    </row>
    <row r="1439" spans="1:25" s="37" customFormat="1" hidden="1" x14ac:dyDescent="0.25">
      <c r="A1439" s="63"/>
      <c r="B1439" s="140">
        <f>IFERROR(IF(F1439&gt;0,MAX(B$26:B1438)+1,IF(AND(D1439&gt;0,C1439=0),"ЗАГ",0)),0)</f>
        <v>0</v>
      </c>
      <c r="C1439" s="141">
        <f>IF(Смета!B1421&gt;0,Смета!B1421,0)</f>
        <v>0</v>
      </c>
      <c r="D1439" s="543">
        <f>IF(Смета!C1421&gt;0,Смета!C1421,0)</f>
        <v>0</v>
      </c>
      <c r="E1439" s="77">
        <f>IF(Смета!D1421&gt;0,Смета!D1421,0)</f>
        <v>0</v>
      </c>
      <c r="F1439" s="67">
        <f>IFERROR(IF(Дата_КС2=S$3,Смета!Q1421,0)+IF(Дата_КС2=S$4,Смета!T1421,0)+IF(Дата_КС2=S$5,Смета!W1421,0)+IF(Дата_КС2=S$6,Смета!Z1421,0)+IF(Дата_КС2=S$7,Смета!AC1421,0)+IF(Дата_КС2=S$8,Смета!AF1421,0)+IF(Дата_КС2=S$9,Смета!AI1421,0)+IF(Дата_КС2=S$10,Смета!AL1421,0)+IF(Дата_КС2=S$11,Смета!AO1421,0)+IF(Дата_КС2=S$12,Смета!AR1421,0)+IF(Дата_КС2=S$13,Смета!AU1421,0)+IF(Дата_КС2=S$14,Смета!AX1421,0),0)</f>
        <v>0</v>
      </c>
      <c r="G1439" s="67">
        <f>IF(Смета!E1421&gt;0,Смета!E1421,0)</f>
        <v>0</v>
      </c>
      <c r="H1439" s="67">
        <f t="shared" si="46"/>
        <v>0</v>
      </c>
      <c r="I1439" s="464">
        <f t="shared" si="45"/>
        <v>0</v>
      </c>
      <c r="J1439" s="474"/>
      <c r="K1439" s="465">
        <f>IF(AND(B1439&gt;0,B1439&lt;&gt;"ЗАГ"),1,IF(C1439=0,SUM(B1440:INDEX(B1440:B$2002,INDEX(MATCH("ЗАГ",B1440:B$2002&amp;"",),))),0))</f>
        <v>0</v>
      </c>
      <c r="L1439" s="47"/>
      <c r="M1439" s="47"/>
      <c r="N1439" s="186"/>
      <c r="O1439" s="186"/>
      <c r="P1439" s="187"/>
      <c r="Q1439" s="189"/>
      <c r="R1439" s="178">
        <f>IFERROR(IF(F1439&gt;0,IF(IFERROR((Смета!H989*1),0)&gt;0,ROUND(F1439*G1439,2),0),0),0)</f>
        <v>0</v>
      </c>
      <c r="S1439" s="50">
        <f>IFERROR(IF(F1439&gt;0,IF(IFERROR((Смета!G1421*1),0)&gt;0,ROUND(F1439*G1439,2),0),0),0)</f>
        <v>0</v>
      </c>
      <c r="T1439" s="38"/>
      <c r="U1439" s="38"/>
      <c r="X1439" s="38"/>
      <c r="Y1439" s="38"/>
    </row>
    <row r="1440" spans="1:25" s="37" customFormat="1" hidden="1" x14ac:dyDescent="0.25">
      <c r="A1440" s="63"/>
      <c r="B1440" s="140">
        <f>IFERROR(IF(F1440&gt;0,MAX(B$26:B1439)+1,IF(AND(D1440&gt;0,C1440=0),"ЗАГ",0)),0)</f>
        <v>0</v>
      </c>
      <c r="C1440" s="141">
        <f>IF(Смета!B1422&gt;0,Смета!B1422,0)</f>
        <v>0</v>
      </c>
      <c r="D1440" s="543">
        <f>IF(Смета!C1422&gt;0,Смета!C1422,0)</f>
        <v>0</v>
      </c>
      <c r="E1440" s="77">
        <f>IF(Смета!D1422&gt;0,Смета!D1422,0)</f>
        <v>0</v>
      </c>
      <c r="F1440" s="67">
        <f>IFERROR(IF(Дата_КС2=S$3,Смета!Q1422,0)+IF(Дата_КС2=S$4,Смета!T1422,0)+IF(Дата_КС2=S$5,Смета!W1422,0)+IF(Дата_КС2=S$6,Смета!Z1422,0)+IF(Дата_КС2=S$7,Смета!AC1422,0)+IF(Дата_КС2=S$8,Смета!AF1422,0)+IF(Дата_КС2=S$9,Смета!AI1422,0)+IF(Дата_КС2=S$10,Смета!AL1422,0)+IF(Дата_КС2=S$11,Смета!AO1422,0)+IF(Дата_КС2=S$12,Смета!AR1422,0)+IF(Дата_КС2=S$13,Смета!AU1422,0)+IF(Дата_КС2=S$14,Смета!AX1422,0),0)</f>
        <v>0</v>
      </c>
      <c r="G1440" s="67">
        <f>IF(Смета!E1422&gt;0,Смета!E1422,0)</f>
        <v>0</v>
      </c>
      <c r="H1440" s="67">
        <f t="shared" si="46"/>
        <v>0</v>
      </c>
      <c r="I1440" s="464">
        <f t="shared" si="45"/>
        <v>0</v>
      </c>
      <c r="J1440" s="474"/>
      <c r="K1440" s="465">
        <f>IF(AND(B1440&gt;0,B1440&lt;&gt;"ЗАГ"),1,IF(C1440=0,SUM(B1441:INDEX(B1441:B$2002,INDEX(MATCH("ЗАГ",B1441:B$2002&amp;"",),))),0))</f>
        <v>0</v>
      </c>
      <c r="L1440" s="47"/>
      <c r="M1440" s="47"/>
      <c r="N1440" s="186"/>
      <c r="O1440" s="186"/>
      <c r="P1440" s="187"/>
      <c r="Q1440" s="189"/>
      <c r="R1440" s="178">
        <f>IFERROR(IF(F1440&gt;0,IF(IFERROR((Смета!H990*1),0)&gt;0,ROUND(F1440*G1440,2),0),0),0)</f>
        <v>0</v>
      </c>
      <c r="S1440" s="50">
        <f>IFERROR(IF(F1440&gt;0,IF(IFERROR((Смета!G1422*1),0)&gt;0,ROUND(F1440*G1440,2),0),0),0)</f>
        <v>0</v>
      </c>
      <c r="T1440" s="38"/>
      <c r="U1440" s="38"/>
      <c r="X1440" s="38"/>
      <c r="Y1440" s="38"/>
    </row>
    <row r="1441" spans="1:25" s="37" customFormat="1" hidden="1" x14ac:dyDescent="0.25">
      <c r="A1441" s="63"/>
      <c r="B1441" s="140">
        <f>IFERROR(IF(F1441&gt;0,MAX(B$26:B1440)+1,IF(AND(D1441&gt;0,C1441=0),"ЗАГ",0)),0)</f>
        <v>0</v>
      </c>
      <c r="C1441" s="141">
        <f>IF(Смета!B1423&gt;0,Смета!B1423,0)</f>
        <v>0</v>
      </c>
      <c r="D1441" s="543">
        <f>IF(Смета!C1423&gt;0,Смета!C1423,0)</f>
        <v>0</v>
      </c>
      <c r="E1441" s="77">
        <f>IF(Смета!D1423&gt;0,Смета!D1423,0)</f>
        <v>0</v>
      </c>
      <c r="F1441" s="67">
        <f>IFERROR(IF(Дата_КС2=S$3,Смета!Q1423,0)+IF(Дата_КС2=S$4,Смета!T1423,0)+IF(Дата_КС2=S$5,Смета!W1423,0)+IF(Дата_КС2=S$6,Смета!Z1423,0)+IF(Дата_КС2=S$7,Смета!AC1423,0)+IF(Дата_КС2=S$8,Смета!AF1423,0)+IF(Дата_КС2=S$9,Смета!AI1423,0)+IF(Дата_КС2=S$10,Смета!AL1423,0)+IF(Дата_КС2=S$11,Смета!AO1423,0)+IF(Дата_КС2=S$12,Смета!AR1423,0)+IF(Дата_КС2=S$13,Смета!AU1423,0)+IF(Дата_КС2=S$14,Смета!AX1423,0),0)</f>
        <v>0</v>
      </c>
      <c r="G1441" s="67">
        <f>IF(Смета!E1423&gt;0,Смета!E1423,0)</f>
        <v>0</v>
      </c>
      <c r="H1441" s="67">
        <f t="shared" si="46"/>
        <v>0</v>
      </c>
      <c r="I1441" s="464">
        <f t="shared" si="45"/>
        <v>0</v>
      </c>
      <c r="J1441" s="474"/>
      <c r="K1441" s="465">
        <f>IF(AND(B1441&gt;0,B1441&lt;&gt;"ЗАГ"),1,IF(C1441=0,SUM(B1442:INDEX(B1442:B$2002,INDEX(MATCH("ЗАГ",B1442:B$2002&amp;"",),))),0))</f>
        <v>0</v>
      </c>
      <c r="L1441" s="47"/>
      <c r="M1441" s="47"/>
      <c r="N1441" s="186"/>
      <c r="O1441" s="186"/>
      <c r="P1441" s="187"/>
      <c r="Q1441" s="189"/>
      <c r="R1441" s="178">
        <f>IFERROR(IF(F1441&gt;0,IF(IFERROR((Смета!H991*1),0)&gt;0,ROUND(F1441*G1441,2),0),0),0)</f>
        <v>0</v>
      </c>
      <c r="S1441" s="50">
        <f>IFERROR(IF(F1441&gt;0,IF(IFERROR((Смета!G1423*1),0)&gt;0,ROUND(F1441*G1441,2),0),0),0)</f>
        <v>0</v>
      </c>
      <c r="T1441" s="38"/>
      <c r="U1441" s="38"/>
      <c r="X1441" s="38"/>
      <c r="Y1441" s="38"/>
    </row>
    <row r="1442" spans="1:25" s="37" customFormat="1" hidden="1" x14ac:dyDescent="0.25">
      <c r="A1442" s="63"/>
      <c r="B1442" s="140">
        <f>IFERROR(IF(F1442&gt;0,MAX(B$26:B1441)+1,IF(AND(D1442&gt;0,C1442=0),"ЗАГ",0)),0)</f>
        <v>0</v>
      </c>
      <c r="C1442" s="141">
        <f>IF(Смета!B1424&gt;0,Смета!B1424,0)</f>
        <v>0</v>
      </c>
      <c r="D1442" s="543">
        <f>IF(Смета!C1424&gt;0,Смета!C1424,0)</f>
        <v>0</v>
      </c>
      <c r="E1442" s="77">
        <f>IF(Смета!D1424&gt;0,Смета!D1424,0)</f>
        <v>0</v>
      </c>
      <c r="F1442" s="67">
        <f>IFERROR(IF(Дата_КС2=S$3,Смета!Q1424,0)+IF(Дата_КС2=S$4,Смета!T1424,0)+IF(Дата_КС2=S$5,Смета!W1424,0)+IF(Дата_КС2=S$6,Смета!Z1424,0)+IF(Дата_КС2=S$7,Смета!AC1424,0)+IF(Дата_КС2=S$8,Смета!AF1424,0)+IF(Дата_КС2=S$9,Смета!AI1424,0)+IF(Дата_КС2=S$10,Смета!AL1424,0)+IF(Дата_КС2=S$11,Смета!AO1424,0)+IF(Дата_КС2=S$12,Смета!AR1424,0)+IF(Дата_КС2=S$13,Смета!AU1424,0)+IF(Дата_КС2=S$14,Смета!AX1424,0),0)</f>
        <v>0</v>
      </c>
      <c r="G1442" s="67">
        <f>IF(Смета!E1424&gt;0,Смета!E1424,0)</f>
        <v>0</v>
      </c>
      <c r="H1442" s="67">
        <f t="shared" si="46"/>
        <v>0</v>
      </c>
      <c r="I1442" s="464">
        <f t="shared" si="45"/>
        <v>0</v>
      </c>
      <c r="J1442" s="474"/>
      <c r="K1442" s="465">
        <f>IF(AND(B1442&gt;0,B1442&lt;&gt;"ЗАГ"),1,IF(C1442=0,SUM(B1443:INDEX(B1443:B$2002,INDEX(MATCH("ЗАГ",B1443:B$2002&amp;"",),))),0))</f>
        <v>0</v>
      </c>
      <c r="L1442" s="47"/>
      <c r="M1442" s="47"/>
      <c r="N1442" s="186"/>
      <c r="O1442" s="186"/>
      <c r="P1442" s="187"/>
      <c r="Q1442" s="189"/>
      <c r="R1442" s="178">
        <f>IFERROR(IF(F1442&gt;0,IF(IFERROR((Смета!H992*1),0)&gt;0,ROUND(F1442*G1442,2),0),0),0)</f>
        <v>0</v>
      </c>
      <c r="S1442" s="50">
        <f>IFERROR(IF(F1442&gt;0,IF(IFERROR((Смета!G1424*1),0)&gt;0,ROUND(F1442*G1442,2),0),0),0)</f>
        <v>0</v>
      </c>
      <c r="T1442" s="38"/>
      <c r="U1442" s="38"/>
      <c r="X1442" s="38"/>
      <c r="Y1442" s="38"/>
    </row>
    <row r="1443" spans="1:25" s="37" customFormat="1" hidden="1" x14ac:dyDescent="0.25">
      <c r="A1443" s="63"/>
      <c r="B1443" s="140">
        <f>IFERROR(IF(F1443&gt;0,MAX(B$26:B1442)+1,IF(AND(D1443&gt;0,C1443=0),"ЗАГ",0)),0)</f>
        <v>0</v>
      </c>
      <c r="C1443" s="141">
        <f>IF(Смета!B1425&gt;0,Смета!B1425,0)</f>
        <v>0</v>
      </c>
      <c r="D1443" s="543">
        <f>IF(Смета!C1425&gt;0,Смета!C1425,0)</f>
        <v>0</v>
      </c>
      <c r="E1443" s="77">
        <f>IF(Смета!D1425&gt;0,Смета!D1425,0)</f>
        <v>0</v>
      </c>
      <c r="F1443" s="67">
        <f>IFERROR(IF(Дата_КС2=S$3,Смета!Q1425,0)+IF(Дата_КС2=S$4,Смета!T1425,0)+IF(Дата_КС2=S$5,Смета!W1425,0)+IF(Дата_КС2=S$6,Смета!Z1425,0)+IF(Дата_КС2=S$7,Смета!AC1425,0)+IF(Дата_КС2=S$8,Смета!AF1425,0)+IF(Дата_КС2=S$9,Смета!AI1425,0)+IF(Дата_КС2=S$10,Смета!AL1425,0)+IF(Дата_КС2=S$11,Смета!AO1425,0)+IF(Дата_КС2=S$12,Смета!AR1425,0)+IF(Дата_КС2=S$13,Смета!AU1425,0)+IF(Дата_КС2=S$14,Смета!AX1425,0),0)</f>
        <v>0</v>
      </c>
      <c r="G1443" s="67">
        <f>IF(Смета!E1425&gt;0,Смета!E1425,0)</f>
        <v>0</v>
      </c>
      <c r="H1443" s="67">
        <f t="shared" si="46"/>
        <v>0</v>
      </c>
      <c r="I1443" s="464">
        <f t="shared" si="45"/>
        <v>0</v>
      </c>
      <c r="J1443" s="474"/>
      <c r="K1443" s="465">
        <f>IF(AND(B1443&gt;0,B1443&lt;&gt;"ЗАГ"),1,IF(C1443=0,SUM(B1444:INDEX(B1444:B$2002,INDEX(MATCH("ЗАГ",B1444:B$2002&amp;"",),))),0))</f>
        <v>0</v>
      </c>
      <c r="L1443" s="47"/>
      <c r="M1443" s="47"/>
      <c r="N1443" s="186"/>
      <c r="O1443" s="186"/>
      <c r="P1443" s="187"/>
      <c r="Q1443" s="189"/>
      <c r="R1443" s="178">
        <f>IFERROR(IF(F1443&gt;0,IF(IFERROR((Смета!H993*1),0)&gt;0,ROUND(F1443*G1443,2),0),0),0)</f>
        <v>0</v>
      </c>
      <c r="S1443" s="50">
        <f>IFERROR(IF(F1443&gt;0,IF(IFERROR((Смета!G1425*1),0)&gt;0,ROUND(F1443*G1443,2),0),0),0)</f>
        <v>0</v>
      </c>
      <c r="T1443" s="38"/>
      <c r="U1443" s="38"/>
      <c r="X1443" s="38"/>
      <c r="Y1443" s="38"/>
    </row>
    <row r="1444" spans="1:25" s="37" customFormat="1" hidden="1" x14ac:dyDescent="0.25">
      <c r="A1444" s="63"/>
      <c r="B1444" s="140">
        <f>IFERROR(IF(F1444&gt;0,MAX(B$26:B1443)+1,IF(AND(D1444&gt;0,C1444=0),"ЗАГ",0)),0)</f>
        <v>0</v>
      </c>
      <c r="C1444" s="141">
        <f>IF(Смета!B1426&gt;0,Смета!B1426,0)</f>
        <v>0</v>
      </c>
      <c r="D1444" s="543">
        <f>IF(Смета!C1426&gt;0,Смета!C1426,0)</f>
        <v>0</v>
      </c>
      <c r="E1444" s="77">
        <f>IF(Смета!D1426&gt;0,Смета!D1426,0)</f>
        <v>0</v>
      </c>
      <c r="F1444" s="67">
        <f>IFERROR(IF(Дата_КС2=S$3,Смета!Q1426,0)+IF(Дата_КС2=S$4,Смета!T1426,0)+IF(Дата_КС2=S$5,Смета!W1426,0)+IF(Дата_КС2=S$6,Смета!Z1426,0)+IF(Дата_КС2=S$7,Смета!AC1426,0)+IF(Дата_КС2=S$8,Смета!AF1426,0)+IF(Дата_КС2=S$9,Смета!AI1426,0)+IF(Дата_КС2=S$10,Смета!AL1426,0)+IF(Дата_КС2=S$11,Смета!AO1426,0)+IF(Дата_КС2=S$12,Смета!AR1426,0)+IF(Дата_КС2=S$13,Смета!AU1426,0)+IF(Дата_КС2=S$14,Смета!AX1426,0),0)</f>
        <v>0</v>
      </c>
      <c r="G1444" s="67">
        <f>IF(Смета!E1426&gt;0,Смета!E1426,0)</f>
        <v>0</v>
      </c>
      <c r="H1444" s="67">
        <f t="shared" si="46"/>
        <v>0</v>
      </c>
      <c r="I1444" s="464">
        <f t="shared" si="45"/>
        <v>0</v>
      </c>
      <c r="J1444" s="474"/>
      <c r="K1444" s="465">
        <f>IF(AND(B1444&gt;0,B1444&lt;&gt;"ЗАГ"),1,IF(C1444=0,SUM(B1445:INDEX(B1445:B$2002,INDEX(MATCH("ЗАГ",B1445:B$2002&amp;"",),))),0))</f>
        <v>0</v>
      </c>
      <c r="L1444" s="47"/>
      <c r="M1444" s="47"/>
      <c r="N1444" s="186"/>
      <c r="O1444" s="186"/>
      <c r="P1444" s="187"/>
      <c r="Q1444" s="189"/>
      <c r="R1444" s="178">
        <f>IFERROR(IF(F1444&gt;0,IF(IFERROR((Смета!H994*1),0)&gt;0,ROUND(F1444*G1444,2),0),0),0)</f>
        <v>0</v>
      </c>
      <c r="S1444" s="50">
        <f>IFERROR(IF(F1444&gt;0,IF(IFERROR((Смета!G1426*1),0)&gt;0,ROUND(F1444*G1444,2),0),0),0)</f>
        <v>0</v>
      </c>
      <c r="T1444" s="38"/>
      <c r="U1444" s="38"/>
      <c r="X1444" s="38"/>
      <c r="Y1444" s="38"/>
    </row>
    <row r="1445" spans="1:25" s="37" customFormat="1" hidden="1" x14ac:dyDescent="0.25">
      <c r="A1445" s="63"/>
      <c r="B1445" s="140">
        <f>IFERROR(IF(F1445&gt;0,MAX(B$26:B1444)+1,IF(AND(D1445&gt;0,C1445=0),"ЗАГ",0)),0)</f>
        <v>0</v>
      </c>
      <c r="C1445" s="141">
        <f>IF(Смета!B1427&gt;0,Смета!B1427,0)</f>
        <v>0</v>
      </c>
      <c r="D1445" s="543">
        <f>IF(Смета!C1427&gt;0,Смета!C1427,0)</f>
        <v>0</v>
      </c>
      <c r="E1445" s="77">
        <f>IF(Смета!D1427&gt;0,Смета!D1427,0)</f>
        <v>0</v>
      </c>
      <c r="F1445" s="67">
        <f>IFERROR(IF(Дата_КС2=S$3,Смета!Q1427,0)+IF(Дата_КС2=S$4,Смета!T1427,0)+IF(Дата_КС2=S$5,Смета!W1427,0)+IF(Дата_КС2=S$6,Смета!Z1427,0)+IF(Дата_КС2=S$7,Смета!AC1427,0)+IF(Дата_КС2=S$8,Смета!AF1427,0)+IF(Дата_КС2=S$9,Смета!AI1427,0)+IF(Дата_КС2=S$10,Смета!AL1427,0)+IF(Дата_КС2=S$11,Смета!AO1427,0)+IF(Дата_КС2=S$12,Смета!AR1427,0)+IF(Дата_КС2=S$13,Смета!AU1427,0)+IF(Дата_КС2=S$14,Смета!AX1427,0),0)</f>
        <v>0</v>
      </c>
      <c r="G1445" s="67">
        <f>IF(Смета!E1427&gt;0,Смета!E1427,0)</f>
        <v>0</v>
      </c>
      <c r="H1445" s="67">
        <f t="shared" si="46"/>
        <v>0</v>
      </c>
      <c r="I1445" s="464">
        <f t="shared" si="45"/>
        <v>0</v>
      </c>
      <c r="J1445" s="474"/>
      <c r="K1445" s="465">
        <f>IF(AND(B1445&gt;0,B1445&lt;&gt;"ЗАГ"),1,IF(C1445=0,SUM(B1446:INDEX(B1446:B$2002,INDEX(MATCH("ЗАГ",B1446:B$2002&amp;"",),))),0))</f>
        <v>0</v>
      </c>
      <c r="L1445" s="47"/>
      <c r="M1445" s="47"/>
      <c r="N1445" s="186"/>
      <c r="O1445" s="186"/>
      <c r="P1445" s="187"/>
      <c r="Q1445" s="189"/>
      <c r="R1445" s="178">
        <f>IFERROR(IF(F1445&gt;0,IF(IFERROR((Смета!H995*1),0)&gt;0,ROUND(F1445*G1445,2),0),0),0)</f>
        <v>0</v>
      </c>
      <c r="S1445" s="50">
        <f>IFERROR(IF(F1445&gt;0,IF(IFERROR((Смета!G1427*1),0)&gt;0,ROUND(F1445*G1445,2),0),0),0)</f>
        <v>0</v>
      </c>
      <c r="T1445" s="38"/>
      <c r="U1445" s="38"/>
      <c r="X1445" s="38"/>
      <c r="Y1445" s="38"/>
    </row>
    <row r="1446" spans="1:25" s="37" customFormat="1" hidden="1" x14ac:dyDescent="0.25">
      <c r="A1446" s="63"/>
      <c r="B1446" s="140">
        <f>IFERROR(IF(F1446&gt;0,MAX(B$26:B1445)+1,IF(AND(D1446&gt;0,C1446=0),"ЗАГ",0)),0)</f>
        <v>0</v>
      </c>
      <c r="C1446" s="141">
        <f>IF(Смета!B1428&gt;0,Смета!B1428,0)</f>
        <v>0</v>
      </c>
      <c r="D1446" s="543">
        <f>IF(Смета!C1428&gt;0,Смета!C1428,0)</f>
        <v>0</v>
      </c>
      <c r="E1446" s="77">
        <f>IF(Смета!D1428&gt;0,Смета!D1428,0)</f>
        <v>0</v>
      </c>
      <c r="F1446" s="67">
        <f>IFERROR(IF(Дата_КС2=S$3,Смета!Q1428,0)+IF(Дата_КС2=S$4,Смета!T1428,0)+IF(Дата_КС2=S$5,Смета!W1428,0)+IF(Дата_КС2=S$6,Смета!Z1428,0)+IF(Дата_КС2=S$7,Смета!AC1428,0)+IF(Дата_КС2=S$8,Смета!AF1428,0)+IF(Дата_КС2=S$9,Смета!AI1428,0)+IF(Дата_КС2=S$10,Смета!AL1428,0)+IF(Дата_КС2=S$11,Смета!AO1428,0)+IF(Дата_КС2=S$12,Смета!AR1428,0)+IF(Дата_КС2=S$13,Смета!AU1428,0)+IF(Дата_КС2=S$14,Смета!AX1428,0),0)</f>
        <v>0</v>
      </c>
      <c r="G1446" s="67">
        <f>IF(Смета!E1428&gt;0,Смета!E1428,0)</f>
        <v>0</v>
      </c>
      <c r="H1446" s="67">
        <f t="shared" si="46"/>
        <v>0</v>
      </c>
      <c r="I1446" s="464">
        <f t="shared" si="45"/>
        <v>0</v>
      </c>
      <c r="J1446" s="474"/>
      <c r="K1446" s="465">
        <f>IF(AND(B1446&gt;0,B1446&lt;&gt;"ЗАГ"),1,IF(C1446=0,SUM(B1447:INDEX(B1447:B$2002,INDEX(MATCH("ЗАГ",B1447:B$2002&amp;"",),))),0))</f>
        <v>0</v>
      </c>
      <c r="L1446" s="47"/>
      <c r="M1446" s="47"/>
      <c r="N1446" s="186"/>
      <c r="O1446" s="186"/>
      <c r="P1446" s="187"/>
      <c r="Q1446" s="189"/>
      <c r="R1446" s="178">
        <f>IFERROR(IF(F1446&gt;0,IF(IFERROR((Смета!H996*1),0)&gt;0,ROUND(F1446*G1446,2),0),0),0)</f>
        <v>0</v>
      </c>
      <c r="S1446" s="50">
        <f>IFERROR(IF(F1446&gt;0,IF(IFERROR((Смета!G1428*1),0)&gt;0,ROUND(F1446*G1446,2),0),0),0)</f>
        <v>0</v>
      </c>
      <c r="T1446" s="38"/>
      <c r="U1446" s="38"/>
      <c r="X1446" s="38"/>
      <c r="Y1446" s="38"/>
    </row>
    <row r="1447" spans="1:25" s="37" customFormat="1" hidden="1" x14ac:dyDescent="0.25">
      <c r="A1447" s="63"/>
      <c r="B1447" s="140">
        <f>IFERROR(IF(F1447&gt;0,MAX(B$26:B1446)+1,IF(AND(D1447&gt;0,C1447=0),"ЗАГ",0)),0)</f>
        <v>0</v>
      </c>
      <c r="C1447" s="141">
        <f>IF(Смета!B1429&gt;0,Смета!B1429,0)</f>
        <v>0</v>
      </c>
      <c r="D1447" s="543">
        <f>IF(Смета!C1429&gt;0,Смета!C1429,0)</f>
        <v>0</v>
      </c>
      <c r="E1447" s="77">
        <f>IF(Смета!D1429&gt;0,Смета!D1429,0)</f>
        <v>0</v>
      </c>
      <c r="F1447" s="67">
        <f>IFERROR(IF(Дата_КС2=S$3,Смета!Q1429,0)+IF(Дата_КС2=S$4,Смета!T1429,0)+IF(Дата_КС2=S$5,Смета!W1429,0)+IF(Дата_КС2=S$6,Смета!Z1429,0)+IF(Дата_КС2=S$7,Смета!AC1429,0)+IF(Дата_КС2=S$8,Смета!AF1429,0)+IF(Дата_КС2=S$9,Смета!AI1429,0)+IF(Дата_КС2=S$10,Смета!AL1429,0)+IF(Дата_КС2=S$11,Смета!AO1429,0)+IF(Дата_КС2=S$12,Смета!AR1429,0)+IF(Дата_КС2=S$13,Смета!AU1429,0)+IF(Дата_КС2=S$14,Смета!AX1429,0),0)</f>
        <v>0</v>
      </c>
      <c r="G1447" s="67">
        <f>IF(Смета!E1429&gt;0,Смета!E1429,0)</f>
        <v>0</v>
      </c>
      <c r="H1447" s="67">
        <f t="shared" si="46"/>
        <v>0</v>
      </c>
      <c r="I1447" s="464">
        <f t="shared" si="45"/>
        <v>0</v>
      </c>
      <c r="J1447" s="474"/>
      <c r="K1447" s="465">
        <f>IF(AND(B1447&gt;0,B1447&lt;&gt;"ЗАГ"),1,IF(C1447=0,SUM(B1448:INDEX(B1448:B$2002,INDEX(MATCH("ЗАГ",B1448:B$2002&amp;"",),))),0))</f>
        <v>0</v>
      </c>
      <c r="L1447" s="47"/>
      <c r="M1447" s="47"/>
      <c r="N1447" s="186"/>
      <c r="O1447" s="186"/>
      <c r="P1447" s="187"/>
      <c r="Q1447" s="189"/>
      <c r="R1447" s="178">
        <f>IFERROR(IF(F1447&gt;0,IF(IFERROR((Смета!H997*1),0)&gt;0,ROUND(F1447*G1447,2),0),0),0)</f>
        <v>0</v>
      </c>
      <c r="S1447" s="50">
        <f>IFERROR(IF(F1447&gt;0,IF(IFERROR((Смета!G1429*1),0)&gt;0,ROUND(F1447*G1447,2),0),0),0)</f>
        <v>0</v>
      </c>
      <c r="T1447" s="38"/>
      <c r="U1447" s="38"/>
      <c r="X1447" s="38"/>
      <c r="Y1447" s="38"/>
    </row>
    <row r="1448" spans="1:25" s="37" customFormat="1" hidden="1" x14ac:dyDescent="0.25">
      <c r="A1448" s="63"/>
      <c r="B1448" s="140">
        <f>IFERROR(IF(F1448&gt;0,MAX(B$26:B1447)+1,IF(AND(D1448&gt;0,C1448=0),"ЗАГ",0)),0)</f>
        <v>0</v>
      </c>
      <c r="C1448" s="141">
        <f>IF(Смета!B1430&gt;0,Смета!B1430,0)</f>
        <v>0</v>
      </c>
      <c r="D1448" s="543">
        <f>IF(Смета!C1430&gt;0,Смета!C1430,0)</f>
        <v>0</v>
      </c>
      <c r="E1448" s="77">
        <f>IF(Смета!D1430&gt;0,Смета!D1430,0)</f>
        <v>0</v>
      </c>
      <c r="F1448" s="67">
        <f>IFERROR(IF(Дата_КС2=S$3,Смета!Q1430,0)+IF(Дата_КС2=S$4,Смета!T1430,0)+IF(Дата_КС2=S$5,Смета!W1430,0)+IF(Дата_КС2=S$6,Смета!Z1430,0)+IF(Дата_КС2=S$7,Смета!AC1430,0)+IF(Дата_КС2=S$8,Смета!AF1430,0)+IF(Дата_КС2=S$9,Смета!AI1430,0)+IF(Дата_КС2=S$10,Смета!AL1430,0)+IF(Дата_КС2=S$11,Смета!AO1430,0)+IF(Дата_КС2=S$12,Смета!AR1430,0)+IF(Дата_КС2=S$13,Смета!AU1430,0)+IF(Дата_КС2=S$14,Смета!AX1430,0),0)</f>
        <v>0</v>
      </c>
      <c r="G1448" s="67">
        <f>IF(Смета!E1430&gt;0,Смета!E1430,0)</f>
        <v>0</v>
      </c>
      <c r="H1448" s="67">
        <f t="shared" si="46"/>
        <v>0</v>
      </c>
      <c r="I1448" s="464">
        <f t="shared" si="45"/>
        <v>0</v>
      </c>
      <c r="J1448" s="474"/>
      <c r="K1448" s="465">
        <f>IF(AND(B1448&gt;0,B1448&lt;&gt;"ЗАГ"),1,IF(C1448=0,SUM(B1449:INDEX(B1449:B$2002,INDEX(MATCH("ЗАГ",B1449:B$2002&amp;"",),))),0))</f>
        <v>0</v>
      </c>
      <c r="L1448" s="47"/>
      <c r="M1448" s="47"/>
      <c r="N1448" s="186"/>
      <c r="O1448" s="186"/>
      <c r="P1448" s="187"/>
      <c r="Q1448" s="189"/>
      <c r="R1448" s="178">
        <f>IFERROR(IF(F1448&gt;0,IF(IFERROR((Смета!H998*1),0)&gt;0,ROUND(F1448*G1448,2),0),0),0)</f>
        <v>0</v>
      </c>
      <c r="S1448" s="50">
        <f>IFERROR(IF(F1448&gt;0,IF(IFERROR((Смета!G1430*1),0)&gt;0,ROUND(F1448*G1448,2),0),0),0)</f>
        <v>0</v>
      </c>
      <c r="T1448" s="38"/>
      <c r="U1448" s="38"/>
      <c r="X1448" s="38"/>
      <c r="Y1448" s="38"/>
    </row>
    <row r="1449" spans="1:25" s="37" customFormat="1" hidden="1" x14ac:dyDescent="0.25">
      <c r="A1449" s="63"/>
      <c r="B1449" s="140">
        <f>IFERROR(IF(F1449&gt;0,MAX(B$26:B1448)+1,IF(AND(D1449&gt;0,C1449=0),"ЗАГ",0)),0)</f>
        <v>0</v>
      </c>
      <c r="C1449" s="141">
        <f>IF(Смета!B1431&gt;0,Смета!B1431,0)</f>
        <v>0</v>
      </c>
      <c r="D1449" s="543">
        <f>IF(Смета!C1431&gt;0,Смета!C1431,0)</f>
        <v>0</v>
      </c>
      <c r="E1449" s="77">
        <f>IF(Смета!D1431&gt;0,Смета!D1431,0)</f>
        <v>0</v>
      </c>
      <c r="F1449" s="67">
        <f>IFERROR(IF(Дата_КС2=S$3,Смета!Q1431,0)+IF(Дата_КС2=S$4,Смета!T1431,0)+IF(Дата_КС2=S$5,Смета!W1431,0)+IF(Дата_КС2=S$6,Смета!Z1431,0)+IF(Дата_КС2=S$7,Смета!AC1431,0)+IF(Дата_КС2=S$8,Смета!AF1431,0)+IF(Дата_КС2=S$9,Смета!AI1431,0)+IF(Дата_КС2=S$10,Смета!AL1431,0)+IF(Дата_КС2=S$11,Смета!AO1431,0)+IF(Дата_КС2=S$12,Смета!AR1431,0)+IF(Дата_КС2=S$13,Смета!AU1431,0)+IF(Дата_КС2=S$14,Смета!AX1431,0),0)</f>
        <v>0</v>
      </c>
      <c r="G1449" s="67">
        <f>IF(Смета!E1431&gt;0,Смета!E1431,0)</f>
        <v>0</v>
      </c>
      <c r="H1449" s="67">
        <f t="shared" si="46"/>
        <v>0</v>
      </c>
      <c r="I1449" s="464">
        <f t="shared" si="45"/>
        <v>0</v>
      </c>
      <c r="J1449" s="474"/>
      <c r="K1449" s="465">
        <f>IF(AND(B1449&gt;0,B1449&lt;&gt;"ЗАГ"),1,IF(C1449=0,SUM(B1450:INDEX(B1450:B$2002,INDEX(MATCH("ЗАГ",B1450:B$2002&amp;"",),))),0))</f>
        <v>0</v>
      </c>
      <c r="L1449" s="47"/>
      <c r="M1449" s="47"/>
      <c r="N1449" s="186"/>
      <c r="O1449" s="186"/>
      <c r="P1449" s="187"/>
      <c r="Q1449" s="189"/>
      <c r="R1449" s="178">
        <f>IFERROR(IF(F1449&gt;0,IF(IFERROR((Смета!H999*1),0)&gt;0,ROUND(F1449*G1449,2),0),0),0)</f>
        <v>0</v>
      </c>
      <c r="S1449" s="50">
        <f>IFERROR(IF(F1449&gt;0,IF(IFERROR((Смета!G1431*1),0)&gt;0,ROUND(F1449*G1449,2),0),0),0)</f>
        <v>0</v>
      </c>
      <c r="T1449" s="38"/>
      <c r="U1449" s="38"/>
      <c r="X1449" s="38"/>
      <c r="Y1449" s="38"/>
    </row>
    <row r="1450" spans="1:25" s="37" customFormat="1" hidden="1" x14ac:dyDescent="0.25">
      <c r="A1450" s="63"/>
      <c r="B1450" s="140">
        <f>IFERROR(IF(F1450&gt;0,MAX(B$26:B1449)+1,IF(AND(D1450&gt;0,C1450=0),"ЗАГ",0)),0)</f>
        <v>0</v>
      </c>
      <c r="C1450" s="141">
        <f>IF(Смета!B1432&gt;0,Смета!B1432,0)</f>
        <v>0</v>
      </c>
      <c r="D1450" s="543">
        <f>IF(Смета!C1432&gt;0,Смета!C1432,0)</f>
        <v>0</v>
      </c>
      <c r="E1450" s="77">
        <f>IF(Смета!D1432&gt;0,Смета!D1432,0)</f>
        <v>0</v>
      </c>
      <c r="F1450" s="67">
        <f>IFERROR(IF(Дата_КС2=S$3,Смета!Q1432,0)+IF(Дата_КС2=S$4,Смета!T1432,0)+IF(Дата_КС2=S$5,Смета!W1432,0)+IF(Дата_КС2=S$6,Смета!Z1432,0)+IF(Дата_КС2=S$7,Смета!AC1432,0)+IF(Дата_КС2=S$8,Смета!AF1432,0)+IF(Дата_КС2=S$9,Смета!AI1432,0)+IF(Дата_КС2=S$10,Смета!AL1432,0)+IF(Дата_КС2=S$11,Смета!AO1432,0)+IF(Дата_КС2=S$12,Смета!AR1432,0)+IF(Дата_КС2=S$13,Смета!AU1432,0)+IF(Дата_КС2=S$14,Смета!AX1432,0),0)</f>
        <v>0</v>
      </c>
      <c r="G1450" s="67">
        <f>IF(Смета!E1432&gt;0,Смета!E1432,0)</f>
        <v>0</v>
      </c>
      <c r="H1450" s="67">
        <f t="shared" si="46"/>
        <v>0</v>
      </c>
      <c r="I1450" s="464">
        <f t="shared" si="45"/>
        <v>0</v>
      </c>
      <c r="J1450" s="474"/>
      <c r="K1450" s="465">
        <f>IF(AND(B1450&gt;0,B1450&lt;&gt;"ЗАГ"),1,IF(C1450=0,SUM(B1451:INDEX(B1451:B$2002,INDEX(MATCH("ЗАГ",B1451:B$2002&amp;"",),))),0))</f>
        <v>0</v>
      </c>
      <c r="L1450" s="47"/>
      <c r="M1450" s="47"/>
      <c r="N1450" s="186"/>
      <c r="O1450" s="186"/>
      <c r="P1450" s="187"/>
      <c r="Q1450" s="189"/>
      <c r="R1450" s="178">
        <f>IFERROR(IF(F1450&gt;0,IF(IFERROR((Смета!H1000*1),0)&gt;0,ROUND(F1450*G1450,2),0),0),0)</f>
        <v>0</v>
      </c>
      <c r="S1450" s="50">
        <f>IFERROR(IF(F1450&gt;0,IF(IFERROR((Смета!G1432*1),0)&gt;0,ROUND(F1450*G1450,2),0),0),0)</f>
        <v>0</v>
      </c>
      <c r="T1450" s="38"/>
      <c r="U1450" s="38"/>
      <c r="X1450" s="38"/>
      <c r="Y1450" s="38"/>
    </row>
    <row r="1451" spans="1:25" s="37" customFormat="1" hidden="1" x14ac:dyDescent="0.25">
      <c r="A1451" s="63"/>
      <c r="B1451" s="140">
        <f>IFERROR(IF(F1451&gt;0,MAX(B$26:B1450)+1,IF(AND(D1451&gt;0,C1451=0),"ЗАГ",0)),0)</f>
        <v>0</v>
      </c>
      <c r="C1451" s="141">
        <f>IF(Смета!B1433&gt;0,Смета!B1433,0)</f>
        <v>0</v>
      </c>
      <c r="D1451" s="543">
        <f>IF(Смета!C1433&gt;0,Смета!C1433,0)</f>
        <v>0</v>
      </c>
      <c r="E1451" s="77">
        <f>IF(Смета!D1433&gt;0,Смета!D1433,0)</f>
        <v>0</v>
      </c>
      <c r="F1451" s="67">
        <f>IFERROR(IF(Дата_КС2=S$3,Смета!Q1433,0)+IF(Дата_КС2=S$4,Смета!T1433,0)+IF(Дата_КС2=S$5,Смета!W1433,0)+IF(Дата_КС2=S$6,Смета!Z1433,0)+IF(Дата_КС2=S$7,Смета!AC1433,0)+IF(Дата_КС2=S$8,Смета!AF1433,0)+IF(Дата_КС2=S$9,Смета!AI1433,0)+IF(Дата_КС2=S$10,Смета!AL1433,0)+IF(Дата_КС2=S$11,Смета!AO1433,0)+IF(Дата_КС2=S$12,Смета!AR1433,0)+IF(Дата_КС2=S$13,Смета!AU1433,0)+IF(Дата_КС2=S$14,Смета!AX1433,0),0)</f>
        <v>0</v>
      </c>
      <c r="G1451" s="67">
        <f>IF(Смета!E1433&gt;0,Смета!E1433,0)</f>
        <v>0</v>
      </c>
      <c r="H1451" s="67">
        <f t="shared" si="46"/>
        <v>0</v>
      </c>
      <c r="I1451" s="464">
        <f t="shared" si="45"/>
        <v>0</v>
      </c>
      <c r="J1451" s="474"/>
      <c r="K1451" s="465">
        <f>IF(AND(B1451&gt;0,B1451&lt;&gt;"ЗАГ"),1,IF(C1451=0,SUM(B1452:INDEX(B1452:B$2002,INDEX(MATCH("ЗАГ",B1452:B$2002&amp;"",),))),0))</f>
        <v>0</v>
      </c>
      <c r="L1451" s="47"/>
      <c r="M1451" s="47"/>
      <c r="N1451" s="186"/>
      <c r="O1451" s="186"/>
      <c r="P1451" s="187"/>
      <c r="Q1451" s="189"/>
      <c r="R1451" s="178">
        <f>IFERROR(IF(F1451&gt;0,IF(IFERROR((Смета!H1001*1),0)&gt;0,ROUND(F1451*G1451,2),0),0),0)</f>
        <v>0</v>
      </c>
      <c r="S1451" s="50">
        <f>IFERROR(IF(F1451&gt;0,IF(IFERROR((Смета!G1433*1),0)&gt;0,ROUND(F1451*G1451,2),0),0),0)</f>
        <v>0</v>
      </c>
      <c r="T1451" s="38"/>
      <c r="U1451" s="38"/>
      <c r="X1451" s="38"/>
      <c r="Y1451" s="38"/>
    </row>
    <row r="1452" spans="1:25" s="37" customFormat="1" hidden="1" x14ac:dyDescent="0.25">
      <c r="A1452" s="63"/>
      <c r="B1452" s="140">
        <f>IFERROR(IF(F1452&gt;0,MAX(B$26:B1451)+1,IF(AND(D1452&gt;0,C1452=0),"ЗАГ",0)),0)</f>
        <v>0</v>
      </c>
      <c r="C1452" s="141">
        <f>IF(Смета!B1434&gt;0,Смета!B1434,0)</f>
        <v>0</v>
      </c>
      <c r="D1452" s="543">
        <f>IF(Смета!C1434&gt;0,Смета!C1434,0)</f>
        <v>0</v>
      </c>
      <c r="E1452" s="77">
        <f>IF(Смета!D1434&gt;0,Смета!D1434,0)</f>
        <v>0</v>
      </c>
      <c r="F1452" s="67">
        <f>IFERROR(IF(Дата_КС2=S$3,Смета!Q1434,0)+IF(Дата_КС2=S$4,Смета!T1434,0)+IF(Дата_КС2=S$5,Смета!W1434,0)+IF(Дата_КС2=S$6,Смета!Z1434,0)+IF(Дата_КС2=S$7,Смета!AC1434,0)+IF(Дата_КС2=S$8,Смета!AF1434,0)+IF(Дата_КС2=S$9,Смета!AI1434,0)+IF(Дата_КС2=S$10,Смета!AL1434,0)+IF(Дата_КС2=S$11,Смета!AO1434,0)+IF(Дата_КС2=S$12,Смета!AR1434,0)+IF(Дата_КС2=S$13,Смета!AU1434,0)+IF(Дата_КС2=S$14,Смета!AX1434,0),0)</f>
        <v>0</v>
      </c>
      <c r="G1452" s="67">
        <f>IF(Смета!E1434&gt;0,Смета!E1434,0)</f>
        <v>0</v>
      </c>
      <c r="H1452" s="67">
        <f t="shared" si="46"/>
        <v>0</v>
      </c>
      <c r="I1452" s="464">
        <f t="shared" si="45"/>
        <v>0</v>
      </c>
      <c r="J1452" s="474"/>
      <c r="K1452" s="465">
        <f>IF(AND(B1452&gt;0,B1452&lt;&gt;"ЗАГ"),1,IF(C1452=0,SUM(B1453:INDEX(B1453:B$2002,INDEX(MATCH("ЗАГ",B1453:B$2002&amp;"",),))),0))</f>
        <v>0</v>
      </c>
      <c r="L1452" s="47"/>
      <c r="M1452" s="47"/>
      <c r="N1452" s="186"/>
      <c r="O1452" s="186"/>
      <c r="P1452" s="187"/>
      <c r="Q1452" s="189"/>
      <c r="R1452" s="178">
        <f>IFERROR(IF(F1452&gt;0,IF(IFERROR((Смета!H1002*1),0)&gt;0,ROUND(F1452*G1452,2),0),0),0)</f>
        <v>0</v>
      </c>
      <c r="S1452" s="50">
        <f>IFERROR(IF(F1452&gt;0,IF(IFERROR((Смета!G1434*1),0)&gt;0,ROUND(F1452*G1452,2),0),0),0)</f>
        <v>0</v>
      </c>
      <c r="T1452" s="38"/>
      <c r="U1452" s="38"/>
      <c r="X1452" s="38"/>
      <c r="Y1452" s="38"/>
    </row>
    <row r="1453" spans="1:25" s="37" customFormat="1" hidden="1" x14ac:dyDescent="0.25">
      <c r="A1453" s="63"/>
      <c r="B1453" s="140">
        <f>IFERROR(IF(F1453&gt;0,MAX(B$26:B1452)+1,IF(AND(D1453&gt;0,C1453=0),"ЗАГ",0)),0)</f>
        <v>0</v>
      </c>
      <c r="C1453" s="141">
        <f>IF(Смета!B1435&gt;0,Смета!B1435,0)</f>
        <v>0</v>
      </c>
      <c r="D1453" s="543">
        <f>IF(Смета!C1435&gt;0,Смета!C1435,0)</f>
        <v>0</v>
      </c>
      <c r="E1453" s="77">
        <f>IF(Смета!D1435&gt;0,Смета!D1435,0)</f>
        <v>0</v>
      </c>
      <c r="F1453" s="67">
        <f>IFERROR(IF(Дата_КС2=S$3,Смета!Q1435,0)+IF(Дата_КС2=S$4,Смета!T1435,0)+IF(Дата_КС2=S$5,Смета!W1435,0)+IF(Дата_КС2=S$6,Смета!Z1435,0)+IF(Дата_КС2=S$7,Смета!AC1435,0)+IF(Дата_КС2=S$8,Смета!AF1435,0)+IF(Дата_КС2=S$9,Смета!AI1435,0)+IF(Дата_КС2=S$10,Смета!AL1435,0)+IF(Дата_КС2=S$11,Смета!AO1435,0)+IF(Дата_КС2=S$12,Смета!AR1435,0)+IF(Дата_КС2=S$13,Смета!AU1435,0)+IF(Дата_КС2=S$14,Смета!AX1435,0),0)</f>
        <v>0</v>
      </c>
      <c r="G1453" s="67">
        <f>IF(Смета!E1435&gt;0,Смета!E1435,0)</f>
        <v>0</v>
      </c>
      <c r="H1453" s="67">
        <f t="shared" si="46"/>
        <v>0</v>
      </c>
      <c r="I1453" s="464">
        <f t="shared" si="45"/>
        <v>0</v>
      </c>
      <c r="J1453" s="474"/>
      <c r="K1453" s="465">
        <f>IF(AND(B1453&gt;0,B1453&lt;&gt;"ЗАГ"),1,IF(C1453=0,SUM(B1454:INDEX(B1454:B$2002,INDEX(MATCH("ЗАГ",B1454:B$2002&amp;"",),))),0))</f>
        <v>0</v>
      </c>
      <c r="L1453" s="47"/>
      <c r="M1453" s="47"/>
      <c r="N1453" s="186"/>
      <c r="O1453" s="186"/>
      <c r="P1453" s="187"/>
      <c r="Q1453" s="189"/>
      <c r="R1453" s="178">
        <f>IFERROR(IF(F1453&gt;0,IF(IFERROR((Смета!H1003*1),0)&gt;0,ROUND(F1453*G1453,2),0),0),0)</f>
        <v>0</v>
      </c>
      <c r="S1453" s="50">
        <f>IFERROR(IF(F1453&gt;0,IF(IFERROR((Смета!G1435*1),0)&gt;0,ROUND(F1453*G1453,2),0),0),0)</f>
        <v>0</v>
      </c>
      <c r="T1453" s="38"/>
      <c r="U1453" s="38"/>
      <c r="X1453" s="38"/>
      <c r="Y1453" s="38"/>
    </row>
    <row r="1454" spans="1:25" s="37" customFormat="1" hidden="1" x14ac:dyDescent="0.25">
      <c r="A1454" s="63"/>
      <c r="B1454" s="140">
        <f>IFERROR(IF(F1454&gt;0,MAX(B$26:B1453)+1,IF(AND(D1454&gt;0,C1454=0),"ЗАГ",0)),0)</f>
        <v>0</v>
      </c>
      <c r="C1454" s="141">
        <f>IF(Смета!B1436&gt;0,Смета!B1436,0)</f>
        <v>0</v>
      </c>
      <c r="D1454" s="543">
        <f>IF(Смета!C1436&gt;0,Смета!C1436,0)</f>
        <v>0</v>
      </c>
      <c r="E1454" s="77">
        <f>IF(Смета!D1436&gt;0,Смета!D1436,0)</f>
        <v>0</v>
      </c>
      <c r="F1454" s="67">
        <f>IFERROR(IF(Дата_КС2=S$3,Смета!Q1436,0)+IF(Дата_КС2=S$4,Смета!T1436,0)+IF(Дата_КС2=S$5,Смета!W1436,0)+IF(Дата_КС2=S$6,Смета!Z1436,0)+IF(Дата_КС2=S$7,Смета!AC1436,0)+IF(Дата_КС2=S$8,Смета!AF1436,0)+IF(Дата_КС2=S$9,Смета!AI1436,0)+IF(Дата_КС2=S$10,Смета!AL1436,0)+IF(Дата_КС2=S$11,Смета!AO1436,0)+IF(Дата_КС2=S$12,Смета!AR1436,0)+IF(Дата_КС2=S$13,Смета!AU1436,0)+IF(Дата_КС2=S$14,Смета!AX1436,0),0)</f>
        <v>0</v>
      </c>
      <c r="G1454" s="67">
        <f>IF(Смета!E1436&gt;0,Смета!E1436,0)</f>
        <v>0</v>
      </c>
      <c r="H1454" s="67">
        <f t="shared" si="46"/>
        <v>0</v>
      </c>
      <c r="I1454" s="464">
        <f t="shared" si="45"/>
        <v>0</v>
      </c>
      <c r="J1454" s="474"/>
      <c r="K1454" s="465">
        <f>IF(AND(B1454&gt;0,B1454&lt;&gt;"ЗАГ"),1,IF(C1454=0,SUM(B1455:INDEX(B1455:B$2002,INDEX(MATCH("ЗАГ",B1455:B$2002&amp;"",),))),0))</f>
        <v>0</v>
      </c>
      <c r="L1454" s="47"/>
      <c r="M1454" s="47"/>
      <c r="N1454" s="186"/>
      <c r="O1454" s="186"/>
      <c r="P1454" s="187"/>
      <c r="Q1454" s="189"/>
      <c r="R1454" s="178">
        <f>IFERROR(IF(F1454&gt;0,IF(IFERROR((Смета!H1004*1),0)&gt;0,ROUND(F1454*G1454,2),0),0),0)</f>
        <v>0</v>
      </c>
      <c r="S1454" s="50">
        <f>IFERROR(IF(F1454&gt;0,IF(IFERROR((Смета!G1436*1),0)&gt;0,ROUND(F1454*G1454,2),0),0),0)</f>
        <v>0</v>
      </c>
      <c r="T1454" s="38"/>
      <c r="U1454" s="38"/>
      <c r="X1454" s="38"/>
      <c r="Y1454" s="38"/>
    </row>
    <row r="1455" spans="1:25" s="37" customFormat="1" hidden="1" x14ac:dyDescent="0.25">
      <c r="A1455" s="63"/>
      <c r="B1455" s="140">
        <f>IFERROR(IF(F1455&gt;0,MAX(B$26:B1454)+1,IF(AND(D1455&gt;0,C1455=0),"ЗАГ",0)),0)</f>
        <v>0</v>
      </c>
      <c r="C1455" s="141">
        <f>IF(Смета!B1437&gt;0,Смета!B1437,0)</f>
        <v>0</v>
      </c>
      <c r="D1455" s="543">
        <f>IF(Смета!C1437&gt;0,Смета!C1437,0)</f>
        <v>0</v>
      </c>
      <c r="E1455" s="77">
        <f>IF(Смета!D1437&gt;0,Смета!D1437,0)</f>
        <v>0</v>
      </c>
      <c r="F1455" s="67">
        <f>IFERROR(IF(Дата_КС2=S$3,Смета!Q1437,0)+IF(Дата_КС2=S$4,Смета!T1437,0)+IF(Дата_КС2=S$5,Смета!W1437,0)+IF(Дата_КС2=S$6,Смета!Z1437,0)+IF(Дата_КС2=S$7,Смета!AC1437,0)+IF(Дата_КС2=S$8,Смета!AF1437,0)+IF(Дата_КС2=S$9,Смета!AI1437,0)+IF(Дата_КС2=S$10,Смета!AL1437,0)+IF(Дата_КС2=S$11,Смета!AO1437,0)+IF(Дата_КС2=S$12,Смета!AR1437,0)+IF(Дата_КС2=S$13,Смета!AU1437,0)+IF(Дата_КС2=S$14,Смета!AX1437,0),0)</f>
        <v>0</v>
      </c>
      <c r="G1455" s="67">
        <f>IF(Смета!E1437&gt;0,Смета!E1437,0)</f>
        <v>0</v>
      </c>
      <c r="H1455" s="67">
        <f t="shared" si="46"/>
        <v>0</v>
      </c>
      <c r="I1455" s="464">
        <f t="shared" si="45"/>
        <v>0</v>
      </c>
      <c r="J1455" s="474"/>
      <c r="K1455" s="465">
        <f>IF(AND(B1455&gt;0,B1455&lt;&gt;"ЗАГ"),1,IF(C1455=0,SUM(B1456:INDEX(B1456:B$2002,INDEX(MATCH("ЗАГ",B1456:B$2002&amp;"",),))),0))</f>
        <v>0</v>
      </c>
      <c r="L1455" s="47"/>
      <c r="M1455" s="47"/>
      <c r="N1455" s="186"/>
      <c r="O1455" s="186"/>
      <c r="P1455" s="187"/>
      <c r="Q1455" s="189"/>
      <c r="R1455" s="178">
        <f>IFERROR(IF(F1455&gt;0,IF(IFERROR((Смета!H1005*1),0)&gt;0,ROUND(F1455*G1455,2),0),0),0)</f>
        <v>0</v>
      </c>
      <c r="S1455" s="50">
        <f>IFERROR(IF(F1455&gt;0,IF(IFERROR((Смета!G1437*1),0)&gt;0,ROUND(F1455*G1455,2),0),0),0)</f>
        <v>0</v>
      </c>
      <c r="T1455" s="38"/>
      <c r="U1455" s="38"/>
      <c r="X1455" s="38"/>
      <c r="Y1455" s="38"/>
    </row>
    <row r="1456" spans="1:25" s="37" customFormat="1" hidden="1" x14ac:dyDescent="0.25">
      <c r="A1456" s="63"/>
      <c r="B1456" s="140">
        <f>IFERROR(IF(F1456&gt;0,MAX(B$26:B1455)+1,IF(AND(D1456&gt;0,C1456=0),"ЗАГ",0)),0)</f>
        <v>0</v>
      </c>
      <c r="C1456" s="141">
        <f>IF(Смета!B1438&gt;0,Смета!B1438,0)</f>
        <v>0</v>
      </c>
      <c r="D1456" s="543">
        <f>IF(Смета!C1438&gt;0,Смета!C1438,0)</f>
        <v>0</v>
      </c>
      <c r="E1456" s="77">
        <f>IF(Смета!D1438&gt;0,Смета!D1438,0)</f>
        <v>0</v>
      </c>
      <c r="F1456" s="67">
        <f>IFERROR(IF(Дата_КС2=S$3,Смета!Q1438,0)+IF(Дата_КС2=S$4,Смета!T1438,0)+IF(Дата_КС2=S$5,Смета!W1438,0)+IF(Дата_КС2=S$6,Смета!Z1438,0)+IF(Дата_КС2=S$7,Смета!AC1438,0)+IF(Дата_КС2=S$8,Смета!AF1438,0)+IF(Дата_КС2=S$9,Смета!AI1438,0)+IF(Дата_КС2=S$10,Смета!AL1438,0)+IF(Дата_КС2=S$11,Смета!AO1438,0)+IF(Дата_КС2=S$12,Смета!AR1438,0)+IF(Дата_КС2=S$13,Смета!AU1438,0)+IF(Дата_КС2=S$14,Смета!AX1438,0),0)</f>
        <v>0</v>
      </c>
      <c r="G1456" s="67">
        <f>IF(Смета!E1438&gt;0,Смета!E1438,0)</f>
        <v>0</v>
      </c>
      <c r="H1456" s="67">
        <f t="shared" si="46"/>
        <v>0</v>
      </c>
      <c r="I1456" s="464">
        <f t="shared" si="45"/>
        <v>0</v>
      </c>
      <c r="J1456" s="474"/>
      <c r="K1456" s="465">
        <f>IF(AND(B1456&gt;0,B1456&lt;&gt;"ЗАГ"),1,IF(C1456=0,SUM(B1457:INDEX(B1457:B$2002,INDEX(MATCH("ЗАГ",B1457:B$2002&amp;"",),))),0))</f>
        <v>0</v>
      </c>
      <c r="L1456" s="47"/>
      <c r="M1456" s="47"/>
      <c r="N1456" s="186"/>
      <c r="O1456" s="186"/>
      <c r="P1456" s="187"/>
      <c r="Q1456" s="189"/>
      <c r="R1456" s="178">
        <f>IFERROR(IF(F1456&gt;0,IF(IFERROR((Смета!H1006*1),0)&gt;0,ROUND(F1456*G1456,2),0),0),0)</f>
        <v>0</v>
      </c>
      <c r="S1456" s="50">
        <f>IFERROR(IF(F1456&gt;0,IF(IFERROR((Смета!G1438*1),0)&gt;0,ROUND(F1456*G1456,2),0),0),0)</f>
        <v>0</v>
      </c>
      <c r="T1456" s="38"/>
      <c r="U1456" s="38"/>
      <c r="X1456" s="38"/>
      <c r="Y1456" s="38"/>
    </row>
    <row r="1457" spans="1:25" s="37" customFormat="1" hidden="1" x14ac:dyDescent="0.25">
      <c r="A1457" s="63"/>
      <c r="B1457" s="140">
        <f>IFERROR(IF(F1457&gt;0,MAX(B$26:B1456)+1,IF(AND(D1457&gt;0,C1457=0),"ЗАГ",0)),0)</f>
        <v>0</v>
      </c>
      <c r="C1457" s="141">
        <f>IF(Смета!B1439&gt;0,Смета!B1439,0)</f>
        <v>0</v>
      </c>
      <c r="D1457" s="543">
        <f>IF(Смета!C1439&gt;0,Смета!C1439,0)</f>
        <v>0</v>
      </c>
      <c r="E1457" s="77">
        <f>IF(Смета!D1439&gt;0,Смета!D1439,0)</f>
        <v>0</v>
      </c>
      <c r="F1457" s="67">
        <f>IFERROR(IF(Дата_КС2=S$3,Смета!Q1439,0)+IF(Дата_КС2=S$4,Смета!T1439,0)+IF(Дата_КС2=S$5,Смета!W1439,0)+IF(Дата_КС2=S$6,Смета!Z1439,0)+IF(Дата_КС2=S$7,Смета!AC1439,0)+IF(Дата_КС2=S$8,Смета!AF1439,0)+IF(Дата_КС2=S$9,Смета!AI1439,0)+IF(Дата_КС2=S$10,Смета!AL1439,0)+IF(Дата_КС2=S$11,Смета!AO1439,0)+IF(Дата_КС2=S$12,Смета!AR1439,0)+IF(Дата_КС2=S$13,Смета!AU1439,0)+IF(Дата_КС2=S$14,Смета!AX1439,0),0)</f>
        <v>0</v>
      </c>
      <c r="G1457" s="67">
        <f>IF(Смета!E1439&gt;0,Смета!E1439,0)</f>
        <v>0</v>
      </c>
      <c r="H1457" s="67">
        <f t="shared" si="46"/>
        <v>0</v>
      </c>
      <c r="I1457" s="464">
        <f t="shared" si="45"/>
        <v>0</v>
      </c>
      <c r="J1457" s="474"/>
      <c r="K1457" s="465">
        <f>IF(AND(B1457&gt;0,B1457&lt;&gt;"ЗАГ"),1,IF(C1457=0,SUM(B1458:INDEX(B1458:B$2002,INDEX(MATCH("ЗАГ",B1458:B$2002&amp;"",),))),0))</f>
        <v>0</v>
      </c>
      <c r="L1457" s="47"/>
      <c r="M1457" s="47"/>
      <c r="N1457" s="186"/>
      <c r="O1457" s="186"/>
      <c r="P1457" s="187"/>
      <c r="Q1457" s="189"/>
      <c r="R1457" s="178">
        <f>IFERROR(IF(F1457&gt;0,IF(IFERROR((Смета!H1007*1),0)&gt;0,ROUND(F1457*G1457,2),0),0),0)</f>
        <v>0</v>
      </c>
      <c r="S1457" s="50">
        <f>IFERROR(IF(F1457&gt;0,IF(IFERROR((Смета!G1439*1),0)&gt;0,ROUND(F1457*G1457,2),0),0),0)</f>
        <v>0</v>
      </c>
      <c r="T1457" s="38"/>
      <c r="U1457" s="38"/>
      <c r="X1457" s="38"/>
      <c r="Y1457" s="38"/>
    </row>
    <row r="1458" spans="1:25" s="37" customFormat="1" hidden="1" x14ac:dyDescent="0.25">
      <c r="A1458" s="63"/>
      <c r="B1458" s="140">
        <f>IFERROR(IF(F1458&gt;0,MAX(B$26:B1457)+1,IF(AND(D1458&gt;0,C1458=0),"ЗАГ",0)),0)</f>
        <v>0</v>
      </c>
      <c r="C1458" s="141">
        <f>IF(Смета!B1440&gt;0,Смета!B1440,0)</f>
        <v>0</v>
      </c>
      <c r="D1458" s="543">
        <f>IF(Смета!C1440&gt;0,Смета!C1440,0)</f>
        <v>0</v>
      </c>
      <c r="E1458" s="77">
        <f>IF(Смета!D1440&gt;0,Смета!D1440,0)</f>
        <v>0</v>
      </c>
      <c r="F1458" s="67">
        <f>IFERROR(IF(Дата_КС2=S$3,Смета!Q1440,0)+IF(Дата_КС2=S$4,Смета!T1440,0)+IF(Дата_КС2=S$5,Смета!W1440,0)+IF(Дата_КС2=S$6,Смета!Z1440,0)+IF(Дата_КС2=S$7,Смета!AC1440,0)+IF(Дата_КС2=S$8,Смета!AF1440,0)+IF(Дата_КС2=S$9,Смета!AI1440,0)+IF(Дата_КС2=S$10,Смета!AL1440,0)+IF(Дата_КС2=S$11,Смета!AO1440,0)+IF(Дата_КС2=S$12,Смета!AR1440,0)+IF(Дата_КС2=S$13,Смета!AU1440,0)+IF(Дата_КС2=S$14,Смета!AX1440,0),0)</f>
        <v>0</v>
      </c>
      <c r="G1458" s="67">
        <f>IF(Смета!E1440&gt;0,Смета!E1440,0)</f>
        <v>0</v>
      </c>
      <c r="H1458" s="67">
        <f t="shared" si="46"/>
        <v>0</v>
      </c>
      <c r="I1458" s="464">
        <f t="shared" si="45"/>
        <v>0</v>
      </c>
      <c r="J1458" s="474"/>
      <c r="K1458" s="465">
        <f>IF(AND(B1458&gt;0,B1458&lt;&gt;"ЗАГ"),1,IF(C1458=0,SUM(B1459:INDEX(B1459:B$2002,INDEX(MATCH("ЗАГ",B1459:B$2002&amp;"",),))),0))</f>
        <v>0</v>
      </c>
      <c r="L1458" s="47"/>
      <c r="M1458" s="47"/>
      <c r="N1458" s="186"/>
      <c r="O1458" s="186"/>
      <c r="P1458" s="187"/>
      <c r="Q1458" s="189"/>
      <c r="R1458" s="178">
        <f>IFERROR(IF(F1458&gt;0,IF(IFERROR((Смета!H1008*1),0)&gt;0,ROUND(F1458*G1458,2),0),0),0)</f>
        <v>0</v>
      </c>
      <c r="S1458" s="50">
        <f>IFERROR(IF(F1458&gt;0,IF(IFERROR((Смета!G1440*1),0)&gt;0,ROUND(F1458*G1458,2),0),0),0)</f>
        <v>0</v>
      </c>
      <c r="T1458" s="38"/>
      <c r="U1458" s="38"/>
      <c r="X1458" s="38"/>
      <c r="Y1458" s="38"/>
    </row>
    <row r="1459" spans="1:25" s="37" customFormat="1" hidden="1" x14ac:dyDescent="0.25">
      <c r="A1459" s="63"/>
      <c r="B1459" s="140">
        <f>IFERROR(IF(F1459&gt;0,MAX(B$26:B1458)+1,IF(AND(D1459&gt;0,C1459=0),"ЗАГ",0)),0)</f>
        <v>0</v>
      </c>
      <c r="C1459" s="141">
        <f>IF(Смета!B1441&gt;0,Смета!B1441,0)</f>
        <v>0</v>
      </c>
      <c r="D1459" s="543">
        <f>IF(Смета!C1441&gt;0,Смета!C1441,0)</f>
        <v>0</v>
      </c>
      <c r="E1459" s="77">
        <f>IF(Смета!D1441&gt;0,Смета!D1441,0)</f>
        <v>0</v>
      </c>
      <c r="F1459" s="67">
        <f>IFERROR(IF(Дата_КС2=S$3,Смета!Q1441,0)+IF(Дата_КС2=S$4,Смета!T1441,0)+IF(Дата_КС2=S$5,Смета!W1441,0)+IF(Дата_КС2=S$6,Смета!Z1441,0)+IF(Дата_КС2=S$7,Смета!AC1441,0)+IF(Дата_КС2=S$8,Смета!AF1441,0)+IF(Дата_КС2=S$9,Смета!AI1441,0)+IF(Дата_КС2=S$10,Смета!AL1441,0)+IF(Дата_КС2=S$11,Смета!AO1441,0)+IF(Дата_КС2=S$12,Смета!AR1441,0)+IF(Дата_КС2=S$13,Смета!AU1441,0)+IF(Дата_КС2=S$14,Смета!AX1441,0),0)</f>
        <v>0</v>
      </c>
      <c r="G1459" s="67">
        <f>IF(Смета!E1441&gt;0,Смета!E1441,0)</f>
        <v>0</v>
      </c>
      <c r="H1459" s="67">
        <f t="shared" si="46"/>
        <v>0</v>
      </c>
      <c r="I1459" s="464">
        <f t="shared" si="45"/>
        <v>0</v>
      </c>
      <c r="J1459" s="474"/>
      <c r="K1459" s="465">
        <f>IF(AND(B1459&gt;0,B1459&lt;&gt;"ЗАГ"),1,IF(C1459=0,SUM(B1460:INDEX(B1460:B$2002,INDEX(MATCH("ЗАГ",B1460:B$2002&amp;"",),))),0))</f>
        <v>0</v>
      </c>
      <c r="L1459" s="47"/>
      <c r="M1459" s="47"/>
      <c r="N1459" s="186"/>
      <c r="O1459" s="186"/>
      <c r="P1459" s="187"/>
      <c r="Q1459" s="189"/>
      <c r="R1459" s="178">
        <f>IFERROR(IF(F1459&gt;0,IF(IFERROR((Смета!H1009*1),0)&gt;0,ROUND(F1459*G1459,2),0),0),0)</f>
        <v>0</v>
      </c>
      <c r="S1459" s="50">
        <f>IFERROR(IF(F1459&gt;0,IF(IFERROR((Смета!G1441*1),0)&gt;0,ROUND(F1459*G1459,2),0),0),0)</f>
        <v>0</v>
      </c>
      <c r="T1459" s="38"/>
      <c r="U1459" s="38"/>
      <c r="X1459" s="38"/>
      <c r="Y1459" s="38"/>
    </row>
    <row r="1460" spans="1:25" s="37" customFormat="1" hidden="1" x14ac:dyDescent="0.25">
      <c r="A1460" s="63"/>
      <c r="B1460" s="140">
        <f>IFERROR(IF(F1460&gt;0,MAX(B$26:B1459)+1,IF(AND(D1460&gt;0,C1460=0),"ЗАГ",0)),0)</f>
        <v>0</v>
      </c>
      <c r="C1460" s="141">
        <f>IF(Смета!B1442&gt;0,Смета!B1442,0)</f>
        <v>0</v>
      </c>
      <c r="D1460" s="543">
        <f>IF(Смета!C1442&gt;0,Смета!C1442,0)</f>
        <v>0</v>
      </c>
      <c r="E1460" s="77">
        <f>IF(Смета!D1442&gt;0,Смета!D1442,0)</f>
        <v>0</v>
      </c>
      <c r="F1460" s="67">
        <f>IFERROR(IF(Дата_КС2=S$3,Смета!Q1442,0)+IF(Дата_КС2=S$4,Смета!T1442,0)+IF(Дата_КС2=S$5,Смета!W1442,0)+IF(Дата_КС2=S$6,Смета!Z1442,0)+IF(Дата_КС2=S$7,Смета!AC1442,0)+IF(Дата_КС2=S$8,Смета!AF1442,0)+IF(Дата_КС2=S$9,Смета!AI1442,0)+IF(Дата_КС2=S$10,Смета!AL1442,0)+IF(Дата_КС2=S$11,Смета!AO1442,0)+IF(Дата_КС2=S$12,Смета!AR1442,0)+IF(Дата_КС2=S$13,Смета!AU1442,0)+IF(Дата_КС2=S$14,Смета!AX1442,0),0)</f>
        <v>0</v>
      </c>
      <c r="G1460" s="67">
        <f>IF(Смета!E1442&gt;0,Смета!E1442,0)</f>
        <v>0</v>
      </c>
      <c r="H1460" s="67">
        <f t="shared" si="46"/>
        <v>0</v>
      </c>
      <c r="I1460" s="464">
        <f t="shared" si="45"/>
        <v>0</v>
      </c>
      <c r="J1460" s="474"/>
      <c r="K1460" s="465">
        <f>IF(AND(B1460&gt;0,B1460&lt;&gt;"ЗАГ"),1,IF(C1460=0,SUM(B1461:INDEX(B1461:B$2002,INDEX(MATCH("ЗАГ",B1461:B$2002&amp;"",),))),0))</f>
        <v>0</v>
      </c>
      <c r="L1460" s="47"/>
      <c r="M1460" s="47"/>
      <c r="N1460" s="186"/>
      <c r="O1460" s="186"/>
      <c r="P1460" s="187"/>
      <c r="Q1460" s="189"/>
      <c r="R1460" s="178">
        <f>IFERROR(IF(F1460&gt;0,IF(IFERROR((Смета!H1010*1),0)&gt;0,ROUND(F1460*G1460,2),0),0),0)</f>
        <v>0</v>
      </c>
      <c r="S1460" s="50">
        <f>IFERROR(IF(F1460&gt;0,IF(IFERROR((Смета!G1442*1),0)&gt;0,ROUND(F1460*G1460,2),0),0),0)</f>
        <v>0</v>
      </c>
      <c r="T1460" s="38"/>
      <c r="U1460" s="38"/>
      <c r="X1460" s="38"/>
      <c r="Y1460" s="38"/>
    </row>
    <row r="1461" spans="1:25" s="37" customFormat="1" hidden="1" x14ac:dyDescent="0.25">
      <c r="A1461" s="63"/>
      <c r="B1461" s="140">
        <f>IFERROR(IF(F1461&gt;0,MAX(B$26:B1460)+1,IF(AND(D1461&gt;0,C1461=0),"ЗАГ",0)),0)</f>
        <v>0</v>
      </c>
      <c r="C1461" s="141">
        <f>IF(Смета!B1443&gt;0,Смета!B1443,0)</f>
        <v>0</v>
      </c>
      <c r="D1461" s="543">
        <f>IF(Смета!C1443&gt;0,Смета!C1443,0)</f>
        <v>0</v>
      </c>
      <c r="E1461" s="77">
        <f>IF(Смета!D1443&gt;0,Смета!D1443,0)</f>
        <v>0</v>
      </c>
      <c r="F1461" s="67">
        <f>IFERROR(IF(Дата_КС2=S$3,Смета!Q1443,0)+IF(Дата_КС2=S$4,Смета!T1443,0)+IF(Дата_КС2=S$5,Смета!W1443,0)+IF(Дата_КС2=S$6,Смета!Z1443,0)+IF(Дата_КС2=S$7,Смета!AC1443,0)+IF(Дата_КС2=S$8,Смета!AF1443,0)+IF(Дата_КС2=S$9,Смета!AI1443,0)+IF(Дата_КС2=S$10,Смета!AL1443,0)+IF(Дата_КС2=S$11,Смета!AO1443,0)+IF(Дата_КС2=S$12,Смета!AR1443,0)+IF(Дата_КС2=S$13,Смета!AU1443,0)+IF(Дата_КС2=S$14,Смета!AX1443,0),0)</f>
        <v>0</v>
      </c>
      <c r="G1461" s="67">
        <f>IF(Смета!E1443&gt;0,Смета!E1443,0)</f>
        <v>0</v>
      </c>
      <c r="H1461" s="67">
        <f t="shared" si="46"/>
        <v>0</v>
      </c>
      <c r="I1461" s="464">
        <f t="shared" si="45"/>
        <v>0</v>
      </c>
      <c r="J1461" s="474"/>
      <c r="K1461" s="465">
        <f>IF(AND(B1461&gt;0,B1461&lt;&gt;"ЗАГ"),1,IF(C1461=0,SUM(B1462:INDEX(B1462:B$2002,INDEX(MATCH("ЗАГ",B1462:B$2002&amp;"",),))),0))</f>
        <v>0</v>
      </c>
      <c r="L1461" s="47"/>
      <c r="M1461" s="47"/>
      <c r="N1461" s="186"/>
      <c r="O1461" s="186"/>
      <c r="P1461" s="187"/>
      <c r="Q1461" s="189"/>
      <c r="R1461" s="178">
        <f>IFERROR(IF(F1461&gt;0,IF(IFERROR((Смета!H1011*1),0)&gt;0,ROUND(F1461*G1461,2),0),0),0)</f>
        <v>0</v>
      </c>
      <c r="S1461" s="50">
        <f>IFERROR(IF(F1461&gt;0,IF(IFERROR((Смета!G1443*1),0)&gt;0,ROUND(F1461*G1461,2),0),0),0)</f>
        <v>0</v>
      </c>
      <c r="T1461" s="38"/>
      <c r="U1461" s="38"/>
      <c r="X1461" s="38"/>
      <c r="Y1461" s="38"/>
    </row>
    <row r="1462" spans="1:25" s="37" customFormat="1" hidden="1" x14ac:dyDescent="0.25">
      <c r="A1462" s="63"/>
      <c r="B1462" s="140">
        <f>IFERROR(IF(F1462&gt;0,MAX(B$26:B1461)+1,IF(AND(D1462&gt;0,C1462=0),"ЗАГ",0)),0)</f>
        <v>0</v>
      </c>
      <c r="C1462" s="141">
        <f>IF(Смета!B1444&gt;0,Смета!B1444,0)</f>
        <v>0</v>
      </c>
      <c r="D1462" s="543">
        <f>IF(Смета!C1444&gt;0,Смета!C1444,0)</f>
        <v>0</v>
      </c>
      <c r="E1462" s="77">
        <f>IF(Смета!D1444&gt;0,Смета!D1444,0)</f>
        <v>0</v>
      </c>
      <c r="F1462" s="67">
        <f>IFERROR(IF(Дата_КС2=S$3,Смета!Q1444,0)+IF(Дата_КС2=S$4,Смета!T1444,0)+IF(Дата_КС2=S$5,Смета!W1444,0)+IF(Дата_КС2=S$6,Смета!Z1444,0)+IF(Дата_КС2=S$7,Смета!AC1444,0)+IF(Дата_КС2=S$8,Смета!AF1444,0)+IF(Дата_КС2=S$9,Смета!AI1444,0)+IF(Дата_КС2=S$10,Смета!AL1444,0)+IF(Дата_КС2=S$11,Смета!AO1444,0)+IF(Дата_КС2=S$12,Смета!AR1444,0)+IF(Дата_КС2=S$13,Смета!AU1444,0)+IF(Дата_КС2=S$14,Смета!AX1444,0),0)</f>
        <v>0</v>
      </c>
      <c r="G1462" s="67">
        <f>IF(Смета!E1444&gt;0,Смета!E1444,0)</f>
        <v>0</v>
      </c>
      <c r="H1462" s="67">
        <f t="shared" si="46"/>
        <v>0</v>
      </c>
      <c r="I1462" s="464">
        <f t="shared" si="45"/>
        <v>0</v>
      </c>
      <c r="J1462" s="474"/>
      <c r="K1462" s="465">
        <f>IF(AND(B1462&gt;0,B1462&lt;&gt;"ЗАГ"),1,IF(C1462=0,SUM(B1463:INDEX(B1463:B$2002,INDEX(MATCH("ЗАГ",B1463:B$2002&amp;"",),))),0))</f>
        <v>0</v>
      </c>
      <c r="L1462" s="47"/>
      <c r="M1462" s="47"/>
      <c r="N1462" s="186"/>
      <c r="O1462" s="186"/>
      <c r="P1462" s="187"/>
      <c r="Q1462" s="189"/>
      <c r="R1462" s="178">
        <f>IFERROR(IF(F1462&gt;0,IF(IFERROR((Смета!H1012*1),0)&gt;0,ROUND(F1462*G1462,2),0),0),0)</f>
        <v>0</v>
      </c>
      <c r="S1462" s="50">
        <f>IFERROR(IF(F1462&gt;0,IF(IFERROR((Смета!G1444*1),0)&gt;0,ROUND(F1462*G1462,2),0),0),0)</f>
        <v>0</v>
      </c>
      <c r="T1462" s="38"/>
      <c r="U1462" s="38"/>
      <c r="X1462" s="38"/>
      <c r="Y1462" s="38"/>
    </row>
    <row r="1463" spans="1:25" s="37" customFormat="1" hidden="1" x14ac:dyDescent="0.25">
      <c r="A1463" s="63"/>
      <c r="B1463" s="140">
        <f>IFERROR(IF(F1463&gt;0,MAX(B$26:B1462)+1,IF(AND(D1463&gt;0,C1463=0),"ЗАГ",0)),0)</f>
        <v>0</v>
      </c>
      <c r="C1463" s="141">
        <f>IF(Смета!B1445&gt;0,Смета!B1445,0)</f>
        <v>0</v>
      </c>
      <c r="D1463" s="543">
        <f>IF(Смета!C1445&gt;0,Смета!C1445,0)</f>
        <v>0</v>
      </c>
      <c r="E1463" s="77">
        <f>IF(Смета!D1445&gt;0,Смета!D1445,0)</f>
        <v>0</v>
      </c>
      <c r="F1463" s="67">
        <f>IFERROR(IF(Дата_КС2=S$3,Смета!Q1445,0)+IF(Дата_КС2=S$4,Смета!T1445,0)+IF(Дата_КС2=S$5,Смета!W1445,0)+IF(Дата_КС2=S$6,Смета!Z1445,0)+IF(Дата_КС2=S$7,Смета!AC1445,0)+IF(Дата_КС2=S$8,Смета!AF1445,0)+IF(Дата_КС2=S$9,Смета!AI1445,0)+IF(Дата_КС2=S$10,Смета!AL1445,0)+IF(Дата_КС2=S$11,Смета!AO1445,0)+IF(Дата_КС2=S$12,Смета!AR1445,0)+IF(Дата_КС2=S$13,Смета!AU1445,0)+IF(Дата_КС2=S$14,Смета!AX1445,0),0)</f>
        <v>0</v>
      </c>
      <c r="G1463" s="67">
        <f>IF(Смета!E1445&gt;0,Смета!E1445,0)</f>
        <v>0</v>
      </c>
      <c r="H1463" s="67">
        <f t="shared" si="46"/>
        <v>0</v>
      </c>
      <c r="I1463" s="464">
        <f t="shared" si="45"/>
        <v>0</v>
      </c>
      <c r="J1463" s="474"/>
      <c r="K1463" s="465">
        <f>IF(AND(B1463&gt;0,B1463&lt;&gt;"ЗАГ"),1,IF(C1463=0,SUM(B1464:INDEX(B1464:B$2002,INDEX(MATCH("ЗАГ",B1464:B$2002&amp;"",),))),0))</f>
        <v>0</v>
      </c>
      <c r="L1463" s="47"/>
      <c r="M1463" s="47"/>
      <c r="N1463" s="186"/>
      <c r="O1463" s="186"/>
      <c r="P1463" s="187"/>
      <c r="Q1463" s="189"/>
      <c r="R1463" s="178">
        <f>IFERROR(IF(F1463&gt;0,IF(IFERROR((Смета!H1013*1),0)&gt;0,ROUND(F1463*G1463,2),0),0),0)</f>
        <v>0</v>
      </c>
      <c r="S1463" s="50">
        <f>IFERROR(IF(F1463&gt;0,IF(IFERROR((Смета!G1445*1),0)&gt;0,ROUND(F1463*G1463,2),0),0),0)</f>
        <v>0</v>
      </c>
      <c r="T1463" s="38"/>
      <c r="U1463" s="38"/>
      <c r="X1463" s="38"/>
      <c r="Y1463" s="38"/>
    </row>
    <row r="1464" spans="1:25" s="37" customFormat="1" hidden="1" x14ac:dyDescent="0.25">
      <c r="A1464" s="63"/>
      <c r="B1464" s="140">
        <f>IFERROR(IF(F1464&gt;0,MAX(B$26:B1463)+1,IF(AND(D1464&gt;0,C1464=0),"ЗАГ",0)),0)</f>
        <v>0</v>
      </c>
      <c r="C1464" s="141">
        <f>IF(Смета!B1446&gt;0,Смета!B1446,0)</f>
        <v>0</v>
      </c>
      <c r="D1464" s="543">
        <f>IF(Смета!C1446&gt;0,Смета!C1446,0)</f>
        <v>0</v>
      </c>
      <c r="E1464" s="77">
        <f>IF(Смета!D1446&gt;0,Смета!D1446,0)</f>
        <v>0</v>
      </c>
      <c r="F1464" s="67">
        <f>IFERROR(IF(Дата_КС2=S$3,Смета!Q1446,0)+IF(Дата_КС2=S$4,Смета!T1446,0)+IF(Дата_КС2=S$5,Смета!W1446,0)+IF(Дата_КС2=S$6,Смета!Z1446,0)+IF(Дата_КС2=S$7,Смета!AC1446,0)+IF(Дата_КС2=S$8,Смета!AF1446,0)+IF(Дата_КС2=S$9,Смета!AI1446,0)+IF(Дата_КС2=S$10,Смета!AL1446,0)+IF(Дата_КС2=S$11,Смета!AO1446,0)+IF(Дата_КС2=S$12,Смета!AR1446,0)+IF(Дата_КС2=S$13,Смета!AU1446,0)+IF(Дата_КС2=S$14,Смета!AX1446,0),0)</f>
        <v>0</v>
      </c>
      <c r="G1464" s="67">
        <f>IF(Смета!E1446&gt;0,Смета!E1446,0)</f>
        <v>0</v>
      </c>
      <c r="H1464" s="67">
        <f t="shared" si="46"/>
        <v>0</v>
      </c>
      <c r="I1464" s="464">
        <f t="shared" si="45"/>
        <v>0</v>
      </c>
      <c r="J1464" s="474"/>
      <c r="K1464" s="465">
        <f>IF(AND(B1464&gt;0,B1464&lt;&gt;"ЗАГ"),1,IF(C1464=0,SUM(B1465:INDEX(B1465:B$2002,INDEX(MATCH("ЗАГ",B1465:B$2002&amp;"",),))),0))</f>
        <v>0</v>
      </c>
      <c r="L1464" s="47"/>
      <c r="M1464" s="47"/>
      <c r="N1464" s="186"/>
      <c r="O1464" s="186"/>
      <c r="P1464" s="187"/>
      <c r="Q1464" s="189"/>
      <c r="R1464" s="178">
        <f>IFERROR(IF(F1464&gt;0,IF(IFERROR((Смета!H1014*1),0)&gt;0,ROUND(F1464*G1464,2),0),0),0)</f>
        <v>0</v>
      </c>
      <c r="S1464" s="50">
        <f>IFERROR(IF(F1464&gt;0,IF(IFERROR((Смета!G1446*1),0)&gt;0,ROUND(F1464*G1464,2),0),0),0)</f>
        <v>0</v>
      </c>
      <c r="T1464" s="38"/>
      <c r="U1464" s="38"/>
      <c r="X1464" s="38"/>
      <c r="Y1464" s="38"/>
    </row>
    <row r="1465" spans="1:25" s="37" customFormat="1" hidden="1" x14ac:dyDescent="0.25">
      <c r="A1465" s="63"/>
      <c r="B1465" s="140">
        <f>IFERROR(IF(F1465&gt;0,MAX(B$26:B1464)+1,IF(AND(D1465&gt;0,C1465=0),"ЗАГ",0)),0)</f>
        <v>0</v>
      </c>
      <c r="C1465" s="141">
        <f>IF(Смета!B1447&gt;0,Смета!B1447,0)</f>
        <v>0</v>
      </c>
      <c r="D1465" s="543">
        <f>IF(Смета!C1447&gt;0,Смета!C1447,0)</f>
        <v>0</v>
      </c>
      <c r="E1465" s="77">
        <f>IF(Смета!D1447&gt;0,Смета!D1447,0)</f>
        <v>0</v>
      </c>
      <c r="F1465" s="67">
        <f>IFERROR(IF(Дата_КС2=S$3,Смета!Q1447,0)+IF(Дата_КС2=S$4,Смета!T1447,0)+IF(Дата_КС2=S$5,Смета!W1447,0)+IF(Дата_КС2=S$6,Смета!Z1447,0)+IF(Дата_КС2=S$7,Смета!AC1447,0)+IF(Дата_КС2=S$8,Смета!AF1447,0)+IF(Дата_КС2=S$9,Смета!AI1447,0)+IF(Дата_КС2=S$10,Смета!AL1447,0)+IF(Дата_КС2=S$11,Смета!AO1447,0)+IF(Дата_КС2=S$12,Смета!AR1447,0)+IF(Дата_КС2=S$13,Смета!AU1447,0)+IF(Дата_КС2=S$14,Смета!AX1447,0),0)</f>
        <v>0</v>
      </c>
      <c r="G1465" s="67">
        <f>IF(Смета!E1447&gt;0,Смета!E1447,0)</f>
        <v>0</v>
      </c>
      <c r="H1465" s="67">
        <f t="shared" si="46"/>
        <v>0</v>
      </c>
      <c r="I1465" s="464">
        <f t="shared" si="45"/>
        <v>0</v>
      </c>
      <c r="J1465" s="474"/>
      <c r="K1465" s="465">
        <f>IF(AND(B1465&gt;0,B1465&lt;&gt;"ЗАГ"),1,IF(C1465=0,SUM(B1466:INDEX(B1466:B$2002,INDEX(MATCH("ЗАГ",B1466:B$2002&amp;"",),))),0))</f>
        <v>0</v>
      </c>
      <c r="L1465" s="47"/>
      <c r="M1465" s="47"/>
      <c r="N1465" s="186"/>
      <c r="O1465" s="186"/>
      <c r="P1465" s="187"/>
      <c r="Q1465" s="189"/>
      <c r="R1465" s="178">
        <f>IFERROR(IF(F1465&gt;0,IF(IFERROR((Смета!H1015*1),0)&gt;0,ROUND(F1465*G1465,2),0),0),0)</f>
        <v>0</v>
      </c>
      <c r="S1465" s="50">
        <f>IFERROR(IF(F1465&gt;0,IF(IFERROR((Смета!G1447*1),0)&gt;0,ROUND(F1465*G1465,2),0),0),0)</f>
        <v>0</v>
      </c>
      <c r="T1465" s="38"/>
      <c r="U1465" s="38"/>
      <c r="X1465" s="38"/>
      <c r="Y1465" s="38"/>
    </row>
    <row r="1466" spans="1:25" s="37" customFormat="1" hidden="1" x14ac:dyDescent="0.25">
      <c r="A1466" s="63"/>
      <c r="B1466" s="140">
        <f>IFERROR(IF(F1466&gt;0,MAX(B$26:B1465)+1,IF(AND(D1466&gt;0,C1466=0),"ЗАГ",0)),0)</f>
        <v>0</v>
      </c>
      <c r="C1466" s="141">
        <f>IF(Смета!B1448&gt;0,Смета!B1448,0)</f>
        <v>0</v>
      </c>
      <c r="D1466" s="543">
        <f>IF(Смета!C1448&gt;0,Смета!C1448,0)</f>
        <v>0</v>
      </c>
      <c r="E1466" s="77">
        <f>IF(Смета!D1448&gt;0,Смета!D1448,0)</f>
        <v>0</v>
      </c>
      <c r="F1466" s="67">
        <f>IFERROR(IF(Дата_КС2=S$3,Смета!Q1448,0)+IF(Дата_КС2=S$4,Смета!T1448,0)+IF(Дата_КС2=S$5,Смета!W1448,0)+IF(Дата_КС2=S$6,Смета!Z1448,0)+IF(Дата_КС2=S$7,Смета!AC1448,0)+IF(Дата_КС2=S$8,Смета!AF1448,0)+IF(Дата_КС2=S$9,Смета!AI1448,0)+IF(Дата_КС2=S$10,Смета!AL1448,0)+IF(Дата_КС2=S$11,Смета!AO1448,0)+IF(Дата_КС2=S$12,Смета!AR1448,0)+IF(Дата_КС2=S$13,Смета!AU1448,0)+IF(Дата_КС2=S$14,Смета!AX1448,0),0)</f>
        <v>0</v>
      </c>
      <c r="G1466" s="67">
        <f>IF(Смета!E1448&gt;0,Смета!E1448,0)</f>
        <v>0</v>
      </c>
      <c r="H1466" s="67">
        <f t="shared" si="46"/>
        <v>0</v>
      </c>
      <c r="I1466" s="464">
        <f t="shared" si="45"/>
        <v>0</v>
      </c>
      <c r="J1466" s="474"/>
      <c r="K1466" s="465">
        <f>IF(AND(B1466&gt;0,B1466&lt;&gt;"ЗАГ"),1,IF(C1466=0,SUM(B1467:INDEX(B1467:B$2002,INDEX(MATCH("ЗАГ",B1467:B$2002&amp;"",),))),0))</f>
        <v>0</v>
      </c>
      <c r="L1466" s="47"/>
      <c r="M1466" s="47"/>
      <c r="N1466" s="186"/>
      <c r="O1466" s="186"/>
      <c r="P1466" s="187"/>
      <c r="Q1466" s="189"/>
      <c r="R1466" s="178">
        <f>IFERROR(IF(F1466&gt;0,IF(IFERROR((Смета!H1016*1),0)&gt;0,ROUND(F1466*G1466,2),0),0),0)</f>
        <v>0</v>
      </c>
      <c r="S1466" s="50">
        <f>IFERROR(IF(F1466&gt;0,IF(IFERROR((Смета!G1448*1),0)&gt;0,ROUND(F1466*G1466,2),0),0),0)</f>
        <v>0</v>
      </c>
      <c r="T1466" s="38"/>
      <c r="U1466" s="38"/>
      <c r="X1466" s="38"/>
      <c r="Y1466" s="38"/>
    </row>
    <row r="1467" spans="1:25" s="37" customFormat="1" hidden="1" x14ac:dyDescent="0.25">
      <c r="A1467" s="63"/>
      <c r="B1467" s="140">
        <f>IFERROR(IF(F1467&gt;0,MAX(B$26:B1466)+1,IF(AND(D1467&gt;0,C1467=0),"ЗАГ",0)),0)</f>
        <v>0</v>
      </c>
      <c r="C1467" s="141">
        <f>IF(Смета!B1449&gt;0,Смета!B1449,0)</f>
        <v>0</v>
      </c>
      <c r="D1467" s="543">
        <f>IF(Смета!C1449&gt;0,Смета!C1449,0)</f>
        <v>0</v>
      </c>
      <c r="E1467" s="77">
        <f>IF(Смета!D1449&gt;0,Смета!D1449,0)</f>
        <v>0</v>
      </c>
      <c r="F1467" s="67">
        <f>IFERROR(IF(Дата_КС2=S$3,Смета!Q1449,0)+IF(Дата_КС2=S$4,Смета!T1449,0)+IF(Дата_КС2=S$5,Смета!W1449,0)+IF(Дата_КС2=S$6,Смета!Z1449,0)+IF(Дата_КС2=S$7,Смета!AC1449,0)+IF(Дата_КС2=S$8,Смета!AF1449,0)+IF(Дата_КС2=S$9,Смета!AI1449,0)+IF(Дата_КС2=S$10,Смета!AL1449,0)+IF(Дата_КС2=S$11,Смета!AO1449,0)+IF(Дата_КС2=S$12,Смета!AR1449,0)+IF(Дата_КС2=S$13,Смета!AU1449,0)+IF(Дата_КС2=S$14,Смета!AX1449,0),0)</f>
        <v>0</v>
      </c>
      <c r="G1467" s="67">
        <f>IF(Смета!E1449&gt;0,Смета!E1449,0)</f>
        <v>0</v>
      </c>
      <c r="H1467" s="67">
        <f t="shared" si="46"/>
        <v>0</v>
      </c>
      <c r="I1467" s="464">
        <f t="shared" si="45"/>
        <v>0</v>
      </c>
      <c r="J1467" s="474"/>
      <c r="K1467" s="465">
        <f>IF(AND(B1467&gt;0,B1467&lt;&gt;"ЗАГ"),1,IF(C1467=0,SUM(B1468:INDEX(B1468:B$2002,INDEX(MATCH("ЗАГ",B1468:B$2002&amp;"",),))),0))</f>
        <v>0</v>
      </c>
      <c r="L1467" s="47"/>
      <c r="M1467" s="47"/>
      <c r="N1467" s="186"/>
      <c r="O1467" s="186"/>
      <c r="P1467" s="187"/>
      <c r="Q1467" s="189"/>
      <c r="R1467" s="178">
        <f>IFERROR(IF(F1467&gt;0,IF(IFERROR((Смета!H1017*1),0)&gt;0,ROUND(F1467*G1467,2),0),0),0)</f>
        <v>0</v>
      </c>
      <c r="S1467" s="50">
        <f>IFERROR(IF(F1467&gt;0,IF(IFERROR((Смета!G1449*1),0)&gt;0,ROUND(F1467*G1467,2),0),0),0)</f>
        <v>0</v>
      </c>
      <c r="T1467" s="38"/>
      <c r="U1467" s="38"/>
      <c r="X1467" s="38"/>
      <c r="Y1467" s="38"/>
    </row>
    <row r="1468" spans="1:25" s="37" customFormat="1" hidden="1" x14ac:dyDescent="0.25">
      <c r="A1468" s="63"/>
      <c r="B1468" s="140">
        <f>IFERROR(IF(F1468&gt;0,MAX(B$26:B1467)+1,IF(AND(D1468&gt;0,C1468=0),"ЗАГ",0)),0)</f>
        <v>0</v>
      </c>
      <c r="C1468" s="141">
        <f>IF(Смета!B1450&gt;0,Смета!B1450,0)</f>
        <v>0</v>
      </c>
      <c r="D1468" s="543">
        <f>IF(Смета!C1450&gt;0,Смета!C1450,0)</f>
        <v>0</v>
      </c>
      <c r="E1468" s="77">
        <f>IF(Смета!D1450&gt;0,Смета!D1450,0)</f>
        <v>0</v>
      </c>
      <c r="F1468" s="67">
        <f>IFERROR(IF(Дата_КС2=S$3,Смета!Q1450,0)+IF(Дата_КС2=S$4,Смета!T1450,0)+IF(Дата_КС2=S$5,Смета!W1450,0)+IF(Дата_КС2=S$6,Смета!Z1450,0)+IF(Дата_КС2=S$7,Смета!AC1450,0)+IF(Дата_КС2=S$8,Смета!AF1450,0)+IF(Дата_КС2=S$9,Смета!AI1450,0)+IF(Дата_КС2=S$10,Смета!AL1450,0)+IF(Дата_КС2=S$11,Смета!AO1450,0)+IF(Дата_КС2=S$12,Смета!AR1450,0)+IF(Дата_КС2=S$13,Смета!AU1450,0)+IF(Дата_КС2=S$14,Смета!AX1450,0),0)</f>
        <v>0</v>
      </c>
      <c r="G1468" s="67">
        <f>IF(Смета!E1450&gt;0,Смета!E1450,0)</f>
        <v>0</v>
      </c>
      <c r="H1468" s="67">
        <f t="shared" si="46"/>
        <v>0</v>
      </c>
      <c r="I1468" s="464">
        <f t="shared" si="45"/>
        <v>0</v>
      </c>
      <c r="J1468" s="474"/>
      <c r="K1468" s="465">
        <f>IF(AND(B1468&gt;0,B1468&lt;&gt;"ЗАГ"),1,IF(C1468=0,SUM(B1469:INDEX(B1469:B$2002,INDEX(MATCH("ЗАГ",B1469:B$2002&amp;"",),))),0))</f>
        <v>0</v>
      </c>
      <c r="L1468" s="47"/>
      <c r="M1468" s="47"/>
      <c r="N1468" s="186"/>
      <c r="O1468" s="186"/>
      <c r="P1468" s="187"/>
      <c r="Q1468" s="189"/>
      <c r="R1468" s="178">
        <f>IFERROR(IF(F1468&gt;0,IF(IFERROR((Смета!H1018*1),0)&gt;0,ROUND(F1468*G1468,2),0),0),0)</f>
        <v>0</v>
      </c>
      <c r="S1468" s="50">
        <f>IFERROR(IF(F1468&gt;0,IF(IFERROR((Смета!G1450*1),0)&gt;0,ROUND(F1468*G1468,2),0),0),0)</f>
        <v>0</v>
      </c>
      <c r="T1468" s="38"/>
      <c r="U1468" s="38"/>
      <c r="X1468" s="38"/>
      <c r="Y1468" s="38"/>
    </row>
    <row r="1469" spans="1:25" s="37" customFormat="1" hidden="1" x14ac:dyDescent="0.25">
      <c r="A1469" s="63"/>
      <c r="B1469" s="140">
        <f>IFERROR(IF(F1469&gt;0,MAX(B$26:B1468)+1,IF(AND(D1469&gt;0,C1469=0),"ЗАГ",0)),0)</f>
        <v>0</v>
      </c>
      <c r="C1469" s="141">
        <f>IF(Смета!B1451&gt;0,Смета!B1451,0)</f>
        <v>0</v>
      </c>
      <c r="D1469" s="543">
        <f>IF(Смета!C1451&gt;0,Смета!C1451,0)</f>
        <v>0</v>
      </c>
      <c r="E1469" s="77">
        <f>IF(Смета!D1451&gt;0,Смета!D1451,0)</f>
        <v>0</v>
      </c>
      <c r="F1469" s="67">
        <f>IFERROR(IF(Дата_КС2=S$3,Смета!Q1451,0)+IF(Дата_КС2=S$4,Смета!T1451,0)+IF(Дата_КС2=S$5,Смета!W1451,0)+IF(Дата_КС2=S$6,Смета!Z1451,0)+IF(Дата_КС2=S$7,Смета!AC1451,0)+IF(Дата_КС2=S$8,Смета!AF1451,0)+IF(Дата_КС2=S$9,Смета!AI1451,0)+IF(Дата_КС2=S$10,Смета!AL1451,0)+IF(Дата_КС2=S$11,Смета!AO1451,0)+IF(Дата_КС2=S$12,Смета!AR1451,0)+IF(Дата_КС2=S$13,Смета!AU1451,0)+IF(Дата_КС2=S$14,Смета!AX1451,0),0)</f>
        <v>0</v>
      </c>
      <c r="G1469" s="67">
        <f>IF(Смета!E1451&gt;0,Смета!E1451,0)</f>
        <v>0</v>
      </c>
      <c r="H1469" s="67">
        <f t="shared" si="46"/>
        <v>0</v>
      </c>
      <c r="I1469" s="464">
        <f t="shared" si="45"/>
        <v>0</v>
      </c>
      <c r="J1469" s="474"/>
      <c r="K1469" s="465">
        <f>IF(AND(B1469&gt;0,B1469&lt;&gt;"ЗАГ"),1,IF(C1469=0,SUM(B1470:INDEX(B1470:B$2002,INDEX(MATCH("ЗАГ",B1470:B$2002&amp;"",),))),0))</f>
        <v>0</v>
      </c>
      <c r="L1469" s="47"/>
      <c r="M1469" s="47"/>
      <c r="N1469" s="186"/>
      <c r="O1469" s="186"/>
      <c r="P1469" s="187"/>
      <c r="Q1469" s="189"/>
      <c r="R1469" s="178">
        <f>IFERROR(IF(F1469&gt;0,IF(IFERROR((Смета!H1019*1),0)&gt;0,ROUND(F1469*G1469,2),0),0),0)</f>
        <v>0</v>
      </c>
      <c r="S1469" s="50">
        <f>IFERROR(IF(F1469&gt;0,IF(IFERROR((Смета!G1451*1),0)&gt;0,ROUND(F1469*G1469,2),0),0),0)</f>
        <v>0</v>
      </c>
      <c r="T1469" s="38"/>
      <c r="U1469" s="38"/>
      <c r="X1469" s="38"/>
      <c r="Y1469" s="38"/>
    </row>
    <row r="1470" spans="1:25" s="37" customFormat="1" hidden="1" x14ac:dyDescent="0.25">
      <c r="A1470" s="63"/>
      <c r="B1470" s="140">
        <f>IFERROR(IF(F1470&gt;0,MAX(B$26:B1469)+1,IF(AND(D1470&gt;0,C1470=0),"ЗАГ",0)),0)</f>
        <v>0</v>
      </c>
      <c r="C1470" s="141">
        <f>IF(Смета!B1452&gt;0,Смета!B1452,0)</f>
        <v>0</v>
      </c>
      <c r="D1470" s="543">
        <f>IF(Смета!C1452&gt;0,Смета!C1452,0)</f>
        <v>0</v>
      </c>
      <c r="E1470" s="77">
        <f>IF(Смета!D1452&gt;0,Смета!D1452,0)</f>
        <v>0</v>
      </c>
      <c r="F1470" s="67">
        <f>IFERROR(IF(Дата_КС2=S$3,Смета!Q1452,0)+IF(Дата_КС2=S$4,Смета!T1452,0)+IF(Дата_КС2=S$5,Смета!W1452,0)+IF(Дата_КС2=S$6,Смета!Z1452,0)+IF(Дата_КС2=S$7,Смета!AC1452,0)+IF(Дата_КС2=S$8,Смета!AF1452,0)+IF(Дата_КС2=S$9,Смета!AI1452,0)+IF(Дата_КС2=S$10,Смета!AL1452,0)+IF(Дата_КС2=S$11,Смета!AO1452,0)+IF(Дата_КС2=S$12,Смета!AR1452,0)+IF(Дата_КС2=S$13,Смета!AU1452,0)+IF(Дата_КС2=S$14,Смета!AX1452,0),0)</f>
        <v>0</v>
      </c>
      <c r="G1470" s="67">
        <f>IF(Смета!E1452&gt;0,Смета!E1452,0)</f>
        <v>0</v>
      </c>
      <c r="H1470" s="67">
        <f t="shared" si="46"/>
        <v>0</v>
      </c>
      <c r="I1470" s="464">
        <f t="shared" si="45"/>
        <v>0</v>
      </c>
      <c r="J1470" s="474"/>
      <c r="K1470" s="465">
        <f>IF(AND(B1470&gt;0,B1470&lt;&gt;"ЗАГ"),1,IF(C1470=0,SUM(B1471:INDEX(B1471:B$2002,INDEX(MATCH("ЗАГ",B1471:B$2002&amp;"",),))),0))</f>
        <v>0</v>
      </c>
      <c r="L1470" s="47"/>
      <c r="M1470" s="47"/>
      <c r="N1470" s="186"/>
      <c r="O1470" s="186"/>
      <c r="P1470" s="187"/>
      <c r="Q1470" s="189"/>
      <c r="R1470" s="178">
        <f>IFERROR(IF(F1470&gt;0,IF(IFERROR((Смета!H1020*1),0)&gt;0,ROUND(F1470*G1470,2),0),0),0)</f>
        <v>0</v>
      </c>
      <c r="S1470" s="50">
        <f>IFERROR(IF(F1470&gt;0,IF(IFERROR((Смета!G1452*1),0)&gt;0,ROUND(F1470*G1470,2),0),0),0)</f>
        <v>0</v>
      </c>
      <c r="T1470" s="38"/>
      <c r="U1470" s="38"/>
      <c r="X1470" s="38"/>
      <c r="Y1470" s="38"/>
    </row>
    <row r="1471" spans="1:25" s="37" customFormat="1" hidden="1" x14ac:dyDescent="0.25">
      <c r="A1471" s="63"/>
      <c r="B1471" s="140">
        <f>IFERROR(IF(F1471&gt;0,MAX(B$26:B1470)+1,IF(AND(D1471&gt;0,C1471=0),"ЗАГ",0)),0)</f>
        <v>0</v>
      </c>
      <c r="C1471" s="141">
        <f>IF(Смета!B1453&gt;0,Смета!B1453,0)</f>
        <v>0</v>
      </c>
      <c r="D1471" s="543">
        <f>IF(Смета!C1453&gt;0,Смета!C1453,0)</f>
        <v>0</v>
      </c>
      <c r="E1471" s="77">
        <f>IF(Смета!D1453&gt;0,Смета!D1453,0)</f>
        <v>0</v>
      </c>
      <c r="F1471" s="67">
        <f>IFERROR(IF(Дата_КС2=S$3,Смета!Q1453,0)+IF(Дата_КС2=S$4,Смета!T1453,0)+IF(Дата_КС2=S$5,Смета!W1453,0)+IF(Дата_КС2=S$6,Смета!Z1453,0)+IF(Дата_КС2=S$7,Смета!AC1453,0)+IF(Дата_КС2=S$8,Смета!AF1453,0)+IF(Дата_КС2=S$9,Смета!AI1453,0)+IF(Дата_КС2=S$10,Смета!AL1453,0)+IF(Дата_КС2=S$11,Смета!AO1453,0)+IF(Дата_КС2=S$12,Смета!AR1453,0)+IF(Дата_КС2=S$13,Смета!AU1453,0)+IF(Дата_КС2=S$14,Смета!AX1453,0),0)</f>
        <v>0</v>
      </c>
      <c r="G1471" s="67">
        <f>IF(Смета!E1453&gt;0,Смета!E1453,0)</f>
        <v>0</v>
      </c>
      <c r="H1471" s="67">
        <f t="shared" si="46"/>
        <v>0</v>
      </c>
      <c r="I1471" s="464">
        <f t="shared" si="45"/>
        <v>0</v>
      </c>
      <c r="J1471" s="474"/>
      <c r="K1471" s="465">
        <f>IF(AND(B1471&gt;0,B1471&lt;&gt;"ЗАГ"),1,IF(C1471=0,SUM(B1472:INDEX(B1472:B$2002,INDEX(MATCH("ЗАГ",B1472:B$2002&amp;"",),))),0))</f>
        <v>0</v>
      </c>
      <c r="L1471" s="47"/>
      <c r="M1471" s="47"/>
      <c r="N1471" s="186"/>
      <c r="O1471" s="186"/>
      <c r="P1471" s="187"/>
      <c r="Q1471" s="189"/>
      <c r="R1471" s="178">
        <f>IFERROR(IF(F1471&gt;0,IF(IFERROR((Смета!H1021*1),0)&gt;0,ROUND(F1471*G1471,2),0),0),0)</f>
        <v>0</v>
      </c>
      <c r="S1471" s="50">
        <f>IFERROR(IF(F1471&gt;0,IF(IFERROR((Смета!G1453*1),0)&gt;0,ROUND(F1471*G1471,2),0),0),0)</f>
        <v>0</v>
      </c>
      <c r="T1471" s="38"/>
      <c r="U1471" s="38"/>
      <c r="X1471" s="38"/>
      <c r="Y1471" s="38"/>
    </row>
    <row r="1472" spans="1:25" s="37" customFormat="1" hidden="1" x14ac:dyDescent="0.25">
      <c r="A1472" s="63"/>
      <c r="B1472" s="140">
        <f>IFERROR(IF(F1472&gt;0,MAX(B$26:B1471)+1,IF(AND(D1472&gt;0,C1472=0),"ЗАГ",0)),0)</f>
        <v>0</v>
      </c>
      <c r="C1472" s="141">
        <f>IF(Смета!B1454&gt;0,Смета!B1454,0)</f>
        <v>0</v>
      </c>
      <c r="D1472" s="543">
        <f>IF(Смета!C1454&gt;0,Смета!C1454,0)</f>
        <v>0</v>
      </c>
      <c r="E1472" s="77">
        <f>IF(Смета!D1454&gt;0,Смета!D1454,0)</f>
        <v>0</v>
      </c>
      <c r="F1472" s="67">
        <f>IFERROR(IF(Дата_КС2=S$3,Смета!Q1454,0)+IF(Дата_КС2=S$4,Смета!T1454,0)+IF(Дата_КС2=S$5,Смета!W1454,0)+IF(Дата_КС2=S$6,Смета!Z1454,0)+IF(Дата_КС2=S$7,Смета!AC1454,0)+IF(Дата_КС2=S$8,Смета!AF1454,0)+IF(Дата_КС2=S$9,Смета!AI1454,0)+IF(Дата_КС2=S$10,Смета!AL1454,0)+IF(Дата_КС2=S$11,Смета!AO1454,0)+IF(Дата_КС2=S$12,Смета!AR1454,0)+IF(Дата_КС2=S$13,Смета!AU1454,0)+IF(Дата_КС2=S$14,Смета!AX1454,0),0)</f>
        <v>0</v>
      </c>
      <c r="G1472" s="67">
        <f>IF(Смета!E1454&gt;0,Смета!E1454,0)</f>
        <v>0</v>
      </c>
      <c r="H1472" s="67">
        <f t="shared" si="46"/>
        <v>0</v>
      </c>
      <c r="I1472" s="464">
        <f t="shared" si="45"/>
        <v>0</v>
      </c>
      <c r="J1472" s="474"/>
      <c r="K1472" s="465">
        <f>IF(AND(B1472&gt;0,B1472&lt;&gt;"ЗАГ"),1,IF(C1472=0,SUM(B1473:INDEX(B1473:B$2002,INDEX(MATCH("ЗАГ",B1473:B$2002&amp;"",),))),0))</f>
        <v>0</v>
      </c>
      <c r="L1472" s="47"/>
      <c r="M1472" s="47"/>
      <c r="N1472" s="186"/>
      <c r="O1472" s="186"/>
      <c r="P1472" s="187"/>
      <c r="Q1472" s="189"/>
      <c r="R1472" s="178">
        <f>IFERROR(IF(F1472&gt;0,IF(IFERROR((Смета!H1022*1),0)&gt;0,ROUND(F1472*G1472,2),0),0),0)</f>
        <v>0</v>
      </c>
      <c r="S1472" s="50">
        <f>IFERROR(IF(F1472&gt;0,IF(IFERROR((Смета!G1454*1),0)&gt;0,ROUND(F1472*G1472,2),0),0),0)</f>
        <v>0</v>
      </c>
      <c r="T1472" s="38"/>
      <c r="U1472" s="38"/>
      <c r="X1472" s="38"/>
      <c r="Y1472" s="38"/>
    </row>
    <row r="1473" spans="1:25" s="37" customFormat="1" hidden="1" x14ac:dyDescent="0.25">
      <c r="A1473" s="63"/>
      <c r="B1473" s="140">
        <f>IFERROR(IF(F1473&gt;0,MAX(B$26:B1472)+1,IF(AND(D1473&gt;0,C1473=0),"ЗАГ",0)),0)</f>
        <v>0</v>
      </c>
      <c r="C1473" s="141">
        <f>IF(Смета!B1455&gt;0,Смета!B1455,0)</f>
        <v>0</v>
      </c>
      <c r="D1473" s="543">
        <f>IF(Смета!C1455&gt;0,Смета!C1455,0)</f>
        <v>0</v>
      </c>
      <c r="E1473" s="77">
        <f>IF(Смета!D1455&gt;0,Смета!D1455,0)</f>
        <v>0</v>
      </c>
      <c r="F1473" s="67">
        <f>IFERROR(IF(Дата_КС2=S$3,Смета!Q1455,0)+IF(Дата_КС2=S$4,Смета!T1455,0)+IF(Дата_КС2=S$5,Смета!W1455,0)+IF(Дата_КС2=S$6,Смета!Z1455,0)+IF(Дата_КС2=S$7,Смета!AC1455,0)+IF(Дата_КС2=S$8,Смета!AF1455,0)+IF(Дата_КС2=S$9,Смета!AI1455,0)+IF(Дата_КС2=S$10,Смета!AL1455,0)+IF(Дата_КС2=S$11,Смета!AO1455,0)+IF(Дата_КС2=S$12,Смета!AR1455,0)+IF(Дата_КС2=S$13,Смета!AU1455,0)+IF(Дата_КС2=S$14,Смета!AX1455,0),0)</f>
        <v>0</v>
      </c>
      <c r="G1473" s="67">
        <f>IF(Смета!E1455&gt;0,Смета!E1455,0)</f>
        <v>0</v>
      </c>
      <c r="H1473" s="67">
        <f t="shared" si="46"/>
        <v>0</v>
      </c>
      <c r="I1473" s="464">
        <f t="shared" si="45"/>
        <v>0</v>
      </c>
      <c r="J1473" s="474"/>
      <c r="K1473" s="465">
        <f>IF(AND(B1473&gt;0,B1473&lt;&gt;"ЗАГ"),1,IF(C1473=0,SUM(B1474:INDEX(B1474:B$2002,INDEX(MATCH("ЗАГ",B1474:B$2002&amp;"",),))),0))</f>
        <v>0</v>
      </c>
      <c r="L1473" s="47"/>
      <c r="M1473" s="47"/>
      <c r="N1473" s="186"/>
      <c r="O1473" s="186"/>
      <c r="P1473" s="187"/>
      <c r="Q1473" s="189"/>
      <c r="R1473" s="178">
        <f>IFERROR(IF(F1473&gt;0,IF(IFERROR((Смета!H1023*1),0)&gt;0,ROUND(F1473*G1473,2),0),0),0)</f>
        <v>0</v>
      </c>
      <c r="S1473" s="50">
        <f>IFERROR(IF(F1473&gt;0,IF(IFERROR((Смета!G1455*1),0)&gt;0,ROUND(F1473*G1473,2),0),0),0)</f>
        <v>0</v>
      </c>
      <c r="T1473" s="38"/>
      <c r="U1473" s="38"/>
      <c r="X1473" s="38"/>
      <c r="Y1473" s="38"/>
    </row>
    <row r="1474" spans="1:25" s="37" customFormat="1" hidden="1" x14ac:dyDescent="0.25">
      <c r="A1474" s="63"/>
      <c r="B1474" s="140">
        <f>IFERROR(IF(F1474&gt;0,MAX(B$26:B1473)+1,IF(AND(D1474&gt;0,C1474=0),"ЗАГ",0)),0)</f>
        <v>0</v>
      </c>
      <c r="C1474" s="141">
        <f>IF(Смета!B1456&gt;0,Смета!B1456,0)</f>
        <v>0</v>
      </c>
      <c r="D1474" s="543">
        <f>IF(Смета!C1456&gt;0,Смета!C1456,0)</f>
        <v>0</v>
      </c>
      <c r="E1474" s="77">
        <f>IF(Смета!D1456&gt;0,Смета!D1456,0)</f>
        <v>0</v>
      </c>
      <c r="F1474" s="67">
        <f>IFERROR(IF(Дата_КС2=S$3,Смета!Q1456,0)+IF(Дата_КС2=S$4,Смета!T1456,0)+IF(Дата_КС2=S$5,Смета!W1456,0)+IF(Дата_КС2=S$6,Смета!Z1456,0)+IF(Дата_КС2=S$7,Смета!AC1456,0)+IF(Дата_КС2=S$8,Смета!AF1456,0)+IF(Дата_КС2=S$9,Смета!AI1456,0)+IF(Дата_КС2=S$10,Смета!AL1456,0)+IF(Дата_КС2=S$11,Смета!AO1456,0)+IF(Дата_КС2=S$12,Смета!AR1456,0)+IF(Дата_КС2=S$13,Смета!AU1456,0)+IF(Дата_КС2=S$14,Смета!AX1456,0),0)</f>
        <v>0</v>
      </c>
      <c r="G1474" s="67">
        <f>IF(Смета!E1456&gt;0,Смета!E1456,0)</f>
        <v>0</v>
      </c>
      <c r="H1474" s="67">
        <f t="shared" si="46"/>
        <v>0</v>
      </c>
      <c r="I1474" s="464">
        <f t="shared" si="45"/>
        <v>0</v>
      </c>
      <c r="J1474" s="474"/>
      <c r="K1474" s="465">
        <f>IF(AND(B1474&gt;0,B1474&lt;&gt;"ЗАГ"),1,IF(C1474=0,SUM(B1475:INDEX(B1475:B$2002,INDEX(MATCH("ЗАГ",B1475:B$2002&amp;"",),))),0))</f>
        <v>0</v>
      </c>
      <c r="L1474" s="47"/>
      <c r="M1474" s="47"/>
      <c r="N1474" s="186"/>
      <c r="O1474" s="186"/>
      <c r="P1474" s="187"/>
      <c r="Q1474" s="189"/>
      <c r="R1474" s="178">
        <f>IFERROR(IF(F1474&gt;0,IF(IFERROR((Смета!H1024*1),0)&gt;0,ROUND(F1474*G1474,2),0),0),0)</f>
        <v>0</v>
      </c>
      <c r="S1474" s="50">
        <f>IFERROR(IF(F1474&gt;0,IF(IFERROR((Смета!G1456*1),0)&gt;0,ROUND(F1474*G1474,2),0),0),0)</f>
        <v>0</v>
      </c>
      <c r="T1474" s="38"/>
      <c r="U1474" s="38"/>
      <c r="X1474" s="38"/>
      <c r="Y1474" s="38"/>
    </row>
    <row r="1475" spans="1:25" s="37" customFormat="1" hidden="1" x14ac:dyDescent="0.25">
      <c r="A1475" s="63"/>
      <c r="B1475" s="140">
        <f>IFERROR(IF(F1475&gt;0,MAX(B$26:B1474)+1,IF(AND(D1475&gt;0,C1475=0),"ЗАГ",0)),0)</f>
        <v>0</v>
      </c>
      <c r="C1475" s="141">
        <f>IF(Смета!B1457&gt;0,Смета!B1457,0)</f>
        <v>0</v>
      </c>
      <c r="D1475" s="543">
        <f>IF(Смета!C1457&gt;0,Смета!C1457,0)</f>
        <v>0</v>
      </c>
      <c r="E1475" s="77">
        <f>IF(Смета!D1457&gt;0,Смета!D1457,0)</f>
        <v>0</v>
      </c>
      <c r="F1475" s="67">
        <f>IFERROR(IF(Дата_КС2=S$3,Смета!Q1457,0)+IF(Дата_КС2=S$4,Смета!T1457,0)+IF(Дата_КС2=S$5,Смета!W1457,0)+IF(Дата_КС2=S$6,Смета!Z1457,0)+IF(Дата_КС2=S$7,Смета!AC1457,0)+IF(Дата_КС2=S$8,Смета!AF1457,0)+IF(Дата_КС2=S$9,Смета!AI1457,0)+IF(Дата_КС2=S$10,Смета!AL1457,0)+IF(Дата_КС2=S$11,Смета!AO1457,0)+IF(Дата_КС2=S$12,Смета!AR1457,0)+IF(Дата_КС2=S$13,Смета!AU1457,0)+IF(Дата_КС2=S$14,Смета!AX1457,0),0)</f>
        <v>0</v>
      </c>
      <c r="G1475" s="67">
        <f>IF(Смета!E1457&gt;0,Смета!E1457,0)</f>
        <v>0</v>
      </c>
      <c r="H1475" s="67">
        <f t="shared" si="46"/>
        <v>0</v>
      </c>
      <c r="I1475" s="464">
        <f t="shared" si="45"/>
        <v>0</v>
      </c>
      <c r="J1475" s="474"/>
      <c r="K1475" s="465">
        <f>IF(AND(B1475&gt;0,B1475&lt;&gt;"ЗАГ"),1,IF(C1475=0,SUM(B1476:INDEX(B1476:B$2002,INDEX(MATCH("ЗАГ",B1476:B$2002&amp;"",),))),0))</f>
        <v>0</v>
      </c>
      <c r="L1475" s="47"/>
      <c r="M1475" s="47"/>
      <c r="N1475" s="186"/>
      <c r="O1475" s="186"/>
      <c r="P1475" s="187"/>
      <c r="Q1475" s="189"/>
      <c r="R1475" s="178">
        <f>IFERROR(IF(F1475&gt;0,IF(IFERROR((Смета!H1025*1),0)&gt;0,ROUND(F1475*G1475,2),0),0),0)</f>
        <v>0</v>
      </c>
      <c r="S1475" s="50">
        <f>IFERROR(IF(F1475&gt;0,IF(IFERROR((Смета!G1457*1),0)&gt;0,ROUND(F1475*G1475,2),0),0),0)</f>
        <v>0</v>
      </c>
      <c r="T1475" s="38"/>
      <c r="U1475" s="38"/>
      <c r="X1475" s="38"/>
      <c r="Y1475" s="38"/>
    </row>
    <row r="1476" spans="1:25" s="37" customFormat="1" hidden="1" x14ac:dyDescent="0.25">
      <c r="A1476" s="63"/>
      <c r="B1476" s="140">
        <f>IFERROR(IF(F1476&gt;0,MAX(B$26:B1475)+1,IF(AND(D1476&gt;0,C1476=0),"ЗАГ",0)),0)</f>
        <v>0</v>
      </c>
      <c r="C1476" s="141">
        <f>IF(Смета!B1458&gt;0,Смета!B1458,0)</f>
        <v>0</v>
      </c>
      <c r="D1476" s="543">
        <f>IF(Смета!C1458&gt;0,Смета!C1458,0)</f>
        <v>0</v>
      </c>
      <c r="E1476" s="77">
        <f>IF(Смета!D1458&gt;0,Смета!D1458,0)</f>
        <v>0</v>
      </c>
      <c r="F1476" s="67">
        <f>IFERROR(IF(Дата_КС2=S$3,Смета!Q1458,0)+IF(Дата_КС2=S$4,Смета!T1458,0)+IF(Дата_КС2=S$5,Смета!W1458,0)+IF(Дата_КС2=S$6,Смета!Z1458,0)+IF(Дата_КС2=S$7,Смета!AC1458,0)+IF(Дата_КС2=S$8,Смета!AF1458,0)+IF(Дата_КС2=S$9,Смета!AI1458,0)+IF(Дата_КС2=S$10,Смета!AL1458,0)+IF(Дата_КС2=S$11,Смета!AO1458,0)+IF(Дата_КС2=S$12,Смета!AR1458,0)+IF(Дата_КС2=S$13,Смета!AU1458,0)+IF(Дата_КС2=S$14,Смета!AX1458,0),0)</f>
        <v>0</v>
      </c>
      <c r="G1476" s="67">
        <f>IF(Смета!E1458&gt;0,Смета!E1458,0)</f>
        <v>0</v>
      </c>
      <c r="H1476" s="67">
        <f t="shared" si="46"/>
        <v>0</v>
      </c>
      <c r="I1476" s="464">
        <f t="shared" si="45"/>
        <v>0</v>
      </c>
      <c r="J1476" s="474"/>
      <c r="K1476" s="465">
        <f>IF(AND(B1476&gt;0,B1476&lt;&gt;"ЗАГ"),1,IF(C1476=0,SUM(B1477:INDEX(B1477:B$2002,INDEX(MATCH("ЗАГ",B1477:B$2002&amp;"",),))),0))</f>
        <v>0</v>
      </c>
      <c r="L1476" s="47"/>
      <c r="M1476" s="47"/>
      <c r="N1476" s="186"/>
      <c r="O1476" s="186"/>
      <c r="P1476" s="187"/>
      <c r="Q1476" s="189"/>
      <c r="R1476" s="178">
        <f>IFERROR(IF(F1476&gt;0,IF(IFERROR((Смета!H1026*1),0)&gt;0,ROUND(F1476*G1476,2),0),0),0)</f>
        <v>0</v>
      </c>
      <c r="S1476" s="50">
        <f>IFERROR(IF(F1476&gt;0,IF(IFERROR((Смета!G1458*1),0)&gt;0,ROUND(F1476*G1476,2),0),0),0)</f>
        <v>0</v>
      </c>
      <c r="T1476" s="38"/>
      <c r="U1476" s="38"/>
      <c r="X1476" s="38"/>
      <c r="Y1476" s="38"/>
    </row>
    <row r="1477" spans="1:25" s="37" customFormat="1" hidden="1" x14ac:dyDescent="0.25">
      <c r="A1477" s="63"/>
      <c r="B1477" s="140">
        <f>IFERROR(IF(F1477&gt;0,MAX(B$26:B1476)+1,IF(AND(D1477&gt;0,C1477=0),"ЗАГ",0)),0)</f>
        <v>0</v>
      </c>
      <c r="C1477" s="141">
        <f>IF(Смета!B1459&gt;0,Смета!B1459,0)</f>
        <v>0</v>
      </c>
      <c r="D1477" s="543">
        <f>IF(Смета!C1459&gt;0,Смета!C1459,0)</f>
        <v>0</v>
      </c>
      <c r="E1477" s="77">
        <f>IF(Смета!D1459&gt;0,Смета!D1459,0)</f>
        <v>0</v>
      </c>
      <c r="F1477" s="67">
        <f>IFERROR(IF(Дата_КС2=S$3,Смета!Q1459,0)+IF(Дата_КС2=S$4,Смета!T1459,0)+IF(Дата_КС2=S$5,Смета!W1459,0)+IF(Дата_КС2=S$6,Смета!Z1459,0)+IF(Дата_КС2=S$7,Смета!AC1459,0)+IF(Дата_КС2=S$8,Смета!AF1459,0)+IF(Дата_КС2=S$9,Смета!AI1459,0)+IF(Дата_КС2=S$10,Смета!AL1459,0)+IF(Дата_КС2=S$11,Смета!AO1459,0)+IF(Дата_КС2=S$12,Смета!AR1459,0)+IF(Дата_КС2=S$13,Смета!AU1459,0)+IF(Дата_КС2=S$14,Смета!AX1459,0),0)</f>
        <v>0</v>
      </c>
      <c r="G1477" s="67">
        <f>IF(Смета!E1459&gt;0,Смета!E1459,0)</f>
        <v>0</v>
      </c>
      <c r="H1477" s="67">
        <f t="shared" si="46"/>
        <v>0</v>
      </c>
      <c r="I1477" s="464">
        <f t="shared" si="45"/>
        <v>0</v>
      </c>
      <c r="J1477" s="474"/>
      <c r="K1477" s="465">
        <f>IF(AND(B1477&gt;0,B1477&lt;&gt;"ЗАГ"),1,IF(C1477=0,SUM(B1478:INDEX(B1478:B$2002,INDEX(MATCH("ЗАГ",B1478:B$2002&amp;"",),))),0))</f>
        <v>0</v>
      </c>
      <c r="L1477" s="47"/>
      <c r="M1477" s="47"/>
      <c r="N1477" s="186"/>
      <c r="O1477" s="186"/>
      <c r="P1477" s="187"/>
      <c r="Q1477" s="189"/>
      <c r="R1477" s="178">
        <f>IFERROR(IF(F1477&gt;0,IF(IFERROR((Смета!H1027*1),0)&gt;0,ROUND(F1477*G1477,2),0),0),0)</f>
        <v>0</v>
      </c>
      <c r="S1477" s="50">
        <f>IFERROR(IF(F1477&gt;0,IF(IFERROR((Смета!G1459*1),0)&gt;0,ROUND(F1477*G1477,2),0),0),0)</f>
        <v>0</v>
      </c>
      <c r="T1477" s="38"/>
      <c r="U1477" s="38"/>
      <c r="X1477" s="38"/>
      <c r="Y1477" s="38"/>
    </row>
    <row r="1478" spans="1:25" s="37" customFormat="1" hidden="1" x14ac:dyDescent="0.25">
      <c r="A1478" s="63"/>
      <c r="B1478" s="140">
        <f>IFERROR(IF(F1478&gt;0,MAX(B$26:B1477)+1,IF(AND(D1478&gt;0,C1478=0),"ЗАГ",0)),0)</f>
        <v>0</v>
      </c>
      <c r="C1478" s="141">
        <f>IF(Смета!B1460&gt;0,Смета!B1460,0)</f>
        <v>0</v>
      </c>
      <c r="D1478" s="543">
        <f>IF(Смета!C1460&gt;0,Смета!C1460,0)</f>
        <v>0</v>
      </c>
      <c r="E1478" s="77">
        <f>IF(Смета!D1460&gt;0,Смета!D1460,0)</f>
        <v>0</v>
      </c>
      <c r="F1478" s="67">
        <f>IFERROR(IF(Дата_КС2=S$3,Смета!Q1460,0)+IF(Дата_КС2=S$4,Смета!T1460,0)+IF(Дата_КС2=S$5,Смета!W1460,0)+IF(Дата_КС2=S$6,Смета!Z1460,0)+IF(Дата_КС2=S$7,Смета!AC1460,0)+IF(Дата_КС2=S$8,Смета!AF1460,0)+IF(Дата_КС2=S$9,Смета!AI1460,0)+IF(Дата_КС2=S$10,Смета!AL1460,0)+IF(Дата_КС2=S$11,Смета!AO1460,0)+IF(Дата_КС2=S$12,Смета!AR1460,0)+IF(Дата_КС2=S$13,Смета!AU1460,0)+IF(Дата_КС2=S$14,Смета!AX1460,0),0)</f>
        <v>0</v>
      </c>
      <c r="G1478" s="67">
        <f>IF(Смета!E1460&gt;0,Смета!E1460,0)</f>
        <v>0</v>
      </c>
      <c r="H1478" s="67">
        <f t="shared" si="46"/>
        <v>0</v>
      </c>
      <c r="I1478" s="464">
        <f t="shared" si="45"/>
        <v>0</v>
      </c>
      <c r="J1478" s="474"/>
      <c r="K1478" s="465">
        <f>IF(AND(B1478&gt;0,B1478&lt;&gt;"ЗАГ"),1,IF(C1478=0,SUM(B1479:INDEX(B1479:B$2002,INDEX(MATCH("ЗАГ",B1479:B$2002&amp;"",),))),0))</f>
        <v>0</v>
      </c>
      <c r="L1478" s="47"/>
      <c r="M1478" s="47"/>
      <c r="N1478" s="186"/>
      <c r="O1478" s="186"/>
      <c r="P1478" s="187"/>
      <c r="Q1478" s="189"/>
      <c r="R1478" s="178">
        <f>IFERROR(IF(F1478&gt;0,IF(IFERROR((Смета!H1028*1),0)&gt;0,ROUND(F1478*G1478,2),0),0),0)</f>
        <v>0</v>
      </c>
      <c r="S1478" s="50">
        <f>IFERROR(IF(F1478&gt;0,IF(IFERROR((Смета!G1460*1),0)&gt;0,ROUND(F1478*G1478,2),0),0),0)</f>
        <v>0</v>
      </c>
      <c r="T1478" s="38"/>
      <c r="U1478" s="38"/>
      <c r="X1478" s="38"/>
      <c r="Y1478" s="38"/>
    </row>
    <row r="1479" spans="1:25" s="37" customFormat="1" hidden="1" x14ac:dyDescent="0.25">
      <c r="A1479" s="63"/>
      <c r="B1479" s="140">
        <f>IFERROR(IF(F1479&gt;0,MAX(B$26:B1478)+1,IF(AND(D1479&gt;0,C1479=0),"ЗАГ",0)),0)</f>
        <v>0</v>
      </c>
      <c r="C1479" s="141">
        <f>IF(Смета!B1461&gt;0,Смета!B1461,0)</f>
        <v>0</v>
      </c>
      <c r="D1479" s="543">
        <f>IF(Смета!C1461&gt;0,Смета!C1461,0)</f>
        <v>0</v>
      </c>
      <c r="E1479" s="77">
        <f>IF(Смета!D1461&gt;0,Смета!D1461,0)</f>
        <v>0</v>
      </c>
      <c r="F1479" s="67">
        <f>IFERROR(IF(Дата_КС2=S$3,Смета!Q1461,0)+IF(Дата_КС2=S$4,Смета!T1461,0)+IF(Дата_КС2=S$5,Смета!W1461,0)+IF(Дата_КС2=S$6,Смета!Z1461,0)+IF(Дата_КС2=S$7,Смета!AC1461,0)+IF(Дата_КС2=S$8,Смета!AF1461,0)+IF(Дата_КС2=S$9,Смета!AI1461,0)+IF(Дата_КС2=S$10,Смета!AL1461,0)+IF(Дата_КС2=S$11,Смета!AO1461,0)+IF(Дата_КС2=S$12,Смета!AR1461,0)+IF(Дата_КС2=S$13,Смета!AU1461,0)+IF(Дата_КС2=S$14,Смета!AX1461,0),0)</f>
        <v>0</v>
      </c>
      <c r="G1479" s="67">
        <f>IF(Смета!E1461&gt;0,Смета!E1461,0)</f>
        <v>0</v>
      </c>
      <c r="H1479" s="67">
        <f t="shared" si="46"/>
        <v>0</v>
      </c>
      <c r="I1479" s="464">
        <f t="shared" si="45"/>
        <v>0</v>
      </c>
      <c r="J1479" s="474"/>
      <c r="K1479" s="465">
        <f>IF(AND(B1479&gt;0,B1479&lt;&gt;"ЗАГ"),1,IF(C1479=0,SUM(B1480:INDEX(B1480:B$2002,INDEX(MATCH("ЗАГ",B1480:B$2002&amp;"",),))),0))</f>
        <v>0</v>
      </c>
      <c r="L1479" s="47"/>
      <c r="M1479" s="47"/>
      <c r="N1479" s="186"/>
      <c r="O1479" s="186"/>
      <c r="P1479" s="187"/>
      <c r="Q1479" s="189"/>
      <c r="R1479" s="178">
        <f>IFERROR(IF(F1479&gt;0,IF(IFERROR((Смета!H1029*1),0)&gt;0,ROUND(F1479*G1479,2),0),0),0)</f>
        <v>0</v>
      </c>
      <c r="S1479" s="50">
        <f>IFERROR(IF(F1479&gt;0,IF(IFERROR((Смета!G1461*1),0)&gt;0,ROUND(F1479*G1479,2),0),0),0)</f>
        <v>0</v>
      </c>
      <c r="T1479" s="38"/>
      <c r="U1479" s="38"/>
      <c r="X1479" s="38"/>
      <c r="Y1479" s="38"/>
    </row>
    <row r="1480" spans="1:25" s="37" customFormat="1" hidden="1" x14ac:dyDescent="0.25">
      <c r="A1480" s="63"/>
      <c r="B1480" s="140">
        <f>IFERROR(IF(F1480&gt;0,MAX(B$26:B1479)+1,IF(AND(D1480&gt;0,C1480=0),"ЗАГ",0)),0)</f>
        <v>0</v>
      </c>
      <c r="C1480" s="141">
        <f>IF(Смета!B1462&gt;0,Смета!B1462,0)</f>
        <v>0</v>
      </c>
      <c r="D1480" s="543">
        <f>IF(Смета!C1462&gt;0,Смета!C1462,0)</f>
        <v>0</v>
      </c>
      <c r="E1480" s="77">
        <f>IF(Смета!D1462&gt;0,Смета!D1462,0)</f>
        <v>0</v>
      </c>
      <c r="F1480" s="67">
        <f>IFERROR(IF(Дата_КС2=S$3,Смета!Q1462,0)+IF(Дата_КС2=S$4,Смета!T1462,0)+IF(Дата_КС2=S$5,Смета!W1462,0)+IF(Дата_КС2=S$6,Смета!Z1462,0)+IF(Дата_КС2=S$7,Смета!AC1462,0)+IF(Дата_КС2=S$8,Смета!AF1462,0)+IF(Дата_КС2=S$9,Смета!AI1462,0)+IF(Дата_КС2=S$10,Смета!AL1462,0)+IF(Дата_КС2=S$11,Смета!AO1462,0)+IF(Дата_КС2=S$12,Смета!AR1462,0)+IF(Дата_КС2=S$13,Смета!AU1462,0)+IF(Дата_КС2=S$14,Смета!AX1462,0),0)</f>
        <v>0</v>
      </c>
      <c r="G1480" s="67">
        <f>IF(Смета!E1462&gt;0,Смета!E1462,0)</f>
        <v>0</v>
      </c>
      <c r="H1480" s="67">
        <f t="shared" si="46"/>
        <v>0</v>
      </c>
      <c r="I1480" s="464">
        <f t="shared" si="45"/>
        <v>0</v>
      </c>
      <c r="J1480" s="474"/>
      <c r="K1480" s="465">
        <f>IF(AND(B1480&gt;0,B1480&lt;&gt;"ЗАГ"),1,IF(C1480=0,SUM(B1481:INDEX(B1481:B$2002,INDEX(MATCH("ЗАГ",B1481:B$2002&amp;"",),))),0))</f>
        <v>0</v>
      </c>
      <c r="L1480" s="47"/>
      <c r="M1480" s="47"/>
      <c r="N1480" s="186"/>
      <c r="O1480" s="186"/>
      <c r="P1480" s="187"/>
      <c r="Q1480" s="189"/>
      <c r="R1480" s="178">
        <f>IFERROR(IF(F1480&gt;0,IF(IFERROR((Смета!H1030*1),0)&gt;0,ROUND(F1480*G1480,2),0),0),0)</f>
        <v>0</v>
      </c>
      <c r="S1480" s="50">
        <f>IFERROR(IF(F1480&gt;0,IF(IFERROR((Смета!G1462*1),0)&gt;0,ROUND(F1480*G1480,2),0),0),0)</f>
        <v>0</v>
      </c>
      <c r="T1480" s="38"/>
      <c r="U1480" s="38"/>
      <c r="X1480" s="38"/>
      <c r="Y1480" s="38"/>
    </row>
    <row r="1481" spans="1:25" s="37" customFormat="1" hidden="1" x14ac:dyDescent="0.25">
      <c r="A1481" s="63"/>
      <c r="B1481" s="140">
        <f>IFERROR(IF(F1481&gt;0,MAX(B$26:B1480)+1,IF(AND(D1481&gt;0,C1481=0),"ЗАГ",0)),0)</f>
        <v>0</v>
      </c>
      <c r="C1481" s="141">
        <f>IF(Смета!B1463&gt;0,Смета!B1463,0)</f>
        <v>0</v>
      </c>
      <c r="D1481" s="543">
        <f>IF(Смета!C1463&gt;0,Смета!C1463,0)</f>
        <v>0</v>
      </c>
      <c r="E1481" s="77">
        <f>IF(Смета!D1463&gt;0,Смета!D1463,0)</f>
        <v>0</v>
      </c>
      <c r="F1481" s="67">
        <f>IFERROR(IF(Дата_КС2=S$3,Смета!Q1463,0)+IF(Дата_КС2=S$4,Смета!T1463,0)+IF(Дата_КС2=S$5,Смета!W1463,0)+IF(Дата_КС2=S$6,Смета!Z1463,0)+IF(Дата_КС2=S$7,Смета!AC1463,0)+IF(Дата_КС2=S$8,Смета!AF1463,0)+IF(Дата_КС2=S$9,Смета!AI1463,0)+IF(Дата_КС2=S$10,Смета!AL1463,0)+IF(Дата_КС2=S$11,Смета!AO1463,0)+IF(Дата_КС2=S$12,Смета!AR1463,0)+IF(Дата_КС2=S$13,Смета!AU1463,0)+IF(Дата_КС2=S$14,Смета!AX1463,0),0)</f>
        <v>0</v>
      </c>
      <c r="G1481" s="67">
        <f>IF(Смета!E1463&gt;0,Смета!E1463,0)</f>
        <v>0</v>
      </c>
      <c r="H1481" s="67">
        <f t="shared" si="46"/>
        <v>0</v>
      </c>
      <c r="I1481" s="464">
        <f t="shared" si="45"/>
        <v>0</v>
      </c>
      <c r="J1481" s="474"/>
      <c r="K1481" s="465">
        <f>IF(AND(B1481&gt;0,B1481&lt;&gt;"ЗАГ"),1,IF(C1481=0,SUM(B1482:INDEX(B1482:B$2002,INDEX(MATCH("ЗАГ",B1482:B$2002&amp;"",),))),0))</f>
        <v>0</v>
      </c>
      <c r="L1481" s="47"/>
      <c r="M1481" s="47"/>
      <c r="N1481" s="186"/>
      <c r="O1481" s="186"/>
      <c r="P1481" s="187"/>
      <c r="Q1481" s="189"/>
      <c r="R1481" s="178">
        <f>IFERROR(IF(F1481&gt;0,IF(IFERROR((Смета!H1031*1),0)&gt;0,ROUND(F1481*G1481,2),0),0),0)</f>
        <v>0</v>
      </c>
      <c r="S1481" s="50">
        <f>IFERROR(IF(F1481&gt;0,IF(IFERROR((Смета!G1463*1),0)&gt;0,ROUND(F1481*G1481,2),0),0),0)</f>
        <v>0</v>
      </c>
      <c r="T1481" s="38"/>
      <c r="U1481" s="38"/>
      <c r="X1481" s="38"/>
      <c r="Y1481" s="38"/>
    </row>
    <row r="1482" spans="1:25" s="37" customFormat="1" hidden="1" x14ac:dyDescent="0.25">
      <c r="A1482" s="63"/>
      <c r="B1482" s="140">
        <f>IFERROR(IF(F1482&gt;0,MAX(B$26:B1481)+1,IF(AND(D1482&gt;0,C1482=0),"ЗАГ",0)),0)</f>
        <v>0</v>
      </c>
      <c r="C1482" s="141">
        <f>IF(Смета!B1464&gt;0,Смета!B1464,0)</f>
        <v>0</v>
      </c>
      <c r="D1482" s="543">
        <f>IF(Смета!C1464&gt;0,Смета!C1464,0)</f>
        <v>0</v>
      </c>
      <c r="E1482" s="77">
        <f>IF(Смета!D1464&gt;0,Смета!D1464,0)</f>
        <v>0</v>
      </c>
      <c r="F1482" s="67">
        <f>IFERROR(IF(Дата_КС2=S$3,Смета!Q1464,0)+IF(Дата_КС2=S$4,Смета!T1464,0)+IF(Дата_КС2=S$5,Смета!W1464,0)+IF(Дата_КС2=S$6,Смета!Z1464,0)+IF(Дата_КС2=S$7,Смета!AC1464,0)+IF(Дата_КС2=S$8,Смета!AF1464,0)+IF(Дата_КС2=S$9,Смета!AI1464,0)+IF(Дата_КС2=S$10,Смета!AL1464,0)+IF(Дата_КС2=S$11,Смета!AO1464,0)+IF(Дата_КС2=S$12,Смета!AR1464,0)+IF(Дата_КС2=S$13,Смета!AU1464,0)+IF(Дата_КС2=S$14,Смета!AX1464,0),0)</f>
        <v>0</v>
      </c>
      <c r="G1482" s="67">
        <f>IF(Смета!E1464&gt;0,Смета!E1464,0)</f>
        <v>0</v>
      </c>
      <c r="H1482" s="67">
        <f t="shared" si="46"/>
        <v>0</v>
      </c>
      <c r="I1482" s="464">
        <f t="shared" si="45"/>
        <v>0</v>
      </c>
      <c r="J1482" s="474"/>
      <c r="K1482" s="465">
        <f>IF(AND(B1482&gt;0,B1482&lt;&gt;"ЗАГ"),1,IF(C1482=0,SUM(B1483:INDEX(B1483:B$2002,INDEX(MATCH("ЗАГ",B1483:B$2002&amp;"",),))),0))</f>
        <v>0</v>
      </c>
      <c r="L1482" s="47"/>
      <c r="M1482" s="47"/>
      <c r="N1482" s="186"/>
      <c r="O1482" s="186"/>
      <c r="P1482" s="187"/>
      <c r="Q1482" s="189"/>
      <c r="R1482" s="178">
        <f>IFERROR(IF(F1482&gt;0,IF(IFERROR((Смета!H1032*1),0)&gt;0,ROUND(F1482*G1482,2),0),0),0)</f>
        <v>0</v>
      </c>
      <c r="S1482" s="50">
        <f>IFERROR(IF(F1482&gt;0,IF(IFERROR((Смета!G1464*1),0)&gt;0,ROUND(F1482*G1482,2),0),0),0)</f>
        <v>0</v>
      </c>
      <c r="T1482" s="38"/>
      <c r="U1482" s="38"/>
      <c r="X1482" s="38"/>
      <c r="Y1482" s="38"/>
    </row>
    <row r="1483" spans="1:25" s="37" customFormat="1" hidden="1" x14ac:dyDescent="0.25">
      <c r="A1483" s="63"/>
      <c r="B1483" s="140">
        <f>IFERROR(IF(F1483&gt;0,MAX(B$26:B1482)+1,IF(AND(D1483&gt;0,C1483=0),"ЗАГ",0)),0)</f>
        <v>0</v>
      </c>
      <c r="C1483" s="141">
        <f>IF(Смета!B1465&gt;0,Смета!B1465,0)</f>
        <v>0</v>
      </c>
      <c r="D1483" s="543">
        <f>IF(Смета!C1465&gt;0,Смета!C1465,0)</f>
        <v>0</v>
      </c>
      <c r="E1483" s="77">
        <f>IF(Смета!D1465&gt;0,Смета!D1465,0)</f>
        <v>0</v>
      </c>
      <c r="F1483" s="67">
        <f>IFERROR(IF(Дата_КС2=S$3,Смета!Q1465,0)+IF(Дата_КС2=S$4,Смета!T1465,0)+IF(Дата_КС2=S$5,Смета!W1465,0)+IF(Дата_КС2=S$6,Смета!Z1465,0)+IF(Дата_КС2=S$7,Смета!AC1465,0)+IF(Дата_КС2=S$8,Смета!AF1465,0)+IF(Дата_КС2=S$9,Смета!AI1465,0)+IF(Дата_КС2=S$10,Смета!AL1465,0)+IF(Дата_КС2=S$11,Смета!AO1465,0)+IF(Дата_КС2=S$12,Смета!AR1465,0)+IF(Дата_КС2=S$13,Смета!AU1465,0)+IF(Дата_КС2=S$14,Смета!AX1465,0),0)</f>
        <v>0</v>
      </c>
      <c r="G1483" s="67">
        <f>IF(Смета!E1465&gt;0,Смета!E1465,0)</f>
        <v>0</v>
      </c>
      <c r="H1483" s="67">
        <f t="shared" si="46"/>
        <v>0</v>
      </c>
      <c r="I1483" s="464">
        <f t="shared" si="45"/>
        <v>0</v>
      </c>
      <c r="J1483" s="474"/>
      <c r="K1483" s="465">
        <f>IF(AND(B1483&gt;0,B1483&lt;&gt;"ЗАГ"),1,IF(C1483=0,SUM(B1484:INDEX(B1484:B$2002,INDEX(MATCH("ЗАГ",B1484:B$2002&amp;"",),))),0))</f>
        <v>0</v>
      </c>
      <c r="L1483" s="47"/>
      <c r="M1483" s="47"/>
      <c r="N1483" s="186"/>
      <c r="O1483" s="186"/>
      <c r="P1483" s="187"/>
      <c r="Q1483" s="189"/>
      <c r="R1483" s="178">
        <f>IFERROR(IF(F1483&gt;0,IF(IFERROR((Смета!H1033*1),0)&gt;0,ROUND(F1483*G1483,2),0),0),0)</f>
        <v>0</v>
      </c>
      <c r="S1483" s="50">
        <f>IFERROR(IF(F1483&gt;0,IF(IFERROR((Смета!G1465*1),0)&gt;0,ROUND(F1483*G1483,2),0),0),0)</f>
        <v>0</v>
      </c>
      <c r="T1483" s="38"/>
      <c r="U1483" s="38"/>
      <c r="X1483" s="38"/>
      <c r="Y1483" s="38"/>
    </row>
    <row r="1484" spans="1:25" s="37" customFormat="1" hidden="1" x14ac:dyDescent="0.25">
      <c r="A1484" s="63"/>
      <c r="B1484" s="140">
        <f>IFERROR(IF(F1484&gt;0,MAX(B$26:B1483)+1,IF(AND(D1484&gt;0,C1484=0),"ЗАГ",0)),0)</f>
        <v>0</v>
      </c>
      <c r="C1484" s="141">
        <f>IF(Смета!B1466&gt;0,Смета!B1466,0)</f>
        <v>0</v>
      </c>
      <c r="D1484" s="543">
        <f>IF(Смета!C1466&gt;0,Смета!C1466,0)</f>
        <v>0</v>
      </c>
      <c r="E1484" s="77">
        <f>IF(Смета!D1466&gt;0,Смета!D1466,0)</f>
        <v>0</v>
      </c>
      <c r="F1484" s="67">
        <f>IFERROR(IF(Дата_КС2=S$3,Смета!Q1466,0)+IF(Дата_КС2=S$4,Смета!T1466,0)+IF(Дата_КС2=S$5,Смета!W1466,0)+IF(Дата_КС2=S$6,Смета!Z1466,0)+IF(Дата_КС2=S$7,Смета!AC1466,0)+IF(Дата_КС2=S$8,Смета!AF1466,0)+IF(Дата_КС2=S$9,Смета!AI1466,0)+IF(Дата_КС2=S$10,Смета!AL1466,0)+IF(Дата_КС2=S$11,Смета!AO1466,0)+IF(Дата_КС2=S$12,Смета!AR1466,0)+IF(Дата_КС2=S$13,Смета!AU1466,0)+IF(Дата_КС2=S$14,Смета!AX1466,0),0)</f>
        <v>0</v>
      </c>
      <c r="G1484" s="67">
        <f>IF(Смета!E1466&gt;0,Смета!E1466,0)</f>
        <v>0</v>
      </c>
      <c r="H1484" s="67">
        <f t="shared" si="46"/>
        <v>0</v>
      </c>
      <c r="I1484" s="464">
        <f t="shared" si="45"/>
        <v>0</v>
      </c>
      <c r="J1484" s="474"/>
      <c r="K1484" s="465">
        <f>IF(AND(B1484&gt;0,B1484&lt;&gt;"ЗАГ"),1,IF(C1484=0,SUM(B1485:INDEX(B1485:B$2002,INDEX(MATCH("ЗАГ",B1485:B$2002&amp;"",),))),0))</f>
        <v>0</v>
      </c>
      <c r="L1484" s="47"/>
      <c r="M1484" s="47"/>
      <c r="N1484" s="186"/>
      <c r="O1484" s="186"/>
      <c r="P1484" s="187"/>
      <c r="Q1484" s="189"/>
      <c r="R1484" s="178">
        <f>IFERROR(IF(F1484&gt;0,IF(IFERROR((Смета!H1034*1),0)&gt;0,ROUND(F1484*G1484,2),0),0),0)</f>
        <v>0</v>
      </c>
      <c r="S1484" s="50">
        <f>IFERROR(IF(F1484&gt;0,IF(IFERROR((Смета!G1466*1),0)&gt;0,ROUND(F1484*G1484,2),0),0),0)</f>
        <v>0</v>
      </c>
      <c r="T1484" s="38"/>
      <c r="U1484" s="38"/>
      <c r="X1484" s="38"/>
      <c r="Y1484" s="38"/>
    </row>
    <row r="1485" spans="1:25" s="37" customFormat="1" hidden="1" x14ac:dyDescent="0.25">
      <c r="A1485" s="63"/>
      <c r="B1485" s="140">
        <f>IFERROR(IF(F1485&gt;0,MAX(B$26:B1484)+1,IF(AND(D1485&gt;0,C1485=0),"ЗАГ",0)),0)</f>
        <v>0</v>
      </c>
      <c r="C1485" s="141">
        <f>IF(Смета!B1467&gt;0,Смета!B1467,0)</f>
        <v>0</v>
      </c>
      <c r="D1485" s="543">
        <f>IF(Смета!C1467&gt;0,Смета!C1467,0)</f>
        <v>0</v>
      </c>
      <c r="E1485" s="77">
        <f>IF(Смета!D1467&gt;0,Смета!D1467,0)</f>
        <v>0</v>
      </c>
      <c r="F1485" s="67">
        <f>IFERROR(IF(Дата_КС2=S$3,Смета!Q1467,0)+IF(Дата_КС2=S$4,Смета!T1467,0)+IF(Дата_КС2=S$5,Смета!W1467,0)+IF(Дата_КС2=S$6,Смета!Z1467,0)+IF(Дата_КС2=S$7,Смета!AC1467,0)+IF(Дата_КС2=S$8,Смета!AF1467,0)+IF(Дата_КС2=S$9,Смета!AI1467,0)+IF(Дата_КС2=S$10,Смета!AL1467,0)+IF(Дата_КС2=S$11,Смета!AO1467,0)+IF(Дата_КС2=S$12,Смета!AR1467,0)+IF(Дата_КС2=S$13,Смета!AU1467,0)+IF(Дата_КС2=S$14,Смета!AX1467,0),0)</f>
        <v>0</v>
      </c>
      <c r="G1485" s="67">
        <f>IF(Смета!E1467&gt;0,Смета!E1467,0)</f>
        <v>0</v>
      </c>
      <c r="H1485" s="67">
        <f t="shared" si="46"/>
        <v>0</v>
      </c>
      <c r="I1485" s="464">
        <f t="shared" si="45"/>
        <v>0</v>
      </c>
      <c r="J1485" s="474"/>
      <c r="K1485" s="465">
        <f>IF(AND(B1485&gt;0,B1485&lt;&gt;"ЗАГ"),1,IF(C1485=0,SUM(B1486:INDEX(B1486:B$2002,INDEX(MATCH("ЗАГ",B1486:B$2002&amp;"",),))),0))</f>
        <v>0</v>
      </c>
      <c r="L1485" s="47"/>
      <c r="M1485" s="47"/>
      <c r="N1485" s="186"/>
      <c r="O1485" s="186"/>
      <c r="P1485" s="187"/>
      <c r="Q1485" s="189"/>
      <c r="R1485" s="178">
        <f>IFERROR(IF(F1485&gt;0,IF(IFERROR((Смета!H1035*1),0)&gt;0,ROUND(F1485*G1485,2),0),0),0)</f>
        <v>0</v>
      </c>
      <c r="S1485" s="50">
        <f>IFERROR(IF(F1485&gt;0,IF(IFERROR((Смета!G1467*1),0)&gt;0,ROUND(F1485*G1485,2),0),0),0)</f>
        <v>0</v>
      </c>
      <c r="T1485" s="38"/>
      <c r="U1485" s="38"/>
      <c r="X1485" s="38"/>
      <c r="Y1485" s="38"/>
    </row>
    <row r="1486" spans="1:25" s="37" customFormat="1" hidden="1" x14ac:dyDescent="0.25">
      <c r="A1486" s="63"/>
      <c r="B1486" s="140">
        <f>IFERROR(IF(F1486&gt;0,MAX(B$26:B1485)+1,IF(AND(D1486&gt;0,C1486=0),"ЗАГ",0)),0)</f>
        <v>0</v>
      </c>
      <c r="C1486" s="141">
        <f>IF(Смета!B1468&gt;0,Смета!B1468,0)</f>
        <v>0</v>
      </c>
      <c r="D1486" s="543">
        <f>IF(Смета!C1468&gt;0,Смета!C1468,0)</f>
        <v>0</v>
      </c>
      <c r="E1486" s="77">
        <f>IF(Смета!D1468&gt;0,Смета!D1468,0)</f>
        <v>0</v>
      </c>
      <c r="F1486" s="67">
        <f>IFERROR(IF(Дата_КС2=S$3,Смета!Q1468,0)+IF(Дата_КС2=S$4,Смета!T1468,0)+IF(Дата_КС2=S$5,Смета!W1468,0)+IF(Дата_КС2=S$6,Смета!Z1468,0)+IF(Дата_КС2=S$7,Смета!AC1468,0)+IF(Дата_КС2=S$8,Смета!AF1468,0)+IF(Дата_КС2=S$9,Смета!AI1468,0)+IF(Дата_КС2=S$10,Смета!AL1468,0)+IF(Дата_КС2=S$11,Смета!AO1468,0)+IF(Дата_КС2=S$12,Смета!AR1468,0)+IF(Дата_КС2=S$13,Смета!AU1468,0)+IF(Дата_КС2=S$14,Смета!AX1468,0),0)</f>
        <v>0</v>
      </c>
      <c r="G1486" s="67">
        <f>IF(Смета!E1468&gt;0,Смета!E1468,0)</f>
        <v>0</v>
      </c>
      <c r="H1486" s="67">
        <f t="shared" si="46"/>
        <v>0</v>
      </c>
      <c r="I1486" s="464">
        <f t="shared" si="45"/>
        <v>0</v>
      </c>
      <c r="J1486" s="474"/>
      <c r="K1486" s="465">
        <f>IF(AND(B1486&gt;0,B1486&lt;&gt;"ЗАГ"),1,IF(C1486=0,SUM(B1487:INDEX(B1487:B$2002,INDEX(MATCH("ЗАГ",B1487:B$2002&amp;"",),))),0))</f>
        <v>0</v>
      </c>
      <c r="L1486" s="47"/>
      <c r="M1486" s="47"/>
      <c r="N1486" s="186"/>
      <c r="O1486" s="186"/>
      <c r="P1486" s="187"/>
      <c r="Q1486" s="189"/>
      <c r="R1486" s="178">
        <f>IFERROR(IF(F1486&gt;0,IF(IFERROR((Смета!H1036*1),0)&gt;0,ROUND(F1486*G1486,2),0),0),0)</f>
        <v>0</v>
      </c>
      <c r="S1486" s="50">
        <f>IFERROR(IF(F1486&gt;0,IF(IFERROR((Смета!G1468*1),0)&gt;0,ROUND(F1486*G1486,2),0),0),0)</f>
        <v>0</v>
      </c>
      <c r="T1486" s="38"/>
      <c r="U1486" s="38"/>
      <c r="X1486" s="38"/>
      <c r="Y1486" s="38"/>
    </row>
    <row r="1487" spans="1:25" s="37" customFormat="1" hidden="1" x14ac:dyDescent="0.25">
      <c r="A1487" s="63"/>
      <c r="B1487" s="140">
        <f>IFERROR(IF(F1487&gt;0,MAX(B$26:B1486)+1,IF(AND(D1487&gt;0,C1487=0),"ЗАГ",0)),0)</f>
        <v>0</v>
      </c>
      <c r="C1487" s="141">
        <f>IF(Смета!B1469&gt;0,Смета!B1469,0)</f>
        <v>0</v>
      </c>
      <c r="D1487" s="543">
        <f>IF(Смета!C1469&gt;0,Смета!C1469,0)</f>
        <v>0</v>
      </c>
      <c r="E1487" s="77">
        <f>IF(Смета!D1469&gt;0,Смета!D1469,0)</f>
        <v>0</v>
      </c>
      <c r="F1487" s="67">
        <f>IFERROR(IF(Дата_КС2=S$3,Смета!Q1469,0)+IF(Дата_КС2=S$4,Смета!T1469,0)+IF(Дата_КС2=S$5,Смета!W1469,0)+IF(Дата_КС2=S$6,Смета!Z1469,0)+IF(Дата_КС2=S$7,Смета!AC1469,0)+IF(Дата_КС2=S$8,Смета!AF1469,0)+IF(Дата_КС2=S$9,Смета!AI1469,0)+IF(Дата_КС2=S$10,Смета!AL1469,0)+IF(Дата_КС2=S$11,Смета!AO1469,0)+IF(Дата_КС2=S$12,Смета!AR1469,0)+IF(Дата_КС2=S$13,Смета!AU1469,0)+IF(Дата_КС2=S$14,Смета!AX1469,0),0)</f>
        <v>0</v>
      </c>
      <c r="G1487" s="67">
        <f>IF(Смета!E1469&gt;0,Смета!E1469,0)</f>
        <v>0</v>
      </c>
      <c r="H1487" s="67">
        <f t="shared" si="46"/>
        <v>0</v>
      </c>
      <c r="I1487" s="464">
        <f t="shared" si="45"/>
        <v>0</v>
      </c>
      <c r="J1487" s="474"/>
      <c r="K1487" s="465">
        <f>IF(AND(B1487&gt;0,B1487&lt;&gt;"ЗАГ"),1,IF(C1487=0,SUM(B1488:INDEX(B1488:B$2002,INDEX(MATCH("ЗАГ",B1488:B$2002&amp;"",),))),0))</f>
        <v>0</v>
      </c>
      <c r="L1487" s="47"/>
      <c r="M1487" s="47"/>
      <c r="N1487" s="186"/>
      <c r="O1487" s="186"/>
      <c r="P1487" s="187"/>
      <c r="Q1487" s="189"/>
      <c r="R1487" s="178">
        <f>IFERROR(IF(F1487&gt;0,IF(IFERROR((Смета!H1037*1),0)&gt;0,ROUND(F1487*G1487,2),0),0),0)</f>
        <v>0</v>
      </c>
      <c r="S1487" s="50">
        <f>IFERROR(IF(F1487&gt;0,IF(IFERROR((Смета!G1469*1),0)&gt;0,ROUND(F1487*G1487,2),0),0),0)</f>
        <v>0</v>
      </c>
      <c r="T1487" s="38"/>
      <c r="U1487" s="38"/>
      <c r="X1487" s="38"/>
      <c r="Y1487" s="38"/>
    </row>
    <row r="1488" spans="1:25" s="37" customFormat="1" hidden="1" x14ac:dyDescent="0.25">
      <c r="A1488" s="63"/>
      <c r="B1488" s="140">
        <f>IFERROR(IF(F1488&gt;0,MAX(B$26:B1487)+1,IF(AND(D1488&gt;0,C1488=0),"ЗАГ",0)),0)</f>
        <v>0</v>
      </c>
      <c r="C1488" s="141">
        <f>IF(Смета!B1470&gt;0,Смета!B1470,0)</f>
        <v>0</v>
      </c>
      <c r="D1488" s="543">
        <f>IF(Смета!C1470&gt;0,Смета!C1470,0)</f>
        <v>0</v>
      </c>
      <c r="E1488" s="77">
        <f>IF(Смета!D1470&gt;0,Смета!D1470,0)</f>
        <v>0</v>
      </c>
      <c r="F1488" s="67">
        <f>IFERROR(IF(Дата_КС2=S$3,Смета!Q1470,0)+IF(Дата_КС2=S$4,Смета!T1470,0)+IF(Дата_КС2=S$5,Смета!W1470,0)+IF(Дата_КС2=S$6,Смета!Z1470,0)+IF(Дата_КС2=S$7,Смета!AC1470,0)+IF(Дата_КС2=S$8,Смета!AF1470,0)+IF(Дата_КС2=S$9,Смета!AI1470,0)+IF(Дата_КС2=S$10,Смета!AL1470,0)+IF(Дата_КС2=S$11,Смета!AO1470,0)+IF(Дата_КС2=S$12,Смета!AR1470,0)+IF(Дата_КС2=S$13,Смета!AU1470,0)+IF(Дата_КС2=S$14,Смета!AX1470,0),0)</f>
        <v>0</v>
      </c>
      <c r="G1488" s="67">
        <f>IF(Смета!E1470&gt;0,Смета!E1470,0)</f>
        <v>0</v>
      </c>
      <c r="H1488" s="67">
        <f t="shared" si="46"/>
        <v>0</v>
      </c>
      <c r="I1488" s="464">
        <f t="shared" si="45"/>
        <v>0</v>
      </c>
      <c r="J1488" s="474"/>
      <c r="K1488" s="465">
        <f>IF(AND(B1488&gt;0,B1488&lt;&gt;"ЗАГ"),1,IF(C1488=0,SUM(B1489:INDEX(B1489:B$2002,INDEX(MATCH("ЗАГ",B1489:B$2002&amp;"",),))),0))</f>
        <v>0</v>
      </c>
      <c r="L1488" s="47"/>
      <c r="M1488" s="47"/>
      <c r="N1488" s="186"/>
      <c r="O1488" s="186"/>
      <c r="P1488" s="187"/>
      <c r="Q1488" s="189"/>
      <c r="R1488" s="178">
        <f>IFERROR(IF(F1488&gt;0,IF(IFERROR((Смета!H1038*1),0)&gt;0,ROUND(F1488*G1488,2),0),0),0)</f>
        <v>0</v>
      </c>
      <c r="S1488" s="50">
        <f>IFERROR(IF(F1488&gt;0,IF(IFERROR((Смета!G1470*1),0)&gt;0,ROUND(F1488*G1488,2),0),0),0)</f>
        <v>0</v>
      </c>
      <c r="T1488" s="38"/>
      <c r="U1488" s="38"/>
      <c r="X1488" s="38"/>
      <c r="Y1488" s="38"/>
    </row>
    <row r="1489" spans="1:25" s="37" customFormat="1" hidden="1" x14ac:dyDescent="0.25">
      <c r="A1489" s="63"/>
      <c r="B1489" s="140">
        <f>IFERROR(IF(F1489&gt;0,MAX(B$26:B1488)+1,IF(AND(D1489&gt;0,C1489=0),"ЗАГ",0)),0)</f>
        <v>0</v>
      </c>
      <c r="C1489" s="141">
        <f>IF(Смета!B1471&gt;0,Смета!B1471,0)</f>
        <v>0</v>
      </c>
      <c r="D1489" s="543">
        <f>IF(Смета!C1471&gt;0,Смета!C1471,0)</f>
        <v>0</v>
      </c>
      <c r="E1489" s="77">
        <f>IF(Смета!D1471&gt;0,Смета!D1471,0)</f>
        <v>0</v>
      </c>
      <c r="F1489" s="67">
        <f>IFERROR(IF(Дата_КС2=S$3,Смета!Q1471,0)+IF(Дата_КС2=S$4,Смета!T1471,0)+IF(Дата_КС2=S$5,Смета!W1471,0)+IF(Дата_КС2=S$6,Смета!Z1471,0)+IF(Дата_КС2=S$7,Смета!AC1471,0)+IF(Дата_КС2=S$8,Смета!AF1471,0)+IF(Дата_КС2=S$9,Смета!AI1471,0)+IF(Дата_КС2=S$10,Смета!AL1471,0)+IF(Дата_КС2=S$11,Смета!AO1471,0)+IF(Дата_КС2=S$12,Смета!AR1471,0)+IF(Дата_КС2=S$13,Смета!AU1471,0)+IF(Дата_КС2=S$14,Смета!AX1471,0),0)</f>
        <v>0</v>
      </c>
      <c r="G1489" s="67">
        <f>IF(Смета!E1471&gt;0,Смета!E1471,0)</f>
        <v>0</v>
      </c>
      <c r="H1489" s="67">
        <f t="shared" si="46"/>
        <v>0</v>
      </c>
      <c r="I1489" s="464">
        <f t="shared" si="45"/>
        <v>0</v>
      </c>
      <c r="J1489" s="474"/>
      <c r="K1489" s="465">
        <f>IF(AND(B1489&gt;0,B1489&lt;&gt;"ЗАГ"),1,IF(C1489=0,SUM(B1490:INDEX(B1490:B$2002,INDEX(MATCH("ЗАГ",B1490:B$2002&amp;"",),))),0))</f>
        <v>0</v>
      </c>
      <c r="L1489" s="47"/>
      <c r="M1489" s="47"/>
      <c r="N1489" s="186"/>
      <c r="O1489" s="186"/>
      <c r="P1489" s="187"/>
      <c r="Q1489" s="189"/>
      <c r="R1489" s="178">
        <f>IFERROR(IF(F1489&gt;0,IF(IFERROR((Смета!H1039*1),0)&gt;0,ROUND(F1489*G1489,2),0),0),0)</f>
        <v>0</v>
      </c>
      <c r="S1489" s="50">
        <f>IFERROR(IF(F1489&gt;0,IF(IFERROR((Смета!G1471*1),0)&gt;0,ROUND(F1489*G1489,2),0),0),0)</f>
        <v>0</v>
      </c>
      <c r="T1489" s="38"/>
      <c r="U1489" s="38"/>
      <c r="X1489" s="38"/>
      <c r="Y1489" s="38"/>
    </row>
    <row r="1490" spans="1:25" s="37" customFormat="1" hidden="1" x14ac:dyDescent="0.25">
      <c r="A1490" s="63"/>
      <c r="B1490" s="140">
        <f>IFERROR(IF(F1490&gt;0,MAX(B$26:B1489)+1,IF(AND(D1490&gt;0,C1490=0),"ЗАГ",0)),0)</f>
        <v>0</v>
      </c>
      <c r="C1490" s="141">
        <f>IF(Смета!B1472&gt;0,Смета!B1472,0)</f>
        <v>0</v>
      </c>
      <c r="D1490" s="543">
        <f>IF(Смета!C1472&gt;0,Смета!C1472,0)</f>
        <v>0</v>
      </c>
      <c r="E1490" s="77">
        <f>IF(Смета!D1472&gt;0,Смета!D1472,0)</f>
        <v>0</v>
      </c>
      <c r="F1490" s="67">
        <f>IFERROR(IF(Дата_КС2=S$3,Смета!Q1472,0)+IF(Дата_КС2=S$4,Смета!T1472,0)+IF(Дата_КС2=S$5,Смета!W1472,0)+IF(Дата_КС2=S$6,Смета!Z1472,0)+IF(Дата_КС2=S$7,Смета!AC1472,0)+IF(Дата_КС2=S$8,Смета!AF1472,0)+IF(Дата_КС2=S$9,Смета!AI1472,0)+IF(Дата_КС2=S$10,Смета!AL1472,0)+IF(Дата_КС2=S$11,Смета!AO1472,0)+IF(Дата_КС2=S$12,Смета!AR1472,0)+IF(Дата_КС2=S$13,Смета!AU1472,0)+IF(Дата_КС2=S$14,Смета!AX1472,0),0)</f>
        <v>0</v>
      </c>
      <c r="G1490" s="67">
        <f>IF(Смета!E1472&gt;0,Смета!E1472,0)</f>
        <v>0</v>
      </c>
      <c r="H1490" s="67">
        <f t="shared" si="46"/>
        <v>0</v>
      </c>
      <c r="I1490" s="464">
        <f t="shared" si="45"/>
        <v>0</v>
      </c>
      <c r="J1490" s="474"/>
      <c r="K1490" s="465">
        <f>IF(AND(B1490&gt;0,B1490&lt;&gt;"ЗАГ"),1,IF(C1490=0,SUM(B1491:INDEX(B1491:B$2002,INDEX(MATCH("ЗАГ",B1491:B$2002&amp;"",),))),0))</f>
        <v>0</v>
      </c>
      <c r="L1490" s="47"/>
      <c r="M1490" s="47"/>
      <c r="N1490" s="186"/>
      <c r="O1490" s="186"/>
      <c r="P1490" s="187"/>
      <c r="Q1490" s="189"/>
      <c r="R1490" s="178">
        <f>IFERROR(IF(F1490&gt;0,IF(IFERROR((Смета!H1040*1),0)&gt;0,ROUND(F1490*G1490,2),0),0),0)</f>
        <v>0</v>
      </c>
      <c r="S1490" s="50">
        <f>IFERROR(IF(F1490&gt;0,IF(IFERROR((Смета!G1472*1),0)&gt;0,ROUND(F1490*G1490,2),0),0),0)</f>
        <v>0</v>
      </c>
      <c r="T1490" s="38"/>
      <c r="U1490" s="38"/>
      <c r="X1490" s="38"/>
      <c r="Y1490" s="38"/>
    </row>
    <row r="1491" spans="1:25" s="37" customFormat="1" hidden="1" x14ac:dyDescent="0.25">
      <c r="A1491" s="63"/>
      <c r="B1491" s="140">
        <f>IFERROR(IF(F1491&gt;0,MAX(B$26:B1490)+1,IF(AND(D1491&gt;0,C1491=0),"ЗАГ",0)),0)</f>
        <v>0</v>
      </c>
      <c r="C1491" s="141">
        <f>IF(Смета!B1473&gt;0,Смета!B1473,0)</f>
        <v>0</v>
      </c>
      <c r="D1491" s="543">
        <f>IF(Смета!C1473&gt;0,Смета!C1473,0)</f>
        <v>0</v>
      </c>
      <c r="E1491" s="77">
        <f>IF(Смета!D1473&gt;0,Смета!D1473,0)</f>
        <v>0</v>
      </c>
      <c r="F1491" s="67">
        <f>IFERROR(IF(Дата_КС2=S$3,Смета!Q1473,0)+IF(Дата_КС2=S$4,Смета!T1473,0)+IF(Дата_КС2=S$5,Смета!W1473,0)+IF(Дата_КС2=S$6,Смета!Z1473,0)+IF(Дата_КС2=S$7,Смета!AC1473,0)+IF(Дата_КС2=S$8,Смета!AF1473,0)+IF(Дата_КС2=S$9,Смета!AI1473,0)+IF(Дата_КС2=S$10,Смета!AL1473,0)+IF(Дата_КС2=S$11,Смета!AO1473,0)+IF(Дата_КС2=S$12,Смета!AR1473,0)+IF(Дата_КС2=S$13,Смета!AU1473,0)+IF(Дата_КС2=S$14,Смета!AX1473,0),0)</f>
        <v>0</v>
      </c>
      <c r="G1491" s="67">
        <f>IF(Смета!E1473&gt;0,Смета!E1473,0)</f>
        <v>0</v>
      </c>
      <c r="H1491" s="67">
        <f t="shared" si="46"/>
        <v>0</v>
      </c>
      <c r="I1491" s="464">
        <f t="shared" si="45"/>
        <v>0</v>
      </c>
      <c r="J1491" s="474"/>
      <c r="K1491" s="465">
        <f>IF(AND(B1491&gt;0,B1491&lt;&gt;"ЗАГ"),1,IF(C1491=0,SUM(B1492:INDEX(B1492:B$2002,INDEX(MATCH("ЗАГ",B1492:B$2002&amp;"",),))),0))</f>
        <v>0</v>
      </c>
      <c r="L1491" s="47"/>
      <c r="M1491" s="47"/>
      <c r="N1491" s="186"/>
      <c r="O1491" s="186"/>
      <c r="P1491" s="187"/>
      <c r="Q1491" s="189"/>
      <c r="R1491" s="178">
        <f>IFERROR(IF(F1491&gt;0,IF(IFERROR((Смета!H1041*1),0)&gt;0,ROUND(F1491*G1491,2),0),0),0)</f>
        <v>0</v>
      </c>
      <c r="S1491" s="50">
        <f>IFERROR(IF(F1491&gt;0,IF(IFERROR((Смета!G1473*1),0)&gt;0,ROUND(F1491*G1491,2),0),0),0)</f>
        <v>0</v>
      </c>
      <c r="T1491" s="38"/>
      <c r="U1491" s="38"/>
      <c r="X1491" s="38"/>
      <c r="Y1491" s="38"/>
    </row>
    <row r="1492" spans="1:25" s="37" customFormat="1" hidden="1" x14ac:dyDescent="0.25">
      <c r="A1492" s="63"/>
      <c r="B1492" s="140">
        <f>IFERROR(IF(F1492&gt;0,MAX(B$26:B1491)+1,IF(AND(D1492&gt;0,C1492=0),"ЗАГ",0)),0)</f>
        <v>0</v>
      </c>
      <c r="C1492" s="141">
        <f>IF(Смета!B1474&gt;0,Смета!B1474,0)</f>
        <v>0</v>
      </c>
      <c r="D1492" s="543">
        <f>IF(Смета!C1474&gt;0,Смета!C1474,0)</f>
        <v>0</v>
      </c>
      <c r="E1492" s="77">
        <f>IF(Смета!D1474&gt;0,Смета!D1474,0)</f>
        <v>0</v>
      </c>
      <c r="F1492" s="67">
        <f>IFERROR(IF(Дата_КС2=S$3,Смета!Q1474,0)+IF(Дата_КС2=S$4,Смета!T1474,0)+IF(Дата_КС2=S$5,Смета!W1474,0)+IF(Дата_КС2=S$6,Смета!Z1474,0)+IF(Дата_КС2=S$7,Смета!AC1474,0)+IF(Дата_КС2=S$8,Смета!AF1474,0)+IF(Дата_КС2=S$9,Смета!AI1474,0)+IF(Дата_КС2=S$10,Смета!AL1474,0)+IF(Дата_КС2=S$11,Смета!AO1474,0)+IF(Дата_КС2=S$12,Смета!AR1474,0)+IF(Дата_КС2=S$13,Смета!AU1474,0)+IF(Дата_КС2=S$14,Смета!AX1474,0),0)</f>
        <v>0</v>
      </c>
      <c r="G1492" s="67">
        <f>IF(Смета!E1474&gt;0,Смета!E1474,0)</f>
        <v>0</v>
      </c>
      <c r="H1492" s="67">
        <f t="shared" si="46"/>
        <v>0</v>
      </c>
      <c r="I1492" s="464">
        <f t="shared" si="45"/>
        <v>0</v>
      </c>
      <c r="J1492" s="474"/>
      <c r="K1492" s="465">
        <f>IF(AND(B1492&gt;0,B1492&lt;&gt;"ЗАГ"),1,IF(C1492=0,SUM(B1493:INDEX(B1493:B$2002,INDEX(MATCH("ЗАГ",B1493:B$2002&amp;"",),))),0))</f>
        <v>0</v>
      </c>
      <c r="L1492" s="47"/>
      <c r="M1492" s="47"/>
      <c r="N1492" s="186"/>
      <c r="O1492" s="186"/>
      <c r="P1492" s="187"/>
      <c r="Q1492" s="189"/>
      <c r="R1492" s="178">
        <f>IFERROR(IF(F1492&gt;0,IF(IFERROR((Смета!H1042*1),0)&gt;0,ROUND(F1492*G1492,2),0),0),0)</f>
        <v>0</v>
      </c>
      <c r="S1492" s="50">
        <f>IFERROR(IF(F1492&gt;0,IF(IFERROR((Смета!G1474*1),0)&gt;0,ROUND(F1492*G1492,2),0),0),0)</f>
        <v>0</v>
      </c>
      <c r="T1492" s="38"/>
      <c r="U1492" s="38"/>
      <c r="X1492" s="38"/>
      <c r="Y1492" s="38"/>
    </row>
    <row r="1493" spans="1:25" s="37" customFormat="1" hidden="1" x14ac:dyDescent="0.25">
      <c r="A1493" s="63"/>
      <c r="B1493" s="140">
        <f>IFERROR(IF(F1493&gt;0,MAX(B$26:B1492)+1,IF(AND(D1493&gt;0,C1493=0),"ЗАГ",0)),0)</f>
        <v>0</v>
      </c>
      <c r="C1493" s="141">
        <f>IF(Смета!B1475&gt;0,Смета!B1475,0)</f>
        <v>0</v>
      </c>
      <c r="D1493" s="543">
        <f>IF(Смета!C1475&gt;0,Смета!C1475,0)</f>
        <v>0</v>
      </c>
      <c r="E1493" s="77">
        <f>IF(Смета!D1475&gt;0,Смета!D1475,0)</f>
        <v>0</v>
      </c>
      <c r="F1493" s="67">
        <f>IFERROR(IF(Дата_КС2=S$3,Смета!Q1475,0)+IF(Дата_КС2=S$4,Смета!T1475,0)+IF(Дата_КС2=S$5,Смета!W1475,0)+IF(Дата_КС2=S$6,Смета!Z1475,0)+IF(Дата_КС2=S$7,Смета!AC1475,0)+IF(Дата_КС2=S$8,Смета!AF1475,0)+IF(Дата_КС2=S$9,Смета!AI1475,0)+IF(Дата_КС2=S$10,Смета!AL1475,0)+IF(Дата_КС2=S$11,Смета!AO1475,0)+IF(Дата_КС2=S$12,Смета!AR1475,0)+IF(Дата_КС2=S$13,Смета!AU1475,0)+IF(Дата_КС2=S$14,Смета!AX1475,0),0)</f>
        <v>0</v>
      </c>
      <c r="G1493" s="67">
        <f>IF(Смета!E1475&gt;0,Смета!E1475,0)</f>
        <v>0</v>
      </c>
      <c r="H1493" s="67">
        <f t="shared" si="46"/>
        <v>0</v>
      </c>
      <c r="I1493" s="464">
        <f t="shared" si="45"/>
        <v>0</v>
      </c>
      <c r="J1493" s="474"/>
      <c r="K1493" s="465">
        <f>IF(AND(B1493&gt;0,B1493&lt;&gt;"ЗАГ"),1,IF(C1493=0,SUM(B1494:INDEX(B1494:B$2002,INDEX(MATCH("ЗАГ",B1494:B$2002&amp;"",),))),0))</f>
        <v>0</v>
      </c>
      <c r="L1493" s="47"/>
      <c r="M1493" s="47"/>
      <c r="N1493" s="186"/>
      <c r="O1493" s="186"/>
      <c r="P1493" s="187"/>
      <c r="Q1493" s="189"/>
      <c r="R1493" s="178">
        <f>IFERROR(IF(F1493&gt;0,IF(IFERROR((Смета!H1043*1),0)&gt;0,ROUND(F1493*G1493,2),0),0),0)</f>
        <v>0</v>
      </c>
      <c r="S1493" s="50">
        <f>IFERROR(IF(F1493&gt;0,IF(IFERROR((Смета!G1475*1),0)&gt;0,ROUND(F1493*G1493,2),0),0),0)</f>
        <v>0</v>
      </c>
      <c r="T1493" s="38"/>
      <c r="U1493" s="38"/>
      <c r="X1493" s="38"/>
      <c r="Y1493" s="38"/>
    </row>
    <row r="1494" spans="1:25" s="37" customFormat="1" hidden="1" x14ac:dyDescent="0.25">
      <c r="A1494" s="63"/>
      <c r="B1494" s="140">
        <f>IFERROR(IF(F1494&gt;0,MAX(B$26:B1493)+1,IF(AND(D1494&gt;0,C1494=0),"ЗАГ",0)),0)</f>
        <v>0</v>
      </c>
      <c r="C1494" s="141">
        <f>IF(Смета!B1476&gt;0,Смета!B1476,0)</f>
        <v>0</v>
      </c>
      <c r="D1494" s="543">
        <f>IF(Смета!C1476&gt;0,Смета!C1476,0)</f>
        <v>0</v>
      </c>
      <c r="E1494" s="77">
        <f>IF(Смета!D1476&gt;0,Смета!D1476,0)</f>
        <v>0</v>
      </c>
      <c r="F1494" s="67">
        <f>IFERROR(IF(Дата_КС2=S$3,Смета!Q1476,0)+IF(Дата_КС2=S$4,Смета!T1476,0)+IF(Дата_КС2=S$5,Смета!W1476,0)+IF(Дата_КС2=S$6,Смета!Z1476,0)+IF(Дата_КС2=S$7,Смета!AC1476,0)+IF(Дата_КС2=S$8,Смета!AF1476,0)+IF(Дата_КС2=S$9,Смета!AI1476,0)+IF(Дата_КС2=S$10,Смета!AL1476,0)+IF(Дата_КС2=S$11,Смета!AO1476,0)+IF(Дата_КС2=S$12,Смета!AR1476,0)+IF(Дата_КС2=S$13,Смета!AU1476,0)+IF(Дата_КС2=S$14,Смета!AX1476,0),0)</f>
        <v>0</v>
      </c>
      <c r="G1494" s="67">
        <f>IF(Смета!E1476&gt;0,Смета!E1476,0)</f>
        <v>0</v>
      </c>
      <c r="H1494" s="67">
        <f t="shared" si="46"/>
        <v>0</v>
      </c>
      <c r="I1494" s="464">
        <f t="shared" si="45"/>
        <v>0</v>
      </c>
      <c r="J1494" s="474"/>
      <c r="K1494" s="465">
        <f>IF(AND(B1494&gt;0,B1494&lt;&gt;"ЗАГ"),1,IF(C1494=0,SUM(B1495:INDEX(B1495:B$2002,INDEX(MATCH("ЗАГ",B1495:B$2002&amp;"",),))),0))</f>
        <v>0</v>
      </c>
      <c r="L1494" s="47"/>
      <c r="M1494" s="47"/>
      <c r="N1494" s="186"/>
      <c r="O1494" s="186"/>
      <c r="P1494" s="187"/>
      <c r="Q1494" s="189"/>
      <c r="R1494" s="178">
        <f>IFERROR(IF(F1494&gt;0,IF(IFERROR((Смета!H1044*1),0)&gt;0,ROUND(F1494*G1494,2),0),0),0)</f>
        <v>0</v>
      </c>
      <c r="S1494" s="50">
        <f>IFERROR(IF(F1494&gt;0,IF(IFERROR((Смета!G1476*1),0)&gt;0,ROUND(F1494*G1494,2),0),0),0)</f>
        <v>0</v>
      </c>
      <c r="T1494" s="38"/>
      <c r="U1494" s="38"/>
      <c r="X1494" s="38"/>
      <c r="Y1494" s="38"/>
    </row>
    <row r="1495" spans="1:25" s="37" customFormat="1" hidden="1" x14ac:dyDescent="0.25">
      <c r="A1495" s="63"/>
      <c r="B1495" s="140">
        <f>IFERROR(IF(F1495&gt;0,MAX(B$26:B1494)+1,IF(AND(D1495&gt;0,C1495=0),"ЗАГ",0)),0)</f>
        <v>0</v>
      </c>
      <c r="C1495" s="141">
        <f>IF(Смета!B1477&gt;0,Смета!B1477,0)</f>
        <v>0</v>
      </c>
      <c r="D1495" s="543">
        <f>IF(Смета!C1477&gt;0,Смета!C1477,0)</f>
        <v>0</v>
      </c>
      <c r="E1495" s="77">
        <f>IF(Смета!D1477&gt;0,Смета!D1477,0)</f>
        <v>0</v>
      </c>
      <c r="F1495" s="67">
        <f>IFERROR(IF(Дата_КС2=S$3,Смета!Q1477,0)+IF(Дата_КС2=S$4,Смета!T1477,0)+IF(Дата_КС2=S$5,Смета!W1477,0)+IF(Дата_КС2=S$6,Смета!Z1477,0)+IF(Дата_КС2=S$7,Смета!AC1477,0)+IF(Дата_КС2=S$8,Смета!AF1477,0)+IF(Дата_КС2=S$9,Смета!AI1477,0)+IF(Дата_КС2=S$10,Смета!AL1477,0)+IF(Дата_КС2=S$11,Смета!AO1477,0)+IF(Дата_КС2=S$12,Смета!AR1477,0)+IF(Дата_КС2=S$13,Смета!AU1477,0)+IF(Дата_КС2=S$14,Смета!AX1477,0),0)</f>
        <v>0</v>
      </c>
      <c r="G1495" s="67">
        <f>IF(Смета!E1477&gt;0,Смета!E1477,0)</f>
        <v>0</v>
      </c>
      <c r="H1495" s="67">
        <f t="shared" si="46"/>
        <v>0</v>
      </c>
      <c r="I1495" s="464">
        <f t="shared" si="45"/>
        <v>0</v>
      </c>
      <c r="J1495" s="474"/>
      <c r="K1495" s="465">
        <f>IF(AND(B1495&gt;0,B1495&lt;&gt;"ЗАГ"),1,IF(C1495=0,SUM(B1496:INDEX(B1496:B$2002,INDEX(MATCH("ЗАГ",B1496:B$2002&amp;"",),))),0))</f>
        <v>0</v>
      </c>
      <c r="L1495" s="47"/>
      <c r="M1495" s="47"/>
      <c r="N1495" s="186"/>
      <c r="O1495" s="186"/>
      <c r="P1495" s="187"/>
      <c r="Q1495" s="189"/>
      <c r="R1495" s="178">
        <f>IFERROR(IF(F1495&gt;0,IF(IFERROR((Смета!H1045*1),0)&gt;0,ROUND(F1495*G1495,2),0),0),0)</f>
        <v>0</v>
      </c>
      <c r="S1495" s="50">
        <f>IFERROR(IF(F1495&gt;0,IF(IFERROR((Смета!G1477*1),0)&gt;0,ROUND(F1495*G1495,2),0),0),0)</f>
        <v>0</v>
      </c>
      <c r="T1495" s="38"/>
      <c r="U1495" s="38"/>
      <c r="X1495" s="38"/>
      <c r="Y1495" s="38"/>
    </row>
    <row r="1496" spans="1:25" s="37" customFormat="1" hidden="1" x14ac:dyDescent="0.25">
      <c r="A1496" s="63"/>
      <c r="B1496" s="140">
        <f>IFERROR(IF(F1496&gt;0,MAX(B$26:B1495)+1,IF(AND(D1496&gt;0,C1496=0),"ЗАГ",0)),0)</f>
        <v>0</v>
      </c>
      <c r="C1496" s="141">
        <f>IF(Смета!B1478&gt;0,Смета!B1478,0)</f>
        <v>0</v>
      </c>
      <c r="D1496" s="543">
        <f>IF(Смета!C1478&gt;0,Смета!C1478,0)</f>
        <v>0</v>
      </c>
      <c r="E1496" s="77">
        <f>IF(Смета!D1478&gt;0,Смета!D1478,0)</f>
        <v>0</v>
      </c>
      <c r="F1496" s="67">
        <f>IFERROR(IF(Дата_КС2=S$3,Смета!Q1478,0)+IF(Дата_КС2=S$4,Смета!T1478,0)+IF(Дата_КС2=S$5,Смета!W1478,0)+IF(Дата_КС2=S$6,Смета!Z1478,0)+IF(Дата_КС2=S$7,Смета!AC1478,0)+IF(Дата_КС2=S$8,Смета!AF1478,0)+IF(Дата_КС2=S$9,Смета!AI1478,0)+IF(Дата_КС2=S$10,Смета!AL1478,0)+IF(Дата_КС2=S$11,Смета!AO1478,0)+IF(Дата_КС2=S$12,Смета!AR1478,0)+IF(Дата_КС2=S$13,Смета!AU1478,0)+IF(Дата_КС2=S$14,Смета!AX1478,0),0)</f>
        <v>0</v>
      </c>
      <c r="G1496" s="67">
        <f>IF(Смета!E1478&gt;0,Смета!E1478,0)</f>
        <v>0</v>
      </c>
      <c r="H1496" s="67">
        <f t="shared" si="46"/>
        <v>0</v>
      </c>
      <c r="I1496" s="464">
        <f t="shared" si="45"/>
        <v>0</v>
      </c>
      <c r="J1496" s="474"/>
      <c r="K1496" s="465">
        <f>IF(AND(B1496&gt;0,B1496&lt;&gt;"ЗАГ"),1,IF(C1496=0,SUM(B1497:INDEX(B1497:B$2002,INDEX(MATCH("ЗАГ",B1497:B$2002&amp;"",),))),0))</f>
        <v>0</v>
      </c>
      <c r="L1496" s="47"/>
      <c r="M1496" s="47"/>
      <c r="N1496" s="186"/>
      <c r="O1496" s="186"/>
      <c r="P1496" s="187"/>
      <c r="Q1496" s="189"/>
      <c r="R1496" s="178">
        <f>IFERROR(IF(F1496&gt;0,IF(IFERROR((Смета!H1046*1),0)&gt;0,ROUND(F1496*G1496,2),0),0),0)</f>
        <v>0</v>
      </c>
      <c r="S1496" s="50">
        <f>IFERROR(IF(F1496&gt;0,IF(IFERROR((Смета!G1478*1),0)&gt;0,ROUND(F1496*G1496,2),0),0),0)</f>
        <v>0</v>
      </c>
      <c r="T1496" s="38"/>
      <c r="U1496" s="38"/>
      <c r="X1496" s="38"/>
      <c r="Y1496" s="38"/>
    </row>
    <row r="1497" spans="1:25" s="37" customFormat="1" hidden="1" x14ac:dyDescent="0.25">
      <c r="A1497" s="63"/>
      <c r="B1497" s="140">
        <f>IFERROR(IF(F1497&gt;0,MAX(B$26:B1496)+1,IF(AND(D1497&gt;0,C1497=0),"ЗАГ",0)),0)</f>
        <v>0</v>
      </c>
      <c r="C1497" s="141">
        <f>IF(Смета!B1479&gt;0,Смета!B1479,0)</f>
        <v>0</v>
      </c>
      <c r="D1497" s="543">
        <f>IF(Смета!C1479&gt;0,Смета!C1479,0)</f>
        <v>0</v>
      </c>
      <c r="E1497" s="77">
        <f>IF(Смета!D1479&gt;0,Смета!D1479,0)</f>
        <v>0</v>
      </c>
      <c r="F1497" s="67">
        <f>IFERROR(IF(Дата_КС2=S$3,Смета!Q1479,0)+IF(Дата_КС2=S$4,Смета!T1479,0)+IF(Дата_КС2=S$5,Смета!W1479,0)+IF(Дата_КС2=S$6,Смета!Z1479,0)+IF(Дата_КС2=S$7,Смета!AC1479,0)+IF(Дата_КС2=S$8,Смета!AF1479,0)+IF(Дата_КС2=S$9,Смета!AI1479,0)+IF(Дата_КС2=S$10,Смета!AL1479,0)+IF(Дата_КС2=S$11,Смета!AO1479,0)+IF(Дата_КС2=S$12,Смета!AR1479,0)+IF(Дата_КС2=S$13,Смета!AU1479,0)+IF(Дата_КС2=S$14,Смета!AX1479,0),0)</f>
        <v>0</v>
      </c>
      <c r="G1497" s="67">
        <f>IF(Смета!E1479&gt;0,Смета!E1479,0)</f>
        <v>0</v>
      </c>
      <c r="H1497" s="67">
        <f t="shared" si="46"/>
        <v>0</v>
      </c>
      <c r="I1497" s="464">
        <f t="shared" si="45"/>
        <v>0</v>
      </c>
      <c r="J1497" s="474"/>
      <c r="K1497" s="465">
        <f>IF(AND(B1497&gt;0,B1497&lt;&gt;"ЗАГ"),1,IF(C1497=0,SUM(B1498:INDEX(B1498:B$2002,INDEX(MATCH("ЗАГ",B1498:B$2002&amp;"",),))),0))</f>
        <v>0</v>
      </c>
      <c r="L1497" s="47"/>
      <c r="M1497" s="47"/>
      <c r="N1497" s="186"/>
      <c r="O1497" s="186"/>
      <c r="P1497" s="187"/>
      <c r="Q1497" s="189"/>
      <c r="R1497" s="178">
        <f>IFERROR(IF(F1497&gt;0,IF(IFERROR((Смета!H1047*1),0)&gt;0,ROUND(F1497*G1497,2),0),0),0)</f>
        <v>0</v>
      </c>
      <c r="S1497" s="50">
        <f>IFERROR(IF(F1497&gt;0,IF(IFERROR((Смета!G1479*1),0)&gt;0,ROUND(F1497*G1497,2),0),0),0)</f>
        <v>0</v>
      </c>
      <c r="T1497" s="38"/>
      <c r="U1497" s="38"/>
      <c r="X1497" s="38"/>
      <c r="Y1497" s="38"/>
    </row>
    <row r="1498" spans="1:25" s="37" customFormat="1" hidden="1" x14ac:dyDescent="0.25">
      <c r="A1498" s="63"/>
      <c r="B1498" s="140">
        <f>IFERROR(IF(F1498&gt;0,MAX(B$26:B1497)+1,IF(AND(D1498&gt;0,C1498=0),"ЗАГ",0)),0)</f>
        <v>0</v>
      </c>
      <c r="C1498" s="141">
        <f>IF(Смета!B1480&gt;0,Смета!B1480,0)</f>
        <v>0</v>
      </c>
      <c r="D1498" s="543">
        <f>IF(Смета!C1480&gt;0,Смета!C1480,0)</f>
        <v>0</v>
      </c>
      <c r="E1498" s="77">
        <f>IF(Смета!D1480&gt;0,Смета!D1480,0)</f>
        <v>0</v>
      </c>
      <c r="F1498" s="67">
        <f>IFERROR(IF(Дата_КС2=S$3,Смета!Q1480,0)+IF(Дата_КС2=S$4,Смета!T1480,0)+IF(Дата_КС2=S$5,Смета!W1480,0)+IF(Дата_КС2=S$6,Смета!Z1480,0)+IF(Дата_КС2=S$7,Смета!AC1480,0)+IF(Дата_КС2=S$8,Смета!AF1480,0)+IF(Дата_КС2=S$9,Смета!AI1480,0)+IF(Дата_КС2=S$10,Смета!AL1480,0)+IF(Дата_КС2=S$11,Смета!AO1480,0)+IF(Дата_КС2=S$12,Смета!AR1480,0)+IF(Дата_КС2=S$13,Смета!AU1480,0)+IF(Дата_КС2=S$14,Смета!AX1480,0),0)</f>
        <v>0</v>
      </c>
      <c r="G1498" s="67">
        <f>IF(Смета!E1480&gt;0,Смета!E1480,0)</f>
        <v>0</v>
      </c>
      <c r="H1498" s="67">
        <f t="shared" si="46"/>
        <v>0</v>
      </c>
      <c r="I1498" s="464">
        <f t="shared" ref="I1498:I1561" si="47">IF(J1498=1,1,K1498)</f>
        <v>0</v>
      </c>
      <c r="J1498" s="474"/>
      <c r="K1498" s="465">
        <f>IF(AND(B1498&gt;0,B1498&lt;&gt;"ЗАГ"),1,IF(C1498=0,SUM(B1499:INDEX(B1499:B$2002,INDEX(MATCH("ЗАГ",B1499:B$2002&amp;"",),))),0))</f>
        <v>0</v>
      </c>
      <c r="L1498" s="47"/>
      <c r="M1498" s="47"/>
      <c r="N1498" s="186"/>
      <c r="O1498" s="186"/>
      <c r="P1498" s="187"/>
      <c r="Q1498" s="189"/>
      <c r="R1498" s="178">
        <f>IFERROR(IF(F1498&gt;0,IF(IFERROR((Смета!H1048*1),0)&gt;0,ROUND(F1498*G1498,2),0),0),0)</f>
        <v>0</v>
      </c>
      <c r="S1498" s="50">
        <f>IFERROR(IF(F1498&gt;0,IF(IFERROR((Смета!G1480*1),0)&gt;0,ROUND(F1498*G1498,2),0),0),0)</f>
        <v>0</v>
      </c>
      <c r="T1498" s="38"/>
      <c r="U1498" s="38"/>
      <c r="X1498" s="38"/>
      <c r="Y1498" s="38"/>
    </row>
    <row r="1499" spans="1:25" s="37" customFormat="1" hidden="1" x14ac:dyDescent="0.25">
      <c r="A1499" s="63"/>
      <c r="B1499" s="140">
        <f>IFERROR(IF(F1499&gt;0,MAX(B$26:B1498)+1,IF(AND(D1499&gt;0,C1499=0),"ЗАГ",0)),0)</f>
        <v>0</v>
      </c>
      <c r="C1499" s="141">
        <f>IF(Смета!B1481&gt;0,Смета!B1481,0)</f>
        <v>0</v>
      </c>
      <c r="D1499" s="543">
        <f>IF(Смета!C1481&gt;0,Смета!C1481,0)</f>
        <v>0</v>
      </c>
      <c r="E1499" s="77">
        <f>IF(Смета!D1481&gt;0,Смета!D1481,0)</f>
        <v>0</v>
      </c>
      <c r="F1499" s="67">
        <f>IFERROR(IF(Дата_КС2=S$3,Смета!Q1481,0)+IF(Дата_КС2=S$4,Смета!T1481,0)+IF(Дата_КС2=S$5,Смета!W1481,0)+IF(Дата_КС2=S$6,Смета!Z1481,0)+IF(Дата_КС2=S$7,Смета!AC1481,0)+IF(Дата_КС2=S$8,Смета!AF1481,0)+IF(Дата_КС2=S$9,Смета!AI1481,0)+IF(Дата_КС2=S$10,Смета!AL1481,0)+IF(Дата_КС2=S$11,Смета!AO1481,0)+IF(Дата_КС2=S$12,Смета!AR1481,0)+IF(Дата_КС2=S$13,Смета!AU1481,0)+IF(Дата_КС2=S$14,Смета!AX1481,0),0)</f>
        <v>0</v>
      </c>
      <c r="G1499" s="67">
        <f>IF(Смета!E1481&gt;0,Смета!E1481,0)</f>
        <v>0</v>
      </c>
      <c r="H1499" s="67">
        <f t="shared" si="46"/>
        <v>0</v>
      </c>
      <c r="I1499" s="464">
        <f t="shared" si="47"/>
        <v>0</v>
      </c>
      <c r="J1499" s="474"/>
      <c r="K1499" s="465">
        <f>IF(AND(B1499&gt;0,B1499&lt;&gt;"ЗАГ"),1,IF(C1499=0,SUM(B1500:INDEX(B1500:B$2002,INDEX(MATCH("ЗАГ",B1500:B$2002&amp;"",),))),0))</f>
        <v>0</v>
      </c>
      <c r="L1499" s="47"/>
      <c r="M1499" s="47"/>
      <c r="N1499" s="186"/>
      <c r="O1499" s="186"/>
      <c r="P1499" s="187"/>
      <c r="Q1499" s="189"/>
      <c r="R1499" s="178">
        <f>IFERROR(IF(F1499&gt;0,IF(IFERROR((Смета!H1049*1),0)&gt;0,ROUND(F1499*G1499,2),0),0),0)</f>
        <v>0</v>
      </c>
      <c r="S1499" s="50">
        <f>IFERROR(IF(F1499&gt;0,IF(IFERROR((Смета!G1481*1),0)&gt;0,ROUND(F1499*G1499,2),0),0),0)</f>
        <v>0</v>
      </c>
      <c r="T1499" s="38"/>
      <c r="U1499" s="38"/>
      <c r="X1499" s="38"/>
      <c r="Y1499" s="38"/>
    </row>
    <row r="1500" spans="1:25" s="37" customFormat="1" hidden="1" x14ac:dyDescent="0.25">
      <c r="A1500" s="63"/>
      <c r="B1500" s="140">
        <f>IFERROR(IF(F1500&gt;0,MAX(B$26:B1499)+1,IF(AND(D1500&gt;0,C1500=0),"ЗАГ",0)),0)</f>
        <v>0</v>
      </c>
      <c r="C1500" s="141">
        <f>IF(Смета!B1482&gt;0,Смета!B1482,0)</f>
        <v>0</v>
      </c>
      <c r="D1500" s="543">
        <f>IF(Смета!C1482&gt;0,Смета!C1482,0)</f>
        <v>0</v>
      </c>
      <c r="E1500" s="77">
        <f>IF(Смета!D1482&gt;0,Смета!D1482,0)</f>
        <v>0</v>
      </c>
      <c r="F1500" s="67">
        <f>IFERROR(IF(Дата_КС2=S$3,Смета!Q1482,0)+IF(Дата_КС2=S$4,Смета!T1482,0)+IF(Дата_КС2=S$5,Смета!W1482,0)+IF(Дата_КС2=S$6,Смета!Z1482,0)+IF(Дата_КС2=S$7,Смета!AC1482,0)+IF(Дата_КС2=S$8,Смета!AF1482,0)+IF(Дата_КС2=S$9,Смета!AI1482,0)+IF(Дата_КС2=S$10,Смета!AL1482,0)+IF(Дата_КС2=S$11,Смета!AO1482,0)+IF(Дата_КС2=S$12,Смета!AR1482,0)+IF(Дата_КС2=S$13,Смета!AU1482,0)+IF(Дата_КС2=S$14,Смета!AX1482,0),0)</f>
        <v>0</v>
      </c>
      <c r="G1500" s="67">
        <f>IF(Смета!E1482&gt;0,Смета!E1482,0)</f>
        <v>0</v>
      </c>
      <c r="H1500" s="67">
        <f t="shared" si="46"/>
        <v>0</v>
      </c>
      <c r="I1500" s="464">
        <f t="shared" si="47"/>
        <v>0</v>
      </c>
      <c r="J1500" s="474"/>
      <c r="K1500" s="465">
        <f>IF(AND(B1500&gt;0,B1500&lt;&gt;"ЗАГ"),1,IF(C1500=0,SUM(B1501:INDEX(B1501:B$2002,INDEX(MATCH("ЗАГ",B1501:B$2002&amp;"",),))),0))</f>
        <v>0</v>
      </c>
      <c r="L1500" s="47"/>
      <c r="M1500" s="47"/>
      <c r="N1500" s="186"/>
      <c r="O1500" s="186"/>
      <c r="P1500" s="187"/>
      <c r="Q1500" s="189"/>
      <c r="R1500" s="178">
        <f>IFERROR(IF(F1500&gt;0,IF(IFERROR((Смета!H1050*1),0)&gt;0,ROUND(F1500*G1500,2),0),0),0)</f>
        <v>0</v>
      </c>
      <c r="S1500" s="50">
        <f>IFERROR(IF(F1500&gt;0,IF(IFERROR((Смета!G1482*1),0)&gt;0,ROUND(F1500*G1500,2),0),0),0)</f>
        <v>0</v>
      </c>
      <c r="T1500" s="38"/>
      <c r="U1500" s="38"/>
      <c r="X1500" s="38"/>
      <c r="Y1500" s="38"/>
    </row>
    <row r="1501" spans="1:25" s="37" customFormat="1" hidden="1" x14ac:dyDescent="0.25">
      <c r="A1501" s="63"/>
      <c r="B1501" s="140">
        <f>IFERROR(IF(F1501&gt;0,MAX(B$26:B1500)+1,IF(AND(D1501&gt;0,C1501=0),"ЗАГ",0)),0)</f>
        <v>0</v>
      </c>
      <c r="C1501" s="141">
        <f>IF(Смета!B1483&gt;0,Смета!B1483,0)</f>
        <v>0</v>
      </c>
      <c r="D1501" s="543">
        <f>IF(Смета!C1483&gt;0,Смета!C1483,0)</f>
        <v>0</v>
      </c>
      <c r="E1501" s="77">
        <f>IF(Смета!D1483&gt;0,Смета!D1483,0)</f>
        <v>0</v>
      </c>
      <c r="F1501" s="67">
        <f>IFERROR(IF(Дата_КС2=S$3,Смета!Q1483,0)+IF(Дата_КС2=S$4,Смета!T1483,0)+IF(Дата_КС2=S$5,Смета!W1483,0)+IF(Дата_КС2=S$6,Смета!Z1483,0)+IF(Дата_КС2=S$7,Смета!AC1483,0)+IF(Дата_КС2=S$8,Смета!AF1483,0)+IF(Дата_КС2=S$9,Смета!AI1483,0)+IF(Дата_КС2=S$10,Смета!AL1483,0)+IF(Дата_КС2=S$11,Смета!AO1483,0)+IF(Дата_КС2=S$12,Смета!AR1483,0)+IF(Дата_КС2=S$13,Смета!AU1483,0)+IF(Дата_КС2=S$14,Смета!AX1483,0),0)</f>
        <v>0</v>
      </c>
      <c r="G1501" s="67">
        <f>IF(Смета!E1483&gt;0,Смета!E1483,0)</f>
        <v>0</v>
      </c>
      <c r="H1501" s="67">
        <f t="shared" ref="H1501:H1564" si="48">ROUND(F1501*G1501,2)</f>
        <v>0</v>
      </c>
      <c r="I1501" s="464">
        <f t="shared" si="47"/>
        <v>0</v>
      </c>
      <c r="J1501" s="474"/>
      <c r="K1501" s="465">
        <f>IF(AND(B1501&gt;0,B1501&lt;&gt;"ЗАГ"),1,IF(C1501=0,SUM(B1502:INDEX(B1502:B$2002,INDEX(MATCH("ЗАГ",B1502:B$2002&amp;"",),))),0))</f>
        <v>0</v>
      </c>
      <c r="L1501" s="47"/>
      <c r="M1501" s="47"/>
      <c r="N1501" s="186"/>
      <c r="O1501" s="186"/>
      <c r="P1501" s="187"/>
      <c r="Q1501" s="189"/>
      <c r="R1501" s="178">
        <f>IFERROR(IF(F1501&gt;0,IF(IFERROR((Смета!H1051*1),0)&gt;0,ROUND(F1501*G1501,2),0),0),0)</f>
        <v>0</v>
      </c>
      <c r="S1501" s="50">
        <f>IFERROR(IF(F1501&gt;0,IF(IFERROR((Смета!G1483*1),0)&gt;0,ROUND(F1501*G1501,2),0),0),0)</f>
        <v>0</v>
      </c>
      <c r="T1501" s="38"/>
      <c r="U1501" s="38"/>
      <c r="X1501" s="38"/>
      <c r="Y1501" s="38"/>
    </row>
    <row r="1502" spans="1:25" s="37" customFormat="1" hidden="1" x14ac:dyDescent="0.25">
      <c r="A1502" s="63"/>
      <c r="B1502" s="140">
        <f>IFERROR(IF(F1502&gt;0,MAX(B$26:B1501)+1,IF(AND(D1502&gt;0,C1502=0),"ЗАГ",0)),0)</f>
        <v>0</v>
      </c>
      <c r="C1502" s="141">
        <f>IF(Смета!B1484&gt;0,Смета!B1484,0)</f>
        <v>0</v>
      </c>
      <c r="D1502" s="543">
        <f>IF(Смета!C1484&gt;0,Смета!C1484,0)</f>
        <v>0</v>
      </c>
      <c r="E1502" s="77">
        <f>IF(Смета!D1484&gt;0,Смета!D1484,0)</f>
        <v>0</v>
      </c>
      <c r="F1502" s="67">
        <f>IFERROR(IF(Дата_КС2=S$3,Смета!Q1484,0)+IF(Дата_КС2=S$4,Смета!T1484,0)+IF(Дата_КС2=S$5,Смета!W1484,0)+IF(Дата_КС2=S$6,Смета!Z1484,0)+IF(Дата_КС2=S$7,Смета!AC1484,0)+IF(Дата_КС2=S$8,Смета!AF1484,0)+IF(Дата_КС2=S$9,Смета!AI1484,0)+IF(Дата_КС2=S$10,Смета!AL1484,0)+IF(Дата_КС2=S$11,Смета!AO1484,0)+IF(Дата_КС2=S$12,Смета!AR1484,0)+IF(Дата_КС2=S$13,Смета!AU1484,0)+IF(Дата_КС2=S$14,Смета!AX1484,0),0)</f>
        <v>0</v>
      </c>
      <c r="G1502" s="67">
        <f>IF(Смета!E1484&gt;0,Смета!E1484,0)</f>
        <v>0</v>
      </c>
      <c r="H1502" s="67">
        <f t="shared" si="48"/>
        <v>0</v>
      </c>
      <c r="I1502" s="464">
        <f t="shared" si="47"/>
        <v>0</v>
      </c>
      <c r="J1502" s="474"/>
      <c r="K1502" s="465">
        <f>IF(AND(B1502&gt;0,B1502&lt;&gt;"ЗАГ"),1,IF(C1502=0,SUM(B1503:INDEX(B1503:B$2002,INDEX(MATCH("ЗАГ",B1503:B$2002&amp;"",),))),0))</f>
        <v>0</v>
      </c>
      <c r="L1502" s="47"/>
      <c r="M1502" s="47"/>
      <c r="N1502" s="186"/>
      <c r="O1502" s="186"/>
      <c r="P1502" s="187"/>
      <c r="Q1502" s="189"/>
      <c r="R1502" s="178">
        <f>IFERROR(IF(F1502&gt;0,IF(IFERROR((Смета!H1052*1),0)&gt;0,ROUND(F1502*G1502,2),0),0),0)</f>
        <v>0</v>
      </c>
      <c r="S1502" s="50">
        <f>IFERROR(IF(F1502&gt;0,IF(IFERROR((Смета!G1484*1),0)&gt;0,ROUND(F1502*G1502,2),0),0),0)</f>
        <v>0</v>
      </c>
      <c r="T1502" s="38"/>
      <c r="U1502" s="38"/>
      <c r="X1502" s="38"/>
      <c r="Y1502" s="38"/>
    </row>
    <row r="1503" spans="1:25" s="37" customFormat="1" hidden="1" x14ac:dyDescent="0.25">
      <c r="A1503" s="63"/>
      <c r="B1503" s="140">
        <f>IFERROR(IF(F1503&gt;0,MAX(B$26:B1502)+1,IF(AND(D1503&gt;0,C1503=0),"ЗАГ",0)),0)</f>
        <v>0</v>
      </c>
      <c r="C1503" s="141">
        <f>IF(Смета!B1485&gt;0,Смета!B1485,0)</f>
        <v>0</v>
      </c>
      <c r="D1503" s="543">
        <f>IF(Смета!C1485&gt;0,Смета!C1485,0)</f>
        <v>0</v>
      </c>
      <c r="E1503" s="77">
        <f>IF(Смета!D1485&gt;0,Смета!D1485,0)</f>
        <v>0</v>
      </c>
      <c r="F1503" s="67">
        <f>IFERROR(IF(Дата_КС2=S$3,Смета!Q1485,0)+IF(Дата_КС2=S$4,Смета!T1485,0)+IF(Дата_КС2=S$5,Смета!W1485,0)+IF(Дата_КС2=S$6,Смета!Z1485,0)+IF(Дата_КС2=S$7,Смета!AC1485,0)+IF(Дата_КС2=S$8,Смета!AF1485,0)+IF(Дата_КС2=S$9,Смета!AI1485,0)+IF(Дата_КС2=S$10,Смета!AL1485,0)+IF(Дата_КС2=S$11,Смета!AO1485,0)+IF(Дата_КС2=S$12,Смета!AR1485,0)+IF(Дата_КС2=S$13,Смета!AU1485,0)+IF(Дата_КС2=S$14,Смета!AX1485,0),0)</f>
        <v>0</v>
      </c>
      <c r="G1503" s="67">
        <f>IF(Смета!E1485&gt;0,Смета!E1485,0)</f>
        <v>0</v>
      </c>
      <c r="H1503" s="67">
        <f t="shared" si="48"/>
        <v>0</v>
      </c>
      <c r="I1503" s="464">
        <f t="shared" si="47"/>
        <v>0</v>
      </c>
      <c r="J1503" s="474"/>
      <c r="K1503" s="465">
        <f>IF(AND(B1503&gt;0,B1503&lt;&gt;"ЗАГ"),1,IF(C1503=0,SUM(B1504:INDEX(B1504:B$2002,INDEX(MATCH("ЗАГ",B1504:B$2002&amp;"",),))),0))</f>
        <v>0</v>
      </c>
      <c r="L1503" s="47"/>
      <c r="M1503" s="47"/>
      <c r="N1503" s="186"/>
      <c r="O1503" s="186"/>
      <c r="P1503" s="187"/>
      <c r="Q1503" s="189"/>
      <c r="R1503" s="178">
        <f>IFERROR(IF(F1503&gt;0,IF(IFERROR((Смета!H1053*1),0)&gt;0,ROUND(F1503*G1503,2),0),0),0)</f>
        <v>0</v>
      </c>
      <c r="S1503" s="50">
        <f>IFERROR(IF(F1503&gt;0,IF(IFERROR((Смета!G1485*1),0)&gt;0,ROUND(F1503*G1503,2),0),0),0)</f>
        <v>0</v>
      </c>
      <c r="T1503" s="38"/>
      <c r="U1503" s="38"/>
      <c r="X1503" s="38"/>
      <c r="Y1503" s="38"/>
    </row>
    <row r="1504" spans="1:25" s="37" customFormat="1" hidden="1" x14ac:dyDescent="0.25">
      <c r="A1504" s="63"/>
      <c r="B1504" s="140">
        <f>IFERROR(IF(F1504&gt;0,MAX(B$26:B1503)+1,IF(AND(D1504&gt;0,C1504=0),"ЗАГ",0)),0)</f>
        <v>0</v>
      </c>
      <c r="C1504" s="141">
        <f>IF(Смета!B1486&gt;0,Смета!B1486,0)</f>
        <v>0</v>
      </c>
      <c r="D1504" s="543">
        <f>IF(Смета!C1486&gt;0,Смета!C1486,0)</f>
        <v>0</v>
      </c>
      <c r="E1504" s="77">
        <f>IF(Смета!D1486&gt;0,Смета!D1486,0)</f>
        <v>0</v>
      </c>
      <c r="F1504" s="67">
        <f>IFERROR(IF(Дата_КС2=S$3,Смета!Q1486,0)+IF(Дата_КС2=S$4,Смета!T1486,0)+IF(Дата_КС2=S$5,Смета!W1486,0)+IF(Дата_КС2=S$6,Смета!Z1486,0)+IF(Дата_КС2=S$7,Смета!AC1486,0)+IF(Дата_КС2=S$8,Смета!AF1486,0)+IF(Дата_КС2=S$9,Смета!AI1486,0)+IF(Дата_КС2=S$10,Смета!AL1486,0)+IF(Дата_КС2=S$11,Смета!AO1486,0)+IF(Дата_КС2=S$12,Смета!AR1486,0)+IF(Дата_КС2=S$13,Смета!AU1486,0)+IF(Дата_КС2=S$14,Смета!AX1486,0),0)</f>
        <v>0</v>
      </c>
      <c r="G1504" s="67">
        <f>IF(Смета!E1486&gt;0,Смета!E1486,0)</f>
        <v>0</v>
      </c>
      <c r="H1504" s="67">
        <f t="shared" si="48"/>
        <v>0</v>
      </c>
      <c r="I1504" s="464">
        <f t="shared" si="47"/>
        <v>0</v>
      </c>
      <c r="J1504" s="474"/>
      <c r="K1504" s="465">
        <f>IF(AND(B1504&gt;0,B1504&lt;&gt;"ЗАГ"),1,IF(C1504=0,SUM(B1505:INDEX(B1505:B$2002,INDEX(MATCH("ЗАГ",B1505:B$2002&amp;"",),))),0))</f>
        <v>0</v>
      </c>
      <c r="L1504" s="47"/>
      <c r="M1504" s="47"/>
      <c r="N1504" s="186"/>
      <c r="O1504" s="186"/>
      <c r="P1504" s="187"/>
      <c r="Q1504" s="189"/>
      <c r="R1504" s="178">
        <f>IFERROR(IF(F1504&gt;0,IF(IFERROR((Смета!H1054*1),0)&gt;0,ROUND(F1504*G1504,2),0),0),0)</f>
        <v>0</v>
      </c>
      <c r="S1504" s="50">
        <f>IFERROR(IF(F1504&gt;0,IF(IFERROR((Смета!G1486*1),0)&gt;0,ROUND(F1504*G1504,2),0),0),0)</f>
        <v>0</v>
      </c>
      <c r="T1504" s="38"/>
      <c r="U1504" s="38"/>
      <c r="X1504" s="38"/>
      <c r="Y1504" s="38"/>
    </row>
    <row r="1505" spans="1:25" s="37" customFormat="1" hidden="1" x14ac:dyDescent="0.25">
      <c r="A1505" s="63"/>
      <c r="B1505" s="140">
        <f>IFERROR(IF(F1505&gt;0,MAX(B$26:B1504)+1,IF(AND(D1505&gt;0,C1505=0),"ЗАГ",0)),0)</f>
        <v>0</v>
      </c>
      <c r="C1505" s="141">
        <f>IF(Смета!B1487&gt;0,Смета!B1487,0)</f>
        <v>0</v>
      </c>
      <c r="D1505" s="543">
        <f>IF(Смета!C1487&gt;0,Смета!C1487,0)</f>
        <v>0</v>
      </c>
      <c r="E1505" s="77">
        <f>IF(Смета!D1487&gt;0,Смета!D1487,0)</f>
        <v>0</v>
      </c>
      <c r="F1505" s="67">
        <f>IFERROR(IF(Дата_КС2=S$3,Смета!Q1487,0)+IF(Дата_КС2=S$4,Смета!T1487,0)+IF(Дата_КС2=S$5,Смета!W1487,0)+IF(Дата_КС2=S$6,Смета!Z1487,0)+IF(Дата_КС2=S$7,Смета!AC1487,0)+IF(Дата_КС2=S$8,Смета!AF1487,0)+IF(Дата_КС2=S$9,Смета!AI1487,0)+IF(Дата_КС2=S$10,Смета!AL1487,0)+IF(Дата_КС2=S$11,Смета!AO1487,0)+IF(Дата_КС2=S$12,Смета!AR1487,0)+IF(Дата_КС2=S$13,Смета!AU1487,0)+IF(Дата_КС2=S$14,Смета!AX1487,0),0)</f>
        <v>0</v>
      </c>
      <c r="G1505" s="67">
        <f>IF(Смета!E1487&gt;0,Смета!E1487,0)</f>
        <v>0</v>
      </c>
      <c r="H1505" s="67">
        <f t="shared" si="48"/>
        <v>0</v>
      </c>
      <c r="I1505" s="464">
        <f t="shared" si="47"/>
        <v>0</v>
      </c>
      <c r="J1505" s="474"/>
      <c r="K1505" s="465">
        <f>IF(AND(B1505&gt;0,B1505&lt;&gt;"ЗАГ"),1,IF(C1505=0,SUM(B1506:INDEX(B1506:B$2002,INDEX(MATCH("ЗАГ",B1506:B$2002&amp;"",),))),0))</f>
        <v>0</v>
      </c>
      <c r="L1505" s="47"/>
      <c r="M1505" s="47"/>
      <c r="N1505" s="186"/>
      <c r="O1505" s="186"/>
      <c r="P1505" s="187"/>
      <c r="Q1505" s="189"/>
      <c r="R1505" s="178">
        <f>IFERROR(IF(F1505&gt;0,IF(IFERROR((Смета!H1055*1),0)&gt;0,ROUND(F1505*G1505,2),0),0),0)</f>
        <v>0</v>
      </c>
      <c r="S1505" s="50">
        <f>IFERROR(IF(F1505&gt;0,IF(IFERROR((Смета!G1487*1),0)&gt;0,ROUND(F1505*G1505,2),0),0),0)</f>
        <v>0</v>
      </c>
      <c r="T1505" s="38"/>
      <c r="U1505" s="38"/>
      <c r="X1505" s="38"/>
      <c r="Y1505" s="38"/>
    </row>
    <row r="1506" spans="1:25" s="37" customFormat="1" hidden="1" x14ac:dyDescent="0.25">
      <c r="A1506" s="63"/>
      <c r="B1506" s="140">
        <f>IFERROR(IF(F1506&gt;0,MAX(B$26:B1505)+1,IF(AND(D1506&gt;0,C1506=0),"ЗАГ",0)),0)</f>
        <v>0</v>
      </c>
      <c r="C1506" s="141">
        <f>IF(Смета!B1488&gt;0,Смета!B1488,0)</f>
        <v>0</v>
      </c>
      <c r="D1506" s="543">
        <f>IF(Смета!C1488&gt;0,Смета!C1488,0)</f>
        <v>0</v>
      </c>
      <c r="E1506" s="77">
        <f>IF(Смета!D1488&gt;0,Смета!D1488,0)</f>
        <v>0</v>
      </c>
      <c r="F1506" s="67">
        <f>IFERROR(IF(Дата_КС2=S$3,Смета!Q1488,0)+IF(Дата_КС2=S$4,Смета!T1488,0)+IF(Дата_КС2=S$5,Смета!W1488,0)+IF(Дата_КС2=S$6,Смета!Z1488,0)+IF(Дата_КС2=S$7,Смета!AC1488,0)+IF(Дата_КС2=S$8,Смета!AF1488,0)+IF(Дата_КС2=S$9,Смета!AI1488,0)+IF(Дата_КС2=S$10,Смета!AL1488,0)+IF(Дата_КС2=S$11,Смета!AO1488,0)+IF(Дата_КС2=S$12,Смета!AR1488,0)+IF(Дата_КС2=S$13,Смета!AU1488,0)+IF(Дата_КС2=S$14,Смета!AX1488,0),0)</f>
        <v>0</v>
      </c>
      <c r="G1506" s="67">
        <f>IF(Смета!E1488&gt;0,Смета!E1488,0)</f>
        <v>0</v>
      </c>
      <c r="H1506" s="67">
        <f t="shared" si="48"/>
        <v>0</v>
      </c>
      <c r="I1506" s="464">
        <f t="shared" si="47"/>
        <v>0</v>
      </c>
      <c r="J1506" s="474"/>
      <c r="K1506" s="465">
        <f>IF(AND(B1506&gt;0,B1506&lt;&gt;"ЗАГ"),1,IF(C1506=0,SUM(B1507:INDEX(B1507:B$2002,INDEX(MATCH("ЗАГ",B1507:B$2002&amp;"",),))),0))</f>
        <v>0</v>
      </c>
      <c r="L1506" s="47"/>
      <c r="M1506" s="47"/>
      <c r="N1506" s="186"/>
      <c r="O1506" s="186"/>
      <c r="P1506" s="187"/>
      <c r="Q1506" s="189"/>
      <c r="R1506" s="178">
        <f>IFERROR(IF(F1506&gt;0,IF(IFERROR((Смета!H1056*1),0)&gt;0,ROUND(F1506*G1506,2),0),0),0)</f>
        <v>0</v>
      </c>
      <c r="S1506" s="50">
        <f>IFERROR(IF(F1506&gt;0,IF(IFERROR((Смета!G1488*1),0)&gt;0,ROUND(F1506*G1506,2),0),0),0)</f>
        <v>0</v>
      </c>
      <c r="T1506" s="38"/>
      <c r="U1506" s="38"/>
      <c r="X1506" s="38"/>
      <c r="Y1506" s="38"/>
    </row>
    <row r="1507" spans="1:25" s="37" customFormat="1" hidden="1" x14ac:dyDescent="0.25">
      <c r="A1507" s="63"/>
      <c r="B1507" s="140">
        <f>IFERROR(IF(F1507&gt;0,MAX(B$26:B1506)+1,IF(AND(D1507&gt;0,C1507=0),"ЗАГ",0)),0)</f>
        <v>0</v>
      </c>
      <c r="C1507" s="141">
        <f>IF(Смета!B1489&gt;0,Смета!B1489,0)</f>
        <v>0</v>
      </c>
      <c r="D1507" s="543">
        <f>IF(Смета!C1489&gt;0,Смета!C1489,0)</f>
        <v>0</v>
      </c>
      <c r="E1507" s="77">
        <f>IF(Смета!D1489&gt;0,Смета!D1489,0)</f>
        <v>0</v>
      </c>
      <c r="F1507" s="67">
        <f>IFERROR(IF(Дата_КС2=S$3,Смета!Q1489,0)+IF(Дата_КС2=S$4,Смета!T1489,0)+IF(Дата_КС2=S$5,Смета!W1489,0)+IF(Дата_КС2=S$6,Смета!Z1489,0)+IF(Дата_КС2=S$7,Смета!AC1489,0)+IF(Дата_КС2=S$8,Смета!AF1489,0)+IF(Дата_КС2=S$9,Смета!AI1489,0)+IF(Дата_КС2=S$10,Смета!AL1489,0)+IF(Дата_КС2=S$11,Смета!AO1489,0)+IF(Дата_КС2=S$12,Смета!AR1489,0)+IF(Дата_КС2=S$13,Смета!AU1489,0)+IF(Дата_КС2=S$14,Смета!AX1489,0),0)</f>
        <v>0</v>
      </c>
      <c r="G1507" s="67">
        <f>IF(Смета!E1489&gt;0,Смета!E1489,0)</f>
        <v>0</v>
      </c>
      <c r="H1507" s="67">
        <f t="shared" si="48"/>
        <v>0</v>
      </c>
      <c r="I1507" s="464">
        <f t="shared" si="47"/>
        <v>0</v>
      </c>
      <c r="J1507" s="474"/>
      <c r="K1507" s="465">
        <f>IF(AND(B1507&gt;0,B1507&lt;&gt;"ЗАГ"),1,IF(C1507=0,SUM(B1508:INDEX(B1508:B$2002,INDEX(MATCH("ЗАГ",B1508:B$2002&amp;"",),))),0))</f>
        <v>0</v>
      </c>
      <c r="L1507" s="47"/>
      <c r="M1507" s="47"/>
      <c r="N1507" s="186"/>
      <c r="O1507" s="186"/>
      <c r="P1507" s="187"/>
      <c r="Q1507" s="189"/>
      <c r="R1507" s="178">
        <f>IFERROR(IF(F1507&gt;0,IF(IFERROR((Смета!H1057*1),0)&gt;0,ROUND(F1507*G1507,2),0),0),0)</f>
        <v>0</v>
      </c>
      <c r="S1507" s="50">
        <f>IFERROR(IF(F1507&gt;0,IF(IFERROR((Смета!G1489*1),0)&gt;0,ROUND(F1507*G1507,2),0),0),0)</f>
        <v>0</v>
      </c>
      <c r="T1507" s="38"/>
      <c r="U1507" s="38"/>
      <c r="X1507" s="38"/>
      <c r="Y1507" s="38"/>
    </row>
    <row r="1508" spans="1:25" s="37" customFormat="1" hidden="1" x14ac:dyDescent="0.25">
      <c r="A1508" s="63"/>
      <c r="B1508" s="140">
        <f>IFERROR(IF(F1508&gt;0,MAX(B$26:B1507)+1,IF(AND(D1508&gt;0,C1508=0),"ЗАГ",0)),0)</f>
        <v>0</v>
      </c>
      <c r="C1508" s="141">
        <f>IF(Смета!B1490&gt;0,Смета!B1490,0)</f>
        <v>0</v>
      </c>
      <c r="D1508" s="543">
        <f>IF(Смета!C1490&gt;0,Смета!C1490,0)</f>
        <v>0</v>
      </c>
      <c r="E1508" s="77">
        <f>IF(Смета!D1490&gt;0,Смета!D1490,0)</f>
        <v>0</v>
      </c>
      <c r="F1508" s="67">
        <f>IFERROR(IF(Дата_КС2=S$3,Смета!Q1490,0)+IF(Дата_КС2=S$4,Смета!T1490,0)+IF(Дата_КС2=S$5,Смета!W1490,0)+IF(Дата_КС2=S$6,Смета!Z1490,0)+IF(Дата_КС2=S$7,Смета!AC1490,0)+IF(Дата_КС2=S$8,Смета!AF1490,0)+IF(Дата_КС2=S$9,Смета!AI1490,0)+IF(Дата_КС2=S$10,Смета!AL1490,0)+IF(Дата_КС2=S$11,Смета!AO1490,0)+IF(Дата_КС2=S$12,Смета!AR1490,0)+IF(Дата_КС2=S$13,Смета!AU1490,0)+IF(Дата_КС2=S$14,Смета!AX1490,0),0)</f>
        <v>0</v>
      </c>
      <c r="G1508" s="67">
        <f>IF(Смета!E1490&gt;0,Смета!E1490,0)</f>
        <v>0</v>
      </c>
      <c r="H1508" s="67">
        <f t="shared" si="48"/>
        <v>0</v>
      </c>
      <c r="I1508" s="464">
        <f t="shared" si="47"/>
        <v>0</v>
      </c>
      <c r="J1508" s="474"/>
      <c r="K1508" s="465">
        <f>IF(AND(B1508&gt;0,B1508&lt;&gt;"ЗАГ"),1,IF(C1508=0,SUM(B1509:INDEX(B1509:B$2002,INDEX(MATCH("ЗАГ",B1509:B$2002&amp;"",),))),0))</f>
        <v>0</v>
      </c>
      <c r="L1508" s="47"/>
      <c r="M1508" s="47"/>
      <c r="N1508" s="186"/>
      <c r="O1508" s="186"/>
      <c r="P1508" s="187"/>
      <c r="Q1508" s="189"/>
      <c r="R1508" s="178">
        <f>IFERROR(IF(F1508&gt;0,IF(IFERROR((Смета!H1058*1),0)&gt;0,ROUND(F1508*G1508,2),0),0),0)</f>
        <v>0</v>
      </c>
      <c r="S1508" s="50">
        <f>IFERROR(IF(F1508&gt;0,IF(IFERROR((Смета!G1490*1),0)&gt;0,ROUND(F1508*G1508,2),0),0),0)</f>
        <v>0</v>
      </c>
      <c r="T1508" s="38"/>
      <c r="U1508" s="38"/>
      <c r="X1508" s="38"/>
      <c r="Y1508" s="38"/>
    </row>
    <row r="1509" spans="1:25" s="37" customFormat="1" hidden="1" x14ac:dyDescent="0.25">
      <c r="A1509" s="63"/>
      <c r="B1509" s="140">
        <f>IFERROR(IF(F1509&gt;0,MAX(B$26:B1508)+1,IF(AND(D1509&gt;0,C1509=0),"ЗАГ",0)),0)</f>
        <v>0</v>
      </c>
      <c r="C1509" s="141">
        <f>IF(Смета!B1491&gt;0,Смета!B1491,0)</f>
        <v>0</v>
      </c>
      <c r="D1509" s="543">
        <f>IF(Смета!C1491&gt;0,Смета!C1491,0)</f>
        <v>0</v>
      </c>
      <c r="E1509" s="77">
        <f>IF(Смета!D1491&gt;0,Смета!D1491,0)</f>
        <v>0</v>
      </c>
      <c r="F1509" s="67">
        <f>IFERROR(IF(Дата_КС2=S$3,Смета!Q1491,0)+IF(Дата_КС2=S$4,Смета!T1491,0)+IF(Дата_КС2=S$5,Смета!W1491,0)+IF(Дата_КС2=S$6,Смета!Z1491,0)+IF(Дата_КС2=S$7,Смета!AC1491,0)+IF(Дата_КС2=S$8,Смета!AF1491,0)+IF(Дата_КС2=S$9,Смета!AI1491,0)+IF(Дата_КС2=S$10,Смета!AL1491,0)+IF(Дата_КС2=S$11,Смета!AO1491,0)+IF(Дата_КС2=S$12,Смета!AR1491,0)+IF(Дата_КС2=S$13,Смета!AU1491,0)+IF(Дата_КС2=S$14,Смета!AX1491,0),0)</f>
        <v>0</v>
      </c>
      <c r="G1509" s="67">
        <f>IF(Смета!E1491&gt;0,Смета!E1491,0)</f>
        <v>0</v>
      </c>
      <c r="H1509" s="67">
        <f t="shared" si="48"/>
        <v>0</v>
      </c>
      <c r="I1509" s="464">
        <f t="shared" si="47"/>
        <v>0</v>
      </c>
      <c r="J1509" s="474"/>
      <c r="K1509" s="465">
        <f>IF(AND(B1509&gt;0,B1509&lt;&gt;"ЗАГ"),1,IF(C1509=0,SUM(B1510:INDEX(B1510:B$2002,INDEX(MATCH("ЗАГ",B1510:B$2002&amp;"",),))),0))</f>
        <v>0</v>
      </c>
      <c r="L1509" s="47"/>
      <c r="M1509" s="47"/>
      <c r="N1509" s="186"/>
      <c r="O1509" s="186"/>
      <c r="P1509" s="187"/>
      <c r="Q1509" s="189"/>
      <c r="R1509" s="178">
        <f>IFERROR(IF(F1509&gt;0,IF(IFERROR((Смета!H1059*1),0)&gt;0,ROUND(F1509*G1509,2),0),0),0)</f>
        <v>0</v>
      </c>
      <c r="S1509" s="50">
        <f>IFERROR(IF(F1509&gt;0,IF(IFERROR((Смета!G1491*1),0)&gt;0,ROUND(F1509*G1509,2),0),0),0)</f>
        <v>0</v>
      </c>
      <c r="T1509" s="38"/>
      <c r="U1509" s="38"/>
      <c r="X1509" s="38"/>
      <c r="Y1509" s="38"/>
    </row>
    <row r="1510" spans="1:25" s="37" customFormat="1" hidden="1" x14ac:dyDescent="0.25">
      <c r="A1510" s="63"/>
      <c r="B1510" s="140">
        <f>IFERROR(IF(F1510&gt;0,MAX(B$26:B1509)+1,IF(AND(D1510&gt;0,C1510=0),"ЗАГ",0)),0)</f>
        <v>0</v>
      </c>
      <c r="C1510" s="141">
        <f>IF(Смета!B1492&gt;0,Смета!B1492,0)</f>
        <v>0</v>
      </c>
      <c r="D1510" s="543">
        <f>IF(Смета!C1492&gt;0,Смета!C1492,0)</f>
        <v>0</v>
      </c>
      <c r="E1510" s="77">
        <f>IF(Смета!D1492&gt;0,Смета!D1492,0)</f>
        <v>0</v>
      </c>
      <c r="F1510" s="67">
        <f>IFERROR(IF(Дата_КС2=S$3,Смета!Q1492,0)+IF(Дата_КС2=S$4,Смета!T1492,0)+IF(Дата_КС2=S$5,Смета!W1492,0)+IF(Дата_КС2=S$6,Смета!Z1492,0)+IF(Дата_КС2=S$7,Смета!AC1492,0)+IF(Дата_КС2=S$8,Смета!AF1492,0)+IF(Дата_КС2=S$9,Смета!AI1492,0)+IF(Дата_КС2=S$10,Смета!AL1492,0)+IF(Дата_КС2=S$11,Смета!AO1492,0)+IF(Дата_КС2=S$12,Смета!AR1492,0)+IF(Дата_КС2=S$13,Смета!AU1492,0)+IF(Дата_КС2=S$14,Смета!AX1492,0),0)</f>
        <v>0</v>
      </c>
      <c r="G1510" s="67">
        <f>IF(Смета!E1492&gt;0,Смета!E1492,0)</f>
        <v>0</v>
      </c>
      <c r="H1510" s="67">
        <f t="shared" si="48"/>
        <v>0</v>
      </c>
      <c r="I1510" s="464">
        <f t="shared" si="47"/>
        <v>0</v>
      </c>
      <c r="J1510" s="474"/>
      <c r="K1510" s="465">
        <f>IF(AND(B1510&gt;0,B1510&lt;&gt;"ЗАГ"),1,IF(C1510=0,SUM(B1511:INDEX(B1511:B$2002,INDEX(MATCH("ЗАГ",B1511:B$2002&amp;"",),))),0))</f>
        <v>0</v>
      </c>
      <c r="L1510" s="47"/>
      <c r="M1510" s="47"/>
      <c r="N1510" s="186"/>
      <c r="O1510" s="186"/>
      <c r="P1510" s="187"/>
      <c r="Q1510" s="189"/>
      <c r="R1510" s="178">
        <f>IFERROR(IF(F1510&gt;0,IF(IFERROR((Смета!H1060*1),0)&gt;0,ROUND(F1510*G1510,2),0),0),0)</f>
        <v>0</v>
      </c>
      <c r="S1510" s="50">
        <f>IFERROR(IF(F1510&gt;0,IF(IFERROR((Смета!G1492*1),0)&gt;0,ROUND(F1510*G1510,2),0),0),0)</f>
        <v>0</v>
      </c>
      <c r="T1510" s="38"/>
      <c r="U1510" s="38"/>
      <c r="X1510" s="38"/>
      <c r="Y1510" s="38"/>
    </row>
    <row r="1511" spans="1:25" s="37" customFormat="1" hidden="1" x14ac:dyDescent="0.25">
      <c r="A1511" s="63"/>
      <c r="B1511" s="140">
        <f>IFERROR(IF(F1511&gt;0,MAX(B$26:B1510)+1,IF(AND(D1511&gt;0,C1511=0),"ЗАГ",0)),0)</f>
        <v>0</v>
      </c>
      <c r="C1511" s="141">
        <f>IF(Смета!B1493&gt;0,Смета!B1493,0)</f>
        <v>0</v>
      </c>
      <c r="D1511" s="543">
        <f>IF(Смета!C1493&gt;0,Смета!C1493,0)</f>
        <v>0</v>
      </c>
      <c r="E1511" s="77">
        <f>IF(Смета!D1493&gt;0,Смета!D1493,0)</f>
        <v>0</v>
      </c>
      <c r="F1511" s="67">
        <f>IFERROR(IF(Дата_КС2=S$3,Смета!Q1493,0)+IF(Дата_КС2=S$4,Смета!T1493,0)+IF(Дата_КС2=S$5,Смета!W1493,0)+IF(Дата_КС2=S$6,Смета!Z1493,0)+IF(Дата_КС2=S$7,Смета!AC1493,0)+IF(Дата_КС2=S$8,Смета!AF1493,0)+IF(Дата_КС2=S$9,Смета!AI1493,0)+IF(Дата_КС2=S$10,Смета!AL1493,0)+IF(Дата_КС2=S$11,Смета!AO1493,0)+IF(Дата_КС2=S$12,Смета!AR1493,0)+IF(Дата_КС2=S$13,Смета!AU1493,0)+IF(Дата_КС2=S$14,Смета!AX1493,0),0)</f>
        <v>0</v>
      </c>
      <c r="G1511" s="67">
        <f>IF(Смета!E1493&gt;0,Смета!E1493,0)</f>
        <v>0</v>
      </c>
      <c r="H1511" s="67">
        <f t="shared" si="48"/>
        <v>0</v>
      </c>
      <c r="I1511" s="464">
        <f t="shared" si="47"/>
        <v>0</v>
      </c>
      <c r="J1511" s="474"/>
      <c r="K1511" s="465">
        <f>IF(AND(B1511&gt;0,B1511&lt;&gt;"ЗАГ"),1,IF(C1511=0,SUM(B1512:INDEX(B1512:B$2002,INDEX(MATCH("ЗАГ",B1512:B$2002&amp;"",),))),0))</f>
        <v>0</v>
      </c>
      <c r="L1511" s="47"/>
      <c r="M1511" s="47"/>
      <c r="N1511" s="186"/>
      <c r="O1511" s="186"/>
      <c r="P1511" s="187"/>
      <c r="Q1511" s="189"/>
      <c r="R1511" s="178">
        <f>IFERROR(IF(F1511&gt;0,IF(IFERROR((Смета!H1061*1),0)&gt;0,ROUND(F1511*G1511,2),0),0),0)</f>
        <v>0</v>
      </c>
      <c r="S1511" s="50">
        <f>IFERROR(IF(F1511&gt;0,IF(IFERROR((Смета!G1493*1),0)&gt;0,ROUND(F1511*G1511,2),0),0),0)</f>
        <v>0</v>
      </c>
      <c r="T1511" s="38"/>
      <c r="U1511" s="38"/>
      <c r="X1511" s="38"/>
      <c r="Y1511" s="38"/>
    </row>
    <row r="1512" spans="1:25" s="37" customFormat="1" hidden="1" x14ac:dyDescent="0.25">
      <c r="A1512" s="63"/>
      <c r="B1512" s="140">
        <f>IFERROR(IF(F1512&gt;0,MAX(B$26:B1511)+1,IF(AND(D1512&gt;0,C1512=0),"ЗАГ",0)),0)</f>
        <v>0</v>
      </c>
      <c r="C1512" s="141">
        <f>IF(Смета!B1494&gt;0,Смета!B1494,0)</f>
        <v>0</v>
      </c>
      <c r="D1512" s="543">
        <f>IF(Смета!C1494&gt;0,Смета!C1494,0)</f>
        <v>0</v>
      </c>
      <c r="E1512" s="77">
        <f>IF(Смета!D1494&gt;0,Смета!D1494,0)</f>
        <v>0</v>
      </c>
      <c r="F1512" s="67">
        <f>IFERROR(IF(Дата_КС2=S$3,Смета!Q1494,0)+IF(Дата_КС2=S$4,Смета!T1494,0)+IF(Дата_КС2=S$5,Смета!W1494,0)+IF(Дата_КС2=S$6,Смета!Z1494,0)+IF(Дата_КС2=S$7,Смета!AC1494,0)+IF(Дата_КС2=S$8,Смета!AF1494,0)+IF(Дата_КС2=S$9,Смета!AI1494,0)+IF(Дата_КС2=S$10,Смета!AL1494,0)+IF(Дата_КС2=S$11,Смета!AO1494,0)+IF(Дата_КС2=S$12,Смета!AR1494,0)+IF(Дата_КС2=S$13,Смета!AU1494,0)+IF(Дата_КС2=S$14,Смета!AX1494,0),0)</f>
        <v>0</v>
      </c>
      <c r="G1512" s="67">
        <f>IF(Смета!E1494&gt;0,Смета!E1494,0)</f>
        <v>0</v>
      </c>
      <c r="H1512" s="67">
        <f t="shared" si="48"/>
        <v>0</v>
      </c>
      <c r="I1512" s="464">
        <f t="shared" si="47"/>
        <v>0</v>
      </c>
      <c r="J1512" s="474"/>
      <c r="K1512" s="465">
        <f>IF(AND(B1512&gt;0,B1512&lt;&gt;"ЗАГ"),1,IF(C1512=0,SUM(B1513:INDEX(B1513:B$2002,INDEX(MATCH("ЗАГ",B1513:B$2002&amp;"",),))),0))</f>
        <v>0</v>
      </c>
      <c r="L1512" s="47"/>
      <c r="M1512" s="47"/>
      <c r="N1512" s="186"/>
      <c r="O1512" s="186"/>
      <c r="P1512" s="187"/>
      <c r="Q1512" s="189"/>
      <c r="R1512" s="178">
        <f>IFERROR(IF(F1512&gt;0,IF(IFERROR((Смета!H1062*1),0)&gt;0,ROUND(F1512*G1512,2),0),0),0)</f>
        <v>0</v>
      </c>
      <c r="S1512" s="50">
        <f>IFERROR(IF(F1512&gt;0,IF(IFERROR((Смета!G1494*1),0)&gt;0,ROUND(F1512*G1512,2),0),0),0)</f>
        <v>0</v>
      </c>
      <c r="T1512" s="38"/>
      <c r="U1512" s="38"/>
      <c r="X1512" s="38"/>
      <c r="Y1512" s="38"/>
    </row>
    <row r="1513" spans="1:25" s="37" customFormat="1" hidden="1" x14ac:dyDescent="0.25">
      <c r="A1513" s="63"/>
      <c r="B1513" s="140">
        <f>IFERROR(IF(F1513&gt;0,MAX(B$26:B1512)+1,IF(AND(D1513&gt;0,C1513=0),"ЗАГ",0)),0)</f>
        <v>0</v>
      </c>
      <c r="C1513" s="141">
        <f>IF(Смета!B1495&gt;0,Смета!B1495,0)</f>
        <v>0</v>
      </c>
      <c r="D1513" s="543">
        <f>IF(Смета!C1495&gt;0,Смета!C1495,0)</f>
        <v>0</v>
      </c>
      <c r="E1513" s="77">
        <f>IF(Смета!D1495&gt;0,Смета!D1495,0)</f>
        <v>0</v>
      </c>
      <c r="F1513" s="67">
        <f>IFERROR(IF(Дата_КС2=S$3,Смета!Q1495,0)+IF(Дата_КС2=S$4,Смета!T1495,0)+IF(Дата_КС2=S$5,Смета!W1495,0)+IF(Дата_КС2=S$6,Смета!Z1495,0)+IF(Дата_КС2=S$7,Смета!AC1495,0)+IF(Дата_КС2=S$8,Смета!AF1495,0)+IF(Дата_КС2=S$9,Смета!AI1495,0)+IF(Дата_КС2=S$10,Смета!AL1495,0)+IF(Дата_КС2=S$11,Смета!AO1495,0)+IF(Дата_КС2=S$12,Смета!AR1495,0)+IF(Дата_КС2=S$13,Смета!AU1495,0)+IF(Дата_КС2=S$14,Смета!AX1495,0),0)</f>
        <v>0</v>
      </c>
      <c r="G1513" s="67">
        <f>IF(Смета!E1495&gt;0,Смета!E1495,0)</f>
        <v>0</v>
      </c>
      <c r="H1513" s="67">
        <f t="shared" si="48"/>
        <v>0</v>
      </c>
      <c r="I1513" s="464">
        <f t="shared" si="47"/>
        <v>0</v>
      </c>
      <c r="J1513" s="474"/>
      <c r="K1513" s="465">
        <f>IF(AND(B1513&gt;0,B1513&lt;&gt;"ЗАГ"),1,IF(C1513=0,SUM(B1514:INDEX(B1514:B$2002,INDEX(MATCH("ЗАГ",B1514:B$2002&amp;"",),))),0))</f>
        <v>0</v>
      </c>
      <c r="L1513" s="47"/>
      <c r="M1513" s="47"/>
      <c r="N1513" s="186"/>
      <c r="O1513" s="186"/>
      <c r="P1513" s="187"/>
      <c r="Q1513" s="189"/>
      <c r="R1513" s="178">
        <f>IFERROR(IF(F1513&gt;0,IF(IFERROR((Смета!H1063*1),0)&gt;0,ROUND(F1513*G1513,2),0),0),0)</f>
        <v>0</v>
      </c>
      <c r="S1513" s="50">
        <f>IFERROR(IF(F1513&gt;0,IF(IFERROR((Смета!G1495*1),0)&gt;0,ROUND(F1513*G1513,2),0),0),0)</f>
        <v>0</v>
      </c>
      <c r="T1513" s="38"/>
      <c r="U1513" s="38"/>
      <c r="X1513" s="38"/>
      <c r="Y1513" s="38"/>
    </row>
    <row r="1514" spans="1:25" s="37" customFormat="1" hidden="1" x14ac:dyDescent="0.25">
      <c r="A1514" s="63"/>
      <c r="B1514" s="140">
        <f>IFERROR(IF(F1514&gt;0,MAX(B$26:B1513)+1,IF(AND(D1514&gt;0,C1514=0),"ЗАГ",0)),0)</f>
        <v>0</v>
      </c>
      <c r="C1514" s="141">
        <f>IF(Смета!B1496&gt;0,Смета!B1496,0)</f>
        <v>0</v>
      </c>
      <c r="D1514" s="543">
        <f>IF(Смета!C1496&gt;0,Смета!C1496,0)</f>
        <v>0</v>
      </c>
      <c r="E1514" s="77">
        <f>IF(Смета!D1496&gt;0,Смета!D1496,0)</f>
        <v>0</v>
      </c>
      <c r="F1514" s="67">
        <f>IFERROR(IF(Дата_КС2=S$3,Смета!Q1496,0)+IF(Дата_КС2=S$4,Смета!T1496,0)+IF(Дата_КС2=S$5,Смета!W1496,0)+IF(Дата_КС2=S$6,Смета!Z1496,0)+IF(Дата_КС2=S$7,Смета!AC1496,0)+IF(Дата_КС2=S$8,Смета!AF1496,0)+IF(Дата_КС2=S$9,Смета!AI1496,0)+IF(Дата_КС2=S$10,Смета!AL1496,0)+IF(Дата_КС2=S$11,Смета!AO1496,0)+IF(Дата_КС2=S$12,Смета!AR1496,0)+IF(Дата_КС2=S$13,Смета!AU1496,0)+IF(Дата_КС2=S$14,Смета!AX1496,0),0)</f>
        <v>0</v>
      </c>
      <c r="G1514" s="67">
        <f>IF(Смета!E1496&gt;0,Смета!E1496,0)</f>
        <v>0</v>
      </c>
      <c r="H1514" s="67">
        <f t="shared" si="48"/>
        <v>0</v>
      </c>
      <c r="I1514" s="464">
        <f t="shared" si="47"/>
        <v>0</v>
      </c>
      <c r="J1514" s="474"/>
      <c r="K1514" s="465">
        <f>IF(AND(B1514&gt;0,B1514&lt;&gt;"ЗАГ"),1,IF(C1514=0,SUM(B1515:INDEX(B1515:B$2002,INDEX(MATCH("ЗАГ",B1515:B$2002&amp;"",),))),0))</f>
        <v>0</v>
      </c>
      <c r="L1514" s="47"/>
      <c r="M1514" s="47"/>
      <c r="N1514" s="186"/>
      <c r="O1514" s="186"/>
      <c r="P1514" s="187"/>
      <c r="Q1514" s="189"/>
      <c r="R1514" s="178">
        <f>IFERROR(IF(F1514&gt;0,IF(IFERROR((Смета!H1064*1),0)&gt;0,ROUND(F1514*G1514,2),0),0),0)</f>
        <v>0</v>
      </c>
      <c r="S1514" s="50">
        <f>IFERROR(IF(F1514&gt;0,IF(IFERROR((Смета!G1496*1),0)&gt;0,ROUND(F1514*G1514,2),0),0),0)</f>
        <v>0</v>
      </c>
      <c r="T1514" s="38"/>
      <c r="U1514" s="38"/>
      <c r="X1514" s="38"/>
      <c r="Y1514" s="38"/>
    </row>
    <row r="1515" spans="1:25" s="37" customFormat="1" hidden="1" x14ac:dyDescent="0.25">
      <c r="A1515" s="63"/>
      <c r="B1515" s="140">
        <f>IFERROR(IF(F1515&gt;0,MAX(B$26:B1514)+1,IF(AND(D1515&gt;0,C1515=0),"ЗАГ",0)),0)</f>
        <v>0</v>
      </c>
      <c r="C1515" s="141">
        <f>IF(Смета!B1497&gt;0,Смета!B1497,0)</f>
        <v>0</v>
      </c>
      <c r="D1515" s="543">
        <f>IF(Смета!C1497&gt;0,Смета!C1497,0)</f>
        <v>0</v>
      </c>
      <c r="E1515" s="77">
        <f>IF(Смета!D1497&gt;0,Смета!D1497,0)</f>
        <v>0</v>
      </c>
      <c r="F1515" s="67">
        <f>IFERROR(IF(Дата_КС2=S$3,Смета!Q1497,0)+IF(Дата_КС2=S$4,Смета!T1497,0)+IF(Дата_КС2=S$5,Смета!W1497,0)+IF(Дата_КС2=S$6,Смета!Z1497,0)+IF(Дата_КС2=S$7,Смета!AC1497,0)+IF(Дата_КС2=S$8,Смета!AF1497,0)+IF(Дата_КС2=S$9,Смета!AI1497,0)+IF(Дата_КС2=S$10,Смета!AL1497,0)+IF(Дата_КС2=S$11,Смета!AO1497,0)+IF(Дата_КС2=S$12,Смета!AR1497,0)+IF(Дата_КС2=S$13,Смета!AU1497,0)+IF(Дата_КС2=S$14,Смета!AX1497,0),0)</f>
        <v>0</v>
      </c>
      <c r="G1515" s="67">
        <f>IF(Смета!E1497&gt;0,Смета!E1497,0)</f>
        <v>0</v>
      </c>
      <c r="H1515" s="67">
        <f t="shared" si="48"/>
        <v>0</v>
      </c>
      <c r="I1515" s="464">
        <f t="shared" si="47"/>
        <v>0</v>
      </c>
      <c r="J1515" s="474"/>
      <c r="K1515" s="465">
        <f>IF(AND(B1515&gt;0,B1515&lt;&gt;"ЗАГ"),1,IF(C1515=0,SUM(B1516:INDEX(B1516:B$2002,INDEX(MATCH("ЗАГ",B1516:B$2002&amp;"",),))),0))</f>
        <v>0</v>
      </c>
      <c r="L1515" s="47"/>
      <c r="M1515" s="47"/>
      <c r="N1515" s="186"/>
      <c r="O1515" s="186"/>
      <c r="P1515" s="187"/>
      <c r="Q1515" s="189"/>
      <c r="R1515" s="178">
        <f>IFERROR(IF(F1515&gt;0,IF(IFERROR((Смета!H1065*1),0)&gt;0,ROUND(F1515*G1515,2),0),0),0)</f>
        <v>0</v>
      </c>
      <c r="S1515" s="50">
        <f>IFERROR(IF(F1515&gt;0,IF(IFERROR((Смета!G1497*1),0)&gt;0,ROUND(F1515*G1515,2),0),0),0)</f>
        <v>0</v>
      </c>
      <c r="T1515" s="38"/>
      <c r="U1515" s="38"/>
      <c r="X1515" s="38"/>
      <c r="Y1515" s="38"/>
    </row>
    <row r="1516" spans="1:25" s="37" customFormat="1" hidden="1" x14ac:dyDescent="0.25">
      <c r="A1516" s="63"/>
      <c r="B1516" s="140">
        <f>IFERROR(IF(F1516&gt;0,MAX(B$26:B1515)+1,IF(AND(D1516&gt;0,C1516=0),"ЗАГ",0)),0)</f>
        <v>0</v>
      </c>
      <c r="C1516" s="141">
        <f>IF(Смета!B1498&gt;0,Смета!B1498,0)</f>
        <v>0</v>
      </c>
      <c r="D1516" s="543">
        <f>IF(Смета!C1498&gt;0,Смета!C1498,0)</f>
        <v>0</v>
      </c>
      <c r="E1516" s="77">
        <f>IF(Смета!D1498&gt;0,Смета!D1498,0)</f>
        <v>0</v>
      </c>
      <c r="F1516" s="67">
        <f>IFERROR(IF(Дата_КС2=S$3,Смета!Q1498,0)+IF(Дата_КС2=S$4,Смета!T1498,0)+IF(Дата_КС2=S$5,Смета!W1498,0)+IF(Дата_КС2=S$6,Смета!Z1498,0)+IF(Дата_КС2=S$7,Смета!AC1498,0)+IF(Дата_КС2=S$8,Смета!AF1498,0)+IF(Дата_КС2=S$9,Смета!AI1498,0)+IF(Дата_КС2=S$10,Смета!AL1498,0)+IF(Дата_КС2=S$11,Смета!AO1498,0)+IF(Дата_КС2=S$12,Смета!AR1498,0)+IF(Дата_КС2=S$13,Смета!AU1498,0)+IF(Дата_КС2=S$14,Смета!AX1498,0),0)</f>
        <v>0</v>
      </c>
      <c r="G1516" s="67">
        <f>IF(Смета!E1498&gt;0,Смета!E1498,0)</f>
        <v>0</v>
      </c>
      <c r="H1516" s="67">
        <f t="shared" si="48"/>
        <v>0</v>
      </c>
      <c r="I1516" s="464">
        <f t="shared" si="47"/>
        <v>0</v>
      </c>
      <c r="J1516" s="474"/>
      <c r="K1516" s="465">
        <f>IF(AND(B1516&gt;0,B1516&lt;&gt;"ЗАГ"),1,IF(C1516=0,SUM(B1517:INDEX(B1517:B$2002,INDEX(MATCH("ЗАГ",B1517:B$2002&amp;"",),))),0))</f>
        <v>0</v>
      </c>
      <c r="L1516" s="47"/>
      <c r="M1516" s="47"/>
      <c r="N1516" s="186"/>
      <c r="O1516" s="186"/>
      <c r="P1516" s="187"/>
      <c r="Q1516" s="189"/>
      <c r="R1516" s="178">
        <f>IFERROR(IF(F1516&gt;0,IF(IFERROR((Смета!H1066*1),0)&gt;0,ROUND(F1516*G1516,2),0),0),0)</f>
        <v>0</v>
      </c>
      <c r="S1516" s="50">
        <f>IFERROR(IF(F1516&gt;0,IF(IFERROR((Смета!G1498*1),0)&gt;0,ROUND(F1516*G1516,2),0),0),0)</f>
        <v>0</v>
      </c>
      <c r="T1516" s="38"/>
      <c r="U1516" s="38"/>
      <c r="X1516" s="38"/>
      <c r="Y1516" s="38"/>
    </row>
    <row r="1517" spans="1:25" s="37" customFormat="1" hidden="1" x14ac:dyDescent="0.25">
      <c r="A1517" s="63"/>
      <c r="B1517" s="140">
        <f>IFERROR(IF(F1517&gt;0,MAX(B$26:B1516)+1,IF(AND(D1517&gt;0,C1517=0),"ЗАГ",0)),0)</f>
        <v>0</v>
      </c>
      <c r="C1517" s="141">
        <f>IF(Смета!B1499&gt;0,Смета!B1499,0)</f>
        <v>0</v>
      </c>
      <c r="D1517" s="543">
        <f>IF(Смета!C1499&gt;0,Смета!C1499,0)</f>
        <v>0</v>
      </c>
      <c r="E1517" s="77">
        <f>IF(Смета!D1499&gt;0,Смета!D1499,0)</f>
        <v>0</v>
      </c>
      <c r="F1517" s="67">
        <f>IFERROR(IF(Дата_КС2=S$3,Смета!Q1499,0)+IF(Дата_КС2=S$4,Смета!T1499,0)+IF(Дата_КС2=S$5,Смета!W1499,0)+IF(Дата_КС2=S$6,Смета!Z1499,0)+IF(Дата_КС2=S$7,Смета!AC1499,0)+IF(Дата_КС2=S$8,Смета!AF1499,0)+IF(Дата_КС2=S$9,Смета!AI1499,0)+IF(Дата_КС2=S$10,Смета!AL1499,0)+IF(Дата_КС2=S$11,Смета!AO1499,0)+IF(Дата_КС2=S$12,Смета!AR1499,0)+IF(Дата_КС2=S$13,Смета!AU1499,0)+IF(Дата_КС2=S$14,Смета!AX1499,0),0)</f>
        <v>0</v>
      </c>
      <c r="G1517" s="67">
        <f>IF(Смета!E1499&gt;0,Смета!E1499,0)</f>
        <v>0</v>
      </c>
      <c r="H1517" s="67">
        <f t="shared" si="48"/>
        <v>0</v>
      </c>
      <c r="I1517" s="464">
        <f t="shared" si="47"/>
        <v>0</v>
      </c>
      <c r="J1517" s="474"/>
      <c r="K1517" s="465">
        <f>IF(AND(B1517&gt;0,B1517&lt;&gt;"ЗАГ"),1,IF(C1517=0,SUM(B1518:INDEX(B1518:B$2002,INDEX(MATCH("ЗАГ",B1518:B$2002&amp;"",),))),0))</f>
        <v>0</v>
      </c>
      <c r="L1517" s="47"/>
      <c r="M1517" s="47"/>
      <c r="N1517" s="186"/>
      <c r="O1517" s="186"/>
      <c r="P1517" s="187"/>
      <c r="Q1517" s="189"/>
      <c r="R1517" s="178">
        <f>IFERROR(IF(F1517&gt;0,IF(IFERROR((Смета!H1067*1),0)&gt;0,ROUND(F1517*G1517,2),0),0),0)</f>
        <v>0</v>
      </c>
      <c r="S1517" s="50">
        <f>IFERROR(IF(F1517&gt;0,IF(IFERROR((Смета!G1499*1),0)&gt;0,ROUND(F1517*G1517,2),0),0),0)</f>
        <v>0</v>
      </c>
      <c r="T1517" s="38"/>
      <c r="U1517" s="38"/>
      <c r="X1517" s="38"/>
      <c r="Y1517" s="38"/>
    </row>
    <row r="1518" spans="1:25" s="37" customFormat="1" hidden="1" x14ac:dyDescent="0.25">
      <c r="A1518" s="63"/>
      <c r="B1518" s="140">
        <f>IFERROR(IF(F1518&gt;0,MAX(B$26:B1517)+1,IF(AND(D1518&gt;0,C1518=0),"ЗАГ",0)),0)</f>
        <v>0</v>
      </c>
      <c r="C1518" s="141">
        <f>IF(Смета!B1500&gt;0,Смета!B1500,0)</f>
        <v>0</v>
      </c>
      <c r="D1518" s="543">
        <f>IF(Смета!C1500&gt;0,Смета!C1500,0)</f>
        <v>0</v>
      </c>
      <c r="E1518" s="77">
        <f>IF(Смета!D1500&gt;0,Смета!D1500,0)</f>
        <v>0</v>
      </c>
      <c r="F1518" s="67">
        <f>IFERROR(IF(Дата_КС2=S$3,Смета!Q1500,0)+IF(Дата_КС2=S$4,Смета!T1500,0)+IF(Дата_КС2=S$5,Смета!W1500,0)+IF(Дата_КС2=S$6,Смета!Z1500,0)+IF(Дата_КС2=S$7,Смета!AC1500,0)+IF(Дата_КС2=S$8,Смета!AF1500,0)+IF(Дата_КС2=S$9,Смета!AI1500,0)+IF(Дата_КС2=S$10,Смета!AL1500,0)+IF(Дата_КС2=S$11,Смета!AO1500,0)+IF(Дата_КС2=S$12,Смета!AR1500,0)+IF(Дата_КС2=S$13,Смета!AU1500,0)+IF(Дата_КС2=S$14,Смета!AX1500,0),0)</f>
        <v>0</v>
      </c>
      <c r="G1518" s="67">
        <f>IF(Смета!E1500&gt;0,Смета!E1500,0)</f>
        <v>0</v>
      </c>
      <c r="H1518" s="67">
        <f t="shared" si="48"/>
        <v>0</v>
      </c>
      <c r="I1518" s="464">
        <f t="shared" si="47"/>
        <v>0</v>
      </c>
      <c r="J1518" s="474"/>
      <c r="K1518" s="465">
        <f>IF(AND(B1518&gt;0,B1518&lt;&gt;"ЗАГ"),1,IF(C1518=0,SUM(B1519:INDEX(B1519:B$2002,INDEX(MATCH("ЗАГ",B1519:B$2002&amp;"",),))),0))</f>
        <v>0</v>
      </c>
      <c r="L1518" s="47"/>
      <c r="M1518" s="47"/>
      <c r="N1518" s="186"/>
      <c r="O1518" s="186"/>
      <c r="P1518" s="187"/>
      <c r="Q1518" s="189"/>
      <c r="R1518" s="178">
        <f>IFERROR(IF(F1518&gt;0,IF(IFERROR((Смета!H1068*1),0)&gt;0,ROUND(F1518*G1518,2),0),0),0)</f>
        <v>0</v>
      </c>
      <c r="S1518" s="50">
        <f>IFERROR(IF(F1518&gt;0,IF(IFERROR((Смета!G1500*1),0)&gt;0,ROUND(F1518*G1518,2),0),0),0)</f>
        <v>0</v>
      </c>
      <c r="T1518" s="38"/>
      <c r="U1518" s="38"/>
      <c r="X1518" s="38"/>
      <c r="Y1518" s="38"/>
    </row>
    <row r="1519" spans="1:25" s="37" customFormat="1" hidden="1" x14ac:dyDescent="0.25">
      <c r="A1519" s="63"/>
      <c r="B1519" s="140">
        <f>IFERROR(IF(F1519&gt;0,MAX(B$26:B1518)+1,IF(AND(D1519&gt;0,C1519=0),"ЗАГ",0)),0)</f>
        <v>0</v>
      </c>
      <c r="C1519" s="141">
        <f>IF(Смета!B1501&gt;0,Смета!B1501,0)</f>
        <v>0</v>
      </c>
      <c r="D1519" s="543">
        <f>IF(Смета!C1501&gt;0,Смета!C1501,0)</f>
        <v>0</v>
      </c>
      <c r="E1519" s="77">
        <f>IF(Смета!D1501&gt;0,Смета!D1501,0)</f>
        <v>0</v>
      </c>
      <c r="F1519" s="67">
        <f>IFERROR(IF(Дата_КС2=S$3,Смета!Q1501,0)+IF(Дата_КС2=S$4,Смета!T1501,0)+IF(Дата_КС2=S$5,Смета!W1501,0)+IF(Дата_КС2=S$6,Смета!Z1501,0)+IF(Дата_КС2=S$7,Смета!AC1501,0)+IF(Дата_КС2=S$8,Смета!AF1501,0)+IF(Дата_КС2=S$9,Смета!AI1501,0)+IF(Дата_КС2=S$10,Смета!AL1501,0)+IF(Дата_КС2=S$11,Смета!AO1501,0)+IF(Дата_КС2=S$12,Смета!AR1501,0)+IF(Дата_КС2=S$13,Смета!AU1501,0)+IF(Дата_КС2=S$14,Смета!AX1501,0),0)</f>
        <v>0</v>
      </c>
      <c r="G1519" s="67">
        <f>IF(Смета!E1501&gt;0,Смета!E1501,0)</f>
        <v>0</v>
      </c>
      <c r="H1519" s="67">
        <f t="shared" si="48"/>
        <v>0</v>
      </c>
      <c r="I1519" s="464">
        <f t="shared" si="47"/>
        <v>0</v>
      </c>
      <c r="J1519" s="474"/>
      <c r="K1519" s="465">
        <f>IF(AND(B1519&gt;0,B1519&lt;&gt;"ЗАГ"),1,IF(C1519=0,SUM(B1520:INDEX(B1520:B$2002,INDEX(MATCH("ЗАГ",B1520:B$2002&amp;"",),))),0))</f>
        <v>0</v>
      </c>
      <c r="L1519" s="47"/>
      <c r="M1519" s="47"/>
      <c r="N1519" s="186"/>
      <c r="O1519" s="186"/>
      <c r="P1519" s="187"/>
      <c r="Q1519" s="189"/>
      <c r="R1519" s="178">
        <f>IFERROR(IF(F1519&gt;0,IF(IFERROR((Смета!H1069*1),0)&gt;0,ROUND(F1519*G1519,2),0),0),0)</f>
        <v>0</v>
      </c>
      <c r="S1519" s="50">
        <f>IFERROR(IF(F1519&gt;0,IF(IFERROR((Смета!G1501*1),0)&gt;0,ROUND(F1519*G1519,2),0),0),0)</f>
        <v>0</v>
      </c>
      <c r="T1519" s="38"/>
      <c r="U1519" s="38"/>
      <c r="X1519" s="38"/>
      <c r="Y1519" s="38"/>
    </row>
    <row r="1520" spans="1:25" s="37" customFormat="1" hidden="1" x14ac:dyDescent="0.25">
      <c r="A1520" s="63"/>
      <c r="B1520" s="140">
        <f>IFERROR(IF(F1520&gt;0,MAX(B$26:B1519)+1,IF(AND(D1520&gt;0,C1520=0),"ЗАГ",0)),0)</f>
        <v>0</v>
      </c>
      <c r="C1520" s="141">
        <f>IF(Смета!B1502&gt;0,Смета!B1502,0)</f>
        <v>0</v>
      </c>
      <c r="D1520" s="543">
        <f>IF(Смета!C1502&gt;0,Смета!C1502,0)</f>
        <v>0</v>
      </c>
      <c r="E1520" s="77">
        <f>IF(Смета!D1502&gt;0,Смета!D1502,0)</f>
        <v>0</v>
      </c>
      <c r="F1520" s="67">
        <f>IFERROR(IF(Дата_КС2=S$3,Смета!Q1502,0)+IF(Дата_КС2=S$4,Смета!T1502,0)+IF(Дата_КС2=S$5,Смета!W1502,0)+IF(Дата_КС2=S$6,Смета!Z1502,0)+IF(Дата_КС2=S$7,Смета!AC1502,0)+IF(Дата_КС2=S$8,Смета!AF1502,0)+IF(Дата_КС2=S$9,Смета!AI1502,0)+IF(Дата_КС2=S$10,Смета!AL1502,0)+IF(Дата_КС2=S$11,Смета!AO1502,0)+IF(Дата_КС2=S$12,Смета!AR1502,0)+IF(Дата_КС2=S$13,Смета!AU1502,0)+IF(Дата_КС2=S$14,Смета!AX1502,0),0)</f>
        <v>0</v>
      </c>
      <c r="G1520" s="67">
        <f>IF(Смета!E1502&gt;0,Смета!E1502,0)</f>
        <v>0</v>
      </c>
      <c r="H1520" s="67">
        <f t="shared" si="48"/>
        <v>0</v>
      </c>
      <c r="I1520" s="464">
        <f t="shared" si="47"/>
        <v>0</v>
      </c>
      <c r="J1520" s="474"/>
      <c r="K1520" s="465">
        <f>IF(AND(B1520&gt;0,B1520&lt;&gt;"ЗАГ"),1,IF(C1520=0,SUM(B1521:INDEX(B1521:B$2002,INDEX(MATCH("ЗАГ",B1521:B$2002&amp;"",),))),0))</f>
        <v>0</v>
      </c>
      <c r="L1520" s="47"/>
      <c r="M1520" s="47"/>
      <c r="N1520" s="186"/>
      <c r="O1520" s="186"/>
      <c r="P1520" s="187"/>
      <c r="Q1520" s="189"/>
      <c r="R1520" s="178">
        <f>IFERROR(IF(F1520&gt;0,IF(IFERROR((Смета!H1070*1),0)&gt;0,ROUND(F1520*G1520,2),0),0),0)</f>
        <v>0</v>
      </c>
      <c r="S1520" s="50">
        <f>IFERROR(IF(F1520&gt;0,IF(IFERROR((Смета!G1502*1),0)&gt;0,ROUND(F1520*G1520,2),0),0),0)</f>
        <v>0</v>
      </c>
      <c r="T1520" s="38"/>
      <c r="U1520" s="38"/>
      <c r="X1520" s="38"/>
      <c r="Y1520" s="38"/>
    </row>
    <row r="1521" spans="1:25" s="37" customFormat="1" hidden="1" x14ac:dyDescent="0.25">
      <c r="A1521" s="63"/>
      <c r="B1521" s="140">
        <f>IFERROR(IF(F1521&gt;0,MAX(B$26:B1520)+1,IF(AND(D1521&gt;0,C1521=0),"ЗАГ",0)),0)</f>
        <v>0</v>
      </c>
      <c r="C1521" s="141">
        <f>IF(Смета!B1503&gt;0,Смета!B1503,0)</f>
        <v>0</v>
      </c>
      <c r="D1521" s="543">
        <f>IF(Смета!C1503&gt;0,Смета!C1503,0)</f>
        <v>0</v>
      </c>
      <c r="E1521" s="77">
        <f>IF(Смета!D1503&gt;0,Смета!D1503,0)</f>
        <v>0</v>
      </c>
      <c r="F1521" s="67">
        <f>IFERROR(IF(Дата_КС2=S$3,Смета!Q1503,0)+IF(Дата_КС2=S$4,Смета!T1503,0)+IF(Дата_КС2=S$5,Смета!W1503,0)+IF(Дата_КС2=S$6,Смета!Z1503,0)+IF(Дата_КС2=S$7,Смета!AC1503,0)+IF(Дата_КС2=S$8,Смета!AF1503,0)+IF(Дата_КС2=S$9,Смета!AI1503,0)+IF(Дата_КС2=S$10,Смета!AL1503,0)+IF(Дата_КС2=S$11,Смета!AO1503,0)+IF(Дата_КС2=S$12,Смета!AR1503,0)+IF(Дата_КС2=S$13,Смета!AU1503,0)+IF(Дата_КС2=S$14,Смета!AX1503,0),0)</f>
        <v>0</v>
      </c>
      <c r="G1521" s="67">
        <f>IF(Смета!E1503&gt;0,Смета!E1503,0)</f>
        <v>0</v>
      </c>
      <c r="H1521" s="67">
        <f t="shared" si="48"/>
        <v>0</v>
      </c>
      <c r="I1521" s="464">
        <f t="shared" si="47"/>
        <v>0</v>
      </c>
      <c r="J1521" s="474"/>
      <c r="K1521" s="465">
        <f>IF(AND(B1521&gt;0,B1521&lt;&gt;"ЗАГ"),1,IF(C1521=0,SUM(B1522:INDEX(B1522:B$2002,INDEX(MATCH("ЗАГ",B1522:B$2002&amp;"",),))),0))</f>
        <v>0</v>
      </c>
      <c r="L1521" s="47"/>
      <c r="M1521" s="47"/>
      <c r="N1521" s="186"/>
      <c r="O1521" s="186"/>
      <c r="P1521" s="187"/>
      <c r="Q1521" s="189"/>
      <c r="R1521" s="178">
        <f>IFERROR(IF(F1521&gt;0,IF(IFERROR((Смета!H1071*1),0)&gt;0,ROUND(F1521*G1521,2),0),0),0)</f>
        <v>0</v>
      </c>
      <c r="S1521" s="50">
        <f>IFERROR(IF(F1521&gt;0,IF(IFERROR((Смета!G1503*1),0)&gt;0,ROUND(F1521*G1521,2),0),0),0)</f>
        <v>0</v>
      </c>
      <c r="T1521" s="38"/>
      <c r="U1521" s="38"/>
      <c r="X1521" s="38"/>
      <c r="Y1521" s="38"/>
    </row>
    <row r="1522" spans="1:25" s="37" customFormat="1" hidden="1" x14ac:dyDescent="0.25">
      <c r="A1522" s="63"/>
      <c r="B1522" s="140">
        <f>IFERROR(IF(F1522&gt;0,MAX(B$26:B1521)+1,IF(AND(D1522&gt;0,C1522=0),"ЗАГ",0)),0)</f>
        <v>0</v>
      </c>
      <c r="C1522" s="141">
        <f>IF(Смета!B1504&gt;0,Смета!B1504,0)</f>
        <v>0</v>
      </c>
      <c r="D1522" s="543">
        <f>IF(Смета!C1504&gt;0,Смета!C1504,0)</f>
        <v>0</v>
      </c>
      <c r="E1522" s="77">
        <f>IF(Смета!D1504&gt;0,Смета!D1504,0)</f>
        <v>0</v>
      </c>
      <c r="F1522" s="67">
        <f>IFERROR(IF(Дата_КС2=S$3,Смета!Q1504,0)+IF(Дата_КС2=S$4,Смета!T1504,0)+IF(Дата_КС2=S$5,Смета!W1504,0)+IF(Дата_КС2=S$6,Смета!Z1504,0)+IF(Дата_КС2=S$7,Смета!AC1504,0)+IF(Дата_КС2=S$8,Смета!AF1504,0)+IF(Дата_КС2=S$9,Смета!AI1504,0)+IF(Дата_КС2=S$10,Смета!AL1504,0)+IF(Дата_КС2=S$11,Смета!AO1504,0)+IF(Дата_КС2=S$12,Смета!AR1504,0)+IF(Дата_КС2=S$13,Смета!AU1504,0)+IF(Дата_КС2=S$14,Смета!AX1504,0),0)</f>
        <v>0</v>
      </c>
      <c r="G1522" s="67">
        <f>IF(Смета!E1504&gt;0,Смета!E1504,0)</f>
        <v>0</v>
      </c>
      <c r="H1522" s="67">
        <f t="shared" si="48"/>
        <v>0</v>
      </c>
      <c r="I1522" s="464">
        <f t="shared" si="47"/>
        <v>0</v>
      </c>
      <c r="J1522" s="474"/>
      <c r="K1522" s="465">
        <f>IF(AND(B1522&gt;0,B1522&lt;&gt;"ЗАГ"),1,IF(C1522=0,SUM(B1523:INDEX(B1523:B$2002,INDEX(MATCH("ЗАГ",B1523:B$2002&amp;"",),))),0))</f>
        <v>0</v>
      </c>
      <c r="L1522" s="47"/>
      <c r="M1522" s="47"/>
      <c r="N1522" s="186"/>
      <c r="O1522" s="186"/>
      <c r="P1522" s="187"/>
      <c r="Q1522" s="189"/>
      <c r="R1522" s="178">
        <f>IFERROR(IF(F1522&gt;0,IF(IFERROR((Смета!H1072*1),0)&gt;0,ROUND(F1522*G1522,2),0),0),0)</f>
        <v>0</v>
      </c>
      <c r="S1522" s="50">
        <f>IFERROR(IF(F1522&gt;0,IF(IFERROR((Смета!G1504*1),0)&gt;0,ROUND(F1522*G1522,2),0),0),0)</f>
        <v>0</v>
      </c>
      <c r="T1522" s="38"/>
      <c r="U1522" s="38"/>
      <c r="X1522" s="38"/>
      <c r="Y1522" s="38"/>
    </row>
    <row r="1523" spans="1:25" s="37" customFormat="1" hidden="1" x14ac:dyDescent="0.25">
      <c r="A1523" s="63"/>
      <c r="B1523" s="140">
        <f>IFERROR(IF(F1523&gt;0,MAX(B$26:B1522)+1,IF(AND(D1523&gt;0,C1523=0),"ЗАГ",0)),0)</f>
        <v>0</v>
      </c>
      <c r="C1523" s="141">
        <f>IF(Смета!B1505&gt;0,Смета!B1505,0)</f>
        <v>0</v>
      </c>
      <c r="D1523" s="543">
        <f>IF(Смета!C1505&gt;0,Смета!C1505,0)</f>
        <v>0</v>
      </c>
      <c r="E1523" s="77">
        <f>IF(Смета!D1505&gt;0,Смета!D1505,0)</f>
        <v>0</v>
      </c>
      <c r="F1523" s="67">
        <f>IFERROR(IF(Дата_КС2=S$3,Смета!Q1505,0)+IF(Дата_КС2=S$4,Смета!T1505,0)+IF(Дата_КС2=S$5,Смета!W1505,0)+IF(Дата_КС2=S$6,Смета!Z1505,0)+IF(Дата_КС2=S$7,Смета!AC1505,0)+IF(Дата_КС2=S$8,Смета!AF1505,0)+IF(Дата_КС2=S$9,Смета!AI1505,0)+IF(Дата_КС2=S$10,Смета!AL1505,0)+IF(Дата_КС2=S$11,Смета!AO1505,0)+IF(Дата_КС2=S$12,Смета!AR1505,0)+IF(Дата_КС2=S$13,Смета!AU1505,0)+IF(Дата_КС2=S$14,Смета!AX1505,0),0)</f>
        <v>0</v>
      </c>
      <c r="G1523" s="67">
        <f>IF(Смета!E1505&gt;0,Смета!E1505,0)</f>
        <v>0</v>
      </c>
      <c r="H1523" s="67">
        <f t="shared" si="48"/>
        <v>0</v>
      </c>
      <c r="I1523" s="464">
        <f t="shared" si="47"/>
        <v>0</v>
      </c>
      <c r="J1523" s="474"/>
      <c r="K1523" s="465">
        <f>IF(AND(B1523&gt;0,B1523&lt;&gt;"ЗАГ"),1,IF(C1523=0,SUM(B1524:INDEX(B1524:B$2002,INDEX(MATCH("ЗАГ",B1524:B$2002&amp;"",),))),0))</f>
        <v>0</v>
      </c>
      <c r="L1523" s="47"/>
      <c r="M1523" s="47"/>
      <c r="N1523" s="186"/>
      <c r="O1523" s="186"/>
      <c r="P1523" s="187"/>
      <c r="Q1523" s="189"/>
      <c r="R1523" s="178">
        <f>IFERROR(IF(F1523&gt;0,IF(IFERROR((Смета!H1073*1),0)&gt;0,ROUND(F1523*G1523,2),0),0),0)</f>
        <v>0</v>
      </c>
      <c r="S1523" s="50">
        <f>IFERROR(IF(F1523&gt;0,IF(IFERROR((Смета!G1505*1),0)&gt;0,ROUND(F1523*G1523,2),0),0),0)</f>
        <v>0</v>
      </c>
      <c r="T1523" s="38"/>
      <c r="U1523" s="38"/>
      <c r="X1523" s="38"/>
      <c r="Y1523" s="38"/>
    </row>
    <row r="1524" spans="1:25" s="37" customFormat="1" hidden="1" x14ac:dyDescent="0.25">
      <c r="A1524" s="63"/>
      <c r="B1524" s="140">
        <f>IFERROR(IF(F1524&gt;0,MAX(B$26:B1523)+1,IF(AND(D1524&gt;0,C1524=0),"ЗАГ",0)),0)</f>
        <v>0</v>
      </c>
      <c r="C1524" s="141">
        <f>IF(Смета!B1506&gt;0,Смета!B1506,0)</f>
        <v>0</v>
      </c>
      <c r="D1524" s="543">
        <f>IF(Смета!C1506&gt;0,Смета!C1506,0)</f>
        <v>0</v>
      </c>
      <c r="E1524" s="77">
        <f>IF(Смета!D1506&gt;0,Смета!D1506,0)</f>
        <v>0</v>
      </c>
      <c r="F1524" s="67">
        <f>IFERROR(IF(Дата_КС2=S$3,Смета!Q1506,0)+IF(Дата_КС2=S$4,Смета!T1506,0)+IF(Дата_КС2=S$5,Смета!W1506,0)+IF(Дата_КС2=S$6,Смета!Z1506,0)+IF(Дата_КС2=S$7,Смета!AC1506,0)+IF(Дата_КС2=S$8,Смета!AF1506,0)+IF(Дата_КС2=S$9,Смета!AI1506,0)+IF(Дата_КС2=S$10,Смета!AL1506,0)+IF(Дата_КС2=S$11,Смета!AO1506,0)+IF(Дата_КС2=S$12,Смета!AR1506,0)+IF(Дата_КС2=S$13,Смета!AU1506,0)+IF(Дата_КС2=S$14,Смета!AX1506,0),0)</f>
        <v>0</v>
      </c>
      <c r="G1524" s="67">
        <f>IF(Смета!E1506&gt;0,Смета!E1506,0)</f>
        <v>0</v>
      </c>
      <c r="H1524" s="67">
        <f t="shared" si="48"/>
        <v>0</v>
      </c>
      <c r="I1524" s="464">
        <f t="shared" si="47"/>
        <v>0</v>
      </c>
      <c r="J1524" s="474"/>
      <c r="K1524" s="465">
        <f>IF(AND(B1524&gt;0,B1524&lt;&gt;"ЗАГ"),1,IF(C1524=0,SUM(B1525:INDEX(B1525:B$2002,INDEX(MATCH("ЗАГ",B1525:B$2002&amp;"",),))),0))</f>
        <v>0</v>
      </c>
      <c r="L1524" s="47"/>
      <c r="M1524" s="47"/>
      <c r="N1524" s="186"/>
      <c r="O1524" s="186"/>
      <c r="P1524" s="187"/>
      <c r="Q1524" s="189"/>
      <c r="R1524" s="178">
        <f>IFERROR(IF(F1524&gt;0,IF(IFERROR((Смета!H1074*1),0)&gt;0,ROUND(F1524*G1524,2),0),0),0)</f>
        <v>0</v>
      </c>
      <c r="S1524" s="50">
        <f>IFERROR(IF(F1524&gt;0,IF(IFERROR((Смета!G1506*1),0)&gt;0,ROUND(F1524*G1524,2),0),0),0)</f>
        <v>0</v>
      </c>
      <c r="T1524" s="38"/>
      <c r="U1524" s="38"/>
      <c r="X1524" s="38"/>
      <c r="Y1524" s="38"/>
    </row>
    <row r="1525" spans="1:25" s="37" customFormat="1" hidden="1" x14ac:dyDescent="0.25">
      <c r="A1525" s="63"/>
      <c r="B1525" s="140">
        <f>IFERROR(IF(F1525&gt;0,MAX(B$26:B1524)+1,IF(AND(D1525&gt;0,C1525=0),"ЗАГ",0)),0)</f>
        <v>0</v>
      </c>
      <c r="C1525" s="141">
        <f>IF(Смета!B1507&gt;0,Смета!B1507,0)</f>
        <v>0</v>
      </c>
      <c r="D1525" s="543">
        <f>IF(Смета!C1507&gt;0,Смета!C1507,0)</f>
        <v>0</v>
      </c>
      <c r="E1525" s="77">
        <f>IF(Смета!D1507&gt;0,Смета!D1507,0)</f>
        <v>0</v>
      </c>
      <c r="F1525" s="67">
        <f>IFERROR(IF(Дата_КС2=S$3,Смета!Q1507,0)+IF(Дата_КС2=S$4,Смета!T1507,0)+IF(Дата_КС2=S$5,Смета!W1507,0)+IF(Дата_КС2=S$6,Смета!Z1507,0)+IF(Дата_КС2=S$7,Смета!AC1507,0)+IF(Дата_КС2=S$8,Смета!AF1507,0)+IF(Дата_КС2=S$9,Смета!AI1507,0)+IF(Дата_КС2=S$10,Смета!AL1507,0)+IF(Дата_КС2=S$11,Смета!AO1507,0)+IF(Дата_КС2=S$12,Смета!AR1507,0)+IF(Дата_КС2=S$13,Смета!AU1507,0)+IF(Дата_КС2=S$14,Смета!AX1507,0),0)</f>
        <v>0</v>
      </c>
      <c r="G1525" s="67">
        <f>IF(Смета!E1507&gt;0,Смета!E1507,0)</f>
        <v>0</v>
      </c>
      <c r="H1525" s="67">
        <f t="shared" si="48"/>
        <v>0</v>
      </c>
      <c r="I1525" s="464">
        <f t="shared" si="47"/>
        <v>0</v>
      </c>
      <c r="J1525" s="474"/>
      <c r="K1525" s="465">
        <f>IF(AND(B1525&gt;0,B1525&lt;&gt;"ЗАГ"),1,IF(C1525=0,SUM(B1526:INDEX(B1526:B$2002,INDEX(MATCH("ЗАГ",B1526:B$2002&amp;"",),))),0))</f>
        <v>0</v>
      </c>
      <c r="L1525" s="47"/>
      <c r="M1525" s="47"/>
      <c r="N1525" s="186"/>
      <c r="O1525" s="186"/>
      <c r="P1525" s="187"/>
      <c r="Q1525" s="189"/>
      <c r="R1525" s="178">
        <f>IFERROR(IF(F1525&gt;0,IF(IFERROR((Смета!H1075*1),0)&gt;0,ROUND(F1525*G1525,2),0),0),0)</f>
        <v>0</v>
      </c>
      <c r="S1525" s="50">
        <f>IFERROR(IF(F1525&gt;0,IF(IFERROR((Смета!G1507*1),0)&gt;0,ROUND(F1525*G1525,2),0),0),0)</f>
        <v>0</v>
      </c>
      <c r="T1525" s="38"/>
      <c r="U1525" s="38"/>
      <c r="X1525" s="38"/>
      <c r="Y1525" s="38"/>
    </row>
    <row r="1526" spans="1:25" s="37" customFormat="1" hidden="1" x14ac:dyDescent="0.25">
      <c r="A1526" s="63"/>
      <c r="B1526" s="140">
        <f>IFERROR(IF(F1526&gt;0,MAX(B$26:B1525)+1,IF(AND(D1526&gt;0,C1526=0),"ЗАГ",0)),0)</f>
        <v>0</v>
      </c>
      <c r="C1526" s="141">
        <f>IF(Смета!B1508&gt;0,Смета!B1508,0)</f>
        <v>0</v>
      </c>
      <c r="D1526" s="543">
        <f>IF(Смета!C1508&gt;0,Смета!C1508,0)</f>
        <v>0</v>
      </c>
      <c r="E1526" s="77">
        <f>IF(Смета!D1508&gt;0,Смета!D1508,0)</f>
        <v>0</v>
      </c>
      <c r="F1526" s="67">
        <f>IFERROR(IF(Дата_КС2=S$3,Смета!Q1508,0)+IF(Дата_КС2=S$4,Смета!T1508,0)+IF(Дата_КС2=S$5,Смета!W1508,0)+IF(Дата_КС2=S$6,Смета!Z1508,0)+IF(Дата_КС2=S$7,Смета!AC1508,0)+IF(Дата_КС2=S$8,Смета!AF1508,0)+IF(Дата_КС2=S$9,Смета!AI1508,0)+IF(Дата_КС2=S$10,Смета!AL1508,0)+IF(Дата_КС2=S$11,Смета!AO1508,0)+IF(Дата_КС2=S$12,Смета!AR1508,0)+IF(Дата_КС2=S$13,Смета!AU1508,0)+IF(Дата_КС2=S$14,Смета!AX1508,0),0)</f>
        <v>0</v>
      </c>
      <c r="G1526" s="67">
        <f>IF(Смета!E1508&gt;0,Смета!E1508,0)</f>
        <v>0</v>
      </c>
      <c r="H1526" s="67">
        <f t="shared" si="48"/>
        <v>0</v>
      </c>
      <c r="I1526" s="464">
        <f t="shared" si="47"/>
        <v>0</v>
      </c>
      <c r="J1526" s="474"/>
      <c r="K1526" s="465">
        <f>IF(AND(B1526&gt;0,B1526&lt;&gt;"ЗАГ"),1,IF(C1526=0,SUM(B1527:INDEX(B1527:B$2002,INDEX(MATCH("ЗАГ",B1527:B$2002&amp;"",),))),0))</f>
        <v>0</v>
      </c>
      <c r="L1526" s="47"/>
      <c r="M1526" s="47"/>
      <c r="N1526" s="186"/>
      <c r="O1526" s="186"/>
      <c r="P1526" s="187"/>
      <c r="Q1526" s="189"/>
      <c r="R1526" s="178">
        <f>IFERROR(IF(F1526&gt;0,IF(IFERROR((Смета!H1076*1),0)&gt;0,ROUND(F1526*G1526,2),0),0),0)</f>
        <v>0</v>
      </c>
      <c r="S1526" s="50">
        <f>IFERROR(IF(F1526&gt;0,IF(IFERROR((Смета!G1508*1),0)&gt;0,ROUND(F1526*G1526,2),0),0),0)</f>
        <v>0</v>
      </c>
      <c r="T1526" s="38"/>
      <c r="U1526" s="38"/>
      <c r="X1526" s="38"/>
      <c r="Y1526" s="38"/>
    </row>
    <row r="1527" spans="1:25" s="37" customFormat="1" hidden="1" x14ac:dyDescent="0.25">
      <c r="A1527" s="63"/>
      <c r="B1527" s="140">
        <f>IFERROR(IF(F1527&gt;0,MAX(B$26:B1526)+1,IF(AND(D1527&gt;0,C1527=0),"ЗАГ",0)),0)</f>
        <v>0</v>
      </c>
      <c r="C1527" s="141">
        <f>IF(Смета!B1509&gt;0,Смета!B1509,0)</f>
        <v>0</v>
      </c>
      <c r="D1527" s="543">
        <f>IF(Смета!C1509&gt;0,Смета!C1509,0)</f>
        <v>0</v>
      </c>
      <c r="E1527" s="77">
        <f>IF(Смета!D1509&gt;0,Смета!D1509,0)</f>
        <v>0</v>
      </c>
      <c r="F1527" s="67">
        <f>IFERROR(IF(Дата_КС2=S$3,Смета!Q1509,0)+IF(Дата_КС2=S$4,Смета!T1509,0)+IF(Дата_КС2=S$5,Смета!W1509,0)+IF(Дата_КС2=S$6,Смета!Z1509,0)+IF(Дата_КС2=S$7,Смета!AC1509,0)+IF(Дата_КС2=S$8,Смета!AF1509,0)+IF(Дата_КС2=S$9,Смета!AI1509,0)+IF(Дата_КС2=S$10,Смета!AL1509,0)+IF(Дата_КС2=S$11,Смета!AO1509,0)+IF(Дата_КС2=S$12,Смета!AR1509,0)+IF(Дата_КС2=S$13,Смета!AU1509,0)+IF(Дата_КС2=S$14,Смета!AX1509,0),0)</f>
        <v>0</v>
      </c>
      <c r="G1527" s="67">
        <f>IF(Смета!E1509&gt;0,Смета!E1509,0)</f>
        <v>0</v>
      </c>
      <c r="H1527" s="67">
        <f t="shared" si="48"/>
        <v>0</v>
      </c>
      <c r="I1527" s="464">
        <f t="shared" si="47"/>
        <v>0</v>
      </c>
      <c r="J1527" s="474"/>
      <c r="K1527" s="465">
        <f>IF(AND(B1527&gt;0,B1527&lt;&gt;"ЗАГ"),1,IF(C1527=0,SUM(B1528:INDEX(B1528:B$2002,INDEX(MATCH("ЗАГ",B1528:B$2002&amp;"",),))),0))</f>
        <v>0</v>
      </c>
      <c r="L1527" s="47"/>
      <c r="M1527" s="47"/>
      <c r="N1527" s="186"/>
      <c r="O1527" s="186"/>
      <c r="P1527" s="187"/>
      <c r="Q1527" s="189"/>
      <c r="R1527" s="178">
        <f>IFERROR(IF(F1527&gt;0,IF(IFERROR((Смета!H1077*1),0)&gt;0,ROUND(F1527*G1527,2),0),0),0)</f>
        <v>0</v>
      </c>
      <c r="S1527" s="50">
        <f>IFERROR(IF(F1527&gt;0,IF(IFERROR((Смета!G1509*1),0)&gt;0,ROUND(F1527*G1527,2),0),0),0)</f>
        <v>0</v>
      </c>
      <c r="T1527" s="38"/>
      <c r="U1527" s="38"/>
      <c r="X1527" s="38"/>
      <c r="Y1527" s="38"/>
    </row>
    <row r="1528" spans="1:25" s="37" customFormat="1" hidden="1" x14ac:dyDescent="0.25">
      <c r="A1528" s="63"/>
      <c r="B1528" s="140">
        <f>IFERROR(IF(F1528&gt;0,MAX(B$26:B1527)+1,IF(AND(D1528&gt;0,C1528=0),"ЗАГ",0)),0)</f>
        <v>0</v>
      </c>
      <c r="C1528" s="141">
        <f>IF(Смета!B1510&gt;0,Смета!B1510,0)</f>
        <v>0</v>
      </c>
      <c r="D1528" s="543">
        <f>IF(Смета!C1510&gt;0,Смета!C1510,0)</f>
        <v>0</v>
      </c>
      <c r="E1528" s="77">
        <f>IF(Смета!D1510&gt;0,Смета!D1510,0)</f>
        <v>0</v>
      </c>
      <c r="F1528" s="67">
        <f>IFERROR(IF(Дата_КС2=S$3,Смета!Q1510,0)+IF(Дата_КС2=S$4,Смета!T1510,0)+IF(Дата_КС2=S$5,Смета!W1510,0)+IF(Дата_КС2=S$6,Смета!Z1510,0)+IF(Дата_КС2=S$7,Смета!AC1510,0)+IF(Дата_КС2=S$8,Смета!AF1510,0)+IF(Дата_КС2=S$9,Смета!AI1510,0)+IF(Дата_КС2=S$10,Смета!AL1510,0)+IF(Дата_КС2=S$11,Смета!AO1510,0)+IF(Дата_КС2=S$12,Смета!AR1510,0)+IF(Дата_КС2=S$13,Смета!AU1510,0)+IF(Дата_КС2=S$14,Смета!AX1510,0),0)</f>
        <v>0</v>
      </c>
      <c r="G1528" s="67">
        <f>IF(Смета!E1510&gt;0,Смета!E1510,0)</f>
        <v>0</v>
      </c>
      <c r="H1528" s="67">
        <f t="shared" si="48"/>
        <v>0</v>
      </c>
      <c r="I1528" s="464">
        <f t="shared" si="47"/>
        <v>0</v>
      </c>
      <c r="J1528" s="474"/>
      <c r="K1528" s="465">
        <f>IF(AND(B1528&gt;0,B1528&lt;&gt;"ЗАГ"),1,IF(C1528=0,SUM(B1529:INDEX(B1529:B$2002,INDEX(MATCH("ЗАГ",B1529:B$2002&amp;"",),))),0))</f>
        <v>0</v>
      </c>
      <c r="L1528" s="47"/>
      <c r="M1528" s="47"/>
      <c r="N1528" s="186"/>
      <c r="O1528" s="186"/>
      <c r="P1528" s="187"/>
      <c r="Q1528" s="189"/>
      <c r="R1528" s="178">
        <f>IFERROR(IF(F1528&gt;0,IF(IFERROR((Смета!H1078*1),0)&gt;0,ROUND(F1528*G1528,2),0),0),0)</f>
        <v>0</v>
      </c>
      <c r="S1528" s="50">
        <f>IFERROR(IF(F1528&gt;0,IF(IFERROR((Смета!G1510*1),0)&gt;0,ROUND(F1528*G1528,2),0),0),0)</f>
        <v>0</v>
      </c>
      <c r="T1528" s="38"/>
      <c r="U1528" s="38"/>
      <c r="X1528" s="38"/>
      <c r="Y1528" s="38"/>
    </row>
    <row r="1529" spans="1:25" s="37" customFormat="1" hidden="1" x14ac:dyDescent="0.25">
      <c r="A1529" s="63"/>
      <c r="B1529" s="140">
        <f>IFERROR(IF(F1529&gt;0,MAX(B$26:B1528)+1,IF(AND(D1529&gt;0,C1529=0),"ЗАГ",0)),0)</f>
        <v>0</v>
      </c>
      <c r="C1529" s="141">
        <f>IF(Смета!B1511&gt;0,Смета!B1511,0)</f>
        <v>0</v>
      </c>
      <c r="D1529" s="543">
        <f>IF(Смета!C1511&gt;0,Смета!C1511,0)</f>
        <v>0</v>
      </c>
      <c r="E1529" s="77">
        <f>IF(Смета!D1511&gt;0,Смета!D1511,0)</f>
        <v>0</v>
      </c>
      <c r="F1529" s="67">
        <f>IFERROR(IF(Дата_КС2=S$3,Смета!Q1511,0)+IF(Дата_КС2=S$4,Смета!T1511,0)+IF(Дата_КС2=S$5,Смета!W1511,0)+IF(Дата_КС2=S$6,Смета!Z1511,0)+IF(Дата_КС2=S$7,Смета!AC1511,0)+IF(Дата_КС2=S$8,Смета!AF1511,0)+IF(Дата_КС2=S$9,Смета!AI1511,0)+IF(Дата_КС2=S$10,Смета!AL1511,0)+IF(Дата_КС2=S$11,Смета!AO1511,0)+IF(Дата_КС2=S$12,Смета!AR1511,0)+IF(Дата_КС2=S$13,Смета!AU1511,0)+IF(Дата_КС2=S$14,Смета!AX1511,0),0)</f>
        <v>0</v>
      </c>
      <c r="G1529" s="67">
        <f>IF(Смета!E1511&gt;0,Смета!E1511,0)</f>
        <v>0</v>
      </c>
      <c r="H1529" s="67">
        <f t="shared" si="48"/>
        <v>0</v>
      </c>
      <c r="I1529" s="464">
        <f t="shared" si="47"/>
        <v>0</v>
      </c>
      <c r="J1529" s="474"/>
      <c r="K1529" s="465">
        <f>IF(AND(B1529&gt;0,B1529&lt;&gt;"ЗАГ"),1,IF(C1529=0,SUM(B1530:INDEX(B1530:B$2002,INDEX(MATCH("ЗАГ",B1530:B$2002&amp;"",),))),0))</f>
        <v>0</v>
      </c>
      <c r="L1529" s="47"/>
      <c r="M1529" s="47"/>
      <c r="N1529" s="186"/>
      <c r="O1529" s="186"/>
      <c r="P1529" s="187"/>
      <c r="Q1529" s="189"/>
      <c r="R1529" s="178">
        <f>IFERROR(IF(F1529&gt;0,IF(IFERROR((Смета!H1079*1),0)&gt;0,ROUND(F1529*G1529,2),0),0),0)</f>
        <v>0</v>
      </c>
      <c r="S1529" s="50">
        <f>IFERROR(IF(F1529&gt;0,IF(IFERROR((Смета!G1511*1),0)&gt;0,ROUND(F1529*G1529,2),0),0),0)</f>
        <v>0</v>
      </c>
      <c r="T1529" s="38"/>
      <c r="U1529" s="38"/>
      <c r="X1529" s="38"/>
      <c r="Y1529" s="38"/>
    </row>
    <row r="1530" spans="1:25" s="37" customFormat="1" hidden="1" x14ac:dyDescent="0.25">
      <c r="A1530" s="63"/>
      <c r="B1530" s="140">
        <f>IFERROR(IF(F1530&gt;0,MAX(B$26:B1529)+1,IF(AND(D1530&gt;0,C1530=0),"ЗАГ",0)),0)</f>
        <v>0</v>
      </c>
      <c r="C1530" s="141">
        <f>IF(Смета!B1512&gt;0,Смета!B1512,0)</f>
        <v>0</v>
      </c>
      <c r="D1530" s="543">
        <f>IF(Смета!C1512&gt;0,Смета!C1512,0)</f>
        <v>0</v>
      </c>
      <c r="E1530" s="77">
        <f>IF(Смета!D1512&gt;0,Смета!D1512,0)</f>
        <v>0</v>
      </c>
      <c r="F1530" s="67">
        <f>IFERROR(IF(Дата_КС2=S$3,Смета!Q1512,0)+IF(Дата_КС2=S$4,Смета!T1512,0)+IF(Дата_КС2=S$5,Смета!W1512,0)+IF(Дата_КС2=S$6,Смета!Z1512,0)+IF(Дата_КС2=S$7,Смета!AC1512,0)+IF(Дата_КС2=S$8,Смета!AF1512,0)+IF(Дата_КС2=S$9,Смета!AI1512,0)+IF(Дата_КС2=S$10,Смета!AL1512,0)+IF(Дата_КС2=S$11,Смета!AO1512,0)+IF(Дата_КС2=S$12,Смета!AR1512,0)+IF(Дата_КС2=S$13,Смета!AU1512,0)+IF(Дата_КС2=S$14,Смета!AX1512,0),0)</f>
        <v>0</v>
      </c>
      <c r="G1530" s="67">
        <f>IF(Смета!E1512&gt;0,Смета!E1512,0)</f>
        <v>0</v>
      </c>
      <c r="H1530" s="67">
        <f t="shared" si="48"/>
        <v>0</v>
      </c>
      <c r="I1530" s="464">
        <f t="shared" si="47"/>
        <v>0</v>
      </c>
      <c r="J1530" s="474"/>
      <c r="K1530" s="465">
        <f>IF(AND(B1530&gt;0,B1530&lt;&gt;"ЗАГ"),1,IF(C1530=0,SUM(B1531:INDEX(B1531:B$2002,INDEX(MATCH("ЗАГ",B1531:B$2002&amp;"",),))),0))</f>
        <v>0</v>
      </c>
      <c r="L1530" s="47"/>
      <c r="M1530" s="47"/>
      <c r="N1530" s="186"/>
      <c r="O1530" s="186"/>
      <c r="P1530" s="187"/>
      <c r="Q1530" s="189"/>
      <c r="R1530" s="178">
        <f>IFERROR(IF(F1530&gt;0,IF(IFERROR((Смета!H1080*1),0)&gt;0,ROUND(F1530*G1530,2),0),0),0)</f>
        <v>0</v>
      </c>
      <c r="S1530" s="50">
        <f>IFERROR(IF(F1530&gt;0,IF(IFERROR((Смета!G1512*1),0)&gt;0,ROUND(F1530*G1530,2),0),0),0)</f>
        <v>0</v>
      </c>
      <c r="T1530" s="38"/>
      <c r="U1530" s="38"/>
      <c r="X1530" s="38"/>
      <c r="Y1530" s="38"/>
    </row>
    <row r="1531" spans="1:25" s="37" customFormat="1" hidden="1" x14ac:dyDescent="0.25">
      <c r="A1531" s="63"/>
      <c r="B1531" s="140">
        <f>IFERROR(IF(F1531&gt;0,MAX(B$26:B1530)+1,IF(AND(D1531&gt;0,C1531=0),"ЗАГ",0)),0)</f>
        <v>0</v>
      </c>
      <c r="C1531" s="141">
        <f>IF(Смета!B1513&gt;0,Смета!B1513,0)</f>
        <v>0</v>
      </c>
      <c r="D1531" s="543">
        <f>IF(Смета!C1513&gt;0,Смета!C1513,0)</f>
        <v>0</v>
      </c>
      <c r="E1531" s="77">
        <f>IF(Смета!D1513&gt;0,Смета!D1513,0)</f>
        <v>0</v>
      </c>
      <c r="F1531" s="67">
        <f>IFERROR(IF(Дата_КС2=S$3,Смета!Q1513,0)+IF(Дата_КС2=S$4,Смета!T1513,0)+IF(Дата_КС2=S$5,Смета!W1513,0)+IF(Дата_КС2=S$6,Смета!Z1513,0)+IF(Дата_КС2=S$7,Смета!AC1513,0)+IF(Дата_КС2=S$8,Смета!AF1513,0)+IF(Дата_КС2=S$9,Смета!AI1513,0)+IF(Дата_КС2=S$10,Смета!AL1513,0)+IF(Дата_КС2=S$11,Смета!AO1513,0)+IF(Дата_КС2=S$12,Смета!AR1513,0)+IF(Дата_КС2=S$13,Смета!AU1513,0)+IF(Дата_КС2=S$14,Смета!AX1513,0),0)</f>
        <v>0</v>
      </c>
      <c r="G1531" s="67">
        <f>IF(Смета!E1513&gt;0,Смета!E1513,0)</f>
        <v>0</v>
      </c>
      <c r="H1531" s="67">
        <f t="shared" si="48"/>
        <v>0</v>
      </c>
      <c r="I1531" s="464">
        <f t="shared" si="47"/>
        <v>0</v>
      </c>
      <c r="J1531" s="474"/>
      <c r="K1531" s="465">
        <f>IF(AND(B1531&gt;0,B1531&lt;&gt;"ЗАГ"),1,IF(C1531=0,SUM(B1532:INDEX(B1532:B$2002,INDEX(MATCH("ЗАГ",B1532:B$2002&amp;"",),))),0))</f>
        <v>0</v>
      </c>
      <c r="L1531" s="47"/>
      <c r="M1531" s="47"/>
      <c r="N1531" s="186"/>
      <c r="O1531" s="186"/>
      <c r="P1531" s="187"/>
      <c r="Q1531" s="189"/>
      <c r="R1531" s="178">
        <f>IFERROR(IF(F1531&gt;0,IF(IFERROR((Смета!H1081*1),0)&gt;0,ROUND(F1531*G1531,2),0),0),0)</f>
        <v>0</v>
      </c>
      <c r="S1531" s="50">
        <f>IFERROR(IF(F1531&gt;0,IF(IFERROR((Смета!G1513*1),0)&gt;0,ROUND(F1531*G1531,2),0),0),0)</f>
        <v>0</v>
      </c>
      <c r="T1531" s="38"/>
      <c r="U1531" s="38"/>
      <c r="X1531" s="38"/>
      <c r="Y1531" s="38"/>
    </row>
    <row r="1532" spans="1:25" s="37" customFormat="1" hidden="1" x14ac:dyDescent="0.25">
      <c r="A1532" s="63"/>
      <c r="B1532" s="140">
        <f>IFERROR(IF(F1532&gt;0,MAX(B$26:B1531)+1,IF(AND(D1532&gt;0,C1532=0),"ЗАГ",0)),0)</f>
        <v>0</v>
      </c>
      <c r="C1532" s="141">
        <f>IF(Смета!B1514&gt;0,Смета!B1514,0)</f>
        <v>0</v>
      </c>
      <c r="D1532" s="543">
        <f>IF(Смета!C1514&gt;0,Смета!C1514,0)</f>
        <v>0</v>
      </c>
      <c r="E1532" s="77">
        <f>IF(Смета!D1514&gt;0,Смета!D1514,0)</f>
        <v>0</v>
      </c>
      <c r="F1532" s="67">
        <f>IFERROR(IF(Дата_КС2=S$3,Смета!Q1514,0)+IF(Дата_КС2=S$4,Смета!T1514,0)+IF(Дата_КС2=S$5,Смета!W1514,0)+IF(Дата_КС2=S$6,Смета!Z1514,0)+IF(Дата_КС2=S$7,Смета!AC1514,0)+IF(Дата_КС2=S$8,Смета!AF1514,0)+IF(Дата_КС2=S$9,Смета!AI1514,0)+IF(Дата_КС2=S$10,Смета!AL1514,0)+IF(Дата_КС2=S$11,Смета!AO1514,0)+IF(Дата_КС2=S$12,Смета!AR1514,0)+IF(Дата_КС2=S$13,Смета!AU1514,0)+IF(Дата_КС2=S$14,Смета!AX1514,0),0)</f>
        <v>0</v>
      </c>
      <c r="G1532" s="67">
        <f>IF(Смета!E1514&gt;0,Смета!E1514,0)</f>
        <v>0</v>
      </c>
      <c r="H1532" s="67">
        <f t="shared" si="48"/>
        <v>0</v>
      </c>
      <c r="I1532" s="464">
        <f t="shared" si="47"/>
        <v>0</v>
      </c>
      <c r="J1532" s="474"/>
      <c r="K1532" s="465">
        <f>IF(AND(B1532&gt;0,B1532&lt;&gt;"ЗАГ"),1,IF(C1532=0,SUM(B1533:INDEX(B1533:B$2002,INDEX(MATCH("ЗАГ",B1533:B$2002&amp;"",),))),0))</f>
        <v>0</v>
      </c>
      <c r="L1532" s="47"/>
      <c r="M1532" s="47"/>
      <c r="N1532" s="186"/>
      <c r="O1532" s="186"/>
      <c r="P1532" s="187"/>
      <c r="Q1532" s="189"/>
      <c r="R1532" s="178">
        <f>IFERROR(IF(F1532&gt;0,IF(IFERROR((Смета!H1082*1),0)&gt;0,ROUND(F1532*G1532,2),0),0),0)</f>
        <v>0</v>
      </c>
      <c r="S1532" s="50">
        <f>IFERROR(IF(F1532&gt;0,IF(IFERROR((Смета!G1514*1),0)&gt;0,ROUND(F1532*G1532,2),0),0),0)</f>
        <v>0</v>
      </c>
      <c r="T1532" s="38"/>
      <c r="U1532" s="38"/>
      <c r="X1532" s="38"/>
      <c r="Y1532" s="38"/>
    </row>
    <row r="1533" spans="1:25" s="37" customFormat="1" hidden="1" x14ac:dyDescent="0.25">
      <c r="A1533" s="63"/>
      <c r="B1533" s="140">
        <f>IFERROR(IF(F1533&gt;0,MAX(B$26:B1532)+1,IF(AND(D1533&gt;0,C1533=0),"ЗАГ",0)),0)</f>
        <v>0</v>
      </c>
      <c r="C1533" s="141">
        <f>IF(Смета!B1515&gt;0,Смета!B1515,0)</f>
        <v>0</v>
      </c>
      <c r="D1533" s="543">
        <f>IF(Смета!C1515&gt;0,Смета!C1515,0)</f>
        <v>0</v>
      </c>
      <c r="E1533" s="77">
        <f>IF(Смета!D1515&gt;0,Смета!D1515,0)</f>
        <v>0</v>
      </c>
      <c r="F1533" s="67">
        <f>IFERROR(IF(Дата_КС2=S$3,Смета!Q1515,0)+IF(Дата_КС2=S$4,Смета!T1515,0)+IF(Дата_КС2=S$5,Смета!W1515,0)+IF(Дата_КС2=S$6,Смета!Z1515,0)+IF(Дата_КС2=S$7,Смета!AC1515,0)+IF(Дата_КС2=S$8,Смета!AF1515,0)+IF(Дата_КС2=S$9,Смета!AI1515,0)+IF(Дата_КС2=S$10,Смета!AL1515,0)+IF(Дата_КС2=S$11,Смета!AO1515,0)+IF(Дата_КС2=S$12,Смета!AR1515,0)+IF(Дата_КС2=S$13,Смета!AU1515,0)+IF(Дата_КС2=S$14,Смета!AX1515,0),0)</f>
        <v>0</v>
      </c>
      <c r="G1533" s="67">
        <f>IF(Смета!E1515&gt;0,Смета!E1515,0)</f>
        <v>0</v>
      </c>
      <c r="H1533" s="67">
        <f t="shared" si="48"/>
        <v>0</v>
      </c>
      <c r="I1533" s="464">
        <f t="shared" si="47"/>
        <v>0</v>
      </c>
      <c r="J1533" s="474"/>
      <c r="K1533" s="465">
        <f>IF(AND(B1533&gt;0,B1533&lt;&gt;"ЗАГ"),1,IF(C1533=0,SUM(B1534:INDEX(B1534:B$2002,INDEX(MATCH("ЗАГ",B1534:B$2002&amp;"",),))),0))</f>
        <v>0</v>
      </c>
      <c r="L1533" s="47"/>
      <c r="M1533" s="47"/>
      <c r="N1533" s="186"/>
      <c r="O1533" s="186"/>
      <c r="P1533" s="187"/>
      <c r="Q1533" s="189"/>
      <c r="R1533" s="178">
        <f>IFERROR(IF(F1533&gt;0,IF(IFERROR((Смета!H1083*1),0)&gt;0,ROUND(F1533*G1533,2),0),0),0)</f>
        <v>0</v>
      </c>
      <c r="S1533" s="50">
        <f>IFERROR(IF(F1533&gt;0,IF(IFERROR((Смета!G1515*1),0)&gt;0,ROUND(F1533*G1533,2),0),0),0)</f>
        <v>0</v>
      </c>
      <c r="T1533" s="38"/>
      <c r="U1533" s="38"/>
      <c r="X1533" s="38"/>
      <c r="Y1533" s="38"/>
    </row>
    <row r="1534" spans="1:25" s="37" customFormat="1" hidden="1" x14ac:dyDescent="0.25">
      <c r="A1534" s="63"/>
      <c r="B1534" s="140">
        <f>IFERROR(IF(F1534&gt;0,MAX(B$26:B1533)+1,IF(AND(D1534&gt;0,C1534=0),"ЗАГ",0)),0)</f>
        <v>0</v>
      </c>
      <c r="C1534" s="141">
        <f>IF(Смета!B1516&gt;0,Смета!B1516,0)</f>
        <v>0</v>
      </c>
      <c r="D1534" s="543">
        <f>IF(Смета!C1516&gt;0,Смета!C1516,0)</f>
        <v>0</v>
      </c>
      <c r="E1534" s="77">
        <f>IF(Смета!D1516&gt;0,Смета!D1516,0)</f>
        <v>0</v>
      </c>
      <c r="F1534" s="67">
        <f>IFERROR(IF(Дата_КС2=S$3,Смета!Q1516,0)+IF(Дата_КС2=S$4,Смета!T1516,0)+IF(Дата_КС2=S$5,Смета!W1516,0)+IF(Дата_КС2=S$6,Смета!Z1516,0)+IF(Дата_КС2=S$7,Смета!AC1516,0)+IF(Дата_КС2=S$8,Смета!AF1516,0)+IF(Дата_КС2=S$9,Смета!AI1516,0)+IF(Дата_КС2=S$10,Смета!AL1516,0)+IF(Дата_КС2=S$11,Смета!AO1516,0)+IF(Дата_КС2=S$12,Смета!AR1516,0)+IF(Дата_КС2=S$13,Смета!AU1516,0)+IF(Дата_КС2=S$14,Смета!AX1516,0),0)</f>
        <v>0</v>
      </c>
      <c r="G1534" s="67">
        <f>IF(Смета!E1516&gt;0,Смета!E1516,0)</f>
        <v>0</v>
      </c>
      <c r="H1534" s="67">
        <f t="shared" si="48"/>
        <v>0</v>
      </c>
      <c r="I1534" s="464">
        <f t="shared" si="47"/>
        <v>0</v>
      </c>
      <c r="J1534" s="474"/>
      <c r="K1534" s="465">
        <f>IF(AND(B1534&gt;0,B1534&lt;&gt;"ЗАГ"),1,IF(C1534=0,SUM(B1535:INDEX(B1535:B$2002,INDEX(MATCH("ЗАГ",B1535:B$2002&amp;"",),))),0))</f>
        <v>0</v>
      </c>
      <c r="L1534" s="47"/>
      <c r="M1534" s="47"/>
      <c r="N1534" s="186"/>
      <c r="O1534" s="186"/>
      <c r="P1534" s="187"/>
      <c r="Q1534" s="189"/>
      <c r="R1534" s="178">
        <f>IFERROR(IF(F1534&gt;0,IF(IFERROR((Смета!H1084*1),0)&gt;0,ROUND(F1534*G1534,2),0),0),0)</f>
        <v>0</v>
      </c>
      <c r="S1534" s="50">
        <f>IFERROR(IF(F1534&gt;0,IF(IFERROR((Смета!G1516*1),0)&gt;0,ROUND(F1534*G1534,2),0),0),0)</f>
        <v>0</v>
      </c>
      <c r="T1534" s="38"/>
      <c r="U1534" s="38"/>
      <c r="X1534" s="38"/>
      <c r="Y1534" s="38"/>
    </row>
    <row r="1535" spans="1:25" s="37" customFormat="1" hidden="1" x14ac:dyDescent="0.25">
      <c r="A1535" s="63"/>
      <c r="B1535" s="140">
        <f>IFERROR(IF(F1535&gt;0,MAX(B$26:B1534)+1,IF(AND(D1535&gt;0,C1535=0),"ЗАГ",0)),0)</f>
        <v>0</v>
      </c>
      <c r="C1535" s="141">
        <f>IF(Смета!B1517&gt;0,Смета!B1517,0)</f>
        <v>0</v>
      </c>
      <c r="D1535" s="543">
        <f>IF(Смета!C1517&gt;0,Смета!C1517,0)</f>
        <v>0</v>
      </c>
      <c r="E1535" s="77">
        <f>IF(Смета!D1517&gt;0,Смета!D1517,0)</f>
        <v>0</v>
      </c>
      <c r="F1535" s="67">
        <f>IFERROR(IF(Дата_КС2=S$3,Смета!Q1517,0)+IF(Дата_КС2=S$4,Смета!T1517,0)+IF(Дата_КС2=S$5,Смета!W1517,0)+IF(Дата_КС2=S$6,Смета!Z1517,0)+IF(Дата_КС2=S$7,Смета!AC1517,0)+IF(Дата_КС2=S$8,Смета!AF1517,0)+IF(Дата_КС2=S$9,Смета!AI1517,0)+IF(Дата_КС2=S$10,Смета!AL1517,0)+IF(Дата_КС2=S$11,Смета!AO1517,0)+IF(Дата_КС2=S$12,Смета!AR1517,0)+IF(Дата_КС2=S$13,Смета!AU1517,0)+IF(Дата_КС2=S$14,Смета!AX1517,0),0)</f>
        <v>0</v>
      </c>
      <c r="G1535" s="67">
        <f>IF(Смета!E1517&gt;0,Смета!E1517,0)</f>
        <v>0</v>
      </c>
      <c r="H1535" s="67">
        <f t="shared" si="48"/>
        <v>0</v>
      </c>
      <c r="I1535" s="464">
        <f t="shared" si="47"/>
        <v>0</v>
      </c>
      <c r="J1535" s="474"/>
      <c r="K1535" s="465">
        <f>IF(AND(B1535&gt;0,B1535&lt;&gt;"ЗАГ"),1,IF(C1535=0,SUM(B1536:INDEX(B1536:B$2002,INDEX(MATCH("ЗАГ",B1536:B$2002&amp;"",),))),0))</f>
        <v>0</v>
      </c>
      <c r="L1535" s="47"/>
      <c r="M1535" s="47"/>
      <c r="N1535" s="186"/>
      <c r="O1535" s="186"/>
      <c r="P1535" s="187"/>
      <c r="Q1535" s="189"/>
      <c r="R1535" s="178">
        <f>IFERROR(IF(F1535&gt;0,IF(IFERROR((Смета!H1085*1),0)&gt;0,ROUND(F1535*G1535,2),0),0),0)</f>
        <v>0</v>
      </c>
      <c r="S1535" s="50">
        <f>IFERROR(IF(F1535&gt;0,IF(IFERROR((Смета!G1517*1),0)&gt;0,ROUND(F1535*G1535,2),0),0),0)</f>
        <v>0</v>
      </c>
      <c r="T1535" s="38"/>
      <c r="U1535" s="38"/>
      <c r="X1535" s="38"/>
      <c r="Y1535" s="38"/>
    </row>
    <row r="1536" spans="1:25" s="37" customFormat="1" hidden="1" x14ac:dyDescent="0.25">
      <c r="A1536" s="63"/>
      <c r="B1536" s="140">
        <f>IFERROR(IF(F1536&gt;0,MAX(B$26:B1535)+1,IF(AND(D1536&gt;0,C1536=0),"ЗАГ",0)),0)</f>
        <v>0</v>
      </c>
      <c r="C1536" s="141">
        <f>IF(Смета!B1518&gt;0,Смета!B1518,0)</f>
        <v>0</v>
      </c>
      <c r="D1536" s="543">
        <f>IF(Смета!C1518&gt;0,Смета!C1518,0)</f>
        <v>0</v>
      </c>
      <c r="E1536" s="77">
        <f>IF(Смета!D1518&gt;0,Смета!D1518,0)</f>
        <v>0</v>
      </c>
      <c r="F1536" s="67">
        <f>IFERROR(IF(Дата_КС2=S$3,Смета!Q1518,0)+IF(Дата_КС2=S$4,Смета!T1518,0)+IF(Дата_КС2=S$5,Смета!W1518,0)+IF(Дата_КС2=S$6,Смета!Z1518,0)+IF(Дата_КС2=S$7,Смета!AC1518,0)+IF(Дата_КС2=S$8,Смета!AF1518,0)+IF(Дата_КС2=S$9,Смета!AI1518,0)+IF(Дата_КС2=S$10,Смета!AL1518,0)+IF(Дата_КС2=S$11,Смета!AO1518,0)+IF(Дата_КС2=S$12,Смета!AR1518,0)+IF(Дата_КС2=S$13,Смета!AU1518,0)+IF(Дата_КС2=S$14,Смета!AX1518,0),0)</f>
        <v>0</v>
      </c>
      <c r="G1536" s="67">
        <f>IF(Смета!E1518&gt;0,Смета!E1518,0)</f>
        <v>0</v>
      </c>
      <c r="H1536" s="67">
        <f t="shared" si="48"/>
        <v>0</v>
      </c>
      <c r="I1536" s="464">
        <f t="shared" si="47"/>
        <v>0</v>
      </c>
      <c r="J1536" s="474"/>
      <c r="K1536" s="465">
        <f>IF(AND(B1536&gt;0,B1536&lt;&gt;"ЗАГ"),1,IF(C1536=0,SUM(B1537:INDEX(B1537:B$2002,INDEX(MATCH("ЗАГ",B1537:B$2002&amp;"",),))),0))</f>
        <v>0</v>
      </c>
      <c r="L1536" s="47"/>
      <c r="M1536" s="47"/>
      <c r="N1536" s="186"/>
      <c r="O1536" s="186"/>
      <c r="P1536" s="187"/>
      <c r="Q1536" s="189"/>
      <c r="R1536" s="178">
        <f>IFERROR(IF(F1536&gt;0,IF(IFERROR((Смета!H1086*1),0)&gt;0,ROUND(F1536*G1536,2),0),0),0)</f>
        <v>0</v>
      </c>
      <c r="S1536" s="50">
        <f>IFERROR(IF(F1536&gt;0,IF(IFERROR((Смета!G1518*1),0)&gt;0,ROUND(F1536*G1536,2),0),0),0)</f>
        <v>0</v>
      </c>
      <c r="T1536" s="38"/>
      <c r="U1536" s="38"/>
      <c r="X1536" s="38"/>
      <c r="Y1536" s="38"/>
    </row>
    <row r="1537" spans="1:25" s="37" customFormat="1" hidden="1" x14ac:dyDescent="0.25">
      <c r="A1537" s="63"/>
      <c r="B1537" s="140">
        <f>IFERROR(IF(F1537&gt;0,MAX(B$26:B1536)+1,IF(AND(D1537&gt;0,C1537=0),"ЗАГ",0)),0)</f>
        <v>0</v>
      </c>
      <c r="C1537" s="141">
        <f>IF(Смета!B1519&gt;0,Смета!B1519,0)</f>
        <v>0</v>
      </c>
      <c r="D1537" s="543">
        <f>IF(Смета!C1519&gt;0,Смета!C1519,0)</f>
        <v>0</v>
      </c>
      <c r="E1537" s="77">
        <f>IF(Смета!D1519&gt;0,Смета!D1519,0)</f>
        <v>0</v>
      </c>
      <c r="F1537" s="67">
        <f>IFERROR(IF(Дата_КС2=S$3,Смета!Q1519,0)+IF(Дата_КС2=S$4,Смета!T1519,0)+IF(Дата_КС2=S$5,Смета!W1519,0)+IF(Дата_КС2=S$6,Смета!Z1519,0)+IF(Дата_КС2=S$7,Смета!AC1519,0)+IF(Дата_КС2=S$8,Смета!AF1519,0)+IF(Дата_КС2=S$9,Смета!AI1519,0)+IF(Дата_КС2=S$10,Смета!AL1519,0)+IF(Дата_КС2=S$11,Смета!AO1519,0)+IF(Дата_КС2=S$12,Смета!AR1519,0)+IF(Дата_КС2=S$13,Смета!AU1519,0)+IF(Дата_КС2=S$14,Смета!AX1519,0),0)</f>
        <v>0</v>
      </c>
      <c r="G1537" s="67">
        <f>IF(Смета!E1519&gt;0,Смета!E1519,0)</f>
        <v>0</v>
      </c>
      <c r="H1537" s="67">
        <f t="shared" si="48"/>
        <v>0</v>
      </c>
      <c r="I1537" s="464">
        <f t="shared" si="47"/>
        <v>0</v>
      </c>
      <c r="J1537" s="474"/>
      <c r="K1537" s="465">
        <f>IF(AND(B1537&gt;0,B1537&lt;&gt;"ЗАГ"),1,IF(C1537=0,SUM(B1538:INDEX(B1538:B$2002,INDEX(MATCH("ЗАГ",B1538:B$2002&amp;"",),))),0))</f>
        <v>0</v>
      </c>
      <c r="L1537" s="47"/>
      <c r="M1537" s="47"/>
      <c r="N1537" s="186"/>
      <c r="O1537" s="186"/>
      <c r="P1537" s="187"/>
      <c r="Q1537" s="189"/>
      <c r="R1537" s="178">
        <f>IFERROR(IF(F1537&gt;0,IF(IFERROR((Смета!H1087*1),0)&gt;0,ROUND(F1537*G1537,2),0),0),0)</f>
        <v>0</v>
      </c>
      <c r="S1537" s="50">
        <f>IFERROR(IF(F1537&gt;0,IF(IFERROR((Смета!G1519*1),0)&gt;0,ROUND(F1537*G1537,2),0),0),0)</f>
        <v>0</v>
      </c>
      <c r="T1537" s="38"/>
      <c r="U1537" s="38"/>
      <c r="X1537" s="38"/>
      <c r="Y1537" s="38"/>
    </row>
    <row r="1538" spans="1:25" s="37" customFormat="1" hidden="1" x14ac:dyDescent="0.25">
      <c r="A1538" s="63"/>
      <c r="B1538" s="140">
        <f>IFERROR(IF(F1538&gt;0,MAX(B$26:B1537)+1,IF(AND(D1538&gt;0,C1538=0),"ЗАГ",0)),0)</f>
        <v>0</v>
      </c>
      <c r="C1538" s="141">
        <f>IF(Смета!B1520&gt;0,Смета!B1520,0)</f>
        <v>0</v>
      </c>
      <c r="D1538" s="543">
        <f>IF(Смета!C1520&gt;0,Смета!C1520,0)</f>
        <v>0</v>
      </c>
      <c r="E1538" s="77">
        <f>IF(Смета!D1520&gt;0,Смета!D1520,0)</f>
        <v>0</v>
      </c>
      <c r="F1538" s="67">
        <f>IFERROR(IF(Дата_КС2=S$3,Смета!Q1520,0)+IF(Дата_КС2=S$4,Смета!T1520,0)+IF(Дата_КС2=S$5,Смета!W1520,0)+IF(Дата_КС2=S$6,Смета!Z1520,0)+IF(Дата_КС2=S$7,Смета!AC1520,0)+IF(Дата_КС2=S$8,Смета!AF1520,0)+IF(Дата_КС2=S$9,Смета!AI1520,0)+IF(Дата_КС2=S$10,Смета!AL1520,0)+IF(Дата_КС2=S$11,Смета!AO1520,0)+IF(Дата_КС2=S$12,Смета!AR1520,0)+IF(Дата_КС2=S$13,Смета!AU1520,0)+IF(Дата_КС2=S$14,Смета!AX1520,0),0)</f>
        <v>0</v>
      </c>
      <c r="G1538" s="67">
        <f>IF(Смета!E1520&gt;0,Смета!E1520,0)</f>
        <v>0</v>
      </c>
      <c r="H1538" s="67">
        <f t="shared" si="48"/>
        <v>0</v>
      </c>
      <c r="I1538" s="464">
        <f t="shared" si="47"/>
        <v>0</v>
      </c>
      <c r="J1538" s="474"/>
      <c r="K1538" s="465">
        <f>IF(AND(B1538&gt;0,B1538&lt;&gt;"ЗАГ"),1,IF(C1538=0,SUM(B1539:INDEX(B1539:B$2002,INDEX(MATCH("ЗАГ",B1539:B$2002&amp;"",),))),0))</f>
        <v>0</v>
      </c>
      <c r="L1538" s="47"/>
      <c r="M1538" s="47"/>
      <c r="N1538" s="186"/>
      <c r="O1538" s="186"/>
      <c r="P1538" s="187"/>
      <c r="Q1538" s="189"/>
      <c r="R1538" s="178">
        <f>IFERROR(IF(F1538&gt;0,IF(IFERROR((Смета!H1088*1),0)&gt;0,ROUND(F1538*G1538,2),0),0),0)</f>
        <v>0</v>
      </c>
      <c r="S1538" s="50">
        <f>IFERROR(IF(F1538&gt;0,IF(IFERROR((Смета!G1520*1),0)&gt;0,ROUND(F1538*G1538,2),0),0),0)</f>
        <v>0</v>
      </c>
      <c r="T1538" s="38"/>
      <c r="U1538" s="38"/>
      <c r="X1538" s="38"/>
      <c r="Y1538" s="38"/>
    </row>
    <row r="1539" spans="1:25" s="37" customFormat="1" hidden="1" x14ac:dyDescent="0.25">
      <c r="A1539" s="63"/>
      <c r="B1539" s="140">
        <f>IFERROR(IF(F1539&gt;0,MAX(B$26:B1538)+1,IF(AND(D1539&gt;0,C1539=0),"ЗАГ",0)),0)</f>
        <v>0</v>
      </c>
      <c r="C1539" s="141">
        <f>IF(Смета!B1521&gt;0,Смета!B1521,0)</f>
        <v>0</v>
      </c>
      <c r="D1539" s="543">
        <f>IF(Смета!C1521&gt;0,Смета!C1521,0)</f>
        <v>0</v>
      </c>
      <c r="E1539" s="77">
        <f>IF(Смета!D1521&gt;0,Смета!D1521,0)</f>
        <v>0</v>
      </c>
      <c r="F1539" s="67">
        <f>IFERROR(IF(Дата_КС2=S$3,Смета!Q1521,0)+IF(Дата_КС2=S$4,Смета!T1521,0)+IF(Дата_КС2=S$5,Смета!W1521,0)+IF(Дата_КС2=S$6,Смета!Z1521,0)+IF(Дата_КС2=S$7,Смета!AC1521,0)+IF(Дата_КС2=S$8,Смета!AF1521,0)+IF(Дата_КС2=S$9,Смета!AI1521,0)+IF(Дата_КС2=S$10,Смета!AL1521,0)+IF(Дата_КС2=S$11,Смета!AO1521,0)+IF(Дата_КС2=S$12,Смета!AR1521,0)+IF(Дата_КС2=S$13,Смета!AU1521,0)+IF(Дата_КС2=S$14,Смета!AX1521,0),0)</f>
        <v>0</v>
      </c>
      <c r="G1539" s="67">
        <f>IF(Смета!E1521&gt;0,Смета!E1521,0)</f>
        <v>0</v>
      </c>
      <c r="H1539" s="67">
        <f t="shared" si="48"/>
        <v>0</v>
      </c>
      <c r="I1539" s="464">
        <f t="shared" si="47"/>
        <v>0</v>
      </c>
      <c r="J1539" s="474"/>
      <c r="K1539" s="465">
        <f>IF(AND(B1539&gt;0,B1539&lt;&gt;"ЗАГ"),1,IF(C1539=0,SUM(B1540:INDEX(B1540:B$2002,INDEX(MATCH("ЗАГ",B1540:B$2002&amp;"",),))),0))</f>
        <v>0</v>
      </c>
      <c r="L1539" s="47"/>
      <c r="M1539" s="47"/>
      <c r="N1539" s="186"/>
      <c r="O1539" s="186"/>
      <c r="P1539" s="187"/>
      <c r="Q1539" s="189"/>
      <c r="R1539" s="178">
        <f>IFERROR(IF(F1539&gt;0,IF(IFERROR((Смета!H1089*1),0)&gt;0,ROUND(F1539*G1539,2),0),0),0)</f>
        <v>0</v>
      </c>
      <c r="S1539" s="50">
        <f>IFERROR(IF(F1539&gt;0,IF(IFERROR((Смета!G1521*1),0)&gt;0,ROUND(F1539*G1539,2),0),0),0)</f>
        <v>0</v>
      </c>
      <c r="T1539" s="38"/>
      <c r="U1539" s="38"/>
      <c r="X1539" s="38"/>
      <c r="Y1539" s="38"/>
    </row>
    <row r="1540" spans="1:25" s="37" customFormat="1" hidden="1" x14ac:dyDescent="0.25">
      <c r="A1540" s="63"/>
      <c r="B1540" s="140">
        <f>IFERROR(IF(F1540&gt;0,MAX(B$26:B1539)+1,IF(AND(D1540&gt;0,C1540=0),"ЗАГ",0)),0)</f>
        <v>0</v>
      </c>
      <c r="C1540" s="141">
        <f>IF(Смета!B1522&gt;0,Смета!B1522,0)</f>
        <v>0</v>
      </c>
      <c r="D1540" s="543">
        <f>IF(Смета!C1522&gt;0,Смета!C1522,0)</f>
        <v>0</v>
      </c>
      <c r="E1540" s="77">
        <f>IF(Смета!D1522&gt;0,Смета!D1522,0)</f>
        <v>0</v>
      </c>
      <c r="F1540" s="67">
        <f>IFERROR(IF(Дата_КС2=S$3,Смета!Q1522,0)+IF(Дата_КС2=S$4,Смета!T1522,0)+IF(Дата_КС2=S$5,Смета!W1522,0)+IF(Дата_КС2=S$6,Смета!Z1522,0)+IF(Дата_КС2=S$7,Смета!AC1522,0)+IF(Дата_КС2=S$8,Смета!AF1522,0)+IF(Дата_КС2=S$9,Смета!AI1522,0)+IF(Дата_КС2=S$10,Смета!AL1522,0)+IF(Дата_КС2=S$11,Смета!AO1522,0)+IF(Дата_КС2=S$12,Смета!AR1522,0)+IF(Дата_КС2=S$13,Смета!AU1522,0)+IF(Дата_КС2=S$14,Смета!AX1522,0),0)</f>
        <v>0</v>
      </c>
      <c r="G1540" s="67">
        <f>IF(Смета!E1522&gt;0,Смета!E1522,0)</f>
        <v>0</v>
      </c>
      <c r="H1540" s="67">
        <f t="shared" si="48"/>
        <v>0</v>
      </c>
      <c r="I1540" s="464">
        <f t="shared" si="47"/>
        <v>0</v>
      </c>
      <c r="J1540" s="474"/>
      <c r="K1540" s="465">
        <f>IF(AND(B1540&gt;0,B1540&lt;&gt;"ЗАГ"),1,IF(C1540=0,SUM(B1541:INDEX(B1541:B$2002,INDEX(MATCH("ЗАГ",B1541:B$2002&amp;"",),))),0))</f>
        <v>0</v>
      </c>
      <c r="L1540" s="47"/>
      <c r="M1540" s="47"/>
      <c r="N1540" s="186"/>
      <c r="O1540" s="186"/>
      <c r="P1540" s="187"/>
      <c r="Q1540" s="189"/>
      <c r="R1540" s="178">
        <f>IFERROR(IF(F1540&gt;0,IF(IFERROR((Смета!H1090*1),0)&gt;0,ROUND(F1540*G1540,2),0),0),0)</f>
        <v>0</v>
      </c>
      <c r="S1540" s="50">
        <f>IFERROR(IF(F1540&gt;0,IF(IFERROR((Смета!G1522*1),0)&gt;0,ROUND(F1540*G1540,2),0),0),0)</f>
        <v>0</v>
      </c>
      <c r="T1540" s="38"/>
      <c r="U1540" s="38"/>
      <c r="X1540" s="38"/>
      <c r="Y1540" s="38"/>
    </row>
    <row r="1541" spans="1:25" s="37" customFormat="1" hidden="1" x14ac:dyDescent="0.25">
      <c r="A1541" s="63"/>
      <c r="B1541" s="140">
        <f>IFERROR(IF(F1541&gt;0,MAX(B$26:B1540)+1,IF(AND(D1541&gt;0,C1541=0),"ЗАГ",0)),0)</f>
        <v>0</v>
      </c>
      <c r="C1541" s="141">
        <f>IF(Смета!B1523&gt;0,Смета!B1523,0)</f>
        <v>0</v>
      </c>
      <c r="D1541" s="543">
        <f>IF(Смета!C1523&gt;0,Смета!C1523,0)</f>
        <v>0</v>
      </c>
      <c r="E1541" s="77">
        <f>IF(Смета!D1523&gt;0,Смета!D1523,0)</f>
        <v>0</v>
      </c>
      <c r="F1541" s="67">
        <f>IFERROR(IF(Дата_КС2=S$3,Смета!Q1523,0)+IF(Дата_КС2=S$4,Смета!T1523,0)+IF(Дата_КС2=S$5,Смета!W1523,0)+IF(Дата_КС2=S$6,Смета!Z1523,0)+IF(Дата_КС2=S$7,Смета!AC1523,0)+IF(Дата_КС2=S$8,Смета!AF1523,0)+IF(Дата_КС2=S$9,Смета!AI1523,0)+IF(Дата_КС2=S$10,Смета!AL1523,0)+IF(Дата_КС2=S$11,Смета!AO1523,0)+IF(Дата_КС2=S$12,Смета!AR1523,0)+IF(Дата_КС2=S$13,Смета!AU1523,0)+IF(Дата_КС2=S$14,Смета!AX1523,0),0)</f>
        <v>0</v>
      </c>
      <c r="G1541" s="67">
        <f>IF(Смета!E1523&gt;0,Смета!E1523,0)</f>
        <v>0</v>
      </c>
      <c r="H1541" s="67">
        <f t="shared" si="48"/>
        <v>0</v>
      </c>
      <c r="I1541" s="464">
        <f t="shared" si="47"/>
        <v>0</v>
      </c>
      <c r="J1541" s="474"/>
      <c r="K1541" s="465">
        <f>IF(AND(B1541&gt;0,B1541&lt;&gt;"ЗАГ"),1,IF(C1541=0,SUM(B1542:INDEX(B1542:B$2002,INDEX(MATCH("ЗАГ",B1542:B$2002&amp;"",),))),0))</f>
        <v>0</v>
      </c>
      <c r="L1541" s="47"/>
      <c r="M1541" s="47"/>
      <c r="N1541" s="186"/>
      <c r="O1541" s="186"/>
      <c r="P1541" s="187"/>
      <c r="Q1541" s="189"/>
      <c r="R1541" s="178">
        <f>IFERROR(IF(F1541&gt;0,IF(IFERROR((Смета!H1091*1),0)&gt;0,ROUND(F1541*G1541,2),0),0),0)</f>
        <v>0</v>
      </c>
      <c r="S1541" s="50">
        <f>IFERROR(IF(F1541&gt;0,IF(IFERROR((Смета!G1523*1),0)&gt;0,ROUND(F1541*G1541,2),0),0),0)</f>
        <v>0</v>
      </c>
      <c r="T1541" s="38"/>
      <c r="U1541" s="38"/>
      <c r="X1541" s="38"/>
      <c r="Y1541" s="38"/>
    </row>
    <row r="1542" spans="1:25" s="37" customFormat="1" hidden="1" x14ac:dyDescent="0.25">
      <c r="A1542" s="63"/>
      <c r="B1542" s="140">
        <f>IFERROR(IF(F1542&gt;0,MAX(B$26:B1541)+1,IF(AND(D1542&gt;0,C1542=0),"ЗАГ",0)),0)</f>
        <v>0</v>
      </c>
      <c r="C1542" s="141">
        <f>IF(Смета!B1524&gt;0,Смета!B1524,0)</f>
        <v>0</v>
      </c>
      <c r="D1542" s="543">
        <f>IF(Смета!C1524&gt;0,Смета!C1524,0)</f>
        <v>0</v>
      </c>
      <c r="E1542" s="77">
        <f>IF(Смета!D1524&gt;0,Смета!D1524,0)</f>
        <v>0</v>
      </c>
      <c r="F1542" s="67">
        <f>IFERROR(IF(Дата_КС2=S$3,Смета!Q1524,0)+IF(Дата_КС2=S$4,Смета!T1524,0)+IF(Дата_КС2=S$5,Смета!W1524,0)+IF(Дата_КС2=S$6,Смета!Z1524,0)+IF(Дата_КС2=S$7,Смета!AC1524,0)+IF(Дата_КС2=S$8,Смета!AF1524,0)+IF(Дата_КС2=S$9,Смета!AI1524,0)+IF(Дата_КС2=S$10,Смета!AL1524,0)+IF(Дата_КС2=S$11,Смета!AO1524,0)+IF(Дата_КС2=S$12,Смета!AR1524,0)+IF(Дата_КС2=S$13,Смета!AU1524,0)+IF(Дата_КС2=S$14,Смета!AX1524,0),0)</f>
        <v>0</v>
      </c>
      <c r="G1542" s="67">
        <f>IF(Смета!E1524&gt;0,Смета!E1524,0)</f>
        <v>0</v>
      </c>
      <c r="H1542" s="67">
        <f t="shared" si="48"/>
        <v>0</v>
      </c>
      <c r="I1542" s="464">
        <f t="shared" si="47"/>
        <v>0</v>
      </c>
      <c r="J1542" s="474"/>
      <c r="K1542" s="465">
        <f>IF(AND(B1542&gt;0,B1542&lt;&gt;"ЗАГ"),1,IF(C1542=0,SUM(B1543:INDEX(B1543:B$2002,INDEX(MATCH("ЗАГ",B1543:B$2002&amp;"",),))),0))</f>
        <v>0</v>
      </c>
      <c r="L1542" s="47"/>
      <c r="M1542" s="47"/>
      <c r="N1542" s="186"/>
      <c r="O1542" s="186"/>
      <c r="P1542" s="187"/>
      <c r="Q1542" s="189"/>
      <c r="R1542" s="178">
        <f>IFERROR(IF(F1542&gt;0,IF(IFERROR((Смета!H1092*1),0)&gt;0,ROUND(F1542*G1542,2),0),0),0)</f>
        <v>0</v>
      </c>
      <c r="S1542" s="50">
        <f>IFERROR(IF(F1542&gt;0,IF(IFERROR((Смета!G1524*1),0)&gt;0,ROUND(F1542*G1542,2),0),0),0)</f>
        <v>0</v>
      </c>
      <c r="T1542" s="38"/>
      <c r="U1542" s="38"/>
      <c r="X1542" s="38"/>
      <c r="Y1542" s="38"/>
    </row>
    <row r="1543" spans="1:25" s="37" customFormat="1" hidden="1" x14ac:dyDescent="0.25">
      <c r="A1543" s="63"/>
      <c r="B1543" s="140">
        <f>IFERROR(IF(F1543&gt;0,MAX(B$26:B1542)+1,IF(AND(D1543&gt;0,C1543=0),"ЗАГ",0)),0)</f>
        <v>0</v>
      </c>
      <c r="C1543" s="141">
        <f>IF(Смета!B1525&gt;0,Смета!B1525,0)</f>
        <v>0</v>
      </c>
      <c r="D1543" s="543">
        <f>IF(Смета!C1525&gt;0,Смета!C1525,0)</f>
        <v>0</v>
      </c>
      <c r="E1543" s="77">
        <f>IF(Смета!D1525&gt;0,Смета!D1525,0)</f>
        <v>0</v>
      </c>
      <c r="F1543" s="67">
        <f>IFERROR(IF(Дата_КС2=S$3,Смета!Q1525,0)+IF(Дата_КС2=S$4,Смета!T1525,0)+IF(Дата_КС2=S$5,Смета!W1525,0)+IF(Дата_КС2=S$6,Смета!Z1525,0)+IF(Дата_КС2=S$7,Смета!AC1525,0)+IF(Дата_КС2=S$8,Смета!AF1525,0)+IF(Дата_КС2=S$9,Смета!AI1525,0)+IF(Дата_КС2=S$10,Смета!AL1525,0)+IF(Дата_КС2=S$11,Смета!AO1525,0)+IF(Дата_КС2=S$12,Смета!AR1525,0)+IF(Дата_КС2=S$13,Смета!AU1525,0)+IF(Дата_КС2=S$14,Смета!AX1525,0),0)</f>
        <v>0</v>
      </c>
      <c r="G1543" s="67">
        <f>IF(Смета!E1525&gt;0,Смета!E1525,0)</f>
        <v>0</v>
      </c>
      <c r="H1543" s="67">
        <f t="shared" si="48"/>
        <v>0</v>
      </c>
      <c r="I1543" s="464">
        <f t="shared" si="47"/>
        <v>0</v>
      </c>
      <c r="J1543" s="474"/>
      <c r="K1543" s="465">
        <f>IF(AND(B1543&gt;0,B1543&lt;&gt;"ЗАГ"),1,IF(C1543=0,SUM(B1544:INDEX(B1544:B$2002,INDEX(MATCH("ЗАГ",B1544:B$2002&amp;"",),))),0))</f>
        <v>0</v>
      </c>
      <c r="L1543" s="47"/>
      <c r="M1543" s="47"/>
      <c r="N1543" s="186"/>
      <c r="O1543" s="186"/>
      <c r="P1543" s="187"/>
      <c r="Q1543" s="189"/>
      <c r="R1543" s="178">
        <f>IFERROR(IF(F1543&gt;0,IF(IFERROR((Смета!H1093*1),0)&gt;0,ROUND(F1543*G1543,2),0),0),0)</f>
        <v>0</v>
      </c>
      <c r="S1543" s="50">
        <f>IFERROR(IF(F1543&gt;0,IF(IFERROR((Смета!G1525*1),0)&gt;0,ROUND(F1543*G1543,2),0),0),0)</f>
        <v>0</v>
      </c>
      <c r="T1543" s="38"/>
      <c r="U1543" s="38"/>
      <c r="X1543" s="38"/>
      <c r="Y1543" s="38"/>
    </row>
    <row r="1544" spans="1:25" s="37" customFormat="1" hidden="1" x14ac:dyDescent="0.25">
      <c r="A1544" s="63"/>
      <c r="B1544" s="140">
        <f>IFERROR(IF(F1544&gt;0,MAX(B$26:B1543)+1,IF(AND(D1544&gt;0,C1544=0),"ЗАГ",0)),0)</f>
        <v>0</v>
      </c>
      <c r="C1544" s="141">
        <f>IF(Смета!B1526&gt;0,Смета!B1526,0)</f>
        <v>0</v>
      </c>
      <c r="D1544" s="543">
        <f>IF(Смета!C1526&gt;0,Смета!C1526,0)</f>
        <v>0</v>
      </c>
      <c r="E1544" s="77">
        <f>IF(Смета!D1526&gt;0,Смета!D1526,0)</f>
        <v>0</v>
      </c>
      <c r="F1544" s="67">
        <f>IFERROR(IF(Дата_КС2=S$3,Смета!Q1526,0)+IF(Дата_КС2=S$4,Смета!T1526,0)+IF(Дата_КС2=S$5,Смета!W1526,0)+IF(Дата_КС2=S$6,Смета!Z1526,0)+IF(Дата_КС2=S$7,Смета!AC1526,0)+IF(Дата_КС2=S$8,Смета!AF1526,0)+IF(Дата_КС2=S$9,Смета!AI1526,0)+IF(Дата_КС2=S$10,Смета!AL1526,0)+IF(Дата_КС2=S$11,Смета!AO1526,0)+IF(Дата_КС2=S$12,Смета!AR1526,0)+IF(Дата_КС2=S$13,Смета!AU1526,0)+IF(Дата_КС2=S$14,Смета!AX1526,0),0)</f>
        <v>0</v>
      </c>
      <c r="G1544" s="67">
        <f>IF(Смета!E1526&gt;0,Смета!E1526,0)</f>
        <v>0</v>
      </c>
      <c r="H1544" s="67">
        <f t="shared" si="48"/>
        <v>0</v>
      </c>
      <c r="I1544" s="464">
        <f t="shared" si="47"/>
        <v>0</v>
      </c>
      <c r="J1544" s="474"/>
      <c r="K1544" s="465">
        <f>IF(AND(B1544&gt;0,B1544&lt;&gt;"ЗАГ"),1,IF(C1544=0,SUM(B1545:INDEX(B1545:B$2002,INDEX(MATCH("ЗАГ",B1545:B$2002&amp;"",),))),0))</f>
        <v>0</v>
      </c>
      <c r="L1544" s="47"/>
      <c r="M1544" s="47"/>
      <c r="N1544" s="186"/>
      <c r="O1544" s="186"/>
      <c r="P1544" s="187"/>
      <c r="Q1544" s="189"/>
      <c r="R1544" s="178">
        <f>IFERROR(IF(F1544&gt;0,IF(IFERROR((Смета!H1094*1),0)&gt;0,ROUND(F1544*G1544,2),0),0),0)</f>
        <v>0</v>
      </c>
      <c r="S1544" s="50">
        <f>IFERROR(IF(F1544&gt;0,IF(IFERROR((Смета!G1526*1),0)&gt;0,ROUND(F1544*G1544,2),0),0),0)</f>
        <v>0</v>
      </c>
      <c r="T1544" s="38"/>
      <c r="U1544" s="38"/>
      <c r="X1544" s="38"/>
      <c r="Y1544" s="38"/>
    </row>
    <row r="1545" spans="1:25" s="37" customFormat="1" hidden="1" x14ac:dyDescent="0.25">
      <c r="A1545" s="63"/>
      <c r="B1545" s="140">
        <f>IFERROR(IF(F1545&gt;0,MAX(B$26:B1544)+1,IF(AND(D1545&gt;0,C1545=0),"ЗАГ",0)),0)</f>
        <v>0</v>
      </c>
      <c r="C1545" s="141">
        <f>IF(Смета!B1527&gt;0,Смета!B1527,0)</f>
        <v>0</v>
      </c>
      <c r="D1545" s="543">
        <f>IF(Смета!C1527&gt;0,Смета!C1527,0)</f>
        <v>0</v>
      </c>
      <c r="E1545" s="77">
        <f>IF(Смета!D1527&gt;0,Смета!D1527,0)</f>
        <v>0</v>
      </c>
      <c r="F1545" s="67">
        <f>IFERROR(IF(Дата_КС2=S$3,Смета!Q1527,0)+IF(Дата_КС2=S$4,Смета!T1527,0)+IF(Дата_КС2=S$5,Смета!W1527,0)+IF(Дата_КС2=S$6,Смета!Z1527,0)+IF(Дата_КС2=S$7,Смета!AC1527,0)+IF(Дата_КС2=S$8,Смета!AF1527,0)+IF(Дата_КС2=S$9,Смета!AI1527,0)+IF(Дата_КС2=S$10,Смета!AL1527,0)+IF(Дата_КС2=S$11,Смета!AO1527,0)+IF(Дата_КС2=S$12,Смета!AR1527,0)+IF(Дата_КС2=S$13,Смета!AU1527,0)+IF(Дата_КС2=S$14,Смета!AX1527,0),0)</f>
        <v>0</v>
      </c>
      <c r="G1545" s="67">
        <f>IF(Смета!E1527&gt;0,Смета!E1527,0)</f>
        <v>0</v>
      </c>
      <c r="H1545" s="67">
        <f t="shared" si="48"/>
        <v>0</v>
      </c>
      <c r="I1545" s="464">
        <f t="shared" si="47"/>
        <v>0</v>
      </c>
      <c r="J1545" s="474"/>
      <c r="K1545" s="465">
        <f>IF(AND(B1545&gt;0,B1545&lt;&gt;"ЗАГ"),1,IF(C1545=0,SUM(B1546:INDEX(B1546:B$2002,INDEX(MATCH("ЗАГ",B1546:B$2002&amp;"",),))),0))</f>
        <v>0</v>
      </c>
      <c r="L1545" s="47"/>
      <c r="M1545" s="47"/>
      <c r="N1545" s="186"/>
      <c r="O1545" s="186"/>
      <c r="P1545" s="187"/>
      <c r="Q1545" s="189"/>
      <c r="R1545" s="178">
        <f>IFERROR(IF(F1545&gt;0,IF(IFERROR((Смета!H1095*1),0)&gt;0,ROUND(F1545*G1545,2),0),0),0)</f>
        <v>0</v>
      </c>
      <c r="S1545" s="50">
        <f>IFERROR(IF(F1545&gt;0,IF(IFERROR((Смета!G1527*1),0)&gt;0,ROUND(F1545*G1545,2),0),0),0)</f>
        <v>0</v>
      </c>
      <c r="T1545" s="38"/>
      <c r="U1545" s="38"/>
      <c r="X1545" s="38"/>
      <c r="Y1545" s="38"/>
    </row>
    <row r="1546" spans="1:25" s="37" customFormat="1" hidden="1" x14ac:dyDescent="0.25">
      <c r="A1546" s="63"/>
      <c r="B1546" s="140">
        <f>IFERROR(IF(F1546&gt;0,MAX(B$26:B1545)+1,IF(AND(D1546&gt;0,C1546=0),"ЗАГ",0)),0)</f>
        <v>0</v>
      </c>
      <c r="C1546" s="141">
        <f>IF(Смета!B1528&gt;0,Смета!B1528,0)</f>
        <v>0</v>
      </c>
      <c r="D1546" s="543">
        <f>IF(Смета!C1528&gt;0,Смета!C1528,0)</f>
        <v>0</v>
      </c>
      <c r="E1546" s="77">
        <f>IF(Смета!D1528&gt;0,Смета!D1528,0)</f>
        <v>0</v>
      </c>
      <c r="F1546" s="67">
        <f>IFERROR(IF(Дата_КС2=S$3,Смета!Q1528,0)+IF(Дата_КС2=S$4,Смета!T1528,0)+IF(Дата_КС2=S$5,Смета!W1528,0)+IF(Дата_КС2=S$6,Смета!Z1528,0)+IF(Дата_КС2=S$7,Смета!AC1528,0)+IF(Дата_КС2=S$8,Смета!AF1528,0)+IF(Дата_КС2=S$9,Смета!AI1528,0)+IF(Дата_КС2=S$10,Смета!AL1528,0)+IF(Дата_КС2=S$11,Смета!AO1528,0)+IF(Дата_КС2=S$12,Смета!AR1528,0)+IF(Дата_КС2=S$13,Смета!AU1528,0)+IF(Дата_КС2=S$14,Смета!AX1528,0),0)</f>
        <v>0</v>
      </c>
      <c r="G1546" s="67">
        <f>IF(Смета!E1528&gt;0,Смета!E1528,0)</f>
        <v>0</v>
      </c>
      <c r="H1546" s="67">
        <f t="shared" si="48"/>
        <v>0</v>
      </c>
      <c r="I1546" s="464">
        <f t="shared" si="47"/>
        <v>0</v>
      </c>
      <c r="J1546" s="474"/>
      <c r="K1546" s="465">
        <f>IF(AND(B1546&gt;0,B1546&lt;&gt;"ЗАГ"),1,IF(C1546=0,SUM(B1547:INDEX(B1547:B$2002,INDEX(MATCH("ЗАГ",B1547:B$2002&amp;"",),))),0))</f>
        <v>0</v>
      </c>
      <c r="L1546" s="47"/>
      <c r="M1546" s="47"/>
      <c r="N1546" s="186"/>
      <c r="O1546" s="186"/>
      <c r="P1546" s="187"/>
      <c r="Q1546" s="189"/>
      <c r="R1546" s="178">
        <f>IFERROR(IF(F1546&gt;0,IF(IFERROR((Смета!H1096*1),0)&gt;0,ROUND(F1546*G1546,2),0),0),0)</f>
        <v>0</v>
      </c>
      <c r="S1546" s="50">
        <f>IFERROR(IF(F1546&gt;0,IF(IFERROR((Смета!G1528*1),0)&gt;0,ROUND(F1546*G1546,2),0),0),0)</f>
        <v>0</v>
      </c>
      <c r="T1546" s="38"/>
      <c r="U1546" s="38"/>
      <c r="X1546" s="38"/>
      <c r="Y1546" s="38"/>
    </row>
    <row r="1547" spans="1:25" s="37" customFormat="1" hidden="1" x14ac:dyDescent="0.25">
      <c r="A1547" s="63"/>
      <c r="B1547" s="140">
        <f>IFERROR(IF(F1547&gt;0,MAX(B$26:B1546)+1,IF(AND(D1547&gt;0,C1547=0),"ЗАГ",0)),0)</f>
        <v>0</v>
      </c>
      <c r="C1547" s="141">
        <f>IF(Смета!B1529&gt;0,Смета!B1529,0)</f>
        <v>0</v>
      </c>
      <c r="D1547" s="543">
        <f>IF(Смета!C1529&gt;0,Смета!C1529,0)</f>
        <v>0</v>
      </c>
      <c r="E1547" s="77">
        <f>IF(Смета!D1529&gt;0,Смета!D1529,0)</f>
        <v>0</v>
      </c>
      <c r="F1547" s="67">
        <f>IFERROR(IF(Дата_КС2=S$3,Смета!Q1529,0)+IF(Дата_КС2=S$4,Смета!T1529,0)+IF(Дата_КС2=S$5,Смета!W1529,0)+IF(Дата_КС2=S$6,Смета!Z1529,0)+IF(Дата_КС2=S$7,Смета!AC1529,0)+IF(Дата_КС2=S$8,Смета!AF1529,0)+IF(Дата_КС2=S$9,Смета!AI1529,0)+IF(Дата_КС2=S$10,Смета!AL1529,0)+IF(Дата_КС2=S$11,Смета!AO1529,0)+IF(Дата_КС2=S$12,Смета!AR1529,0)+IF(Дата_КС2=S$13,Смета!AU1529,0)+IF(Дата_КС2=S$14,Смета!AX1529,0),0)</f>
        <v>0</v>
      </c>
      <c r="G1547" s="67">
        <f>IF(Смета!E1529&gt;0,Смета!E1529,0)</f>
        <v>0</v>
      </c>
      <c r="H1547" s="67">
        <f t="shared" si="48"/>
        <v>0</v>
      </c>
      <c r="I1547" s="464">
        <f t="shared" si="47"/>
        <v>0</v>
      </c>
      <c r="J1547" s="474"/>
      <c r="K1547" s="465">
        <f>IF(AND(B1547&gt;0,B1547&lt;&gt;"ЗАГ"),1,IF(C1547=0,SUM(B1548:INDEX(B1548:B$2002,INDEX(MATCH("ЗАГ",B1548:B$2002&amp;"",),))),0))</f>
        <v>0</v>
      </c>
      <c r="L1547" s="47"/>
      <c r="M1547" s="47"/>
      <c r="N1547" s="186"/>
      <c r="O1547" s="186"/>
      <c r="P1547" s="187"/>
      <c r="Q1547" s="189"/>
      <c r="R1547" s="178">
        <f>IFERROR(IF(F1547&gt;0,IF(IFERROR((Смета!H1097*1),0)&gt;0,ROUND(F1547*G1547,2),0),0),0)</f>
        <v>0</v>
      </c>
      <c r="S1547" s="50">
        <f>IFERROR(IF(F1547&gt;0,IF(IFERROR((Смета!G1529*1),0)&gt;0,ROUND(F1547*G1547,2),0),0),0)</f>
        <v>0</v>
      </c>
      <c r="T1547" s="38"/>
      <c r="U1547" s="38"/>
      <c r="X1547" s="38"/>
      <c r="Y1547" s="38"/>
    </row>
    <row r="1548" spans="1:25" s="37" customFormat="1" hidden="1" x14ac:dyDescent="0.25">
      <c r="A1548" s="63"/>
      <c r="B1548" s="140">
        <f>IFERROR(IF(F1548&gt;0,MAX(B$26:B1547)+1,IF(AND(D1548&gt;0,C1548=0),"ЗАГ",0)),0)</f>
        <v>0</v>
      </c>
      <c r="C1548" s="141">
        <f>IF(Смета!B1530&gt;0,Смета!B1530,0)</f>
        <v>0</v>
      </c>
      <c r="D1548" s="543">
        <f>IF(Смета!C1530&gt;0,Смета!C1530,0)</f>
        <v>0</v>
      </c>
      <c r="E1548" s="77">
        <f>IF(Смета!D1530&gt;0,Смета!D1530,0)</f>
        <v>0</v>
      </c>
      <c r="F1548" s="67">
        <f>IFERROR(IF(Дата_КС2=S$3,Смета!Q1530,0)+IF(Дата_КС2=S$4,Смета!T1530,0)+IF(Дата_КС2=S$5,Смета!W1530,0)+IF(Дата_КС2=S$6,Смета!Z1530,0)+IF(Дата_КС2=S$7,Смета!AC1530,0)+IF(Дата_КС2=S$8,Смета!AF1530,0)+IF(Дата_КС2=S$9,Смета!AI1530,0)+IF(Дата_КС2=S$10,Смета!AL1530,0)+IF(Дата_КС2=S$11,Смета!AO1530,0)+IF(Дата_КС2=S$12,Смета!AR1530,0)+IF(Дата_КС2=S$13,Смета!AU1530,0)+IF(Дата_КС2=S$14,Смета!AX1530,0),0)</f>
        <v>0</v>
      </c>
      <c r="G1548" s="67">
        <f>IF(Смета!E1530&gt;0,Смета!E1530,0)</f>
        <v>0</v>
      </c>
      <c r="H1548" s="67">
        <f t="shared" si="48"/>
        <v>0</v>
      </c>
      <c r="I1548" s="464">
        <f t="shared" si="47"/>
        <v>0</v>
      </c>
      <c r="J1548" s="474"/>
      <c r="K1548" s="465">
        <f>IF(AND(B1548&gt;0,B1548&lt;&gt;"ЗАГ"),1,IF(C1548=0,SUM(B1549:INDEX(B1549:B$2002,INDEX(MATCH("ЗАГ",B1549:B$2002&amp;"",),))),0))</f>
        <v>0</v>
      </c>
      <c r="L1548" s="47"/>
      <c r="M1548" s="47"/>
      <c r="N1548" s="186"/>
      <c r="O1548" s="186"/>
      <c r="P1548" s="187"/>
      <c r="Q1548" s="189"/>
      <c r="R1548" s="178">
        <f>IFERROR(IF(F1548&gt;0,IF(IFERROR((Смета!H1098*1),0)&gt;0,ROUND(F1548*G1548,2),0),0),0)</f>
        <v>0</v>
      </c>
      <c r="S1548" s="50">
        <f>IFERROR(IF(F1548&gt;0,IF(IFERROR((Смета!G1530*1),0)&gt;0,ROUND(F1548*G1548,2),0),0),0)</f>
        <v>0</v>
      </c>
      <c r="T1548" s="38"/>
      <c r="U1548" s="38"/>
      <c r="X1548" s="38"/>
      <c r="Y1548" s="38"/>
    </row>
    <row r="1549" spans="1:25" s="37" customFormat="1" hidden="1" x14ac:dyDescent="0.25">
      <c r="A1549" s="63"/>
      <c r="B1549" s="140">
        <f>IFERROR(IF(F1549&gt;0,MAX(B$26:B1548)+1,IF(AND(D1549&gt;0,C1549=0),"ЗАГ",0)),0)</f>
        <v>0</v>
      </c>
      <c r="C1549" s="141">
        <f>IF(Смета!B1531&gt;0,Смета!B1531,0)</f>
        <v>0</v>
      </c>
      <c r="D1549" s="543">
        <f>IF(Смета!C1531&gt;0,Смета!C1531,0)</f>
        <v>0</v>
      </c>
      <c r="E1549" s="77">
        <f>IF(Смета!D1531&gt;0,Смета!D1531,0)</f>
        <v>0</v>
      </c>
      <c r="F1549" s="67">
        <f>IFERROR(IF(Дата_КС2=S$3,Смета!Q1531,0)+IF(Дата_КС2=S$4,Смета!T1531,0)+IF(Дата_КС2=S$5,Смета!W1531,0)+IF(Дата_КС2=S$6,Смета!Z1531,0)+IF(Дата_КС2=S$7,Смета!AC1531,0)+IF(Дата_КС2=S$8,Смета!AF1531,0)+IF(Дата_КС2=S$9,Смета!AI1531,0)+IF(Дата_КС2=S$10,Смета!AL1531,0)+IF(Дата_КС2=S$11,Смета!AO1531,0)+IF(Дата_КС2=S$12,Смета!AR1531,0)+IF(Дата_КС2=S$13,Смета!AU1531,0)+IF(Дата_КС2=S$14,Смета!AX1531,0),0)</f>
        <v>0</v>
      </c>
      <c r="G1549" s="67">
        <f>IF(Смета!E1531&gt;0,Смета!E1531,0)</f>
        <v>0</v>
      </c>
      <c r="H1549" s="67">
        <f t="shared" si="48"/>
        <v>0</v>
      </c>
      <c r="I1549" s="464">
        <f t="shared" si="47"/>
        <v>0</v>
      </c>
      <c r="J1549" s="474"/>
      <c r="K1549" s="465">
        <f>IF(AND(B1549&gt;0,B1549&lt;&gt;"ЗАГ"),1,IF(C1549=0,SUM(B1550:INDEX(B1550:B$2002,INDEX(MATCH("ЗАГ",B1550:B$2002&amp;"",),))),0))</f>
        <v>0</v>
      </c>
      <c r="L1549" s="47"/>
      <c r="M1549" s="47"/>
      <c r="N1549" s="186"/>
      <c r="O1549" s="186"/>
      <c r="P1549" s="187"/>
      <c r="Q1549" s="189"/>
      <c r="R1549" s="178">
        <f>IFERROR(IF(F1549&gt;0,IF(IFERROR((Смета!H1099*1),0)&gt;0,ROUND(F1549*G1549,2),0),0),0)</f>
        <v>0</v>
      </c>
      <c r="S1549" s="50">
        <f>IFERROR(IF(F1549&gt;0,IF(IFERROR((Смета!G1531*1),0)&gt;0,ROUND(F1549*G1549,2),0),0),0)</f>
        <v>0</v>
      </c>
      <c r="T1549" s="38"/>
      <c r="U1549" s="38"/>
      <c r="X1549" s="38"/>
      <c r="Y1549" s="38"/>
    </row>
    <row r="1550" spans="1:25" s="37" customFormat="1" hidden="1" x14ac:dyDescent="0.25">
      <c r="A1550" s="63"/>
      <c r="B1550" s="140">
        <f>IFERROR(IF(F1550&gt;0,MAX(B$26:B1549)+1,IF(AND(D1550&gt;0,C1550=0),"ЗАГ",0)),0)</f>
        <v>0</v>
      </c>
      <c r="C1550" s="141">
        <f>IF(Смета!B1532&gt;0,Смета!B1532,0)</f>
        <v>0</v>
      </c>
      <c r="D1550" s="543">
        <f>IF(Смета!C1532&gt;0,Смета!C1532,0)</f>
        <v>0</v>
      </c>
      <c r="E1550" s="77">
        <f>IF(Смета!D1532&gt;0,Смета!D1532,0)</f>
        <v>0</v>
      </c>
      <c r="F1550" s="67">
        <f>IFERROR(IF(Дата_КС2=S$3,Смета!Q1532,0)+IF(Дата_КС2=S$4,Смета!T1532,0)+IF(Дата_КС2=S$5,Смета!W1532,0)+IF(Дата_КС2=S$6,Смета!Z1532,0)+IF(Дата_КС2=S$7,Смета!AC1532,0)+IF(Дата_КС2=S$8,Смета!AF1532,0)+IF(Дата_КС2=S$9,Смета!AI1532,0)+IF(Дата_КС2=S$10,Смета!AL1532,0)+IF(Дата_КС2=S$11,Смета!AO1532,0)+IF(Дата_КС2=S$12,Смета!AR1532,0)+IF(Дата_КС2=S$13,Смета!AU1532,0)+IF(Дата_КС2=S$14,Смета!AX1532,0),0)</f>
        <v>0</v>
      </c>
      <c r="G1550" s="67">
        <f>IF(Смета!E1532&gt;0,Смета!E1532,0)</f>
        <v>0</v>
      </c>
      <c r="H1550" s="67">
        <f t="shared" si="48"/>
        <v>0</v>
      </c>
      <c r="I1550" s="464">
        <f t="shared" si="47"/>
        <v>0</v>
      </c>
      <c r="J1550" s="474"/>
      <c r="K1550" s="465">
        <f>IF(AND(B1550&gt;0,B1550&lt;&gt;"ЗАГ"),1,IF(C1550=0,SUM(B1551:INDEX(B1551:B$2002,INDEX(MATCH("ЗАГ",B1551:B$2002&amp;"",),))),0))</f>
        <v>0</v>
      </c>
      <c r="L1550" s="47"/>
      <c r="M1550" s="47"/>
      <c r="N1550" s="186"/>
      <c r="O1550" s="186"/>
      <c r="P1550" s="187"/>
      <c r="Q1550" s="189"/>
      <c r="R1550" s="178">
        <f>IFERROR(IF(F1550&gt;0,IF(IFERROR((Смета!H1100*1),0)&gt;0,ROUND(F1550*G1550,2),0),0),0)</f>
        <v>0</v>
      </c>
      <c r="S1550" s="50">
        <f>IFERROR(IF(F1550&gt;0,IF(IFERROR((Смета!G1532*1),0)&gt;0,ROUND(F1550*G1550,2),0),0),0)</f>
        <v>0</v>
      </c>
      <c r="T1550" s="38"/>
      <c r="U1550" s="38"/>
      <c r="X1550" s="38"/>
      <c r="Y1550" s="38"/>
    </row>
    <row r="1551" spans="1:25" s="37" customFormat="1" hidden="1" x14ac:dyDescent="0.25">
      <c r="A1551" s="63"/>
      <c r="B1551" s="140">
        <f>IFERROR(IF(F1551&gt;0,MAX(B$26:B1550)+1,IF(AND(D1551&gt;0,C1551=0),"ЗАГ",0)),0)</f>
        <v>0</v>
      </c>
      <c r="C1551" s="141">
        <f>IF(Смета!B1533&gt;0,Смета!B1533,0)</f>
        <v>0</v>
      </c>
      <c r="D1551" s="543">
        <f>IF(Смета!C1533&gt;0,Смета!C1533,0)</f>
        <v>0</v>
      </c>
      <c r="E1551" s="77">
        <f>IF(Смета!D1533&gt;0,Смета!D1533,0)</f>
        <v>0</v>
      </c>
      <c r="F1551" s="67">
        <f>IFERROR(IF(Дата_КС2=S$3,Смета!Q1533,0)+IF(Дата_КС2=S$4,Смета!T1533,0)+IF(Дата_КС2=S$5,Смета!W1533,0)+IF(Дата_КС2=S$6,Смета!Z1533,0)+IF(Дата_КС2=S$7,Смета!AC1533,0)+IF(Дата_КС2=S$8,Смета!AF1533,0)+IF(Дата_КС2=S$9,Смета!AI1533,0)+IF(Дата_КС2=S$10,Смета!AL1533,0)+IF(Дата_КС2=S$11,Смета!AO1533,0)+IF(Дата_КС2=S$12,Смета!AR1533,0)+IF(Дата_КС2=S$13,Смета!AU1533,0)+IF(Дата_КС2=S$14,Смета!AX1533,0),0)</f>
        <v>0</v>
      </c>
      <c r="G1551" s="67">
        <f>IF(Смета!E1533&gt;0,Смета!E1533,0)</f>
        <v>0</v>
      </c>
      <c r="H1551" s="67">
        <f t="shared" si="48"/>
        <v>0</v>
      </c>
      <c r="I1551" s="464">
        <f t="shared" si="47"/>
        <v>0</v>
      </c>
      <c r="J1551" s="474"/>
      <c r="K1551" s="465">
        <f>IF(AND(B1551&gt;0,B1551&lt;&gt;"ЗАГ"),1,IF(C1551=0,SUM(B1552:INDEX(B1552:B$2002,INDEX(MATCH("ЗАГ",B1552:B$2002&amp;"",),))),0))</f>
        <v>0</v>
      </c>
      <c r="L1551" s="47"/>
      <c r="M1551" s="47"/>
      <c r="N1551" s="186"/>
      <c r="O1551" s="186"/>
      <c r="P1551" s="187"/>
      <c r="Q1551" s="189"/>
      <c r="R1551" s="178">
        <f>IFERROR(IF(F1551&gt;0,IF(IFERROR((Смета!H1101*1),0)&gt;0,ROUND(F1551*G1551,2),0),0),0)</f>
        <v>0</v>
      </c>
      <c r="S1551" s="50">
        <f>IFERROR(IF(F1551&gt;0,IF(IFERROR((Смета!G1533*1),0)&gt;0,ROUND(F1551*G1551,2),0),0),0)</f>
        <v>0</v>
      </c>
      <c r="T1551" s="38"/>
      <c r="U1551" s="38"/>
      <c r="X1551" s="38"/>
      <c r="Y1551" s="38"/>
    </row>
    <row r="1552" spans="1:25" s="37" customFormat="1" hidden="1" x14ac:dyDescent="0.25">
      <c r="A1552" s="63"/>
      <c r="B1552" s="140">
        <f>IFERROR(IF(F1552&gt;0,MAX(B$26:B1551)+1,IF(AND(D1552&gt;0,C1552=0),"ЗАГ",0)),0)</f>
        <v>0</v>
      </c>
      <c r="C1552" s="141">
        <f>IF(Смета!B1534&gt;0,Смета!B1534,0)</f>
        <v>0</v>
      </c>
      <c r="D1552" s="543">
        <f>IF(Смета!C1534&gt;0,Смета!C1534,0)</f>
        <v>0</v>
      </c>
      <c r="E1552" s="77">
        <f>IF(Смета!D1534&gt;0,Смета!D1534,0)</f>
        <v>0</v>
      </c>
      <c r="F1552" s="67">
        <f>IFERROR(IF(Дата_КС2=S$3,Смета!Q1534,0)+IF(Дата_КС2=S$4,Смета!T1534,0)+IF(Дата_КС2=S$5,Смета!W1534,0)+IF(Дата_КС2=S$6,Смета!Z1534,0)+IF(Дата_КС2=S$7,Смета!AC1534,0)+IF(Дата_КС2=S$8,Смета!AF1534,0)+IF(Дата_КС2=S$9,Смета!AI1534,0)+IF(Дата_КС2=S$10,Смета!AL1534,0)+IF(Дата_КС2=S$11,Смета!AO1534,0)+IF(Дата_КС2=S$12,Смета!AR1534,0)+IF(Дата_КС2=S$13,Смета!AU1534,0)+IF(Дата_КС2=S$14,Смета!AX1534,0),0)</f>
        <v>0</v>
      </c>
      <c r="G1552" s="67">
        <f>IF(Смета!E1534&gt;0,Смета!E1534,0)</f>
        <v>0</v>
      </c>
      <c r="H1552" s="67">
        <f t="shared" si="48"/>
        <v>0</v>
      </c>
      <c r="I1552" s="464">
        <f t="shared" si="47"/>
        <v>0</v>
      </c>
      <c r="J1552" s="474"/>
      <c r="K1552" s="465">
        <f>IF(AND(B1552&gt;0,B1552&lt;&gt;"ЗАГ"),1,IF(C1552=0,SUM(B1553:INDEX(B1553:B$2002,INDEX(MATCH("ЗАГ",B1553:B$2002&amp;"",),))),0))</f>
        <v>0</v>
      </c>
      <c r="L1552" s="47"/>
      <c r="M1552" s="47"/>
      <c r="N1552" s="186"/>
      <c r="O1552" s="186"/>
      <c r="P1552" s="187"/>
      <c r="Q1552" s="189"/>
      <c r="R1552" s="178">
        <f>IFERROR(IF(F1552&gt;0,IF(IFERROR((Смета!H1102*1),0)&gt;0,ROUND(F1552*G1552,2),0),0),0)</f>
        <v>0</v>
      </c>
      <c r="S1552" s="50">
        <f>IFERROR(IF(F1552&gt;0,IF(IFERROR((Смета!G1534*1),0)&gt;0,ROUND(F1552*G1552,2),0),0),0)</f>
        <v>0</v>
      </c>
      <c r="T1552" s="38"/>
      <c r="U1552" s="38"/>
      <c r="X1552" s="38"/>
      <c r="Y1552" s="38"/>
    </row>
    <row r="1553" spans="1:25" s="37" customFormat="1" hidden="1" x14ac:dyDescent="0.25">
      <c r="A1553" s="63"/>
      <c r="B1553" s="140">
        <f>IFERROR(IF(F1553&gt;0,MAX(B$26:B1552)+1,IF(AND(D1553&gt;0,C1553=0),"ЗАГ",0)),0)</f>
        <v>0</v>
      </c>
      <c r="C1553" s="141">
        <f>IF(Смета!B1535&gt;0,Смета!B1535,0)</f>
        <v>0</v>
      </c>
      <c r="D1553" s="543">
        <f>IF(Смета!C1535&gt;0,Смета!C1535,0)</f>
        <v>0</v>
      </c>
      <c r="E1553" s="77">
        <f>IF(Смета!D1535&gt;0,Смета!D1535,0)</f>
        <v>0</v>
      </c>
      <c r="F1553" s="67">
        <f>IFERROR(IF(Дата_КС2=S$3,Смета!Q1535,0)+IF(Дата_КС2=S$4,Смета!T1535,0)+IF(Дата_КС2=S$5,Смета!W1535,0)+IF(Дата_КС2=S$6,Смета!Z1535,0)+IF(Дата_КС2=S$7,Смета!AC1535,0)+IF(Дата_КС2=S$8,Смета!AF1535,0)+IF(Дата_КС2=S$9,Смета!AI1535,0)+IF(Дата_КС2=S$10,Смета!AL1535,0)+IF(Дата_КС2=S$11,Смета!AO1535,0)+IF(Дата_КС2=S$12,Смета!AR1535,0)+IF(Дата_КС2=S$13,Смета!AU1535,0)+IF(Дата_КС2=S$14,Смета!AX1535,0),0)</f>
        <v>0</v>
      </c>
      <c r="G1553" s="67">
        <f>IF(Смета!E1535&gt;0,Смета!E1535,0)</f>
        <v>0</v>
      </c>
      <c r="H1553" s="67">
        <f t="shared" si="48"/>
        <v>0</v>
      </c>
      <c r="I1553" s="464">
        <f t="shared" si="47"/>
        <v>0</v>
      </c>
      <c r="J1553" s="474"/>
      <c r="K1553" s="465">
        <f>IF(AND(B1553&gt;0,B1553&lt;&gt;"ЗАГ"),1,IF(C1553=0,SUM(B1554:INDEX(B1554:B$2002,INDEX(MATCH("ЗАГ",B1554:B$2002&amp;"",),))),0))</f>
        <v>0</v>
      </c>
      <c r="L1553" s="47"/>
      <c r="M1553" s="47"/>
      <c r="N1553" s="186"/>
      <c r="O1553" s="186"/>
      <c r="P1553" s="187"/>
      <c r="Q1553" s="189"/>
      <c r="R1553" s="178">
        <f>IFERROR(IF(F1553&gt;0,IF(IFERROR((Смета!H1103*1),0)&gt;0,ROUND(F1553*G1553,2),0),0),0)</f>
        <v>0</v>
      </c>
      <c r="S1553" s="50">
        <f>IFERROR(IF(F1553&gt;0,IF(IFERROR((Смета!G1535*1),0)&gt;0,ROUND(F1553*G1553,2),0),0),0)</f>
        <v>0</v>
      </c>
      <c r="T1553" s="38"/>
      <c r="U1553" s="38"/>
      <c r="X1553" s="38"/>
      <c r="Y1553" s="38"/>
    </row>
    <row r="1554" spans="1:25" s="37" customFormat="1" hidden="1" x14ac:dyDescent="0.25">
      <c r="A1554" s="63"/>
      <c r="B1554" s="140">
        <f>IFERROR(IF(F1554&gt;0,MAX(B$26:B1553)+1,IF(AND(D1554&gt;0,C1554=0),"ЗАГ",0)),0)</f>
        <v>0</v>
      </c>
      <c r="C1554" s="141">
        <f>IF(Смета!B1536&gt;0,Смета!B1536,0)</f>
        <v>0</v>
      </c>
      <c r="D1554" s="543">
        <f>IF(Смета!C1536&gt;0,Смета!C1536,0)</f>
        <v>0</v>
      </c>
      <c r="E1554" s="77">
        <f>IF(Смета!D1536&gt;0,Смета!D1536,0)</f>
        <v>0</v>
      </c>
      <c r="F1554" s="67">
        <f>IFERROR(IF(Дата_КС2=S$3,Смета!Q1536,0)+IF(Дата_КС2=S$4,Смета!T1536,0)+IF(Дата_КС2=S$5,Смета!W1536,0)+IF(Дата_КС2=S$6,Смета!Z1536,0)+IF(Дата_КС2=S$7,Смета!AC1536,0)+IF(Дата_КС2=S$8,Смета!AF1536,0)+IF(Дата_КС2=S$9,Смета!AI1536,0)+IF(Дата_КС2=S$10,Смета!AL1536,0)+IF(Дата_КС2=S$11,Смета!AO1536,0)+IF(Дата_КС2=S$12,Смета!AR1536,0)+IF(Дата_КС2=S$13,Смета!AU1536,0)+IF(Дата_КС2=S$14,Смета!AX1536,0),0)</f>
        <v>0</v>
      </c>
      <c r="G1554" s="67">
        <f>IF(Смета!E1536&gt;0,Смета!E1536,0)</f>
        <v>0</v>
      </c>
      <c r="H1554" s="67">
        <f t="shared" si="48"/>
        <v>0</v>
      </c>
      <c r="I1554" s="464">
        <f t="shared" si="47"/>
        <v>0</v>
      </c>
      <c r="J1554" s="474"/>
      <c r="K1554" s="465">
        <f>IF(AND(B1554&gt;0,B1554&lt;&gt;"ЗАГ"),1,IF(C1554=0,SUM(B1555:INDEX(B1555:B$2002,INDEX(MATCH("ЗАГ",B1555:B$2002&amp;"",),))),0))</f>
        <v>0</v>
      </c>
      <c r="L1554" s="47"/>
      <c r="M1554" s="47"/>
      <c r="N1554" s="186"/>
      <c r="O1554" s="186"/>
      <c r="P1554" s="187"/>
      <c r="Q1554" s="189"/>
      <c r="R1554" s="178">
        <f>IFERROR(IF(F1554&gt;0,IF(IFERROR((Смета!H1104*1),0)&gt;0,ROUND(F1554*G1554,2),0),0),0)</f>
        <v>0</v>
      </c>
      <c r="S1554" s="50">
        <f>IFERROR(IF(F1554&gt;0,IF(IFERROR((Смета!G1536*1),0)&gt;0,ROUND(F1554*G1554,2),0),0),0)</f>
        <v>0</v>
      </c>
      <c r="T1554" s="38"/>
      <c r="U1554" s="38"/>
      <c r="X1554" s="38"/>
      <c r="Y1554" s="38"/>
    </row>
    <row r="1555" spans="1:25" s="37" customFormat="1" hidden="1" x14ac:dyDescent="0.25">
      <c r="A1555" s="63"/>
      <c r="B1555" s="140">
        <f>IFERROR(IF(F1555&gt;0,MAX(B$26:B1554)+1,IF(AND(D1555&gt;0,C1555=0),"ЗАГ",0)),0)</f>
        <v>0</v>
      </c>
      <c r="C1555" s="141">
        <f>IF(Смета!B1537&gt;0,Смета!B1537,0)</f>
        <v>0</v>
      </c>
      <c r="D1555" s="543">
        <f>IF(Смета!C1537&gt;0,Смета!C1537,0)</f>
        <v>0</v>
      </c>
      <c r="E1555" s="77">
        <f>IF(Смета!D1537&gt;0,Смета!D1537,0)</f>
        <v>0</v>
      </c>
      <c r="F1555" s="67">
        <f>IFERROR(IF(Дата_КС2=S$3,Смета!Q1537,0)+IF(Дата_КС2=S$4,Смета!T1537,0)+IF(Дата_КС2=S$5,Смета!W1537,0)+IF(Дата_КС2=S$6,Смета!Z1537,0)+IF(Дата_КС2=S$7,Смета!AC1537,0)+IF(Дата_КС2=S$8,Смета!AF1537,0)+IF(Дата_КС2=S$9,Смета!AI1537,0)+IF(Дата_КС2=S$10,Смета!AL1537,0)+IF(Дата_КС2=S$11,Смета!AO1537,0)+IF(Дата_КС2=S$12,Смета!AR1537,0)+IF(Дата_КС2=S$13,Смета!AU1537,0)+IF(Дата_КС2=S$14,Смета!AX1537,0),0)</f>
        <v>0</v>
      </c>
      <c r="G1555" s="67">
        <f>IF(Смета!E1537&gt;0,Смета!E1537,0)</f>
        <v>0</v>
      </c>
      <c r="H1555" s="67">
        <f t="shared" si="48"/>
        <v>0</v>
      </c>
      <c r="I1555" s="464">
        <f t="shared" si="47"/>
        <v>0</v>
      </c>
      <c r="J1555" s="474"/>
      <c r="K1555" s="465">
        <f>IF(AND(B1555&gt;0,B1555&lt;&gt;"ЗАГ"),1,IF(C1555=0,SUM(B1556:INDEX(B1556:B$2002,INDEX(MATCH("ЗАГ",B1556:B$2002&amp;"",),))),0))</f>
        <v>0</v>
      </c>
      <c r="L1555" s="47"/>
      <c r="M1555" s="47"/>
      <c r="N1555" s="186"/>
      <c r="O1555" s="186"/>
      <c r="P1555" s="187"/>
      <c r="Q1555" s="189"/>
      <c r="R1555" s="178">
        <f>IFERROR(IF(F1555&gt;0,IF(IFERROR((Смета!H1105*1),0)&gt;0,ROUND(F1555*G1555,2),0),0),0)</f>
        <v>0</v>
      </c>
      <c r="S1555" s="50">
        <f>IFERROR(IF(F1555&gt;0,IF(IFERROR((Смета!G1537*1),0)&gt;0,ROUND(F1555*G1555,2),0),0),0)</f>
        <v>0</v>
      </c>
      <c r="T1555" s="38"/>
      <c r="U1555" s="38"/>
      <c r="X1555" s="38"/>
      <c r="Y1555" s="38"/>
    </row>
    <row r="1556" spans="1:25" s="37" customFormat="1" hidden="1" x14ac:dyDescent="0.25">
      <c r="A1556" s="63"/>
      <c r="B1556" s="140">
        <f>IFERROR(IF(F1556&gt;0,MAX(B$26:B1555)+1,IF(AND(D1556&gt;0,C1556=0),"ЗАГ",0)),0)</f>
        <v>0</v>
      </c>
      <c r="C1556" s="141">
        <f>IF(Смета!B1538&gt;0,Смета!B1538,0)</f>
        <v>0</v>
      </c>
      <c r="D1556" s="543">
        <f>IF(Смета!C1538&gt;0,Смета!C1538,0)</f>
        <v>0</v>
      </c>
      <c r="E1556" s="77">
        <f>IF(Смета!D1538&gt;0,Смета!D1538,0)</f>
        <v>0</v>
      </c>
      <c r="F1556" s="67">
        <f>IFERROR(IF(Дата_КС2=S$3,Смета!Q1538,0)+IF(Дата_КС2=S$4,Смета!T1538,0)+IF(Дата_КС2=S$5,Смета!W1538,0)+IF(Дата_КС2=S$6,Смета!Z1538,0)+IF(Дата_КС2=S$7,Смета!AC1538,0)+IF(Дата_КС2=S$8,Смета!AF1538,0)+IF(Дата_КС2=S$9,Смета!AI1538,0)+IF(Дата_КС2=S$10,Смета!AL1538,0)+IF(Дата_КС2=S$11,Смета!AO1538,0)+IF(Дата_КС2=S$12,Смета!AR1538,0)+IF(Дата_КС2=S$13,Смета!AU1538,0)+IF(Дата_КС2=S$14,Смета!AX1538,0),0)</f>
        <v>0</v>
      </c>
      <c r="G1556" s="67">
        <f>IF(Смета!E1538&gt;0,Смета!E1538,0)</f>
        <v>0</v>
      </c>
      <c r="H1556" s="67">
        <f t="shared" si="48"/>
        <v>0</v>
      </c>
      <c r="I1556" s="464">
        <f t="shared" si="47"/>
        <v>0</v>
      </c>
      <c r="J1556" s="474"/>
      <c r="K1556" s="465">
        <f>IF(AND(B1556&gt;0,B1556&lt;&gt;"ЗАГ"),1,IF(C1556=0,SUM(B1557:INDEX(B1557:B$2002,INDEX(MATCH("ЗАГ",B1557:B$2002&amp;"",),))),0))</f>
        <v>0</v>
      </c>
      <c r="L1556" s="47"/>
      <c r="M1556" s="47"/>
      <c r="N1556" s="186"/>
      <c r="O1556" s="186"/>
      <c r="P1556" s="187"/>
      <c r="Q1556" s="189"/>
      <c r="R1556" s="178">
        <f>IFERROR(IF(F1556&gt;0,IF(IFERROR((Смета!H1106*1),0)&gt;0,ROUND(F1556*G1556,2),0),0),0)</f>
        <v>0</v>
      </c>
      <c r="S1556" s="50">
        <f>IFERROR(IF(F1556&gt;0,IF(IFERROR((Смета!G1538*1),0)&gt;0,ROUND(F1556*G1556,2),0),0),0)</f>
        <v>0</v>
      </c>
      <c r="T1556" s="38"/>
      <c r="U1556" s="38"/>
      <c r="X1556" s="38"/>
      <c r="Y1556" s="38"/>
    </row>
    <row r="1557" spans="1:25" s="37" customFormat="1" hidden="1" x14ac:dyDescent="0.25">
      <c r="A1557" s="63"/>
      <c r="B1557" s="140">
        <f>IFERROR(IF(F1557&gt;0,MAX(B$26:B1556)+1,IF(AND(D1557&gt;0,C1557=0),"ЗАГ",0)),0)</f>
        <v>0</v>
      </c>
      <c r="C1557" s="141">
        <f>IF(Смета!B1539&gt;0,Смета!B1539,0)</f>
        <v>0</v>
      </c>
      <c r="D1557" s="543">
        <f>IF(Смета!C1539&gt;0,Смета!C1539,0)</f>
        <v>0</v>
      </c>
      <c r="E1557" s="77">
        <f>IF(Смета!D1539&gt;0,Смета!D1539,0)</f>
        <v>0</v>
      </c>
      <c r="F1557" s="67">
        <f>IFERROR(IF(Дата_КС2=S$3,Смета!Q1539,0)+IF(Дата_КС2=S$4,Смета!T1539,0)+IF(Дата_КС2=S$5,Смета!W1539,0)+IF(Дата_КС2=S$6,Смета!Z1539,0)+IF(Дата_КС2=S$7,Смета!AC1539,0)+IF(Дата_КС2=S$8,Смета!AF1539,0)+IF(Дата_КС2=S$9,Смета!AI1539,0)+IF(Дата_КС2=S$10,Смета!AL1539,0)+IF(Дата_КС2=S$11,Смета!AO1539,0)+IF(Дата_КС2=S$12,Смета!AR1539,0)+IF(Дата_КС2=S$13,Смета!AU1539,0)+IF(Дата_КС2=S$14,Смета!AX1539,0),0)</f>
        <v>0</v>
      </c>
      <c r="G1557" s="67">
        <f>IF(Смета!E1539&gt;0,Смета!E1539,0)</f>
        <v>0</v>
      </c>
      <c r="H1557" s="67">
        <f t="shared" si="48"/>
        <v>0</v>
      </c>
      <c r="I1557" s="464">
        <f t="shared" si="47"/>
        <v>0</v>
      </c>
      <c r="J1557" s="474"/>
      <c r="K1557" s="465">
        <f>IF(AND(B1557&gt;0,B1557&lt;&gt;"ЗАГ"),1,IF(C1557=0,SUM(B1558:INDEX(B1558:B$2002,INDEX(MATCH("ЗАГ",B1558:B$2002&amp;"",),))),0))</f>
        <v>0</v>
      </c>
      <c r="L1557" s="47"/>
      <c r="M1557" s="47"/>
      <c r="N1557" s="186"/>
      <c r="O1557" s="186"/>
      <c r="P1557" s="187"/>
      <c r="Q1557" s="189"/>
      <c r="R1557" s="178">
        <f>IFERROR(IF(F1557&gt;0,IF(IFERROR((Смета!H1107*1),0)&gt;0,ROUND(F1557*G1557,2),0),0),0)</f>
        <v>0</v>
      </c>
      <c r="S1557" s="50">
        <f>IFERROR(IF(F1557&gt;0,IF(IFERROR((Смета!G1539*1),0)&gt;0,ROUND(F1557*G1557,2),0),0),0)</f>
        <v>0</v>
      </c>
      <c r="T1557" s="38"/>
      <c r="U1557" s="38"/>
      <c r="X1557" s="38"/>
      <c r="Y1557" s="38"/>
    </row>
    <row r="1558" spans="1:25" s="37" customFormat="1" hidden="1" x14ac:dyDescent="0.25">
      <c r="A1558" s="63"/>
      <c r="B1558" s="140">
        <f>IFERROR(IF(F1558&gt;0,MAX(B$26:B1557)+1,IF(AND(D1558&gt;0,C1558=0),"ЗАГ",0)),0)</f>
        <v>0</v>
      </c>
      <c r="C1558" s="141">
        <f>IF(Смета!B1540&gt;0,Смета!B1540,0)</f>
        <v>0</v>
      </c>
      <c r="D1558" s="543">
        <f>IF(Смета!C1540&gt;0,Смета!C1540,0)</f>
        <v>0</v>
      </c>
      <c r="E1558" s="77">
        <f>IF(Смета!D1540&gt;0,Смета!D1540,0)</f>
        <v>0</v>
      </c>
      <c r="F1558" s="67">
        <f>IFERROR(IF(Дата_КС2=S$3,Смета!Q1540,0)+IF(Дата_КС2=S$4,Смета!T1540,0)+IF(Дата_КС2=S$5,Смета!W1540,0)+IF(Дата_КС2=S$6,Смета!Z1540,0)+IF(Дата_КС2=S$7,Смета!AC1540,0)+IF(Дата_КС2=S$8,Смета!AF1540,0)+IF(Дата_КС2=S$9,Смета!AI1540,0)+IF(Дата_КС2=S$10,Смета!AL1540,0)+IF(Дата_КС2=S$11,Смета!AO1540,0)+IF(Дата_КС2=S$12,Смета!AR1540,0)+IF(Дата_КС2=S$13,Смета!AU1540,0)+IF(Дата_КС2=S$14,Смета!AX1540,0),0)</f>
        <v>0</v>
      </c>
      <c r="G1558" s="67">
        <f>IF(Смета!E1540&gt;0,Смета!E1540,0)</f>
        <v>0</v>
      </c>
      <c r="H1558" s="67">
        <f t="shared" si="48"/>
        <v>0</v>
      </c>
      <c r="I1558" s="464">
        <f t="shared" si="47"/>
        <v>0</v>
      </c>
      <c r="J1558" s="474"/>
      <c r="K1558" s="465">
        <f>IF(AND(B1558&gt;0,B1558&lt;&gt;"ЗАГ"),1,IF(C1558=0,SUM(B1559:INDEX(B1559:B$2002,INDEX(MATCH("ЗАГ",B1559:B$2002&amp;"",),))),0))</f>
        <v>0</v>
      </c>
      <c r="L1558" s="47"/>
      <c r="M1558" s="47"/>
      <c r="N1558" s="186"/>
      <c r="O1558" s="186"/>
      <c r="P1558" s="187"/>
      <c r="Q1558" s="189"/>
      <c r="R1558" s="178">
        <f>IFERROR(IF(F1558&gt;0,IF(IFERROR((Смета!H1108*1),0)&gt;0,ROUND(F1558*G1558,2),0),0),0)</f>
        <v>0</v>
      </c>
      <c r="S1558" s="50">
        <f>IFERROR(IF(F1558&gt;0,IF(IFERROR((Смета!G1540*1),0)&gt;0,ROUND(F1558*G1558,2),0),0),0)</f>
        <v>0</v>
      </c>
      <c r="T1558" s="38"/>
      <c r="U1558" s="38"/>
      <c r="X1558" s="38"/>
      <c r="Y1558" s="38"/>
    </row>
    <row r="1559" spans="1:25" s="37" customFormat="1" hidden="1" x14ac:dyDescent="0.25">
      <c r="A1559" s="63"/>
      <c r="B1559" s="140">
        <f>IFERROR(IF(F1559&gt;0,MAX(B$26:B1558)+1,IF(AND(D1559&gt;0,C1559=0),"ЗАГ",0)),0)</f>
        <v>0</v>
      </c>
      <c r="C1559" s="141">
        <f>IF(Смета!B1541&gt;0,Смета!B1541,0)</f>
        <v>0</v>
      </c>
      <c r="D1559" s="543">
        <f>IF(Смета!C1541&gt;0,Смета!C1541,0)</f>
        <v>0</v>
      </c>
      <c r="E1559" s="77">
        <f>IF(Смета!D1541&gt;0,Смета!D1541,0)</f>
        <v>0</v>
      </c>
      <c r="F1559" s="67">
        <f>IFERROR(IF(Дата_КС2=S$3,Смета!Q1541,0)+IF(Дата_КС2=S$4,Смета!T1541,0)+IF(Дата_КС2=S$5,Смета!W1541,0)+IF(Дата_КС2=S$6,Смета!Z1541,0)+IF(Дата_КС2=S$7,Смета!AC1541,0)+IF(Дата_КС2=S$8,Смета!AF1541,0)+IF(Дата_КС2=S$9,Смета!AI1541,0)+IF(Дата_КС2=S$10,Смета!AL1541,0)+IF(Дата_КС2=S$11,Смета!AO1541,0)+IF(Дата_КС2=S$12,Смета!AR1541,0)+IF(Дата_КС2=S$13,Смета!AU1541,0)+IF(Дата_КС2=S$14,Смета!AX1541,0),0)</f>
        <v>0</v>
      </c>
      <c r="G1559" s="67">
        <f>IF(Смета!E1541&gt;0,Смета!E1541,0)</f>
        <v>0</v>
      </c>
      <c r="H1559" s="67">
        <f t="shared" si="48"/>
        <v>0</v>
      </c>
      <c r="I1559" s="464">
        <f t="shared" si="47"/>
        <v>0</v>
      </c>
      <c r="J1559" s="474"/>
      <c r="K1559" s="465">
        <f>IF(AND(B1559&gt;0,B1559&lt;&gt;"ЗАГ"),1,IF(C1559=0,SUM(B1560:INDEX(B1560:B$2002,INDEX(MATCH("ЗАГ",B1560:B$2002&amp;"",),))),0))</f>
        <v>0</v>
      </c>
      <c r="L1559" s="47"/>
      <c r="M1559" s="47"/>
      <c r="N1559" s="186"/>
      <c r="O1559" s="186"/>
      <c r="P1559" s="187"/>
      <c r="Q1559" s="189"/>
      <c r="R1559" s="178">
        <f>IFERROR(IF(F1559&gt;0,IF(IFERROR((Смета!H1109*1),0)&gt;0,ROUND(F1559*G1559,2),0),0),0)</f>
        <v>0</v>
      </c>
      <c r="S1559" s="50">
        <f>IFERROR(IF(F1559&gt;0,IF(IFERROR((Смета!G1541*1),0)&gt;0,ROUND(F1559*G1559,2),0),0),0)</f>
        <v>0</v>
      </c>
      <c r="T1559" s="38"/>
      <c r="U1559" s="38"/>
      <c r="X1559" s="38"/>
      <c r="Y1559" s="38"/>
    </row>
    <row r="1560" spans="1:25" s="37" customFormat="1" hidden="1" x14ac:dyDescent="0.25">
      <c r="A1560" s="63"/>
      <c r="B1560" s="140">
        <f>IFERROR(IF(F1560&gt;0,MAX(B$26:B1559)+1,IF(AND(D1560&gt;0,C1560=0),"ЗАГ",0)),0)</f>
        <v>0</v>
      </c>
      <c r="C1560" s="141">
        <f>IF(Смета!B1542&gt;0,Смета!B1542,0)</f>
        <v>0</v>
      </c>
      <c r="D1560" s="543">
        <f>IF(Смета!C1542&gt;0,Смета!C1542,0)</f>
        <v>0</v>
      </c>
      <c r="E1560" s="77">
        <f>IF(Смета!D1542&gt;0,Смета!D1542,0)</f>
        <v>0</v>
      </c>
      <c r="F1560" s="67">
        <f>IFERROR(IF(Дата_КС2=S$3,Смета!Q1542,0)+IF(Дата_КС2=S$4,Смета!T1542,0)+IF(Дата_КС2=S$5,Смета!W1542,0)+IF(Дата_КС2=S$6,Смета!Z1542,0)+IF(Дата_КС2=S$7,Смета!AC1542,0)+IF(Дата_КС2=S$8,Смета!AF1542,0)+IF(Дата_КС2=S$9,Смета!AI1542,0)+IF(Дата_КС2=S$10,Смета!AL1542,0)+IF(Дата_КС2=S$11,Смета!AO1542,0)+IF(Дата_КС2=S$12,Смета!AR1542,0)+IF(Дата_КС2=S$13,Смета!AU1542,0)+IF(Дата_КС2=S$14,Смета!AX1542,0),0)</f>
        <v>0</v>
      </c>
      <c r="G1560" s="67">
        <f>IF(Смета!E1542&gt;0,Смета!E1542,0)</f>
        <v>0</v>
      </c>
      <c r="H1560" s="67">
        <f t="shared" si="48"/>
        <v>0</v>
      </c>
      <c r="I1560" s="464">
        <f t="shared" si="47"/>
        <v>0</v>
      </c>
      <c r="J1560" s="474"/>
      <c r="K1560" s="465">
        <f>IF(AND(B1560&gt;0,B1560&lt;&gt;"ЗАГ"),1,IF(C1560=0,SUM(B1561:INDEX(B1561:B$2002,INDEX(MATCH("ЗАГ",B1561:B$2002&amp;"",),))),0))</f>
        <v>0</v>
      </c>
      <c r="L1560" s="47"/>
      <c r="M1560" s="47"/>
      <c r="N1560" s="186"/>
      <c r="O1560" s="186"/>
      <c r="P1560" s="187"/>
      <c r="Q1560" s="189"/>
      <c r="R1560" s="178">
        <f>IFERROR(IF(F1560&gt;0,IF(IFERROR((Смета!H1110*1),0)&gt;0,ROUND(F1560*G1560,2),0),0),0)</f>
        <v>0</v>
      </c>
      <c r="S1560" s="50">
        <f>IFERROR(IF(F1560&gt;0,IF(IFERROR((Смета!G1542*1),0)&gt;0,ROUND(F1560*G1560,2),0),0),0)</f>
        <v>0</v>
      </c>
      <c r="T1560" s="38"/>
      <c r="U1560" s="38"/>
      <c r="X1560" s="38"/>
      <c r="Y1560" s="38"/>
    </row>
    <row r="1561" spans="1:25" s="37" customFormat="1" hidden="1" x14ac:dyDescent="0.25">
      <c r="A1561" s="63"/>
      <c r="B1561" s="140">
        <f>IFERROR(IF(F1561&gt;0,MAX(B$26:B1560)+1,IF(AND(D1561&gt;0,C1561=0),"ЗАГ",0)),0)</f>
        <v>0</v>
      </c>
      <c r="C1561" s="141">
        <f>IF(Смета!B1543&gt;0,Смета!B1543,0)</f>
        <v>0</v>
      </c>
      <c r="D1561" s="543">
        <f>IF(Смета!C1543&gt;0,Смета!C1543,0)</f>
        <v>0</v>
      </c>
      <c r="E1561" s="77">
        <f>IF(Смета!D1543&gt;0,Смета!D1543,0)</f>
        <v>0</v>
      </c>
      <c r="F1561" s="67">
        <f>IFERROR(IF(Дата_КС2=S$3,Смета!Q1543,0)+IF(Дата_КС2=S$4,Смета!T1543,0)+IF(Дата_КС2=S$5,Смета!W1543,0)+IF(Дата_КС2=S$6,Смета!Z1543,0)+IF(Дата_КС2=S$7,Смета!AC1543,0)+IF(Дата_КС2=S$8,Смета!AF1543,0)+IF(Дата_КС2=S$9,Смета!AI1543,0)+IF(Дата_КС2=S$10,Смета!AL1543,0)+IF(Дата_КС2=S$11,Смета!AO1543,0)+IF(Дата_КС2=S$12,Смета!AR1543,0)+IF(Дата_КС2=S$13,Смета!AU1543,0)+IF(Дата_КС2=S$14,Смета!AX1543,0),0)</f>
        <v>0</v>
      </c>
      <c r="G1561" s="67">
        <f>IF(Смета!E1543&gt;0,Смета!E1543,0)</f>
        <v>0</v>
      </c>
      <c r="H1561" s="67">
        <f t="shared" si="48"/>
        <v>0</v>
      </c>
      <c r="I1561" s="464">
        <f t="shared" si="47"/>
        <v>0</v>
      </c>
      <c r="J1561" s="474"/>
      <c r="K1561" s="465">
        <f>IF(AND(B1561&gt;0,B1561&lt;&gt;"ЗАГ"),1,IF(C1561=0,SUM(B1562:INDEX(B1562:B$2002,INDEX(MATCH("ЗАГ",B1562:B$2002&amp;"",),))),0))</f>
        <v>0</v>
      </c>
      <c r="L1561" s="47"/>
      <c r="M1561" s="47"/>
      <c r="N1561" s="186"/>
      <c r="O1561" s="186"/>
      <c r="P1561" s="187"/>
      <c r="Q1561" s="189"/>
      <c r="R1561" s="178">
        <f>IFERROR(IF(F1561&gt;0,IF(IFERROR((Смета!H1111*1),0)&gt;0,ROUND(F1561*G1561,2),0),0),0)</f>
        <v>0</v>
      </c>
      <c r="S1561" s="50">
        <f>IFERROR(IF(F1561&gt;0,IF(IFERROR((Смета!G1543*1),0)&gt;0,ROUND(F1561*G1561,2),0),0),0)</f>
        <v>0</v>
      </c>
      <c r="T1561" s="38"/>
      <c r="U1561" s="38"/>
      <c r="X1561" s="38"/>
      <c r="Y1561" s="38"/>
    </row>
    <row r="1562" spans="1:25" s="37" customFormat="1" hidden="1" x14ac:dyDescent="0.25">
      <c r="A1562" s="63"/>
      <c r="B1562" s="140">
        <f>IFERROR(IF(F1562&gt;0,MAX(B$26:B1561)+1,IF(AND(D1562&gt;0,C1562=0),"ЗАГ",0)),0)</f>
        <v>0</v>
      </c>
      <c r="C1562" s="141">
        <f>IF(Смета!B1544&gt;0,Смета!B1544,0)</f>
        <v>0</v>
      </c>
      <c r="D1562" s="543">
        <f>IF(Смета!C1544&gt;0,Смета!C1544,0)</f>
        <v>0</v>
      </c>
      <c r="E1562" s="77">
        <f>IF(Смета!D1544&gt;0,Смета!D1544,0)</f>
        <v>0</v>
      </c>
      <c r="F1562" s="67">
        <f>IFERROR(IF(Дата_КС2=S$3,Смета!Q1544,0)+IF(Дата_КС2=S$4,Смета!T1544,0)+IF(Дата_КС2=S$5,Смета!W1544,0)+IF(Дата_КС2=S$6,Смета!Z1544,0)+IF(Дата_КС2=S$7,Смета!AC1544,0)+IF(Дата_КС2=S$8,Смета!AF1544,0)+IF(Дата_КС2=S$9,Смета!AI1544,0)+IF(Дата_КС2=S$10,Смета!AL1544,0)+IF(Дата_КС2=S$11,Смета!AO1544,0)+IF(Дата_КС2=S$12,Смета!AR1544,0)+IF(Дата_КС2=S$13,Смета!AU1544,0)+IF(Дата_КС2=S$14,Смета!AX1544,0),0)</f>
        <v>0</v>
      </c>
      <c r="G1562" s="67">
        <f>IF(Смета!E1544&gt;0,Смета!E1544,0)</f>
        <v>0</v>
      </c>
      <c r="H1562" s="67">
        <f t="shared" si="48"/>
        <v>0</v>
      </c>
      <c r="I1562" s="464">
        <f t="shared" ref="I1562:I1625" si="49">IF(J1562=1,1,K1562)</f>
        <v>0</v>
      </c>
      <c r="J1562" s="474"/>
      <c r="K1562" s="465">
        <f>IF(AND(B1562&gt;0,B1562&lt;&gt;"ЗАГ"),1,IF(C1562=0,SUM(B1563:INDEX(B1563:B$2002,INDEX(MATCH("ЗАГ",B1563:B$2002&amp;"",),))),0))</f>
        <v>0</v>
      </c>
      <c r="L1562" s="47"/>
      <c r="M1562" s="47"/>
      <c r="N1562" s="186"/>
      <c r="O1562" s="186"/>
      <c r="P1562" s="187"/>
      <c r="Q1562" s="189"/>
      <c r="R1562" s="178">
        <f>IFERROR(IF(F1562&gt;0,IF(IFERROR((Смета!H1112*1),0)&gt;0,ROUND(F1562*G1562,2),0),0),0)</f>
        <v>0</v>
      </c>
      <c r="S1562" s="50">
        <f>IFERROR(IF(F1562&gt;0,IF(IFERROR((Смета!G1544*1),0)&gt;0,ROUND(F1562*G1562,2),0),0),0)</f>
        <v>0</v>
      </c>
      <c r="T1562" s="38"/>
      <c r="U1562" s="38"/>
      <c r="X1562" s="38"/>
      <c r="Y1562" s="38"/>
    </row>
    <row r="1563" spans="1:25" s="37" customFormat="1" hidden="1" x14ac:dyDescent="0.25">
      <c r="A1563" s="63"/>
      <c r="B1563" s="140">
        <f>IFERROR(IF(F1563&gt;0,MAX(B$26:B1562)+1,IF(AND(D1563&gt;0,C1563=0),"ЗАГ",0)),0)</f>
        <v>0</v>
      </c>
      <c r="C1563" s="141">
        <f>IF(Смета!B1545&gt;0,Смета!B1545,0)</f>
        <v>0</v>
      </c>
      <c r="D1563" s="543">
        <f>IF(Смета!C1545&gt;0,Смета!C1545,0)</f>
        <v>0</v>
      </c>
      <c r="E1563" s="77">
        <f>IF(Смета!D1545&gt;0,Смета!D1545,0)</f>
        <v>0</v>
      </c>
      <c r="F1563" s="67">
        <f>IFERROR(IF(Дата_КС2=S$3,Смета!Q1545,0)+IF(Дата_КС2=S$4,Смета!T1545,0)+IF(Дата_КС2=S$5,Смета!W1545,0)+IF(Дата_КС2=S$6,Смета!Z1545,0)+IF(Дата_КС2=S$7,Смета!AC1545,0)+IF(Дата_КС2=S$8,Смета!AF1545,0)+IF(Дата_КС2=S$9,Смета!AI1545,0)+IF(Дата_КС2=S$10,Смета!AL1545,0)+IF(Дата_КС2=S$11,Смета!AO1545,0)+IF(Дата_КС2=S$12,Смета!AR1545,0)+IF(Дата_КС2=S$13,Смета!AU1545,0)+IF(Дата_КС2=S$14,Смета!AX1545,0),0)</f>
        <v>0</v>
      </c>
      <c r="G1563" s="67">
        <f>IF(Смета!E1545&gt;0,Смета!E1545,0)</f>
        <v>0</v>
      </c>
      <c r="H1563" s="67">
        <f t="shared" si="48"/>
        <v>0</v>
      </c>
      <c r="I1563" s="464">
        <f t="shared" si="49"/>
        <v>0</v>
      </c>
      <c r="J1563" s="474"/>
      <c r="K1563" s="465">
        <f>IF(AND(B1563&gt;0,B1563&lt;&gt;"ЗАГ"),1,IF(C1563=0,SUM(B1564:INDEX(B1564:B$2002,INDEX(MATCH("ЗАГ",B1564:B$2002&amp;"",),))),0))</f>
        <v>0</v>
      </c>
      <c r="L1563" s="47"/>
      <c r="M1563" s="47"/>
      <c r="N1563" s="186"/>
      <c r="O1563" s="186"/>
      <c r="P1563" s="187"/>
      <c r="Q1563" s="189"/>
      <c r="R1563" s="178">
        <f>IFERROR(IF(F1563&gt;0,IF(IFERROR((Смета!H1113*1),0)&gt;0,ROUND(F1563*G1563,2),0),0),0)</f>
        <v>0</v>
      </c>
      <c r="S1563" s="50">
        <f>IFERROR(IF(F1563&gt;0,IF(IFERROR((Смета!G1545*1),0)&gt;0,ROUND(F1563*G1563,2),0),0),0)</f>
        <v>0</v>
      </c>
      <c r="T1563" s="38"/>
      <c r="U1563" s="38"/>
      <c r="X1563" s="38"/>
      <c r="Y1563" s="38"/>
    </row>
    <row r="1564" spans="1:25" s="37" customFormat="1" hidden="1" x14ac:dyDescent="0.25">
      <c r="A1564" s="63"/>
      <c r="B1564" s="140">
        <f>IFERROR(IF(F1564&gt;0,MAX(B$26:B1563)+1,IF(AND(D1564&gt;0,C1564=0),"ЗАГ",0)),0)</f>
        <v>0</v>
      </c>
      <c r="C1564" s="141">
        <f>IF(Смета!B1546&gt;0,Смета!B1546,0)</f>
        <v>0</v>
      </c>
      <c r="D1564" s="543">
        <f>IF(Смета!C1546&gt;0,Смета!C1546,0)</f>
        <v>0</v>
      </c>
      <c r="E1564" s="77">
        <f>IF(Смета!D1546&gt;0,Смета!D1546,0)</f>
        <v>0</v>
      </c>
      <c r="F1564" s="67">
        <f>IFERROR(IF(Дата_КС2=S$3,Смета!Q1546,0)+IF(Дата_КС2=S$4,Смета!T1546,0)+IF(Дата_КС2=S$5,Смета!W1546,0)+IF(Дата_КС2=S$6,Смета!Z1546,0)+IF(Дата_КС2=S$7,Смета!AC1546,0)+IF(Дата_КС2=S$8,Смета!AF1546,0)+IF(Дата_КС2=S$9,Смета!AI1546,0)+IF(Дата_КС2=S$10,Смета!AL1546,0)+IF(Дата_КС2=S$11,Смета!AO1546,0)+IF(Дата_КС2=S$12,Смета!AR1546,0)+IF(Дата_КС2=S$13,Смета!AU1546,0)+IF(Дата_КС2=S$14,Смета!AX1546,0),0)</f>
        <v>0</v>
      </c>
      <c r="G1564" s="67">
        <f>IF(Смета!E1546&gt;0,Смета!E1546,0)</f>
        <v>0</v>
      </c>
      <c r="H1564" s="67">
        <f t="shared" si="48"/>
        <v>0</v>
      </c>
      <c r="I1564" s="464">
        <f t="shared" si="49"/>
        <v>0</v>
      </c>
      <c r="J1564" s="474"/>
      <c r="K1564" s="465">
        <f>IF(AND(B1564&gt;0,B1564&lt;&gt;"ЗАГ"),1,IF(C1564=0,SUM(B1565:INDEX(B1565:B$2002,INDEX(MATCH("ЗАГ",B1565:B$2002&amp;"",),))),0))</f>
        <v>0</v>
      </c>
      <c r="L1564" s="47"/>
      <c r="M1564" s="47"/>
      <c r="N1564" s="186"/>
      <c r="O1564" s="186"/>
      <c r="P1564" s="187"/>
      <c r="Q1564" s="189"/>
      <c r="R1564" s="178">
        <f>IFERROR(IF(F1564&gt;0,IF(IFERROR((Смета!H1114*1),0)&gt;0,ROUND(F1564*G1564,2),0),0),0)</f>
        <v>0</v>
      </c>
      <c r="S1564" s="50">
        <f>IFERROR(IF(F1564&gt;0,IF(IFERROR((Смета!G1546*1),0)&gt;0,ROUND(F1564*G1564,2),0),0),0)</f>
        <v>0</v>
      </c>
      <c r="T1564" s="38"/>
      <c r="U1564" s="38"/>
      <c r="X1564" s="38"/>
      <c r="Y1564" s="38"/>
    </row>
    <row r="1565" spans="1:25" s="37" customFormat="1" hidden="1" x14ac:dyDescent="0.25">
      <c r="A1565" s="63"/>
      <c r="B1565" s="140">
        <f>IFERROR(IF(F1565&gt;0,MAX(B$26:B1564)+1,IF(AND(D1565&gt;0,C1565=0),"ЗАГ",0)),0)</f>
        <v>0</v>
      </c>
      <c r="C1565" s="141">
        <f>IF(Смета!B1547&gt;0,Смета!B1547,0)</f>
        <v>0</v>
      </c>
      <c r="D1565" s="543">
        <f>IF(Смета!C1547&gt;0,Смета!C1547,0)</f>
        <v>0</v>
      </c>
      <c r="E1565" s="77">
        <f>IF(Смета!D1547&gt;0,Смета!D1547,0)</f>
        <v>0</v>
      </c>
      <c r="F1565" s="67">
        <f>IFERROR(IF(Дата_КС2=S$3,Смета!Q1547,0)+IF(Дата_КС2=S$4,Смета!T1547,0)+IF(Дата_КС2=S$5,Смета!W1547,0)+IF(Дата_КС2=S$6,Смета!Z1547,0)+IF(Дата_КС2=S$7,Смета!AC1547,0)+IF(Дата_КС2=S$8,Смета!AF1547,0)+IF(Дата_КС2=S$9,Смета!AI1547,0)+IF(Дата_КС2=S$10,Смета!AL1547,0)+IF(Дата_КС2=S$11,Смета!AO1547,0)+IF(Дата_КС2=S$12,Смета!AR1547,0)+IF(Дата_КС2=S$13,Смета!AU1547,0)+IF(Дата_КС2=S$14,Смета!AX1547,0),0)</f>
        <v>0</v>
      </c>
      <c r="G1565" s="67">
        <f>IF(Смета!E1547&gt;0,Смета!E1547,0)</f>
        <v>0</v>
      </c>
      <c r="H1565" s="67">
        <f t="shared" ref="H1565:H1628" si="50">ROUND(F1565*G1565,2)</f>
        <v>0</v>
      </c>
      <c r="I1565" s="464">
        <f t="shared" si="49"/>
        <v>0</v>
      </c>
      <c r="J1565" s="474"/>
      <c r="K1565" s="465">
        <f>IF(AND(B1565&gt;0,B1565&lt;&gt;"ЗАГ"),1,IF(C1565=0,SUM(B1566:INDEX(B1566:B$2002,INDEX(MATCH("ЗАГ",B1566:B$2002&amp;"",),))),0))</f>
        <v>0</v>
      </c>
      <c r="L1565" s="47"/>
      <c r="M1565" s="47"/>
      <c r="N1565" s="186"/>
      <c r="O1565" s="186"/>
      <c r="P1565" s="187"/>
      <c r="Q1565" s="189"/>
      <c r="R1565" s="178">
        <f>IFERROR(IF(F1565&gt;0,IF(IFERROR((Смета!H1115*1),0)&gt;0,ROUND(F1565*G1565,2),0),0),0)</f>
        <v>0</v>
      </c>
      <c r="S1565" s="50">
        <f>IFERROR(IF(F1565&gt;0,IF(IFERROR((Смета!G1547*1),0)&gt;0,ROUND(F1565*G1565,2),0),0),0)</f>
        <v>0</v>
      </c>
      <c r="T1565" s="38"/>
      <c r="U1565" s="38"/>
      <c r="X1565" s="38"/>
      <c r="Y1565" s="38"/>
    </row>
    <row r="1566" spans="1:25" s="37" customFormat="1" hidden="1" x14ac:dyDescent="0.25">
      <c r="A1566" s="63"/>
      <c r="B1566" s="140">
        <f>IFERROR(IF(F1566&gt;0,MAX(B$26:B1565)+1,IF(AND(D1566&gt;0,C1566=0),"ЗАГ",0)),0)</f>
        <v>0</v>
      </c>
      <c r="C1566" s="141">
        <f>IF(Смета!B1548&gt;0,Смета!B1548,0)</f>
        <v>0</v>
      </c>
      <c r="D1566" s="543">
        <f>IF(Смета!C1548&gt;0,Смета!C1548,0)</f>
        <v>0</v>
      </c>
      <c r="E1566" s="77">
        <f>IF(Смета!D1548&gt;0,Смета!D1548,0)</f>
        <v>0</v>
      </c>
      <c r="F1566" s="67">
        <f>IFERROR(IF(Дата_КС2=S$3,Смета!Q1548,0)+IF(Дата_КС2=S$4,Смета!T1548,0)+IF(Дата_КС2=S$5,Смета!W1548,0)+IF(Дата_КС2=S$6,Смета!Z1548,0)+IF(Дата_КС2=S$7,Смета!AC1548,0)+IF(Дата_КС2=S$8,Смета!AF1548,0)+IF(Дата_КС2=S$9,Смета!AI1548,0)+IF(Дата_КС2=S$10,Смета!AL1548,0)+IF(Дата_КС2=S$11,Смета!AO1548,0)+IF(Дата_КС2=S$12,Смета!AR1548,0)+IF(Дата_КС2=S$13,Смета!AU1548,0)+IF(Дата_КС2=S$14,Смета!AX1548,0),0)</f>
        <v>0</v>
      </c>
      <c r="G1566" s="67">
        <f>IF(Смета!E1548&gt;0,Смета!E1548,0)</f>
        <v>0</v>
      </c>
      <c r="H1566" s="67">
        <f t="shared" si="50"/>
        <v>0</v>
      </c>
      <c r="I1566" s="464">
        <f t="shared" si="49"/>
        <v>0</v>
      </c>
      <c r="J1566" s="474"/>
      <c r="K1566" s="465">
        <f>IF(AND(B1566&gt;0,B1566&lt;&gt;"ЗАГ"),1,IF(C1566=0,SUM(B1567:INDEX(B1567:B$2002,INDEX(MATCH("ЗАГ",B1567:B$2002&amp;"",),))),0))</f>
        <v>0</v>
      </c>
      <c r="L1566" s="47"/>
      <c r="M1566" s="47"/>
      <c r="N1566" s="186"/>
      <c r="O1566" s="186"/>
      <c r="P1566" s="187"/>
      <c r="Q1566" s="189"/>
      <c r="R1566" s="178">
        <f>IFERROR(IF(F1566&gt;0,IF(IFERROR((Смета!H1116*1),0)&gt;0,ROUND(F1566*G1566,2),0),0),0)</f>
        <v>0</v>
      </c>
      <c r="S1566" s="50">
        <f>IFERROR(IF(F1566&gt;0,IF(IFERROR((Смета!G1548*1),0)&gt;0,ROUND(F1566*G1566,2),0),0),0)</f>
        <v>0</v>
      </c>
      <c r="T1566" s="38"/>
      <c r="U1566" s="38"/>
      <c r="X1566" s="38"/>
      <c r="Y1566" s="38"/>
    </row>
    <row r="1567" spans="1:25" s="37" customFormat="1" hidden="1" x14ac:dyDescent="0.25">
      <c r="A1567" s="63"/>
      <c r="B1567" s="140">
        <f>IFERROR(IF(F1567&gt;0,MAX(B$26:B1566)+1,IF(AND(D1567&gt;0,C1567=0),"ЗАГ",0)),0)</f>
        <v>0</v>
      </c>
      <c r="C1567" s="141">
        <f>IF(Смета!B1549&gt;0,Смета!B1549,0)</f>
        <v>0</v>
      </c>
      <c r="D1567" s="543">
        <f>IF(Смета!C1549&gt;0,Смета!C1549,0)</f>
        <v>0</v>
      </c>
      <c r="E1567" s="77">
        <f>IF(Смета!D1549&gt;0,Смета!D1549,0)</f>
        <v>0</v>
      </c>
      <c r="F1567" s="67">
        <f>IFERROR(IF(Дата_КС2=S$3,Смета!Q1549,0)+IF(Дата_КС2=S$4,Смета!T1549,0)+IF(Дата_КС2=S$5,Смета!W1549,0)+IF(Дата_КС2=S$6,Смета!Z1549,0)+IF(Дата_КС2=S$7,Смета!AC1549,0)+IF(Дата_КС2=S$8,Смета!AF1549,0)+IF(Дата_КС2=S$9,Смета!AI1549,0)+IF(Дата_КС2=S$10,Смета!AL1549,0)+IF(Дата_КС2=S$11,Смета!AO1549,0)+IF(Дата_КС2=S$12,Смета!AR1549,0)+IF(Дата_КС2=S$13,Смета!AU1549,0)+IF(Дата_КС2=S$14,Смета!AX1549,0),0)</f>
        <v>0</v>
      </c>
      <c r="G1567" s="67">
        <f>IF(Смета!E1549&gt;0,Смета!E1549,0)</f>
        <v>0</v>
      </c>
      <c r="H1567" s="67">
        <f t="shared" si="50"/>
        <v>0</v>
      </c>
      <c r="I1567" s="464">
        <f t="shared" si="49"/>
        <v>0</v>
      </c>
      <c r="J1567" s="474"/>
      <c r="K1567" s="465">
        <f>IF(AND(B1567&gt;0,B1567&lt;&gt;"ЗАГ"),1,IF(C1567=0,SUM(B1568:INDEX(B1568:B$2002,INDEX(MATCH("ЗАГ",B1568:B$2002&amp;"",),))),0))</f>
        <v>0</v>
      </c>
      <c r="L1567" s="47"/>
      <c r="M1567" s="47"/>
      <c r="N1567" s="186"/>
      <c r="O1567" s="186"/>
      <c r="P1567" s="187"/>
      <c r="Q1567" s="189"/>
      <c r="R1567" s="178">
        <f>IFERROR(IF(F1567&gt;0,IF(IFERROR((Смета!H1117*1),0)&gt;0,ROUND(F1567*G1567,2),0),0),0)</f>
        <v>0</v>
      </c>
      <c r="S1567" s="50">
        <f>IFERROR(IF(F1567&gt;0,IF(IFERROR((Смета!G1549*1),0)&gt;0,ROUND(F1567*G1567,2),0),0),0)</f>
        <v>0</v>
      </c>
      <c r="T1567" s="38"/>
      <c r="U1567" s="38"/>
      <c r="X1567" s="38"/>
      <c r="Y1567" s="38"/>
    </row>
    <row r="1568" spans="1:25" s="37" customFormat="1" hidden="1" x14ac:dyDescent="0.25">
      <c r="A1568" s="63"/>
      <c r="B1568" s="140">
        <f>IFERROR(IF(F1568&gt;0,MAX(B$26:B1567)+1,IF(AND(D1568&gt;0,C1568=0),"ЗАГ",0)),0)</f>
        <v>0</v>
      </c>
      <c r="C1568" s="141">
        <f>IF(Смета!B1550&gt;0,Смета!B1550,0)</f>
        <v>0</v>
      </c>
      <c r="D1568" s="543">
        <f>IF(Смета!C1550&gt;0,Смета!C1550,0)</f>
        <v>0</v>
      </c>
      <c r="E1568" s="77">
        <f>IF(Смета!D1550&gt;0,Смета!D1550,0)</f>
        <v>0</v>
      </c>
      <c r="F1568" s="67">
        <f>IFERROR(IF(Дата_КС2=S$3,Смета!Q1550,0)+IF(Дата_КС2=S$4,Смета!T1550,0)+IF(Дата_КС2=S$5,Смета!W1550,0)+IF(Дата_КС2=S$6,Смета!Z1550,0)+IF(Дата_КС2=S$7,Смета!AC1550,0)+IF(Дата_КС2=S$8,Смета!AF1550,0)+IF(Дата_КС2=S$9,Смета!AI1550,0)+IF(Дата_КС2=S$10,Смета!AL1550,0)+IF(Дата_КС2=S$11,Смета!AO1550,0)+IF(Дата_КС2=S$12,Смета!AR1550,0)+IF(Дата_КС2=S$13,Смета!AU1550,0)+IF(Дата_КС2=S$14,Смета!AX1550,0),0)</f>
        <v>0</v>
      </c>
      <c r="G1568" s="67">
        <f>IF(Смета!E1550&gt;0,Смета!E1550,0)</f>
        <v>0</v>
      </c>
      <c r="H1568" s="67">
        <f t="shared" si="50"/>
        <v>0</v>
      </c>
      <c r="I1568" s="464">
        <f t="shared" si="49"/>
        <v>0</v>
      </c>
      <c r="J1568" s="474"/>
      <c r="K1568" s="465">
        <f>IF(AND(B1568&gt;0,B1568&lt;&gt;"ЗАГ"),1,IF(C1568=0,SUM(B1569:INDEX(B1569:B$2002,INDEX(MATCH("ЗАГ",B1569:B$2002&amp;"",),))),0))</f>
        <v>0</v>
      </c>
      <c r="L1568" s="47"/>
      <c r="M1568" s="47"/>
      <c r="N1568" s="186"/>
      <c r="O1568" s="186"/>
      <c r="P1568" s="187"/>
      <c r="Q1568" s="189"/>
      <c r="R1568" s="178">
        <f>IFERROR(IF(F1568&gt;0,IF(IFERROR((Смета!H1118*1),0)&gt;0,ROUND(F1568*G1568,2),0),0),0)</f>
        <v>0</v>
      </c>
      <c r="S1568" s="50">
        <f>IFERROR(IF(F1568&gt;0,IF(IFERROR((Смета!G1550*1),0)&gt;0,ROUND(F1568*G1568,2),0),0),0)</f>
        <v>0</v>
      </c>
      <c r="T1568" s="38"/>
      <c r="U1568" s="38"/>
      <c r="X1568" s="38"/>
      <c r="Y1568" s="38"/>
    </row>
    <row r="1569" spans="1:25" s="37" customFormat="1" hidden="1" x14ac:dyDescent="0.25">
      <c r="A1569" s="63"/>
      <c r="B1569" s="140">
        <f>IFERROR(IF(F1569&gt;0,MAX(B$26:B1568)+1,IF(AND(D1569&gt;0,C1569=0),"ЗАГ",0)),0)</f>
        <v>0</v>
      </c>
      <c r="C1569" s="141">
        <f>IF(Смета!B1551&gt;0,Смета!B1551,0)</f>
        <v>0</v>
      </c>
      <c r="D1569" s="543">
        <f>IF(Смета!C1551&gt;0,Смета!C1551,0)</f>
        <v>0</v>
      </c>
      <c r="E1569" s="77">
        <f>IF(Смета!D1551&gt;0,Смета!D1551,0)</f>
        <v>0</v>
      </c>
      <c r="F1569" s="67">
        <f>IFERROR(IF(Дата_КС2=S$3,Смета!Q1551,0)+IF(Дата_КС2=S$4,Смета!T1551,0)+IF(Дата_КС2=S$5,Смета!W1551,0)+IF(Дата_КС2=S$6,Смета!Z1551,0)+IF(Дата_КС2=S$7,Смета!AC1551,0)+IF(Дата_КС2=S$8,Смета!AF1551,0)+IF(Дата_КС2=S$9,Смета!AI1551,0)+IF(Дата_КС2=S$10,Смета!AL1551,0)+IF(Дата_КС2=S$11,Смета!AO1551,0)+IF(Дата_КС2=S$12,Смета!AR1551,0)+IF(Дата_КС2=S$13,Смета!AU1551,0)+IF(Дата_КС2=S$14,Смета!AX1551,0),0)</f>
        <v>0</v>
      </c>
      <c r="G1569" s="67">
        <f>IF(Смета!E1551&gt;0,Смета!E1551,0)</f>
        <v>0</v>
      </c>
      <c r="H1569" s="67">
        <f t="shared" si="50"/>
        <v>0</v>
      </c>
      <c r="I1569" s="464">
        <f t="shared" si="49"/>
        <v>0</v>
      </c>
      <c r="J1569" s="474"/>
      <c r="K1569" s="465">
        <f>IF(AND(B1569&gt;0,B1569&lt;&gt;"ЗАГ"),1,IF(C1569=0,SUM(B1570:INDEX(B1570:B$2002,INDEX(MATCH("ЗАГ",B1570:B$2002&amp;"",),))),0))</f>
        <v>0</v>
      </c>
      <c r="L1569" s="47"/>
      <c r="M1569" s="47"/>
      <c r="N1569" s="186"/>
      <c r="O1569" s="186"/>
      <c r="P1569" s="187"/>
      <c r="Q1569" s="189"/>
      <c r="R1569" s="178">
        <f>IFERROR(IF(F1569&gt;0,IF(IFERROR((Смета!H1119*1),0)&gt;0,ROUND(F1569*G1569,2),0),0),0)</f>
        <v>0</v>
      </c>
      <c r="S1569" s="50">
        <f>IFERROR(IF(F1569&gt;0,IF(IFERROR((Смета!G1551*1),0)&gt;0,ROUND(F1569*G1569,2),0),0),0)</f>
        <v>0</v>
      </c>
      <c r="T1569" s="38"/>
      <c r="U1569" s="38"/>
      <c r="X1569" s="38"/>
      <c r="Y1569" s="38"/>
    </row>
    <row r="1570" spans="1:25" s="37" customFormat="1" hidden="1" x14ac:dyDescent="0.25">
      <c r="A1570" s="63"/>
      <c r="B1570" s="140">
        <f>IFERROR(IF(F1570&gt;0,MAX(B$26:B1569)+1,IF(AND(D1570&gt;0,C1570=0),"ЗАГ",0)),0)</f>
        <v>0</v>
      </c>
      <c r="C1570" s="141">
        <f>IF(Смета!B1552&gt;0,Смета!B1552,0)</f>
        <v>0</v>
      </c>
      <c r="D1570" s="543">
        <f>IF(Смета!C1552&gt;0,Смета!C1552,0)</f>
        <v>0</v>
      </c>
      <c r="E1570" s="77">
        <f>IF(Смета!D1552&gt;0,Смета!D1552,0)</f>
        <v>0</v>
      </c>
      <c r="F1570" s="67">
        <f>IFERROR(IF(Дата_КС2=S$3,Смета!Q1552,0)+IF(Дата_КС2=S$4,Смета!T1552,0)+IF(Дата_КС2=S$5,Смета!W1552,0)+IF(Дата_КС2=S$6,Смета!Z1552,0)+IF(Дата_КС2=S$7,Смета!AC1552,0)+IF(Дата_КС2=S$8,Смета!AF1552,0)+IF(Дата_КС2=S$9,Смета!AI1552,0)+IF(Дата_КС2=S$10,Смета!AL1552,0)+IF(Дата_КС2=S$11,Смета!AO1552,0)+IF(Дата_КС2=S$12,Смета!AR1552,0)+IF(Дата_КС2=S$13,Смета!AU1552,0)+IF(Дата_КС2=S$14,Смета!AX1552,0),0)</f>
        <v>0</v>
      </c>
      <c r="G1570" s="67">
        <f>IF(Смета!E1552&gt;0,Смета!E1552,0)</f>
        <v>0</v>
      </c>
      <c r="H1570" s="67">
        <f t="shared" si="50"/>
        <v>0</v>
      </c>
      <c r="I1570" s="464">
        <f t="shared" si="49"/>
        <v>0</v>
      </c>
      <c r="J1570" s="474"/>
      <c r="K1570" s="465">
        <f>IF(AND(B1570&gt;0,B1570&lt;&gt;"ЗАГ"),1,IF(C1570=0,SUM(B1571:INDEX(B1571:B$2002,INDEX(MATCH("ЗАГ",B1571:B$2002&amp;"",),))),0))</f>
        <v>0</v>
      </c>
      <c r="L1570" s="47"/>
      <c r="M1570" s="47"/>
      <c r="N1570" s="186"/>
      <c r="O1570" s="186"/>
      <c r="P1570" s="187"/>
      <c r="Q1570" s="189"/>
      <c r="R1570" s="178">
        <f>IFERROR(IF(F1570&gt;0,IF(IFERROR((Смета!H1120*1),0)&gt;0,ROUND(F1570*G1570,2),0),0),0)</f>
        <v>0</v>
      </c>
      <c r="S1570" s="50">
        <f>IFERROR(IF(F1570&gt;0,IF(IFERROR((Смета!G1552*1),0)&gt;0,ROUND(F1570*G1570,2),0),0),0)</f>
        <v>0</v>
      </c>
      <c r="T1570" s="38"/>
      <c r="U1570" s="38"/>
      <c r="X1570" s="38"/>
      <c r="Y1570" s="38"/>
    </row>
    <row r="1571" spans="1:25" s="37" customFormat="1" hidden="1" x14ac:dyDescent="0.25">
      <c r="A1571" s="63"/>
      <c r="B1571" s="140">
        <f>IFERROR(IF(F1571&gt;0,MAX(B$26:B1570)+1,IF(AND(D1571&gt;0,C1571=0),"ЗАГ",0)),0)</f>
        <v>0</v>
      </c>
      <c r="C1571" s="141">
        <f>IF(Смета!B1553&gt;0,Смета!B1553,0)</f>
        <v>0</v>
      </c>
      <c r="D1571" s="543">
        <f>IF(Смета!C1553&gt;0,Смета!C1553,0)</f>
        <v>0</v>
      </c>
      <c r="E1571" s="77">
        <f>IF(Смета!D1553&gt;0,Смета!D1553,0)</f>
        <v>0</v>
      </c>
      <c r="F1571" s="67">
        <f>IFERROR(IF(Дата_КС2=S$3,Смета!Q1553,0)+IF(Дата_КС2=S$4,Смета!T1553,0)+IF(Дата_КС2=S$5,Смета!W1553,0)+IF(Дата_КС2=S$6,Смета!Z1553,0)+IF(Дата_КС2=S$7,Смета!AC1553,0)+IF(Дата_КС2=S$8,Смета!AF1553,0)+IF(Дата_КС2=S$9,Смета!AI1553,0)+IF(Дата_КС2=S$10,Смета!AL1553,0)+IF(Дата_КС2=S$11,Смета!AO1553,0)+IF(Дата_КС2=S$12,Смета!AR1553,0)+IF(Дата_КС2=S$13,Смета!AU1553,0)+IF(Дата_КС2=S$14,Смета!AX1553,0),0)</f>
        <v>0</v>
      </c>
      <c r="G1571" s="67">
        <f>IF(Смета!E1553&gt;0,Смета!E1553,0)</f>
        <v>0</v>
      </c>
      <c r="H1571" s="67">
        <f t="shared" si="50"/>
        <v>0</v>
      </c>
      <c r="I1571" s="464">
        <f t="shared" si="49"/>
        <v>0</v>
      </c>
      <c r="J1571" s="474"/>
      <c r="K1571" s="465">
        <f>IF(AND(B1571&gt;0,B1571&lt;&gt;"ЗАГ"),1,IF(C1571=0,SUM(B1572:INDEX(B1572:B$2002,INDEX(MATCH("ЗАГ",B1572:B$2002&amp;"",),))),0))</f>
        <v>0</v>
      </c>
      <c r="L1571" s="47"/>
      <c r="M1571" s="47"/>
      <c r="N1571" s="186"/>
      <c r="O1571" s="186"/>
      <c r="P1571" s="187"/>
      <c r="Q1571" s="189"/>
      <c r="R1571" s="178">
        <f>IFERROR(IF(F1571&gt;0,IF(IFERROR((Смета!H1121*1),0)&gt;0,ROUND(F1571*G1571,2),0),0),0)</f>
        <v>0</v>
      </c>
      <c r="S1571" s="50">
        <f>IFERROR(IF(F1571&gt;0,IF(IFERROR((Смета!G1553*1),0)&gt;0,ROUND(F1571*G1571,2),0),0),0)</f>
        <v>0</v>
      </c>
      <c r="T1571" s="38"/>
      <c r="U1571" s="38"/>
      <c r="X1571" s="38"/>
      <c r="Y1571" s="38"/>
    </row>
    <row r="1572" spans="1:25" s="37" customFormat="1" hidden="1" x14ac:dyDescent="0.25">
      <c r="A1572" s="63"/>
      <c r="B1572" s="140">
        <f>IFERROR(IF(F1572&gt;0,MAX(B$26:B1571)+1,IF(AND(D1572&gt;0,C1572=0),"ЗАГ",0)),0)</f>
        <v>0</v>
      </c>
      <c r="C1572" s="141">
        <f>IF(Смета!B1554&gt;0,Смета!B1554,0)</f>
        <v>0</v>
      </c>
      <c r="D1572" s="543">
        <f>IF(Смета!C1554&gt;0,Смета!C1554,0)</f>
        <v>0</v>
      </c>
      <c r="E1572" s="77">
        <f>IF(Смета!D1554&gt;0,Смета!D1554,0)</f>
        <v>0</v>
      </c>
      <c r="F1572" s="67">
        <f>IFERROR(IF(Дата_КС2=S$3,Смета!Q1554,0)+IF(Дата_КС2=S$4,Смета!T1554,0)+IF(Дата_КС2=S$5,Смета!W1554,0)+IF(Дата_КС2=S$6,Смета!Z1554,0)+IF(Дата_КС2=S$7,Смета!AC1554,0)+IF(Дата_КС2=S$8,Смета!AF1554,0)+IF(Дата_КС2=S$9,Смета!AI1554,0)+IF(Дата_КС2=S$10,Смета!AL1554,0)+IF(Дата_КС2=S$11,Смета!AO1554,0)+IF(Дата_КС2=S$12,Смета!AR1554,0)+IF(Дата_КС2=S$13,Смета!AU1554,0)+IF(Дата_КС2=S$14,Смета!AX1554,0),0)</f>
        <v>0</v>
      </c>
      <c r="G1572" s="67">
        <f>IF(Смета!E1554&gt;0,Смета!E1554,0)</f>
        <v>0</v>
      </c>
      <c r="H1572" s="67">
        <f t="shared" si="50"/>
        <v>0</v>
      </c>
      <c r="I1572" s="464">
        <f t="shared" si="49"/>
        <v>0</v>
      </c>
      <c r="J1572" s="474"/>
      <c r="K1572" s="465">
        <f>IF(AND(B1572&gt;0,B1572&lt;&gt;"ЗАГ"),1,IF(C1572=0,SUM(B1573:INDEX(B1573:B$2002,INDEX(MATCH("ЗАГ",B1573:B$2002&amp;"",),))),0))</f>
        <v>0</v>
      </c>
      <c r="L1572" s="47"/>
      <c r="M1572" s="47"/>
      <c r="N1572" s="186"/>
      <c r="O1572" s="186"/>
      <c r="P1572" s="187"/>
      <c r="Q1572" s="189"/>
      <c r="R1572" s="178">
        <f>IFERROR(IF(F1572&gt;0,IF(IFERROR((Смета!H1122*1),0)&gt;0,ROUND(F1572*G1572,2),0),0),0)</f>
        <v>0</v>
      </c>
      <c r="S1572" s="50">
        <f>IFERROR(IF(F1572&gt;0,IF(IFERROR((Смета!G1554*1),0)&gt;0,ROUND(F1572*G1572,2),0),0),0)</f>
        <v>0</v>
      </c>
      <c r="T1572" s="38"/>
      <c r="U1572" s="38"/>
      <c r="X1572" s="38"/>
      <c r="Y1572" s="38"/>
    </row>
    <row r="1573" spans="1:25" s="37" customFormat="1" hidden="1" x14ac:dyDescent="0.25">
      <c r="A1573" s="63"/>
      <c r="B1573" s="140">
        <f>IFERROR(IF(F1573&gt;0,MAX(B$26:B1572)+1,IF(AND(D1573&gt;0,C1573=0),"ЗАГ",0)),0)</f>
        <v>0</v>
      </c>
      <c r="C1573" s="141">
        <f>IF(Смета!B1555&gt;0,Смета!B1555,0)</f>
        <v>0</v>
      </c>
      <c r="D1573" s="543">
        <f>IF(Смета!C1555&gt;0,Смета!C1555,0)</f>
        <v>0</v>
      </c>
      <c r="E1573" s="77">
        <f>IF(Смета!D1555&gt;0,Смета!D1555,0)</f>
        <v>0</v>
      </c>
      <c r="F1573" s="67">
        <f>IFERROR(IF(Дата_КС2=S$3,Смета!Q1555,0)+IF(Дата_КС2=S$4,Смета!T1555,0)+IF(Дата_КС2=S$5,Смета!W1555,0)+IF(Дата_КС2=S$6,Смета!Z1555,0)+IF(Дата_КС2=S$7,Смета!AC1555,0)+IF(Дата_КС2=S$8,Смета!AF1555,0)+IF(Дата_КС2=S$9,Смета!AI1555,0)+IF(Дата_КС2=S$10,Смета!AL1555,0)+IF(Дата_КС2=S$11,Смета!AO1555,0)+IF(Дата_КС2=S$12,Смета!AR1555,0)+IF(Дата_КС2=S$13,Смета!AU1555,0)+IF(Дата_КС2=S$14,Смета!AX1555,0),0)</f>
        <v>0</v>
      </c>
      <c r="G1573" s="67">
        <f>IF(Смета!E1555&gt;0,Смета!E1555,0)</f>
        <v>0</v>
      </c>
      <c r="H1573" s="67">
        <f t="shared" si="50"/>
        <v>0</v>
      </c>
      <c r="I1573" s="464">
        <f t="shared" si="49"/>
        <v>0</v>
      </c>
      <c r="J1573" s="474"/>
      <c r="K1573" s="465">
        <f>IF(AND(B1573&gt;0,B1573&lt;&gt;"ЗАГ"),1,IF(C1573=0,SUM(B1574:INDEX(B1574:B$2002,INDEX(MATCH("ЗАГ",B1574:B$2002&amp;"",),))),0))</f>
        <v>0</v>
      </c>
      <c r="L1573" s="47"/>
      <c r="M1573" s="47"/>
      <c r="N1573" s="186"/>
      <c r="O1573" s="186"/>
      <c r="P1573" s="187"/>
      <c r="Q1573" s="189"/>
      <c r="R1573" s="178">
        <f>IFERROR(IF(F1573&gt;0,IF(IFERROR((Смета!H1123*1),0)&gt;0,ROUND(F1573*G1573,2),0),0),0)</f>
        <v>0</v>
      </c>
      <c r="S1573" s="50">
        <f>IFERROR(IF(F1573&gt;0,IF(IFERROR((Смета!G1555*1),0)&gt;0,ROUND(F1573*G1573,2),0),0),0)</f>
        <v>0</v>
      </c>
      <c r="T1573" s="38"/>
      <c r="U1573" s="38"/>
      <c r="X1573" s="38"/>
      <c r="Y1573" s="38"/>
    </row>
    <row r="1574" spans="1:25" s="37" customFormat="1" hidden="1" x14ac:dyDescent="0.25">
      <c r="A1574" s="63"/>
      <c r="B1574" s="140">
        <f>IFERROR(IF(F1574&gt;0,MAX(B$26:B1573)+1,IF(AND(D1574&gt;0,C1574=0),"ЗАГ",0)),0)</f>
        <v>0</v>
      </c>
      <c r="C1574" s="141">
        <f>IF(Смета!B1556&gt;0,Смета!B1556,0)</f>
        <v>0</v>
      </c>
      <c r="D1574" s="543">
        <f>IF(Смета!C1556&gt;0,Смета!C1556,0)</f>
        <v>0</v>
      </c>
      <c r="E1574" s="77">
        <f>IF(Смета!D1556&gt;0,Смета!D1556,0)</f>
        <v>0</v>
      </c>
      <c r="F1574" s="67">
        <f>IFERROR(IF(Дата_КС2=S$3,Смета!Q1556,0)+IF(Дата_КС2=S$4,Смета!T1556,0)+IF(Дата_КС2=S$5,Смета!W1556,0)+IF(Дата_КС2=S$6,Смета!Z1556,0)+IF(Дата_КС2=S$7,Смета!AC1556,0)+IF(Дата_КС2=S$8,Смета!AF1556,0)+IF(Дата_КС2=S$9,Смета!AI1556,0)+IF(Дата_КС2=S$10,Смета!AL1556,0)+IF(Дата_КС2=S$11,Смета!AO1556,0)+IF(Дата_КС2=S$12,Смета!AR1556,0)+IF(Дата_КС2=S$13,Смета!AU1556,0)+IF(Дата_КС2=S$14,Смета!AX1556,0),0)</f>
        <v>0</v>
      </c>
      <c r="G1574" s="67">
        <f>IF(Смета!E1556&gt;0,Смета!E1556,0)</f>
        <v>0</v>
      </c>
      <c r="H1574" s="67">
        <f t="shared" si="50"/>
        <v>0</v>
      </c>
      <c r="I1574" s="464">
        <f t="shared" si="49"/>
        <v>0</v>
      </c>
      <c r="J1574" s="474"/>
      <c r="K1574" s="465">
        <f>IF(AND(B1574&gt;0,B1574&lt;&gt;"ЗАГ"),1,IF(C1574=0,SUM(B1575:INDEX(B1575:B$2002,INDEX(MATCH("ЗАГ",B1575:B$2002&amp;"",),))),0))</f>
        <v>0</v>
      </c>
      <c r="L1574" s="47"/>
      <c r="M1574" s="47"/>
      <c r="N1574" s="186"/>
      <c r="O1574" s="186"/>
      <c r="P1574" s="187"/>
      <c r="Q1574" s="189"/>
      <c r="R1574" s="178">
        <f>IFERROR(IF(F1574&gt;0,IF(IFERROR((Смета!H1124*1),0)&gt;0,ROUND(F1574*G1574,2),0),0),0)</f>
        <v>0</v>
      </c>
      <c r="S1574" s="50">
        <f>IFERROR(IF(F1574&gt;0,IF(IFERROR((Смета!G1556*1),0)&gt;0,ROUND(F1574*G1574,2),0),0),0)</f>
        <v>0</v>
      </c>
      <c r="T1574" s="38"/>
      <c r="U1574" s="38"/>
      <c r="X1574" s="38"/>
      <c r="Y1574" s="38"/>
    </row>
    <row r="1575" spans="1:25" s="37" customFormat="1" hidden="1" x14ac:dyDescent="0.25">
      <c r="A1575" s="63"/>
      <c r="B1575" s="140">
        <f>IFERROR(IF(F1575&gt;0,MAX(B$26:B1574)+1,IF(AND(D1575&gt;0,C1575=0),"ЗАГ",0)),0)</f>
        <v>0</v>
      </c>
      <c r="C1575" s="141">
        <f>IF(Смета!B1557&gt;0,Смета!B1557,0)</f>
        <v>0</v>
      </c>
      <c r="D1575" s="543">
        <f>IF(Смета!C1557&gt;0,Смета!C1557,0)</f>
        <v>0</v>
      </c>
      <c r="E1575" s="77">
        <f>IF(Смета!D1557&gt;0,Смета!D1557,0)</f>
        <v>0</v>
      </c>
      <c r="F1575" s="67">
        <f>IFERROR(IF(Дата_КС2=S$3,Смета!Q1557,0)+IF(Дата_КС2=S$4,Смета!T1557,0)+IF(Дата_КС2=S$5,Смета!W1557,0)+IF(Дата_КС2=S$6,Смета!Z1557,0)+IF(Дата_КС2=S$7,Смета!AC1557,0)+IF(Дата_КС2=S$8,Смета!AF1557,0)+IF(Дата_КС2=S$9,Смета!AI1557,0)+IF(Дата_КС2=S$10,Смета!AL1557,0)+IF(Дата_КС2=S$11,Смета!AO1557,0)+IF(Дата_КС2=S$12,Смета!AR1557,0)+IF(Дата_КС2=S$13,Смета!AU1557,0)+IF(Дата_КС2=S$14,Смета!AX1557,0),0)</f>
        <v>0</v>
      </c>
      <c r="G1575" s="67">
        <f>IF(Смета!E1557&gt;0,Смета!E1557,0)</f>
        <v>0</v>
      </c>
      <c r="H1575" s="67">
        <f t="shared" si="50"/>
        <v>0</v>
      </c>
      <c r="I1575" s="464">
        <f t="shared" si="49"/>
        <v>0</v>
      </c>
      <c r="J1575" s="474"/>
      <c r="K1575" s="465">
        <f>IF(AND(B1575&gt;0,B1575&lt;&gt;"ЗАГ"),1,IF(C1575=0,SUM(B1576:INDEX(B1576:B$2002,INDEX(MATCH("ЗАГ",B1576:B$2002&amp;"",),))),0))</f>
        <v>0</v>
      </c>
      <c r="L1575" s="47"/>
      <c r="M1575" s="47"/>
      <c r="N1575" s="186"/>
      <c r="O1575" s="186"/>
      <c r="P1575" s="187"/>
      <c r="Q1575" s="189"/>
      <c r="R1575" s="178">
        <f>IFERROR(IF(F1575&gt;0,IF(IFERROR((Смета!H1125*1),0)&gt;0,ROUND(F1575*G1575,2),0),0),0)</f>
        <v>0</v>
      </c>
      <c r="S1575" s="50">
        <f>IFERROR(IF(F1575&gt;0,IF(IFERROR((Смета!G1557*1),0)&gt;0,ROUND(F1575*G1575,2),0),0),0)</f>
        <v>0</v>
      </c>
      <c r="T1575" s="38"/>
      <c r="U1575" s="38"/>
      <c r="X1575" s="38"/>
      <c r="Y1575" s="38"/>
    </row>
    <row r="1576" spans="1:25" s="37" customFormat="1" hidden="1" x14ac:dyDescent="0.25">
      <c r="A1576" s="63"/>
      <c r="B1576" s="140">
        <f>IFERROR(IF(F1576&gt;0,MAX(B$26:B1575)+1,IF(AND(D1576&gt;0,C1576=0),"ЗАГ",0)),0)</f>
        <v>0</v>
      </c>
      <c r="C1576" s="141">
        <f>IF(Смета!B1558&gt;0,Смета!B1558,0)</f>
        <v>0</v>
      </c>
      <c r="D1576" s="543">
        <f>IF(Смета!C1558&gt;0,Смета!C1558,0)</f>
        <v>0</v>
      </c>
      <c r="E1576" s="77">
        <f>IF(Смета!D1558&gt;0,Смета!D1558,0)</f>
        <v>0</v>
      </c>
      <c r="F1576" s="67">
        <f>IFERROR(IF(Дата_КС2=S$3,Смета!Q1558,0)+IF(Дата_КС2=S$4,Смета!T1558,0)+IF(Дата_КС2=S$5,Смета!W1558,0)+IF(Дата_КС2=S$6,Смета!Z1558,0)+IF(Дата_КС2=S$7,Смета!AC1558,0)+IF(Дата_КС2=S$8,Смета!AF1558,0)+IF(Дата_КС2=S$9,Смета!AI1558,0)+IF(Дата_КС2=S$10,Смета!AL1558,0)+IF(Дата_КС2=S$11,Смета!AO1558,0)+IF(Дата_КС2=S$12,Смета!AR1558,0)+IF(Дата_КС2=S$13,Смета!AU1558,0)+IF(Дата_КС2=S$14,Смета!AX1558,0),0)</f>
        <v>0</v>
      </c>
      <c r="G1576" s="67">
        <f>IF(Смета!E1558&gt;0,Смета!E1558,0)</f>
        <v>0</v>
      </c>
      <c r="H1576" s="67">
        <f t="shared" si="50"/>
        <v>0</v>
      </c>
      <c r="I1576" s="464">
        <f t="shared" si="49"/>
        <v>0</v>
      </c>
      <c r="J1576" s="474"/>
      <c r="K1576" s="465">
        <f>IF(AND(B1576&gt;0,B1576&lt;&gt;"ЗАГ"),1,IF(C1576=0,SUM(B1577:INDEX(B1577:B$2002,INDEX(MATCH("ЗАГ",B1577:B$2002&amp;"",),))),0))</f>
        <v>0</v>
      </c>
      <c r="L1576" s="47"/>
      <c r="M1576" s="47"/>
      <c r="N1576" s="186"/>
      <c r="O1576" s="186"/>
      <c r="P1576" s="187"/>
      <c r="Q1576" s="189"/>
      <c r="R1576" s="178">
        <f>IFERROR(IF(F1576&gt;0,IF(IFERROR((Смета!H1126*1),0)&gt;0,ROUND(F1576*G1576,2),0),0),0)</f>
        <v>0</v>
      </c>
      <c r="S1576" s="50">
        <f>IFERROR(IF(F1576&gt;0,IF(IFERROR((Смета!G1558*1),0)&gt;0,ROUND(F1576*G1576,2),0),0),0)</f>
        <v>0</v>
      </c>
      <c r="T1576" s="38"/>
      <c r="U1576" s="38"/>
      <c r="X1576" s="38"/>
      <c r="Y1576" s="38"/>
    </row>
    <row r="1577" spans="1:25" s="37" customFormat="1" hidden="1" x14ac:dyDescent="0.25">
      <c r="A1577" s="63"/>
      <c r="B1577" s="140">
        <f>IFERROR(IF(F1577&gt;0,MAX(B$26:B1576)+1,IF(AND(D1577&gt;0,C1577=0),"ЗАГ",0)),0)</f>
        <v>0</v>
      </c>
      <c r="C1577" s="141">
        <f>IF(Смета!B1559&gt;0,Смета!B1559,0)</f>
        <v>0</v>
      </c>
      <c r="D1577" s="543">
        <f>IF(Смета!C1559&gt;0,Смета!C1559,0)</f>
        <v>0</v>
      </c>
      <c r="E1577" s="77">
        <f>IF(Смета!D1559&gt;0,Смета!D1559,0)</f>
        <v>0</v>
      </c>
      <c r="F1577" s="67">
        <f>IFERROR(IF(Дата_КС2=S$3,Смета!Q1559,0)+IF(Дата_КС2=S$4,Смета!T1559,0)+IF(Дата_КС2=S$5,Смета!W1559,0)+IF(Дата_КС2=S$6,Смета!Z1559,0)+IF(Дата_КС2=S$7,Смета!AC1559,0)+IF(Дата_КС2=S$8,Смета!AF1559,0)+IF(Дата_КС2=S$9,Смета!AI1559,0)+IF(Дата_КС2=S$10,Смета!AL1559,0)+IF(Дата_КС2=S$11,Смета!AO1559,0)+IF(Дата_КС2=S$12,Смета!AR1559,0)+IF(Дата_КС2=S$13,Смета!AU1559,0)+IF(Дата_КС2=S$14,Смета!AX1559,0),0)</f>
        <v>0</v>
      </c>
      <c r="G1577" s="67">
        <f>IF(Смета!E1559&gt;0,Смета!E1559,0)</f>
        <v>0</v>
      </c>
      <c r="H1577" s="67">
        <f t="shared" si="50"/>
        <v>0</v>
      </c>
      <c r="I1577" s="464">
        <f t="shared" si="49"/>
        <v>0</v>
      </c>
      <c r="J1577" s="474"/>
      <c r="K1577" s="465">
        <f>IF(AND(B1577&gt;0,B1577&lt;&gt;"ЗАГ"),1,IF(C1577=0,SUM(B1578:INDEX(B1578:B$2002,INDEX(MATCH("ЗАГ",B1578:B$2002&amp;"",),))),0))</f>
        <v>0</v>
      </c>
      <c r="L1577" s="47"/>
      <c r="M1577" s="47"/>
      <c r="N1577" s="186"/>
      <c r="O1577" s="186"/>
      <c r="P1577" s="187"/>
      <c r="Q1577" s="189"/>
      <c r="R1577" s="178">
        <f>IFERROR(IF(F1577&gt;0,IF(IFERROR((Смета!H1127*1),0)&gt;0,ROUND(F1577*G1577,2),0),0),0)</f>
        <v>0</v>
      </c>
      <c r="S1577" s="50">
        <f>IFERROR(IF(F1577&gt;0,IF(IFERROR((Смета!G1559*1),0)&gt;0,ROUND(F1577*G1577,2),0),0),0)</f>
        <v>0</v>
      </c>
      <c r="T1577" s="38"/>
      <c r="U1577" s="38"/>
      <c r="X1577" s="38"/>
      <c r="Y1577" s="38"/>
    </row>
    <row r="1578" spans="1:25" s="37" customFormat="1" hidden="1" x14ac:dyDescent="0.25">
      <c r="A1578" s="63"/>
      <c r="B1578" s="140">
        <f>IFERROR(IF(F1578&gt;0,MAX(B$26:B1577)+1,IF(AND(D1578&gt;0,C1578=0),"ЗАГ",0)),0)</f>
        <v>0</v>
      </c>
      <c r="C1578" s="141">
        <f>IF(Смета!B1560&gt;0,Смета!B1560,0)</f>
        <v>0</v>
      </c>
      <c r="D1578" s="543">
        <f>IF(Смета!C1560&gt;0,Смета!C1560,0)</f>
        <v>0</v>
      </c>
      <c r="E1578" s="77">
        <f>IF(Смета!D1560&gt;0,Смета!D1560,0)</f>
        <v>0</v>
      </c>
      <c r="F1578" s="67">
        <f>IFERROR(IF(Дата_КС2=S$3,Смета!Q1560,0)+IF(Дата_КС2=S$4,Смета!T1560,0)+IF(Дата_КС2=S$5,Смета!W1560,0)+IF(Дата_КС2=S$6,Смета!Z1560,0)+IF(Дата_КС2=S$7,Смета!AC1560,0)+IF(Дата_КС2=S$8,Смета!AF1560,0)+IF(Дата_КС2=S$9,Смета!AI1560,0)+IF(Дата_КС2=S$10,Смета!AL1560,0)+IF(Дата_КС2=S$11,Смета!AO1560,0)+IF(Дата_КС2=S$12,Смета!AR1560,0)+IF(Дата_КС2=S$13,Смета!AU1560,0)+IF(Дата_КС2=S$14,Смета!AX1560,0),0)</f>
        <v>0</v>
      </c>
      <c r="G1578" s="67">
        <f>IF(Смета!E1560&gt;0,Смета!E1560,0)</f>
        <v>0</v>
      </c>
      <c r="H1578" s="67">
        <f t="shared" si="50"/>
        <v>0</v>
      </c>
      <c r="I1578" s="464">
        <f t="shared" si="49"/>
        <v>0</v>
      </c>
      <c r="J1578" s="474"/>
      <c r="K1578" s="465">
        <f>IF(AND(B1578&gt;0,B1578&lt;&gt;"ЗАГ"),1,IF(C1578=0,SUM(B1579:INDEX(B1579:B$2002,INDEX(MATCH("ЗАГ",B1579:B$2002&amp;"",),))),0))</f>
        <v>0</v>
      </c>
      <c r="L1578" s="47"/>
      <c r="M1578" s="47"/>
      <c r="N1578" s="186"/>
      <c r="O1578" s="186"/>
      <c r="P1578" s="187"/>
      <c r="Q1578" s="189"/>
      <c r="R1578" s="178">
        <f>IFERROR(IF(F1578&gt;0,IF(IFERROR((Смета!H1128*1),0)&gt;0,ROUND(F1578*G1578,2),0),0),0)</f>
        <v>0</v>
      </c>
      <c r="S1578" s="50">
        <f>IFERROR(IF(F1578&gt;0,IF(IFERROR((Смета!G1560*1),0)&gt;0,ROUND(F1578*G1578,2),0),0),0)</f>
        <v>0</v>
      </c>
      <c r="T1578" s="38"/>
      <c r="U1578" s="38"/>
      <c r="X1578" s="38"/>
      <c r="Y1578" s="38"/>
    </row>
    <row r="1579" spans="1:25" s="37" customFormat="1" hidden="1" x14ac:dyDescent="0.25">
      <c r="A1579" s="63"/>
      <c r="B1579" s="140">
        <f>IFERROR(IF(F1579&gt;0,MAX(B$26:B1578)+1,IF(AND(D1579&gt;0,C1579=0),"ЗАГ",0)),0)</f>
        <v>0</v>
      </c>
      <c r="C1579" s="141">
        <f>IF(Смета!B1561&gt;0,Смета!B1561,0)</f>
        <v>0</v>
      </c>
      <c r="D1579" s="543">
        <f>IF(Смета!C1561&gt;0,Смета!C1561,0)</f>
        <v>0</v>
      </c>
      <c r="E1579" s="77">
        <f>IF(Смета!D1561&gt;0,Смета!D1561,0)</f>
        <v>0</v>
      </c>
      <c r="F1579" s="67">
        <f>IFERROR(IF(Дата_КС2=S$3,Смета!Q1561,0)+IF(Дата_КС2=S$4,Смета!T1561,0)+IF(Дата_КС2=S$5,Смета!W1561,0)+IF(Дата_КС2=S$6,Смета!Z1561,0)+IF(Дата_КС2=S$7,Смета!AC1561,0)+IF(Дата_КС2=S$8,Смета!AF1561,0)+IF(Дата_КС2=S$9,Смета!AI1561,0)+IF(Дата_КС2=S$10,Смета!AL1561,0)+IF(Дата_КС2=S$11,Смета!AO1561,0)+IF(Дата_КС2=S$12,Смета!AR1561,0)+IF(Дата_КС2=S$13,Смета!AU1561,0)+IF(Дата_КС2=S$14,Смета!AX1561,0),0)</f>
        <v>0</v>
      </c>
      <c r="G1579" s="67">
        <f>IF(Смета!E1561&gt;0,Смета!E1561,0)</f>
        <v>0</v>
      </c>
      <c r="H1579" s="67">
        <f t="shared" si="50"/>
        <v>0</v>
      </c>
      <c r="I1579" s="464">
        <f t="shared" si="49"/>
        <v>0</v>
      </c>
      <c r="J1579" s="474"/>
      <c r="K1579" s="465">
        <f>IF(AND(B1579&gt;0,B1579&lt;&gt;"ЗАГ"),1,IF(C1579=0,SUM(B1580:INDEX(B1580:B$2002,INDEX(MATCH("ЗАГ",B1580:B$2002&amp;"",),))),0))</f>
        <v>0</v>
      </c>
      <c r="L1579" s="47"/>
      <c r="M1579" s="47"/>
      <c r="N1579" s="186"/>
      <c r="O1579" s="186"/>
      <c r="P1579" s="187"/>
      <c r="Q1579" s="189"/>
      <c r="R1579" s="178">
        <f>IFERROR(IF(F1579&gt;0,IF(IFERROR((Смета!H1129*1),0)&gt;0,ROUND(F1579*G1579,2),0),0),0)</f>
        <v>0</v>
      </c>
      <c r="S1579" s="50">
        <f>IFERROR(IF(F1579&gt;0,IF(IFERROR((Смета!G1561*1),0)&gt;0,ROUND(F1579*G1579,2),0),0),0)</f>
        <v>0</v>
      </c>
      <c r="T1579" s="38"/>
      <c r="U1579" s="38"/>
      <c r="X1579" s="38"/>
      <c r="Y1579" s="38"/>
    </row>
    <row r="1580" spans="1:25" s="37" customFormat="1" hidden="1" x14ac:dyDescent="0.25">
      <c r="A1580" s="63"/>
      <c r="B1580" s="140">
        <f>IFERROR(IF(F1580&gt;0,MAX(B$26:B1579)+1,IF(AND(D1580&gt;0,C1580=0),"ЗАГ",0)),0)</f>
        <v>0</v>
      </c>
      <c r="C1580" s="141">
        <f>IF(Смета!B1562&gt;0,Смета!B1562,0)</f>
        <v>0</v>
      </c>
      <c r="D1580" s="543">
        <f>IF(Смета!C1562&gt;0,Смета!C1562,0)</f>
        <v>0</v>
      </c>
      <c r="E1580" s="77">
        <f>IF(Смета!D1562&gt;0,Смета!D1562,0)</f>
        <v>0</v>
      </c>
      <c r="F1580" s="67">
        <f>IFERROR(IF(Дата_КС2=S$3,Смета!Q1562,0)+IF(Дата_КС2=S$4,Смета!T1562,0)+IF(Дата_КС2=S$5,Смета!W1562,0)+IF(Дата_КС2=S$6,Смета!Z1562,0)+IF(Дата_КС2=S$7,Смета!AC1562,0)+IF(Дата_КС2=S$8,Смета!AF1562,0)+IF(Дата_КС2=S$9,Смета!AI1562,0)+IF(Дата_КС2=S$10,Смета!AL1562,0)+IF(Дата_КС2=S$11,Смета!AO1562,0)+IF(Дата_КС2=S$12,Смета!AR1562,0)+IF(Дата_КС2=S$13,Смета!AU1562,0)+IF(Дата_КС2=S$14,Смета!AX1562,0),0)</f>
        <v>0</v>
      </c>
      <c r="G1580" s="67">
        <f>IF(Смета!E1562&gt;0,Смета!E1562,0)</f>
        <v>0</v>
      </c>
      <c r="H1580" s="67">
        <f t="shared" si="50"/>
        <v>0</v>
      </c>
      <c r="I1580" s="464">
        <f t="shared" si="49"/>
        <v>0</v>
      </c>
      <c r="J1580" s="474"/>
      <c r="K1580" s="465">
        <f>IF(AND(B1580&gt;0,B1580&lt;&gt;"ЗАГ"),1,IF(C1580=0,SUM(B1581:INDEX(B1581:B$2002,INDEX(MATCH("ЗАГ",B1581:B$2002&amp;"",),))),0))</f>
        <v>0</v>
      </c>
      <c r="L1580" s="47"/>
      <c r="M1580" s="47"/>
      <c r="N1580" s="186"/>
      <c r="O1580" s="186"/>
      <c r="P1580" s="187"/>
      <c r="Q1580" s="189"/>
      <c r="R1580" s="178">
        <f>IFERROR(IF(F1580&gt;0,IF(IFERROR((Смета!H1130*1),0)&gt;0,ROUND(F1580*G1580,2),0),0),0)</f>
        <v>0</v>
      </c>
      <c r="S1580" s="50">
        <f>IFERROR(IF(F1580&gt;0,IF(IFERROR((Смета!G1562*1),0)&gt;0,ROUND(F1580*G1580,2),0),0),0)</f>
        <v>0</v>
      </c>
      <c r="T1580" s="38"/>
      <c r="U1580" s="38"/>
      <c r="X1580" s="38"/>
      <c r="Y1580" s="38"/>
    </row>
    <row r="1581" spans="1:25" s="37" customFormat="1" hidden="1" x14ac:dyDescent="0.25">
      <c r="A1581" s="63"/>
      <c r="B1581" s="140">
        <f>IFERROR(IF(F1581&gt;0,MAX(B$26:B1580)+1,IF(AND(D1581&gt;0,C1581=0),"ЗАГ",0)),0)</f>
        <v>0</v>
      </c>
      <c r="C1581" s="141">
        <f>IF(Смета!B1563&gt;0,Смета!B1563,0)</f>
        <v>0</v>
      </c>
      <c r="D1581" s="543">
        <f>IF(Смета!C1563&gt;0,Смета!C1563,0)</f>
        <v>0</v>
      </c>
      <c r="E1581" s="77">
        <f>IF(Смета!D1563&gt;0,Смета!D1563,0)</f>
        <v>0</v>
      </c>
      <c r="F1581" s="67">
        <f>IFERROR(IF(Дата_КС2=S$3,Смета!Q1563,0)+IF(Дата_КС2=S$4,Смета!T1563,0)+IF(Дата_КС2=S$5,Смета!W1563,0)+IF(Дата_КС2=S$6,Смета!Z1563,0)+IF(Дата_КС2=S$7,Смета!AC1563,0)+IF(Дата_КС2=S$8,Смета!AF1563,0)+IF(Дата_КС2=S$9,Смета!AI1563,0)+IF(Дата_КС2=S$10,Смета!AL1563,0)+IF(Дата_КС2=S$11,Смета!AO1563,0)+IF(Дата_КС2=S$12,Смета!AR1563,0)+IF(Дата_КС2=S$13,Смета!AU1563,0)+IF(Дата_КС2=S$14,Смета!AX1563,0),0)</f>
        <v>0</v>
      </c>
      <c r="G1581" s="67">
        <f>IF(Смета!E1563&gt;0,Смета!E1563,0)</f>
        <v>0</v>
      </c>
      <c r="H1581" s="67">
        <f t="shared" si="50"/>
        <v>0</v>
      </c>
      <c r="I1581" s="464">
        <f t="shared" si="49"/>
        <v>0</v>
      </c>
      <c r="J1581" s="474"/>
      <c r="K1581" s="465">
        <f>IF(AND(B1581&gt;0,B1581&lt;&gt;"ЗАГ"),1,IF(C1581=0,SUM(B1582:INDEX(B1582:B$2002,INDEX(MATCH("ЗАГ",B1582:B$2002&amp;"",),))),0))</f>
        <v>0</v>
      </c>
      <c r="L1581" s="47"/>
      <c r="M1581" s="47"/>
      <c r="N1581" s="186"/>
      <c r="O1581" s="186"/>
      <c r="P1581" s="187"/>
      <c r="Q1581" s="189"/>
      <c r="R1581" s="178">
        <f>IFERROR(IF(F1581&gt;0,IF(IFERROR((Смета!H1131*1),0)&gt;0,ROUND(F1581*G1581,2),0),0),0)</f>
        <v>0</v>
      </c>
      <c r="S1581" s="50">
        <f>IFERROR(IF(F1581&gt;0,IF(IFERROR((Смета!G1563*1),0)&gt;0,ROUND(F1581*G1581,2),0),0),0)</f>
        <v>0</v>
      </c>
      <c r="T1581" s="38"/>
      <c r="U1581" s="38"/>
      <c r="X1581" s="38"/>
      <c r="Y1581" s="38"/>
    </row>
    <row r="1582" spans="1:25" s="37" customFormat="1" hidden="1" x14ac:dyDescent="0.25">
      <c r="A1582" s="63"/>
      <c r="B1582" s="140">
        <f>IFERROR(IF(F1582&gt;0,MAX(B$26:B1581)+1,IF(AND(D1582&gt;0,C1582=0),"ЗАГ",0)),0)</f>
        <v>0</v>
      </c>
      <c r="C1582" s="141">
        <f>IF(Смета!B1564&gt;0,Смета!B1564,0)</f>
        <v>0</v>
      </c>
      <c r="D1582" s="543">
        <f>IF(Смета!C1564&gt;0,Смета!C1564,0)</f>
        <v>0</v>
      </c>
      <c r="E1582" s="77">
        <f>IF(Смета!D1564&gt;0,Смета!D1564,0)</f>
        <v>0</v>
      </c>
      <c r="F1582" s="67">
        <f>IFERROR(IF(Дата_КС2=S$3,Смета!Q1564,0)+IF(Дата_КС2=S$4,Смета!T1564,0)+IF(Дата_КС2=S$5,Смета!W1564,0)+IF(Дата_КС2=S$6,Смета!Z1564,0)+IF(Дата_КС2=S$7,Смета!AC1564,0)+IF(Дата_КС2=S$8,Смета!AF1564,0)+IF(Дата_КС2=S$9,Смета!AI1564,0)+IF(Дата_КС2=S$10,Смета!AL1564,0)+IF(Дата_КС2=S$11,Смета!AO1564,0)+IF(Дата_КС2=S$12,Смета!AR1564,0)+IF(Дата_КС2=S$13,Смета!AU1564,0)+IF(Дата_КС2=S$14,Смета!AX1564,0),0)</f>
        <v>0</v>
      </c>
      <c r="G1582" s="67">
        <f>IF(Смета!E1564&gt;0,Смета!E1564,0)</f>
        <v>0</v>
      </c>
      <c r="H1582" s="67">
        <f t="shared" si="50"/>
        <v>0</v>
      </c>
      <c r="I1582" s="464">
        <f t="shared" si="49"/>
        <v>0</v>
      </c>
      <c r="J1582" s="474"/>
      <c r="K1582" s="465">
        <f>IF(AND(B1582&gt;0,B1582&lt;&gt;"ЗАГ"),1,IF(C1582=0,SUM(B1583:INDEX(B1583:B$2002,INDEX(MATCH("ЗАГ",B1583:B$2002&amp;"",),))),0))</f>
        <v>0</v>
      </c>
      <c r="L1582" s="47"/>
      <c r="M1582" s="47"/>
      <c r="N1582" s="186"/>
      <c r="O1582" s="186"/>
      <c r="P1582" s="187"/>
      <c r="Q1582" s="189"/>
      <c r="R1582" s="178">
        <f>IFERROR(IF(F1582&gt;0,IF(IFERROR((Смета!H1132*1),0)&gt;0,ROUND(F1582*G1582,2),0),0),0)</f>
        <v>0</v>
      </c>
      <c r="S1582" s="50">
        <f>IFERROR(IF(F1582&gt;0,IF(IFERROR((Смета!G1564*1),0)&gt;0,ROUND(F1582*G1582,2),0),0),0)</f>
        <v>0</v>
      </c>
      <c r="T1582" s="38"/>
      <c r="U1582" s="38"/>
      <c r="X1582" s="38"/>
      <c r="Y1582" s="38"/>
    </row>
    <row r="1583" spans="1:25" s="37" customFormat="1" hidden="1" x14ac:dyDescent="0.25">
      <c r="A1583" s="63"/>
      <c r="B1583" s="140">
        <f>IFERROR(IF(F1583&gt;0,MAX(B$26:B1582)+1,IF(AND(D1583&gt;0,C1583=0),"ЗАГ",0)),0)</f>
        <v>0</v>
      </c>
      <c r="C1583" s="141">
        <f>IF(Смета!B1565&gt;0,Смета!B1565,0)</f>
        <v>0</v>
      </c>
      <c r="D1583" s="543">
        <f>IF(Смета!C1565&gt;0,Смета!C1565,0)</f>
        <v>0</v>
      </c>
      <c r="E1583" s="77">
        <f>IF(Смета!D1565&gt;0,Смета!D1565,0)</f>
        <v>0</v>
      </c>
      <c r="F1583" s="67">
        <f>IFERROR(IF(Дата_КС2=S$3,Смета!Q1565,0)+IF(Дата_КС2=S$4,Смета!T1565,0)+IF(Дата_КС2=S$5,Смета!W1565,0)+IF(Дата_КС2=S$6,Смета!Z1565,0)+IF(Дата_КС2=S$7,Смета!AC1565,0)+IF(Дата_КС2=S$8,Смета!AF1565,0)+IF(Дата_КС2=S$9,Смета!AI1565,0)+IF(Дата_КС2=S$10,Смета!AL1565,0)+IF(Дата_КС2=S$11,Смета!AO1565,0)+IF(Дата_КС2=S$12,Смета!AR1565,0)+IF(Дата_КС2=S$13,Смета!AU1565,0)+IF(Дата_КС2=S$14,Смета!AX1565,0),0)</f>
        <v>0</v>
      </c>
      <c r="G1583" s="67">
        <f>IF(Смета!E1565&gt;0,Смета!E1565,0)</f>
        <v>0</v>
      </c>
      <c r="H1583" s="67">
        <f t="shared" si="50"/>
        <v>0</v>
      </c>
      <c r="I1583" s="464">
        <f t="shared" si="49"/>
        <v>0</v>
      </c>
      <c r="J1583" s="474"/>
      <c r="K1583" s="465">
        <f>IF(AND(B1583&gt;0,B1583&lt;&gt;"ЗАГ"),1,IF(C1583=0,SUM(B1584:INDEX(B1584:B$2002,INDEX(MATCH("ЗАГ",B1584:B$2002&amp;"",),))),0))</f>
        <v>0</v>
      </c>
      <c r="L1583" s="47"/>
      <c r="M1583" s="47"/>
      <c r="N1583" s="186"/>
      <c r="O1583" s="186"/>
      <c r="P1583" s="187"/>
      <c r="Q1583" s="189"/>
      <c r="R1583" s="178">
        <f>IFERROR(IF(F1583&gt;0,IF(IFERROR((Смета!H1133*1),0)&gt;0,ROUND(F1583*G1583,2),0),0),0)</f>
        <v>0</v>
      </c>
      <c r="S1583" s="50">
        <f>IFERROR(IF(F1583&gt;0,IF(IFERROR((Смета!G1565*1),0)&gt;0,ROUND(F1583*G1583,2),0),0),0)</f>
        <v>0</v>
      </c>
      <c r="T1583" s="38"/>
      <c r="U1583" s="38"/>
      <c r="X1583" s="38"/>
      <c r="Y1583" s="38"/>
    </row>
    <row r="1584" spans="1:25" s="37" customFormat="1" hidden="1" x14ac:dyDescent="0.25">
      <c r="A1584" s="63"/>
      <c r="B1584" s="140">
        <f>IFERROR(IF(F1584&gt;0,MAX(B$26:B1583)+1,IF(AND(D1584&gt;0,C1584=0),"ЗАГ",0)),0)</f>
        <v>0</v>
      </c>
      <c r="C1584" s="141">
        <f>IF(Смета!B1566&gt;0,Смета!B1566,0)</f>
        <v>0</v>
      </c>
      <c r="D1584" s="543">
        <f>IF(Смета!C1566&gt;0,Смета!C1566,0)</f>
        <v>0</v>
      </c>
      <c r="E1584" s="77">
        <f>IF(Смета!D1566&gt;0,Смета!D1566,0)</f>
        <v>0</v>
      </c>
      <c r="F1584" s="67">
        <f>IFERROR(IF(Дата_КС2=S$3,Смета!Q1566,0)+IF(Дата_КС2=S$4,Смета!T1566,0)+IF(Дата_КС2=S$5,Смета!W1566,0)+IF(Дата_КС2=S$6,Смета!Z1566,0)+IF(Дата_КС2=S$7,Смета!AC1566,0)+IF(Дата_КС2=S$8,Смета!AF1566,0)+IF(Дата_КС2=S$9,Смета!AI1566,0)+IF(Дата_КС2=S$10,Смета!AL1566,0)+IF(Дата_КС2=S$11,Смета!AO1566,0)+IF(Дата_КС2=S$12,Смета!AR1566,0)+IF(Дата_КС2=S$13,Смета!AU1566,0)+IF(Дата_КС2=S$14,Смета!AX1566,0),0)</f>
        <v>0</v>
      </c>
      <c r="G1584" s="67">
        <f>IF(Смета!E1566&gt;0,Смета!E1566,0)</f>
        <v>0</v>
      </c>
      <c r="H1584" s="67">
        <f t="shared" si="50"/>
        <v>0</v>
      </c>
      <c r="I1584" s="464">
        <f t="shared" si="49"/>
        <v>0</v>
      </c>
      <c r="J1584" s="474"/>
      <c r="K1584" s="465">
        <f>IF(AND(B1584&gt;0,B1584&lt;&gt;"ЗАГ"),1,IF(C1584=0,SUM(B1585:INDEX(B1585:B$2002,INDEX(MATCH("ЗАГ",B1585:B$2002&amp;"",),))),0))</f>
        <v>0</v>
      </c>
      <c r="L1584" s="47"/>
      <c r="M1584" s="47"/>
      <c r="N1584" s="186"/>
      <c r="O1584" s="186"/>
      <c r="P1584" s="187"/>
      <c r="Q1584" s="189"/>
      <c r="R1584" s="178">
        <f>IFERROR(IF(F1584&gt;0,IF(IFERROR((Смета!H1134*1),0)&gt;0,ROUND(F1584*G1584,2),0),0),0)</f>
        <v>0</v>
      </c>
      <c r="S1584" s="50">
        <f>IFERROR(IF(F1584&gt;0,IF(IFERROR((Смета!G1566*1),0)&gt;0,ROUND(F1584*G1584,2),0),0),0)</f>
        <v>0</v>
      </c>
      <c r="T1584" s="38"/>
      <c r="U1584" s="38"/>
      <c r="X1584" s="38"/>
      <c r="Y1584" s="38"/>
    </row>
    <row r="1585" spans="1:25" s="37" customFormat="1" hidden="1" x14ac:dyDescent="0.25">
      <c r="A1585" s="63"/>
      <c r="B1585" s="140">
        <f>IFERROR(IF(F1585&gt;0,MAX(B$26:B1584)+1,IF(AND(D1585&gt;0,C1585=0),"ЗАГ",0)),0)</f>
        <v>0</v>
      </c>
      <c r="C1585" s="141">
        <f>IF(Смета!B1567&gt;0,Смета!B1567,0)</f>
        <v>0</v>
      </c>
      <c r="D1585" s="543">
        <f>IF(Смета!C1567&gt;0,Смета!C1567,0)</f>
        <v>0</v>
      </c>
      <c r="E1585" s="77">
        <f>IF(Смета!D1567&gt;0,Смета!D1567,0)</f>
        <v>0</v>
      </c>
      <c r="F1585" s="67">
        <f>IFERROR(IF(Дата_КС2=S$3,Смета!Q1567,0)+IF(Дата_КС2=S$4,Смета!T1567,0)+IF(Дата_КС2=S$5,Смета!W1567,0)+IF(Дата_КС2=S$6,Смета!Z1567,0)+IF(Дата_КС2=S$7,Смета!AC1567,0)+IF(Дата_КС2=S$8,Смета!AF1567,0)+IF(Дата_КС2=S$9,Смета!AI1567,0)+IF(Дата_КС2=S$10,Смета!AL1567,0)+IF(Дата_КС2=S$11,Смета!AO1567,0)+IF(Дата_КС2=S$12,Смета!AR1567,0)+IF(Дата_КС2=S$13,Смета!AU1567,0)+IF(Дата_КС2=S$14,Смета!AX1567,0),0)</f>
        <v>0</v>
      </c>
      <c r="G1585" s="67">
        <f>IF(Смета!E1567&gt;0,Смета!E1567,0)</f>
        <v>0</v>
      </c>
      <c r="H1585" s="67">
        <f t="shared" si="50"/>
        <v>0</v>
      </c>
      <c r="I1585" s="464">
        <f t="shared" si="49"/>
        <v>0</v>
      </c>
      <c r="J1585" s="474"/>
      <c r="K1585" s="465">
        <f>IF(AND(B1585&gt;0,B1585&lt;&gt;"ЗАГ"),1,IF(C1585=0,SUM(B1586:INDEX(B1586:B$2002,INDEX(MATCH("ЗАГ",B1586:B$2002&amp;"",),))),0))</f>
        <v>0</v>
      </c>
      <c r="L1585" s="47"/>
      <c r="M1585" s="47"/>
      <c r="N1585" s="186"/>
      <c r="O1585" s="186"/>
      <c r="P1585" s="187"/>
      <c r="Q1585" s="189"/>
      <c r="R1585" s="178">
        <f>IFERROR(IF(F1585&gt;0,IF(IFERROR((Смета!H1135*1),0)&gt;0,ROUND(F1585*G1585,2),0),0),0)</f>
        <v>0</v>
      </c>
      <c r="S1585" s="50">
        <f>IFERROR(IF(F1585&gt;0,IF(IFERROR((Смета!G1567*1),0)&gt;0,ROUND(F1585*G1585,2),0),0),0)</f>
        <v>0</v>
      </c>
      <c r="T1585" s="38"/>
      <c r="U1585" s="38"/>
      <c r="X1585" s="38"/>
      <c r="Y1585" s="38"/>
    </row>
    <row r="1586" spans="1:25" s="37" customFormat="1" hidden="1" x14ac:dyDescent="0.25">
      <c r="A1586" s="63"/>
      <c r="B1586" s="140">
        <f>IFERROR(IF(F1586&gt;0,MAX(B$26:B1585)+1,IF(AND(D1586&gt;0,C1586=0),"ЗАГ",0)),0)</f>
        <v>0</v>
      </c>
      <c r="C1586" s="141">
        <f>IF(Смета!B1568&gt;0,Смета!B1568,0)</f>
        <v>0</v>
      </c>
      <c r="D1586" s="543">
        <f>IF(Смета!C1568&gt;0,Смета!C1568,0)</f>
        <v>0</v>
      </c>
      <c r="E1586" s="77">
        <f>IF(Смета!D1568&gt;0,Смета!D1568,0)</f>
        <v>0</v>
      </c>
      <c r="F1586" s="67">
        <f>IFERROR(IF(Дата_КС2=S$3,Смета!Q1568,0)+IF(Дата_КС2=S$4,Смета!T1568,0)+IF(Дата_КС2=S$5,Смета!W1568,0)+IF(Дата_КС2=S$6,Смета!Z1568,0)+IF(Дата_КС2=S$7,Смета!AC1568,0)+IF(Дата_КС2=S$8,Смета!AF1568,0)+IF(Дата_КС2=S$9,Смета!AI1568,0)+IF(Дата_КС2=S$10,Смета!AL1568,0)+IF(Дата_КС2=S$11,Смета!AO1568,0)+IF(Дата_КС2=S$12,Смета!AR1568,0)+IF(Дата_КС2=S$13,Смета!AU1568,0)+IF(Дата_КС2=S$14,Смета!AX1568,0),0)</f>
        <v>0</v>
      </c>
      <c r="G1586" s="67">
        <f>IF(Смета!E1568&gt;0,Смета!E1568,0)</f>
        <v>0</v>
      </c>
      <c r="H1586" s="67">
        <f t="shared" si="50"/>
        <v>0</v>
      </c>
      <c r="I1586" s="464">
        <f t="shared" si="49"/>
        <v>0</v>
      </c>
      <c r="J1586" s="474"/>
      <c r="K1586" s="465">
        <f>IF(AND(B1586&gt;0,B1586&lt;&gt;"ЗАГ"),1,IF(C1586=0,SUM(B1587:INDEX(B1587:B$2002,INDEX(MATCH("ЗАГ",B1587:B$2002&amp;"",),))),0))</f>
        <v>0</v>
      </c>
      <c r="L1586" s="47"/>
      <c r="M1586" s="47"/>
      <c r="N1586" s="186"/>
      <c r="O1586" s="186"/>
      <c r="P1586" s="187"/>
      <c r="Q1586" s="189"/>
      <c r="R1586" s="178">
        <f>IFERROR(IF(F1586&gt;0,IF(IFERROR((Смета!H1136*1),0)&gt;0,ROUND(F1586*G1586,2),0),0),0)</f>
        <v>0</v>
      </c>
      <c r="S1586" s="50">
        <f>IFERROR(IF(F1586&gt;0,IF(IFERROR((Смета!G1568*1),0)&gt;0,ROUND(F1586*G1586,2),0),0),0)</f>
        <v>0</v>
      </c>
      <c r="T1586" s="38"/>
      <c r="U1586" s="38"/>
      <c r="X1586" s="38"/>
      <c r="Y1586" s="38"/>
    </row>
    <row r="1587" spans="1:25" s="37" customFormat="1" hidden="1" x14ac:dyDescent="0.25">
      <c r="A1587" s="63"/>
      <c r="B1587" s="140">
        <f>IFERROR(IF(F1587&gt;0,MAX(B$26:B1586)+1,IF(AND(D1587&gt;0,C1587=0),"ЗАГ",0)),0)</f>
        <v>0</v>
      </c>
      <c r="C1587" s="141">
        <f>IF(Смета!B1569&gt;0,Смета!B1569,0)</f>
        <v>0</v>
      </c>
      <c r="D1587" s="543">
        <f>IF(Смета!C1569&gt;0,Смета!C1569,0)</f>
        <v>0</v>
      </c>
      <c r="E1587" s="77">
        <f>IF(Смета!D1569&gt;0,Смета!D1569,0)</f>
        <v>0</v>
      </c>
      <c r="F1587" s="67">
        <f>IFERROR(IF(Дата_КС2=S$3,Смета!Q1569,0)+IF(Дата_КС2=S$4,Смета!T1569,0)+IF(Дата_КС2=S$5,Смета!W1569,0)+IF(Дата_КС2=S$6,Смета!Z1569,0)+IF(Дата_КС2=S$7,Смета!AC1569,0)+IF(Дата_КС2=S$8,Смета!AF1569,0)+IF(Дата_КС2=S$9,Смета!AI1569,0)+IF(Дата_КС2=S$10,Смета!AL1569,0)+IF(Дата_КС2=S$11,Смета!AO1569,0)+IF(Дата_КС2=S$12,Смета!AR1569,0)+IF(Дата_КС2=S$13,Смета!AU1569,0)+IF(Дата_КС2=S$14,Смета!AX1569,0),0)</f>
        <v>0</v>
      </c>
      <c r="G1587" s="67">
        <f>IF(Смета!E1569&gt;0,Смета!E1569,0)</f>
        <v>0</v>
      </c>
      <c r="H1587" s="67">
        <f t="shared" si="50"/>
        <v>0</v>
      </c>
      <c r="I1587" s="464">
        <f t="shared" si="49"/>
        <v>0</v>
      </c>
      <c r="J1587" s="474"/>
      <c r="K1587" s="465">
        <f>IF(AND(B1587&gt;0,B1587&lt;&gt;"ЗАГ"),1,IF(C1587=0,SUM(B1588:INDEX(B1588:B$2002,INDEX(MATCH("ЗАГ",B1588:B$2002&amp;"",),))),0))</f>
        <v>0</v>
      </c>
      <c r="L1587" s="47"/>
      <c r="M1587" s="47"/>
      <c r="N1587" s="186"/>
      <c r="O1587" s="186"/>
      <c r="P1587" s="187"/>
      <c r="Q1587" s="189"/>
      <c r="R1587" s="178">
        <f>IFERROR(IF(F1587&gt;0,IF(IFERROR((Смета!H1137*1),0)&gt;0,ROUND(F1587*G1587,2),0),0),0)</f>
        <v>0</v>
      </c>
      <c r="S1587" s="50">
        <f>IFERROR(IF(F1587&gt;0,IF(IFERROR((Смета!G1569*1),0)&gt;0,ROUND(F1587*G1587,2),0),0),0)</f>
        <v>0</v>
      </c>
      <c r="T1587" s="38"/>
      <c r="U1587" s="38"/>
      <c r="X1587" s="38"/>
      <c r="Y1587" s="38"/>
    </row>
    <row r="1588" spans="1:25" s="37" customFormat="1" hidden="1" x14ac:dyDescent="0.25">
      <c r="A1588" s="63"/>
      <c r="B1588" s="140">
        <f>IFERROR(IF(F1588&gt;0,MAX(B$26:B1587)+1,IF(AND(D1588&gt;0,C1588=0),"ЗАГ",0)),0)</f>
        <v>0</v>
      </c>
      <c r="C1588" s="141">
        <f>IF(Смета!B1570&gt;0,Смета!B1570,0)</f>
        <v>0</v>
      </c>
      <c r="D1588" s="543">
        <f>IF(Смета!C1570&gt;0,Смета!C1570,0)</f>
        <v>0</v>
      </c>
      <c r="E1588" s="77">
        <f>IF(Смета!D1570&gt;0,Смета!D1570,0)</f>
        <v>0</v>
      </c>
      <c r="F1588" s="67">
        <f>IFERROR(IF(Дата_КС2=S$3,Смета!Q1570,0)+IF(Дата_КС2=S$4,Смета!T1570,0)+IF(Дата_КС2=S$5,Смета!W1570,0)+IF(Дата_КС2=S$6,Смета!Z1570,0)+IF(Дата_КС2=S$7,Смета!AC1570,0)+IF(Дата_КС2=S$8,Смета!AF1570,0)+IF(Дата_КС2=S$9,Смета!AI1570,0)+IF(Дата_КС2=S$10,Смета!AL1570,0)+IF(Дата_КС2=S$11,Смета!AO1570,0)+IF(Дата_КС2=S$12,Смета!AR1570,0)+IF(Дата_КС2=S$13,Смета!AU1570,0)+IF(Дата_КС2=S$14,Смета!AX1570,0),0)</f>
        <v>0</v>
      </c>
      <c r="G1588" s="67">
        <f>IF(Смета!E1570&gt;0,Смета!E1570,0)</f>
        <v>0</v>
      </c>
      <c r="H1588" s="67">
        <f t="shared" si="50"/>
        <v>0</v>
      </c>
      <c r="I1588" s="464">
        <f t="shared" si="49"/>
        <v>0</v>
      </c>
      <c r="J1588" s="474"/>
      <c r="K1588" s="465">
        <f>IF(AND(B1588&gt;0,B1588&lt;&gt;"ЗАГ"),1,IF(C1588=0,SUM(B1589:INDEX(B1589:B$2002,INDEX(MATCH("ЗАГ",B1589:B$2002&amp;"",),))),0))</f>
        <v>0</v>
      </c>
      <c r="L1588" s="47"/>
      <c r="M1588" s="47"/>
      <c r="N1588" s="186"/>
      <c r="O1588" s="186"/>
      <c r="P1588" s="187"/>
      <c r="Q1588" s="189"/>
      <c r="R1588" s="178">
        <f>IFERROR(IF(F1588&gt;0,IF(IFERROR((Смета!H1138*1),0)&gt;0,ROUND(F1588*G1588,2),0),0),0)</f>
        <v>0</v>
      </c>
      <c r="S1588" s="50">
        <f>IFERROR(IF(F1588&gt;0,IF(IFERROR((Смета!G1570*1),0)&gt;0,ROUND(F1588*G1588,2),0),0),0)</f>
        <v>0</v>
      </c>
      <c r="T1588" s="38"/>
      <c r="U1588" s="38"/>
      <c r="X1588" s="38"/>
      <c r="Y1588" s="38"/>
    </row>
    <row r="1589" spans="1:25" s="37" customFormat="1" hidden="1" x14ac:dyDescent="0.25">
      <c r="A1589" s="63"/>
      <c r="B1589" s="140">
        <f>IFERROR(IF(F1589&gt;0,MAX(B$26:B1588)+1,IF(AND(D1589&gt;0,C1589=0),"ЗАГ",0)),0)</f>
        <v>0</v>
      </c>
      <c r="C1589" s="141">
        <f>IF(Смета!B1571&gt;0,Смета!B1571,0)</f>
        <v>0</v>
      </c>
      <c r="D1589" s="543">
        <f>IF(Смета!C1571&gt;0,Смета!C1571,0)</f>
        <v>0</v>
      </c>
      <c r="E1589" s="77">
        <f>IF(Смета!D1571&gt;0,Смета!D1571,0)</f>
        <v>0</v>
      </c>
      <c r="F1589" s="67">
        <f>IFERROR(IF(Дата_КС2=S$3,Смета!Q1571,0)+IF(Дата_КС2=S$4,Смета!T1571,0)+IF(Дата_КС2=S$5,Смета!W1571,0)+IF(Дата_КС2=S$6,Смета!Z1571,0)+IF(Дата_КС2=S$7,Смета!AC1571,0)+IF(Дата_КС2=S$8,Смета!AF1571,0)+IF(Дата_КС2=S$9,Смета!AI1571,0)+IF(Дата_КС2=S$10,Смета!AL1571,0)+IF(Дата_КС2=S$11,Смета!AO1571,0)+IF(Дата_КС2=S$12,Смета!AR1571,0)+IF(Дата_КС2=S$13,Смета!AU1571,0)+IF(Дата_КС2=S$14,Смета!AX1571,0),0)</f>
        <v>0</v>
      </c>
      <c r="G1589" s="67">
        <f>IF(Смета!E1571&gt;0,Смета!E1571,0)</f>
        <v>0</v>
      </c>
      <c r="H1589" s="67">
        <f t="shared" si="50"/>
        <v>0</v>
      </c>
      <c r="I1589" s="464">
        <f t="shared" si="49"/>
        <v>0</v>
      </c>
      <c r="J1589" s="474"/>
      <c r="K1589" s="465">
        <f>IF(AND(B1589&gt;0,B1589&lt;&gt;"ЗАГ"),1,IF(C1589=0,SUM(B1590:INDEX(B1590:B$2002,INDEX(MATCH("ЗАГ",B1590:B$2002&amp;"",),))),0))</f>
        <v>0</v>
      </c>
      <c r="L1589" s="47"/>
      <c r="M1589" s="47"/>
      <c r="N1589" s="186"/>
      <c r="O1589" s="186"/>
      <c r="P1589" s="187"/>
      <c r="Q1589" s="189"/>
      <c r="R1589" s="178">
        <f>IFERROR(IF(F1589&gt;0,IF(IFERROR((Смета!H1139*1),0)&gt;0,ROUND(F1589*G1589,2),0),0),0)</f>
        <v>0</v>
      </c>
      <c r="S1589" s="50">
        <f>IFERROR(IF(F1589&gt;0,IF(IFERROR((Смета!G1571*1),0)&gt;0,ROUND(F1589*G1589,2),0),0),0)</f>
        <v>0</v>
      </c>
      <c r="T1589" s="38"/>
      <c r="U1589" s="38"/>
      <c r="X1589" s="38"/>
      <c r="Y1589" s="38"/>
    </row>
    <row r="1590" spans="1:25" s="37" customFormat="1" hidden="1" x14ac:dyDescent="0.25">
      <c r="A1590" s="63"/>
      <c r="B1590" s="140">
        <f>IFERROR(IF(F1590&gt;0,MAX(B$26:B1589)+1,IF(AND(D1590&gt;0,C1590=0),"ЗАГ",0)),0)</f>
        <v>0</v>
      </c>
      <c r="C1590" s="141">
        <f>IF(Смета!B1572&gt;0,Смета!B1572,0)</f>
        <v>0</v>
      </c>
      <c r="D1590" s="543">
        <f>IF(Смета!C1572&gt;0,Смета!C1572,0)</f>
        <v>0</v>
      </c>
      <c r="E1590" s="77">
        <f>IF(Смета!D1572&gt;0,Смета!D1572,0)</f>
        <v>0</v>
      </c>
      <c r="F1590" s="67">
        <f>IFERROR(IF(Дата_КС2=S$3,Смета!Q1572,0)+IF(Дата_КС2=S$4,Смета!T1572,0)+IF(Дата_КС2=S$5,Смета!W1572,0)+IF(Дата_КС2=S$6,Смета!Z1572,0)+IF(Дата_КС2=S$7,Смета!AC1572,0)+IF(Дата_КС2=S$8,Смета!AF1572,0)+IF(Дата_КС2=S$9,Смета!AI1572,0)+IF(Дата_КС2=S$10,Смета!AL1572,0)+IF(Дата_КС2=S$11,Смета!AO1572,0)+IF(Дата_КС2=S$12,Смета!AR1572,0)+IF(Дата_КС2=S$13,Смета!AU1572,0)+IF(Дата_КС2=S$14,Смета!AX1572,0),0)</f>
        <v>0</v>
      </c>
      <c r="G1590" s="67">
        <f>IF(Смета!E1572&gt;0,Смета!E1572,0)</f>
        <v>0</v>
      </c>
      <c r="H1590" s="67">
        <f t="shared" si="50"/>
        <v>0</v>
      </c>
      <c r="I1590" s="464">
        <f t="shared" si="49"/>
        <v>0</v>
      </c>
      <c r="J1590" s="474"/>
      <c r="K1590" s="465">
        <f>IF(AND(B1590&gt;0,B1590&lt;&gt;"ЗАГ"),1,IF(C1590=0,SUM(B1591:INDEX(B1591:B$2002,INDEX(MATCH("ЗАГ",B1591:B$2002&amp;"",),))),0))</f>
        <v>0</v>
      </c>
      <c r="L1590" s="47"/>
      <c r="M1590" s="47"/>
      <c r="N1590" s="186"/>
      <c r="O1590" s="186"/>
      <c r="P1590" s="187"/>
      <c r="Q1590" s="189"/>
      <c r="R1590" s="178">
        <f>IFERROR(IF(F1590&gt;0,IF(IFERROR((Смета!H1140*1),0)&gt;0,ROUND(F1590*G1590,2),0),0),0)</f>
        <v>0</v>
      </c>
      <c r="S1590" s="50">
        <f>IFERROR(IF(F1590&gt;0,IF(IFERROR((Смета!G1572*1),0)&gt;0,ROUND(F1590*G1590,2),0),0),0)</f>
        <v>0</v>
      </c>
      <c r="T1590" s="38"/>
      <c r="U1590" s="38"/>
      <c r="X1590" s="38"/>
      <c r="Y1590" s="38"/>
    </row>
    <row r="1591" spans="1:25" s="37" customFormat="1" hidden="1" x14ac:dyDescent="0.25">
      <c r="A1591" s="63"/>
      <c r="B1591" s="140">
        <f>IFERROR(IF(F1591&gt;0,MAX(B$26:B1590)+1,IF(AND(D1591&gt;0,C1591=0),"ЗАГ",0)),0)</f>
        <v>0</v>
      </c>
      <c r="C1591" s="141">
        <f>IF(Смета!B1573&gt;0,Смета!B1573,0)</f>
        <v>0</v>
      </c>
      <c r="D1591" s="543">
        <f>IF(Смета!C1573&gt;0,Смета!C1573,0)</f>
        <v>0</v>
      </c>
      <c r="E1591" s="77">
        <f>IF(Смета!D1573&gt;0,Смета!D1573,0)</f>
        <v>0</v>
      </c>
      <c r="F1591" s="67">
        <f>IFERROR(IF(Дата_КС2=S$3,Смета!Q1573,0)+IF(Дата_КС2=S$4,Смета!T1573,0)+IF(Дата_КС2=S$5,Смета!W1573,0)+IF(Дата_КС2=S$6,Смета!Z1573,0)+IF(Дата_КС2=S$7,Смета!AC1573,0)+IF(Дата_КС2=S$8,Смета!AF1573,0)+IF(Дата_КС2=S$9,Смета!AI1573,0)+IF(Дата_КС2=S$10,Смета!AL1573,0)+IF(Дата_КС2=S$11,Смета!AO1573,0)+IF(Дата_КС2=S$12,Смета!AR1573,0)+IF(Дата_КС2=S$13,Смета!AU1573,0)+IF(Дата_КС2=S$14,Смета!AX1573,0),0)</f>
        <v>0</v>
      </c>
      <c r="G1591" s="67">
        <f>IF(Смета!E1573&gt;0,Смета!E1573,0)</f>
        <v>0</v>
      </c>
      <c r="H1591" s="67">
        <f t="shared" si="50"/>
        <v>0</v>
      </c>
      <c r="I1591" s="464">
        <f t="shared" si="49"/>
        <v>0</v>
      </c>
      <c r="J1591" s="474"/>
      <c r="K1591" s="465">
        <f>IF(AND(B1591&gt;0,B1591&lt;&gt;"ЗАГ"),1,IF(C1591=0,SUM(B1592:INDEX(B1592:B$2002,INDEX(MATCH("ЗАГ",B1592:B$2002&amp;"",),))),0))</f>
        <v>0</v>
      </c>
      <c r="L1591" s="47"/>
      <c r="M1591" s="47"/>
      <c r="N1591" s="186"/>
      <c r="O1591" s="186"/>
      <c r="P1591" s="187"/>
      <c r="Q1591" s="189"/>
      <c r="R1591" s="178">
        <f>IFERROR(IF(F1591&gt;0,IF(IFERROR((Смета!H1141*1),0)&gt;0,ROUND(F1591*G1591,2),0),0),0)</f>
        <v>0</v>
      </c>
      <c r="S1591" s="50">
        <f>IFERROR(IF(F1591&gt;0,IF(IFERROR((Смета!G1573*1),0)&gt;0,ROUND(F1591*G1591,2),0),0),0)</f>
        <v>0</v>
      </c>
      <c r="T1591" s="38"/>
      <c r="U1591" s="38"/>
      <c r="X1591" s="38"/>
      <c r="Y1591" s="38"/>
    </row>
    <row r="1592" spans="1:25" s="37" customFormat="1" hidden="1" x14ac:dyDescent="0.25">
      <c r="A1592" s="63"/>
      <c r="B1592" s="140">
        <f>IFERROR(IF(F1592&gt;0,MAX(B$26:B1591)+1,IF(AND(D1592&gt;0,C1592=0),"ЗАГ",0)),0)</f>
        <v>0</v>
      </c>
      <c r="C1592" s="141">
        <f>IF(Смета!B1574&gt;0,Смета!B1574,0)</f>
        <v>0</v>
      </c>
      <c r="D1592" s="543">
        <f>IF(Смета!C1574&gt;0,Смета!C1574,0)</f>
        <v>0</v>
      </c>
      <c r="E1592" s="77">
        <f>IF(Смета!D1574&gt;0,Смета!D1574,0)</f>
        <v>0</v>
      </c>
      <c r="F1592" s="67">
        <f>IFERROR(IF(Дата_КС2=S$3,Смета!Q1574,0)+IF(Дата_КС2=S$4,Смета!T1574,0)+IF(Дата_КС2=S$5,Смета!W1574,0)+IF(Дата_КС2=S$6,Смета!Z1574,0)+IF(Дата_КС2=S$7,Смета!AC1574,0)+IF(Дата_КС2=S$8,Смета!AF1574,0)+IF(Дата_КС2=S$9,Смета!AI1574,0)+IF(Дата_КС2=S$10,Смета!AL1574,0)+IF(Дата_КС2=S$11,Смета!AO1574,0)+IF(Дата_КС2=S$12,Смета!AR1574,0)+IF(Дата_КС2=S$13,Смета!AU1574,0)+IF(Дата_КС2=S$14,Смета!AX1574,0),0)</f>
        <v>0</v>
      </c>
      <c r="G1592" s="67">
        <f>IF(Смета!E1574&gt;0,Смета!E1574,0)</f>
        <v>0</v>
      </c>
      <c r="H1592" s="67">
        <f t="shared" si="50"/>
        <v>0</v>
      </c>
      <c r="I1592" s="464">
        <f t="shared" si="49"/>
        <v>0</v>
      </c>
      <c r="J1592" s="474"/>
      <c r="K1592" s="465">
        <f>IF(AND(B1592&gt;0,B1592&lt;&gt;"ЗАГ"),1,IF(C1592=0,SUM(B1593:INDEX(B1593:B$2002,INDEX(MATCH("ЗАГ",B1593:B$2002&amp;"",),))),0))</f>
        <v>0</v>
      </c>
      <c r="L1592" s="47"/>
      <c r="M1592" s="47"/>
      <c r="N1592" s="186"/>
      <c r="O1592" s="186"/>
      <c r="P1592" s="187"/>
      <c r="Q1592" s="189"/>
      <c r="R1592" s="178">
        <f>IFERROR(IF(F1592&gt;0,IF(IFERROR((Смета!H1142*1),0)&gt;0,ROUND(F1592*G1592,2),0),0),0)</f>
        <v>0</v>
      </c>
      <c r="S1592" s="50">
        <f>IFERROR(IF(F1592&gt;0,IF(IFERROR((Смета!G1574*1),0)&gt;0,ROUND(F1592*G1592,2),0),0),0)</f>
        <v>0</v>
      </c>
      <c r="T1592" s="38"/>
      <c r="U1592" s="38"/>
      <c r="X1592" s="38"/>
      <c r="Y1592" s="38"/>
    </row>
    <row r="1593" spans="1:25" s="37" customFormat="1" hidden="1" x14ac:dyDescent="0.25">
      <c r="A1593" s="63"/>
      <c r="B1593" s="140">
        <f>IFERROR(IF(F1593&gt;0,MAX(B$26:B1592)+1,IF(AND(D1593&gt;0,C1593=0),"ЗАГ",0)),0)</f>
        <v>0</v>
      </c>
      <c r="C1593" s="141">
        <f>IF(Смета!B1575&gt;0,Смета!B1575,0)</f>
        <v>0</v>
      </c>
      <c r="D1593" s="543">
        <f>IF(Смета!C1575&gt;0,Смета!C1575,0)</f>
        <v>0</v>
      </c>
      <c r="E1593" s="77">
        <f>IF(Смета!D1575&gt;0,Смета!D1575,0)</f>
        <v>0</v>
      </c>
      <c r="F1593" s="67">
        <f>IFERROR(IF(Дата_КС2=S$3,Смета!Q1575,0)+IF(Дата_КС2=S$4,Смета!T1575,0)+IF(Дата_КС2=S$5,Смета!W1575,0)+IF(Дата_КС2=S$6,Смета!Z1575,0)+IF(Дата_КС2=S$7,Смета!AC1575,0)+IF(Дата_КС2=S$8,Смета!AF1575,0)+IF(Дата_КС2=S$9,Смета!AI1575,0)+IF(Дата_КС2=S$10,Смета!AL1575,0)+IF(Дата_КС2=S$11,Смета!AO1575,0)+IF(Дата_КС2=S$12,Смета!AR1575,0)+IF(Дата_КС2=S$13,Смета!AU1575,0)+IF(Дата_КС2=S$14,Смета!AX1575,0),0)</f>
        <v>0</v>
      </c>
      <c r="G1593" s="67">
        <f>IF(Смета!E1575&gt;0,Смета!E1575,0)</f>
        <v>0</v>
      </c>
      <c r="H1593" s="67">
        <f t="shared" si="50"/>
        <v>0</v>
      </c>
      <c r="I1593" s="464">
        <f t="shared" si="49"/>
        <v>0</v>
      </c>
      <c r="J1593" s="474"/>
      <c r="K1593" s="465">
        <f>IF(AND(B1593&gt;0,B1593&lt;&gt;"ЗАГ"),1,IF(C1593=0,SUM(B1594:INDEX(B1594:B$2002,INDEX(MATCH("ЗАГ",B1594:B$2002&amp;"",),))),0))</f>
        <v>0</v>
      </c>
      <c r="L1593" s="47"/>
      <c r="M1593" s="47"/>
      <c r="N1593" s="186"/>
      <c r="O1593" s="186"/>
      <c r="P1593" s="187"/>
      <c r="Q1593" s="189"/>
      <c r="R1593" s="178">
        <f>IFERROR(IF(F1593&gt;0,IF(IFERROR((Смета!H1143*1),0)&gt;0,ROUND(F1593*G1593,2),0),0),0)</f>
        <v>0</v>
      </c>
      <c r="S1593" s="50">
        <f>IFERROR(IF(F1593&gt;0,IF(IFERROR((Смета!G1575*1),0)&gt;0,ROUND(F1593*G1593,2),0),0),0)</f>
        <v>0</v>
      </c>
      <c r="T1593" s="38"/>
      <c r="U1593" s="38"/>
      <c r="X1593" s="38"/>
      <c r="Y1593" s="38"/>
    </row>
    <row r="1594" spans="1:25" s="37" customFormat="1" hidden="1" x14ac:dyDescent="0.25">
      <c r="A1594" s="63"/>
      <c r="B1594" s="140">
        <f>IFERROR(IF(F1594&gt;0,MAX(B$26:B1593)+1,IF(AND(D1594&gt;0,C1594=0),"ЗАГ",0)),0)</f>
        <v>0</v>
      </c>
      <c r="C1594" s="141">
        <f>IF(Смета!B1576&gt;0,Смета!B1576,0)</f>
        <v>0</v>
      </c>
      <c r="D1594" s="543">
        <f>IF(Смета!C1576&gt;0,Смета!C1576,0)</f>
        <v>0</v>
      </c>
      <c r="E1594" s="77">
        <f>IF(Смета!D1576&gt;0,Смета!D1576,0)</f>
        <v>0</v>
      </c>
      <c r="F1594" s="67">
        <f>IFERROR(IF(Дата_КС2=S$3,Смета!Q1576,0)+IF(Дата_КС2=S$4,Смета!T1576,0)+IF(Дата_КС2=S$5,Смета!W1576,0)+IF(Дата_КС2=S$6,Смета!Z1576,0)+IF(Дата_КС2=S$7,Смета!AC1576,0)+IF(Дата_КС2=S$8,Смета!AF1576,0)+IF(Дата_КС2=S$9,Смета!AI1576,0)+IF(Дата_КС2=S$10,Смета!AL1576,0)+IF(Дата_КС2=S$11,Смета!AO1576,0)+IF(Дата_КС2=S$12,Смета!AR1576,0)+IF(Дата_КС2=S$13,Смета!AU1576,0)+IF(Дата_КС2=S$14,Смета!AX1576,0),0)</f>
        <v>0</v>
      </c>
      <c r="G1594" s="67">
        <f>IF(Смета!E1576&gt;0,Смета!E1576,0)</f>
        <v>0</v>
      </c>
      <c r="H1594" s="67">
        <f t="shared" si="50"/>
        <v>0</v>
      </c>
      <c r="I1594" s="464">
        <f t="shared" si="49"/>
        <v>0</v>
      </c>
      <c r="J1594" s="474"/>
      <c r="K1594" s="465">
        <f>IF(AND(B1594&gt;0,B1594&lt;&gt;"ЗАГ"),1,IF(C1594=0,SUM(B1595:INDEX(B1595:B$2002,INDEX(MATCH("ЗАГ",B1595:B$2002&amp;"",),))),0))</f>
        <v>0</v>
      </c>
      <c r="L1594" s="47"/>
      <c r="M1594" s="47"/>
      <c r="N1594" s="186"/>
      <c r="O1594" s="186"/>
      <c r="P1594" s="187"/>
      <c r="Q1594" s="189"/>
      <c r="R1594" s="178">
        <f>IFERROR(IF(F1594&gt;0,IF(IFERROR((Смета!H1144*1),0)&gt;0,ROUND(F1594*G1594,2),0),0),0)</f>
        <v>0</v>
      </c>
      <c r="S1594" s="50">
        <f>IFERROR(IF(F1594&gt;0,IF(IFERROR((Смета!G1576*1),0)&gt;0,ROUND(F1594*G1594,2),0),0),0)</f>
        <v>0</v>
      </c>
      <c r="T1594" s="38"/>
      <c r="U1594" s="38"/>
      <c r="X1594" s="38"/>
      <c r="Y1594" s="38"/>
    </row>
    <row r="1595" spans="1:25" s="37" customFormat="1" hidden="1" x14ac:dyDescent="0.25">
      <c r="A1595" s="63"/>
      <c r="B1595" s="140">
        <f>IFERROR(IF(F1595&gt;0,MAX(B$26:B1594)+1,IF(AND(D1595&gt;0,C1595=0),"ЗАГ",0)),0)</f>
        <v>0</v>
      </c>
      <c r="C1595" s="141">
        <f>IF(Смета!B1577&gt;0,Смета!B1577,0)</f>
        <v>0</v>
      </c>
      <c r="D1595" s="543">
        <f>IF(Смета!C1577&gt;0,Смета!C1577,0)</f>
        <v>0</v>
      </c>
      <c r="E1595" s="77">
        <f>IF(Смета!D1577&gt;0,Смета!D1577,0)</f>
        <v>0</v>
      </c>
      <c r="F1595" s="67">
        <f>IFERROR(IF(Дата_КС2=S$3,Смета!Q1577,0)+IF(Дата_КС2=S$4,Смета!T1577,0)+IF(Дата_КС2=S$5,Смета!W1577,0)+IF(Дата_КС2=S$6,Смета!Z1577,0)+IF(Дата_КС2=S$7,Смета!AC1577,0)+IF(Дата_КС2=S$8,Смета!AF1577,0)+IF(Дата_КС2=S$9,Смета!AI1577,0)+IF(Дата_КС2=S$10,Смета!AL1577,0)+IF(Дата_КС2=S$11,Смета!AO1577,0)+IF(Дата_КС2=S$12,Смета!AR1577,0)+IF(Дата_КС2=S$13,Смета!AU1577,0)+IF(Дата_КС2=S$14,Смета!AX1577,0),0)</f>
        <v>0</v>
      </c>
      <c r="G1595" s="67">
        <f>IF(Смета!E1577&gt;0,Смета!E1577,0)</f>
        <v>0</v>
      </c>
      <c r="H1595" s="67">
        <f t="shared" si="50"/>
        <v>0</v>
      </c>
      <c r="I1595" s="464">
        <f t="shared" si="49"/>
        <v>0</v>
      </c>
      <c r="J1595" s="474"/>
      <c r="K1595" s="465">
        <f>IF(AND(B1595&gt;0,B1595&lt;&gt;"ЗАГ"),1,IF(C1595=0,SUM(B1596:INDEX(B1596:B$2002,INDEX(MATCH("ЗАГ",B1596:B$2002&amp;"",),))),0))</f>
        <v>0</v>
      </c>
      <c r="L1595" s="47"/>
      <c r="M1595" s="47"/>
      <c r="N1595" s="186"/>
      <c r="O1595" s="186"/>
      <c r="P1595" s="187"/>
      <c r="Q1595" s="189"/>
      <c r="R1595" s="178">
        <f>IFERROR(IF(F1595&gt;0,IF(IFERROR((Смета!H1145*1),0)&gt;0,ROUND(F1595*G1595,2),0),0),0)</f>
        <v>0</v>
      </c>
      <c r="S1595" s="50">
        <f>IFERROR(IF(F1595&gt;0,IF(IFERROR((Смета!G1577*1),0)&gt;0,ROUND(F1595*G1595,2),0),0),0)</f>
        <v>0</v>
      </c>
      <c r="T1595" s="38"/>
      <c r="U1595" s="38"/>
      <c r="X1595" s="38"/>
      <c r="Y1595" s="38"/>
    </row>
    <row r="1596" spans="1:25" s="37" customFormat="1" hidden="1" x14ac:dyDescent="0.25">
      <c r="A1596" s="63"/>
      <c r="B1596" s="140">
        <f>IFERROR(IF(F1596&gt;0,MAX(B$26:B1595)+1,IF(AND(D1596&gt;0,C1596=0),"ЗАГ",0)),0)</f>
        <v>0</v>
      </c>
      <c r="C1596" s="141">
        <f>IF(Смета!B1578&gt;0,Смета!B1578,0)</f>
        <v>0</v>
      </c>
      <c r="D1596" s="543">
        <f>IF(Смета!C1578&gt;0,Смета!C1578,0)</f>
        <v>0</v>
      </c>
      <c r="E1596" s="77">
        <f>IF(Смета!D1578&gt;0,Смета!D1578,0)</f>
        <v>0</v>
      </c>
      <c r="F1596" s="67">
        <f>IFERROR(IF(Дата_КС2=S$3,Смета!Q1578,0)+IF(Дата_КС2=S$4,Смета!T1578,0)+IF(Дата_КС2=S$5,Смета!W1578,0)+IF(Дата_КС2=S$6,Смета!Z1578,0)+IF(Дата_КС2=S$7,Смета!AC1578,0)+IF(Дата_КС2=S$8,Смета!AF1578,0)+IF(Дата_КС2=S$9,Смета!AI1578,0)+IF(Дата_КС2=S$10,Смета!AL1578,0)+IF(Дата_КС2=S$11,Смета!AO1578,0)+IF(Дата_КС2=S$12,Смета!AR1578,0)+IF(Дата_КС2=S$13,Смета!AU1578,0)+IF(Дата_КС2=S$14,Смета!AX1578,0),0)</f>
        <v>0</v>
      </c>
      <c r="G1596" s="67">
        <f>IF(Смета!E1578&gt;0,Смета!E1578,0)</f>
        <v>0</v>
      </c>
      <c r="H1596" s="67">
        <f t="shared" si="50"/>
        <v>0</v>
      </c>
      <c r="I1596" s="464">
        <f t="shared" si="49"/>
        <v>0</v>
      </c>
      <c r="J1596" s="474"/>
      <c r="K1596" s="465">
        <f>IF(AND(B1596&gt;0,B1596&lt;&gt;"ЗАГ"),1,IF(C1596=0,SUM(B1597:INDEX(B1597:B$2002,INDEX(MATCH("ЗАГ",B1597:B$2002&amp;"",),))),0))</f>
        <v>0</v>
      </c>
      <c r="L1596" s="47"/>
      <c r="M1596" s="47"/>
      <c r="N1596" s="186"/>
      <c r="O1596" s="186"/>
      <c r="P1596" s="187"/>
      <c r="Q1596" s="189"/>
      <c r="R1596" s="178">
        <f>IFERROR(IF(F1596&gt;0,IF(IFERROR((Смета!H1146*1),0)&gt;0,ROUND(F1596*G1596,2),0),0),0)</f>
        <v>0</v>
      </c>
      <c r="S1596" s="50">
        <f>IFERROR(IF(F1596&gt;0,IF(IFERROR((Смета!G1578*1),0)&gt;0,ROUND(F1596*G1596,2),0),0),0)</f>
        <v>0</v>
      </c>
      <c r="T1596" s="38"/>
      <c r="U1596" s="38"/>
      <c r="X1596" s="38"/>
      <c r="Y1596" s="38"/>
    </row>
    <row r="1597" spans="1:25" s="37" customFormat="1" hidden="1" x14ac:dyDescent="0.25">
      <c r="A1597" s="63"/>
      <c r="B1597" s="140">
        <f>IFERROR(IF(F1597&gt;0,MAX(B$26:B1596)+1,IF(AND(D1597&gt;0,C1597=0),"ЗАГ",0)),0)</f>
        <v>0</v>
      </c>
      <c r="C1597" s="141">
        <f>IF(Смета!B1579&gt;0,Смета!B1579,0)</f>
        <v>0</v>
      </c>
      <c r="D1597" s="543">
        <f>IF(Смета!C1579&gt;0,Смета!C1579,0)</f>
        <v>0</v>
      </c>
      <c r="E1597" s="77">
        <f>IF(Смета!D1579&gt;0,Смета!D1579,0)</f>
        <v>0</v>
      </c>
      <c r="F1597" s="67">
        <f>IFERROR(IF(Дата_КС2=S$3,Смета!Q1579,0)+IF(Дата_КС2=S$4,Смета!T1579,0)+IF(Дата_КС2=S$5,Смета!W1579,0)+IF(Дата_КС2=S$6,Смета!Z1579,0)+IF(Дата_КС2=S$7,Смета!AC1579,0)+IF(Дата_КС2=S$8,Смета!AF1579,0)+IF(Дата_КС2=S$9,Смета!AI1579,0)+IF(Дата_КС2=S$10,Смета!AL1579,0)+IF(Дата_КС2=S$11,Смета!AO1579,0)+IF(Дата_КС2=S$12,Смета!AR1579,0)+IF(Дата_КС2=S$13,Смета!AU1579,0)+IF(Дата_КС2=S$14,Смета!AX1579,0),0)</f>
        <v>0</v>
      </c>
      <c r="G1597" s="67">
        <f>IF(Смета!E1579&gt;0,Смета!E1579,0)</f>
        <v>0</v>
      </c>
      <c r="H1597" s="67">
        <f t="shared" si="50"/>
        <v>0</v>
      </c>
      <c r="I1597" s="464">
        <f t="shared" si="49"/>
        <v>0</v>
      </c>
      <c r="J1597" s="474"/>
      <c r="K1597" s="465">
        <f>IF(AND(B1597&gt;0,B1597&lt;&gt;"ЗАГ"),1,IF(C1597=0,SUM(B1598:INDEX(B1598:B$2002,INDEX(MATCH("ЗАГ",B1598:B$2002&amp;"",),))),0))</f>
        <v>0</v>
      </c>
      <c r="L1597" s="47"/>
      <c r="M1597" s="47"/>
      <c r="N1597" s="186"/>
      <c r="O1597" s="186"/>
      <c r="P1597" s="187"/>
      <c r="Q1597" s="189"/>
      <c r="R1597" s="178">
        <f>IFERROR(IF(F1597&gt;0,IF(IFERROR((Смета!H1147*1),0)&gt;0,ROUND(F1597*G1597,2),0),0),0)</f>
        <v>0</v>
      </c>
      <c r="S1597" s="50">
        <f>IFERROR(IF(F1597&gt;0,IF(IFERROR((Смета!G1579*1),0)&gt;0,ROUND(F1597*G1597,2),0),0),0)</f>
        <v>0</v>
      </c>
      <c r="T1597" s="38"/>
      <c r="U1597" s="38"/>
      <c r="X1597" s="38"/>
      <c r="Y1597" s="38"/>
    </row>
    <row r="1598" spans="1:25" s="37" customFormat="1" hidden="1" x14ac:dyDescent="0.25">
      <c r="A1598" s="63"/>
      <c r="B1598" s="140">
        <f>IFERROR(IF(F1598&gt;0,MAX(B$26:B1597)+1,IF(AND(D1598&gt;0,C1598=0),"ЗАГ",0)),0)</f>
        <v>0</v>
      </c>
      <c r="C1598" s="141">
        <f>IF(Смета!B1580&gt;0,Смета!B1580,0)</f>
        <v>0</v>
      </c>
      <c r="D1598" s="543">
        <f>IF(Смета!C1580&gt;0,Смета!C1580,0)</f>
        <v>0</v>
      </c>
      <c r="E1598" s="77">
        <f>IF(Смета!D1580&gt;0,Смета!D1580,0)</f>
        <v>0</v>
      </c>
      <c r="F1598" s="67">
        <f>IFERROR(IF(Дата_КС2=S$3,Смета!Q1580,0)+IF(Дата_КС2=S$4,Смета!T1580,0)+IF(Дата_КС2=S$5,Смета!W1580,0)+IF(Дата_КС2=S$6,Смета!Z1580,0)+IF(Дата_КС2=S$7,Смета!AC1580,0)+IF(Дата_КС2=S$8,Смета!AF1580,0)+IF(Дата_КС2=S$9,Смета!AI1580,0)+IF(Дата_КС2=S$10,Смета!AL1580,0)+IF(Дата_КС2=S$11,Смета!AO1580,0)+IF(Дата_КС2=S$12,Смета!AR1580,0)+IF(Дата_КС2=S$13,Смета!AU1580,0)+IF(Дата_КС2=S$14,Смета!AX1580,0),0)</f>
        <v>0</v>
      </c>
      <c r="G1598" s="67">
        <f>IF(Смета!E1580&gt;0,Смета!E1580,0)</f>
        <v>0</v>
      </c>
      <c r="H1598" s="67">
        <f t="shared" si="50"/>
        <v>0</v>
      </c>
      <c r="I1598" s="464">
        <f t="shared" si="49"/>
        <v>0</v>
      </c>
      <c r="J1598" s="474"/>
      <c r="K1598" s="465">
        <f>IF(AND(B1598&gt;0,B1598&lt;&gt;"ЗАГ"),1,IF(C1598=0,SUM(B1599:INDEX(B1599:B$2002,INDEX(MATCH("ЗАГ",B1599:B$2002&amp;"",),))),0))</f>
        <v>0</v>
      </c>
      <c r="L1598" s="47"/>
      <c r="M1598" s="47"/>
      <c r="N1598" s="186"/>
      <c r="O1598" s="186"/>
      <c r="P1598" s="187"/>
      <c r="Q1598" s="189"/>
      <c r="R1598" s="178">
        <f>IFERROR(IF(F1598&gt;0,IF(IFERROR((Смета!H1148*1),0)&gt;0,ROUND(F1598*G1598,2),0),0),0)</f>
        <v>0</v>
      </c>
      <c r="S1598" s="50">
        <f>IFERROR(IF(F1598&gt;0,IF(IFERROR((Смета!G1580*1),0)&gt;0,ROUND(F1598*G1598,2),0),0),0)</f>
        <v>0</v>
      </c>
      <c r="T1598" s="38"/>
      <c r="U1598" s="38"/>
      <c r="X1598" s="38"/>
      <c r="Y1598" s="38"/>
    </row>
    <row r="1599" spans="1:25" s="37" customFormat="1" hidden="1" x14ac:dyDescent="0.25">
      <c r="A1599" s="63"/>
      <c r="B1599" s="140">
        <f>IFERROR(IF(F1599&gt;0,MAX(B$26:B1598)+1,IF(AND(D1599&gt;0,C1599=0),"ЗАГ",0)),0)</f>
        <v>0</v>
      </c>
      <c r="C1599" s="141">
        <f>IF(Смета!B1581&gt;0,Смета!B1581,0)</f>
        <v>0</v>
      </c>
      <c r="D1599" s="543">
        <f>IF(Смета!C1581&gt;0,Смета!C1581,0)</f>
        <v>0</v>
      </c>
      <c r="E1599" s="77">
        <f>IF(Смета!D1581&gt;0,Смета!D1581,0)</f>
        <v>0</v>
      </c>
      <c r="F1599" s="67">
        <f>IFERROR(IF(Дата_КС2=S$3,Смета!Q1581,0)+IF(Дата_КС2=S$4,Смета!T1581,0)+IF(Дата_КС2=S$5,Смета!W1581,0)+IF(Дата_КС2=S$6,Смета!Z1581,0)+IF(Дата_КС2=S$7,Смета!AC1581,0)+IF(Дата_КС2=S$8,Смета!AF1581,0)+IF(Дата_КС2=S$9,Смета!AI1581,0)+IF(Дата_КС2=S$10,Смета!AL1581,0)+IF(Дата_КС2=S$11,Смета!AO1581,0)+IF(Дата_КС2=S$12,Смета!AR1581,0)+IF(Дата_КС2=S$13,Смета!AU1581,0)+IF(Дата_КС2=S$14,Смета!AX1581,0),0)</f>
        <v>0</v>
      </c>
      <c r="G1599" s="67">
        <f>IF(Смета!E1581&gt;0,Смета!E1581,0)</f>
        <v>0</v>
      </c>
      <c r="H1599" s="67">
        <f t="shared" si="50"/>
        <v>0</v>
      </c>
      <c r="I1599" s="464">
        <f t="shared" si="49"/>
        <v>0</v>
      </c>
      <c r="J1599" s="474"/>
      <c r="K1599" s="465">
        <f>IF(AND(B1599&gt;0,B1599&lt;&gt;"ЗАГ"),1,IF(C1599=0,SUM(B1600:INDEX(B1600:B$2002,INDEX(MATCH("ЗАГ",B1600:B$2002&amp;"",),))),0))</f>
        <v>0</v>
      </c>
      <c r="L1599" s="47"/>
      <c r="M1599" s="47"/>
      <c r="N1599" s="186"/>
      <c r="O1599" s="186"/>
      <c r="P1599" s="187"/>
      <c r="Q1599" s="189"/>
      <c r="R1599" s="178">
        <f>IFERROR(IF(F1599&gt;0,IF(IFERROR((Смета!H1149*1),0)&gt;0,ROUND(F1599*G1599,2),0),0),0)</f>
        <v>0</v>
      </c>
      <c r="S1599" s="50">
        <f>IFERROR(IF(F1599&gt;0,IF(IFERROR((Смета!G1581*1),0)&gt;0,ROUND(F1599*G1599,2),0),0),0)</f>
        <v>0</v>
      </c>
      <c r="T1599" s="38"/>
      <c r="U1599" s="38"/>
      <c r="X1599" s="38"/>
      <c r="Y1599" s="38"/>
    </row>
    <row r="1600" spans="1:25" s="37" customFormat="1" hidden="1" x14ac:dyDescent="0.25">
      <c r="A1600" s="63"/>
      <c r="B1600" s="140">
        <f>IFERROR(IF(F1600&gt;0,MAX(B$26:B1599)+1,IF(AND(D1600&gt;0,C1600=0),"ЗАГ",0)),0)</f>
        <v>0</v>
      </c>
      <c r="C1600" s="141">
        <f>IF(Смета!B1582&gt;0,Смета!B1582,0)</f>
        <v>0</v>
      </c>
      <c r="D1600" s="543">
        <f>IF(Смета!C1582&gt;0,Смета!C1582,0)</f>
        <v>0</v>
      </c>
      <c r="E1600" s="77">
        <f>IF(Смета!D1582&gt;0,Смета!D1582,0)</f>
        <v>0</v>
      </c>
      <c r="F1600" s="67">
        <f>IFERROR(IF(Дата_КС2=S$3,Смета!Q1582,0)+IF(Дата_КС2=S$4,Смета!T1582,0)+IF(Дата_КС2=S$5,Смета!W1582,0)+IF(Дата_КС2=S$6,Смета!Z1582,0)+IF(Дата_КС2=S$7,Смета!AC1582,0)+IF(Дата_КС2=S$8,Смета!AF1582,0)+IF(Дата_КС2=S$9,Смета!AI1582,0)+IF(Дата_КС2=S$10,Смета!AL1582,0)+IF(Дата_КС2=S$11,Смета!AO1582,0)+IF(Дата_КС2=S$12,Смета!AR1582,0)+IF(Дата_КС2=S$13,Смета!AU1582,0)+IF(Дата_КС2=S$14,Смета!AX1582,0),0)</f>
        <v>0</v>
      </c>
      <c r="G1600" s="67">
        <f>IF(Смета!E1582&gt;0,Смета!E1582,0)</f>
        <v>0</v>
      </c>
      <c r="H1600" s="67">
        <f t="shared" si="50"/>
        <v>0</v>
      </c>
      <c r="I1600" s="464">
        <f t="shared" si="49"/>
        <v>0</v>
      </c>
      <c r="J1600" s="474"/>
      <c r="K1600" s="465">
        <f>IF(AND(B1600&gt;0,B1600&lt;&gt;"ЗАГ"),1,IF(C1600=0,SUM(B1601:INDEX(B1601:B$2002,INDEX(MATCH("ЗАГ",B1601:B$2002&amp;"",),))),0))</f>
        <v>0</v>
      </c>
      <c r="L1600" s="47"/>
      <c r="M1600" s="47"/>
      <c r="N1600" s="186"/>
      <c r="O1600" s="186"/>
      <c r="P1600" s="187"/>
      <c r="Q1600" s="189"/>
      <c r="R1600" s="178">
        <f>IFERROR(IF(F1600&gt;0,IF(IFERROR((Смета!H1150*1),0)&gt;0,ROUND(F1600*G1600,2),0),0),0)</f>
        <v>0</v>
      </c>
      <c r="S1600" s="50">
        <f>IFERROR(IF(F1600&gt;0,IF(IFERROR((Смета!G1582*1),0)&gt;0,ROUND(F1600*G1600,2),0),0),0)</f>
        <v>0</v>
      </c>
      <c r="T1600" s="38"/>
      <c r="U1600" s="38"/>
      <c r="X1600" s="38"/>
      <c r="Y1600" s="38"/>
    </row>
    <row r="1601" spans="1:25" s="37" customFormat="1" hidden="1" x14ac:dyDescent="0.25">
      <c r="A1601" s="63"/>
      <c r="B1601" s="140">
        <f>IFERROR(IF(F1601&gt;0,MAX(B$26:B1600)+1,IF(AND(D1601&gt;0,C1601=0),"ЗАГ",0)),0)</f>
        <v>0</v>
      </c>
      <c r="C1601" s="141">
        <f>IF(Смета!B1583&gt;0,Смета!B1583,0)</f>
        <v>0</v>
      </c>
      <c r="D1601" s="543">
        <f>IF(Смета!C1583&gt;0,Смета!C1583,0)</f>
        <v>0</v>
      </c>
      <c r="E1601" s="77">
        <f>IF(Смета!D1583&gt;0,Смета!D1583,0)</f>
        <v>0</v>
      </c>
      <c r="F1601" s="67">
        <f>IFERROR(IF(Дата_КС2=S$3,Смета!Q1583,0)+IF(Дата_КС2=S$4,Смета!T1583,0)+IF(Дата_КС2=S$5,Смета!W1583,0)+IF(Дата_КС2=S$6,Смета!Z1583,0)+IF(Дата_КС2=S$7,Смета!AC1583,0)+IF(Дата_КС2=S$8,Смета!AF1583,0)+IF(Дата_КС2=S$9,Смета!AI1583,0)+IF(Дата_КС2=S$10,Смета!AL1583,0)+IF(Дата_КС2=S$11,Смета!AO1583,0)+IF(Дата_КС2=S$12,Смета!AR1583,0)+IF(Дата_КС2=S$13,Смета!AU1583,0)+IF(Дата_КС2=S$14,Смета!AX1583,0),0)</f>
        <v>0</v>
      </c>
      <c r="G1601" s="67">
        <f>IF(Смета!E1583&gt;0,Смета!E1583,0)</f>
        <v>0</v>
      </c>
      <c r="H1601" s="67">
        <f t="shared" si="50"/>
        <v>0</v>
      </c>
      <c r="I1601" s="464">
        <f t="shared" si="49"/>
        <v>0</v>
      </c>
      <c r="J1601" s="474"/>
      <c r="K1601" s="465">
        <f>IF(AND(B1601&gt;0,B1601&lt;&gt;"ЗАГ"),1,IF(C1601=0,SUM(B1602:INDEX(B1602:B$2002,INDEX(MATCH("ЗАГ",B1602:B$2002&amp;"",),))),0))</f>
        <v>0</v>
      </c>
      <c r="L1601" s="47"/>
      <c r="M1601" s="47"/>
      <c r="N1601" s="186"/>
      <c r="O1601" s="186"/>
      <c r="P1601" s="187"/>
      <c r="Q1601" s="189"/>
      <c r="R1601" s="178">
        <f>IFERROR(IF(F1601&gt;0,IF(IFERROR((Смета!H1151*1),0)&gt;0,ROUND(F1601*G1601,2),0),0),0)</f>
        <v>0</v>
      </c>
      <c r="S1601" s="50">
        <f>IFERROR(IF(F1601&gt;0,IF(IFERROR((Смета!G1583*1),0)&gt;0,ROUND(F1601*G1601,2),0),0),0)</f>
        <v>0</v>
      </c>
      <c r="T1601" s="38"/>
      <c r="U1601" s="38"/>
      <c r="X1601" s="38"/>
      <c r="Y1601" s="38"/>
    </row>
    <row r="1602" spans="1:25" s="37" customFormat="1" hidden="1" x14ac:dyDescent="0.25">
      <c r="A1602" s="63"/>
      <c r="B1602" s="140">
        <f>IFERROR(IF(F1602&gt;0,MAX(B$26:B1601)+1,IF(AND(D1602&gt;0,C1602=0),"ЗАГ",0)),0)</f>
        <v>0</v>
      </c>
      <c r="C1602" s="141">
        <f>IF(Смета!B1584&gt;0,Смета!B1584,0)</f>
        <v>0</v>
      </c>
      <c r="D1602" s="543">
        <f>IF(Смета!C1584&gt;0,Смета!C1584,0)</f>
        <v>0</v>
      </c>
      <c r="E1602" s="77">
        <f>IF(Смета!D1584&gt;0,Смета!D1584,0)</f>
        <v>0</v>
      </c>
      <c r="F1602" s="67">
        <f>IFERROR(IF(Дата_КС2=S$3,Смета!Q1584,0)+IF(Дата_КС2=S$4,Смета!T1584,0)+IF(Дата_КС2=S$5,Смета!W1584,0)+IF(Дата_КС2=S$6,Смета!Z1584,0)+IF(Дата_КС2=S$7,Смета!AC1584,0)+IF(Дата_КС2=S$8,Смета!AF1584,0)+IF(Дата_КС2=S$9,Смета!AI1584,0)+IF(Дата_КС2=S$10,Смета!AL1584,0)+IF(Дата_КС2=S$11,Смета!AO1584,0)+IF(Дата_КС2=S$12,Смета!AR1584,0)+IF(Дата_КС2=S$13,Смета!AU1584,0)+IF(Дата_КС2=S$14,Смета!AX1584,0),0)</f>
        <v>0</v>
      </c>
      <c r="G1602" s="67">
        <f>IF(Смета!E1584&gt;0,Смета!E1584,0)</f>
        <v>0</v>
      </c>
      <c r="H1602" s="67">
        <f t="shared" si="50"/>
        <v>0</v>
      </c>
      <c r="I1602" s="464">
        <f t="shared" si="49"/>
        <v>0</v>
      </c>
      <c r="J1602" s="474"/>
      <c r="K1602" s="465">
        <f>IF(AND(B1602&gt;0,B1602&lt;&gt;"ЗАГ"),1,IF(C1602=0,SUM(B1603:INDEX(B1603:B$2002,INDEX(MATCH("ЗАГ",B1603:B$2002&amp;"",),))),0))</f>
        <v>0</v>
      </c>
      <c r="L1602" s="47"/>
      <c r="M1602" s="47"/>
      <c r="N1602" s="186"/>
      <c r="O1602" s="186"/>
      <c r="P1602" s="187"/>
      <c r="Q1602" s="189"/>
      <c r="R1602" s="178">
        <f>IFERROR(IF(F1602&gt;0,IF(IFERROR((Смета!H1152*1),0)&gt;0,ROUND(F1602*G1602,2),0),0),0)</f>
        <v>0</v>
      </c>
      <c r="S1602" s="50">
        <f>IFERROR(IF(F1602&gt;0,IF(IFERROR((Смета!G1584*1),0)&gt;0,ROUND(F1602*G1602,2),0),0),0)</f>
        <v>0</v>
      </c>
      <c r="T1602" s="38"/>
      <c r="U1602" s="38"/>
      <c r="X1602" s="38"/>
      <c r="Y1602" s="38"/>
    </row>
    <row r="1603" spans="1:25" s="37" customFormat="1" hidden="1" x14ac:dyDescent="0.25">
      <c r="A1603" s="63"/>
      <c r="B1603" s="140">
        <f>IFERROR(IF(F1603&gt;0,MAX(B$26:B1602)+1,IF(AND(D1603&gt;0,C1603=0),"ЗАГ",0)),0)</f>
        <v>0</v>
      </c>
      <c r="C1603" s="141">
        <f>IF(Смета!B1585&gt;0,Смета!B1585,0)</f>
        <v>0</v>
      </c>
      <c r="D1603" s="543">
        <f>IF(Смета!C1585&gt;0,Смета!C1585,0)</f>
        <v>0</v>
      </c>
      <c r="E1603" s="77">
        <f>IF(Смета!D1585&gt;0,Смета!D1585,0)</f>
        <v>0</v>
      </c>
      <c r="F1603" s="67">
        <f>IFERROR(IF(Дата_КС2=S$3,Смета!Q1585,0)+IF(Дата_КС2=S$4,Смета!T1585,0)+IF(Дата_КС2=S$5,Смета!W1585,0)+IF(Дата_КС2=S$6,Смета!Z1585,0)+IF(Дата_КС2=S$7,Смета!AC1585,0)+IF(Дата_КС2=S$8,Смета!AF1585,0)+IF(Дата_КС2=S$9,Смета!AI1585,0)+IF(Дата_КС2=S$10,Смета!AL1585,0)+IF(Дата_КС2=S$11,Смета!AO1585,0)+IF(Дата_КС2=S$12,Смета!AR1585,0)+IF(Дата_КС2=S$13,Смета!AU1585,0)+IF(Дата_КС2=S$14,Смета!AX1585,0),0)</f>
        <v>0</v>
      </c>
      <c r="G1603" s="67">
        <f>IF(Смета!E1585&gt;0,Смета!E1585,0)</f>
        <v>0</v>
      </c>
      <c r="H1603" s="67">
        <f t="shared" si="50"/>
        <v>0</v>
      </c>
      <c r="I1603" s="464">
        <f t="shared" si="49"/>
        <v>0</v>
      </c>
      <c r="J1603" s="474"/>
      <c r="K1603" s="465">
        <f>IF(AND(B1603&gt;0,B1603&lt;&gt;"ЗАГ"),1,IF(C1603=0,SUM(B1604:INDEX(B1604:B$2002,INDEX(MATCH("ЗАГ",B1604:B$2002&amp;"",),))),0))</f>
        <v>0</v>
      </c>
      <c r="L1603" s="47"/>
      <c r="M1603" s="47"/>
      <c r="N1603" s="186"/>
      <c r="O1603" s="186"/>
      <c r="P1603" s="187"/>
      <c r="Q1603" s="189"/>
      <c r="R1603" s="178">
        <f>IFERROR(IF(F1603&gt;0,IF(IFERROR((Смета!H1153*1),0)&gt;0,ROUND(F1603*G1603,2),0),0),0)</f>
        <v>0</v>
      </c>
      <c r="S1603" s="50">
        <f>IFERROR(IF(F1603&gt;0,IF(IFERROR((Смета!G1585*1),0)&gt;0,ROUND(F1603*G1603,2),0),0),0)</f>
        <v>0</v>
      </c>
      <c r="T1603" s="38"/>
      <c r="U1603" s="38"/>
      <c r="X1603" s="38"/>
      <c r="Y1603" s="38"/>
    </row>
    <row r="1604" spans="1:25" s="37" customFormat="1" hidden="1" x14ac:dyDescent="0.25">
      <c r="A1604" s="63"/>
      <c r="B1604" s="140">
        <f>IFERROR(IF(F1604&gt;0,MAX(B$26:B1603)+1,IF(AND(D1604&gt;0,C1604=0),"ЗАГ",0)),0)</f>
        <v>0</v>
      </c>
      <c r="C1604" s="141">
        <f>IF(Смета!B1586&gt;0,Смета!B1586,0)</f>
        <v>0</v>
      </c>
      <c r="D1604" s="543">
        <f>IF(Смета!C1586&gt;0,Смета!C1586,0)</f>
        <v>0</v>
      </c>
      <c r="E1604" s="77">
        <f>IF(Смета!D1586&gt;0,Смета!D1586,0)</f>
        <v>0</v>
      </c>
      <c r="F1604" s="67">
        <f>IFERROR(IF(Дата_КС2=S$3,Смета!Q1586,0)+IF(Дата_КС2=S$4,Смета!T1586,0)+IF(Дата_КС2=S$5,Смета!W1586,0)+IF(Дата_КС2=S$6,Смета!Z1586,0)+IF(Дата_КС2=S$7,Смета!AC1586,0)+IF(Дата_КС2=S$8,Смета!AF1586,0)+IF(Дата_КС2=S$9,Смета!AI1586,0)+IF(Дата_КС2=S$10,Смета!AL1586,0)+IF(Дата_КС2=S$11,Смета!AO1586,0)+IF(Дата_КС2=S$12,Смета!AR1586,0)+IF(Дата_КС2=S$13,Смета!AU1586,0)+IF(Дата_КС2=S$14,Смета!AX1586,0),0)</f>
        <v>0</v>
      </c>
      <c r="G1604" s="67">
        <f>IF(Смета!E1586&gt;0,Смета!E1586,0)</f>
        <v>0</v>
      </c>
      <c r="H1604" s="67">
        <f t="shared" si="50"/>
        <v>0</v>
      </c>
      <c r="I1604" s="464">
        <f t="shared" si="49"/>
        <v>0</v>
      </c>
      <c r="J1604" s="474"/>
      <c r="K1604" s="465">
        <f>IF(AND(B1604&gt;0,B1604&lt;&gt;"ЗАГ"),1,IF(C1604=0,SUM(B1605:INDEX(B1605:B$2002,INDEX(MATCH("ЗАГ",B1605:B$2002&amp;"",),))),0))</f>
        <v>0</v>
      </c>
      <c r="L1604" s="47"/>
      <c r="M1604" s="47"/>
      <c r="N1604" s="186"/>
      <c r="O1604" s="186"/>
      <c r="P1604" s="187"/>
      <c r="Q1604" s="189"/>
      <c r="R1604" s="178">
        <f>IFERROR(IF(F1604&gt;0,IF(IFERROR((Смета!H1154*1),0)&gt;0,ROUND(F1604*G1604,2),0),0),0)</f>
        <v>0</v>
      </c>
      <c r="S1604" s="50">
        <f>IFERROR(IF(F1604&gt;0,IF(IFERROR((Смета!G1586*1),0)&gt;0,ROUND(F1604*G1604,2),0),0),0)</f>
        <v>0</v>
      </c>
      <c r="T1604" s="38"/>
      <c r="U1604" s="38"/>
      <c r="X1604" s="38"/>
      <c r="Y1604" s="38"/>
    </row>
    <row r="1605" spans="1:25" s="37" customFormat="1" hidden="1" x14ac:dyDescent="0.25">
      <c r="A1605" s="63"/>
      <c r="B1605" s="140">
        <f>IFERROR(IF(F1605&gt;0,MAX(B$26:B1604)+1,IF(AND(D1605&gt;0,C1605=0),"ЗАГ",0)),0)</f>
        <v>0</v>
      </c>
      <c r="C1605" s="141">
        <f>IF(Смета!B1587&gt;0,Смета!B1587,0)</f>
        <v>0</v>
      </c>
      <c r="D1605" s="543">
        <f>IF(Смета!C1587&gt;0,Смета!C1587,0)</f>
        <v>0</v>
      </c>
      <c r="E1605" s="77">
        <f>IF(Смета!D1587&gt;0,Смета!D1587,0)</f>
        <v>0</v>
      </c>
      <c r="F1605" s="67">
        <f>IFERROR(IF(Дата_КС2=S$3,Смета!Q1587,0)+IF(Дата_КС2=S$4,Смета!T1587,0)+IF(Дата_КС2=S$5,Смета!W1587,0)+IF(Дата_КС2=S$6,Смета!Z1587,0)+IF(Дата_КС2=S$7,Смета!AC1587,0)+IF(Дата_КС2=S$8,Смета!AF1587,0)+IF(Дата_КС2=S$9,Смета!AI1587,0)+IF(Дата_КС2=S$10,Смета!AL1587,0)+IF(Дата_КС2=S$11,Смета!AO1587,0)+IF(Дата_КС2=S$12,Смета!AR1587,0)+IF(Дата_КС2=S$13,Смета!AU1587,0)+IF(Дата_КС2=S$14,Смета!AX1587,0),0)</f>
        <v>0</v>
      </c>
      <c r="G1605" s="67">
        <f>IF(Смета!E1587&gt;0,Смета!E1587,0)</f>
        <v>0</v>
      </c>
      <c r="H1605" s="67">
        <f t="shared" si="50"/>
        <v>0</v>
      </c>
      <c r="I1605" s="464">
        <f t="shared" si="49"/>
        <v>0</v>
      </c>
      <c r="J1605" s="474"/>
      <c r="K1605" s="465">
        <f>IF(AND(B1605&gt;0,B1605&lt;&gt;"ЗАГ"),1,IF(C1605=0,SUM(B1606:INDEX(B1606:B$2002,INDEX(MATCH("ЗАГ",B1606:B$2002&amp;"",),))),0))</f>
        <v>0</v>
      </c>
      <c r="L1605" s="47"/>
      <c r="M1605" s="47"/>
      <c r="N1605" s="186"/>
      <c r="O1605" s="186"/>
      <c r="P1605" s="187"/>
      <c r="Q1605" s="189"/>
      <c r="R1605" s="178">
        <f>IFERROR(IF(F1605&gt;0,IF(IFERROR((Смета!H1155*1),0)&gt;0,ROUND(F1605*G1605,2),0),0),0)</f>
        <v>0</v>
      </c>
      <c r="S1605" s="50">
        <f>IFERROR(IF(F1605&gt;0,IF(IFERROR((Смета!G1587*1),0)&gt;0,ROUND(F1605*G1605,2),0),0),0)</f>
        <v>0</v>
      </c>
      <c r="T1605" s="38"/>
      <c r="U1605" s="38"/>
      <c r="X1605" s="38"/>
      <c r="Y1605" s="38"/>
    </row>
    <row r="1606" spans="1:25" s="37" customFormat="1" hidden="1" x14ac:dyDescent="0.25">
      <c r="A1606" s="63"/>
      <c r="B1606" s="140">
        <f>IFERROR(IF(F1606&gt;0,MAX(B$26:B1605)+1,IF(AND(D1606&gt;0,C1606=0),"ЗАГ",0)),0)</f>
        <v>0</v>
      </c>
      <c r="C1606" s="141">
        <f>IF(Смета!B1588&gt;0,Смета!B1588,0)</f>
        <v>0</v>
      </c>
      <c r="D1606" s="543">
        <f>IF(Смета!C1588&gt;0,Смета!C1588,0)</f>
        <v>0</v>
      </c>
      <c r="E1606" s="77">
        <f>IF(Смета!D1588&gt;0,Смета!D1588,0)</f>
        <v>0</v>
      </c>
      <c r="F1606" s="67">
        <f>IFERROR(IF(Дата_КС2=S$3,Смета!Q1588,0)+IF(Дата_КС2=S$4,Смета!T1588,0)+IF(Дата_КС2=S$5,Смета!W1588,0)+IF(Дата_КС2=S$6,Смета!Z1588,0)+IF(Дата_КС2=S$7,Смета!AC1588,0)+IF(Дата_КС2=S$8,Смета!AF1588,0)+IF(Дата_КС2=S$9,Смета!AI1588,0)+IF(Дата_КС2=S$10,Смета!AL1588,0)+IF(Дата_КС2=S$11,Смета!AO1588,0)+IF(Дата_КС2=S$12,Смета!AR1588,0)+IF(Дата_КС2=S$13,Смета!AU1588,0)+IF(Дата_КС2=S$14,Смета!AX1588,0),0)</f>
        <v>0</v>
      </c>
      <c r="G1606" s="67">
        <f>IF(Смета!E1588&gt;0,Смета!E1588,0)</f>
        <v>0</v>
      </c>
      <c r="H1606" s="67">
        <f t="shared" si="50"/>
        <v>0</v>
      </c>
      <c r="I1606" s="464">
        <f t="shared" si="49"/>
        <v>0</v>
      </c>
      <c r="J1606" s="474"/>
      <c r="K1606" s="465">
        <f>IF(AND(B1606&gt;0,B1606&lt;&gt;"ЗАГ"),1,IF(C1606=0,SUM(B1607:INDEX(B1607:B$2002,INDEX(MATCH("ЗАГ",B1607:B$2002&amp;"",),))),0))</f>
        <v>0</v>
      </c>
      <c r="L1606" s="47"/>
      <c r="M1606" s="47"/>
      <c r="N1606" s="186"/>
      <c r="O1606" s="186"/>
      <c r="P1606" s="187"/>
      <c r="Q1606" s="189"/>
      <c r="R1606" s="178">
        <f>IFERROR(IF(F1606&gt;0,IF(IFERROR((Смета!H1156*1),0)&gt;0,ROUND(F1606*G1606,2),0),0),0)</f>
        <v>0</v>
      </c>
      <c r="S1606" s="50">
        <f>IFERROR(IF(F1606&gt;0,IF(IFERROR((Смета!G1588*1),0)&gt;0,ROUND(F1606*G1606,2),0),0),0)</f>
        <v>0</v>
      </c>
      <c r="T1606" s="38"/>
      <c r="U1606" s="38"/>
      <c r="X1606" s="38"/>
      <c r="Y1606" s="38"/>
    </row>
    <row r="1607" spans="1:25" s="37" customFormat="1" hidden="1" x14ac:dyDescent="0.25">
      <c r="A1607" s="63"/>
      <c r="B1607" s="140">
        <f>IFERROR(IF(F1607&gt;0,MAX(B$26:B1606)+1,IF(AND(D1607&gt;0,C1607=0),"ЗАГ",0)),0)</f>
        <v>0</v>
      </c>
      <c r="C1607" s="141">
        <f>IF(Смета!B1589&gt;0,Смета!B1589,0)</f>
        <v>0</v>
      </c>
      <c r="D1607" s="543">
        <f>IF(Смета!C1589&gt;0,Смета!C1589,0)</f>
        <v>0</v>
      </c>
      <c r="E1607" s="77">
        <f>IF(Смета!D1589&gt;0,Смета!D1589,0)</f>
        <v>0</v>
      </c>
      <c r="F1607" s="67">
        <f>IFERROR(IF(Дата_КС2=S$3,Смета!Q1589,0)+IF(Дата_КС2=S$4,Смета!T1589,0)+IF(Дата_КС2=S$5,Смета!W1589,0)+IF(Дата_КС2=S$6,Смета!Z1589,0)+IF(Дата_КС2=S$7,Смета!AC1589,0)+IF(Дата_КС2=S$8,Смета!AF1589,0)+IF(Дата_КС2=S$9,Смета!AI1589,0)+IF(Дата_КС2=S$10,Смета!AL1589,0)+IF(Дата_КС2=S$11,Смета!AO1589,0)+IF(Дата_КС2=S$12,Смета!AR1589,0)+IF(Дата_КС2=S$13,Смета!AU1589,0)+IF(Дата_КС2=S$14,Смета!AX1589,0),0)</f>
        <v>0</v>
      </c>
      <c r="G1607" s="67">
        <f>IF(Смета!E1589&gt;0,Смета!E1589,0)</f>
        <v>0</v>
      </c>
      <c r="H1607" s="67">
        <f t="shared" si="50"/>
        <v>0</v>
      </c>
      <c r="I1607" s="464">
        <f t="shared" si="49"/>
        <v>0</v>
      </c>
      <c r="J1607" s="474"/>
      <c r="K1607" s="465">
        <f>IF(AND(B1607&gt;0,B1607&lt;&gt;"ЗАГ"),1,IF(C1607=0,SUM(B1608:INDEX(B1608:B$2002,INDEX(MATCH("ЗАГ",B1608:B$2002&amp;"",),))),0))</f>
        <v>0</v>
      </c>
      <c r="L1607" s="47"/>
      <c r="M1607" s="47"/>
      <c r="N1607" s="186"/>
      <c r="O1607" s="186"/>
      <c r="P1607" s="187"/>
      <c r="Q1607" s="189"/>
      <c r="R1607" s="178">
        <f>IFERROR(IF(F1607&gt;0,IF(IFERROR((Смета!H1157*1),0)&gt;0,ROUND(F1607*G1607,2),0),0),0)</f>
        <v>0</v>
      </c>
      <c r="S1607" s="50">
        <f>IFERROR(IF(F1607&gt;0,IF(IFERROR((Смета!G1589*1),0)&gt;0,ROUND(F1607*G1607,2),0),0),0)</f>
        <v>0</v>
      </c>
      <c r="T1607" s="38"/>
      <c r="U1607" s="38"/>
      <c r="X1607" s="38"/>
      <c r="Y1607" s="38"/>
    </row>
    <row r="1608" spans="1:25" s="37" customFormat="1" hidden="1" x14ac:dyDescent="0.25">
      <c r="A1608" s="63"/>
      <c r="B1608" s="140">
        <f>IFERROR(IF(F1608&gt;0,MAX(B$26:B1607)+1,IF(AND(D1608&gt;0,C1608=0),"ЗАГ",0)),0)</f>
        <v>0</v>
      </c>
      <c r="C1608" s="141">
        <f>IF(Смета!B1590&gt;0,Смета!B1590,0)</f>
        <v>0</v>
      </c>
      <c r="D1608" s="543">
        <f>IF(Смета!C1590&gt;0,Смета!C1590,0)</f>
        <v>0</v>
      </c>
      <c r="E1608" s="77">
        <f>IF(Смета!D1590&gt;0,Смета!D1590,0)</f>
        <v>0</v>
      </c>
      <c r="F1608" s="67">
        <f>IFERROR(IF(Дата_КС2=S$3,Смета!Q1590,0)+IF(Дата_КС2=S$4,Смета!T1590,0)+IF(Дата_КС2=S$5,Смета!W1590,0)+IF(Дата_КС2=S$6,Смета!Z1590,0)+IF(Дата_КС2=S$7,Смета!AC1590,0)+IF(Дата_КС2=S$8,Смета!AF1590,0)+IF(Дата_КС2=S$9,Смета!AI1590,0)+IF(Дата_КС2=S$10,Смета!AL1590,0)+IF(Дата_КС2=S$11,Смета!AO1590,0)+IF(Дата_КС2=S$12,Смета!AR1590,0)+IF(Дата_КС2=S$13,Смета!AU1590,0)+IF(Дата_КС2=S$14,Смета!AX1590,0),0)</f>
        <v>0</v>
      </c>
      <c r="G1608" s="67">
        <f>IF(Смета!E1590&gt;0,Смета!E1590,0)</f>
        <v>0</v>
      </c>
      <c r="H1608" s="67">
        <f t="shared" si="50"/>
        <v>0</v>
      </c>
      <c r="I1608" s="464">
        <f t="shared" si="49"/>
        <v>0</v>
      </c>
      <c r="J1608" s="474"/>
      <c r="K1608" s="465">
        <f>IF(AND(B1608&gt;0,B1608&lt;&gt;"ЗАГ"),1,IF(C1608=0,SUM(B1609:INDEX(B1609:B$2002,INDEX(MATCH("ЗАГ",B1609:B$2002&amp;"",),))),0))</f>
        <v>0</v>
      </c>
      <c r="L1608" s="47"/>
      <c r="M1608" s="47"/>
      <c r="N1608" s="186"/>
      <c r="O1608" s="186"/>
      <c r="P1608" s="187"/>
      <c r="Q1608" s="189"/>
      <c r="R1608" s="178">
        <f>IFERROR(IF(F1608&gt;0,IF(IFERROR((Смета!H1158*1),0)&gt;0,ROUND(F1608*G1608,2),0),0),0)</f>
        <v>0</v>
      </c>
      <c r="S1608" s="50">
        <f>IFERROR(IF(F1608&gt;0,IF(IFERROR((Смета!G1590*1),0)&gt;0,ROUND(F1608*G1608,2),0),0),0)</f>
        <v>0</v>
      </c>
      <c r="T1608" s="38"/>
      <c r="U1608" s="38"/>
      <c r="X1608" s="38"/>
      <c r="Y1608" s="38"/>
    </row>
    <row r="1609" spans="1:25" s="37" customFormat="1" hidden="1" x14ac:dyDescent="0.25">
      <c r="A1609" s="63"/>
      <c r="B1609" s="140">
        <f>IFERROR(IF(F1609&gt;0,MAX(B$26:B1608)+1,IF(AND(D1609&gt;0,C1609=0),"ЗАГ",0)),0)</f>
        <v>0</v>
      </c>
      <c r="C1609" s="141">
        <f>IF(Смета!B1591&gt;0,Смета!B1591,0)</f>
        <v>0</v>
      </c>
      <c r="D1609" s="543">
        <f>IF(Смета!C1591&gt;0,Смета!C1591,0)</f>
        <v>0</v>
      </c>
      <c r="E1609" s="77">
        <f>IF(Смета!D1591&gt;0,Смета!D1591,0)</f>
        <v>0</v>
      </c>
      <c r="F1609" s="67">
        <f>IFERROR(IF(Дата_КС2=S$3,Смета!Q1591,0)+IF(Дата_КС2=S$4,Смета!T1591,0)+IF(Дата_КС2=S$5,Смета!W1591,0)+IF(Дата_КС2=S$6,Смета!Z1591,0)+IF(Дата_КС2=S$7,Смета!AC1591,0)+IF(Дата_КС2=S$8,Смета!AF1591,0)+IF(Дата_КС2=S$9,Смета!AI1591,0)+IF(Дата_КС2=S$10,Смета!AL1591,0)+IF(Дата_КС2=S$11,Смета!AO1591,0)+IF(Дата_КС2=S$12,Смета!AR1591,0)+IF(Дата_КС2=S$13,Смета!AU1591,0)+IF(Дата_КС2=S$14,Смета!AX1591,0),0)</f>
        <v>0</v>
      </c>
      <c r="G1609" s="67">
        <f>IF(Смета!E1591&gt;0,Смета!E1591,0)</f>
        <v>0</v>
      </c>
      <c r="H1609" s="67">
        <f t="shared" si="50"/>
        <v>0</v>
      </c>
      <c r="I1609" s="464">
        <f t="shared" si="49"/>
        <v>0</v>
      </c>
      <c r="J1609" s="474"/>
      <c r="K1609" s="465">
        <f>IF(AND(B1609&gt;0,B1609&lt;&gt;"ЗАГ"),1,IF(C1609=0,SUM(B1610:INDEX(B1610:B$2002,INDEX(MATCH("ЗАГ",B1610:B$2002&amp;"",),))),0))</f>
        <v>0</v>
      </c>
      <c r="L1609" s="47"/>
      <c r="M1609" s="47"/>
      <c r="N1609" s="186"/>
      <c r="O1609" s="186"/>
      <c r="P1609" s="187"/>
      <c r="Q1609" s="189"/>
      <c r="R1609" s="178">
        <f>IFERROR(IF(F1609&gt;0,IF(IFERROR((Смета!H1159*1),0)&gt;0,ROUND(F1609*G1609,2),0),0),0)</f>
        <v>0</v>
      </c>
      <c r="S1609" s="50">
        <f>IFERROR(IF(F1609&gt;0,IF(IFERROR((Смета!G1591*1),0)&gt;0,ROUND(F1609*G1609,2),0),0),0)</f>
        <v>0</v>
      </c>
      <c r="T1609" s="38"/>
      <c r="U1609" s="38"/>
      <c r="X1609" s="38"/>
      <c r="Y1609" s="38"/>
    </row>
    <row r="1610" spans="1:25" s="37" customFormat="1" hidden="1" x14ac:dyDescent="0.25">
      <c r="A1610" s="63"/>
      <c r="B1610" s="140">
        <f>IFERROR(IF(F1610&gt;0,MAX(B$26:B1609)+1,IF(AND(D1610&gt;0,C1610=0),"ЗАГ",0)),0)</f>
        <v>0</v>
      </c>
      <c r="C1610" s="141">
        <f>IF(Смета!B1592&gt;0,Смета!B1592,0)</f>
        <v>0</v>
      </c>
      <c r="D1610" s="543">
        <f>IF(Смета!C1592&gt;0,Смета!C1592,0)</f>
        <v>0</v>
      </c>
      <c r="E1610" s="77">
        <f>IF(Смета!D1592&gt;0,Смета!D1592,0)</f>
        <v>0</v>
      </c>
      <c r="F1610" s="67">
        <f>IFERROR(IF(Дата_КС2=S$3,Смета!Q1592,0)+IF(Дата_КС2=S$4,Смета!T1592,0)+IF(Дата_КС2=S$5,Смета!W1592,0)+IF(Дата_КС2=S$6,Смета!Z1592,0)+IF(Дата_КС2=S$7,Смета!AC1592,0)+IF(Дата_КС2=S$8,Смета!AF1592,0)+IF(Дата_КС2=S$9,Смета!AI1592,0)+IF(Дата_КС2=S$10,Смета!AL1592,0)+IF(Дата_КС2=S$11,Смета!AO1592,0)+IF(Дата_КС2=S$12,Смета!AR1592,0)+IF(Дата_КС2=S$13,Смета!AU1592,0)+IF(Дата_КС2=S$14,Смета!AX1592,0),0)</f>
        <v>0</v>
      </c>
      <c r="G1610" s="67">
        <f>IF(Смета!E1592&gt;0,Смета!E1592,0)</f>
        <v>0</v>
      </c>
      <c r="H1610" s="67">
        <f t="shared" si="50"/>
        <v>0</v>
      </c>
      <c r="I1610" s="464">
        <f t="shared" si="49"/>
        <v>0</v>
      </c>
      <c r="J1610" s="474"/>
      <c r="K1610" s="465">
        <f>IF(AND(B1610&gt;0,B1610&lt;&gt;"ЗАГ"),1,IF(C1610=0,SUM(B1611:INDEX(B1611:B$2002,INDEX(MATCH("ЗАГ",B1611:B$2002&amp;"",),))),0))</f>
        <v>0</v>
      </c>
      <c r="L1610" s="47"/>
      <c r="M1610" s="47"/>
      <c r="N1610" s="186"/>
      <c r="O1610" s="186"/>
      <c r="P1610" s="187"/>
      <c r="Q1610" s="189"/>
      <c r="R1610" s="178">
        <f>IFERROR(IF(F1610&gt;0,IF(IFERROR((Смета!H1160*1),0)&gt;0,ROUND(F1610*G1610,2),0),0),0)</f>
        <v>0</v>
      </c>
      <c r="S1610" s="50">
        <f>IFERROR(IF(F1610&gt;0,IF(IFERROR((Смета!G1592*1),0)&gt;0,ROUND(F1610*G1610,2),0),0),0)</f>
        <v>0</v>
      </c>
      <c r="T1610" s="38"/>
      <c r="U1610" s="38"/>
      <c r="X1610" s="38"/>
      <c r="Y1610" s="38"/>
    </row>
    <row r="1611" spans="1:25" s="37" customFormat="1" hidden="1" x14ac:dyDescent="0.25">
      <c r="A1611" s="63"/>
      <c r="B1611" s="140">
        <f>IFERROR(IF(F1611&gt;0,MAX(B$26:B1610)+1,IF(AND(D1611&gt;0,C1611=0),"ЗАГ",0)),0)</f>
        <v>0</v>
      </c>
      <c r="C1611" s="141">
        <f>IF(Смета!B1593&gt;0,Смета!B1593,0)</f>
        <v>0</v>
      </c>
      <c r="D1611" s="543">
        <f>IF(Смета!C1593&gt;0,Смета!C1593,0)</f>
        <v>0</v>
      </c>
      <c r="E1611" s="77">
        <f>IF(Смета!D1593&gt;0,Смета!D1593,0)</f>
        <v>0</v>
      </c>
      <c r="F1611" s="67">
        <f>IFERROR(IF(Дата_КС2=S$3,Смета!Q1593,0)+IF(Дата_КС2=S$4,Смета!T1593,0)+IF(Дата_КС2=S$5,Смета!W1593,0)+IF(Дата_КС2=S$6,Смета!Z1593,0)+IF(Дата_КС2=S$7,Смета!AC1593,0)+IF(Дата_КС2=S$8,Смета!AF1593,0)+IF(Дата_КС2=S$9,Смета!AI1593,0)+IF(Дата_КС2=S$10,Смета!AL1593,0)+IF(Дата_КС2=S$11,Смета!AO1593,0)+IF(Дата_КС2=S$12,Смета!AR1593,0)+IF(Дата_КС2=S$13,Смета!AU1593,0)+IF(Дата_КС2=S$14,Смета!AX1593,0),0)</f>
        <v>0</v>
      </c>
      <c r="G1611" s="67">
        <f>IF(Смета!E1593&gt;0,Смета!E1593,0)</f>
        <v>0</v>
      </c>
      <c r="H1611" s="67">
        <f t="shared" si="50"/>
        <v>0</v>
      </c>
      <c r="I1611" s="464">
        <f t="shared" si="49"/>
        <v>0</v>
      </c>
      <c r="J1611" s="474"/>
      <c r="K1611" s="465">
        <f>IF(AND(B1611&gt;0,B1611&lt;&gt;"ЗАГ"),1,IF(C1611=0,SUM(B1612:INDEX(B1612:B$2002,INDEX(MATCH("ЗАГ",B1612:B$2002&amp;"",),))),0))</f>
        <v>0</v>
      </c>
      <c r="L1611" s="47"/>
      <c r="M1611" s="47"/>
      <c r="N1611" s="186"/>
      <c r="O1611" s="186"/>
      <c r="P1611" s="187"/>
      <c r="Q1611" s="189"/>
      <c r="R1611" s="178">
        <f>IFERROR(IF(F1611&gt;0,IF(IFERROR((Смета!H1161*1),0)&gt;0,ROUND(F1611*G1611,2),0),0),0)</f>
        <v>0</v>
      </c>
      <c r="S1611" s="50">
        <f>IFERROR(IF(F1611&gt;0,IF(IFERROR((Смета!G1593*1),0)&gt;0,ROUND(F1611*G1611,2),0),0),0)</f>
        <v>0</v>
      </c>
      <c r="T1611" s="38"/>
      <c r="U1611" s="38"/>
      <c r="X1611" s="38"/>
      <c r="Y1611" s="38"/>
    </row>
    <row r="1612" spans="1:25" s="37" customFormat="1" hidden="1" x14ac:dyDescent="0.25">
      <c r="A1612" s="63"/>
      <c r="B1612" s="140">
        <f>IFERROR(IF(F1612&gt;0,MAX(B$26:B1611)+1,IF(AND(D1612&gt;0,C1612=0),"ЗАГ",0)),0)</f>
        <v>0</v>
      </c>
      <c r="C1612" s="141">
        <f>IF(Смета!B1594&gt;0,Смета!B1594,0)</f>
        <v>0</v>
      </c>
      <c r="D1612" s="543">
        <f>IF(Смета!C1594&gt;0,Смета!C1594,0)</f>
        <v>0</v>
      </c>
      <c r="E1612" s="77">
        <f>IF(Смета!D1594&gt;0,Смета!D1594,0)</f>
        <v>0</v>
      </c>
      <c r="F1612" s="67">
        <f>IFERROR(IF(Дата_КС2=S$3,Смета!Q1594,0)+IF(Дата_КС2=S$4,Смета!T1594,0)+IF(Дата_КС2=S$5,Смета!W1594,0)+IF(Дата_КС2=S$6,Смета!Z1594,0)+IF(Дата_КС2=S$7,Смета!AC1594,0)+IF(Дата_КС2=S$8,Смета!AF1594,0)+IF(Дата_КС2=S$9,Смета!AI1594,0)+IF(Дата_КС2=S$10,Смета!AL1594,0)+IF(Дата_КС2=S$11,Смета!AO1594,0)+IF(Дата_КС2=S$12,Смета!AR1594,0)+IF(Дата_КС2=S$13,Смета!AU1594,0)+IF(Дата_КС2=S$14,Смета!AX1594,0),0)</f>
        <v>0</v>
      </c>
      <c r="G1612" s="67">
        <f>IF(Смета!E1594&gt;0,Смета!E1594,0)</f>
        <v>0</v>
      </c>
      <c r="H1612" s="67">
        <f t="shared" si="50"/>
        <v>0</v>
      </c>
      <c r="I1612" s="464">
        <f t="shared" si="49"/>
        <v>0</v>
      </c>
      <c r="J1612" s="474"/>
      <c r="K1612" s="465">
        <f>IF(AND(B1612&gt;0,B1612&lt;&gt;"ЗАГ"),1,IF(C1612=0,SUM(B1613:INDEX(B1613:B$2002,INDEX(MATCH("ЗАГ",B1613:B$2002&amp;"",),))),0))</f>
        <v>0</v>
      </c>
      <c r="L1612" s="47"/>
      <c r="M1612" s="47"/>
      <c r="N1612" s="186"/>
      <c r="O1612" s="186"/>
      <c r="P1612" s="187"/>
      <c r="Q1612" s="189"/>
      <c r="R1612" s="178">
        <f>IFERROR(IF(F1612&gt;0,IF(IFERROR((Смета!H1162*1),0)&gt;0,ROUND(F1612*G1612,2),0),0),0)</f>
        <v>0</v>
      </c>
      <c r="S1612" s="50">
        <f>IFERROR(IF(F1612&gt;0,IF(IFERROR((Смета!G1594*1),0)&gt;0,ROUND(F1612*G1612,2),0),0),0)</f>
        <v>0</v>
      </c>
      <c r="T1612" s="38"/>
      <c r="U1612" s="38"/>
      <c r="X1612" s="38"/>
      <c r="Y1612" s="38"/>
    </row>
    <row r="1613" spans="1:25" s="37" customFormat="1" hidden="1" x14ac:dyDescent="0.25">
      <c r="A1613" s="63"/>
      <c r="B1613" s="140">
        <f>IFERROR(IF(F1613&gt;0,MAX(B$26:B1612)+1,IF(AND(D1613&gt;0,C1613=0),"ЗАГ",0)),0)</f>
        <v>0</v>
      </c>
      <c r="C1613" s="141">
        <f>IF(Смета!B1595&gt;0,Смета!B1595,0)</f>
        <v>0</v>
      </c>
      <c r="D1613" s="543">
        <f>IF(Смета!C1595&gt;0,Смета!C1595,0)</f>
        <v>0</v>
      </c>
      <c r="E1613" s="77">
        <f>IF(Смета!D1595&gt;0,Смета!D1595,0)</f>
        <v>0</v>
      </c>
      <c r="F1613" s="67">
        <f>IFERROR(IF(Дата_КС2=S$3,Смета!Q1595,0)+IF(Дата_КС2=S$4,Смета!T1595,0)+IF(Дата_КС2=S$5,Смета!W1595,0)+IF(Дата_КС2=S$6,Смета!Z1595,0)+IF(Дата_КС2=S$7,Смета!AC1595,0)+IF(Дата_КС2=S$8,Смета!AF1595,0)+IF(Дата_КС2=S$9,Смета!AI1595,0)+IF(Дата_КС2=S$10,Смета!AL1595,0)+IF(Дата_КС2=S$11,Смета!AO1595,0)+IF(Дата_КС2=S$12,Смета!AR1595,0)+IF(Дата_КС2=S$13,Смета!AU1595,0)+IF(Дата_КС2=S$14,Смета!AX1595,0),0)</f>
        <v>0</v>
      </c>
      <c r="G1613" s="67">
        <f>IF(Смета!E1595&gt;0,Смета!E1595,0)</f>
        <v>0</v>
      </c>
      <c r="H1613" s="67">
        <f t="shared" si="50"/>
        <v>0</v>
      </c>
      <c r="I1613" s="464">
        <f t="shared" si="49"/>
        <v>0</v>
      </c>
      <c r="J1613" s="474"/>
      <c r="K1613" s="465">
        <f>IF(AND(B1613&gt;0,B1613&lt;&gt;"ЗАГ"),1,IF(C1613=0,SUM(B1614:INDEX(B1614:B$2002,INDEX(MATCH("ЗАГ",B1614:B$2002&amp;"",),))),0))</f>
        <v>0</v>
      </c>
      <c r="L1613" s="47"/>
      <c r="M1613" s="47"/>
      <c r="N1613" s="186"/>
      <c r="O1613" s="186"/>
      <c r="P1613" s="187"/>
      <c r="Q1613" s="189"/>
      <c r="R1613" s="178">
        <f>IFERROR(IF(F1613&gt;0,IF(IFERROR((Смета!H1163*1),0)&gt;0,ROUND(F1613*G1613,2),0),0),0)</f>
        <v>0</v>
      </c>
      <c r="S1613" s="50">
        <f>IFERROR(IF(F1613&gt;0,IF(IFERROR((Смета!G1595*1),0)&gt;0,ROUND(F1613*G1613,2),0),0),0)</f>
        <v>0</v>
      </c>
      <c r="T1613" s="38"/>
      <c r="U1613" s="38"/>
      <c r="X1613" s="38"/>
      <c r="Y1613" s="38"/>
    </row>
    <row r="1614" spans="1:25" s="37" customFormat="1" hidden="1" x14ac:dyDescent="0.25">
      <c r="A1614" s="63"/>
      <c r="B1614" s="140">
        <f>IFERROR(IF(F1614&gt;0,MAX(B$26:B1613)+1,IF(AND(D1614&gt;0,C1614=0),"ЗАГ",0)),0)</f>
        <v>0</v>
      </c>
      <c r="C1614" s="141">
        <f>IF(Смета!B1596&gt;0,Смета!B1596,0)</f>
        <v>0</v>
      </c>
      <c r="D1614" s="543">
        <f>IF(Смета!C1596&gt;0,Смета!C1596,0)</f>
        <v>0</v>
      </c>
      <c r="E1614" s="77">
        <f>IF(Смета!D1596&gt;0,Смета!D1596,0)</f>
        <v>0</v>
      </c>
      <c r="F1614" s="67">
        <f>IFERROR(IF(Дата_КС2=S$3,Смета!Q1596,0)+IF(Дата_КС2=S$4,Смета!T1596,0)+IF(Дата_КС2=S$5,Смета!W1596,0)+IF(Дата_КС2=S$6,Смета!Z1596,0)+IF(Дата_КС2=S$7,Смета!AC1596,0)+IF(Дата_КС2=S$8,Смета!AF1596,0)+IF(Дата_КС2=S$9,Смета!AI1596,0)+IF(Дата_КС2=S$10,Смета!AL1596,0)+IF(Дата_КС2=S$11,Смета!AO1596,0)+IF(Дата_КС2=S$12,Смета!AR1596,0)+IF(Дата_КС2=S$13,Смета!AU1596,0)+IF(Дата_КС2=S$14,Смета!AX1596,0),0)</f>
        <v>0</v>
      </c>
      <c r="G1614" s="67">
        <f>IF(Смета!E1596&gt;0,Смета!E1596,0)</f>
        <v>0</v>
      </c>
      <c r="H1614" s="67">
        <f t="shared" si="50"/>
        <v>0</v>
      </c>
      <c r="I1614" s="464">
        <f t="shared" si="49"/>
        <v>0</v>
      </c>
      <c r="J1614" s="474"/>
      <c r="K1614" s="465">
        <f>IF(AND(B1614&gt;0,B1614&lt;&gt;"ЗАГ"),1,IF(C1614=0,SUM(B1615:INDEX(B1615:B$2002,INDEX(MATCH("ЗАГ",B1615:B$2002&amp;"",),))),0))</f>
        <v>0</v>
      </c>
      <c r="L1614" s="47"/>
      <c r="M1614" s="47"/>
      <c r="N1614" s="186"/>
      <c r="O1614" s="186"/>
      <c r="P1614" s="187"/>
      <c r="Q1614" s="189"/>
      <c r="R1614" s="178">
        <f>IFERROR(IF(F1614&gt;0,IF(IFERROR((Смета!H1164*1),0)&gt;0,ROUND(F1614*G1614,2),0),0),0)</f>
        <v>0</v>
      </c>
      <c r="S1614" s="50">
        <f>IFERROR(IF(F1614&gt;0,IF(IFERROR((Смета!G1596*1),0)&gt;0,ROUND(F1614*G1614,2),0),0),0)</f>
        <v>0</v>
      </c>
      <c r="T1614" s="38"/>
      <c r="U1614" s="38"/>
      <c r="X1614" s="38"/>
      <c r="Y1614" s="38"/>
    </row>
    <row r="1615" spans="1:25" s="37" customFormat="1" hidden="1" x14ac:dyDescent="0.25">
      <c r="A1615" s="63"/>
      <c r="B1615" s="140">
        <f>IFERROR(IF(F1615&gt;0,MAX(B$26:B1614)+1,IF(AND(D1615&gt;0,C1615=0),"ЗАГ",0)),0)</f>
        <v>0</v>
      </c>
      <c r="C1615" s="141">
        <f>IF(Смета!B1597&gt;0,Смета!B1597,0)</f>
        <v>0</v>
      </c>
      <c r="D1615" s="543">
        <f>IF(Смета!C1597&gt;0,Смета!C1597,0)</f>
        <v>0</v>
      </c>
      <c r="E1615" s="77">
        <f>IF(Смета!D1597&gt;0,Смета!D1597,0)</f>
        <v>0</v>
      </c>
      <c r="F1615" s="67">
        <f>IFERROR(IF(Дата_КС2=S$3,Смета!Q1597,0)+IF(Дата_КС2=S$4,Смета!T1597,0)+IF(Дата_КС2=S$5,Смета!W1597,0)+IF(Дата_КС2=S$6,Смета!Z1597,0)+IF(Дата_КС2=S$7,Смета!AC1597,0)+IF(Дата_КС2=S$8,Смета!AF1597,0)+IF(Дата_КС2=S$9,Смета!AI1597,0)+IF(Дата_КС2=S$10,Смета!AL1597,0)+IF(Дата_КС2=S$11,Смета!AO1597,0)+IF(Дата_КС2=S$12,Смета!AR1597,0)+IF(Дата_КС2=S$13,Смета!AU1597,0)+IF(Дата_КС2=S$14,Смета!AX1597,0),0)</f>
        <v>0</v>
      </c>
      <c r="G1615" s="67">
        <f>IF(Смета!E1597&gt;0,Смета!E1597,0)</f>
        <v>0</v>
      </c>
      <c r="H1615" s="67">
        <f t="shared" si="50"/>
        <v>0</v>
      </c>
      <c r="I1615" s="464">
        <f t="shared" si="49"/>
        <v>0</v>
      </c>
      <c r="J1615" s="474"/>
      <c r="K1615" s="465">
        <f>IF(AND(B1615&gt;0,B1615&lt;&gt;"ЗАГ"),1,IF(C1615=0,SUM(B1616:INDEX(B1616:B$2002,INDEX(MATCH("ЗАГ",B1616:B$2002&amp;"",),))),0))</f>
        <v>0</v>
      </c>
      <c r="L1615" s="47"/>
      <c r="M1615" s="47"/>
      <c r="N1615" s="186"/>
      <c r="O1615" s="186"/>
      <c r="P1615" s="187"/>
      <c r="Q1615" s="189"/>
      <c r="R1615" s="178">
        <f>IFERROR(IF(F1615&gt;0,IF(IFERROR((Смета!H1165*1),0)&gt;0,ROUND(F1615*G1615,2),0),0),0)</f>
        <v>0</v>
      </c>
      <c r="S1615" s="50">
        <f>IFERROR(IF(F1615&gt;0,IF(IFERROR((Смета!G1597*1),0)&gt;0,ROUND(F1615*G1615,2),0),0),0)</f>
        <v>0</v>
      </c>
      <c r="T1615" s="38"/>
      <c r="U1615" s="38"/>
      <c r="X1615" s="38"/>
      <c r="Y1615" s="38"/>
    </row>
    <row r="1616" spans="1:25" s="37" customFormat="1" hidden="1" x14ac:dyDescent="0.25">
      <c r="A1616" s="63"/>
      <c r="B1616" s="140">
        <f>IFERROR(IF(F1616&gt;0,MAX(B$26:B1615)+1,IF(AND(D1616&gt;0,C1616=0),"ЗАГ",0)),0)</f>
        <v>0</v>
      </c>
      <c r="C1616" s="141">
        <f>IF(Смета!B1598&gt;0,Смета!B1598,0)</f>
        <v>0</v>
      </c>
      <c r="D1616" s="543">
        <f>IF(Смета!C1598&gt;0,Смета!C1598,0)</f>
        <v>0</v>
      </c>
      <c r="E1616" s="77">
        <f>IF(Смета!D1598&gt;0,Смета!D1598,0)</f>
        <v>0</v>
      </c>
      <c r="F1616" s="67">
        <f>IFERROR(IF(Дата_КС2=S$3,Смета!Q1598,0)+IF(Дата_КС2=S$4,Смета!T1598,0)+IF(Дата_КС2=S$5,Смета!W1598,0)+IF(Дата_КС2=S$6,Смета!Z1598,0)+IF(Дата_КС2=S$7,Смета!AC1598,0)+IF(Дата_КС2=S$8,Смета!AF1598,0)+IF(Дата_КС2=S$9,Смета!AI1598,0)+IF(Дата_КС2=S$10,Смета!AL1598,0)+IF(Дата_КС2=S$11,Смета!AO1598,0)+IF(Дата_КС2=S$12,Смета!AR1598,0)+IF(Дата_КС2=S$13,Смета!AU1598,0)+IF(Дата_КС2=S$14,Смета!AX1598,0),0)</f>
        <v>0</v>
      </c>
      <c r="G1616" s="67">
        <f>IF(Смета!E1598&gt;0,Смета!E1598,0)</f>
        <v>0</v>
      </c>
      <c r="H1616" s="67">
        <f t="shared" si="50"/>
        <v>0</v>
      </c>
      <c r="I1616" s="464">
        <f t="shared" si="49"/>
        <v>0</v>
      </c>
      <c r="J1616" s="474"/>
      <c r="K1616" s="465">
        <f>IF(AND(B1616&gt;0,B1616&lt;&gt;"ЗАГ"),1,IF(C1616=0,SUM(B1617:INDEX(B1617:B$2002,INDEX(MATCH("ЗАГ",B1617:B$2002&amp;"",),))),0))</f>
        <v>0</v>
      </c>
      <c r="L1616" s="47"/>
      <c r="M1616" s="47"/>
      <c r="N1616" s="186"/>
      <c r="O1616" s="186"/>
      <c r="P1616" s="187"/>
      <c r="Q1616" s="189"/>
      <c r="R1616" s="178">
        <f>IFERROR(IF(F1616&gt;0,IF(IFERROR((Смета!H1166*1),0)&gt;0,ROUND(F1616*G1616,2),0),0),0)</f>
        <v>0</v>
      </c>
      <c r="S1616" s="50">
        <f>IFERROR(IF(F1616&gt;0,IF(IFERROR((Смета!G1598*1),0)&gt;0,ROUND(F1616*G1616,2),0),0),0)</f>
        <v>0</v>
      </c>
      <c r="T1616" s="38"/>
      <c r="U1616" s="38"/>
      <c r="X1616" s="38"/>
      <c r="Y1616" s="38"/>
    </row>
    <row r="1617" spans="1:25" s="37" customFormat="1" hidden="1" x14ac:dyDescent="0.25">
      <c r="A1617" s="63"/>
      <c r="B1617" s="140">
        <f>IFERROR(IF(F1617&gt;0,MAX(B$26:B1616)+1,IF(AND(D1617&gt;0,C1617=0),"ЗАГ",0)),0)</f>
        <v>0</v>
      </c>
      <c r="C1617" s="141">
        <f>IF(Смета!B1599&gt;0,Смета!B1599,0)</f>
        <v>0</v>
      </c>
      <c r="D1617" s="543">
        <f>IF(Смета!C1599&gt;0,Смета!C1599,0)</f>
        <v>0</v>
      </c>
      <c r="E1617" s="77">
        <f>IF(Смета!D1599&gt;0,Смета!D1599,0)</f>
        <v>0</v>
      </c>
      <c r="F1617" s="67">
        <f>IFERROR(IF(Дата_КС2=S$3,Смета!Q1599,0)+IF(Дата_КС2=S$4,Смета!T1599,0)+IF(Дата_КС2=S$5,Смета!W1599,0)+IF(Дата_КС2=S$6,Смета!Z1599,0)+IF(Дата_КС2=S$7,Смета!AC1599,0)+IF(Дата_КС2=S$8,Смета!AF1599,0)+IF(Дата_КС2=S$9,Смета!AI1599,0)+IF(Дата_КС2=S$10,Смета!AL1599,0)+IF(Дата_КС2=S$11,Смета!AO1599,0)+IF(Дата_КС2=S$12,Смета!AR1599,0)+IF(Дата_КС2=S$13,Смета!AU1599,0)+IF(Дата_КС2=S$14,Смета!AX1599,0),0)</f>
        <v>0</v>
      </c>
      <c r="G1617" s="67">
        <f>IF(Смета!E1599&gt;0,Смета!E1599,0)</f>
        <v>0</v>
      </c>
      <c r="H1617" s="67">
        <f t="shared" si="50"/>
        <v>0</v>
      </c>
      <c r="I1617" s="464">
        <f t="shared" si="49"/>
        <v>0</v>
      </c>
      <c r="J1617" s="474"/>
      <c r="K1617" s="465">
        <f>IF(AND(B1617&gt;0,B1617&lt;&gt;"ЗАГ"),1,IF(C1617=0,SUM(B1618:INDEX(B1618:B$2002,INDEX(MATCH("ЗАГ",B1618:B$2002&amp;"",),))),0))</f>
        <v>0</v>
      </c>
      <c r="L1617" s="47"/>
      <c r="M1617" s="47"/>
      <c r="N1617" s="186"/>
      <c r="O1617" s="186"/>
      <c r="P1617" s="187"/>
      <c r="Q1617" s="189"/>
      <c r="R1617" s="178">
        <f>IFERROR(IF(F1617&gt;0,IF(IFERROR((Смета!H1167*1),0)&gt;0,ROUND(F1617*G1617,2),0),0),0)</f>
        <v>0</v>
      </c>
      <c r="S1617" s="50">
        <f>IFERROR(IF(F1617&gt;0,IF(IFERROR((Смета!G1599*1),0)&gt;0,ROUND(F1617*G1617,2),0),0),0)</f>
        <v>0</v>
      </c>
      <c r="T1617" s="38"/>
      <c r="U1617" s="38"/>
      <c r="X1617" s="38"/>
      <c r="Y1617" s="38"/>
    </row>
    <row r="1618" spans="1:25" s="37" customFormat="1" hidden="1" x14ac:dyDescent="0.25">
      <c r="A1618" s="63"/>
      <c r="B1618" s="140">
        <f>IFERROR(IF(F1618&gt;0,MAX(B$26:B1617)+1,IF(AND(D1618&gt;0,C1618=0),"ЗАГ",0)),0)</f>
        <v>0</v>
      </c>
      <c r="C1618" s="141">
        <f>IF(Смета!B1600&gt;0,Смета!B1600,0)</f>
        <v>0</v>
      </c>
      <c r="D1618" s="543">
        <f>IF(Смета!C1600&gt;0,Смета!C1600,0)</f>
        <v>0</v>
      </c>
      <c r="E1618" s="77">
        <f>IF(Смета!D1600&gt;0,Смета!D1600,0)</f>
        <v>0</v>
      </c>
      <c r="F1618" s="67">
        <f>IFERROR(IF(Дата_КС2=S$3,Смета!Q1600,0)+IF(Дата_КС2=S$4,Смета!T1600,0)+IF(Дата_КС2=S$5,Смета!W1600,0)+IF(Дата_КС2=S$6,Смета!Z1600,0)+IF(Дата_КС2=S$7,Смета!AC1600,0)+IF(Дата_КС2=S$8,Смета!AF1600,0)+IF(Дата_КС2=S$9,Смета!AI1600,0)+IF(Дата_КС2=S$10,Смета!AL1600,0)+IF(Дата_КС2=S$11,Смета!AO1600,0)+IF(Дата_КС2=S$12,Смета!AR1600,0)+IF(Дата_КС2=S$13,Смета!AU1600,0)+IF(Дата_КС2=S$14,Смета!AX1600,0),0)</f>
        <v>0</v>
      </c>
      <c r="G1618" s="67">
        <f>IF(Смета!E1600&gt;0,Смета!E1600,0)</f>
        <v>0</v>
      </c>
      <c r="H1618" s="67">
        <f t="shared" si="50"/>
        <v>0</v>
      </c>
      <c r="I1618" s="464">
        <f t="shared" si="49"/>
        <v>0</v>
      </c>
      <c r="J1618" s="474"/>
      <c r="K1618" s="465">
        <f>IF(AND(B1618&gt;0,B1618&lt;&gt;"ЗАГ"),1,IF(C1618=0,SUM(B1619:INDEX(B1619:B$2002,INDEX(MATCH("ЗАГ",B1619:B$2002&amp;"",),))),0))</f>
        <v>0</v>
      </c>
      <c r="L1618" s="47"/>
      <c r="M1618" s="47"/>
      <c r="N1618" s="186"/>
      <c r="O1618" s="186"/>
      <c r="P1618" s="187"/>
      <c r="Q1618" s="189"/>
      <c r="R1618" s="178">
        <f>IFERROR(IF(F1618&gt;0,IF(IFERROR((Смета!H1168*1),0)&gt;0,ROUND(F1618*G1618,2),0),0),0)</f>
        <v>0</v>
      </c>
      <c r="S1618" s="50">
        <f>IFERROR(IF(F1618&gt;0,IF(IFERROR((Смета!G1600*1),0)&gt;0,ROUND(F1618*G1618,2),0),0),0)</f>
        <v>0</v>
      </c>
      <c r="T1618" s="38"/>
      <c r="U1618" s="38"/>
      <c r="X1618" s="38"/>
      <c r="Y1618" s="38"/>
    </row>
    <row r="1619" spans="1:25" s="37" customFormat="1" hidden="1" x14ac:dyDescent="0.25">
      <c r="A1619" s="63"/>
      <c r="B1619" s="140">
        <f>IFERROR(IF(F1619&gt;0,MAX(B$26:B1618)+1,IF(AND(D1619&gt;0,C1619=0),"ЗАГ",0)),0)</f>
        <v>0</v>
      </c>
      <c r="C1619" s="141">
        <f>IF(Смета!B1601&gt;0,Смета!B1601,0)</f>
        <v>0</v>
      </c>
      <c r="D1619" s="543">
        <f>IF(Смета!C1601&gt;0,Смета!C1601,0)</f>
        <v>0</v>
      </c>
      <c r="E1619" s="77">
        <f>IF(Смета!D1601&gt;0,Смета!D1601,0)</f>
        <v>0</v>
      </c>
      <c r="F1619" s="67">
        <f>IFERROR(IF(Дата_КС2=S$3,Смета!Q1601,0)+IF(Дата_КС2=S$4,Смета!T1601,0)+IF(Дата_КС2=S$5,Смета!W1601,0)+IF(Дата_КС2=S$6,Смета!Z1601,0)+IF(Дата_КС2=S$7,Смета!AC1601,0)+IF(Дата_КС2=S$8,Смета!AF1601,0)+IF(Дата_КС2=S$9,Смета!AI1601,0)+IF(Дата_КС2=S$10,Смета!AL1601,0)+IF(Дата_КС2=S$11,Смета!AO1601,0)+IF(Дата_КС2=S$12,Смета!AR1601,0)+IF(Дата_КС2=S$13,Смета!AU1601,0)+IF(Дата_КС2=S$14,Смета!AX1601,0),0)</f>
        <v>0</v>
      </c>
      <c r="G1619" s="67">
        <f>IF(Смета!E1601&gt;0,Смета!E1601,0)</f>
        <v>0</v>
      </c>
      <c r="H1619" s="67">
        <f t="shared" si="50"/>
        <v>0</v>
      </c>
      <c r="I1619" s="464">
        <f t="shared" si="49"/>
        <v>0</v>
      </c>
      <c r="J1619" s="474"/>
      <c r="K1619" s="465">
        <f>IF(AND(B1619&gt;0,B1619&lt;&gt;"ЗАГ"),1,IF(C1619=0,SUM(B1620:INDEX(B1620:B$2002,INDEX(MATCH("ЗАГ",B1620:B$2002&amp;"",),))),0))</f>
        <v>0</v>
      </c>
      <c r="L1619" s="47"/>
      <c r="M1619" s="47"/>
      <c r="N1619" s="186"/>
      <c r="O1619" s="186"/>
      <c r="P1619" s="187"/>
      <c r="Q1619" s="189"/>
      <c r="R1619" s="178">
        <f>IFERROR(IF(F1619&gt;0,IF(IFERROR((Смета!H1169*1),0)&gt;0,ROUND(F1619*G1619,2),0),0),0)</f>
        <v>0</v>
      </c>
      <c r="S1619" s="50">
        <f>IFERROR(IF(F1619&gt;0,IF(IFERROR((Смета!G1601*1),0)&gt;0,ROUND(F1619*G1619,2),0),0),0)</f>
        <v>0</v>
      </c>
      <c r="T1619" s="38"/>
      <c r="U1619" s="38"/>
      <c r="X1619" s="38"/>
      <c r="Y1619" s="38"/>
    </row>
    <row r="1620" spans="1:25" s="37" customFormat="1" hidden="1" x14ac:dyDescent="0.25">
      <c r="A1620" s="63"/>
      <c r="B1620" s="140">
        <f>IFERROR(IF(F1620&gt;0,MAX(B$26:B1619)+1,IF(AND(D1620&gt;0,C1620=0),"ЗАГ",0)),0)</f>
        <v>0</v>
      </c>
      <c r="C1620" s="141">
        <f>IF(Смета!B1602&gt;0,Смета!B1602,0)</f>
        <v>0</v>
      </c>
      <c r="D1620" s="543">
        <f>IF(Смета!C1602&gt;0,Смета!C1602,0)</f>
        <v>0</v>
      </c>
      <c r="E1620" s="77">
        <f>IF(Смета!D1602&gt;0,Смета!D1602,0)</f>
        <v>0</v>
      </c>
      <c r="F1620" s="67">
        <f>IFERROR(IF(Дата_КС2=S$3,Смета!Q1602,0)+IF(Дата_КС2=S$4,Смета!T1602,0)+IF(Дата_КС2=S$5,Смета!W1602,0)+IF(Дата_КС2=S$6,Смета!Z1602,0)+IF(Дата_КС2=S$7,Смета!AC1602,0)+IF(Дата_КС2=S$8,Смета!AF1602,0)+IF(Дата_КС2=S$9,Смета!AI1602,0)+IF(Дата_КС2=S$10,Смета!AL1602,0)+IF(Дата_КС2=S$11,Смета!AO1602,0)+IF(Дата_КС2=S$12,Смета!AR1602,0)+IF(Дата_КС2=S$13,Смета!AU1602,0)+IF(Дата_КС2=S$14,Смета!AX1602,0),0)</f>
        <v>0</v>
      </c>
      <c r="G1620" s="67">
        <f>IF(Смета!E1602&gt;0,Смета!E1602,0)</f>
        <v>0</v>
      </c>
      <c r="H1620" s="67">
        <f t="shared" si="50"/>
        <v>0</v>
      </c>
      <c r="I1620" s="464">
        <f t="shared" si="49"/>
        <v>0</v>
      </c>
      <c r="J1620" s="474"/>
      <c r="K1620" s="465">
        <f>IF(AND(B1620&gt;0,B1620&lt;&gt;"ЗАГ"),1,IF(C1620=0,SUM(B1621:INDEX(B1621:B$2002,INDEX(MATCH("ЗАГ",B1621:B$2002&amp;"",),))),0))</f>
        <v>0</v>
      </c>
      <c r="L1620" s="47"/>
      <c r="M1620" s="47"/>
      <c r="N1620" s="186"/>
      <c r="O1620" s="186"/>
      <c r="P1620" s="187"/>
      <c r="Q1620" s="189"/>
      <c r="R1620" s="178">
        <f>IFERROR(IF(F1620&gt;0,IF(IFERROR((Смета!H1170*1),0)&gt;0,ROUND(F1620*G1620,2),0),0),0)</f>
        <v>0</v>
      </c>
      <c r="S1620" s="50">
        <f>IFERROR(IF(F1620&gt;0,IF(IFERROR((Смета!G1602*1),0)&gt;0,ROUND(F1620*G1620,2),0),0),0)</f>
        <v>0</v>
      </c>
      <c r="T1620" s="38"/>
      <c r="U1620" s="38"/>
      <c r="X1620" s="38"/>
      <c r="Y1620" s="38"/>
    </row>
    <row r="1621" spans="1:25" s="37" customFormat="1" hidden="1" x14ac:dyDescent="0.25">
      <c r="A1621" s="63"/>
      <c r="B1621" s="140">
        <f>IFERROR(IF(F1621&gt;0,MAX(B$26:B1620)+1,IF(AND(D1621&gt;0,C1621=0),"ЗАГ",0)),0)</f>
        <v>0</v>
      </c>
      <c r="C1621" s="141">
        <f>IF(Смета!B1603&gt;0,Смета!B1603,0)</f>
        <v>0</v>
      </c>
      <c r="D1621" s="543">
        <f>IF(Смета!C1603&gt;0,Смета!C1603,0)</f>
        <v>0</v>
      </c>
      <c r="E1621" s="77">
        <f>IF(Смета!D1603&gt;0,Смета!D1603,0)</f>
        <v>0</v>
      </c>
      <c r="F1621" s="67">
        <f>IFERROR(IF(Дата_КС2=S$3,Смета!Q1603,0)+IF(Дата_КС2=S$4,Смета!T1603,0)+IF(Дата_КС2=S$5,Смета!W1603,0)+IF(Дата_КС2=S$6,Смета!Z1603,0)+IF(Дата_КС2=S$7,Смета!AC1603,0)+IF(Дата_КС2=S$8,Смета!AF1603,0)+IF(Дата_КС2=S$9,Смета!AI1603,0)+IF(Дата_КС2=S$10,Смета!AL1603,0)+IF(Дата_КС2=S$11,Смета!AO1603,0)+IF(Дата_КС2=S$12,Смета!AR1603,0)+IF(Дата_КС2=S$13,Смета!AU1603,0)+IF(Дата_КС2=S$14,Смета!AX1603,0),0)</f>
        <v>0</v>
      </c>
      <c r="G1621" s="67">
        <f>IF(Смета!E1603&gt;0,Смета!E1603,0)</f>
        <v>0</v>
      </c>
      <c r="H1621" s="67">
        <f t="shared" si="50"/>
        <v>0</v>
      </c>
      <c r="I1621" s="464">
        <f t="shared" si="49"/>
        <v>0</v>
      </c>
      <c r="J1621" s="474"/>
      <c r="K1621" s="465">
        <f>IF(AND(B1621&gt;0,B1621&lt;&gt;"ЗАГ"),1,IF(C1621=0,SUM(B1622:INDEX(B1622:B$2002,INDEX(MATCH("ЗАГ",B1622:B$2002&amp;"",),))),0))</f>
        <v>0</v>
      </c>
      <c r="L1621" s="47"/>
      <c r="M1621" s="47"/>
      <c r="N1621" s="186"/>
      <c r="O1621" s="186"/>
      <c r="P1621" s="187"/>
      <c r="Q1621" s="189"/>
      <c r="R1621" s="178">
        <f>IFERROR(IF(F1621&gt;0,IF(IFERROR((Смета!H1171*1),0)&gt;0,ROUND(F1621*G1621,2),0),0),0)</f>
        <v>0</v>
      </c>
      <c r="S1621" s="50">
        <f>IFERROR(IF(F1621&gt;0,IF(IFERROR((Смета!G1603*1),0)&gt;0,ROUND(F1621*G1621,2),0),0),0)</f>
        <v>0</v>
      </c>
      <c r="T1621" s="38"/>
      <c r="U1621" s="38"/>
      <c r="X1621" s="38"/>
      <c r="Y1621" s="38"/>
    </row>
    <row r="1622" spans="1:25" s="37" customFormat="1" hidden="1" x14ac:dyDescent="0.25">
      <c r="A1622" s="63"/>
      <c r="B1622" s="140">
        <f>IFERROR(IF(F1622&gt;0,MAX(B$26:B1621)+1,IF(AND(D1622&gt;0,C1622=0),"ЗАГ",0)),0)</f>
        <v>0</v>
      </c>
      <c r="C1622" s="141">
        <f>IF(Смета!B1604&gt;0,Смета!B1604,0)</f>
        <v>0</v>
      </c>
      <c r="D1622" s="543">
        <f>IF(Смета!C1604&gt;0,Смета!C1604,0)</f>
        <v>0</v>
      </c>
      <c r="E1622" s="77">
        <f>IF(Смета!D1604&gt;0,Смета!D1604,0)</f>
        <v>0</v>
      </c>
      <c r="F1622" s="67">
        <f>IFERROR(IF(Дата_КС2=S$3,Смета!Q1604,0)+IF(Дата_КС2=S$4,Смета!T1604,0)+IF(Дата_КС2=S$5,Смета!W1604,0)+IF(Дата_КС2=S$6,Смета!Z1604,0)+IF(Дата_КС2=S$7,Смета!AC1604,0)+IF(Дата_КС2=S$8,Смета!AF1604,0)+IF(Дата_КС2=S$9,Смета!AI1604,0)+IF(Дата_КС2=S$10,Смета!AL1604,0)+IF(Дата_КС2=S$11,Смета!AO1604,0)+IF(Дата_КС2=S$12,Смета!AR1604,0)+IF(Дата_КС2=S$13,Смета!AU1604,0)+IF(Дата_КС2=S$14,Смета!AX1604,0),0)</f>
        <v>0</v>
      </c>
      <c r="G1622" s="67">
        <f>IF(Смета!E1604&gt;0,Смета!E1604,0)</f>
        <v>0</v>
      </c>
      <c r="H1622" s="67">
        <f t="shared" si="50"/>
        <v>0</v>
      </c>
      <c r="I1622" s="464">
        <f t="shared" si="49"/>
        <v>0</v>
      </c>
      <c r="J1622" s="474"/>
      <c r="K1622" s="465">
        <f>IF(AND(B1622&gt;0,B1622&lt;&gt;"ЗАГ"),1,IF(C1622=0,SUM(B1623:INDEX(B1623:B$2002,INDEX(MATCH("ЗАГ",B1623:B$2002&amp;"",),))),0))</f>
        <v>0</v>
      </c>
      <c r="L1622" s="47"/>
      <c r="M1622" s="47"/>
      <c r="N1622" s="186"/>
      <c r="O1622" s="186"/>
      <c r="P1622" s="187"/>
      <c r="Q1622" s="189"/>
      <c r="R1622" s="178">
        <f>IFERROR(IF(F1622&gt;0,IF(IFERROR((Смета!H1172*1),0)&gt;0,ROUND(F1622*G1622,2),0),0),0)</f>
        <v>0</v>
      </c>
      <c r="S1622" s="50">
        <f>IFERROR(IF(F1622&gt;0,IF(IFERROR((Смета!G1604*1),0)&gt;0,ROUND(F1622*G1622,2),0),0),0)</f>
        <v>0</v>
      </c>
      <c r="T1622" s="38"/>
      <c r="U1622" s="38"/>
      <c r="X1622" s="38"/>
      <c r="Y1622" s="38"/>
    </row>
    <row r="1623" spans="1:25" s="37" customFormat="1" hidden="1" x14ac:dyDescent="0.25">
      <c r="A1623" s="63"/>
      <c r="B1623" s="140">
        <f>IFERROR(IF(F1623&gt;0,MAX(B$26:B1622)+1,IF(AND(D1623&gt;0,C1623=0),"ЗАГ",0)),0)</f>
        <v>0</v>
      </c>
      <c r="C1623" s="141">
        <f>IF(Смета!B1605&gt;0,Смета!B1605,0)</f>
        <v>0</v>
      </c>
      <c r="D1623" s="543">
        <f>IF(Смета!C1605&gt;0,Смета!C1605,0)</f>
        <v>0</v>
      </c>
      <c r="E1623" s="77">
        <f>IF(Смета!D1605&gt;0,Смета!D1605,0)</f>
        <v>0</v>
      </c>
      <c r="F1623" s="67">
        <f>IFERROR(IF(Дата_КС2=S$3,Смета!Q1605,0)+IF(Дата_КС2=S$4,Смета!T1605,0)+IF(Дата_КС2=S$5,Смета!W1605,0)+IF(Дата_КС2=S$6,Смета!Z1605,0)+IF(Дата_КС2=S$7,Смета!AC1605,0)+IF(Дата_КС2=S$8,Смета!AF1605,0)+IF(Дата_КС2=S$9,Смета!AI1605,0)+IF(Дата_КС2=S$10,Смета!AL1605,0)+IF(Дата_КС2=S$11,Смета!AO1605,0)+IF(Дата_КС2=S$12,Смета!AR1605,0)+IF(Дата_КС2=S$13,Смета!AU1605,0)+IF(Дата_КС2=S$14,Смета!AX1605,0),0)</f>
        <v>0</v>
      </c>
      <c r="G1623" s="67">
        <f>IF(Смета!E1605&gt;0,Смета!E1605,0)</f>
        <v>0</v>
      </c>
      <c r="H1623" s="67">
        <f t="shared" si="50"/>
        <v>0</v>
      </c>
      <c r="I1623" s="464">
        <f t="shared" si="49"/>
        <v>0</v>
      </c>
      <c r="J1623" s="474"/>
      <c r="K1623" s="465">
        <f>IF(AND(B1623&gt;0,B1623&lt;&gt;"ЗАГ"),1,IF(C1623=0,SUM(B1624:INDEX(B1624:B$2002,INDEX(MATCH("ЗАГ",B1624:B$2002&amp;"",),))),0))</f>
        <v>0</v>
      </c>
      <c r="L1623" s="47"/>
      <c r="M1623" s="47"/>
      <c r="N1623" s="186"/>
      <c r="O1623" s="186"/>
      <c r="P1623" s="187"/>
      <c r="Q1623" s="189"/>
      <c r="R1623" s="178">
        <f>IFERROR(IF(F1623&gt;0,IF(IFERROR((Смета!H1173*1),0)&gt;0,ROUND(F1623*G1623,2),0),0),0)</f>
        <v>0</v>
      </c>
      <c r="S1623" s="50">
        <f>IFERROR(IF(F1623&gt;0,IF(IFERROR((Смета!G1605*1),0)&gt;0,ROUND(F1623*G1623,2),0),0),0)</f>
        <v>0</v>
      </c>
      <c r="T1623" s="38"/>
      <c r="U1623" s="38"/>
      <c r="X1623" s="38"/>
      <c r="Y1623" s="38"/>
    </row>
    <row r="1624" spans="1:25" s="37" customFormat="1" hidden="1" x14ac:dyDescent="0.25">
      <c r="A1624" s="63"/>
      <c r="B1624" s="140">
        <f>IFERROR(IF(F1624&gt;0,MAX(B$26:B1623)+1,IF(AND(D1624&gt;0,C1624=0),"ЗАГ",0)),0)</f>
        <v>0</v>
      </c>
      <c r="C1624" s="141">
        <f>IF(Смета!B1606&gt;0,Смета!B1606,0)</f>
        <v>0</v>
      </c>
      <c r="D1624" s="543">
        <f>IF(Смета!C1606&gt;0,Смета!C1606,0)</f>
        <v>0</v>
      </c>
      <c r="E1624" s="77">
        <f>IF(Смета!D1606&gt;0,Смета!D1606,0)</f>
        <v>0</v>
      </c>
      <c r="F1624" s="67">
        <f>IFERROR(IF(Дата_КС2=S$3,Смета!Q1606,0)+IF(Дата_КС2=S$4,Смета!T1606,0)+IF(Дата_КС2=S$5,Смета!W1606,0)+IF(Дата_КС2=S$6,Смета!Z1606,0)+IF(Дата_КС2=S$7,Смета!AC1606,0)+IF(Дата_КС2=S$8,Смета!AF1606,0)+IF(Дата_КС2=S$9,Смета!AI1606,0)+IF(Дата_КС2=S$10,Смета!AL1606,0)+IF(Дата_КС2=S$11,Смета!AO1606,0)+IF(Дата_КС2=S$12,Смета!AR1606,0)+IF(Дата_КС2=S$13,Смета!AU1606,0)+IF(Дата_КС2=S$14,Смета!AX1606,0),0)</f>
        <v>0</v>
      </c>
      <c r="G1624" s="67">
        <f>IF(Смета!E1606&gt;0,Смета!E1606,0)</f>
        <v>0</v>
      </c>
      <c r="H1624" s="67">
        <f t="shared" si="50"/>
        <v>0</v>
      </c>
      <c r="I1624" s="464">
        <f t="shared" si="49"/>
        <v>0</v>
      </c>
      <c r="J1624" s="474"/>
      <c r="K1624" s="465">
        <f>IF(AND(B1624&gt;0,B1624&lt;&gt;"ЗАГ"),1,IF(C1624=0,SUM(B1625:INDEX(B1625:B$2002,INDEX(MATCH("ЗАГ",B1625:B$2002&amp;"",),))),0))</f>
        <v>0</v>
      </c>
      <c r="L1624" s="47"/>
      <c r="M1624" s="47"/>
      <c r="N1624" s="186"/>
      <c r="O1624" s="186"/>
      <c r="P1624" s="187"/>
      <c r="Q1624" s="189"/>
      <c r="R1624" s="178">
        <f>IFERROR(IF(F1624&gt;0,IF(IFERROR((Смета!H1174*1),0)&gt;0,ROUND(F1624*G1624,2),0),0),0)</f>
        <v>0</v>
      </c>
      <c r="S1624" s="50">
        <f>IFERROR(IF(F1624&gt;0,IF(IFERROR((Смета!G1606*1),0)&gt;0,ROUND(F1624*G1624,2),0),0),0)</f>
        <v>0</v>
      </c>
      <c r="T1624" s="38"/>
      <c r="U1624" s="38"/>
      <c r="X1624" s="38"/>
      <c r="Y1624" s="38"/>
    </row>
    <row r="1625" spans="1:25" s="37" customFormat="1" hidden="1" x14ac:dyDescent="0.25">
      <c r="A1625" s="63"/>
      <c r="B1625" s="140">
        <f>IFERROR(IF(F1625&gt;0,MAX(B$26:B1624)+1,IF(AND(D1625&gt;0,C1625=0),"ЗАГ",0)),0)</f>
        <v>0</v>
      </c>
      <c r="C1625" s="141">
        <f>IF(Смета!B1607&gt;0,Смета!B1607,0)</f>
        <v>0</v>
      </c>
      <c r="D1625" s="543">
        <f>IF(Смета!C1607&gt;0,Смета!C1607,0)</f>
        <v>0</v>
      </c>
      <c r="E1625" s="77">
        <f>IF(Смета!D1607&gt;0,Смета!D1607,0)</f>
        <v>0</v>
      </c>
      <c r="F1625" s="67">
        <f>IFERROR(IF(Дата_КС2=S$3,Смета!Q1607,0)+IF(Дата_КС2=S$4,Смета!T1607,0)+IF(Дата_КС2=S$5,Смета!W1607,0)+IF(Дата_КС2=S$6,Смета!Z1607,0)+IF(Дата_КС2=S$7,Смета!AC1607,0)+IF(Дата_КС2=S$8,Смета!AF1607,0)+IF(Дата_КС2=S$9,Смета!AI1607,0)+IF(Дата_КС2=S$10,Смета!AL1607,0)+IF(Дата_КС2=S$11,Смета!AO1607,0)+IF(Дата_КС2=S$12,Смета!AR1607,0)+IF(Дата_КС2=S$13,Смета!AU1607,0)+IF(Дата_КС2=S$14,Смета!AX1607,0),0)</f>
        <v>0</v>
      </c>
      <c r="G1625" s="67">
        <f>IF(Смета!E1607&gt;0,Смета!E1607,0)</f>
        <v>0</v>
      </c>
      <c r="H1625" s="67">
        <f t="shared" si="50"/>
        <v>0</v>
      </c>
      <c r="I1625" s="464">
        <f t="shared" si="49"/>
        <v>0</v>
      </c>
      <c r="J1625" s="474"/>
      <c r="K1625" s="465">
        <f>IF(AND(B1625&gt;0,B1625&lt;&gt;"ЗАГ"),1,IF(C1625=0,SUM(B1626:INDEX(B1626:B$2002,INDEX(MATCH("ЗАГ",B1626:B$2002&amp;"",),))),0))</f>
        <v>0</v>
      </c>
      <c r="L1625" s="47"/>
      <c r="M1625" s="47"/>
      <c r="N1625" s="186"/>
      <c r="O1625" s="186"/>
      <c r="P1625" s="187"/>
      <c r="Q1625" s="189"/>
      <c r="R1625" s="178">
        <f>IFERROR(IF(F1625&gt;0,IF(IFERROR((Смета!H1175*1),0)&gt;0,ROUND(F1625*G1625,2),0),0),0)</f>
        <v>0</v>
      </c>
      <c r="S1625" s="50">
        <f>IFERROR(IF(F1625&gt;0,IF(IFERROR((Смета!G1607*1),0)&gt;0,ROUND(F1625*G1625,2),0),0),0)</f>
        <v>0</v>
      </c>
      <c r="T1625" s="38"/>
      <c r="U1625" s="38"/>
      <c r="X1625" s="38"/>
      <c r="Y1625" s="38"/>
    </row>
    <row r="1626" spans="1:25" s="37" customFormat="1" hidden="1" x14ac:dyDescent="0.25">
      <c r="A1626" s="63"/>
      <c r="B1626" s="140">
        <f>IFERROR(IF(F1626&gt;0,MAX(B$26:B1625)+1,IF(AND(D1626&gt;0,C1626=0),"ЗАГ",0)),0)</f>
        <v>0</v>
      </c>
      <c r="C1626" s="141">
        <f>IF(Смета!B1608&gt;0,Смета!B1608,0)</f>
        <v>0</v>
      </c>
      <c r="D1626" s="543">
        <f>IF(Смета!C1608&gt;0,Смета!C1608,0)</f>
        <v>0</v>
      </c>
      <c r="E1626" s="77">
        <f>IF(Смета!D1608&gt;0,Смета!D1608,0)</f>
        <v>0</v>
      </c>
      <c r="F1626" s="67">
        <f>IFERROR(IF(Дата_КС2=S$3,Смета!Q1608,0)+IF(Дата_КС2=S$4,Смета!T1608,0)+IF(Дата_КС2=S$5,Смета!W1608,0)+IF(Дата_КС2=S$6,Смета!Z1608,0)+IF(Дата_КС2=S$7,Смета!AC1608,0)+IF(Дата_КС2=S$8,Смета!AF1608,0)+IF(Дата_КС2=S$9,Смета!AI1608,0)+IF(Дата_КС2=S$10,Смета!AL1608,0)+IF(Дата_КС2=S$11,Смета!AO1608,0)+IF(Дата_КС2=S$12,Смета!AR1608,0)+IF(Дата_КС2=S$13,Смета!AU1608,0)+IF(Дата_КС2=S$14,Смета!AX1608,0),0)</f>
        <v>0</v>
      </c>
      <c r="G1626" s="67">
        <f>IF(Смета!E1608&gt;0,Смета!E1608,0)</f>
        <v>0</v>
      </c>
      <c r="H1626" s="67">
        <f t="shared" si="50"/>
        <v>0</v>
      </c>
      <c r="I1626" s="464">
        <f t="shared" ref="I1626:I1689" si="51">IF(J1626=1,1,K1626)</f>
        <v>0</v>
      </c>
      <c r="J1626" s="474"/>
      <c r="K1626" s="465">
        <f>IF(AND(B1626&gt;0,B1626&lt;&gt;"ЗАГ"),1,IF(C1626=0,SUM(B1627:INDEX(B1627:B$2002,INDEX(MATCH("ЗАГ",B1627:B$2002&amp;"",),))),0))</f>
        <v>0</v>
      </c>
      <c r="L1626" s="47"/>
      <c r="M1626" s="47"/>
      <c r="N1626" s="186"/>
      <c r="O1626" s="186"/>
      <c r="P1626" s="187"/>
      <c r="Q1626" s="189"/>
      <c r="R1626" s="178">
        <f>IFERROR(IF(F1626&gt;0,IF(IFERROR((Смета!H1176*1),0)&gt;0,ROUND(F1626*G1626,2),0),0),0)</f>
        <v>0</v>
      </c>
      <c r="S1626" s="50">
        <f>IFERROR(IF(F1626&gt;0,IF(IFERROR((Смета!G1608*1),0)&gt;0,ROUND(F1626*G1626,2),0),0),0)</f>
        <v>0</v>
      </c>
      <c r="T1626" s="38"/>
      <c r="U1626" s="38"/>
      <c r="X1626" s="38"/>
      <c r="Y1626" s="38"/>
    </row>
    <row r="1627" spans="1:25" s="37" customFormat="1" hidden="1" x14ac:dyDescent="0.25">
      <c r="A1627" s="63"/>
      <c r="B1627" s="140">
        <f>IFERROR(IF(F1627&gt;0,MAX(B$26:B1626)+1,IF(AND(D1627&gt;0,C1627=0),"ЗАГ",0)),0)</f>
        <v>0</v>
      </c>
      <c r="C1627" s="141">
        <f>IF(Смета!B1609&gt;0,Смета!B1609,0)</f>
        <v>0</v>
      </c>
      <c r="D1627" s="543">
        <f>IF(Смета!C1609&gt;0,Смета!C1609,0)</f>
        <v>0</v>
      </c>
      <c r="E1627" s="77">
        <f>IF(Смета!D1609&gt;0,Смета!D1609,0)</f>
        <v>0</v>
      </c>
      <c r="F1627" s="67">
        <f>IFERROR(IF(Дата_КС2=S$3,Смета!Q1609,0)+IF(Дата_КС2=S$4,Смета!T1609,0)+IF(Дата_КС2=S$5,Смета!W1609,0)+IF(Дата_КС2=S$6,Смета!Z1609,0)+IF(Дата_КС2=S$7,Смета!AC1609,0)+IF(Дата_КС2=S$8,Смета!AF1609,0)+IF(Дата_КС2=S$9,Смета!AI1609,0)+IF(Дата_КС2=S$10,Смета!AL1609,0)+IF(Дата_КС2=S$11,Смета!AO1609,0)+IF(Дата_КС2=S$12,Смета!AR1609,0)+IF(Дата_КС2=S$13,Смета!AU1609,0)+IF(Дата_КС2=S$14,Смета!AX1609,0),0)</f>
        <v>0</v>
      </c>
      <c r="G1627" s="67">
        <f>IF(Смета!E1609&gt;0,Смета!E1609,0)</f>
        <v>0</v>
      </c>
      <c r="H1627" s="67">
        <f t="shared" si="50"/>
        <v>0</v>
      </c>
      <c r="I1627" s="464">
        <f t="shared" si="51"/>
        <v>0</v>
      </c>
      <c r="J1627" s="474"/>
      <c r="K1627" s="465">
        <f>IF(AND(B1627&gt;0,B1627&lt;&gt;"ЗАГ"),1,IF(C1627=0,SUM(B1628:INDEX(B1628:B$2002,INDEX(MATCH("ЗАГ",B1628:B$2002&amp;"",),))),0))</f>
        <v>0</v>
      </c>
      <c r="L1627" s="47"/>
      <c r="M1627" s="47"/>
      <c r="N1627" s="186"/>
      <c r="O1627" s="186"/>
      <c r="P1627" s="187"/>
      <c r="Q1627" s="189"/>
      <c r="R1627" s="178">
        <f>IFERROR(IF(F1627&gt;0,IF(IFERROR((Смета!H1177*1),0)&gt;0,ROUND(F1627*G1627,2),0),0),0)</f>
        <v>0</v>
      </c>
      <c r="S1627" s="50">
        <f>IFERROR(IF(F1627&gt;0,IF(IFERROR((Смета!G1609*1),0)&gt;0,ROUND(F1627*G1627,2),0),0),0)</f>
        <v>0</v>
      </c>
      <c r="T1627" s="38"/>
      <c r="U1627" s="38"/>
      <c r="X1627" s="38"/>
      <c r="Y1627" s="38"/>
    </row>
    <row r="1628" spans="1:25" s="37" customFormat="1" hidden="1" x14ac:dyDescent="0.25">
      <c r="A1628" s="63"/>
      <c r="B1628" s="140">
        <f>IFERROR(IF(F1628&gt;0,MAX(B$26:B1627)+1,IF(AND(D1628&gt;0,C1628=0),"ЗАГ",0)),0)</f>
        <v>0</v>
      </c>
      <c r="C1628" s="141">
        <f>IF(Смета!B1610&gt;0,Смета!B1610,0)</f>
        <v>0</v>
      </c>
      <c r="D1628" s="543">
        <f>IF(Смета!C1610&gt;0,Смета!C1610,0)</f>
        <v>0</v>
      </c>
      <c r="E1628" s="77">
        <f>IF(Смета!D1610&gt;0,Смета!D1610,0)</f>
        <v>0</v>
      </c>
      <c r="F1628" s="67">
        <f>IFERROR(IF(Дата_КС2=S$3,Смета!Q1610,0)+IF(Дата_КС2=S$4,Смета!T1610,0)+IF(Дата_КС2=S$5,Смета!W1610,0)+IF(Дата_КС2=S$6,Смета!Z1610,0)+IF(Дата_КС2=S$7,Смета!AC1610,0)+IF(Дата_КС2=S$8,Смета!AF1610,0)+IF(Дата_КС2=S$9,Смета!AI1610,0)+IF(Дата_КС2=S$10,Смета!AL1610,0)+IF(Дата_КС2=S$11,Смета!AO1610,0)+IF(Дата_КС2=S$12,Смета!AR1610,0)+IF(Дата_КС2=S$13,Смета!AU1610,0)+IF(Дата_КС2=S$14,Смета!AX1610,0),0)</f>
        <v>0</v>
      </c>
      <c r="G1628" s="67">
        <f>IF(Смета!E1610&gt;0,Смета!E1610,0)</f>
        <v>0</v>
      </c>
      <c r="H1628" s="67">
        <f t="shared" si="50"/>
        <v>0</v>
      </c>
      <c r="I1628" s="464">
        <f t="shared" si="51"/>
        <v>0</v>
      </c>
      <c r="J1628" s="474"/>
      <c r="K1628" s="465">
        <f>IF(AND(B1628&gt;0,B1628&lt;&gt;"ЗАГ"),1,IF(C1628=0,SUM(B1629:INDEX(B1629:B$2002,INDEX(MATCH("ЗАГ",B1629:B$2002&amp;"",),))),0))</f>
        <v>0</v>
      </c>
      <c r="L1628" s="47"/>
      <c r="M1628" s="47"/>
      <c r="N1628" s="186"/>
      <c r="O1628" s="186"/>
      <c r="P1628" s="187"/>
      <c r="Q1628" s="189"/>
      <c r="R1628" s="178">
        <f>IFERROR(IF(F1628&gt;0,IF(IFERROR((Смета!H1178*1),0)&gt;0,ROUND(F1628*G1628,2),0),0),0)</f>
        <v>0</v>
      </c>
      <c r="S1628" s="50">
        <f>IFERROR(IF(F1628&gt;0,IF(IFERROR((Смета!G1610*1),0)&gt;0,ROUND(F1628*G1628,2),0),0),0)</f>
        <v>0</v>
      </c>
      <c r="T1628" s="38"/>
      <c r="U1628" s="38"/>
      <c r="X1628" s="38"/>
      <c r="Y1628" s="38"/>
    </row>
    <row r="1629" spans="1:25" s="37" customFormat="1" hidden="1" x14ac:dyDescent="0.25">
      <c r="A1629" s="63"/>
      <c r="B1629" s="140">
        <f>IFERROR(IF(F1629&gt;0,MAX(B$26:B1628)+1,IF(AND(D1629&gt;0,C1629=0),"ЗАГ",0)),0)</f>
        <v>0</v>
      </c>
      <c r="C1629" s="141">
        <f>IF(Смета!B1611&gt;0,Смета!B1611,0)</f>
        <v>0</v>
      </c>
      <c r="D1629" s="543">
        <f>IF(Смета!C1611&gt;0,Смета!C1611,0)</f>
        <v>0</v>
      </c>
      <c r="E1629" s="77">
        <f>IF(Смета!D1611&gt;0,Смета!D1611,0)</f>
        <v>0</v>
      </c>
      <c r="F1629" s="67">
        <f>IFERROR(IF(Дата_КС2=S$3,Смета!Q1611,0)+IF(Дата_КС2=S$4,Смета!T1611,0)+IF(Дата_КС2=S$5,Смета!W1611,0)+IF(Дата_КС2=S$6,Смета!Z1611,0)+IF(Дата_КС2=S$7,Смета!AC1611,0)+IF(Дата_КС2=S$8,Смета!AF1611,0)+IF(Дата_КС2=S$9,Смета!AI1611,0)+IF(Дата_КС2=S$10,Смета!AL1611,0)+IF(Дата_КС2=S$11,Смета!AO1611,0)+IF(Дата_КС2=S$12,Смета!AR1611,0)+IF(Дата_КС2=S$13,Смета!AU1611,0)+IF(Дата_КС2=S$14,Смета!AX1611,0),0)</f>
        <v>0</v>
      </c>
      <c r="G1629" s="67">
        <f>IF(Смета!E1611&gt;0,Смета!E1611,0)</f>
        <v>0</v>
      </c>
      <c r="H1629" s="67">
        <f t="shared" ref="H1629:H1692" si="52">ROUND(F1629*G1629,2)</f>
        <v>0</v>
      </c>
      <c r="I1629" s="464">
        <f t="shared" si="51"/>
        <v>0</v>
      </c>
      <c r="J1629" s="474"/>
      <c r="K1629" s="465">
        <f>IF(AND(B1629&gt;0,B1629&lt;&gt;"ЗАГ"),1,IF(C1629=0,SUM(B1630:INDEX(B1630:B$2002,INDEX(MATCH("ЗАГ",B1630:B$2002&amp;"",),))),0))</f>
        <v>0</v>
      </c>
      <c r="L1629" s="47"/>
      <c r="M1629" s="47"/>
      <c r="N1629" s="186"/>
      <c r="O1629" s="186"/>
      <c r="P1629" s="187"/>
      <c r="Q1629" s="189"/>
      <c r="R1629" s="178">
        <f>IFERROR(IF(F1629&gt;0,IF(IFERROR((Смета!H1179*1),0)&gt;0,ROUND(F1629*G1629,2),0),0),0)</f>
        <v>0</v>
      </c>
      <c r="S1629" s="50">
        <f>IFERROR(IF(F1629&gt;0,IF(IFERROR((Смета!G1611*1),0)&gt;0,ROUND(F1629*G1629,2),0),0),0)</f>
        <v>0</v>
      </c>
      <c r="T1629" s="38"/>
      <c r="U1629" s="38"/>
      <c r="X1629" s="38"/>
      <c r="Y1629" s="38"/>
    </row>
    <row r="1630" spans="1:25" s="37" customFormat="1" hidden="1" x14ac:dyDescent="0.25">
      <c r="A1630" s="63"/>
      <c r="B1630" s="140">
        <f>IFERROR(IF(F1630&gt;0,MAX(B$26:B1629)+1,IF(AND(D1630&gt;0,C1630=0),"ЗАГ",0)),0)</f>
        <v>0</v>
      </c>
      <c r="C1630" s="141">
        <f>IF(Смета!B1612&gt;0,Смета!B1612,0)</f>
        <v>0</v>
      </c>
      <c r="D1630" s="543">
        <f>IF(Смета!C1612&gt;0,Смета!C1612,0)</f>
        <v>0</v>
      </c>
      <c r="E1630" s="77">
        <f>IF(Смета!D1612&gt;0,Смета!D1612,0)</f>
        <v>0</v>
      </c>
      <c r="F1630" s="67">
        <f>IFERROR(IF(Дата_КС2=S$3,Смета!Q1612,0)+IF(Дата_КС2=S$4,Смета!T1612,0)+IF(Дата_КС2=S$5,Смета!W1612,0)+IF(Дата_КС2=S$6,Смета!Z1612,0)+IF(Дата_КС2=S$7,Смета!AC1612,0)+IF(Дата_КС2=S$8,Смета!AF1612,0)+IF(Дата_КС2=S$9,Смета!AI1612,0)+IF(Дата_КС2=S$10,Смета!AL1612,0)+IF(Дата_КС2=S$11,Смета!AO1612,0)+IF(Дата_КС2=S$12,Смета!AR1612,0)+IF(Дата_КС2=S$13,Смета!AU1612,0)+IF(Дата_КС2=S$14,Смета!AX1612,0),0)</f>
        <v>0</v>
      </c>
      <c r="G1630" s="67">
        <f>IF(Смета!E1612&gt;0,Смета!E1612,0)</f>
        <v>0</v>
      </c>
      <c r="H1630" s="67">
        <f t="shared" si="52"/>
        <v>0</v>
      </c>
      <c r="I1630" s="464">
        <f t="shared" si="51"/>
        <v>0</v>
      </c>
      <c r="J1630" s="474"/>
      <c r="K1630" s="465">
        <f>IF(AND(B1630&gt;0,B1630&lt;&gt;"ЗАГ"),1,IF(C1630=0,SUM(B1631:INDEX(B1631:B$2002,INDEX(MATCH("ЗАГ",B1631:B$2002&amp;"",),))),0))</f>
        <v>0</v>
      </c>
      <c r="L1630" s="47"/>
      <c r="M1630" s="47"/>
      <c r="N1630" s="186"/>
      <c r="O1630" s="186"/>
      <c r="P1630" s="187"/>
      <c r="Q1630" s="189"/>
      <c r="R1630" s="178">
        <f>IFERROR(IF(F1630&gt;0,IF(IFERROR((Смета!H1180*1),0)&gt;0,ROUND(F1630*G1630,2),0),0),0)</f>
        <v>0</v>
      </c>
      <c r="S1630" s="50">
        <f>IFERROR(IF(F1630&gt;0,IF(IFERROR((Смета!G1612*1),0)&gt;0,ROUND(F1630*G1630,2),0),0),0)</f>
        <v>0</v>
      </c>
      <c r="T1630" s="38"/>
      <c r="U1630" s="38"/>
      <c r="X1630" s="38"/>
      <c r="Y1630" s="38"/>
    </row>
    <row r="1631" spans="1:25" s="37" customFormat="1" hidden="1" x14ac:dyDescent="0.25">
      <c r="A1631" s="63"/>
      <c r="B1631" s="140">
        <f>IFERROR(IF(F1631&gt;0,MAX(B$26:B1630)+1,IF(AND(D1631&gt;0,C1631=0),"ЗАГ",0)),0)</f>
        <v>0</v>
      </c>
      <c r="C1631" s="141">
        <f>IF(Смета!B1613&gt;0,Смета!B1613,0)</f>
        <v>0</v>
      </c>
      <c r="D1631" s="543">
        <f>IF(Смета!C1613&gt;0,Смета!C1613,0)</f>
        <v>0</v>
      </c>
      <c r="E1631" s="77">
        <f>IF(Смета!D1613&gt;0,Смета!D1613,0)</f>
        <v>0</v>
      </c>
      <c r="F1631" s="67">
        <f>IFERROR(IF(Дата_КС2=S$3,Смета!Q1613,0)+IF(Дата_КС2=S$4,Смета!T1613,0)+IF(Дата_КС2=S$5,Смета!W1613,0)+IF(Дата_КС2=S$6,Смета!Z1613,0)+IF(Дата_КС2=S$7,Смета!AC1613,0)+IF(Дата_КС2=S$8,Смета!AF1613,0)+IF(Дата_КС2=S$9,Смета!AI1613,0)+IF(Дата_КС2=S$10,Смета!AL1613,0)+IF(Дата_КС2=S$11,Смета!AO1613,0)+IF(Дата_КС2=S$12,Смета!AR1613,0)+IF(Дата_КС2=S$13,Смета!AU1613,0)+IF(Дата_КС2=S$14,Смета!AX1613,0),0)</f>
        <v>0</v>
      </c>
      <c r="G1631" s="67">
        <f>IF(Смета!E1613&gt;0,Смета!E1613,0)</f>
        <v>0</v>
      </c>
      <c r="H1631" s="67">
        <f t="shared" si="52"/>
        <v>0</v>
      </c>
      <c r="I1631" s="464">
        <f t="shared" si="51"/>
        <v>0</v>
      </c>
      <c r="J1631" s="474"/>
      <c r="K1631" s="465">
        <f>IF(AND(B1631&gt;0,B1631&lt;&gt;"ЗАГ"),1,IF(C1631=0,SUM(B1632:INDEX(B1632:B$2002,INDEX(MATCH("ЗАГ",B1632:B$2002&amp;"",),))),0))</f>
        <v>0</v>
      </c>
      <c r="L1631" s="47"/>
      <c r="M1631" s="47"/>
      <c r="N1631" s="186"/>
      <c r="O1631" s="186"/>
      <c r="P1631" s="187"/>
      <c r="Q1631" s="189"/>
      <c r="R1631" s="178">
        <f>IFERROR(IF(F1631&gt;0,IF(IFERROR((Смета!H1181*1),0)&gt;0,ROUND(F1631*G1631,2),0),0),0)</f>
        <v>0</v>
      </c>
      <c r="S1631" s="50">
        <f>IFERROR(IF(F1631&gt;0,IF(IFERROR((Смета!G1613*1),0)&gt;0,ROUND(F1631*G1631,2),0),0),0)</f>
        <v>0</v>
      </c>
      <c r="T1631" s="38"/>
      <c r="U1631" s="38"/>
      <c r="X1631" s="38"/>
      <c r="Y1631" s="38"/>
    </row>
    <row r="1632" spans="1:25" s="37" customFormat="1" hidden="1" x14ac:dyDescent="0.25">
      <c r="A1632" s="63"/>
      <c r="B1632" s="140">
        <f>IFERROR(IF(F1632&gt;0,MAX(B$26:B1631)+1,IF(AND(D1632&gt;0,C1632=0),"ЗАГ",0)),0)</f>
        <v>0</v>
      </c>
      <c r="C1632" s="141">
        <f>IF(Смета!B1614&gt;0,Смета!B1614,0)</f>
        <v>0</v>
      </c>
      <c r="D1632" s="543">
        <f>IF(Смета!C1614&gt;0,Смета!C1614,0)</f>
        <v>0</v>
      </c>
      <c r="E1632" s="77">
        <f>IF(Смета!D1614&gt;0,Смета!D1614,0)</f>
        <v>0</v>
      </c>
      <c r="F1632" s="67">
        <f>IFERROR(IF(Дата_КС2=S$3,Смета!Q1614,0)+IF(Дата_КС2=S$4,Смета!T1614,0)+IF(Дата_КС2=S$5,Смета!W1614,0)+IF(Дата_КС2=S$6,Смета!Z1614,0)+IF(Дата_КС2=S$7,Смета!AC1614,0)+IF(Дата_КС2=S$8,Смета!AF1614,0)+IF(Дата_КС2=S$9,Смета!AI1614,0)+IF(Дата_КС2=S$10,Смета!AL1614,0)+IF(Дата_КС2=S$11,Смета!AO1614,0)+IF(Дата_КС2=S$12,Смета!AR1614,0)+IF(Дата_КС2=S$13,Смета!AU1614,0)+IF(Дата_КС2=S$14,Смета!AX1614,0),0)</f>
        <v>0</v>
      </c>
      <c r="G1632" s="67">
        <f>IF(Смета!E1614&gt;0,Смета!E1614,0)</f>
        <v>0</v>
      </c>
      <c r="H1632" s="67">
        <f t="shared" si="52"/>
        <v>0</v>
      </c>
      <c r="I1632" s="464">
        <f t="shared" si="51"/>
        <v>0</v>
      </c>
      <c r="J1632" s="474"/>
      <c r="K1632" s="465">
        <f>IF(AND(B1632&gt;0,B1632&lt;&gt;"ЗАГ"),1,IF(C1632=0,SUM(B1633:INDEX(B1633:B$2002,INDEX(MATCH("ЗАГ",B1633:B$2002&amp;"",),))),0))</f>
        <v>0</v>
      </c>
      <c r="L1632" s="47"/>
      <c r="M1632" s="47"/>
      <c r="N1632" s="186"/>
      <c r="O1632" s="186"/>
      <c r="P1632" s="187"/>
      <c r="Q1632" s="189"/>
      <c r="R1632" s="178">
        <f>IFERROR(IF(F1632&gt;0,IF(IFERROR((Смета!H1182*1),0)&gt;0,ROUND(F1632*G1632,2),0),0),0)</f>
        <v>0</v>
      </c>
      <c r="S1632" s="50">
        <f>IFERROR(IF(F1632&gt;0,IF(IFERROR((Смета!G1614*1),0)&gt;0,ROUND(F1632*G1632,2),0),0),0)</f>
        <v>0</v>
      </c>
      <c r="T1632" s="38"/>
      <c r="U1632" s="38"/>
      <c r="X1632" s="38"/>
      <c r="Y1632" s="38"/>
    </row>
    <row r="1633" spans="1:25" s="37" customFormat="1" hidden="1" x14ac:dyDescent="0.25">
      <c r="A1633" s="63"/>
      <c r="B1633" s="140">
        <f>IFERROR(IF(F1633&gt;0,MAX(B$26:B1632)+1,IF(AND(D1633&gt;0,C1633=0),"ЗАГ",0)),0)</f>
        <v>0</v>
      </c>
      <c r="C1633" s="141">
        <f>IF(Смета!B1615&gt;0,Смета!B1615,0)</f>
        <v>0</v>
      </c>
      <c r="D1633" s="543">
        <f>IF(Смета!C1615&gt;0,Смета!C1615,0)</f>
        <v>0</v>
      </c>
      <c r="E1633" s="77">
        <f>IF(Смета!D1615&gt;0,Смета!D1615,0)</f>
        <v>0</v>
      </c>
      <c r="F1633" s="67">
        <f>IFERROR(IF(Дата_КС2=S$3,Смета!Q1615,0)+IF(Дата_КС2=S$4,Смета!T1615,0)+IF(Дата_КС2=S$5,Смета!W1615,0)+IF(Дата_КС2=S$6,Смета!Z1615,0)+IF(Дата_КС2=S$7,Смета!AC1615,0)+IF(Дата_КС2=S$8,Смета!AF1615,0)+IF(Дата_КС2=S$9,Смета!AI1615,0)+IF(Дата_КС2=S$10,Смета!AL1615,0)+IF(Дата_КС2=S$11,Смета!AO1615,0)+IF(Дата_КС2=S$12,Смета!AR1615,0)+IF(Дата_КС2=S$13,Смета!AU1615,0)+IF(Дата_КС2=S$14,Смета!AX1615,0),0)</f>
        <v>0</v>
      </c>
      <c r="G1633" s="67">
        <f>IF(Смета!E1615&gt;0,Смета!E1615,0)</f>
        <v>0</v>
      </c>
      <c r="H1633" s="67">
        <f t="shared" si="52"/>
        <v>0</v>
      </c>
      <c r="I1633" s="464">
        <f t="shared" si="51"/>
        <v>0</v>
      </c>
      <c r="J1633" s="474"/>
      <c r="K1633" s="465">
        <f>IF(AND(B1633&gt;0,B1633&lt;&gt;"ЗАГ"),1,IF(C1633=0,SUM(B1634:INDEX(B1634:B$2002,INDEX(MATCH("ЗАГ",B1634:B$2002&amp;"",),))),0))</f>
        <v>0</v>
      </c>
      <c r="L1633" s="47"/>
      <c r="M1633" s="47"/>
      <c r="N1633" s="186"/>
      <c r="O1633" s="186"/>
      <c r="P1633" s="187"/>
      <c r="Q1633" s="189"/>
      <c r="R1633" s="178">
        <f>IFERROR(IF(F1633&gt;0,IF(IFERROR((Смета!H1183*1),0)&gt;0,ROUND(F1633*G1633,2),0),0),0)</f>
        <v>0</v>
      </c>
      <c r="S1633" s="50">
        <f>IFERROR(IF(F1633&gt;0,IF(IFERROR((Смета!G1615*1),0)&gt;0,ROUND(F1633*G1633,2),0),0),0)</f>
        <v>0</v>
      </c>
      <c r="T1633" s="38"/>
      <c r="U1633" s="38"/>
      <c r="X1633" s="38"/>
      <c r="Y1633" s="38"/>
    </row>
    <row r="1634" spans="1:25" s="37" customFormat="1" hidden="1" x14ac:dyDescent="0.25">
      <c r="A1634" s="63"/>
      <c r="B1634" s="140">
        <f>IFERROR(IF(F1634&gt;0,MAX(B$26:B1633)+1,IF(AND(D1634&gt;0,C1634=0),"ЗАГ",0)),0)</f>
        <v>0</v>
      </c>
      <c r="C1634" s="141">
        <f>IF(Смета!B1616&gt;0,Смета!B1616,0)</f>
        <v>0</v>
      </c>
      <c r="D1634" s="543">
        <f>IF(Смета!C1616&gt;0,Смета!C1616,0)</f>
        <v>0</v>
      </c>
      <c r="E1634" s="77">
        <f>IF(Смета!D1616&gt;0,Смета!D1616,0)</f>
        <v>0</v>
      </c>
      <c r="F1634" s="67">
        <f>IFERROR(IF(Дата_КС2=S$3,Смета!Q1616,0)+IF(Дата_КС2=S$4,Смета!T1616,0)+IF(Дата_КС2=S$5,Смета!W1616,0)+IF(Дата_КС2=S$6,Смета!Z1616,0)+IF(Дата_КС2=S$7,Смета!AC1616,0)+IF(Дата_КС2=S$8,Смета!AF1616,0)+IF(Дата_КС2=S$9,Смета!AI1616,0)+IF(Дата_КС2=S$10,Смета!AL1616,0)+IF(Дата_КС2=S$11,Смета!AO1616,0)+IF(Дата_КС2=S$12,Смета!AR1616,0)+IF(Дата_КС2=S$13,Смета!AU1616,0)+IF(Дата_КС2=S$14,Смета!AX1616,0),0)</f>
        <v>0</v>
      </c>
      <c r="G1634" s="67">
        <f>IF(Смета!E1616&gt;0,Смета!E1616,0)</f>
        <v>0</v>
      </c>
      <c r="H1634" s="67">
        <f t="shared" si="52"/>
        <v>0</v>
      </c>
      <c r="I1634" s="464">
        <f t="shared" si="51"/>
        <v>0</v>
      </c>
      <c r="J1634" s="474"/>
      <c r="K1634" s="465">
        <f>IF(AND(B1634&gt;0,B1634&lt;&gt;"ЗАГ"),1,IF(C1634=0,SUM(B1635:INDEX(B1635:B$2002,INDEX(MATCH("ЗАГ",B1635:B$2002&amp;"",),))),0))</f>
        <v>0</v>
      </c>
      <c r="L1634" s="47"/>
      <c r="M1634" s="47"/>
      <c r="N1634" s="186"/>
      <c r="O1634" s="186"/>
      <c r="P1634" s="187"/>
      <c r="Q1634" s="189"/>
      <c r="R1634" s="178">
        <f>IFERROR(IF(F1634&gt;0,IF(IFERROR((Смета!H1184*1),0)&gt;0,ROUND(F1634*G1634,2),0),0),0)</f>
        <v>0</v>
      </c>
      <c r="S1634" s="50">
        <f>IFERROR(IF(F1634&gt;0,IF(IFERROR((Смета!G1616*1),0)&gt;0,ROUND(F1634*G1634,2),0),0),0)</f>
        <v>0</v>
      </c>
      <c r="T1634" s="38"/>
      <c r="U1634" s="38"/>
      <c r="X1634" s="38"/>
      <c r="Y1634" s="38"/>
    </row>
    <row r="1635" spans="1:25" s="37" customFormat="1" hidden="1" x14ac:dyDescent="0.25">
      <c r="A1635" s="63"/>
      <c r="B1635" s="140">
        <f>IFERROR(IF(F1635&gt;0,MAX(B$26:B1634)+1,IF(AND(D1635&gt;0,C1635=0),"ЗАГ",0)),0)</f>
        <v>0</v>
      </c>
      <c r="C1635" s="141">
        <f>IF(Смета!B1617&gt;0,Смета!B1617,0)</f>
        <v>0</v>
      </c>
      <c r="D1635" s="543">
        <f>IF(Смета!C1617&gt;0,Смета!C1617,0)</f>
        <v>0</v>
      </c>
      <c r="E1635" s="77">
        <f>IF(Смета!D1617&gt;0,Смета!D1617,0)</f>
        <v>0</v>
      </c>
      <c r="F1635" s="67">
        <f>IFERROR(IF(Дата_КС2=S$3,Смета!Q1617,0)+IF(Дата_КС2=S$4,Смета!T1617,0)+IF(Дата_КС2=S$5,Смета!W1617,0)+IF(Дата_КС2=S$6,Смета!Z1617,0)+IF(Дата_КС2=S$7,Смета!AC1617,0)+IF(Дата_КС2=S$8,Смета!AF1617,0)+IF(Дата_КС2=S$9,Смета!AI1617,0)+IF(Дата_КС2=S$10,Смета!AL1617,0)+IF(Дата_КС2=S$11,Смета!AO1617,0)+IF(Дата_КС2=S$12,Смета!AR1617,0)+IF(Дата_КС2=S$13,Смета!AU1617,0)+IF(Дата_КС2=S$14,Смета!AX1617,0),0)</f>
        <v>0</v>
      </c>
      <c r="G1635" s="67">
        <f>IF(Смета!E1617&gt;0,Смета!E1617,0)</f>
        <v>0</v>
      </c>
      <c r="H1635" s="67">
        <f t="shared" si="52"/>
        <v>0</v>
      </c>
      <c r="I1635" s="464">
        <f t="shared" si="51"/>
        <v>0</v>
      </c>
      <c r="J1635" s="474"/>
      <c r="K1635" s="465">
        <f>IF(AND(B1635&gt;0,B1635&lt;&gt;"ЗАГ"),1,IF(C1635=0,SUM(B1636:INDEX(B1636:B$2002,INDEX(MATCH("ЗАГ",B1636:B$2002&amp;"",),))),0))</f>
        <v>0</v>
      </c>
      <c r="L1635" s="47"/>
      <c r="M1635" s="47"/>
      <c r="N1635" s="186"/>
      <c r="O1635" s="186"/>
      <c r="P1635" s="187"/>
      <c r="Q1635" s="189"/>
      <c r="R1635" s="178">
        <f>IFERROR(IF(F1635&gt;0,IF(IFERROR((Смета!H1185*1),0)&gt;0,ROUND(F1635*G1635,2),0),0),0)</f>
        <v>0</v>
      </c>
      <c r="S1635" s="50">
        <f>IFERROR(IF(F1635&gt;0,IF(IFERROR((Смета!G1617*1),0)&gt;0,ROUND(F1635*G1635,2),0),0),0)</f>
        <v>0</v>
      </c>
      <c r="T1635" s="38"/>
      <c r="U1635" s="38"/>
      <c r="X1635" s="38"/>
      <c r="Y1635" s="38"/>
    </row>
    <row r="1636" spans="1:25" s="37" customFormat="1" hidden="1" x14ac:dyDescent="0.25">
      <c r="A1636" s="63"/>
      <c r="B1636" s="140">
        <f>IFERROR(IF(F1636&gt;0,MAX(B$26:B1635)+1,IF(AND(D1636&gt;0,C1636=0),"ЗАГ",0)),0)</f>
        <v>0</v>
      </c>
      <c r="C1636" s="141">
        <f>IF(Смета!B1618&gt;0,Смета!B1618,0)</f>
        <v>0</v>
      </c>
      <c r="D1636" s="543">
        <f>IF(Смета!C1618&gt;0,Смета!C1618,0)</f>
        <v>0</v>
      </c>
      <c r="E1636" s="77">
        <f>IF(Смета!D1618&gt;0,Смета!D1618,0)</f>
        <v>0</v>
      </c>
      <c r="F1636" s="67">
        <f>IFERROR(IF(Дата_КС2=S$3,Смета!Q1618,0)+IF(Дата_КС2=S$4,Смета!T1618,0)+IF(Дата_КС2=S$5,Смета!W1618,0)+IF(Дата_КС2=S$6,Смета!Z1618,0)+IF(Дата_КС2=S$7,Смета!AC1618,0)+IF(Дата_КС2=S$8,Смета!AF1618,0)+IF(Дата_КС2=S$9,Смета!AI1618,0)+IF(Дата_КС2=S$10,Смета!AL1618,0)+IF(Дата_КС2=S$11,Смета!AO1618,0)+IF(Дата_КС2=S$12,Смета!AR1618,0)+IF(Дата_КС2=S$13,Смета!AU1618,0)+IF(Дата_КС2=S$14,Смета!AX1618,0),0)</f>
        <v>0</v>
      </c>
      <c r="G1636" s="67">
        <f>IF(Смета!E1618&gt;0,Смета!E1618,0)</f>
        <v>0</v>
      </c>
      <c r="H1636" s="67">
        <f t="shared" si="52"/>
        <v>0</v>
      </c>
      <c r="I1636" s="464">
        <f t="shared" si="51"/>
        <v>0</v>
      </c>
      <c r="J1636" s="474"/>
      <c r="K1636" s="465">
        <f>IF(AND(B1636&gt;0,B1636&lt;&gt;"ЗАГ"),1,IF(C1636=0,SUM(B1637:INDEX(B1637:B$2002,INDEX(MATCH("ЗАГ",B1637:B$2002&amp;"",),))),0))</f>
        <v>0</v>
      </c>
      <c r="L1636" s="47"/>
      <c r="M1636" s="47"/>
      <c r="N1636" s="186"/>
      <c r="O1636" s="186"/>
      <c r="P1636" s="187"/>
      <c r="Q1636" s="189"/>
      <c r="R1636" s="178">
        <f>IFERROR(IF(F1636&gt;0,IF(IFERROR((Смета!H1186*1),0)&gt;0,ROUND(F1636*G1636,2),0),0),0)</f>
        <v>0</v>
      </c>
      <c r="S1636" s="50">
        <f>IFERROR(IF(F1636&gt;0,IF(IFERROR((Смета!G1618*1),0)&gt;0,ROUND(F1636*G1636,2),0),0),0)</f>
        <v>0</v>
      </c>
      <c r="T1636" s="38"/>
      <c r="U1636" s="38"/>
      <c r="X1636" s="38"/>
      <c r="Y1636" s="38"/>
    </row>
    <row r="1637" spans="1:25" s="37" customFormat="1" hidden="1" x14ac:dyDescent="0.25">
      <c r="A1637" s="63"/>
      <c r="B1637" s="140">
        <f>IFERROR(IF(F1637&gt;0,MAX(B$26:B1636)+1,IF(AND(D1637&gt;0,C1637=0),"ЗАГ",0)),0)</f>
        <v>0</v>
      </c>
      <c r="C1637" s="141">
        <f>IF(Смета!B1619&gt;0,Смета!B1619,0)</f>
        <v>0</v>
      </c>
      <c r="D1637" s="543">
        <f>IF(Смета!C1619&gt;0,Смета!C1619,0)</f>
        <v>0</v>
      </c>
      <c r="E1637" s="77">
        <f>IF(Смета!D1619&gt;0,Смета!D1619,0)</f>
        <v>0</v>
      </c>
      <c r="F1637" s="67">
        <f>IFERROR(IF(Дата_КС2=S$3,Смета!Q1619,0)+IF(Дата_КС2=S$4,Смета!T1619,0)+IF(Дата_КС2=S$5,Смета!W1619,0)+IF(Дата_КС2=S$6,Смета!Z1619,0)+IF(Дата_КС2=S$7,Смета!AC1619,0)+IF(Дата_КС2=S$8,Смета!AF1619,0)+IF(Дата_КС2=S$9,Смета!AI1619,0)+IF(Дата_КС2=S$10,Смета!AL1619,0)+IF(Дата_КС2=S$11,Смета!AO1619,0)+IF(Дата_КС2=S$12,Смета!AR1619,0)+IF(Дата_КС2=S$13,Смета!AU1619,0)+IF(Дата_КС2=S$14,Смета!AX1619,0),0)</f>
        <v>0</v>
      </c>
      <c r="G1637" s="67">
        <f>IF(Смета!E1619&gt;0,Смета!E1619,0)</f>
        <v>0</v>
      </c>
      <c r="H1637" s="67">
        <f t="shared" si="52"/>
        <v>0</v>
      </c>
      <c r="I1637" s="464">
        <f t="shared" si="51"/>
        <v>0</v>
      </c>
      <c r="J1637" s="474"/>
      <c r="K1637" s="465">
        <f>IF(AND(B1637&gt;0,B1637&lt;&gt;"ЗАГ"),1,IF(C1637=0,SUM(B1638:INDEX(B1638:B$2002,INDEX(MATCH("ЗАГ",B1638:B$2002&amp;"",),))),0))</f>
        <v>0</v>
      </c>
      <c r="L1637" s="47"/>
      <c r="M1637" s="47"/>
      <c r="N1637" s="186"/>
      <c r="O1637" s="186"/>
      <c r="P1637" s="187"/>
      <c r="Q1637" s="189"/>
      <c r="R1637" s="178">
        <f>IFERROR(IF(F1637&gt;0,IF(IFERROR((Смета!H1187*1),0)&gt;0,ROUND(F1637*G1637,2),0),0),0)</f>
        <v>0</v>
      </c>
      <c r="S1637" s="50">
        <f>IFERROR(IF(F1637&gt;0,IF(IFERROR((Смета!G1619*1),0)&gt;0,ROUND(F1637*G1637,2),0),0),0)</f>
        <v>0</v>
      </c>
      <c r="T1637" s="38"/>
      <c r="U1637" s="38"/>
      <c r="X1637" s="38"/>
      <c r="Y1637" s="38"/>
    </row>
    <row r="1638" spans="1:25" s="37" customFormat="1" hidden="1" x14ac:dyDescent="0.25">
      <c r="A1638" s="63"/>
      <c r="B1638" s="140">
        <f>IFERROR(IF(F1638&gt;0,MAX(B$26:B1637)+1,IF(AND(D1638&gt;0,C1638=0),"ЗАГ",0)),0)</f>
        <v>0</v>
      </c>
      <c r="C1638" s="141">
        <f>IF(Смета!B1620&gt;0,Смета!B1620,0)</f>
        <v>0</v>
      </c>
      <c r="D1638" s="543">
        <f>IF(Смета!C1620&gt;0,Смета!C1620,0)</f>
        <v>0</v>
      </c>
      <c r="E1638" s="77">
        <f>IF(Смета!D1620&gt;0,Смета!D1620,0)</f>
        <v>0</v>
      </c>
      <c r="F1638" s="67">
        <f>IFERROR(IF(Дата_КС2=S$3,Смета!Q1620,0)+IF(Дата_КС2=S$4,Смета!T1620,0)+IF(Дата_КС2=S$5,Смета!W1620,0)+IF(Дата_КС2=S$6,Смета!Z1620,0)+IF(Дата_КС2=S$7,Смета!AC1620,0)+IF(Дата_КС2=S$8,Смета!AF1620,0)+IF(Дата_КС2=S$9,Смета!AI1620,0)+IF(Дата_КС2=S$10,Смета!AL1620,0)+IF(Дата_КС2=S$11,Смета!AO1620,0)+IF(Дата_КС2=S$12,Смета!AR1620,0)+IF(Дата_КС2=S$13,Смета!AU1620,0)+IF(Дата_КС2=S$14,Смета!AX1620,0),0)</f>
        <v>0</v>
      </c>
      <c r="G1638" s="67">
        <f>IF(Смета!E1620&gt;0,Смета!E1620,0)</f>
        <v>0</v>
      </c>
      <c r="H1638" s="67">
        <f t="shared" si="52"/>
        <v>0</v>
      </c>
      <c r="I1638" s="464">
        <f t="shared" si="51"/>
        <v>0</v>
      </c>
      <c r="J1638" s="474"/>
      <c r="K1638" s="465">
        <f>IF(AND(B1638&gt;0,B1638&lt;&gt;"ЗАГ"),1,IF(C1638=0,SUM(B1639:INDEX(B1639:B$2002,INDEX(MATCH("ЗАГ",B1639:B$2002&amp;"",),))),0))</f>
        <v>0</v>
      </c>
      <c r="L1638" s="47"/>
      <c r="M1638" s="47"/>
      <c r="N1638" s="186"/>
      <c r="O1638" s="186"/>
      <c r="P1638" s="187"/>
      <c r="Q1638" s="189"/>
      <c r="R1638" s="178">
        <f>IFERROR(IF(F1638&gt;0,IF(IFERROR((Смета!H1188*1),0)&gt;0,ROUND(F1638*G1638,2),0),0),0)</f>
        <v>0</v>
      </c>
      <c r="S1638" s="50">
        <f>IFERROR(IF(F1638&gt;0,IF(IFERROR((Смета!G1620*1),0)&gt;0,ROUND(F1638*G1638,2),0),0),0)</f>
        <v>0</v>
      </c>
      <c r="T1638" s="38"/>
      <c r="U1638" s="38"/>
      <c r="X1638" s="38"/>
      <c r="Y1638" s="38"/>
    </row>
    <row r="1639" spans="1:25" s="37" customFormat="1" hidden="1" x14ac:dyDescent="0.25">
      <c r="A1639" s="63"/>
      <c r="B1639" s="140">
        <f>IFERROR(IF(F1639&gt;0,MAX(B$26:B1638)+1,IF(AND(D1639&gt;0,C1639=0),"ЗАГ",0)),0)</f>
        <v>0</v>
      </c>
      <c r="C1639" s="141">
        <f>IF(Смета!B1621&gt;0,Смета!B1621,0)</f>
        <v>0</v>
      </c>
      <c r="D1639" s="543">
        <f>IF(Смета!C1621&gt;0,Смета!C1621,0)</f>
        <v>0</v>
      </c>
      <c r="E1639" s="77">
        <f>IF(Смета!D1621&gt;0,Смета!D1621,0)</f>
        <v>0</v>
      </c>
      <c r="F1639" s="67">
        <f>IFERROR(IF(Дата_КС2=S$3,Смета!Q1621,0)+IF(Дата_КС2=S$4,Смета!T1621,0)+IF(Дата_КС2=S$5,Смета!W1621,0)+IF(Дата_КС2=S$6,Смета!Z1621,0)+IF(Дата_КС2=S$7,Смета!AC1621,0)+IF(Дата_КС2=S$8,Смета!AF1621,0)+IF(Дата_КС2=S$9,Смета!AI1621,0)+IF(Дата_КС2=S$10,Смета!AL1621,0)+IF(Дата_КС2=S$11,Смета!AO1621,0)+IF(Дата_КС2=S$12,Смета!AR1621,0)+IF(Дата_КС2=S$13,Смета!AU1621,0)+IF(Дата_КС2=S$14,Смета!AX1621,0),0)</f>
        <v>0</v>
      </c>
      <c r="G1639" s="67">
        <f>IF(Смета!E1621&gt;0,Смета!E1621,0)</f>
        <v>0</v>
      </c>
      <c r="H1639" s="67">
        <f t="shared" si="52"/>
        <v>0</v>
      </c>
      <c r="I1639" s="464">
        <f t="shared" si="51"/>
        <v>0</v>
      </c>
      <c r="J1639" s="474"/>
      <c r="K1639" s="465">
        <f>IF(AND(B1639&gt;0,B1639&lt;&gt;"ЗАГ"),1,IF(C1639=0,SUM(B1640:INDEX(B1640:B$2002,INDEX(MATCH("ЗАГ",B1640:B$2002&amp;"",),))),0))</f>
        <v>0</v>
      </c>
      <c r="L1639" s="47"/>
      <c r="M1639" s="47"/>
      <c r="N1639" s="186"/>
      <c r="O1639" s="186"/>
      <c r="P1639" s="187"/>
      <c r="Q1639" s="189"/>
      <c r="R1639" s="178">
        <f>IFERROR(IF(F1639&gt;0,IF(IFERROR((Смета!H1189*1),0)&gt;0,ROUND(F1639*G1639,2),0),0),0)</f>
        <v>0</v>
      </c>
      <c r="S1639" s="50">
        <f>IFERROR(IF(F1639&gt;0,IF(IFERROR((Смета!G1621*1),0)&gt;0,ROUND(F1639*G1639,2),0),0),0)</f>
        <v>0</v>
      </c>
      <c r="T1639" s="38"/>
      <c r="U1639" s="38"/>
      <c r="X1639" s="38"/>
      <c r="Y1639" s="38"/>
    </row>
    <row r="1640" spans="1:25" s="37" customFormat="1" hidden="1" x14ac:dyDescent="0.25">
      <c r="A1640" s="63"/>
      <c r="B1640" s="140">
        <f>IFERROR(IF(F1640&gt;0,MAX(B$26:B1639)+1,IF(AND(D1640&gt;0,C1640=0),"ЗАГ",0)),0)</f>
        <v>0</v>
      </c>
      <c r="C1640" s="141">
        <f>IF(Смета!B1622&gt;0,Смета!B1622,0)</f>
        <v>0</v>
      </c>
      <c r="D1640" s="543">
        <f>IF(Смета!C1622&gt;0,Смета!C1622,0)</f>
        <v>0</v>
      </c>
      <c r="E1640" s="77">
        <f>IF(Смета!D1622&gt;0,Смета!D1622,0)</f>
        <v>0</v>
      </c>
      <c r="F1640" s="67">
        <f>IFERROR(IF(Дата_КС2=S$3,Смета!Q1622,0)+IF(Дата_КС2=S$4,Смета!T1622,0)+IF(Дата_КС2=S$5,Смета!W1622,0)+IF(Дата_КС2=S$6,Смета!Z1622,0)+IF(Дата_КС2=S$7,Смета!AC1622,0)+IF(Дата_КС2=S$8,Смета!AF1622,0)+IF(Дата_КС2=S$9,Смета!AI1622,0)+IF(Дата_КС2=S$10,Смета!AL1622,0)+IF(Дата_КС2=S$11,Смета!AO1622,0)+IF(Дата_КС2=S$12,Смета!AR1622,0)+IF(Дата_КС2=S$13,Смета!AU1622,0)+IF(Дата_КС2=S$14,Смета!AX1622,0),0)</f>
        <v>0</v>
      </c>
      <c r="G1640" s="67">
        <f>IF(Смета!E1622&gt;0,Смета!E1622,0)</f>
        <v>0</v>
      </c>
      <c r="H1640" s="67">
        <f t="shared" si="52"/>
        <v>0</v>
      </c>
      <c r="I1640" s="464">
        <f t="shared" si="51"/>
        <v>0</v>
      </c>
      <c r="J1640" s="474"/>
      <c r="K1640" s="465">
        <f>IF(AND(B1640&gt;0,B1640&lt;&gt;"ЗАГ"),1,IF(C1640=0,SUM(B1641:INDEX(B1641:B$2002,INDEX(MATCH("ЗАГ",B1641:B$2002&amp;"",),))),0))</f>
        <v>0</v>
      </c>
      <c r="L1640" s="47"/>
      <c r="M1640" s="47"/>
      <c r="N1640" s="186"/>
      <c r="O1640" s="186"/>
      <c r="P1640" s="187"/>
      <c r="Q1640" s="189"/>
      <c r="R1640" s="178">
        <f>IFERROR(IF(F1640&gt;0,IF(IFERROR((Смета!H1190*1),0)&gt;0,ROUND(F1640*G1640,2),0),0),0)</f>
        <v>0</v>
      </c>
      <c r="S1640" s="50">
        <f>IFERROR(IF(F1640&gt;0,IF(IFERROR((Смета!G1622*1),0)&gt;0,ROUND(F1640*G1640,2),0),0),0)</f>
        <v>0</v>
      </c>
      <c r="T1640" s="38"/>
      <c r="U1640" s="38"/>
      <c r="X1640" s="38"/>
      <c r="Y1640" s="38"/>
    </row>
    <row r="1641" spans="1:25" s="37" customFormat="1" hidden="1" x14ac:dyDescent="0.25">
      <c r="A1641" s="63"/>
      <c r="B1641" s="140">
        <f>IFERROR(IF(F1641&gt;0,MAX(B$26:B1640)+1,IF(AND(D1641&gt;0,C1641=0),"ЗАГ",0)),0)</f>
        <v>0</v>
      </c>
      <c r="C1641" s="141">
        <f>IF(Смета!B1623&gt;0,Смета!B1623,0)</f>
        <v>0</v>
      </c>
      <c r="D1641" s="543">
        <f>IF(Смета!C1623&gt;0,Смета!C1623,0)</f>
        <v>0</v>
      </c>
      <c r="E1641" s="77">
        <f>IF(Смета!D1623&gt;0,Смета!D1623,0)</f>
        <v>0</v>
      </c>
      <c r="F1641" s="67">
        <f>IFERROR(IF(Дата_КС2=S$3,Смета!Q1623,0)+IF(Дата_КС2=S$4,Смета!T1623,0)+IF(Дата_КС2=S$5,Смета!W1623,0)+IF(Дата_КС2=S$6,Смета!Z1623,0)+IF(Дата_КС2=S$7,Смета!AC1623,0)+IF(Дата_КС2=S$8,Смета!AF1623,0)+IF(Дата_КС2=S$9,Смета!AI1623,0)+IF(Дата_КС2=S$10,Смета!AL1623,0)+IF(Дата_КС2=S$11,Смета!AO1623,0)+IF(Дата_КС2=S$12,Смета!AR1623,0)+IF(Дата_КС2=S$13,Смета!AU1623,0)+IF(Дата_КС2=S$14,Смета!AX1623,0),0)</f>
        <v>0</v>
      </c>
      <c r="G1641" s="67">
        <f>IF(Смета!E1623&gt;0,Смета!E1623,0)</f>
        <v>0</v>
      </c>
      <c r="H1641" s="67">
        <f t="shared" si="52"/>
        <v>0</v>
      </c>
      <c r="I1641" s="464">
        <f t="shared" si="51"/>
        <v>0</v>
      </c>
      <c r="J1641" s="474"/>
      <c r="K1641" s="465">
        <f>IF(AND(B1641&gt;0,B1641&lt;&gt;"ЗАГ"),1,IF(C1641=0,SUM(B1642:INDEX(B1642:B$2002,INDEX(MATCH("ЗАГ",B1642:B$2002&amp;"",),))),0))</f>
        <v>0</v>
      </c>
      <c r="L1641" s="47"/>
      <c r="M1641" s="47"/>
      <c r="N1641" s="186"/>
      <c r="O1641" s="186"/>
      <c r="P1641" s="187"/>
      <c r="Q1641" s="189"/>
      <c r="R1641" s="178">
        <f>IFERROR(IF(F1641&gt;0,IF(IFERROR((Смета!H1191*1),0)&gt;0,ROUND(F1641*G1641,2),0),0),0)</f>
        <v>0</v>
      </c>
      <c r="S1641" s="50">
        <f>IFERROR(IF(F1641&gt;0,IF(IFERROR((Смета!G1623*1),0)&gt;0,ROUND(F1641*G1641,2),0),0),0)</f>
        <v>0</v>
      </c>
      <c r="T1641" s="38"/>
      <c r="U1641" s="38"/>
      <c r="X1641" s="38"/>
      <c r="Y1641" s="38"/>
    </row>
    <row r="1642" spans="1:25" s="37" customFormat="1" hidden="1" x14ac:dyDescent="0.25">
      <c r="A1642" s="63"/>
      <c r="B1642" s="140">
        <f>IFERROR(IF(F1642&gt;0,MAX(B$26:B1641)+1,IF(AND(D1642&gt;0,C1642=0),"ЗАГ",0)),0)</f>
        <v>0</v>
      </c>
      <c r="C1642" s="141">
        <f>IF(Смета!B1624&gt;0,Смета!B1624,0)</f>
        <v>0</v>
      </c>
      <c r="D1642" s="543">
        <f>IF(Смета!C1624&gt;0,Смета!C1624,0)</f>
        <v>0</v>
      </c>
      <c r="E1642" s="77">
        <f>IF(Смета!D1624&gt;0,Смета!D1624,0)</f>
        <v>0</v>
      </c>
      <c r="F1642" s="67">
        <f>IFERROR(IF(Дата_КС2=S$3,Смета!Q1624,0)+IF(Дата_КС2=S$4,Смета!T1624,0)+IF(Дата_КС2=S$5,Смета!W1624,0)+IF(Дата_КС2=S$6,Смета!Z1624,0)+IF(Дата_КС2=S$7,Смета!AC1624,0)+IF(Дата_КС2=S$8,Смета!AF1624,0)+IF(Дата_КС2=S$9,Смета!AI1624,0)+IF(Дата_КС2=S$10,Смета!AL1624,0)+IF(Дата_КС2=S$11,Смета!AO1624,0)+IF(Дата_КС2=S$12,Смета!AR1624,0)+IF(Дата_КС2=S$13,Смета!AU1624,0)+IF(Дата_КС2=S$14,Смета!AX1624,0),0)</f>
        <v>0</v>
      </c>
      <c r="G1642" s="67">
        <f>IF(Смета!E1624&gt;0,Смета!E1624,0)</f>
        <v>0</v>
      </c>
      <c r="H1642" s="67">
        <f t="shared" si="52"/>
        <v>0</v>
      </c>
      <c r="I1642" s="464">
        <f t="shared" si="51"/>
        <v>0</v>
      </c>
      <c r="J1642" s="474"/>
      <c r="K1642" s="465">
        <f>IF(AND(B1642&gt;0,B1642&lt;&gt;"ЗАГ"),1,IF(C1642=0,SUM(B1643:INDEX(B1643:B$2002,INDEX(MATCH("ЗАГ",B1643:B$2002&amp;"",),))),0))</f>
        <v>0</v>
      </c>
      <c r="L1642" s="47"/>
      <c r="M1642" s="47"/>
      <c r="N1642" s="186"/>
      <c r="O1642" s="186"/>
      <c r="P1642" s="187"/>
      <c r="Q1642" s="189"/>
      <c r="R1642" s="178">
        <f>IFERROR(IF(F1642&gt;0,IF(IFERROR((Смета!H1192*1),0)&gt;0,ROUND(F1642*G1642,2),0),0),0)</f>
        <v>0</v>
      </c>
      <c r="S1642" s="50">
        <f>IFERROR(IF(F1642&gt;0,IF(IFERROR((Смета!G1624*1),0)&gt;0,ROUND(F1642*G1642,2),0),0),0)</f>
        <v>0</v>
      </c>
      <c r="T1642" s="38"/>
      <c r="U1642" s="38"/>
      <c r="X1642" s="38"/>
      <c r="Y1642" s="38"/>
    </row>
    <row r="1643" spans="1:25" s="37" customFormat="1" hidden="1" x14ac:dyDescent="0.25">
      <c r="A1643" s="63"/>
      <c r="B1643" s="140">
        <f>IFERROR(IF(F1643&gt;0,MAX(B$26:B1642)+1,IF(AND(D1643&gt;0,C1643=0),"ЗАГ",0)),0)</f>
        <v>0</v>
      </c>
      <c r="C1643" s="141">
        <f>IF(Смета!B1625&gt;0,Смета!B1625,0)</f>
        <v>0</v>
      </c>
      <c r="D1643" s="543">
        <f>IF(Смета!C1625&gt;0,Смета!C1625,0)</f>
        <v>0</v>
      </c>
      <c r="E1643" s="77">
        <f>IF(Смета!D1625&gt;0,Смета!D1625,0)</f>
        <v>0</v>
      </c>
      <c r="F1643" s="67">
        <f>IFERROR(IF(Дата_КС2=S$3,Смета!Q1625,0)+IF(Дата_КС2=S$4,Смета!T1625,0)+IF(Дата_КС2=S$5,Смета!W1625,0)+IF(Дата_КС2=S$6,Смета!Z1625,0)+IF(Дата_КС2=S$7,Смета!AC1625,0)+IF(Дата_КС2=S$8,Смета!AF1625,0)+IF(Дата_КС2=S$9,Смета!AI1625,0)+IF(Дата_КС2=S$10,Смета!AL1625,0)+IF(Дата_КС2=S$11,Смета!AO1625,0)+IF(Дата_КС2=S$12,Смета!AR1625,0)+IF(Дата_КС2=S$13,Смета!AU1625,0)+IF(Дата_КС2=S$14,Смета!AX1625,0),0)</f>
        <v>0</v>
      </c>
      <c r="G1643" s="67">
        <f>IF(Смета!E1625&gt;0,Смета!E1625,0)</f>
        <v>0</v>
      </c>
      <c r="H1643" s="67">
        <f t="shared" si="52"/>
        <v>0</v>
      </c>
      <c r="I1643" s="464">
        <f t="shared" si="51"/>
        <v>0</v>
      </c>
      <c r="J1643" s="474"/>
      <c r="K1643" s="465">
        <f>IF(AND(B1643&gt;0,B1643&lt;&gt;"ЗАГ"),1,IF(C1643=0,SUM(B1644:INDEX(B1644:B$2002,INDEX(MATCH("ЗАГ",B1644:B$2002&amp;"",),))),0))</f>
        <v>0</v>
      </c>
      <c r="L1643" s="47"/>
      <c r="M1643" s="47"/>
      <c r="N1643" s="186"/>
      <c r="O1643" s="186"/>
      <c r="P1643" s="187"/>
      <c r="Q1643" s="189"/>
      <c r="R1643" s="178">
        <f>IFERROR(IF(F1643&gt;0,IF(IFERROR((Смета!H1193*1),0)&gt;0,ROUND(F1643*G1643,2),0),0),0)</f>
        <v>0</v>
      </c>
      <c r="S1643" s="50">
        <f>IFERROR(IF(F1643&gt;0,IF(IFERROR((Смета!G1625*1),0)&gt;0,ROUND(F1643*G1643,2),0),0),0)</f>
        <v>0</v>
      </c>
      <c r="T1643" s="38"/>
      <c r="U1643" s="38"/>
      <c r="X1643" s="38"/>
      <c r="Y1643" s="38"/>
    </row>
    <row r="1644" spans="1:25" s="37" customFormat="1" hidden="1" x14ac:dyDescent="0.25">
      <c r="A1644" s="63"/>
      <c r="B1644" s="140">
        <f>IFERROR(IF(F1644&gt;0,MAX(B$26:B1643)+1,IF(AND(D1644&gt;0,C1644=0),"ЗАГ",0)),0)</f>
        <v>0</v>
      </c>
      <c r="C1644" s="141">
        <f>IF(Смета!B1626&gt;0,Смета!B1626,0)</f>
        <v>0</v>
      </c>
      <c r="D1644" s="543">
        <f>IF(Смета!C1626&gt;0,Смета!C1626,0)</f>
        <v>0</v>
      </c>
      <c r="E1644" s="77">
        <f>IF(Смета!D1626&gt;0,Смета!D1626,0)</f>
        <v>0</v>
      </c>
      <c r="F1644" s="67">
        <f>IFERROR(IF(Дата_КС2=S$3,Смета!Q1626,0)+IF(Дата_КС2=S$4,Смета!T1626,0)+IF(Дата_КС2=S$5,Смета!W1626,0)+IF(Дата_КС2=S$6,Смета!Z1626,0)+IF(Дата_КС2=S$7,Смета!AC1626,0)+IF(Дата_КС2=S$8,Смета!AF1626,0)+IF(Дата_КС2=S$9,Смета!AI1626,0)+IF(Дата_КС2=S$10,Смета!AL1626,0)+IF(Дата_КС2=S$11,Смета!AO1626,0)+IF(Дата_КС2=S$12,Смета!AR1626,0)+IF(Дата_КС2=S$13,Смета!AU1626,0)+IF(Дата_КС2=S$14,Смета!AX1626,0),0)</f>
        <v>0</v>
      </c>
      <c r="G1644" s="67">
        <f>IF(Смета!E1626&gt;0,Смета!E1626,0)</f>
        <v>0</v>
      </c>
      <c r="H1644" s="67">
        <f t="shared" si="52"/>
        <v>0</v>
      </c>
      <c r="I1644" s="464">
        <f t="shared" si="51"/>
        <v>0</v>
      </c>
      <c r="J1644" s="474"/>
      <c r="K1644" s="465">
        <f>IF(AND(B1644&gt;0,B1644&lt;&gt;"ЗАГ"),1,IF(C1644=0,SUM(B1645:INDEX(B1645:B$2002,INDEX(MATCH("ЗАГ",B1645:B$2002&amp;"",),))),0))</f>
        <v>0</v>
      </c>
      <c r="L1644" s="47"/>
      <c r="M1644" s="47"/>
      <c r="N1644" s="186"/>
      <c r="O1644" s="186"/>
      <c r="P1644" s="187"/>
      <c r="Q1644" s="189"/>
      <c r="R1644" s="178">
        <f>IFERROR(IF(F1644&gt;0,IF(IFERROR((Смета!H1194*1),0)&gt;0,ROUND(F1644*G1644,2),0),0),0)</f>
        <v>0</v>
      </c>
      <c r="S1644" s="50">
        <f>IFERROR(IF(F1644&gt;0,IF(IFERROR((Смета!G1626*1),0)&gt;0,ROUND(F1644*G1644,2),0),0),0)</f>
        <v>0</v>
      </c>
      <c r="T1644" s="38"/>
      <c r="U1644" s="38"/>
      <c r="X1644" s="38"/>
      <c r="Y1644" s="38"/>
    </row>
    <row r="1645" spans="1:25" s="37" customFormat="1" hidden="1" x14ac:dyDescent="0.25">
      <c r="A1645" s="63"/>
      <c r="B1645" s="140">
        <f>IFERROR(IF(F1645&gt;0,MAX(B$26:B1644)+1,IF(AND(D1645&gt;0,C1645=0),"ЗАГ",0)),0)</f>
        <v>0</v>
      </c>
      <c r="C1645" s="141">
        <f>IF(Смета!B1627&gt;0,Смета!B1627,0)</f>
        <v>0</v>
      </c>
      <c r="D1645" s="543">
        <f>IF(Смета!C1627&gt;0,Смета!C1627,0)</f>
        <v>0</v>
      </c>
      <c r="E1645" s="77">
        <f>IF(Смета!D1627&gt;0,Смета!D1627,0)</f>
        <v>0</v>
      </c>
      <c r="F1645" s="67">
        <f>IFERROR(IF(Дата_КС2=S$3,Смета!Q1627,0)+IF(Дата_КС2=S$4,Смета!T1627,0)+IF(Дата_КС2=S$5,Смета!W1627,0)+IF(Дата_КС2=S$6,Смета!Z1627,0)+IF(Дата_КС2=S$7,Смета!AC1627,0)+IF(Дата_КС2=S$8,Смета!AF1627,0)+IF(Дата_КС2=S$9,Смета!AI1627,0)+IF(Дата_КС2=S$10,Смета!AL1627,0)+IF(Дата_КС2=S$11,Смета!AO1627,0)+IF(Дата_КС2=S$12,Смета!AR1627,0)+IF(Дата_КС2=S$13,Смета!AU1627,0)+IF(Дата_КС2=S$14,Смета!AX1627,0),0)</f>
        <v>0</v>
      </c>
      <c r="G1645" s="67">
        <f>IF(Смета!E1627&gt;0,Смета!E1627,0)</f>
        <v>0</v>
      </c>
      <c r="H1645" s="67">
        <f t="shared" si="52"/>
        <v>0</v>
      </c>
      <c r="I1645" s="464">
        <f t="shared" si="51"/>
        <v>0</v>
      </c>
      <c r="J1645" s="474"/>
      <c r="K1645" s="465">
        <f>IF(AND(B1645&gt;0,B1645&lt;&gt;"ЗАГ"),1,IF(C1645=0,SUM(B1646:INDEX(B1646:B$2002,INDEX(MATCH("ЗАГ",B1646:B$2002&amp;"",),))),0))</f>
        <v>0</v>
      </c>
      <c r="L1645" s="47"/>
      <c r="M1645" s="47"/>
      <c r="N1645" s="186"/>
      <c r="O1645" s="186"/>
      <c r="P1645" s="187"/>
      <c r="Q1645" s="189"/>
      <c r="R1645" s="178">
        <f>IFERROR(IF(F1645&gt;0,IF(IFERROR((Смета!H1195*1),0)&gt;0,ROUND(F1645*G1645,2),0),0),0)</f>
        <v>0</v>
      </c>
      <c r="S1645" s="50">
        <f>IFERROR(IF(F1645&gt;0,IF(IFERROR((Смета!G1627*1),0)&gt;0,ROUND(F1645*G1645,2),0),0),0)</f>
        <v>0</v>
      </c>
      <c r="T1645" s="38"/>
      <c r="U1645" s="38"/>
      <c r="X1645" s="38"/>
      <c r="Y1645" s="38"/>
    </row>
    <row r="1646" spans="1:25" s="37" customFormat="1" hidden="1" x14ac:dyDescent="0.25">
      <c r="A1646" s="63"/>
      <c r="B1646" s="140">
        <f>IFERROR(IF(F1646&gt;0,MAX(B$26:B1645)+1,IF(AND(D1646&gt;0,C1646=0),"ЗАГ",0)),0)</f>
        <v>0</v>
      </c>
      <c r="C1646" s="141">
        <f>IF(Смета!B1628&gt;0,Смета!B1628,0)</f>
        <v>0</v>
      </c>
      <c r="D1646" s="543">
        <f>IF(Смета!C1628&gt;0,Смета!C1628,0)</f>
        <v>0</v>
      </c>
      <c r="E1646" s="77">
        <f>IF(Смета!D1628&gt;0,Смета!D1628,0)</f>
        <v>0</v>
      </c>
      <c r="F1646" s="67">
        <f>IFERROR(IF(Дата_КС2=S$3,Смета!Q1628,0)+IF(Дата_КС2=S$4,Смета!T1628,0)+IF(Дата_КС2=S$5,Смета!W1628,0)+IF(Дата_КС2=S$6,Смета!Z1628,0)+IF(Дата_КС2=S$7,Смета!AC1628,0)+IF(Дата_КС2=S$8,Смета!AF1628,0)+IF(Дата_КС2=S$9,Смета!AI1628,0)+IF(Дата_КС2=S$10,Смета!AL1628,0)+IF(Дата_КС2=S$11,Смета!AO1628,0)+IF(Дата_КС2=S$12,Смета!AR1628,0)+IF(Дата_КС2=S$13,Смета!AU1628,0)+IF(Дата_КС2=S$14,Смета!AX1628,0),0)</f>
        <v>0</v>
      </c>
      <c r="G1646" s="67">
        <f>IF(Смета!E1628&gt;0,Смета!E1628,0)</f>
        <v>0</v>
      </c>
      <c r="H1646" s="67">
        <f t="shared" si="52"/>
        <v>0</v>
      </c>
      <c r="I1646" s="464">
        <f t="shared" si="51"/>
        <v>0</v>
      </c>
      <c r="J1646" s="474"/>
      <c r="K1646" s="465">
        <f>IF(AND(B1646&gt;0,B1646&lt;&gt;"ЗАГ"),1,IF(C1646=0,SUM(B1647:INDEX(B1647:B$2002,INDEX(MATCH("ЗАГ",B1647:B$2002&amp;"",),))),0))</f>
        <v>0</v>
      </c>
      <c r="L1646" s="47"/>
      <c r="M1646" s="47"/>
      <c r="N1646" s="186"/>
      <c r="O1646" s="186"/>
      <c r="P1646" s="187"/>
      <c r="Q1646" s="189"/>
      <c r="R1646" s="178">
        <f>IFERROR(IF(F1646&gt;0,IF(IFERROR((Смета!H1196*1),0)&gt;0,ROUND(F1646*G1646,2),0),0),0)</f>
        <v>0</v>
      </c>
      <c r="S1646" s="50">
        <f>IFERROR(IF(F1646&gt;0,IF(IFERROR((Смета!G1628*1),0)&gt;0,ROUND(F1646*G1646,2),0),0),0)</f>
        <v>0</v>
      </c>
      <c r="T1646" s="38"/>
      <c r="U1646" s="38"/>
      <c r="X1646" s="38"/>
      <c r="Y1646" s="38"/>
    </row>
    <row r="1647" spans="1:25" s="37" customFormat="1" hidden="1" x14ac:dyDescent="0.25">
      <c r="A1647" s="63"/>
      <c r="B1647" s="140">
        <f>IFERROR(IF(F1647&gt;0,MAX(B$26:B1646)+1,IF(AND(D1647&gt;0,C1647=0),"ЗАГ",0)),0)</f>
        <v>0</v>
      </c>
      <c r="C1647" s="141">
        <f>IF(Смета!B1629&gt;0,Смета!B1629,0)</f>
        <v>0</v>
      </c>
      <c r="D1647" s="543">
        <f>IF(Смета!C1629&gt;0,Смета!C1629,0)</f>
        <v>0</v>
      </c>
      <c r="E1647" s="77">
        <f>IF(Смета!D1629&gt;0,Смета!D1629,0)</f>
        <v>0</v>
      </c>
      <c r="F1647" s="67">
        <f>IFERROR(IF(Дата_КС2=S$3,Смета!Q1629,0)+IF(Дата_КС2=S$4,Смета!T1629,0)+IF(Дата_КС2=S$5,Смета!W1629,0)+IF(Дата_КС2=S$6,Смета!Z1629,0)+IF(Дата_КС2=S$7,Смета!AC1629,0)+IF(Дата_КС2=S$8,Смета!AF1629,0)+IF(Дата_КС2=S$9,Смета!AI1629,0)+IF(Дата_КС2=S$10,Смета!AL1629,0)+IF(Дата_КС2=S$11,Смета!AO1629,0)+IF(Дата_КС2=S$12,Смета!AR1629,0)+IF(Дата_КС2=S$13,Смета!AU1629,0)+IF(Дата_КС2=S$14,Смета!AX1629,0),0)</f>
        <v>0</v>
      </c>
      <c r="G1647" s="67">
        <f>IF(Смета!E1629&gt;0,Смета!E1629,0)</f>
        <v>0</v>
      </c>
      <c r="H1647" s="67">
        <f t="shared" si="52"/>
        <v>0</v>
      </c>
      <c r="I1647" s="464">
        <f t="shared" si="51"/>
        <v>0</v>
      </c>
      <c r="J1647" s="474"/>
      <c r="K1647" s="465">
        <f>IF(AND(B1647&gt;0,B1647&lt;&gt;"ЗАГ"),1,IF(C1647=0,SUM(B1648:INDEX(B1648:B$2002,INDEX(MATCH("ЗАГ",B1648:B$2002&amp;"",),))),0))</f>
        <v>0</v>
      </c>
      <c r="L1647" s="47"/>
      <c r="M1647" s="47"/>
      <c r="N1647" s="186"/>
      <c r="O1647" s="186"/>
      <c r="P1647" s="187"/>
      <c r="Q1647" s="189"/>
      <c r="R1647" s="178">
        <f>IFERROR(IF(F1647&gt;0,IF(IFERROR((Смета!H1197*1),0)&gt;0,ROUND(F1647*G1647,2),0),0),0)</f>
        <v>0</v>
      </c>
      <c r="S1647" s="50">
        <f>IFERROR(IF(F1647&gt;0,IF(IFERROR((Смета!G1629*1),0)&gt;0,ROUND(F1647*G1647,2),0),0),0)</f>
        <v>0</v>
      </c>
      <c r="T1647" s="38"/>
      <c r="U1647" s="38"/>
      <c r="X1647" s="38"/>
      <c r="Y1647" s="38"/>
    </row>
    <row r="1648" spans="1:25" s="37" customFormat="1" hidden="1" x14ac:dyDescent="0.25">
      <c r="A1648" s="63"/>
      <c r="B1648" s="140">
        <f>IFERROR(IF(F1648&gt;0,MAX(B$26:B1647)+1,IF(AND(D1648&gt;0,C1648=0),"ЗАГ",0)),0)</f>
        <v>0</v>
      </c>
      <c r="C1648" s="141">
        <f>IF(Смета!B1630&gt;0,Смета!B1630,0)</f>
        <v>0</v>
      </c>
      <c r="D1648" s="543">
        <f>IF(Смета!C1630&gt;0,Смета!C1630,0)</f>
        <v>0</v>
      </c>
      <c r="E1648" s="77">
        <f>IF(Смета!D1630&gt;0,Смета!D1630,0)</f>
        <v>0</v>
      </c>
      <c r="F1648" s="67">
        <f>IFERROR(IF(Дата_КС2=S$3,Смета!Q1630,0)+IF(Дата_КС2=S$4,Смета!T1630,0)+IF(Дата_КС2=S$5,Смета!W1630,0)+IF(Дата_КС2=S$6,Смета!Z1630,0)+IF(Дата_КС2=S$7,Смета!AC1630,0)+IF(Дата_КС2=S$8,Смета!AF1630,0)+IF(Дата_КС2=S$9,Смета!AI1630,0)+IF(Дата_КС2=S$10,Смета!AL1630,0)+IF(Дата_КС2=S$11,Смета!AO1630,0)+IF(Дата_КС2=S$12,Смета!AR1630,0)+IF(Дата_КС2=S$13,Смета!AU1630,0)+IF(Дата_КС2=S$14,Смета!AX1630,0),0)</f>
        <v>0</v>
      </c>
      <c r="G1648" s="67">
        <f>IF(Смета!E1630&gt;0,Смета!E1630,0)</f>
        <v>0</v>
      </c>
      <c r="H1648" s="67">
        <f t="shared" si="52"/>
        <v>0</v>
      </c>
      <c r="I1648" s="464">
        <f t="shared" si="51"/>
        <v>0</v>
      </c>
      <c r="J1648" s="474"/>
      <c r="K1648" s="465">
        <f>IF(AND(B1648&gt;0,B1648&lt;&gt;"ЗАГ"),1,IF(C1648=0,SUM(B1649:INDEX(B1649:B$2002,INDEX(MATCH("ЗАГ",B1649:B$2002&amp;"",),))),0))</f>
        <v>0</v>
      </c>
      <c r="L1648" s="47"/>
      <c r="M1648" s="47"/>
      <c r="N1648" s="186"/>
      <c r="O1648" s="186"/>
      <c r="P1648" s="187"/>
      <c r="Q1648" s="189"/>
      <c r="R1648" s="178">
        <f>IFERROR(IF(F1648&gt;0,IF(IFERROR((Смета!H1198*1),0)&gt;0,ROUND(F1648*G1648,2),0),0),0)</f>
        <v>0</v>
      </c>
      <c r="S1648" s="50">
        <f>IFERROR(IF(F1648&gt;0,IF(IFERROR((Смета!G1630*1),0)&gt;0,ROUND(F1648*G1648,2),0),0),0)</f>
        <v>0</v>
      </c>
      <c r="T1648" s="38"/>
      <c r="U1648" s="38"/>
      <c r="X1648" s="38"/>
      <c r="Y1648" s="38"/>
    </row>
    <row r="1649" spans="1:25" s="37" customFormat="1" hidden="1" x14ac:dyDescent="0.25">
      <c r="A1649" s="63"/>
      <c r="B1649" s="140">
        <f>IFERROR(IF(F1649&gt;0,MAX(B$26:B1648)+1,IF(AND(D1649&gt;0,C1649=0),"ЗАГ",0)),0)</f>
        <v>0</v>
      </c>
      <c r="C1649" s="141">
        <f>IF(Смета!B1631&gt;0,Смета!B1631,0)</f>
        <v>0</v>
      </c>
      <c r="D1649" s="543">
        <f>IF(Смета!C1631&gt;0,Смета!C1631,0)</f>
        <v>0</v>
      </c>
      <c r="E1649" s="77">
        <f>IF(Смета!D1631&gt;0,Смета!D1631,0)</f>
        <v>0</v>
      </c>
      <c r="F1649" s="67">
        <f>IFERROR(IF(Дата_КС2=S$3,Смета!Q1631,0)+IF(Дата_КС2=S$4,Смета!T1631,0)+IF(Дата_КС2=S$5,Смета!W1631,0)+IF(Дата_КС2=S$6,Смета!Z1631,0)+IF(Дата_КС2=S$7,Смета!AC1631,0)+IF(Дата_КС2=S$8,Смета!AF1631,0)+IF(Дата_КС2=S$9,Смета!AI1631,0)+IF(Дата_КС2=S$10,Смета!AL1631,0)+IF(Дата_КС2=S$11,Смета!AO1631,0)+IF(Дата_КС2=S$12,Смета!AR1631,0)+IF(Дата_КС2=S$13,Смета!AU1631,0)+IF(Дата_КС2=S$14,Смета!AX1631,0),0)</f>
        <v>0</v>
      </c>
      <c r="G1649" s="67">
        <f>IF(Смета!E1631&gt;0,Смета!E1631,0)</f>
        <v>0</v>
      </c>
      <c r="H1649" s="67">
        <f t="shared" si="52"/>
        <v>0</v>
      </c>
      <c r="I1649" s="464">
        <f t="shared" si="51"/>
        <v>0</v>
      </c>
      <c r="J1649" s="474"/>
      <c r="K1649" s="465">
        <f>IF(AND(B1649&gt;0,B1649&lt;&gt;"ЗАГ"),1,IF(C1649=0,SUM(B1650:INDEX(B1650:B$2002,INDEX(MATCH("ЗАГ",B1650:B$2002&amp;"",),))),0))</f>
        <v>0</v>
      </c>
      <c r="L1649" s="47"/>
      <c r="M1649" s="47"/>
      <c r="N1649" s="186"/>
      <c r="O1649" s="186"/>
      <c r="P1649" s="187"/>
      <c r="Q1649" s="189"/>
      <c r="R1649" s="178">
        <f>IFERROR(IF(F1649&gt;0,IF(IFERROR((Смета!H1199*1),0)&gt;0,ROUND(F1649*G1649,2),0),0),0)</f>
        <v>0</v>
      </c>
      <c r="S1649" s="50">
        <f>IFERROR(IF(F1649&gt;0,IF(IFERROR((Смета!G1631*1),0)&gt;0,ROUND(F1649*G1649,2),0),0),0)</f>
        <v>0</v>
      </c>
      <c r="T1649" s="38"/>
      <c r="U1649" s="38"/>
      <c r="X1649" s="38"/>
      <c r="Y1649" s="38"/>
    </row>
    <row r="1650" spans="1:25" s="37" customFormat="1" hidden="1" x14ac:dyDescent="0.25">
      <c r="A1650" s="63"/>
      <c r="B1650" s="140">
        <f>IFERROR(IF(F1650&gt;0,MAX(B$26:B1649)+1,IF(AND(D1650&gt;0,C1650=0),"ЗАГ",0)),0)</f>
        <v>0</v>
      </c>
      <c r="C1650" s="141">
        <f>IF(Смета!B1632&gt;0,Смета!B1632,0)</f>
        <v>0</v>
      </c>
      <c r="D1650" s="543">
        <f>IF(Смета!C1632&gt;0,Смета!C1632,0)</f>
        <v>0</v>
      </c>
      <c r="E1650" s="77">
        <f>IF(Смета!D1632&gt;0,Смета!D1632,0)</f>
        <v>0</v>
      </c>
      <c r="F1650" s="67">
        <f>IFERROR(IF(Дата_КС2=S$3,Смета!Q1632,0)+IF(Дата_КС2=S$4,Смета!T1632,0)+IF(Дата_КС2=S$5,Смета!W1632,0)+IF(Дата_КС2=S$6,Смета!Z1632,0)+IF(Дата_КС2=S$7,Смета!AC1632,0)+IF(Дата_КС2=S$8,Смета!AF1632,0)+IF(Дата_КС2=S$9,Смета!AI1632,0)+IF(Дата_КС2=S$10,Смета!AL1632,0)+IF(Дата_КС2=S$11,Смета!AO1632,0)+IF(Дата_КС2=S$12,Смета!AR1632,0)+IF(Дата_КС2=S$13,Смета!AU1632,0)+IF(Дата_КС2=S$14,Смета!AX1632,0),0)</f>
        <v>0</v>
      </c>
      <c r="G1650" s="67">
        <f>IF(Смета!E1632&gt;0,Смета!E1632,0)</f>
        <v>0</v>
      </c>
      <c r="H1650" s="67">
        <f t="shared" si="52"/>
        <v>0</v>
      </c>
      <c r="I1650" s="464">
        <f t="shared" si="51"/>
        <v>0</v>
      </c>
      <c r="J1650" s="474"/>
      <c r="K1650" s="465">
        <f>IF(AND(B1650&gt;0,B1650&lt;&gt;"ЗАГ"),1,IF(C1650=0,SUM(B1651:INDEX(B1651:B$2002,INDEX(MATCH("ЗАГ",B1651:B$2002&amp;"",),))),0))</f>
        <v>0</v>
      </c>
      <c r="L1650" s="47"/>
      <c r="M1650" s="47"/>
      <c r="N1650" s="186"/>
      <c r="O1650" s="186"/>
      <c r="P1650" s="187"/>
      <c r="Q1650" s="189"/>
      <c r="R1650" s="178">
        <f>IFERROR(IF(F1650&gt;0,IF(IFERROR((Смета!H1200*1),0)&gt;0,ROUND(F1650*G1650,2),0),0),0)</f>
        <v>0</v>
      </c>
      <c r="S1650" s="50">
        <f>IFERROR(IF(F1650&gt;0,IF(IFERROR((Смета!G1632*1),0)&gt;0,ROUND(F1650*G1650,2),0),0),0)</f>
        <v>0</v>
      </c>
      <c r="T1650" s="38"/>
      <c r="U1650" s="38"/>
      <c r="X1650" s="38"/>
      <c r="Y1650" s="38"/>
    </row>
    <row r="1651" spans="1:25" s="37" customFormat="1" hidden="1" x14ac:dyDescent="0.25">
      <c r="A1651" s="63"/>
      <c r="B1651" s="140">
        <f>IFERROR(IF(F1651&gt;0,MAX(B$26:B1650)+1,IF(AND(D1651&gt;0,C1651=0),"ЗАГ",0)),0)</f>
        <v>0</v>
      </c>
      <c r="C1651" s="141">
        <f>IF(Смета!B1633&gt;0,Смета!B1633,0)</f>
        <v>0</v>
      </c>
      <c r="D1651" s="543">
        <f>IF(Смета!C1633&gt;0,Смета!C1633,0)</f>
        <v>0</v>
      </c>
      <c r="E1651" s="77">
        <f>IF(Смета!D1633&gt;0,Смета!D1633,0)</f>
        <v>0</v>
      </c>
      <c r="F1651" s="67">
        <f>IFERROR(IF(Дата_КС2=S$3,Смета!Q1633,0)+IF(Дата_КС2=S$4,Смета!T1633,0)+IF(Дата_КС2=S$5,Смета!W1633,0)+IF(Дата_КС2=S$6,Смета!Z1633,0)+IF(Дата_КС2=S$7,Смета!AC1633,0)+IF(Дата_КС2=S$8,Смета!AF1633,0)+IF(Дата_КС2=S$9,Смета!AI1633,0)+IF(Дата_КС2=S$10,Смета!AL1633,0)+IF(Дата_КС2=S$11,Смета!AO1633,0)+IF(Дата_КС2=S$12,Смета!AR1633,0)+IF(Дата_КС2=S$13,Смета!AU1633,0)+IF(Дата_КС2=S$14,Смета!AX1633,0),0)</f>
        <v>0</v>
      </c>
      <c r="G1651" s="67">
        <f>IF(Смета!E1633&gt;0,Смета!E1633,0)</f>
        <v>0</v>
      </c>
      <c r="H1651" s="67">
        <f t="shared" si="52"/>
        <v>0</v>
      </c>
      <c r="I1651" s="464">
        <f t="shared" si="51"/>
        <v>0</v>
      </c>
      <c r="J1651" s="474"/>
      <c r="K1651" s="465">
        <f>IF(AND(B1651&gt;0,B1651&lt;&gt;"ЗАГ"),1,IF(C1651=0,SUM(B1652:INDEX(B1652:B$2002,INDEX(MATCH("ЗАГ",B1652:B$2002&amp;"",),))),0))</f>
        <v>0</v>
      </c>
      <c r="L1651" s="47"/>
      <c r="M1651" s="47"/>
      <c r="N1651" s="186"/>
      <c r="O1651" s="186"/>
      <c r="P1651" s="187"/>
      <c r="Q1651" s="189"/>
      <c r="R1651" s="178">
        <f>IFERROR(IF(F1651&gt;0,IF(IFERROR((Смета!H1201*1),0)&gt;0,ROUND(F1651*G1651,2),0),0),0)</f>
        <v>0</v>
      </c>
      <c r="S1651" s="50">
        <f>IFERROR(IF(F1651&gt;0,IF(IFERROR((Смета!G1633*1),0)&gt;0,ROUND(F1651*G1651,2),0),0),0)</f>
        <v>0</v>
      </c>
      <c r="T1651" s="38"/>
      <c r="U1651" s="38"/>
      <c r="X1651" s="38"/>
      <c r="Y1651" s="38"/>
    </row>
    <row r="1652" spans="1:25" s="37" customFormat="1" hidden="1" x14ac:dyDescent="0.25">
      <c r="A1652" s="63"/>
      <c r="B1652" s="140">
        <f>IFERROR(IF(F1652&gt;0,MAX(B$26:B1651)+1,IF(AND(D1652&gt;0,C1652=0),"ЗАГ",0)),0)</f>
        <v>0</v>
      </c>
      <c r="C1652" s="141">
        <f>IF(Смета!B1634&gt;0,Смета!B1634,0)</f>
        <v>0</v>
      </c>
      <c r="D1652" s="543">
        <f>IF(Смета!C1634&gt;0,Смета!C1634,0)</f>
        <v>0</v>
      </c>
      <c r="E1652" s="77">
        <f>IF(Смета!D1634&gt;0,Смета!D1634,0)</f>
        <v>0</v>
      </c>
      <c r="F1652" s="67">
        <f>IFERROR(IF(Дата_КС2=S$3,Смета!Q1634,0)+IF(Дата_КС2=S$4,Смета!T1634,0)+IF(Дата_КС2=S$5,Смета!W1634,0)+IF(Дата_КС2=S$6,Смета!Z1634,0)+IF(Дата_КС2=S$7,Смета!AC1634,0)+IF(Дата_КС2=S$8,Смета!AF1634,0)+IF(Дата_КС2=S$9,Смета!AI1634,0)+IF(Дата_КС2=S$10,Смета!AL1634,0)+IF(Дата_КС2=S$11,Смета!AO1634,0)+IF(Дата_КС2=S$12,Смета!AR1634,0)+IF(Дата_КС2=S$13,Смета!AU1634,0)+IF(Дата_КС2=S$14,Смета!AX1634,0),0)</f>
        <v>0</v>
      </c>
      <c r="G1652" s="67">
        <f>IF(Смета!E1634&gt;0,Смета!E1634,0)</f>
        <v>0</v>
      </c>
      <c r="H1652" s="67">
        <f t="shared" si="52"/>
        <v>0</v>
      </c>
      <c r="I1652" s="464">
        <f t="shared" si="51"/>
        <v>0</v>
      </c>
      <c r="J1652" s="474"/>
      <c r="K1652" s="465">
        <f>IF(AND(B1652&gt;0,B1652&lt;&gt;"ЗАГ"),1,IF(C1652=0,SUM(B1653:INDEX(B1653:B$2002,INDEX(MATCH("ЗАГ",B1653:B$2002&amp;"",),))),0))</f>
        <v>0</v>
      </c>
      <c r="L1652" s="47"/>
      <c r="M1652" s="47"/>
      <c r="N1652" s="186"/>
      <c r="O1652" s="186"/>
      <c r="P1652" s="187"/>
      <c r="Q1652" s="189"/>
      <c r="R1652" s="178">
        <f>IFERROR(IF(F1652&gt;0,IF(IFERROR((Смета!H1202*1),0)&gt;0,ROUND(F1652*G1652,2),0),0),0)</f>
        <v>0</v>
      </c>
      <c r="S1652" s="50">
        <f>IFERROR(IF(F1652&gt;0,IF(IFERROR((Смета!G1634*1),0)&gt;0,ROUND(F1652*G1652,2),0),0),0)</f>
        <v>0</v>
      </c>
      <c r="T1652" s="38"/>
      <c r="U1652" s="38"/>
      <c r="X1652" s="38"/>
      <c r="Y1652" s="38"/>
    </row>
    <row r="1653" spans="1:25" s="37" customFormat="1" hidden="1" x14ac:dyDescent="0.25">
      <c r="A1653" s="63"/>
      <c r="B1653" s="140">
        <f>IFERROR(IF(F1653&gt;0,MAX(B$26:B1652)+1,IF(AND(D1653&gt;0,C1653=0),"ЗАГ",0)),0)</f>
        <v>0</v>
      </c>
      <c r="C1653" s="141">
        <f>IF(Смета!B1635&gt;0,Смета!B1635,0)</f>
        <v>0</v>
      </c>
      <c r="D1653" s="543">
        <f>IF(Смета!C1635&gt;0,Смета!C1635,0)</f>
        <v>0</v>
      </c>
      <c r="E1653" s="77">
        <f>IF(Смета!D1635&gt;0,Смета!D1635,0)</f>
        <v>0</v>
      </c>
      <c r="F1653" s="67">
        <f>IFERROR(IF(Дата_КС2=S$3,Смета!Q1635,0)+IF(Дата_КС2=S$4,Смета!T1635,0)+IF(Дата_КС2=S$5,Смета!W1635,0)+IF(Дата_КС2=S$6,Смета!Z1635,0)+IF(Дата_КС2=S$7,Смета!AC1635,0)+IF(Дата_КС2=S$8,Смета!AF1635,0)+IF(Дата_КС2=S$9,Смета!AI1635,0)+IF(Дата_КС2=S$10,Смета!AL1635,0)+IF(Дата_КС2=S$11,Смета!AO1635,0)+IF(Дата_КС2=S$12,Смета!AR1635,0)+IF(Дата_КС2=S$13,Смета!AU1635,0)+IF(Дата_КС2=S$14,Смета!AX1635,0),0)</f>
        <v>0</v>
      </c>
      <c r="G1653" s="67">
        <f>IF(Смета!E1635&gt;0,Смета!E1635,0)</f>
        <v>0</v>
      </c>
      <c r="H1653" s="67">
        <f t="shared" si="52"/>
        <v>0</v>
      </c>
      <c r="I1653" s="464">
        <f t="shared" si="51"/>
        <v>0</v>
      </c>
      <c r="J1653" s="474"/>
      <c r="K1653" s="465">
        <f>IF(AND(B1653&gt;0,B1653&lt;&gt;"ЗАГ"),1,IF(C1653=0,SUM(B1654:INDEX(B1654:B$2002,INDEX(MATCH("ЗАГ",B1654:B$2002&amp;"",),))),0))</f>
        <v>0</v>
      </c>
      <c r="L1653" s="47"/>
      <c r="M1653" s="47"/>
      <c r="N1653" s="186"/>
      <c r="O1653" s="186"/>
      <c r="P1653" s="187"/>
      <c r="Q1653" s="189"/>
      <c r="R1653" s="178">
        <f>IFERROR(IF(F1653&gt;0,IF(IFERROR((Смета!H1203*1),0)&gt;0,ROUND(F1653*G1653,2),0),0),0)</f>
        <v>0</v>
      </c>
      <c r="S1653" s="50">
        <f>IFERROR(IF(F1653&gt;0,IF(IFERROR((Смета!G1635*1),0)&gt;0,ROUND(F1653*G1653,2),0),0),0)</f>
        <v>0</v>
      </c>
      <c r="T1653" s="38"/>
      <c r="U1653" s="38"/>
      <c r="X1653" s="38"/>
      <c r="Y1653" s="38"/>
    </row>
    <row r="1654" spans="1:25" s="37" customFormat="1" hidden="1" x14ac:dyDescent="0.25">
      <c r="A1654" s="63"/>
      <c r="B1654" s="140">
        <f>IFERROR(IF(F1654&gt;0,MAX(B$26:B1653)+1,IF(AND(D1654&gt;0,C1654=0),"ЗАГ",0)),0)</f>
        <v>0</v>
      </c>
      <c r="C1654" s="141">
        <f>IF(Смета!B1636&gt;0,Смета!B1636,0)</f>
        <v>0</v>
      </c>
      <c r="D1654" s="543">
        <f>IF(Смета!C1636&gt;0,Смета!C1636,0)</f>
        <v>0</v>
      </c>
      <c r="E1654" s="77">
        <f>IF(Смета!D1636&gt;0,Смета!D1636,0)</f>
        <v>0</v>
      </c>
      <c r="F1654" s="67">
        <f>IFERROR(IF(Дата_КС2=S$3,Смета!Q1636,0)+IF(Дата_КС2=S$4,Смета!T1636,0)+IF(Дата_КС2=S$5,Смета!W1636,0)+IF(Дата_КС2=S$6,Смета!Z1636,0)+IF(Дата_КС2=S$7,Смета!AC1636,0)+IF(Дата_КС2=S$8,Смета!AF1636,0)+IF(Дата_КС2=S$9,Смета!AI1636,0)+IF(Дата_КС2=S$10,Смета!AL1636,0)+IF(Дата_КС2=S$11,Смета!AO1636,0)+IF(Дата_КС2=S$12,Смета!AR1636,0)+IF(Дата_КС2=S$13,Смета!AU1636,0)+IF(Дата_КС2=S$14,Смета!AX1636,0),0)</f>
        <v>0</v>
      </c>
      <c r="G1654" s="67">
        <f>IF(Смета!E1636&gt;0,Смета!E1636,0)</f>
        <v>0</v>
      </c>
      <c r="H1654" s="67">
        <f t="shared" si="52"/>
        <v>0</v>
      </c>
      <c r="I1654" s="464">
        <f t="shared" si="51"/>
        <v>0</v>
      </c>
      <c r="J1654" s="474"/>
      <c r="K1654" s="465">
        <f>IF(AND(B1654&gt;0,B1654&lt;&gt;"ЗАГ"),1,IF(C1654=0,SUM(B1655:INDEX(B1655:B$2002,INDEX(MATCH("ЗАГ",B1655:B$2002&amp;"",),))),0))</f>
        <v>0</v>
      </c>
      <c r="L1654" s="47"/>
      <c r="M1654" s="47"/>
      <c r="N1654" s="186"/>
      <c r="O1654" s="186"/>
      <c r="P1654" s="187"/>
      <c r="Q1654" s="189"/>
      <c r="R1654" s="178">
        <f>IFERROR(IF(F1654&gt;0,IF(IFERROR((Смета!H1204*1),0)&gt;0,ROUND(F1654*G1654,2),0),0),0)</f>
        <v>0</v>
      </c>
      <c r="S1654" s="50">
        <f>IFERROR(IF(F1654&gt;0,IF(IFERROR((Смета!G1636*1),0)&gt;0,ROUND(F1654*G1654,2),0),0),0)</f>
        <v>0</v>
      </c>
      <c r="T1654" s="38"/>
      <c r="U1654" s="38"/>
      <c r="X1654" s="38"/>
      <c r="Y1654" s="38"/>
    </row>
    <row r="1655" spans="1:25" s="37" customFormat="1" hidden="1" x14ac:dyDescent="0.25">
      <c r="A1655" s="63"/>
      <c r="B1655" s="140">
        <f>IFERROR(IF(F1655&gt;0,MAX(B$26:B1654)+1,IF(AND(D1655&gt;0,C1655=0),"ЗАГ",0)),0)</f>
        <v>0</v>
      </c>
      <c r="C1655" s="141">
        <f>IF(Смета!B1637&gt;0,Смета!B1637,0)</f>
        <v>0</v>
      </c>
      <c r="D1655" s="543">
        <f>IF(Смета!C1637&gt;0,Смета!C1637,0)</f>
        <v>0</v>
      </c>
      <c r="E1655" s="77">
        <f>IF(Смета!D1637&gt;0,Смета!D1637,0)</f>
        <v>0</v>
      </c>
      <c r="F1655" s="67">
        <f>IFERROR(IF(Дата_КС2=S$3,Смета!Q1637,0)+IF(Дата_КС2=S$4,Смета!T1637,0)+IF(Дата_КС2=S$5,Смета!W1637,0)+IF(Дата_КС2=S$6,Смета!Z1637,0)+IF(Дата_КС2=S$7,Смета!AC1637,0)+IF(Дата_КС2=S$8,Смета!AF1637,0)+IF(Дата_КС2=S$9,Смета!AI1637,0)+IF(Дата_КС2=S$10,Смета!AL1637,0)+IF(Дата_КС2=S$11,Смета!AO1637,0)+IF(Дата_КС2=S$12,Смета!AR1637,0)+IF(Дата_КС2=S$13,Смета!AU1637,0)+IF(Дата_КС2=S$14,Смета!AX1637,0),0)</f>
        <v>0</v>
      </c>
      <c r="G1655" s="67">
        <f>IF(Смета!E1637&gt;0,Смета!E1637,0)</f>
        <v>0</v>
      </c>
      <c r="H1655" s="67">
        <f t="shared" si="52"/>
        <v>0</v>
      </c>
      <c r="I1655" s="464">
        <f t="shared" si="51"/>
        <v>0</v>
      </c>
      <c r="J1655" s="474"/>
      <c r="K1655" s="465">
        <f>IF(AND(B1655&gt;0,B1655&lt;&gt;"ЗАГ"),1,IF(C1655=0,SUM(B1656:INDEX(B1656:B$2002,INDEX(MATCH("ЗАГ",B1656:B$2002&amp;"",),))),0))</f>
        <v>0</v>
      </c>
      <c r="L1655" s="47"/>
      <c r="M1655" s="47"/>
      <c r="N1655" s="186"/>
      <c r="O1655" s="186"/>
      <c r="P1655" s="187"/>
      <c r="Q1655" s="189"/>
      <c r="R1655" s="178">
        <f>IFERROR(IF(F1655&gt;0,IF(IFERROR((Смета!H1205*1),0)&gt;0,ROUND(F1655*G1655,2),0),0),0)</f>
        <v>0</v>
      </c>
      <c r="S1655" s="50">
        <f>IFERROR(IF(F1655&gt;0,IF(IFERROR((Смета!G1637*1),0)&gt;0,ROUND(F1655*G1655,2),0),0),0)</f>
        <v>0</v>
      </c>
      <c r="T1655" s="38"/>
      <c r="U1655" s="38"/>
      <c r="X1655" s="38"/>
      <c r="Y1655" s="38"/>
    </row>
    <row r="1656" spans="1:25" s="37" customFormat="1" hidden="1" x14ac:dyDescent="0.25">
      <c r="A1656" s="63"/>
      <c r="B1656" s="140">
        <f>IFERROR(IF(F1656&gt;0,MAX(B$26:B1655)+1,IF(AND(D1656&gt;0,C1656=0),"ЗАГ",0)),0)</f>
        <v>0</v>
      </c>
      <c r="C1656" s="141">
        <f>IF(Смета!B1638&gt;0,Смета!B1638,0)</f>
        <v>0</v>
      </c>
      <c r="D1656" s="543">
        <f>IF(Смета!C1638&gt;0,Смета!C1638,0)</f>
        <v>0</v>
      </c>
      <c r="E1656" s="77">
        <f>IF(Смета!D1638&gt;0,Смета!D1638,0)</f>
        <v>0</v>
      </c>
      <c r="F1656" s="67">
        <f>IFERROR(IF(Дата_КС2=S$3,Смета!Q1638,0)+IF(Дата_КС2=S$4,Смета!T1638,0)+IF(Дата_КС2=S$5,Смета!W1638,0)+IF(Дата_КС2=S$6,Смета!Z1638,0)+IF(Дата_КС2=S$7,Смета!AC1638,0)+IF(Дата_КС2=S$8,Смета!AF1638,0)+IF(Дата_КС2=S$9,Смета!AI1638,0)+IF(Дата_КС2=S$10,Смета!AL1638,0)+IF(Дата_КС2=S$11,Смета!AO1638,0)+IF(Дата_КС2=S$12,Смета!AR1638,0)+IF(Дата_КС2=S$13,Смета!AU1638,0)+IF(Дата_КС2=S$14,Смета!AX1638,0),0)</f>
        <v>0</v>
      </c>
      <c r="G1656" s="67">
        <f>IF(Смета!E1638&gt;0,Смета!E1638,0)</f>
        <v>0</v>
      </c>
      <c r="H1656" s="67">
        <f t="shared" si="52"/>
        <v>0</v>
      </c>
      <c r="I1656" s="464">
        <f t="shared" si="51"/>
        <v>0</v>
      </c>
      <c r="J1656" s="474"/>
      <c r="K1656" s="465">
        <f>IF(AND(B1656&gt;0,B1656&lt;&gt;"ЗАГ"),1,IF(C1656=0,SUM(B1657:INDEX(B1657:B$2002,INDEX(MATCH("ЗАГ",B1657:B$2002&amp;"",),))),0))</f>
        <v>0</v>
      </c>
      <c r="L1656" s="47"/>
      <c r="M1656" s="47"/>
      <c r="N1656" s="186"/>
      <c r="O1656" s="186"/>
      <c r="P1656" s="187"/>
      <c r="Q1656" s="189"/>
      <c r="R1656" s="178">
        <f>IFERROR(IF(F1656&gt;0,IF(IFERROR((Смета!H1206*1),0)&gt;0,ROUND(F1656*G1656,2),0),0),0)</f>
        <v>0</v>
      </c>
      <c r="S1656" s="50">
        <f>IFERROR(IF(F1656&gt;0,IF(IFERROR((Смета!G1638*1),0)&gt;0,ROUND(F1656*G1656,2),0),0),0)</f>
        <v>0</v>
      </c>
      <c r="T1656" s="38"/>
      <c r="U1656" s="38"/>
      <c r="X1656" s="38"/>
      <c r="Y1656" s="38"/>
    </row>
    <row r="1657" spans="1:25" s="37" customFormat="1" hidden="1" x14ac:dyDescent="0.25">
      <c r="A1657" s="63"/>
      <c r="B1657" s="140">
        <f>IFERROR(IF(F1657&gt;0,MAX(B$26:B1656)+1,IF(AND(D1657&gt;0,C1657=0),"ЗАГ",0)),0)</f>
        <v>0</v>
      </c>
      <c r="C1657" s="141">
        <f>IF(Смета!B1639&gt;0,Смета!B1639,0)</f>
        <v>0</v>
      </c>
      <c r="D1657" s="543">
        <f>IF(Смета!C1639&gt;0,Смета!C1639,0)</f>
        <v>0</v>
      </c>
      <c r="E1657" s="77">
        <f>IF(Смета!D1639&gt;0,Смета!D1639,0)</f>
        <v>0</v>
      </c>
      <c r="F1657" s="67">
        <f>IFERROR(IF(Дата_КС2=S$3,Смета!Q1639,0)+IF(Дата_КС2=S$4,Смета!T1639,0)+IF(Дата_КС2=S$5,Смета!W1639,0)+IF(Дата_КС2=S$6,Смета!Z1639,0)+IF(Дата_КС2=S$7,Смета!AC1639,0)+IF(Дата_КС2=S$8,Смета!AF1639,0)+IF(Дата_КС2=S$9,Смета!AI1639,0)+IF(Дата_КС2=S$10,Смета!AL1639,0)+IF(Дата_КС2=S$11,Смета!AO1639,0)+IF(Дата_КС2=S$12,Смета!AR1639,0)+IF(Дата_КС2=S$13,Смета!AU1639,0)+IF(Дата_КС2=S$14,Смета!AX1639,0),0)</f>
        <v>0</v>
      </c>
      <c r="G1657" s="67">
        <f>IF(Смета!E1639&gt;0,Смета!E1639,0)</f>
        <v>0</v>
      </c>
      <c r="H1657" s="67">
        <f t="shared" si="52"/>
        <v>0</v>
      </c>
      <c r="I1657" s="464">
        <f t="shared" si="51"/>
        <v>0</v>
      </c>
      <c r="J1657" s="474"/>
      <c r="K1657" s="465">
        <f>IF(AND(B1657&gt;0,B1657&lt;&gt;"ЗАГ"),1,IF(C1657=0,SUM(B1658:INDEX(B1658:B$2002,INDEX(MATCH("ЗАГ",B1658:B$2002&amp;"",),))),0))</f>
        <v>0</v>
      </c>
      <c r="L1657" s="47"/>
      <c r="M1657" s="47"/>
      <c r="N1657" s="186"/>
      <c r="O1657" s="186"/>
      <c r="P1657" s="187"/>
      <c r="Q1657" s="189"/>
      <c r="R1657" s="178">
        <f>IFERROR(IF(F1657&gt;0,IF(IFERROR((Смета!H1207*1),0)&gt;0,ROUND(F1657*G1657,2),0),0),0)</f>
        <v>0</v>
      </c>
      <c r="S1657" s="50">
        <f>IFERROR(IF(F1657&gt;0,IF(IFERROR((Смета!G1639*1),0)&gt;0,ROUND(F1657*G1657,2),0),0),0)</f>
        <v>0</v>
      </c>
      <c r="T1657" s="38"/>
      <c r="U1657" s="38"/>
      <c r="X1657" s="38"/>
      <c r="Y1657" s="38"/>
    </row>
    <row r="1658" spans="1:25" s="37" customFormat="1" hidden="1" x14ac:dyDescent="0.25">
      <c r="A1658" s="63"/>
      <c r="B1658" s="140">
        <f>IFERROR(IF(F1658&gt;0,MAX(B$26:B1657)+1,IF(AND(D1658&gt;0,C1658=0),"ЗАГ",0)),0)</f>
        <v>0</v>
      </c>
      <c r="C1658" s="141">
        <f>IF(Смета!B1640&gt;0,Смета!B1640,0)</f>
        <v>0</v>
      </c>
      <c r="D1658" s="543">
        <f>IF(Смета!C1640&gt;0,Смета!C1640,0)</f>
        <v>0</v>
      </c>
      <c r="E1658" s="77">
        <f>IF(Смета!D1640&gt;0,Смета!D1640,0)</f>
        <v>0</v>
      </c>
      <c r="F1658" s="67">
        <f>IFERROR(IF(Дата_КС2=S$3,Смета!Q1640,0)+IF(Дата_КС2=S$4,Смета!T1640,0)+IF(Дата_КС2=S$5,Смета!W1640,0)+IF(Дата_КС2=S$6,Смета!Z1640,0)+IF(Дата_КС2=S$7,Смета!AC1640,0)+IF(Дата_КС2=S$8,Смета!AF1640,0)+IF(Дата_КС2=S$9,Смета!AI1640,0)+IF(Дата_КС2=S$10,Смета!AL1640,0)+IF(Дата_КС2=S$11,Смета!AO1640,0)+IF(Дата_КС2=S$12,Смета!AR1640,0)+IF(Дата_КС2=S$13,Смета!AU1640,0)+IF(Дата_КС2=S$14,Смета!AX1640,0),0)</f>
        <v>0</v>
      </c>
      <c r="G1658" s="67">
        <f>IF(Смета!E1640&gt;0,Смета!E1640,0)</f>
        <v>0</v>
      </c>
      <c r="H1658" s="67">
        <f t="shared" si="52"/>
        <v>0</v>
      </c>
      <c r="I1658" s="464">
        <f t="shared" si="51"/>
        <v>0</v>
      </c>
      <c r="J1658" s="474"/>
      <c r="K1658" s="465">
        <f>IF(AND(B1658&gt;0,B1658&lt;&gt;"ЗАГ"),1,IF(C1658=0,SUM(B1659:INDEX(B1659:B$2002,INDEX(MATCH("ЗАГ",B1659:B$2002&amp;"",),))),0))</f>
        <v>0</v>
      </c>
      <c r="L1658" s="47"/>
      <c r="M1658" s="47"/>
      <c r="N1658" s="186"/>
      <c r="O1658" s="186"/>
      <c r="P1658" s="187"/>
      <c r="Q1658" s="189"/>
      <c r="R1658" s="178">
        <f>IFERROR(IF(F1658&gt;0,IF(IFERROR((Смета!H1208*1),0)&gt;0,ROUND(F1658*G1658,2),0),0),0)</f>
        <v>0</v>
      </c>
      <c r="S1658" s="50">
        <f>IFERROR(IF(F1658&gt;0,IF(IFERROR((Смета!G1640*1),0)&gt;0,ROUND(F1658*G1658,2),0),0),0)</f>
        <v>0</v>
      </c>
      <c r="T1658" s="38"/>
      <c r="U1658" s="38"/>
      <c r="X1658" s="38"/>
      <c r="Y1658" s="38"/>
    </row>
    <row r="1659" spans="1:25" s="37" customFormat="1" hidden="1" x14ac:dyDescent="0.25">
      <c r="A1659" s="63"/>
      <c r="B1659" s="140">
        <f>IFERROR(IF(F1659&gt;0,MAX(B$26:B1658)+1,IF(AND(D1659&gt;0,C1659=0),"ЗАГ",0)),0)</f>
        <v>0</v>
      </c>
      <c r="C1659" s="141">
        <f>IF(Смета!B1641&gt;0,Смета!B1641,0)</f>
        <v>0</v>
      </c>
      <c r="D1659" s="543">
        <f>IF(Смета!C1641&gt;0,Смета!C1641,0)</f>
        <v>0</v>
      </c>
      <c r="E1659" s="77">
        <f>IF(Смета!D1641&gt;0,Смета!D1641,0)</f>
        <v>0</v>
      </c>
      <c r="F1659" s="67">
        <f>IFERROR(IF(Дата_КС2=S$3,Смета!Q1641,0)+IF(Дата_КС2=S$4,Смета!T1641,0)+IF(Дата_КС2=S$5,Смета!W1641,0)+IF(Дата_КС2=S$6,Смета!Z1641,0)+IF(Дата_КС2=S$7,Смета!AC1641,0)+IF(Дата_КС2=S$8,Смета!AF1641,0)+IF(Дата_КС2=S$9,Смета!AI1641,0)+IF(Дата_КС2=S$10,Смета!AL1641,0)+IF(Дата_КС2=S$11,Смета!AO1641,0)+IF(Дата_КС2=S$12,Смета!AR1641,0)+IF(Дата_КС2=S$13,Смета!AU1641,0)+IF(Дата_КС2=S$14,Смета!AX1641,0),0)</f>
        <v>0</v>
      </c>
      <c r="G1659" s="67">
        <f>IF(Смета!E1641&gt;0,Смета!E1641,0)</f>
        <v>0</v>
      </c>
      <c r="H1659" s="67">
        <f t="shared" si="52"/>
        <v>0</v>
      </c>
      <c r="I1659" s="464">
        <f t="shared" si="51"/>
        <v>0</v>
      </c>
      <c r="J1659" s="474"/>
      <c r="K1659" s="465">
        <f>IF(AND(B1659&gt;0,B1659&lt;&gt;"ЗАГ"),1,IF(C1659=0,SUM(B1660:INDEX(B1660:B$2002,INDEX(MATCH("ЗАГ",B1660:B$2002&amp;"",),))),0))</f>
        <v>0</v>
      </c>
      <c r="L1659" s="47"/>
      <c r="M1659" s="47"/>
      <c r="N1659" s="186"/>
      <c r="O1659" s="186"/>
      <c r="P1659" s="187"/>
      <c r="Q1659" s="189"/>
      <c r="R1659" s="178">
        <f>IFERROR(IF(F1659&gt;0,IF(IFERROR((Смета!H1209*1),0)&gt;0,ROUND(F1659*G1659,2),0),0),0)</f>
        <v>0</v>
      </c>
      <c r="S1659" s="50">
        <f>IFERROR(IF(F1659&gt;0,IF(IFERROR((Смета!G1641*1),0)&gt;0,ROUND(F1659*G1659,2),0),0),0)</f>
        <v>0</v>
      </c>
      <c r="T1659" s="38"/>
      <c r="U1659" s="38"/>
      <c r="X1659" s="38"/>
      <c r="Y1659" s="38"/>
    </row>
    <row r="1660" spans="1:25" s="37" customFormat="1" hidden="1" x14ac:dyDescent="0.25">
      <c r="A1660" s="63"/>
      <c r="B1660" s="140">
        <f>IFERROR(IF(F1660&gt;0,MAX(B$26:B1659)+1,IF(AND(D1660&gt;0,C1660=0),"ЗАГ",0)),0)</f>
        <v>0</v>
      </c>
      <c r="C1660" s="141">
        <f>IF(Смета!B1642&gt;0,Смета!B1642,0)</f>
        <v>0</v>
      </c>
      <c r="D1660" s="543">
        <f>IF(Смета!C1642&gt;0,Смета!C1642,0)</f>
        <v>0</v>
      </c>
      <c r="E1660" s="77">
        <f>IF(Смета!D1642&gt;0,Смета!D1642,0)</f>
        <v>0</v>
      </c>
      <c r="F1660" s="67">
        <f>IFERROR(IF(Дата_КС2=S$3,Смета!Q1642,0)+IF(Дата_КС2=S$4,Смета!T1642,0)+IF(Дата_КС2=S$5,Смета!W1642,0)+IF(Дата_КС2=S$6,Смета!Z1642,0)+IF(Дата_КС2=S$7,Смета!AC1642,0)+IF(Дата_КС2=S$8,Смета!AF1642,0)+IF(Дата_КС2=S$9,Смета!AI1642,0)+IF(Дата_КС2=S$10,Смета!AL1642,0)+IF(Дата_КС2=S$11,Смета!AO1642,0)+IF(Дата_КС2=S$12,Смета!AR1642,0)+IF(Дата_КС2=S$13,Смета!AU1642,0)+IF(Дата_КС2=S$14,Смета!AX1642,0),0)</f>
        <v>0</v>
      </c>
      <c r="G1660" s="67">
        <f>IF(Смета!E1642&gt;0,Смета!E1642,0)</f>
        <v>0</v>
      </c>
      <c r="H1660" s="67">
        <f t="shared" si="52"/>
        <v>0</v>
      </c>
      <c r="I1660" s="464">
        <f t="shared" si="51"/>
        <v>0</v>
      </c>
      <c r="J1660" s="474"/>
      <c r="K1660" s="465">
        <f>IF(AND(B1660&gt;0,B1660&lt;&gt;"ЗАГ"),1,IF(C1660=0,SUM(B1661:INDEX(B1661:B$2002,INDEX(MATCH("ЗАГ",B1661:B$2002&amp;"",),))),0))</f>
        <v>0</v>
      </c>
      <c r="L1660" s="47"/>
      <c r="M1660" s="47"/>
      <c r="N1660" s="186"/>
      <c r="O1660" s="186"/>
      <c r="P1660" s="187"/>
      <c r="Q1660" s="189"/>
      <c r="R1660" s="178">
        <f>IFERROR(IF(F1660&gt;0,IF(IFERROR((Смета!H1210*1),0)&gt;0,ROUND(F1660*G1660,2),0),0),0)</f>
        <v>0</v>
      </c>
      <c r="S1660" s="50">
        <f>IFERROR(IF(F1660&gt;0,IF(IFERROR((Смета!G1642*1),0)&gt;0,ROUND(F1660*G1660,2),0),0),0)</f>
        <v>0</v>
      </c>
      <c r="T1660" s="38"/>
      <c r="U1660" s="38"/>
      <c r="X1660" s="38"/>
      <c r="Y1660" s="38"/>
    </row>
    <row r="1661" spans="1:25" s="37" customFormat="1" hidden="1" x14ac:dyDescent="0.25">
      <c r="A1661" s="63"/>
      <c r="B1661" s="140">
        <f>IFERROR(IF(F1661&gt;0,MAX(B$26:B1660)+1,IF(AND(D1661&gt;0,C1661=0),"ЗАГ",0)),0)</f>
        <v>0</v>
      </c>
      <c r="C1661" s="141">
        <f>IF(Смета!B1643&gt;0,Смета!B1643,0)</f>
        <v>0</v>
      </c>
      <c r="D1661" s="543">
        <f>IF(Смета!C1643&gt;0,Смета!C1643,0)</f>
        <v>0</v>
      </c>
      <c r="E1661" s="77">
        <f>IF(Смета!D1643&gt;0,Смета!D1643,0)</f>
        <v>0</v>
      </c>
      <c r="F1661" s="67">
        <f>IFERROR(IF(Дата_КС2=S$3,Смета!Q1643,0)+IF(Дата_КС2=S$4,Смета!T1643,0)+IF(Дата_КС2=S$5,Смета!W1643,0)+IF(Дата_КС2=S$6,Смета!Z1643,0)+IF(Дата_КС2=S$7,Смета!AC1643,0)+IF(Дата_КС2=S$8,Смета!AF1643,0)+IF(Дата_КС2=S$9,Смета!AI1643,0)+IF(Дата_КС2=S$10,Смета!AL1643,0)+IF(Дата_КС2=S$11,Смета!AO1643,0)+IF(Дата_КС2=S$12,Смета!AR1643,0)+IF(Дата_КС2=S$13,Смета!AU1643,0)+IF(Дата_КС2=S$14,Смета!AX1643,0),0)</f>
        <v>0</v>
      </c>
      <c r="G1661" s="67">
        <f>IF(Смета!E1643&gt;0,Смета!E1643,0)</f>
        <v>0</v>
      </c>
      <c r="H1661" s="67">
        <f t="shared" si="52"/>
        <v>0</v>
      </c>
      <c r="I1661" s="464">
        <f t="shared" si="51"/>
        <v>0</v>
      </c>
      <c r="J1661" s="474"/>
      <c r="K1661" s="465">
        <f>IF(AND(B1661&gt;0,B1661&lt;&gt;"ЗАГ"),1,IF(C1661=0,SUM(B1662:INDEX(B1662:B$2002,INDEX(MATCH("ЗАГ",B1662:B$2002&amp;"",),))),0))</f>
        <v>0</v>
      </c>
      <c r="L1661" s="47"/>
      <c r="M1661" s="47"/>
      <c r="N1661" s="186"/>
      <c r="O1661" s="186"/>
      <c r="P1661" s="187"/>
      <c r="Q1661" s="189"/>
      <c r="R1661" s="178">
        <f>IFERROR(IF(F1661&gt;0,IF(IFERROR((Смета!H1211*1),0)&gt;0,ROUND(F1661*G1661,2),0),0),0)</f>
        <v>0</v>
      </c>
      <c r="S1661" s="50">
        <f>IFERROR(IF(F1661&gt;0,IF(IFERROR((Смета!G1643*1),0)&gt;0,ROUND(F1661*G1661,2),0),0),0)</f>
        <v>0</v>
      </c>
      <c r="T1661" s="38"/>
      <c r="U1661" s="38"/>
      <c r="X1661" s="38"/>
      <c r="Y1661" s="38"/>
    </row>
    <row r="1662" spans="1:25" s="37" customFormat="1" hidden="1" x14ac:dyDescent="0.25">
      <c r="A1662" s="63"/>
      <c r="B1662" s="140">
        <f>IFERROR(IF(F1662&gt;0,MAX(B$26:B1661)+1,IF(AND(D1662&gt;0,C1662=0),"ЗАГ",0)),0)</f>
        <v>0</v>
      </c>
      <c r="C1662" s="141">
        <f>IF(Смета!B1644&gt;0,Смета!B1644,0)</f>
        <v>0</v>
      </c>
      <c r="D1662" s="543">
        <f>IF(Смета!C1644&gt;0,Смета!C1644,0)</f>
        <v>0</v>
      </c>
      <c r="E1662" s="77">
        <f>IF(Смета!D1644&gt;0,Смета!D1644,0)</f>
        <v>0</v>
      </c>
      <c r="F1662" s="67">
        <f>IFERROR(IF(Дата_КС2=S$3,Смета!Q1644,0)+IF(Дата_КС2=S$4,Смета!T1644,0)+IF(Дата_КС2=S$5,Смета!W1644,0)+IF(Дата_КС2=S$6,Смета!Z1644,0)+IF(Дата_КС2=S$7,Смета!AC1644,0)+IF(Дата_КС2=S$8,Смета!AF1644,0)+IF(Дата_КС2=S$9,Смета!AI1644,0)+IF(Дата_КС2=S$10,Смета!AL1644,0)+IF(Дата_КС2=S$11,Смета!AO1644,0)+IF(Дата_КС2=S$12,Смета!AR1644,0)+IF(Дата_КС2=S$13,Смета!AU1644,0)+IF(Дата_КС2=S$14,Смета!AX1644,0),0)</f>
        <v>0</v>
      </c>
      <c r="G1662" s="67">
        <f>IF(Смета!E1644&gt;0,Смета!E1644,0)</f>
        <v>0</v>
      </c>
      <c r="H1662" s="67">
        <f t="shared" si="52"/>
        <v>0</v>
      </c>
      <c r="I1662" s="464">
        <f t="shared" si="51"/>
        <v>0</v>
      </c>
      <c r="J1662" s="474"/>
      <c r="K1662" s="465">
        <f>IF(AND(B1662&gt;0,B1662&lt;&gt;"ЗАГ"),1,IF(C1662=0,SUM(B1663:INDEX(B1663:B$2002,INDEX(MATCH("ЗАГ",B1663:B$2002&amp;"",),))),0))</f>
        <v>0</v>
      </c>
      <c r="L1662" s="47"/>
      <c r="M1662" s="47"/>
      <c r="N1662" s="186"/>
      <c r="O1662" s="186"/>
      <c r="P1662" s="187"/>
      <c r="Q1662" s="189"/>
      <c r="R1662" s="178">
        <f>IFERROR(IF(F1662&gt;0,IF(IFERROR((Смета!H1212*1),0)&gt;0,ROUND(F1662*G1662,2),0),0),0)</f>
        <v>0</v>
      </c>
      <c r="S1662" s="50">
        <f>IFERROR(IF(F1662&gt;0,IF(IFERROR((Смета!G1644*1),0)&gt;0,ROUND(F1662*G1662,2),0),0),0)</f>
        <v>0</v>
      </c>
      <c r="T1662" s="38"/>
      <c r="U1662" s="38"/>
      <c r="X1662" s="38"/>
      <c r="Y1662" s="38"/>
    </row>
    <row r="1663" spans="1:25" s="37" customFormat="1" hidden="1" x14ac:dyDescent="0.25">
      <c r="A1663" s="63"/>
      <c r="B1663" s="140">
        <f>IFERROR(IF(F1663&gt;0,MAX(B$26:B1662)+1,IF(AND(D1663&gt;0,C1663=0),"ЗАГ",0)),0)</f>
        <v>0</v>
      </c>
      <c r="C1663" s="141">
        <f>IF(Смета!B1645&gt;0,Смета!B1645,0)</f>
        <v>0</v>
      </c>
      <c r="D1663" s="543">
        <f>IF(Смета!C1645&gt;0,Смета!C1645,0)</f>
        <v>0</v>
      </c>
      <c r="E1663" s="77">
        <f>IF(Смета!D1645&gt;0,Смета!D1645,0)</f>
        <v>0</v>
      </c>
      <c r="F1663" s="67">
        <f>IFERROR(IF(Дата_КС2=S$3,Смета!Q1645,0)+IF(Дата_КС2=S$4,Смета!T1645,0)+IF(Дата_КС2=S$5,Смета!W1645,0)+IF(Дата_КС2=S$6,Смета!Z1645,0)+IF(Дата_КС2=S$7,Смета!AC1645,0)+IF(Дата_КС2=S$8,Смета!AF1645,0)+IF(Дата_КС2=S$9,Смета!AI1645,0)+IF(Дата_КС2=S$10,Смета!AL1645,0)+IF(Дата_КС2=S$11,Смета!AO1645,0)+IF(Дата_КС2=S$12,Смета!AR1645,0)+IF(Дата_КС2=S$13,Смета!AU1645,0)+IF(Дата_КС2=S$14,Смета!AX1645,0),0)</f>
        <v>0</v>
      </c>
      <c r="G1663" s="67">
        <f>IF(Смета!E1645&gt;0,Смета!E1645,0)</f>
        <v>0</v>
      </c>
      <c r="H1663" s="67">
        <f t="shared" si="52"/>
        <v>0</v>
      </c>
      <c r="I1663" s="464">
        <f t="shared" si="51"/>
        <v>0</v>
      </c>
      <c r="J1663" s="474"/>
      <c r="K1663" s="465">
        <f>IF(AND(B1663&gt;0,B1663&lt;&gt;"ЗАГ"),1,IF(C1663=0,SUM(B1664:INDEX(B1664:B$2002,INDEX(MATCH("ЗАГ",B1664:B$2002&amp;"",),))),0))</f>
        <v>0</v>
      </c>
      <c r="L1663" s="47"/>
      <c r="M1663" s="47"/>
      <c r="N1663" s="186"/>
      <c r="O1663" s="186"/>
      <c r="P1663" s="187"/>
      <c r="Q1663" s="189"/>
      <c r="R1663" s="178">
        <f>IFERROR(IF(F1663&gt;0,IF(IFERROR((Смета!H1213*1),0)&gt;0,ROUND(F1663*G1663,2),0),0),0)</f>
        <v>0</v>
      </c>
      <c r="S1663" s="50">
        <f>IFERROR(IF(F1663&gt;0,IF(IFERROR((Смета!G1645*1),0)&gt;0,ROUND(F1663*G1663,2),0),0),0)</f>
        <v>0</v>
      </c>
      <c r="T1663" s="38"/>
      <c r="U1663" s="38"/>
      <c r="X1663" s="38"/>
      <c r="Y1663" s="38"/>
    </row>
    <row r="1664" spans="1:25" s="37" customFormat="1" hidden="1" x14ac:dyDescent="0.25">
      <c r="A1664" s="63"/>
      <c r="B1664" s="140">
        <f>IFERROR(IF(F1664&gt;0,MAX(B$26:B1663)+1,IF(AND(D1664&gt;0,C1664=0),"ЗАГ",0)),0)</f>
        <v>0</v>
      </c>
      <c r="C1664" s="141">
        <f>IF(Смета!B1646&gt;0,Смета!B1646,0)</f>
        <v>0</v>
      </c>
      <c r="D1664" s="543">
        <f>IF(Смета!C1646&gt;0,Смета!C1646,0)</f>
        <v>0</v>
      </c>
      <c r="E1664" s="77">
        <f>IF(Смета!D1646&gt;0,Смета!D1646,0)</f>
        <v>0</v>
      </c>
      <c r="F1664" s="67">
        <f>IFERROR(IF(Дата_КС2=S$3,Смета!Q1646,0)+IF(Дата_КС2=S$4,Смета!T1646,0)+IF(Дата_КС2=S$5,Смета!W1646,0)+IF(Дата_КС2=S$6,Смета!Z1646,0)+IF(Дата_КС2=S$7,Смета!AC1646,0)+IF(Дата_КС2=S$8,Смета!AF1646,0)+IF(Дата_КС2=S$9,Смета!AI1646,0)+IF(Дата_КС2=S$10,Смета!AL1646,0)+IF(Дата_КС2=S$11,Смета!AO1646,0)+IF(Дата_КС2=S$12,Смета!AR1646,0)+IF(Дата_КС2=S$13,Смета!AU1646,0)+IF(Дата_КС2=S$14,Смета!AX1646,0),0)</f>
        <v>0</v>
      </c>
      <c r="G1664" s="67">
        <f>IF(Смета!E1646&gt;0,Смета!E1646,0)</f>
        <v>0</v>
      </c>
      <c r="H1664" s="67">
        <f t="shared" si="52"/>
        <v>0</v>
      </c>
      <c r="I1664" s="464">
        <f t="shared" si="51"/>
        <v>0</v>
      </c>
      <c r="J1664" s="474"/>
      <c r="K1664" s="465">
        <f>IF(AND(B1664&gt;0,B1664&lt;&gt;"ЗАГ"),1,IF(C1664=0,SUM(B1665:INDEX(B1665:B$2002,INDEX(MATCH("ЗАГ",B1665:B$2002&amp;"",),))),0))</f>
        <v>0</v>
      </c>
      <c r="L1664" s="47"/>
      <c r="M1664" s="47"/>
      <c r="N1664" s="186"/>
      <c r="O1664" s="186"/>
      <c r="P1664" s="187"/>
      <c r="Q1664" s="189"/>
      <c r="R1664" s="178">
        <f>IFERROR(IF(F1664&gt;0,IF(IFERROR((Смета!H1214*1),0)&gt;0,ROUND(F1664*G1664,2),0),0),0)</f>
        <v>0</v>
      </c>
      <c r="S1664" s="50">
        <f>IFERROR(IF(F1664&gt;0,IF(IFERROR((Смета!G1646*1),0)&gt;0,ROUND(F1664*G1664,2),0),0),0)</f>
        <v>0</v>
      </c>
      <c r="T1664" s="38"/>
      <c r="U1664" s="38"/>
      <c r="X1664" s="38"/>
      <c r="Y1664" s="38"/>
    </row>
    <row r="1665" spans="1:25" s="37" customFormat="1" hidden="1" x14ac:dyDescent="0.25">
      <c r="A1665" s="63"/>
      <c r="B1665" s="140">
        <f>IFERROR(IF(F1665&gt;0,MAX(B$26:B1664)+1,IF(AND(D1665&gt;0,C1665=0),"ЗАГ",0)),0)</f>
        <v>0</v>
      </c>
      <c r="C1665" s="141">
        <f>IF(Смета!B1647&gt;0,Смета!B1647,0)</f>
        <v>0</v>
      </c>
      <c r="D1665" s="543">
        <f>IF(Смета!C1647&gt;0,Смета!C1647,0)</f>
        <v>0</v>
      </c>
      <c r="E1665" s="77">
        <f>IF(Смета!D1647&gt;0,Смета!D1647,0)</f>
        <v>0</v>
      </c>
      <c r="F1665" s="67">
        <f>IFERROR(IF(Дата_КС2=S$3,Смета!Q1647,0)+IF(Дата_КС2=S$4,Смета!T1647,0)+IF(Дата_КС2=S$5,Смета!W1647,0)+IF(Дата_КС2=S$6,Смета!Z1647,0)+IF(Дата_КС2=S$7,Смета!AC1647,0)+IF(Дата_КС2=S$8,Смета!AF1647,0)+IF(Дата_КС2=S$9,Смета!AI1647,0)+IF(Дата_КС2=S$10,Смета!AL1647,0)+IF(Дата_КС2=S$11,Смета!AO1647,0)+IF(Дата_КС2=S$12,Смета!AR1647,0)+IF(Дата_КС2=S$13,Смета!AU1647,0)+IF(Дата_КС2=S$14,Смета!AX1647,0),0)</f>
        <v>0</v>
      </c>
      <c r="G1665" s="67">
        <f>IF(Смета!E1647&gt;0,Смета!E1647,0)</f>
        <v>0</v>
      </c>
      <c r="H1665" s="67">
        <f t="shared" si="52"/>
        <v>0</v>
      </c>
      <c r="I1665" s="464">
        <f t="shared" si="51"/>
        <v>0</v>
      </c>
      <c r="J1665" s="474"/>
      <c r="K1665" s="465">
        <f>IF(AND(B1665&gt;0,B1665&lt;&gt;"ЗАГ"),1,IF(C1665=0,SUM(B1666:INDEX(B1666:B$2002,INDEX(MATCH("ЗАГ",B1666:B$2002&amp;"",),))),0))</f>
        <v>0</v>
      </c>
      <c r="L1665" s="47"/>
      <c r="M1665" s="47"/>
      <c r="N1665" s="186"/>
      <c r="O1665" s="186"/>
      <c r="P1665" s="187"/>
      <c r="Q1665" s="189"/>
      <c r="R1665" s="178">
        <f>IFERROR(IF(F1665&gt;0,IF(IFERROR((Смета!H1215*1),0)&gt;0,ROUND(F1665*G1665,2),0),0),0)</f>
        <v>0</v>
      </c>
      <c r="S1665" s="50">
        <f>IFERROR(IF(F1665&gt;0,IF(IFERROR((Смета!G1647*1),0)&gt;0,ROUND(F1665*G1665,2),0),0),0)</f>
        <v>0</v>
      </c>
      <c r="T1665" s="38"/>
      <c r="U1665" s="38"/>
      <c r="X1665" s="38"/>
      <c r="Y1665" s="38"/>
    </row>
    <row r="1666" spans="1:25" s="37" customFormat="1" hidden="1" x14ac:dyDescent="0.25">
      <c r="A1666" s="63"/>
      <c r="B1666" s="140">
        <f>IFERROR(IF(F1666&gt;0,MAX(B$26:B1665)+1,IF(AND(D1666&gt;0,C1666=0),"ЗАГ",0)),0)</f>
        <v>0</v>
      </c>
      <c r="C1666" s="141">
        <f>IF(Смета!B1648&gt;0,Смета!B1648,0)</f>
        <v>0</v>
      </c>
      <c r="D1666" s="543">
        <f>IF(Смета!C1648&gt;0,Смета!C1648,0)</f>
        <v>0</v>
      </c>
      <c r="E1666" s="77">
        <f>IF(Смета!D1648&gt;0,Смета!D1648,0)</f>
        <v>0</v>
      </c>
      <c r="F1666" s="67">
        <f>IFERROR(IF(Дата_КС2=S$3,Смета!Q1648,0)+IF(Дата_КС2=S$4,Смета!T1648,0)+IF(Дата_КС2=S$5,Смета!W1648,0)+IF(Дата_КС2=S$6,Смета!Z1648,0)+IF(Дата_КС2=S$7,Смета!AC1648,0)+IF(Дата_КС2=S$8,Смета!AF1648,0)+IF(Дата_КС2=S$9,Смета!AI1648,0)+IF(Дата_КС2=S$10,Смета!AL1648,0)+IF(Дата_КС2=S$11,Смета!AO1648,0)+IF(Дата_КС2=S$12,Смета!AR1648,0)+IF(Дата_КС2=S$13,Смета!AU1648,0)+IF(Дата_КС2=S$14,Смета!AX1648,0),0)</f>
        <v>0</v>
      </c>
      <c r="G1666" s="67">
        <f>IF(Смета!E1648&gt;0,Смета!E1648,0)</f>
        <v>0</v>
      </c>
      <c r="H1666" s="67">
        <f t="shared" si="52"/>
        <v>0</v>
      </c>
      <c r="I1666" s="464">
        <f t="shared" si="51"/>
        <v>0</v>
      </c>
      <c r="J1666" s="474"/>
      <c r="K1666" s="465">
        <f>IF(AND(B1666&gt;0,B1666&lt;&gt;"ЗАГ"),1,IF(C1666=0,SUM(B1667:INDEX(B1667:B$2002,INDEX(MATCH("ЗАГ",B1667:B$2002&amp;"",),))),0))</f>
        <v>0</v>
      </c>
      <c r="L1666" s="47"/>
      <c r="M1666" s="47"/>
      <c r="N1666" s="186"/>
      <c r="O1666" s="186"/>
      <c r="P1666" s="187"/>
      <c r="Q1666" s="189"/>
      <c r="R1666" s="178">
        <f>IFERROR(IF(F1666&gt;0,IF(IFERROR((Смета!H1216*1),0)&gt;0,ROUND(F1666*G1666,2),0),0),0)</f>
        <v>0</v>
      </c>
      <c r="S1666" s="50">
        <f>IFERROR(IF(F1666&gt;0,IF(IFERROR((Смета!G1648*1),0)&gt;0,ROUND(F1666*G1666,2),0),0),0)</f>
        <v>0</v>
      </c>
      <c r="T1666" s="38"/>
      <c r="U1666" s="38"/>
      <c r="X1666" s="38"/>
      <c r="Y1666" s="38"/>
    </row>
    <row r="1667" spans="1:25" s="37" customFormat="1" hidden="1" x14ac:dyDescent="0.25">
      <c r="A1667" s="63"/>
      <c r="B1667" s="140">
        <f>IFERROR(IF(F1667&gt;0,MAX(B$26:B1666)+1,IF(AND(D1667&gt;0,C1667=0),"ЗАГ",0)),0)</f>
        <v>0</v>
      </c>
      <c r="C1667" s="141">
        <f>IF(Смета!B1649&gt;0,Смета!B1649,0)</f>
        <v>0</v>
      </c>
      <c r="D1667" s="543">
        <f>IF(Смета!C1649&gt;0,Смета!C1649,0)</f>
        <v>0</v>
      </c>
      <c r="E1667" s="77">
        <f>IF(Смета!D1649&gt;0,Смета!D1649,0)</f>
        <v>0</v>
      </c>
      <c r="F1667" s="67">
        <f>IFERROR(IF(Дата_КС2=S$3,Смета!Q1649,0)+IF(Дата_КС2=S$4,Смета!T1649,0)+IF(Дата_КС2=S$5,Смета!W1649,0)+IF(Дата_КС2=S$6,Смета!Z1649,0)+IF(Дата_КС2=S$7,Смета!AC1649,0)+IF(Дата_КС2=S$8,Смета!AF1649,0)+IF(Дата_КС2=S$9,Смета!AI1649,0)+IF(Дата_КС2=S$10,Смета!AL1649,0)+IF(Дата_КС2=S$11,Смета!AO1649,0)+IF(Дата_КС2=S$12,Смета!AR1649,0)+IF(Дата_КС2=S$13,Смета!AU1649,0)+IF(Дата_КС2=S$14,Смета!AX1649,0),0)</f>
        <v>0</v>
      </c>
      <c r="G1667" s="67">
        <f>IF(Смета!E1649&gt;0,Смета!E1649,0)</f>
        <v>0</v>
      </c>
      <c r="H1667" s="67">
        <f t="shared" si="52"/>
        <v>0</v>
      </c>
      <c r="I1667" s="464">
        <f t="shared" si="51"/>
        <v>0</v>
      </c>
      <c r="J1667" s="474"/>
      <c r="K1667" s="465">
        <f>IF(AND(B1667&gt;0,B1667&lt;&gt;"ЗАГ"),1,IF(C1667=0,SUM(B1668:INDEX(B1668:B$2002,INDEX(MATCH("ЗАГ",B1668:B$2002&amp;"",),))),0))</f>
        <v>0</v>
      </c>
      <c r="L1667" s="47"/>
      <c r="M1667" s="47"/>
      <c r="N1667" s="186"/>
      <c r="O1667" s="186"/>
      <c r="P1667" s="187"/>
      <c r="Q1667" s="189"/>
      <c r="R1667" s="178">
        <f>IFERROR(IF(F1667&gt;0,IF(IFERROR((Смета!H1217*1),0)&gt;0,ROUND(F1667*G1667,2),0),0),0)</f>
        <v>0</v>
      </c>
      <c r="S1667" s="50">
        <f>IFERROR(IF(F1667&gt;0,IF(IFERROR((Смета!G1649*1),0)&gt;0,ROUND(F1667*G1667,2),0),0),0)</f>
        <v>0</v>
      </c>
      <c r="T1667" s="38"/>
      <c r="U1667" s="38"/>
      <c r="X1667" s="38"/>
      <c r="Y1667" s="38"/>
    </row>
    <row r="1668" spans="1:25" s="37" customFormat="1" hidden="1" x14ac:dyDescent="0.25">
      <c r="A1668" s="63"/>
      <c r="B1668" s="140">
        <f>IFERROR(IF(F1668&gt;0,MAX(B$26:B1667)+1,IF(AND(D1668&gt;0,C1668=0),"ЗАГ",0)),0)</f>
        <v>0</v>
      </c>
      <c r="C1668" s="141">
        <f>IF(Смета!B1650&gt;0,Смета!B1650,0)</f>
        <v>0</v>
      </c>
      <c r="D1668" s="543">
        <f>IF(Смета!C1650&gt;0,Смета!C1650,0)</f>
        <v>0</v>
      </c>
      <c r="E1668" s="77">
        <f>IF(Смета!D1650&gt;0,Смета!D1650,0)</f>
        <v>0</v>
      </c>
      <c r="F1668" s="67">
        <f>IFERROR(IF(Дата_КС2=S$3,Смета!Q1650,0)+IF(Дата_КС2=S$4,Смета!T1650,0)+IF(Дата_КС2=S$5,Смета!W1650,0)+IF(Дата_КС2=S$6,Смета!Z1650,0)+IF(Дата_КС2=S$7,Смета!AC1650,0)+IF(Дата_КС2=S$8,Смета!AF1650,0)+IF(Дата_КС2=S$9,Смета!AI1650,0)+IF(Дата_КС2=S$10,Смета!AL1650,0)+IF(Дата_КС2=S$11,Смета!AO1650,0)+IF(Дата_КС2=S$12,Смета!AR1650,0)+IF(Дата_КС2=S$13,Смета!AU1650,0)+IF(Дата_КС2=S$14,Смета!AX1650,0),0)</f>
        <v>0</v>
      </c>
      <c r="G1668" s="67">
        <f>IF(Смета!E1650&gt;0,Смета!E1650,0)</f>
        <v>0</v>
      </c>
      <c r="H1668" s="67">
        <f t="shared" si="52"/>
        <v>0</v>
      </c>
      <c r="I1668" s="464">
        <f t="shared" si="51"/>
        <v>0</v>
      </c>
      <c r="J1668" s="474"/>
      <c r="K1668" s="465">
        <f>IF(AND(B1668&gt;0,B1668&lt;&gt;"ЗАГ"),1,IF(C1668=0,SUM(B1669:INDEX(B1669:B$2002,INDEX(MATCH("ЗАГ",B1669:B$2002&amp;"",),))),0))</f>
        <v>0</v>
      </c>
      <c r="L1668" s="47"/>
      <c r="M1668" s="47"/>
      <c r="N1668" s="186"/>
      <c r="O1668" s="186"/>
      <c r="P1668" s="187"/>
      <c r="Q1668" s="189"/>
      <c r="R1668" s="178">
        <f>IFERROR(IF(F1668&gt;0,IF(IFERROR((Смета!H1218*1),0)&gt;0,ROUND(F1668*G1668,2),0),0),0)</f>
        <v>0</v>
      </c>
      <c r="S1668" s="50">
        <f>IFERROR(IF(F1668&gt;0,IF(IFERROR((Смета!G1650*1),0)&gt;0,ROUND(F1668*G1668,2),0),0),0)</f>
        <v>0</v>
      </c>
      <c r="T1668" s="38"/>
      <c r="U1668" s="38"/>
      <c r="X1668" s="38"/>
      <c r="Y1668" s="38"/>
    </row>
    <row r="1669" spans="1:25" s="37" customFormat="1" hidden="1" x14ac:dyDescent="0.25">
      <c r="A1669" s="63"/>
      <c r="B1669" s="140">
        <f>IFERROR(IF(F1669&gt;0,MAX(B$26:B1668)+1,IF(AND(D1669&gt;0,C1669=0),"ЗАГ",0)),0)</f>
        <v>0</v>
      </c>
      <c r="C1669" s="141">
        <f>IF(Смета!B1651&gt;0,Смета!B1651,0)</f>
        <v>0</v>
      </c>
      <c r="D1669" s="543">
        <f>IF(Смета!C1651&gt;0,Смета!C1651,0)</f>
        <v>0</v>
      </c>
      <c r="E1669" s="77">
        <f>IF(Смета!D1651&gt;0,Смета!D1651,0)</f>
        <v>0</v>
      </c>
      <c r="F1669" s="67">
        <f>IFERROR(IF(Дата_КС2=S$3,Смета!Q1651,0)+IF(Дата_КС2=S$4,Смета!T1651,0)+IF(Дата_КС2=S$5,Смета!W1651,0)+IF(Дата_КС2=S$6,Смета!Z1651,0)+IF(Дата_КС2=S$7,Смета!AC1651,0)+IF(Дата_КС2=S$8,Смета!AF1651,0)+IF(Дата_КС2=S$9,Смета!AI1651,0)+IF(Дата_КС2=S$10,Смета!AL1651,0)+IF(Дата_КС2=S$11,Смета!AO1651,0)+IF(Дата_КС2=S$12,Смета!AR1651,0)+IF(Дата_КС2=S$13,Смета!AU1651,0)+IF(Дата_КС2=S$14,Смета!AX1651,0),0)</f>
        <v>0</v>
      </c>
      <c r="G1669" s="67">
        <f>IF(Смета!E1651&gt;0,Смета!E1651,0)</f>
        <v>0</v>
      </c>
      <c r="H1669" s="67">
        <f t="shared" si="52"/>
        <v>0</v>
      </c>
      <c r="I1669" s="464">
        <f t="shared" si="51"/>
        <v>0</v>
      </c>
      <c r="J1669" s="474"/>
      <c r="K1669" s="465">
        <f>IF(AND(B1669&gt;0,B1669&lt;&gt;"ЗАГ"),1,IF(C1669=0,SUM(B1670:INDEX(B1670:B$2002,INDEX(MATCH("ЗАГ",B1670:B$2002&amp;"",),))),0))</f>
        <v>0</v>
      </c>
      <c r="L1669" s="47"/>
      <c r="M1669" s="47"/>
      <c r="N1669" s="186"/>
      <c r="O1669" s="186"/>
      <c r="P1669" s="187"/>
      <c r="Q1669" s="189"/>
      <c r="R1669" s="178">
        <f>IFERROR(IF(F1669&gt;0,IF(IFERROR((Смета!H1219*1),0)&gt;0,ROUND(F1669*G1669,2),0),0),0)</f>
        <v>0</v>
      </c>
      <c r="S1669" s="50">
        <f>IFERROR(IF(F1669&gt;0,IF(IFERROR((Смета!G1651*1),0)&gt;0,ROUND(F1669*G1669,2),0),0),0)</f>
        <v>0</v>
      </c>
      <c r="T1669" s="38"/>
      <c r="U1669" s="38"/>
      <c r="X1669" s="38"/>
      <c r="Y1669" s="38"/>
    </row>
    <row r="1670" spans="1:25" s="37" customFormat="1" hidden="1" x14ac:dyDescent="0.25">
      <c r="A1670" s="63"/>
      <c r="B1670" s="140">
        <f>IFERROR(IF(F1670&gt;0,MAX(B$26:B1669)+1,IF(AND(D1670&gt;0,C1670=0),"ЗАГ",0)),0)</f>
        <v>0</v>
      </c>
      <c r="C1670" s="141">
        <f>IF(Смета!B1652&gt;0,Смета!B1652,0)</f>
        <v>0</v>
      </c>
      <c r="D1670" s="543">
        <f>IF(Смета!C1652&gt;0,Смета!C1652,0)</f>
        <v>0</v>
      </c>
      <c r="E1670" s="77">
        <f>IF(Смета!D1652&gt;0,Смета!D1652,0)</f>
        <v>0</v>
      </c>
      <c r="F1670" s="67">
        <f>IFERROR(IF(Дата_КС2=S$3,Смета!Q1652,0)+IF(Дата_КС2=S$4,Смета!T1652,0)+IF(Дата_КС2=S$5,Смета!W1652,0)+IF(Дата_КС2=S$6,Смета!Z1652,0)+IF(Дата_КС2=S$7,Смета!AC1652,0)+IF(Дата_КС2=S$8,Смета!AF1652,0)+IF(Дата_КС2=S$9,Смета!AI1652,0)+IF(Дата_КС2=S$10,Смета!AL1652,0)+IF(Дата_КС2=S$11,Смета!AO1652,0)+IF(Дата_КС2=S$12,Смета!AR1652,0)+IF(Дата_КС2=S$13,Смета!AU1652,0)+IF(Дата_КС2=S$14,Смета!AX1652,0),0)</f>
        <v>0</v>
      </c>
      <c r="G1670" s="67">
        <f>IF(Смета!E1652&gt;0,Смета!E1652,0)</f>
        <v>0</v>
      </c>
      <c r="H1670" s="67">
        <f t="shared" si="52"/>
        <v>0</v>
      </c>
      <c r="I1670" s="464">
        <f t="shared" si="51"/>
        <v>0</v>
      </c>
      <c r="J1670" s="474"/>
      <c r="K1670" s="465">
        <f>IF(AND(B1670&gt;0,B1670&lt;&gt;"ЗАГ"),1,IF(C1670=0,SUM(B1671:INDEX(B1671:B$2002,INDEX(MATCH("ЗАГ",B1671:B$2002&amp;"",),))),0))</f>
        <v>0</v>
      </c>
      <c r="L1670" s="47"/>
      <c r="M1670" s="47"/>
      <c r="N1670" s="186"/>
      <c r="O1670" s="186"/>
      <c r="P1670" s="187"/>
      <c r="Q1670" s="189"/>
      <c r="R1670" s="178">
        <f>IFERROR(IF(F1670&gt;0,IF(IFERROR((Смета!H1220*1),0)&gt;0,ROUND(F1670*G1670,2),0),0),0)</f>
        <v>0</v>
      </c>
      <c r="S1670" s="50">
        <f>IFERROR(IF(F1670&gt;0,IF(IFERROR((Смета!G1652*1),0)&gt;0,ROUND(F1670*G1670,2),0),0),0)</f>
        <v>0</v>
      </c>
      <c r="T1670" s="38"/>
      <c r="U1670" s="38"/>
      <c r="X1670" s="38"/>
      <c r="Y1670" s="38"/>
    </row>
    <row r="1671" spans="1:25" s="37" customFormat="1" hidden="1" x14ac:dyDescent="0.25">
      <c r="A1671" s="63"/>
      <c r="B1671" s="140">
        <f>IFERROR(IF(F1671&gt;0,MAX(B$26:B1670)+1,IF(AND(D1671&gt;0,C1671=0),"ЗАГ",0)),0)</f>
        <v>0</v>
      </c>
      <c r="C1671" s="141">
        <f>IF(Смета!B1653&gt;0,Смета!B1653,0)</f>
        <v>0</v>
      </c>
      <c r="D1671" s="543">
        <f>IF(Смета!C1653&gt;0,Смета!C1653,0)</f>
        <v>0</v>
      </c>
      <c r="E1671" s="77">
        <f>IF(Смета!D1653&gt;0,Смета!D1653,0)</f>
        <v>0</v>
      </c>
      <c r="F1671" s="67">
        <f>IFERROR(IF(Дата_КС2=S$3,Смета!Q1653,0)+IF(Дата_КС2=S$4,Смета!T1653,0)+IF(Дата_КС2=S$5,Смета!W1653,0)+IF(Дата_КС2=S$6,Смета!Z1653,0)+IF(Дата_КС2=S$7,Смета!AC1653,0)+IF(Дата_КС2=S$8,Смета!AF1653,0)+IF(Дата_КС2=S$9,Смета!AI1653,0)+IF(Дата_КС2=S$10,Смета!AL1653,0)+IF(Дата_КС2=S$11,Смета!AO1653,0)+IF(Дата_КС2=S$12,Смета!AR1653,0)+IF(Дата_КС2=S$13,Смета!AU1653,0)+IF(Дата_КС2=S$14,Смета!AX1653,0),0)</f>
        <v>0</v>
      </c>
      <c r="G1671" s="67">
        <f>IF(Смета!E1653&gt;0,Смета!E1653,0)</f>
        <v>0</v>
      </c>
      <c r="H1671" s="67">
        <f t="shared" si="52"/>
        <v>0</v>
      </c>
      <c r="I1671" s="464">
        <f t="shared" si="51"/>
        <v>0</v>
      </c>
      <c r="J1671" s="474"/>
      <c r="K1671" s="465">
        <f>IF(AND(B1671&gt;0,B1671&lt;&gt;"ЗАГ"),1,IF(C1671=0,SUM(B1672:INDEX(B1672:B$2002,INDEX(MATCH("ЗАГ",B1672:B$2002&amp;"",),))),0))</f>
        <v>0</v>
      </c>
      <c r="L1671" s="47"/>
      <c r="M1671" s="47"/>
      <c r="N1671" s="186"/>
      <c r="O1671" s="186"/>
      <c r="P1671" s="187"/>
      <c r="Q1671" s="189"/>
      <c r="R1671" s="178">
        <f>IFERROR(IF(F1671&gt;0,IF(IFERROR((Смета!H1221*1),0)&gt;0,ROUND(F1671*G1671,2),0),0),0)</f>
        <v>0</v>
      </c>
      <c r="S1671" s="50">
        <f>IFERROR(IF(F1671&gt;0,IF(IFERROR((Смета!G1653*1),0)&gt;0,ROUND(F1671*G1671,2),0),0),0)</f>
        <v>0</v>
      </c>
      <c r="T1671" s="38"/>
      <c r="U1671" s="38"/>
      <c r="X1671" s="38"/>
      <c r="Y1671" s="38"/>
    </row>
    <row r="1672" spans="1:25" s="37" customFormat="1" hidden="1" x14ac:dyDescent="0.25">
      <c r="A1672" s="63"/>
      <c r="B1672" s="140">
        <f>IFERROR(IF(F1672&gt;0,MAX(B$26:B1671)+1,IF(AND(D1672&gt;0,C1672=0),"ЗАГ",0)),0)</f>
        <v>0</v>
      </c>
      <c r="C1672" s="141">
        <f>IF(Смета!B1654&gt;0,Смета!B1654,0)</f>
        <v>0</v>
      </c>
      <c r="D1672" s="543">
        <f>IF(Смета!C1654&gt;0,Смета!C1654,0)</f>
        <v>0</v>
      </c>
      <c r="E1672" s="77">
        <f>IF(Смета!D1654&gt;0,Смета!D1654,0)</f>
        <v>0</v>
      </c>
      <c r="F1672" s="67">
        <f>IFERROR(IF(Дата_КС2=S$3,Смета!Q1654,0)+IF(Дата_КС2=S$4,Смета!T1654,0)+IF(Дата_КС2=S$5,Смета!W1654,0)+IF(Дата_КС2=S$6,Смета!Z1654,0)+IF(Дата_КС2=S$7,Смета!AC1654,0)+IF(Дата_КС2=S$8,Смета!AF1654,0)+IF(Дата_КС2=S$9,Смета!AI1654,0)+IF(Дата_КС2=S$10,Смета!AL1654,0)+IF(Дата_КС2=S$11,Смета!AO1654,0)+IF(Дата_КС2=S$12,Смета!AR1654,0)+IF(Дата_КС2=S$13,Смета!AU1654,0)+IF(Дата_КС2=S$14,Смета!AX1654,0),0)</f>
        <v>0</v>
      </c>
      <c r="G1672" s="67">
        <f>IF(Смета!E1654&gt;0,Смета!E1654,0)</f>
        <v>0</v>
      </c>
      <c r="H1672" s="67">
        <f t="shared" si="52"/>
        <v>0</v>
      </c>
      <c r="I1672" s="464">
        <f t="shared" si="51"/>
        <v>0</v>
      </c>
      <c r="J1672" s="474"/>
      <c r="K1672" s="465">
        <f>IF(AND(B1672&gt;0,B1672&lt;&gt;"ЗАГ"),1,IF(C1672=0,SUM(B1673:INDEX(B1673:B$2002,INDEX(MATCH("ЗАГ",B1673:B$2002&amp;"",),))),0))</f>
        <v>0</v>
      </c>
      <c r="L1672" s="47"/>
      <c r="M1672" s="47"/>
      <c r="N1672" s="186"/>
      <c r="O1672" s="186"/>
      <c r="P1672" s="187"/>
      <c r="Q1672" s="189"/>
      <c r="R1672" s="178">
        <f>IFERROR(IF(F1672&gt;0,IF(IFERROR((Смета!H1222*1),0)&gt;0,ROUND(F1672*G1672,2),0),0),0)</f>
        <v>0</v>
      </c>
      <c r="S1672" s="50">
        <f>IFERROR(IF(F1672&gt;0,IF(IFERROR((Смета!G1654*1),0)&gt;0,ROUND(F1672*G1672,2),0),0),0)</f>
        <v>0</v>
      </c>
      <c r="T1672" s="38"/>
      <c r="U1672" s="38"/>
      <c r="X1672" s="38"/>
      <c r="Y1672" s="38"/>
    </row>
    <row r="1673" spans="1:25" s="37" customFormat="1" hidden="1" x14ac:dyDescent="0.25">
      <c r="A1673" s="63"/>
      <c r="B1673" s="140">
        <f>IFERROR(IF(F1673&gt;0,MAX(B$26:B1672)+1,IF(AND(D1673&gt;0,C1673=0),"ЗАГ",0)),0)</f>
        <v>0</v>
      </c>
      <c r="C1673" s="141">
        <f>IF(Смета!B1655&gt;0,Смета!B1655,0)</f>
        <v>0</v>
      </c>
      <c r="D1673" s="543">
        <f>IF(Смета!C1655&gt;0,Смета!C1655,0)</f>
        <v>0</v>
      </c>
      <c r="E1673" s="77">
        <f>IF(Смета!D1655&gt;0,Смета!D1655,0)</f>
        <v>0</v>
      </c>
      <c r="F1673" s="67">
        <f>IFERROR(IF(Дата_КС2=S$3,Смета!Q1655,0)+IF(Дата_КС2=S$4,Смета!T1655,0)+IF(Дата_КС2=S$5,Смета!W1655,0)+IF(Дата_КС2=S$6,Смета!Z1655,0)+IF(Дата_КС2=S$7,Смета!AC1655,0)+IF(Дата_КС2=S$8,Смета!AF1655,0)+IF(Дата_КС2=S$9,Смета!AI1655,0)+IF(Дата_КС2=S$10,Смета!AL1655,0)+IF(Дата_КС2=S$11,Смета!AO1655,0)+IF(Дата_КС2=S$12,Смета!AR1655,0)+IF(Дата_КС2=S$13,Смета!AU1655,0)+IF(Дата_КС2=S$14,Смета!AX1655,0),0)</f>
        <v>0</v>
      </c>
      <c r="G1673" s="67">
        <f>IF(Смета!E1655&gt;0,Смета!E1655,0)</f>
        <v>0</v>
      </c>
      <c r="H1673" s="67">
        <f t="shared" si="52"/>
        <v>0</v>
      </c>
      <c r="I1673" s="464">
        <f t="shared" si="51"/>
        <v>0</v>
      </c>
      <c r="J1673" s="474"/>
      <c r="K1673" s="465">
        <f>IF(AND(B1673&gt;0,B1673&lt;&gt;"ЗАГ"),1,IF(C1673=0,SUM(B1674:INDEX(B1674:B$2002,INDEX(MATCH("ЗАГ",B1674:B$2002&amp;"",),))),0))</f>
        <v>0</v>
      </c>
      <c r="L1673" s="47"/>
      <c r="M1673" s="47"/>
      <c r="N1673" s="186"/>
      <c r="O1673" s="186"/>
      <c r="P1673" s="187"/>
      <c r="Q1673" s="189"/>
      <c r="R1673" s="178">
        <f>IFERROR(IF(F1673&gt;0,IF(IFERROR((Смета!H1223*1),0)&gt;0,ROUND(F1673*G1673,2),0),0),0)</f>
        <v>0</v>
      </c>
      <c r="S1673" s="50">
        <f>IFERROR(IF(F1673&gt;0,IF(IFERROR((Смета!G1655*1),0)&gt;0,ROUND(F1673*G1673,2),0),0),0)</f>
        <v>0</v>
      </c>
      <c r="T1673" s="38"/>
      <c r="U1673" s="38"/>
      <c r="X1673" s="38"/>
      <c r="Y1673" s="38"/>
    </row>
    <row r="1674" spans="1:25" s="37" customFormat="1" hidden="1" x14ac:dyDescent="0.25">
      <c r="A1674" s="63"/>
      <c r="B1674" s="140">
        <f>IFERROR(IF(F1674&gt;0,MAX(B$26:B1673)+1,IF(AND(D1674&gt;0,C1674=0),"ЗАГ",0)),0)</f>
        <v>0</v>
      </c>
      <c r="C1674" s="141">
        <f>IF(Смета!B1656&gt;0,Смета!B1656,0)</f>
        <v>0</v>
      </c>
      <c r="D1674" s="543">
        <f>IF(Смета!C1656&gt;0,Смета!C1656,0)</f>
        <v>0</v>
      </c>
      <c r="E1674" s="77">
        <f>IF(Смета!D1656&gt;0,Смета!D1656,0)</f>
        <v>0</v>
      </c>
      <c r="F1674" s="67">
        <f>IFERROR(IF(Дата_КС2=S$3,Смета!Q1656,0)+IF(Дата_КС2=S$4,Смета!T1656,0)+IF(Дата_КС2=S$5,Смета!W1656,0)+IF(Дата_КС2=S$6,Смета!Z1656,0)+IF(Дата_КС2=S$7,Смета!AC1656,0)+IF(Дата_КС2=S$8,Смета!AF1656,0)+IF(Дата_КС2=S$9,Смета!AI1656,0)+IF(Дата_КС2=S$10,Смета!AL1656,0)+IF(Дата_КС2=S$11,Смета!AO1656,0)+IF(Дата_КС2=S$12,Смета!AR1656,0)+IF(Дата_КС2=S$13,Смета!AU1656,0)+IF(Дата_КС2=S$14,Смета!AX1656,0),0)</f>
        <v>0</v>
      </c>
      <c r="G1674" s="67">
        <f>IF(Смета!E1656&gt;0,Смета!E1656,0)</f>
        <v>0</v>
      </c>
      <c r="H1674" s="67">
        <f t="shared" si="52"/>
        <v>0</v>
      </c>
      <c r="I1674" s="464">
        <f t="shared" si="51"/>
        <v>0</v>
      </c>
      <c r="J1674" s="474"/>
      <c r="K1674" s="465">
        <f>IF(AND(B1674&gt;0,B1674&lt;&gt;"ЗАГ"),1,IF(C1674=0,SUM(B1675:INDEX(B1675:B$2002,INDEX(MATCH("ЗАГ",B1675:B$2002&amp;"",),))),0))</f>
        <v>0</v>
      </c>
      <c r="L1674" s="47"/>
      <c r="M1674" s="47"/>
      <c r="N1674" s="186"/>
      <c r="O1674" s="186"/>
      <c r="P1674" s="187"/>
      <c r="Q1674" s="189"/>
      <c r="R1674" s="178">
        <f>IFERROR(IF(F1674&gt;0,IF(IFERROR((Смета!H1224*1),0)&gt;0,ROUND(F1674*G1674,2),0),0),0)</f>
        <v>0</v>
      </c>
      <c r="S1674" s="50">
        <f>IFERROR(IF(F1674&gt;0,IF(IFERROR((Смета!G1656*1),0)&gt;0,ROUND(F1674*G1674,2),0),0),0)</f>
        <v>0</v>
      </c>
      <c r="T1674" s="38"/>
      <c r="U1674" s="38"/>
      <c r="X1674" s="38"/>
      <c r="Y1674" s="38"/>
    </row>
    <row r="1675" spans="1:25" s="37" customFormat="1" hidden="1" x14ac:dyDescent="0.25">
      <c r="A1675" s="63"/>
      <c r="B1675" s="140">
        <f>IFERROR(IF(F1675&gt;0,MAX(B$26:B1674)+1,IF(AND(D1675&gt;0,C1675=0),"ЗАГ",0)),0)</f>
        <v>0</v>
      </c>
      <c r="C1675" s="141">
        <f>IF(Смета!B1657&gt;0,Смета!B1657,0)</f>
        <v>0</v>
      </c>
      <c r="D1675" s="543">
        <f>IF(Смета!C1657&gt;0,Смета!C1657,0)</f>
        <v>0</v>
      </c>
      <c r="E1675" s="77">
        <f>IF(Смета!D1657&gt;0,Смета!D1657,0)</f>
        <v>0</v>
      </c>
      <c r="F1675" s="67">
        <f>IFERROR(IF(Дата_КС2=S$3,Смета!Q1657,0)+IF(Дата_КС2=S$4,Смета!T1657,0)+IF(Дата_КС2=S$5,Смета!W1657,0)+IF(Дата_КС2=S$6,Смета!Z1657,0)+IF(Дата_КС2=S$7,Смета!AC1657,0)+IF(Дата_КС2=S$8,Смета!AF1657,0)+IF(Дата_КС2=S$9,Смета!AI1657,0)+IF(Дата_КС2=S$10,Смета!AL1657,0)+IF(Дата_КС2=S$11,Смета!AO1657,0)+IF(Дата_КС2=S$12,Смета!AR1657,0)+IF(Дата_КС2=S$13,Смета!AU1657,0)+IF(Дата_КС2=S$14,Смета!AX1657,0),0)</f>
        <v>0</v>
      </c>
      <c r="G1675" s="67">
        <f>IF(Смета!E1657&gt;0,Смета!E1657,0)</f>
        <v>0</v>
      </c>
      <c r="H1675" s="67">
        <f t="shared" si="52"/>
        <v>0</v>
      </c>
      <c r="I1675" s="464">
        <f t="shared" si="51"/>
        <v>0</v>
      </c>
      <c r="J1675" s="474"/>
      <c r="K1675" s="465">
        <f>IF(AND(B1675&gt;0,B1675&lt;&gt;"ЗАГ"),1,IF(C1675=0,SUM(B1676:INDEX(B1676:B$2002,INDEX(MATCH("ЗАГ",B1676:B$2002&amp;"",),))),0))</f>
        <v>0</v>
      </c>
      <c r="L1675" s="47"/>
      <c r="M1675" s="47"/>
      <c r="N1675" s="186"/>
      <c r="O1675" s="186"/>
      <c r="P1675" s="187"/>
      <c r="Q1675" s="189"/>
      <c r="R1675" s="178">
        <f>IFERROR(IF(F1675&gt;0,IF(IFERROR((Смета!H1225*1),0)&gt;0,ROUND(F1675*G1675,2),0),0),0)</f>
        <v>0</v>
      </c>
      <c r="S1675" s="50">
        <f>IFERROR(IF(F1675&gt;0,IF(IFERROR((Смета!G1657*1),0)&gt;0,ROUND(F1675*G1675,2),0),0),0)</f>
        <v>0</v>
      </c>
      <c r="T1675" s="38"/>
      <c r="U1675" s="38"/>
      <c r="X1675" s="38"/>
      <c r="Y1675" s="38"/>
    </row>
    <row r="1676" spans="1:25" s="37" customFormat="1" hidden="1" x14ac:dyDescent="0.25">
      <c r="A1676" s="63"/>
      <c r="B1676" s="140">
        <f>IFERROR(IF(F1676&gt;0,MAX(B$26:B1675)+1,IF(AND(D1676&gt;0,C1676=0),"ЗАГ",0)),0)</f>
        <v>0</v>
      </c>
      <c r="C1676" s="141">
        <f>IF(Смета!B1658&gt;0,Смета!B1658,0)</f>
        <v>0</v>
      </c>
      <c r="D1676" s="543">
        <f>IF(Смета!C1658&gt;0,Смета!C1658,0)</f>
        <v>0</v>
      </c>
      <c r="E1676" s="77">
        <f>IF(Смета!D1658&gt;0,Смета!D1658,0)</f>
        <v>0</v>
      </c>
      <c r="F1676" s="67">
        <f>IFERROR(IF(Дата_КС2=S$3,Смета!Q1658,0)+IF(Дата_КС2=S$4,Смета!T1658,0)+IF(Дата_КС2=S$5,Смета!W1658,0)+IF(Дата_КС2=S$6,Смета!Z1658,0)+IF(Дата_КС2=S$7,Смета!AC1658,0)+IF(Дата_КС2=S$8,Смета!AF1658,0)+IF(Дата_КС2=S$9,Смета!AI1658,0)+IF(Дата_КС2=S$10,Смета!AL1658,0)+IF(Дата_КС2=S$11,Смета!AO1658,0)+IF(Дата_КС2=S$12,Смета!AR1658,0)+IF(Дата_КС2=S$13,Смета!AU1658,0)+IF(Дата_КС2=S$14,Смета!AX1658,0),0)</f>
        <v>0</v>
      </c>
      <c r="G1676" s="67">
        <f>IF(Смета!E1658&gt;0,Смета!E1658,0)</f>
        <v>0</v>
      </c>
      <c r="H1676" s="67">
        <f t="shared" si="52"/>
        <v>0</v>
      </c>
      <c r="I1676" s="464">
        <f t="shared" si="51"/>
        <v>0</v>
      </c>
      <c r="J1676" s="474"/>
      <c r="K1676" s="465">
        <f>IF(AND(B1676&gt;0,B1676&lt;&gt;"ЗАГ"),1,IF(C1676=0,SUM(B1677:INDEX(B1677:B$2002,INDEX(MATCH("ЗАГ",B1677:B$2002&amp;"",),))),0))</f>
        <v>0</v>
      </c>
      <c r="L1676" s="47"/>
      <c r="M1676" s="47"/>
      <c r="N1676" s="186"/>
      <c r="O1676" s="186"/>
      <c r="P1676" s="187"/>
      <c r="Q1676" s="189"/>
      <c r="R1676" s="178">
        <f>IFERROR(IF(F1676&gt;0,IF(IFERROR((Смета!H1226*1),0)&gt;0,ROUND(F1676*G1676,2),0),0),0)</f>
        <v>0</v>
      </c>
      <c r="S1676" s="50">
        <f>IFERROR(IF(F1676&gt;0,IF(IFERROR((Смета!G1658*1),0)&gt;0,ROUND(F1676*G1676,2),0),0),0)</f>
        <v>0</v>
      </c>
      <c r="T1676" s="38"/>
      <c r="U1676" s="38"/>
      <c r="X1676" s="38"/>
      <c r="Y1676" s="38"/>
    </row>
    <row r="1677" spans="1:25" s="37" customFormat="1" hidden="1" x14ac:dyDescent="0.25">
      <c r="A1677" s="63"/>
      <c r="B1677" s="140">
        <f>IFERROR(IF(F1677&gt;0,MAX(B$26:B1676)+1,IF(AND(D1677&gt;0,C1677=0),"ЗАГ",0)),0)</f>
        <v>0</v>
      </c>
      <c r="C1677" s="141">
        <f>IF(Смета!B1659&gt;0,Смета!B1659,0)</f>
        <v>0</v>
      </c>
      <c r="D1677" s="543">
        <f>IF(Смета!C1659&gt;0,Смета!C1659,0)</f>
        <v>0</v>
      </c>
      <c r="E1677" s="77">
        <f>IF(Смета!D1659&gt;0,Смета!D1659,0)</f>
        <v>0</v>
      </c>
      <c r="F1677" s="67">
        <f>IFERROR(IF(Дата_КС2=S$3,Смета!Q1659,0)+IF(Дата_КС2=S$4,Смета!T1659,0)+IF(Дата_КС2=S$5,Смета!W1659,0)+IF(Дата_КС2=S$6,Смета!Z1659,0)+IF(Дата_КС2=S$7,Смета!AC1659,0)+IF(Дата_КС2=S$8,Смета!AF1659,0)+IF(Дата_КС2=S$9,Смета!AI1659,0)+IF(Дата_КС2=S$10,Смета!AL1659,0)+IF(Дата_КС2=S$11,Смета!AO1659,0)+IF(Дата_КС2=S$12,Смета!AR1659,0)+IF(Дата_КС2=S$13,Смета!AU1659,0)+IF(Дата_КС2=S$14,Смета!AX1659,0),0)</f>
        <v>0</v>
      </c>
      <c r="G1677" s="67">
        <f>IF(Смета!E1659&gt;0,Смета!E1659,0)</f>
        <v>0</v>
      </c>
      <c r="H1677" s="67">
        <f t="shared" si="52"/>
        <v>0</v>
      </c>
      <c r="I1677" s="464">
        <f t="shared" si="51"/>
        <v>0</v>
      </c>
      <c r="J1677" s="474"/>
      <c r="K1677" s="465">
        <f>IF(AND(B1677&gt;0,B1677&lt;&gt;"ЗАГ"),1,IF(C1677=0,SUM(B1678:INDEX(B1678:B$2002,INDEX(MATCH("ЗАГ",B1678:B$2002&amp;"",),))),0))</f>
        <v>0</v>
      </c>
      <c r="L1677" s="47"/>
      <c r="M1677" s="47"/>
      <c r="N1677" s="186"/>
      <c r="O1677" s="186"/>
      <c r="P1677" s="187"/>
      <c r="Q1677" s="189"/>
      <c r="R1677" s="178">
        <f>IFERROR(IF(F1677&gt;0,IF(IFERROR((Смета!H1227*1),0)&gt;0,ROUND(F1677*G1677,2),0),0),0)</f>
        <v>0</v>
      </c>
      <c r="S1677" s="50">
        <f>IFERROR(IF(F1677&gt;0,IF(IFERROR((Смета!G1659*1),0)&gt;0,ROUND(F1677*G1677,2),0),0),0)</f>
        <v>0</v>
      </c>
      <c r="T1677" s="38"/>
      <c r="U1677" s="38"/>
      <c r="X1677" s="38"/>
      <c r="Y1677" s="38"/>
    </row>
    <row r="1678" spans="1:25" s="37" customFormat="1" hidden="1" x14ac:dyDescent="0.25">
      <c r="A1678" s="63"/>
      <c r="B1678" s="140">
        <f>IFERROR(IF(F1678&gt;0,MAX(B$26:B1677)+1,IF(AND(D1678&gt;0,C1678=0),"ЗАГ",0)),0)</f>
        <v>0</v>
      </c>
      <c r="C1678" s="141">
        <f>IF(Смета!B1660&gt;0,Смета!B1660,0)</f>
        <v>0</v>
      </c>
      <c r="D1678" s="543">
        <f>IF(Смета!C1660&gt;0,Смета!C1660,0)</f>
        <v>0</v>
      </c>
      <c r="E1678" s="77">
        <f>IF(Смета!D1660&gt;0,Смета!D1660,0)</f>
        <v>0</v>
      </c>
      <c r="F1678" s="67">
        <f>IFERROR(IF(Дата_КС2=S$3,Смета!Q1660,0)+IF(Дата_КС2=S$4,Смета!T1660,0)+IF(Дата_КС2=S$5,Смета!W1660,0)+IF(Дата_КС2=S$6,Смета!Z1660,0)+IF(Дата_КС2=S$7,Смета!AC1660,0)+IF(Дата_КС2=S$8,Смета!AF1660,0)+IF(Дата_КС2=S$9,Смета!AI1660,0)+IF(Дата_КС2=S$10,Смета!AL1660,0)+IF(Дата_КС2=S$11,Смета!AO1660,0)+IF(Дата_КС2=S$12,Смета!AR1660,0)+IF(Дата_КС2=S$13,Смета!AU1660,0)+IF(Дата_КС2=S$14,Смета!AX1660,0),0)</f>
        <v>0</v>
      </c>
      <c r="G1678" s="67">
        <f>IF(Смета!E1660&gt;0,Смета!E1660,0)</f>
        <v>0</v>
      </c>
      <c r="H1678" s="67">
        <f t="shared" si="52"/>
        <v>0</v>
      </c>
      <c r="I1678" s="464">
        <f t="shared" si="51"/>
        <v>0</v>
      </c>
      <c r="J1678" s="474"/>
      <c r="K1678" s="465">
        <f>IF(AND(B1678&gt;0,B1678&lt;&gt;"ЗАГ"),1,IF(C1678=0,SUM(B1679:INDEX(B1679:B$2002,INDEX(MATCH("ЗАГ",B1679:B$2002&amp;"",),))),0))</f>
        <v>0</v>
      </c>
      <c r="L1678" s="47"/>
      <c r="M1678" s="47"/>
      <c r="N1678" s="186"/>
      <c r="O1678" s="186"/>
      <c r="P1678" s="187"/>
      <c r="Q1678" s="189"/>
      <c r="R1678" s="178">
        <f>IFERROR(IF(F1678&gt;0,IF(IFERROR((Смета!H1228*1),0)&gt;0,ROUND(F1678*G1678,2),0),0),0)</f>
        <v>0</v>
      </c>
      <c r="S1678" s="50">
        <f>IFERROR(IF(F1678&gt;0,IF(IFERROR((Смета!G1660*1),0)&gt;0,ROUND(F1678*G1678,2),0),0),0)</f>
        <v>0</v>
      </c>
      <c r="T1678" s="38"/>
      <c r="U1678" s="38"/>
      <c r="X1678" s="38"/>
      <c r="Y1678" s="38"/>
    </row>
    <row r="1679" spans="1:25" s="37" customFormat="1" hidden="1" x14ac:dyDescent="0.25">
      <c r="A1679" s="63"/>
      <c r="B1679" s="140">
        <f>IFERROR(IF(F1679&gt;0,MAX(B$26:B1678)+1,IF(AND(D1679&gt;0,C1679=0),"ЗАГ",0)),0)</f>
        <v>0</v>
      </c>
      <c r="C1679" s="141">
        <f>IF(Смета!B1661&gt;0,Смета!B1661,0)</f>
        <v>0</v>
      </c>
      <c r="D1679" s="543">
        <f>IF(Смета!C1661&gt;0,Смета!C1661,0)</f>
        <v>0</v>
      </c>
      <c r="E1679" s="77">
        <f>IF(Смета!D1661&gt;0,Смета!D1661,0)</f>
        <v>0</v>
      </c>
      <c r="F1679" s="67">
        <f>IFERROR(IF(Дата_КС2=S$3,Смета!Q1661,0)+IF(Дата_КС2=S$4,Смета!T1661,0)+IF(Дата_КС2=S$5,Смета!W1661,0)+IF(Дата_КС2=S$6,Смета!Z1661,0)+IF(Дата_КС2=S$7,Смета!AC1661,0)+IF(Дата_КС2=S$8,Смета!AF1661,0)+IF(Дата_КС2=S$9,Смета!AI1661,0)+IF(Дата_КС2=S$10,Смета!AL1661,0)+IF(Дата_КС2=S$11,Смета!AO1661,0)+IF(Дата_КС2=S$12,Смета!AR1661,0)+IF(Дата_КС2=S$13,Смета!AU1661,0)+IF(Дата_КС2=S$14,Смета!AX1661,0),0)</f>
        <v>0</v>
      </c>
      <c r="G1679" s="67">
        <f>IF(Смета!E1661&gt;0,Смета!E1661,0)</f>
        <v>0</v>
      </c>
      <c r="H1679" s="67">
        <f t="shared" si="52"/>
        <v>0</v>
      </c>
      <c r="I1679" s="464">
        <f t="shared" si="51"/>
        <v>0</v>
      </c>
      <c r="J1679" s="474"/>
      <c r="K1679" s="465">
        <f>IF(AND(B1679&gt;0,B1679&lt;&gt;"ЗАГ"),1,IF(C1679=0,SUM(B1680:INDEX(B1680:B$2002,INDEX(MATCH("ЗАГ",B1680:B$2002&amp;"",),))),0))</f>
        <v>0</v>
      </c>
      <c r="L1679" s="47"/>
      <c r="M1679" s="47"/>
      <c r="N1679" s="186"/>
      <c r="O1679" s="186"/>
      <c r="P1679" s="187"/>
      <c r="Q1679" s="189"/>
      <c r="R1679" s="178">
        <f>IFERROR(IF(F1679&gt;0,IF(IFERROR((Смета!H1229*1),0)&gt;0,ROUND(F1679*G1679,2),0),0),0)</f>
        <v>0</v>
      </c>
      <c r="S1679" s="50">
        <f>IFERROR(IF(F1679&gt;0,IF(IFERROR((Смета!G1661*1),0)&gt;0,ROUND(F1679*G1679,2),0),0),0)</f>
        <v>0</v>
      </c>
      <c r="T1679" s="38"/>
      <c r="U1679" s="38"/>
      <c r="X1679" s="38"/>
      <c r="Y1679" s="38"/>
    </row>
    <row r="1680" spans="1:25" s="37" customFormat="1" hidden="1" x14ac:dyDescent="0.25">
      <c r="A1680" s="63"/>
      <c r="B1680" s="140">
        <f>IFERROR(IF(F1680&gt;0,MAX(B$26:B1679)+1,IF(AND(D1680&gt;0,C1680=0),"ЗАГ",0)),0)</f>
        <v>0</v>
      </c>
      <c r="C1680" s="141">
        <f>IF(Смета!B1662&gt;0,Смета!B1662,0)</f>
        <v>0</v>
      </c>
      <c r="D1680" s="543">
        <f>IF(Смета!C1662&gt;0,Смета!C1662,0)</f>
        <v>0</v>
      </c>
      <c r="E1680" s="77">
        <f>IF(Смета!D1662&gt;0,Смета!D1662,0)</f>
        <v>0</v>
      </c>
      <c r="F1680" s="67">
        <f>IFERROR(IF(Дата_КС2=S$3,Смета!Q1662,0)+IF(Дата_КС2=S$4,Смета!T1662,0)+IF(Дата_КС2=S$5,Смета!W1662,0)+IF(Дата_КС2=S$6,Смета!Z1662,0)+IF(Дата_КС2=S$7,Смета!AC1662,0)+IF(Дата_КС2=S$8,Смета!AF1662,0)+IF(Дата_КС2=S$9,Смета!AI1662,0)+IF(Дата_КС2=S$10,Смета!AL1662,0)+IF(Дата_КС2=S$11,Смета!AO1662,0)+IF(Дата_КС2=S$12,Смета!AR1662,0)+IF(Дата_КС2=S$13,Смета!AU1662,0)+IF(Дата_КС2=S$14,Смета!AX1662,0),0)</f>
        <v>0</v>
      </c>
      <c r="G1680" s="67">
        <f>IF(Смета!E1662&gt;0,Смета!E1662,0)</f>
        <v>0</v>
      </c>
      <c r="H1680" s="67">
        <f t="shared" si="52"/>
        <v>0</v>
      </c>
      <c r="I1680" s="464">
        <f t="shared" si="51"/>
        <v>0</v>
      </c>
      <c r="J1680" s="474"/>
      <c r="K1680" s="465">
        <f>IF(AND(B1680&gt;0,B1680&lt;&gt;"ЗАГ"),1,IF(C1680=0,SUM(B1681:INDEX(B1681:B$2002,INDEX(MATCH("ЗАГ",B1681:B$2002&amp;"",),))),0))</f>
        <v>0</v>
      </c>
      <c r="L1680" s="47"/>
      <c r="M1680" s="47"/>
      <c r="N1680" s="186"/>
      <c r="O1680" s="186"/>
      <c r="P1680" s="187"/>
      <c r="Q1680" s="189"/>
      <c r="R1680" s="178">
        <f>IFERROR(IF(F1680&gt;0,IF(IFERROR((Смета!H1230*1),0)&gt;0,ROUND(F1680*G1680,2),0),0),0)</f>
        <v>0</v>
      </c>
      <c r="S1680" s="50">
        <f>IFERROR(IF(F1680&gt;0,IF(IFERROR((Смета!G1662*1),0)&gt;0,ROUND(F1680*G1680,2),0),0),0)</f>
        <v>0</v>
      </c>
      <c r="T1680" s="38"/>
      <c r="U1680" s="38"/>
      <c r="X1680" s="38"/>
      <c r="Y1680" s="38"/>
    </row>
    <row r="1681" spans="1:25" s="37" customFormat="1" hidden="1" x14ac:dyDescent="0.25">
      <c r="A1681" s="63"/>
      <c r="B1681" s="140">
        <f>IFERROR(IF(F1681&gt;0,MAX(B$26:B1680)+1,IF(AND(D1681&gt;0,C1681=0),"ЗАГ",0)),0)</f>
        <v>0</v>
      </c>
      <c r="C1681" s="141">
        <f>IF(Смета!B1663&gt;0,Смета!B1663,0)</f>
        <v>0</v>
      </c>
      <c r="D1681" s="543">
        <f>IF(Смета!C1663&gt;0,Смета!C1663,0)</f>
        <v>0</v>
      </c>
      <c r="E1681" s="77">
        <f>IF(Смета!D1663&gt;0,Смета!D1663,0)</f>
        <v>0</v>
      </c>
      <c r="F1681" s="67">
        <f>IFERROR(IF(Дата_КС2=S$3,Смета!Q1663,0)+IF(Дата_КС2=S$4,Смета!T1663,0)+IF(Дата_КС2=S$5,Смета!W1663,0)+IF(Дата_КС2=S$6,Смета!Z1663,0)+IF(Дата_КС2=S$7,Смета!AC1663,0)+IF(Дата_КС2=S$8,Смета!AF1663,0)+IF(Дата_КС2=S$9,Смета!AI1663,0)+IF(Дата_КС2=S$10,Смета!AL1663,0)+IF(Дата_КС2=S$11,Смета!AO1663,0)+IF(Дата_КС2=S$12,Смета!AR1663,0)+IF(Дата_КС2=S$13,Смета!AU1663,0)+IF(Дата_КС2=S$14,Смета!AX1663,0),0)</f>
        <v>0</v>
      </c>
      <c r="G1681" s="67">
        <f>IF(Смета!E1663&gt;0,Смета!E1663,0)</f>
        <v>0</v>
      </c>
      <c r="H1681" s="67">
        <f t="shared" si="52"/>
        <v>0</v>
      </c>
      <c r="I1681" s="464">
        <f t="shared" si="51"/>
        <v>0</v>
      </c>
      <c r="J1681" s="474"/>
      <c r="K1681" s="465">
        <f>IF(AND(B1681&gt;0,B1681&lt;&gt;"ЗАГ"),1,IF(C1681=0,SUM(B1682:INDEX(B1682:B$2002,INDEX(MATCH("ЗАГ",B1682:B$2002&amp;"",),))),0))</f>
        <v>0</v>
      </c>
      <c r="L1681" s="47"/>
      <c r="M1681" s="47"/>
      <c r="N1681" s="186"/>
      <c r="O1681" s="186"/>
      <c r="P1681" s="187"/>
      <c r="Q1681" s="189"/>
      <c r="R1681" s="178">
        <f>IFERROR(IF(F1681&gt;0,IF(IFERROR((Смета!H1231*1),0)&gt;0,ROUND(F1681*G1681,2),0),0),0)</f>
        <v>0</v>
      </c>
      <c r="S1681" s="50">
        <f>IFERROR(IF(F1681&gt;0,IF(IFERROR((Смета!G1663*1),0)&gt;0,ROUND(F1681*G1681,2),0),0),0)</f>
        <v>0</v>
      </c>
      <c r="T1681" s="38"/>
      <c r="U1681" s="38"/>
      <c r="X1681" s="38"/>
      <c r="Y1681" s="38"/>
    </row>
    <row r="1682" spans="1:25" s="37" customFormat="1" hidden="1" x14ac:dyDescent="0.25">
      <c r="A1682" s="63"/>
      <c r="B1682" s="140">
        <f>IFERROR(IF(F1682&gt;0,MAX(B$26:B1681)+1,IF(AND(D1682&gt;0,C1682=0),"ЗАГ",0)),0)</f>
        <v>0</v>
      </c>
      <c r="C1682" s="141">
        <f>IF(Смета!B1664&gt;0,Смета!B1664,0)</f>
        <v>0</v>
      </c>
      <c r="D1682" s="543">
        <f>IF(Смета!C1664&gt;0,Смета!C1664,0)</f>
        <v>0</v>
      </c>
      <c r="E1682" s="77">
        <f>IF(Смета!D1664&gt;0,Смета!D1664,0)</f>
        <v>0</v>
      </c>
      <c r="F1682" s="67">
        <f>IFERROR(IF(Дата_КС2=S$3,Смета!Q1664,0)+IF(Дата_КС2=S$4,Смета!T1664,0)+IF(Дата_КС2=S$5,Смета!W1664,0)+IF(Дата_КС2=S$6,Смета!Z1664,0)+IF(Дата_КС2=S$7,Смета!AC1664,0)+IF(Дата_КС2=S$8,Смета!AF1664,0)+IF(Дата_КС2=S$9,Смета!AI1664,0)+IF(Дата_КС2=S$10,Смета!AL1664,0)+IF(Дата_КС2=S$11,Смета!AO1664,0)+IF(Дата_КС2=S$12,Смета!AR1664,0)+IF(Дата_КС2=S$13,Смета!AU1664,0)+IF(Дата_КС2=S$14,Смета!AX1664,0),0)</f>
        <v>0</v>
      </c>
      <c r="G1682" s="67">
        <f>IF(Смета!E1664&gt;0,Смета!E1664,0)</f>
        <v>0</v>
      </c>
      <c r="H1682" s="67">
        <f t="shared" si="52"/>
        <v>0</v>
      </c>
      <c r="I1682" s="464">
        <f t="shared" si="51"/>
        <v>0</v>
      </c>
      <c r="J1682" s="474"/>
      <c r="K1682" s="465">
        <f>IF(AND(B1682&gt;0,B1682&lt;&gt;"ЗАГ"),1,IF(C1682=0,SUM(B1683:INDEX(B1683:B$2002,INDEX(MATCH("ЗАГ",B1683:B$2002&amp;"",),))),0))</f>
        <v>0</v>
      </c>
      <c r="L1682" s="47"/>
      <c r="M1682" s="47"/>
      <c r="N1682" s="186"/>
      <c r="O1682" s="186"/>
      <c r="P1682" s="187"/>
      <c r="Q1682" s="189"/>
      <c r="R1682" s="178">
        <f>IFERROR(IF(F1682&gt;0,IF(IFERROR((Смета!H1232*1),0)&gt;0,ROUND(F1682*G1682,2),0),0),0)</f>
        <v>0</v>
      </c>
      <c r="S1682" s="50">
        <f>IFERROR(IF(F1682&gt;0,IF(IFERROR((Смета!G1664*1),0)&gt;0,ROUND(F1682*G1682,2),0),0),0)</f>
        <v>0</v>
      </c>
      <c r="T1682" s="38"/>
      <c r="U1682" s="38"/>
      <c r="X1682" s="38"/>
      <c r="Y1682" s="38"/>
    </row>
    <row r="1683" spans="1:25" s="37" customFormat="1" hidden="1" x14ac:dyDescent="0.25">
      <c r="A1683" s="63"/>
      <c r="B1683" s="140">
        <f>IFERROR(IF(F1683&gt;0,MAX(B$26:B1682)+1,IF(AND(D1683&gt;0,C1683=0),"ЗАГ",0)),0)</f>
        <v>0</v>
      </c>
      <c r="C1683" s="141">
        <f>IF(Смета!B1665&gt;0,Смета!B1665,0)</f>
        <v>0</v>
      </c>
      <c r="D1683" s="543">
        <f>IF(Смета!C1665&gt;0,Смета!C1665,0)</f>
        <v>0</v>
      </c>
      <c r="E1683" s="77">
        <f>IF(Смета!D1665&gt;0,Смета!D1665,0)</f>
        <v>0</v>
      </c>
      <c r="F1683" s="67">
        <f>IFERROR(IF(Дата_КС2=S$3,Смета!Q1665,0)+IF(Дата_КС2=S$4,Смета!T1665,0)+IF(Дата_КС2=S$5,Смета!W1665,0)+IF(Дата_КС2=S$6,Смета!Z1665,0)+IF(Дата_КС2=S$7,Смета!AC1665,0)+IF(Дата_КС2=S$8,Смета!AF1665,0)+IF(Дата_КС2=S$9,Смета!AI1665,0)+IF(Дата_КС2=S$10,Смета!AL1665,0)+IF(Дата_КС2=S$11,Смета!AO1665,0)+IF(Дата_КС2=S$12,Смета!AR1665,0)+IF(Дата_КС2=S$13,Смета!AU1665,0)+IF(Дата_КС2=S$14,Смета!AX1665,0),0)</f>
        <v>0</v>
      </c>
      <c r="G1683" s="67">
        <f>IF(Смета!E1665&gt;0,Смета!E1665,0)</f>
        <v>0</v>
      </c>
      <c r="H1683" s="67">
        <f t="shared" si="52"/>
        <v>0</v>
      </c>
      <c r="I1683" s="464">
        <f t="shared" si="51"/>
        <v>0</v>
      </c>
      <c r="J1683" s="474"/>
      <c r="K1683" s="465">
        <f>IF(AND(B1683&gt;0,B1683&lt;&gt;"ЗАГ"),1,IF(C1683=0,SUM(B1684:INDEX(B1684:B$2002,INDEX(MATCH("ЗАГ",B1684:B$2002&amp;"",),))),0))</f>
        <v>0</v>
      </c>
      <c r="L1683" s="47"/>
      <c r="M1683" s="47"/>
      <c r="N1683" s="186"/>
      <c r="O1683" s="186"/>
      <c r="P1683" s="187"/>
      <c r="Q1683" s="189"/>
      <c r="R1683" s="178">
        <f>IFERROR(IF(F1683&gt;0,IF(IFERROR((Смета!H1233*1),0)&gt;0,ROUND(F1683*G1683,2),0),0),0)</f>
        <v>0</v>
      </c>
      <c r="S1683" s="50">
        <f>IFERROR(IF(F1683&gt;0,IF(IFERROR((Смета!G1665*1),0)&gt;0,ROUND(F1683*G1683,2),0),0),0)</f>
        <v>0</v>
      </c>
      <c r="T1683" s="38"/>
      <c r="U1683" s="38"/>
      <c r="X1683" s="38"/>
      <c r="Y1683" s="38"/>
    </row>
    <row r="1684" spans="1:25" s="37" customFormat="1" hidden="1" x14ac:dyDescent="0.25">
      <c r="A1684" s="63"/>
      <c r="B1684" s="140">
        <f>IFERROR(IF(F1684&gt;0,MAX(B$26:B1683)+1,IF(AND(D1684&gt;0,C1684=0),"ЗАГ",0)),0)</f>
        <v>0</v>
      </c>
      <c r="C1684" s="141">
        <f>IF(Смета!B1666&gt;0,Смета!B1666,0)</f>
        <v>0</v>
      </c>
      <c r="D1684" s="543">
        <f>IF(Смета!C1666&gt;0,Смета!C1666,0)</f>
        <v>0</v>
      </c>
      <c r="E1684" s="77">
        <f>IF(Смета!D1666&gt;0,Смета!D1666,0)</f>
        <v>0</v>
      </c>
      <c r="F1684" s="67">
        <f>IFERROR(IF(Дата_КС2=S$3,Смета!Q1666,0)+IF(Дата_КС2=S$4,Смета!T1666,0)+IF(Дата_КС2=S$5,Смета!W1666,0)+IF(Дата_КС2=S$6,Смета!Z1666,0)+IF(Дата_КС2=S$7,Смета!AC1666,0)+IF(Дата_КС2=S$8,Смета!AF1666,0)+IF(Дата_КС2=S$9,Смета!AI1666,0)+IF(Дата_КС2=S$10,Смета!AL1666,0)+IF(Дата_КС2=S$11,Смета!AO1666,0)+IF(Дата_КС2=S$12,Смета!AR1666,0)+IF(Дата_КС2=S$13,Смета!AU1666,0)+IF(Дата_КС2=S$14,Смета!AX1666,0),0)</f>
        <v>0</v>
      </c>
      <c r="G1684" s="67">
        <f>IF(Смета!E1666&gt;0,Смета!E1666,0)</f>
        <v>0</v>
      </c>
      <c r="H1684" s="67">
        <f t="shared" si="52"/>
        <v>0</v>
      </c>
      <c r="I1684" s="464">
        <f t="shared" si="51"/>
        <v>0</v>
      </c>
      <c r="J1684" s="474"/>
      <c r="K1684" s="465">
        <f>IF(AND(B1684&gt;0,B1684&lt;&gt;"ЗАГ"),1,IF(C1684=0,SUM(B1685:INDEX(B1685:B$2002,INDEX(MATCH("ЗАГ",B1685:B$2002&amp;"",),))),0))</f>
        <v>0</v>
      </c>
      <c r="L1684" s="47"/>
      <c r="M1684" s="47"/>
      <c r="N1684" s="186"/>
      <c r="O1684" s="186"/>
      <c r="P1684" s="187"/>
      <c r="Q1684" s="189"/>
      <c r="R1684" s="178">
        <f>IFERROR(IF(F1684&gt;0,IF(IFERROR((Смета!H1234*1),0)&gt;0,ROUND(F1684*G1684,2),0),0),0)</f>
        <v>0</v>
      </c>
      <c r="S1684" s="50">
        <f>IFERROR(IF(F1684&gt;0,IF(IFERROR((Смета!G1666*1),0)&gt;0,ROUND(F1684*G1684,2),0),0),0)</f>
        <v>0</v>
      </c>
      <c r="T1684" s="38"/>
      <c r="U1684" s="38"/>
      <c r="X1684" s="38"/>
      <c r="Y1684" s="38"/>
    </row>
    <row r="1685" spans="1:25" s="37" customFormat="1" hidden="1" x14ac:dyDescent="0.25">
      <c r="A1685" s="63"/>
      <c r="B1685" s="140">
        <f>IFERROR(IF(F1685&gt;0,MAX(B$26:B1684)+1,IF(AND(D1685&gt;0,C1685=0),"ЗАГ",0)),0)</f>
        <v>0</v>
      </c>
      <c r="C1685" s="141">
        <f>IF(Смета!B1667&gt;0,Смета!B1667,0)</f>
        <v>0</v>
      </c>
      <c r="D1685" s="543">
        <f>IF(Смета!C1667&gt;0,Смета!C1667,0)</f>
        <v>0</v>
      </c>
      <c r="E1685" s="77">
        <f>IF(Смета!D1667&gt;0,Смета!D1667,0)</f>
        <v>0</v>
      </c>
      <c r="F1685" s="67">
        <f>IFERROR(IF(Дата_КС2=S$3,Смета!Q1667,0)+IF(Дата_КС2=S$4,Смета!T1667,0)+IF(Дата_КС2=S$5,Смета!W1667,0)+IF(Дата_КС2=S$6,Смета!Z1667,0)+IF(Дата_КС2=S$7,Смета!AC1667,0)+IF(Дата_КС2=S$8,Смета!AF1667,0)+IF(Дата_КС2=S$9,Смета!AI1667,0)+IF(Дата_КС2=S$10,Смета!AL1667,0)+IF(Дата_КС2=S$11,Смета!AO1667,0)+IF(Дата_КС2=S$12,Смета!AR1667,0)+IF(Дата_КС2=S$13,Смета!AU1667,0)+IF(Дата_КС2=S$14,Смета!AX1667,0),0)</f>
        <v>0</v>
      </c>
      <c r="G1685" s="67">
        <f>IF(Смета!E1667&gt;0,Смета!E1667,0)</f>
        <v>0</v>
      </c>
      <c r="H1685" s="67">
        <f t="shared" si="52"/>
        <v>0</v>
      </c>
      <c r="I1685" s="464">
        <f t="shared" si="51"/>
        <v>0</v>
      </c>
      <c r="J1685" s="474"/>
      <c r="K1685" s="465">
        <f>IF(AND(B1685&gt;0,B1685&lt;&gt;"ЗАГ"),1,IF(C1685=0,SUM(B1686:INDEX(B1686:B$2002,INDEX(MATCH("ЗАГ",B1686:B$2002&amp;"",),))),0))</f>
        <v>0</v>
      </c>
      <c r="L1685" s="47"/>
      <c r="M1685" s="47"/>
      <c r="N1685" s="186"/>
      <c r="O1685" s="186"/>
      <c r="P1685" s="187"/>
      <c r="Q1685" s="189"/>
      <c r="R1685" s="178">
        <f>IFERROR(IF(F1685&gt;0,IF(IFERROR((Смета!H1235*1),0)&gt;0,ROUND(F1685*G1685,2),0),0),0)</f>
        <v>0</v>
      </c>
      <c r="S1685" s="50">
        <f>IFERROR(IF(F1685&gt;0,IF(IFERROR((Смета!G1667*1),0)&gt;0,ROUND(F1685*G1685,2),0),0),0)</f>
        <v>0</v>
      </c>
      <c r="T1685" s="38"/>
      <c r="U1685" s="38"/>
      <c r="X1685" s="38"/>
      <c r="Y1685" s="38"/>
    </row>
    <row r="1686" spans="1:25" s="37" customFormat="1" hidden="1" x14ac:dyDescent="0.25">
      <c r="A1686" s="63"/>
      <c r="B1686" s="140">
        <f>IFERROR(IF(F1686&gt;0,MAX(B$26:B1685)+1,IF(AND(D1686&gt;0,C1686=0),"ЗАГ",0)),0)</f>
        <v>0</v>
      </c>
      <c r="C1686" s="141">
        <f>IF(Смета!B1668&gt;0,Смета!B1668,0)</f>
        <v>0</v>
      </c>
      <c r="D1686" s="543">
        <f>IF(Смета!C1668&gt;0,Смета!C1668,0)</f>
        <v>0</v>
      </c>
      <c r="E1686" s="77">
        <f>IF(Смета!D1668&gt;0,Смета!D1668,0)</f>
        <v>0</v>
      </c>
      <c r="F1686" s="67">
        <f>IFERROR(IF(Дата_КС2=S$3,Смета!Q1668,0)+IF(Дата_КС2=S$4,Смета!T1668,0)+IF(Дата_КС2=S$5,Смета!W1668,0)+IF(Дата_КС2=S$6,Смета!Z1668,0)+IF(Дата_КС2=S$7,Смета!AC1668,0)+IF(Дата_КС2=S$8,Смета!AF1668,0)+IF(Дата_КС2=S$9,Смета!AI1668,0)+IF(Дата_КС2=S$10,Смета!AL1668,0)+IF(Дата_КС2=S$11,Смета!AO1668,0)+IF(Дата_КС2=S$12,Смета!AR1668,0)+IF(Дата_КС2=S$13,Смета!AU1668,0)+IF(Дата_КС2=S$14,Смета!AX1668,0),0)</f>
        <v>0</v>
      </c>
      <c r="G1686" s="67">
        <f>IF(Смета!E1668&gt;0,Смета!E1668,0)</f>
        <v>0</v>
      </c>
      <c r="H1686" s="67">
        <f t="shared" si="52"/>
        <v>0</v>
      </c>
      <c r="I1686" s="464">
        <f t="shared" si="51"/>
        <v>0</v>
      </c>
      <c r="J1686" s="474"/>
      <c r="K1686" s="465">
        <f>IF(AND(B1686&gt;0,B1686&lt;&gt;"ЗАГ"),1,IF(C1686=0,SUM(B1687:INDEX(B1687:B$2002,INDEX(MATCH("ЗАГ",B1687:B$2002&amp;"",),))),0))</f>
        <v>0</v>
      </c>
      <c r="L1686" s="47"/>
      <c r="M1686" s="47"/>
      <c r="N1686" s="186"/>
      <c r="O1686" s="186"/>
      <c r="P1686" s="187"/>
      <c r="Q1686" s="189"/>
      <c r="R1686" s="178">
        <f>IFERROR(IF(F1686&gt;0,IF(IFERROR((Смета!H1236*1),0)&gt;0,ROUND(F1686*G1686,2),0),0),0)</f>
        <v>0</v>
      </c>
      <c r="S1686" s="50">
        <f>IFERROR(IF(F1686&gt;0,IF(IFERROR((Смета!G1668*1),0)&gt;0,ROUND(F1686*G1686,2),0),0),0)</f>
        <v>0</v>
      </c>
      <c r="T1686" s="38"/>
      <c r="U1686" s="38"/>
      <c r="X1686" s="38"/>
      <c r="Y1686" s="38"/>
    </row>
    <row r="1687" spans="1:25" s="37" customFormat="1" hidden="1" x14ac:dyDescent="0.25">
      <c r="A1687" s="63"/>
      <c r="B1687" s="140">
        <f>IFERROR(IF(F1687&gt;0,MAX(B$26:B1686)+1,IF(AND(D1687&gt;0,C1687=0),"ЗАГ",0)),0)</f>
        <v>0</v>
      </c>
      <c r="C1687" s="141">
        <f>IF(Смета!B1669&gt;0,Смета!B1669,0)</f>
        <v>0</v>
      </c>
      <c r="D1687" s="543">
        <f>IF(Смета!C1669&gt;0,Смета!C1669,0)</f>
        <v>0</v>
      </c>
      <c r="E1687" s="77">
        <f>IF(Смета!D1669&gt;0,Смета!D1669,0)</f>
        <v>0</v>
      </c>
      <c r="F1687" s="67">
        <f>IFERROR(IF(Дата_КС2=S$3,Смета!Q1669,0)+IF(Дата_КС2=S$4,Смета!T1669,0)+IF(Дата_КС2=S$5,Смета!W1669,0)+IF(Дата_КС2=S$6,Смета!Z1669,0)+IF(Дата_КС2=S$7,Смета!AC1669,0)+IF(Дата_КС2=S$8,Смета!AF1669,0)+IF(Дата_КС2=S$9,Смета!AI1669,0)+IF(Дата_КС2=S$10,Смета!AL1669,0)+IF(Дата_КС2=S$11,Смета!AO1669,0)+IF(Дата_КС2=S$12,Смета!AR1669,0)+IF(Дата_КС2=S$13,Смета!AU1669,0)+IF(Дата_КС2=S$14,Смета!AX1669,0),0)</f>
        <v>0</v>
      </c>
      <c r="G1687" s="67">
        <f>IF(Смета!E1669&gt;0,Смета!E1669,0)</f>
        <v>0</v>
      </c>
      <c r="H1687" s="67">
        <f t="shared" si="52"/>
        <v>0</v>
      </c>
      <c r="I1687" s="464">
        <f t="shared" si="51"/>
        <v>0</v>
      </c>
      <c r="J1687" s="474"/>
      <c r="K1687" s="465">
        <f>IF(AND(B1687&gt;0,B1687&lt;&gt;"ЗАГ"),1,IF(C1687=0,SUM(B1688:INDEX(B1688:B$2002,INDEX(MATCH("ЗАГ",B1688:B$2002&amp;"",),))),0))</f>
        <v>0</v>
      </c>
      <c r="L1687" s="47"/>
      <c r="M1687" s="47"/>
      <c r="N1687" s="186"/>
      <c r="O1687" s="186"/>
      <c r="P1687" s="187"/>
      <c r="Q1687" s="189"/>
      <c r="R1687" s="178">
        <f>IFERROR(IF(F1687&gt;0,IF(IFERROR((Смета!H1237*1),0)&gt;0,ROUND(F1687*G1687,2),0),0),0)</f>
        <v>0</v>
      </c>
      <c r="S1687" s="50">
        <f>IFERROR(IF(F1687&gt;0,IF(IFERROR((Смета!G1669*1),0)&gt;0,ROUND(F1687*G1687,2),0),0),0)</f>
        <v>0</v>
      </c>
      <c r="T1687" s="38"/>
      <c r="U1687" s="38"/>
      <c r="X1687" s="38"/>
      <c r="Y1687" s="38"/>
    </row>
    <row r="1688" spans="1:25" s="37" customFormat="1" hidden="1" x14ac:dyDescent="0.25">
      <c r="A1688" s="63"/>
      <c r="B1688" s="140">
        <f>IFERROR(IF(F1688&gt;0,MAX(B$26:B1687)+1,IF(AND(D1688&gt;0,C1688=0),"ЗАГ",0)),0)</f>
        <v>0</v>
      </c>
      <c r="C1688" s="141">
        <f>IF(Смета!B1670&gt;0,Смета!B1670,0)</f>
        <v>0</v>
      </c>
      <c r="D1688" s="543">
        <f>IF(Смета!C1670&gt;0,Смета!C1670,0)</f>
        <v>0</v>
      </c>
      <c r="E1688" s="77">
        <f>IF(Смета!D1670&gt;0,Смета!D1670,0)</f>
        <v>0</v>
      </c>
      <c r="F1688" s="67">
        <f>IFERROR(IF(Дата_КС2=S$3,Смета!Q1670,0)+IF(Дата_КС2=S$4,Смета!T1670,0)+IF(Дата_КС2=S$5,Смета!W1670,0)+IF(Дата_КС2=S$6,Смета!Z1670,0)+IF(Дата_КС2=S$7,Смета!AC1670,0)+IF(Дата_КС2=S$8,Смета!AF1670,0)+IF(Дата_КС2=S$9,Смета!AI1670,0)+IF(Дата_КС2=S$10,Смета!AL1670,0)+IF(Дата_КС2=S$11,Смета!AO1670,0)+IF(Дата_КС2=S$12,Смета!AR1670,0)+IF(Дата_КС2=S$13,Смета!AU1670,0)+IF(Дата_КС2=S$14,Смета!AX1670,0),0)</f>
        <v>0</v>
      </c>
      <c r="G1688" s="67">
        <f>IF(Смета!E1670&gt;0,Смета!E1670,0)</f>
        <v>0</v>
      </c>
      <c r="H1688" s="67">
        <f t="shared" si="52"/>
        <v>0</v>
      </c>
      <c r="I1688" s="464">
        <f t="shared" si="51"/>
        <v>0</v>
      </c>
      <c r="J1688" s="474"/>
      <c r="K1688" s="465">
        <f>IF(AND(B1688&gt;0,B1688&lt;&gt;"ЗАГ"),1,IF(C1688=0,SUM(B1689:INDEX(B1689:B$2002,INDEX(MATCH("ЗАГ",B1689:B$2002&amp;"",),))),0))</f>
        <v>0</v>
      </c>
      <c r="L1688" s="47"/>
      <c r="M1688" s="47"/>
      <c r="N1688" s="186"/>
      <c r="O1688" s="186"/>
      <c r="P1688" s="187"/>
      <c r="Q1688" s="189"/>
      <c r="R1688" s="178">
        <f>IFERROR(IF(F1688&gt;0,IF(IFERROR((Смета!H1238*1),0)&gt;0,ROUND(F1688*G1688,2),0),0),0)</f>
        <v>0</v>
      </c>
      <c r="S1688" s="50">
        <f>IFERROR(IF(F1688&gt;0,IF(IFERROR((Смета!G1670*1),0)&gt;0,ROUND(F1688*G1688,2),0),0),0)</f>
        <v>0</v>
      </c>
      <c r="T1688" s="38"/>
      <c r="U1688" s="38"/>
      <c r="X1688" s="38"/>
      <c r="Y1688" s="38"/>
    </row>
    <row r="1689" spans="1:25" s="37" customFormat="1" hidden="1" x14ac:dyDescent="0.25">
      <c r="A1689" s="63"/>
      <c r="B1689" s="140">
        <f>IFERROR(IF(F1689&gt;0,MAX(B$26:B1688)+1,IF(AND(D1689&gt;0,C1689=0),"ЗАГ",0)),0)</f>
        <v>0</v>
      </c>
      <c r="C1689" s="141">
        <f>IF(Смета!B1671&gt;0,Смета!B1671,0)</f>
        <v>0</v>
      </c>
      <c r="D1689" s="543">
        <f>IF(Смета!C1671&gt;0,Смета!C1671,0)</f>
        <v>0</v>
      </c>
      <c r="E1689" s="77">
        <f>IF(Смета!D1671&gt;0,Смета!D1671,0)</f>
        <v>0</v>
      </c>
      <c r="F1689" s="67">
        <f>IFERROR(IF(Дата_КС2=S$3,Смета!Q1671,0)+IF(Дата_КС2=S$4,Смета!T1671,0)+IF(Дата_КС2=S$5,Смета!W1671,0)+IF(Дата_КС2=S$6,Смета!Z1671,0)+IF(Дата_КС2=S$7,Смета!AC1671,0)+IF(Дата_КС2=S$8,Смета!AF1671,0)+IF(Дата_КС2=S$9,Смета!AI1671,0)+IF(Дата_КС2=S$10,Смета!AL1671,0)+IF(Дата_КС2=S$11,Смета!AO1671,0)+IF(Дата_КС2=S$12,Смета!AR1671,0)+IF(Дата_КС2=S$13,Смета!AU1671,0)+IF(Дата_КС2=S$14,Смета!AX1671,0),0)</f>
        <v>0</v>
      </c>
      <c r="G1689" s="67">
        <f>IF(Смета!E1671&gt;0,Смета!E1671,0)</f>
        <v>0</v>
      </c>
      <c r="H1689" s="67">
        <f t="shared" si="52"/>
        <v>0</v>
      </c>
      <c r="I1689" s="464">
        <f t="shared" si="51"/>
        <v>0</v>
      </c>
      <c r="J1689" s="474"/>
      <c r="K1689" s="465">
        <f>IF(AND(B1689&gt;0,B1689&lt;&gt;"ЗАГ"),1,IF(C1689=0,SUM(B1690:INDEX(B1690:B$2002,INDEX(MATCH("ЗАГ",B1690:B$2002&amp;"",),))),0))</f>
        <v>0</v>
      </c>
      <c r="L1689" s="47"/>
      <c r="M1689" s="47"/>
      <c r="N1689" s="186"/>
      <c r="O1689" s="186"/>
      <c r="P1689" s="187"/>
      <c r="Q1689" s="189"/>
      <c r="R1689" s="178">
        <f>IFERROR(IF(F1689&gt;0,IF(IFERROR((Смета!H1239*1),0)&gt;0,ROUND(F1689*G1689,2),0),0),0)</f>
        <v>0</v>
      </c>
      <c r="S1689" s="50">
        <f>IFERROR(IF(F1689&gt;0,IF(IFERROR((Смета!G1671*1),0)&gt;0,ROUND(F1689*G1689,2),0),0),0)</f>
        <v>0</v>
      </c>
      <c r="T1689" s="38"/>
      <c r="U1689" s="38"/>
      <c r="X1689" s="38"/>
      <c r="Y1689" s="38"/>
    </row>
    <row r="1690" spans="1:25" s="37" customFormat="1" hidden="1" x14ac:dyDescent="0.25">
      <c r="A1690" s="63"/>
      <c r="B1690" s="140">
        <f>IFERROR(IF(F1690&gt;0,MAX(B$26:B1689)+1,IF(AND(D1690&gt;0,C1690=0),"ЗАГ",0)),0)</f>
        <v>0</v>
      </c>
      <c r="C1690" s="141">
        <f>IF(Смета!B1672&gt;0,Смета!B1672,0)</f>
        <v>0</v>
      </c>
      <c r="D1690" s="543">
        <f>IF(Смета!C1672&gt;0,Смета!C1672,0)</f>
        <v>0</v>
      </c>
      <c r="E1690" s="77">
        <f>IF(Смета!D1672&gt;0,Смета!D1672,0)</f>
        <v>0</v>
      </c>
      <c r="F1690" s="67">
        <f>IFERROR(IF(Дата_КС2=S$3,Смета!Q1672,0)+IF(Дата_КС2=S$4,Смета!T1672,0)+IF(Дата_КС2=S$5,Смета!W1672,0)+IF(Дата_КС2=S$6,Смета!Z1672,0)+IF(Дата_КС2=S$7,Смета!AC1672,0)+IF(Дата_КС2=S$8,Смета!AF1672,0)+IF(Дата_КС2=S$9,Смета!AI1672,0)+IF(Дата_КС2=S$10,Смета!AL1672,0)+IF(Дата_КС2=S$11,Смета!AO1672,0)+IF(Дата_КС2=S$12,Смета!AR1672,0)+IF(Дата_КС2=S$13,Смета!AU1672,0)+IF(Дата_КС2=S$14,Смета!AX1672,0),0)</f>
        <v>0</v>
      </c>
      <c r="G1690" s="67">
        <f>IF(Смета!E1672&gt;0,Смета!E1672,0)</f>
        <v>0</v>
      </c>
      <c r="H1690" s="67">
        <f t="shared" si="52"/>
        <v>0</v>
      </c>
      <c r="I1690" s="464">
        <f t="shared" ref="I1690:I1753" si="53">IF(J1690=1,1,K1690)</f>
        <v>0</v>
      </c>
      <c r="J1690" s="474"/>
      <c r="K1690" s="465">
        <f>IF(AND(B1690&gt;0,B1690&lt;&gt;"ЗАГ"),1,IF(C1690=0,SUM(B1691:INDEX(B1691:B$2002,INDEX(MATCH("ЗАГ",B1691:B$2002&amp;"",),))),0))</f>
        <v>0</v>
      </c>
      <c r="L1690" s="47"/>
      <c r="M1690" s="47"/>
      <c r="N1690" s="186"/>
      <c r="O1690" s="186"/>
      <c r="P1690" s="187"/>
      <c r="Q1690" s="189"/>
      <c r="R1690" s="178">
        <f>IFERROR(IF(F1690&gt;0,IF(IFERROR((Смета!H1240*1),0)&gt;0,ROUND(F1690*G1690,2),0),0),0)</f>
        <v>0</v>
      </c>
      <c r="S1690" s="50">
        <f>IFERROR(IF(F1690&gt;0,IF(IFERROR((Смета!G1672*1),0)&gt;0,ROUND(F1690*G1690,2),0),0),0)</f>
        <v>0</v>
      </c>
      <c r="T1690" s="38"/>
      <c r="U1690" s="38"/>
      <c r="X1690" s="38"/>
      <c r="Y1690" s="38"/>
    </row>
    <row r="1691" spans="1:25" s="37" customFormat="1" hidden="1" x14ac:dyDescent="0.25">
      <c r="A1691" s="63"/>
      <c r="B1691" s="140">
        <f>IFERROR(IF(F1691&gt;0,MAX(B$26:B1690)+1,IF(AND(D1691&gt;0,C1691=0),"ЗАГ",0)),0)</f>
        <v>0</v>
      </c>
      <c r="C1691" s="141">
        <f>IF(Смета!B1673&gt;0,Смета!B1673,0)</f>
        <v>0</v>
      </c>
      <c r="D1691" s="543">
        <f>IF(Смета!C1673&gt;0,Смета!C1673,0)</f>
        <v>0</v>
      </c>
      <c r="E1691" s="77">
        <f>IF(Смета!D1673&gt;0,Смета!D1673,0)</f>
        <v>0</v>
      </c>
      <c r="F1691" s="67">
        <f>IFERROR(IF(Дата_КС2=S$3,Смета!Q1673,0)+IF(Дата_КС2=S$4,Смета!T1673,0)+IF(Дата_КС2=S$5,Смета!W1673,0)+IF(Дата_КС2=S$6,Смета!Z1673,0)+IF(Дата_КС2=S$7,Смета!AC1673,0)+IF(Дата_КС2=S$8,Смета!AF1673,0)+IF(Дата_КС2=S$9,Смета!AI1673,0)+IF(Дата_КС2=S$10,Смета!AL1673,0)+IF(Дата_КС2=S$11,Смета!AO1673,0)+IF(Дата_КС2=S$12,Смета!AR1673,0)+IF(Дата_КС2=S$13,Смета!AU1673,0)+IF(Дата_КС2=S$14,Смета!AX1673,0),0)</f>
        <v>0</v>
      </c>
      <c r="G1691" s="67">
        <f>IF(Смета!E1673&gt;0,Смета!E1673,0)</f>
        <v>0</v>
      </c>
      <c r="H1691" s="67">
        <f t="shared" si="52"/>
        <v>0</v>
      </c>
      <c r="I1691" s="464">
        <f t="shared" si="53"/>
        <v>0</v>
      </c>
      <c r="J1691" s="474"/>
      <c r="K1691" s="465">
        <f>IF(AND(B1691&gt;0,B1691&lt;&gt;"ЗАГ"),1,IF(C1691=0,SUM(B1692:INDEX(B1692:B$2002,INDEX(MATCH("ЗАГ",B1692:B$2002&amp;"",),))),0))</f>
        <v>0</v>
      </c>
      <c r="L1691" s="47"/>
      <c r="M1691" s="47"/>
      <c r="N1691" s="186"/>
      <c r="O1691" s="186"/>
      <c r="P1691" s="187"/>
      <c r="Q1691" s="189"/>
      <c r="R1691" s="178">
        <f>IFERROR(IF(F1691&gt;0,IF(IFERROR((Смета!H1241*1),0)&gt;0,ROUND(F1691*G1691,2),0),0),0)</f>
        <v>0</v>
      </c>
      <c r="S1691" s="50">
        <f>IFERROR(IF(F1691&gt;0,IF(IFERROR((Смета!G1673*1),0)&gt;0,ROUND(F1691*G1691,2),0),0),0)</f>
        <v>0</v>
      </c>
      <c r="T1691" s="38"/>
      <c r="U1691" s="38"/>
      <c r="X1691" s="38"/>
      <c r="Y1691" s="38"/>
    </row>
    <row r="1692" spans="1:25" s="37" customFormat="1" hidden="1" x14ac:dyDescent="0.25">
      <c r="A1692" s="63"/>
      <c r="B1692" s="140">
        <f>IFERROR(IF(F1692&gt;0,MAX(B$26:B1691)+1,IF(AND(D1692&gt;0,C1692=0),"ЗАГ",0)),0)</f>
        <v>0</v>
      </c>
      <c r="C1692" s="141">
        <f>IF(Смета!B1674&gt;0,Смета!B1674,0)</f>
        <v>0</v>
      </c>
      <c r="D1692" s="543">
        <f>IF(Смета!C1674&gt;0,Смета!C1674,0)</f>
        <v>0</v>
      </c>
      <c r="E1692" s="77">
        <f>IF(Смета!D1674&gt;0,Смета!D1674,0)</f>
        <v>0</v>
      </c>
      <c r="F1692" s="67">
        <f>IFERROR(IF(Дата_КС2=S$3,Смета!Q1674,0)+IF(Дата_КС2=S$4,Смета!T1674,0)+IF(Дата_КС2=S$5,Смета!W1674,0)+IF(Дата_КС2=S$6,Смета!Z1674,0)+IF(Дата_КС2=S$7,Смета!AC1674,0)+IF(Дата_КС2=S$8,Смета!AF1674,0)+IF(Дата_КС2=S$9,Смета!AI1674,0)+IF(Дата_КС2=S$10,Смета!AL1674,0)+IF(Дата_КС2=S$11,Смета!AO1674,0)+IF(Дата_КС2=S$12,Смета!AR1674,0)+IF(Дата_КС2=S$13,Смета!AU1674,0)+IF(Дата_КС2=S$14,Смета!AX1674,0),0)</f>
        <v>0</v>
      </c>
      <c r="G1692" s="67">
        <f>IF(Смета!E1674&gt;0,Смета!E1674,0)</f>
        <v>0</v>
      </c>
      <c r="H1692" s="67">
        <f t="shared" si="52"/>
        <v>0</v>
      </c>
      <c r="I1692" s="464">
        <f t="shared" si="53"/>
        <v>0</v>
      </c>
      <c r="J1692" s="474"/>
      <c r="K1692" s="465">
        <f>IF(AND(B1692&gt;0,B1692&lt;&gt;"ЗАГ"),1,IF(C1692=0,SUM(B1693:INDEX(B1693:B$2002,INDEX(MATCH("ЗАГ",B1693:B$2002&amp;"",),))),0))</f>
        <v>0</v>
      </c>
      <c r="L1692" s="47"/>
      <c r="M1692" s="47"/>
      <c r="N1692" s="186"/>
      <c r="O1692" s="186"/>
      <c r="P1692" s="187"/>
      <c r="Q1692" s="189"/>
      <c r="R1692" s="178">
        <f>IFERROR(IF(F1692&gt;0,IF(IFERROR((Смета!H1242*1),0)&gt;0,ROUND(F1692*G1692,2),0),0),0)</f>
        <v>0</v>
      </c>
      <c r="S1692" s="50">
        <f>IFERROR(IF(F1692&gt;0,IF(IFERROR((Смета!G1674*1),0)&gt;0,ROUND(F1692*G1692,2),0),0),0)</f>
        <v>0</v>
      </c>
      <c r="T1692" s="38"/>
      <c r="U1692" s="38"/>
      <c r="X1692" s="38"/>
      <c r="Y1692" s="38"/>
    </row>
    <row r="1693" spans="1:25" s="37" customFormat="1" hidden="1" x14ac:dyDescent="0.25">
      <c r="A1693" s="63"/>
      <c r="B1693" s="140">
        <f>IFERROR(IF(F1693&gt;0,MAX(B$26:B1692)+1,IF(AND(D1693&gt;0,C1693=0),"ЗАГ",0)),0)</f>
        <v>0</v>
      </c>
      <c r="C1693" s="141">
        <f>IF(Смета!B1675&gt;0,Смета!B1675,0)</f>
        <v>0</v>
      </c>
      <c r="D1693" s="543">
        <f>IF(Смета!C1675&gt;0,Смета!C1675,0)</f>
        <v>0</v>
      </c>
      <c r="E1693" s="77">
        <f>IF(Смета!D1675&gt;0,Смета!D1675,0)</f>
        <v>0</v>
      </c>
      <c r="F1693" s="67">
        <f>IFERROR(IF(Дата_КС2=S$3,Смета!Q1675,0)+IF(Дата_КС2=S$4,Смета!T1675,0)+IF(Дата_КС2=S$5,Смета!W1675,0)+IF(Дата_КС2=S$6,Смета!Z1675,0)+IF(Дата_КС2=S$7,Смета!AC1675,0)+IF(Дата_КС2=S$8,Смета!AF1675,0)+IF(Дата_КС2=S$9,Смета!AI1675,0)+IF(Дата_КС2=S$10,Смета!AL1675,0)+IF(Дата_КС2=S$11,Смета!AO1675,0)+IF(Дата_КС2=S$12,Смета!AR1675,0)+IF(Дата_КС2=S$13,Смета!AU1675,0)+IF(Дата_КС2=S$14,Смета!AX1675,0),0)</f>
        <v>0</v>
      </c>
      <c r="G1693" s="67">
        <f>IF(Смета!E1675&gt;0,Смета!E1675,0)</f>
        <v>0</v>
      </c>
      <c r="H1693" s="67">
        <f t="shared" ref="H1693:H1756" si="54">ROUND(F1693*G1693,2)</f>
        <v>0</v>
      </c>
      <c r="I1693" s="464">
        <f t="shared" si="53"/>
        <v>0</v>
      </c>
      <c r="J1693" s="474"/>
      <c r="K1693" s="465">
        <f>IF(AND(B1693&gt;0,B1693&lt;&gt;"ЗАГ"),1,IF(C1693=0,SUM(B1694:INDEX(B1694:B$2002,INDEX(MATCH("ЗАГ",B1694:B$2002&amp;"",),))),0))</f>
        <v>0</v>
      </c>
      <c r="L1693" s="47"/>
      <c r="M1693" s="47"/>
      <c r="N1693" s="186"/>
      <c r="O1693" s="186"/>
      <c r="P1693" s="187"/>
      <c r="Q1693" s="189"/>
      <c r="R1693" s="178">
        <f>IFERROR(IF(F1693&gt;0,IF(IFERROR((Смета!H1243*1),0)&gt;0,ROUND(F1693*G1693,2),0),0),0)</f>
        <v>0</v>
      </c>
      <c r="S1693" s="50">
        <f>IFERROR(IF(F1693&gt;0,IF(IFERROR((Смета!G1675*1),0)&gt;0,ROUND(F1693*G1693,2),0),0),0)</f>
        <v>0</v>
      </c>
      <c r="T1693" s="38"/>
      <c r="U1693" s="38"/>
      <c r="X1693" s="38"/>
      <c r="Y1693" s="38"/>
    </row>
    <row r="1694" spans="1:25" s="37" customFormat="1" hidden="1" x14ac:dyDescent="0.25">
      <c r="A1694" s="63"/>
      <c r="B1694" s="140">
        <f>IFERROR(IF(F1694&gt;0,MAX(B$26:B1693)+1,IF(AND(D1694&gt;0,C1694=0),"ЗАГ",0)),0)</f>
        <v>0</v>
      </c>
      <c r="C1694" s="141">
        <f>IF(Смета!B1676&gt;0,Смета!B1676,0)</f>
        <v>0</v>
      </c>
      <c r="D1694" s="543">
        <f>IF(Смета!C1676&gt;0,Смета!C1676,0)</f>
        <v>0</v>
      </c>
      <c r="E1694" s="77">
        <f>IF(Смета!D1676&gt;0,Смета!D1676,0)</f>
        <v>0</v>
      </c>
      <c r="F1694" s="67">
        <f>IFERROR(IF(Дата_КС2=S$3,Смета!Q1676,0)+IF(Дата_КС2=S$4,Смета!T1676,0)+IF(Дата_КС2=S$5,Смета!W1676,0)+IF(Дата_КС2=S$6,Смета!Z1676,0)+IF(Дата_КС2=S$7,Смета!AC1676,0)+IF(Дата_КС2=S$8,Смета!AF1676,0)+IF(Дата_КС2=S$9,Смета!AI1676,0)+IF(Дата_КС2=S$10,Смета!AL1676,0)+IF(Дата_КС2=S$11,Смета!AO1676,0)+IF(Дата_КС2=S$12,Смета!AR1676,0)+IF(Дата_КС2=S$13,Смета!AU1676,0)+IF(Дата_КС2=S$14,Смета!AX1676,0),0)</f>
        <v>0</v>
      </c>
      <c r="G1694" s="67">
        <f>IF(Смета!E1676&gt;0,Смета!E1676,0)</f>
        <v>0</v>
      </c>
      <c r="H1694" s="67">
        <f t="shared" si="54"/>
        <v>0</v>
      </c>
      <c r="I1694" s="464">
        <f t="shared" si="53"/>
        <v>0</v>
      </c>
      <c r="J1694" s="474"/>
      <c r="K1694" s="465">
        <f>IF(AND(B1694&gt;0,B1694&lt;&gt;"ЗАГ"),1,IF(C1694=0,SUM(B1695:INDEX(B1695:B$2002,INDEX(MATCH("ЗАГ",B1695:B$2002&amp;"",),))),0))</f>
        <v>0</v>
      </c>
      <c r="L1694" s="47"/>
      <c r="M1694" s="47"/>
      <c r="N1694" s="186"/>
      <c r="O1694" s="186"/>
      <c r="P1694" s="187"/>
      <c r="Q1694" s="189"/>
      <c r="R1694" s="178">
        <f>IFERROR(IF(F1694&gt;0,IF(IFERROR((Смета!H1244*1),0)&gt;0,ROUND(F1694*G1694,2),0),0),0)</f>
        <v>0</v>
      </c>
      <c r="S1694" s="50">
        <f>IFERROR(IF(F1694&gt;0,IF(IFERROR((Смета!G1676*1),0)&gt;0,ROUND(F1694*G1694,2),0),0),0)</f>
        <v>0</v>
      </c>
      <c r="T1694" s="38"/>
      <c r="U1694" s="38"/>
      <c r="X1694" s="38"/>
      <c r="Y1694" s="38"/>
    </row>
    <row r="1695" spans="1:25" s="37" customFormat="1" hidden="1" x14ac:dyDescent="0.25">
      <c r="A1695" s="63"/>
      <c r="B1695" s="140">
        <f>IFERROR(IF(F1695&gt;0,MAX(B$26:B1694)+1,IF(AND(D1695&gt;0,C1695=0),"ЗАГ",0)),0)</f>
        <v>0</v>
      </c>
      <c r="C1695" s="141">
        <f>IF(Смета!B1677&gt;0,Смета!B1677,0)</f>
        <v>0</v>
      </c>
      <c r="D1695" s="543">
        <f>IF(Смета!C1677&gt;0,Смета!C1677,0)</f>
        <v>0</v>
      </c>
      <c r="E1695" s="77">
        <f>IF(Смета!D1677&gt;0,Смета!D1677,0)</f>
        <v>0</v>
      </c>
      <c r="F1695" s="67">
        <f>IFERROR(IF(Дата_КС2=S$3,Смета!Q1677,0)+IF(Дата_КС2=S$4,Смета!T1677,0)+IF(Дата_КС2=S$5,Смета!W1677,0)+IF(Дата_КС2=S$6,Смета!Z1677,0)+IF(Дата_КС2=S$7,Смета!AC1677,0)+IF(Дата_КС2=S$8,Смета!AF1677,0)+IF(Дата_КС2=S$9,Смета!AI1677,0)+IF(Дата_КС2=S$10,Смета!AL1677,0)+IF(Дата_КС2=S$11,Смета!AO1677,0)+IF(Дата_КС2=S$12,Смета!AR1677,0)+IF(Дата_КС2=S$13,Смета!AU1677,0)+IF(Дата_КС2=S$14,Смета!AX1677,0),0)</f>
        <v>0</v>
      </c>
      <c r="G1695" s="67">
        <f>IF(Смета!E1677&gt;0,Смета!E1677,0)</f>
        <v>0</v>
      </c>
      <c r="H1695" s="67">
        <f t="shared" si="54"/>
        <v>0</v>
      </c>
      <c r="I1695" s="464">
        <f t="shared" si="53"/>
        <v>0</v>
      </c>
      <c r="J1695" s="474"/>
      <c r="K1695" s="465">
        <f>IF(AND(B1695&gt;0,B1695&lt;&gt;"ЗАГ"),1,IF(C1695=0,SUM(B1696:INDEX(B1696:B$2002,INDEX(MATCH("ЗАГ",B1696:B$2002&amp;"",),))),0))</f>
        <v>0</v>
      </c>
      <c r="L1695" s="47"/>
      <c r="M1695" s="47"/>
      <c r="N1695" s="186"/>
      <c r="O1695" s="186"/>
      <c r="P1695" s="187"/>
      <c r="Q1695" s="189"/>
      <c r="R1695" s="178">
        <f>IFERROR(IF(F1695&gt;0,IF(IFERROR((Смета!H1245*1),0)&gt;0,ROUND(F1695*G1695,2),0),0),0)</f>
        <v>0</v>
      </c>
      <c r="S1695" s="50">
        <f>IFERROR(IF(F1695&gt;0,IF(IFERROR((Смета!G1677*1),0)&gt;0,ROUND(F1695*G1695,2),0),0),0)</f>
        <v>0</v>
      </c>
      <c r="T1695" s="38"/>
      <c r="U1695" s="38"/>
      <c r="X1695" s="38"/>
      <c r="Y1695" s="38"/>
    </row>
    <row r="1696" spans="1:25" s="37" customFormat="1" hidden="1" x14ac:dyDescent="0.25">
      <c r="A1696" s="63"/>
      <c r="B1696" s="140">
        <f>IFERROR(IF(F1696&gt;0,MAX(B$26:B1695)+1,IF(AND(D1696&gt;0,C1696=0),"ЗАГ",0)),0)</f>
        <v>0</v>
      </c>
      <c r="C1696" s="141">
        <f>IF(Смета!B1678&gt;0,Смета!B1678,0)</f>
        <v>0</v>
      </c>
      <c r="D1696" s="543">
        <f>IF(Смета!C1678&gt;0,Смета!C1678,0)</f>
        <v>0</v>
      </c>
      <c r="E1696" s="77">
        <f>IF(Смета!D1678&gt;0,Смета!D1678,0)</f>
        <v>0</v>
      </c>
      <c r="F1696" s="67">
        <f>IFERROR(IF(Дата_КС2=S$3,Смета!Q1678,0)+IF(Дата_КС2=S$4,Смета!T1678,0)+IF(Дата_КС2=S$5,Смета!W1678,0)+IF(Дата_КС2=S$6,Смета!Z1678,0)+IF(Дата_КС2=S$7,Смета!AC1678,0)+IF(Дата_КС2=S$8,Смета!AF1678,0)+IF(Дата_КС2=S$9,Смета!AI1678,0)+IF(Дата_КС2=S$10,Смета!AL1678,0)+IF(Дата_КС2=S$11,Смета!AO1678,0)+IF(Дата_КС2=S$12,Смета!AR1678,0)+IF(Дата_КС2=S$13,Смета!AU1678,0)+IF(Дата_КС2=S$14,Смета!AX1678,0),0)</f>
        <v>0</v>
      </c>
      <c r="G1696" s="67">
        <f>IF(Смета!E1678&gt;0,Смета!E1678,0)</f>
        <v>0</v>
      </c>
      <c r="H1696" s="67">
        <f t="shared" si="54"/>
        <v>0</v>
      </c>
      <c r="I1696" s="464">
        <f t="shared" si="53"/>
        <v>0</v>
      </c>
      <c r="J1696" s="474"/>
      <c r="K1696" s="465">
        <f>IF(AND(B1696&gt;0,B1696&lt;&gt;"ЗАГ"),1,IF(C1696=0,SUM(B1697:INDEX(B1697:B$2002,INDEX(MATCH("ЗАГ",B1697:B$2002&amp;"",),))),0))</f>
        <v>0</v>
      </c>
      <c r="L1696" s="47"/>
      <c r="M1696" s="47"/>
      <c r="N1696" s="186"/>
      <c r="O1696" s="186"/>
      <c r="P1696" s="187"/>
      <c r="Q1696" s="189"/>
      <c r="R1696" s="178">
        <f>IFERROR(IF(F1696&gt;0,IF(IFERROR((Смета!H1246*1),0)&gt;0,ROUND(F1696*G1696,2),0),0),0)</f>
        <v>0</v>
      </c>
      <c r="S1696" s="50">
        <f>IFERROR(IF(F1696&gt;0,IF(IFERROR((Смета!G1678*1),0)&gt;0,ROUND(F1696*G1696,2),0),0),0)</f>
        <v>0</v>
      </c>
      <c r="T1696" s="38"/>
      <c r="U1696" s="38"/>
      <c r="X1696" s="38"/>
      <c r="Y1696" s="38"/>
    </row>
    <row r="1697" spans="1:25" s="37" customFormat="1" hidden="1" x14ac:dyDescent="0.25">
      <c r="A1697" s="63"/>
      <c r="B1697" s="140">
        <f>IFERROR(IF(F1697&gt;0,MAX(B$26:B1696)+1,IF(AND(D1697&gt;0,C1697=0),"ЗАГ",0)),0)</f>
        <v>0</v>
      </c>
      <c r="C1697" s="141">
        <f>IF(Смета!B1679&gt;0,Смета!B1679,0)</f>
        <v>0</v>
      </c>
      <c r="D1697" s="543">
        <f>IF(Смета!C1679&gt;0,Смета!C1679,0)</f>
        <v>0</v>
      </c>
      <c r="E1697" s="77">
        <f>IF(Смета!D1679&gt;0,Смета!D1679,0)</f>
        <v>0</v>
      </c>
      <c r="F1697" s="67">
        <f>IFERROR(IF(Дата_КС2=S$3,Смета!Q1679,0)+IF(Дата_КС2=S$4,Смета!T1679,0)+IF(Дата_КС2=S$5,Смета!W1679,0)+IF(Дата_КС2=S$6,Смета!Z1679,0)+IF(Дата_КС2=S$7,Смета!AC1679,0)+IF(Дата_КС2=S$8,Смета!AF1679,0)+IF(Дата_КС2=S$9,Смета!AI1679,0)+IF(Дата_КС2=S$10,Смета!AL1679,0)+IF(Дата_КС2=S$11,Смета!AO1679,0)+IF(Дата_КС2=S$12,Смета!AR1679,0)+IF(Дата_КС2=S$13,Смета!AU1679,0)+IF(Дата_КС2=S$14,Смета!AX1679,0),0)</f>
        <v>0</v>
      </c>
      <c r="G1697" s="67">
        <f>IF(Смета!E1679&gt;0,Смета!E1679,0)</f>
        <v>0</v>
      </c>
      <c r="H1697" s="67">
        <f t="shared" si="54"/>
        <v>0</v>
      </c>
      <c r="I1697" s="464">
        <f t="shared" si="53"/>
        <v>0</v>
      </c>
      <c r="J1697" s="474"/>
      <c r="K1697" s="465">
        <f>IF(AND(B1697&gt;0,B1697&lt;&gt;"ЗАГ"),1,IF(C1697=0,SUM(B1698:INDEX(B1698:B$2002,INDEX(MATCH("ЗАГ",B1698:B$2002&amp;"",),))),0))</f>
        <v>0</v>
      </c>
      <c r="L1697" s="47"/>
      <c r="M1697" s="47"/>
      <c r="N1697" s="186"/>
      <c r="O1697" s="186"/>
      <c r="P1697" s="187"/>
      <c r="Q1697" s="189"/>
      <c r="R1697" s="178">
        <f>IFERROR(IF(F1697&gt;0,IF(IFERROR((Смета!H1247*1),0)&gt;0,ROUND(F1697*G1697,2),0),0),0)</f>
        <v>0</v>
      </c>
      <c r="S1697" s="50">
        <f>IFERROR(IF(F1697&gt;0,IF(IFERROR((Смета!G1679*1),0)&gt;0,ROUND(F1697*G1697,2),0),0),0)</f>
        <v>0</v>
      </c>
      <c r="T1697" s="38"/>
      <c r="U1697" s="38"/>
      <c r="X1697" s="38"/>
      <c r="Y1697" s="38"/>
    </row>
    <row r="1698" spans="1:25" s="37" customFormat="1" hidden="1" x14ac:dyDescent="0.25">
      <c r="A1698" s="63"/>
      <c r="B1698" s="140">
        <f>IFERROR(IF(F1698&gt;0,MAX(B$26:B1697)+1,IF(AND(D1698&gt;0,C1698=0),"ЗАГ",0)),0)</f>
        <v>0</v>
      </c>
      <c r="C1698" s="141">
        <f>IF(Смета!B1680&gt;0,Смета!B1680,0)</f>
        <v>0</v>
      </c>
      <c r="D1698" s="543">
        <f>IF(Смета!C1680&gt;0,Смета!C1680,0)</f>
        <v>0</v>
      </c>
      <c r="E1698" s="77">
        <f>IF(Смета!D1680&gt;0,Смета!D1680,0)</f>
        <v>0</v>
      </c>
      <c r="F1698" s="67">
        <f>IFERROR(IF(Дата_КС2=S$3,Смета!Q1680,0)+IF(Дата_КС2=S$4,Смета!T1680,0)+IF(Дата_КС2=S$5,Смета!W1680,0)+IF(Дата_КС2=S$6,Смета!Z1680,0)+IF(Дата_КС2=S$7,Смета!AC1680,0)+IF(Дата_КС2=S$8,Смета!AF1680,0)+IF(Дата_КС2=S$9,Смета!AI1680,0)+IF(Дата_КС2=S$10,Смета!AL1680,0)+IF(Дата_КС2=S$11,Смета!AO1680,0)+IF(Дата_КС2=S$12,Смета!AR1680,0)+IF(Дата_КС2=S$13,Смета!AU1680,0)+IF(Дата_КС2=S$14,Смета!AX1680,0),0)</f>
        <v>0</v>
      </c>
      <c r="G1698" s="67">
        <f>IF(Смета!E1680&gt;0,Смета!E1680,0)</f>
        <v>0</v>
      </c>
      <c r="H1698" s="67">
        <f t="shared" si="54"/>
        <v>0</v>
      </c>
      <c r="I1698" s="464">
        <f t="shared" si="53"/>
        <v>0</v>
      </c>
      <c r="J1698" s="474"/>
      <c r="K1698" s="465">
        <f>IF(AND(B1698&gt;0,B1698&lt;&gt;"ЗАГ"),1,IF(C1698=0,SUM(B1699:INDEX(B1699:B$2002,INDEX(MATCH("ЗАГ",B1699:B$2002&amp;"",),))),0))</f>
        <v>0</v>
      </c>
      <c r="L1698" s="47"/>
      <c r="M1698" s="47"/>
      <c r="N1698" s="186"/>
      <c r="O1698" s="186"/>
      <c r="P1698" s="187"/>
      <c r="Q1698" s="189"/>
      <c r="R1698" s="178">
        <f>IFERROR(IF(F1698&gt;0,IF(IFERROR((Смета!H1248*1),0)&gt;0,ROUND(F1698*G1698,2),0),0),0)</f>
        <v>0</v>
      </c>
      <c r="S1698" s="50">
        <f>IFERROR(IF(F1698&gt;0,IF(IFERROR((Смета!G1680*1),0)&gt;0,ROUND(F1698*G1698,2),0),0),0)</f>
        <v>0</v>
      </c>
      <c r="T1698" s="38"/>
      <c r="U1698" s="38"/>
      <c r="X1698" s="38"/>
      <c r="Y1698" s="38"/>
    </row>
    <row r="1699" spans="1:25" s="37" customFormat="1" hidden="1" x14ac:dyDescent="0.25">
      <c r="A1699" s="63"/>
      <c r="B1699" s="140">
        <f>IFERROR(IF(F1699&gt;0,MAX(B$26:B1698)+1,IF(AND(D1699&gt;0,C1699=0),"ЗАГ",0)),0)</f>
        <v>0</v>
      </c>
      <c r="C1699" s="141">
        <f>IF(Смета!B1681&gt;0,Смета!B1681,0)</f>
        <v>0</v>
      </c>
      <c r="D1699" s="543">
        <f>IF(Смета!C1681&gt;0,Смета!C1681,0)</f>
        <v>0</v>
      </c>
      <c r="E1699" s="77">
        <f>IF(Смета!D1681&gt;0,Смета!D1681,0)</f>
        <v>0</v>
      </c>
      <c r="F1699" s="67">
        <f>IFERROR(IF(Дата_КС2=S$3,Смета!Q1681,0)+IF(Дата_КС2=S$4,Смета!T1681,0)+IF(Дата_КС2=S$5,Смета!W1681,0)+IF(Дата_КС2=S$6,Смета!Z1681,0)+IF(Дата_КС2=S$7,Смета!AC1681,0)+IF(Дата_КС2=S$8,Смета!AF1681,0)+IF(Дата_КС2=S$9,Смета!AI1681,0)+IF(Дата_КС2=S$10,Смета!AL1681,0)+IF(Дата_КС2=S$11,Смета!AO1681,0)+IF(Дата_КС2=S$12,Смета!AR1681,0)+IF(Дата_КС2=S$13,Смета!AU1681,0)+IF(Дата_КС2=S$14,Смета!AX1681,0),0)</f>
        <v>0</v>
      </c>
      <c r="G1699" s="67">
        <f>IF(Смета!E1681&gt;0,Смета!E1681,0)</f>
        <v>0</v>
      </c>
      <c r="H1699" s="67">
        <f t="shared" si="54"/>
        <v>0</v>
      </c>
      <c r="I1699" s="464">
        <f t="shared" si="53"/>
        <v>0</v>
      </c>
      <c r="J1699" s="474"/>
      <c r="K1699" s="465">
        <f>IF(AND(B1699&gt;0,B1699&lt;&gt;"ЗАГ"),1,IF(C1699=0,SUM(B1700:INDEX(B1700:B$2002,INDEX(MATCH("ЗАГ",B1700:B$2002&amp;"",),))),0))</f>
        <v>0</v>
      </c>
      <c r="L1699" s="47"/>
      <c r="M1699" s="47"/>
      <c r="N1699" s="186"/>
      <c r="O1699" s="186"/>
      <c r="P1699" s="187"/>
      <c r="Q1699" s="189"/>
      <c r="R1699" s="178">
        <f>IFERROR(IF(F1699&gt;0,IF(IFERROR((Смета!H1249*1),0)&gt;0,ROUND(F1699*G1699,2),0),0),0)</f>
        <v>0</v>
      </c>
      <c r="S1699" s="50">
        <f>IFERROR(IF(F1699&gt;0,IF(IFERROR((Смета!G1681*1),0)&gt;0,ROUND(F1699*G1699,2),0),0),0)</f>
        <v>0</v>
      </c>
      <c r="T1699" s="38"/>
      <c r="U1699" s="38"/>
      <c r="X1699" s="38"/>
      <c r="Y1699" s="38"/>
    </row>
    <row r="1700" spans="1:25" s="37" customFormat="1" hidden="1" x14ac:dyDescent="0.25">
      <c r="A1700" s="63"/>
      <c r="B1700" s="140">
        <f>IFERROR(IF(F1700&gt;0,MAX(B$26:B1699)+1,IF(AND(D1700&gt;0,C1700=0),"ЗАГ",0)),0)</f>
        <v>0</v>
      </c>
      <c r="C1700" s="141">
        <f>IF(Смета!B1682&gt;0,Смета!B1682,0)</f>
        <v>0</v>
      </c>
      <c r="D1700" s="543">
        <f>IF(Смета!C1682&gt;0,Смета!C1682,0)</f>
        <v>0</v>
      </c>
      <c r="E1700" s="77">
        <f>IF(Смета!D1682&gt;0,Смета!D1682,0)</f>
        <v>0</v>
      </c>
      <c r="F1700" s="67">
        <f>IFERROR(IF(Дата_КС2=S$3,Смета!Q1682,0)+IF(Дата_КС2=S$4,Смета!T1682,0)+IF(Дата_КС2=S$5,Смета!W1682,0)+IF(Дата_КС2=S$6,Смета!Z1682,0)+IF(Дата_КС2=S$7,Смета!AC1682,0)+IF(Дата_КС2=S$8,Смета!AF1682,0)+IF(Дата_КС2=S$9,Смета!AI1682,0)+IF(Дата_КС2=S$10,Смета!AL1682,0)+IF(Дата_КС2=S$11,Смета!AO1682,0)+IF(Дата_КС2=S$12,Смета!AR1682,0)+IF(Дата_КС2=S$13,Смета!AU1682,0)+IF(Дата_КС2=S$14,Смета!AX1682,0),0)</f>
        <v>0</v>
      </c>
      <c r="G1700" s="67">
        <f>IF(Смета!E1682&gt;0,Смета!E1682,0)</f>
        <v>0</v>
      </c>
      <c r="H1700" s="67">
        <f t="shared" si="54"/>
        <v>0</v>
      </c>
      <c r="I1700" s="464">
        <f t="shared" si="53"/>
        <v>0</v>
      </c>
      <c r="J1700" s="474"/>
      <c r="K1700" s="465">
        <f>IF(AND(B1700&gt;0,B1700&lt;&gt;"ЗАГ"),1,IF(C1700=0,SUM(B1701:INDEX(B1701:B$2002,INDEX(MATCH("ЗАГ",B1701:B$2002&amp;"",),))),0))</f>
        <v>0</v>
      </c>
      <c r="L1700" s="47"/>
      <c r="M1700" s="47"/>
      <c r="N1700" s="186"/>
      <c r="O1700" s="186"/>
      <c r="P1700" s="187"/>
      <c r="Q1700" s="189"/>
      <c r="R1700" s="178">
        <f>IFERROR(IF(F1700&gt;0,IF(IFERROR((Смета!H1250*1),0)&gt;0,ROUND(F1700*G1700,2),0),0),0)</f>
        <v>0</v>
      </c>
      <c r="S1700" s="50">
        <f>IFERROR(IF(F1700&gt;0,IF(IFERROR((Смета!G1682*1),0)&gt;0,ROUND(F1700*G1700,2),0),0),0)</f>
        <v>0</v>
      </c>
      <c r="T1700" s="38"/>
      <c r="U1700" s="38"/>
      <c r="X1700" s="38"/>
      <c r="Y1700" s="38"/>
    </row>
    <row r="1701" spans="1:25" s="37" customFormat="1" hidden="1" x14ac:dyDescent="0.25">
      <c r="A1701" s="63"/>
      <c r="B1701" s="140">
        <f>IFERROR(IF(F1701&gt;0,MAX(B$26:B1700)+1,IF(AND(D1701&gt;0,C1701=0),"ЗАГ",0)),0)</f>
        <v>0</v>
      </c>
      <c r="C1701" s="141">
        <f>IF(Смета!B1683&gt;0,Смета!B1683,0)</f>
        <v>0</v>
      </c>
      <c r="D1701" s="543">
        <f>IF(Смета!C1683&gt;0,Смета!C1683,0)</f>
        <v>0</v>
      </c>
      <c r="E1701" s="77">
        <f>IF(Смета!D1683&gt;0,Смета!D1683,0)</f>
        <v>0</v>
      </c>
      <c r="F1701" s="67">
        <f>IFERROR(IF(Дата_КС2=S$3,Смета!Q1683,0)+IF(Дата_КС2=S$4,Смета!T1683,0)+IF(Дата_КС2=S$5,Смета!W1683,0)+IF(Дата_КС2=S$6,Смета!Z1683,0)+IF(Дата_КС2=S$7,Смета!AC1683,0)+IF(Дата_КС2=S$8,Смета!AF1683,0)+IF(Дата_КС2=S$9,Смета!AI1683,0)+IF(Дата_КС2=S$10,Смета!AL1683,0)+IF(Дата_КС2=S$11,Смета!AO1683,0)+IF(Дата_КС2=S$12,Смета!AR1683,0)+IF(Дата_КС2=S$13,Смета!AU1683,0)+IF(Дата_КС2=S$14,Смета!AX1683,0),0)</f>
        <v>0</v>
      </c>
      <c r="G1701" s="67">
        <f>IF(Смета!E1683&gt;0,Смета!E1683,0)</f>
        <v>0</v>
      </c>
      <c r="H1701" s="67">
        <f t="shared" si="54"/>
        <v>0</v>
      </c>
      <c r="I1701" s="464">
        <f t="shared" si="53"/>
        <v>0</v>
      </c>
      <c r="J1701" s="474"/>
      <c r="K1701" s="465">
        <f>IF(AND(B1701&gt;0,B1701&lt;&gt;"ЗАГ"),1,IF(C1701=0,SUM(B1702:INDEX(B1702:B$2002,INDEX(MATCH("ЗАГ",B1702:B$2002&amp;"",),))),0))</f>
        <v>0</v>
      </c>
      <c r="L1701" s="47"/>
      <c r="M1701" s="47"/>
      <c r="N1701" s="186"/>
      <c r="O1701" s="186"/>
      <c r="P1701" s="187"/>
      <c r="Q1701" s="189"/>
      <c r="R1701" s="178">
        <f>IFERROR(IF(F1701&gt;0,IF(IFERROR((Смета!H1251*1),0)&gt;0,ROUND(F1701*G1701,2),0),0),0)</f>
        <v>0</v>
      </c>
      <c r="S1701" s="50">
        <f>IFERROR(IF(F1701&gt;0,IF(IFERROR((Смета!G1683*1),0)&gt;0,ROUND(F1701*G1701,2),0),0),0)</f>
        <v>0</v>
      </c>
      <c r="T1701" s="38"/>
      <c r="U1701" s="38"/>
      <c r="X1701" s="38"/>
      <c r="Y1701" s="38"/>
    </row>
    <row r="1702" spans="1:25" s="37" customFormat="1" hidden="1" x14ac:dyDescent="0.25">
      <c r="A1702" s="63"/>
      <c r="B1702" s="140">
        <f>IFERROR(IF(F1702&gt;0,MAX(B$26:B1701)+1,IF(AND(D1702&gt;0,C1702=0),"ЗАГ",0)),0)</f>
        <v>0</v>
      </c>
      <c r="C1702" s="141">
        <f>IF(Смета!B1684&gt;0,Смета!B1684,0)</f>
        <v>0</v>
      </c>
      <c r="D1702" s="543">
        <f>IF(Смета!C1684&gt;0,Смета!C1684,0)</f>
        <v>0</v>
      </c>
      <c r="E1702" s="77">
        <f>IF(Смета!D1684&gt;0,Смета!D1684,0)</f>
        <v>0</v>
      </c>
      <c r="F1702" s="67">
        <f>IFERROR(IF(Дата_КС2=S$3,Смета!Q1684,0)+IF(Дата_КС2=S$4,Смета!T1684,0)+IF(Дата_КС2=S$5,Смета!W1684,0)+IF(Дата_КС2=S$6,Смета!Z1684,0)+IF(Дата_КС2=S$7,Смета!AC1684,0)+IF(Дата_КС2=S$8,Смета!AF1684,0)+IF(Дата_КС2=S$9,Смета!AI1684,0)+IF(Дата_КС2=S$10,Смета!AL1684,0)+IF(Дата_КС2=S$11,Смета!AO1684,0)+IF(Дата_КС2=S$12,Смета!AR1684,0)+IF(Дата_КС2=S$13,Смета!AU1684,0)+IF(Дата_КС2=S$14,Смета!AX1684,0),0)</f>
        <v>0</v>
      </c>
      <c r="G1702" s="67">
        <f>IF(Смета!E1684&gt;0,Смета!E1684,0)</f>
        <v>0</v>
      </c>
      <c r="H1702" s="67">
        <f t="shared" si="54"/>
        <v>0</v>
      </c>
      <c r="I1702" s="464">
        <f t="shared" si="53"/>
        <v>0</v>
      </c>
      <c r="J1702" s="474"/>
      <c r="K1702" s="465">
        <f>IF(AND(B1702&gt;0,B1702&lt;&gt;"ЗАГ"),1,IF(C1702=0,SUM(B1703:INDEX(B1703:B$2002,INDEX(MATCH("ЗАГ",B1703:B$2002&amp;"",),))),0))</f>
        <v>0</v>
      </c>
      <c r="L1702" s="47"/>
      <c r="M1702" s="47"/>
      <c r="N1702" s="186"/>
      <c r="O1702" s="186"/>
      <c r="P1702" s="187"/>
      <c r="Q1702" s="189"/>
      <c r="R1702" s="178">
        <f>IFERROR(IF(F1702&gt;0,IF(IFERROR((Смета!H1252*1),0)&gt;0,ROUND(F1702*G1702,2),0),0),0)</f>
        <v>0</v>
      </c>
      <c r="S1702" s="50">
        <f>IFERROR(IF(F1702&gt;0,IF(IFERROR((Смета!G1684*1),0)&gt;0,ROUND(F1702*G1702,2),0),0),0)</f>
        <v>0</v>
      </c>
      <c r="T1702" s="38"/>
      <c r="U1702" s="38"/>
      <c r="X1702" s="38"/>
      <c r="Y1702" s="38"/>
    </row>
    <row r="1703" spans="1:25" s="37" customFormat="1" hidden="1" x14ac:dyDescent="0.25">
      <c r="A1703" s="63"/>
      <c r="B1703" s="140">
        <f>IFERROR(IF(F1703&gt;0,MAX(B$26:B1702)+1,IF(AND(D1703&gt;0,C1703=0),"ЗАГ",0)),0)</f>
        <v>0</v>
      </c>
      <c r="C1703" s="141">
        <f>IF(Смета!B1685&gt;0,Смета!B1685,0)</f>
        <v>0</v>
      </c>
      <c r="D1703" s="543">
        <f>IF(Смета!C1685&gt;0,Смета!C1685,0)</f>
        <v>0</v>
      </c>
      <c r="E1703" s="77">
        <f>IF(Смета!D1685&gt;0,Смета!D1685,0)</f>
        <v>0</v>
      </c>
      <c r="F1703" s="67">
        <f>IFERROR(IF(Дата_КС2=S$3,Смета!Q1685,0)+IF(Дата_КС2=S$4,Смета!T1685,0)+IF(Дата_КС2=S$5,Смета!W1685,0)+IF(Дата_КС2=S$6,Смета!Z1685,0)+IF(Дата_КС2=S$7,Смета!AC1685,0)+IF(Дата_КС2=S$8,Смета!AF1685,0)+IF(Дата_КС2=S$9,Смета!AI1685,0)+IF(Дата_КС2=S$10,Смета!AL1685,0)+IF(Дата_КС2=S$11,Смета!AO1685,0)+IF(Дата_КС2=S$12,Смета!AR1685,0)+IF(Дата_КС2=S$13,Смета!AU1685,0)+IF(Дата_КС2=S$14,Смета!AX1685,0),0)</f>
        <v>0</v>
      </c>
      <c r="G1703" s="67">
        <f>IF(Смета!E1685&gt;0,Смета!E1685,0)</f>
        <v>0</v>
      </c>
      <c r="H1703" s="67">
        <f t="shared" si="54"/>
        <v>0</v>
      </c>
      <c r="I1703" s="464">
        <f t="shared" si="53"/>
        <v>0</v>
      </c>
      <c r="J1703" s="474"/>
      <c r="K1703" s="465">
        <f>IF(AND(B1703&gt;0,B1703&lt;&gt;"ЗАГ"),1,IF(C1703=0,SUM(B1704:INDEX(B1704:B$2002,INDEX(MATCH("ЗАГ",B1704:B$2002&amp;"",),))),0))</f>
        <v>0</v>
      </c>
      <c r="L1703" s="47"/>
      <c r="M1703" s="47"/>
      <c r="N1703" s="186"/>
      <c r="O1703" s="186"/>
      <c r="P1703" s="187"/>
      <c r="Q1703" s="189"/>
      <c r="R1703" s="178">
        <f>IFERROR(IF(F1703&gt;0,IF(IFERROR((Смета!H1253*1),0)&gt;0,ROUND(F1703*G1703,2),0),0),0)</f>
        <v>0</v>
      </c>
      <c r="S1703" s="50">
        <f>IFERROR(IF(F1703&gt;0,IF(IFERROR((Смета!G1685*1),0)&gt;0,ROUND(F1703*G1703,2),0),0),0)</f>
        <v>0</v>
      </c>
      <c r="T1703" s="38"/>
      <c r="U1703" s="38"/>
      <c r="X1703" s="38"/>
      <c r="Y1703" s="38"/>
    </row>
    <row r="1704" spans="1:25" s="37" customFormat="1" hidden="1" x14ac:dyDescent="0.25">
      <c r="A1704" s="63"/>
      <c r="B1704" s="140">
        <f>IFERROR(IF(F1704&gt;0,MAX(B$26:B1703)+1,IF(AND(D1704&gt;0,C1704=0),"ЗАГ",0)),0)</f>
        <v>0</v>
      </c>
      <c r="C1704" s="141">
        <f>IF(Смета!B1686&gt;0,Смета!B1686,0)</f>
        <v>0</v>
      </c>
      <c r="D1704" s="543">
        <f>IF(Смета!C1686&gt;0,Смета!C1686,0)</f>
        <v>0</v>
      </c>
      <c r="E1704" s="77">
        <f>IF(Смета!D1686&gt;0,Смета!D1686,0)</f>
        <v>0</v>
      </c>
      <c r="F1704" s="67">
        <f>IFERROR(IF(Дата_КС2=S$3,Смета!Q1686,0)+IF(Дата_КС2=S$4,Смета!T1686,0)+IF(Дата_КС2=S$5,Смета!W1686,0)+IF(Дата_КС2=S$6,Смета!Z1686,0)+IF(Дата_КС2=S$7,Смета!AC1686,0)+IF(Дата_КС2=S$8,Смета!AF1686,0)+IF(Дата_КС2=S$9,Смета!AI1686,0)+IF(Дата_КС2=S$10,Смета!AL1686,0)+IF(Дата_КС2=S$11,Смета!AO1686,0)+IF(Дата_КС2=S$12,Смета!AR1686,0)+IF(Дата_КС2=S$13,Смета!AU1686,0)+IF(Дата_КС2=S$14,Смета!AX1686,0),0)</f>
        <v>0</v>
      </c>
      <c r="G1704" s="67">
        <f>IF(Смета!E1686&gt;0,Смета!E1686,0)</f>
        <v>0</v>
      </c>
      <c r="H1704" s="67">
        <f t="shared" si="54"/>
        <v>0</v>
      </c>
      <c r="I1704" s="464">
        <f t="shared" si="53"/>
        <v>0</v>
      </c>
      <c r="J1704" s="474"/>
      <c r="K1704" s="465">
        <f>IF(AND(B1704&gt;0,B1704&lt;&gt;"ЗАГ"),1,IF(C1704=0,SUM(B1705:INDEX(B1705:B$2002,INDEX(MATCH("ЗАГ",B1705:B$2002&amp;"",),))),0))</f>
        <v>0</v>
      </c>
      <c r="L1704" s="47"/>
      <c r="M1704" s="47"/>
      <c r="N1704" s="186"/>
      <c r="O1704" s="186"/>
      <c r="P1704" s="187"/>
      <c r="Q1704" s="189"/>
      <c r="R1704" s="178">
        <f>IFERROR(IF(F1704&gt;0,IF(IFERROR((Смета!H1254*1),0)&gt;0,ROUND(F1704*G1704,2),0),0),0)</f>
        <v>0</v>
      </c>
      <c r="S1704" s="50">
        <f>IFERROR(IF(F1704&gt;0,IF(IFERROR((Смета!G1686*1),0)&gt;0,ROUND(F1704*G1704,2),0),0),0)</f>
        <v>0</v>
      </c>
      <c r="T1704" s="38"/>
      <c r="U1704" s="38"/>
      <c r="X1704" s="38"/>
      <c r="Y1704" s="38"/>
    </row>
    <row r="1705" spans="1:25" s="37" customFormat="1" hidden="1" x14ac:dyDescent="0.25">
      <c r="A1705" s="63"/>
      <c r="B1705" s="140">
        <f>IFERROR(IF(F1705&gt;0,MAX(B$26:B1704)+1,IF(AND(D1705&gt;0,C1705=0),"ЗАГ",0)),0)</f>
        <v>0</v>
      </c>
      <c r="C1705" s="141">
        <f>IF(Смета!B1687&gt;0,Смета!B1687,0)</f>
        <v>0</v>
      </c>
      <c r="D1705" s="543">
        <f>IF(Смета!C1687&gt;0,Смета!C1687,0)</f>
        <v>0</v>
      </c>
      <c r="E1705" s="77">
        <f>IF(Смета!D1687&gt;0,Смета!D1687,0)</f>
        <v>0</v>
      </c>
      <c r="F1705" s="67">
        <f>IFERROR(IF(Дата_КС2=S$3,Смета!Q1687,0)+IF(Дата_КС2=S$4,Смета!T1687,0)+IF(Дата_КС2=S$5,Смета!W1687,0)+IF(Дата_КС2=S$6,Смета!Z1687,0)+IF(Дата_КС2=S$7,Смета!AC1687,0)+IF(Дата_КС2=S$8,Смета!AF1687,0)+IF(Дата_КС2=S$9,Смета!AI1687,0)+IF(Дата_КС2=S$10,Смета!AL1687,0)+IF(Дата_КС2=S$11,Смета!AO1687,0)+IF(Дата_КС2=S$12,Смета!AR1687,0)+IF(Дата_КС2=S$13,Смета!AU1687,0)+IF(Дата_КС2=S$14,Смета!AX1687,0),0)</f>
        <v>0</v>
      </c>
      <c r="G1705" s="67">
        <f>IF(Смета!E1687&gt;0,Смета!E1687,0)</f>
        <v>0</v>
      </c>
      <c r="H1705" s="67">
        <f t="shared" si="54"/>
        <v>0</v>
      </c>
      <c r="I1705" s="464">
        <f t="shared" si="53"/>
        <v>0</v>
      </c>
      <c r="J1705" s="474"/>
      <c r="K1705" s="465">
        <f>IF(AND(B1705&gt;0,B1705&lt;&gt;"ЗАГ"),1,IF(C1705=0,SUM(B1706:INDEX(B1706:B$2002,INDEX(MATCH("ЗАГ",B1706:B$2002&amp;"",),))),0))</f>
        <v>0</v>
      </c>
      <c r="L1705" s="47"/>
      <c r="M1705" s="47"/>
      <c r="N1705" s="186"/>
      <c r="O1705" s="186"/>
      <c r="P1705" s="187"/>
      <c r="Q1705" s="189"/>
      <c r="R1705" s="178">
        <f>IFERROR(IF(F1705&gt;0,IF(IFERROR((Смета!H1255*1),0)&gt;0,ROUND(F1705*G1705,2),0),0),0)</f>
        <v>0</v>
      </c>
      <c r="S1705" s="50">
        <f>IFERROR(IF(F1705&gt;0,IF(IFERROR((Смета!G1687*1),0)&gt;0,ROUND(F1705*G1705,2),0),0),0)</f>
        <v>0</v>
      </c>
      <c r="T1705" s="38"/>
      <c r="U1705" s="38"/>
      <c r="X1705" s="38"/>
      <c r="Y1705" s="38"/>
    </row>
    <row r="1706" spans="1:25" s="37" customFormat="1" hidden="1" x14ac:dyDescent="0.25">
      <c r="A1706" s="63"/>
      <c r="B1706" s="140">
        <f>IFERROR(IF(F1706&gt;0,MAX(B$26:B1705)+1,IF(AND(D1706&gt;0,C1706=0),"ЗАГ",0)),0)</f>
        <v>0</v>
      </c>
      <c r="C1706" s="141">
        <f>IF(Смета!B1688&gt;0,Смета!B1688,0)</f>
        <v>0</v>
      </c>
      <c r="D1706" s="543">
        <f>IF(Смета!C1688&gt;0,Смета!C1688,0)</f>
        <v>0</v>
      </c>
      <c r="E1706" s="77">
        <f>IF(Смета!D1688&gt;0,Смета!D1688,0)</f>
        <v>0</v>
      </c>
      <c r="F1706" s="67">
        <f>IFERROR(IF(Дата_КС2=S$3,Смета!Q1688,0)+IF(Дата_КС2=S$4,Смета!T1688,0)+IF(Дата_КС2=S$5,Смета!W1688,0)+IF(Дата_КС2=S$6,Смета!Z1688,0)+IF(Дата_КС2=S$7,Смета!AC1688,0)+IF(Дата_КС2=S$8,Смета!AF1688,0)+IF(Дата_КС2=S$9,Смета!AI1688,0)+IF(Дата_КС2=S$10,Смета!AL1688,0)+IF(Дата_КС2=S$11,Смета!AO1688,0)+IF(Дата_КС2=S$12,Смета!AR1688,0)+IF(Дата_КС2=S$13,Смета!AU1688,0)+IF(Дата_КС2=S$14,Смета!AX1688,0),0)</f>
        <v>0</v>
      </c>
      <c r="G1706" s="67">
        <f>IF(Смета!E1688&gt;0,Смета!E1688,0)</f>
        <v>0</v>
      </c>
      <c r="H1706" s="67">
        <f t="shared" si="54"/>
        <v>0</v>
      </c>
      <c r="I1706" s="464">
        <f t="shared" si="53"/>
        <v>0</v>
      </c>
      <c r="J1706" s="474"/>
      <c r="K1706" s="465">
        <f>IF(AND(B1706&gt;0,B1706&lt;&gt;"ЗАГ"),1,IF(C1706=0,SUM(B1707:INDEX(B1707:B$2002,INDEX(MATCH("ЗАГ",B1707:B$2002&amp;"",),))),0))</f>
        <v>0</v>
      </c>
      <c r="L1706" s="47"/>
      <c r="M1706" s="47"/>
      <c r="N1706" s="186"/>
      <c r="O1706" s="186"/>
      <c r="P1706" s="187"/>
      <c r="Q1706" s="189"/>
      <c r="R1706" s="178">
        <f>IFERROR(IF(F1706&gt;0,IF(IFERROR((Смета!H1256*1),0)&gt;0,ROUND(F1706*G1706,2),0),0),0)</f>
        <v>0</v>
      </c>
      <c r="S1706" s="50">
        <f>IFERROR(IF(F1706&gt;0,IF(IFERROR((Смета!G1688*1),0)&gt;0,ROUND(F1706*G1706,2),0),0),0)</f>
        <v>0</v>
      </c>
      <c r="T1706" s="38"/>
      <c r="U1706" s="38"/>
      <c r="X1706" s="38"/>
      <c r="Y1706" s="38"/>
    </row>
    <row r="1707" spans="1:25" s="37" customFormat="1" hidden="1" x14ac:dyDescent="0.25">
      <c r="A1707" s="63"/>
      <c r="B1707" s="140">
        <f>IFERROR(IF(F1707&gt;0,MAX(B$26:B1706)+1,IF(AND(D1707&gt;0,C1707=0),"ЗАГ",0)),0)</f>
        <v>0</v>
      </c>
      <c r="C1707" s="141">
        <f>IF(Смета!B1689&gt;0,Смета!B1689,0)</f>
        <v>0</v>
      </c>
      <c r="D1707" s="543">
        <f>IF(Смета!C1689&gt;0,Смета!C1689,0)</f>
        <v>0</v>
      </c>
      <c r="E1707" s="77">
        <f>IF(Смета!D1689&gt;0,Смета!D1689,0)</f>
        <v>0</v>
      </c>
      <c r="F1707" s="67">
        <f>IFERROR(IF(Дата_КС2=S$3,Смета!Q1689,0)+IF(Дата_КС2=S$4,Смета!T1689,0)+IF(Дата_КС2=S$5,Смета!W1689,0)+IF(Дата_КС2=S$6,Смета!Z1689,0)+IF(Дата_КС2=S$7,Смета!AC1689,0)+IF(Дата_КС2=S$8,Смета!AF1689,0)+IF(Дата_КС2=S$9,Смета!AI1689,0)+IF(Дата_КС2=S$10,Смета!AL1689,0)+IF(Дата_КС2=S$11,Смета!AO1689,0)+IF(Дата_КС2=S$12,Смета!AR1689,0)+IF(Дата_КС2=S$13,Смета!AU1689,0)+IF(Дата_КС2=S$14,Смета!AX1689,0),0)</f>
        <v>0</v>
      </c>
      <c r="G1707" s="67">
        <f>IF(Смета!E1689&gt;0,Смета!E1689,0)</f>
        <v>0</v>
      </c>
      <c r="H1707" s="67">
        <f t="shared" si="54"/>
        <v>0</v>
      </c>
      <c r="I1707" s="464">
        <f t="shared" si="53"/>
        <v>0</v>
      </c>
      <c r="J1707" s="474"/>
      <c r="K1707" s="465">
        <f>IF(AND(B1707&gt;0,B1707&lt;&gt;"ЗАГ"),1,IF(C1707=0,SUM(B1708:INDEX(B1708:B$2002,INDEX(MATCH("ЗАГ",B1708:B$2002&amp;"",),))),0))</f>
        <v>0</v>
      </c>
      <c r="L1707" s="47"/>
      <c r="M1707" s="47"/>
      <c r="N1707" s="186"/>
      <c r="O1707" s="186"/>
      <c r="P1707" s="187"/>
      <c r="Q1707" s="189"/>
      <c r="R1707" s="178">
        <f>IFERROR(IF(F1707&gt;0,IF(IFERROR((Смета!H1257*1),0)&gt;0,ROUND(F1707*G1707,2),0),0),0)</f>
        <v>0</v>
      </c>
      <c r="S1707" s="50">
        <f>IFERROR(IF(F1707&gt;0,IF(IFERROR((Смета!G1689*1),0)&gt;0,ROUND(F1707*G1707,2),0),0),0)</f>
        <v>0</v>
      </c>
      <c r="T1707" s="38"/>
      <c r="U1707" s="38"/>
      <c r="X1707" s="38"/>
      <c r="Y1707" s="38"/>
    </row>
    <row r="1708" spans="1:25" s="37" customFormat="1" hidden="1" x14ac:dyDescent="0.25">
      <c r="A1708" s="63"/>
      <c r="B1708" s="140">
        <f>IFERROR(IF(F1708&gt;0,MAX(B$26:B1707)+1,IF(AND(D1708&gt;0,C1708=0),"ЗАГ",0)),0)</f>
        <v>0</v>
      </c>
      <c r="C1708" s="141">
        <f>IF(Смета!B1690&gt;0,Смета!B1690,0)</f>
        <v>0</v>
      </c>
      <c r="D1708" s="543">
        <f>IF(Смета!C1690&gt;0,Смета!C1690,0)</f>
        <v>0</v>
      </c>
      <c r="E1708" s="77">
        <f>IF(Смета!D1690&gt;0,Смета!D1690,0)</f>
        <v>0</v>
      </c>
      <c r="F1708" s="67">
        <f>IFERROR(IF(Дата_КС2=S$3,Смета!Q1690,0)+IF(Дата_КС2=S$4,Смета!T1690,0)+IF(Дата_КС2=S$5,Смета!W1690,0)+IF(Дата_КС2=S$6,Смета!Z1690,0)+IF(Дата_КС2=S$7,Смета!AC1690,0)+IF(Дата_КС2=S$8,Смета!AF1690,0)+IF(Дата_КС2=S$9,Смета!AI1690,0)+IF(Дата_КС2=S$10,Смета!AL1690,0)+IF(Дата_КС2=S$11,Смета!AO1690,0)+IF(Дата_КС2=S$12,Смета!AR1690,0)+IF(Дата_КС2=S$13,Смета!AU1690,0)+IF(Дата_КС2=S$14,Смета!AX1690,0),0)</f>
        <v>0</v>
      </c>
      <c r="G1708" s="67">
        <f>IF(Смета!E1690&gt;0,Смета!E1690,0)</f>
        <v>0</v>
      </c>
      <c r="H1708" s="67">
        <f t="shared" si="54"/>
        <v>0</v>
      </c>
      <c r="I1708" s="464">
        <f t="shared" si="53"/>
        <v>0</v>
      </c>
      <c r="J1708" s="474"/>
      <c r="K1708" s="465">
        <f>IF(AND(B1708&gt;0,B1708&lt;&gt;"ЗАГ"),1,IF(C1708=0,SUM(B1709:INDEX(B1709:B$2002,INDEX(MATCH("ЗАГ",B1709:B$2002&amp;"",),))),0))</f>
        <v>0</v>
      </c>
      <c r="L1708" s="47"/>
      <c r="M1708" s="47"/>
      <c r="N1708" s="186"/>
      <c r="O1708" s="186"/>
      <c r="P1708" s="187"/>
      <c r="Q1708" s="189"/>
      <c r="R1708" s="178">
        <f>IFERROR(IF(F1708&gt;0,IF(IFERROR((Смета!H1258*1),0)&gt;0,ROUND(F1708*G1708,2),0),0),0)</f>
        <v>0</v>
      </c>
      <c r="S1708" s="50">
        <f>IFERROR(IF(F1708&gt;0,IF(IFERROR((Смета!G1690*1),0)&gt;0,ROUND(F1708*G1708,2),0),0),0)</f>
        <v>0</v>
      </c>
      <c r="T1708" s="38"/>
      <c r="U1708" s="38"/>
      <c r="X1708" s="38"/>
      <c r="Y1708" s="38"/>
    </row>
    <row r="1709" spans="1:25" s="37" customFormat="1" hidden="1" x14ac:dyDescent="0.25">
      <c r="A1709" s="63"/>
      <c r="B1709" s="140">
        <f>IFERROR(IF(F1709&gt;0,MAX(B$26:B1708)+1,IF(AND(D1709&gt;0,C1709=0),"ЗАГ",0)),0)</f>
        <v>0</v>
      </c>
      <c r="C1709" s="141">
        <f>IF(Смета!B1691&gt;0,Смета!B1691,0)</f>
        <v>0</v>
      </c>
      <c r="D1709" s="543">
        <f>IF(Смета!C1691&gt;0,Смета!C1691,0)</f>
        <v>0</v>
      </c>
      <c r="E1709" s="77">
        <f>IF(Смета!D1691&gt;0,Смета!D1691,0)</f>
        <v>0</v>
      </c>
      <c r="F1709" s="67">
        <f>IFERROR(IF(Дата_КС2=S$3,Смета!Q1691,0)+IF(Дата_КС2=S$4,Смета!T1691,0)+IF(Дата_КС2=S$5,Смета!W1691,0)+IF(Дата_КС2=S$6,Смета!Z1691,0)+IF(Дата_КС2=S$7,Смета!AC1691,0)+IF(Дата_КС2=S$8,Смета!AF1691,0)+IF(Дата_КС2=S$9,Смета!AI1691,0)+IF(Дата_КС2=S$10,Смета!AL1691,0)+IF(Дата_КС2=S$11,Смета!AO1691,0)+IF(Дата_КС2=S$12,Смета!AR1691,0)+IF(Дата_КС2=S$13,Смета!AU1691,0)+IF(Дата_КС2=S$14,Смета!AX1691,0),0)</f>
        <v>0</v>
      </c>
      <c r="G1709" s="67">
        <f>IF(Смета!E1691&gt;0,Смета!E1691,0)</f>
        <v>0</v>
      </c>
      <c r="H1709" s="67">
        <f t="shared" si="54"/>
        <v>0</v>
      </c>
      <c r="I1709" s="464">
        <f t="shared" si="53"/>
        <v>0</v>
      </c>
      <c r="J1709" s="474"/>
      <c r="K1709" s="465">
        <f>IF(AND(B1709&gt;0,B1709&lt;&gt;"ЗАГ"),1,IF(C1709=0,SUM(B1710:INDEX(B1710:B$2002,INDEX(MATCH("ЗАГ",B1710:B$2002&amp;"",),))),0))</f>
        <v>0</v>
      </c>
      <c r="L1709" s="47"/>
      <c r="M1709" s="47"/>
      <c r="N1709" s="186"/>
      <c r="O1709" s="186"/>
      <c r="P1709" s="187"/>
      <c r="Q1709" s="189"/>
      <c r="R1709" s="178">
        <f>IFERROR(IF(F1709&gt;0,IF(IFERROR((Смета!H1259*1),0)&gt;0,ROUND(F1709*G1709,2),0),0),0)</f>
        <v>0</v>
      </c>
      <c r="S1709" s="50">
        <f>IFERROR(IF(F1709&gt;0,IF(IFERROR((Смета!G1691*1),0)&gt;0,ROUND(F1709*G1709,2),0),0),0)</f>
        <v>0</v>
      </c>
      <c r="T1709" s="38"/>
      <c r="U1709" s="38"/>
      <c r="X1709" s="38"/>
      <c r="Y1709" s="38"/>
    </row>
    <row r="1710" spans="1:25" s="37" customFormat="1" hidden="1" x14ac:dyDescent="0.25">
      <c r="A1710" s="63"/>
      <c r="B1710" s="140">
        <f>IFERROR(IF(F1710&gt;0,MAX(B$26:B1709)+1,IF(AND(D1710&gt;0,C1710=0),"ЗАГ",0)),0)</f>
        <v>0</v>
      </c>
      <c r="C1710" s="141">
        <f>IF(Смета!B1692&gt;0,Смета!B1692,0)</f>
        <v>0</v>
      </c>
      <c r="D1710" s="543">
        <f>IF(Смета!C1692&gt;0,Смета!C1692,0)</f>
        <v>0</v>
      </c>
      <c r="E1710" s="77">
        <f>IF(Смета!D1692&gt;0,Смета!D1692,0)</f>
        <v>0</v>
      </c>
      <c r="F1710" s="67">
        <f>IFERROR(IF(Дата_КС2=S$3,Смета!Q1692,0)+IF(Дата_КС2=S$4,Смета!T1692,0)+IF(Дата_КС2=S$5,Смета!W1692,0)+IF(Дата_КС2=S$6,Смета!Z1692,0)+IF(Дата_КС2=S$7,Смета!AC1692,0)+IF(Дата_КС2=S$8,Смета!AF1692,0)+IF(Дата_КС2=S$9,Смета!AI1692,0)+IF(Дата_КС2=S$10,Смета!AL1692,0)+IF(Дата_КС2=S$11,Смета!AO1692,0)+IF(Дата_КС2=S$12,Смета!AR1692,0)+IF(Дата_КС2=S$13,Смета!AU1692,0)+IF(Дата_КС2=S$14,Смета!AX1692,0),0)</f>
        <v>0</v>
      </c>
      <c r="G1710" s="67">
        <f>IF(Смета!E1692&gt;0,Смета!E1692,0)</f>
        <v>0</v>
      </c>
      <c r="H1710" s="67">
        <f t="shared" si="54"/>
        <v>0</v>
      </c>
      <c r="I1710" s="464">
        <f t="shared" si="53"/>
        <v>0</v>
      </c>
      <c r="J1710" s="474"/>
      <c r="K1710" s="465">
        <f>IF(AND(B1710&gt;0,B1710&lt;&gt;"ЗАГ"),1,IF(C1710=0,SUM(B1711:INDEX(B1711:B$2002,INDEX(MATCH("ЗАГ",B1711:B$2002&amp;"",),))),0))</f>
        <v>0</v>
      </c>
      <c r="L1710" s="47"/>
      <c r="M1710" s="47"/>
      <c r="N1710" s="186"/>
      <c r="O1710" s="186"/>
      <c r="P1710" s="187"/>
      <c r="Q1710" s="189"/>
      <c r="R1710" s="178">
        <f>IFERROR(IF(F1710&gt;0,IF(IFERROR((Смета!H1260*1),0)&gt;0,ROUND(F1710*G1710,2),0),0),0)</f>
        <v>0</v>
      </c>
      <c r="S1710" s="50">
        <f>IFERROR(IF(F1710&gt;0,IF(IFERROR((Смета!G1692*1),0)&gt;0,ROUND(F1710*G1710,2),0),0),0)</f>
        <v>0</v>
      </c>
      <c r="T1710" s="38"/>
      <c r="U1710" s="38"/>
      <c r="X1710" s="38"/>
      <c r="Y1710" s="38"/>
    </row>
    <row r="1711" spans="1:25" s="37" customFormat="1" hidden="1" x14ac:dyDescent="0.25">
      <c r="A1711" s="63"/>
      <c r="B1711" s="140">
        <f>IFERROR(IF(F1711&gt;0,MAX(B$26:B1710)+1,IF(AND(D1711&gt;0,C1711=0),"ЗАГ",0)),0)</f>
        <v>0</v>
      </c>
      <c r="C1711" s="141">
        <f>IF(Смета!B1693&gt;0,Смета!B1693,0)</f>
        <v>0</v>
      </c>
      <c r="D1711" s="543">
        <f>IF(Смета!C1693&gt;0,Смета!C1693,0)</f>
        <v>0</v>
      </c>
      <c r="E1711" s="77">
        <f>IF(Смета!D1693&gt;0,Смета!D1693,0)</f>
        <v>0</v>
      </c>
      <c r="F1711" s="67">
        <f>IFERROR(IF(Дата_КС2=S$3,Смета!Q1693,0)+IF(Дата_КС2=S$4,Смета!T1693,0)+IF(Дата_КС2=S$5,Смета!W1693,0)+IF(Дата_КС2=S$6,Смета!Z1693,0)+IF(Дата_КС2=S$7,Смета!AC1693,0)+IF(Дата_КС2=S$8,Смета!AF1693,0)+IF(Дата_КС2=S$9,Смета!AI1693,0)+IF(Дата_КС2=S$10,Смета!AL1693,0)+IF(Дата_КС2=S$11,Смета!AO1693,0)+IF(Дата_КС2=S$12,Смета!AR1693,0)+IF(Дата_КС2=S$13,Смета!AU1693,0)+IF(Дата_КС2=S$14,Смета!AX1693,0),0)</f>
        <v>0</v>
      </c>
      <c r="G1711" s="67">
        <f>IF(Смета!E1693&gt;0,Смета!E1693,0)</f>
        <v>0</v>
      </c>
      <c r="H1711" s="67">
        <f t="shared" si="54"/>
        <v>0</v>
      </c>
      <c r="I1711" s="464">
        <f t="shared" si="53"/>
        <v>0</v>
      </c>
      <c r="J1711" s="474"/>
      <c r="K1711" s="465">
        <f>IF(AND(B1711&gt;0,B1711&lt;&gt;"ЗАГ"),1,IF(C1711=0,SUM(B1712:INDEX(B1712:B$2002,INDEX(MATCH("ЗАГ",B1712:B$2002&amp;"",),))),0))</f>
        <v>0</v>
      </c>
      <c r="L1711" s="47"/>
      <c r="M1711" s="47"/>
      <c r="N1711" s="186"/>
      <c r="O1711" s="186"/>
      <c r="P1711" s="187"/>
      <c r="Q1711" s="189"/>
      <c r="R1711" s="178">
        <f>IFERROR(IF(F1711&gt;0,IF(IFERROR((Смета!H1261*1),0)&gt;0,ROUND(F1711*G1711,2),0),0),0)</f>
        <v>0</v>
      </c>
      <c r="S1711" s="50">
        <f>IFERROR(IF(F1711&gt;0,IF(IFERROR((Смета!G1693*1),0)&gt;0,ROUND(F1711*G1711,2),0),0),0)</f>
        <v>0</v>
      </c>
      <c r="T1711" s="38"/>
      <c r="U1711" s="38"/>
      <c r="X1711" s="38"/>
      <c r="Y1711" s="38"/>
    </row>
    <row r="1712" spans="1:25" s="37" customFormat="1" hidden="1" x14ac:dyDescent="0.25">
      <c r="A1712" s="63"/>
      <c r="B1712" s="140">
        <f>IFERROR(IF(F1712&gt;0,MAX(B$26:B1711)+1,IF(AND(D1712&gt;0,C1712=0),"ЗАГ",0)),0)</f>
        <v>0</v>
      </c>
      <c r="C1712" s="141">
        <f>IF(Смета!B1694&gt;0,Смета!B1694,0)</f>
        <v>0</v>
      </c>
      <c r="D1712" s="543">
        <f>IF(Смета!C1694&gt;0,Смета!C1694,0)</f>
        <v>0</v>
      </c>
      <c r="E1712" s="77">
        <f>IF(Смета!D1694&gt;0,Смета!D1694,0)</f>
        <v>0</v>
      </c>
      <c r="F1712" s="67">
        <f>IFERROR(IF(Дата_КС2=S$3,Смета!Q1694,0)+IF(Дата_КС2=S$4,Смета!T1694,0)+IF(Дата_КС2=S$5,Смета!W1694,0)+IF(Дата_КС2=S$6,Смета!Z1694,0)+IF(Дата_КС2=S$7,Смета!AC1694,0)+IF(Дата_КС2=S$8,Смета!AF1694,0)+IF(Дата_КС2=S$9,Смета!AI1694,0)+IF(Дата_КС2=S$10,Смета!AL1694,0)+IF(Дата_КС2=S$11,Смета!AO1694,0)+IF(Дата_КС2=S$12,Смета!AR1694,0)+IF(Дата_КС2=S$13,Смета!AU1694,0)+IF(Дата_КС2=S$14,Смета!AX1694,0),0)</f>
        <v>0</v>
      </c>
      <c r="G1712" s="67">
        <f>IF(Смета!E1694&gt;0,Смета!E1694,0)</f>
        <v>0</v>
      </c>
      <c r="H1712" s="67">
        <f t="shared" si="54"/>
        <v>0</v>
      </c>
      <c r="I1712" s="464">
        <f t="shared" si="53"/>
        <v>0</v>
      </c>
      <c r="J1712" s="474"/>
      <c r="K1712" s="465">
        <f>IF(AND(B1712&gt;0,B1712&lt;&gt;"ЗАГ"),1,IF(C1712=0,SUM(B1713:INDEX(B1713:B$2002,INDEX(MATCH("ЗАГ",B1713:B$2002&amp;"",),))),0))</f>
        <v>0</v>
      </c>
      <c r="L1712" s="47"/>
      <c r="M1712" s="47"/>
      <c r="N1712" s="186"/>
      <c r="O1712" s="186"/>
      <c r="P1712" s="187"/>
      <c r="Q1712" s="189"/>
      <c r="R1712" s="178">
        <f>IFERROR(IF(F1712&gt;0,IF(IFERROR((Смета!H1262*1),0)&gt;0,ROUND(F1712*G1712,2),0),0),0)</f>
        <v>0</v>
      </c>
      <c r="S1712" s="50">
        <f>IFERROR(IF(F1712&gt;0,IF(IFERROR((Смета!G1694*1),0)&gt;0,ROUND(F1712*G1712,2),0),0),0)</f>
        <v>0</v>
      </c>
      <c r="T1712" s="38"/>
      <c r="U1712" s="38"/>
      <c r="X1712" s="38"/>
      <c r="Y1712" s="38"/>
    </row>
    <row r="1713" spans="1:25" s="37" customFormat="1" hidden="1" x14ac:dyDescent="0.25">
      <c r="A1713" s="63"/>
      <c r="B1713" s="140">
        <f>IFERROR(IF(F1713&gt;0,MAX(B$26:B1712)+1,IF(AND(D1713&gt;0,C1713=0),"ЗАГ",0)),0)</f>
        <v>0</v>
      </c>
      <c r="C1713" s="141">
        <f>IF(Смета!B1695&gt;0,Смета!B1695,0)</f>
        <v>0</v>
      </c>
      <c r="D1713" s="543">
        <f>IF(Смета!C1695&gt;0,Смета!C1695,0)</f>
        <v>0</v>
      </c>
      <c r="E1713" s="77">
        <f>IF(Смета!D1695&gt;0,Смета!D1695,0)</f>
        <v>0</v>
      </c>
      <c r="F1713" s="67">
        <f>IFERROR(IF(Дата_КС2=S$3,Смета!Q1695,0)+IF(Дата_КС2=S$4,Смета!T1695,0)+IF(Дата_КС2=S$5,Смета!W1695,0)+IF(Дата_КС2=S$6,Смета!Z1695,0)+IF(Дата_КС2=S$7,Смета!AC1695,0)+IF(Дата_КС2=S$8,Смета!AF1695,0)+IF(Дата_КС2=S$9,Смета!AI1695,0)+IF(Дата_КС2=S$10,Смета!AL1695,0)+IF(Дата_КС2=S$11,Смета!AO1695,0)+IF(Дата_КС2=S$12,Смета!AR1695,0)+IF(Дата_КС2=S$13,Смета!AU1695,0)+IF(Дата_КС2=S$14,Смета!AX1695,0),0)</f>
        <v>0</v>
      </c>
      <c r="G1713" s="67">
        <f>IF(Смета!E1695&gt;0,Смета!E1695,0)</f>
        <v>0</v>
      </c>
      <c r="H1713" s="67">
        <f t="shared" si="54"/>
        <v>0</v>
      </c>
      <c r="I1713" s="464">
        <f t="shared" si="53"/>
        <v>0</v>
      </c>
      <c r="J1713" s="474"/>
      <c r="K1713" s="465">
        <f>IF(AND(B1713&gt;0,B1713&lt;&gt;"ЗАГ"),1,IF(C1713=0,SUM(B1714:INDEX(B1714:B$2002,INDEX(MATCH("ЗАГ",B1714:B$2002&amp;"",),))),0))</f>
        <v>0</v>
      </c>
      <c r="L1713" s="47"/>
      <c r="M1713" s="47"/>
      <c r="N1713" s="186"/>
      <c r="O1713" s="186"/>
      <c r="P1713" s="187"/>
      <c r="Q1713" s="189"/>
      <c r="R1713" s="178">
        <f>IFERROR(IF(F1713&gt;0,IF(IFERROR((Смета!H1263*1),0)&gt;0,ROUND(F1713*G1713,2),0),0),0)</f>
        <v>0</v>
      </c>
      <c r="S1713" s="50">
        <f>IFERROR(IF(F1713&gt;0,IF(IFERROR((Смета!G1695*1),0)&gt;0,ROUND(F1713*G1713,2),0),0),0)</f>
        <v>0</v>
      </c>
      <c r="T1713" s="38"/>
      <c r="U1713" s="38"/>
      <c r="X1713" s="38"/>
      <c r="Y1713" s="38"/>
    </row>
    <row r="1714" spans="1:25" s="37" customFormat="1" hidden="1" x14ac:dyDescent="0.25">
      <c r="A1714" s="63"/>
      <c r="B1714" s="140">
        <f>IFERROR(IF(F1714&gt;0,MAX(B$26:B1713)+1,IF(AND(D1714&gt;0,C1714=0),"ЗАГ",0)),0)</f>
        <v>0</v>
      </c>
      <c r="C1714" s="141">
        <f>IF(Смета!B1696&gt;0,Смета!B1696,0)</f>
        <v>0</v>
      </c>
      <c r="D1714" s="543">
        <f>IF(Смета!C1696&gt;0,Смета!C1696,0)</f>
        <v>0</v>
      </c>
      <c r="E1714" s="77">
        <f>IF(Смета!D1696&gt;0,Смета!D1696,0)</f>
        <v>0</v>
      </c>
      <c r="F1714" s="67">
        <f>IFERROR(IF(Дата_КС2=S$3,Смета!Q1696,0)+IF(Дата_КС2=S$4,Смета!T1696,0)+IF(Дата_КС2=S$5,Смета!W1696,0)+IF(Дата_КС2=S$6,Смета!Z1696,0)+IF(Дата_КС2=S$7,Смета!AC1696,0)+IF(Дата_КС2=S$8,Смета!AF1696,0)+IF(Дата_КС2=S$9,Смета!AI1696,0)+IF(Дата_КС2=S$10,Смета!AL1696,0)+IF(Дата_КС2=S$11,Смета!AO1696,0)+IF(Дата_КС2=S$12,Смета!AR1696,0)+IF(Дата_КС2=S$13,Смета!AU1696,0)+IF(Дата_КС2=S$14,Смета!AX1696,0),0)</f>
        <v>0</v>
      </c>
      <c r="G1714" s="67">
        <f>IF(Смета!E1696&gt;0,Смета!E1696,0)</f>
        <v>0</v>
      </c>
      <c r="H1714" s="67">
        <f t="shared" si="54"/>
        <v>0</v>
      </c>
      <c r="I1714" s="464">
        <f t="shared" si="53"/>
        <v>0</v>
      </c>
      <c r="J1714" s="474"/>
      <c r="K1714" s="465">
        <f>IF(AND(B1714&gt;0,B1714&lt;&gt;"ЗАГ"),1,IF(C1714=0,SUM(B1715:INDEX(B1715:B$2002,INDEX(MATCH("ЗАГ",B1715:B$2002&amp;"",),))),0))</f>
        <v>0</v>
      </c>
      <c r="L1714" s="47"/>
      <c r="M1714" s="47"/>
      <c r="N1714" s="186"/>
      <c r="O1714" s="186"/>
      <c r="P1714" s="187"/>
      <c r="Q1714" s="189"/>
      <c r="R1714" s="178">
        <f>IFERROR(IF(F1714&gt;0,IF(IFERROR((Смета!H1264*1),0)&gt;0,ROUND(F1714*G1714,2),0),0),0)</f>
        <v>0</v>
      </c>
      <c r="S1714" s="50">
        <f>IFERROR(IF(F1714&gt;0,IF(IFERROR((Смета!G1696*1),0)&gt;0,ROUND(F1714*G1714,2),0),0),0)</f>
        <v>0</v>
      </c>
      <c r="T1714" s="38"/>
      <c r="U1714" s="38"/>
      <c r="X1714" s="38"/>
      <c r="Y1714" s="38"/>
    </row>
    <row r="1715" spans="1:25" s="37" customFormat="1" hidden="1" x14ac:dyDescent="0.25">
      <c r="A1715" s="63"/>
      <c r="B1715" s="140">
        <f>IFERROR(IF(F1715&gt;0,MAX(B$26:B1714)+1,IF(AND(D1715&gt;0,C1715=0),"ЗАГ",0)),0)</f>
        <v>0</v>
      </c>
      <c r="C1715" s="141">
        <f>IF(Смета!B1697&gt;0,Смета!B1697,0)</f>
        <v>0</v>
      </c>
      <c r="D1715" s="543">
        <f>IF(Смета!C1697&gt;0,Смета!C1697,0)</f>
        <v>0</v>
      </c>
      <c r="E1715" s="77">
        <f>IF(Смета!D1697&gt;0,Смета!D1697,0)</f>
        <v>0</v>
      </c>
      <c r="F1715" s="67">
        <f>IFERROR(IF(Дата_КС2=S$3,Смета!Q1697,0)+IF(Дата_КС2=S$4,Смета!T1697,0)+IF(Дата_КС2=S$5,Смета!W1697,0)+IF(Дата_КС2=S$6,Смета!Z1697,0)+IF(Дата_КС2=S$7,Смета!AC1697,0)+IF(Дата_КС2=S$8,Смета!AF1697,0)+IF(Дата_КС2=S$9,Смета!AI1697,0)+IF(Дата_КС2=S$10,Смета!AL1697,0)+IF(Дата_КС2=S$11,Смета!AO1697,0)+IF(Дата_КС2=S$12,Смета!AR1697,0)+IF(Дата_КС2=S$13,Смета!AU1697,0)+IF(Дата_КС2=S$14,Смета!AX1697,0),0)</f>
        <v>0</v>
      </c>
      <c r="G1715" s="67">
        <f>IF(Смета!E1697&gt;0,Смета!E1697,0)</f>
        <v>0</v>
      </c>
      <c r="H1715" s="67">
        <f t="shared" si="54"/>
        <v>0</v>
      </c>
      <c r="I1715" s="464">
        <f t="shared" si="53"/>
        <v>0</v>
      </c>
      <c r="J1715" s="474"/>
      <c r="K1715" s="465">
        <f>IF(AND(B1715&gt;0,B1715&lt;&gt;"ЗАГ"),1,IF(C1715=0,SUM(B1716:INDEX(B1716:B$2002,INDEX(MATCH("ЗАГ",B1716:B$2002&amp;"",),))),0))</f>
        <v>0</v>
      </c>
      <c r="L1715" s="47"/>
      <c r="M1715" s="47"/>
      <c r="N1715" s="186"/>
      <c r="O1715" s="186"/>
      <c r="P1715" s="187"/>
      <c r="Q1715" s="189"/>
      <c r="R1715" s="178">
        <f>IFERROR(IF(F1715&gt;0,IF(IFERROR((Смета!H1265*1),0)&gt;0,ROUND(F1715*G1715,2),0),0),0)</f>
        <v>0</v>
      </c>
      <c r="S1715" s="50">
        <f>IFERROR(IF(F1715&gt;0,IF(IFERROR((Смета!G1697*1),0)&gt;0,ROUND(F1715*G1715,2),0),0),0)</f>
        <v>0</v>
      </c>
      <c r="T1715" s="38"/>
      <c r="U1715" s="38"/>
      <c r="X1715" s="38"/>
      <c r="Y1715" s="38"/>
    </row>
    <row r="1716" spans="1:25" s="37" customFormat="1" hidden="1" x14ac:dyDescent="0.25">
      <c r="A1716" s="63"/>
      <c r="B1716" s="140">
        <f>IFERROR(IF(F1716&gt;0,MAX(B$26:B1715)+1,IF(AND(D1716&gt;0,C1716=0),"ЗАГ",0)),0)</f>
        <v>0</v>
      </c>
      <c r="C1716" s="141">
        <f>IF(Смета!B1698&gt;0,Смета!B1698,0)</f>
        <v>0</v>
      </c>
      <c r="D1716" s="543">
        <f>IF(Смета!C1698&gt;0,Смета!C1698,0)</f>
        <v>0</v>
      </c>
      <c r="E1716" s="77">
        <f>IF(Смета!D1698&gt;0,Смета!D1698,0)</f>
        <v>0</v>
      </c>
      <c r="F1716" s="67">
        <f>IFERROR(IF(Дата_КС2=S$3,Смета!Q1698,0)+IF(Дата_КС2=S$4,Смета!T1698,0)+IF(Дата_КС2=S$5,Смета!W1698,0)+IF(Дата_КС2=S$6,Смета!Z1698,0)+IF(Дата_КС2=S$7,Смета!AC1698,0)+IF(Дата_КС2=S$8,Смета!AF1698,0)+IF(Дата_КС2=S$9,Смета!AI1698,0)+IF(Дата_КС2=S$10,Смета!AL1698,0)+IF(Дата_КС2=S$11,Смета!AO1698,0)+IF(Дата_КС2=S$12,Смета!AR1698,0)+IF(Дата_КС2=S$13,Смета!AU1698,0)+IF(Дата_КС2=S$14,Смета!AX1698,0),0)</f>
        <v>0</v>
      </c>
      <c r="G1716" s="67">
        <f>IF(Смета!E1698&gt;0,Смета!E1698,0)</f>
        <v>0</v>
      </c>
      <c r="H1716" s="67">
        <f t="shared" si="54"/>
        <v>0</v>
      </c>
      <c r="I1716" s="464">
        <f t="shared" si="53"/>
        <v>0</v>
      </c>
      <c r="J1716" s="474"/>
      <c r="K1716" s="465">
        <f>IF(AND(B1716&gt;0,B1716&lt;&gt;"ЗАГ"),1,IF(C1716=0,SUM(B1717:INDEX(B1717:B$2002,INDEX(MATCH("ЗАГ",B1717:B$2002&amp;"",),))),0))</f>
        <v>0</v>
      </c>
      <c r="L1716" s="47"/>
      <c r="M1716" s="47"/>
      <c r="N1716" s="186"/>
      <c r="O1716" s="186"/>
      <c r="P1716" s="187"/>
      <c r="Q1716" s="189"/>
      <c r="R1716" s="178">
        <f>IFERROR(IF(F1716&gt;0,IF(IFERROR((Смета!H1266*1),0)&gt;0,ROUND(F1716*G1716,2),0),0),0)</f>
        <v>0</v>
      </c>
      <c r="S1716" s="50">
        <f>IFERROR(IF(F1716&gt;0,IF(IFERROR((Смета!G1698*1),0)&gt;0,ROUND(F1716*G1716,2),0),0),0)</f>
        <v>0</v>
      </c>
      <c r="T1716" s="38"/>
      <c r="U1716" s="38"/>
      <c r="X1716" s="38"/>
      <c r="Y1716" s="38"/>
    </row>
    <row r="1717" spans="1:25" s="37" customFormat="1" hidden="1" x14ac:dyDescent="0.25">
      <c r="A1717" s="63"/>
      <c r="B1717" s="140">
        <f>IFERROR(IF(F1717&gt;0,MAX(B$26:B1716)+1,IF(AND(D1717&gt;0,C1717=0),"ЗАГ",0)),0)</f>
        <v>0</v>
      </c>
      <c r="C1717" s="141">
        <f>IF(Смета!B1699&gt;0,Смета!B1699,0)</f>
        <v>0</v>
      </c>
      <c r="D1717" s="543">
        <f>IF(Смета!C1699&gt;0,Смета!C1699,0)</f>
        <v>0</v>
      </c>
      <c r="E1717" s="77">
        <f>IF(Смета!D1699&gt;0,Смета!D1699,0)</f>
        <v>0</v>
      </c>
      <c r="F1717" s="67">
        <f>IFERROR(IF(Дата_КС2=S$3,Смета!Q1699,0)+IF(Дата_КС2=S$4,Смета!T1699,0)+IF(Дата_КС2=S$5,Смета!W1699,0)+IF(Дата_КС2=S$6,Смета!Z1699,0)+IF(Дата_КС2=S$7,Смета!AC1699,0)+IF(Дата_КС2=S$8,Смета!AF1699,0)+IF(Дата_КС2=S$9,Смета!AI1699,0)+IF(Дата_КС2=S$10,Смета!AL1699,0)+IF(Дата_КС2=S$11,Смета!AO1699,0)+IF(Дата_КС2=S$12,Смета!AR1699,0)+IF(Дата_КС2=S$13,Смета!AU1699,0)+IF(Дата_КС2=S$14,Смета!AX1699,0),0)</f>
        <v>0</v>
      </c>
      <c r="G1717" s="67">
        <f>IF(Смета!E1699&gt;0,Смета!E1699,0)</f>
        <v>0</v>
      </c>
      <c r="H1717" s="67">
        <f t="shared" si="54"/>
        <v>0</v>
      </c>
      <c r="I1717" s="464">
        <f t="shared" si="53"/>
        <v>0</v>
      </c>
      <c r="J1717" s="474"/>
      <c r="K1717" s="465">
        <f>IF(AND(B1717&gt;0,B1717&lt;&gt;"ЗАГ"),1,IF(C1717=0,SUM(B1718:INDEX(B1718:B$2002,INDEX(MATCH("ЗАГ",B1718:B$2002&amp;"",),))),0))</f>
        <v>0</v>
      </c>
      <c r="L1717" s="47"/>
      <c r="M1717" s="47"/>
      <c r="N1717" s="186"/>
      <c r="O1717" s="186"/>
      <c r="P1717" s="187"/>
      <c r="Q1717" s="189"/>
      <c r="R1717" s="178">
        <f>IFERROR(IF(F1717&gt;0,IF(IFERROR((Смета!H1267*1),0)&gt;0,ROUND(F1717*G1717,2),0),0),0)</f>
        <v>0</v>
      </c>
      <c r="S1717" s="50">
        <f>IFERROR(IF(F1717&gt;0,IF(IFERROR((Смета!G1699*1),0)&gt;0,ROUND(F1717*G1717,2),0),0),0)</f>
        <v>0</v>
      </c>
      <c r="T1717" s="38"/>
      <c r="U1717" s="38"/>
      <c r="X1717" s="38"/>
      <c r="Y1717" s="38"/>
    </row>
    <row r="1718" spans="1:25" s="37" customFormat="1" hidden="1" x14ac:dyDescent="0.25">
      <c r="A1718" s="63"/>
      <c r="B1718" s="140">
        <f>IFERROR(IF(F1718&gt;0,MAX(B$26:B1717)+1,IF(AND(D1718&gt;0,C1718=0),"ЗАГ",0)),0)</f>
        <v>0</v>
      </c>
      <c r="C1718" s="141">
        <f>IF(Смета!B1700&gt;0,Смета!B1700,0)</f>
        <v>0</v>
      </c>
      <c r="D1718" s="543">
        <f>IF(Смета!C1700&gt;0,Смета!C1700,0)</f>
        <v>0</v>
      </c>
      <c r="E1718" s="77">
        <f>IF(Смета!D1700&gt;0,Смета!D1700,0)</f>
        <v>0</v>
      </c>
      <c r="F1718" s="67">
        <f>IFERROR(IF(Дата_КС2=S$3,Смета!Q1700,0)+IF(Дата_КС2=S$4,Смета!T1700,0)+IF(Дата_КС2=S$5,Смета!W1700,0)+IF(Дата_КС2=S$6,Смета!Z1700,0)+IF(Дата_КС2=S$7,Смета!AC1700,0)+IF(Дата_КС2=S$8,Смета!AF1700,0)+IF(Дата_КС2=S$9,Смета!AI1700,0)+IF(Дата_КС2=S$10,Смета!AL1700,0)+IF(Дата_КС2=S$11,Смета!AO1700,0)+IF(Дата_КС2=S$12,Смета!AR1700,0)+IF(Дата_КС2=S$13,Смета!AU1700,0)+IF(Дата_КС2=S$14,Смета!AX1700,0),0)</f>
        <v>0</v>
      </c>
      <c r="G1718" s="67">
        <f>IF(Смета!E1700&gt;0,Смета!E1700,0)</f>
        <v>0</v>
      </c>
      <c r="H1718" s="67">
        <f t="shared" si="54"/>
        <v>0</v>
      </c>
      <c r="I1718" s="464">
        <f t="shared" si="53"/>
        <v>0</v>
      </c>
      <c r="J1718" s="474"/>
      <c r="K1718" s="465">
        <f>IF(AND(B1718&gt;0,B1718&lt;&gt;"ЗАГ"),1,IF(C1718=0,SUM(B1719:INDEX(B1719:B$2002,INDEX(MATCH("ЗАГ",B1719:B$2002&amp;"",),))),0))</f>
        <v>0</v>
      </c>
      <c r="L1718" s="47"/>
      <c r="M1718" s="47"/>
      <c r="N1718" s="186"/>
      <c r="O1718" s="186"/>
      <c r="P1718" s="187"/>
      <c r="Q1718" s="189"/>
      <c r="R1718" s="178">
        <f>IFERROR(IF(F1718&gt;0,IF(IFERROR((Смета!H1268*1),0)&gt;0,ROUND(F1718*G1718,2),0),0),0)</f>
        <v>0</v>
      </c>
      <c r="S1718" s="50">
        <f>IFERROR(IF(F1718&gt;0,IF(IFERROR((Смета!G1700*1),0)&gt;0,ROUND(F1718*G1718,2),0),0),0)</f>
        <v>0</v>
      </c>
      <c r="T1718" s="38"/>
      <c r="U1718" s="38"/>
      <c r="X1718" s="38"/>
      <c r="Y1718" s="38"/>
    </row>
    <row r="1719" spans="1:25" s="37" customFormat="1" hidden="1" x14ac:dyDescent="0.25">
      <c r="A1719" s="63"/>
      <c r="B1719" s="140">
        <f>IFERROR(IF(F1719&gt;0,MAX(B$26:B1718)+1,IF(AND(D1719&gt;0,C1719=0),"ЗАГ",0)),0)</f>
        <v>0</v>
      </c>
      <c r="C1719" s="141">
        <f>IF(Смета!B1701&gt;0,Смета!B1701,0)</f>
        <v>0</v>
      </c>
      <c r="D1719" s="543">
        <f>IF(Смета!C1701&gt;0,Смета!C1701,0)</f>
        <v>0</v>
      </c>
      <c r="E1719" s="77">
        <f>IF(Смета!D1701&gt;0,Смета!D1701,0)</f>
        <v>0</v>
      </c>
      <c r="F1719" s="67">
        <f>IFERROR(IF(Дата_КС2=S$3,Смета!Q1701,0)+IF(Дата_КС2=S$4,Смета!T1701,0)+IF(Дата_КС2=S$5,Смета!W1701,0)+IF(Дата_КС2=S$6,Смета!Z1701,0)+IF(Дата_КС2=S$7,Смета!AC1701,0)+IF(Дата_КС2=S$8,Смета!AF1701,0)+IF(Дата_КС2=S$9,Смета!AI1701,0)+IF(Дата_КС2=S$10,Смета!AL1701,0)+IF(Дата_КС2=S$11,Смета!AO1701,0)+IF(Дата_КС2=S$12,Смета!AR1701,0)+IF(Дата_КС2=S$13,Смета!AU1701,0)+IF(Дата_КС2=S$14,Смета!AX1701,0),0)</f>
        <v>0</v>
      </c>
      <c r="G1719" s="67">
        <f>IF(Смета!E1701&gt;0,Смета!E1701,0)</f>
        <v>0</v>
      </c>
      <c r="H1719" s="67">
        <f t="shared" si="54"/>
        <v>0</v>
      </c>
      <c r="I1719" s="464">
        <f t="shared" si="53"/>
        <v>0</v>
      </c>
      <c r="J1719" s="474"/>
      <c r="K1719" s="465">
        <f>IF(AND(B1719&gt;0,B1719&lt;&gt;"ЗАГ"),1,IF(C1719=0,SUM(B1720:INDEX(B1720:B$2002,INDEX(MATCH("ЗАГ",B1720:B$2002&amp;"",),))),0))</f>
        <v>0</v>
      </c>
      <c r="L1719" s="47"/>
      <c r="M1719" s="47"/>
      <c r="N1719" s="186"/>
      <c r="O1719" s="186"/>
      <c r="P1719" s="187"/>
      <c r="Q1719" s="189"/>
      <c r="R1719" s="178">
        <f>IFERROR(IF(F1719&gt;0,IF(IFERROR((Смета!H1269*1),0)&gt;0,ROUND(F1719*G1719,2),0),0),0)</f>
        <v>0</v>
      </c>
      <c r="S1719" s="50">
        <f>IFERROR(IF(F1719&gt;0,IF(IFERROR((Смета!G1701*1),0)&gt;0,ROUND(F1719*G1719,2),0),0),0)</f>
        <v>0</v>
      </c>
      <c r="T1719" s="38"/>
      <c r="U1719" s="38"/>
      <c r="X1719" s="38"/>
      <c r="Y1719" s="38"/>
    </row>
    <row r="1720" spans="1:25" s="37" customFormat="1" hidden="1" x14ac:dyDescent="0.25">
      <c r="A1720" s="63"/>
      <c r="B1720" s="140">
        <f>IFERROR(IF(F1720&gt;0,MAX(B$26:B1719)+1,IF(AND(D1720&gt;0,C1720=0),"ЗАГ",0)),0)</f>
        <v>0</v>
      </c>
      <c r="C1720" s="141">
        <f>IF(Смета!B1702&gt;0,Смета!B1702,0)</f>
        <v>0</v>
      </c>
      <c r="D1720" s="543">
        <f>IF(Смета!C1702&gt;0,Смета!C1702,0)</f>
        <v>0</v>
      </c>
      <c r="E1720" s="77">
        <f>IF(Смета!D1702&gt;0,Смета!D1702,0)</f>
        <v>0</v>
      </c>
      <c r="F1720" s="67">
        <f>IFERROR(IF(Дата_КС2=S$3,Смета!Q1702,0)+IF(Дата_КС2=S$4,Смета!T1702,0)+IF(Дата_КС2=S$5,Смета!W1702,0)+IF(Дата_КС2=S$6,Смета!Z1702,0)+IF(Дата_КС2=S$7,Смета!AC1702,0)+IF(Дата_КС2=S$8,Смета!AF1702,0)+IF(Дата_КС2=S$9,Смета!AI1702,0)+IF(Дата_КС2=S$10,Смета!AL1702,0)+IF(Дата_КС2=S$11,Смета!AO1702,0)+IF(Дата_КС2=S$12,Смета!AR1702,0)+IF(Дата_КС2=S$13,Смета!AU1702,0)+IF(Дата_КС2=S$14,Смета!AX1702,0),0)</f>
        <v>0</v>
      </c>
      <c r="G1720" s="67">
        <f>IF(Смета!E1702&gt;0,Смета!E1702,0)</f>
        <v>0</v>
      </c>
      <c r="H1720" s="67">
        <f t="shared" si="54"/>
        <v>0</v>
      </c>
      <c r="I1720" s="464">
        <f t="shared" si="53"/>
        <v>0</v>
      </c>
      <c r="J1720" s="474"/>
      <c r="K1720" s="465">
        <f>IF(AND(B1720&gt;0,B1720&lt;&gt;"ЗАГ"),1,IF(C1720=0,SUM(B1721:INDEX(B1721:B$2002,INDEX(MATCH("ЗАГ",B1721:B$2002&amp;"",),))),0))</f>
        <v>0</v>
      </c>
      <c r="L1720" s="47"/>
      <c r="M1720" s="47"/>
      <c r="N1720" s="186"/>
      <c r="O1720" s="186"/>
      <c r="P1720" s="187"/>
      <c r="Q1720" s="189"/>
      <c r="R1720" s="178">
        <f>IFERROR(IF(F1720&gt;0,IF(IFERROR((Смета!H1270*1),0)&gt;0,ROUND(F1720*G1720,2),0),0),0)</f>
        <v>0</v>
      </c>
      <c r="S1720" s="50">
        <f>IFERROR(IF(F1720&gt;0,IF(IFERROR((Смета!G1702*1),0)&gt;0,ROUND(F1720*G1720,2),0),0),0)</f>
        <v>0</v>
      </c>
      <c r="T1720" s="38"/>
      <c r="U1720" s="38"/>
      <c r="X1720" s="38"/>
      <c r="Y1720" s="38"/>
    </row>
    <row r="1721" spans="1:25" s="37" customFormat="1" hidden="1" x14ac:dyDescent="0.25">
      <c r="A1721" s="63"/>
      <c r="B1721" s="140">
        <f>IFERROR(IF(F1721&gt;0,MAX(B$26:B1720)+1,IF(AND(D1721&gt;0,C1721=0),"ЗАГ",0)),0)</f>
        <v>0</v>
      </c>
      <c r="C1721" s="141">
        <f>IF(Смета!B1703&gt;0,Смета!B1703,0)</f>
        <v>0</v>
      </c>
      <c r="D1721" s="543">
        <f>IF(Смета!C1703&gt;0,Смета!C1703,0)</f>
        <v>0</v>
      </c>
      <c r="E1721" s="77">
        <f>IF(Смета!D1703&gt;0,Смета!D1703,0)</f>
        <v>0</v>
      </c>
      <c r="F1721" s="67">
        <f>IFERROR(IF(Дата_КС2=S$3,Смета!Q1703,0)+IF(Дата_КС2=S$4,Смета!T1703,0)+IF(Дата_КС2=S$5,Смета!W1703,0)+IF(Дата_КС2=S$6,Смета!Z1703,0)+IF(Дата_КС2=S$7,Смета!AC1703,0)+IF(Дата_КС2=S$8,Смета!AF1703,0)+IF(Дата_КС2=S$9,Смета!AI1703,0)+IF(Дата_КС2=S$10,Смета!AL1703,0)+IF(Дата_КС2=S$11,Смета!AO1703,0)+IF(Дата_КС2=S$12,Смета!AR1703,0)+IF(Дата_КС2=S$13,Смета!AU1703,0)+IF(Дата_КС2=S$14,Смета!AX1703,0),0)</f>
        <v>0</v>
      </c>
      <c r="G1721" s="67">
        <f>IF(Смета!E1703&gt;0,Смета!E1703,0)</f>
        <v>0</v>
      </c>
      <c r="H1721" s="67">
        <f t="shared" si="54"/>
        <v>0</v>
      </c>
      <c r="I1721" s="464">
        <f t="shared" si="53"/>
        <v>0</v>
      </c>
      <c r="J1721" s="474"/>
      <c r="K1721" s="465">
        <f>IF(AND(B1721&gt;0,B1721&lt;&gt;"ЗАГ"),1,IF(C1721=0,SUM(B1722:INDEX(B1722:B$2002,INDEX(MATCH("ЗАГ",B1722:B$2002&amp;"",),))),0))</f>
        <v>0</v>
      </c>
      <c r="L1721" s="47"/>
      <c r="M1721" s="47"/>
      <c r="N1721" s="186"/>
      <c r="O1721" s="186"/>
      <c r="P1721" s="187"/>
      <c r="Q1721" s="189"/>
      <c r="R1721" s="178">
        <f>IFERROR(IF(F1721&gt;0,IF(IFERROR((Смета!H1271*1),0)&gt;0,ROUND(F1721*G1721,2),0),0),0)</f>
        <v>0</v>
      </c>
      <c r="S1721" s="50">
        <f>IFERROR(IF(F1721&gt;0,IF(IFERROR((Смета!G1703*1),0)&gt;0,ROUND(F1721*G1721,2),0),0),0)</f>
        <v>0</v>
      </c>
      <c r="T1721" s="38"/>
      <c r="U1721" s="38"/>
      <c r="X1721" s="38"/>
      <c r="Y1721" s="38"/>
    </row>
    <row r="1722" spans="1:25" s="37" customFormat="1" hidden="1" x14ac:dyDescent="0.25">
      <c r="A1722" s="63"/>
      <c r="B1722" s="140">
        <f>IFERROR(IF(F1722&gt;0,MAX(B$26:B1721)+1,IF(AND(D1722&gt;0,C1722=0),"ЗАГ",0)),0)</f>
        <v>0</v>
      </c>
      <c r="C1722" s="141">
        <f>IF(Смета!B1704&gt;0,Смета!B1704,0)</f>
        <v>0</v>
      </c>
      <c r="D1722" s="543">
        <f>IF(Смета!C1704&gt;0,Смета!C1704,0)</f>
        <v>0</v>
      </c>
      <c r="E1722" s="77">
        <f>IF(Смета!D1704&gt;0,Смета!D1704,0)</f>
        <v>0</v>
      </c>
      <c r="F1722" s="67">
        <f>IFERROR(IF(Дата_КС2=S$3,Смета!Q1704,0)+IF(Дата_КС2=S$4,Смета!T1704,0)+IF(Дата_КС2=S$5,Смета!W1704,0)+IF(Дата_КС2=S$6,Смета!Z1704,0)+IF(Дата_КС2=S$7,Смета!AC1704,0)+IF(Дата_КС2=S$8,Смета!AF1704,0)+IF(Дата_КС2=S$9,Смета!AI1704,0)+IF(Дата_КС2=S$10,Смета!AL1704,0)+IF(Дата_КС2=S$11,Смета!AO1704,0)+IF(Дата_КС2=S$12,Смета!AR1704,0)+IF(Дата_КС2=S$13,Смета!AU1704,0)+IF(Дата_КС2=S$14,Смета!AX1704,0),0)</f>
        <v>0</v>
      </c>
      <c r="G1722" s="67">
        <f>IF(Смета!E1704&gt;0,Смета!E1704,0)</f>
        <v>0</v>
      </c>
      <c r="H1722" s="67">
        <f t="shared" si="54"/>
        <v>0</v>
      </c>
      <c r="I1722" s="464">
        <f t="shared" si="53"/>
        <v>0</v>
      </c>
      <c r="J1722" s="474"/>
      <c r="K1722" s="465">
        <f>IF(AND(B1722&gt;0,B1722&lt;&gt;"ЗАГ"),1,IF(C1722=0,SUM(B1723:INDEX(B1723:B$2002,INDEX(MATCH("ЗАГ",B1723:B$2002&amp;"",),))),0))</f>
        <v>0</v>
      </c>
      <c r="L1722" s="47"/>
      <c r="M1722" s="47"/>
      <c r="N1722" s="186"/>
      <c r="O1722" s="186"/>
      <c r="P1722" s="187"/>
      <c r="Q1722" s="189"/>
      <c r="R1722" s="178">
        <f>IFERROR(IF(F1722&gt;0,IF(IFERROR((Смета!H1272*1),0)&gt;0,ROUND(F1722*G1722,2),0),0),0)</f>
        <v>0</v>
      </c>
      <c r="S1722" s="50">
        <f>IFERROR(IF(F1722&gt;0,IF(IFERROR((Смета!G1704*1),0)&gt;0,ROUND(F1722*G1722,2),0),0),0)</f>
        <v>0</v>
      </c>
      <c r="T1722" s="38"/>
      <c r="U1722" s="38"/>
      <c r="X1722" s="38"/>
      <c r="Y1722" s="38"/>
    </row>
    <row r="1723" spans="1:25" s="37" customFormat="1" hidden="1" x14ac:dyDescent="0.25">
      <c r="A1723" s="63"/>
      <c r="B1723" s="140">
        <f>IFERROR(IF(F1723&gt;0,MAX(B$26:B1722)+1,IF(AND(D1723&gt;0,C1723=0),"ЗАГ",0)),0)</f>
        <v>0</v>
      </c>
      <c r="C1723" s="141">
        <f>IF(Смета!B1705&gt;0,Смета!B1705,0)</f>
        <v>0</v>
      </c>
      <c r="D1723" s="543">
        <f>IF(Смета!C1705&gt;0,Смета!C1705,0)</f>
        <v>0</v>
      </c>
      <c r="E1723" s="77">
        <f>IF(Смета!D1705&gt;0,Смета!D1705,0)</f>
        <v>0</v>
      </c>
      <c r="F1723" s="67">
        <f>IFERROR(IF(Дата_КС2=S$3,Смета!Q1705,0)+IF(Дата_КС2=S$4,Смета!T1705,0)+IF(Дата_КС2=S$5,Смета!W1705,0)+IF(Дата_КС2=S$6,Смета!Z1705,0)+IF(Дата_КС2=S$7,Смета!AC1705,0)+IF(Дата_КС2=S$8,Смета!AF1705,0)+IF(Дата_КС2=S$9,Смета!AI1705,0)+IF(Дата_КС2=S$10,Смета!AL1705,0)+IF(Дата_КС2=S$11,Смета!AO1705,0)+IF(Дата_КС2=S$12,Смета!AR1705,0)+IF(Дата_КС2=S$13,Смета!AU1705,0)+IF(Дата_КС2=S$14,Смета!AX1705,0),0)</f>
        <v>0</v>
      </c>
      <c r="G1723" s="67">
        <f>IF(Смета!E1705&gt;0,Смета!E1705,0)</f>
        <v>0</v>
      </c>
      <c r="H1723" s="67">
        <f t="shared" si="54"/>
        <v>0</v>
      </c>
      <c r="I1723" s="464">
        <f t="shared" si="53"/>
        <v>0</v>
      </c>
      <c r="J1723" s="474"/>
      <c r="K1723" s="465">
        <f>IF(AND(B1723&gt;0,B1723&lt;&gt;"ЗАГ"),1,IF(C1723=0,SUM(B1724:INDEX(B1724:B$2002,INDEX(MATCH("ЗАГ",B1724:B$2002&amp;"",),))),0))</f>
        <v>0</v>
      </c>
      <c r="L1723" s="47"/>
      <c r="M1723" s="47"/>
      <c r="N1723" s="186"/>
      <c r="O1723" s="186"/>
      <c r="P1723" s="187"/>
      <c r="Q1723" s="189"/>
      <c r="R1723" s="178">
        <f>IFERROR(IF(F1723&gt;0,IF(IFERROR((Смета!H1273*1),0)&gt;0,ROUND(F1723*G1723,2),0),0),0)</f>
        <v>0</v>
      </c>
      <c r="S1723" s="50">
        <f>IFERROR(IF(F1723&gt;0,IF(IFERROR((Смета!G1705*1),0)&gt;0,ROUND(F1723*G1723,2),0),0),0)</f>
        <v>0</v>
      </c>
      <c r="T1723" s="38"/>
      <c r="U1723" s="38"/>
      <c r="X1723" s="38"/>
      <c r="Y1723" s="38"/>
    </row>
    <row r="1724" spans="1:25" s="37" customFormat="1" hidden="1" x14ac:dyDescent="0.25">
      <c r="A1724" s="63"/>
      <c r="B1724" s="140">
        <f>IFERROR(IF(F1724&gt;0,MAX(B$26:B1723)+1,IF(AND(D1724&gt;0,C1724=0),"ЗАГ",0)),0)</f>
        <v>0</v>
      </c>
      <c r="C1724" s="141">
        <f>IF(Смета!B1706&gt;0,Смета!B1706,0)</f>
        <v>0</v>
      </c>
      <c r="D1724" s="543">
        <f>IF(Смета!C1706&gt;0,Смета!C1706,0)</f>
        <v>0</v>
      </c>
      <c r="E1724" s="77">
        <f>IF(Смета!D1706&gt;0,Смета!D1706,0)</f>
        <v>0</v>
      </c>
      <c r="F1724" s="67">
        <f>IFERROR(IF(Дата_КС2=S$3,Смета!Q1706,0)+IF(Дата_КС2=S$4,Смета!T1706,0)+IF(Дата_КС2=S$5,Смета!W1706,0)+IF(Дата_КС2=S$6,Смета!Z1706,0)+IF(Дата_КС2=S$7,Смета!AC1706,0)+IF(Дата_КС2=S$8,Смета!AF1706,0)+IF(Дата_КС2=S$9,Смета!AI1706,0)+IF(Дата_КС2=S$10,Смета!AL1706,0)+IF(Дата_КС2=S$11,Смета!AO1706,0)+IF(Дата_КС2=S$12,Смета!AR1706,0)+IF(Дата_КС2=S$13,Смета!AU1706,0)+IF(Дата_КС2=S$14,Смета!AX1706,0),0)</f>
        <v>0</v>
      </c>
      <c r="G1724" s="67">
        <f>IF(Смета!E1706&gt;0,Смета!E1706,0)</f>
        <v>0</v>
      </c>
      <c r="H1724" s="67">
        <f t="shared" si="54"/>
        <v>0</v>
      </c>
      <c r="I1724" s="464">
        <f t="shared" si="53"/>
        <v>0</v>
      </c>
      <c r="J1724" s="474"/>
      <c r="K1724" s="465">
        <f>IF(AND(B1724&gt;0,B1724&lt;&gt;"ЗАГ"),1,IF(C1724=0,SUM(B1725:INDEX(B1725:B$2002,INDEX(MATCH("ЗАГ",B1725:B$2002&amp;"",),))),0))</f>
        <v>0</v>
      </c>
      <c r="L1724" s="47"/>
      <c r="M1724" s="47"/>
      <c r="N1724" s="186"/>
      <c r="O1724" s="186"/>
      <c r="P1724" s="187"/>
      <c r="Q1724" s="189"/>
      <c r="R1724" s="178">
        <f>IFERROR(IF(F1724&gt;0,IF(IFERROR((Смета!H1274*1),0)&gt;0,ROUND(F1724*G1724,2),0),0),0)</f>
        <v>0</v>
      </c>
      <c r="S1724" s="50">
        <f>IFERROR(IF(F1724&gt;0,IF(IFERROR((Смета!G1706*1),0)&gt;0,ROUND(F1724*G1724,2),0),0),0)</f>
        <v>0</v>
      </c>
      <c r="T1724" s="38"/>
      <c r="U1724" s="38"/>
      <c r="X1724" s="38"/>
      <c r="Y1724" s="38"/>
    </row>
    <row r="1725" spans="1:25" s="37" customFormat="1" hidden="1" x14ac:dyDescent="0.25">
      <c r="A1725" s="63"/>
      <c r="B1725" s="140">
        <f>IFERROR(IF(F1725&gt;0,MAX(B$26:B1724)+1,IF(AND(D1725&gt;0,C1725=0),"ЗАГ",0)),0)</f>
        <v>0</v>
      </c>
      <c r="C1725" s="141">
        <f>IF(Смета!B1707&gt;0,Смета!B1707,0)</f>
        <v>0</v>
      </c>
      <c r="D1725" s="543">
        <f>IF(Смета!C1707&gt;0,Смета!C1707,0)</f>
        <v>0</v>
      </c>
      <c r="E1725" s="77">
        <f>IF(Смета!D1707&gt;0,Смета!D1707,0)</f>
        <v>0</v>
      </c>
      <c r="F1725" s="67">
        <f>IFERROR(IF(Дата_КС2=S$3,Смета!Q1707,0)+IF(Дата_КС2=S$4,Смета!T1707,0)+IF(Дата_КС2=S$5,Смета!W1707,0)+IF(Дата_КС2=S$6,Смета!Z1707,0)+IF(Дата_КС2=S$7,Смета!AC1707,0)+IF(Дата_КС2=S$8,Смета!AF1707,0)+IF(Дата_КС2=S$9,Смета!AI1707,0)+IF(Дата_КС2=S$10,Смета!AL1707,0)+IF(Дата_КС2=S$11,Смета!AO1707,0)+IF(Дата_КС2=S$12,Смета!AR1707,0)+IF(Дата_КС2=S$13,Смета!AU1707,0)+IF(Дата_КС2=S$14,Смета!AX1707,0),0)</f>
        <v>0</v>
      </c>
      <c r="G1725" s="67">
        <f>IF(Смета!E1707&gt;0,Смета!E1707,0)</f>
        <v>0</v>
      </c>
      <c r="H1725" s="67">
        <f t="shared" si="54"/>
        <v>0</v>
      </c>
      <c r="I1725" s="464">
        <f t="shared" si="53"/>
        <v>0</v>
      </c>
      <c r="J1725" s="474"/>
      <c r="K1725" s="465">
        <f>IF(AND(B1725&gt;0,B1725&lt;&gt;"ЗАГ"),1,IF(C1725=0,SUM(B1726:INDEX(B1726:B$2002,INDEX(MATCH("ЗАГ",B1726:B$2002&amp;"",),))),0))</f>
        <v>0</v>
      </c>
      <c r="L1725" s="47"/>
      <c r="M1725" s="47"/>
      <c r="N1725" s="186"/>
      <c r="O1725" s="186"/>
      <c r="P1725" s="187"/>
      <c r="Q1725" s="189"/>
      <c r="R1725" s="178">
        <f>IFERROR(IF(F1725&gt;0,IF(IFERROR((Смета!H1275*1),0)&gt;0,ROUND(F1725*G1725,2),0),0),0)</f>
        <v>0</v>
      </c>
      <c r="S1725" s="50">
        <f>IFERROR(IF(F1725&gt;0,IF(IFERROR((Смета!G1707*1),0)&gt;0,ROUND(F1725*G1725,2),0),0),0)</f>
        <v>0</v>
      </c>
      <c r="T1725" s="38"/>
      <c r="U1725" s="38"/>
      <c r="X1725" s="38"/>
      <c r="Y1725" s="38"/>
    </row>
    <row r="1726" spans="1:25" s="37" customFormat="1" hidden="1" x14ac:dyDescent="0.25">
      <c r="A1726" s="63"/>
      <c r="B1726" s="140">
        <f>IFERROR(IF(F1726&gt;0,MAX(B$26:B1725)+1,IF(AND(D1726&gt;0,C1726=0),"ЗАГ",0)),0)</f>
        <v>0</v>
      </c>
      <c r="C1726" s="141">
        <f>IF(Смета!B1708&gt;0,Смета!B1708,0)</f>
        <v>0</v>
      </c>
      <c r="D1726" s="543">
        <f>IF(Смета!C1708&gt;0,Смета!C1708,0)</f>
        <v>0</v>
      </c>
      <c r="E1726" s="77">
        <f>IF(Смета!D1708&gt;0,Смета!D1708,0)</f>
        <v>0</v>
      </c>
      <c r="F1726" s="67">
        <f>IFERROR(IF(Дата_КС2=S$3,Смета!Q1708,0)+IF(Дата_КС2=S$4,Смета!T1708,0)+IF(Дата_КС2=S$5,Смета!W1708,0)+IF(Дата_КС2=S$6,Смета!Z1708,0)+IF(Дата_КС2=S$7,Смета!AC1708,0)+IF(Дата_КС2=S$8,Смета!AF1708,0)+IF(Дата_КС2=S$9,Смета!AI1708,0)+IF(Дата_КС2=S$10,Смета!AL1708,0)+IF(Дата_КС2=S$11,Смета!AO1708,0)+IF(Дата_КС2=S$12,Смета!AR1708,0)+IF(Дата_КС2=S$13,Смета!AU1708,0)+IF(Дата_КС2=S$14,Смета!AX1708,0),0)</f>
        <v>0</v>
      </c>
      <c r="G1726" s="67">
        <f>IF(Смета!E1708&gt;0,Смета!E1708,0)</f>
        <v>0</v>
      </c>
      <c r="H1726" s="67">
        <f t="shared" si="54"/>
        <v>0</v>
      </c>
      <c r="I1726" s="464">
        <f t="shared" si="53"/>
        <v>0</v>
      </c>
      <c r="J1726" s="474"/>
      <c r="K1726" s="465">
        <f>IF(AND(B1726&gt;0,B1726&lt;&gt;"ЗАГ"),1,IF(C1726=0,SUM(B1727:INDEX(B1727:B$2002,INDEX(MATCH("ЗАГ",B1727:B$2002&amp;"",),))),0))</f>
        <v>0</v>
      </c>
      <c r="L1726" s="47"/>
      <c r="M1726" s="47"/>
      <c r="N1726" s="186"/>
      <c r="O1726" s="186"/>
      <c r="P1726" s="187"/>
      <c r="Q1726" s="189"/>
      <c r="R1726" s="178">
        <f>IFERROR(IF(F1726&gt;0,IF(IFERROR((Смета!H1276*1),0)&gt;0,ROUND(F1726*G1726,2),0),0),0)</f>
        <v>0</v>
      </c>
      <c r="S1726" s="50">
        <f>IFERROR(IF(F1726&gt;0,IF(IFERROR((Смета!G1708*1),0)&gt;0,ROUND(F1726*G1726,2),0),0),0)</f>
        <v>0</v>
      </c>
      <c r="T1726" s="38"/>
      <c r="U1726" s="38"/>
      <c r="X1726" s="38"/>
      <c r="Y1726" s="38"/>
    </row>
    <row r="1727" spans="1:25" s="37" customFormat="1" hidden="1" x14ac:dyDescent="0.25">
      <c r="A1727" s="63"/>
      <c r="B1727" s="140">
        <f>IFERROR(IF(F1727&gt;0,MAX(B$26:B1726)+1,IF(AND(D1727&gt;0,C1727=0),"ЗАГ",0)),0)</f>
        <v>0</v>
      </c>
      <c r="C1727" s="141">
        <f>IF(Смета!B1709&gt;0,Смета!B1709,0)</f>
        <v>0</v>
      </c>
      <c r="D1727" s="543">
        <f>IF(Смета!C1709&gt;0,Смета!C1709,0)</f>
        <v>0</v>
      </c>
      <c r="E1727" s="77">
        <f>IF(Смета!D1709&gt;0,Смета!D1709,0)</f>
        <v>0</v>
      </c>
      <c r="F1727" s="67">
        <f>IFERROR(IF(Дата_КС2=S$3,Смета!Q1709,0)+IF(Дата_КС2=S$4,Смета!T1709,0)+IF(Дата_КС2=S$5,Смета!W1709,0)+IF(Дата_КС2=S$6,Смета!Z1709,0)+IF(Дата_КС2=S$7,Смета!AC1709,0)+IF(Дата_КС2=S$8,Смета!AF1709,0)+IF(Дата_КС2=S$9,Смета!AI1709,0)+IF(Дата_КС2=S$10,Смета!AL1709,0)+IF(Дата_КС2=S$11,Смета!AO1709,0)+IF(Дата_КС2=S$12,Смета!AR1709,0)+IF(Дата_КС2=S$13,Смета!AU1709,0)+IF(Дата_КС2=S$14,Смета!AX1709,0),0)</f>
        <v>0</v>
      </c>
      <c r="G1727" s="67">
        <f>IF(Смета!E1709&gt;0,Смета!E1709,0)</f>
        <v>0</v>
      </c>
      <c r="H1727" s="67">
        <f t="shared" si="54"/>
        <v>0</v>
      </c>
      <c r="I1727" s="464">
        <f t="shared" si="53"/>
        <v>0</v>
      </c>
      <c r="J1727" s="474"/>
      <c r="K1727" s="465">
        <f>IF(AND(B1727&gt;0,B1727&lt;&gt;"ЗАГ"),1,IF(C1727=0,SUM(B1728:INDEX(B1728:B$2002,INDEX(MATCH("ЗАГ",B1728:B$2002&amp;"",),))),0))</f>
        <v>0</v>
      </c>
      <c r="L1727" s="47"/>
      <c r="M1727" s="47"/>
      <c r="N1727" s="186"/>
      <c r="O1727" s="186"/>
      <c r="P1727" s="187"/>
      <c r="Q1727" s="189"/>
      <c r="R1727" s="178">
        <f>IFERROR(IF(F1727&gt;0,IF(IFERROR((Смета!H1277*1),0)&gt;0,ROUND(F1727*G1727,2),0),0),0)</f>
        <v>0</v>
      </c>
      <c r="S1727" s="50">
        <f>IFERROR(IF(F1727&gt;0,IF(IFERROR((Смета!G1709*1),0)&gt;0,ROUND(F1727*G1727,2),0),0),0)</f>
        <v>0</v>
      </c>
      <c r="T1727" s="38"/>
      <c r="U1727" s="38"/>
      <c r="X1727" s="38"/>
      <c r="Y1727" s="38"/>
    </row>
    <row r="1728" spans="1:25" s="37" customFormat="1" hidden="1" x14ac:dyDescent="0.25">
      <c r="A1728" s="63"/>
      <c r="B1728" s="140">
        <f>IFERROR(IF(F1728&gt;0,MAX(B$26:B1727)+1,IF(AND(D1728&gt;0,C1728=0),"ЗАГ",0)),0)</f>
        <v>0</v>
      </c>
      <c r="C1728" s="141">
        <f>IF(Смета!B1710&gt;0,Смета!B1710,0)</f>
        <v>0</v>
      </c>
      <c r="D1728" s="543">
        <f>IF(Смета!C1710&gt;0,Смета!C1710,0)</f>
        <v>0</v>
      </c>
      <c r="E1728" s="77">
        <f>IF(Смета!D1710&gt;0,Смета!D1710,0)</f>
        <v>0</v>
      </c>
      <c r="F1728" s="67">
        <f>IFERROR(IF(Дата_КС2=S$3,Смета!Q1710,0)+IF(Дата_КС2=S$4,Смета!T1710,0)+IF(Дата_КС2=S$5,Смета!W1710,0)+IF(Дата_КС2=S$6,Смета!Z1710,0)+IF(Дата_КС2=S$7,Смета!AC1710,0)+IF(Дата_КС2=S$8,Смета!AF1710,0)+IF(Дата_КС2=S$9,Смета!AI1710,0)+IF(Дата_КС2=S$10,Смета!AL1710,0)+IF(Дата_КС2=S$11,Смета!AO1710,0)+IF(Дата_КС2=S$12,Смета!AR1710,0)+IF(Дата_КС2=S$13,Смета!AU1710,0)+IF(Дата_КС2=S$14,Смета!AX1710,0),0)</f>
        <v>0</v>
      </c>
      <c r="G1728" s="67">
        <f>IF(Смета!E1710&gt;0,Смета!E1710,0)</f>
        <v>0</v>
      </c>
      <c r="H1728" s="67">
        <f t="shared" si="54"/>
        <v>0</v>
      </c>
      <c r="I1728" s="464">
        <f t="shared" si="53"/>
        <v>0</v>
      </c>
      <c r="J1728" s="474"/>
      <c r="K1728" s="465">
        <f>IF(AND(B1728&gt;0,B1728&lt;&gt;"ЗАГ"),1,IF(C1728=0,SUM(B1729:INDEX(B1729:B$2002,INDEX(MATCH("ЗАГ",B1729:B$2002&amp;"",),))),0))</f>
        <v>0</v>
      </c>
      <c r="L1728" s="47"/>
      <c r="M1728" s="47"/>
      <c r="N1728" s="186"/>
      <c r="O1728" s="186"/>
      <c r="P1728" s="187"/>
      <c r="Q1728" s="189"/>
      <c r="R1728" s="178">
        <f>IFERROR(IF(F1728&gt;0,IF(IFERROR((Смета!H1278*1),0)&gt;0,ROUND(F1728*G1728,2),0),0),0)</f>
        <v>0</v>
      </c>
      <c r="S1728" s="50">
        <f>IFERROR(IF(F1728&gt;0,IF(IFERROR((Смета!G1710*1),0)&gt;0,ROUND(F1728*G1728,2),0),0),0)</f>
        <v>0</v>
      </c>
      <c r="T1728" s="38"/>
      <c r="U1728" s="38"/>
      <c r="X1728" s="38"/>
      <c r="Y1728" s="38"/>
    </row>
    <row r="1729" spans="1:25" s="37" customFormat="1" hidden="1" x14ac:dyDescent="0.25">
      <c r="A1729" s="63"/>
      <c r="B1729" s="140">
        <f>IFERROR(IF(F1729&gt;0,MAX(B$26:B1728)+1,IF(AND(D1729&gt;0,C1729=0),"ЗАГ",0)),0)</f>
        <v>0</v>
      </c>
      <c r="C1729" s="141">
        <f>IF(Смета!B1711&gt;0,Смета!B1711,0)</f>
        <v>0</v>
      </c>
      <c r="D1729" s="543">
        <f>IF(Смета!C1711&gt;0,Смета!C1711,0)</f>
        <v>0</v>
      </c>
      <c r="E1729" s="77">
        <f>IF(Смета!D1711&gt;0,Смета!D1711,0)</f>
        <v>0</v>
      </c>
      <c r="F1729" s="67">
        <f>IFERROR(IF(Дата_КС2=S$3,Смета!Q1711,0)+IF(Дата_КС2=S$4,Смета!T1711,0)+IF(Дата_КС2=S$5,Смета!W1711,0)+IF(Дата_КС2=S$6,Смета!Z1711,0)+IF(Дата_КС2=S$7,Смета!AC1711,0)+IF(Дата_КС2=S$8,Смета!AF1711,0)+IF(Дата_КС2=S$9,Смета!AI1711,0)+IF(Дата_КС2=S$10,Смета!AL1711,0)+IF(Дата_КС2=S$11,Смета!AO1711,0)+IF(Дата_КС2=S$12,Смета!AR1711,0)+IF(Дата_КС2=S$13,Смета!AU1711,0)+IF(Дата_КС2=S$14,Смета!AX1711,0),0)</f>
        <v>0</v>
      </c>
      <c r="G1729" s="67">
        <f>IF(Смета!E1711&gt;0,Смета!E1711,0)</f>
        <v>0</v>
      </c>
      <c r="H1729" s="67">
        <f t="shared" si="54"/>
        <v>0</v>
      </c>
      <c r="I1729" s="464">
        <f t="shared" si="53"/>
        <v>0</v>
      </c>
      <c r="J1729" s="474"/>
      <c r="K1729" s="465">
        <f>IF(AND(B1729&gt;0,B1729&lt;&gt;"ЗАГ"),1,IF(C1729=0,SUM(B1730:INDEX(B1730:B$2002,INDEX(MATCH("ЗАГ",B1730:B$2002&amp;"",),))),0))</f>
        <v>0</v>
      </c>
      <c r="L1729" s="47"/>
      <c r="M1729" s="47"/>
      <c r="N1729" s="186"/>
      <c r="O1729" s="186"/>
      <c r="P1729" s="187"/>
      <c r="Q1729" s="189"/>
      <c r="R1729" s="178">
        <f>IFERROR(IF(F1729&gt;0,IF(IFERROR((Смета!H1279*1),0)&gt;0,ROUND(F1729*G1729,2),0),0),0)</f>
        <v>0</v>
      </c>
      <c r="S1729" s="50">
        <f>IFERROR(IF(F1729&gt;0,IF(IFERROR((Смета!G1711*1),0)&gt;0,ROUND(F1729*G1729,2),0),0),0)</f>
        <v>0</v>
      </c>
      <c r="T1729" s="38"/>
      <c r="U1729" s="38"/>
      <c r="X1729" s="38"/>
      <c r="Y1729" s="38"/>
    </row>
    <row r="1730" spans="1:25" s="37" customFormat="1" hidden="1" x14ac:dyDescent="0.25">
      <c r="A1730" s="63"/>
      <c r="B1730" s="140">
        <f>IFERROR(IF(F1730&gt;0,MAX(B$26:B1729)+1,IF(AND(D1730&gt;0,C1730=0),"ЗАГ",0)),0)</f>
        <v>0</v>
      </c>
      <c r="C1730" s="141">
        <f>IF(Смета!B1712&gt;0,Смета!B1712,0)</f>
        <v>0</v>
      </c>
      <c r="D1730" s="543">
        <f>IF(Смета!C1712&gt;0,Смета!C1712,0)</f>
        <v>0</v>
      </c>
      <c r="E1730" s="77">
        <f>IF(Смета!D1712&gt;0,Смета!D1712,0)</f>
        <v>0</v>
      </c>
      <c r="F1730" s="67">
        <f>IFERROR(IF(Дата_КС2=S$3,Смета!Q1712,0)+IF(Дата_КС2=S$4,Смета!T1712,0)+IF(Дата_КС2=S$5,Смета!W1712,0)+IF(Дата_КС2=S$6,Смета!Z1712,0)+IF(Дата_КС2=S$7,Смета!AC1712,0)+IF(Дата_КС2=S$8,Смета!AF1712,0)+IF(Дата_КС2=S$9,Смета!AI1712,0)+IF(Дата_КС2=S$10,Смета!AL1712,0)+IF(Дата_КС2=S$11,Смета!AO1712,0)+IF(Дата_КС2=S$12,Смета!AR1712,0)+IF(Дата_КС2=S$13,Смета!AU1712,0)+IF(Дата_КС2=S$14,Смета!AX1712,0),0)</f>
        <v>0</v>
      </c>
      <c r="G1730" s="67">
        <f>IF(Смета!E1712&gt;0,Смета!E1712,0)</f>
        <v>0</v>
      </c>
      <c r="H1730" s="67">
        <f t="shared" si="54"/>
        <v>0</v>
      </c>
      <c r="I1730" s="464">
        <f t="shared" si="53"/>
        <v>0</v>
      </c>
      <c r="J1730" s="474"/>
      <c r="K1730" s="465">
        <f>IF(AND(B1730&gt;0,B1730&lt;&gt;"ЗАГ"),1,IF(C1730=0,SUM(B1731:INDEX(B1731:B$2002,INDEX(MATCH("ЗАГ",B1731:B$2002&amp;"",),))),0))</f>
        <v>0</v>
      </c>
      <c r="L1730" s="47"/>
      <c r="M1730" s="47"/>
      <c r="N1730" s="186"/>
      <c r="O1730" s="186"/>
      <c r="P1730" s="187"/>
      <c r="Q1730" s="189"/>
      <c r="R1730" s="178">
        <f>IFERROR(IF(F1730&gt;0,IF(IFERROR((Смета!H1280*1),0)&gt;0,ROUND(F1730*G1730,2),0),0),0)</f>
        <v>0</v>
      </c>
      <c r="S1730" s="50">
        <f>IFERROR(IF(F1730&gt;0,IF(IFERROR((Смета!G1712*1),0)&gt;0,ROUND(F1730*G1730,2),0),0),0)</f>
        <v>0</v>
      </c>
      <c r="T1730" s="38"/>
      <c r="U1730" s="38"/>
      <c r="X1730" s="38"/>
      <c r="Y1730" s="38"/>
    </row>
    <row r="1731" spans="1:25" s="37" customFormat="1" hidden="1" x14ac:dyDescent="0.25">
      <c r="A1731" s="63"/>
      <c r="B1731" s="140">
        <f>IFERROR(IF(F1731&gt;0,MAX(B$26:B1730)+1,IF(AND(D1731&gt;0,C1731=0),"ЗАГ",0)),0)</f>
        <v>0</v>
      </c>
      <c r="C1731" s="141">
        <f>IF(Смета!B1713&gt;0,Смета!B1713,0)</f>
        <v>0</v>
      </c>
      <c r="D1731" s="543">
        <f>IF(Смета!C1713&gt;0,Смета!C1713,0)</f>
        <v>0</v>
      </c>
      <c r="E1731" s="77">
        <f>IF(Смета!D1713&gt;0,Смета!D1713,0)</f>
        <v>0</v>
      </c>
      <c r="F1731" s="67">
        <f>IFERROR(IF(Дата_КС2=S$3,Смета!Q1713,0)+IF(Дата_КС2=S$4,Смета!T1713,0)+IF(Дата_КС2=S$5,Смета!W1713,0)+IF(Дата_КС2=S$6,Смета!Z1713,0)+IF(Дата_КС2=S$7,Смета!AC1713,0)+IF(Дата_КС2=S$8,Смета!AF1713,0)+IF(Дата_КС2=S$9,Смета!AI1713,0)+IF(Дата_КС2=S$10,Смета!AL1713,0)+IF(Дата_КС2=S$11,Смета!AO1713,0)+IF(Дата_КС2=S$12,Смета!AR1713,0)+IF(Дата_КС2=S$13,Смета!AU1713,0)+IF(Дата_КС2=S$14,Смета!AX1713,0),0)</f>
        <v>0</v>
      </c>
      <c r="G1731" s="67">
        <f>IF(Смета!E1713&gt;0,Смета!E1713,0)</f>
        <v>0</v>
      </c>
      <c r="H1731" s="67">
        <f t="shared" si="54"/>
        <v>0</v>
      </c>
      <c r="I1731" s="464">
        <f t="shared" si="53"/>
        <v>0</v>
      </c>
      <c r="J1731" s="474"/>
      <c r="K1731" s="465">
        <f>IF(AND(B1731&gt;0,B1731&lt;&gt;"ЗАГ"),1,IF(C1731=0,SUM(B1732:INDEX(B1732:B$2002,INDEX(MATCH("ЗАГ",B1732:B$2002&amp;"",),))),0))</f>
        <v>0</v>
      </c>
      <c r="L1731" s="47"/>
      <c r="M1731" s="47"/>
      <c r="N1731" s="186"/>
      <c r="O1731" s="186"/>
      <c r="P1731" s="187"/>
      <c r="Q1731" s="189"/>
      <c r="R1731" s="178">
        <f>IFERROR(IF(F1731&gt;0,IF(IFERROR((Смета!H1281*1),0)&gt;0,ROUND(F1731*G1731,2),0),0),0)</f>
        <v>0</v>
      </c>
      <c r="S1731" s="50">
        <f>IFERROR(IF(F1731&gt;0,IF(IFERROR((Смета!G1713*1),0)&gt;0,ROUND(F1731*G1731,2),0),0),0)</f>
        <v>0</v>
      </c>
      <c r="T1731" s="38"/>
      <c r="U1731" s="38"/>
      <c r="X1731" s="38"/>
      <c r="Y1731" s="38"/>
    </row>
    <row r="1732" spans="1:25" s="37" customFormat="1" hidden="1" x14ac:dyDescent="0.25">
      <c r="A1732" s="63"/>
      <c r="B1732" s="140">
        <f>IFERROR(IF(F1732&gt;0,MAX(B$26:B1731)+1,IF(AND(D1732&gt;0,C1732=0),"ЗАГ",0)),0)</f>
        <v>0</v>
      </c>
      <c r="C1732" s="141">
        <f>IF(Смета!B1714&gt;0,Смета!B1714,0)</f>
        <v>0</v>
      </c>
      <c r="D1732" s="543">
        <f>IF(Смета!C1714&gt;0,Смета!C1714,0)</f>
        <v>0</v>
      </c>
      <c r="E1732" s="77">
        <f>IF(Смета!D1714&gt;0,Смета!D1714,0)</f>
        <v>0</v>
      </c>
      <c r="F1732" s="67">
        <f>IFERROR(IF(Дата_КС2=S$3,Смета!Q1714,0)+IF(Дата_КС2=S$4,Смета!T1714,0)+IF(Дата_КС2=S$5,Смета!W1714,0)+IF(Дата_КС2=S$6,Смета!Z1714,0)+IF(Дата_КС2=S$7,Смета!AC1714,0)+IF(Дата_КС2=S$8,Смета!AF1714,0)+IF(Дата_КС2=S$9,Смета!AI1714,0)+IF(Дата_КС2=S$10,Смета!AL1714,0)+IF(Дата_КС2=S$11,Смета!AO1714,0)+IF(Дата_КС2=S$12,Смета!AR1714,0)+IF(Дата_КС2=S$13,Смета!AU1714,0)+IF(Дата_КС2=S$14,Смета!AX1714,0),0)</f>
        <v>0</v>
      </c>
      <c r="G1732" s="67">
        <f>IF(Смета!E1714&gt;0,Смета!E1714,0)</f>
        <v>0</v>
      </c>
      <c r="H1732" s="67">
        <f t="shared" si="54"/>
        <v>0</v>
      </c>
      <c r="I1732" s="464">
        <f t="shared" si="53"/>
        <v>0</v>
      </c>
      <c r="J1732" s="474"/>
      <c r="K1732" s="465">
        <f>IF(AND(B1732&gt;0,B1732&lt;&gt;"ЗАГ"),1,IF(C1732=0,SUM(B1733:INDEX(B1733:B$2002,INDEX(MATCH("ЗАГ",B1733:B$2002&amp;"",),))),0))</f>
        <v>0</v>
      </c>
      <c r="L1732" s="47"/>
      <c r="M1732" s="47"/>
      <c r="N1732" s="186"/>
      <c r="O1732" s="186"/>
      <c r="P1732" s="187"/>
      <c r="Q1732" s="189"/>
      <c r="R1732" s="178">
        <f>IFERROR(IF(F1732&gt;0,IF(IFERROR((Смета!H1282*1),0)&gt;0,ROUND(F1732*G1732,2),0),0),0)</f>
        <v>0</v>
      </c>
      <c r="S1732" s="50">
        <f>IFERROR(IF(F1732&gt;0,IF(IFERROR((Смета!G1714*1),0)&gt;0,ROUND(F1732*G1732,2),0),0),0)</f>
        <v>0</v>
      </c>
      <c r="T1732" s="38"/>
      <c r="U1732" s="38"/>
      <c r="X1732" s="38"/>
      <c r="Y1732" s="38"/>
    </row>
    <row r="1733" spans="1:25" s="37" customFormat="1" hidden="1" x14ac:dyDescent="0.25">
      <c r="A1733" s="63"/>
      <c r="B1733" s="140">
        <f>IFERROR(IF(F1733&gt;0,MAX(B$26:B1732)+1,IF(AND(D1733&gt;0,C1733=0),"ЗАГ",0)),0)</f>
        <v>0</v>
      </c>
      <c r="C1733" s="141">
        <f>IF(Смета!B1715&gt;0,Смета!B1715,0)</f>
        <v>0</v>
      </c>
      <c r="D1733" s="543">
        <f>IF(Смета!C1715&gt;0,Смета!C1715,0)</f>
        <v>0</v>
      </c>
      <c r="E1733" s="77">
        <f>IF(Смета!D1715&gt;0,Смета!D1715,0)</f>
        <v>0</v>
      </c>
      <c r="F1733" s="67">
        <f>IFERROR(IF(Дата_КС2=S$3,Смета!Q1715,0)+IF(Дата_КС2=S$4,Смета!T1715,0)+IF(Дата_КС2=S$5,Смета!W1715,0)+IF(Дата_КС2=S$6,Смета!Z1715,0)+IF(Дата_КС2=S$7,Смета!AC1715,0)+IF(Дата_КС2=S$8,Смета!AF1715,0)+IF(Дата_КС2=S$9,Смета!AI1715,0)+IF(Дата_КС2=S$10,Смета!AL1715,0)+IF(Дата_КС2=S$11,Смета!AO1715,0)+IF(Дата_КС2=S$12,Смета!AR1715,0)+IF(Дата_КС2=S$13,Смета!AU1715,0)+IF(Дата_КС2=S$14,Смета!AX1715,0),0)</f>
        <v>0</v>
      </c>
      <c r="G1733" s="67">
        <f>IF(Смета!E1715&gt;0,Смета!E1715,0)</f>
        <v>0</v>
      </c>
      <c r="H1733" s="67">
        <f t="shared" si="54"/>
        <v>0</v>
      </c>
      <c r="I1733" s="464">
        <f t="shared" si="53"/>
        <v>0</v>
      </c>
      <c r="J1733" s="474"/>
      <c r="K1733" s="465">
        <f>IF(AND(B1733&gt;0,B1733&lt;&gt;"ЗАГ"),1,IF(C1733=0,SUM(B1734:INDEX(B1734:B$2002,INDEX(MATCH("ЗАГ",B1734:B$2002&amp;"",),))),0))</f>
        <v>0</v>
      </c>
      <c r="L1733" s="47"/>
      <c r="M1733" s="47"/>
      <c r="N1733" s="186"/>
      <c r="O1733" s="186"/>
      <c r="P1733" s="187"/>
      <c r="Q1733" s="189"/>
      <c r="R1733" s="178">
        <f>IFERROR(IF(F1733&gt;0,IF(IFERROR((Смета!H1283*1),0)&gt;0,ROUND(F1733*G1733,2),0),0),0)</f>
        <v>0</v>
      </c>
      <c r="S1733" s="50">
        <f>IFERROR(IF(F1733&gt;0,IF(IFERROR((Смета!G1715*1),0)&gt;0,ROUND(F1733*G1733,2),0),0),0)</f>
        <v>0</v>
      </c>
      <c r="T1733" s="38"/>
      <c r="U1733" s="38"/>
      <c r="X1733" s="38"/>
      <c r="Y1733" s="38"/>
    </row>
    <row r="1734" spans="1:25" s="37" customFormat="1" hidden="1" x14ac:dyDescent="0.25">
      <c r="A1734" s="63"/>
      <c r="B1734" s="140">
        <f>IFERROR(IF(F1734&gt;0,MAX(B$26:B1733)+1,IF(AND(D1734&gt;0,C1734=0),"ЗАГ",0)),0)</f>
        <v>0</v>
      </c>
      <c r="C1734" s="141">
        <f>IF(Смета!B1716&gt;0,Смета!B1716,0)</f>
        <v>0</v>
      </c>
      <c r="D1734" s="543">
        <f>IF(Смета!C1716&gt;0,Смета!C1716,0)</f>
        <v>0</v>
      </c>
      <c r="E1734" s="77">
        <f>IF(Смета!D1716&gt;0,Смета!D1716,0)</f>
        <v>0</v>
      </c>
      <c r="F1734" s="67">
        <f>IFERROR(IF(Дата_КС2=S$3,Смета!Q1716,0)+IF(Дата_КС2=S$4,Смета!T1716,0)+IF(Дата_КС2=S$5,Смета!W1716,0)+IF(Дата_КС2=S$6,Смета!Z1716,0)+IF(Дата_КС2=S$7,Смета!AC1716,0)+IF(Дата_КС2=S$8,Смета!AF1716,0)+IF(Дата_КС2=S$9,Смета!AI1716,0)+IF(Дата_КС2=S$10,Смета!AL1716,0)+IF(Дата_КС2=S$11,Смета!AO1716,0)+IF(Дата_КС2=S$12,Смета!AR1716,0)+IF(Дата_КС2=S$13,Смета!AU1716,0)+IF(Дата_КС2=S$14,Смета!AX1716,0),0)</f>
        <v>0</v>
      </c>
      <c r="G1734" s="67">
        <f>IF(Смета!E1716&gt;0,Смета!E1716,0)</f>
        <v>0</v>
      </c>
      <c r="H1734" s="67">
        <f t="shared" si="54"/>
        <v>0</v>
      </c>
      <c r="I1734" s="464">
        <f t="shared" si="53"/>
        <v>0</v>
      </c>
      <c r="J1734" s="474"/>
      <c r="K1734" s="465">
        <f>IF(AND(B1734&gt;0,B1734&lt;&gt;"ЗАГ"),1,IF(C1734=0,SUM(B1735:INDEX(B1735:B$2002,INDEX(MATCH("ЗАГ",B1735:B$2002&amp;"",),))),0))</f>
        <v>0</v>
      </c>
      <c r="L1734" s="47"/>
      <c r="M1734" s="47"/>
      <c r="N1734" s="186"/>
      <c r="O1734" s="186"/>
      <c r="P1734" s="187"/>
      <c r="Q1734" s="189"/>
      <c r="R1734" s="178">
        <f>IFERROR(IF(F1734&gt;0,IF(IFERROR((Смета!H1284*1),0)&gt;0,ROUND(F1734*G1734,2),0),0),0)</f>
        <v>0</v>
      </c>
      <c r="S1734" s="50">
        <f>IFERROR(IF(F1734&gt;0,IF(IFERROR((Смета!G1716*1),0)&gt;0,ROUND(F1734*G1734,2),0),0),0)</f>
        <v>0</v>
      </c>
      <c r="T1734" s="38"/>
      <c r="U1734" s="38"/>
      <c r="X1734" s="38"/>
      <c r="Y1734" s="38"/>
    </row>
    <row r="1735" spans="1:25" s="37" customFormat="1" hidden="1" x14ac:dyDescent="0.25">
      <c r="A1735" s="63"/>
      <c r="B1735" s="140">
        <f>IFERROR(IF(F1735&gt;0,MAX(B$26:B1734)+1,IF(AND(D1735&gt;0,C1735=0),"ЗАГ",0)),0)</f>
        <v>0</v>
      </c>
      <c r="C1735" s="141">
        <f>IF(Смета!B1717&gt;0,Смета!B1717,0)</f>
        <v>0</v>
      </c>
      <c r="D1735" s="543">
        <f>IF(Смета!C1717&gt;0,Смета!C1717,0)</f>
        <v>0</v>
      </c>
      <c r="E1735" s="77">
        <f>IF(Смета!D1717&gt;0,Смета!D1717,0)</f>
        <v>0</v>
      </c>
      <c r="F1735" s="67">
        <f>IFERROR(IF(Дата_КС2=S$3,Смета!Q1717,0)+IF(Дата_КС2=S$4,Смета!T1717,0)+IF(Дата_КС2=S$5,Смета!W1717,0)+IF(Дата_КС2=S$6,Смета!Z1717,0)+IF(Дата_КС2=S$7,Смета!AC1717,0)+IF(Дата_КС2=S$8,Смета!AF1717,0)+IF(Дата_КС2=S$9,Смета!AI1717,0)+IF(Дата_КС2=S$10,Смета!AL1717,0)+IF(Дата_КС2=S$11,Смета!AO1717,0)+IF(Дата_КС2=S$12,Смета!AR1717,0)+IF(Дата_КС2=S$13,Смета!AU1717,0)+IF(Дата_КС2=S$14,Смета!AX1717,0),0)</f>
        <v>0</v>
      </c>
      <c r="G1735" s="67">
        <f>IF(Смета!E1717&gt;0,Смета!E1717,0)</f>
        <v>0</v>
      </c>
      <c r="H1735" s="67">
        <f t="shared" si="54"/>
        <v>0</v>
      </c>
      <c r="I1735" s="464">
        <f t="shared" si="53"/>
        <v>0</v>
      </c>
      <c r="J1735" s="474"/>
      <c r="K1735" s="465">
        <f>IF(AND(B1735&gt;0,B1735&lt;&gt;"ЗАГ"),1,IF(C1735=0,SUM(B1736:INDEX(B1736:B$2002,INDEX(MATCH("ЗАГ",B1736:B$2002&amp;"",),))),0))</f>
        <v>0</v>
      </c>
      <c r="L1735" s="47"/>
      <c r="M1735" s="47"/>
      <c r="N1735" s="186"/>
      <c r="O1735" s="186"/>
      <c r="P1735" s="187"/>
      <c r="Q1735" s="189"/>
      <c r="R1735" s="178">
        <f>IFERROR(IF(F1735&gt;0,IF(IFERROR((Смета!H1285*1),0)&gt;0,ROUND(F1735*G1735,2),0),0),0)</f>
        <v>0</v>
      </c>
      <c r="S1735" s="50">
        <f>IFERROR(IF(F1735&gt;0,IF(IFERROR((Смета!G1717*1),0)&gt;0,ROUND(F1735*G1735,2),0),0),0)</f>
        <v>0</v>
      </c>
      <c r="T1735" s="38"/>
      <c r="U1735" s="38"/>
      <c r="X1735" s="38"/>
      <c r="Y1735" s="38"/>
    </row>
    <row r="1736" spans="1:25" s="37" customFormat="1" hidden="1" x14ac:dyDescent="0.25">
      <c r="A1736" s="63"/>
      <c r="B1736" s="140">
        <f>IFERROR(IF(F1736&gt;0,MAX(B$26:B1735)+1,IF(AND(D1736&gt;0,C1736=0),"ЗАГ",0)),0)</f>
        <v>0</v>
      </c>
      <c r="C1736" s="141">
        <f>IF(Смета!B1718&gt;0,Смета!B1718,0)</f>
        <v>0</v>
      </c>
      <c r="D1736" s="543">
        <f>IF(Смета!C1718&gt;0,Смета!C1718,0)</f>
        <v>0</v>
      </c>
      <c r="E1736" s="77">
        <f>IF(Смета!D1718&gt;0,Смета!D1718,0)</f>
        <v>0</v>
      </c>
      <c r="F1736" s="67">
        <f>IFERROR(IF(Дата_КС2=S$3,Смета!Q1718,0)+IF(Дата_КС2=S$4,Смета!T1718,0)+IF(Дата_КС2=S$5,Смета!W1718,0)+IF(Дата_КС2=S$6,Смета!Z1718,0)+IF(Дата_КС2=S$7,Смета!AC1718,0)+IF(Дата_КС2=S$8,Смета!AF1718,0)+IF(Дата_КС2=S$9,Смета!AI1718,0)+IF(Дата_КС2=S$10,Смета!AL1718,0)+IF(Дата_КС2=S$11,Смета!AO1718,0)+IF(Дата_КС2=S$12,Смета!AR1718,0)+IF(Дата_КС2=S$13,Смета!AU1718,0)+IF(Дата_КС2=S$14,Смета!AX1718,0),0)</f>
        <v>0</v>
      </c>
      <c r="G1736" s="67">
        <f>IF(Смета!E1718&gt;0,Смета!E1718,0)</f>
        <v>0</v>
      </c>
      <c r="H1736" s="67">
        <f t="shared" si="54"/>
        <v>0</v>
      </c>
      <c r="I1736" s="464">
        <f t="shared" si="53"/>
        <v>0</v>
      </c>
      <c r="J1736" s="474"/>
      <c r="K1736" s="465">
        <f>IF(AND(B1736&gt;0,B1736&lt;&gt;"ЗАГ"),1,IF(C1736=0,SUM(B1737:INDEX(B1737:B$2002,INDEX(MATCH("ЗАГ",B1737:B$2002&amp;"",),))),0))</f>
        <v>0</v>
      </c>
      <c r="L1736" s="47"/>
      <c r="M1736" s="47"/>
      <c r="N1736" s="186"/>
      <c r="O1736" s="186"/>
      <c r="P1736" s="187"/>
      <c r="Q1736" s="189"/>
      <c r="R1736" s="178">
        <f>IFERROR(IF(F1736&gt;0,IF(IFERROR((Смета!H1286*1),0)&gt;0,ROUND(F1736*G1736,2),0),0),0)</f>
        <v>0</v>
      </c>
      <c r="S1736" s="50">
        <f>IFERROR(IF(F1736&gt;0,IF(IFERROR((Смета!G1718*1),0)&gt;0,ROUND(F1736*G1736,2),0),0),0)</f>
        <v>0</v>
      </c>
      <c r="T1736" s="38"/>
      <c r="U1736" s="38"/>
      <c r="X1736" s="38"/>
      <c r="Y1736" s="38"/>
    </row>
    <row r="1737" spans="1:25" s="37" customFormat="1" hidden="1" x14ac:dyDescent="0.25">
      <c r="A1737" s="63"/>
      <c r="B1737" s="140">
        <f>IFERROR(IF(F1737&gt;0,MAX(B$26:B1736)+1,IF(AND(D1737&gt;0,C1737=0),"ЗАГ",0)),0)</f>
        <v>0</v>
      </c>
      <c r="C1737" s="141">
        <f>IF(Смета!B1719&gt;0,Смета!B1719,0)</f>
        <v>0</v>
      </c>
      <c r="D1737" s="543">
        <f>IF(Смета!C1719&gt;0,Смета!C1719,0)</f>
        <v>0</v>
      </c>
      <c r="E1737" s="77">
        <f>IF(Смета!D1719&gt;0,Смета!D1719,0)</f>
        <v>0</v>
      </c>
      <c r="F1737" s="67">
        <f>IFERROR(IF(Дата_КС2=S$3,Смета!Q1719,0)+IF(Дата_КС2=S$4,Смета!T1719,0)+IF(Дата_КС2=S$5,Смета!W1719,0)+IF(Дата_КС2=S$6,Смета!Z1719,0)+IF(Дата_КС2=S$7,Смета!AC1719,0)+IF(Дата_КС2=S$8,Смета!AF1719,0)+IF(Дата_КС2=S$9,Смета!AI1719,0)+IF(Дата_КС2=S$10,Смета!AL1719,0)+IF(Дата_КС2=S$11,Смета!AO1719,0)+IF(Дата_КС2=S$12,Смета!AR1719,0)+IF(Дата_КС2=S$13,Смета!AU1719,0)+IF(Дата_КС2=S$14,Смета!AX1719,0),0)</f>
        <v>0</v>
      </c>
      <c r="G1737" s="67">
        <f>IF(Смета!E1719&gt;0,Смета!E1719,0)</f>
        <v>0</v>
      </c>
      <c r="H1737" s="67">
        <f t="shared" si="54"/>
        <v>0</v>
      </c>
      <c r="I1737" s="464">
        <f t="shared" si="53"/>
        <v>0</v>
      </c>
      <c r="J1737" s="474"/>
      <c r="K1737" s="465">
        <f>IF(AND(B1737&gt;0,B1737&lt;&gt;"ЗАГ"),1,IF(C1737=0,SUM(B1738:INDEX(B1738:B$2002,INDEX(MATCH("ЗАГ",B1738:B$2002&amp;"",),))),0))</f>
        <v>0</v>
      </c>
      <c r="L1737" s="47"/>
      <c r="M1737" s="47"/>
      <c r="N1737" s="186"/>
      <c r="O1737" s="186"/>
      <c r="P1737" s="187"/>
      <c r="Q1737" s="189"/>
      <c r="R1737" s="178">
        <f>IFERROR(IF(F1737&gt;0,IF(IFERROR((Смета!H1287*1),0)&gt;0,ROUND(F1737*G1737,2),0),0),0)</f>
        <v>0</v>
      </c>
      <c r="S1737" s="50">
        <f>IFERROR(IF(F1737&gt;0,IF(IFERROR((Смета!G1719*1),0)&gt;0,ROUND(F1737*G1737,2),0),0),0)</f>
        <v>0</v>
      </c>
      <c r="T1737" s="38"/>
      <c r="U1737" s="38"/>
      <c r="X1737" s="38"/>
      <c r="Y1737" s="38"/>
    </row>
    <row r="1738" spans="1:25" s="37" customFormat="1" hidden="1" x14ac:dyDescent="0.25">
      <c r="A1738" s="63"/>
      <c r="B1738" s="140">
        <f>IFERROR(IF(F1738&gt;0,MAX(B$26:B1737)+1,IF(AND(D1738&gt;0,C1738=0),"ЗАГ",0)),0)</f>
        <v>0</v>
      </c>
      <c r="C1738" s="141">
        <f>IF(Смета!B1720&gt;0,Смета!B1720,0)</f>
        <v>0</v>
      </c>
      <c r="D1738" s="543">
        <f>IF(Смета!C1720&gt;0,Смета!C1720,0)</f>
        <v>0</v>
      </c>
      <c r="E1738" s="77">
        <f>IF(Смета!D1720&gt;0,Смета!D1720,0)</f>
        <v>0</v>
      </c>
      <c r="F1738" s="67">
        <f>IFERROR(IF(Дата_КС2=S$3,Смета!Q1720,0)+IF(Дата_КС2=S$4,Смета!T1720,0)+IF(Дата_КС2=S$5,Смета!W1720,0)+IF(Дата_КС2=S$6,Смета!Z1720,0)+IF(Дата_КС2=S$7,Смета!AC1720,0)+IF(Дата_КС2=S$8,Смета!AF1720,0)+IF(Дата_КС2=S$9,Смета!AI1720,0)+IF(Дата_КС2=S$10,Смета!AL1720,0)+IF(Дата_КС2=S$11,Смета!AO1720,0)+IF(Дата_КС2=S$12,Смета!AR1720,0)+IF(Дата_КС2=S$13,Смета!AU1720,0)+IF(Дата_КС2=S$14,Смета!AX1720,0),0)</f>
        <v>0</v>
      </c>
      <c r="G1738" s="67">
        <f>IF(Смета!E1720&gt;0,Смета!E1720,0)</f>
        <v>0</v>
      </c>
      <c r="H1738" s="67">
        <f t="shared" si="54"/>
        <v>0</v>
      </c>
      <c r="I1738" s="464">
        <f t="shared" si="53"/>
        <v>0</v>
      </c>
      <c r="J1738" s="474"/>
      <c r="K1738" s="465">
        <f>IF(AND(B1738&gt;0,B1738&lt;&gt;"ЗАГ"),1,IF(C1738=0,SUM(B1739:INDEX(B1739:B$2002,INDEX(MATCH("ЗАГ",B1739:B$2002&amp;"",),))),0))</f>
        <v>0</v>
      </c>
      <c r="L1738" s="47"/>
      <c r="M1738" s="47"/>
      <c r="N1738" s="186"/>
      <c r="O1738" s="186"/>
      <c r="P1738" s="187"/>
      <c r="Q1738" s="189"/>
      <c r="R1738" s="178">
        <f>IFERROR(IF(F1738&gt;0,IF(IFERROR((Смета!H1288*1),0)&gt;0,ROUND(F1738*G1738,2),0),0),0)</f>
        <v>0</v>
      </c>
      <c r="S1738" s="50">
        <f>IFERROR(IF(F1738&gt;0,IF(IFERROR((Смета!G1720*1),0)&gt;0,ROUND(F1738*G1738,2),0),0),0)</f>
        <v>0</v>
      </c>
      <c r="T1738" s="38"/>
      <c r="U1738" s="38"/>
      <c r="X1738" s="38"/>
      <c r="Y1738" s="38"/>
    </row>
    <row r="1739" spans="1:25" s="37" customFormat="1" hidden="1" x14ac:dyDescent="0.25">
      <c r="A1739" s="63"/>
      <c r="B1739" s="140">
        <f>IFERROR(IF(F1739&gt;0,MAX(B$26:B1738)+1,IF(AND(D1739&gt;0,C1739=0),"ЗАГ",0)),0)</f>
        <v>0</v>
      </c>
      <c r="C1739" s="141">
        <f>IF(Смета!B1721&gt;0,Смета!B1721,0)</f>
        <v>0</v>
      </c>
      <c r="D1739" s="543">
        <f>IF(Смета!C1721&gt;0,Смета!C1721,0)</f>
        <v>0</v>
      </c>
      <c r="E1739" s="77">
        <f>IF(Смета!D1721&gt;0,Смета!D1721,0)</f>
        <v>0</v>
      </c>
      <c r="F1739" s="67">
        <f>IFERROR(IF(Дата_КС2=S$3,Смета!Q1721,0)+IF(Дата_КС2=S$4,Смета!T1721,0)+IF(Дата_КС2=S$5,Смета!W1721,0)+IF(Дата_КС2=S$6,Смета!Z1721,0)+IF(Дата_КС2=S$7,Смета!AC1721,0)+IF(Дата_КС2=S$8,Смета!AF1721,0)+IF(Дата_КС2=S$9,Смета!AI1721,0)+IF(Дата_КС2=S$10,Смета!AL1721,0)+IF(Дата_КС2=S$11,Смета!AO1721,0)+IF(Дата_КС2=S$12,Смета!AR1721,0)+IF(Дата_КС2=S$13,Смета!AU1721,0)+IF(Дата_КС2=S$14,Смета!AX1721,0),0)</f>
        <v>0</v>
      </c>
      <c r="G1739" s="67">
        <f>IF(Смета!E1721&gt;0,Смета!E1721,0)</f>
        <v>0</v>
      </c>
      <c r="H1739" s="67">
        <f t="shared" si="54"/>
        <v>0</v>
      </c>
      <c r="I1739" s="464">
        <f t="shared" si="53"/>
        <v>0</v>
      </c>
      <c r="J1739" s="474"/>
      <c r="K1739" s="465">
        <f>IF(AND(B1739&gt;0,B1739&lt;&gt;"ЗАГ"),1,IF(C1739=0,SUM(B1740:INDEX(B1740:B$2002,INDEX(MATCH("ЗАГ",B1740:B$2002&amp;"",),))),0))</f>
        <v>0</v>
      </c>
      <c r="L1739" s="47"/>
      <c r="M1739" s="47"/>
      <c r="N1739" s="186"/>
      <c r="O1739" s="186"/>
      <c r="P1739" s="187"/>
      <c r="Q1739" s="189"/>
      <c r="R1739" s="178">
        <f>IFERROR(IF(F1739&gt;0,IF(IFERROR((Смета!H1289*1),0)&gt;0,ROUND(F1739*G1739,2),0),0),0)</f>
        <v>0</v>
      </c>
      <c r="S1739" s="50">
        <f>IFERROR(IF(F1739&gt;0,IF(IFERROR((Смета!G1721*1),0)&gt;0,ROUND(F1739*G1739,2),0),0),0)</f>
        <v>0</v>
      </c>
      <c r="T1739" s="38"/>
      <c r="U1739" s="38"/>
      <c r="X1739" s="38"/>
      <c r="Y1739" s="38"/>
    </row>
    <row r="1740" spans="1:25" s="37" customFormat="1" hidden="1" x14ac:dyDescent="0.25">
      <c r="A1740" s="63"/>
      <c r="B1740" s="140">
        <f>IFERROR(IF(F1740&gt;0,MAX(B$26:B1739)+1,IF(AND(D1740&gt;0,C1740=0),"ЗАГ",0)),0)</f>
        <v>0</v>
      </c>
      <c r="C1740" s="141">
        <f>IF(Смета!B1722&gt;0,Смета!B1722,0)</f>
        <v>0</v>
      </c>
      <c r="D1740" s="543">
        <f>IF(Смета!C1722&gt;0,Смета!C1722,0)</f>
        <v>0</v>
      </c>
      <c r="E1740" s="77">
        <f>IF(Смета!D1722&gt;0,Смета!D1722,0)</f>
        <v>0</v>
      </c>
      <c r="F1740" s="67">
        <f>IFERROR(IF(Дата_КС2=S$3,Смета!Q1722,0)+IF(Дата_КС2=S$4,Смета!T1722,0)+IF(Дата_КС2=S$5,Смета!W1722,0)+IF(Дата_КС2=S$6,Смета!Z1722,0)+IF(Дата_КС2=S$7,Смета!AC1722,0)+IF(Дата_КС2=S$8,Смета!AF1722,0)+IF(Дата_КС2=S$9,Смета!AI1722,0)+IF(Дата_КС2=S$10,Смета!AL1722,0)+IF(Дата_КС2=S$11,Смета!AO1722,0)+IF(Дата_КС2=S$12,Смета!AR1722,0)+IF(Дата_КС2=S$13,Смета!AU1722,0)+IF(Дата_КС2=S$14,Смета!AX1722,0),0)</f>
        <v>0</v>
      </c>
      <c r="G1740" s="67">
        <f>IF(Смета!E1722&gt;0,Смета!E1722,0)</f>
        <v>0</v>
      </c>
      <c r="H1740" s="67">
        <f t="shared" si="54"/>
        <v>0</v>
      </c>
      <c r="I1740" s="464">
        <f t="shared" si="53"/>
        <v>0</v>
      </c>
      <c r="J1740" s="474"/>
      <c r="K1740" s="465">
        <f>IF(AND(B1740&gt;0,B1740&lt;&gt;"ЗАГ"),1,IF(C1740=0,SUM(B1741:INDEX(B1741:B$2002,INDEX(MATCH("ЗАГ",B1741:B$2002&amp;"",),))),0))</f>
        <v>0</v>
      </c>
      <c r="L1740" s="47"/>
      <c r="M1740" s="47"/>
      <c r="N1740" s="186"/>
      <c r="O1740" s="186"/>
      <c r="P1740" s="187"/>
      <c r="Q1740" s="189"/>
      <c r="R1740" s="178">
        <f>IFERROR(IF(F1740&gt;0,IF(IFERROR((Смета!H1290*1),0)&gt;0,ROUND(F1740*G1740,2),0),0),0)</f>
        <v>0</v>
      </c>
      <c r="S1740" s="50">
        <f>IFERROR(IF(F1740&gt;0,IF(IFERROR((Смета!G1722*1),0)&gt;0,ROUND(F1740*G1740,2),0),0),0)</f>
        <v>0</v>
      </c>
      <c r="T1740" s="38"/>
      <c r="U1740" s="38"/>
      <c r="X1740" s="38"/>
      <c r="Y1740" s="38"/>
    </row>
    <row r="1741" spans="1:25" s="37" customFormat="1" hidden="1" x14ac:dyDescent="0.25">
      <c r="A1741" s="63"/>
      <c r="B1741" s="140">
        <f>IFERROR(IF(F1741&gt;0,MAX(B$26:B1740)+1,IF(AND(D1741&gt;0,C1741=0),"ЗАГ",0)),0)</f>
        <v>0</v>
      </c>
      <c r="C1741" s="141">
        <f>IF(Смета!B1723&gt;0,Смета!B1723,0)</f>
        <v>0</v>
      </c>
      <c r="D1741" s="543">
        <f>IF(Смета!C1723&gt;0,Смета!C1723,0)</f>
        <v>0</v>
      </c>
      <c r="E1741" s="77">
        <f>IF(Смета!D1723&gt;0,Смета!D1723,0)</f>
        <v>0</v>
      </c>
      <c r="F1741" s="67">
        <f>IFERROR(IF(Дата_КС2=S$3,Смета!Q1723,0)+IF(Дата_КС2=S$4,Смета!T1723,0)+IF(Дата_КС2=S$5,Смета!W1723,0)+IF(Дата_КС2=S$6,Смета!Z1723,0)+IF(Дата_КС2=S$7,Смета!AC1723,0)+IF(Дата_КС2=S$8,Смета!AF1723,0)+IF(Дата_КС2=S$9,Смета!AI1723,0)+IF(Дата_КС2=S$10,Смета!AL1723,0)+IF(Дата_КС2=S$11,Смета!AO1723,0)+IF(Дата_КС2=S$12,Смета!AR1723,0)+IF(Дата_КС2=S$13,Смета!AU1723,0)+IF(Дата_КС2=S$14,Смета!AX1723,0),0)</f>
        <v>0</v>
      </c>
      <c r="G1741" s="67">
        <f>IF(Смета!E1723&gt;0,Смета!E1723,0)</f>
        <v>0</v>
      </c>
      <c r="H1741" s="67">
        <f t="shared" si="54"/>
        <v>0</v>
      </c>
      <c r="I1741" s="464">
        <f t="shared" si="53"/>
        <v>0</v>
      </c>
      <c r="J1741" s="474"/>
      <c r="K1741" s="465">
        <f>IF(AND(B1741&gt;0,B1741&lt;&gt;"ЗАГ"),1,IF(C1741=0,SUM(B1742:INDEX(B1742:B$2002,INDEX(MATCH("ЗАГ",B1742:B$2002&amp;"",),))),0))</f>
        <v>0</v>
      </c>
      <c r="L1741" s="47"/>
      <c r="M1741" s="47"/>
      <c r="N1741" s="186"/>
      <c r="O1741" s="186"/>
      <c r="P1741" s="187"/>
      <c r="Q1741" s="189"/>
      <c r="R1741" s="178">
        <f>IFERROR(IF(F1741&gt;0,IF(IFERROR((Смета!H1291*1),0)&gt;0,ROUND(F1741*G1741,2),0),0),0)</f>
        <v>0</v>
      </c>
      <c r="S1741" s="50">
        <f>IFERROR(IF(F1741&gt;0,IF(IFERROR((Смета!G1723*1),0)&gt;0,ROUND(F1741*G1741,2),0),0),0)</f>
        <v>0</v>
      </c>
      <c r="T1741" s="38"/>
      <c r="U1741" s="38"/>
      <c r="X1741" s="38"/>
      <c r="Y1741" s="38"/>
    </row>
    <row r="1742" spans="1:25" s="37" customFormat="1" hidden="1" x14ac:dyDescent="0.25">
      <c r="A1742" s="63"/>
      <c r="B1742" s="140">
        <f>IFERROR(IF(F1742&gt;0,MAX(B$26:B1741)+1,IF(AND(D1742&gt;0,C1742=0),"ЗАГ",0)),0)</f>
        <v>0</v>
      </c>
      <c r="C1742" s="141">
        <f>IF(Смета!B1724&gt;0,Смета!B1724,0)</f>
        <v>0</v>
      </c>
      <c r="D1742" s="543">
        <f>IF(Смета!C1724&gt;0,Смета!C1724,0)</f>
        <v>0</v>
      </c>
      <c r="E1742" s="77">
        <f>IF(Смета!D1724&gt;0,Смета!D1724,0)</f>
        <v>0</v>
      </c>
      <c r="F1742" s="67">
        <f>IFERROR(IF(Дата_КС2=S$3,Смета!Q1724,0)+IF(Дата_КС2=S$4,Смета!T1724,0)+IF(Дата_КС2=S$5,Смета!W1724,0)+IF(Дата_КС2=S$6,Смета!Z1724,0)+IF(Дата_КС2=S$7,Смета!AC1724,0)+IF(Дата_КС2=S$8,Смета!AF1724,0)+IF(Дата_КС2=S$9,Смета!AI1724,0)+IF(Дата_КС2=S$10,Смета!AL1724,0)+IF(Дата_КС2=S$11,Смета!AO1724,0)+IF(Дата_КС2=S$12,Смета!AR1724,0)+IF(Дата_КС2=S$13,Смета!AU1724,0)+IF(Дата_КС2=S$14,Смета!AX1724,0),0)</f>
        <v>0</v>
      </c>
      <c r="G1742" s="67">
        <f>IF(Смета!E1724&gt;0,Смета!E1724,0)</f>
        <v>0</v>
      </c>
      <c r="H1742" s="67">
        <f t="shared" si="54"/>
        <v>0</v>
      </c>
      <c r="I1742" s="464">
        <f t="shared" si="53"/>
        <v>0</v>
      </c>
      <c r="J1742" s="474"/>
      <c r="K1742" s="465">
        <f>IF(AND(B1742&gt;0,B1742&lt;&gt;"ЗАГ"),1,IF(C1742=0,SUM(B1743:INDEX(B1743:B$2002,INDEX(MATCH("ЗАГ",B1743:B$2002&amp;"",),))),0))</f>
        <v>0</v>
      </c>
      <c r="L1742" s="47"/>
      <c r="M1742" s="47"/>
      <c r="N1742" s="186"/>
      <c r="O1742" s="186"/>
      <c r="P1742" s="187"/>
      <c r="Q1742" s="189"/>
      <c r="R1742" s="178">
        <f>IFERROR(IF(F1742&gt;0,IF(IFERROR((Смета!H1292*1),0)&gt;0,ROUND(F1742*G1742,2),0),0),0)</f>
        <v>0</v>
      </c>
      <c r="S1742" s="50">
        <f>IFERROR(IF(F1742&gt;0,IF(IFERROR((Смета!G1724*1),0)&gt;0,ROUND(F1742*G1742,2),0),0),0)</f>
        <v>0</v>
      </c>
      <c r="T1742" s="38"/>
      <c r="U1742" s="38"/>
      <c r="X1742" s="38"/>
      <c r="Y1742" s="38"/>
    </row>
    <row r="1743" spans="1:25" s="37" customFormat="1" hidden="1" x14ac:dyDescent="0.25">
      <c r="A1743" s="63"/>
      <c r="B1743" s="140">
        <f>IFERROR(IF(F1743&gt;0,MAX(B$26:B1742)+1,IF(AND(D1743&gt;0,C1743=0),"ЗАГ",0)),0)</f>
        <v>0</v>
      </c>
      <c r="C1743" s="141">
        <f>IF(Смета!B1725&gt;0,Смета!B1725,0)</f>
        <v>0</v>
      </c>
      <c r="D1743" s="543">
        <f>IF(Смета!C1725&gt;0,Смета!C1725,0)</f>
        <v>0</v>
      </c>
      <c r="E1743" s="77">
        <f>IF(Смета!D1725&gt;0,Смета!D1725,0)</f>
        <v>0</v>
      </c>
      <c r="F1743" s="67">
        <f>IFERROR(IF(Дата_КС2=S$3,Смета!Q1725,0)+IF(Дата_КС2=S$4,Смета!T1725,0)+IF(Дата_КС2=S$5,Смета!W1725,0)+IF(Дата_КС2=S$6,Смета!Z1725,0)+IF(Дата_КС2=S$7,Смета!AC1725,0)+IF(Дата_КС2=S$8,Смета!AF1725,0)+IF(Дата_КС2=S$9,Смета!AI1725,0)+IF(Дата_КС2=S$10,Смета!AL1725,0)+IF(Дата_КС2=S$11,Смета!AO1725,0)+IF(Дата_КС2=S$12,Смета!AR1725,0)+IF(Дата_КС2=S$13,Смета!AU1725,0)+IF(Дата_КС2=S$14,Смета!AX1725,0),0)</f>
        <v>0</v>
      </c>
      <c r="G1743" s="67">
        <f>IF(Смета!E1725&gt;0,Смета!E1725,0)</f>
        <v>0</v>
      </c>
      <c r="H1743" s="67">
        <f t="shared" si="54"/>
        <v>0</v>
      </c>
      <c r="I1743" s="464">
        <f t="shared" si="53"/>
        <v>0</v>
      </c>
      <c r="J1743" s="474"/>
      <c r="K1743" s="465">
        <f>IF(AND(B1743&gt;0,B1743&lt;&gt;"ЗАГ"),1,IF(C1743=0,SUM(B1744:INDEX(B1744:B$2002,INDEX(MATCH("ЗАГ",B1744:B$2002&amp;"",),))),0))</f>
        <v>0</v>
      </c>
      <c r="L1743" s="47"/>
      <c r="M1743" s="47"/>
      <c r="N1743" s="186"/>
      <c r="O1743" s="186"/>
      <c r="P1743" s="187"/>
      <c r="Q1743" s="189"/>
      <c r="R1743" s="178">
        <f>IFERROR(IF(F1743&gt;0,IF(IFERROR((Смета!H1293*1),0)&gt;0,ROUND(F1743*G1743,2),0),0),0)</f>
        <v>0</v>
      </c>
      <c r="S1743" s="50">
        <f>IFERROR(IF(F1743&gt;0,IF(IFERROR((Смета!G1725*1),0)&gt;0,ROUND(F1743*G1743,2),0),0),0)</f>
        <v>0</v>
      </c>
      <c r="T1743" s="38"/>
      <c r="U1743" s="38"/>
      <c r="X1743" s="38"/>
      <c r="Y1743" s="38"/>
    </row>
    <row r="1744" spans="1:25" s="37" customFormat="1" hidden="1" x14ac:dyDescent="0.25">
      <c r="A1744" s="63"/>
      <c r="B1744" s="140">
        <f>IFERROR(IF(F1744&gt;0,MAX(B$26:B1743)+1,IF(AND(D1744&gt;0,C1744=0),"ЗАГ",0)),0)</f>
        <v>0</v>
      </c>
      <c r="C1744" s="141">
        <f>IF(Смета!B1726&gt;0,Смета!B1726,0)</f>
        <v>0</v>
      </c>
      <c r="D1744" s="543">
        <f>IF(Смета!C1726&gt;0,Смета!C1726,0)</f>
        <v>0</v>
      </c>
      <c r="E1744" s="77">
        <f>IF(Смета!D1726&gt;0,Смета!D1726,0)</f>
        <v>0</v>
      </c>
      <c r="F1744" s="67">
        <f>IFERROR(IF(Дата_КС2=S$3,Смета!Q1726,0)+IF(Дата_КС2=S$4,Смета!T1726,0)+IF(Дата_КС2=S$5,Смета!W1726,0)+IF(Дата_КС2=S$6,Смета!Z1726,0)+IF(Дата_КС2=S$7,Смета!AC1726,0)+IF(Дата_КС2=S$8,Смета!AF1726,0)+IF(Дата_КС2=S$9,Смета!AI1726,0)+IF(Дата_КС2=S$10,Смета!AL1726,0)+IF(Дата_КС2=S$11,Смета!AO1726,0)+IF(Дата_КС2=S$12,Смета!AR1726,0)+IF(Дата_КС2=S$13,Смета!AU1726,0)+IF(Дата_КС2=S$14,Смета!AX1726,0),0)</f>
        <v>0</v>
      </c>
      <c r="G1744" s="67">
        <f>IF(Смета!E1726&gt;0,Смета!E1726,0)</f>
        <v>0</v>
      </c>
      <c r="H1744" s="67">
        <f t="shared" si="54"/>
        <v>0</v>
      </c>
      <c r="I1744" s="464">
        <f t="shared" si="53"/>
        <v>0</v>
      </c>
      <c r="J1744" s="474"/>
      <c r="K1744" s="465">
        <f>IF(AND(B1744&gt;0,B1744&lt;&gt;"ЗАГ"),1,IF(C1744=0,SUM(B1745:INDEX(B1745:B$2002,INDEX(MATCH("ЗАГ",B1745:B$2002&amp;"",),))),0))</f>
        <v>0</v>
      </c>
      <c r="L1744" s="47"/>
      <c r="M1744" s="47"/>
      <c r="N1744" s="186"/>
      <c r="O1744" s="186"/>
      <c r="P1744" s="187"/>
      <c r="Q1744" s="189"/>
      <c r="R1744" s="178">
        <f>IFERROR(IF(F1744&gt;0,IF(IFERROR((Смета!H1294*1),0)&gt;0,ROUND(F1744*G1744,2),0),0),0)</f>
        <v>0</v>
      </c>
      <c r="S1744" s="50">
        <f>IFERROR(IF(F1744&gt;0,IF(IFERROR((Смета!G1726*1),0)&gt;0,ROUND(F1744*G1744,2),0),0),0)</f>
        <v>0</v>
      </c>
      <c r="T1744" s="38"/>
      <c r="U1744" s="38"/>
      <c r="X1744" s="38"/>
      <c r="Y1744" s="38"/>
    </row>
    <row r="1745" spans="1:25" s="37" customFormat="1" hidden="1" x14ac:dyDescent="0.25">
      <c r="A1745" s="63"/>
      <c r="B1745" s="140">
        <f>IFERROR(IF(F1745&gt;0,MAX(B$26:B1744)+1,IF(AND(D1745&gt;0,C1745=0),"ЗАГ",0)),0)</f>
        <v>0</v>
      </c>
      <c r="C1745" s="141">
        <f>IF(Смета!B1727&gt;0,Смета!B1727,0)</f>
        <v>0</v>
      </c>
      <c r="D1745" s="543">
        <f>IF(Смета!C1727&gt;0,Смета!C1727,0)</f>
        <v>0</v>
      </c>
      <c r="E1745" s="77">
        <f>IF(Смета!D1727&gt;0,Смета!D1727,0)</f>
        <v>0</v>
      </c>
      <c r="F1745" s="67">
        <f>IFERROR(IF(Дата_КС2=S$3,Смета!Q1727,0)+IF(Дата_КС2=S$4,Смета!T1727,0)+IF(Дата_КС2=S$5,Смета!W1727,0)+IF(Дата_КС2=S$6,Смета!Z1727,0)+IF(Дата_КС2=S$7,Смета!AC1727,0)+IF(Дата_КС2=S$8,Смета!AF1727,0)+IF(Дата_КС2=S$9,Смета!AI1727,0)+IF(Дата_КС2=S$10,Смета!AL1727,0)+IF(Дата_КС2=S$11,Смета!AO1727,0)+IF(Дата_КС2=S$12,Смета!AR1727,0)+IF(Дата_КС2=S$13,Смета!AU1727,0)+IF(Дата_КС2=S$14,Смета!AX1727,0),0)</f>
        <v>0</v>
      </c>
      <c r="G1745" s="67">
        <f>IF(Смета!E1727&gt;0,Смета!E1727,0)</f>
        <v>0</v>
      </c>
      <c r="H1745" s="67">
        <f t="shared" si="54"/>
        <v>0</v>
      </c>
      <c r="I1745" s="464">
        <f t="shared" si="53"/>
        <v>0</v>
      </c>
      <c r="J1745" s="474"/>
      <c r="K1745" s="465">
        <f>IF(AND(B1745&gt;0,B1745&lt;&gt;"ЗАГ"),1,IF(C1745=0,SUM(B1746:INDEX(B1746:B$2002,INDEX(MATCH("ЗАГ",B1746:B$2002&amp;"",),))),0))</f>
        <v>0</v>
      </c>
      <c r="L1745" s="47"/>
      <c r="M1745" s="47"/>
      <c r="N1745" s="186"/>
      <c r="O1745" s="186"/>
      <c r="P1745" s="187"/>
      <c r="Q1745" s="189"/>
      <c r="R1745" s="178">
        <f>IFERROR(IF(F1745&gt;0,IF(IFERROR((Смета!H1295*1),0)&gt;0,ROUND(F1745*G1745,2),0),0),0)</f>
        <v>0</v>
      </c>
      <c r="S1745" s="50">
        <f>IFERROR(IF(F1745&gt;0,IF(IFERROR((Смета!G1727*1),0)&gt;0,ROUND(F1745*G1745,2),0),0),0)</f>
        <v>0</v>
      </c>
      <c r="T1745" s="38"/>
      <c r="U1745" s="38"/>
      <c r="X1745" s="38"/>
      <c r="Y1745" s="38"/>
    </row>
    <row r="1746" spans="1:25" s="37" customFormat="1" hidden="1" x14ac:dyDescent="0.25">
      <c r="A1746" s="63"/>
      <c r="B1746" s="140">
        <f>IFERROR(IF(F1746&gt;0,MAX(B$26:B1745)+1,IF(AND(D1746&gt;0,C1746=0),"ЗАГ",0)),0)</f>
        <v>0</v>
      </c>
      <c r="C1746" s="141">
        <f>IF(Смета!B1728&gt;0,Смета!B1728,0)</f>
        <v>0</v>
      </c>
      <c r="D1746" s="543">
        <f>IF(Смета!C1728&gt;0,Смета!C1728,0)</f>
        <v>0</v>
      </c>
      <c r="E1746" s="77">
        <f>IF(Смета!D1728&gt;0,Смета!D1728,0)</f>
        <v>0</v>
      </c>
      <c r="F1746" s="67">
        <f>IFERROR(IF(Дата_КС2=S$3,Смета!Q1728,0)+IF(Дата_КС2=S$4,Смета!T1728,0)+IF(Дата_КС2=S$5,Смета!W1728,0)+IF(Дата_КС2=S$6,Смета!Z1728,0)+IF(Дата_КС2=S$7,Смета!AC1728,0)+IF(Дата_КС2=S$8,Смета!AF1728,0)+IF(Дата_КС2=S$9,Смета!AI1728,0)+IF(Дата_КС2=S$10,Смета!AL1728,0)+IF(Дата_КС2=S$11,Смета!AO1728,0)+IF(Дата_КС2=S$12,Смета!AR1728,0)+IF(Дата_КС2=S$13,Смета!AU1728,0)+IF(Дата_КС2=S$14,Смета!AX1728,0),0)</f>
        <v>0</v>
      </c>
      <c r="G1746" s="67">
        <f>IF(Смета!E1728&gt;0,Смета!E1728,0)</f>
        <v>0</v>
      </c>
      <c r="H1746" s="67">
        <f t="shared" si="54"/>
        <v>0</v>
      </c>
      <c r="I1746" s="464">
        <f t="shared" si="53"/>
        <v>0</v>
      </c>
      <c r="J1746" s="474"/>
      <c r="K1746" s="465">
        <f>IF(AND(B1746&gt;0,B1746&lt;&gt;"ЗАГ"),1,IF(C1746=0,SUM(B1747:INDEX(B1747:B$2002,INDEX(MATCH("ЗАГ",B1747:B$2002&amp;"",),))),0))</f>
        <v>0</v>
      </c>
      <c r="L1746" s="47"/>
      <c r="M1746" s="47"/>
      <c r="N1746" s="186"/>
      <c r="O1746" s="186"/>
      <c r="P1746" s="187"/>
      <c r="Q1746" s="189"/>
      <c r="R1746" s="178">
        <f>IFERROR(IF(F1746&gt;0,IF(IFERROR((Смета!H1296*1),0)&gt;0,ROUND(F1746*G1746,2),0),0),0)</f>
        <v>0</v>
      </c>
      <c r="S1746" s="50">
        <f>IFERROR(IF(F1746&gt;0,IF(IFERROR((Смета!G1728*1),0)&gt;0,ROUND(F1746*G1746,2),0),0),0)</f>
        <v>0</v>
      </c>
      <c r="T1746" s="38"/>
      <c r="U1746" s="38"/>
      <c r="X1746" s="38"/>
      <c r="Y1746" s="38"/>
    </row>
    <row r="1747" spans="1:25" s="37" customFormat="1" hidden="1" x14ac:dyDescent="0.25">
      <c r="A1747" s="63"/>
      <c r="B1747" s="140">
        <f>IFERROR(IF(F1747&gt;0,MAX(B$26:B1746)+1,IF(AND(D1747&gt;0,C1747=0),"ЗАГ",0)),0)</f>
        <v>0</v>
      </c>
      <c r="C1747" s="141">
        <f>IF(Смета!B1729&gt;0,Смета!B1729,0)</f>
        <v>0</v>
      </c>
      <c r="D1747" s="543">
        <f>IF(Смета!C1729&gt;0,Смета!C1729,0)</f>
        <v>0</v>
      </c>
      <c r="E1747" s="77">
        <f>IF(Смета!D1729&gt;0,Смета!D1729,0)</f>
        <v>0</v>
      </c>
      <c r="F1747" s="67">
        <f>IFERROR(IF(Дата_КС2=S$3,Смета!Q1729,0)+IF(Дата_КС2=S$4,Смета!T1729,0)+IF(Дата_КС2=S$5,Смета!W1729,0)+IF(Дата_КС2=S$6,Смета!Z1729,0)+IF(Дата_КС2=S$7,Смета!AC1729,0)+IF(Дата_КС2=S$8,Смета!AF1729,0)+IF(Дата_КС2=S$9,Смета!AI1729,0)+IF(Дата_КС2=S$10,Смета!AL1729,0)+IF(Дата_КС2=S$11,Смета!AO1729,0)+IF(Дата_КС2=S$12,Смета!AR1729,0)+IF(Дата_КС2=S$13,Смета!AU1729,0)+IF(Дата_КС2=S$14,Смета!AX1729,0),0)</f>
        <v>0</v>
      </c>
      <c r="G1747" s="67">
        <f>IF(Смета!E1729&gt;0,Смета!E1729,0)</f>
        <v>0</v>
      </c>
      <c r="H1747" s="67">
        <f t="shared" si="54"/>
        <v>0</v>
      </c>
      <c r="I1747" s="464">
        <f t="shared" si="53"/>
        <v>0</v>
      </c>
      <c r="J1747" s="474"/>
      <c r="K1747" s="465">
        <f>IF(AND(B1747&gt;0,B1747&lt;&gt;"ЗАГ"),1,IF(C1747=0,SUM(B1748:INDEX(B1748:B$2002,INDEX(MATCH("ЗАГ",B1748:B$2002&amp;"",),))),0))</f>
        <v>0</v>
      </c>
      <c r="L1747" s="47"/>
      <c r="M1747" s="47"/>
      <c r="N1747" s="186"/>
      <c r="O1747" s="186"/>
      <c r="P1747" s="187"/>
      <c r="Q1747" s="189"/>
      <c r="R1747" s="178">
        <f>IFERROR(IF(F1747&gt;0,IF(IFERROR((Смета!H1297*1),0)&gt;0,ROUND(F1747*G1747,2),0),0),0)</f>
        <v>0</v>
      </c>
      <c r="S1747" s="50">
        <f>IFERROR(IF(F1747&gt;0,IF(IFERROR((Смета!G1729*1),0)&gt;0,ROUND(F1747*G1747,2),0),0),0)</f>
        <v>0</v>
      </c>
      <c r="T1747" s="38"/>
      <c r="U1747" s="38"/>
      <c r="X1747" s="38"/>
      <c r="Y1747" s="38"/>
    </row>
    <row r="1748" spans="1:25" s="37" customFormat="1" hidden="1" x14ac:dyDescent="0.25">
      <c r="A1748" s="63"/>
      <c r="B1748" s="140">
        <f>IFERROR(IF(F1748&gt;0,MAX(B$26:B1747)+1,IF(AND(D1748&gt;0,C1748=0),"ЗАГ",0)),0)</f>
        <v>0</v>
      </c>
      <c r="C1748" s="141">
        <f>IF(Смета!B1730&gt;0,Смета!B1730,0)</f>
        <v>0</v>
      </c>
      <c r="D1748" s="543">
        <f>IF(Смета!C1730&gt;0,Смета!C1730,0)</f>
        <v>0</v>
      </c>
      <c r="E1748" s="77">
        <f>IF(Смета!D1730&gt;0,Смета!D1730,0)</f>
        <v>0</v>
      </c>
      <c r="F1748" s="67">
        <f>IFERROR(IF(Дата_КС2=S$3,Смета!Q1730,0)+IF(Дата_КС2=S$4,Смета!T1730,0)+IF(Дата_КС2=S$5,Смета!W1730,0)+IF(Дата_КС2=S$6,Смета!Z1730,0)+IF(Дата_КС2=S$7,Смета!AC1730,0)+IF(Дата_КС2=S$8,Смета!AF1730,0)+IF(Дата_КС2=S$9,Смета!AI1730,0)+IF(Дата_КС2=S$10,Смета!AL1730,0)+IF(Дата_КС2=S$11,Смета!AO1730,0)+IF(Дата_КС2=S$12,Смета!AR1730,0)+IF(Дата_КС2=S$13,Смета!AU1730,0)+IF(Дата_КС2=S$14,Смета!AX1730,0),0)</f>
        <v>0</v>
      </c>
      <c r="G1748" s="67">
        <f>IF(Смета!E1730&gt;0,Смета!E1730,0)</f>
        <v>0</v>
      </c>
      <c r="H1748" s="67">
        <f t="shared" si="54"/>
        <v>0</v>
      </c>
      <c r="I1748" s="464">
        <f t="shared" si="53"/>
        <v>0</v>
      </c>
      <c r="J1748" s="474"/>
      <c r="K1748" s="465">
        <f>IF(AND(B1748&gt;0,B1748&lt;&gt;"ЗАГ"),1,IF(C1748=0,SUM(B1749:INDEX(B1749:B$2002,INDEX(MATCH("ЗАГ",B1749:B$2002&amp;"",),))),0))</f>
        <v>0</v>
      </c>
      <c r="L1748" s="47"/>
      <c r="M1748" s="47"/>
      <c r="N1748" s="186"/>
      <c r="O1748" s="186"/>
      <c r="P1748" s="187"/>
      <c r="Q1748" s="189"/>
      <c r="R1748" s="178">
        <f>IFERROR(IF(F1748&gt;0,IF(IFERROR((Смета!H1298*1),0)&gt;0,ROUND(F1748*G1748,2),0),0),0)</f>
        <v>0</v>
      </c>
      <c r="S1748" s="50">
        <f>IFERROR(IF(F1748&gt;0,IF(IFERROR((Смета!G1730*1),0)&gt;0,ROUND(F1748*G1748,2),0),0),0)</f>
        <v>0</v>
      </c>
      <c r="T1748" s="38"/>
      <c r="U1748" s="38"/>
      <c r="X1748" s="38"/>
      <c r="Y1748" s="38"/>
    </row>
    <row r="1749" spans="1:25" s="37" customFormat="1" hidden="1" x14ac:dyDescent="0.25">
      <c r="A1749" s="63"/>
      <c r="B1749" s="140">
        <f>IFERROR(IF(F1749&gt;0,MAX(B$26:B1748)+1,IF(AND(D1749&gt;0,C1749=0),"ЗАГ",0)),0)</f>
        <v>0</v>
      </c>
      <c r="C1749" s="141">
        <f>IF(Смета!B1731&gt;0,Смета!B1731,0)</f>
        <v>0</v>
      </c>
      <c r="D1749" s="543">
        <f>IF(Смета!C1731&gt;0,Смета!C1731,0)</f>
        <v>0</v>
      </c>
      <c r="E1749" s="77">
        <f>IF(Смета!D1731&gt;0,Смета!D1731,0)</f>
        <v>0</v>
      </c>
      <c r="F1749" s="67">
        <f>IFERROR(IF(Дата_КС2=S$3,Смета!Q1731,0)+IF(Дата_КС2=S$4,Смета!T1731,0)+IF(Дата_КС2=S$5,Смета!W1731,0)+IF(Дата_КС2=S$6,Смета!Z1731,0)+IF(Дата_КС2=S$7,Смета!AC1731,0)+IF(Дата_КС2=S$8,Смета!AF1731,0)+IF(Дата_КС2=S$9,Смета!AI1731,0)+IF(Дата_КС2=S$10,Смета!AL1731,0)+IF(Дата_КС2=S$11,Смета!AO1731,0)+IF(Дата_КС2=S$12,Смета!AR1731,0)+IF(Дата_КС2=S$13,Смета!AU1731,0)+IF(Дата_КС2=S$14,Смета!AX1731,0),0)</f>
        <v>0</v>
      </c>
      <c r="G1749" s="67">
        <f>IF(Смета!E1731&gt;0,Смета!E1731,0)</f>
        <v>0</v>
      </c>
      <c r="H1749" s="67">
        <f t="shared" si="54"/>
        <v>0</v>
      </c>
      <c r="I1749" s="464">
        <f t="shared" si="53"/>
        <v>0</v>
      </c>
      <c r="J1749" s="474"/>
      <c r="K1749" s="465">
        <f>IF(AND(B1749&gt;0,B1749&lt;&gt;"ЗАГ"),1,IF(C1749=0,SUM(B1750:INDEX(B1750:B$2002,INDEX(MATCH("ЗАГ",B1750:B$2002&amp;"",),))),0))</f>
        <v>0</v>
      </c>
      <c r="L1749" s="47"/>
      <c r="M1749" s="47"/>
      <c r="N1749" s="186"/>
      <c r="O1749" s="186"/>
      <c r="P1749" s="187"/>
      <c r="Q1749" s="189"/>
      <c r="R1749" s="178">
        <f>IFERROR(IF(F1749&gt;0,IF(IFERROR((Смета!H1299*1),0)&gt;0,ROUND(F1749*G1749,2),0),0),0)</f>
        <v>0</v>
      </c>
      <c r="S1749" s="50">
        <f>IFERROR(IF(F1749&gt;0,IF(IFERROR((Смета!G1731*1),0)&gt;0,ROUND(F1749*G1749,2),0),0),0)</f>
        <v>0</v>
      </c>
      <c r="T1749" s="38"/>
      <c r="U1749" s="38"/>
      <c r="X1749" s="38"/>
      <c r="Y1749" s="38"/>
    </row>
    <row r="1750" spans="1:25" s="37" customFormat="1" hidden="1" x14ac:dyDescent="0.25">
      <c r="A1750" s="63"/>
      <c r="B1750" s="140">
        <f>IFERROR(IF(F1750&gt;0,MAX(B$26:B1749)+1,IF(AND(D1750&gt;0,C1750=0),"ЗАГ",0)),0)</f>
        <v>0</v>
      </c>
      <c r="C1750" s="141">
        <f>IF(Смета!B1732&gt;0,Смета!B1732,0)</f>
        <v>0</v>
      </c>
      <c r="D1750" s="543">
        <f>IF(Смета!C1732&gt;0,Смета!C1732,0)</f>
        <v>0</v>
      </c>
      <c r="E1750" s="77">
        <f>IF(Смета!D1732&gt;0,Смета!D1732,0)</f>
        <v>0</v>
      </c>
      <c r="F1750" s="67">
        <f>IFERROR(IF(Дата_КС2=S$3,Смета!Q1732,0)+IF(Дата_КС2=S$4,Смета!T1732,0)+IF(Дата_КС2=S$5,Смета!W1732,0)+IF(Дата_КС2=S$6,Смета!Z1732,0)+IF(Дата_КС2=S$7,Смета!AC1732,0)+IF(Дата_КС2=S$8,Смета!AF1732,0)+IF(Дата_КС2=S$9,Смета!AI1732,0)+IF(Дата_КС2=S$10,Смета!AL1732,0)+IF(Дата_КС2=S$11,Смета!AO1732,0)+IF(Дата_КС2=S$12,Смета!AR1732,0)+IF(Дата_КС2=S$13,Смета!AU1732,0)+IF(Дата_КС2=S$14,Смета!AX1732,0),0)</f>
        <v>0</v>
      </c>
      <c r="G1750" s="67">
        <f>IF(Смета!E1732&gt;0,Смета!E1732,0)</f>
        <v>0</v>
      </c>
      <c r="H1750" s="67">
        <f t="shared" si="54"/>
        <v>0</v>
      </c>
      <c r="I1750" s="464">
        <f t="shared" si="53"/>
        <v>0</v>
      </c>
      <c r="J1750" s="474"/>
      <c r="K1750" s="465">
        <f>IF(AND(B1750&gt;0,B1750&lt;&gt;"ЗАГ"),1,IF(C1750=0,SUM(B1751:INDEX(B1751:B$2002,INDEX(MATCH("ЗАГ",B1751:B$2002&amp;"",),))),0))</f>
        <v>0</v>
      </c>
      <c r="L1750" s="47"/>
      <c r="M1750" s="47"/>
      <c r="N1750" s="186"/>
      <c r="O1750" s="186"/>
      <c r="P1750" s="187"/>
      <c r="Q1750" s="189"/>
      <c r="R1750" s="178">
        <f>IFERROR(IF(F1750&gt;0,IF(IFERROR((Смета!H1300*1),0)&gt;0,ROUND(F1750*G1750,2),0),0),0)</f>
        <v>0</v>
      </c>
      <c r="S1750" s="50">
        <f>IFERROR(IF(F1750&gt;0,IF(IFERROR((Смета!G1732*1),0)&gt;0,ROUND(F1750*G1750,2),0),0),0)</f>
        <v>0</v>
      </c>
      <c r="T1750" s="38"/>
      <c r="U1750" s="38"/>
      <c r="X1750" s="38"/>
      <c r="Y1750" s="38"/>
    </row>
    <row r="1751" spans="1:25" s="37" customFormat="1" hidden="1" x14ac:dyDescent="0.25">
      <c r="A1751" s="63"/>
      <c r="B1751" s="140">
        <f>IFERROR(IF(F1751&gt;0,MAX(B$26:B1750)+1,IF(AND(D1751&gt;0,C1751=0),"ЗАГ",0)),0)</f>
        <v>0</v>
      </c>
      <c r="C1751" s="141">
        <f>IF(Смета!B1733&gt;0,Смета!B1733,0)</f>
        <v>0</v>
      </c>
      <c r="D1751" s="543">
        <f>IF(Смета!C1733&gt;0,Смета!C1733,0)</f>
        <v>0</v>
      </c>
      <c r="E1751" s="77">
        <f>IF(Смета!D1733&gt;0,Смета!D1733,0)</f>
        <v>0</v>
      </c>
      <c r="F1751" s="67">
        <f>IFERROR(IF(Дата_КС2=S$3,Смета!Q1733,0)+IF(Дата_КС2=S$4,Смета!T1733,0)+IF(Дата_КС2=S$5,Смета!W1733,0)+IF(Дата_КС2=S$6,Смета!Z1733,0)+IF(Дата_КС2=S$7,Смета!AC1733,0)+IF(Дата_КС2=S$8,Смета!AF1733,0)+IF(Дата_КС2=S$9,Смета!AI1733,0)+IF(Дата_КС2=S$10,Смета!AL1733,0)+IF(Дата_КС2=S$11,Смета!AO1733,0)+IF(Дата_КС2=S$12,Смета!AR1733,0)+IF(Дата_КС2=S$13,Смета!AU1733,0)+IF(Дата_КС2=S$14,Смета!AX1733,0),0)</f>
        <v>0</v>
      </c>
      <c r="G1751" s="67">
        <f>IF(Смета!E1733&gt;0,Смета!E1733,0)</f>
        <v>0</v>
      </c>
      <c r="H1751" s="67">
        <f t="shared" si="54"/>
        <v>0</v>
      </c>
      <c r="I1751" s="464">
        <f t="shared" si="53"/>
        <v>0</v>
      </c>
      <c r="J1751" s="474"/>
      <c r="K1751" s="465">
        <f>IF(AND(B1751&gt;0,B1751&lt;&gt;"ЗАГ"),1,IF(C1751=0,SUM(B1752:INDEX(B1752:B$2002,INDEX(MATCH("ЗАГ",B1752:B$2002&amp;"",),))),0))</f>
        <v>0</v>
      </c>
      <c r="L1751" s="47"/>
      <c r="M1751" s="47"/>
      <c r="N1751" s="186"/>
      <c r="O1751" s="186"/>
      <c r="P1751" s="187"/>
      <c r="Q1751" s="189"/>
      <c r="R1751" s="178">
        <f>IFERROR(IF(F1751&gt;0,IF(IFERROR((Смета!H1301*1),0)&gt;0,ROUND(F1751*G1751,2),0),0),0)</f>
        <v>0</v>
      </c>
      <c r="S1751" s="50">
        <f>IFERROR(IF(F1751&gt;0,IF(IFERROR((Смета!G1733*1),0)&gt;0,ROUND(F1751*G1751,2),0),0),0)</f>
        <v>0</v>
      </c>
      <c r="T1751" s="38"/>
      <c r="U1751" s="38"/>
      <c r="X1751" s="38"/>
      <c r="Y1751" s="38"/>
    </row>
    <row r="1752" spans="1:25" s="37" customFormat="1" hidden="1" x14ac:dyDescent="0.25">
      <c r="A1752" s="63"/>
      <c r="B1752" s="140">
        <f>IFERROR(IF(F1752&gt;0,MAX(B$26:B1751)+1,IF(AND(D1752&gt;0,C1752=0),"ЗАГ",0)),0)</f>
        <v>0</v>
      </c>
      <c r="C1752" s="141">
        <f>IF(Смета!B1734&gt;0,Смета!B1734,0)</f>
        <v>0</v>
      </c>
      <c r="D1752" s="543">
        <f>IF(Смета!C1734&gt;0,Смета!C1734,0)</f>
        <v>0</v>
      </c>
      <c r="E1752" s="77">
        <f>IF(Смета!D1734&gt;0,Смета!D1734,0)</f>
        <v>0</v>
      </c>
      <c r="F1752" s="67">
        <f>IFERROR(IF(Дата_КС2=S$3,Смета!Q1734,0)+IF(Дата_КС2=S$4,Смета!T1734,0)+IF(Дата_КС2=S$5,Смета!W1734,0)+IF(Дата_КС2=S$6,Смета!Z1734,0)+IF(Дата_КС2=S$7,Смета!AC1734,0)+IF(Дата_КС2=S$8,Смета!AF1734,0)+IF(Дата_КС2=S$9,Смета!AI1734,0)+IF(Дата_КС2=S$10,Смета!AL1734,0)+IF(Дата_КС2=S$11,Смета!AO1734,0)+IF(Дата_КС2=S$12,Смета!AR1734,0)+IF(Дата_КС2=S$13,Смета!AU1734,0)+IF(Дата_КС2=S$14,Смета!AX1734,0),0)</f>
        <v>0</v>
      </c>
      <c r="G1752" s="67">
        <f>IF(Смета!E1734&gt;0,Смета!E1734,0)</f>
        <v>0</v>
      </c>
      <c r="H1752" s="67">
        <f t="shared" si="54"/>
        <v>0</v>
      </c>
      <c r="I1752" s="464">
        <f t="shared" si="53"/>
        <v>0</v>
      </c>
      <c r="J1752" s="474"/>
      <c r="K1752" s="465">
        <f>IF(AND(B1752&gt;0,B1752&lt;&gt;"ЗАГ"),1,IF(C1752=0,SUM(B1753:INDEX(B1753:B$2002,INDEX(MATCH("ЗАГ",B1753:B$2002&amp;"",),))),0))</f>
        <v>0</v>
      </c>
      <c r="L1752" s="47"/>
      <c r="M1752" s="47"/>
      <c r="N1752" s="186"/>
      <c r="O1752" s="186"/>
      <c r="P1752" s="187"/>
      <c r="Q1752" s="189"/>
      <c r="R1752" s="178">
        <f>IFERROR(IF(F1752&gt;0,IF(IFERROR((Смета!H1302*1),0)&gt;0,ROUND(F1752*G1752,2),0),0),0)</f>
        <v>0</v>
      </c>
      <c r="S1752" s="50">
        <f>IFERROR(IF(F1752&gt;0,IF(IFERROR((Смета!G1734*1),0)&gt;0,ROUND(F1752*G1752,2),0),0),0)</f>
        <v>0</v>
      </c>
      <c r="T1752" s="38"/>
      <c r="U1752" s="38"/>
      <c r="X1752" s="38"/>
      <c r="Y1752" s="38"/>
    </row>
    <row r="1753" spans="1:25" s="37" customFormat="1" hidden="1" x14ac:dyDescent="0.25">
      <c r="A1753" s="63"/>
      <c r="B1753" s="140">
        <f>IFERROR(IF(F1753&gt;0,MAX(B$26:B1752)+1,IF(AND(D1753&gt;0,C1753=0),"ЗАГ",0)),0)</f>
        <v>0</v>
      </c>
      <c r="C1753" s="141">
        <f>IF(Смета!B1735&gt;0,Смета!B1735,0)</f>
        <v>0</v>
      </c>
      <c r="D1753" s="543">
        <f>IF(Смета!C1735&gt;0,Смета!C1735,0)</f>
        <v>0</v>
      </c>
      <c r="E1753" s="77">
        <f>IF(Смета!D1735&gt;0,Смета!D1735,0)</f>
        <v>0</v>
      </c>
      <c r="F1753" s="67">
        <f>IFERROR(IF(Дата_КС2=S$3,Смета!Q1735,0)+IF(Дата_КС2=S$4,Смета!T1735,0)+IF(Дата_КС2=S$5,Смета!W1735,0)+IF(Дата_КС2=S$6,Смета!Z1735,0)+IF(Дата_КС2=S$7,Смета!AC1735,0)+IF(Дата_КС2=S$8,Смета!AF1735,0)+IF(Дата_КС2=S$9,Смета!AI1735,0)+IF(Дата_КС2=S$10,Смета!AL1735,0)+IF(Дата_КС2=S$11,Смета!AO1735,0)+IF(Дата_КС2=S$12,Смета!AR1735,0)+IF(Дата_КС2=S$13,Смета!AU1735,0)+IF(Дата_КС2=S$14,Смета!AX1735,0),0)</f>
        <v>0</v>
      </c>
      <c r="G1753" s="67">
        <f>IF(Смета!E1735&gt;0,Смета!E1735,0)</f>
        <v>0</v>
      </c>
      <c r="H1753" s="67">
        <f t="shared" si="54"/>
        <v>0</v>
      </c>
      <c r="I1753" s="464">
        <f t="shared" si="53"/>
        <v>0</v>
      </c>
      <c r="J1753" s="474"/>
      <c r="K1753" s="465">
        <f>IF(AND(B1753&gt;0,B1753&lt;&gt;"ЗАГ"),1,IF(C1753=0,SUM(B1754:INDEX(B1754:B$2002,INDEX(MATCH("ЗАГ",B1754:B$2002&amp;"",),))),0))</f>
        <v>0</v>
      </c>
      <c r="L1753" s="47"/>
      <c r="M1753" s="47"/>
      <c r="N1753" s="186"/>
      <c r="O1753" s="186"/>
      <c r="P1753" s="187"/>
      <c r="Q1753" s="189"/>
      <c r="R1753" s="178">
        <f>IFERROR(IF(F1753&gt;0,IF(IFERROR((Смета!H1303*1),0)&gt;0,ROUND(F1753*G1753,2),0),0),0)</f>
        <v>0</v>
      </c>
      <c r="S1753" s="50">
        <f>IFERROR(IF(F1753&gt;0,IF(IFERROR((Смета!G1735*1),0)&gt;0,ROUND(F1753*G1753,2),0),0),0)</f>
        <v>0</v>
      </c>
      <c r="T1753" s="38"/>
      <c r="U1753" s="38"/>
      <c r="X1753" s="38"/>
      <c r="Y1753" s="38"/>
    </row>
    <row r="1754" spans="1:25" s="37" customFormat="1" hidden="1" x14ac:dyDescent="0.25">
      <c r="A1754" s="63"/>
      <c r="B1754" s="140">
        <f>IFERROR(IF(F1754&gt;0,MAX(B$26:B1753)+1,IF(AND(D1754&gt;0,C1754=0),"ЗАГ",0)),0)</f>
        <v>0</v>
      </c>
      <c r="C1754" s="141">
        <f>IF(Смета!B1736&gt;0,Смета!B1736,0)</f>
        <v>0</v>
      </c>
      <c r="D1754" s="543">
        <f>IF(Смета!C1736&gt;0,Смета!C1736,0)</f>
        <v>0</v>
      </c>
      <c r="E1754" s="77">
        <f>IF(Смета!D1736&gt;0,Смета!D1736,0)</f>
        <v>0</v>
      </c>
      <c r="F1754" s="67">
        <f>IFERROR(IF(Дата_КС2=S$3,Смета!Q1736,0)+IF(Дата_КС2=S$4,Смета!T1736,0)+IF(Дата_КС2=S$5,Смета!W1736,0)+IF(Дата_КС2=S$6,Смета!Z1736,0)+IF(Дата_КС2=S$7,Смета!AC1736,0)+IF(Дата_КС2=S$8,Смета!AF1736,0)+IF(Дата_КС2=S$9,Смета!AI1736,0)+IF(Дата_КС2=S$10,Смета!AL1736,0)+IF(Дата_КС2=S$11,Смета!AO1736,0)+IF(Дата_КС2=S$12,Смета!AR1736,0)+IF(Дата_КС2=S$13,Смета!AU1736,0)+IF(Дата_КС2=S$14,Смета!AX1736,0),0)</f>
        <v>0</v>
      </c>
      <c r="G1754" s="67">
        <f>IF(Смета!E1736&gt;0,Смета!E1736,0)</f>
        <v>0</v>
      </c>
      <c r="H1754" s="67">
        <f t="shared" si="54"/>
        <v>0</v>
      </c>
      <c r="I1754" s="464">
        <f t="shared" ref="I1754:I1817" si="55">IF(J1754=1,1,K1754)</f>
        <v>0</v>
      </c>
      <c r="J1754" s="474"/>
      <c r="K1754" s="465">
        <f>IF(AND(B1754&gt;0,B1754&lt;&gt;"ЗАГ"),1,IF(C1754=0,SUM(B1755:INDEX(B1755:B$2002,INDEX(MATCH("ЗАГ",B1755:B$2002&amp;"",),))),0))</f>
        <v>0</v>
      </c>
      <c r="L1754" s="47"/>
      <c r="M1754" s="47"/>
      <c r="N1754" s="186"/>
      <c r="O1754" s="186"/>
      <c r="P1754" s="187"/>
      <c r="Q1754" s="189"/>
      <c r="R1754" s="178">
        <f>IFERROR(IF(F1754&gt;0,IF(IFERROR((Смета!H1304*1),0)&gt;0,ROUND(F1754*G1754,2),0),0),0)</f>
        <v>0</v>
      </c>
      <c r="S1754" s="50">
        <f>IFERROR(IF(F1754&gt;0,IF(IFERROR((Смета!G1736*1),0)&gt;0,ROUND(F1754*G1754,2),0),0),0)</f>
        <v>0</v>
      </c>
      <c r="T1754" s="38"/>
      <c r="U1754" s="38"/>
      <c r="X1754" s="38"/>
      <c r="Y1754" s="38"/>
    </row>
    <row r="1755" spans="1:25" s="37" customFormat="1" hidden="1" x14ac:dyDescent="0.25">
      <c r="A1755" s="63"/>
      <c r="B1755" s="140">
        <f>IFERROR(IF(F1755&gt;0,MAX(B$26:B1754)+1,IF(AND(D1755&gt;0,C1755=0),"ЗАГ",0)),0)</f>
        <v>0</v>
      </c>
      <c r="C1755" s="141">
        <f>IF(Смета!B1737&gt;0,Смета!B1737,0)</f>
        <v>0</v>
      </c>
      <c r="D1755" s="543">
        <f>IF(Смета!C1737&gt;0,Смета!C1737,0)</f>
        <v>0</v>
      </c>
      <c r="E1755" s="77">
        <f>IF(Смета!D1737&gt;0,Смета!D1737,0)</f>
        <v>0</v>
      </c>
      <c r="F1755" s="67">
        <f>IFERROR(IF(Дата_КС2=S$3,Смета!Q1737,0)+IF(Дата_КС2=S$4,Смета!T1737,0)+IF(Дата_КС2=S$5,Смета!W1737,0)+IF(Дата_КС2=S$6,Смета!Z1737,0)+IF(Дата_КС2=S$7,Смета!AC1737,0)+IF(Дата_КС2=S$8,Смета!AF1737,0)+IF(Дата_КС2=S$9,Смета!AI1737,0)+IF(Дата_КС2=S$10,Смета!AL1737,0)+IF(Дата_КС2=S$11,Смета!AO1737,0)+IF(Дата_КС2=S$12,Смета!AR1737,0)+IF(Дата_КС2=S$13,Смета!AU1737,0)+IF(Дата_КС2=S$14,Смета!AX1737,0),0)</f>
        <v>0</v>
      </c>
      <c r="G1755" s="67">
        <f>IF(Смета!E1737&gt;0,Смета!E1737,0)</f>
        <v>0</v>
      </c>
      <c r="H1755" s="67">
        <f t="shared" si="54"/>
        <v>0</v>
      </c>
      <c r="I1755" s="464">
        <f t="shared" si="55"/>
        <v>0</v>
      </c>
      <c r="J1755" s="474"/>
      <c r="K1755" s="465">
        <f>IF(AND(B1755&gt;0,B1755&lt;&gt;"ЗАГ"),1,IF(C1755=0,SUM(B1756:INDEX(B1756:B$2002,INDEX(MATCH("ЗАГ",B1756:B$2002&amp;"",),))),0))</f>
        <v>0</v>
      </c>
      <c r="L1755" s="47"/>
      <c r="M1755" s="47"/>
      <c r="N1755" s="186"/>
      <c r="O1755" s="186"/>
      <c r="P1755" s="187"/>
      <c r="Q1755" s="189"/>
      <c r="R1755" s="178">
        <f>IFERROR(IF(F1755&gt;0,IF(IFERROR((Смета!H1305*1),0)&gt;0,ROUND(F1755*G1755,2),0),0),0)</f>
        <v>0</v>
      </c>
      <c r="S1755" s="50">
        <f>IFERROR(IF(F1755&gt;0,IF(IFERROR((Смета!G1737*1),0)&gt;0,ROUND(F1755*G1755,2),0),0),0)</f>
        <v>0</v>
      </c>
      <c r="T1755" s="38"/>
      <c r="U1755" s="38"/>
      <c r="X1755" s="38"/>
      <c r="Y1755" s="38"/>
    </row>
    <row r="1756" spans="1:25" s="37" customFormat="1" hidden="1" x14ac:dyDescent="0.25">
      <c r="A1756" s="63"/>
      <c r="B1756" s="140">
        <f>IFERROR(IF(F1756&gt;0,MAX(B$26:B1755)+1,IF(AND(D1756&gt;0,C1756=0),"ЗАГ",0)),0)</f>
        <v>0</v>
      </c>
      <c r="C1756" s="141">
        <f>IF(Смета!B1738&gt;0,Смета!B1738,0)</f>
        <v>0</v>
      </c>
      <c r="D1756" s="543">
        <f>IF(Смета!C1738&gt;0,Смета!C1738,0)</f>
        <v>0</v>
      </c>
      <c r="E1756" s="77">
        <f>IF(Смета!D1738&gt;0,Смета!D1738,0)</f>
        <v>0</v>
      </c>
      <c r="F1756" s="67">
        <f>IFERROR(IF(Дата_КС2=S$3,Смета!Q1738,0)+IF(Дата_КС2=S$4,Смета!T1738,0)+IF(Дата_КС2=S$5,Смета!W1738,0)+IF(Дата_КС2=S$6,Смета!Z1738,0)+IF(Дата_КС2=S$7,Смета!AC1738,0)+IF(Дата_КС2=S$8,Смета!AF1738,0)+IF(Дата_КС2=S$9,Смета!AI1738,0)+IF(Дата_КС2=S$10,Смета!AL1738,0)+IF(Дата_КС2=S$11,Смета!AO1738,0)+IF(Дата_КС2=S$12,Смета!AR1738,0)+IF(Дата_КС2=S$13,Смета!AU1738,0)+IF(Дата_КС2=S$14,Смета!AX1738,0),0)</f>
        <v>0</v>
      </c>
      <c r="G1756" s="67">
        <f>IF(Смета!E1738&gt;0,Смета!E1738,0)</f>
        <v>0</v>
      </c>
      <c r="H1756" s="67">
        <f t="shared" si="54"/>
        <v>0</v>
      </c>
      <c r="I1756" s="464">
        <f t="shared" si="55"/>
        <v>0</v>
      </c>
      <c r="J1756" s="474"/>
      <c r="K1756" s="465">
        <f>IF(AND(B1756&gt;0,B1756&lt;&gt;"ЗАГ"),1,IF(C1756=0,SUM(B1757:INDEX(B1757:B$2002,INDEX(MATCH("ЗАГ",B1757:B$2002&amp;"",),))),0))</f>
        <v>0</v>
      </c>
      <c r="L1756" s="47"/>
      <c r="M1756" s="47"/>
      <c r="N1756" s="186"/>
      <c r="O1756" s="186"/>
      <c r="P1756" s="187"/>
      <c r="Q1756" s="189"/>
      <c r="R1756" s="178">
        <f>IFERROR(IF(F1756&gt;0,IF(IFERROR((Смета!H1306*1),0)&gt;0,ROUND(F1756*G1756,2),0),0),0)</f>
        <v>0</v>
      </c>
      <c r="S1756" s="50">
        <f>IFERROR(IF(F1756&gt;0,IF(IFERROR((Смета!G1738*1),0)&gt;0,ROUND(F1756*G1756,2),0),0),0)</f>
        <v>0</v>
      </c>
      <c r="T1756" s="38"/>
      <c r="U1756" s="38"/>
      <c r="X1756" s="38"/>
      <c r="Y1756" s="38"/>
    </row>
    <row r="1757" spans="1:25" s="37" customFormat="1" hidden="1" x14ac:dyDescent="0.25">
      <c r="A1757" s="63"/>
      <c r="B1757" s="140">
        <f>IFERROR(IF(F1757&gt;0,MAX(B$26:B1756)+1,IF(AND(D1757&gt;0,C1757=0),"ЗАГ",0)),0)</f>
        <v>0</v>
      </c>
      <c r="C1757" s="141">
        <f>IF(Смета!B1739&gt;0,Смета!B1739,0)</f>
        <v>0</v>
      </c>
      <c r="D1757" s="543">
        <f>IF(Смета!C1739&gt;0,Смета!C1739,0)</f>
        <v>0</v>
      </c>
      <c r="E1757" s="77">
        <f>IF(Смета!D1739&gt;0,Смета!D1739,0)</f>
        <v>0</v>
      </c>
      <c r="F1757" s="67">
        <f>IFERROR(IF(Дата_КС2=S$3,Смета!Q1739,0)+IF(Дата_КС2=S$4,Смета!T1739,0)+IF(Дата_КС2=S$5,Смета!W1739,0)+IF(Дата_КС2=S$6,Смета!Z1739,0)+IF(Дата_КС2=S$7,Смета!AC1739,0)+IF(Дата_КС2=S$8,Смета!AF1739,0)+IF(Дата_КС2=S$9,Смета!AI1739,0)+IF(Дата_КС2=S$10,Смета!AL1739,0)+IF(Дата_КС2=S$11,Смета!AO1739,0)+IF(Дата_КС2=S$12,Смета!AR1739,0)+IF(Дата_КС2=S$13,Смета!AU1739,0)+IF(Дата_КС2=S$14,Смета!AX1739,0),0)</f>
        <v>0</v>
      </c>
      <c r="G1757" s="67">
        <f>IF(Смета!E1739&gt;0,Смета!E1739,0)</f>
        <v>0</v>
      </c>
      <c r="H1757" s="67">
        <f t="shared" ref="H1757:H1820" si="56">ROUND(F1757*G1757,2)</f>
        <v>0</v>
      </c>
      <c r="I1757" s="464">
        <f t="shared" si="55"/>
        <v>0</v>
      </c>
      <c r="J1757" s="474"/>
      <c r="K1757" s="465">
        <f>IF(AND(B1757&gt;0,B1757&lt;&gt;"ЗАГ"),1,IF(C1757=0,SUM(B1758:INDEX(B1758:B$2002,INDEX(MATCH("ЗАГ",B1758:B$2002&amp;"",),))),0))</f>
        <v>0</v>
      </c>
      <c r="L1757" s="47"/>
      <c r="M1757" s="47"/>
      <c r="N1757" s="186"/>
      <c r="O1757" s="186"/>
      <c r="P1757" s="187"/>
      <c r="Q1757" s="189"/>
      <c r="R1757" s="178">
        <f>IFERROR(IF(F1757&gt;0,IF(IFERROR((Смета!H1307*1),0)&gt;0,ROUND(F1757*G1757,2),0),0),0)</f>
        <v>0</v>
      </c>
      <c r="S1757" s="50">
        <f>IFERROR(IF(F1757&gt;0,IF(IFERROR((Смета!G1739*1),0)&gt;0,ROUND(F1757*G1757,2),0),0),0)</f>
        <v>0</v>
      </c>
      <c r="T1757" s="38"/>
      <c r="U1757" s="38"/>
      <c r="X1757" s="38"/>
      <c r="Y1757" s="38"/>
    </row>
    <row r="1758" spans="1:25" s="37" customFormat="1" hidden="1" x14ac:dyDescent="0.25">
      <c r="A1758" s="63"/>
      <c r="B1758" s="140">
        <f>IFERROR(IF(F1758&gt;0,MAX(B$26:B1757)+1,IF(AND(D1758&gt;0,C1758=0),"ЗАГ",0)),0)</f>
        <v>0</v>
      </c>
      <c r="C1758" s="141">
        <f>IF(Смета!B1740&gt;0,Смета!B1740,0)</f>
        <v>0</v>
      </c>
      <c r="D1758" s="543">
        <f>IF(Смета!C1740&gt;0,Смета!C1740,0)</f>
        <v>0</v>
      </c>
      <c r="E1758" s="77">
        <f>IF(Смета!D1740&gt;0,Смета!D1740,0)</f>
        <v>0</v>
      </c>
      <c r="F1758" s="67">
        <f>IFERROR(IF(Дата_КС2=S$3,Смета!Q1740,0)+IF(Дата_КС2=S$4,Смета!T1740,0)+IF(Дата_КС2=S$5,Смета!W1740,0)+IF(Дата_КС2=S$6,Смета!Z1740,0)+IF(Дата_КС2=S$7,Смета!AC1740,0)+IF(Дата_КС2=S$8,Смета!AF1740,0)+IF(Дата_КС2=S$9,Смета!AI1740,0)+IF(Дата_КС2=S$10,Смета!AL1740,0)+IF(Дата_КС2=S$11,Смета!AO1740,0)+IF(Дата_КС2=S$12,Смета!AR1740,0)+IF(Дата_КС2=S$13,Смета!AU1740,0)+IF(Дата_КС2=S$14,Смета!AX1740,0),0)</f>
        <v>0</v>
      </c>
      <c r="G1758" s="67">
        <f>IF(Смета!E1740&gt;0,Смета!E1740,0)</f>
        <v>0</v>
      </c>
      <c r="H1758" s="67">
        <f t="shared" si="56"/>
        <v>0</v>
      </c>
      <c r="I1758" s="464">
        <f t="shared" si="55"/>
        <v>0</v>
      </c>
      <c r="J1758" s="474"/>
      <c r="K1758" s="465">
        <f>IF(AND(B1758&gt;0,B1758&lt;&gt;"ЗАГ"),1,IF(C1758=0,SUM(B1759:INDEX(B1759:B$2002,INDEX(MATCH("ЗАГ",B1759:B$2002&amp;"",),))),0))</f>
        <v>0</v>
      </c>
      <c r="L1758" s="47"/>
      <c r="M1758" s="47"/>
      <c r="N1758" s="186"/>
      <c r="O1758" s="186"/>
      <c r="P1758" s="187"/>
      <c r="Q1758" s="189"/>
      <c r="R1758" s="178">
        <f>IFERROR(IF(F1758&gt;0,IF(IFERROR((Смета!H1308*1),0)&gt;0,ROUND(F1758*G1758,2),0),0),0)</f>
        <v>0</v>
      </c>
      <c r="S1758" s="50">
        <f>IFERROR(IF(F1758&gt;0,IF(IFERROR((Смета!G1740*1),0)&gt;0,ROUND(F1758*G1758,2),0),0),0)</f>
        <v>0</v>
      </c>
      <c r="T1758" s="38"/>
      <c r="U1758" s="38"/>
      <c r="X1758" s="38"/>
      <c r="Y1758" s="38"/>
    </row>
    <row r="1759" spans="1:25" s="37" customFormat="1" hidden="1" x14ac:dyDescent="0.25">
      <c r="A1759" s="63"/>
      <c r="B1759" s="140">
        <f>IFERROR(IF(F1759&gt;0,MAX(B$26:B1758)+1,IF(AND(D1759&gt;0,C1759=0),"ЗАГ",0)),0)</f>
        <v>0</v>
      </c>
      <c r="C1759" s="141">
        <f>IF(Смета!B1741&gt;0,Смета!B1741,0)</f>
        <v>0</v>
      </c>
      <c r="D1759" s="543">
        <f>IF(Смета!C1741&gt;0,Смета!C1741,0)</f>
        <v>0</v>
      </c>
      <c r="E1759" s="77">
        <f>IF(Смета!D1741&gt;0,Смета!D1741,0)</f>
        <v>0</v>
      </c>
      <c r="F1759" s="67">
        <f>IFERROR(IF(Дата_КС2=S$3,Смета!Q1741,0)+IF(Дата_КС2=S$4,Смета!T1741,0)+IF(Дата_КС2=S$5,Смета!W1741,0)+IF(Дата_КС2=S$6,Смета!Z1741,0)+IF(Дата_КС2=S$7,Смета!AC1741,0)+IF(Дата_КС2=S$8,Смета!AF1741,0)+IF(Дата_КС2=S$9,Смета!AI1741,0)+IF(Дата_КС2=S$10,Смета!AL1741,0)+IF(Дата_КС2=S$11,Смета!AO1741,0)+IF(Дата_КС2=S$12,Смета!AR1741,0)+IF(Дата_КС2=S$13,Смета!AU1741,0)+IF(Дата_КС2=S$14,Смета!AX1741,0),0)</f>
        <v>0</v>
      </c>
      <c r="G1759" s="67">
        <f>IF(Смета!E1741&gt;0,Смета!E1741,0)</f>
        <v>0</v>
      </c>
      <c r="H1759" s="67">
        <f t="shared" si="56"/>
        <v>0</v>
      </c>
      <c r="I1759" s="464">
        <f t="shared" si="55"/>
        <v>0</v>
      </c>
      <c r="J1759" s="474"/>
      <c r="K1759" s="465">
        <f>IF(AND(B1759&gt;0,B1759&lt;&gt;"ЗАГ"),1,IF(C1759=0,SUM(B1760:INDEX(B1760:B$2002,INDEX(MATCH("ЗАГ",B1760:B$2002&amp;"",),))),0))</f>
        <v>0</v>
      </c>
      <c r="L1759" s="47"/>
      <c r="M1759" s="47"/>
      <c r="N1759" s="186"/>
      <c r="O1759" s="186"/>
      <c r="P1759" s="187"/>
      <c r="Q1759" s="189"/>
      <c r="R1759" s="178">
        <f>IFERROR(IF(F1759&gt;0,IF(IFERROR((Смета!H1309*1),0)&gt;0,ROUND(F1759*G1759,2),0),0),0)</f>
        <v>0</v>
      </c>
      <c r="S1759" s="50">
        <f>IFERROR(IF(F1759&gt;0,IF(IFERROR((Смета!G1741*1),0)&gt;0,ROUND(F1759*G1759,2),0),0),0)</f>
        <v>0</v>
      </c>
      <c r="T1759" s="38"/>
      <c r="U1759" s="38"/>
      <c r="X1759" s="38"/>
      <c r="Y1759" s="38"/>
    </row>
    <row r="1760" spans="1:25" s="37" customFormat="1" hidden="1" x14ac:dyDescent="0.25">
      <c r="A1760" s="63"/>
      <c r="B1760" s="140">
        <f>IFERROR(IF(F1760&gt;0,MAX(B$26:B1759)+1,IF(AND(D1760&gt;0,C1760=0),"ЗАГ",0)),0)</f>
        <v>0</v>
      </c>
      <c r="C1760" s="141">
        <f>IF(Смета!B1742&gt;0,Смета!B1742,0)</f>
        <v>0</v>
      </c>
      <c r="D1760" s="543">
        <f>IF(Смета!C1742&gt;0,Смета!C1742,0)</f>
        <v>0</v>
      </c>
      <c r="E1760" s="77">
        <f>IF(Смета!D1742&gt;0,Смета!D1742,0)</f>
        <v>0</v>
      </c>
      <c r="F1760" s="67">
        <f>IFERROR(IF(Дата_КС2=S$3,Смета!Q1742,0)+IF(Дата_КС2=S$4,Смета!T1742,0)+IF(Дата_КС2=S$5,Смета!W1742,0)+IF(Дата_КС2=S$6,Смета!Z1742,0)+IF(Дата_КС2=S$7,Смета!AC1742,0)+IF(Дата_КС2=S$8,Смета!AF1742,0)+IF(Дата_КС2=S$9,Смета!AI1742,0)+IF(Дата_КС2=S$10,Смета!AL1742,0)+IF(Дата_КС2=S$11,Смета!AO1742,0)+IF(Дата_КС2=S$12,Смета!AR1742,0)+IF(Дата_КС2=S$13,Смета!AU1742,0)+IF(Дата_КС2=S$14,Смета!AX1742,0),0)</f>
        <v>0</v>
      </c>
      <c r="G1760" s="67">
        <f>IF(Смета!E1742&gt;0,Смета!E1742,0)</f>
        <v>0</v>
      </c>
      <c r="H1760" s="67">
        <f t="shared" si="56"/>
        <v>0</v>
      </c>
      <c r="I1760" s="464">
        <f t="shared" si="55"/>
        <v>0</v>
      </c>
      <c r="J1760" s="474"/>
      <c r="K1760" s="465">
        <f>IF(AND(B1760&gt;0,B1760&lt;&gt;"ЗАГ"),1,IF(C1760=0,SUM(B1761:INDEX(B1761:B$2002,INDEX(MATCH("ЗАГ",B1761:B$2002&amp;"",),))),0))</f>
        <v>0</v>
      </c>
      <c r="L1760" s="47"/>
      <c r="M1760" s="47"/>
      <c r="N1760" s="186"/>
      <c r="O1760" s="186"/>
      <c r="P1760" s="187"/>
      <c r="Q1760" s="189"/>
      <c r="R1760" s="178">
        <f>IFERROR(IF(F1760&gt;0,IF(IFERROR((Смета!H1310*1),0)&gt;0,ROUND(F1760*G1760,2),0),0),0)</f>
        <v>0</v>
      </c>
      <c r="S1760" s="50">
        <f>IFERROR(IF(F1760&gt;0,IF(IFERROR((Смета!G1742*1),0)&gt;0,ROUND(F1760*G1760,2),0),0),0)</f>
        <v>0</v>
      </c>
      <c r="T1760" s="38"/>
      <c r="U1760" s="38"/>
      <c r="X1760" s="38"/>
      <c r="Y1760" s="38"/>
    </row>
    <row r="1761" spans="1:25" s="37" customFormat="1" hidden="1" x14ac:dyDescent="0.25">
      <c r="A1761" s="63"/>
      <c r="B1761" s="140">
        <f>IFERROR(IF(F1761&gt;0,MAX(B$26:B1760)+1,IF(AND(D1761&gt;0,C1761=0),"ЗАГ",0)),0)</f>
        <v>0</v>
      </c>
      <c r="C1761" s="141">
        <f>IF(Смета!B1743&gt;0,Смета!B1743,0)</f>
        <v>0</v>
      </c>
      <c r="D1761" s="543">
        <f>IF(Смета!C1743&gt;0,Смета!C1743,0)</f>
        <v>0</v>
      </c>
      <c r="E1761" s="77">
        <f>IF(Смета!D1743&gt;0,Смета!D1743,0)</f>
        <v>0</v>
      </c>
      <c r="F1761" s="67">
        <f>IFERROR(IF(Дата_КС2=S$3,Смета!Q1743,0)+IF(Дата_КС2=S$4,Смета!T1743,0)+IF(Дата_КС2=S$5,Смета!W1743,0)+IF(Дата_КС2=S$6,Смета!Z1743,0)+IF(Дата_КС2=S$7,Смета!AC1743,0)+IF(Дата_КС2=S$8,Смета!AF1743,0)+IF(Дата_КС2=S$9,Смета!AI1743,0)+IF(Дата_КС2=S$10,Смета!AL1743,0)+IF(Дата_КС2=S$11,Смета!AO1743,0)+IF(Дата_КС2=S$12,Смета!AR1743,0)+IF(Дата_КС2=S$13,Смета!AU1743,0)+IF(Дата_КС2=S$14,Смета!AX1743,0),0)</f>
        <v>0</v>
      </c>
      <c r="G1761" s="67">
        <f>IF(Смета!E1743&gt;0,Смета!E1743,0)</f>
        <v>0</v>
      </c>
      <c r="H1761" s="67">
        <f t="shared" si="56"/>
        <v>0</v>
      </c>
      <c r="I1761" s="464">
        <f t="shared" si="55"/>
        <v>0</v>
      </c>
      <c r="J1761" s="474"/>
      <c r="K1761" s="465">
        <f>IF(AND(B1761&gt;0,B1761&lt;&gt;"ЗАГ"),1,IF(C1761=0,SUM(B1762:INDEX(B1762:B$2002,INDEX(MATCH("ЗАГ",B1762:B$2002&amp;"",),))),0))</f>
        <v>0</v>
      </c>
      <c r="L1761" s="47"/>
      <c r="M1761" s="47"/>
      <c r="N1761" s="186"/>
      <c r="O1761" s="186"/>
      <c r="P1761" s="187"/>
      <c r="Q1761" s="189"/>
      <c r="R1761" s="178">
        <f>IFERROR(IF(F1761&gt;0,IF(IFERROR((Смета!H1311*1),0)&gt;0,ROUND(F1761*G1761,2),0),0),0)</f>
        <v>0</v>
      </c>
      <c r="S1761" s="50">
        <f>IFERROR(IF(F1761&gt;0,IF(IFERROR((Смета!G1743*1),0)&gt;0,ROUND(F1761*G1761,2),0),0),0)</f>
        <v>0</v>
      </c>
      <c r="T1761" s="38"/>
      <c r="U1761" s="38"/>
      <c r="X1761" s="38"/>
      <c r="Y1761" s="38"/>
    </row>
    <row r="1762" spans="1:25" s="37" customFormat="1" hidden="1" x14ac:dyDescent="0.25">
      <c r="A1762" s="63"/>
      <c r="B1762" s="140">
        <f>IFERROR(IF(F1762&gt;0,MAX(B$26:B1761)+1,IF(AND(D1762&gt;0,C1762=0),"ЗАГ",0)),0)</f>
        <v>0</v>
      </c>
      <c r="C1762" s="141">
        <f>IF(Смета!B1744&gt;0,Смета!B1744,0)</f>
        <v>0</v>
      </c>
      <c r="D1762" s="543">
        <f>IF(Смета!C1744&gt;0,Смета!C1744,0)</f>
        <v>0</v>
      </c>
      <c r="E1762" s="77">
        <f>IF(Смета!D1744&gt;0,Смета!D1744,0)</f>
        <v>0</v>
      </c>
      <c r="F1762" s="67">
        <f>IFERROR(IF(Дата_КС2=S$3,Смета!Q1744,0)+IF(Дата_КС2=S$4,Смета!T1744,0)+IF(Дата_КС2=S$5,Смета!W1744,0)+IF(Дата_КС2=S$6,Смета!Z1744,0)+IF(Дата_КС2=S$7,Смета!AC1744,0)+IF(Дата_КС2=S$8,Смета!AF1744,0)+IF(Дата_КС2=S$9,Смета!AI1744,0)+IF(Дата_КС2=S$10,Смета!AL1744,0)+IF(Дата_КС2=S$11,Смета!AO1744,0)+IF(Дата_КС2=S$12,Смета!AR1744,0)+IF(Дата_КС2=S$13,Смета!AU1744,0)+IF(Дата_КС2=S$14,Смета!AX1744,0),0)</f>
        <v>0</v>
      </c>
      <c r="G1762" s="67">
        <f>IF(Смета!E1744&gt;0,Смета!E1744,0)</f>
        <v>0</v>
      </c>
      <c r="H1762" s="67">
        <f t="shared" si="56"/>
        <v>0</v>
      </c>
      <c r="I1762" s="464">
        <f t="shared" si="55"/>
        <v>0</v>
      </c>
      <c r="J1762" s="474"/>
      <c r="K1762" s="465">
        <f>IF(AND(B1762&gt;0,B1762&lt;&gt;"ЗАГ"),1,IF(C1762=0,SUM(B1763:INDEX(B1763:B$2002,INDEX(MATCH("ЗАГ",B1763:B$2002&amp;"",),))),0))</f>
        <v>0</v>
      </c>
      <c r="L1762" s="47"/>
      <c r="M1762" s="47"/>
      <c r="N1762" s="186"/>
      <c r="O1762" s="186"/>
      <c r="P1762" s="187"/>
      <c r="Q1762" s="189"/>
      <c r="R1762" s="178">
        <f>IFERROR(IF(F1762&gt;0,IF(IFERROR((Смета!H1312*1),0)&gt;0,ROUND(F1762*G1762,2),0),0),0)</f>
        <v>0</v>
      </c>
      <c r="S1762" s="50">
        <f>IFERROR(IF(F1762&gt;0,IF(IFERROR((Смета!G1744*1),0)&gt;0,ROUND(F1762*G1762,2),0),0),0)</f>
        <v>0</v>
      </c>
      <c r="T1762" s="38"/>
      <c r="U1762" s="38"/>
      <c r="X1762" s="38"/>
      <c r="Y1762" s="38"/>
    </row>
    <row r="1763" spans="1:25" s="37" customFormat="1" hidden="1" x14ac:dyDescent="0.25">
      <c r="A1763" s="63"/>
      <c r="B1763" s="140">
        <f>IFERROR(IF(F1763&gt;0,MAX(B$26:B1762)+1,IF(AND(D1763&gt;0,C1763=0),"ЗАГ",0)),0)</f>
        <v>0</v>
      </c>
      <c r="C1763" s="141">
        <f>IF(Смета!B1745&gt;0,Смета!B1745,0)</f>
        <v>0</v>
      </c>
      <c r="D1763" s="543">
        <f>IF(Смета!C1745&gt;0,Смета!C1745,0)</f>
        <v>0</v>
      </c>
      <c r="E1763" s="77">
        <f>IF(Смета!D1745&gt;0,Смета!D1745,0)</f>
        <v>0</v>
      </c>
      <c r="F1763" s="67">
        <f>IFERROR(IF(Дата_КС2=S$3,Смета!Q1745,0)+IF(Дата_КС2=S$4,Смета!T1745,0)+IF(Дата_КС2=S$5,Смета!W1745,0)+IF(Дата_КС2=S$6,Смета!Z1745,0)+IF(Дата_КС2=S$7,Смета!AC1745,0)+IF(Дата_КС2=S$8,Смета!AF1745,0)+IF(Дата_КС2=S$9,Смета!AI1745,0)+IF(Дата_КС2=S$10,Смета!AL1745,0)+IF(Дата_КС2=S$11,Смета!AO1745,0)+IF(Дата_КС2=S$12,Смета!AR1745,0)+IF(Дата_КС2=S$13,Смета!AU1745,0)+IF(Дата_КС2=S$14,Смета!AX1745,0),0)</f>
        <v>0</v>
      </c>
      <c r="G1763" s="67">
        <f>IF(Смета!E1745&gt;0,Смета!E1745,0)</f>
        <v>0</v>
      </c>
      <c r="H1763" s="67">
        <f t="shared" si="56"/>
        <v>0</v>
      </c>
      <c r="I1763" s="464">
        <f t="shared" si="55"/>
        <v>0</v>
      </c>
      <c r="J1763" s="474"/>
      <c r="K1763" s="465">
        <f>IF(AND(B1763&gt;0,B1763&lt;&gt;"ЗАГ"),1,IF(C1763=0,SUM(B1764:INDEX(B1764:B$2002,INDEX(MATCH("ЗАГ",B1764:B$2002&amp;"",),))),0))</f>
        <v>0</v>
      </c>
      <c r="L1763" s="47"/>
      <c r="M1763" s="47"/>
      <c r="N1763" s="186"/>
      <c r="O1763" s="186"/>
      <c r="P1763" s="187"/>
      <c r="Q1763" s="189"/>
      <c r="R1763" s="178">
        <f>IFERROR(IF(F1763&gt;0,IF(IFERROR((Смета!H1313*1),0)&gt;0,ROUND(F1763*G1763,2),0),0),0)</f>
        <v>0</v>
      </c>
      <c r="S1763" s="50">
        <f>IFERROR(IF(F1763&gt;0,IF(IFERROR((Смета!G1745*1),0)&gt;0,ROUND(F1763*G1763,2),0),0),0)</f>
        <v>0</v>
      </c>
      <c r="T1763" s="38"/>
      <c r="U1763" s="38"/>
      <c r="X1763" s="38"/>
      <c r="Y1763" s="38"/>
    </row>
    <row r="1764" spans="1:25" s="37" customFormat="1" hidden="1" x14ac:dyDescent="0.25">
      <c r="A1764" s="63"/>
      <c r="B1764" s="140">
        <f>IFERROR(IF(F1764&gt;0,MAX(B$26:B1763)+1,IF(AND(D1764&gt;0,C1764=0),"ЗАГ",0)),0)</f>
        <v>0</v>
      </c>
      <c r="C1764" s="141">
        <f>IF(Смета!B1746&gt;0,Смета!B1746,0)</f>
        <v>0</v>
      </c>
      <c r="D1764" s="543">
        <f>IF(Смета!C1746&gt;0,Смета!C1746,0)</f>
        <v>0</v>
      </c>
      <c r="E1764" s="77">
        <f>IF(Смета!D1746&gt;0,Смета!D1746,0)</f>
        <v>0</v>
      </c>
      <c r="F1764" s="67">
        <f>IFERROR(IF(Дата_КС2=S$3,Смета!Q1746,0)+IF(Дата_КС2=S$4,Смета!T1746,0)+IF(Дата_КС2=S$5,Смета!W1746,0)+IF(Дата_КС2=S$6,Смета!Z1746,0)+IF(Дата_КС2=S$7,Смета!AC1746,0)+IF(Дата_КС2=S$8,Смета!AF1746,0)+IF(Дата_КС2=S$9,Смета!AI1746,0)+IF(Дата_КС2=S$10,Смета!AL1746,0)+IF(Дата_КС2=S$11,Смета!AO1746,0)+IF(Дата_КС2=S$12,Смета!AR1746,0)+IF(Дата_КС2=S$13,Смета!AU1746,0)+IF(Дата_КС2=S$14,Смета!AX1746,0),0)</f>
        <v>0</v>
      </c>
      <c r="G1764" s="67">
        <f>IF(Смета!E1746&gt;0,Смета!E1746,0)</f>
        <v>0</v>
      </c>
      <c r="H1764" s="67">
        <f t="shared" si="56"/>
        <v>0</v>
      </c>
      <c r="I1764" s="464">
        <f t="shared" si="55"/>
        <v>0</v>
      </c>
      <c r="J1764" s="474"/>
      <c r="K1764" s="465">
        <f>IF(AND(B1764&gt;0,B1764&lt;&gt;"ЗАГ"),1,IF(C1764=0,SUM(B1765:INDEX(B1765:B$2002,INDEX(MATCH("ЗАГ",B1765:B$2002&amp;"",),))),0))</f>
        <v>0</v>
      </c>
      <c r="L1764" s="47"/>
      <c r="M1764" s="47"/>
      <c r="N1764" s="186"/>
      <c r="O1764" s="186"/>
      <c r="P1764" s="187"/>
      <c r="Q1764" s="189"/>
      <c r="R1764" s="178">
        <f>IFERROR(IF(F1764&gt;0,IF(IFERROR((Смета!H1314*1),0)&gt;0,ROUND(F1764*G1764,2),0),0),0)</f>
        <v>0</v>
      </c>
      <c r="S1764" s="50">
        <f>IFERROR(IF(F1764&gt;0,IF(IFERROR((Смета!G1746*1),0)&gt;0,ROUND(F1764*G1764,2),0),0),0)</f>
        <v>0</v>
      </c>
      <c r="T1764" s="38"/>
      <c r="U1764" s="38"/>
      <c r="X1764" s="38"/>
      <c r="Y1764" s="38"/>
    </row>
    <row r="1765" spans="1:25" s="37" customFormat="1" hidden="1" x14ac:dyDescent="0.25">
      <c r="A1765" s="63"/>
      <c r="B1765" s="140">
        <f>IFERROR(IF(F1765&gt;0,MAX(B$26:B1764)+1,IF(AND(D1765&gt;0,C1765=0),"ЗАГ",0)),0)</f>
        <v>0</v>
      </c>
      <c r="C1765" s="141">
        <f>IF(Смета!B1747&gt;0,Смета!B1747,0)</f>
        <v>0</v>
      </c>
      <c r="D1765" s="543">
        <f>IF(Смета!C1747&gt;0,Смета!C1747,0)</f>
        <v>0</v>
      </c>
      <c r="E1765" s="77">
        <f>IF(Смета!D1747&gt;0,Смета!D1747,0)</f>
        <v>0</v>
      </c>
      <c r="F1765" s="67">
        <f>IFERROR(IF(Дата_КС2=S$3,Смета!Q1747,0)+IF(Дата_КС2=S$4,Смета!T1747,0)+IF(Дата_КС2=S$5,Смета!W1747,0)+IF(Дата_КС2=S$6,Смета!Z1747,0)+IF(Дата_КС2=S$7,Смета!AC1747,0)+IF(Дата_КС2=S$8,Смета!AF1747,0)+IF(Дата_КС2=S$9,Смета!AI1747,0)+IF(Дата_КС2=S$10,Смета!AL1747,0)+IF(Дата_КС2=S$11,Смета!AO1747,0)+IF(Дата_КС2=S$12,Смета!AR1747,0)+IF(Дата_КС2=S$13,Смета!AU1747,0)+IF(Дата_КС2=S$14,Смета!AX1747,0),0)</f>
        <v>0</v>
      </c>
      <c r="G1765" s="67">
        <f>IF(Смета!E1747&gt;0,Смета!E1747,0)</f>
        <v>0</v>
      </c>
      <c r="H1765" s="67">
        <f t="shared" si="56"/>
        <v>0</v>
      </c>
      <c r="I1765" s="464">
        <f t="shared" si="55"/>
        <v>0</v>
      </c>
      <c r="J1765" s="474"/>
      <c r="K1765" s="465">
        <f>IF(AND(B1765&gt;0,B1765&lt;&gt;"ЗАГ"),1,IF(C1765=0,SUM(B1766:INDEX(B1766:B$2002,INDEX(MATCH("ЗАГ",B1766:B$2002&amp;"",),))),0))</f>
        <v>0</v>
      </c>
      <c r="L1765" s="47"/>
      <c r="M1765" s="47"/>
      <c r="N1765" s="186"/>
      <c r="O1765" s="186"/>
      <c r="P1765" s="187"/>
      <c r="Q1765" s="189"/>
      <c r="R1765" s="178">
        <f>IFERROR(IF(F1765&gt;0,IF(IFERROR((Смета!H1315*1),0)&gt;0,ROUND(F1765*G1765,2),0),0),0)</f>
        <v>0</v>
      </c>
      <c r="S1765" s="50">
        <f>IFERROR(IF(F1765&gt;0,IF(IFERROR((Смета!G1747*1),0)&gt;0,ROUND(F1765*G1765,2),0),0),0)</f>
        <v>0</v>
      </c>
      <c r="T1765" s="38"/>
      <c r="U1765" s="38"/>
      <c r="X1765" s="38"/>
      <c r="Y1765" s="38"/>
    </row>
    <row r="1766" spans="1:25" s="37" customFormat="1" hidden="1" x14ac:dyDescent="0.25">
      <c r="A1766" s="63"/>
      <c r="B1766" s="140">
        <f>IFERROR(IF(F1766&gt;0,MAX(B$26:B1765)+1,IF(AND(D1766&gt;0,C1766=0),"ЗАГ",0)),0)</f>
        <v>0</v>
      </c>
      <c r="C1766" s="141">
        <f>IF(Смета!B1748&gt;0,Смета!B1748,0)</f>
        <v>0</v>
      </c>
      <c r="D1766" s="543">
        <f>IF(Смета!C1748&gt;0,Смета!C1748,0)</f>
        <v>0</v>
      </c>
      <c r="E1766" s="77">
        <f>IF(Смета!D1748&gt;0,Смета!D1748,0)</f>
        <v>0</v>
      </c>
      <c r="F1766" s="67">
        <f>IFERROR(IF(Дата_КС2=S$3,Смета!Q1748,0)+IF(Дата_КС2=S$4,Смета!T1748,0)+IF(Дата_КС2=S$5,Смета!W1748,0)+IF(Дата_КС2=S$6,Смета!Z1748,0)+IF(Дата_КС2=S$7,Смета!AC1748,0)+IF(Дата_КС2=S$8,Смета!AF1748,0)+IF(Дата_КС2=S$9,Смета!AI1748,0)+IF(Дата_КС2=S$10,Смета!AL1748,0)+IF(Дата_КС2=S$11,Смета!AO1748,0)+IF(Дата_КС2=S$12,Смета!AR1748,0)+IF(Дата_КС2=S$13,Смета!AU1748,0)+IF(Дата_КС2=S$14,Смета!AX1748,0),0)</f>
        <v>0</v>
      </c>
      <c r="G1766" s="67">
        <f>IF(Смета!E1748&gt;0,Смета!E1748,0)</f>
        <v>0</v>
      </c>
      <c r="H1766" s="67">
        <f t="shared" si="56"/>
        <v>0</v>
      </c>
      <c r="I1766" s="464">
        <f t="shared" si="55"/>
        <v>0</v>
      </c>
      <c r="J1766" s="474"/>
      <c r="K1766" s="465">
        <f>IF(AND(B1766&gt;0,B1766&lt;&gt;"ЗАГ"),1,IF(C1766=0,SUM(B1767:INDEX(B1767:B$2002,INDEX(MATCH("ЗАГ",B1767:B$2002&amp;"",),))),0))</f>
        <v>0</v>
      </c>
      <c r="L1766" s="47"/>
      <c r="M1766" s="47"/>
      <c r="N1766" s="186"/>
      <c r="O1766" s="186"/>
      <c r="P1766" s="187"/>
      <c r="Q1766" s="189"/>
      <c r="R1766" s="178">
        <f>IFERROR(IF(F1766&gt;0,IF(IFERROR((Смета!H1316*1),0)&gt;0,ROUND(F1766*G1766,2),0),0),0)</f>
        <v>0</v>
      </c>
      <c r="S1766" s="50">
        <f>IFERROR(IF(F1766&gt;0,IF(IFERROR((Смета!G1748*1),0)&gt;0,ROUND(F1766*G1766,2),0),0),0)</f>
        <v>0</v>
      </c>
      <c r="T1766" s="38"/>
      <c r="U1766" s="38"/>
      <c r="X1766" s="38"/>
      <c r="Y1766" s="38"/>
    </row>
    <row r="1767" spans="1:25" s="37" customFormat="1" hidden="1" x14ac:dyDescent="0.25">
      <c r="A1767" s="63"/>
      <c r="B1767" s="140">
        <f>IFERROR(IF(F1767&gt;0,MAX(B$26:B1766)+1,IF(AND(D1767&gt;0,C1767=0),"ЗАГ",0)),0)</f>
        <v>0</v>
      </c>
      <c r="C1767" s="141">
        <f>IF(Смета!B1749&gt;0,Смета!B1749,0)</f>
        <v>0</v>
      </c>
      <c r="D1767" s="543">
        <f>IF(Смета!C1749&gt;0,Смета!C1749,0)</f>
        <v>0</v>
      </c>
      <c r="E1767" s="77">
        <f>IF(Смета!D1749&gt;0,Смета!D1749,0)</f>
        <v>0</v>
      </c>
      <c r="F1767" s="67">
        <f>IFERROR(IF(Дата_КС2=S$3,Смета!Q1749,0)+IF(Дата_КС2=S$4,Смета!T1749,0)+IF(Дата_КС2=S$5,Смета!W1749,0)+IF(Дата_КС2=S$6,Смета!Z1749,0)+IF(Дата_КС2=S$7,Смета!AC1749,0)+IF(Дата_КС2=S$8,Смета!AF1749,0)+IF(Дата_КС2=S$9,Смета!AI1749,0)+IF(Дата_КС2=S$10,Смета!AL1749,0)+IF(Дата_КС2=S$11,Смета!AO1749,0)+IF(Дата_КС2=S$12,Смета!AR1749,0)+IF(Дата_КС2=S$13,Смета!AU1749,0)+IF(Дата_КС2=S$14,Смета!AX1749,0),0)</f>
        <v>0</v>
      </c>
      <c r="G1767" s="67">
        <f>IF(Смета!E1749&gt;0,Смета!E1749,0)</f>
        <v>0</v>
      </c>
      <c r="H1767" s="67">
        <f t="shared" si="56"/>
        <v>0</v>
      </c>
      <c r="I1767" s="464">
        <f t="shared" si="55"/>
        <v>0</v>
      </c>
      <c r="J1767" s="474"/>
      <c r="K1767" s="465">
        <f>IF(AND(B1767&gt;0,B1767&lt;&gt;"ЗАГ"),1,IF(C1767=0,SUM(B1768:INDEX(B1768:B$2002,INDEX(MATCH("ЗАГ",B1768:B$2002&amp;"",),))),0))</f>
        <v>0</v>
      </c>
      <c r="L1767" s="47"/>
      <c r="M1767" s="47"/>
      <c r="N1767" s="186"/>
      <c r="O1767" s="186"/>
      <c r="P1767" s="187"/>
      <c r="Q1767" s="189"/>
      <c r="R1767" s="178">
        <f>IFERROR(IF(F1767&gt;0,IF(IFERROR((Смета!H1317*1),0)&gt;0,ROUND(F1767*G1767,2),0),0),0)</f>
        <v>0</v>
      </c>
      <c r="S1767" s="50">
        <f>IFERROR(IF(F1767&gt;0,IF(IFERROR((Смета!G1749*1),0)&gt;0,ROUND(F1767*G1767,2),0),0),0)</f>
        <v>0</v>
      </c>
      <c r="T1767" s="38"/>
      <c r="U1767" s="38"/>
      <c r="X1767" s="38"/>
      <c r="Y1767" s="38"/>
    </row>
    <row r="1768" spans="1:25" s="37" customFormat="1" hidden="1" x14ac:dyDescent="0.25">
      <c r="A1768" s="63"/>
      <c r="B1768" s="140">
        <f>IFERROR(IF(F1768&gt;0,MAX(B$26:B1767)+1,IF(AND(D1768&gt;0,C1768=0),"ЗАГ",0)),0)</f>
        <v>0</v>
      </c>
      <c r="C1768" s="141">
        <f>IF(Смета!B1750&gt;0,Смета!B1750,0)</f>
        <v>0</v>
      </c>
      <c r="D1768" s="543">
        <f>IF(Смета!C1750&gt;0,Смета!C1750,0)</f>
        <v>0</v>
      </c>
      <c r="E1768" s="77">
        <f>IF(Смета!D1750&gt;0,Смета!D1750,0)</f>
        <v>0</v>
      </c>
      <c r="F1768" s="67">
        <f>IFERROR(IF(Дата_КС2=S$3,Смета!Q1750,0)+IF(Дата_КС2=S$4,Смета!T1750,0)+IF(Дата_КС2=S$5,Смета!W1750,0)+IF(Дата_КС2=S$6,Смета!Z1750,0)+IF(Дата_КС2=S$7,Смета!AC1750,0)+IF(Дата_КС2=S$8,Смета!AF1750,0)+IF(Дата_КС2=S$9,Смета!AI1750,0)+IF(Дата_КС2=S$10,Смета!AL1750,0)+IF(Дата_КС2=S$11,Смета!AO1750,0)+IF(Дата_КС2=S$12,Смета!AR1750,0)+IF(Дата_КС2=S$13,Смета!AU1750,0)+IF(Дата_КС2=S$14,Смета!AX1750,0),0)</f>
        <v>0</v>
      </c>
      <c r="G1768" s="67">
        <f>IF(Смета!E1750&gt;0,Смета!E1750,0)</f>
        <v>0</v>
      </c>
      <c r="H1768" s="67">
        <f t="shared" si="56"/>
        <v>0</v>
      </c>
      <c r="I1768" s="464">
        <f t="shared" si="55"/>
        <v>0</v>
      </c>
      <c r="J1768" s="474"/>
      <c r="K1768" s="465">
        <f>IF(AND(B1768&gt;0,B1768&lt;&gt;"ЗАГ"),1,IF(C1768=0,SUM(B1769:INDEX(B1769:B$2002,INDEX(MATCH("ЗАГ",B1769:B$2002&amp;"",),))),0))</f>
        <v>0</v>
      </c>
      <c r="L1768" s="47"/>
      <c r="M1768" s="47"/>
      <c r="N1768" s="186"/>
      <c r="O1768" s="186"/>
      <c r="P1768" s="187"/>
      <c r="Q1768" s="189"/>
      <c r="R1768" s="178">
        <f>IFERROR(IF(F1768&gt;0,IF(IFERROR((Смета!H1318*1),0)&gt;0,ROUND(F1768*G1768,2),0),0),0)</f>
        <v>0</v>
      </c>
      <c r="S1768" s="50">
        <f>IFERROR(IF(F1768&gt;0,IF(IFERROR((Смета!G1750*1),0)&gt;0,ROUND(F1768*G1768,2),0),0),0)</f>
        <v>0</v>
      </c>
      <c r="T1768" s="38"/>
      <c r="U1768" s="38"/>
      <c r="X1768" s="38"/>
      <c r="Y1768" s="38"/>
    </row>
    <row r="1769" spans="1:25" s="37" customFormat="1" hidden="1" x14ac:dyDescent="0.25">
      <c r="A1769" s="63"/>
      <c r="B1769" s="140">
        <f>IFERROR(IF(F1769&gt;0,MAX(B$26:B1768)+1,IF(AND(D1769&gt;0,C1769=0),"ЗАГ",0)),0)</f>
        <v>0</v>
      </c>
      <c r="C1769" s="141">
        <f>IF(Смета!B1751&gt;0,Смета!B1751,0)</f>
        <v>0</v>
      </c>
      <c r="D1769" s="543">
        <f>IF(Смета!C1751&gt;0,Смета!C1751,0)</f>
        <v>0</v>
      </c>
      <c r="E1769" s="77">
        <f>IF(Смета!D1751&gt;0,Смета!D1751,0)</f>
        <v>0</v>
      </c>
      <c r="F1769" s="67">
        <f>IFERROR(IF(Дата_КС2=S$3,Смета!Q1751,0)+IF(Дата_КС2=S$4,Смета!T1751,0)+IF(Дата_КС2=S$5,Смета!W1751,0)+IF(Дата_КС2=S$6,Смета!Z1751,0)+IF(Дата_КС2=S$7,Смета!AC1751,0)+IF(Дата_КС2=S$8,Смета!AF1751,0)+IF(Дата_КС2=S$9,Смета!AI1751,0)+IF(Дата_КС2=S$10,Смета!AL1751,0)+IF(Дата_КС2=S$11,Смета!AO1751,0)+IF(Дата_КС2=S$12,Смета!AR1751,0)+IF(Дата_КС2=S$13,Смета!AU1751,0)+IF(Дата_КС2=S$14,Смета!AX1751,0),0)</f>
        <v>0</v>
      </c>
      <c r="G1769" s="67">
        <f>IF(Смета!E1751&gt;0,Смета!E1751,0)</f>
        <v>0</v>
      </c>
      <c r="H1769" s="67">
        <f t="shared" si="56"/>
        <v>0</v>
      </c>
      <c r="I1769" s="464">
        <f t="shared" si="55"/>
        <v>0</v>
      </c>
      <c r="J1769" s="474"/>
      <c r="K1769" s="465">
        <f>IF(AND(B1769&gt;0,B1769&lt;&gt;"ЗАГ"),1,IF(C1769=0,SUM(B1770:INDEX(B1770:B$2002,INDEX(MATCH("ЗАГ",B1770:B$2002&amp;"",),))),0))</f>
        <v>0</v>
      </c>
      <c r="L1769" s="47"/>
      <c r="M1769" s="47"/>
      <c r="N1769" s="186"/>
      <c r="O1769" s="186"/>
      <c r="P1769" s="187"/>
      <c r="Q1769" s="189"/>
      <c r="R1769" s="178">
        <f>IFERROR(IF(F1769&gt;0,IF(IFERROR((Смета!H1319*1),0)&gt;0,ROUND(F1769*G1769,2),0),0),0)</f>
        <v>0</v>
      </c>
      <c r="S1769" s="50">
        <f>IFERROR(IF(F1769&gt;0,IF(IFERROR((Смета!G1751*1),0)&gt;0,ROUND(F1769*G1769,2),0),0),0)</f>
        <v>0</v>
      </c>
      <c r="T1769" s="38"/>
      <c r="U1769" s="38"/>
      <c r="X1769" s="38"/>
      <c r="Y1769" s="38"/>
    </row>
    <row r="1770" spans="1:25" s="37" customFormat="1" hidden="1" x14ac:dyDescent="0.25">
      <c r="A1770" s="63"/>
      <c r="B1770" s="140">
        <f>IFERROR(IF(F1770&gt;0,MAX(B$26:B1769)+1,IF(AND(D1770&gt;0,C1770=0),"ЗАГ",0)),0)</f>
        <v>0</v>
      </c>
      <c r="C1770" s="141">
        <f>IF(Смета!B1752&gt;0,Смета!B1752,0)</f>
        <v>0</v>
      </c>
      <c r="D1770" s="543">
        <f>IF(Смета!C1752&gt;0,Смета!C1752,0)</f>
        <v>0</v>
      </c>
      <c r="E1770" s="77">
        <f>IF(Смета!D1752&gt;0,Смета!D1752,0)</f>
        <v>0</v>
      </c>
      <c r="F1770" s="67">
        <f>IFERROR(IF(Дата_КС2=S$3,Смета!Q1752,0)+IF(Дата_КС2=S$4,Смета!T1752,0)+IF(Дата_КС2=S$5,Смета!W1752,0)+IF(Дата_КС2=S$6,Смета!Z1752,0)+IF(Дата_КС2=S$7,Смета!AC1752,0)+IF(Дата_КС2=S$8,Смета!AF1752,0)+IF(Дата_КС2=S$9,Смета!AI1752,0)+IF(Дата_КС2=S$10,Смета!AL1752,0)+IF(Дата_КС2=S$11,Смета!AO1752,0)+IF(Дата_КС2=S$12,Смета!AR1752,0)+IF(Дата_КС2=S$13,Смета!AU1752,0)+IF(Дата_КС2=S$14,Смета!AX1752,0),0)</f>
        <v>0</v>
      </c>
      <c r="G1770" s="67">
        <f>IF(Смета!E1752&gt;0,Смета!E1752,0)</f>
        <v>0</v>
      </c>
      <c r="H1770" s="67">
        <f t="shared" si="56"/>
        <v>0</v>
      </c>
      <c r="I1770" s="464">
        <f t="shared" si="55"/>
        <v>0</v>
      </c>
      <c r="J1770" s="474"/>
      <c r="K1770" s="465">
        <f>IF(AND(B1770&gt;0,B1770&lt;&gt;"ЗАГ"),1,IF(C1770=0,SUM(B1771:INDEX(B1771:B$2002,INDEX(MATCH("ЗАГ",B1771:B$2002&amp;"",),))),0))</f>
        <v>0</v>
      </c>
      <c r="L1770" s="47"/>
      <c r="M1770" s="47"/>
      <c r="N1770" s="186"/>
      <c r="O1770" s="186"/>
      <c r="P1770" s="187"/>
      <c r="Q1770" s="189"/>
      <c r="R1770" s="178">
        <f>IFERROR(IF(F1770&gt;0,IF(IFERROR((Смета!H1320*1),0)&gt;0,ROUND(F1770*G1770,2),0),0),0)</f>
        <v>0</v>
      </c>
      <c r="S1770" s="50">
        <f>IFERROR(IF(F1770&gt;0,IF(IFERROR((Смета!G1752*1),0)&gt;0,ROUND(F1770*G1770,2),0),0),0)</f>
        <v>0</v>
      </c>
      <c r="T1770" s="38"/>
      <c r="U1770" s="38"/>
      <c r="X1770" s="38"/>
      <c r="Y1770" s="38"/>
    </row>
    <row r="1771" spans="1:25" s="37" customFormat="1" hidden="1" x14ac:dyDescent="0.25">
      <c r="A1771" s="63"/>
      <c r="B1771" s="140">
        <f>IFERROR(IF(F1771&gt;0,MAX(B$26:B1770)+1,IF(AND(D1771&gt;0,C1771=0),"ЗАГ",0)),0)</f>
        <v>0</v>
      </c>
      <c r="C1771" s="141">
        <f>IF(Смета!B1753&gt;0,Смета!B1753,0)</f>
        <v>0</v>
      </c>
      <c r="D1771" s="543">
        <f>IF(Смета!C1753&gt;0,Смета!C1753,0)</f>
        <v>0</v>
      </c>
      <c r="E1771" s="77">
        <f>IF(Смета!D1753&gt;0,Смета!D1753,0)</f>
        <v>0</v>
      </c>
      <c r="F1771" s="67">
        <f>IFERROR(IF(Дата_КС2=S$3,Смета!Q1753,0)+IF(Дата_КС2=S$4,Смета!T1753,0)+IF(Дата_КС2=S$5,Смета!W1753,0)+IF(Дата_КС2=S$6,Смета!Z1753,0)+IF(Дата_КС2=S$7,Смета!AC1753,0)+IF(Дата_КС2=S$8,Смета!AF1753,0)+IF(Дата_КС2=S$9,Смета!AI1753,0)+IF(Дата_КС2=S$10,Смета!AL1753,0)+IF(Дата_КС2=S$11,Смета!AO1753,0)+IF(Дата_КС2=S$12,Смета!AR1753,0)+IF(Дата_КС2=S$13,Смета!AU1753,0)+IF(Дата_КС2=S$14,Смета!AX1753,0),0)</f>
        <v>0</v>
      </c>
      <c r="G1771" s="67">
        <f>IF(Смета!E1753&gt;0,Смета!E1753,0)</f>
        <v>0</v>
      </c>
      <c r="H1771" s="67">
        <f t="shared" si="56"/>
        <v>0</v>
      </c>
      <c r="I1771" s="464">
        <f t="shared" si="55"/>
        <v>0</v>
      </c>
      <c r="J1771" s="474"/>
      <c r="K1771" s="465">
        <f>IF(AND(B1771&gt;0,B1771&lt;&gt;"ЗАГ"),1,IF(C1771=0,SUM(B1772:INDEX(B1772:B$2002,INDEX(MATCH("ЗАГ",B1772:B$2002&amp;"",),))),0))</f>
        <v>0</v>
      </c>
      <c r="L1771" s="47"/>
      <c r="M1771" s="47"/>
      <c r="N1771" s="186"/>
      <c r="O1771" s="186"/>
      <c r="P1771" s="187"/>
      <c r="Q1771" s="189"/>
      <c r="R1771" s="178">
        <f>IFERROR(IF(F1771&gt;0,IF(IFERROR((Смета!H1321*1),0)&gt;0,ROUND(F1771*G1771,2),0),0),0)</f>
        <v>0</v>
      </c>
      <c r="S1771" s="50">
        <f>IFERROR(IF(F1771&gt;0,IF(IFERROR((Смета!G1753*1),0)&gt;0,ROUND(F1771*G1771,2),0),0),0)</f>
        <v>0</v>
      </c>
      <c r="T1771" s="38"/>
      <c r="U1771" s="38"/>
      <c r="X1771" s="38"/>
      <c r="Y1771" s="38"/>
    </row>
    <row r="1772" spans="1:25" s="37" customFormat="1" hidden="1" x14ac:dyDescent="0.25">
      <c r="A1772" s="63"/>
      <c r="B1772" s="140">
        <f>IFERROR(IF(F1772&gt;0,MAX(B$26:B1771)+1,IF(AND(D1772&gt;0,C1772=0),"ЗАГ",0)),0)</f>
        <v>0</v>
      </c>
      <c r="C1772" s="141">
        <f>IF(Смета!B1754&gt;0,Смета!B1754,0)</f>
        <v>0</v>
      </c>
      <c r="D1772" s="543">
        <f>IF(Смета!C1754&gt;0,Смета!C1754,0)</f>
        <v>0</v>
      </c>
      <c r="E1772" s="77">
        <f>IF(Смета!D1754&gt;0,Смета!D1754,0)</f>
        <v>0</v>
      </c>
      <c r="F1772" s="67">
        <f>IFERROR(IF(Дата_КС2=S$3,Смета!Q1754,0)+IF(Дата_КС2=S$4,Смета!T1754,0)+IF(Дата_КС2=S$5,Смета!W1754,0)+IF(Дата_КС2=S$6,Смета!Z1754,0)+IF(Дата_КС2=S$7,Смета!AC1754,0)+IF(Дата_КС2=S$8,Смета!AF1754,0)+IF(Дата_КС2=S$9,Смета!AI1754,0)+IF(Дата_КС2=S$10,Смета!AL1754,0)+IF(Дата_КС2=S$11,Смета!AO1754,0)+IF(Дата_КС2=S$12,Смета!AR1754,0)+IF(Дата_КС2=S$13,Смета!AU1754,0)+IF(Дата_КС2=S$14,Смета!AX1754,0),0)</f>
        <v>0</v>
      </c>
      <c r="G1772" s="67">
        <f>IF(Смета!E1754&gt;0,Смета!E1754,0)</f>
        <v>0</v>
      </c>
      <c r="H1772" s="67">
        <f t="shared" si="56"/>
        <v>0</v>
      </c>
      <c r="I1772" s="464">
        <f t="shared" si="55"/>
        <v>0</v>
      </c>
      <c r="J1772" s="474"/>
      <c r="K1772" s="465">
        <f>IF(AND(B1772&gt;0,B1772&lt;&gt;"ЗАГ"),1,IF(C1772=0,SUM(B1773:INDEX(B1773:B$2002,INDEX(MATCH("ЗАГ",B1773:B$2002&amp;"",),))),0))</f>
        <v>0</v>
      </c>
      <c r="L1772" s="47"/>
      <c r="M1772" s="47"/>
      <c r="N1772" s="186"/>
      <c r="O1772" s="186"/>
      <c r="P1772" s="187"/>
      <c r="Q1772" s="189"/>
      <c r="R1772" s="178">
        <f>IFERROR(IF(F1772&gt;0,IF(IFERROR((Смета!H1322*1),0)&gt;0,ROUND(F1772*G1772,2),0),0),0)</f>
        <v>0</v>
      </c>
      <c r="S1772" s="50">
        <f>IFERROR(IF(F1772&gt;0,IF(IFERROR((Смета!G1754*1),0)&gt;0,ROUND(F1772*G1772,2),0),0),0)</f>
        <v>0</v>
      </c>
      <c r="T1772" s="38"/>
      <c r="U1772" s="38"/>
      <c r="X1772" s="38"/>
      <c r="Y1772" s="38"/>
    </row>
    <row r="1773" spans="1:25" s="37" customFormat="1" hidden="1" x14ac:dyDescent="0.25">
      <c r="A1773" s="63"/>
      <c r="B1773" s="140">
        <f>IFERROR(IF(F1773&gt;0,MAX(B$26:B1772)+1,IF(AND(D1773&gt;0,C1773=0),"ЗАГ",0)),0)</f>
        <v>0</v>
      </c>
      <c r="C1773" s="141">
        <f>IF(Смета!B1755&gt;0,Смета!B1755,0)</f>
        <v>0</v>
      </c>
      <c r="D1773" s="543">
        <f>IF(Смета!C1755&gt;0,Смета!C1755,0)</f>
        <v>0</v>
      </c>
      <c r="E1773" s="77">
        <f>IF(Смета!D1755&gt;0,Смета!D1755,0)</f>
        <v>0</v>
      </c>
      <c r="F1773" s="67">
        <f>IFERROR(IF(Дата_КС2=S$3,Смета!Q1755,0)+IF(Дата_КС2=S$4,Смета!T1755,0)+IF(Дата_КС2=S$5,Смета!W1755,0)+IF(Дата_КС2=S$6,Смета!Z1755,0)+IF(Дата_КС2=S$7,Смета!AC1755,0)+IF(Дата_КС2=S$8,Смета!AF1755,0)+IF(Дата_КС2=S$9,Смета!AI1755,0)+IF(Дата_КС2=S$10,Смета!AL1755,0)+IF(Дата_КС2=S$11,Смета!AO1755,0)+IF(Дата_КС2=S$12,Смета!AR1755,0)+IF(Дата_КС2=S$13,Смета!AU1755,0)+IF(Дата_КС2=S$14,Смета!AX1755,0),0)</f>
        <v>0</v>
      </c>
      <c r="G1773" s="67">
        <f>IF(Смета!E1755&gt;0,Смета!E1755,0)</f>
        <v>0</v>
      </c>
      <c r="H1773" s="67">
        <f t="shared" si="56"/>
        <v>0</v>
      </c>
      <c r="I1773" s="464">
        <f t="shared" si="55"/>
        <v>0</v>
      </c>
      <c r="J1773" s="474"/>
      <c r="K1773" s="465">
        <f>IF(AND(B1773&gt;0,B1773&lt;&gt;"ЗАГ"),1,IF(C1773=0,SUM(B1774:INDEX(B1774:B$2002,INDEX(MATCH("ЗАГ",B1774:B$2002&amp;"",),))),0))</f>
        <v>0</v>
      </c>
      <c r="L1773" s="47"/>
      <c r="M1773" s="47"/>
      <c r="N1773" s="186"/>
      <c r="O1773" s="186"/>
      <c r="P1773" s="187"/>
      <c r="Q1773" s="189"/>
      <c r="R1773" s="178">
        <f>IFERROR(IF(F1773&gt;0,IF(IFERROR((Смета!H1323*1),0)&gt;0,ROUND(F1773*G1773,2),0),0),0)</f>
        <v>0</v>
      </c>
      <c r="S1773" s="50">
        <f>IFERROR(IF(F1773&gt;0,IF(IFERROR((Смета!G1755*1),0)&gt;0,ROUND(F1773*G1773,2),0),0),0)</f>
        <v>0</v>
      </c>
      <c r="T1773" s="38"/>
      <c r="U1773" s="38"/>
      <c r="X1773" s="38"/>
      <c r="Y1773" s="38"/>
    </row>
    <row r="1774" spans="1:25" s="37" customFormat="1" hidden="1" x14ac:dyDescent="0.25">
      <c r="A1774" s="63"/>
      <c r="B1774" s="140">
        <f>IFERROR(IF(F1774&gt;0,MAX(B$26:B1773)+1,IF(AND(D1774&gt;0,C1774=0),"ЗАГ",0)),0)</f>
        <v>0</v>
      </c>
      <c r="C1774" s="141">
        <f>IF(Смета!B1756&gt;0,Смета!B1756,0)</f>
        <v>0</v>
      </c>
      <c r="D1774" s="543">
        <f>IF(Смета!C1756&gt;0,Смета!C1756,0)</f>
        <v>0</v>
      </c>
      <c r="E1774" s="77">
        <f>IF(Смета!D1756&gt;0,Смета!D1756,0)</f>
        <v>0</v>
      </c>
      <c r="F1774" s="67">
        <f>IFERROR(IF(Дата_КС2=S$3,Смета!Q1756,0)+IF(Дата_КС2=S$4,Смета!T1756,0)+IF(Дата_КС2=S$5,Смета!W1756,0)+IF(Дата_КС2=S$6,Смета!Z1756,0)+IF(Дата_КС2=S$7,Смета!AC1756,0)+IF(Дата_КС2=S$8,Смета!AF1756,0)+IF(Дата_КС2=S$9,Смета!AI1756,0)+IF(Дата_КС2=S$10,Смета!AL1756,0)+IF(Дата_КС2=S$11,Смета!AO1756,0)+IF(Дата_КС2=S$12,Смета!AR1756,0)+IF(Дата_КС2=S$13,Смета!AU1756,0)+IF(Дата_КС2=S$14,Смета!AX1756,0),0)</f>
        <v>0</v>
      </c>
      <c r="G1774" s="67">
        <f>IF(Смета!E1756&gt;0,Смета!E1756,0)</f>
        <v>0</v>
      </c>
      <c r="H1774" s="67">
        <f t="shared" si="56"/>
        <v>0</v>
      </c>
      <c r="I1774" s="464">
        <f t="shared" si="55"/>
        <v>0</v>
      </c>
      <c r="J1774" s="474"/>
      <c r="K1774" s="465">
        <f>IF(AND(B1774&gt;0,B1774&lt;&gt;"ЗАГ"),1,IF(C1774=0,SUM(B1775:INDEX(B1775:B$2002,INDEX(MATCH("ЗАГ",B1775:B$2002&amp;"",),))),0))</f>
        <v>0</v>
      </c>
      <c r="L1774" s="47"/>
      <c r="M1774" s="47"/>
      <c r="N1774" s="186"/>
      <c r="O1774" s="186"/>
      <c r="P1774" s="187"/>
      <c r="Q1774" s="189"/>
      <c r="R1774" s="178">
        <f>IFERROR(IF(F1774&gt;0,IF(IFERROR((Смета!H1324*1),0)&gt;0,ROUND(F1774*G1774,2),0),0),0)</f>
        <v>0</v>
      </c>
      <c r="S1774" s="50">
        <f>IFERROR(IF(F1774&gt;0,IF(IFERROR((Смета!G1756*1),0)&gt;0,ROUND(F1774*G1774,2),0),0),0)</f>
        <v>0</v>
      </c>
      <c r="T1774" s="38"/>
      <c r="U1774" s="38"/>
      <c r="X1774" s="38"/>
      <c r="Y1774" s="38"/>
    </row>
    <row r="1775" spans="1:25" s="37" customFormat="1" hidden="1" x14ac:dyDescent="0.25">
      <c r="A1775" s="63"/>
      <c r="B1775" s="140">
        <f>IFERROR(IF(F1775&gt;0,MAX(B$26:B1774)+1,IF(AND(D1775&gt;0,C1775=0),"ЗАГ",0)),0)</f>
        <v>0</v>
      </c>
      <c r="C1775" s="141">
        <f>IF(Смета!B1757&gt;0,Смета!B1757,0)</f>
        <v>0</v>
      </c>
      <c r="D1775" s="543">
        <f>IF(Смета!C1757&gt;0,Смета!C1757,0)</f>
        <v>0</v>
      </c>
      <c r="E1775" s="77">
        <f>IF(Смета!D1757&gt;0,Смета!D1757,0)</f>
        <v>0</v>
      </c>
      <c r="F1775" s="67">
        <f>IFERROR(IF(Дата_КС2=S$3,Смета!Q1757,0)+IF(Дата_КС2=S$4,Смета!T1757,0)+IF(Дата_КС2=S$5,Смета!W1757,0)+IF(Дата_КС2=S$6,Смета!Z1757,0)+IF(Дата_КС2=S$7,Смета!AC1757,0)+IF(Дата_КС2=S$8,Смета!AF1757,0)+IF(Дата_КС2=S$9,Смета!AI1757,0)+IF(Дата_КС2=S$10,Смета!AL1757,0)+IF(Дата_КС2=S$11,Смета!AO1757,0)+IF(Дата_КС2=S$12,Смета!AR1757,0)+IF(Дата_КС2=S$13,Смета!AU1757,0)+IF(Дата_КС2=S$14,Смета!AX1757,0),0)</f>
        <v>0</v>
      </c>
      <c r="G1775" s="67">
        <f>IF(Смета!E1757&gt;0,Смета!E1757,0)</f>
        <v>0</v>
      </c>
      <c r="H1775" s="67">
        <f t="shared" si="56"/>
        <v>0</v>
      </c>
      <c r="I1775" s="464">
        <f t="shared" si="55"/>
        <v>0</v>
      </c>
      <c r="J1775" s="474"/>
      <c r="K1775" s="465">
        <f>IF(AND(B1775&gt;0,B1775&lt;&gt;"ЗАГ"),1,IF(C1775=0,SUM(B1776:INDEX(B1776:B$2002,INDEX(MATCH("ЗАГ",B1776:B$2002&amp;"",),))),0))</f>
        <v>0</v>
      </c>
      <c r="L1775" s="47"/>
      <c r="M1775" s="47"/>
      <c r="N1775" s="186"/>
      <c r="O1775" s="186"/>
      <c r="P1775" s="187"/>
      <c r="Q1775" s="189"/>
      <c r="R1775" s="178">
        <f>IFERROR(IF(F1775&gt;0,IF(IFERROR((Смета!H1325*1),0)&gt;0,ROUND(F1775*G1775,2),0),0),0)</f>
        <v>0</v>
      </c>
      <c r="S1775" s="50">
        <f>IFERROR(IF(F1775&gt;0,IF(IFERROR((Смета!G1757*1),0)&gt;0,ROUND(F1775*G1775,2),0),0),0)</f>
        <v>0</v>
      </c>
      <c r="T1775" s="38"/>
      <c r="U1775" s="38"/>
      <c r="X1775" s="38"/>
      <c r="Y1775" s="38"/>
    </row>
    <row r="1776" spans="1:25" s="37" customFormat="1" hidden="1" x14ac:dyDescent="0.25">
      <c r="A1776" s="63"/>
      <c r="B1776" s="140">
        <f>IFERROR(IF(F1776&gt;0,MAX(B$26:B1775)+1,IF(AND(D1776&gt;0,C1776=0),"ЗАГ",0)),0)</f>
        <v>0</v>
      </c>
      <c r="C1776" s="141">
        <f>IF(Смета!B1758&gt;0,Смета!B1758,0)</f>
        <v>0</v>
      </c>
      <c r="D1776" s="543">
        <f>IF(Смета!C1758&gt;0,Смета!C1758,0)</f>
        <v>0</v>
      </c>
      <c r="E1776" s="77">
        <f>IF(Смета!D1758&gt;0,Смета!D1758,0)</f>
        <v>0</v>
      </c>
      <c r="F1776" s="67">
        <f>IFERROR(IF(Дата_КС2=S$3,Смета!Q1758,0)+IF(Дата_КС2=S$4,Смета!T1758,0)+IF(Дата_КС2=S$5,Смета!W1758,0)+IF(Дата_КС2=S$6,Смета!Z1758,0)+IF(Дата_КС2=S$7,Смета!AC1758,0)+IF(Дата_КС2=S$8,Смета!AF1758,0)+IF(Дата_КС2=S$9,Смета!AI1758,0)+IF(Дата_КС2=S$10,Смета!AL1758,0)+IF(Дата_КС2=S$11,Смета!AO1758,0)+IF(Дата_КС2=S$12,Смета!AR1758,0)+IF(Дата_КС2=S$13,Смета!AU1758,0)+IF(Дата_КС2=S$14,Смета!AX1758,0),0)</f>
        <v>0</v>
      </c>
      <c r="G1776" s="67">
        <f>IF(Смета!E1758&gt;0,Смета!E1758,0)</f>
        <v>0</v>
      </c>
      <c r="H1776" s="67">
        <f t="shared" si="56"/>
        <v>0</v>
      </c>
      <c r="I1776" s="464">
        <f t="shared" si="55"/>
        <v>0</v>
      </c>
      <c r="J1776" s="474"/>
      <c r="K1776" s="465">
        <f>IF(AND(B1776&gt;0,B1776&lt;&gt;"ЗАГ"),1,IF(C1776=0,SUM(B1777:INDEX(B1777:B$2002,INDEX(MATCH("ЗАГ",B1777:B$2002&amp;"",),))),0))</f>
        <v>0</v>
      </c>
      <c r="L1776" s="47"/>
      <c r="M1776" s="47"/>
      <c r="N1776" s="186"/>
      <c r="O1776" s="186"/>
      <c r="P1776" s="187"/>
      <c r="Q1776" s="189"/>
      <c r="R1776" s="178">
        <f>IFERROR(IF(F1776&gt;0,IF(IFERROR((Смета!H1326*1),0)&gt;0,ROUND(F1776*G1776,2),0),0),0)</f>
        <v>0</v>
      </c>
      <c r="S1776" s="50">
        <f>IFERROR(IF(F1776&gt;0,IF(IFERROR((Смета!G1758*1),0)&gt;0,ROUND(F1776*G1776,2),0),0),0)</f>
        <v>0</v>
      </c>
      <c r="T1776" s="38"/>
      <c r="U1776" s="38"/>
      <c r="X1776" s="38"/>
      <c r="Y1776" s="38"/>
    </row>
    <row r="1777" spans="1:25" s="37" customFormat="1" hidden="1" x14ac:dyDescent="0.25">
      <c r="A1777" s="63"/>
      <c r="B1777" s="140">
        <f>IFERROR(IF(F1777&gt;0,MAX(B$26:B1776)+1,IF(AND(D1777&gt;0,C1777=0),"ЗАГ",0)),0)</f>
        <v>0</v>
      </c>
      <c r="C1777" s="141">
        <f>IF(Смета!B1759&gt;0,Смета!B1759,0)</f>
        <v>0</v>
      </c>
      <c r="D1777" s="543">
        <f>IF(Смета!C1759&gt;0,Смета!C1759,0)</f>
        <v>0</v>
      </c>
      <c r="E1777" s="77">
        <f>IF(Смета!D1759&gt;0,Смета!D1759,0)</f>
        <v>0</v>
      </c>
      <c r="F1777" s="67">
        <f>IFERROR(IF(Дата_КС2=S$3,Смета!Q1759,0)+IF(Дата_КС2=S$4,Смета!T1759,0)+IF(Дата_КС2=S$5,Смета!W1759,0)+IF(Дата_КС2=S$6,Смета!Z1759,0)+IF(Дата_КС2=S$7,Смета!AC1759,0)+IF(Дата_КС2=S$8,Смета!AF1759,0)+IF(Дата_КС2=S$9,Смета!AI1759,0)+IF(Дата_КС2=S$10,Смета!AL1759,0)+IF(Дата_КС2=S$11,Смета!AO1759,0)+IF(Дата_КС2=S$12,Смета!AR1759,0)+IF(Дата_КС2=S$13,Смета!AU1759,0)+IF(Дата_КС2=S$14,Смета!AX1759,0),0)</f>
        <v>0</v>
      </c>
      <c r="G1777" s="67">
        <f>IF(Смета!E1759&gt;0,Смета!E1759,0)</f>
        <v>0</v>
      </c>
      <c r="H1777" s="67">
        <f t="shared" si="56"/>
        <v>0</v>
      </c>
      <c r="I1777" s="464">
        <f t="shared" si="55"/>
        <v>0</v>
      </c>
      <c r="J1777" s="474"/>
      <c r="K1777" s="465">
        <f>IF(AND(B1777&gt;0,B1777&lt;&gt;"ЗАГ"),1,IF(C1777=0,SUM(B1778:INDEX(B1778:B$2002,INDEX(MATCH("ЗАГ",B1778:B$2002&amp;"",),))),0))</f>
        <v>0</v>
      </c>
      <c r="L1777" s="47"/>
      <c r="M1777" s="47"/>
      <c r="N1777" s="186"/>
      <c r="O1777" s="186"/>
      <c r="P1777" s="187"/>
      <c r="Q1777" s="189"/>
      <c r="R1777" s="178">
        <f>IFERROR(IF(F1777&gt;0,IF(IFERROR((Смета!H1327*1),0)&gt;0,ROUND(F1777*G1777,2),0),0),0)</f>
        <v>0</v>
      </c>
      <c r="S1777" s="50">
        <f>IFERROR(IF(F1777&gt;0,IF(IFERROR((Смета!G1759*1),0)&gt;0,ROUND(F1777*G1777,2),0),0),0)</f>
        <v>0</v>
      </c>
      <c r="T1777" s="38"/>
      <c r="U1777" s="38"/>
      <c r="X1777" s="38"/>
      <c r="Y1777" s="38"/>
    </row>
    <row r="1778" spans="1:25" s="37" customFormat="1" hidden="1" x14ac:dyDescent="0.25">
      <c r="A1778" s="63"/>
      <c r="B1778" s="140">
        <f>IFERROR(IF(F1778&gt;0,MAX(B$26:B1777)+1,IF(AND(D1778&gt;0,C1778=0),"ЗАГ",0)),0)</f>
        <v>0</v>
      </c>
      <c r="C1778" s="141">
        <f>IF(Смета!B1760&gt;0,Смета!B1760,0)</f>
        <v>0</v>
      </c>
      <c r="D1778" s="543">
        <f>IF(Смета!C1760&gt;0,Смета!C1760,0)</f>
        <v>0</v>
      </c>
      <c r="E1778" s="77">
        <f>IF(Смета!D1760&gt;0,Смета!D1760,0)</f>
        <v>0</v>
      </c>
      <c r="F1778" s="67">
        <f>IFERROR(IF(Дата_КС2=S$3,Смета!Q1760,0)+IF(Дата_КС2=S$4,Смета!T1760,0)+IF(Дата_КС2=S$5,Смета!W1760,0)+IF(Дата_КС2=S$6,Смета!Z1760,0)+IF(Дата_КС2=S$7,Смета!AC1760,0)+IF(Дата_КС2=S$8,Смета!AF1760,0)+IF(Дата_КС2=S$9,Смета!AI1760,0)+IF(Дата_КС2=S$10,Смета!AL1760,0)+IF(Дата_КС2=S$11,Смета!AO1760,0)+IF(Дата_КС2=S$12,Смета!AR1760,0)+IF(Дата_КС2=S$13,Смета!AU1760,0)+IF(Дата_КС2=S$14,Смета!AX1760,0),0)</f>
        <v>0</v>
      </c>
      <c r="G1778" s="67">
        <f>IF(Смета!E1760&gt;0,Смета!E1760,0)</f>
        <v>0</v>
      </c>
      <c r="H1778" s="67">
        <f t="shared" si="56"/>
        <v>0</v>
      </c>
      <c r="I1778" s="464">
        <f t="shared" si="55"/>
        <v>0</v>
      </c>
      <c r="J1778" s="474"/>
      <c r="K1778" s="465">
        <f>IF(AND(B1778&gt;0,B1778&lt;&gt;"ЗАГ"),1,IF(C1778=0,SUM(B1779:INDEX(B1779:B$2002,INDEX(MATCH("ЗАГ",B1779:B$2002&amp;"",),))),0))</f>
        <v>0</v>
      </c>
      <c r="L1778" s="47"/>
      <c r="M1778" s="47"/>
      <c r="N1778" s="186"/>
      <c r="O1778" s="186"/>
      <c r="P1778" s="187"/>
      <c r="Q1778" s="189"/>
      <c r="R1778" s="178">
        <f>IFERROR(IF(F1778&gt;0,IF(IFERROR((Смета!H1328*1),0)&gt;0,ROUND(F1778*G1778,2),0),0),0)</f>
        <v>0</v>
      </c>
      <c r="S1778" s="50">
        <f>IFERROR(IF(F1778&gt;0,IF(IFERROR((Смета!G1760*1),0)&gt;0,ROUND(F1778*G1778,2),0),0),0)</f>
        <v>0</v>
      </c>
      <c r="T1778" s="38"/>
      <c r="U1778" s="38"/>
      <c r="X1778" s="38"/>
      <c r="Y1778" s="38"/>
    </row>
    <row r="1779" spans="1:25" s="37" customFormat="1" hidden="1" x14ac:dyDescent="0.25">
      <c r="A1779" s="63"/>
      <c r="B1779" s="140">
        <f>IFERROR(IF(F1779&gt;0,MAX(B$26:B1778)+1,IF(AND(D1779&gt;0,C1779=0),"ЗАГ",0)),0)</f>
        <v>0</v>
      </c>
      <c r="C1779" s="141">
        <f>IF(Смета!B1761&gt;0,Смета!B1761,0)</f>
        <v>0</v>
      </c>
      <c r="D1779" s="543">
        <f>IF(Смета!C1761&gt;0,Смета!C1761,0)</f>
        <v>0</v>
      </c>
      <c r="E1779" s="77">
        <f>IF(Смета!D1761&gt;0,Смета!D1761,0)</f>
        <v>0</v>
      </c>
      <c r="F1779" s="67">
        <f>IFERROR(IF(Дата_КС2=S$3,Смета!Q1761,0)+IF(Дата_КС2=S$4,Смета!T1761,0)+IF(Дата_КС2=S$5,Смета!W1761,0)+IF(Дата_КС2=S$6,Смета!Z1761,0)+IF(Дата_КС2=S$7,Смета!AC1761,0)+IF(Дата_КС2=S$8,Смета!AF1761,0)+IF(Дата_КС2=S$9,Смета!AI1761,0)+IF(Дата_КС2=S$10,Смета!AL1761,0)+IF(Дата_КС2=S$11,Смета!AO1761,0)+IF(Дата_КС2=S$12,Смета!AR1761,0)+IF(Дата_КС2=S$13,Смета!AU1761,0)+IF(Дата_КС2=S$14,Смета!AX1761,0),0)</f>
        <v>0</v>
      </c>
      <c r="G1779" s="67">
        <f>IF(Смета!E1761&gt;0,Смета!E1761,0)</f>
        <v>0</v>
      </c>
      <c r="H1779" s="67">
        <f t="shared" si="56"/>
        <v>0</v>
      </c>
      <c r="I1779" s="464">
        <f t="shared" si="55"/>
        <v>0</v>
      </c>
      <c r="J1779" s="474"/>
      <c r="K1779" s="465">
        <f>IF(AND(B1779&gt;0,B1779&lt;&gt;"ЗАГ"),1,IF(C1779=0,SUM(B1780:INDEX(B1780:B$2002,INDEX(MATCH("ЗАГ",B1780:B$2002&amp;"",),))),0))</f>
        <v>0</v>
      </c>
      <c r="L1779" s="47"/>
      <c r="M1779" s="47"/>
      <c r="N1779" s="186"/>
      <c r="O1779" s="186"/>
      <c r="P1779" s="187"/>
      <c r="Q1779" s="189"/>
      <c r="R1779" s="178">
        <f>IFERROR(IF(F1779&gt;0,IF(IFERROR((Смета!H1329*1),0)&gt;0,ROUND(F1779*G1779,2),0),0),0)</f>
        <v>0</v>
      </c>
      <c r="S1779" s="50">
        <f>IFERROR(IF(F1779&gt;0,IF(IFERROR((Смета!G1761*1),0)&gt;0,ROUND(F1779*G1779,2),0),0),0)</f>
        <v>0</v>
      </c>
      <c r="T1779" s="38"/>
      <c r="U1779" s="38"/>
      <c r="X1779" s="38"/>
      <c r="Y1779" s="38"/>
    </row>
    <row r="1780" spans="1:25" s="37" customFormat="1" hidden="1" x14ac:dyDescent="0.25">
      <c r="A1780" s="63"/>
      <c r="B1780" s="140">
        <f>IFERROR(IF(F1780&gt;0,MAX(B$26:B1779)+1,IF(AND(D1780&gt;0,C1780=0),"ЗАГ",0)),0)</f>
        <v>0</v>
      </c>
      <c r="C1780" s="141">
        <f>IF(Смета!B1762&gt;0,Смета!B1762,0)</f>
        <v>0</v>
      </c>
      <c r="D1780" s="543">
        <f>IF(Смета!C1762&gt;0,Смета!C1762,0)</f>
        <v>0</v>
      </c>
      <c r="E1780" s="77">
        <f>IF(Смета!D1762&gt;0,Смета!D1762,0)</f>
        <v>0</v>
      </c>
      <c r="F1780" s="67">
        <f>IFERROR(IF(Дата_КС2=S$3,Смета!Q1762,0)+IF(Дата_КС2=S$4,Смета!T1762,0)+IF(Дата_КС2=S$5,Смета!W1762,0)+IF(Дата_КС2=S$6,Смета!Z1762,0)+IF(Дата_КС2=S$7,Смета!AC1762,0)+IF(Дата_КС2=S$8,Смета!AF1762,0)+IF(Дата_КС2=S$9,Смета!AI1762,0)+IF(Дата_КС2=S$10,Смета!AL1762,0)+IF(Дата_КС2=S$11,Смета!AO1762,0)+IF(Дата_КС2=S$12,Смета!AR1762,0)+IF(Дата_КС2=S$13,Смета!AU1762,0)+IF(Дата_КС2=S$14,Смета!AX1762,0),0)</f>
        <v>0</v>
      </c>
      <c r="G1780" s="67">
        <f>IF(Смета!E1762&gt;0,Смета!E1762,0)</f>
        <v>0</v>
      </c>
      <c r="H1780" s="67">
        <f t="shared" si="56"/>
        <v>0</v>
      </c>
      <c r="I1780" s="464">
        <f t="shared" si="55"/>
        <v>0</v>
      </c>
      <c r="J1780" s="474"/>
      <c r="K1780" s="465">
        <f>IF(AND(B1780&gt;0,B1780&lt;&gt;"ЗАГ"),1,IF(C1780=0,SUM(B1781:INDEX(B1781:B$2002,INDEX(MATCH("ЗАГ",B1781:B$2002&amp;"",),))),0))</f>
        <v>0</v>
      </c>
      <c r="L1780" s="47"/>
      <c r="M1780" s="47"/>
      <c r="N1780" s="186"/>
      <c r="O1780" s="186"/>
      <c r="P1780" s="187"/>
      <c r="Q1780" s="189"/>
      <c r="R1780" s="178">
        <f>IFERROR(IF(F1780&gt;0,IF(IFERROR((Смета!H1330*1),0)&gt;0,ROUND(F1780*G1780,2),0),0),0)</f>
        <v>0</v>
      </c>
      <c r="S1780" s="50">
        <f>IFERROR(IF(F1780&gt;0,IF(IFERROR((Смета!G1762*1),0)&gt;0,ROUND(F1780*G1780,2),0),0),0)</f>
        <v>0</v>
      </c>
      <c r="T1780" s="38"/>
      <c r="U1780" s="38"/>
      <c r="X1780" s="38"/>
      <c r="Y1780" s="38"/>
    </row>
    <row r="1781" spans="1:25" s="37" customFormat="1" hidden="1" x14ac:dyDescent="0.25">
      <c r="A1781" s="63"/>
      <c r="B1781" s="140">
        <f>IFERROR(IF(F1781&gt;0,MAX(B$26:B1780)+1,IF(AND(D1781&gt;0,C1781=0),"ЗАГ",0)),0)</f>
        <v>0</v>
      </c>
      <c r="C1781" s="141">
        <f>IF(Смета!B1763&gt;0,Смета!B1763,0)</f>
        <v>0</v>
      </c>
      <c r="D1781" s="543">
        <f>IF(Смета!C1763&gt;0,Смета!C1763,0)</f>
        <v>0</v>
      </c>
      <c r="E1781" s="77">
        <f>IF(Смета!D1763&gt;0,Смета!D1763,0)</f>
        <v>0</v>
      </c>
      <c r="F1781" s="67">
        <f>IFERROR(IF(Дата_КС2=S$3,Смета!Q1763,0)+IF(Дата_КС2=S$4,Смета!T1763,0)+IF(Дата_КС2=S$5,Смета!W1763,0)+IF(Дата_КС2=S$6,Смета!Z1763,0)+IF(Дата_КС2=S$7,Смета!AC1763,0)+IF(Дата_КС2=S$8,Смета!AF1763,0)+IF(Дата_КС2=S$9,Смета!AI1763,0)+IF(Дата_КС2=S$10,Смета!AL1763,0)+IF(Дата_КС2=S$11,Смета!AO1763,0)+IF(Дата_КС2=S$12,Смета!AR1763,0)+IF(Дата_КС2=S$13,Смета!AU1763,0)+IF(Дата_КС2=S$14,Смета!AX1763,0),0)</f>
        <v>0</v>
      </c>
      <c r="G1781" s="67">
        <f>IF(Смета!E1763&gt;0,Смета!E1763,0)</f>
        <v>0</v>
      </c>
      <c r="H1781" s="67">
        <f t="shared" si="56"/>
        <v>0</v>
      </c>
      <c r="I1781" s="464">
        <f t="shared" si="55"/>
        <v>0</v>
      </c>
      <c r="J1781" s="474"/>
      <c r="K1781" s="465">
        <f>IF(AND(B1781&gt;0,B1781&lt;&gt;"ЗАГ"),1,IF(C1781=0,SUM(B1782:INDEX(B1782:B$2002,INDEX(MATCH("ЗАГ",B1782:B$2002&amp;"",),))),0))</f>
        <v>0</v>
      </c>
      <c r="L1781" s="47"/>
      <c r="M1781" s="47"/>
      <c r="N1781" s="186"/>
      <c r="O1781" s="186"/>
      <c r="P1781" s="187"/>
      <c r="Q1781" s="189"/>
      <c r="R1781" s="178">
        <f>IFERROR(IF(F1781&gt;0,IF(IFERROR((Смета!H1331*1),0)&gt;0,ROUND(F1781*G1781,2),0),0),0)</f>
        <v>0</v>
      </c>
      <c r="S1781" s="50">
        <f>IFERROR(IF(F1781&gt;0,IF(IFERROR((Смета!G1763*1),0)&gt;0,ROUND(F1781*G1781,2),0),0),0)</f>
        <v>0</v>
      </c>
      <c r="T1781" s="38"/>
      <c r="U1781" s="38"/>
      <c r="X1781" s="38"/>
      <c r="Y1781" s="38"/>
    </row>
    <row r="1782" spans="1:25" s="37" customFormat="1" hidden="1" x14ac:dyDescent="0.25">
      <c r="A1782" s="63"/>
      <c r="B1782" s="140">
        <f>IFERROR(IF(F1782&gt;0,MAX(B$26:B1781)+1,IF(AND(D1782&gt;0,C1782=0),"ЗАГ",0)),0)</f>
        <v>0</v>
      </c>
      <c r="C1782" s="141">
        <f>IF(Смета!B1764&gt;0,Смета!B1764,0)</f>
        <v>0</v>
      </c>
      <c r="D1782" s="543">
        <f>IF(Смета!C1764&gt;0,Смета!C1764,0)</f>
        <v>0</v>
      </c>
      <c r="E1782" s="77">
        <f>IF(Смета!D1764&gt;0,Смета!D1764,0)</f>
        <v>0</v>
      </c>
      <c r="F1782" s="67">
        <f>IFERROR(IF(Дата_КС2=S$3,Смета!Q1764,0)+IF(Дата_КС2=S$4,Смета!T1764,0)+IF(Дата_КС2=S$5,Смета!W1764,0)+IF(Дата_КС2=S$6,Смета!Z1764,0)+IF(Дата_КС2=S$7,Смета!AC1764,0)+IF(Дата_КС2=S$8,Смета!AF1764,0)+IF(Дата_КС2=S$9,Смета!AI1764,0)+IF(Дата_КС2=S$10,Смета!AL1764,0)+IF(Дата_КС2=S$11,Смета!AO1764,0)+IF(Дата_КС2=S$12,Смета!AR1764,0)+IF(Дата_КС2=S$13,Смета!AU1764,0)+IF(Дата_КС2=S$14,Смета!AX1764,0),0)</f>
        <v>0</v>
      </c>
      <c r="G1782" s="67">
        <f>IF(Смета!E1764&gt;0,Смета!E1764,0)</f>
        <v>0</v>
      </c>
      <c r="H1782" s="67">
        <f t="shared" si="56"/>
        <v>0</v>
      </c>
      <c r="I1782" s="464">
        <f t="shared" si="55"/>
        <v>0</v>
      </c>
      <c r="J1782" s="474"/>
      <c r="K1782" s="465">
        <f>IF(AND(B1782&gt;0,B1782&lt;&gt;"ЗАГ"),1,IF(C1782=0,SUM(B1783:INDEX(B1783:B$2002,INDEX(MATCH("ЗАГ",B1783:B$2002&amp;"",),))),0))</f>
        <v>0</v>
      </c>
      <c r="L1782" s="47"/>
      <c r="M1782" s="47"/>
      <c r="N1782" s="186"/>
      <c r="O1782" s="186"/>
      <c r="P1782" s="187"/>
      <c r="Q1782" s="189"/>
      <c r="R1782" s="178">
        <f>IFERROR(IF(F1782&gt;0,IF(IFERROR((Смета!H1332*1),0)&gt;0,ROUND(F1782*G1782,2),0),0),0)</f>
        <v>0</v>
      </c>
      <c r="S1782" s="50">
        <f>IFERROR(IF(F1782&gt;0,IF(IFERROR((Смета!G1764*1),0)&gt;0,ROUND(F1782*G1782,2),0),0),0)</f>
        <v>0</v>
      </c>
      <c r="T1782" s="38"/>
      <c r="U1782" s="38"/>
      <c r="X1782" s="38"/>
      <c r="Y1782" s="38"/>
    </row>
    <row r="1783" spans="1:25" s="37" customFormat="1" hidden="1" x14ac:dyDescent="0.25">
      <c r="A1783" s="63"/>
      <c r="B1783" s="140">
        <f>IFERROR(IF(F1783&gt;0,MAX(B$26:B1782)+1,IF(AND(D1783&gt;0,C1783=0),"ЗАГ",0)),0)</f>
        <v>0</v>
      </c>
      <c r="C1783" s="141">
        <f>IF(Смета!B1765&gt;0,Смета!B1765,0)</f>
        <v>0</v>
      </c>
      <c r="D1783" s="543">
        <f>IF(Смета!C1765&gt;0,Смета!C1765,0)</f>
        <v>0</v>
      </c>
      <c r="E1783" s="77">
        <f>IF(Смета!D1765&gt;0,Смета!D1765,0)</f>
        <v>0</v>
      </c>
      <c r="F1783" s="67">
        <f>IFERROR(IF(Дата_КС2=S$3,Смета!Q1765,0)+IF(Дата_КС2=S$4,Смета!T1765,0)+IF(Дата_КС2=S$5,Смета!W1765,0)+IF(Дата_КС2=S$6,Смета!Z1765,0)+IF(Дата_КС2=S$7,Смета!AC1765,0)+IF(Дата_КС2=S$8,Смета!AF1765,0)+IF(Дата_КС2=S$9,Смета!AI1765,0)+IF(Дата_КС2=S$10,Смета!AL1765,0)+IF(Дата_КС2=S$11,Смета!AO1765,0)+IF(Дата_КС2=S$12,Смета!AR1765,0)+IF(Дата_КС2=S$13,Смета!AU1765,0)+IF(Дата_КС2=S$14,Смета!AX1765,0),0)</f>
        <v>0</v>
      </c>
      <c r="G1783" s="67">
        <f>IF(Смета!E1765&gt;0,Смета!E1765,0)</f>
        <v>0</v>
      </c>
      <c r="H1783" s="67">
        <f t="shared" si="56"/>
        <v>0</v>
      </c>
      <c r="I1783" s="464">
        <f t="shared" si="55"/>
        <v>0</v>
      </c>
      <c r="J1783" s="474"/>
      <c r="K1783" s="465">
        <f>IF(AND(B1783&gt;0,B1783&lt;&gt;"ЗАГ"),1,IF(C1783=0,SUM(B1784:INDEX(B1784:B$2002,INDEX(MATCH("ЗАГ",B1784:B$2002&amp;"",),))),0))</f>
        <v>0</v>
      </c>
      <c r="L1783" s="47"/>
      <c r="M1783" s="47"/>
      <c r="N1783" s="186"/>
      <c r="O1783" s="186"/>
      <c r="P1783" s="187"/>
      <c r="Q1783" s="189"/>
      <c r="R1783" s="178">
        <f>IFERROR(IF(F1783&gt;0,IF(IFERROR((Смета!H1333*1),0)&gt;0,ROUND(F1783*G1783,2),0),0),0)</f>
        <v>0</v>
      </c>
      <c r="S1783" s="50">
        <f>IFERROR(IF(F1783&gt;0,IF(IFERROR((Смета!G1765*1),0)&gt;0,ROUND(F1783*G1783,2),0),0),0)</f>
        <v>0</v>
      </c>
      <c r="T1783" s="38"/>
      <c r="U1783" s="38"/>
      <c r="X1783" s="38"/>
      <c r="Y1783" s="38"/>
    </row>
    <row r="1784" spans="1:25" s="37" customFormat="1" hidden="1" x14ac:dyDescent="0.25">
      <c r="A1784" s="63"/>
      <c r="B1784" s="140">
        <f>IFERROR(IF(F1784&gt;0,MAX(B$26:B1783)+1,IF(AND(D1784&gt;0,C1784=0),"ЗАГ",0)),0)</f>
        <v>0</v>
      </c>
      <c r="C1784" s="141">
        <f>IF(Смета!B1766&gt;0,Смета!B1766,0)</f>
        <v>0</v>
      </c>
      <c r="D1784" s="543">
        <f>IF(Смета!C1766&gt;0,Смета!C1766,0)</f>
        <v>0</v>
      </c>
      <c r="E1784" s="77">
        <f>IF(Смета!D1766&gt;0,Смета!D1766,0)</f>
        <v>0</v>
      </c>
      <c r="F1784" s="67">
        <f>IFERROR(IF(Дата_КС2=S$3,Смета!Q1766,0)+IF(Дата_КС2=S$4,Смета!T1766,0)+IF(Дата_КС2=S$5,Смета!W1766,0)+IF(Дата_КС2=S$6,Смета!Z1766,0)+IF(Дата_КС2=S$7,Смета!AC1766,0)+IF(Дата_КС2=S$8,Смета!AF1766,0)+IF(Дата_КС2=S$9,Смета!AI1766,0)+IF(Дата_КС2=S$10,Смета!AL1766,0)+IF(Дата_КС2=S$11,Смета!AO1766,0)+IF(Дата_КС2=S$12,Смета!AR1766,0)+IF(Дата_КС2=S$13,Смета!AU1766,0)+IF(Дата_КС2=S$14,Смета!AX1766,0),0)</f>
        <v>0</v>
      </c>
      <c r="G1784" s="67">
        <f>IF(Смета!E1766&gt;0,Смета!E1766,0)</f>
        <v>0</v>
      </c>
      <c r="H1784" s="67">
        <f t="shared" si="56"/>
        <v>0</v>
      </c>
      <c r="I1784" s="464">
        <f t="shared" si="55"/>
        <v>0</v>
      </c>
      <c r="J1784" s="474"/>
      <c r="K1784" s="465">
        <f>IF(AND(B1784&gt;0,B1784&lt;&gt;"ЗАГ"),1,IF(C1784=0,SUM(B1785:INDEX(B1785:B$2002,INDEX(MATCH("ЗАГ",B1785:B$2002&amp;"",),))),0))</f>
        <v>0</v>
      </c>
      <c r="L1784" s="47"/>
      <c r="M1784" s="47"/>
      <c r="N1784" s="186"/>
      <c r="O1784" s="186"/>
      <c r="P1784" s="187"/>
      <c r="Q1784" s="189"/>
      <c r="R1784" s="178">
        <f>IFERROR(IF(F1784&gt;0,IF(IFERROR((Смета!H1334*1),0)&gt;0,ROUND(F1784*G1784,2),0),0),0)</f>
        <v>0</v>
      </c>
      <c r="S1784" s="50">
        <f>IFERROR(IF(F1784&gt;0,IF(IFERROR((Смета!G1766*1),0)&gt;0,ROUND(F1784*G1784,2),0),0),0)</f>
        <v>0</v>
      </c>
      <c r="T1784" s="38"/>
      <c r="U1784" s="38"/>
      <c r="X1784" s="38"/>
      <c r="Y1784" s="38"/>
    </row>
    <row r="1785" spans="1:25" s="37" customFormat="1" hidden="1" x14ac:dyDescent="0.25">
      <c r="A1785" s="63"/>
      <c r="B1785" s="140">
        <f>IFERROR(IF(F1785&gt;0,MAX(B$26:B1784)+1,IF(AND(D1785&gt;0,C1785=0),"ЗАГ",0)),0)</f>
        <v>0</v>
      </c>
      <c r="C1785" s="141">
        <f>IF(Смета!B1767&gt;0,Смета!B1767,0)</f>
        <v>0</v>
      </c>
      <c r="D1785" s="543">
        <f>IF(Смета!C1767&gt;0,Смета!C1767,0)</f>
        <v>0</v>
      </c>
      <c r="E1785" s="77">
        <f>IF(Смета!D1767&gt;0,Смета!D1767,0)</f>
        <v>0</v>
      </c>
      <c r="F1785" s="67">
        <f>IFERROR(IF(Дата_КС2=S$3,Смета!Q1767,0)+IF(Дата_КС2=S$4,Смета!T1767,0)+IF(Дата_КС2=S$5,Смета!W1767,0)+IF(Дата_КС2=S$6,Смета!Z1767,0)+IF(Дата_КС2=S$7,Смета!AC1767,0)+IF(Дата_КС2=S$8,Смета!AF1767,0)+IF(Дата_КС2=S$9,Смета!AI1767,0)+IF(Дата_КС2=S$10,Смета!AL1767,0)+IF(Дата_КС2=S$11,Смета!AO1767,0)+IF(Дата_КС2=S$12,Смета!AR1767,0)+IF(Дата_КС2=S$13,Смета!AU1767,0)+IF(Дата_КС2=S$14,Смета!AX1767,0),0)</f>
        <v>0</v>
      </c>
      <c r="G1785" s="67">
        <f>IF(Смета!E1767&gt;0,Смета!E1767,0)</f>
        <v>0</v>
      </c>
      <c r="H1785" s="67">
        <f t="shared" si="56"/>
        <v>0</v>
      </c>
      <c r="I1785" s="464">
        <f t="shared" si="55"/>
        <v>0</v>
      </c>
      <c r="J1785" s="474"/>
      <c r="K1785" s="465">
        <f>IF(AND(B1785&gt;0,B1785&lt;&gt;"ЗАГ"),1,IF(C1785=0,SUM(B1786:INDEX(B1786:B$2002,INDEX(MATCH("ЗАГ",B1786:B$2002&amp;"",),))),0))</f>
        <v>0</v>
      </c>
      <c r="L1785" s="47"/>
      <c r="M1785" s="47"/>
      <c r="N1785" s="186"/>
      <c r="O1785" s="186"/>
      <c r="P1785" s="187"/>
      <c r="Q1785" s="189"/>
      <c r="R1785" s="178">
        <f>IFERROR(IF(F1785&gt;0,IF(IFERROR((Смета!H1335*1),0)&gt;0,ROUND(F1785*G1785,2),0),0),0)</f>
        <v>0</v>
      </c>
      <c r="S1785" s="50">
        <f>IFERROR(IF(F1785&gt;0,IF(IFERROR((Смета!G1767*1),0)&gt;0,ROUND(F1785*G1785,2),0),0),0)</f>
        <v>0</v>
      </c>
      <c r="T1785" s="38"/>
      <c r="U1785" s="38"/>
      <c r="X1785" s="38"/>
      <c r="Y1785" s="38"/>
    </row>
    <row r="1786" spans="1:25" s="37" customFormat="1" hidden="1" x14ac:dyDescent="0.25">
      <c r="A1786" s="63"/>
      <c r="B1786" s="140">
        <f>IFERROR(IF(F1786&gt;0,MAX(B$26:B1785)+1,IF(AND(D1786&gt;0,C1786=0),"ЗАГ",0)),0)</f>
        <v>0</v>
      </c>
      <c r="C1786" s="141">
        <f>IF(Смета!B1768&gt;0,Смета!B1768,0)</f>
        <v>0</v>
      </c>
      <c r="D1786" s="543">
        <f>IF(Смета!C1768&gt;0,Смета!C1768,0)</f>
        <v>0</v>
      </c>
      <c r="E1786" s="77">
        <f>IF(Смета!D1768&gt;0,Смета!D1768,0)</f>
        <v>0</v>
      </c>
      <c r="F1786" s="67">
        <f>IFERROR(IF(Дата_КС2=S$3,Смета!Q1768,0)+IF(Дата_КС2=S$4,Смета!T1768,0)+IF(Дата_КС2=S$5,Смета!W1768,0)+IF(Дата_КС2=S$6,Смета!Z1768,0)+IF(Дата_КС2=S$7,Смета!AC1768,0)+IF(Дата_КС2=S$8,Смета!AF1768,0)+IF(Дата_КС2=S$9,Смета!AI1768,0)+IF(Дата_КС2=S$10,Смета!AL1768,0)+IF(Дата_КС2=S$11,Смета!AO1768,0)+IF(Дата_КС2=S$12,Смета!AR1768,0)+IF(Дата_КС2=S$13,Смета!AU1768,0)+IF(Дата_КС2=S$14,Смета!AX1768,0),0)</f>
        <v>0</v>
      </c>
      <c r="G1786" s="67">
        <f>IF(Смета!E1768&gt;0,Смета!E1768,0)</f>
        <v>0</v>
      </c>
      <c r="H1786" s="67">
        <f t="shared" si="56"/>
        <v>0</v>
      </c>
      <c r="I1786" s="464">
        <f t="shared" si="55"/>
        <v>0</v>
      </c>
      <c r="J1786" s="474"/>
      <c r="K1786" s="465">
        <f>IF(AND(B1786&gt;0,B1786&lt;&gt;"ЗАГ"),1,IF(C1786=0,SUM(B1787:INDEX(B1787:B$2002,INDEX(MATCH("ЗАГ",B1787:B$2002&amp;"",),))),0))</f>
        <v>0</v>
      </c>
      <c r="L1786" s="47"/>
      <c r="M1786" s="47"/>
      <c r="N1786" s="186"/>
      <c r="O1786" s="186"/>
      <c r="P1786" s="187"/>
      <c r="Q1786" s="189"/>
      <c r="R1786" s="178">
        <f>IFERROR(IF(F1786&gt;0,IF(IFERROR((Смета!H1336*1),0)&gt;0,ROUND(F1786*G1786,2),0),0),0)</f>
        <v>0</v>
      </c>
      <c r="S1786" s="50">
        <f>IFERROR(IF(F1786&gt;0,IF(IFERROR((Смета!G1768*1),0)&gt;0,ROUND(F1786*G1786,2),0),0),0)</f>
        <v>0</v>
      </c>
      <c r="T1786" s="38"/>
      <c r="U1786" s="38"/>
      <c r="X1786" s="38"/>
      <c r="Y1786" s="38"/>
    </row>
    <row r="1787" spans="1:25" s="37" customFormat="1" hidden="1" x14ac:dyDescent="0.25">
      <c r="A1787" s="63"/>
      <c r="B1787" s="140">
        <f>IFERROR(IF(F1787&gt;0,MAX(B$26:B1786)+1,IF(AND(D1787&gt;0,C1787=0),"ЗАГ",0)),0)</f>
        <v>0</v>
      </c>
      <c r="C1787" s="141">
        <f>IF(Смета!B1769&gt;0,Смета!B1769,0)</f>
        <v>0</v>
      </c>
      <c r="D1787" s="543">
        <f>IF(Смета!C1769&gt;0,Смета!C1769,0)</f>
        <v>0</v>
      </c>
      <c r="E1787" s="77">
        <f>IF(Смета!D1769&gt;0,Смета!D1769,0)</f>
        <v>0</v>
      </c>
      <c r="F1787" s="67">
        <f>IFERROR(IF(Дата_КС2=S$3,Смета!Q1769,0)+IF(Дата_КС2=S$4,Смета!T1769,0)+IF(Дата_КС2=S$5,Смета!W1769,0)+IF(Дата_КС2=S$6,Смета!Z1769,0)+IF(Дата_КС2=S$7,Смета!AC1769,0)+IF(Дата_КС2=S$8,Смета!AF1769,0)+IF(Дата_КС2=S$9,Смета!AI1769,0)+IF(Дата_КС2=S$10,Смета!AL1769,0)+IF(Дата_КС2=S$11,Смета!AO1769,0)+IF(Дата_КС2=S$12,Смета!AR1769,0)+IF(Дата_КС2=S$13,Смета!AU1769,0)+IF(Дата_КС2=S$14,Смета!AX1769,0),0)</f>
        <v>0</v>
      </c>
      <c r="G1787" s="67">
        <f>IF(Смета!E1769&gt;0,Смета!E1769,0)</f>
        <v>0</v>
      </c>
      <c r="H1787" s="67">
        <f t="shared" si="56"/>
        <v>0</v>
      </c>
      <c r="I1787" s="464">
        <f t="shared" si="55"/>
        <v>0</v>
      </c>
      <c r="J1787" s="474"/>
      <c r="K1787" s="465">
        <f>IF(AND(B1787&gt;0,B1787&lt;&gt;"ЗАГ"),1,IF(C1787=0,SUM(B1788:INDEX(B1788:B$2002,INDEX(MATCH("ЗАГ",B1788:B$2002&amp;"",),))),0))</f>
        <v>0</v>
      </c>
      <c r="L1787" s="47"/>
      <c r="M1787" s="47"/>
      <c r="N1787" s="186"/>
      <c r="O1787" s="186"/>
      <c r="P1787" s="187"/>
      <c r="Q1787" s="189"/>
      <c r="R1787" s="178">
        <f>IFERROR(IF(F1787&gt;0,IF(IFERROR((Смета!H1337*1),0)&gt;0,ROUND(F1787*G1787,2),0),0),0)</f>
        <v>0</v>
      </c>
      <c r="S1787" s="50">
        <f>IFERROR(IF(F1787&gt;0,IF(IFERROR((Смета!G1769*1),0)&gt;0,ROUND(F1787*G1787,2),0),0),0)</f>
        <v>0</v>
      </c>
      <c r="T1787" s="38"/>
      <c r="U1787" s="38"/>
      <c r="X1787" s="38"/>
      <c r="Y1787" s="38"/>
    </row>
    <row r="1788" spans="1:25" s="37" customFormat="1" hidden="1" x14ac:dyDescent="0.25">
      <c r="A1788" s="63"/>
      <c r="B1788" s="140">
        <f>IFERROR(IF(F1788&gt;0,MAX(B$26:B1787)+1,IF(AND(D1788&gt;0,C1788=0),"ЗАГ",0)),0)</f>
        <v>0</v>
      </c>
      <c r="C1788" s="141">
        <f>IF(Смета!B1770&gt;0,Смета!B1770,0)</f>
        <v>0</v>
      </c>
      <c r="D1788" s="543">
        <f>IF(Смета!C1770&gt;0,Смета!C1770,0)</f>
        <v>0</v>
      </c>
      <c r="E1788" s="77">
        <f>IF(Смета!D1770&gt;0,Смета!D1770,0)</f>
        <v>0</v>
      </c>
      <c r="F1788" s="67">
        <f>IFERROR(IF(Дата_КС2=S$3,Смета!Q1770,0)+IF(Дата_КС2=S$4,Смета!T1770,0)+IF(Дата_КС2=S$5,Смета!W1770,0)+IF(Дата_КС2=S$6,Смета!Z1770,0)+IF(Дата_КС2=S$7,Смета!AC1770,0)+IF(Дата_КС2=S$8,Смета!AF1770,0)+IF(Дата_КС2=S$9,Смета!AI1770,0)+IF(Дата_КС2=S$10,Смета!AL1770,0)+IF(Дата_КС2=S$11,Смета!AO1770,0)+IF(Дата_КС2=S$12,Смета!AR1770,0)+IF(Дата_КС2=S$13,Смета!AU1770,0)+IF(Дата_КС2=S$14,Смета!AX1770,0),0)</f>
        <v>0</v>
      </c>
      <c r="G1788" s="67">
        <f>IF(Смета!E1770&gt;0,Смета!E1770,0)</f>
        <v>0</v>
      </c>
      <c r="H1788" s="67">
        <f t="shared" si="56"/>
        <v>0</v>
      </c>
      <c r="I1788" s="464">
        <f t="shared" si="55"/>
        <v>0</v>
      </c>
      <c r="J1788" s="474"/>
      <c r="K1788" s="465">
        <f>IF(AND(B1788&gt;0,B1788&lt;&gt;"ЗАГ"),1,IF(C1788=0,SUM(B1789:INDEX(B1789:B$2002,INDEX(MATCH("ЗАГ",B1789:B$2002&amp;"",),))),0))</f>
        <v>0</v>
      </c>
      <c r="L1788" s="47"/>
      <c r="M1788" s="47"/>
      <c r="N1788" s="186"/>
      <c r="O1788" s="186"/>
      <c r="P1788" s="187"/>
      <c r="Q1788" s="189"/>
      <c r="R1788" s="178">
        <f>IFERROR(IF(F1788&gt;0,IF(IFERROR((Смета!H1338*1),0)&gt;0,ROUND(F1788*G1788,2),0),0),0)</f>
        <v>0</v>
      </c>
      <c r="S1788" s="50">
        <f>IFERROR(IF(F1788&gt;0,IF(IFERROR((Смета!G1770*1),0)&gt;0,ROUND(F1788*G1788,2),0),0),0)</f>
        <v>0</v>
      </c>
      <c r="T1788" s="38"/>
      <c r="U1788" s="38"/>
      <c r="X1788" s="38"/>
      <c r="Y1788" s="38"/>
    </row>
    <row r="1789" spans="1:25" s="37" customFormat="1" hidden="1" x14ac:dyDescent="0.25">
      <c r="A1789" s="63"/>
      <c r="B1789" s="140">
        <f>IFERROR(IF(F1789&gt;0,MAX(B$26:B1788)+1,IF(AND(D1789&gt;0,C1789=0),"ЗАГ",0)),0)</f>
        <v>0</v>
      </c>
      <c r="C1789" s="141">
        <f>IF(Смета!B1771&gt;0,Смета!B1771,0)</f>
        <v>0</v>
      </c>
      <c r="D1789" s="543">
        <f>IF(Смета!C1771&gt;0,Смета!C1771,0)</f>
        <v>0</v>
      </c>
      <c r="E1789" s="77">
        <f>IF(Смета!D1771&gt;0,Смета!D1771,0)</f>
        <v>0</v>
      </c>
      <c r="F1789" s="67">
        <f>IFERROR(IF(Дата_КС2=S$3,Смета!Q1771,0)+IF(Дата_КС2=S$4,Смета!T1771,0)+IF(Дата_КС2=S$5,Смета!W1771,0)+IF(Дата_КС2=S$6,Смета!Z1771,0)+IF(Дата_КС2=S$7,Смета!AC1771,0)+IF(Дата_КС2=S$8,Смета!AF1771,0)+IF(Дата_КС2=S$9,Смета!AI1771,0)+IF(Дата_КС2=S$10,Смета!AL1771,0)+IF(Дата_КС2=S$11,Смета!AO1771,0)+IF(Дата_КС2=S$12,Смета!AR1771,0)+IF(Дата_КС2=S$13,Смета!AU1771,0)+IF(Дата_КС2=S$14,Смета!AX1771,0),0)</f>
        <v>0</v>
      </c>
      <c r="G1789" s="67">
        <f>IF(Смета!E1771&gt;0,Смета!E1771,0)</f>
        <v>0</v>
      </c>
      <c r="H1789" s="67">
        <f t="shared" si="56"/>
        <v>0</v>
      </c>
      <c r="I1789" s="464">
        <f t="shared" si="55"/>
        <v>0</v>
      </c>
      <c r="J1789" s="474"/>
      <c r="K1789" s="465">
        <f>IF(AND(B1789&gt;0,B1789&lt;&gt;"ЗАГ"),1,IF(C1789=0,SUM(B1790:INDEX(B1790:B$2002,INDEX(MATCH("ЗАГ",B1790:B$2002&amp;"",),))),0))</f>
        <v>0</v>
      </c>
      <c r="L1789" s="47"/>
      <c r="M1789" s="47"/>
      <c r="N1789" s="186"/>
      <c r="O1789" s="186"/>
      <c r="P1789" s="187"/>
      <c r="Q1789" s="189"/>
      <c r="R1789" s="178">
        <f>IFERROR(IF(F1789&gt;0,IF(IFERROR((Смета!H1339*1),0)&gt;0,ROUND(F1789*G1789,2),0),0),0)</f>
        <v>0</v>
      </c>
      <c r="S1789" s="50">
        <f>IFERROR(IF(F1789&gt;0,IF(IFERROR((Смета!G1771*1),0)&gt;0,ROUND(F1789*G1789,2),0),0),0)</f>
        <v>0</v>
      </c>
      <c r="T1789" s="38"/>
      <c r="U1789" s="38"/>
      <c r="X1789" s="38"/>
      <c r="Y1789" s="38"/>
    </row>
    <row r="1790" spans="1:25" s="37" customFormat="1" hidden="1" x14ac:dyDescent="0.25">
      <c r="A1790" s="63"/>
      <c r="B1790" s="140">
        <f>IFERROR(IF(F1790&gt;0,MAX(B$26:B1789)+1,IF(AND(D1790&gt;0,C1790=0),"ЗАГ",0)),0)</f>
        <v>0</v>
      </c>
      <c r="C1790" s="141">
        <f>IF(Смета!B1772&gt;0,Смета!B1772,0)</f>
        <v>0</v>
      </c>
      <c r="D1790" s="543">
        <f>IF(Смета!C1772&gt;0,Смета!C1772,0)</f>
        <v>0</v>
      </c>
      <c r="E1790" s="77">
        <f>IF(Смета!D1772&gt;0,Смета!D1772,0)</f>
        <v>0</v>
      </c>
      <c r="F1790" s="67">
        <f>IFERROR(IF(Дата_КС2=S$3,Смета!Q1772,0)+IF(Дата_КС2=S$4,Смета!T1772,0)+IF(Дата_КС2=S$5,Смета!W1772,0)+IF(Дата_КС2=S$6,Смета!Z1772,0)+IF(Дата_КС2=S$7,Смета!AC1772,0)+IF(Дата_КС2=S$8,Смета!AF1772,0)+IF(Дата_КС2=S$9,Смета!AI1772,0)+IF(Дата_КС2=S$10,Смета!AL1772,0)+IF(Дата_КС2=S$11,Смета!AO1772,0)+IF(Дата_КС2=S$12,Смета!AR1772,0)+IF(Дата_КС2=S$13,Смета!AU1772,0)+IF(Дата_КС2=S$14,Смета!AX1772,0),0)</f>
        <v>0</v>
      </c>
      <c r="G1790" s="67">
        <f>IF(Смета!E1772&gt;0,Смета!E1772,0)</f>
        <v>0</v>
      </c>
      <c r="H1790" s="67">
        <f t="shared" si="56"/>
        <v>0</v>
      </c>
      <c r="I1790" s="464">
        <f t="shared" si="55"/>
        <v>0</v>
      </c>
      <c r="J1790" s="474"/>
      <c r="K1790" s="465">
        <f>IF(AND(B1790&gt;0,B1790&lt;&gt;"ЗАГ"),1,IF(C1790=0,SUM(B1791:INDEX(B1791:B$2002,INDEX(MATCH("ЗАГ",B1791:B$2002&amp;"",),))),0))</f>
        <v>0</v>
      </c>
      <c r="L1790" s="47"/>
      <c r="M1790" s="47"/>
      <c r="N1790" s="186"/>
      <c r="O1790" s="186"/>
      <c r="P1790" s="187"/>
      <c r="Q1790" s="189"/>
      <c r="R1790" s="178">
        <f>IFERROR(IF(F1790&gt;0,IF(IFERROR((Смета!H1340*1),0)&gt;0,ROUND(F1790*G1790,2),0),0),0)</f>
        <v>0</v>
      </c>
      <c r="S1790" s="50">
        <f>IFERROR(IF(F1790&gt;0,IF(IFERROR((Смета!G1772*1),0)&gt;0,ROUND(F1790*G1790,2),0),0),0)</f>
        <v>0</v>
      </c>
      <c r="T1790" s="38"/>
      <c r="U1790" s="38"/>
      <c r="X1790" s="38"/>
      <c r="Y1790" s="38"/>
    </row>
    <row r="1791" spans="1:25" s="37" customFormat="1" hidden="1" x14ac:dyDescent="0.25">
      <c r="A1791" s="63"/>
      <c r="B1791" s="140">
        <f>IFERROR(IF(F1791&gt;0,MAX(B$26:B1790)+1,IF(AND(D1791&gt;0,C1791=0),"ЗАГ",0)),0)</f>
        <v>0</v>
      </c>
      <c r="C1791" s="141">
        <f>IF(Смета!B1773&gt;0,Смета!B1773,0)</f>
        <v>0</v>
      </c>
      <c r="D1791" s="543">
        <f>IF(Смета!C1773&gt;0,Смета!C1773,0)</f>
        <v>0</v>
      </c>
      <c r="E1791" s="77">
        <f>IF(Смета!D1773&gt;0,Смета!D1773,0)</f>
        <v>0</v>
      </c>
      <c r="F1791" s="67">
        <f>IFERROR(IF(Дата_КС2=S$3,Смета!Q1773,0)+IF(Дата_КС2=S$4,Смета!T1773,0)+IF(Дата_КС2=S$5,Смета!W1773,0)+IF(Дата_КС2=S$6,Смета!Z1773,0)+IF(Дата_КС2=S$7,Смета!AC1773,0)+IF(Дата_КС2=S$8,Смета!AF1773,0)+IF(Дата_КС2=S$9,Смета!AI1773,0)+IF(Дата_КС2=S$10,Смета!AL1773,0)+IF(Дата_КС2=S$11,Смета!AO1773,0)+IF(Дата_КС2=S$12,Смета!AR1773,0)+IF(Дата_КС2=S$13,Смета!AU1773,0)+IF(Дата_КС2=S$14,Смета!AX1773,0),0)</f>
        <v>0</v>
      </c>
      <c r="G1791" s="67">
        <f>IF(Смета!E1773&gt;0,Смета!E1773,0)</f>
        <v>0</v>
      </c>
      <c r="H1791" s="67">
        <f t="shared" si="56"/>
        <v>0</v>
      </c>
      <c r="I1791" s="464">
        <f t="shared" si="55"/>
        <v>0</v>
      </c>
      <c r="J1791" s="474"/>
      <c r="K1791" s="465">
        <f>IF(AND(B1791&gt;0,B1791&lt;&gt;"ЗАГ"),1,IF(C1791=0,SUM(B1792:INDEX(B1792:B$2002,INDEX(MATCH("ЗАГ",B1792:B$2002&amp;"",),))),0))</f>
        <v>0</v>
      </c>
      <c r="L1791" s="47"/>
      <c r="M1791" s="47"/>
      <c r="N1791" s="186"/>
      <c r="O1791" s="186"/>
      <c r="P1791" s="187"/>
      <c r="Q1791" s="189"/>
      <c r="R1791" s="178">
        <f>IFERROR(IF(F1791&gt;0,IF(IFERROR((Смета!H1341*1),0)&gt;0,ROUND(F1791*G1791,2),0),0),0)</f>
        <v>0</v>
      </c>
      <c r="S1791" s="50">
        <f>IFERROR(IF(F1791&gt;0,IF(IFERROR((Смета!G1773*1),0)&gt;0,ROUND(F1791*G1791,2),0),0),0)</f>
        <v>0</v>
      </c>
      <c r="T1791" s="38"/>
      <c r="U1791" s="38"/>
      <c r="X1791" s="38"/>
      <c r="Y1791" s="38"/>
    </row>
    <row r="1792" spans="1:25" s="37" customFormat="1" hidden="1" x14ac:dyDescent="0.25">
      <c r="A1792" s="63"/>
      <c r="B1792" s="140">
        <f>IFERROR(IF(F1792&gt;0,MAX(B$26:B1791)+1,IF(AND(D1792&gt;0,C1792=0),"ЗАГ",0)),0)</f>
        <v>0</v>
      </c>
      <c r="C1792" s="141">
        <f>IF(Смета!B1774&gt;0,Смета!B1774,0)</f>
        <v>0</v>
      </c>
      <c r="D1792" s="543">
        <f>IF(Смета!C1774&gt;0,Смета!C1774,0)</f>
        <v>0</v>
      </c>
      <c r="E1792" s="77">
        <f>IF(Смета!D1774&gt;0,Смета!D1774,0)</f>
        <v>0</v>
      </c>
      <c r="F1792" s="67">
        <f>IFERROR(IF(Дата_КС2=S$3,Смета!Q1774,0)+IF(Дата_КС2=S$4,Смета!T1774,0)+IF(Дата_КС2=S$5,Смета!W1774,0)+IF(Дата_КС2=S$6,Смета!Z1774,0)+IF(Дата_КС2=S$7,Смета!AC1774,0)+IF(Дата_КС2=S$8,Смета!AF1774,0)+IF(Дата_КС2=S$9,Смета!AI1774,0)+IF(Дата_КС2=S$10,Смета!AL1774,0)+IF(Дата_КС2=S$11,Смета!AO1774,0)+IF(Дата_КС2=S$12,Смета!AR1774,0)+IF(Дата_КС2=S$13,Смета!AU1774,0)+IF(Дата_КС2=S$14,Смета!AX1774,0),0)</f>
        <v>0</v>
      </c>
      <c r="G1792" s="67">
        <f>IF(Смета!E1774&gt;0,Смета!E1774,0)</f>
        <v>0</v>
      </c>
      <c r="H1792" s="67">
        <f t="shared" si="56"/>
        <v>0</v>
      </c>
      <c r="I1792" s="464">
        <f t="shared" si="55"/>
        <v>0</v>
      </c>
      <c r="J1792" s="474"/>
      <c r="K1792" s="465">
        <f>IF(AND(B1792&gt;0,B1792&lt;&gt;"ЗАГ"),1,IF(C1792=0,SUM(B1793:INDEX(B1793:B$2002,INDEX(MATCH("ЗАГ",B1793:B$2002&amp;"",),))),0))</f>
        <v>0</v>
      </c>
      <c r="L1792" s="47"/>
      <c r="M1792" s="47"/>
      <c r="N1792" s="186"/>
      <c r="O1792" s="186"/>
      <c r="P1792" s="187"/>
      <c r="Q1792" s="189"/>
      <c r="R1792" s="178">
        <f>IFERROR(IF(F1792&gt;0,IF(IFERROR((Смета!H1342*1),0)&gt;0,ROUND(F1792*G1792,2),0),0),0)</f>
        <v>0</v>
      </c>
      <c r="S1792" s="50">
        <f>IFERROR(IF(F1792&gt;0,IF(IFERROR((Смета!G1774*1),0)&gt;0,ROUND(F1792*G1792,2),0),0),0)</f>
        <v>0</v>
      </c>
      <c r="T1792" s="38"/>
      <c r="U1792" s="38"/>
      <c r="X1792" s="38"/>
      <c r="Y1792" s="38"/>
    </row>
    <row r="1793" spans="1:25" s="37" customFormat="1" hidden="1" x14ac:dyDescent="0.25">
      <c r="A1793" s="63"/>
      <c r="B1793" s="140">
        <f>IFERROR(IF(F1793&gt;0,MAX(B$26:B1792)+1,IF(AND(D1793&gt;0,C1793=0),"ЗАГ",0)),0)</f>
        <v>0</v>
      </c>
      <c r="C1793" s="141">
        <f>IF(Смета!B1775&gt;0,Смета!B1775,0)</f>
        <v>0</v>
      </c>
      <c r="D1793" s="543">
        <f>IF(Смета!C1775&gt;0,Смета!C1775,0)</f>
        <v>0</v>
      </c>
      <c r="E1793" s="77">
        <f>IF(Смета!D1775&gt;0,Смета!D1775,0)</f>
        <v>0</v>
      </c>
      <c r="F1793" s="67">
        <f>IFERROR(IF(Дата_КС2=S$3,Смета!Q1775,0)+IF(Дата_КС2=S$4,Смета!T1775,0)+IF(Дата_КС2=S$5,Смета!W1775,0)+IF(Дата_КС2=S$6,Смета!Z1775,0)+IF(Дата_КС2=S$7,Смета!AC1775,0)+IF(Дата_КС2=S$8,Смета!AF1775,0)+IF(Дата_КС2=S$9,Смета!AI1775,0)+IF(Дата_КС2=S$10,Смета!AL1775,0)+IF(Дата_КС2=S$11,Смета!AO1775,0)+IF(Дата_КС2=S$12,Смета!AR1775,0)+IF(Дата_КС2=S$13,Смета!AU1775,0)+IF(Дата_КС2=S$14,Смета!AX1775,0),0)</f>
        <v>0</v>
      </c>
      <c r="G1793" s="67">
        <f>IF(Смета!E1775&gt;0,Смета!E1775,0)</f>
        <v>0</v>
      </c>
      <c r="H1793" s="67">
        <f t="shared" si="56"/>
        <v>0</v>
      </c>
      <c r="I1793" s="464">
        <f t="shared" si="55"/>
        <v>0</v>
      </c>
      <c r="J1793" s="474"/>
      <c r="K1793" s="465">
        <f>IF(AND(B1793&gt;0,B1793&lt;&gt;"ЗАГ"),1,IF(C1793=0,SUM(B1794:INDEX(B1794:B$2002,INDEX(MATCH("ЗАГ",B1794:B$2002&amp;"",),))),0))</f>
        <v>0</v>
      </c>
      <c r="L1793" s="47"/>
      <c r="M1793" s="47"/>
      <c r="N1793" s="186"/>
      <c r="O1793" s="186"/>
      <c r="P1793" s="187"/>
      <c r="Q1793" s="189"/>
      <c r="R1793" s="178">
        <f>IFERROR(IF(F1793&gt;0,IF(IFERROR((Смета!H1343*1),0)&gt;0,ROUND(F1793*G1793,2),0),0),0)</f>
        <v>0</v>
      </c>
      <c r="S1793" s="50">
        <f>IFERROR(IF(F1793&gt;0,IF(IFERROR((Смета!G1775*1),0)&gt;0,ROUND(F1793*G1793,2),0),0),0)</f>
        <v>0</v>
      </c>
      <c r="T1793" s="38"/>
      <c r="U1793" s="38"/>
      <c r="X1793" s="38"/>
      <c r="Y1793" s="38"/>
    </row>
    <row r="1794" spans="1:25" s="37" customFormat="1" hidden="1" x14ac:dyDescent="0.25">
      <c r="A1794" s="63"/>
      <c r="B1794" s="140">
        <f>IFERROR(IF(F1794&gt;0,MAX(B$26:B1793)+1,IF(AND(D1794&gt;0,C1794=0),"ЗАГ",0)),0)</f>
        <v>0</v>
      </c>
      <c r="C1794" s="141">
        <f>IF(Смета!B1776&gt;0,Смета!B1776,0)</f>
        <v>0</v>
      </c>
      <c r="D1794" s="543">
        <f>IF(Смета!C1776&gt;0,Смета!C1776,0)</f>
        <v>0</v>
      </c>
      <c r="E1794" s="77">
        <f>IF(Смета!D1776&gt;0,Смета!D1776,0)</f>
        <v>0</v>
      </c>
      <c r="F1794" s="67">
        <f>IFERROR(IF(Дата_КС2=S$3,Смета!Q1776,0)+IF(Дата_КС2=S$4,Смета!T1776,0)+IF(Дата_КС2=S$5,Смета!W1776,0)+IF(Дата_КС2=S$6,Смета!Z1776,0)+IF(Дата_КС2=S$7,Смета!AC1776,0)+IF(Дата_КС2=S$8,Смета!AF1776,0)+IF(Дата_КС2=S$9,Смета!AI1776,0)+IF(Дата_КС2=S$10,Смета!AL1776,0)+IF(Дата_КС2=S$11,Смета!AO1776,0)+IF(Дата_КС2=S$12,Смета!AR1776,0)+IF(Дата_КС2=S$13,Смета!AU1776,0)+IF(Дата_КС2=S$14,Смета!AX1776,0),0)</f>
        <v>0</v>
      </c>
      <c r="G1794" s="67">
        <f>IF(Смета!E1776&gt;0,Смета!E1776,0)</f>
        <v>0</v>
      </c>
      <c r="H1794" s="67">
        <f t="shared" si="56"/>
        <v>0</v>
      </c>
      <c r="I1794" s="464">
        <f t="shared" si="55"/>
        <v>0</v>
      </c>
      <c r="J1794" s="474"/>
      <c r="K1794" s="465">
        <f>IF(AND(B1794&gt;0,B1794&lt;&gt;"ЗАГ"),1,IF(C1794=0,SUM(B1795:INDEX(B1795:B$2002,INDEX(MATCH("ЗАГ",B1795:B$2002&amp;"",),))),0))</f>
        <v>0</v>
      </c>
      <c r="L1794" s="47"/>
      <c r="M1794" s="47"/>
      <c r="N1794" s="186"/>
      <c r="O1794" s="186"/>
      <c r="P1794" s="187"/>
      <c r="Q1794" s="189"/>
      <c r="R1794" s="178">
        <f>IFERROR(IF(F1794&gt;0,IF(IFERROR((Смета!H1344*1),0)&gt;0,ROUND(F1794*G1794,2),0),0),0)</f>
        <v>0</v>
      </c>
      <c r="S1794" s="50">
        <f>IFERROR(IF(F1794&gt;0,IF(IFERROR((Смета!G1776*1),0)&gt;0,ROUND(F1794*G1794,2),0),0),0)</f>
        <v>0</v>
      </c>
      <c r="T1794" s="38"/>
      <c r="U1794" s="38"/>
      <c r="X1794" s="38"/>
      <c r="Y1794" s="38"/>
    </row>
    <row r="1795" spans="1:25" s="37" customFormat="1" hidden="1" x14ac:dyDescent="0.25">
      <c r="A1795" s="63"/>
      <c r="B1795" s="140">
        <f>IFERROR(IF(F1795&gt;0,MAX(B$26:B1794)+1,IF(AND(D1795&gt;0,C1795=0),"ЗАГ",0)),0)</f>
        <v>0</v>
      </c>
      <c r="C1795" s="141">
        <f>IF(Смета!B1777&gt;0,Смета!B1777,0)</f>
        <v>0</v>
      </c>
      <c r="D1795" s="543">
        <f>IF(Смета!C1777&gt;0,Смета!C1777,0)</f>
        <v>0</v>
      </c>
      <c r="E1795" s="77">
        <f>IF(Смета!D1777&gt;0,Смета!D1777,0)</f>
        <v>0</v>
      </c>
      <c r="F1795" s="67">
        <f>IFERROR(IF(Дата_КС2=S$3,Смета!Q1777,0)+IF(Дата_КС2=S$4,Смета!T1777,0)+IF(Дата_КС2=S$5,Смета!W1777,0)+IF(Дата_КС2=S$6,Смета!Z1777,0)+IF(Дата_КС2=S$7,Смета!AC1777,0)+IF(Дата_КС2=S$8,Смета!AF1777,0)+IF(Дата_КС2=S$9,Смета!AI1777,0)+IF(Дата_КС2=S$10,Смета!AL1777,0)+IF(Дата_КС2=S$11,Смета!AO1777,0)+IF(Дата_КС2=S$12,Смета!AR1777,0)+IF(Дата_КС2=S$13,Смета!AU1777,0)+IF(Дата_КС2=S$14,Смета!AX1777,0),0)</f>
        <v>0</v>
      </c>
      <c r="G1795" s="67">
        <f>IF(Смета!E1777&gt;0,Смета!E1777,0)</f>
        <v>0</v>
      </c>
      <c r="H1795" s="67">
        <f t="shared" si="56"/>
        <v>0</v>
      </c>
      <c r="I1795" s="464">
        <f t="shared" si="55"/>
        <v>0</v>
      </c>
      <c r="J1795" s="474"/>
      <c r="K1795" s="465">
        <f>IF(AND(B1795&gt;0,B1795&lt;&gt;"ЗАГ"),1,IF(C1795=0,SUM(B1796:INDEX(B1796:B$2002,INDEX(MATCH("ЗАГ",B1796:B$2002&amp;"",),))),0))</f>
        <v>0</v>
      </c>
      <c r="L1795" s="47"/>
      <c r="M1795" s="47"/>
      <c r="N1795" s="186"/>
      <c r="O1795" s="186"/>
      <c r="P1795" s="187"/>
      <c r="Q1795" s="189"/>
      <c r="R1795" s="178">
        <f>IFERROR(IF(F1795&gt;0,IF(IFERROR((Смета!H1345*1),0)&gt;0,ROUND(F1795*G1795,2),0),0),0)</f>
        <v>0</v>
      </c>
      <c r="S1795" s="50">
        <f>IFERROR(IF(F1795&gt;0,IF(IFERROR((Смета!G1777*1),0)&gt;0,ROUND(F1795*G1795,2),0),0),0)</f>
        <v>0</v>
      </c>
      <c r="T1795" s="38"/>
      <c r="U1795" s="38"/>
      <c r="X1795" s="38"/>
      <c r="Y1795" s="38"/>
    </row>
    <row r="1796" spans="1:25" s="37" customFormat="1" hidden="1" x14ac:dyDescent="0.25">
      <c r="A1796" s="63"/>
      <c r="B1796" s="140">
        <f>IFERROR(IF(F1796&gt;0,MAX(B$26:B1795)+1,IF(AND(D1796&gt;0,C1796=0),"ЗАГ",0)),0)</f>
        <v>0</v>
      </c>
      <c r="C1796" s="141">
        <f>IF(Смета!B1778&gt;0,Смета!B1778,0)</f>
        <v>0</v>
      </c>
      <c r="D1796" s="543">
        <f>IF(Смета!C1778&gt;0,Смета!C1778,0)</f>
        <v>0</v>
      </c>
      <c r="E1796" s="77">
        <f>IF(Смета!D1778&gt;0,Смета!D1778,0)</f>
        <v>0</v>
      </c>
      <c r="F1796" s="67">
        <f>IFERROR(IF(Дата_КС2=S$3,Смета!Q1778,0)+IF(Дата_КС2=S$4,Смета!T1778,0)+IF(Дата_КС2=S$5,Смета!W1778,0)+IF(Дата_КС2=S$6,Смета!Z1778,0)+IF(Дата_КС2=S$7,Смета!AC1778,0)+IF(Дата_КС2=S$8,Смета!AF1778,0)+IF(Дата_КС2=S$9,Смета!AI1778,0)+IF(Дата_КС2=S$10,Смета!AL1778,0)+IF(Дата_КС2=S$11,Смета!AO1778,0)+IF(Дата_КС2=S$12,Смета!AR1778,0)+IF(Дата_КС2=S$13,Смета!AU1778,0)+IF(Дата_КС2=S$14,Смета!AX1778,0),0)</f>
        <v>0</v>
      </c>
      <c r="G1796" s="67">
        <f>IF(Смета!E1778&gt;0,Смета!E1778,0)</f>
        <v>0</v>
      </c>
      <c r="H1796" s="67">
        <f t="shared" si="56"/>
        <v>0</v>
      </c>
      <c r="I1796" s="464">
        <f t="shared" si="55"/>
        <v>0</v>
      </c>
      <c r="J1796" s="474"/>
      <c r="K1796" s="465">
        <f>IF(AND(B1796&gt;0,B1796&lt;&gt;"ЗАГ"),1,IF(C1796=0,SUM(B1797:INDEX(B1797:B$2002,INDEX(MATCH("ЗАГ",B1797:B$2002&amp;"",),))),0))</f>
        <v>0</v>
      </c>
      <c r="L1796" s="47"/>
      <c r="M1796" s="47"/>
      <c r="N1796" s="186"/>
      <c r="O1796" s="186"/>
      <c r="P1796" s="187"/>
      <c r="Q1796" s="189"/>
      <c r="R1796" s="178">
        <f>IFERROR(IF(F1796&gt;0,IF(IFERROR((Смета!H1346*1),0)&gt;0,ROUND(F1796*G1796,2),0),0),0)</f>
        <v>0</v>
      </c>
      <c r="S1796" s="50">
        <f>IFERROR(IF(F1796&gt;0,IF(IFERROR((Смета!G1778*1),0)&gt;0,ROUND(F1796*G1796,2),0),0),0)</f>
        <v>0</v>
      </c>
      <c r="T1796" s="38"/>
      <c r="U1796" s="38"/>
      <c r="X1796" s="38"/>
      <c r="Y1796" s="38"/>
    </row>
    <row r="1797" spans="1:25" s="37" customFormat="1" hidden="1" x14ac:dyDescent="0.25">
      <c r="A1797" s="63"/>
      <c r="B1797" s="140">
        <f>IFERROR(IF(F1797&gt;0,MAX(B$26:B1796)+1,IF(AND(D1797&gt;0,C1797=0),"ЗАГ",0)),0)</f>
        <v>0</v>
      </c>
      <c r="C1797" s="141">
        <f>IF(Смета!B1779&gt;0,Смета!B1779,0)</f>
        <v>0</v>
      </c>
      <c r="D1797" s="543">
        <f>IF(Смета!C1779&gt;0,Смета!C1779,0)</f>
        <v>0</v>
      </c>
      <c r="E1797" s="77">
        <f>IF(Смета!D1779&gt;0,Смета!D1779,0)</f>
        <v>0</v>
      </c>
      <c r="F1797" s="67">
        <f>IFERROR(IF(Дата_КС2=S$3,Смета!Q1779,0)+IF(Дата_КС2=S$4,Смета!T1779,0)+IF(Дата_КС2=S$5,Смета!W1779,0)+IF(Дата_КС2=S$6,Смета!Z1779,0)+IF(Дата_КС2=S$7,Смета!AC1779,0)+IF(Дата_КС2=S$8,Смета!AF1779,0)+IF(Дата_КС2=S$9,Смета!AI1779,0)+IF(Дата_КС2=S$10,Смета!AL1779,0)+IF(Дата_КС2=S$11,Смета!AO1779,0)+IF(Дата_КС2=S$12,Смета!AR1779,0)+IF(Дата_КС2=S$13,Смета!AU1779,0)+IF(Дата_КС2=S$14,Смета!AX1779,0),0)</f>
        <v>0</v>
      </c>
      <c r="G1797" s="67">
        <f>IF(Смета!E1779&gt;0,Смета!E1779,0)</f>
        <v>0</v>
      </c>
      <c r="H1797" s="67">
        <f t="shared" si="56"/>
        <v>0</v>
      </c>
      <c r="I1797" s="464">
        <f t="shared" si="55"/>
        <v>0</v>
      </c>
      <c r="J1797" s="474"/>
      <c r="K1797" s="465">
        <f>IF(AND(B1797&gt;0,B1797&lt;&gt;"ЗАГ"),1,IF(C1797=0,SUM(B1798:INDEX(B1798:B$2002,INDEX(MATCH("ЗАГ",B1798:B$2002&amp;"",),))),0))</f>
        <v>0</v>
      </c>
      <c r="L1797" s="47"/>
      <c r="M1797" s="47"/>
      <c r="N1797" s="186"/>
      <c r="O1797" s="186"/>
      <c r="P1797" s="187"/>
      <c r="Q1797" s="189"/>
      <c r="R1797" s="178">
        <f>IFERROR(IF(F1797&gt;0,IF(IFERROR((Смета!H1347*1),0)&gt;0,ROUND(F1797*G1797,2),0),0),0)</f>
        <v>0</v>
      </c>
      <c r="S1797" s="50">
        <f>IFERROR(IF(F1797&gt;0,IF(IFERROR((Смета!G1779*1),0)&gt;0,ROUND(F1797*G1797,2),0),0),0)</f>
        <v>0</v>
      </c>
      <c r="T1797" s="38"/>
      <c r="U1797" s="38"/>
      <c r="X1797" s="38"/>
      <c r="Y1797" s="38"/>
    </row>
    <row r="1798" spans="1:25" s="37" customFormat="1" hidden="1" x14ac:dyDescent="0.25">
      <c r="A1798" s="63"/>
      <c r="B1798" s="140">
        <f>IFERROR(IF(F1798&gt;0,MAX(B$26:B1797)+1,IF(AND(D1798&gt;0,C1798=0),"ЗАГ",0)),0)</f>
        <v>0</v>
      </c>
      <c r="C1798" s="141">
        <f>IF(Смета!B1780&gt;0,Смета!B1780,0)</f>
        <v>0</v>
      </c>
      <c r="D1798" s="543">
        <f>IF(Смета!C1780&gt;0,Смета!C1780,0)</f>
        <v>0</v>
      </c>
      <c r="E1798" s="77">
        <f>IF(Смета!D1780&gt;0,Смета!D1780,0)</f>
        <v>0</v>
      </c>
      <c r="F1798" s="67">
        <f>IFERROR(IF(Дата_КС2=S$3,Смета!Q1780,0)+IF(Дата_КС2=S$4,Смета!T1780,0)+IF(Дата_КС2=S$5,Смета!W1780,0)+IF(Дата_КС2=S$6,Смета!Z1780,0)+IF(Дата_КС2=S$7,Смета!AC1780,0)+IF(Дата_КС2=S$8,Смета!AF1780,0)+IF(Дата_КС2=S$9,Смета!AI1780,0)+IF(Дата_КС2=S$10,Смета!AL1780,0)+IF(Дата_КС2=S$11,Смета!AO1780,0)+IF(Дата_КС2=S$12,Смета!AR1780,0)+IF(Дата_КС2=S$13,Смета!AU1780,0)+IF(Дата_КС2=S$14,Смета!AX1780,0),0)</f>
        <v>0</v>
      </c>
      <c r="G1798" s="67">
        <f>IF(Смета!E1780&gt;0,Смета!E1780,0)</f>
        <v>0</v>
      </c>
      <c r="H1798" s="67">
        <f t="shared" si="56"/>
        <v>0</v>
      </c>
      <c r="I1798" s="464">
        <f t="shared" si="55"/>
        <v>0</v>
      </c>
      <c r="J1798" s="474"/>
      <c r="K1798" s="465">
        <f>IF(AND(B1798&gt;0,B1798&lt;&gt;"ЗАГ"),1,IF(C1798=0,SUM(B1799:INDEX(B1799:B$2002,INDEX(MATCH("ЗАГ",B1799:B$2002&amp;"",),))),0))</f>
        <v>0</v>
      </c>
      <c r="L1798" s="47"/>
      <c r="M1798" s="47"/>
      <c r="N1798" s="186"/>
      <c r="O1798" s="186"/>
      <c r="P1798" s="187"/>
      <c r="Q1798" s="189"/>
      <c r="R1798" s="178">
        <f>IFERROR(IF(F1798&gt;0,IF(IFERROR((Смета!H1348*1),0)&gt;0,ROUND(F1798*G1798,2),0),0),0)</f>
        <v>0</v>
      </c>
      <c r="S1798" s="50">
        <f>IFERROR(IF(F1798&gt;0,IF(IFERROR((Смета!G1780*1),0)&gt;0,ROUND(F1798*G1798,2),0),0),0)</f>
        <v>0</v>
      </c>
      <c r="T1798" s="38"/>
      <c r="U1798" s="38"/>
      <c r="X1798" s="38"/>
      <c r="Y1798" s="38"/>
    </row>
    <row r="1799" spans="1:25" s="37" customFormat="1" hidden="1" x14ac:dyDescent="0.25">
      <c r="A1799" s="63"/>
      <c r="B1799" s="140">
        <f>IFERROR(IF(F1799&gt;0,MAX(B$26:B1798)+1,IF(AND(D1799&gt;0,C1799=0),"ЗАГ",0)),0)</f>
        <v>0</v>
      </c>
      <c r="C1799" s="141">
        <f>IF(Смета!B1781&gt;0,Смета!B1781,0)</f>
        <v>0</v>
      </c>
      <c r="D1799" s="543">
        <f>IF(Смета!C1781&gt;0,Смета!C1781,0)</f>
        <v>0</v>
      </c>
      <c r="E1799" s="77">
        <f>IF(Смета!D1781&gt;0,Смета!D1781,0)</f>
        <v>0</v>
      </c>
      <c r="F1799" s="67">
        <f>IFERROR(IF(Дата_КС2=S$3,Смета!Q1781,0)+IF(Дата_КС2=S$4,Смета!T1781,0)+IF(Дата_КС2=S$5,Смета!W1781,0)+IF(Дата_КС2=S$6,Смета!Z1781,0)+IF(Дата_КС2=S$7,Смета!AC1781,0)+IF(Дата_КС2=S$8,Смета!AF1781,0)+IF(Дата_КС2=S$9,Смета!AI1781,0)+IF(Дата_КС2=S$10,Смета!AL1781,0)+IF(Дата_КС2=S$11,Смета!AO1781,0)+IF(Дата_КС2=S$12,Смета!AR1781,0)+IF(Дата_КС2=S$13,Смета!AU1781,0)+IF(Дата_КС2=S$14,Смета!AX1781,0),0)</f>
        <v>0</v>
      </c>
      <c r="G1799" s="67">
        <f>IF(Смета!E1781&gt;0,Смета!E1781,0)</f>
        <v>0</v>
      </c>
      <c r="H1799" s="67">
        <f t="shared" si="56"/>
        <v>0</v>
      </c>
      <c r="I1799" s="464">
        <f t="shared" si="55"/>
        <v>0</v>
      </c>
      <c r="J1799" s="474"/>
      <c r="K1799" s="465">
        <f>IF(AND(B1799&gt;0,B1799&lt;&gt;"ЗАГ"),1,IF(C1799=0,SUM(B1800:INDEX(B1800:B$2002,INDEX(MATCH("ЗАГ",B1800:B$2002&amp;"",),))),0))</f>
        <v>0</v>
      </c>
      <c r="L1799" s="47"/>
      <c r="M1799" s="47"/>
      <c r="N1799" s="186"/>
      <c r="O1799" s="186"/>
      <c r="P1799" s="187"/>
      <c r="Q1799" s="189"/>
      <c r="R1799" s="178">
        <f>IFERROR(IF(F1799&gt;0,IF(IFERROR((Смета!H1349*1),0)&gt;0,ROUND(F1799*G1799,2),0),0),0)</f>
        <v>0</v>
      </c>
      <c r="S1799" s="50">
        <f>IFERROR(IF(F1799&gt;0,IF(IFERROR((Смета!G1781*1),0)&gt;0,ROUND(F1799*G1799,2),0),0),0)</f>
        <v>0</v>
      </c>
      <c r="T1799" s="38"/>
      <c r="U1799" s="38"/>
      <c r="X1799" s="38"/>
      <c r="Y1799" s="38"/>
    </row>
    <row r="1800" spans="1:25" s="37" customFormat="1" hidden="1" x14ac:dyDescent="0.25">
      <c r="A1800" s="63"/>
      <c r="B1800" s="140">
        <f>IFERROR(IF(F1800&gt;0,MAX(B$26:B1799)+1,IF(AND(D1800&gt;0,C1800=0),"ЗАГ",0)),0)</f>
        <v>0</v>
      </c>
      <c r="C1800" s="141">
        <f>IF(Смета!B1782&gt;0,Смета!B1782,0)</f>
        <v>0</v>
      </c>
      <c r="D1800" s="543">
        <f>IF(Смета!C1782&gt;0,Смета!C1782,0)</f>
        <v>0</v>
      </c>
      <c r="E1800" s="77">
        <f>IF(Смета!D1782&gt;0,Смета!D1782,0)</f>
        <v>0</v>
      </c>
      <c r="F1800" s="67">
        <f>IFERROR(IF(Дата_КС2=S$3,Смета!Q1782,0)+IF(Дата_КС2=S$4,Смета!T1782,0)+IF(Дата_КС2=S$5,Смета!W1782,0)+IF(Дата_КС2=S$6,Смета!Z1782,0)+IF(Дата_КС2=S$7,Смета!AC1782,0)+IF(Дата_КС2=S$8,Смета!AF1782,0)+IF(Дата_КС2=S$9,Смета!AI1782,0)+IF(Дата_КС2=S$10,Смета!AL1782,0)+IF(Дата_КС2=S$11,Смета!AO1782,0)+IF(Дата_КС2=S$12,Смета!AR1782,0)+IF(Дата_КС2=S$13,Смета!AU1782,0)+IF(Дата_КС2=S$14,Смета!AX1782,0),0)</f>
        <v>0</v>
      </c>
      <c r="G1800" s="67">
        <f>IF(Смета!E1782&gt;0,Смета!E1782,0)</f>
        <v>0</v>
      </c>
      <c r="H1800" s="67">
        <f t="shared" si="56"/>
        <v>0</v>
      </c>
      <c r="I1800" s="464">
        <f t="shared" si="55"/>
        <v>0</v>
      </c>
      <c r="J1800" s="474"/>
      <c r="K1800" s="465">
        <f>IF(AND(B1800&gt;0,B1800&lt;&gt;"ЗАГ"),1,IF(C1800=0,SUM(B1801:INDEX(B1801:B$2002,INDEX(MATCH("ЗАГ",B1801:B$2002&amp;"",),))),0))</f>
        <v>0</v>
      </c>
      <c r="L1800" s="47"/>
      <c r="M1800" s="47"/>
      <c r="N1800" s="186"/>
      <c r="O1800" s="186"/>
      <c r="P1800" s="187"/>
      <c r="Q1800" s="189"/>
      <c r="R1800" s="178">
        <f>IFERROR(IF(F1800&gt;0,IF(IFERROR((Смета!H1350*1),0)&gt;0,ROUND(F1800*G1800,2),0),0),0)</f>
        <v>0</v>
      </c>
      <c r="S1800" s="50">
        <f>IFERROR(IF(F1800&gt;0,IF(IFERROR((Смета!G1782*1),0)&gt;0,ROUND(F1800*G1800,2),0),0),0)</f>
        <v>0</v>
      </c>
      <c r="T1800" s="38"/>
      <c r="U1800" s="38"/>
      <c r="X1800" s="38"/>
      <c r="Y1800" s="38"/>
    </row>
    <row r="1801" spans="1:25" s="37" customFormat="1" hidden="1" x14ac:dyDescent="0.25">
      <c r="A1801" s="63"/>
      <c r="B1801" s="140">
        <f>IFERROR(IF(F1801&gt;0,MAX(B$26:B1800)+1,IF(AND(D1801&gt;0,C1801=0),"ЗАГ",0)),0)</f>
        <v>0</v>
      </c>
      <c r="C1801" s="141">
        <f>IF(Смета!B1783&gt;0,Смета!B1783,0)</f>
        <v>0</v>
      </c>
      <c r="D1801" s="543">
        <f>IF(Смета!C1783&gt;0,Смета!C1783,0)</f>
        <v>0</v>
      </c>
      <c r="E1801" s="77">
        <f>IF(Смета!D1783&gt;0,Смета!D1783,0)</f>
        <v>0</v>
      </c>
      <c r="F1801" s="67">
        <f>IFERROR(IF(Дата_КС2=S$3,Смета!Q1783,0)+IF(Дата_КС2=S$4,Смета!T1783,0)+IF(Дата_КС2=S$5,Смета!W1783,0)+IF(Дата_КС2=S$6,Смета!Z1783,0)+IF(Дата_КС2=S$7,Смета!AC1783,0)+IF(Дата_КС2=S$8,Смета!AF1783,0)+IF(Дата_КС2=S$9,Смета!AI1783,0)+IF(Дата_КС2=S$10,Смета!AL1783,0)+IF(Дата_КС2=S$11,Смета!AO1783,0)+IF(Дата_КС2=S$12,Смета!AR1783,0)+IF(Дата_КС2=S$13,Смета!AU1783,0)+IF(Дата_КС2=S$14,Смета!AX1783,0),0)</f>
        <v>0</v>
      </c>
      <c r="G1801" s="67">
        <f>IF(Смета!E1783&gt;0,Смета!E1783,0)</f>
        <v>0</v>
      </c>
      <c r="H1801" s="67">
        <f t="shared" si="56"/>
        <v>0</v>
      </c>
      <c r="I1801" s="464">
        <f t="shared" si="55"/>
        <v>0</v>
      </c>
      <c r="J1801" s="474"/>
      <c r="K1801" s="465">
        <f>IF(AND(B1801&gt;0,B1801&lt;&gt;"ЗАГ"),1,IF(C1801=0,SUM(B1802:INDEX(B1802:B$2002,INDEX(MATCH("ЗАГ",B1802:B$2002&amp;"",),))),0))</f>
        <v>0</v>
      </c>
      <c r="L1801" s="47"/>
      <c r="M1801" s="47"/>
      <c r="N1801" s="186"/>
      <c r="O1801" s="186"/>
      <c r="P1801" s="187"/>
      <c r="Q1801" s="189"/>
      <c r="R1801" s="178">
        <f>IFERROR(IF(F1801&gt;0,IF(IFERROR((Смета!H1351*1),0)&gt;0,ROUND(F1801*G1801,2),0),0),0)</f>
        <v>0</v>
      </c>
      <c r="S1801" s="50">
        <f>IFERROR(IF(F1801&gt;0,IF(IFERROR((Смета!G1783*1),0)&gt;0,ROUND(F1801*G1801,2),0),0),0)</f>
        <v>0</v>
      </c>
      <c r="T1801" s="38"/>
      <c r="U1801" s="38"/>
      <c r="X1801" s="38"/>
      <c r="Y1801" s="38"/>
    </row>
    <row r="1802" spans="1:25" s="37" customFormat="1" hidden="1" x14ac:dyDescent="0.25">
      <c r="A1802" s="63"/>
      <c r="B1802" s="140">
        <f>IFERROR(IF(F1802&gt;0,MAX(B$26:B1801)+1,IF(AND(D1802&gt;0,C1802=0),"ЗАГ",0)),0)</f>
        <v>0</v>
      </c>
      <c r="C1802" s="141">
        <f>IF(Смета!B1784&gt;0,Смета!B1784,0)</f>
        <v>0</v>
      </c>
      <c r="D1802" s="543">
        <f>IF(Смета!C1784&gt;0,Смета!C1784,0)</f>
        <v>0</v>
      </c>
      <c r="E1802" s="77">
        <f>IF(Смета!D1784&gt;0,Смета!D1784,0)</f>
        <v>0</v>
      </c>
      <c r="F1802" s="67">
        <f>IFERROR(IF(Дата_КС2=S$3,Смета!Q1784,0)+IF(Дата_КС2=S$4,Смета!T1784,0)+IF(Дата_КС2=S$5,Смета!W1784,0)+IF(Дата_КС2=S$6,Смета!Z1784,0)+IF(Дата_КС2=S$7,Смета!AC1784,0)+IF(Дата_КС2=S$8,Смета!AF1784,0)+IF(Дата_КС2=S$9,Смета!AI1784,0)+IF(Дата_КС2=S$10,Смета!AL1784,0)+IF(Дата_КС2=S$11,Смета!AO1784,0)+IF(Дата_КС2=S$12,Смета!AR1784,0)+IF(Дата_КС2=S$13,Смета!AU1784,0)+IF(Дата_КС2=S$14,Смета!AX1784,0),0)</f>
        <v>0</v>
      </c>
      <c r="G1802" s="67">
        <f>IF(Смета!E1784&gt;0,Смета!E1784,0)</f>
        <v>0</v>
      </c>
      <c r="H1802" s="67">
        <f t="shared" si="56"/>
        <v>0</v>
      </c>
      <c r="I1802" s="464">
        <f t="shared" si="55"/>
        <v>0</v>
      </c>
      <c r="J1802" s="474"/>
      <c r="K1802" s="465">
        <f>IF(AND(B1802&gt;0,B1802&lt;&gt;"ЗАГ"),1,IF(C1802=0,SUM(B1803:INDEX(B1803:B$2002,INDEX(MATCH("ЗАГ",B1803:B$2002&amp;"",),))),0))</f>
        <v>0</v>
      </c>
      <c r="L1802" s="47"/>
      <c r="M1802" s="47"/>
      <c r="N1802" s="186"/>
      <c r="O1802" s="186"/>
      <c r="P1802" s="187"/>
      <c r="Q1802" s="189"/>
      <c r="R1802" s="178">
        <f>IFERROR(IF(F1802&gt;0,IF(IFERROR((Смета!H1352*1),0)&gt;0,ROUND(F1802*G1802,2),0),0),0)</f>
        <v>0</v>
      </c>
      <c r="S1802" s="50">
        <f>IFERROR(IF(F1802&gt;0,IF(IFERROR((Смета!G1784*1),0)&gt;0,ROUND(F1802*G1802,2),0),0),0)</f>
        <v>0</v>
      </c>
      <c r="T1802" s="38"/>
      <c r="U1802" s="38"/>
      <c r="X1802" s="38"/>
      <c r="Y1802" s="38"/>
    </row>
    <row r="1803" spans="1:25" s="37" customFormat="1" hidden="1" x14ac:dyDescent="0.25">
      <c r="A1803" s="63"/>
      <c r="B1803" s="140">
        <f>IFERROR(IF(F1803&gt;0,MAX(B$26:B1802)+1,IF(AND(D1803&gt;0,C1803=0),"ЗАГ",0)),0)</f>
        <v>0</v>
      </c>
      <c r="C1803" s="141">
        <f>IF(Смета!B1785&gt;0,Смета!B1785,0)</f>
        <v>0</v>
      </c>
      <c r="D1803" s="543">
        <f>IF(Смета!C1785&gt;0,Смета!C1785,0)</f>
        <v>0</v>
      </c>
      <c r="E1803" s="77">
        <f>IF(Смета!D1785&gt;0,Смета!D1785,0)</f>
        <v>0</v>
      </c>
      <c r="F1803" s="67">
        <f>IFERROR(IF(Дата_КС2=S$3,Смета!Q1785,0)+IF(Дата_КС2=S$4,Смета!T1785,0)+IF(Дата_КС2=S$5,Смета!W1785,0)+IF(Дата_КС2=S$6,Смета!Z1785,0)+IF(Дата_КС2=S$7,Смета!AC1785,0)+IF(Дата_КС2=S$8,Смета!AF1785,0)+IF(Дата_КС2=S$9,Смета!AI1785,0)+IF(Дата_КС2=S$10,Смета!AL1785,0)+IF(Дата_КС2=S$11,Смета!AO1785,0)+IF(Дата_КС2=S$12,Смета!AR1785,0)+IF(Дата_КС2=S$13,Смета!AU1785,0)+IF(Дата_КС2=S$14,Смета!AX1785,0),0)</f>
        <v>0</v>
      </c>
      <c r="G1803" s="67">
        <f>IF(Смета!E1785&gt;0,Смета!E1785,0)</f>
        <v>0</v>
      </c>
      <c r="H1803" s="67">
        <f t="shared" si="56"/>
        <v>0</v>
      </c>
      <c r="I1803" s="464">
        <f t="shared" si="55"/>
        <v>0</v>
      </c>
      <c r="J1803" s="474"/>
      <c r="K1803" s="465">
        <f>IF(AND(B1803&gt;0,B1803&lt;&gt;"ЗАГ"),1,IF(C1803=0,SUM(B1804:INDEX(B1804:B$2002,INDEX(MATCH("ЗАГ",B1804:B$2002&amp;"",),))),0))</f>
        <v>0</v>
      </c>
      <c r="L1803" s="47"/>
      <c r="M1803" s="47"/>
      <c r="N1803" s="186"/>
      <c r="O1803" s="186"/>
      <c r="P1803" s="187"/>
      <c r="Q1803" s="189"/>
      <c r="R1803" s="178">
        <f>IFERROR(IF(F1803&gt;0,IF(IFERROR((Смета!H1353*1),0)&gt;0,ROUND(F1803*G1803,2),0),0),0)</f>
        <v>0</v>
      </c>
      <c r="S1803" s="50">
        <f>IFERROR(IF(F1803&gt;0,IF(IFERROR((Смета!G1785*1),0)&gt;0,ROUND(F1803*G1803,2),0),0),0)</f>
        <v>0</v>
      </c>
      <c r="T1803" s="38"/>
      <c r="U1803" s="38"/>
      <c r="X1803" s="38"/>
      <c r="Y1803" s="38"/>
    </row>
    <row r="1804" spans="1:25" s="37" customFormat="1" hidden="1" x14ac:dyDescent="0.25">
      <c r="A1804" s="63"/>
      <c r="B1804" s="140">
        <f>IFERROR(IF(F1804&gt;0,MAX(B$26:B1803)+1,IF(AND(D1804&gt;0,C1804=0),"ЗАГ",0)),0)</f>
        <v>0</v>
      </c>
      <c r="C1804" s="141">
        <f>IF(Смета!B1786&gt;0,Смета!B1786,0)</f>
        <v>0</v>
      </c>
      <c r="D1804" s="543">
        <f>IF(Смета!C1786&gt;0,Смета!C1786,0)</f>
        <v>0</v>
      </c>
      <c r="E1804" s="77">
        <f>IF(Смета!D1786&gt;0,Смета!D1786,0)</f>
        <v>0</v>
      </c>
      <c r="F1804" s="67">
        <f>IFERROR(IF(Дата_КС2=S$3,Смета!Q1786,0)+IF(Дата_КС2=S$4,Смета!T1786,0)+IF(Дата_КС2=S$5,Смета!W1786,0)+IF(Дата_КС2=S$6,Смета!Z1786,0)+IF(Дата_КС2=S$7,Смета!AC1786,0)+IF(Дата_КС2=S$8,Смета!AF1786,0)+IF(Дата_КС2=S$9,Смета!AI1786,0)+IF(Дата_КС2=S$10,Смета!AL1786,0)+IF(Дата_КС2=S$11,Смета!AO1786,0)+IF(Дата_КС2=S$12,Смета!AR1786,0)+IF(Дата_КС2=S$13,Смета!AU1786,0)+IF(Дата_КС2=S$14,Смета!AX1786,0),0)</f>
        <v>0</v>
      </c>
      <c r="G1804" s="67">
        <f>IF(Смета!E1786&gt;0,Смета!E1786,0)</f>
        <v>0</v>
      </c>
      <c r="H1804" s="67">
        <f t="shared" si="56"/>
        <v>0</v>
      </c>
      <c r="I1804" s="464">
        <f t="shared" si="55"/>
        <v>0</v>
      </c>
      <c r="J1804" s="474"/>
      <c r="K1804" s="465">
        <f>IF(AND(B1804&gt;0,B1804&lt;&gt;"ЗАГ"),1,IF(C1804=0,SUM(B1805:INDEX(B1805:B$2002,INDEX(MATCH("ЗАГ",B1805:B$2002&amp;"",),))),0))</f>
        <v>0</v>
      </c>
      <c r="L1804" s="47"/>
      <c r="M1804" s="47"/>
      <c r="N1804" s="186"/>
      <c r="O1804" s="186"/>
      <c r="P1804" s="187"/>
      <c r="Q1804" s="189"/>
      <c r="R1804" s="178">
        <f>IFERROR(IF(F1804&gt;0,IF(IFERROR((Смета!H1354*1),0)&gt;0,ROUND(F1804*G1804,2),0),0),0)</f>
        <v>0</v>
      </c>
      <c r="S1804" s="50">
        <f>IFERROR(IF(F1804&gt;0,IF(IFERROR((Смета!G1786*1),0)&gt;0,ROUND(F1804*G1804,2),0),0),0)</f>
        <v>0</v>
      </c>
      <c r="T1804" s="38"/>
      <c r="U1804" s="38"/>
      <c r="X1804" s="38"/>
      <c r="Y1804" s="38"/>
    </row>
    <row r="1805" spans="1:25" s="37" customFormat="1" hidden="1" x14ac:dyDescent="0.25">
      <c r="A1805" s="63"/>
      <c r="B1805" s="140">
        <f>IFERROR(IF(F1805&gt;0,MAX(B$26:B1804)+1,IF(AND(D1805&gt;0,C1805=0),"ЗАГ",0)),0)</f>
        <v>0</v>
      </c>
      <c r="C1805" s="141">
        <f>IF(Смета!B1787&gt;0,Смета!B1787,0)</f>
        <v>0</v>
      </c>
      <c r="D1805" s="543">
        <f>IF(Смета!C1787&gt;0,Смета!C1787,0)</f>
        <v>0</v>
      </c>
      <c r="E1805" s="77">
        <f>IF(Смета!D1787&gt;0,Смета!D1787,0)</f>
        <v>0</v>
      </c>
      <c r="F1805" s="67">
        <f>IFERROR(IF(Дата_КС2=S$3,Смета!Q1787,0)+IF(Дата_КС2=S$4,Смета!T1787,0)+IF(Дата_КС2=S$5,Смета!W1787,0)+IF(Дата_КС2=S$6,Смета!Z1787,0)+IF(Дата_КС2=S$7,Смета!AC1787,0)+IF(Дата_КС2=S$8,Смета!AF1787,0)+IF(Дата_КС2=S$9,Смета!AI1787,0)+IF(Дата_КС2=S$10,Смета!AL1787,0)+IF(Дата_КС2=S$11,Смета!AO1787,0)+IF(Дата_КС2=S$12,Смета!AR1787,0)+IF(Дата_КС2=S$13,Смета!AU1787,0)+IF(Дата_КС2=S$14,Смета!AX1787,0),0)</f>
        <v>0</v>
      </c>
      <c r="G1805" s="67">
        <f>IF(Смета!E1787&gt;0,Смета!E1787,0)</f>
        <v>0</v>
      </c>
      <c r="H1805" s="67">
        <f t="shared" si="56"/>
        <v>0</v>
      </c>
      <c r="I1805" s="464">
        <f t="shared" si="55"/>
        <v>0</v>
      </c>
      <c r="J1805" s="474"/>
      <c r="K1805" s="465">
        <f>IF(AND(B1805&gt;0,B1805&lt;&gt;"ЗАГ"),1,IF(C1805=0,SUM(B1806:INDEX(B1806:B$2002,INDEX(MATCH("ЗАГ",B1806:B$2002&amp;"",),))),0))</f>
        <v>0</v>
      </c>
      <c r="L1805" s="47"/>
      <c r="M1805" s="47"/>
      <c r="N1805" s="186"/>
      <c r="O1805" s="186"/>
      <c r="P1805" s="187"/>
      <c r="Q1805" s="189"/>
      <c r="R1805" s="178">
        <f>IFERROR(IF(F1805&gt;0,IF(IFERROR((Смета!H1355*1),0)&gt;0,ROUND(F1805*G1805,2),0),0),0)</f>
        <v>0</v>
      </c>
      <c r="S1805" s="50">
        <f>IFERROR(IF(F1805&gt;0,IF(IFERROR((Смета!G1787*1),0)&gt;0,ROUND(F1805*G1805,2),0),0),0)</f>
        <v>0</v>
      </c>
      <c r="T1805" s="38"/>
      <c r="U1805" s="38"/>
      <c r="X1805" s="38"/>
      <c r="Y1805" s="38"/>
    </row>
    <row r="1806" spans="1:25" s="37" customFormat="1" hidden="1" x14ac:dyDescent="0.25">
      <c r="A1806" s="63"/>
      <c r="B1806" s="140">
        <f>IFERROR(IF(F1806&gt;0,MAX(B$26:B1805)+1,IF(AND(D1806&gt;0,C1806=0),"ЗАГ",0)),0)</f>
        <v>0</v>
      </c>
      <c r="C1806" s="141">
        <f>IF(Смета!B1788&gt;0,Смета!B1788,0)</f>
        <v>0</v>
      </c>
      <c r="D1806" s="543">
        <f>IF(Смета!C1788&gt;0,Смета!C1788,0)</f>
        <v>0</v>
      </c>
      <c r="E1806" s="77">
        <f>IF(Смета!D1788&gt;0,Смета!D1788,0)</f>
        <v>0</v>
      </c>
      <c r="F1806" s="67">
        <f>IFERROR(IF(Дата_КС2=S$3,Смета!Q1788,0)+IF(Дата_КС2=S$4,Смета!T1788,0)+IF(Дата_КС2=S$5,Смета!W1788,0)+IF(Дата_КС2=S$6,Смета!Z1788,0)+IF(Дата_КС2=S$7,Смета!AC1788,0)+IF(Дата_КС2=S$8,Смета!AF1788,0)+IF(Дата_КС2=S$9,Смета!AI1788,0)+IF(Дата_КС2=S$10,Смета!AL1788,0)+IF(Дата_КС2=S$11,Смета!AO1788,0)+IF(Дата_КС2=S$12,Смета!AR1788,0)+IF(Дата_КС2=S$13,Смета!AU1788,0)+IF(Дата_КС2=S$14,Смета!AX1788,0),0)</f>
        <v>0</v>
      </c>
      <c r="G1806" s="67">
        <f>IF(Смета!E1788&gt;0,Смета!E1788,0)</f>
        <v>0</v>
      </c>
      <c r="H1806" s="67">
        <f t="shared" si="56"/>
        <v>0</v>
      </c>
      <c r="I1806" s="464">
        <f t="shared" si="55"/>
        <v>0</v>
      </c>
      <c r="J1806" s="474"/>
      <c r="K1806" s="465">
        <f>IF(AND(B1806&gt;0,B1806&lt;&gt;"ЗАГ"),1,IF(C1806=0,SUM(B1807:INDEX(B1807:B$2002,INDEX(MATCH("ЗАГ",B1807:B$2002&amp;"",),))),0))</f>
        <v>0</v>
      </c>
      <c r="L1806" s="47"/>
      <c r="M1806" s="47"/>
      <c r="N1806" s="186"/>
      <c r="O1806" s="186"/>
      <c r="P1806" s="187"/>
      <c r="Q1806" s="189"/>
      <c r="R1806" s="178">
        <f>IFERROR(IF(F1806&gt;0,IF(IFERROR((Смета!H1356*1),0)&gt;0,ROUND(F1806*G1806,2),0),0),0)</f>
        <v>0</v>
      </c>
      <c r="S1806" s="50">
        <f>IFERROR(IF(F1806&gt;0,IF(IFERROR((Смета!G1788*1),0)&gt;0,ROUND(F1806*G1806,2),0),0),0)</f>
        <v>0</v>
      </c>
      <c r="T1806" s="38"/>
      <c r="U1806" s="38"/>
      <c r="X1806" s="38"/>
      <c r="Y1806" s="38"/>
    </row>
    <row r="1807" spans="1:25" s="37" customFormat="1" hidden="1" x14ac:dyDescent="0.25">
      <c r="A1807" s="63"/>
      <c r="B1807" s="140">
        <f>IFERROR(IF(F1807&gt;0,MAX(B$26:B1806)+1,IF(AND(D1807&gt;0,C1807=0),"ЗАГ",0)),0)</f>
        <v>0</v>
      </c>
      <c r="C1807" s="141">
        <f>IF(Смета!B1789&gt;0,Смета!B1789,0)</f>
        <v>0</v>
      </c>
      <c r="D1807" s="543">
        <f>IF(Смета!C1789&gt;0,Смета!C1789,0)</f>
        <v>0</v>
      </c>
      <c r="E1807" s="77">
        <f>IF(Смета!D1789&gt;0,Смета!D1789,0)</f>
        <v>0</v>
      </c>
      <c r="F1807" s="67">
        <f>IFERROR(IF(Дата_КС2=S$3,Смета!Q1789,0)+IF(Дата_КС2=S$4,Смета!T1789,0)+IF(Дата_КС2=S$5,Смета!W1789,0)+IF(Дата_КС2=S$6,Смета!Z1789,0)+IF(Дата_КС2=S$7,Смета!AC1789,0)+IF(Дата_КС2=S$8,Смета!AF1789,0)+IF(Дата_КС2=S$9,Смета!AI1789,0)+IF(Дата_КС2=S$10,Смета!AL1789,0)+IF(Дата_КС2=S$11,Смета!AO1789,0)+IF(Дата_КС2=S$12,Смета!AR1789,0)+IF(Дата_КС2=S$13,Смета!AU1789,0)+IF(Дата_КС2=S$14,Смета!AX1789,0),0)</f>
        <v>0</v>
      </c>
      <c r="G1807" s="67">
        <f>IF(Смета!E1789&gt;0,Смета!E1789,0)</f>
        <v>0</v>
      </c>
      <c r="H1807" s="67">
        <f t="shared" si="56"/>
        <v>0</v>
      </c>
      <c r="I1807" s="464">
        <f t="shared" si="55"/>
        <v>0</v>
      </c>
      <c r="J1807" s="474"/>
      <c r="K1807" s="465">
        <f>IF(AND(B1807&gt;0,B1807&lt;&gt;"ЗАГ"),1,IF(C1807=0,SUM(B1808:INDEX(B1808:B$2002,INDEX(MATCH("ЗАГ",B1808:B$2002&amp;"",),))),0))</f>
        <v>0</v>
      </c>
      <c r="L1807" s="47"/>
      <c r="M1807" s="47"/>
      <c r="N1807" s="186"/>
      <c r="O1807" s="186"/>
      <c r="P1807" s="187"/>
      <c r="Q1807" s="189"/>
      <c r="R1807" s="178">
        <f>IFERROR(IF(F1807&gt;0,IF(IFERROR((Смета!H1357*1),0)&gt;0,ROUND(F1807*G1807,2),0),0),0)</f>
        <v>0</v>
      </c>
      <c r="S1807" s="50">
        <f>IFERROR(IF(F1807&gt;0,IF(IFERROR((Смета!G1789*1),0)&gt;0,ROUND(F1807*G1807,2),0),0),0)</f>
        <v>0</v>
      </c>
      <c r="T1807" s="38"/>
      <c r="U1807" s="38"/>
      <c r="X1807" s="38"/>
      <c r="Y1807" s="38"/>
    </row>
    <row r="1808" spans="1:25" s="37" customFormat="1" hidden="1" x14ac:dyDescent="0.25">
      <c r="A1808" s="63"/>
      <c r="B1808" s="140">
        <f>IFERROR(IF(F1808&gt;0,MAX(B$26:B1807)+1,IF(AND(D1808&gt;0,C1808=0),"ЗАГ",0)),0)</f>
        <v>0</v>
      </c>
      <c r="C1808" s="141">
        <f>IF(Смета!B1790&gt;0,Смета!B1790,0)</f>
        <v>0</v>
      </c>
      <c r="D1808" s="543">
        <f>IF(Смета!C1790&gt;0,Смета!C1790,0)</f>
        <v>0</v>
      </c>
      <c r="E1808" s="77">
        <f>IF(Смета!D1790&gt;0,Смета!D1790,0)</f>
        <v>0</v>
      </c>
      <c r="F1808" s="67">
        <f>IFERROR(IF(Дата_КС2=S$3,Смета!Q1790,0)+IF(Дата_КС2=S$4,Смета!T1790,0)+IF(Дата_КС2=S$5,Смета!W1790,0)+IF(Дата_КС2=S$6,Смета!Z1790,0)+IF(Дата_КС2=S$7,Смета!AC1790,0)+IF(Дата_КС2=S$8,Смета!AF1790,0)+IF(Дата_КС2=S$9,Смета!AI1790,0)+IF(Дата_КС2=S$10,Смета!AL1790,0)+IF(Дата_КС2=S$11,Смета!AO1790,0)+IF(Дата_КС2=S$12,Смета!AR1790,0)+IF(Дата_КС2=S$13,Смета!AU1790,0)+IF(Дата_КС2=S$14,Смета!AX1790,0),0)</f>
        <v>0</v>
      </c>
      <c r="G1808" s="67">
        <f>IF(Смета!E1790&gt;0,Смета!E1790,0)</f>
        <v>0</v>
      </c>
      <c r="H1808" s="67">
        <f t="shared" si="56"/>
        <v>0</v>
      </c>
      <c r="I1808" s="464">
        <f t="shared" si="55"/>
        <v>0</v>
      </c>
      <c r="J1808" s="474"/>
      <c r="K1808" s="465">
        <f>IF(AND(B1808&gt;0,B1808&lt;&gt;"ЗАГ"),1,IF(C1808=0,SUM(B1809:INDEX(B1809:B$2002,INDEX(MATCH("ЗАГ",B1809:B$2002&amp;"",),))),0))</f>
        <v>0</v>
      </c>
      <c r="L1808" s="47"/>
      <c r="M1808" s="47"/>
      <c r="N1808" s="186"/>
      <c r="O1808" s="186"/>
      <c r="P1808" s="187"/>
      <c r="Q1808" s="189"/>
      <c r="R1808" s="178">
        <f>IFERROR(IF(F1808&gt;0,IF(IFERROR((Смета!H1358*1),0)&gt;0,ROUND(F1808*G1808,2),0),0),0)</f>
        <v>0</v>
      </c>
      <c r="S1808" s="50">
        <f>IFERROR(IF(F1808&gt;0,IF(IFERROR((Смета!G1790*1),0)&gt;0,ROUND(F1808*G1808,2),0),0),0)</f>
        <v>0</v>
      </c>
      <c r="T1808" s="38"/>
      <c r="U1808" s="38"/>
      <c r="X1808" s="38"/>
      <c r="Y1808" s="38"/>
    </row>
    <row r="1809" spans="1:25" s="37" customFormat="1" hidden="1" x14ac:dyDescent="0.25">
      <c r="A1809" s="63"/>
      <c r="B1809" s="140">
        <f>IFERROR(IF(F1809&gt;0,MAX(B$26:B1808)+1,IF(AND(D1809&gt;0,C1809=0),"ЗАГ",0)),0)</f>
        <v>0</v>
      </c>
      <c r="C1809" s="141">
        <f>IF(Смета!B1791&gt;0,Смета!B1791,0)</f>
        <v>0</v>
      </c>
      <c r="D1809" s="543">
        <f>IF(Смета!C1791&gt;0,Смета!C1791,0)</f>
        <v>0</v>
      </c>
      <c r="E1809" s="77">
        <f>IF(Смета!D1791&gt;0,Смета!D1791,0)</f>
        <v>0</v>
      </c>
      <c r="F1809" s="67">
        <f>IFERROR(IF(Дата_КС2=S$3,Смета!Q1791,0)+IF(Дата_КС2=S$4,Смета!T1791,0)+IF(Дата_КС2=S$5,Смета!W1791,0)+IF(Дата_КС2=S$6,Смета!Z1791,0)+IF(Дата_КС2=S$7,Смета!AC1791,0)+IF(Дата_КС2=S$8,Смета!AF1791,0)+IF(Дата_КС2=S$9,Смета!AI1791,0)+IF(Дата_КС2=S$10,Смета!AL1791,0)+IF(Дата_КС2=S$11,Смета!AO1791,0)+IF(Дата_КС2=S$12,Смета!AR1791,0)+IF(Дата_КС2=S$13,Смета!AU1791,0)+IF(Дата_КС2=S$14,Смета!AX1791,0),0)</f>
        <v>0</v>
      </c>
      <c r="G1809" s="67">
        <f>IF(Смета!E1791&gt;0,Смета!E1791,0)</f>
        <v>0</v>
      </c>
      <c r="H1809" s="67">
        <f t="shared" si="56"/>
        <v>0</v>
      </c>
      <c r="I1809" s="464">
        <f t="shared" si="55"/>
        <v>0</v>
      </c>
      <c r="J1809" s="474"/>
      <c r="K1809" s="465">
        <f>IF(AND(B1809&gt;0,B1809&lt;&gt;"ЗАГ"),1,IF(C1809=0,SUM(B1810:INDEX(B1810:B$2002,INDEX(MATCH("ЗАГ",B1810:B$2002&amp;"",),))),0))</f>
        <v>0</v>
      </c>
      <c r="L1809" s="47"/>
      <c r="M1809" s="47"/>
      <c r="N1809" s="186"/>
      <c r="O1809" s="186"/>
      <c r="P1809" s="187"/>
      <c r="Q1809" s="189"/>
      <c r="R1809" s="178">
        <f>IFERROR(IF(F1809&gt;0,IF(IFERROR((Смета!H1359*1),0)&gt;0,ROUND(F1809*G1809,2),0),0),0)</f>
        <v>0</v>
      </c>
      <c r="S1809" s="50">
        <f>IFERROR(IF(F1809&gt;0,IF(IFERROR((Смета!G1791*1),0)&gt;0,ROUND(F1809*G1809,2),0),0),0)</f>
        <v>0</v>
      </c>
      <c r="T1809" s="38"/>
      <c r="U1809" s="38"/>
      <c r="X1809" s="38"/>
      <c r="Y1809" s="38"/>
    </row>
    <row r="1810" spans="1:25" s="37" customFormat="1" hidden="1" x14ac:dyDescent="0.25">
      <c r="A1810" s="63"/>
      <c r="B1810" s="140">
        <f>IFERROR(IF(F1810&gt;0,MAX(B$26:B1809)+1,IF(AND(D1810&gt;0,C1810=0),"ЗАГ",0)),0)</f>
        <v>0</v>
      </c>
      <c r="C1810" s="141">
        <f>IF(Смета!B1792&gt;0,Смета!B1792,0)</f>
        <v>0</v>
      </c>
      <c r="D1810" s="543">
        <f>IF(Смета!C1792&gt;0,Смета!C1792,0)</f>
        <v>0</v>
      </c>
      <c r="E1810" s="77">
        <f>IF(Смета!D1792&gt;0,Смета!D1792,0)</f>
        <v>0</v>
      </c>
      <c r="F1810" s="67">
        <f>IFERROR(IF(Дата_КС2=S$3,Смета!Q1792,0)+IF(Дата_КС2=S$4,Смета!T1792,0)+IF(Дата_КС2=S$5,Смета!W1792,0)+IF(Дата_КС2=S$6,Смета!Z1792,0)+IF(Дата_КС2=S$7,Смета!AC1792,0)+IF(Дата_КС2=S$8,Смета!AF1792,0)+IF(Дата_КС2=S$9,Смета!AI1792,0)+IF(Дата_КС2=S$10,Смета!AL1792,0)+IF(Дата_КС2=S$11,Смета!AO1792,0)+IF(Дата_КС2=S$12,Смета!AR1792,0)+IF(Дата_КС2=S$13,Смета!AU1792,0)+IF(Дата_КС2=S$14,Смета!AX1792,0),0)</f>
        <v>0</v>
      </c>
      <c r="G1810" s="67">
        <f>IF(Смета!E1792&gt;0,Смета!E1792,0)</f>
        <v>0</v>
      </c>
      <c r="H1810" s="67">
        <f t="shared" si="56"/>
        <v>0</v>
      </c>
      <c r="I1810" s="464">
        <f t="shared" si="55"/>
        <v>0</v>
      </c>
      <c r="J1810" s="474"/>
      <c r="K1810" s="465">
        <f>IF(AND(B1810&gt;0,B1810&lt;&gt;"ЗАГ"),1,IF(C1810=0,SUM(B1811:INDEX(B1811:B$2002,INDEX(MATCH("ЗАГ",B1811:B$2002&amp;"",),))),0))</f>
        <v>0</v>
      </c>
      <c r="L1810" s="47"/>
      <c r="M1810" s="47"/>
      <c r="N1810" s="186"/>
      <c r="O1810" s="186"/>
      <c r="P1810" s="187"/>
      <c r="Q1810" s="189"/>
      <c r="R1810" s="178">
        <f>IFERROR(IF(F1810&gt;0,IF(IFERROR((Смета!H1360*1),0)&gt;0,ROUND(F1810*G1810,2),0),0),0)</f>
        <v>0</v>
      </c>
      <c r="S1810" s="50">
        <f>IFERROR(IF(F1810&gt;0,IF(IFERROR((Смета!G1792*1),0)&gt;0,ROUND(F1810*G1810,2),0),0),0)</f>
        <v>0</v>
      </c>
      <c r="T1810" s="38"/>
      <c r="U1810" s="38"/>
      <c r="X1810" s="38"/>
      <c r="Y1810" s="38"/>
    </row>
    <row r="1811" spans="1:25" s="37" customFormat="1" hidden="1" x14ac:dyDescent="0.25">
      <c r="A1811" s="63"/>
      <c r="B1811" s="140">
        <f>IFERROR(IF(F1811&gt;0,MAX(B$26:B1810)+1,IF(AND(D1811&gt;0,C1811=0),"ЗАГ",0)),0)</f>
        <v>0</v>
      </c>
      <c r="C1811" s="141">
        <f>IF(Смета!B1793&gt;0,Смета!B1793,0)</f>
        <v>0</v>
      </c>
      <c r="D1811" s="543">
        <f>IF(Смета!C1793&gt;0,Смета!C1793,0)</f>
        <v>0</v>
      </c>
      <c r="E1811" s="77">
        <f>IF(Смета!D1793&gt;0,Смета!D1793,0)</f>
        <v>0</v>
      </c>
      <c r="F1811" s="67">
        <f>IFERROR(IF(Дата_КС2=S$3,Смета!Q1793,0)+IF(Дата_КС2=S$4,Смета!T1793,0)+IF(Дата_КС2=S$5,Смета!W1793,0)+IF(Дата_КС2=S$6,Смета!Z1793,0)+IF(Дата_КС2=S$7,Смета!AC1793,0)+IF(Дата_КС2=S$8,Смета!AF1793,0)+IF(Дата_КС2=S$9,Смета!AI1793,0)+IF(Дата_КС2=S$10,Смета!AL1793,0)+IF(Дата_КС2=S$11,Смета!AO1793,0)+IF(Дата_КС2=S$12,Смета!AR1793,0)+IF(Дата_КС2=S$13,Смета!AU1793,0)+IF(Дата_КС2=S$14,Смета!AX1793,0),0)</f>
        <v>0</v>
      </c>
      <c r="G1811" s="67">
        <f>IF(Смета!E1793&gt;0,Смета!E1793,0)</f>
        <v>0</v>
      </c>
      <c r="H1811" s="67">
        <f t="shared" si="56"/>
        <v>0</v>
      </c>
      <c r="I1811" s="464">
        <f t="shared" si="55"/>
        <v>0</v>
      </c>
      <c r="J1811" s="474"/>
      <c r="K1811" s="465">
        <f>IF(AND(B1811&gt;0,B1811&lt;&gt;"ЗАГ"),1,IF(C1811=0,SUM(B1812:INDEX(B1812:B$2002,INDEX(MATCH("ЗАГ",B1812:B$2002&amp;"",),))),0))</f>
        <v>0</v>
      </c>
      <c r="L1811" s="47"/>
      <c r="M1811" s="47"/>
      <c r="N1811" s="186"/>
      <c r="O1811" s="186"/>
      <c r="P1811" s="187"/>
      <c r="Q1811" s="189"/>
      <c r="R1811" s="178">
        <f>IFERROR(IF(F1811&gt;0,IF(IFERROR((Смета!H1361*1),0)&gt;0,ROUND(F1811*G1811,2),0),0),0)</f>
        <v>0</v>
      </c>
      <c r="S1811" s="50">
        <f>IFERROR(IF(F1811&gt;0,IF(IFERROR((Смета!G1793*1),0)&gt;0,ROUND(F1811*G1811,2),0),0),0)</f>
        <v>0</v>
      </c>
      <c r="T1811" s="38"/>
      <c r="U1811" s="38"/>
      <c r="X1811" s="38"/>
      <c r="Y1811" s="38"/>
    </row>
    <row r="1812" spans="1:25" s="37" customFormat="1" hidden="1" x14ac:dyDescent="0.25">
      <c r="A1812" s="63"/>
      <c r="B1812" s="140">
        <f>IFERROR(IF(F1812&gt;0,MAX(B$26:B1811)+1,IF(AND(D1812&gt;0,C1812=0),"ЗАГ",0)),0)</f>
        <v>0</v>
      </c>
      <c r="C1812" s="141">
        <f>IF(Смета!B1794&gt;0,Смета!B1794,0)</f>
        <v>0</v>
      </c>
      <c r="D1812" s="543">
        <f>IF(Смета!C1794&gt;0,Смета!C1794,0)</f>
        <v>0</v>
      </c>
      <c r="E1812" s="77">
        <f>IF(Смета!D1794&gt;0,Смета!D1794,0)</f>
        <v>0</v>
      </c>
      <c r="F1812" s="67">
        <f>IFERROR(IF(Дата_КС2=S$3,Смета!Q1794,0)+IF(Дата_КС2=S$4,Смета!T1794,0)+IF(Дата_КС2=S$5,Смета!W1794,0)+IF(Дата_КС2=S$6,Смета!Z1794,0)+IF(Дата_КС2=S$7,Смета!AC1794,0)+IF(Дата_КС2=S$8,Смета!AF1794,0)+IF(Дата_КС2=S$9,Смета!AI1794,0)+IF(Дата_КС2=S$10,Смета!AL1794,0)+IF(Дата_КС2=S$11,Смета!AO1794,0)+IF(Дата_КС2=S$12,Смета!AR1794,0)+IF(Дата_КС2=S$13,Смета!AU1794,0)+IF(Дата_КС2=S$14,Смета!AX1794,0),0)</f>
        <v>0</v>
      </c>
      <c r="G1812" s="67">
        <f>IF(Смета!E1794&gt;0,Смета!E1794,0)</f>
        <v>0</v>
      </c>
      <c r="H1812" s="67">
        <f t="shared" si="56"/>
        <v>0</v>
      </c>
      <c r="I1812" s="464">
        <f t="shared" si="55"/>
        <v>0</v>
      </c>
      <c r="J1812" s="474"/>
      <c r="K1812" s="465">
        <f>IF(AND(B1812&gt;0,B1812&lt;&gt;"ЗАГ"),1,IF(C1812=0,SUM(B1813:INDEX(B1813:B$2002,INDEX(MATCH("ЗАГ",B1813:B$2002&amp;"",),))),0))</f>
        <v>0</v>
      </c>
      <c r="L1812" s="47"/>
      <c r="M1812" s="47"/>
      <c r="N1812" s="186"/>
      <c r="O1812" s="186"/>
      <c r="P1812" s="187"/>
      <c r="Q1812" s="189"/>
      <c r="R1812" s="178">
        <f>IFERROR(IF(F1812&gt;0,IF(IFERROR((Смета!H1362*1),0)&gt;0,ROUND(F1812*G1812,2),0),0),0)</f>
        <v>0</v>
      </c>
      <c r="S1812" s="50">
        <f>IFERROR(IF(F1812&gt;0,IF(IFERROR((Смета!G1794*1),0)&gt;0,ROUND(F1812*G1812,2),0),0),0)</f>
        <v>0</v>
      </c>
      <c r="T1812" s="38"/>
      <c r="U1812" s="38"/>
      <c r="X1812" s="38"/>
      <c r="Y1812" s="38"/>
    </row>
    <row r="1813" spans="1:25" s="37" customFormat="1" hidden="1" x14ac:dyDescent="0.25">
      <c r="A1813" s="63"/>
      <c r="B1813" s="140">
        <f>IFERROR(IF(F1813&gt;0,MAX(B$26:B1812)+1,IF(AND(D1813&gt;0,C1813=0),"ЗАГ",0)),0)</f>
        <v>0</v>
      </c>
      <c r="C1813" s="141">
        <f>IF(Смета!B1795&gt;0,Смета!B1795,0)</f>
        <v>0</v>
      </c>
      <c r="D1813" s="543">
        <f>IF(Смета!C1795&gt;0,Смета!C1795,0)</f>
        <v>0</v>
      </c>
      <c r="E1813" s="77">
        <f>IF(Смета!D1795&gt;0,Смета!D1795,0)</f>
        <v>0</v>
      </c>
      <c r="F1813" s="67">
        <f>IFERROR(IF(Дата_КС2=S$3,Смета!Q1795,0)+IF(Дата_КС2=S$4,Смета!T1795,0)+IF(Дата_КС2=S$5,Смета!W1795,0)+IF(Дата_КС2=S$6,Смета!Z1795,0)+IF(Дата_КС2=S$7,Смета!AC1795,0)+IF(Дата_КС2=S$8,Смета!AF1795,0)+IF(Дата_КС2=S$9,Смета!AI1795,0)+IF(Дата_КС2=S$10,Смета!AL1795,0)+IF(Дата_КС2=S$11,Смета!AO1795,0)+IF(Дата_КС2=S$12,Смета!AR1795,0)+IF(Дата_КС2=S$13,Смета!AU1795,0)+IF(Дата_КС2=S$14,Смета!AX1795,0),0)</f>
        <v>0</v>
      </c>
      <c r="G1813" s="67">
        <f>IF(Смета!E1795&gt;0,Смета!E1795,0)</f>
        <v>0</v>
      </c>
      <c r="H1813" s="67">
        <f t="shared" si="56"/>
        <v>0</v>
      </c>
      <c r="I1813" s="464">
        <f t="shared" si="55"/>
        <v>0</v>
      </c>
      <c r="J1813" s="474"/>
      <c r="K1813" s="465">
        <f>IF(AND(B1813&gt;0,B1813&lt;&gt;"ЗАГ"),1,IF(C1813=0,SUM(B1814:INDEX(B1814:B$2002,INDEX(MATCH("ЗАГ",B1814:B$2002&amp;"",),))),0))</f>
        <v>0</v>
      </c>
      <c r="L1813" s="47"/>
      <c r="M1813" s="47"/>
      <c r="N1813" s="186"/>
      <c r="O1813" s="186"/>
      <c r="P1813" s="187"/>
      <c r="Q1813" s="189"/>
      <c r="R1813" s="178">
        <f>IFERROR(IF(F1813&gt;0,IF(IFERROR((Смета!H1363*1),0)&gt;0,ROUND(F1813*G1813,2),0),0),0)</f>
        <v>0</v>
      </c>
      <c r="S1813" s="50">
        <f>IFERROR(IF(F1813&gt;0,IF(IFERROR((Смета!G1795*1),0)&gt;0,ROUND(F1813*G1813,2),0),0),0)</f>
        <v>0</v>
      </c>
      <c r="T1813" s="38"/>
      <c r="U1813" s="38"/>
      <c r="X1813" s="38"/>
      <c r="Y1813" s="38"/>
    </row>
    <row r="1814" spans="1:25" s="37" customFormat="1" hidden="1" x14ac:dyDescent="0.25">
      <c r="A1814" s="63"/>
      <c r="B1814" s="140">
        <f>IFERROR(IF(F1814&gt;0,MAX(B$26:B1813)+1,IF(AND(D1814&gt;0,C1814=0),"ЗАГ",0)),0)</f>
        <v>0</v>
      </c>
      <c r="C1814" s="141">
        <f>IF(Смета!B1796&gt;0,Смета!B1796,0)</f>
        <v>0</v>
      </c>
      <c r="D1814" s="543">
        <f>IF(Смета!C1796&gt;0,Смета!C1796,0)</f>
        <v>0</v>
      </c>
      <c r="E1814" s="77">
        <f>IF(Смета!D1796&gt;0,Смета!D1796,0)</f>
        <v>0</v>
      </c>
      <c r="F1814" s="67">
        <f>IFERROR(IF(Дата_КС2=S$3,Смета!Q1796,0)+IF(Дата_КС2=S$4,Смета!T1796,0)+IF(Дата_КС2=S$5,Смета!W1796,0)+IF(Дата_КС2=S$6,Смета!Z1796,0)+IF(Дата_КС2=S$7,Смета!AC1796,0)+IF(Дата_КС2=S$8,Смета!AF1796,0)+IF(Дата_КС2=S$9,Смета!AI1796,0)+IF(Дата_КС2=S$10,Смета!AL1796,0)+IF(Дата_КС2=S$11,Смета!AO1796,0)+IF(Дата_КС2=S$12,Смета!AR1796,0)+IF(Дата_КС2=S$13,Смета!AU1796,0)+IF(Дата_КС2=S$14,Смета!AX1796,0),0)</f>
        <v>0</v>
      </c>
      <c r="G1814" s="67">
        <f>IF(Смета!E1796&gt;0,Смета!E1796,0)</f>
        <v>0</v>
      </c>
      <c r="H1814" s="67">
        <f t="shared" si="56"/>
        <v>0</v>
      </c>
      <c r="I1814" s="464">
        <f t="shared" si="55"/>
        <v>0</v>
      </c>
      <c r="J1814" s="474"/>
      <c r="K1814" s="465">
        <f>IF(AND(B1814&gt;0,B1814&lt;&gt;"ЗАГ"),1,IF(C1814=0,SUM(B1815:INDEX(B1815:B$2002,INDEX(MATCH("ЗАГ",B1815:B$2002&amp;"",),))),0))</f>
        <v>0</v>
      </c>
      <c r="L1814" s="47"/>
      <c r="M1814" s="47"/>
      <c r="N1814" s="186"/>
      <c r="O1814" s="186"/>
      <c r="P1814" s="187"/>
      <c r="Q1814" s="189"/>
      <c r="R1814" s="178">
        <f>IFERROR(IF(F1814&gt;0,IF(IFERROR((Смета!H1364*1),0)&gt;0,ROUND(F1814*G1814,2),0),0),0)</f>
        <v>0</v>
      </c>
      <c r="S1814" s="50">
        <f>IFERROR(IF(F1814&gt;0,IF(IFERROR((Смета!G1796*1),0)&gt;0,ROUND(F1814*G1814,2),0),0),0)</f>
        <v>0</v>
      </c>
      <c r="T1814" s="38"/>
      <c r="U1814" s="38"/>
      <c r="X1814" s="38"/>
      <c r="Y1814" s="38"/>
    </row>
    <row r="1815" spans="1:25" s="37" customFormat="1" hidden="1" x14ac:dyDescent="0.25">
      <c r="A1815" s="63"/>
      <c r="B1815" s="140">
        <f>IFERROR(IF(F1815&gt;0,MAX(B$26:B1814)+1,IF(AND(D1815&gt;0,C1815=0),"ЗАГ",0)),0)</f>
        <v>0</v>
      </c>
      <c r="C1815" s="141">
        <f>IF(Смета!B1797&gt;0,Смета!B1797,0)</f>
        <v>0</v>
      </c>
      <c r="D1815" s="543">
        <f>IF(Смета!C1797&gt;0,Смета!C1797,0)</f>
        <v>0</v>
      </c>
      <c r="E1815" s="77">
        <f>IF(Смета!D1797&gt;0,Смета!D1797,0)</f>
        <v>0</v>
      </c>
      <c r="F1815" s="67">
        <f>IFERROR(IF(Дата_КС2=S$3,Смета!Q1797,0)+IF(Дата_КС2=S$4,Смета!T1797,0)+IF(Дата_КС2=S$5,Смета!W1797,0)+IF(Дата_КС2=S$6,Смета!Z1797,0)+IF(Дата_КС2=S$7,Смета!AC1797,0)+IF(Дата_КС2=S$8,Смета!AF1797,0)+IF(Дата_КС2=S$9,Смета!AI1797,0)+IF(Дата_КС2=S$10,Смета!AL1797,0)+IF(Дата_КС2=S$11,Смета!AO1797,0)+IF(Дата_КС2=S$12,Смета!AR1797,0)+IF(Дата_КС2=S$13,Смета!AU1797,0)+IF(Дата_КС2=S$14,Смета!AX1797,0),0)</f>
        <v>0</v>
      </c>
      <c r="G1815" s="67">
        <f>IF(Смета!E1797&gt;0,Смета!E1797,0)</f>
        <v>0</v>
      </c>
      <c r="H1815" s="67">
        <f t="shared" si="56"/>
        <v>0</v>
      </c>
      <c r="I1815" s="464">
        <f t="shared" si="55"/>
        <v>0</v>
      </c>
      <c r="J1815" s="474"/>
      <c r="K1815" s="465">
        <f>IF(AND(B1815&gt;0,B1815&lt;&gt;"ЗАГ"),1,IF(C1815=0,SUM(B1816:INDEX(B1816:B$2002,INDEX(MATCH("ЗАГ",B1816:B$2002&amp;"",),))),0))</f>
        <v>0</v>
      </c>
      <c r="L1815" s="47"/>
      <c r="M1815" s="47"/>
      <c r="N1815" s="186"/>
      <c r="O1815" s="186"/>
      <c r="P1815" s="187"/>
      <c r="Q1815" s="189"/>
      <c r="R1815" s="178">
        <f>IFERROR(IF(F1815&gt;0,IF(IFERROR((Смета!H1365*1),0)&gt;0,ROUND(F1815*G1815,2),0),0),0)</f>
        <v>0</v>
      </c>
      <c r="S1815" s="50">
        <f>IFERROR(IF(F1815&gt;0,IF(IFERROR((Смета!G1797*1),0)&gt;0,ROUND(F1815*G1815,2),0),0),0)</f>
        <v>0</v>
      </c>
      <c r="T1815" s="38"/>
      <c r="U1815" s="38"/>
      <c r="X1815" s="38"/>
      <c r="Y1815" s="38"/>
    </row>
    <row r="1816" spans="1:25" s="37" customFormat="1" hidden="1" x14ac:dyDescent="0.25">
      <c r="A1816" s="63"/>
      <c r="B1816" s="140">
        <f>IFERROR(IF(F1816&gt;0,MAX(B$26:B1815)+1,IF(AND(D1816&gt;0,C1816=0),"ЗАГ",0)),0)</f>
        <v>0</v>
      </c>
      <c r="C1816" s="141">
        <f>IF(Смета!B1798&gt;0,Смета!B1798,0)</f>
        <v>0</v>
      </c>
      <c r="D1816" s="543">
        <f>IF(Смета!C1798&gt;0,Смета!C1798,0)</f>
        <v>0</v>
      </c>
      <c r="E1816" s="77">
        <f>IF(Смета!D1798&gt;0,Смета!D1798,0)</f>
        <v>0</v>
      </c>
      <c r="F1816" s="67">
        <f>IFERROR(IF(Дата_КС2=S$3,Смета!Q1798,0)+IF(Дата_КС2=S$4,Смета!T1798,0)+IF(Дата_КС2=S$5,Смета!W1798,0)+IF(Дата_КС2=S$6,Смета!Z1798,0)+IF(Дата_КС2=S$7,Смета!AC1798,0)+IF(Дата_КС2=S$8,Смета!AF1798,0)+IF(Дата_КС2=S$9,Смета!AI1798,0)+IF(Дата_КС2=S$10,Смета!AL1798,0)+IF(Дата_КС2=S$11,Смета!AO1798,0)+IF(Дата_КС2=S$12,Смета!AR1798,0)+IF(Дата_КС2=S$13,Смета!AU1798,0)+IF(Дата_КС2=S$14,Смета!AX1798,0),0)</f>
        <v>0</v>
      </c>
      <c r="G1816" s="67">
        <f>IF(Смета!E1798&gt;0,Смета!E1798,0)</f>
        <v>0</v>
      </c>
      <c r="H1816" s="67">
        <f t="shared" si="56"/>
        <v>0</v>
      </c>
      <c r="I1816" s="464">
        <f t="shared" si="55"/>
        <v>0</v>
      </c>
      <c r="J1816" s="474"/>
      <c r="K1816" s="465">
        <f>IF(AND(B1816&gt;0,B1816&lt;&gt;"ЗАГ"),1,IF(C1816=0,SUM(B1817:INDEX(B1817:B$2002,INDEX(MATCH("ЗАГ",B1817:B$2002&amp;"",),))),0))</f>
        <v>0</v>
      </c>
      <c r="L1816" s="47"/>
      <c r="M1816" s="47"/>
      <c r="N1816" s="186"/>
      <c r="O1816" s="186"/>
      <c r="P1816" s="187"/>
      <c r="Q1816" s="189"/>
      <c r="R1816" s="178">
        <f>IFERROR(IF(F1816&gt;0,IF(IFERROR((Смета!H1366*1),0)&gt;0,ROUND(F1816*G1816,2),0),0),0)</f>
        <v>0</v>
      </c>
      <c r="S1816" s="50">
        <f>IFERROR(IF(F1816&gt;0,IF(IFERROR((Смета!G1798*1),0)&gt;0,ROUND(F1816*G1816,2),0),0),0)</f>
        <v>0</v>
      </c>
      <c r="T1816" s="38"/>
      <c r="U1816" s="38"/>
      <c r="X1816" s="38"/>
      <c r="Y1816" s="38"/>
    </row>
    <row r="1817" spans="1:25" s="37" customFormat="1" hidden="1" x14ac:dyDescent="0.25">
      <c r="A1817" s="63"/>
      <c r="B1817" s="140">
        <f>IFERROR(IF(F1817&gt;0,MAX(B$26:B1816)+1,IF(AND(D1817&gt;0,C1817=0),"ЗАГ",0)),0)</f>
        <v>0</v>
      </c>
      <c r="C1817" s="141">
        <f>IF(Смета!B1799&gt;0,Смета!B1799,0)</f>
        <v>0</v>
      </c>
      <c r="D1817" s="543">
        <f>IF(Смета!C1799&gt;0,Смета!C1799,0)</f>
        <v>0</v>
      </c>
      <c r="E1817" s="77">
        <f>IF(Смета!D1799&gt;0,Смета!D1799,0)</f>
        <v>0</v>
      </c>
      <c r="F1817" s="67">
        <f>IFERROR(IF(Дата_КС2=S$3,Смета!Q1799,0)+IF(Дата_КС2=S$4,Смета!T1799,0)+IF(Дата_КС2=S$5,Смета!W1799,0)+IF(Дата_КС2=S$6,Смета!Z1799,0)+IF(Дата_КС2=S$7,Смета!AC1799,0)+IF(Дата_КС2=S$8,Смета!AF1799,0)+IF(Дата_КС2=S$9,Смета!AI1799,0)+IF(Дата_КС2=S$10,Смета!AL1799,0)+IF(Дата_КС2=S$11,Смета!AO1799,0)+IF(Дата_КС2=S$12,Смета!AR1799,0)+IF(Дата_КС2=S$13,Смета!AU1799,0)+IF(Дата_КС2=S$14,Смета!AX1799,0),0)</f>
        <v>0</v>
      </c>
      <c r="G1817" s="67">
        <f>IF(Смета!E1799&gt;0,Смета!E1799,0)</f>
        <v>0</v>
      </c>
      <c r="H1817" s="67">
        <f t="shared" si="56"/>
        <v>0</v>
      </c>
      <c r="I1817" s="464">
        <f t="shared" si="55"/>
        <v>0</v>
      </c>
      <c r="J1817" s="474"/>
      <c r="K1817" s="465">
        <f>IF(AND(B1817&gt;0,B1817&lt;&gt;"ЗАГ"),1,IF(C1817=0,SUM(B1818:INDEX(B1818:B$2002,INDEX(MATCH("ЗАГ",B1818:B$2002&amp;"",),))),0))</f>
        <v>0</v>
      </c>
      <c r="L1817" s="47"/>
      <c r="M1817" s="47"/>
      <c r="N1817" s="186"/>
      <c r="O1817" s="186"/>
      <c r="P1817" s="187"/>
      <c r="Q1817" s="189"/>
      <c r="R1817" s="178">
        <f>IFERROR(IF(F1817&gt;0,IF(IFERROR((Смета!H1367*1),0)&gt;0,ROUND(F1817*G1817,2),0),0),0)</f>
        <v>0</v>
      </c>
      <c r="S1817" s="50">
        <f>IFERROR(IF(F1817&gt;0,IF(IFERROR((Смета!G1799*1),0)&gt;0,ROUND(F1817*G1817,2),0),0),0)</f>
        <v>0</v>
      </c>
      <c r="T1817" s="38"/>
      <c r="U1817" s="38"/>
      <c r="X1817" s="38"/>
      <c r="Y1817" s="38"/>
    </row>
    <row r="1818" spans="1:25" s="37" customFormat="1" hidden="1" x14ac:dyDescent="0.25">
      <c r="A1818" s="63"/>
      <c r="B1818" s="140">
        <f>IFERROR(IF(F1818&gt;0,MAX(B$26:B1817)+1,IF(AND(D1818&gt;0,C1818=0),"ЗАГ",0)),0)</f>
        <v>0</v>
      </c>
      <c r="C1818" s="141">
        <f>IF(Смета!B1800&gt;0,Смета!B1800,0)</f>
        <v>0</v>
      </c>
      <c r="D1818" s="543">
        <f>IF(Смета!C1800&gt;0,Смета!C1800,0)</f>
        <v>0</v>
      </c>
      <c r="E1818" s="77">
        <f>IF(Смета!D1800&gt;0,Смета!D1800,0)</f>
        <v>0</v>
      </c>
      <c r="F1818" s="67">
        <f>IFERROR(IF(Дата_КС2=S$3,Смета!Q1800,0)+IF(Дата_КС2=S$4,Смета!T1800,0)+IF(Дата_КС2=S$5,Смета!W1800,0)+IF(Дата_КС2=S$6,Смета!Z1800,0)+IF(Дата_КС2=S$7,Смета!AC1800,0)+IF(Дата_КС2=S$8,Смета!AF1800,0)+IF(Дата_КС2=S$9,Смета!AI1800,0)+IF(Дата_КС2=S$10,Смета!AL1800,0)+IF(Дата_КС2=S$11,Смета!AO1800,0)+IF(Дата_КС2=S$12,Смета!AR1800,0)+IF(Дата_КС2=S$13,Смета!AU1800,0)+IF(Дата_КС2=S$14,Смета!AX1800,0),0)</f>
        <v>0</v>
      </c>
      <c r="G1818" s="67">
        <f>IF(Смета!E1800&gt;0,Смета!E1800,0)</f>
        <v>0</v>
      </c>
      <c r="H1818" s="67">
        <f t="shared" si="56"/>
        <v>0</v>
      </c>
      <c r="I1818" s="464">
        <f t="shared" ref="I1818:I1881" si="57">IF(J1818=1,1,K1818)</f>
        <v>0</v>
      </c>
      <c r="J1818" s="474"/>
      <c r="K1818" s="465">
        <f>IF(AND(B1818&gt;0,B1818&lt;&gt;"ЗАГ"),1,IF(C1818=0,SUM(B1819:INDEX(B1819:B$2002,INDEX(MATCH("ЗАГ",B1819:B$2002&amp;"",),))),0))</f>
        <v>0</v>
      </c>
      <c r="L1818" s="47"/>
      <c r="M1818" s="47"/>
      <c r="N1818" s="186"/>
      <c r="O1818" s="186"/>
      <c r="P1818" s="187"/>
      <c r="Q1818" s="189"/>
      <c r="R1818" s="178">
        <f>IFERROR(IF(F1818&gt;0,IF(IFERROR((Смета!H1368*1),0)&gt;0,ROUND(F1818*G1818,2),0),0),0)</f>
        <v>0</v>
      </c>
      <c r="S1818" s="50">
        <f>IFERROR(IF(F1818&gt;0,IF(IFERROR((Смета!G1800*1),0)&gt;0,ROUND(F1818*G1818,2),0),0),0)</f>
        <v>0</v>
      </c>
      <c r="T1818" s="38"/>
      <c r="U1818" s="38"/>
      <c r="X1818" s="38"/>
      <c r="Y1818" s="38"/>
    </row>
    <row r="1819" spans="1:25" s="37" customFormat="1" hidden="1" x14ac:dyDescent="0.25">
      <c r="A1819" s="63"/>
      <c r="B1819" s="140">
        <f>IFERROR(IF(F1819&gt;0,MAX(B$26:B1818)+1,IF(AND(D1819&gt;0,C1819=0),"ЗАГ",0)),0)</f>
        <v>0</v>
      </c>
      <c r="C1819" s="141">
        <f>IF(Смета!B1801&gt;0,Смета!B1801,0)</f>
        <v>0</v>
      </c>
      <c r="D1819" s="543">
        <f>IF(Смета!C1801&gt;0,Смета!C1801,0)</f>
        <v>0</v>
      </c>
      <c r="E1819" s="77">
        <f>IF(Смета!D1801&gt;0,Смета!D1801,0)</f>
        <v>0</v>
      </c>
      <c r="F1819" s="67">
        <f>IFERROR(IF(Дата_КС2=S$3,Смета!Q1801,0)+IF(Дата_КС2=S$4,Смета!T1801,0)+IF(Дата_КС2=S$5,Смета!W1801,0)+IF(Дата_КС2=S$6,Смета!Z1801,0)+IF(Дата_КС2=S$7,Смета!AC1801,0)+IF(Дата_КС2=S$8,Смета!AF1801,0)+IF(Дата_КС2=S$9,Смета!AI1801,0)+IF(Дата_КС2=S$10,Смета!AL1801,0)+IF(Дата_КС2=S$11,Смета!AO1801,0)+IF(Дата_КС2=S$12,Смета!AR1801,0)+IF(Дата_КС2=S$13,Смета!AU1801,0)+IF(Дата_КС2=S$14,Смета!AX1801,0),0)</f>
        <v>0</v>
      </c>
      <c r="G1819" s="67">
        <f>IF(Смета!E1801&gt;0,Смета!E1801,0)</f>
        <v>0</v>
      </c>
      <c r="H1819" s="67">
        <f t="shared" si="56"/>
        <v>0</v>
      </c>
      <c r="I1819" s="464">
        <f t="shared" si="57"/>
        <v>0</v>
      </c>
      <c r="J1819" s="474"/>
      <c r="K1819" s="465">
        <f>IF(AND(B1819&gt;0,B1819&lt;&gt;"ЗАГ"),1,IF(C1819=0,SUM(B1820:INDEX(B1820:B$2002,INDEX(MATCH("ЗАГ",B1820:B$2002&amp;"",),))),0))</f>
        <v>0</v>
      </c>
      <c r="L1819" s="47"/>
      <c r="M1819" s="47"/>
      <c r="N1819" s="186"/>
      <c r="O1819" s="186"/>
      <c r="P1819" s="187"/>
      <c r="Q1819" s="189"/>
      <c r="R1819" s="178">
        <f>IFERROR(IF(F1819&gt;0,IF(IFERROR((Смета!H1369*1),0)&gt;0,ROUND(F1819*G1819,2),0),0),0)</f>
        <v>0</v>
      </c>
      <c r="S1819" s="50">
        <f>IFERROR(IF(F1819&gt;0,IF(IFERROR((Смета!G1801*1),0)&gt;0,ROUND(F1819*G1819,2),0),0),0)</f>
        <v>0</v>
      </c>
      <c r="T1819" s="38"/>
      <c r="U1819" s="38"/>
      <c r="X1819" s="38"/>
      <c r="Y1819" s="38"/>
    </row>
    <row r="1820" spans="1:25" s="37" customFormat="1" hidden="1" x14ac:dyDescent="0.25">
      <c r="A1820" s="63"/>
      <c r="B1820" s="140">
        <f>IFERROR(IF(F1820&gt;0,MAX(B$26:B1819)+1,IF(AND(D1820&gt;0,C1820=0),"ЗАГ",0)),0)</f>
        <v>0</v>
      </c>
      <c r="C1820" s="141">
        <f>IF(Смета!B1802&gt;0,Смета!B1802,0)</f>
        <v>0</v>
      </c>
      <c r="D1820" s="543">
        <f>IF(Смета!C1802&gt;0,Смета!C1802,0)</f>
        <v>0</v>
      </c>
      <c r="E1820" s="77">
        <f>IF(Смета!D1802&gt;0,Смета!D1802,0)</f>
        <v>0</v>
      </c>
      <c r="F1820" s="67">
        <f>IFERROR(IF(Дата_КС2=S$3,Смета!Q1802,0)+IF(Дата_КС2=S$4,Смета!T1802,0)+IF(Дата_КС2=S$5,Смета!W1802,0)+IF(Дата_КС2=S$6,Смета!Z1802,0)+IF(Дата_КС2=S$7,Смета!AC1802,0)+IF(Дата_КС2=S$8,Смета!AF1802,0)+IF(Дата_КС2=S$9,Смета!AI1802,0)+IF(Дата_КС2=S$10,Смета!AL1802,0)+IF(Дата_КС2=S$11,Смета!AO1802,0)+IF(Дата_КС2=S$12,Смета!AR1802,0)+IF(Дата_КС2=S$13,Смета!AU1802,0)+IF(Дата_КС2=S$14,Смета!AX1802,0),0)</f>
        <v>0</v>
      </c>
      <c r="G1820" s="67">
        <f>IF(Смета!E1802&gt;0,Смета!E1802,0)</f>
        <v>0</v>
      </c>
      <c r="H1820" s="67">
        <f t="shared" si="56"/>
        <v>0</v>
      </c>
      <c r="I1820" s="464">
        <f t="shared" si="57"/>
        <v>0</v>
      </c>
      <c r="J1820" s="474"/>
      <c r="K1820" s="465">
        <f>IF(AND(B1820&gt;0,B1820&lt;&gt;"ЗАГ"),1,IF(C1820=0,SUM(B1821:INDEX(B1821:B$2002,INDEX(MATCH("ЗАГ",B1821:B$2002&amp;"",),))),0))</f>
        <v>0</v>
      </c>
      <c r="L1820" s="47"/>
      <c r="M1820" s="47"/>
      <c r="N1820" s="186"/>
      <c r="O1820" s="186"/>
      <c r="P1820" s="187"/>
      <c r="Q1820" s="189"/>
      <c r="R1820" s="178">
        <f>IFERROR(IF(F1820&gt;0,IF(IFERROR((Смета!H1370*1),0)&gt;0,ROUND(F1820*G1820,2),0),0),0)</f>
        <v>0</v>
      </c>
      <c r="S1820" s="50">
        <f>IFERROR(IF(F1820&gt;0,IF(IFERROR((Смета!G1802*1),0)&gt;0,ROUND(F1820*G1820,2),0),0),0)</f>
        <v>0</v>
      </c>
      <c r="T1820" s="38"/>
      <c r="U1820" s="38"/>
      <c r="X1820" s="38"/>
      <c r="Y1820" s="38"/>
    </row>
    <row r="1821" spans="1:25" s="37" customFormat="1" hidden="1" x14ac:dyDescent="0.25">
      <c r="A1821" s="63"/>
      <c r="B1821" s="140">
        <f>IFERROR(IF(F1821&gt;0,MAX(B$26:B1820)+1,IF(AND(D1821&gt;0,C1821=0),"ЗАГ",0)),0)</f>
        <v>0</v>
      </c>
      <c r="C1821" s="141">
        <f>IF(Смета!B1803&gt;0,Смета!B1803,0)</f>
        <v>0</v>
      </c>
      <c r="D1821" s="543">
        <f>IF(Смета!C1803&gt;0,Смета!C1803,0)</f>
        <v>0</v>
      </c>
      <c r="E1821" s="77">
        <f>IF(Смета!D1803&gt;0,Смета!D1803,0)</f>
        <v>0</v>
      </c>
      <c r="F1821" s="67">
        <f>IFERROR(IF(Дата_КС2=S$3,Смета!Q1803,0)+IF(Дата_КС2=S$4,Смета!T1803,0)+IF(Дата_КС2=S$5,Смета!W1803,0)+IF(Дата_КС2=S$6,Смета!Z1803,0)+IF(Дата_КС2=S$7,Смета!AC1803,0)+IF(Дата_КС2=S$8,Смета!AF1803,0)+IF(Дата_КС2=S$9,Смета!AI1803,0)+IF(Дата_КС2=S$10,Смета!AL1803,0)+IF(Дата_КС2=S$11,Смета!AO1803,0)+IF(Дата_КС2=S$12,Смета!AR1803,0)+IF(Дата_КС2=S$13,Смета!AU1803,0)+IF(Дата_КС2=S$14,Смета!AX1803,0),0)</f>
        <v>0</v>
      </c>
      <c r="G1821" s="67">
        <f>IF(Смета!E1803&gt;0,Смета!E1803,0)</f>
        <v>0</v>
      </c>
      <c r="H1821" s="67">
        <f t="shared" ref="H1821:H1884" si="58">ROUND(F1821*G1821,2)</f>
        <v>0</v>
      </c>
      <c r="I1821" s="464">
        <f t="shared" si="57"/>
        <v>0</v>
      </c>
      <c r="J1821" s="474"/>
      <c r="K1821" s="465">
        <f>IF(AND(B1821&gt;0,B1821&lt;&gt;"ЗАГ"),1,IF(C1821=0,SUM(B1822:INDEX(B1822:B$2002,INDEX(MATCH("ЗАГ",B1822:B$2002&amp;"",),))),0))</f>
        <v>0</v>
      </c>
      <c r="L1821" s="47"/>
      <c r="M1821" s="47"/>
      <c r="N1821" s="186"/>
      <c r="O1821" s="186"/>
      <c r="P1821" s="187"/>
      <c r="Q1821" s="189"/>
      <c r="R1821" s="178">
        <f>IFERROR(IF(F1821&gt;0,IF(IFERROR((Смета!H1371*1),0)&gt;0,ROUND(F1821*G1821,2),0),0),0)</f>
        <v>0</v>
      </c>
      <c r="S1821" s="50">
        <f>IFERROR(IF(F1821&gt;0,IF(IFERROR((Смета!G1803*1),0)&gt;0,ROUND(F1821*G1821,2),0),0),0)</f>
        <v>0</v>
      </c>
      <c r="T1821" s="38"/>
      <c r="U1821" s="38"/>
      <c r="X1821" s="38"/>
      <c r="Y1821" s="38"/>
    </row>
    <row r="1822" spans="1:25" s="37" customFormat="1" hidden="1" x14ac:dyDescent="0.25">
      <c r="A1822" s="63"/>
      <c r="B1822" s="140">
        <f>IFERROR(IF(F1822&gt;0,MAX(B$26:B1821)+1,IF(AND(D1822&gt;0,C1822=0),"ЗАГ",0)),0)</f>
        <v>0</v>
      </c>
      <c r="C1822" s="141">
        <f>IF(Смета!B1804&gt;0,Смета!B1804,0)</f>
        <v>0</v>
      </c>
      <c r="D1822" s="543">
        <f>IF(Смета!C1804&gt;0,Смета!C1804,0)</f>
        <v>0</v>
      </c>
      <c r="E1822" s="77">
        <f>IF(Смета!D1804&gt;0,Смета!D1804,0)</f>
        <v>0</v>
      </c>
      <c r="F1822" s="67">
        <f>IFERROR(IF(Дата_КС2=S$3,Смета!Q1804,0)+IF(Дата_КС2=S$4,Смета!T1804,0)+IF(Дата_КС2=S$5,Смета!W1804,0)+IF(Дата_КС2=S$6,Смета!Z1804,0)+IF(Дата_КС2=S$7,Смета!AC1804,0)+IF(Дата_КС2=S$8,Смета!AF1804,0)+IF(Дата_КС2=S$9,Смета!AI1804,0)+IF(Дата_КС2=S$10,Смета!AL1804,0)+IF(Дата_КС2=S$11,Смета!AO1804,0)+IF(Дата_КС2=S$12,Смета!AR1804,0)+IF(Дата_КС2=S$13,Смета!AU1804,0)+IF(Дата_КС2=S$14,Смета!AX1804,0),0)</f>
        <v>0</v>
      </c>
      <c r="G1822" s="67">
        <f>IF(Смета!E1804&gt;0,Смета!E1804,0)</f>
        <v>0</v>
      </c>
      <c r="H1822" s="67">
        <f t="shared" si="58"/>
        <v>0</v>
      </c>
      <c r="I1822" s="464">
        <f t="shared" si="57"/>
        <v>0</v>
      </c>
      <c r="J1822" s="474"/>
      <c r="K1822" s="465">
        <f>IF(AND(B1822&gt;0,B1822&lt;&gt;"ЗАГ"),1,IF(C1822=0,SUM(B1823:INDEX(B1823:B$2002,INDEX(MATCH("ЗАГ",B1823:B$2002&amp;"",),))),0))</f>
        <v>0</v>
      </c>
      <c r="L1822" s="47"/>
      <c r="M1822" s="47"/>
      <c r="N1822" s="186"/>
      <c r="O1822" s="186"/>
      <c r="P1822" s="187"/>
      <c r="Q1822" s="189"/>
      <c r="R1822" s="178">
        <f>IFERROR(IF(F1822&gt;0,IF(IFERROR((Смета!H1372*1),0)&gt;0,ROUND(F1822*G1822,2),0),0),0)</f>
        <v>0</v>
      </c>
      <c r="S1822" s="50">
        <f>IFERROR(IF(F1822&gt;0,IF(IFERROR((Смета!G1804*1),0)&gt;0,ROUND(F1822*G1822,2),0),0),0)</f>
        <v>0</v>
      </c>
      <c r="T1822" s="38"/>
      <c r="U1822" s="38"/>
      <c r="X1822" s="38"/>
      <c r="Y1822" s="38"/>
    </row>
    <row r="1823" spans="1:25" s="37" customFormat="1" hidden="1" x14ac:dyDescent="0.25">
      <c r="A1823" s="63"/>
      <c r="B1823" s="140">
        <f>IFERROR(IF(F1823&gt;0,MAX(B$26:B1822)+1,IF(AND(D1823&gt;0,C1823=0),"ЗАГ",0)),0)</f>
        <v>0</v>
      </c>
      <c r="C1823" s="141">
        <f>IF(Смета!B1805&gt;0,Смета!B1805,0)</f>
        <v>0</v>
      </c>
      <c r="D1823" s="543">
        <f>IF(Смета!C1805&gt;0,Смета!C1805,0)</f>
        <v>0</v>
      </c>
      <c r="E1823" s="77">
        <f>IF(Смета!D1805&gt;0,Смета!D1805,0)</f>
        <v>0</v>
      </c>
      <c r="F1823" s="67">
        <f>IFERROR(IF(Дата_КС2=S$3,Смета!Q1805,0)+IF(Дата_КС2=S$4,Смета!T1805,0)+IF(Дата_КС2=S$5,Смета!W1805,0)+IF(Дата_КС2=S$6,Смета!Z1805,0)+IF(Дата_КС2=S$7,Смета!AC1805,0)+IF(Дата_КС2=S$8,Смета!AF1805,0)+IF(Дата_КС2=S$9,Смета!AI1805,0)+IF(Дата_КС2=S$10,Смета!AL1805,0)+IF(Дата_КС2=S$11,Смета!AO1805,0)+IF(Дата_КС2=S$12,Смета!AR1805,0)+IF(Дата_КС2=S$13,Смета!AU1805,0)+IF(Дата_КС2=S$14,Смета!AX1805,0),0)</f>
        <v>0</v>
      </c>
      <c r="G1823" s="67">
        <f>IF(Смета!E1805&gt;0,Смета!E1805,0)</f>
        <v>0</v>
      </c>
      <c r="H1823" s="67">
        <f t="shared" si="58"/>
        <v>0</v>
      </c>
      <c r="I1823" s="464">
        <f t="shared" si="57"/>
        <v>0</v>
      </c>
      <c r="J1823" s="474"/>
      <c r="K1823" s="465">
        <f>IF(AND(B1823&gt;0,B1823&lt;&gt;"ЗАГ"),1,IF(C1823=0,SUM(B1824:INDEX(B1824:B$2002,INDEX(MATCH("ЗАГ",B1824:B$2002&amp;"",),))),0))</f>
        <v>0</v>
      </c>
      <c r="L1823" s="47"/>
      <c r="M1823" s="47"/>
      <c r="N1823" s="186"/>
      <c r="O1823" s="186"/>
      <c r="P1823" s="187"/>
      <c r="Q1823" s="189"/>
      <c r="R1823" s="178">
        <f>IFERROR(IF(F1823&gt;0,IF(IFERROR((Смета!H1373*1),0)&gt;0,ROUND(F1823*G1823,2),0),0),0)</f>
        <v>0</v>
      </c>
      <c r="S1823" s="50">
        <f>IFERROR(IF(F1823&gt;0,IF(IFERROR((Смета!G1805*1),0)&gt;0,ROUND(F1823*G1823,2),0),0),0)</f>
        <v>0</v>
      </c>
      <c r="T1823" s="38"/>
      <c r="U1823" s="38"/>
      <c r="X1823" s="38"/>
      <c r="Y1823" s="38"/>
    </row>
    <row r="1824" spans="1:25" s="37" customFormat="1" hidden="1" x14ac:dyDescent="0.25">
      <c r="A1824" s="63"/>
      <c r="B1824" s="140">
        <f>IFERROR(IF(F1824&gt;0,MAX(B$26:B1823)+1,IF(AND(D1824&gt;0,C1824=0),"ЗАГ",0)),0)</f>
        <v>0</v>
      </c>
      <c r="C1824" s="141">
        <f>IF(Смета!B1806&gt;0,Смета!B1806,0)</f>
        <v>0</v>
      </c>
      <c r="D1824" s="543">
        <f>IF(Смета!C1806&gt;0,Смета!C1806,0)</f>
        <v>0</v>
      </c>
      <c r="E1824" s="77">
        <f>IF(Смета!D1806&gt;0,Смета!D1806,0)</f>
        <v>0</v>
      </c>
      <c r="F1824" s="67">
        <f>IFERROR(IF(Дата_КС2=S$3,Смета!Q1806,0)+IF(Дата_КС2=S$4,Смета!T1806,0)+IF(Дата_КС2=S$5,Смета!W1806,0)+IF(Дата_КС2=S$6,Смета!Z1806,0)+IF(Дата_КС2=S$7,Смета!AC1806,0)+IF(Дата_КС2=S$8,Смета!AF1806,0)+IF(Дата_КС2=S$9,Смета!AI1806,0)+IF(Дата_КС2=S$10,Смета!AL1806,0)+IF(Дата_КС2=S$11,Смета!AO1806,0)+IF(Дата_КС2=S$12,Смета!AR1806,0)+IF(Дата_КС2=S$13,Смета!AU1806,0)+IF(Дата_КС2=S$14,Смета!AX1806,0),0)</f>
        <v>0</v>
      </c>
      <c r="G1824" s="67">
        <f>IF(Смета!E1806&gt;0,Смета!E1806,0)</f>
        <v>0</v>
      </c>
      <c r="H1824" s="67">
        <f t="shared" si="58"/>
        <v>0</v>
      </c>
      <c r="I1824" s="464">
        <f t="shared" si="57"/>
        <v>0</v>
      </c>
      <c r="J1824" s="474"/>
      <c r="K1824" s="465">
        <f>IF(AND(B1824&gt;0,B1824&lt;&gt;"ЗАГ"),1,IF(C1824=0,SUM(B1825:INDEX(B1825:B$2002,INDEX(MATCH("ЗАГ",B1825:B$2002&amp;"",),))),0))</f>
        <v>0</v>
      </c>
      <c r="L1824" s="47"/>
      <c r="M1824" s="47"/>
      <c r="N1824" s="186"/>
      <c r="O1824" s="186"/>
      <c r="P1824" s="187"/>
      <c r="Q1824" s="189"/>
      <c r="R1824" s="178">
        <f>IFERROR(IF(F1824&gt;0,IF(IFERROR((Смета!H1374*1),0)&gt;0,ROUND(F1824*G1824,2),0),0),0)</f>
        <v>0</v>
      </c>
      <c r="S1824" s="50">
        <f>IFERROR(IF(F1824&gt;0,IF(IFERROR((Смета!G1806*1),0)&gt;0,ROUND(F1824*G1824,2),0),0),0)</f>
        <v>0</v>
      </c>
      <c r="T1824" s="38"/>
      <c r="U1824" s="38"/>
      <c r="X1824" s="38"/>
      <c r="Y1824" s="38"/>
    </row>
    <row r="1825" spans="1:25" s="37" customFormat="1" hidden="1" x14ac:dyDescent="0.25">
      <c r="A1825" s="63"/>
      <c r="B1825" s="140">
        <f>IFERROR(IF(F1825&gt;0,MAX(B$26:B1824)+1,IF(AND(D1825&gt;0,C1825=0),"ЗАГ",0)),0)</f>
        <v>0</v>
      </c>
      <c r="C1825" s="141">
        <f>IF(Смета!B1807&gt;0,Смета!B1807,0)</f>
        <v>0</v>
      </c>
      <c r="D1825" s="543">
        <f>IF(Смета!C1807&gt;0,Смета!C1807,0)</f>
        <v>0</v>
      </c>
      <c r="E1825" s="77">
        <f>IF(Смета!D1807&gt;0,Смета!D1807,0)</f>
        <v>0</v>
      </c>
      <c r="F1825" s="67">
        <f>IFERROR(IF(Дата_КС2=S$3,Смета!Q1807,0)+IF(Дата_КС2=S$4,Смета!T1807,0)+IF(Дата_КС2=S$5,Смета!W1807,0)+IF(Дата_КС2=S$6,Смета!Z1807,0)+IF(Дата_КС2=S$7,Смета!AC1807,0)+IF(Дата_КС2=S$8,Смета!AF1807,0)+IF(Дата_КС2=S$9,Смета!AI1807,0)+IF(Дата_КС2=S$10,Смета!AL1807,0)+IF(Дата_КС2=S$11,Смета!AO1807,0)+IF(Дата_КС2=S$12,Смета!AR1807,0)+IF(Дата_КС2=S$13,Смета!AU1807,0)+IF(Дата_КС2=S$14,Смета!AX1807,0),0)</f>
        <v>0</v>
      </c>
      <c r="G1825" s="67">
        <f>IF(Смета!E1807&gt;0,Смета!E1807,0)</f>
        <v>0</v>
      </c>
      <c r="H1825" s="67">
        <f t="shared" si="58"/>
        <v>0</v>
      </c>
      <c r="I1825" s="464">
        <f t="shared" si="57"/>
        <v>0</v>
      </c>
      <c r="J1825" s="474"/>
      <c r="K1825" s="465">
        <f>IF(AND(B1825&gt;0,B1825&lt;&gt;"ЗАГ"),1,IF(C1825=0,SUM(B1826:INDEX(B1826:B$2002,INDEX(MATCH("ЗАГ",B1826:B$2002&amp;"",),))),0))</f>
        <v>0</v>
      </c>
      <c r="L1825" s="47"/>
      <c r="M1825" s="47"/>
      <c r="N1825" s="186"/>
      <c r="O1825" s="186"/>
      <c r="P1825" s="187"/>
      <c r="Q1825" s="189"/>
      <c r="R1825" s="178">
        <f>IFERROR(IF(F1825&gt;0,IF(IFERROR((Смета!H1375*1),0)&gt;0,ROUND(F1825*G1825,2),0),0),0)</f>
        <v>0</v>
      </c>
      <c r="S1825" s="50">
        <f>IFERROR(IF(F1825&gt;0,IF(IFERROR((Смета!G1807*1),0)&gt;0,ROUND(F1825*G1825,2),0),0),0)</f>
        <v>0</v>
      </c>
      <c r="T1825" s="38"/>
      <c r="U1825" s="38"/>
      <c r="X1825" s="38"/>
      <c r="Y1825" s="38"/>
    </row>
    <row r="1826" spans="1:25" s="37" customFormat="1" hidden="1" x14ac:dyDescent="0.25">
      <c r="A1826" s="63"/>
      <c r="B1826" s="140">
        <f>IFERROR(IF(F1826&gt;0,MAX(B$26:B1825)+1,IF(AND(D1826&gt;0,C1826=0),"ЗАГ",0)),0)</f>
        <v>0</v>
      </c>
      <c r="C1826" s="141">
        <f>IF(Смета!B1808&gt;0,Смета!B1808,0)</f>
        <v>0</v>
      </c>
      <c r="D1826" s="543">
        <f>IF(Смета!C1808&gt;0,Смета!C1808,0)</f>
        <v>0</v>
      </c>
      <c r="E1826" s="77">
        <f>IF(Смета!D1808&gt;0,Смета!D1808,0)</f>
        <v>0</v>
      </c>
      <c r="F1826" s="67">
        <f>IFERROR(IF(Дата_КС2=S$3,Смета!Q1808,0)+IF(Дата_КС2=S$4,Смета!T1808,0)+IF(Дата_КС2=S$5,Смета!W1808,0)+IF(Дата_КС2=S$6,Смета!Z1808,0)+IF(Дата_КС2=S$7,Смета!AC1808,0)+IF(Дата_КС2=S$8,Смета!AF1808,0)+IF(Дата_КС2=S$9,Смета!AI1808,0)+IF(Дата_КС2=S$10,Смета!AL1808,0)+IF(Дата_КС2=S$11,Смета!AO1808,0)+IF(Дата_КС2=S$12,Смета!AR1808,0)+IF(Дата_КС2=S$13,Смета!AU1808,0)+IF(Дата_КС2=S$14,Смета!AX1808,0),0)</f>
        <v>0</v>
      </c>
      <c r="G1826" s="67">
        <f>IF(Смета!E1808&gt;0,Смета!E1808,0)</f>
        <v>0</v>
      </c>
      <c r="H1826" s="67">
        <f t="shared" si="58"/>
        <v>0</v>
      </c>
      <c r="I1826" s="464">
        <f t="shared" si="57"/>
        <v>0</v>
      </c>
      <c r="J1826" s="474"/>
      <c r="K1826" s="465">
        <f>IF(AND(B1826&gt;0,B1826&lt;&gt;"ЗАГ"),1,IF(C1826=0,SUM(B1827:INDEX(B1827:B$2002,INDEX(MATCH("ЗАГ",B1827:B$2002&amp;"",),))),0))</f>
        <v>0</v>
      </c>
      <c r="L1826" s="47"/>
      <c r="M1826" s="47"/>
      <c r="N1826" s="186"/>
      <c r="O1826" s="186"/>
      <c r="P1826" s="187"/>
      <c r="Q1826" s="189"/>
      <c r="R1826" s="178">
        <f>IFERROR(IF(F1826&gt;0,IF(IFERROR((Смета!H1376*1),0)&gt;0,ROUND(F1826*G1826,2),0),0),0)</f>
        <v>0</v>
      </c>
      <c r="S1826" s="50">
        <f>IFERROR(IF(F1826&gt;0,IF(IFERROR((Смета!G1808*1),0)&gt;0,ROUND(F1826*G1826,2),0),0),0)</f>
        <v>0</v>
      </c>
      <c r="T1826" s="38"/>
      <c r="U1826" s="38"/>
      <c r="X1826" s="38"/>
      <c r="Y1826" s="38"/>
    </row>
    <row r="1827" spans="1:25" s="37" customFormat="1" hidden="1" x14ac:dyDescent="0.25">
      <c r="A1827" s="63"/>
      <c r="B1827" s="140">
        <f>IFERROR(IF(F1827&gt;0,MAX(B$26:B1826)+1,IF(AND(D1827&gt;0,C1827=0),"ЗАГ",0)),0)</f>
        <v>0</v>
      </c>
      <c r="C1827" s="141">
        <f>IF(Смета!B1809&gt;0,Смета!B1809,0)</f>
        <v>0</v>
      </c>
      <c r="D1827" s="543">
        <f>IF(Смета!C1809&gt;0,Смета!C1809,0)</f>
        <v>0</v>
      </c>
      <c r="E1827" s="77">
        <f>IF(Смета!D1809&gt;0,Смета!D1809,0)</f>
        <v>0</v>
      </c>
      <c r="F1827" s="67">
        <f>IFERROR(IF(Дата_КС2=S$3,Смета!Q1809,0)+IF(Дата_КС2=S$4,Смета!T1809,0)+IF(Дата_КС2=S$5,Смета!W1809,0)+IF(Дата_КС2=S$6,Смета!Z1809,0)+IF(Дата_КС2=S$7,Смета!AC1809,0)+IF(Дата_КС2=S$8,Смета!AF1809,0)+IF(Дата_КС2=S$9,Смета!AI1809,0)+IF(Дата_КС2=S$10,Смета!AL1809,0)+IF(Дата_КС2=S$11,Смета!AO1809,0)+IF(Дата_КС2=S$12,Смета!AR1809,0)+IF(Дата_КС2=S$13,Смета!AU1809,0)+IF(Дата_КС2=S$14,Смета!AX1809,0),0)</f>
        <v>0</v>
      </c>
      <c r="G1827" s="67">
        <f>IF(Смета!E1809&gt;0,Смета!E1809,0)</f>
        <v>0</v>
      </c>
      <c r="H1827" s="67">
        <f t="shared" si="58"/>
        <v>0</v>
      </c>
      <c r="I1827" s="464">
        <f t="shared" si="57"/>
        <v>0</v>
      </c>
      <c r="J1827" s="474"/>
      <c r="K1827" s="465">
        <f>IF(AND(B1827&gt;0,B1827&lt;&gt;"ЗАГ"),1,IF(C1827=0,SUM(B1828:INDEX(B1828:B$2002,INDEX(MATCH("ЗАГ",B1828:B$2002&amp;"",),))),0))</f>
        <v>0</v>
      </c>
      <c r="L1827" s="47"/>
      <c r="M1827" s="47"/>
      <c r="N1827" s="186"/>
      <c r="O1827" s="186"/>
      <c r="P1827" s="187"/>
      <c r="Q1827" s="189"/>
      <c r="R1827" s="178">
        <f>IFERROR(IF(F1827&gt;0,IF(IFERROR((Смета!H1377*1),0)&gt;0,ROUND(F1827*G1827,2),0),0),0)</f>
        <v>0</v>
      </c>
      <c r="S1827" s="50">
        <f>IFERROR(IF(F1827&gt;0,IF(IFERROR((Смета!G1809*1),0)&gt;0,ROUND(F1827*G1827,2),0),0),0)</f>
        <v>0</v>
      </c>
      <c r="T1827" s="38"/>
      <c r="U1827" s="38"/>
      <c r="X1827" s="38"/>
      <c r="Y1827" s="38"/>
    </row>
    <row r="1828" spans="1:25" s="37" customFormat="1" hidden="1" x14ac:dyDescent="0.25">
      <c r="A1828" s="63"/>
      <c r="B1828" s="140">
        <f>IFERROR(IF(F1828&gt;0,MAX(B$26:B1827)+1,IF(AND(D1828&gt;0,C1828=0),"ЗАГ",0)),0)</f>
        <v>0</v>
      </c>
      <c r="C1828" s="141">
        <f>IF(Смета!B1810&gt;0,Смета!B1810,0)</f>
        <v>0</v>
      </c>
      <c r="D1828" s="543">
        <f>IF(Смета!C1810&gt;0,Смета!C1810,0)</f>
        <v>0</v>
      </c>
      <c r="E1828" s="77">
        <f>IF(Смета!D1810&gt;0,Смета!D1810,0)</f>
        <v>0</v>
      </c>
      <c r="F1828" s="67">
        <f>IFERROR(IF(Дата_КС2=S$3,Смета!Q1810,0)+IF(Дата_КС2=S$4,Смета!T1810,0)+IF(Дата_КС2=S$5,Смета!W1810,0)+IF(Дата_КС2=S$6,Смета!Z1810,0)+IF(Дата_КС2=S$7,Смета!AC1810,0)+IF(Дата_КС2=S$8,Смета!AF1810,0)+IF(Дата_КС2=S$9,Смета!AI1810,0)+IF(Дата_КС2=S$10,Смета!AL1810,0)+IF(Дата_КС2=S$11,Смета!AO1810,0)+IF(Дата_КС2=S$12,Смета!AR1810,0)+IF(Дата_КС2=S$13,Смета!AU1810,0)+IF(Дата_КС2=S$14,Смета!AX1810,0),0)</f>
        <v>0</v>
      </c>
      <c r="G1828" s="67">
        <f>IF(Смета!E1810&gt;0,Смета!E1810,0)</f>
        <v>0</v>
      </c>
      <c r="H1828" s="67">
        <f t="shared" si="58"/>
        <v>0</v>
      </c>
      <c r="I1828" s="464">
        <f t="shared" si="57"/>
        <v>0</v>
      </c>
      <c r="J1828" s="474"/>
      <c r="K1828" s="465">
        <f>IF(AND(B1828&gt;0,B1828&lt;&gt;"ЗАГ"),1,IF(C1828=0,SUM(B1829:INDEX(B1829:B$2002,INDEX(MATCH("ЗАГ",B1829:B$2002&amp;"",),))),0))</f>
        <v>0</v>
      </c>
      <c r="L1828" s="47"/>
      <c r="M1828" s="47"/>
      <c r="N1828" s="186"/>
      <c r="O1828" s="186"/>
      <c r="P1828" s="187"/>
      <c r="Q1828" s="189"/>
      <c r="R1828" s="178">
        <f>IFERROR(IF(F1828&gt;0,IF(IFERROR((Смета!H1378*1),0)&gt;0,ROUND(F1828*G1828,2),0),0),0)</f>
        <v>0</v>
      </c>
      <c r="S1828" s="50">
        <f>IFERROR(IF(F1828&gt;0,IF(IFERROR((Смета!G1810*1),0)&gt;0,ROUND(F1828*G1828,2),0),0),0)</f>
        <v>0</v>
      </c>
      <c r="T1828" s="38"/>
      <c r="U1828" s="38"/>
      <c r="X1828" s="38"/>
      <c r="Y1828" s="38"/>
    </row>
    <row r="1829" spans="1:25" s="37" customFormat="1" hidden="1" x14ac:dyDescent="0.25">
      <c r="A1829" s="63"/>
      <c r="B1829" s="140">
        <f>IFERROR(IF(F1829&gt;0,MAX(B$26:B1828)+1,IF(AND(D1829&gt;0,C1829=0),"ЗАГ",0)),0)</f>
        <v>0</v>
      </c>
      <c r="C1829" s="141">
        <f>IF(Смета!B1811&gt;0,Смета!B1811,0)</f>
        <v>0</v>
      </c>
      <c r="D1829" s="543">
        <f>IF(Смета!C1811&gt;0,Смета!C1811,0)</f>
        <v>0</v>
      </c>
      <c r="E1829" s="77">
        <f>IF(Смета!D1811&gt;0,Смета!D1811,0)</f>
        <v>0</v>
      </c>
      <c r="F1829" s="67">
        <f>IFERROR(IF(Дата_КС2=S$3,Смета!Q1811,0)+IF(Дата_КС2=S$4,Смета!T1811,0)+IF(Дата_КС2=S$5,Смета!W1811,0)+IF(Дата_КС2=S$6,Смета!Z1811,0)+IF(Дата_КС2=S$7,Смета!AC1811,0)+IF(Дата_КС2=S$8,Смета!AF1811,0)+IF(Дата_КС2=S$9,Смета!AI1811,0)+IF(Дата_КС2=S$10,Смета!AL1811,0)+IF(Дата_КС2=S$11,Смета!AO1811,0)+IF(Дата_КС2=S$12,Смета!AR1811,0)+IF(Дата_КС2=S$13,Смета!AU1811,0)+IF(Дата_КС2=S$14,Смета!AX1811,0),0)</f>
        <v>0</v>
      </c>
      <c r="G1829" s="67">
        <f>IF(Смета!E1811&gt;0,Смета!E1811,0)</f>
        <v>0</v>
      </c>
      <c r="H1829" s="67">
        <f t="shared" si="58"/>
        <v>0</v>
      </c>
      <c r="I1829" s="464">
        <f t="shared" si="57"/>
        <v>0</v>
      </c>
      <c r="J1829" s="474"/>
      <c r="K1829" s="465">
        <f>IF(AND(B1829&gt;0,B1829&lt;&gt;"ЗАГ"),1,IF(C1829=0,SUM(B1830:INDEX(B1830:B$2002,INDEX(MATCH("ЗАГ",B1830:B$2002&amp;"",),))),0))</f>
        <v>0</v>
      </c>
      <c r="L1829" s="47"/>
      <c r="M1829" s="47"/>
      <c r="N1829" s="186"/>
      <c r="O1829" s="186"/>
      <c r="P1829" s="187"/>
      <c r="Q1829" s="189"/>
      <c r="R1829" s="178">
        <f>IFERROR(IF(F1829&gt;0,IF(IFERROR((Смета!H1379*1),0)&gt;0,ROUND(F1829*G1829,2),0),0),0)</f>
        <v>0</v>
      </c>
      <c r="S1829" s="50">
        <f>IFERROR(IF(F1829&gt;0,IF(IFERROR((Смета!G1811*1),0)&gt;0,ROUND(F1829*G1829,2),0),0),0)</f>
        <v>0</v>
      </c>
      <c r="T1829" s="38"/>
      <c r="U1829" s="38"/>
      <c r="X1829" s="38"/>
      <c r="Y1829" s="38"/>
    </row>
    <row r="1830" spans="1:25" s="37" customFormat="1" hidden="1" x14ac:dyDescent="0.25">
      <c r="A1830" s="63"/>
      <c r="B1830" s="140">
        <f>IFERROR(IF(F1830&gt;0,MAX(B$26:B1829)+1,IF(AND(D1830&gt;0,C1830=0),"ЗАГ",0)),0)</f>
        <v>0</v>
      </c>
      <c r="C1830" s="141">
        <f>IF(Смета!B1812&gt;0,Смета!B1812,0)</f>
        <v>0</v>
      </c>
      <c r="D1830" s="543">
        <f>IF(Смета!C1812&gt;0,Смета!C1812,0)</f>
        <v>0</v>
      </c>
      <c r="E1830" s="77">
        <f>IF(Смета!D1812&gt;0,Смета!D1812,0)</f>
        <v>0</v>
      </c>
      <c r="F1830" s="67">
        <f>IFERROR(IF(Дата_КС2=S$3,Смета!Q1812,0)+IF(Дата_КС2=S$4,Смета!T1812,0)+IF(Дата_КС2=S$5,Смета!W1812,0)+IF(Дата_КС2=S$6,Смета!Z1812,0)+IF(Дата_КС2=S$7,Смета!AC1812,0)+IF(Дата_КС2=S$8,Смета!AF1812,0)+IF(Дата_КС2=S$9,Смета!AI1812,0)+IF(Дата_КС2=S$10,Смета!AL1812,0)+IF(Дата_КС2=S$11,Смета!AO1812,0)+IF(Дата_КС2=S$12,Смета!AR1812,0)+IF(Дата_КС2=S$13,Смета!AU1812,0)+IF(Дата_КС2=S$14,Смета!AX1812,0),0)</f>
        <v>0</v>
      </c>
      <c r="G1830" s="67">
        <f>IF(Смета!E1812&gt;0,Смета!E1812,0)</f>
        <v>0</v>
      </c>
      <c r="H1830" s="67">
        <f t="shared" si="58"/>
        <v>0</v>
      </c>
      <c r="I1830" s="464">
        <f t="shared" si="57"/>
        <v>0</v>
      </c>
      <c r="J1830" s="474"/>
      <c r="K1830" s="465">
        <f>IF(AND(B1830&gt;0,B1830&lt;&gt;"ЗАГ"),1,IF(C1830=0,SUM(B1831:INDEX(B1831:B$2002,INDEX(MATCH("ЗАГ",B1831:B$2002&amp;"",),))),0))</f>
        <v>0</v>
      </c>
      <c r="L1830" s="47"/>
      <c r="M1830" s="47"/>
      <c r="N1830" s="186"/>
      <c r="O1830" s="186"/>
      <c r="P1830" s="187"/>
      <c r="Q1830" s="189"/>
      <c r="R1830" s="178">
        <f>IFERROR(IF(F1830&gt;0,IF(IFERROR((Смета!H1380*1),0)&gt;0,ROUND(F1830*G1830,2),0),0),0)</f>
        <v>0</v>
      </c>
      <c r="S1830" s="50">
        <f>IFERROR(IF(F1830&gt;0,IF(IFERROR((Смета!G1812*1),0)&gt;0,ROUND(F1830*G1830,2),0),0),0)</f>
        <v>0</v>
      </c>
      <c r="T1830" s="38"/>
      <c r="U1830" s="38"/>
      <c r="X1830" s="38"/>
      <c r="Y1830" s="38"/>
    </row>
    <row r="1831" spans="1:25" s="37" customFormat="1" hidden="1" x14ac:dyDescent="0.25">
      <c r="A1831" s="63"/>
      <c r="B1831" s="140">
        <f>IFERROR(IF(F1831&gt;0,MAX(B$26:B1830)+1,IF(AND(D1831&gt;0,C1831=0),"ЗАГ",0)),0)</f>
        <v>0</v>
      </c>
      <c r="C1831" s="141">
        <f>IF(Смета!B1813&gt;0,Смета!B1813,0)</f>
        <v>0</v>
      </c>
      <c r="D1831" s="543">
        <f>IF(Смета!C1813&gt;0,Смета!C1813,0)</f>
        <v>0</v>
      </c>
      <c r="E1831" s="77">
        <f>IF(Смета!D1813&gt;0,Смета!D1813,0)</f>
        <v>0</v>
      </c>
      <c r="F1831" s="67">
        <f>IFERROR(IF(Дата_КС2=S$3,Смета!Q1813,0)+IF(Дата_КС2=S$4,Смета!T1813,0)+IF(Дата_КС2=S$5,Смета!W1813,0)+IF(Дата_КС2=S$6,Смета!Z1813,0)+IF(Дата_КС2=S$7,Смета!AC1813,0)+IF(Дата_КС2=S$8,Смета!AF1813,0)+IF(Дата_КС2=S$9,Смета!AI1813,0)+IF(Дата_КС2=S$10,Смета!AL1813,0)+IF(Дата_КС2=S$11,Смета!AO1813,0)+IF(Дата_КС2=S$12,Смета!AR1813,0)+IF(Дата_КС2=S$13,Смета!AU1813,0)+IF(Дата_КС2=S$14,Смета!AX1813,0),0)</f>
        <v>0</v>
      </c>
      <c r="G1831" s="67">
        <f>IF(Смета!E1813&gt;0,Смета!E1813,0)</f>
        <v>0</v>
      </c>
      <c r="H1831" s="67">
        <f t="shared" si="58"/>
        <v>0</v>
      </c>
      <c r="I1831" s="464">
        <f t="shared" si="57"/>
        <v>0</v>
      </c>
      <c r="J1831" s="474"/>
      <c r="K1831" s="465">
        <f>IF(AND(B1831&gt;0,B1831&lt;&gt;"ЗАГ"),1,IF(C1831=0,SUM(B1832:INDEX(B1832:B$2002,INDEX(MATCH("ЗАГ",B1832:B$2002&amp;"",),))),0))</f>
        <v>0</v>
      </c>
      <c r="L1831" s="47"/>
      <c r="M1831" s="47"/>
      <c r="N1831" s="186"/>
      <c r="O1831" s="186"/>
      <c r="P1831" s="187"/>
      <c r="Q1831" s="189"/>
      <c r="R1831" s="178">
        <f>IFERROR(IF(F1831&gt;0,IF(IFERROR((Смета!H1381*1),0)&gt;0,ROUND(F1831*G1831,2),0),0),0)</f>
        <v>0</v>
      </c>
      <c r="S1831" s="50">
        <f>IFERROR(IF(F1831&gt;0,IF(IFERROR((Смета!G1813*1),0)&gt;0,ROUND(F1831*G1831,2),0),0),0)</f>
        <v>0</v>
      </c>
      <c r="T1831" s="38"/>
      <c r="U1831" s="38"/>
      <c r="X1831" s="38"/>
      <c r="Y1831" s="38"/>
    </row>
    <row r="1832" spans="1:25" s="37" customFormat="1" hidden="1" x14ac:dyDescent="0.25">
      <c r="A1832" s="63"/>
      <c r="B1832" s="140">
        <f>IFERROR(IF(F1832&gt;0,MAX(B$26:B1831)+1,IF(AND(D1832&gt;0,C1832=0),"ЗАГ",0)),0)</f>
        <v>0</v>
      </c>
      <c r="C1832" s="141">
        <f>IF(Смета!B1814&gt;0,Смета!B1814,0)</f>
        <v>0</v>
      </c>
      <c r="D1832" s="543">
        <f>IF(Смета!C1814&gt;0,Смета!C1814,0)</f>
        <v>0</v>
      </c>
      <c r="E1832" s="77">
        <f>IF(Смета!D1814&gt;0,Смета!D1814,0)</f>
        <v>0</v>
      </c>
      <c r="F1832" s="67">
        <f>IFERROR(IF(Дата_КС2=S$3,Смета!Q1814,0)+IF(Дата_КС2=S$4,Смета!T1814,0)+IF(Дата_КС2=S$5,Смета!W1814,0)+IF(Дата_КС2=S$6,Смета!Z1814,0)+IF(Дата_КС2=S$7,Смета!AC1814,0)+IF(Дата_КС2=S$8,Смета!AF1814,0)+IF(Дата_КС2=S$9,Смета!AI1814,0)+IF(Дата_КС2=S$10,Смета!AL1814,0)+IF(Дата_КС2=S$11,Смета!AO1814,0)+IF(Дата_КС2=S$12,Смета!AR1814,0)+IF(Дата_КС2=S$13,Смета!AU1814,0)+IF(Дата_КС2=S$14,Смета!AX1814,0),0)</f>
        <v>0</v>
      </c>
      <c r="G1832" s="67">
        <f>IF(Смета!E1814&gt;0,Смета!E1814,0)</f>
        <v>0</v>
      </c>
      <c r="H1832" s="67">
        <f t="shared" si="58"/>
        <v>0</v>
      </c>
      <c r="I1832" s="464">
        <f t="shared" si="57"/>
        <v>0</v>
      </c>
      <c r="J1832" s="474"/>
      <c r="K1832" s="465">
        <f>IF(AND(B1832&gt;0,B1832&lt;&gt;"ЗАГ"),1,IF(C1832=0,SUM(B1833:INDEX(B1833:B$2002,INDEX(MATCH("ЗАГ",B1833:B$2002&amp;"",),))),0))</f>
        <v>0</v>
      </c>
      <c r="L1832" s="47"/>
      <c r="M1832" s="47"/>
      <c r="N1832" s="186"/>
      <c r="O1832" s="186"/>
      <c r="P1832" s="187"/>
      <c r="Q1832" s="189"/>
      <c r="R1832" s="178">
        <f>IFERROR(IF(F1832&gt;0,IF(IFERROR((Смета!H1382*1),0)&gt;0,ROUND(F1832*G1832,2),0),0),0)</f>
        <v>0</v>
      </c>
      <c r="S1832" s="50">
        <f>IFERROR(IF(F1832&gt;0,IF(IFERROR((Смета!G1814*1),0)&gt;0,ROUND(F1832*G1832,2),0),0),0)</f>
        <v>0</v>
      </c>
      <c r="T1832" s="38"/>
      <c r="U1832" s="38"/>
      <c r="X1832" s="38"/>
      <c r="Y1832" s="38"/>
    </row>
    <row r="1833" spans="1:25" s="37" customFormat="1" hidden="1" x14ac:dyDescent="0.25">
      <c r="A1833" s="63"/>
      <c r="B1833" s="140">
        <f>IFERROR(IF(F1833&gt;0,MAX(B$26:B1832)+1,IF(AND(D1833&gt;0,C1833=0),"ЗАГ",0)),0)</f>
        <v>0</v>
      </c>
      <c r="C1833" s="141">
        <f>IF(Смета!B1815&gt;0,Смета!B1815,0)</f>
        <v>0</v>
      </c>
      <c r="D1833" s="543">
        <f>IF(Смета!C1815&gt;0,Смета!C1815,0)</f>
        <v>0</v>
      </c>
      <c r="E1833" s="77">
        <f>IF(Смета!D1815&gt;0,Смета!D1815,0)</f>
        <v>0</v>
      </c>
      <c r="F1833" s="67">
        <f>IFERROR(IF(Дата_КС2=S$3,Смета!Q1815,0)+IF(Дата_КС2=S$4,Смета!T1815,0)+IF(Дата_КС2=S$5,Смета!W1815,0)+IF(Дата_КС2=S$6,Смета!Z1815,0)+IF(Дата_КС2=S$7,Смета!AC1815,0)+IF(Дата_КС2=S$8,Смета!AF1815,0)+IF(Дата_КС2=S$9,Смета!AI1815,0)+IF(Дата_КС2=S$10,Смета!AL1815,0)+IF(Дата_КС2=S$11,Смета!AO1815,0)+IF(Дата_КС2=S$12,Смета!AR1815,0)+IF(Дата_КС2=S$13,Смета!AU1815,0)+IF(Дата_КС2=S$14,Смета!AX1815,0),0)</f>
        <v>0</v>
      </c>
      <c r="G1833" s="67">
        <f>IF(Смета!E1815&gt;0,Смета!E1815,0)</f>
        <v>0</v>
      </c>
      <c r="H1833" s="67">
        <f t="shared" si="58"/>
        <v>0</v>
      </c>
      <c r="I1833" s="464">
        <f t="shared" si="57"/>
        <v>0</v>
      </c>
      <c r="J1833" s="474"/>
      <c r="K1833" s="465">
        <f>IF(AND(B1833&gt;0,B1833&lt;&gt;"ЗАГ"),1,IF(C1833=0,SUM(B1834:INDEX(B1834:B$2002,INDEX(MATCH("ЗАГ",B1834:B$2002&amp;"",),))),0))</f>
        <v>0</v>
      </c>
      <c r="L1833" s="47"/>
      <c r="M1833" s="47"/>
      <c r="N1833" s="186"/>
      <c r="O1833" s="186"/>
      <c r="P1833" s="187"/>
      <c r="Q1833" s="189"/>
      <c r="R1833" s="178">
        <f>IFERROR(IF(F1833&gt;0,IF(IFERROR((Смета!H1383*1),0)&gt;0,ROUND(F1833*G1833,2),0),0),0)</f>
        <v>0</v>
      </c>
      <c r="S1833" s="50">
        <f>IFERROR(IF(F1833&gt;0,IF(IFERROR((Смета!G1815*1),0)&gt;0,ROUND(F1833*G1833,2),0),0),0)</f>
        <v>0</v>
      </c>
      <c r="T1833" s="38"/>
      <c r="U1833" s="38"/>
      <c r="X1833" s="38"/>
      <c r="Y1833" s="38"/>
    </row>
    <row r="1834" spans="1:25" s="37" customFormat="1" hidden="1" x14ac:dyDescent="0.25">
      <c r="A1834" s="63"/>
      <c r="B1834" s="140">
        <f>IFERROR(IF(F1834&gt;0,MAX(B$26:B1833)+1,IF(AND(D1834&gt;0,C1834=0),"ЗАГ",0)),0)</f>
        <v>0</v>
      </c>
      <c r="C1834" s="141">
        <f>IF(Смета!B1816&gt;0,Смета!B1816,0)</f>
        <v>0</v>
      </c>
      <c r="D1834" s="543">
        <f>IF(Смета!C1816&gt;0,Смета!C1816,0)</f>
        <v>0</v>
      </c>
      <c r="E1834" s="77">
        <f>IF(Смета!D1816&gt;0,Смета!D1816,0)</f>
        <v>0</v>
      </c>
      <c r="F1834" s="67">
        <f>IFERROR(IF(Дата_КС2=S$3,Смета!Q1816,0)+IF(Дата_КС2=S$4,Смета!T1816,0)+IF(Дата_КС2=S$5,Смета!W1816,0)+IF(Дата_КС2=S$6,Смета!Z1816,0)+IF(Дата_КС2=S$7,Смета!AC1816,0)+IF(Дата_КС2=S$8,Смета!AF1816,0)+IF(Дата_КС2=S$9,Смета!AI1816,0)+IF(Дата_КС2=S$10,Смета!AL1816,0)+IF(Дата_КС2=S$11,Смета!AO1816,0)+IF(Дата_КС2=S$12,Смета!AR1816,0)+IF(Дата_КС2=S$13,Смета!AU1816,0)+IF(Дата_КС2=S$14,Смета!AX1816,0),0)</f>
        <v>0</v>
      </c>
      <c r="G1834" s="67">
        <f>IF(Смета!E1816&gt;0,Смета!E1816,0)</f>
        <v>0</v>
      </c>
      <c r="H1834" s="67">
        <f t="shared" si="58"/>
        <v>0</v>
      </c>
      <c r="I1834" s="464">
        <f t="shared" si="57"/>
        <v>0</v>
      </c>
      <c r="J1834" s="474"/>
      <c r="K1834" s="465">
        <f>IF(AND(B1834&gt;0,B1834&lt;&gt;"ЗАГ"),1,IF(C1834=0,SUM(B1835:INDEX(B1835:B$2002,INDEX(MATCH("ЗАГ",B1835:B$2002&amp;"",),))),0))</f>
        <v>0</v>
      </c>
      <c r="L1834" s="47"/>
      <c r="M1834" s="47"/>
      <c r="N1834" s="186"/>
      <c r="O1834" s="186"/>
      <c r="P1834" s="187"/>
      <c r="Q1834" s="189"/>
      <c r="R1834" s="178">
        <f>IFERROR(IF(F1834&gt;0,IF(IFERROR((Смета!H1384*1),0)&gt;0,ROUND(F1834*G1834,2),0),0),0)</f>
        <v>0</v>
      </c>
      <c r="S1834" s="50">
        <f>IFERROR(IF(F1834&gt;0,IF(IFERROR((Смета!G1816*1),0)&gt;0,ROUND(F1834*G1834,2),0),0),0)</f>
        <v>0</v>
      </c>
      <c r="T1834" s="38"/>
      <c r="U1834" s="38"/>
      <c r="X1834" s="38"/>
      <c r="Y1834" s="38"/>
    </row>
    <row r="1835" spans="1:25" s="37" customFormat="1" hidden="1" x14ac:dyDescent="0.25">
      <c r="A1835" s="63"/>
      <c r="B1835" s="140">
        <f>IFERROR(IF(F1835&gt;0,MAX(B$26:B1834)+1,IF(AND(D1835&gt;0,C1835=0),"ЗАГ",0)),0)</f>
        <v>0</v>
      </c>
      <c r="C1835" s="141">
        <f>IF(Смета!B1817&gt;0,Смета!B1817,0)</f>
        <v>0</v>
      </c>
      <c r="D1835" s="543">
        <f>IF(Смета!C1817&gt;0,Смета!C1817,0)</f>
        <v>0</v>
      </c>
      <c r="E1835" s="77">
        <f>IF(Смета!D1817&gt;0,Смета!D1817,0)</f>
        <v>0</v>
      </c>
      <c r="F1835" s="67">
        <f>IFERROR(IF(Дата_КС2=S$3,Смета!Q1817,0)+IF(Дата_КС2=S$4,Смета!T1817,0)+IF(Дата_КС2=S$5,Смета!W1817,0)+IF(Дата_КС2=S$6,Смета!Z1817,0)+IF(Дата_КС2=S$7,Смета!AC1817,0)+IF(Дата_КС2=S$8,Смета!AF1817,0)+IF(Дата_КС2=S$9,Смета!AI1817,0)+IF(Дата_КС2=S$10,Смета!AL1817,0)+IF(Дата_КС2=S$11,Смета!AO1817,0)+IF(Дата_КС2=S$12,Смета!AR1817,0)+IF(Дата_КС2=S$13,Смета!AU1817,0)+IF(Дата_КС2=S$14,Смета!AX1817,0),0)</f>
        <v>0</v>
      </c>
      <c r="G1835" s="67">
        <f>IF(Смета!E1817&gt;0,Смета!E1817,0)</f>
        <v>0</v>
      </c>
      <c r="H1835" s="67">
        <f t="shared" si="58"/>
        <v>0</v>
      </c>
      <c r="I1835" s="464">
        <f t="shared" si="57"/>
        <v>0</v>
      </c>
      <c r="J1835" s="474"/>
      <c r="K1835" s="465">
        <f>IF(AND(B1835&gt;0,B1835&lt;&gt;"ЗАГ"),1,IF(C1835=0,SUM(B1836:INDEX(B1836:B$2002,INDEX(MATCH("ЗАГ",B1836:B$2002&amp;"",),))),0))</f>
        <v>0</v>
      </c>
      <c r="L1835" s="47"/>
      <c r="M1835" s="47"/>
      <c r="N1835" s="186"/>
      <c r="O1835" s="186"/>
      <c r="P1835" s="187"/>
      <c r="Q1835" s="189"/>
      <c r="R1835" s="178">
        <f>IFERROR(IF(F1835&gt;0,IF(IFERROR((Смета!H1385*1),0)&gt;0,ROUND(F1835*G1835,2),0),0),0)</f>
        <v>0</v>
      </c>
      <c r="S1835" s="50">
        <f>IFERROR(IF(F1835&gt;0,IF(IFERROR((Смета!G1817*1),0)&gt;0,ROUND(F1835*G1835,2),0),0),0)</f>
        <v>0</v>
      </c>
      <c r="T1835" s="38"/>
      <c r="U1835" s="38"/>
      <c r="X1835" s="38"/>
      <c r="Y1835" s="38"/>
    </row>
    <row r="1836" spans="1:25" s="37" customFormat="1" hidden="1" x14ac:dyDescent="0.25">
      <c r="A1836" s="63"/>
      <c r="B1836" s="140">
        <f>IFERROR(IF(F1836&gt;0,MAX(B$26:B1835)+1,IF(AND(D1836&gt;0,C1836=0),"ЗАГ",0)),0)</f>
        <v>0</v>
      </c>
      <c r="C1836" s="141">
        <f>IF(Смета!B1818&gt;0,Смета!B1818,0)</f>
        <v>0</v>
      </c>
      <c r="D1836" s="543">
        <f>IF(Смета!C1818&gt;0,Смета!C1818,0)</f>
        <v>0</v>
      </c>
      <c r="E1836" s="77">
        <f>IF(Смета!D1818&gt;0,Смета!D1818,0)</f>
        <v>0</v>
      </c>
      <c r="F1836" s="67">
        <f>IFERROR(IF(Дата_КС2=S$3,Смета!Q1818,0)+IF(Дата_КС2=S$4,Смета!T1818,0)+IF(Дата_КС2=S$5,Смета!W1818,0)+IF(Дата_КС2=S$6,Смета!Z1818,0)+IF(Дата_КС2=S$7,Смета!AC1818,0)+IF(Дата_КС2=S$8,Смета!AF1818,0)+IF(Дата_КС2=S$9,Смета!AI1818,0)+IF(Дата_КС2=S$10,Смета!AL1818,0)+IF(Дата_КС2=S$11,Смета!AO1818,0)+IF(Дата_КС2=S$12,Смета!AR1818,0)+IF(Дата_КС2=S$13,Смета!AU1818,0)+IF(Дата_КС2=S$14,Смета!AX1818,0),0)</f>
        <v>0</v>
      </c>
      <c r="G1836" s="67">
        <f>IF(Смета!E1818&gt;0,Смета!E1818,0)</f>
        <v>0</v>
      </c>
      <c r="H1836" s="67">
        <f t="shared" si="58"/>
        <v>0</v>
      </c>
      <c r="I1836" s="464">
        <f t="shared" si="57"/>
        <v>0</v>
      </c>
      <c r="J1836" s="474"/>
      <c r="K1836" s="465">
        <f>IF(AND(B1836&gt;0,B1836&lt;&gt;"ЗАГ"),1,IF(C1836=0,SUM(B1837:INDEX(B1837:B$2002,INDEX(MATCH("ЗАГ",B1837:B$2002&amp;"",),))),0))</f>
        <v>0</v>
      </c>
      <c r="L1836" s="47"/>
      <c r="M1836" s="47"/>
      <c r="N1836" s="186"/>
      <c r="O1836" s="186"/>
      <c r="P1836" s="187"/>
      <c r="Q1836" s="189"/>
      <c r="R1836" s="178">
        <f>IFERROR(IF(F1836&gt;0,IF(IFERROR((Смета!H1386*1),0)&gt;0,ROUND(F1836*G1836,2),0),0),0)</f>
        <v>0</v>
      </c>
      <c r="S1836" s="50">
        <f>IFERROR(IF(F1836&gt;0,IF(IFERROR((Смета!G1818*1),0)&gt;0,ROUND(F1836*G1836,2),0),0),0)</f>
        <v>0</v>
      </c>
      <c r="T1836" s="38"/>
      <c r="U1836" s="38"/>
      <c r="X1836" s="38"/>
      <c r="Y1836" s="38"/>
    </row>
    <row r="1837" spans="1:25" s="37" customFormat="1" hidden="1" x14ac:dyDescent="0.25">
      <c r="A1837" s="63"/>
      <c r="B1837" s="140">
        <f>IFERROR(IF(F1837&gt;0,MAX(B$26:B1836)+1,IF(AND(D1837&gt;0,C1837=0),"ЗАГ",0)),0)</f>
        <v>0</v>
      </c>
      <c r="C1837" s="141">
        <f>IF(Смета!B1819&gt;0,Смета!B1819,0)</f>
        <v>0</v>
      </c>
      <c r="D1837" s="543">
        <f>IF(Смета!C1819&gt;0,Смета!C1819,0)</f>
        <v>0</v>
      </c>
      <c r="E1837" s="77">
        <f>IF(Смета!D1819&gt;0,Смета!D1819,0)</f>
        <v>0</v>
      </c>
      <c r="F1837" s="67">
        <f>IFERROR(IF(Дата_КС2=S$3,Смета!Q1819,0)+IF(Дата_КС2=S$4,Смета!T1819,0)+IF(Дата_КС2=S$5,Смета!W1819,0)+IF(Дата_КС2=S$6,Смета!Z1819,0)+IF(Дата_КС2=S$7,Смета!AC1819,0)+IF(Дата_КС2=S$8,Смета!AF1819,0)+IF(Дата_КС2=S$9,Смета!AI1819,0)+IF(Дата_КС2=S$10,Смета!AL1819,0)+IF(Дата_КС2=S$11,Смета!AO1819,0)+IF(Дата_КС2=S$12,Смета!AR1819,0)+IF(Дата_КС2=S$13,Смета!AU1819,0)+IF(Дата_КС2=S$14,Смета!AX1819,0),0)</f>
        <v>0</v>
      </c>
      <c r="G1837" s="67">
        <f>IF(Смета!E1819&gt;0,Смета!E1819,0)</f>
        <v>0</v>
      </c>
      <c r="H1837" s="67">
        <f t="shared" si="58"/>
        <v>0</v>
      </c>
      <c r="I1837" s="464">
        <f t="shared" si="57"/>
        <v>0</v>
      </c>
      <c r="J1837" s="474"/>
      <c r="K1837" s="465">
        <f>IF(AND(B1837&gt;0,B1837&lt;&gt;"ЗАГ"),1,IF(C1837=0,SUM(B1838:INDEX(B1838:B$2002,INDEX(MATCH("ЗАГ",B1838:B$2002&amp;"",),))),0))</f>
        <v>0</v>
      </c>
      <c r="L1837" s="47"/>
      <c r="M1837" s="47"/>
      <c r="N1837" s="186"/>
      <c r="O1837" s="186"/>
      <c r="P1837" s="187"/>
      <c r="Q1837" s="189"/>
      <c r="R1837" s="178">
        <f>IFERROR(IF(F1837&gt;0,IF(IFERROR((Смета!H1387*1),0)&gt;0,ROUND(F1837*G1837,2),0),0),0)</f>
        <v>0</v>
      </c>
      <c r="S1837" s="50">
        <f>IFERROR(IF(F1837&gt;0,IF(IFERROR((Смета!G1819*1),0)&gt;0,ROUND(F1837*G1837,2),0),0),0)</f>
        <v>0</v>
      </c>
      <c r="T1837" s="38"/>
      <c r="U1837" s="38"/>
      <c r="X1837" s="38"/>
      <c r="Y1837" s="38"/>
    </row>
    <row r="1838" spans="1:25" s="37" customFormat="1" hidden="1" x14ac:dyDescent="0.25">
      <c r="A1838" s="63"/>
      <c r="B1838" s="140">
        <f>IFERROR(IF(F1838&gt;0,MAX(B$26:B1837)+1,IF(AND(D1838&gt;0,C1838=0),"ЗАГ",0)),0)</f>
        <v>0</v>
      </c>
      <c r="C1838" s="141">
        <f>IF(Смета!B1820&gt;0,Смета!B1820,0)</f>
        <v>0</v>
      </c>
      <c r="D1838" s="543">
        <f>IF(Смета!C1820&gt;0,Смета!C1820,0)</f>
        <v>0</v>
      </c>
      <c r="E1838" s="77">
        <f>IF(Смета!D1820&gt;0,Смета!D1820,0)</f>
        <v>0</v>
      </c>
      <c r="F1838" s="67">
        <f>IFERROR(IF(Дата_КС2=S$3,Смета!Q1820,0)+IF(Дата_КС2=S$4,Смета!T1820,0)+IF(Дата_КС2=S$5,Смета!W1820,0)+IF(Дата_КС2=S$6,Смета!Z1820,0)+IF(Дата_КС2=S$7,Смета!AC1820,0)+IF(Дата_КС2=S$8,Смета!AF1820,0)+IF(Дата_КС2=S$9,Смета!AI1820,0)+IF(Дата_КС2=S$10,Смета!AL1820,0)+IF(Дата_КС2=S$11,Смета!AO1820,0)+IF(Дата_КС2=S$12,Смета!AR1820,0)+IF(Дата_КС2=S$13,Смета!AU1820,0)+IF(Дата_КС2=S$14,Смета!AX1820,0),0)</f>
        <v>0</v>
      </c>
      <c r="G1838" s="67">
        <f>IF(Смета!E1820&gt;0,Смета!E1820,0)</f>
        <v>0</v>
      </c>
      <c r="H1838" s="67">
        <f t="shared" si="58"/>
        <v>0</v>
      </c>
      <c r="I1838" s="464">
        <f t="shared" si="57"/>
        <v>0</v>
      </c>
      <c r="J1838" s="474"/>
      <c r="K1838" s="465">
        <f>IF(AND(B1838&gt;0,B1838&lt;&gt;"ЗАГ"),1,IF(C1838=0,SUM(B1839:INDEX(B1839:B$2002,INDEX(MATCH("ЗАГ",B1839:B$2002&amp;"",),))),0))</f>
        <v>0</v>
      </c>
      <c r="L1838" s="47"/>
      <c r="M1838" s="47"/>
      <c r="N1838" s="186"/>
      <c r="O1838" s="186"/>
      <c r="P1838" s="187"/>
      <c r="Q1838" s="189"/>
      <c r="R1838" s="178">
        <f>IFERROR(IF(F1838&gt;0,IF(IFERROR((Смета!H1388*1),0)&gt;0,ROUND(F1838*G1838,2),0),0),0)</f>
        <v>0</v>
      </c>
      <c r="S1838" s="50">
        <f>IFERROR(IF(F1838&gt;0,IF(IFERROR((Смета!G1820*1),0)&gt;0,ROUND(F1838*G1838,2),0),0),0)</f>
        <v>0</v>
      </c>
      <c r="T1838" s="38"/>
      <c r="U1838" s="38"/>
      <c r="X1838" s="38"/>
      <c r="Y1838" s="38"/>
    </row>
    <row r="1839" spans="1:25" s="37" customFormat="1" hidden="1" x14ac:dyDescent="0.25">
      <c r="A1839" s="63"/>
      <c r="B1839" s="140">
        <f>IFERROR(IF(F1839&gt;0,MAX(B$26:B1838)+1,IF(AND(D1839&gt;0,C1839=0),"ЗАГ",0)),0)</f>
        <v>0</v>
      </c>
      <c r="C1839" s="141">
        <f>IF(Смета!B1821&gt;0,Смета!B1821,0)</f>
        <v>0</v>
      </c>
      <c r="D1839" s="543">
        <f>IF(Смета!C1821&gt;0,Смета!C1821,0)</f>
        <v>0</v>
      </c>
      <c r="E1839" s="77">
        <f>IF(Смета!D1821&gt;0,Смета!D1821,0)</f>
        <v>0</v>
      </c>
      <c r="F1839" s="67">
        <f>IFERROR(IF(Дата_КС2=S$3,Смета!Q1821,0)+IF(Дата_КС2=S$4,Смета!T1821,0)+IF(Дата_КС2=S$5,Смета!W1821,0)+IF(Дата_КС2=S$6,Смета!Z1821,0)+IF(Дата_КС2=S$7,Смета!AC1821,0)+IF(Дата_КС2=S$8,Смета!AF1821,0)+IF(Дата_КС2=S$9,Смета!AI1821,0)+IF(Дата_КС2=S$10,Смета!AL1821,0)+IF(Дата_КС2=S$11,Смета!AO1821,0)+IF(Дата_КС2=S$12,Смета!AR1821,0)+IF(Дата_КС2=S$13,Смета!AU1821,0)+IF(Дата_КС2=S$14,Смета!AX1821,0),0)</f>
        <v>0</v>
      </c>
      <c r="G1839" s="67">
        <f>IF(Смета!E1821&gt;0,Смета!E1821,0)</f>
        <v>0</v>
      </c>
      <c r="H1839" s="67">
        <f t="shared" si="58"/>
        <v>0</v>
      </c>
      <c r="I1839" s="464">
        <f t="shared" si="57"/>
        <v>0</v>
      </c>
      <c r="J1839" s="474"/>
      <c r="K1839" s="465">
        <f>IF(AND(B1839&gt;0,B1839&lt;&gt;"ЗАГ"),1,IF(C1839=0,SUM(B1840:INDEX(B1840:B$2002,INDEX(MATCH("ЗАГ",B1840:B$2002&amp;"",),))),0))</f>
        <v>0</v>
      </c>
      <c r="L1839" s="47"/>
      <c r="M1839" s="47"/>
      <c r="N1839" s="186"/>
      <c r="O1839" s="186"/>
      <c r="P1839" s="187"/>
      <c r="Q1839" s="189"/>
      <c r="R1839" s="178">
        <f>IFERROR(IF(F1839&gt;0,IF(IFERROR((Смета!H1389*1),0)&gt;0,ROUND(F1839*G1839,2),0),0),0)</f>
        <v>0</v>
      </c>
      <c r="S1839" s="50">
        <f>IFERROR(IF(F1839&gt;0,IF(IFERROR((Смета!G1821*1),0)&gt;0,ROUND(F1839*G1839,2),0),0),0)</f>
        <v>0</v>
      </c>
      <c r="T1839" s="38"/>
      <c r="U1839" s="38"/>
      <c r="X1839" s="38"/>
      <c r="Y1839" s="38"/>
    </row>
    <row r="1840" spans="1:25" s="37" customFormat="1" hidden="1" x14ac:dyDescent="0.25">
      <c r="A1840" s="63"/>
      <c r="B1840" s="140">
        <f>IFERROR(IF(F1840&gt;0,MAX(B$26:B1839)+1,IF(AND(D1840&gt;0,C1840=0),"ЗАГ",0)),0)</f>
        <v>0</v>
      </c>
      <c r="C1840" s="141">
        <f>IF(Смета!B1822&gt;0,Смета!B1822,0)</f>
        <v>0</v>
      </c>
      <c r="D1840" s="543">
        <f>IF(Смета!C1822&gt;0,Смета!C1822,0)</f>
        <v>0</v>
      </c>
      <c r="E1840" s="77">
        <f>IF(Смета!D1822&gt;0,Смета!D1822,0)</f>
        <v>0</v>
      </c>
      <c r="F1840" s="67">
        <f>IFERROR(IF(Дата_КС2=S$3,Смета!Q1822,0)+IF(Дата_КС2=S$4,Смета!T1822,0)+IF(Дата_КС2=S$5,Смета!W1822,0)+IF(Дата_КС2=S$6,Смета!Z1822,0)+IF(Дата_КС2=S$7,Смета!AC1822,0)+IF(Дата_КС2=S$8,Смета!AF1822,0)+IF(Дата_КС2=S$9,Смета!AI1822,0)+IF(Дата_КС2=S$10,Смета!AL1822,0)+IF(Дата_КС2=S$11,Смета!AO1822,0)+IF(Дата_КС2=S$12,Смета!AR1822,0)+IF(Дата_КС2=S$13,Смета!AU1822,0)+IF(Дата_КС2=S$14,Смета!AX1822,0),0)</f>
        <v>0</v>
      </c>
      <c r="G1840" s="67">
        <f>IF(Смета!E1822&gt;0,Смета!E1822,0)</f>
        <v>0</v>
      </c>
      <c r="H1840" s="67">
        <f t="shared" si="58"/>
        <v>0</v>
      </c>
      <c r="I1840" s="464">
        <f t="shared" si="57"/>
        <v>0</v>
      </c>
      <c r="J1840" s="474"/>
      <c r="K1840" s="465">
        <f>IF(AND(B1840&gt;0,B1840&lt;&gt;"ЗАГ"),1,IF(C1840=0,SUM(B1841:INDEX(B1841:B$2002,INDEX(MATCH("ЗАГ",B1841:B$2002&amp;"",),))),0))</f>
        <v>0</v>
      </c>
      <c r="L1840" s="47"/>
      <c r="M1840" s="47"/>
      <c r="N1840" s="186"/>
      <c r="O1840" s="186"/>
      <c r="P1840" s="187"/>
      <c r="Q1840" s="189"/>
      <c r="R1840" s="178">
        <f>IFERROR(IF(F1840&gt;0,IF(IFERROR((Смета!H1390*1),0)&gt;0,ROUND(F1840*G1840,2),0),0),0)</f>
        <v>0</v>
      </c>
      <c r="S1840" s="50">
        <f>IFERROR(IF(F1840&gt;0,IF(IFERROR((Смета!G1822*1),0)&gt;0,ROUND(F1840*G1840,2),0),0),0)</f>
        <v>0</v>
      </c>
      <c r="T1840" s="38"/>
      <c r="U1840" s="38"/>
      <c r="X1840" s="38"/>
      <c r="Y1840" s="38"/>
    </row>
    <row r="1841" spans="1:25" s="37" customFormat="1" hidden="1" x14ac:dyDescent="0.25">
      <c r="A1841" s="63"/>
      <c r="B1841" s="140">
        <f>IFERROR(IF(F1841&gt;0,MAX(B$26:B1840)+1,IF(AND(D1841&gt;0,C1841=0),"ЗАГ",0)),0)</f>
        <v>0</v>
      </c>
      <c r="C1841" s="141">
        <f>IF(Смета!B1823&gt;0,Смета!B1823,0)</f>
        <v>0</v>
      </c>
      <c r="D1841" s="543">
        <f>IF(Смета!C1823&gt;0,Смета!C1823,0)</f>
        <v>0</v>
      </c>
      <c r="E1841" s="77">
        <f>IF(Смета!D1823&gt;0,Смета!D1823,0)</f>
        <v>0</v>
      </c>
      <c r="F1841" s="67">
        <f>IFERROR(IF(Дата_КС2=S$3,Смета!Q1823,0)+IF(Дата_КС2=S$4,Смета!T1823,0)+IF(Дата_КС2=S$5,Смета!W1823,0)+IF(Дата_КС2=S$6,Смета!Z1823,0)+IF(Дата_КС2=S$7,Смета!AC1823,0)+IF(Дата_КС2=S$8,Смета!AF1823,0)+IF(Дата_КС2=S$9,Смета!AI1823,0)+IF(Дата_КС2=S$10,Смета!AL1823,0)+IF(Дата_КС2=S$11,Смета!AO1823,0)+IF(Дата_КС2=S$12,Смета!AR1823,0)+IF(Дата_КС2=S$13,Смета!AU1823,0)+IF(Дата_КС2=S$14,Смета!AX1823,0),0)</f>
        <v>0</v>
      </c>
      <c r="G1841" s="67">
        <f>IF(Смета!E1823&gt;0,Смета!E1823,0)</f>
        <v>0</v>
      </c>
      <c r="H1841" s="67">
        <f t="shared" si="58"/>
        <v>0</v>
      </c>
      <c r="I1841" s="464">
        <f t="shared" si="57"/>
        <v>0</v>
      </c>
      <c r="J1841" s="474"/>
      <c r="K1841" s="465">
        <f>IF(AND(B1841&gt;0,B1841&lt;&gt;"ЗАГ"),1,IF(C1841=0,SUM(B1842:INDEX(B1842:B$2002,INDEX(MATCH("ЗАГ",B1842:B$2002&amp;"",),))),0))</f>
        <v>0</v>
      </c>
      <c r="L1841" s="47"/>
      <c r="M1841" s="47"/>
      <c r="N1841" s="186"/>
      <c r="O1841" s="186"/>
      <c r="P1841" s="187"/>
      <c r="Q1841" s="189"/>
      <c r="R1841" s="178">
        <f>IFERROR(IF(F1841&gt;0,IF(IFERROR((Смета!H1391*1),0)&gt;0,ROUND(F1841*G1841,2),0),0),0)</f>
        <v>0</v>
      </c>
      <c r="S1841" s="50">
        <f>IFERROR(IF(F1841&gt;0,IF(IFERROR((Смета!G1823*1),0)&gt;0,ROUND(F1841*G1841,2),0),0),0)</f>
        <v>0</v>
      </c>
      <c r="T1841" s="38"/>
      <c r="U1841" s="38"/>
      <c r="X1841" s="38"/>
      <c r="Y1841" s="38"/>
    </row>
    <row r="1842" spans="1:25" s="37" customFormat="1" hidden="1" x14ac:dyDescent="0.25">
      <c r="A1842" s="63"/>
      <c r="B1842" s="140">
        <f>IFERROR(IF(F1842&gt;0,MAX(B$26:B1841)+1,IF(AND(D1842&gt;0,C1842=0),"ЗАГ",0)),0)</f>
        <v>0</v>
      </c>
      <c r="C1842" s="141">
        <f>IF(Смета!B1824&gt;0,Смета!B1824,0)</f>
        <v>0</v>
      </c>
      <c r="D1842" s="543">
        <f>IF(Смета!C1824&gt;0,Смета!C1824,0)</f>
        <v>0</v>
      </c>
      <c r="E1842" s="77">
        <f>IF(Смета!D1824&gt;0,Смета!D1824,0)</f>
        <v>0</v>
      </c>
      <c r="F1842" s="67">
        <f>IFERROR(IF(Дата_КС2=S$3,Смета!Q1824,0)+IF(Дата_КС2=S$4,Смета!T1824,0)+IF(Дата_КС2=S$5,Смета!W1824,0)+IF(Дата_КС2=S$6,Смета!Z1824,0)+IF(Дата_КС2=S$7,Смета!AC1824,0)+IF(Дата_КС2=S$8,Смета!AF1824,0)+IF(Дата_КС2=S$9,Смета!AI1824,0)+IF(Дата_КС2=S$10,Смета!AL1824,0)+IF(Дата_КС2=S$11,Смета!AO1824,0)+IF(Дата_КС2=S$12,Смета!AR1824,0)+IF(Дата_КС2=S$13,Смета!AU1824,0)+IF(Дата_КС2=S$14,Смета!AX1824,0),0)</f>
        <v>0</v>
      </c>
      <c r="G1842" s="67">
        <f>IF(Смета!E1824&gt;0,Смета!E1824,0)</f>
        <v>0</v>
      </c>
      <c r="H1842" s="67">
        <f t="shared" si="58"/>
        <v>0</v>
      </c>
      <c r="I1842" s="464">
        <f t="shared" si="57"/>
        <v>0</v>
      </c>
      <c r="J1842" s="474"/>
      <c r="K1842" s="465">
        <f>IF(AND(B1842&gt;0,B1842&lt;&gt;"ЗАГ"),1,IF(C1842=0,SUM(B1843:INDEX(B1843:B$2002,INDEX(MATCH("ЗАГ",B1843:B$2002&amp;"",),))),0))</f>
        <v>0</v>
      </c>
      <c r="L1842" s="47"/>
      <c r="M1842" s="47"/>
      <c r="N1842" s="186"/>
      <c r="O1842" s="186"/>
      <c r="P1842" s="187"/>
      <c r="Q1842" s="189"/>
      <c r="R1842" s="178">
        <f>IFERROR(IF(F1842&gt;0,IF(IFERROR((Смета!H1392*1),0)&gt;0,ROUND(F1842*G1842,2),0),0),0)</f>
        <v>0</v>
      </c>
      <c r="S1842" s="50">
        <f>IFERROR(IF(F1842&gt;0,IF(IFERROR((Смета!G1824*1),0)&gt;0,ROUND(F1842*G1842,2),0),0),0)</f>
        <v>0</v>
      </c>
      <c r="T1842" s="38"/>
      <c r="U1842" s="38"/>
      <c r="X1842" s="38"/>
      <c r="Y1842" s="38"/>
    </row>
    <row r="1843" spans="1:25" s="37" customFormat="1" hidden="1" x14ac:dyDescent="0.25">
      <c r="A1843" s="63"/>
      <c r="B1843" s="140">
        <f>IFERROR(IF(F1843&gt;0,MAX(B$26:B1842)+1,IF(AND(D1843&gt;0,C1843=0),"ЗАГ",0)),0)</f>
        <v>0</v>
      </c>
      <c r="C1843" s="141">
        <f>IF(Смета!B1825&gt;0,Смета!B1825,0)</f>
        <v>0</v>
      </c>
      <c r="D1843" s="543">
        <f>IF(Смета!C1825&gt;0,Смета!C1825,0)</f>
        <v>0</v>
      </c>
      <c r="E1843" s="77">
        <f>IF(Смета!D1825&gt;0,Смета!D1825,0)</f>
        <v>0</v>
      </c>
      <c r="F1843" s="67">
        <f>IFERROR(IF(Дата_КС2=S$3,Смета!Q1825,0)+IF(Дата_КС2=S$4,Смета!T1825,0)+IF(Дата_КС2=S$5,Смета!W1825,0)+IF(Дата_КС2=S$6,Смета!Z1825,0)+IF(Дата_КС2=S$7,Смета!AC1825,0)+IF(Дата_КС2=S$8,Смета!AF1825,0)+IF(Дата_КС2=S$9,Смета!AI1825,0)+IF(Дата_КС2=S$10,Смета!AL1825,0)+IF(Дата_КС2=S$11,Смета!AO1825,0)+IF(Дата_КС2=S$12,Смета!AR1825,0)+IF(Дата_КС2=S$13,Смета!AU1825,0)+IF(Дата_КС2=S$14,Смета!AX1825,0),0)</f>
        <v>0</v>
      </c>
      <c r="G1843" s="67">
        <f>IF(Смета!E1825&gt;0,Смета!E1825,0)</f>
        <v>0</v>
      </c>
      <c r="H1843" s="67">
        <f t="shared" si="58"/>
        <v>0</v>
      </c>
      <c r="I1843" s="464">
        <f t="shared" si="57"/>
        <v>0</v>
      </c>
      <c r="J1843" s="474"/>
      <c r="K1843" s="465">
        <f>IF(AND(B1843&gt;0,B1843&lt;&gt;"ЗАГ"),1,IF(C1843=0,SUM(B1844:INDEX(B1844:B$2002,INDEX(MATCH("ЗАГ",B1844:B$2002&amp;"",),))),0))</f>
        <v>0</v>
      </c>
      <c r="L1843" s="47"/>
      <c r="M1843" s="47"/>
      <c r="N1843" s="186"/>
      <c r="O1843" s="186"/>
      <c r="P1843" s="187"/>
      <c r="Q1843" s="189"/>
      <c r="R1843" s="178">
        <f>IFERROR(IF(F1843&gt;0,IF(IFERROR((Смета!H1393*1),0)&gt;0,ROUND(F1843*G1843,2),0),0),0)</f>
        <v>0</v>
      </c>
      <c r="S1843" s="50">
        <f>IFERROR(IF(F1843&gt;0,IF(IFERROR((Смета!G1825*1),0)&gt;0,ROUND(F1843*G1843,2),0),0),0)</f>
        <v>0</v>
      </c>
      <c r="T1843" s="38"/>
      <c r="U1843" s="38"/>
      <c r="X1843" s="38"/>
      <c r="Y1843" s="38"/>
    </row>
    <row r="1844" spans="1:25" s="37" customFormat="1" hidden="1" x14ac:dyDescent="0.25">
      <c r="A1844" s="63"/>
      <c r="B1844" s="140">
        <f>IFERROR(IF(F1844&gt;0,MAX(B$26:B1843)+1,IF(AND(D1844&gt;0,C1844=0),"ЗАГ",0)),0)</f>
        <v>0</v>
      </c>
      <c r="C1844" s="141">
        <f>IF(Смета!B1826&gt;0,Смета!B1826,0)</f>
        <v>0</v>
      </c>
      <c r="D1844" s="543">
        <f>IF(Смета!C1826&gt;0,Смета!C1826,0)</f>
        <v>0</v>
      </c>
      <c r="E1844" s="77">
        <f>IF(Смета!D1826&gt;0,Смета!D1826,0)</f>
        <v>0</v>
      </c>
      <c r="F1844" s="67">
        <f>IFERROR(IF(Дата_КС2=S$3,Смета!Q1826,0)+IF(Дата_КС2=S$4,Смета!T1826,0)+IF(Дата_КС2=S$5,Смета!W1826,0)+IF(Дата_КС2=S$6,Смета!Z1826,0)+IF(Дата_КС2=S$7,Смета!AC1826,0)+IF(Дата_КС2=S$8,Смета!AF1826,0)+IF(Дата_КС2=S$9,Смета!AI1826,0)+IF(Дата_КС2=S$10,Смета!AL1826,0)+IF(Дата_КС2=S$11,Смета!AO1826,0)+IF(Дата_КС2=S$12,Смета!AR1826,0)+IF(Дата_КС2=S$13,Смета!AU1826,0)+IF(Дата_КС2=S$14,Смета!AX1826,0),0)</f>
        <v>0</v>
      </c>
      <c r="G1844" s="67">
        <f>IF(Смета!E1826&gt;0,Смета!E1826,0)</f>
        <v>0</v>
      </c>
      <c r="H1844" s="67">
        <f t="shared" si="58"/>
        <v>0</v>
      </c>
      <c r="I1844" s="464">
        <f t="shared" si="57"/>
        <v>0</v>
      </c>
      <c r="J1844" s="474"/>
      <c r="K1844" s="465">
        <f>IF(AND(B1844&gt;0,B1844&lt;&gt;"ЗАГ"),1,IF(C1844=0,SUM(B1845:INDEX(B1845:B$2002,INDEX(MATCH("ЗАГ",B1845:B$2002&amp;"",),))),0))</f>
        <v>0</v>
      </c>
      <c r="L1844" s="47"/>
      <c r="M1844" s="47"/>
      <c r="N1844" s="186"/>
      <c r="O1844" s="186"/>
      <c r="P1844" s="187"/>
      <c r="Q1844" s="189"/>
      <c r="R1844" s="178">
        <f>IFERROR(IF(F1844&gt;0,IF(IFERROR((Смета!H1394*1),0)&gt;0,ROUND(F1844*G1844,2),0),0),0)</f>
        <v>0</v>
      </c>
      <c r="S1844" s="50">
        <f>IFERROR(IF(F1844&gt;0,IF(IFERROR((Смета!G1826*1),0)&gt;0,ROUND(F1844*G1844,2),0),0),0)</f>
        <v>0</v>
      </c>
      <c r="T1844" s="38"/>
      <c r="U1844" s="38"/>
      <c r="X1844" s="38"/>
      <c r="Y1844" s="38"/>
    </row>
    <row r="1845" spans="1:25" s="37" customFormat="1" hidden="1" x14ac:dyDescent="0.25">
      <c r="A1845" s="63"/>
      <c r="B1845" s="140">
        <f>IFERROR(IF(F1845&gt;0,MAX(B$26:B1844)+1,IF(AND(D1845&gt;0,C1845=0),"ЗАГ",0)),0)</f>
        <v>0</v>
      </c>
      <c r="C1845" s="141">
        <f>IF(Смета!B1827&gt;0,Смета!B1827,0)</f>
        <v>0</v>
      </c>
      <c r="D1845" s="543">
        <f>IF(Смета!C1827&gt;0,Смета!C1827,0)</f>
        <v>0</v>
      </c>
      <c r="E1845" s="77">
        <f>IF(Смета!D1827&gt;0,Смета!D1827,0)</f>
        <v>0</v>
      </c>
      <c r="F1845" s="67">
        <f>IFERROR(IF(Дата_КС2=S$3,Смета!Q1827,0)+IF(Дата_КС2=S$4,Смета!T1827,0)+IF(Дата_КС2=S$5,Смета!W1827,0)+IF(Дата_КС2=S$6,Смета!Z1827,0)+IF(Дата_КС2=S$7,Смета!AC1827,0)+IF(Дата_КС2=S$8,Смета!AF1827,0)+IF(Дата_КС2=S$9,Смета!AI1827,0)+IF(Дата_КС2=S$10,Смета!AL1827,0)+IF(Дата_КС2=S$11,Смета!AO1827,0)+IF(Дата_КС2=S$12,Смета!AR1827,0)+IF(Дата_КС2=S$13,Смета!AU1827,0)+IF(Дата_КС2=S$14,Смета!AX1827,0),0)</f>
        <v>0</v>
      </c>
      <c r="G1845" s="67">
        <f>IF(Смета!E1827&gt;0,Смета!E1827,0)</f>
        <v>0</v>
      </c>
      <c r="H1845" s="67">
        <f t="shared" si="58"/>
        <v>0</v>
      </c>
      <c r="I1845" s="464">
        <f t="shared" si="57"/>
        <v>0</v>
      </c>
      <c r="J1845" s="474"/>
      <c r="K1845" s="465">
        <f>IF(AND(B1845&gt;0,B1845&lt;&gt;"ЗАГ"),1,IF(C1845=0,SUM(B1846:INDEX(B1846:B$2002,INDEX(MATCH("ЗАГ",B1846:B$2002&amp;"",),))),0))</f>
        <v>0</v>
      </c>
      <c r="L1845" s="47"/>
      <c r="M1845" s="47"/>
      <c r="N1845" s="186"/>
      <c r="O1845" s="186"/>
      <c r="P1845" s="187"/>
      <c r="Q1845" s="189"/>
      <c r="R1845" s="178">
        <f>IFERROR(IF(F1845&gt;0,IF(IFERROR((Смета!H1395*1),0)&gt;0,ROUND(F1845*G1845,2),0),0),0)</f>
        <v>0</v>
      </c>
      <c r="S1845" s="50">
        <f>IFERROR(IF(F1845&gt;0,IF(IFERROR((Смета!G1827*1),0)&gt;0,ROUND(F1845*G1845,2),0),0),0)</f>
        <v>0</v>
      </c>
      <c r="T1845" s="38"/>
      <c r="U1845" s="38"/>
      <c r="X1845" s="38"/>
      <c r="Y1845" s="38"/>
    </row>
    <row r="1846" spans="1:25" s="37" customFormat="1" hidden="1" x14ac:dyDescent="0.25">
      <c r="A1846" s="63"/>
      <c r="B1846" s="140">
        <f>IFERROR(IF(F1846&gt;0,MAX(B$26:B1845)+1,IF(AND(D1846&gt;0,C1846=0),"ЗАГ",0)),0)</f>
        <v>0</v>
      </c>
      <c r="C1846" s="141">
        <f>IF(Смета!B1828&gt;0,Смета!B1828,0)</f>
        <v>0</v>
      </c>
      <c r="D1846" s="543">
        <f>IF(Смета!C1828&gt;0,Смета!C1828,0)</f>
        <v>0</v>
      </c>
      <c r="E1846" s="77">
        <f>IF(Смета!D1828&gt;0,Смета!D1828,0)</f>
        <v>0</v>
      </c>
      <c r="F1846" s="67">
        <f>IFERROR(IF(Дата_КС2=S$3,Смета!Q1828,0)+IF(Дата_КС2=S$4,Смета!T1828,0)+IF(Дата_КС2=S$5,Смета!W1828,0)+IF(Дата_КС2=S$6,Смета!Z1828,0)+IF(Дата_КС2=S$7,Смета!AC1828,0)+IF(Дата_КС2=S$8,Смета!AF1828,0)+IF(Дата_КС2=S$9,Смета!AI1828,0)+IF(Дата_КС2=S$10,Смета!AL1828,0)+IF(Дата_КС2=S$11,Смета!AO1828,0)+IF(Дата_КС2=S$12,Смета!AR1828,0)+IF(Дата_КС2=S$13,Смета!AU1828,0)+IF(Дата_КС2=S$14,Смета!AX1828,0),0)</f>
        <v>0</v>
      </c>
      <c r="G1846" s="67">
        <f>IF(Смета!E1828&gt;0,Смета!E1828,0)</f>
        <v>0</v>
      </c>
      <c r="H1846" s="67">
        <f t="shared" si="58"/>
        <v>0</v>
      </c>
      <c r="I1846" s="464">
        <f t="shared" si="57"/>
        <v>0</v>
      </c>
      <c r="J1846" s="474"/>
      <c r="K1846" s="465">
        <f>IF(AND(B1846&gt;0,B1846&lt;&gt;"ЗАГ"),1,IF(C1846=0,SUM(B1847:INDEX(B1847:B$2002,INDEX(MATCH("ЗАГ",B1847:B$2002&amp;"",),))),0))</f>
        <v>0</v>
      </c>
      <c r="L1846" s="47"/>
      <c r="M1846" s="47"/>
      <c r="N1846" s="186"/>
      <c r="O1846" s="186"/>
      <c r="P1846" s="187"/>
      <c r="Q1846" s="189"/>
      <c r="R1846" s="178">
        <f>IFERROR(IF(F1846&gt;0,IF(IFERROR((Смета!H1396*1),0)&gt;0,ROUND(F1846*G1846,2),0),0),0)</f>
        <v>0</v>
      </c>
      <c r="S1846" s="50">
        <f>IFERROR(IF(F1846&gt;0,IF(IFERROR((Смета!G1828*1),0)&gt;0,ROUND(F1846*G1846,2),0),0),0)</f>
        <v>0</v>
      </c>
      <c r="T1846" s="38"/>
      <c r="U1846" s="38"/>
      <c r="X1846" s="38"/>
      <c r="Y1846" s="38"/>
    </row>
    <row r="1847" spans="1:25" s="37" customFormat="1" hidden="1" x14ac:dyDescent="0.25">
      <c r="A1847" s="63"/>
      <c r="B1847" s="140">
        <f>IFERROR(IF(F1847&gt;0,MAX(B$26:B1846)+1,IF(AND(D1847&gt;0,C1847=0),"ЗАГ",0)),0)</f>
        <v>0</v>
      </c>
      <c r="C1847" s="141">
        <f>IF(Смета!B1829&gt;0,Смета!B1829,0)</f>
        <v>0</v>
      </c>
      <c r="D1847" s="543">
        <f>IF(Смета!C1829&gt;0,Смета!C1829,0)</f>
        <v>0</v>
      </c>
      <c r="E1847" s="77">
        <f>IF(Смета!D1829&gt;0,Смета!D1829,0)</f>
        <v>0</v>
      </c>
      <c r="F1847" s="67">
        <f>IFERROR(IF(Дата_КС2=S$3,Смета!Q1829,0)+IF(Дата_КС2=S$4,Смета!T1829,0)+IF(Дата_КС2=S$5,Смета!W1829,0)+IF(Дата_КС2=S$6,Смета!Z1829,0)+IF(Дата_КС2=S$7,Смета!AC1829,0)+IF(Дата_КС2=S$8,Смета!AF1829,0)+IF(Дата_КС2=S$9,Смета!AI1829,0)+IF(Дата_КС2=S$10,Смета!AL1829,0)+IF(Дата_КС2=S$11,Смета!AO1829,0)+IF(Дата_КС2=S$12,Смета!AR1829,0)+IF(Дата_КС2=S$13,Смета!AU1829,0)+IF(Дата_КС2=S$14,Смета!AX1829,0),0)</f>
        <v>0</v>
      </c>
      <c r="G1847" s="67">
        <f>IF(Смета!E1829&gt;0,Смета!E1829,0)</f>
        <v>0</v>
      </c>
      <c r="H1847" s="67">
        <f t="shared" si="58"/>
        <v>0</v>
      </c>
      <c r="I1847" s="464">
        <f t="shared" si="57"/>
        <v>0</v>
      </c>
      <c r="J1847" s="474"/>
      <c r="K1847" s="465">
        <f>IF(AND(B1847&gt;0,B1847&lt;&gt;"ЗАГ"),1,IF(C1847=0,SUM(B1848:INDEX(B1848:B$2002,INDEX(MATCH("ЗАГ",B1848:B$2002&amp;"",),))),0))</f>
        <v>0</v>
      </c>
      <c r="L1847" s="47"/>
      <c r="M1847" s="47"/>
      <c r="N1847" s="186"/>
      <c r="O1847" s="186"/>
      <c r="P1847" s="187"/>
      <c r="Q1847" s="189"/>
      <c r="R1847" s="178">
        <f>IFERROR(IF(F1847&gt;0,IF(IFERROR((Смета!H1397*1),0)&gt;0,ROUND(F1847*G1847,2),0),0),0)</f>
        <v>0</v>
      </c>
      <c r="S1847" s="50">
        <f>IFERROR(IF(F1847&gt;0,IF(IFERROR((Смета!G1829*1),0)&gt;0,ROUND(F1847*G1847,2),0),0),0)</f>
        <v>0</v>
      </c>
      <c r="T1847" s="38"/>
      <c r="U1847" s="38"/>
      <c r="X1847" s="38"/>
      <c r="Y1847" s="38"/>
    </row>
    <row r="1848" spans="1:25" s="37" customFormat="1" hidden="1" x14ac:dyDescent="0.25">
      <c r="A1848" s="63"/>
      <c r="B1848" s="140">
        <f>IFERROR(IF(F1848&gt;0,MAX(B$26:B1847)+1,IF(AND(D1848&gt;0,C1848=0),"ЗАГ",0)),0)</f>
        <v>0</v>
      </c>
      <c r="C1848" s="141">
        <f>IF(Смета!B1830&gt;0,Смета!B1830,0)</f>
        <v>0</v>
      </c>
      <c r="D1848" s="543">
        <f>IF(Смета!C1830&gt;0,Смета!C1830,0)</f>
        <v>0</v>
      </c>
      <c r="E1848" s="77">
        <f>IF(Смета!D1830&gt;0,Смета!D1830,0)</f>
        <v>0</v>
      </c>
      <c r="F1848" s="67">
        <f>IFERROR(IF(Дата_КС2=S$3,Смета!Q1830,0)+IF(Дата_КС2=S$4,Смета!T1830,0)+IF(Дата_КС2=S$5,Смета!W1830,0)+IF(Дата_КС2=S$6,Смета!Z1830,0)+IF(Дата_КС2=S$7,Смета!AC1830,0)+IF(Дата_КС2=S$8,Смета!AF1830,0)+IF(Дата_КС2=S$9,Смета!AI1830,0)+IF(Дата_КС2=S$10,Смета!AL1830,0)+IF(Дата_КС2=S$11,Смета!AO1830,0)+IF(Дата_КС2=S$12,Смета!AR1830,0)+IF(Дата_КС2=S$13,Смета!AU1830,0)+IF(Дата_КС2=S$14,Смета!AX1830,0),0)</f>
        <v>0</v>
      </c>
      <c r="G1848" s="67">
        <f>IF(Смета!E1830&gt;0,Смета!E1830,0)</f>
        <v>0</v>
      </c>
      <c r="H1848" s="67">
        <f t="shared" si="58"/>
        <v>0</v>
      </c>
      <c r="I1848" s="464">
        <f t="shared" si="57"/>
        <v>0</v>
      </c>
      <c r="J1848" s="474"/>
      <c r="K1848" s="465">
        <f>IF(AND(B1848&gt;0,B1848&lt;&gt;"ЗАГ"),1,IF(C1848=0,SUM(B1849:INDEX(B1849:B$2002,INDEX(MATCH("ЗАГ",B1849:B$2002&amp;"",),))),0))</f>
        <v>0</v>
      </c>
      <c r="L1848" s="47"/>
      <c r="M1848" s="47"/>
      <c r="N1848" s="186"/>
      <c r="O1848" s="186"/>
      <c r="P1848" s="187"/>
      <c r="Q1848" s="189"/>
      <c r="R1848" s="178">
        <f>IFERROR(IF(F1848&gt;0,IF(IFERROR((Смета!H1398*1),0)&gt;0,ROUND(F1848*G1848,2),0),0),0)</f>
        <v>0</v>
      </c>
      <c r="S1848" s="50">
        <f>IFERROR(IF(F1848&gt;0,IF(IFERROR((Смета!G1830*1),0)&gt;0,ROUND(F1848*G1848,2),0),0),0)</f>
        <v>0</v>
      </c>
      <c r="T1848" s="38"/>
      <c r="U1848" s="38"/>
      <c r="X1848" s="38"/>
      <c r="Y1848" s="38"/>
    </row>
    <row r="1849" spans="1:25" s="37" customFormat="1" hidden="1" x14ac:dyDescent="0.25">
      <c r="A1849" s="63"/>
      <c r="B1849" s="140">
        <f>IFERROR(IF(F1849&gt;0,MAX(B$26:B1848)+1,IF(AND(D1849&gt;0,C1849=0),"ЗАГ",0)),0)</f>
        <v>0</v>
      </c>
      <c r="C1849" s="141">
        <f>IF(Смета!B1831&gt;0,Смета!B1831,0)</f>
        <v>0</v>
      </c>
      <c r="D1849" s="543">
        <f>IF(Смета!C1831&gt;0,Смета!C1831,0)</f>
        <v>0</v>
      </c>
      <c r="E1849" s="77">
        <f>IF(Смета!D1831&gt;0,Смета!D1831,0)</f>
        <v>0</v>
      </c>
      <c r="F1849" s="67">
        <f>IFERROR(IF(Дата_КС2=S$3,Смета!Q1831,0)+IF(Дата_КС2=S$4,Смета!T1831,0)+IF(Дата_КС2=S$5,Смета!W1831,0)+IF(Дата_КС2=S$6,Смета!Z1831,0)+IF(Дата_КС2=S$7,Смета!AC1831,0)+IF(Дата_КС2=S$8,Смета!AF1831,0)+IF(Дата_КС2=S$9,Смета!AI1831,0)+IF(Дата_КС2=S$10,Смета!AL1831,0)+IF(Дата_КС2=S$11,Смета!AO1831,0)+IF(Дата_КС2=S$12,Смета!AR1831,0)+IF(Дата_КС2=S$13,Смета!AU1831,0)+IF(Дата_КС2=S$14,Смета!AX1831,0),0)</f>
        <v>0</v>
      </c>
      <c r="G1849" s="67">
        <f>IF(Смета!E1831&gt;0,Смета!E1831,0)</f>
        <v>0</v>
      </c>
      <c r="H1849" s="67">
        <f t="shared" si="58"/>
        <v>0</v>
      </c>
      <c r="I1849" s="464">
        <f t="shared" si="57"/>
        <v>0</v>
      </c>
      <c r="J1849" s="474"/>
      <c r="K1849" s="465">
        <f>IF(AND(B1849&gt;0,B1849&lt;&gt;"ЗАГ"),1,IF(C1849=0,SUM(B1850:INDEX(B1850:B$2002,INDEX(MATCH("ЗАГ",B1850:B$2002&amp;"",),))),0))</f>
        <v>0</v>
      </c>
      <c r="L1849" s="47"/>
      <c r="M1849" s="47"/>
      <c r="N1849" s="186"/>
      <c r="O1849" s="186"/>
      <c r="P1849" s="187"/>
      <c r="Q1849" s="189"/>
      <c r="R1849" s="178">
        <f>IFERROR(IF(F1849&gt;0,IF(IFERROR((Смета!H1399*1),0)&gt;0,ROUND(F1849*G1849,2),0),0),0)</f>
        <v>0</v>
      </c>
      <c r="S1849" s="50">
        <f>IFERROR(IF(F1849&gt;0,IF(IFERROR((Смета!G1831*1),0)&gt;0,ROUND(F1849*G1849,2),0),0),0)</f>
        <v>0</v>
      </c>
      <c r="T1849" s="38"/>
      <c r="U1849" s="38"/>
      <c r="X1849" s="38"/>
      <c r="Y1849" s="38"/>
    </row>
    <row r="1850" spans="1:25" s="37" customFormat="1" hidden="1" x14ac:dyDescent="0.25">
      <c r="A1850" s="63"/>
      <c r="B1850" s="140">
        <f>IFERROR(IF(F1850&gt;0,MAX(B$26:B1849)+1,IF(AND(D1850&gt;0,C1850=0),"ЗАГ",0)),0)</f>
        <v>0</v>
      </c>
      <c r="C1850" s="141">
        <f>IF(Смета!B1832&gt;0,Смета!B1832,0)</f>
        <v>0</v>
      </c>
      <c r="D1850" s="543">
        <f>IF(Смета!C1832&gt;0,Смета!C1832,0)</f>
        <v>0</v>
      </c>
      <c r="E1850" s="77">
        <f>IF(Смета!D1832&gt;0,Смета!D1832,0)</f>
        <v>0</v>
      </c>
      <c r="F1850" s="67">
        <f>IFERROR(IF(Дата_КС2=S$3,Смета!Q1832,0)+IF(Дата_КС2=S$4,Смета!T1832,0)+IF(Дата_КС2=S$5,Смета!W1832,0)+IF(Дата_КС2=S$6,Смета!Z1832,0)+IF(Дата_КС2=S$7,Смета!AC1832,0)+IF(Дата_КС2=S$8,Смета!AF1832,0)+IF(Дата_КС2=S$9,Смета!AI1832,0)+IF(Дата_КС2=S$10,Смета!AL1832,0)+IF(Дата_КС2=S$11,Смета!AO1832,0)+IF(Дата_КС2=S$12,Смета!AR1832,0)+IF(Дата_КС2=S$13,Смета!AU1832,0)+IF(Дата_КС2=S$14,Смета!AX1832,0),0)</f>
        <v>0</v>
      </c>
      <c r="G1850" s="67">
        <f>IF(Смета!E1832&gt;0,Смета!E1832,0)</f>
        <v>0</v>
      </c>
      <c r="H1850" s="67">
        <f t="shared" si="58"/>
        <v>0</v>
      </c>
      <c r="I1850" s="464">
        <f t="shared" si="57"/>
        <v>0</v>
      </c>
      <c r="J1850" s="474"/>
      <c r="K1850" s="465">
        <f>IF(AND(B1850&gt;0,B1850&lt;&gt;"ЗАГ"),1,IF(C1850=0,SUM(B1851:INDEX(B1851:B$2002,INDEX(MATCH("ЗАГ",B1851:B$2002&amp;"",),))),0))</f>
        <v>0</v>
      </c>
      <c r="L1850" s="47"/>
      <c r="M1850" s="47"/>
      <c r="N1850" s="186"/>
      <c r="O1850" s="186"/>
      <c r="P1850" s="187"/>
      <c r="Q1850" s="189"/>
      <c r="R1850" s="178">
        <f>IFERROR(IF(F1850&gt;0,IF(IFERROR((Смета!H1400*1),0)&gt;0,ROUND(F1850*G1850,2),0),0),0)</f>
        <v>0</v>
      </c>
      <c r="S1850" s="50">
        <f>IFERROR(IF(F1850&gt;0,IF(IFERROR((Смета!G1832*1),0)&gt;0,ROUND(F1850*G1850,2),0),0),0)</f>
        <v>0</v>
      </c>
      <c r="T1850" s="38"/>
      <c r="U1850" s="38"/>
      <c r="X1850" s="38"/>
      <c r="Y1850" s="38"/>
    </row>
    <row r="1851" spans="1:25" s="37" customFormat="1" hidden="1" x14ac:dyDescent="0.25">
      <c r="A1851" s="63"/>
      <c r="B1851" s="140">
        <f>IFERROR(IF(F1851&gt;0,MAX(B$26:B1850)+1,IF(AND(D1851&gt;0,C1851=0),"ЗАГ",0)),0)</f>
        <v>0</v>
      </c>
      <c r="C1851" s="141">
        <f>IF(Смета!B1833&gt;0,Смета!B1833,0)</f>
        <v>0</v>
      </c>
      <c r="D1851" s="543">
        <f>IF(Смета!C1833&gt;0,Смета!C1833,0)</f>
        <v>0</v>
      </c>
      <c r="E1851" s="77">
        <f>IF(Смета!D1833&gt;0,Смета!D1833,0)</f>
        <v>0</v>
      </c>
      <c r="F1851" s="67">
        <f>IFERROR(IF(Дата_КС2=S$3,Смета!Q1833,0)+IF(Дата_КС2=S$4,Смета!T1833,0)+IF(Дата_КС2=S$5,Смета!W1833,0)+IF(Дата_КС2=S$6,Смета!Z1833,0)+IF(Дата_КС2=S$7,Смета!AC1833,0)+IF(Дата_КС2=S$8,Смета!AF1833,0)+IF(Дата_КС2=S$9,Смета!AI1833,0)+IF(Дата_КС2=S$10,Смета!AL1833,0)+IF(Дата_КС2=S$11,Смета!AO1833,0)+IF(Дата_КС2=S$12,Смета!AR1833,0)+IF(Дата_КС2=S$13,Смета!AU1833,0)+IF(Дата_КС2=S$14,Смета!AX1833,0),0)</f>
        <v>0</v>
      </c>
      <c r="G1851" s="67">
        <f>IF(Смета!E1833&gt;0,Смета!E1833,0)</f>
        <v>0</v>
      </c>
      <c r="H1851" s="67">
        <f t="shared" si="58"/>
        <v>0</v>
      </c>
      <c r="I1851" s="464">
        <f t="shared" si="57"/>
        <v>0</v>
      </c>
      <c r="J1851" s="474"/>
      <c r="K1851" s="465">
        <f>IF(AND(B1851&gt;0,B1851&lt;&gt;"ЗАГ"),1,IF(C1851=0,SUM(B1852:INDEX(B1852:B$2002,INDEX(MATCH("ЗАГ",B1852:B$2002&amp;"",),))),0))</f>
        <v>0</v>
      </c>
      <c r="L1851" s="47"/>
      <c r="M1851" s="47"/>
      <c r="N1851" s="186"/>
      <c r="O1851" s="186"/>
      <c r="P1851" s="187"/>
      <c r="Q1851" s="189"/>
      <c r="R1851" s="178">
        <f>IFERROR(IF(F1851&gt;0,IF(IFERROR((Смета!H1401*1),0)&gt;0,ROUND(F1851*G1851,2),0),0),0)</f>
        <v>0</v>
      </c>
      <c r="S1851" s="50">
        <f>IFERROR(IF(F1851&gt;0,IF(IFERROR((Смета!G1833*1),0)&gt;0,ROUND(F1851*G1851,2),0),0),0)</f>
        <v>0</v>
      </c>
      <c r="T1851" s="38"/>
      <c r="U1851" s="38"/>
      <c r="X1851" s="38"/>
      <c r="Y1851" s="38"/>
    </row>
    <row r="1852" spans="1:25" s="37" customFormat="1" hidden="1" x14ac:dyDescent="0.25">
      <c r="A1852" s="63"/>
      <c r="B1852" s="140">
        <f>IFERROR(IF(F1852&gt;0,MAX(B$26:B1851)+1,IF(AND(D1852&gt;0,C1852=0),"ЗАГ",0)),0)</f>
        <v>0</v>
      </c>
      <c r="C1852" s="141">
        <f>IF(Смета!B1834&gt;0,Смета!B1834,0)</f>
        <v>0</v>
      </c>
      <c r="D1852" s="543">
        <f>IF(Смета!C1834&gt;0,Смета!C1834,0)</f>
        <v>0</v>
      </c>
      <c r="E1852" s="77">
        <f>IF(Смета!D1834&gt;0,Смета!D1834,0)</f>
        <v>0</v>
      </c>
      <c r="F1852" s="67">
        <f>IFERROR(IF(Дата_КС2=S$3,Смета!Q1834,0)+IF(Дата_КС2=S$4,Смета!T1834,0)+IF(Дата_КС2=S$5,Смета!W1834,0)+IF(Дата_КС2=S$6,Смета!Z1834,0)+IF(Дата_КС2=S$7,Смета!AC1834,0)+IF(Дата_КС2=S$8,Смета!AF1834,0)+IF(Дата_КС2=S$9,Смета!AI1834,0)+IF(Дата_КС2=S$10,Смета!AL1834,0)+IF(Дата_КС2=S$11,Смета!AO1834,0)+IF(Дата_КС2=S$12,Смета!AR1834,0)+IF(Дата_КС2=S$13,Смета!AU1834,0)+IF(Дата_КС2=S$14,Смета!AX1834,0),0)</f>
        <v>0</v>
      </c>
      <c r="G1852" s="67">
        <f>IF(Смета!E1834&gt;0,Смета!E1834,0)</f>
        <v>0</v>
      </c>
      <c r="H1852" s="67">
        <f t="shared" si="58"/>
        <v>0</v>
      </c>
      <c r="I1852" s="464">
        <f t="shared" si="57"/>
        <v>0</v>
      </c>
      <c r="J1852" s="474"/>
      <c r="K1852" s="465">
        <f>IF(AND(B1852&gt;0,B1852&lt;&gt;"ЗАГ"),1,IF(C1852=0,SUM(B1853:INDEX(B1853:B$2002,INDEX(MATCH("ЗАГ",B1853:B$2002&amp;"",),))),0))</f>
        <v>0</v>
      </c>
      <c r="L1852" s="47"/>
      <c r="M1852" s="47"/>
      <c r="N1852" s="186"/>
      <c r="O1852" s="186"/>
      <c r="P1852" s="187"/>
      <c r="Q1852" s="189"/>
      <c r="R1852" s="178">
        <f>IFERROR(IF(F1852&gt;0,IF(IFERROR((Смета!H1402*1),0)&gt;0,ROUND(F1852*G1852,2),0),0),0)</f>
        <v>0</v>
      </c>
      <c r="S1852" s="50">
        <f>IFERROR(IF(F1852&gt;0,IF(IFERROR((Смета!G1834*1),0)&gt;0,ROUND(F1852*G1852,2),0),0),0)</f>
        <v>0</v>
      </c>
      <c r="T1852" s="38"/>
      <c r="U1852" s="38"/>
      <c r="X1852" s="38"/>
      <c r="Y1852" s="38"/>
    </row>
    <row r="1853" spans="1:25" s="37" customFormat="1" hidden="1" x14ac:dyDescent="0.25">
      <c r="A1853" s="63"/>
      <c r="B1853" s="140">
        <f>IFERROR(IF(F1853&gt;0,MAX(B$26:B1852)+1,IF(AND(D1853&gt;0,C1853=0),"ЗАГ",0)),0)</f>
        <v>0</v>
      </c>
      <c r="C1853" s="141">
        <f>IF(Смета!B1835&gt;0,Смета!B1835,0)</f>
        <v>0</v>
      </c>
      <c r="D1853" s="543">
        <f>IF(Смета!C1835&gt;0,Смета!C1835,0)</f>
        <v>0</v>
      </c>
      <c r="E1853" s="77">
        <f>IF(Смета!D1835&gt;0,Смета!D1835,0)</f>
        <v>0</v>
      </c>
      <c r="F1853" s="67">
        <f>IFERROR(IF(Дата_КС2=S$3,Смета!Q1835,0)+IF(Дата_КС2=S$4,Смета!T1835,0)+IF(Дата_КС2=S$5,Смета!W1835,0)+IF(Дата_КС2=S$6,Смета!Z1835,0)+IF(Дата_КС2=S$7,Смета!AC1835,0)+IF(Дата_КС2=S$8,Смета!AF1835,0)+IF(Дата_КС2=S$9,Смета!AI1835,0)+IF(Дата_КС2=S$10,Смета!AL1835,0)+IF(Дата_КС2=S$11,Смета!AO1835,0)+IF(Дата_КС2=S$12,Смета!AR1835,0)+IF(Дата_КС2=S$13,Смета!AU1835,0)+IF(Дата_КС2=S$14,Смета!AX1835,0),0)</f>
        <v>0</v>
      </c>
      <c r="G1853" s="67">
        <f>IF(Смета!E1835&gt;0,Смета!E1835,0)</f>
        <v>0</v>
      </c>
      <c r="H1853" s="67">
        <f t="shared" si="58"/>
        <v>0</v>
      </c>
      <c r="I1853" s="464">
        <f t="shared" si="57"/>
        <v>0</v>
      </c>
      <c r="J1853" s="474"/>
      <c r="K1853" s="465">
        <f>IF(AND(B1853&gt;0,B1853&lt;&gt;"ЗАГ"),1,IF(C1853=0,SUM(B1854:INDEX(B1854:B$2002,INDEX(MATCH("ЗАГ",B1854:B$2002&amp;"",),))),0))</f>
        <v>0</v>
      </c>
      <c r="L1853" s="47"/>
      <c r="M1853" s="47"/>
      <c r="N1853" s="186"/>
      <c r="O1853" s="186"/>
      <c r="P1853" s="187"/>
      <c r="Q1853" s="189"/>
      <c r="R1853" s="178">
        <f>IFERROR(IF(F1853&gt;0,IF(IFERROR((Смета!H1403*1),0)&gt;0,ROUND(F1853*G1853,2),0),0),0)</f>
        <v>0</v>
      </c>
      <c r="S1853" s="50">
        <f>IFERROR(IF(F1853&gt;0,IF(IFERROR((Смета!G1835*1),0)&gt;0,ROUND(F1853*G1853,2),0),0),0)</f>
        <v>0</v>
      </c>
      <c r="T1853" s="38"/>
      <c r="U1853" s="38"/>
      <c r="X1853" s="38"/>
      <c r="Y1853" s="38"/>
    </row>
    <row r="1854" spans="1:25" s="37" customFormat="1" hidden="1" x14ac:dyDescent="0.25">
      <c r="A1854" s="63"/>
      <c r="B1854" s="140">
        <f>IFERROR(IF(F1854&gt;0,MAX(B$26:B1853)+1,IF(AND(D1854&gt;0,C1854=0),"ЗАГ",0)),0)</f>
        <v>0</v>
      </c>
      <c r="C1854" s="141">
        <f>IF(Смета!B1836&gt;0,Смета!B1836,0)</f>
        <v>0</v>
      </c>
      <c r="D1854" s="543">
        <f>IF(Смета!C1836&gt;0,Смета!C1836,0)</f>
        <v>0</v>
      </c>
      <c r="E1854" s="77">
        <f>IF(Смета!D1836&gt;0,Смета!D1836,0)</f>
        <v>0</v>
      </c>
      <c r="F1854" s="67">
        <f>IFERROR(IF(Дата_КС2=S$3,Смета!Q1836,0)+IF(Дата_КС2=S$4,Смета!T1836,0)+IF(Дата_КС2=S$5,Смета!W1836,0)+IF(Дата_КС2=S$6,Смета!Z1836,0)+IF(Дата_КС2=S$7,Смета!AC1836,0)+IF(Дата_КС2=S$8,Смета!AF1836,0)+IF(Дата_КС2=S$9,Смета!AI1836,0)+IF(Дата_КС2=S$10,Смета!AL1836,0)+IF(Дата_КС2=S$11,Смета!AO1836,0)+IF(Дата_КС2=S$12,Смета!AR1836,0)+IF(Дата_КС2=S$13,Смета!AU1836,0)+IF(Дата_КС2=S$14,Смета!AX1836,0),0)</f>
        <v>0</v>
      </c>
      <c r="G1854" s="67">
        <f>IF(Смета!E1836&gt;0,Смета!E1836,0)</f>
        <v>0</v>
      </c>
      <c r="H1854" s="67">
        <f t="shared" si="58"/>
        <v>0</v>
      </c>
      <c r="I1854" s="464">
        <f t="shared" si="57"/>
        <v>0</v>
      </c>
      <c r="J1854" s="474"/>
      <c r="K1854" s="465">
        <f>IF(AND(B1854&gt;0,B1854&lt;&gt;"ЗАГ"),1,IF(C1854=0,SUM(B1855:INDEX(B1855:B$2002,INDEX(MATCH("ЗАГ",B1855:B$2002&amp;"",),))),0))</f>
        <v>0</v>
      </c>
      <c r="L1854" s="47"/>
      <c r="M1854" s="47"/>
      <c r="N1854" s="186"/>
      <c r="O1854" s="186"/>
      <c r="P1854" s="187"/>
      <c r="Q1854" s="189"/>
      <c r="R1854" s="178">
        <f>IFERROR(IF(F1854&gt;0,IF(IFERROR((Смета!H1404*1),0)&gt;0,ROUND(F1854*G1854,2),0),0),0)</f>
        <v>0</v>
      </c>
      <c r="S1854" s="50">
        <f>IFERROR(IF(F1854&gt;0,IF(IFERROR((Смета!G1836*1),0)&gt;0,ROUND(F1854*G1854,2),0),0),0)</f>
        <v>0</v>
      </c>
      <c r="T1854" s="38"/>
      <c r="U1854" s="38"/>
      <c r="X1854" s="38"/>
      <c r="Y1854" s="38"/>
    </row>
    <row r="1855" spans="1:25" s="37" customFormat="1" hidden="1" x14ac:dyDescent="0.25">
      <c r="A1855" s="63"/>
      <c r="B1855" s="140">
        <f>IFERROR(IF(F1855&gt;0,MAX(B$26:B1854)+1,IF(AND(D1855&gt;0,C1855=0),"ЗАГ",0)),0)</f>
        <v>0</v>
      </c>
      <c r="C1855" s="141">
        <f>IF(Смета!B1837&gt;0,Смета!B1837,0)</f>
        <v>0</v>
      </c>
      <c r="D1855" s="543">
        <f>IF(Смета!C1837&gt;0,Смета!C1837,0)</f>
        <v>0</v>
      </c>
      <c r="E1855" s="77">
        <f>IF(Смета!D1837&gt;0,Смета!D1837,0)</f>
        <v>0</v>
      </c>
      <c r="F1855" s="67">
        <f>IFERROR(IF(Дата_КС2=S$3,Смета!Q1837,0)+IF(Дата_КС2=S$4,Смета!T1837,0)+IF(Дата_КС2=S$5,Смета!W1837,0)+IF(Дата_КС2=S$6,Смета!Z1837,0)+IF(Дата_КС2=S$7,Смета!AC1837,0)+IF(Дата_КС2=S$8,Смета!AF1837,0)+IF(Дата_КС2=S$9,Смета!AI1837,0)+IF(Дата_КС2=S$10,Смета!AL1837,0)+IF(Дата_КС2=S$11,Смета!AO1837,0)+IF(Дата_КС2=S$12,Смета!AR1837,0)+IF(Дата_КС2=S$13,Смета!AU1837,0)+IF(Дата_КС2=S$14,Смета!AX1837,0),0)</f>
        <v>0</v>
      </c>
      <c r="G1855" s="67">
        <f>IF(Смета!E1837&gt;0,Смета!E1837,0)</f>
        <v>0</v>
      </c>
      <c r="H1855" s="67">
        <f t="shared" si="58"/>
        <v>0</v>
      </c>
      <c r="I1855" s="464">
        <f t="shared" si="57"/>
        <v>0</v>
      </c>
      <c r="J1855" s="474"/>
      <c r="K1855" s="465">
        <f>IF(AND(B1855&gt;0,B1855&lt;&gt;"ЗАГ"),1,IF(C1855=0,SUM(B1856:INDEX(B1856:B$2002,INDEX(MATCH("ЗАГ",B1856:B$2002&amp;"",),))),0))</f>
        <v>0</v>
      </c>
      <c r="L1855" s="47"/>
      <c r="M1855" s="47"/>
      <c r="N1855" s="186"/>
      <c r="O1855" s="186"/>
      <c r="P1855" s="187"/>
      <c r="Q1855" s="189"/>
      <c r="R1855" s="178">
        <f>IFERROR(IF(F1855&gt;0,IF(IFERROR((Смета!H1405*1),0)&gt;0,ROUND(F1855*G1855,2),0),0),0)</f>
        <v>0</v>
      </c>
      <c r="S1855" s="50">
        <f>IFERROR(IF(F1855&gt;0,IF(IFERROR((Смета!G1837*1),0)&gt;0,ROUND(F1855*G1855,2),0),0),0)</f>
        <v>0</v>
      </c>
      <c r="T1855" s="38"/>
      <c r="U1855" s="38"/>
      <c r="X1855" s="38"/>
      <c r="Y1855" s="38"/>
    </row>
    <row r="1856" spans="1:25" s="37" customFormat="1" hidden="1" x14ac:dyDescent="0.25">
      <c r="A1856" s="63"/>
      <c r="B1856" s="140">
        <f>IFERROR(IF(F1856&gt;0,MAX(B$26:B1855)+1,IF(AND(D1856&gt;0,C1856=0),"ЗАГ",0)),0)</f>
        <v>0</v>
      </c>
      <c r="C1856" s="141">
        <f>IF(Смета!B1838&gt;0,Смета!B1838,0)</f>
        <v>0</v>
      </c>
      <c r="D1856" s="543">
        <f>IF(Смета!C1838&gt;0,Смета!C1838,0)</f>
        <v>0</v>
      </c>
      <c r="E1856" s="77">
        <f>IF(Смета!D1838&gt;0,Смета!D1838,0)</f>
        <v>0</v>
      </c>
      <c r="F1856" s="67">
        <f>IFERROR(IF(Дата_КС2=S$3,Смета!Q1838,0)+IF(Дата_КС2=S$4,Смета!T1838,0)+IF(Дата_КС2=S$5,Смета!W1838,0)+IF(Дата_КС2=S$6,Смета!Z1838,0)+IF(Дата_КС2=S$7,Смета!AC1838,0)+IF(Дата_КС2=S$8,Смета!AF1838,0)+IF(Дата_КС2=S$9,Смета!AI1838,0)+IF(Дата_КС2=S$10,Смета!AL1838,0)+IF(Дата_КС2=S$11,Смета!AO1838,0)+IF(Дата_КС2=S$12,Смета!AR1838,0)+IF(Дата_КС2=S$13,Смета!AU1838,0)+IF(Дата_КС2=S$14,Смета!AX1838,0),0)</f>
        <v>0</v>
      </c>
      <c r="G1856" s="67">
        <f>IF(Смета!E1838&gt;0,Смета!E1838,0)</f>
        <v>0</v>
      </c>
      <c r="H1856" s="67">
        <f t="shared" si="58"/>
        <v>0</v>
      </c>
      <c r="I1856" s="464">
        <f t="shared" si="57"/>
        <v>0</v>
      </c>
      <c r="J1856" s="474"/>
      <c r="K1856" s="465">
        <f>IF(AND(B1856&gt;0,B1856&lt;&gt;"ЗАГ"),1,IF(C1856=0,SUM(B1857:INDEX(B1857:B$2002,INDEX(MATCH("ЗАГ",B1857:B$2002&amp;"",),))),0))</f>
        <v>0</v>
      </c>
      <c r="L1856" s="47"/>
      <c r="M1856" s="47"/>
      <c r="N1856" s="186"/>
      <c r="O1856" s="186"/>
      <c r="P1856" s="187"/>
      <c r="Q1856" s="189"/>
      <c r="R1856" s="178">
        <f>IFERROR(IF(F1856&gt;0,IF(IFERROR((Смета!H1406*1),0)&gt;0,ROUND(F1856*G1856,2),0),0),0)</f>
        <v>0</v>
      </c>
      <c r="S1856" s="50">
        <f>IFERROR(IF(F1856&gt;0,IF(IFERROR((Смета!G1838*1),0)&gt;0,ROUND(F1856*G1856,2),0),0),0)</f>
        <v>0</v>
      </c>
      <c r="T1856" s="38"/>
      <c r="U1856" s="38"/>
      <c r="X1856" s="38"/>
      <c r="Y1856" s="38"/>
    </row>
    <row r="1857" spans="1:25" s="37" customFormat="1" hidden="1" x14ac:dyDescent="0.25">
      <c r="A1857" s="63"/>
      <c r="B1857" s="140">
        <f>IFERROR(IF(F1857&gt;0,MAX(B$26:B1856)+1,IF(AND(D1857&gt;0,C1857=0),"ЗАГ",0)),0)</f>
        <v>0</v>
      </c>
      <c r="C1857" s="141">
        <f>IF(Смета!B1839&gt;0,Смета!B1839,0)</f>
        <v>0</v>
      </c>
      <c r="D1857" s="543">
        <f>IF(Смета!C1839&gt;0,Смета!C1839,0)</f>
        <v>0</v>
      </c>
      <c r="E1857" s="77">
        <f>IF(Смета!D1839&gt;0,Смета!D1839,0)</f>
        <v>0</v>
      </c>
      <c r="F1857" s="67">
        <f>IFERROR(IF(Дата_КС2=S$3,Смета!Q1839,0)+IF(Дата_КС2=S$4,Смета!T1839,0)+IF(Дата_КС2=S$5,Смета!W1839,0)+IF(Дата_КС2=S$6,Смета!Z1839,0)+IF(Дата_КС2=S$7,Смета!AC1839,0)+IF(Дата_КС2=S$8,Смета!AF1839,0)+IF(Дата_КС2=S$9,Смета!AI1839,0)+IF(Дата_КС2=S$10,Смета!AL1839,0)+IF(Дата_КС2=S$11,Смета!AO1839,0)+IF(Дата_КС2=S$12,Смета!AR1839,0)+IF(Дата_КС2=S$13,Смета!AU1839,0)+IF(Дата_КС2=S$14,Смета!AX1839,0),0)</f>
        <v>0</v>
      </c>
      <c r="G1857" s="67">
        <f>IF(Смета!E1839&gt;0,Смета!E1839,0)</f>
        <v>0</v>
      </c>
      <c r="H1857" s="67">
        <f t="shared" si="58"/>
        <v>0</v>
      </c>
      <c r="I1857" s="464">
        <f t="shared" si="57"/>
        <v>0</v>
      </c>
      <c r="J1857" s="474"/>
      <c r="K1857" s="465">
        <f>IF(AND(B1857&gt;0,B1857&lt;&gt;"ЗАГ"),1,IF(C1857=0,SUM(B1858:INDEX(B1858:B$2002,INDEX(MATCH("ЗАГ",B1858:B$2002&amp;"",),))),0))</f>
        <v>0</v>
      </c>
      <c r="L1857" s="47"/>
      <c r="M1857" s="47"/>
      <c r="N1857" s="186"/>
      <c r="O1857" s="186"/>
      <c r="P1857" s="187"/>
      <c r="Q1857" s="189"/>
      <c r="R1857" s="178">
        <f>IFERROR(IF(F1857&gt;0,IF(IFERROR((Смета!H1407*1),0)&gt;0,ROUND(F1857*G1857,2),0),0),0)</f>
        <v>0</v>
      </c>
      <c r="S1857" s="50">
        <f>IFERROR(IF(F1857&gt;0,IF(IFERROR((Смета!G1839*1),0)&gt;0,ROUND(F1857*G1857,2),0),0),0)</f>
        <v>0</v>
      </c>
      <c r="T1857" s="38"/>
      <c r="U1857" s="38"/>
      <c r="X1857" s="38"/>
      <c r="Y1857" s="38"/>
    </row>
    <row r="1858" spans="1:25" s="37" customFormat="1" hidden="1" x14ac:dyDescent="0.25">
      <c r="A1858" s="63"/>
      <c r="B1858" s="140">
        <f>IFERROR(IF(F1858&gt;0,MAX(B$26:B1857)+1,IF(AND(D1858&gt;0,C1858=0),"ЗАГ",0)),0)</f>
        <v>0</v>
      </c>
      <c r="C1858" s="141">
        <f>IF(Смета!B1840&gt;0,Смета!B1840,0)</f>
        <v>0</v>
      </c>
      <c r="D1858" s="543">
        <f>IF(Смета!C1840&gt;0,Смета!C1840,0)</f>
        <v>0</v>
      </c>
      <c r="E1858" s="77">
        <f>IF(Смета!D1840&gt;0,Смета!D1840,0)</f>
        <v>0</v>
      </c>
      <c r="F1858" s="67">
        <f>IFERROR(IF(Дата_КС2=S$3,Смета!Q1840,0)+IF(Дата_КС2=S$4,Смета!T1840,0)+IF(Дата_КС2=S$5,Смета!W1840,0)+IF(Дата_КС2=S$6,Смета!Z1840,0)+IF(Дата_КС2=S$7,Смета!AC1840,0)+IF(Дата_КС2=S$8,Смета!AF1840,0)+IF(Дата_КС2=S$9,Смета!AI1840,0)+IF(Дата_КС2=S$10,Смета!AL1840,0)+IF(Дата_КС2=S$11,Смета!AO1840,0)+IF(Дата_КС2=S$12,Смета!AR1840,0)+IF(Дата_КС2=S$13,Смета!AU1840,0)+IF(Дата_КС2=S$14,Смета!AX1840,0),0)</f>
        <v>0</v>
      </c>
      <c r="G1858" s="67">
        <f>IF(Смета!E1840&gt;0,Смета!E1840,0)</f>
        <v>0</v>
      </c>
      <c r="H1858" s="67">
        <f t="shared" si="58"/>
        <v>0</v>
      </c>
      <c r="I1858" s="464">
        <f t="shared" si="57"/>
        <v>0</v>
      </c>
      <c r="J1858" s="474"/>
      <c r="K1858" s="465">
        <f>IF(AND(B1858&gt;0,B1858&lt;&gt;"ЗАГ"),1,IF(C1858=0,SUM(B1859:INDEX(B1859:B$2002,INDEX(MATCH("ЗАГ",B1859:B$2002&amp;"",),))),0))</f>
        <v>0</v>
      </c>
      <c r="L1858" s="47"/>
      <c r="M1858" s="47"/>
      <c r="N1858" s="186"/>
      <c r="O1858" s="186"/>
      <c r="P1858" s="187"/>
      <c r="Q1858" s="189"/>
      <c r="R1858" s="178">
        <f>IFERROR(IF(F1858&gt;0,IF(IFERROR((Смета!H1408*1),0)&gt;0,ROUND(F1858*G1858,2),0),0),0)</f>
        <v>0</v>
      </c>
      <c r="S1858" s="50">
        <f>IFERROR(IF(F1858&gt;0,IF(IFERROR((Смета!G1840*1),0)&gt;0,ROUND(F1858*G1858,2),0),0),0)</f>
        <v>0</v>
      </c>
      <c r="T1858" s="38"/>
      <c r="U1858" s="38"/>
      <c r="X1858" s="38"/>
      <c r="Y1858" s="38"/>
    </row>
    <row r="1859" spans="1:25" s="37" customFormat="1" hidden="1" x14ac:dyDescent="0.25">
      <c r="A1859" s="63"/>
      <c r="B1859" s="140">
        <f>IFERROR(IF(F1859&gt;0,MAX(B$26:B1858)+1,IF(AND(D1859&gt;0,C1859=0),"ЗАГ",0)),0)</f>
        <v>0</v>
      </c>
      <c r="C1859" s="141">
        <f>IF(Смета!B1841&gt;0,Смета!B1841,0)</f>
        <v>0</v>
      </c>
      <c r="D1859" s="543">
        <f>IF(Смета!C1841&gt;0,Смета!C1841,0)</f>
        <v>0</v>
      </c>
      <c r="E1859" s="77">
        <f>IF(Смета!D1841&gt;0,Смета!D1841,0)</f>
        <v>0</v>
      </c>
      <c r="F1859" s="67">
        <f>IFERROR(IF(Дата_КС2=S$3,Смета!Q1841,0)+IF(Дата_КС2=S$4,Смета!T1841,0)+IF(Дата_КС2=S$5,Смета!W1841,0)+IF(Дата_КС2=S$6,Смета!Z1841,0)+IF(Дата_КС2=S$7,Смета!AC1841,0)+IF(Дата_КС2=S$8,Смета!AF1841,0)+IF(Дата_КС2=S$9,Смета!AI1841,0)+IF(Дата_КС2=S$10,Смета!AL1841,0)+IF(Дата_КС2=S$11,Смета!AO1841,0)+IF(Дата_КС2=S$12,Смета!AR1841,0)+IF(Дата_КС2=S$13,Смета!AU1841,0)+IF(Дата_КС2=S$14,Смета!AX1841,0),0)</f>
        <v>0</v>
      </c>
      <c r="G1859" s="67">
        <f>IF(Смета!E1841&gt;0,Смета!E1841,0)</f>
        <v>0</v>
      </c>
      <c r="H1859" s="67">
        <f t="shared" si="58"/>
        <v>0</v>
      </c>
      <c r="I1859" s="464">
        <f t="shared" si="57"/>
        <v>0</v>
      </c>
      <c r="J1859" s="474"/>
      <c r="K1859" s="465">
        <f>IF(AND(B1859&gt;0,B1859&lt;&gt;"ЗАГ"),1,IF(C1859=0,SUM(B1860:INDEX(B1860:B$2002,INDEX(MATCH("ЗАГ",B1860:B$2002&amp;"",),))),0))</f>
        <v>0</v>
      </c>
      <c r="L1859" s="47"/>
      <c r="M1859" s="47"/>
      <c r="N1859" s="186"/>
      <c r="O1859" s="186"/>
      <c r="P1859" s="187"/>
      <c r="Q1859" s="189"/>
      <c r="R1859" s="178">
        <f>IFERROR(IF(F1859&gt;0,IF(IFERROR((Смета!H1409*1),0)&gt;0,ROUND(F1859*G1859,2),0),0),0)</f>
        <v>0</v>
      </c>
      <c r="S1859" s="50">
        <f>IFERROR(IF(F1859&gt;0,IF(IFERROR((Смета!G1841*1),0)&gt;0,ROUND(F1859*G1859,2),0),0),0)</f>
        <v>0</v>
      </c>
      <c r="T1859" s="38"/>
      <c r="U1859" s="38"/>
      <c r="X1859" s="38"/>
      <c r="Y1859" s="38"/>
    </row>
    <row r="1860" spans="1:25" s="37" customFormat="1" hidden="1" x14ac:dyDescent="0.25">
      <c r="A1860" s="63"/>
      <c r="B1860" s="140">
        <f>IFERROR(IF(F1860&gt;0,MAX(B$26:B1859)+1,IF(AND(D1860&gt;0,C1860=0),"ЗАГ",0)),0)</f>
        <v>0</v>
      </c>
      <c r="C1860" s="141">
        <f>IF(Смета!B1842&gt;0,Смета!B1842,0)</f>
        <v>0</v>
      </c>
      <c r="D1860" s="543">
        <f>IF(Смета!C1842&gt;0,Смета!C1842,0)</f>
        <v>0</v>
      </c>
      <c r="E1860" s="77">
        <f>IF(Смета!D1842&gt;0,Смета!D1842,0)</f>
        <v>0</v>
      </c>
      <c r="F1860" s="67">
        <f>IFERROR(IF(Дата_КС2=S$3,Смета!Q1842,0)+IF(Дата_КС2=S$4,Смета!T1842,0)+IF(Дата_КС2=S$5,Смета!W1842,0)+IF(Дата_КС2=S$6,Смета!Z1842,0)+IF(Дата_КС2=S$7,Смета!AC1842,0)+IF(Дата_КС2=S$8,Смета!AF1842,0)+IF(Дата_КС2=S$9,Смета!AI1842,0)+IF(Дата_КС2=S$10,Смета!AL1842,0)+IF(Дата_КС2=S$11,Смета!AO1842,0)+IF(Дата_КС2=S$12,Смета!AR1842,0)+IF(Дата_КС2=S$13,Смета!AU1842,0)+IF(Дата_КС2=S$14,Смета!AX1842,0),0)</f>
        <v>0</v>
      </c>
      <c r="G1860" s="67">
        <f>IF(Смета!E1842&gt;0,Смета!E1842,0)</f>
        <v>0</v>
      </c>
      <c r="H1860" s="67">
        <f t="shared" si="58"/>
        <v>0</v>
      </c>
      <c r="I1860" s="464">
        <f t="shared" si="57"/>
        <v>0</v>
      </c>
      <c r="J1860" s="474"/>
      <c r="K1860" s="465">
        <f>IF(AND(B1860&gt;0,B1860&lt;&gt;"ЗАГ"),1,IF(C1860=0,SUM(B1861:INDEX(B1861:B$2002,INDEX(MATCH("ЗАГ",B1861:B$2002&amp;"",),))),0))</f>
        <v>0</v>
      </c>
      <c r="L1860" s="47"/>
      <c r="M1860" s="47"/>
      <c r="N1860" s="186"/>
      <c r="O1860" s="186"/>
      <c r="P1860" s="187"/>
      <c r="Q1860" s="189"/>
      <c r="R1860" s="178">
        <f>IFERROR(IF(F1860&gt;0,IF(IFERROR((Смета!H1410*1),0)&gt;0,ROUND(F1860*G1860,2),0),0),0)</f>
        <v>0</v>
      </c>
      <c r="S1860" s="50">
        <f>IFERROR(IF(F1860&gt;0,IF(IFERROR((Смета!G1842*1),0)&gt;0,ROUND(F1860*G1860,2),0),0),0)</f>
        <v>0</v>
      </c>
      <c r="T1860" s="38"/>
      <c r="U1860" s="38"/>
      <c r="X1860" s="38"/>
      <c r="Y1860" s="38"/>
    </row>
    <row r="1861" spans="1:25" s="37" customFormat="1" hidden="1" x14ac:dyDescent="0.25">
      <c r="A1861" s="63"/>
      <c r="B1861" s="140">
        <f>IFERROR(IF(F1861&gt;0,MAX(B$26:B1860)+1,IF(AND(D1861&gt;0,C1861=0),"ЗАГ",0)),0)</f>
        <v>0</v>
      </c>
      <c r="C1861" s="141">
        <f>IF(Смета!B1843&gt;0,Смета!B1843,0)</f>
        <v>0</v>
      </c>
      <c r="D1861" s="543">
        <f>IF(Смета!C1843&gt;0,Смета!C1843,0)</f>
        <v>0</v>
      </c>
      <c r="E1861" s="77">
        <f>IF(Смета!D1843&gt;0,Смета!D1843,0)</f>
        <v>0</v>
      </c>
      <c r="F1861" s="67">
        <f>IFERROR(IF(Дата_КС2=S$3,Смета!Q1843,0)+IF(Дата_КС2=S$4,Смета!T1843,0)+IF(Дата_КС2=S$5,Смета!W1843,0)+IF(Дата_КС2=S$6,Смета!Z1843,0)+IF(Дата_КС2=S$7,Смета!AC1843,0)+IF(Дата_КС2=S$8,Смета!AF1843,0)+IF(Дата_КС2=S$9,Смета!AI1843,0)+IF(Дата_КС2=S$10,Смета!AL1843,0)+IF(Дата_КС2=S$11,Смета!AO1843,0)+IF(Дата_КС2=S$12,Смета!AR1843,0)+IF(Дата_КС2=S$13,Смета!AU1843,0)+IF(Дата_КС2=S$14,Смета!AX1843,0),0)</f>
        <v>0</v>
      </c>
      <c r="G1861" s="67">
        <f>IF(Смета!E1843&gt;0,Смета!E1843,0)</f>
        <v>0</v>
      </c>
      <c r="H1861" s="67">
        <f t="shared" si="58"/>
        <v>0</v>
      </c>
      <c r="I1861" s="464">
        <f t="shared" si="57"/>
        <v>0</v>
      </c>
      <c r="J1861" s="474"/>
      <c r="K1861" s="465">
        <f>IF(AND(B1861&gt;0,B1861&lt;&gt;"ЗАГ"),1,IF(C1861=0,SUM(B1862:INDEX(B1862:B$2002,INDEX(MATCH("ЗАГ",B1862:B$2002&amp;"",),))),0))</f>
        <v>0</v>
      </c>
      <c r="L1861" s="47"/>
      <c r="M1861" s="47"/>
      <c r="N1861" s="186"/>
      <c r="O1861" s="186"/>
      <c r="P1861" s="187"/>
      <c r="Q1861" s="189"/>
      <c r="R1861" s="178">
        <f>IFERROR(IF(F1861&gt;0,IF(IFERROR((Смета!H1411*1),0)&gt;0,ROUND(F1861*G1861,2),0),0),0)</f>
        <v>0</v>
      </c>
      <c r="S1861" s="50">
        <f>IFERROR(IF(F1861&gt;0,IF(IFERROR((Смета!G1843*1),0)&gt;0,ROUND(F1861*G1861,2),0),0),0)</f>
        <v>0</v>
      </c>
      <c r="T1861" s="38"/>
      <c r="U1861" s="38"/>
      <c r="X1861" s="38"/>
      <c r="Y1861" s="38"/>
    </row>
    <row r="1862" spans="1:25" s="37" customFormat="1" hidden="1" x14ac:dyDescent="0.25">
      <c r="A1862" s="63"/>
      <c r="B1862" s="140">
        <f>IFERROR(IF(F1862&gt;0,MAX(B$26:B1861)+1,IF(AND(D1862&gt;0,C1862=0),"ЗАГ",0)),0)</f>
        <v>0</v>
      </c>
      <c r="C1862" s="141">
        <f>IF(Смета!B1844&gt;0,Смета!B1844,0)</f>
        <v>0</v>
      </c>
      <c r="D1862" s="543">
        <f>IF(Смета!C1844&gt;0,Смета!C1844,0)</f>
        <v>0</v>
      </c>
      <c r="E1862" s="77">
        <f>IF(Смета!D1844&gt;0,Смета!D1844,0)</f>
        <v>0</v>
      </c>
      <c r="F1862" s="67">
        <f>IFERROR(IF(Дата_КС2=S$3,Смета!Q1844,0)+IF(Дата_КС2=S$4,Смета!T1844,0)+IF(Дата_КС2=S$5,Смета!W1844,0)+IF(Дата_КС2=S$6,Смета!Z1844,0)+IF(Дата_КС2=S$7,Смета!AC1844,0)+IF(Дата_КС2=S$8,Смета!AF1844,0)+IF(Дата_КС2=S$9,Смета!AI1844,0)+IF(Дата_КС2=S$10,Смета!AL1844,0)+IF(Дата_КС2=S$11,Смета!AO1844,0)+IF(Дата_КС2=S$12,Смета!AR1844,0)+IF(Дата_КС2=S$13,Смета!AU1844,0)+IF(Дата_КС2=S$14,Смета!AX1844,0),0)</f>
        <v>0</v>
      </c>
      <c r="G1862" s="67">
        <f>IF(Смета!E1844&gt;0,Смета!E1844,0)</f>
        <v>0</v>
      </c>
      <c r="H1862" s="67">
        <f t="shared" si="58"/>
        <v>0</v>
      </c>
      <c r="I1862" s="464">
        <f t="shared" si="57"/>
        <v>0</v>
      </c>
      <c r="J1862" s="474"/>
      <c r="K1862" s="465">
        <f>IF(AND(B1862&gt;0,B1862&lt;&gt;"ЗАГ"),1,IF(C1862=0,SUM(B1863:INDEX(B1863:B$2002,INDEX(MATCH("ЗАГ",B1863:B$2002&amp;"",),))),0))</f>
        <v>0</v>
      </c>
      <c r="L1862" s="47"/>
      <c r="M1862" s="47"/>
      <c r="N1862" s="186"/>
      <c r="O1862" s="186"/>
      <c r="P1862" s="187"/>
      <c r="Q1862" s="189"/>
      <c r="R1862" s="178">
        <f>IFERROR(IF(F1862&gt;0,IF(IFERROR((Смета!H1412*1),0)&gt;0,ROUND(F1862*G1862,2),0),0),0)</f>
        <v>0</v>
      </c>
      <c r="S1862" s="50">
        <f>IFERROR(IF(F1862&gt;0,IF(IFERROR((Смета!G1844*1),0)&gt;0,ROUND(F1862*G1862,2),0),0),0)</f>
        <v>0</v>
      </c>
      <c r="T1862" s="38"/>
      <c r="U1862" s="38"/>
      <c r="X1862" s="38"/>
      <c r="Y1862" s="38"/>
    </row>
    <row r="1863" spans="1:25" s="37" customFormat="1" hidden="1" x14ac:dyDescent="0.25">
      <c r="A1863" s="63"/>
      <c r="B1863" s="140">
        <f>IFERROR(IF(F1863&gt;0,MAX(B$26:B1862)+1,IF(AND(D1863&gt;0,C1863=0),"ЗАГ",0)),0)</f>
        <v>0</v>
      </c>
      <c r="C1863" s="141">
        <f>IF(Смета!B1845&gt;0,Смета!B1845,0)</f>
        <v>0</v>
      </c>
      <c r="D1863" s="543">
        <f>IF(Смета!C1845&gt;0,Смета!C1845,0)</f>
        <v>0</v>
      </c>
      <c r="E1863" s="77">
        <f>IF(Смета!D1845&gt;0,Смета!D1845,0)</f>
        <v>0</v>
      </c>
      <c r="F1863" s="67">
        <f>IFERROR(IF(Дата_КС2=S$3,Смета!Q1845,0)+IF(Дата_КС2=S$4,Смета!T1845,0)+IF(Дата_КС2=S$5,Смета!W1845,0)+IF(Дата_КС2=S$6,Смета!Z1845,0)+IF(Дата_КС2=S$7,Смета!AC1845,0)+IF(Дата_КС2=S$8,Смета!AF1845,0)+IF(Дата_КС2=S$9,Смета!AI1845,0)+IF(Дата_КС2=S$10,Смета!AL1845,0)+IF(Дата_КС2=S$11,Смета!AO1845,0)+IF(Дата_КС2=S$12,Смета!AR1845,0)+IF(Дата_КС2=S$13,Смета!AU1845,0)+IF(Дата_КС2=S$14,Смета!AX1845,0),0)</f>
        <v>0</v>
      </c>
      <c r="G1863" s="67">
        <f>IF(Смета!E1845&gt;0,Смета!E1845,0)</f>
        <v>0</v>
      </c>
      <c r="H1863" s="67">
        <f t="shared" si="58"/>
        <v>0</v>
      </c>
      <c r="I1863" s="464">
        <f t="shared" si="57"/>
        <v>0</v>
      </c>
      <c r="J1863" s="474"/>
      <c r="K1863" s="465">
        <f>IF(AND(B1863&gt;0,B1863&lt;&gt;"ЗАГ"),1,IF(C1863=0,SUM(B1864:INDEX(B1864:B$2002,INDEX(MATCH("ЗАГ",B1864:B$2002&amp;"",),))),0))</f>
        <v>0</v>
      </c>
      <c r="L1863" s="47"/>
      <c r="M1863" s="47"/>
      <c r="N1863" s="186"/>
      <c r="O1863" s="186"/>
      <c r="P1863" s="187"/>
      <c r="Q1863" s="189"/>
      <c r="R1863" s="178">
        <f>IFERROR(IF(F1863&gt;0,IF(IFERROR((Смета!H1413*1),0)&gt;0,ROUND(F1863*G1863,2),0),0),0)</f>
        <v>0</v>
      </c>
      <c r="S1863" s="50">
        <f>IFERROR(IF(F1863&gt;0,IF(IFERROR((Смета!G1845*1),0)&gt;0,ROUND(F1863*G1863,2),0),0),0)</f>
        <v>0</v>
      </c>
      <c r="T1863" s="38"/>
      <c r="U1863" s="38"/>
      <c r="X1863" s="38"/>
      <c r="Y1863" s="38"/>
    </row>
    <row r="1864" spans="1:25" s="37" customFormat="1" hidden="1" x14ac:dyDescent="0.25">
      <c r="A1864" s="63"/>
      <c r="B1864" s="140">
        <f>IFERROR(IF(F1864&gt;0,MAX(B$26:B1863)+1,IF(AND(D1864&gt;0,C1864=0),"ЗАГ",0)),0)</f>
        <v>0</v>
      </c>
      <c r="C1864" s="141">
        <f>IF(Смета!B1846&gt;0,Смета!B1846,0)</f>
        <v>0</v>
      </c>
      <c r="D1864" s="543">
        <f>IF(Смета!C1846&gt;0,Смета!C1846,0)</f>
        <v>0</v>
      </c>
      <c r="E1864" s="77">
        <f>IF(Смета!D1846&gt;0,Смета!D1846,0)</f>
        <v>0</v>
      </c>
      <c r="F1864" s="67">
        <f>IFERROR(IF(Дата_КС2=S$3,Смета!Q1846,0)+IF(Дата_КС2=S$4,Смета!T1846,0)+IF(Дата_КС2=S$5,Смета!W1846,0)+IF(Дата_КС2=S$6,Смета!Z1846,0)+IF(Дата_КС2=S$7,Смета!AC1846,0)+IF(Дата_КС2=S$8,Смета!AF1846,0)+IF(Дата_КС2=S$9,Смета!AI1846,0)+IF(Дата_КС2=S$10,Смета!AL1846,0)+IF(Дата_КС2=S$11,Смета!AO1846,0)+IF(Дата_КС2=S$12,Смета!AR1846,0)+IF(Дата_КС2=S$13,Смета!AU1846,0)+IF(Дата_КС2=S$14,Смета!AX1846,0),0)</f>
        <v>0</v>
      </c>
      <c r="G1864" s="67">
        <f>IF(Смета!E1846&gt;0,Смета!E1846,0)</f>
        <v>0</v>
      </c>
      <c r="H1864" s="67">
        <f t="shared" si="58"/>
        <v>0</v>
      </c>
      <c r="I1864" s="464">
        <f t="shared" si="57"/>
        <v>0</v>
      </c>
      <c r="J1864" s="474"/>
      <c r="K1864" s="465">
        <f>IF(AND(B1864&gt;0,B1864&lt;&gt;"ЗАГ"),1,IF(C1864=0,SUM(B1865:INDEX(B1865:B$2002,INDEX(MATCH("ЗАГ",B1865:B$2002&amp;"",),))),0))</f>
        <v>0</v>
      </c>
      <c r="L1864" s="47"/>
      <c r="M1864" s="47"/>
      <c r="N1864" s="186"/>
      <c r="O1864" s="186"/>
      <c r="P1864" s="187"/>
      <c r="Q1864" s="189"/>
      <c r="R1864" s="178">
        <f>IFERROR(IF(F1864&gt;0,IF(IFERROR((Смета!H1414*1),0)&gt;0,ROUND(F1864*G1864,2),0),0),0)</f>
        <v>0</v>
      </c>
      <c r="S1864" s="50">
        <f>IFERROR(IF(F1864&gt;0,IF(IFERROR((Смета!G1846*1),0)&gt;0,ROUND(F1864*G1864,2),0),0),0)</f>
        <v>0</v>
      </c>
      <c r="T1864" s="38"/>
      <c r="U1864" s="38"/>
      <c r="X1864" s="38"/>
      <c r="Y1864" s="38"/>
    </row>
    <row r="1865" spans="1:25" s="37" customFormat="1" hidden="1" x14ac:dyDescent="0.25">
      <c r="A1865" s="63"/>
      <c r="B1865" s="140">
        <f>IFERROR(IF(F1865&gt;0,MAX(B$26:B1864)+1,IF(AND(D1865&gt;0,C1865=0),"ЗАГ",0)),0)</f>
        <v>0</v>
      </c>
      <c r="C1865" s="141">
        <f>IF(Смета!B1847&gt;0,Смета!B1847,0)</f>
        <v>0</v>
      </c>
      <c r="D1865" s="543">
        <f>IF(Смета!C1847&gt;0,Смета!C1847,0)</f>
        <v>0</v>
      </c>
      <c r="E1865" s="77">
        <f>IF(Смета!D1847&gt;0,Смета!D1847,0)</f>
        <v>0</v>
      </c>
      <c r="F1865" s="67">
        <f>IFERROR(IF(Дата_КС2=S$3,Смета!Q1847,0)+IF(Дата_КС2=S$4,Смета!T1847,0)+IF(Дата_КС2=S$5,Смета!W1847,0)+IF(Дата_КС2=S$6,Смета!Z1847,0)+IF(Дата_КС2=S$7,Смета!AC1847,0)+IF(Дата_КС2=S$8,Смета!AF1847,0)+IF(Дата_КС2=S$9,Смета!AI1847,0)+IF(Дата_КС2=S$10,Смета!AL1847,0)+IF(Дата_КС2=S$11,Смета!AO1847,0)+IF(Дата_КС2=S$12,Смета!AR1847,0)+IF(Дата_КС2=S$13,Смета!AU1847,0)+IF(Дата_КС2=S$14,Смета!AX1847,0),0)</f>
        <v>0</v>
      </c>
      <c r="G1865" s="67">
        <f>IF(Смета!E1847&gt;0,Смета!E1847,0)</f>
        <v>0</v>
      </c>
      <c r="H1865" s="67">
        <f t="shared" si="58"/>
        <v>0</v>
      </c>
      <c r="I1865" s="464">
        <f t="shared" si="57"/>
        <v>0</v>
      </c>
      <c r="J1865" s="474"/>
      <c r="K1865" s="465">
        <f>IF(AND(B1865&gt;0,B1865&lt;&gt;"ЗАГ"),1,IF(C1865=0,SUM(B1866:INDEX(B1866:B$2002,INDEX(MATCH("ЗАГ",B1866:B$2002&amp;"",),))),0))</f>
        <v>0</v>
      </c>
      <c r="L1865" s="47"/>
      <c r="M1865" s="47"/>
      <c r="N1865" s="186"/>
      <c r="O1865" s="186"/>
      <c r="P1865" s="187"/>
      <c r="Q1865" s="189"/>
      <c r="R1865" s="178">
        <f>IFERROR(IF(F1865&gt;0,IF(IFERROR((Смета!H1415*1),0)&gt;0,ROUND(F1865*G1865,2),0),0),0)</f>
        <v>0</v>
      </c>
      <c r="S1865" s="50">
        <f>IFERROR(IF(F1865&gt;0,IF(IFERROR((Смета!G1847*1),0)&gt;0,ROUND(F1865*G1865,2),0),0),0)</f>
        <v>0</v>
      </c>
      <c r="T1865" s="38"/>
      <c r="U1865" s="38"/>
      <c r="X1865" s="38"/>
      <c r="Y1865" s="38"/>
    </row>
    <row r="1866" spans="1:25" s="37" customFormat="1" hidden="1" x14ac:dyDescent="0.25">
      <c r="A1866" s="63"/>
      <c r="B1866" s="140">
        <f>IFERROR(IF(F1866&gt;0,MAX(B$26:B1865)+1,IF(AND(D1866&gt;0,C1866=0),"ЗАГ",0)),0)</f>
        <v>0</v>
      </c>
      <c r="C1866" s="141">
        <f>IF(Смета!B1848&gt;0,Смета!B1848,0)</f>
        <v>0</v>
      </c>
      <c r="D1866" s="543">
        <f>IF(Смета!C1848&gt;0,Смета!C1848,0)</f>
        <v>0</v>
      </c>
      <c r="E1866" s="77">
        <f>IF(Смета!D1848&gt;0,Смета!D1848,0)</f>
        <v>0</v>
      </c>
      <c r="F1866" s="67">
        <f>IFERROR(IF(Дата_КС2=S$3,Смета!Q1848,0)+IF(Дата_КС2=S$4,Смета!T1848,0)+IF(Дата_КС2=S$5,Смета!W1848,0)+IF(Дата_КС2=S$6,Смета!Z1848,0)+IF(Дата_КС2=S$7,Смета!AC1848,0)+IF(Дата_КС2=S$8,Смета!AF1848,0)+IF(Дата_КС2=S$9,Смета!AI1848,0)+IF(Дата_КС2=S$10,Смета!AL1848,0)+IF(Дата_КС2=S$11,Смета!AO1848,0)+IF(Дата_КС2=S$12,Смета!AR1848,0)+IF(Дата_КС2=S$13,Смета!AU1848,0)+IF(Дата_КС2=S$14,Смета!AX1848,0),0)</f>
        <v>0</v>
      </c>
      <c r="G1866" s="67">
        <f>IF(Смета!E1848&gt;0,Смета!E1848,0)</f>
        <v>0</v>
      </c>
      <c r="H1866" s="67">
        <f t="shared" si="58"/>
        <v>0</v>
      </c>
      <c r="I1866" s="464">
        <f t="shared" si="57"/>
        <v>0</v>
      </c>
      <c r="J1866" s="474"/>
      <c r="K1866" s="465">
        <f>IF(AND(B1866&gt;0,B1866&lt;&gt;"ЗАГ"),1,IF(C1866=0,SUM(B1867:INDEX(B1867:B$2002,INDEX(MATCH("ЗАГ",B1867:B$2002&amp;"",),))),0))</f>
        <v>0</v>
      </c>
      <c r="L1866" s="47"/>
      <c r="M1866" s="47"/>
      <c r="N1866" s="186"/>
      <c r="O1866" s="186"/>
      <c r="P1866" s="187"/>
      <c r="Q1866" s="189"/>
      <c r="R1866" s="178">
        <f>IFERROR(IF(F1866&gt;0,IF(IFERROR((Смета!H1416*1),0)&gt;0,ROUND(F1866*G1866,2),0),0),0)</f>
        <v>0</v>
      </c>
      <c r="S1866" s="50">
        <f>IFERROR(IF(F1866&gt;0,IF(IFERROR((Смета!G1848*1),0)&gt;0,ROUND(F1866*G1866,2),0),0),0)</f>
        <v>0</v>
      </c>
      <c r="T1866" s="38"/>
      <c r="U1866" s="38"/>
      <c r="X1866" s="38"/>
      <c r="Y1866" s="38"/>
    </row>
    <row r="1867" spans="1:25" s="37" customFormat="1" hidden="1" x14ac:dyDescent="0.25">
      <c r="A1867" s="63"/>
      <c r="B1867" s="140">
        <f>IFERROR(IF(F1867&gt;0,MAX(B$26:B1866)+1,IF(AND(D1867&gt;0,C1867=0),"ЗАГ",0)),0)</f>
        <v>0</v>
      </c>
      <c r="C1867" s="141">
        <f>IF(Смета!B1849&gt;0,Смета!B1849,0)</f>
        <v>0</v>
      </c>
      <c r="D1867" s="543">
        <f>IF(Смета!C1849&gt;0,Смета!C1849,0)</f>
        <v>0</v>
      </c>
      <c r="E1867" s="77">
        <f>IF(Смета!D1849&gt;0,Смета!D1849,0)</f>
        <v>0</v>
      </c>
      <c r="F1867" s="67">
        <f>IFERROR(IF(Дата_КС2=S$3,Смета!Q1849,0)+IF(Дата_КС2=S$4,Смета!T1849,0)+IF(Дата_КС2=S$5,Смета!W1849,0)+IF(Дата_КС2=S$6,Смета!Z1849,0)+IF(Дата_КС2=S$7,Смета!AC1849,0)+IF(Дата_КС2=S$8,Смета!AF1849,0)+IF(Дата_КС2=S$9,Смета!AI1849,0)+IF(Дата_КС2=S$10,Смета!AL1849,0)+IF(Дата_КС2=S$11,Смета!AO1849,0)+IF(Дата_КС2=S$12,Смета!AR1849,0)+IF(Дата_КС2=S$13,Смета!AU1849,0)+IF(Дата_КС2=S$14,Смета!AX1849,0),0)</f>
        <v>0</v>
      </c>
      <c r="G1867" s="67">
        <f>IF(Смета!E1849&gt;0,Смета!E1849,0)</f>
        <v>0</v>
      </c>
      <c r="H1867" s="67">
        <f t="shared" si="58"/>
        <v>0</v>
      </c>
      <c r="I1867" s="464">
        <f t="shared" si="57"/>
        <v>0</v>
      </c>
      <c r="J1867" s="474"/>
      <c r="K1867" s="465">
        <f>IF(AND(B1867&gt;0,B1867&lt;&gt;"ЗАГ"),1,IF(C1867=0,SUM(B1868:INDEX(B1868:B$2002,INDEX(MATCH("ЗАГ",B1868:B$2002&amp;"",),))),0))</f>
        <v>0</v>
      </c>
      <c r="L1867" s="47"/>
      <c r="M1867" s="47"/>
      <c r="N1867" s="186"/>
      <c r="O1867" s="186"/>
      <c r="P1867" s="187"/>
      <c r="Q1867" s="189"/>
      <c r="R1867" s="178">
        <f>IFERROR(IF(F1867&gt;0,IF(IFERROR((Смета!H1417*1),0)&gt;0,ROUND(F1867*G1867,2),0),0),0)</f>
        <v>0</v>
      </c>
      <c r="S1867" s="50">
        <f>IFERROR(IF(F1867&gt;0,IF(IFERROR((Смета!G1849*1),0)&gt;0,ROUND(F1867*G1867,2),0),0),0)</f>
        <v>0</v>
      </c>
      <c r="T1867" s="38"/>
      <c r="U1867" s="38"/>
      <c r="X1867" s="38"/>
      <c r="Y1867" s="38"/>
    </row>
    <row r="1868" spans="1:25" s="37" customFormat="1" hidden="1" x14ac:dyDescent="0.25">
      <c r="A1868" s="63"/>
      <c r="B1868" s="140">
        <f>IFERROR(IF(F1868&gt;0,MAX(B$26:B1867)+1,IF(AND(D1868&gt;0,C1868=0),"ЗАГ",0)),0)</f>
        <v>0</v>
      </c>
      <c r="C1868" s="141">
        <f>IF(Смета!B1850&gt;0,Смета!B1850,0)</f>
        <v>0</v>
      </c>
      <c r="D1868" s="543">
        <f>IF(Смета!C1850&gt;0,Смета!C1850,0)</f>
        <v>0</v>
      </c>
      <c r="E1868" s="77">
        <f>IF(Смета!D1850&gt;0,Смета!D1850,0)</f>
        <v>0</v>
      </c>
      <c r="F1868" s="67">
        <f>IFERROR(IF(Дата_КС2=S$3,Смета!Q1850,0)+IF(Дата_КС2=S$4,Смета!T1850,0)+IF(Дата_КС2=S$5,Смета!W1850,0)+IF(Дата_КС2=S$6,Смета!Z1850,0)+IF(Дата_КС2=S$7,Смета!AC1850,0)+IF(Дата_КС2=S$8,Смета!AF1850,0)+IF(Дата_КС2=S$9,Смета!AI1850,0)+IF(Дата_КС2=S$10,Смета!AL1850,0)+IF(Дата_КС2=S$11,Смета!AO1850,0)+IF(Дата_КС2=S$12,Смета!AR1850,0)+IF(Дата_КС2=S$13,Смета!AU1850,0)+IF(Дата_КС2=S$14,Смета!AX1850,0),0)</f>
        <v>0</v>
      </c>
      <c r="G1868" s="67">
        <f>IF(Смета!E1850&gt;0,Смета!E1850,0)</f>
        <v>0</v>
      </c>
      <c r="H1868" s="67">
        <f t="shared" si="58"/>
        <v>0</v>
      </c>
      <c r="I1868" s="464">
        <f t="shared" si="57"/>
        <v>0</v>
      </c>
      <c r="J1868" s="474"/>
      <c r="K1868" s="465">
        <f>IF(AND(B1868&gt;0,B1868&lt;&gt;"ЗАГ"),1,IF(C1868=0,SUM(B1869:INDEX(B1869:B$2002,INDEX(MATCH("ЗАГ",B1869:B$2002&amp;"",),))),0))</f>
        <v>0</v>
      </c>
      <c r="L1868" s="47"/>
      <c r="M1868" s="47"/>
      <c r="N1868" s="186"/>
      <c r="O1868" s="186"/>
      <c r="P1868" s="187"/>
      <c r="Q1868" s="189"/>
      <c r="R1868" s="178">
        <f>IFERROR(IF(F1868&gt;0,IF(IFERROR((Смета!H1418*1),0)&gt;0,ROUND(F1868*G1868,2),0),0),0)</f>
        <v>0</v>
      </c>
      <c r="S1868" s="50">
        <f>IFERROR(IF(F1868&gt;0,IF(IFERROR((Смета!G1850*1),0)&gt;0,ROUND(F1868*G1868,2),0),0),0)</f>
        <v>0</v>
      </c>
      <c r="T1868" s="38"/>
      <c r="U1868" s="38"/>
      <c r="X1868" s="38"/>
      <c r="Y1868" s="38"/>
    </row>
    <row r="1869" spans="1:25" s="37" customFormat="1" hidden="1" x14ac:dyDescent="0.25">
      <c r="A1869" s="63"/>
      <c r="B1869" s="140">
        <f>IFERROR(IF(F1869&gt;0,MAX(B$26:B1868)+1,IF(AND(D1869&gt;0,C1869=0),"ЗАГ",0)),0)</f>
        <v>0</v>
      </c>
      <c r="C1869" s="141">
        <f>IF(Смета!B1851&gt;0,Смета!B1851,0)</f>
        <v>0</v>
      </c>
      <c r="D1869" s="543">
        <f>IF(Смета!C1851&gt;0,Смета!C1851,0)</f>
        <v>0</v>
      </c>
      <c r="E1869" s="77">
        <f>IF(Смета!D1851&gt;0,Смета!D1851,0)</f>
        <v>0</v>
      </c>
      <c r="F1869" s="67">
        <f>IFERROR(IF(Дата_КС2=S$3,Смета!Q1851,0)+IF(Дата_КС2=S$4,Смета!T1851,0)+IF(Дата_КС2=S$5,Смета!W1851,0)+IF(Дата_КС2=S$6,Смета!Z1851,0)+IF(Дата_КС2=S$7,Смета!AC1851,0)+IF(Дата_КС2=S$8,Смета!AF1851,0)+IF(Дата_КС2=S$9,Смета!AI1851,0)+IF(Дата_КС2=S$10,Смета!AL1851,0)+IF(Дата_КС2=S$11,Смета!AO1851,0)+IF(Дата_КС2=S$12,Смета!AR1851,0)+IF(Дата_КС2=S$13,Смета!AU1851,0)+IF(Дата_КС2=S$14,Смета!AX1851,0),0)</f>
        <v>0</v>
      </c>
      <c r="G1869" s="67">
        <f>IF(Смета!E1851&gt;0,Смета!E1851,0)</f>
        <v>0</v>
      </c>
      <c r="H1869" s="67">
        <f t="shared" si="58"/>
        <v>0</v>
      </c>
      <c r="I1869" s="464">
        <f t="shared" si="57"/>
        <v>0</v>
      </c>
      <c r="J1869" s="474"/>
      <c r="K1869" s="465">
        <f>IF(AND(B1869&gt;0,B1869&lt;&gt;"ЗАГ"),1,IF(C1869=0,SUM(B1870:INDEX(B1870:B$2002,INDEX(MATCH("ЗАГ",B1870:B$2002&amp;"",),))),0))</f>
        <v>0</v>
      </c>
      <c r="L1869" s="47"/>
      <c r="M1869" s="47"/>
      <c r="N1869" s="186"/>
      <c r="O1869" s="186"/>
      <c r="P1869" s="187"/>
      <c r="Q1869" s="189"/>
      <c r="R1869" s="178">
        <f>IFERROR(IF(F1869&gt;0,IF(IFERROR((Смета!H1419*1),0)&gt;0,ROUND(F1869*G1869,2),0),0),0)</f>
        <v>0</v>
      </c>
      <c r="S1869" s="50">
        <f>IFERROR(IF(F1869&gt;0,IF(IFERROR((Смета!G1851*1),0)&gt;0,ROUND(F1869*G1869,2),0),0),0)</f>
        <v>0</v>
      </c>
      <c r="T1869" s="38"/>
      <c r="U1869" s="38"/>
      <c r="X1869" s="38"/>
      <c r="Y1869" s="38"/>
    </row>
    <row r="1870" spans="1:25" s="37" customFormat="1" hidden="1" x14ac:dyDescent="0.25">
      <c r="A1870" s="63"/>
      <c r="B1870" s="140">
        <f>IFERROR(IF(F1870&gt;0,MAX(B$26:B1869)+1,IF(AND(D1870&gt;0,C1870=0),"ЗАГ",0)),0)</f>
        <v>0</v>
      </c>
      <c r="C1870" s="141">
        <f>IF(Смета!B1852&gt;0,Смета!B1852,0)</f>
        <v>0</v>
      </c>
      <c r="D1870" s="543">
        <f>IF(Смета!C1852&gt;0,Смета!C1852,0)</f>
        <v>0</v>
      </c>
      <c r="E1870" s="77">
        <f>IF(Смета!D1852&gt;0,Смета!D1852,0)</f>
        <v>0</v>
      </c>
      <c r="F1870" s="67">
        <f>IFERROR(IF(Дата_КС2=S$3,Смета!Q1852,0)+IF(Дата_КС2=S$4,Смета!T1852,0)+IF(Дата_КС2=S$5,Смета!W1852,0)+IF(Дата_КС2=S$6,Смета!Z1852,0)+IF(Дата_КС2=S$7,Смета!AC1852,0)+IF(Дата_КС2=S$8,Смета!AF1852,0)+IF(Дата_КС2=S$9,Смета!AI1852,0)+IF(Дата_КС2=S$10,Смета!AL1852,0)+IF(Дата_КС2=S$11,Смета!AO1852,0)+IF(Дата_КС2=S$12,Смета!AR1852,0)+IF(Дата_КС2=S$13,Смета!AU1852,0)+IF(Дата_КС2=S$14,Смета!AX1852,0),0)</f>
        <v>0</v>
      </c>
      <c r="G1870" s="67">
        <f>IF(Смета!E1852&gt;0,Смета!E1852,0)</f>
        <v>0</v>
      </c>
      <c r="H1870" s="67">
        <f t="shared" si="58"/>
        <v>0</v>
      </c>
      <c r="I1870" s="464">
        <f t="shared" si="57"/>
        <v>0</v>
      </c>
      <c r="J1870" s="474"/>
      <c r="K1870" s="465">
        <f>IF(AND(B1870&gt;0,B1870&lt;&gt;"ЗАГ"),1,IF(C1870=0,SUM(B1871:INDEX(B1871:B$2002,INDEX(MATCH("ЗАГ",B1871:B$2002&amp;"",),))),0))</f>
        <v>0</v>
      </c>
      <c r="L1870" s="47"/>
      <c r="M1870" s="47"/>
      <c r="N1870" s="186"/>
      <c r="O1870" s="186"/>
      <c r="P1870" s="187"/>
      <c r="Q1870" s="189"/>
      <c r="R1870" s="178">
        <f>IFERROR(IF(F1870&gt;0,IF(IFERROR((Смета!H1420*1),0)&gt;0,ROUND(F1870*G1870,2),0),0),0)</f>
        <v>0</v>
      </c>
      <c r="S1870" s="50">
        <f>IFERROR(IF(F1870&gt;0,IF(IFERROR((Смета!G1852*1),0)&gt;0,ROUND(F1870*G1870,2),0),0),0)</f>
        <v>0</v>
      </c>
      <c r="T1870" s="38"/>
      <c r="U1870" s="38"/>
      <c r="X1870" s="38"/>
      <c r="Y1870" s="38"/>
    </row>
    <row r="1871" spans="1:25" s="37" customFormat="1" hidden="1" x14ac:dyDescent="0.25">
      <c r="A1871" s="63"/>
      <c r="B1871" s="140">
        <f>IFERROR(IF(F1871&gt;0,MAX(B$26:B1870)+1,IF(AND(D1871&gt;0,C1871=0),"ЗАГ",0)),0)</f>
        <v>0</v>
      </c>
      <c r="C1871" s="141">
        <f>IF(Смета!B1853&gt;0,Смета!B1853,0)</f>
        <v>0</v>
      </c>
      <c r="D1871" s="543">
        <f>IF(Смета!C1853&gt;0,Смета!C1853,0)</f>
        <v>0</v>
      </c>
      <c r="E1871" s="77">
        <f>IF(Смета!D1853&gt;0,Смета!D1853,0)</f>
        <v>0</v>
      </c>
      <c r="F1871" s="67">
        <f>IFERROR(IF(Дата_КС2=S$3,Смета!Q1853,0)+IF(Дата_КС2=S$4,Смета!T1853,0)+IF(Дата_КС2=S$5,Смета!W1853,0)+IF(Дата_КС2=S$6,Смета!Z1853,0)+IF(Дата_КС2=S$7,Смета!AC1853,0)+IF(Дата_КС2=S$8,Смета!AF1853,0)+IF(Дата_КС2=S$9,Смета!AI1853,0)+IF(Дата_КС2=S$10,Смета!AL1853,0)+IF(Дата_КС2=S$11,Смета!AO1853,0)+IF(Дата_КС2=S$12,Смета!AR1853,0)+IF(Дата_КС2=S$13,Смета!AU1853,0)+IF(Дата_КС2=S$14,Смета!AX1853,0),0)</f>
        <v>0</v>
      </c>
      <c r="G1871" s="67">
        <f>IF(Смета!E1853&gt;0,Смета!E1853,0)</f>
        <v>0</v>
      </c>
      <c r="H1871" s="67">
        <f t="shared" si="58"/>
        <v>0</v>
      </c>
      <c r="I1871" s="464">
        <f t="shared" si="57"/>
        <v>0</v>
      </c>
      <c r="J1871" s="474"/>
      <c r="K1871" s="465">
        <f>IF(AND(B1871&gt;0,B1871&lt;&gt;"ЗАГ"),1,IF(C1871=0,SUM(B1872:INDEX(B1872:B$2002,INDEX(MATCH("ЗАГ",B1872:B$2002&amp;"",),))),0))</f>
        <v>0</v>
      </c>
      <c r="L1871" s="47"/>
      <c r="M1871" s="47"/>
      <c r="N1871" s="186"/>
      <c r="O1871" s="186"/>
      <c r="P1871" s="187"/>
      <c r="Q1871" s="189"/>
      <c r="R1871" s="178">
        <f>IFERROR(IF(F1871&gt;0,IF(IFERROR((Смета!H1421*1),0)&gt;0,ROUND(F1871*G1871,2),0),0),0)</f>
        <v>0</v>
      </c>
      <c r="S1871" s="50">
        <f>IFERROR(IF(F1871&gt;0,IF(IFERROR((Смета!G1853*1),0)&gt;0,ROUND(F1871*G1871,2),0),0),0)</f>
        <v>0</v>
      </c>
      <c r="T1871" s="38"/>
      <c r="U1871" s="38"/>
      <c r="X1871" s="38"/>
      <c r="Y1871" s="38"/>
    </row>
    <row r="1872" spans="1:25" s="37" customFormat="1" hidden="1" x14ac:dyDescent="0.25">
      <c r="A1872" s="63"/>
      <c r="B1872" s="140">
        <f>IFERROR(IF(F1872&gt;0,MAX(B$26:B1871)+1,IF(AND(D1872&gt;0,C1872=0),"ЗАГ",0)),0)</f>
        <v>0</v>
      </c>
      <c r="C1872" s="141">
        <f>IF(Смета!B1854&gt;0,Смета!B1854,0)</f>
        <v>0</v>
      </c>
      <c r="D1872" s="543">
        <f>IF(Смета!C1854&gt;0,Смета!C1854,0)</f>
        <v>0</v>
      </c>
      <c r="E1872" s="77">
        <f>IF(Смета!D1854&gt;0,Смета!D1854,0)</f>
        <v>0</v>
      </c>
      <c r="F1872" s="67">
        <f>IFERROR(IF(Дата_КС2=S$3,Смета!Q1854,0)+IF(Дата_КС2=S$4,Смета!T1854,0)+IF(Дата_КС2=S$5,Смета!W1854,0)+IF(Дата_КС2=S$6,Смета!Z1854,0)+IF(Дата_КС2=S$7,Смета!AC1854,0)+IF(Дата_КС2=S$8,Смета!AF1854,0)+IF(Дата_КС2=S$9,Смета!AI1854,0)+IF(Дата_КС2=S$10,Смета!AL1854,0)+IF(Дата_КС2=S$11,Смета!AO1854,0)+IF(Дата_КС2=S$12,Смета!AR1854,0)+IF(Дата_КС2=S$13,Смета!AU1854,0)+IF(Дата_КС2=S$14,Смета!AX1854,0),0)</f>
        <v>0</v>
      </c>
      <c r="G1872" s="67">
        <f>IF(Смета!E1854&gt;0,Смета!E1854,0)</f>
        <v>0</v>
      </c>
      <c r="H1872" s="67">
        <f t="shared" si="58"/>
        <v>0</v>
      </c>
      <c r="I1872" s="464">
        <f t="shared" si="57"/>
        <v>0</v>
      </c>
      <c r="J1872" s="474"/>
      <c r="K1872" s="465">
        <f>IF(AND(B1872&gt;0,B1872&lt;&gt;"ЗАГ"),1,IF(C1872=0,SUM(B1873:INDEX(B1873:B$2002,INDEX(MATCH("ЗАГ",B1873:B$2002&amp;"",),))),0))</f>
        <v>0</v>
      </c>
      <c r="L1872" s="47"/>
      <c r="M1872" s="47"/>
      <c r="N1872" s="186"/>
      <c r="O1872" s="186"/>
      <c r="P1872" s="187"/>
      <c r="Q1872" s="189"/>
      <c r="R1872" s="178">
        <f>IFERROR(IF(F1872&gt;0,IF(IFERROR((Смета!H1422*1),0)&gt;0,ROUND(F1872*G1872,2),0),0),0)</f>
        <v>0</v>
      </c>
      <c r="S1872" s="50">
        <f>IFERROR(IF(F1872&gt;0,IF(IFERROR((Смета!G1854*1),0)&gt;0,ROUND(F1872*G1872,2),0),0),0)</f>
        <v>0</v>
      </c>
      <c r="T1872" s="38"/>
      <c r="U1872" s="38"/>
      <c r="X1872" s="38"/>
      <c r="Y1872" s="38"/>
    </row>
    <row r="1873" spans="1:25" s="37" customFormat="1" hidden="1" x14ac:dyDescent="0.25">
      <c r="A1873" s="63"/>
      <c r="B1873" s="140">
        <f>IFERROR(IF(F1873&gt;0,MAX(B$26:B1872)+1,IF(AND(D1873&gt;0,C1873=0),"ЗАГ",0)),0)</f>
        <v>0</v>
      </c>
      <c r="C1873" s="141">
        <f>IF(Смета!B1855&gt;0,Смета!B1855,0)</f>
        <v>0</v>
      </c>
      <c r="D1873" s="543">
        <f>IF(Смета!C1855&gt;0,Смета!C1855,0)</f>
        <v>0</v>
      </c>
      <c r="E1873" s="77">
        <f>IF(Смета!D1855&gt;0,Смета!D1855,0)</f>
        <v>0</v>
      </c>
      <c r="F1873" s="67">
        <f>IFERROR(IF(Дата_КС2=S$3,Смета!Q1855,0)+IF(Дата_КС2=S$4,Смета!T1855,0)+IF(Дата_КС2=S$5,Смета!W1855,0)+IF(Дата_КС2=S$6,Смета!Z1855,0)+IF(Дата_КС2=S$7,Смета!AC1855,0)+IF(Дата_КС2=S$8,Смета!AF1855,0)+IF(Дата_КС2=S$9,Смета!AI1855,0)+IF(Дата_КС2=S$10,Смета!AL1855,0)+IF(Дата_КС2=S$11,Смета!AO1855,0)+IF(Дата_КС2=S$12,Смета!AR1855,0)+IF(Дата_КС2=S$13,Смета!AU1855,0)+IF(Дата_КС2=S$14,Смета!AX1855,0),0)</f>
        <v>0</v>
      </c>
      <c r="G1873" s="67">
        <f>IF(Смета!E1855&gt;0,Смета!E1855,0)</f>
        <v>0</v>
      </c>
      <c r="H1873" s="67">
        <f t="shared" si="58"/>
        <v>0</v>
      </c>
      <c r="I1873" s="464">
        <f t="shared" si="57"/>
        <v>0</v>
      </c>
      <c r="J1873" s="474"/>
      <c r="K1873" s="465">
        <f>IF(AND(B1873&gt;0,B1873&lt;&gt;"ЗАГ"),1,IF(C1873=0,SUM(B1874:INDEX(B1874:B$2002,INDEX(MATCH("ЗАГ",B1874:B$2002&amp;"",),))),0))</f>
        <v>0</v>
      </c>
      <c r="L1873" s="47"/>
      <c r="M1873" s="47"/>
      <c r="N1873" s="186"/>
      <c r="O1873" s="186"/>
      <c r="P1873" s="187"/>
      <c r="Q1873" s="189"/>
      <c r="R1873" s="178">
        <f>IFERROR(IF(F1873&gt;0,IF(IFERROR((Смета!H1423*1),0)&gt;0,ROUND(F1873*G1873,2),0),0),0)</f>
        <v>0</v>
      </c>
      <c r="S1873" s="50">
        <f>IFERROR(IF(F1873&gt;0,IF(IFERROR((Смета!G1855*1),0)&gt;0,ROUND(F1873*G1873,2),0),0),0)</f>
        <v>0</v>
      </c>
      <c r="T1873" s="38"/>
      <c r="U1873" s="38"/>
      <c r="X1873" s="38"/>
      <c r="Y1873" s="38"/>
    </row>
    <row r="1874" spans="1:25" s="37" customFormat="1" hidden="1" x14ac:dyDescent="0.25">
      <c r="A1874" s="63"/>
      <c r="B1874" s="140">
        <f>IFERROR(IF(F1874&gt;0,MAX(B$26:B1873)+1,IF(AND(D1874&gt;0,C1874=0),"ЗАГ",0)),0)</f>
        <v>0</v>
      </c>
      <c r="C1874" s="141">
        <f>IF(Смета!B1856&gt;0,Смета!B1856,0)</f>
        <v>0</v>
      </c>
      <c r="D1874" s="543">
        <f>IF(Смета!C1856&gt;0,Смета!C1856,0)</f>
        <v>0</v>
      </c>
      <c r="E1874" s="77">
        <f>IF(Смета!D1856&gt;0,Смета!D1856,0)</f>
        <v>0</v>
      </c>
      <c r="F1874" s="67">
        <f>IFERROR(IF(Дата_КС2=S$3,Смета!Q1856,0)+IF(Дата_КС2=S$4,Смета!T1856,0)+IF(Дата_КС2=S$5,Смета!W1856,0)+IF(Дата_КС2=S$6,Смета!Z1856,0)+IF(Дата_КС2=S$7,Смета!AC1856,0)+IF(Дата_КС2=S$8,Смета!AF1856,0)+IF(Дата_КС2=S$9,Смета!AI1856,0)+IF(Дата_КС2=S$10,Смета!AL1856,0)+IF(Дата_КС2=S$11,Смета!AO1856,0)+IF(Дата_КС2=S$12,Смета!AR1856,0)+IF(Дата_КС2=S$13,Смета!AU1856,0)+IF(Дата_КС2=S$14,Смета!AX1856,0),0)</f>
        <v>0</v>
      </c>
      <c r="G1874" s="67">
        <f>IF(Смета!E1856&gt;0,Смета!E1856,0)</f>
        <v>0</v>
      </c>
      <c r="H1874" s="67">
        <f t="shared" si="58"/>
        <v>0</v>
      </c>
      <c r="I1874" s="464">
        <f t="shared" si="57"/>
        <v>0</v>
      </c>
      <c r="J1874" s="474"/>
      <c r="K1874" s="465">
        <f>IF(AND(B1874&gt;0,B1874&lt;&gt;"ЗАГ"),1,IF(C1874=0,SUM(B1875:INDEX(B1875:B$2002,INDEX(MATCH("ЗАГ",B1875:B$2002&amp;"",),))),0))</f>
        <v>0</v>
      </c>
      <c r="L1874" s="47"/>
      <c r="M1874" s="47"/>
      <c r="N1874" s="186"/>
      <c r="O1874" s="186"/>
      <c r="P1874" s="187"/>
      <c r="Q1874" s="189"/>
      <c r="R1874" s="178">
        <f>IFERROR(IF(F1874&gt;0,IF(IFERROR((Смета!H1424*1),0)&gt;0,ROUND(F1874*G1874,2),0),0),0)</f>
        <v>0</v>
      </c>
      <c r="S1874" s="50">
        <f>IFERROR(IF(F1874&gt;0,IF(IFERROR((Смета!G1856*1),0)&gt;0,ROUND(F1874*G1874,2),0),0),0)</f>
        <v>0</v>
      </c>
      <c r="T1874" s="38"/>
      <c r="U1874" s="38"/>
      <c r="X1874" s="38"/>
      <c r="Y1874" s="38"/>
    </row>
    <row r="1875" spans="1:25" s="37" customFormat="1" hidden="1" x14ac:dyDescent="0.25">
      <c r="A1875" s="63"/>
      <c r="B1875" s="140">
        <f>IFERROR(IF(F1875&gt;0,MAX(B$26:B1874)+1,IF(AND(D1875&gt;0,C1875=0),"ЗАГ",0)),0)</f>
        <v>0</v>
      </c>
      <c r="C1875" s="141">
        <f>IF(Смета!B1857&gt;0,Смета!B1857,0)</f>
        <v>0</v>
      </c>
      <c r="D1875" s="543">
        <f>IF(Смета!C1857&gt;0,Смета!C1857,0)</f>
        <v>0</v>
      </c>
      <c r="E1875" s="77">
        <f>IF(Смета!D1857&gt;0,Смета!D1857,0)</f>
        <v>0</v>
      </c>
      <c r="F1875" s="67">
        <f>IFERROR(IF(Дата_КС2=S$3,Смета!Q1857,0)+IF(Дата_КС2=S$4,Смета!T1857,0)+IF(Дата_КС2=S$5,Смета!W1857,0)+IF(Дата_КС2=S$6,Смета!Z1857,0)+IF(Дата_КС2=S$7,Смета!AC1857,0)+IF(Дата_КС2=S$8,Смета!AF1857,0)+IF(Дата_КС2=S$9,Смета!AI1857,0)+IF(Дата_КС2=S$10,Смета!AL1857,0)+IF(Дата_КС2=S$11,Смета!AO1857,0)+IF(Дата_КС2=S$12,Смета!AR1857,0)+IF(Дата_КС2=S$13,Смета!AU1857,0)+IF(Дата_КС2=S$14,Смета!AX1857,0),0)</f>
        <v>0</v>
      </c>
      <c r="G1875" s="67">
        <f>IF(Смета!E1857&gt;0,Смета!E1857,0)</f>
        <v>0</v>
      </c>
      <c r="H1875" s="67">
        <f t="shared" si="58"/>
        <v>0</v>
      </c>
      <c r="I1875" s="464">
        <f t="shared" si="57"/>
        <v>0</v>
      </c>
      <c r="J1875" s="474"/>
      <c r="K1875" s="465">
        <f>IF(AND(B1875&gt;0,B1875&lt;&gt;"ЗАГ"),1,IF(C1875=0,SUM(B1876:INDEX(B1876:B$2002,INDEX(MATCH("ЗАГ",B1876:B$2002&amp;"",),))),0))</f>
        <v>0</v>
      </c>
      <c r="L1875" s="47"/>
      <c r="M1875" s="47"/>
      <c r="N1875" s="186"/>
      <c r="O1875" s="186"/>
      <c r="P1875" s="187"/>
      <c r="Q1875" s="189"/>
      <c r="R1875" s="178">
        <f>IFERROR(IF(F1875&gt;0,IF(IFERROR((Смета!H1425*1),0)&gt;0,ROUND(F1875*G1875,2),0),0),0)</f>
        <v>0</v>
      </c>
      <c r="S1875" s="50">
        <f>IFERROR(IF(F1875&gt;0,IF(IFERROR((Смета!G1857*1),0)&gt;0,ROUND(F1875*G1875,2),0),0),0)</f>
        <v>0</v>
      </c>
      <c r="T1875" s="38"/>
      <c r="U1875" s="38"/>
      <c r="X1875" s="38"/>
      <c r="Y1875" s="38"/>
    </row>
    <row r="1876" spans="1:25" s="37" customFormat="1" hidden="1" x14ac:dyDescent="0.25">
      <c r="A1876" s="63"/>
      <c r="B1876" s="140">
        <f>IFERROR(IF(F1876&gt;0,MAX(B$26:B1875)+1,IF(AND(D1876&gt;0,C1876=0),"ЗАГ",0)),0)</f>
        <v>0</v>
      </c>
      <c r="C1876" s="141">
        <f>IF(Смета!B1858&gt;0,Смета!B1858,0)</f>
        <v>0</v>
      </c>
      <c r="D1876" s="543">
        <f>IF(Смета!C1858&gt;0,Смета!C1858,0)</f>
        <v>0</v>
      </c>
      <c r="E1876" s="77">
        <f>IF(Смета!D1858&gt;0,Смета!D1858,0)</f>
        <v>0</v>
      </c>
      <c r="F1876" s="67">
        <f>IFERROR(IF(Дата_КС2=S$3,Смета!Q1858,0)+IF(Дата_КС2=S$4,Смета!T1858,0)+IF(Дата_КС2=S$5,Смета!W1858,0)+IF(Дата_КС2=S$6,Смета!Z1858,0)+IF(Дата_КС2=S$7,Смета!AC1858,0)+IF(Дата_КС2=S$8,Смета!AF1858,0)+IF(Дата_КС2=S$9,Смета!AI1858,0)+IF(Дата_КС2=S$10,Смета!AL1858,0)+IF(Дата_КС2=S$11,Смета!AO1858,0)+IF(Дата_КС2=S$12,Смета!AR1858,0)+IF(Дата_КС2=S$13,Смета!AU1858,0)+IF(Дата_КС2=S$14,Смета!AX1858,0),0)</f>
        <v>0</v>
      </c>
      <c r="G1876" s="67">
        <f>IF(Смета!E1858&gt;0,Смета!E1858,0)</f>
        <v>0</v>
      </c>
      <c r="H1876" s="67">
        <f t="shared" si="58"/>
        <v>0</v>
      </c>
      <c r="I1876" s="464">
        <f t="shared" si="57"/>
        <v>0</v>
      </c>
      <c r="J1876" s="474"/>
      <c r="K1876" s="465">
        <f>IF(AND(B1876&gt;0,B1876&lt;&gt;"ЗАГ"),1,IF(C1876=0,SUM(B1877:INDEX(B1877:B$2002,INDEX(MATCH("ЗАГ",B1877:B$2002&amp;"",),))),0))</f>
        <v>0</v>
      </c>
      <c r="L1876" s="47"/>
      <c r="M1876" s="47"/>
      <c r="N1876" s="186"/>
      <c r="O1876" s="186"/>
      <c r="P1876" s="187"/>
      <c r="Q1876" s="189"/>
      <c r="R1876" s="178">
        <f>IFERROR(IF(F1876&gt;0,IF(IFERROR((Смета!H1426*1),0)&gt;0,ROUND(F1876*G1876,2),0),0),0)</f>
        <v>0</v>
      </c>
      <c r="S1876" s="50">
        <f>IFERROR(IF(F1876&gt;0,IF(IFERROR((Смета!G1858*1),0)&gt;0,ROUND(F1876*G1876,2),0),0),0)</f>
        <v>0</v>
      </c>
      <c r="T1876" s="38"/>
      <c r="U1876" s="38"/>
      <c r="X1876" s="38"/>
      <c r="Y1876" s="38"/>
    </row>
    <row r="1877" spans="1:25" s="37" customFormat="1" hidden="1" x14ac:dyDescent="0.25">
      <c r="A1877" s="63"/>
      <c r="B1877" s="140">
        <f>IFERROR(IF(F1877&gt;0,MAX(B$26:B1876)+1,IF(AND(D1877&gt;0,C1877=0),"ЗАГ",0)),0)</f>
        <v>0</v>
      </c>
      <c r="C1877" s="141">
        <f>IF(Смета!B1859&gt;0,Смета!B1859,0)</f>
        <v>0</v>
      </c>
      <c r="D1877" s="543">
        <f>IF(Смета!C1859&gt;0,Смета!C1859,0)</f>
        <v>0</v>
      </c>
      <c r="E1877" s="77">
        <f>IF(Смета!D1859&gt;0,Смета!D1859,0)</f>
        <v>0</v>
      </c>
      <c r="F1877" s="67">
        <f>IFERROR(IF(Дата_КС2=S$3,Смета!Q1859,0)+IF(Дата_КС2=S$4,Смета!T1859,0)+IF(Дата_КС2=S$5,Смета!W1859,0)+IF(Дата_КС2=S$6,Смета!Z1859,0)+IF(Дата_КС2=S$7,Смета!AC1859,0)+IF(Дата_КС2=S$8,Смета!AF1859,0)+IF(Дата_КС2=S$9,Смета!AI1859,0)+IF(Дата_КС2=S$10,Смета!AL1859,0)+IF(Дата_КС2=S$11,Смета!AO1859,0)+IF(Дата_КС2=S$12,Смета!AR1859,0)+IF(Дата_КС2=S$13,Смета!AU1859,0)+IF(Дата_КС2=S$14,Смета!AX1859,0),0)</f>
        <v>0</v>
      </c>
      <c r="G1877" s="67">
        <f>IF(Смета!E1859&gt;0,Смета!E1859,0)</f>
        <v>0</v>
      </c>
      <c r="H1877" s="67">
        <f t="shared" si="58"/>
        <v>0</v>
      </c>
      <c r="I1877" s="464">
        <f t="shared" si="57"/>
        <v>0</v>
      </c>
      <c r="J1877" s="474"/>
      <c r="K1877" s="465">
        <f>IF(AND(B1877&gt;0,B1877&lt;&gt;"ЗАГ"),1,IF(C1877=0,SUM(B1878:INDEX(B1878:B$2002,INDEX(MATCH("ЗАГ",B1878:B$2002&amp;"",),))),0))</f>
        <v>0</v>
      </c>
      <c r="L1877" s="47"/>
      <c r="M1877" s="47"/>
      <c r="N1877" s="186"/>
      <c r="O1877" s="186"/>
      <c r="P1877" s="187"/>
      <c r="Q1877" s="189"/>
      <c r="R1877" s="178">
        <f>IFERROR(IF(F1877&gt;0,IF(IFERROR((Смета!H1427*1),0)&gt;0,ROUND(F1877*G1877,2),0),0),0)</f>
        <v>0</v>
      </c>
      <c r="S1877" s="50">
        <f>IFERROR(IF(F1877&gt;0,IF(IFERROR((Смета!G1859*1),0)&gt;0,ROUND(F1877*G1877,2),0),0),0)</f>
        <v>0</v>
      </c>
      <c r="T1877" s="38"/>
      <c r="U1877" s="38"/>
      <c r="X1877" s="38"/>
      <c r="Y1877" s="38"/>
    </row>
    <row r="1878" spans="1:25" s="37" customFormat="1" hidden="1" x14ac:dyDescent="0.25">
      <c r="A1878" s="63"/>
      <c r="B1878" s="140">
        <f>IFERROR(IF(F1878&gt;0,MAX(B$26:B1877)+1,IF(AND(D1878&gt;0,C1878=0),"ЗАГ",0)),0)</f>
        <v>0</v>
      </c>
      <c r="C1878" s="141">
        <f>IF(Смета!B1860&gt;0,Смета!B1860,0)</f>
        <v>0</v>
      </c>
      <c r="D1878" s="543">
        <f>IF(Смета!C1860&gt;0,Смета!C1860,0)</f>
        <v>0</v>
      </c>
      <c r="E1878" s="77">
        <f>IF(Смета!D1860&gt;0,Смета!D1860,0)</f>
        <v>0</v>
      </c>
      <c r="F1878" s="67">
        <f>IFERROR(IF(Дата_КС2=S$3,Смета!Q1860,0)+IF(Дата_КС2=S$4,Смета!T1860,0)+IF(Дата_КС2=S$5,Смета!W1860,0)+IF(Дата_КС2=S$6,Смета!Z1860,0)+IF(Дата_КС2=S$7,Смета!AC1860,0)+IF(Дата_КС2=S$8,Смета!AF1860,0)+IF(Дата_КС2=S$9,Смета!AI1860,0)+IF(Дата_КС2=S$10,Смета!AL1860,0)+IF(Дата_КС2=S$11,Смета!AO1860,0)+IF(Дата_КС2=S$12,Смета!AR1860,0)+IF(Дата_КС2=S$13,Смета!AU1860,0)+IF(Дата_КС2=S$14,Смета!AX1860,0),0)</f>
        <v>0</v>
      </c>
      <c r="G1878" s="67">
        <f>IF(Смета!E1860&gt;0,Смета!E1860,0)</f>
        <v>0</v>
      </c>
      <c r="H1878" s="67">
        <f t="shared" si="58"/>
        <v>0</v>
      </c>
      <c r="I1878" s="464">
        <f t="shared" si="57"/>
        <v>0</v>
      </c>
      <c r="J1878" s="474"/>
      <c r="K1878" s="465">
        <f>IF(AND(B1878&gt;0,B1878&lt;&gt;"ЗАГ"),1,IF(C1878=0,SUM(B1879:INDEX(B1879:B$2002,INDEX(MATCH("ЗАГ",B1879:B$2002&amp;"",),))),0))</f>
        <v>0</v>
      </c>
      <c r="L1878" s="47"/>
      <c r="M1878" s="47"/>
      <c r="N1878" s="186"/>
      <c r="O1878" s="186"/>
      <c r="P1878" s="187"/>
      <c r="Q1878" s="189"/>
      <c r="R1878" s="178">
        <f>IFERROR(IF(F1878&gt;0,IF(IFERROR((Смета!H1428*1),0)&gt;0,ROUND(F1878*G1878,2),0),0),0)</f>
        <v>0</v>
      </c>
      <c r="S1878" s="50">
        <f>IFERROR(IF(F1878&gt;0,IF(IFERROR((Смета!G1860*1),0)&gt;0,ROUND(F1878*G1878,2),0),0),0)</f>
        <v>0</v>
      </c>
      <c r="T1878" s="38"/>
      <c r="U1878" s="38"/>
      <c r="X1878" s="38"/>
      <c r="Y1878" s="38"/>
    </row>
    <row r="1879" spans="1:25" s="37" customFormat="1" hidden="1" x14ac:dyDescent="0.25">
      <c r="A1879" s="63"/>
      <c r="B1879" s="140">
        <f>IFERROR(IF(F1879&gt;0,MAX(B$26:B1878)+1,IF(AND(D1879&gt;0,C1879=0),"ЗАГ",0)),0)</f>
        <v>0</v>
      </c>
      <c r="C1879" s="141">
        <f>IF(Смета!B1861&gt;0,Смета!B1861,0)</f>
        <v>0</v>
      </c>
      <c r="D1879" s="543">
        <f>IF(Смета!C1861&gt;0,Смета!C1861,0)</f>
        <v>0</v>
      </c>
      <c r="E1879" s="77">
        <f>IF(Смета!D1861&gt;0,Смета!D1861,0)</f>
        <v>0</v>
      </c>
      <c r="F1879" s="67">
        <f>IFERROR(IF(Дата_КС2=S$3,Смета!Q1861,0)+IF(Дата_КС2=S$4,Смета!T1861,0)+IF(Дата_КС2=S$5,Смета!W1861,0)+IF(Дата_КС2=S$6,Смета!Z1861,0)+IF(Дата_КС2=S$7,Смета!AC1861,0)+IF(Дата_КС2=S$8,Смета!AF1861,0)+IF(Дата_КС2=S$9,Смета!AI1861,0)+IF(Дата_КС2=S$10,Смета!AL1861,0)+IF(Дата_КС2=S$11,Смета!AO1861,0)+IF(Дата_КС2=S$12,Смета!AR1861,0)+IF(Дата_КС2=S$13,Смета!AU1861,0)+IF(Дата_КС2=S$14,Смета!AX1861,0),0)</f>
        <v>0</v>
      </c>
      <c r="G1879" s="67">
        <f>IF(Смета!E1861&gt;0,Смета!E1861,0)</f>
        <v>0</v>
      </c>
      <c r="H1879" s="67">
        <f t="shared" si="58"/>
        <v>0</v>
      </c>
      <c r="I1879" s="464">
        <f t="shared" si="57"/>
        <v>0</v>
      </c>
      <c r="J1879" s="474"/>
      <c r="K1879" s="465">
        <f>IF(AND(B1879&gt;0,B1879&lt;&gt;"ЗАГ"),1,IF(C1879=0,SUM(B1880:INDEX(B1880:B$2002,INDEX(MATCH("ЗАГ",B1880:B$2002&amp;"",),))),0))</f>
        <v>0</v>
      </c>
      <c r="L1879" s="47"/>
      <c r="M1879" s="47"/>
      <c r="N1879" s="186"/>
      <c r="O1879" s="186"/>
      <c r="P1879" s="187"/>
      <c r="Q1879" s="189"/>
      <c r="R1879" s="178">
        <f>IFERROR(IF(F1879&gt;0,IF(IFERROR((Смета!H1429*1),0)&gt;0,ROUND(F1879*G1879,2),0),0),0)</f>
        <v>0</v>
      </c>
      <c r="S1879" s="50">
        <f>IFERROR(IF(F1879&gt;0,IF(IFERROR((Смета!G1861*1),0)&gt;0,ROUND(F1879*G1879,2),0),0),0)</f>
        <v>0</v>
      </c>
      <c r="T1879" s="38"/>
      <c r="U1879" s="38"/>
      <c r="X1879" s="38"/>
      <c r="Y1879" s="38"/>
    </row>
    <row r="1880" spans="1:25" s="37" customFormat="1" hidden="1" x14ac:dyDescent="0.25">
      <c r="A1880" s="63"/>
      <c r="B1880" s="140">
        <f>IFERROR(IF(F1880&gt;0,MAX(B$26:B1879)+1,IF(AND(D1880&gt;0,C1880=0),"ЗАГ",0)),0)</f>
        <v>0</v>
      </c>
      <c r="C1880" s="141">
        <f>IF(Смета!B1862&gt;0,Смета!B1862,0)</f>
        <v>0</v>
      </c>
      <c r="D1880" s="543">
        <f>IF(Смета!C1862&gt;0,Смета!C1862,0)</f>
        <v>0</v>
      </c>
      <c r="E1880" s="77">
        <f>IF(Смета!D1862&gt;0,Смета!D1862,0)</f>
        <v>0</v>
      </c>
      <c r="F1880" s="67">
        <f>IFERROR(IF(Дата_КС2=S$3,Смета!Q1862,0)+IF(Дата_КС2=S$4,Смета!T1862,0)+IF(Дата_КС2=S$5,Смета!W1862,0)+IF(Дата_КС2=S$6,Смета!Z1862,0)+IF(Дата_КС2=S$7,Смета!AC1862,0)+IF(Дата_КС2=S$8,Смета!AF1862,0)+IF(Дата_КС2=S$9,Смета!AI1862,0)+IF(Дата_КС2=S$10,Смета!AL1862,0)+IF(Дата_КС2=S$11,Смета!AO1862,0)+IF(Дата_КС2=S$12,Смета!AR1862,0)+IF(Дата_КС2=S$13,Смета!AU1862,0)+IF(Дата_КС2=S$14,Смета!AX1862,0),0)</f>
        <v>0</v>
      </c>
      <c r="G1880" s="67">
        <f>IF(Смета!E1862&gt;0,Смета!E1862,0)</f>
        <v>0</v>
      </c>
      <c r="H1880" s="67">
        <f t="shared" si="58"/>
        <v>0</v>
      </c>
      <c r="I1880" s="464">
        <f t="shared" si="57"/>
        <v>0</v>
      </c>
      <c r="J1880" s="474"/>
      <c r="K1880" s="465">
        <f>IF(AND(B1880&gt;0,B1880&lt;&gt;"ЗАГ"),1,IF(C1880=0,SUM(B1881:INDEX(B1881:B$2002,INDEX(MATCH("ЗАГ",B1881:B$2002&amp;"",),))),0))</f>
        <v>0</v>
      </c>
      <c r="L1880" s="47"/>
      <c r="M1880" s="47"/>
      <c r="N1880" s="186"/>
      <c r="O1880" s="186"/>
      <c r="P1880" s="187"/>
      <c r="Q1880" s="189"/>
      <c r="R1880" s="178">
        <f>IFERROR(IF(F1880&gt;0,IF(IFERROR((Смета!H1430*1),0)&gt;0,ROUND(F1880*G1880,2),0),0),0)</f>
        <v>0</v>
      </c>
      <c r="S1880" s="50">
        <f>IFERROR(IF(F1880&gt;0,IF(IFERROR((Смета!G1862*1),0)&gt;0,ROUND(F1880*G1880,2),0),0),0)</f>
        <v>0</v>
      </c>
      <c r="T1880" s="38"/>
      <c r="U1880" s="38"/>
      <c r="X1880" s="38"/>
      <c r="Y1880" s="38"/>
    </row>
    <row r="1881" spans="1:25" s="37" customFormat="1" hidden="1" x14ac:dyDescent="0.25">
      <c r="A1881" s="63"/>
      <c r="B1881" s="140">
        <f>IFERROR(IF(F1881&gt;0,MAX(B$26:B1880)+1,IF(AND(D1881&gt;0,C1881=0),"ЗАГ",0)),0)</f>
        <v>0</v>
      </c>
      <c r="C1881" s="141">
        <f>IF(Смета!B1863&gt;0,Смета!B1863,0)</f>
        <v>0</v>
      </c>
      <c r="D1881" s="543">
        <f>IF(Смета!C1863&gt;0,Смета!C1863,0)</f>
        <v>0</v>
      </c>
      <c r="E1881" s="77">
        <f>IF(Смета!D1863&gt;0,Смета!D1863,0)</f>
        <v>0</v>
      </c>
      <c r="F1881" s="67">
        <f>IFERROR(IF(Дата_КС2=S$3,Смета!Q1863,0)+IF(Дата_КС2=S$4,Смета!T1863,0)+IF(Дата_КС2=S$5,Смета!W1863,0)+IF(Дата_КС2=S$6,Смета!Z1863,0)+IF(Дата_КС2=S$7,Смета!AC1863,0)+IF(Дата_КС2=S$8,Смета!AF1863,0)+IF(Дата_КС2=S$9,Смета!AI1863,0)+IF(Дата_КС2=S$10,Смета!AL1863,0)+IF(Дата_КС2=S$11,Смета!AO1863,0)+IF(Дата_КС2=S$12,Смета!AR1863,0)+IF(Дата_КС2=S$13,Смета!AU1863,0)+IF(Дата_КС2=S$14,Смета!AX1863,0),0)</f>
        <v>0</v>
      </c>
      <c r="G1881" s="67">
        <f>IF(Смета!E1863&gt;0,Смета!E1863,0)</f>
        <v>0</v>
      </c>
      <c r="H1881" s="67">
        <f t="shared" si="58"/>
        <v>0</v>
      </c>
      <c r="I1881" s="464">
        <f t="shared" si="57"/>
        <v>0</v>
      </c>
      <c r="J1881" s="474"/>
      <c r="K1881" s="465">
        <f>IF(AND(B1881&gt;0,B1881&lt;&gt;"ЗАГ"),1,IF(C1881=0,SUM(B1882:INDEX(B1882:B$2002,INDEX(MATCH("ЗАГ",B1882:B$2002&amp;"",),))),0))</f>
        <v>0</v>
      </c>
      <c r="L1881" s="47"/>
      <c r="M1881" s="47"/>
      <c r="N1881" s="186"/>
      <c r="O1881" s="186"/>
      <c r="P1881" s="187"/>
      <c r="Q1881" s="189"/>
      <c r="R1881" s="178">
        <f>IFERROR(IF(F1881&gt;0,IF(IFERROR((Смета!H1431*1),0)&gt;0,ROUND(F1881*G1881,2),0),0),0)</f>
        <v>0</v>
      </c>
      <c r="S1881" s="50">
        <f>IFERROR(IF(F1881&gt;0,IF(IFERROR((Смета!G1863*1),0)&gt;0,ROUND(F1881*G1881,2),0),0),0)</f>
        <v>0</v>
      </c>
      <c r="T1881" s="38"/>
      <c r="U1881" s="38"/>
      <c r="X1881" s="38"/>
      <c r="Y1881" s="38"/>
    </row>
    <row r="1882" spans="1:25" s="37" customFormat="1" hidden="1" x14ac:dyDescent="0.25">
      <c r="A1882" s="63"/>
      <c r="B1882" s="140">
        <f>IFERROR(IF(F1882&gt;0,MAX(B$26:B1881)+1,IF(AND(D1882&gt;0,C1882=0),"ЗАГ",0)),0)</f>
        <v>0</v>
      </c>
      <c r="C1882" s="141">
        <f>IF(Смета!B1864&gt;0,Смета!B1864,0)</f>
        <v>0</v>
      </c>
      <c r="D1882" s="543">
        <f>IF(Смета!C1864&gt;0,Смета!C1864,0)</f>
        <v>0</v>
      </c>
      <c r="E1882" s="77">
        <f>IF(Смета!D1864&gt;0,Смета!D1864,0)</f>
        <v>0</v>
      </c>
      <c r="F1882" s="67">
        <f>IFERROR(IF(Дата_КС2=S$3,Смета!Q1864,0)+IF(Дата_КС2=S$4,Смета!T1864,0)+IF(Дата_КС2=S$5,Смета!W1864,0)+IF(Дата_КС2=S$6,Смета!Z1864,0)+IF(Дата_КС2=S$7,Смета!AC1864,0)+IF(Дата_КС2=S$8,Смета!AF1864,0)+IF(Дата_КС2=S$9,Смета!AI1864,0)+IF(Дата_КС2=S$10,Смета!AL1864,0)+IF(Дата_КС2=S$11,Смета!AO1864,0)+IF(Дата_КС2=S$12,Смета!AR1864,0)+IF(Дата_КС2=S$13,Смета!AU1864,0)+IF(Дата_КС2=S$14,Смета!AX1864,0),0)</f>
        <v>0</v>
      </c>
      <c r="G1882" s="67">
        <f>IF(Смета!E1864&gt;0,Смета!E1864,0)</f>
        <v>0</v>
      </c>
      <c r="H1882" s="67">
        <f t="shared" si="58"/>
        <v>0</v>
      </c>
      <c r="I1882" s="464">
        <f t="shared" ref="I1882:I1945" si="59">IF(J1882=1,1,K1882)</f>
        <v>0</v>
      </c>
      <c r="J1882" s="474"/>
      <c r="K1882" s="465">
        <f>IF(AND(B1882&gt;0,B1882&lt;&gt;"ЗАГ"),1,IF(C1882=0,SUM(B1883:INDEX(B1883:B$2002,INDEX(MATCH("ЗАГ",B1883:B$2002&amp;"",),))),0))</f>
        <v>0</v>
      </c>
      <c r="L1882" s="47"/>
      <c r="M1882" s="47"/>
      <c r="N1882" s="186"/>
      <c r="O1882" s="186"/>
      <c r="P1882" s="187"/>
      <c r="Q1882" s="189"/>
      <c r="R1882" s="178">
        <f>IFERROR(IF(F1882&gt;0,IF(IFERROR((Смета!H1432*1),0)&gt;0,ROUND(F1882*G1882,2),0),0),0)</f>
        <v>0</v>
      </c>
      <c r="S1882" s="50">
        <f>IFERROR(IF(F1882&gt;0,IF(IFERROR((Смета!G1864*1),0)&gt;0,ROUND(F1882*G1882,2),0),0),0)</f>
        <v>0</v>
      </c>
      <c r="T1882" s="38"/>
      <c r="U1882" s="38"/>
      <c r="X1882" s="38"/>
      <c r="Y1882" s="38"/>
    </row>
    <row r="1883" spans="1:25" s="37" customFormat="1" hidden="1" x14ac:dyDescent="0.25">
      <c r="A1883" s="63"/>
      <c r="B1883" s="140">
        <f>IFERROR(IF(F1883&gt;0,MAX(B$26:B1882)+1,IF(AND(D1883&gt;0,C1883=0),"ЗАГ",0)),0)</f>
        <v>0</v>
      </c>
      <c r="C1883" s="141">
        <f>IF(Смета!B1865&gt;0,Смета!B1865,0)</f>
        <v>0</v>
      </c>
      <c r="D1883" s="543">
        <f>IF(Смета!C1865&gt;0,Смета!C1865,0)</f>
        <v>0</v>
      </c>
      <c r="E1883" s="77">
        <f>IF(Смета!D1865&gt;0,Смета!D1865,0)</f>
        <v>0</v>
      </c>
      <c r="F1883" s="67">
        <f>IFERROR(IF(Дата_КС2=S$3,Смета!Q1865,0)+IF(Дата_КС2=S$4,Смета!T1865,0)+IF(Дата_КС2=S$5,Смета!W1865,0)+IF(Дата_КС2=S$6,Смета!Z1865,0)+IF(Дата_КС2=S$7,Смета!AC1865,0)+IF(Дата_КС2=S$8,Смета!AF1865,0)+IF(Дата_КС2=S$9,Смета!AI1865,0)+IF(Дата_КС2=S$10,Смета!AL1865,0)+IF(Дата_КС2=S$11,Смета!AO1865,0)+IF(Дата_КС2=S$12,Смета!AR1865,0)+IF(Дата_КС2=S$13,Смета!AU1865,0)+IF(Дата_КС2=S$14,Смета!AX1865,0),0)</f>
        <v>0</v>
      </c>
      <c r="G1883" s="67">
        <f>IF(Смета!E1865&gt;0,Смета!E1865,0)</f>
        <v>0</v>
      </c>
      <c r="H1883" s="67">
        <f t="shared" si="58"/>
        <v>0</v>
      </c>
      <c r="I1883" s="464">
        <f t="shared" si="59"/>
        <v>0</v>
      </c>
      <c r="J1883" s="474"/>
      <c r="K1883" s="465">
        <f>IF(AND(B1883&gt;0,B1883&lt;&gt;"ЗАГ"),1,IF(C1883=0,SUM(B1884:INDEX(B1884:B$2002,INDEX(MATCH("ЗАГ",B1884:B$2002&amp;"",),))),0))</f>
        <v>0</v>
      </c>
      <c r="L1883" s="47"/>
      <c r="M1883" s="47"/>
      <c r="N1883" s="186"/>
      <c r="O1883" s="186"/>
      <c r="P1883" s="187"/>
      <c r="Q1883" s="189"/>
      <c r="R1883" s="178">
        <f>IFERROR(IF(F1883&gt;0,IF(IFERROR((Смета!H1433*1),0)&gt;0,ROUND(F1883*G1883,2),0),0),0)</f>
        <v>0</v>
      </c>
      <c r="S1883" s="50">
        <f>IFERROR(IF(F1883&gt;0,IF(IFERROR((Смета!G1865*1),0)&gt;0,ROUND(F1883*G1883,2),0),0),0)</f>
        <v>0</v>
      </c>
      <c r="T1883" s="38"/>
      <c r="U1883" s="38"/>
      <c r="X1883" s="38"/>
      <c r="Y1883" s="38"/>
    </row>
    <row r="1884" spans="1:25" s="37" customFormat="1" hidden="1" x14ac:dyDescent="0.25">
      <c r="A1884" s="63"/>
      <c r="B1884" s="140">
        <f>IFERROR(IF(F1884&gt;0,MAX(B$26:B1883)+1,IF(AND(D1884&gt;0,C1884=0),"ЗАГ",0)),0)</f>
        <v>0</v>
      </c>
      <c r="C1884" s="141">
        <f>IF(Смета!B1866&gt;0,Смета!B1866,0)</f>
        <v>0</v>
      </c>
      <c r="D1884" s="543">
        <f>IF(Смета!C1866&gt;0,Смета!C1866,0)</f>
        <v>0</v>
      </c>
      <c r="E1884" s="77">
        <f>IF(Смета!D1866&gt;0,Смета!D1866,0)</f>
        <v>0</v>
      </c>
      <c r="F1884" s="67">
        <f>IFERROR(IF(Дата_КС2=S$3,Смета!Q1866,0)+IF(Дата_КС2=S$4,Смета!T1866,0)+IF(Дата_КС2=S$5,Смета!W1866,0)+IF(Дата_КС2=S$6,Смета!Z1866,0)+IF(Дата_КС2=S$7,Смета!AC1866,0)+IF(Дата_КС2=S$8,Смета!AF1866,0)+IF(Дата_КС2=S$9,Смета!AI1866,0)+IF(Дата_КС2=S$10,Смета!AL1866,0)+IF(Дата_КС2=S$11,Смета!AO1866,0)+IF(Дата_КС2=S$12,Смета!AR1866,0)+IF(Дата_КС2=S$13,Смета!AU1866,0)+IF(Дата_КС2=S$14,Смета!AX1866,0),0)</f>
        <v>0</v>
      </c>
      <c r="G1884" s="67">
        <f>IF(Смета!E1866&gt;0,Смета!E1866,0)</f>
        <v>0</v>
      </c>
      <c r="H1884" s="67">
        <f t="shared" si="58"/>
        <v>0</v>
      </c>
      <c r="I1884" s="464">
        <f t="shared" si="59"/>
        <v>0</v>
      </c>
      <c r="J1884" s="474"/>
      <c r="K1884" s="465">
        <f>IF(AND(B1884&gt;0,B1884&lt;&gt;"ЗАГ"),1,IF(C1884=0,SUM(B1885:INDEX(B1885:B$2002,INDEX(MATCH("ЗАГ",B1885:B$2002&amp;"",),))),0))</f>
        <v>0</v>
      </c>
      <c r="L1884" s="47"/>
      <c r="M1884" s="47"/>
      <c r="N1884" s="186"/>
      <c r="O1884" s="186"/>
      <c r="P1884" s="187"/>
      <c r="Q1884" s="189"/>
      <c r="R1884" s="178">
        <f>IFERROR(IF(F1884&gt;0,IF(IFERROR((Смета!H1434*1),0)&gt;0,ROUND(F1884*G1884,2),0),0),0)</f>
        <v>0</v>
      </c>
      <c r="S1884" s="50">
        <f>IFERROR(IF(F1884&gt;0,IF(IFERROR((Смета!G1866*1),0)&gt;0,ROUND(F1884*G1884,2),0),0),0)</f>
        <v>0</v>
      </c>
      <c r="T1884" s="38"/>
      <c r="U1884" s="38"/>
      <c r="X1884" s="38"/>
      <c r="Y1884" s="38"/>
    </row>
    <row r="1885" spans="1:25" s="37" customFormat="1" hidden="1" x14ac:dyDescent="0.25">
      <c r="A1885" s="63"/>
      <c r="B1885" s="140">
        <f>IFERROR(IF(F1885&gt;0,MAX(B$26:B1884)+1,IF(AND(D1885&gt;0,C1885=0),"ЗАГ",0)),0)</f>
        <v>0</v>
      </c>
      <c r="C1885" s="141">
        <f>IF(Смета!B1867&gt;0,Смета!B1867,0)</f>
        <v>0</v>
      </c>
      <c r="D1885" s="543">
        <f>IF(Смета!C1867&gt;0,Смета!C1867,0)</f>
        <v>0</v>
      </c>
      <c r="E1885" s="77">
        <f>IF(Смета!D1867&gt;0,Смета!D1867,0)</f>
        <v>0</v>
      </c>
      <c r="F1885" s="67">
        <f>IFERROR(IF(Дата_КС2=S$3,Смета!Q1867,0)+IF(Дата_КС2=S$4,Смета!T1867,0)+IF(Дата_КС2=S$5,Смета!W1867,0)+IF(Дата_КС2=S$6,Смета!Z1867,0)+IF(Дата_КС2=S$7,Смета!AC1867,0)+IF(Дата_КС2=S$8,Смета!AF1867,0)+IF(Дата_КС2=S$9,Смета!AI1867,0)+IF(Дата_КС2=S$10,Смета!AL1867,0)+IF(Дата_КС2=S$11,Смета!AO1867,0)+IF(Дата_КС2=S$12,Смета!AR1867,0)+IF(Дата_КС2=S$13,Смета!AU1867,0)+IF(Дата_КС2=S$14,Смета!AX1867,0),0)</f>
        <v>0</v>
      </c>
      <c r="G1885" s="67">
        <f>IF(Смета!E1867&gt;0,Смета!E1867,0)</f>
        <v>0</v>
      </c>
      <c r="H1885" s="67">
        <f t="shared" ref="H1885:H1948" si="60">ROUND(F1885*G1885,2)</f>
        <v>0</v>
      </c>
      <c r="I1885" s="464">
        <f t="shared" si="59"/>
        <v>0</v>
      </c>
      <c r="J1885" s="474"/>
      <c r="K1885" s="465">
        <f>IF(AND(B1885&gt;0,B1885&lt;&gt;"ЗАГ"),1,IF(C1885=0,SUM(B1886:INDEX(B1886:B$2002,INDEX(MATCH("ЗАГ",B1886:B$2002&amp;"",),))),0))</f>
        <v>0</v>
      </c>
      <c r="L1885" s="47"/>
      <c r="M1885" s="47"/>
      <c r="N1885" s="186"/>
      <c r="O1885" s="186"/>
      <c r="P1885" s="187"/>
      <c r="Q1885" s="189"/>
      <c r="R1885" s="178">
        <f>IFERROR(IF(F1885&gt;0,IF(IFERROR((Смета!H1435*1),0)&gt;0,ROUND(F1885*G1885,2),0),0),0)</f>
        <v>0</v>
      </c>
      <c r="S1885" s="50">
        <f>IFERROR(IF(F1885&gt;0,IF(IFERROR((Смета!G1867*1),0)&gt;0,ROUND(F1885*G1885,2),0),0),0)</f>
        <v>0</v>
      </c>
      <c r="T1885" s="38"/>
      <c r="U1885" s="38"/>
      <c r="X1885" s="38"/>
      <c r="Y1885" s="38"/>
    </row>
    <row r="1886" spans="1:25" s="37" customFormat="1" hidden="1" x14ac:dyDescent="0.25">
      <c r="A1886" s="63"/>
      <c r="B1886" s="140">
        <f>IFERROR(IF(F1886&gt;0,MAX(B$26:B1885)+1,IF(AND(D1886&gt;0,C1886=0),"ЗАГ",0)),0)</f>
        <v>0</v>
      </c>
      <c r="C1886" s="141">
        <f>IF(Смета!B1868&gt;0,Смета!B1868,0)</f>
        <v>0</v>
      </c>
      <c r="D1886" s="543">
        <f>IF(Смета!C1868&gt;0,Смета!C1868,0)</f>
        <v>0</v>
      </c>
      <c r="E1886" s="77">
        <f>IF(Смета!D1868&gt;0,Смета!D1868,0)</f>
        <v>0</v>
      </c>
      <c r="F1886" s="67">
        <f>IFERROR(IF(Дата_КС2=S$3,Смета!Q1868,0)+IF(Дата_КС2=S$4,Смета!T1868,0)+IF(Дата_КС2=S$5,Смета!W1868,0)+IF(Дата_КС2=S$6,Смета!Z1868,0)+IF(Дата_КС2=S$7,Смета!AC1868,0)+IF(Дата_КС2=S$8,Смета!AF1868,0)+IF(Дата_КС2=S$9,Смета!AI1868,0)+IF(Дата_КС2=S$10,Смета!AL1868,0)+IF(Дата_КС2=S$11,Смета!AO1868,0)+IF(Дата_КС2=S$12,Смета!AR1868,0)+IF(Дата_КС2=S$13,Смета!AU1868,0)+IF(Дата_КС2=S$14,Смета!AX1868,0),0)</f>
        <v>0</v>
      </c>
      <c r="G1886" s="67">
        <f>IF(Смета!E1868&gt;0,Смета!E1868,0)</f>
        <v>0</v>
      </c>
      <c r="H1886" s="67">
        <f t="shared" si="60"/>
        <v>0</v>
      </c>
      <c r="I1886" s="464">
        <f t="shared" si="59"/>
        <v>0</v>
      </c>
      <c r="J1886" s="474"/>
      <c r="K1886" s="465">
        <f>IF(AND(B1886&gt;0,B1886&lt;&gt;"ЗАГ"),1,IF(C1886=0,SUM(B1887:INDEX(B1887:B$2002,INDEX(MATCH("ЗАГ",B1887:B$2002&amp;"",),))),0))</f>
        <v>0</v>
      </c>
      <c r="L1886" s="47"/>
      <c r="M1886" s="47"/>
      <c r="N1886" s="186"/>
      <c r="O1886" s="186"/>
      <c r="P1886" s="187"/>
      <c r="Q1886" s="189"/>
      <c r="R1886" s="178">
        <f>IFERROR(IF(F1886&gt;0,IF(IFERROR((Смета!H1436*1),0)&gt;0,ROUND(F1886*G1886,2),0),0),0)</f>
        <v>0</v>
      </c>
      <c r="S1886" s="50">
        <f>IFERROR(IF(F1886&gt;0,IF(IFERROR((Смета!G1868*1),0)&gt;0,ROUND(F1886*G1886,2),0),0),0)</f>
        <v>0</v>
      </c>
      <c r="T1886" s="38"/>
      <c r="U1886" s="38"/>
      <c r="X1886" s="38"/>
      <c r="Y1886" s="38"/>
    </row>
    <row r="1887" spans="1:25" s="37" customFormat="1" hidden="1" x14ac:dyDescent="0.25">
      <c r="A1887" s="63"/>
      <c r="B1887" s="140">
        <f>IFERROR(IF(F1887&gt;0,MAX(B$26:B1886)+1,IF(AND(D1887&gt;0,C1887=0),"ЗАГ",0)),0)</f>
        <v>0</v>
      </c>
      <c r="C1887" s="141">
        <f>IF(Смета!B1869&gt;0,Смета!B1869,0)</f>
        <v>0</v>
      </c>
      <c r="D1887" s="543">
        <f>IF(Смета!C1869&gt;0,Смета!C1869,0)</f>
        <v>0</v>
      </c>
      <c r="E1887" s="77">
        <f>IF(Смета!D1869&gt;0,Смета!D1869,0)</f>
        <v>0</v>
      </c>
      <c r="F1887" s="67">
        <f>IFERROR(IF(Дата_КС2=S$3,Смета!Q1869,0)+IF(Дата_КС2=S$4,Смета!T1869,0)+IF(Дата_КС2=S$5,Смета!W1869,0)+IF(Дата_КС2=S$6,Смета!Z1869,0)+IF(Дата_КС2=S$7,Смета!AC1869,0)+IF(Дата_КС2=S$8,Смета!AF1869,0)+IF(Дата_КС2=S$9,Смета!AI1869,0)+IF(Дата_КС2=S$10,Смета!AL1869,0)+IF(Дата_КС2=S$11,Смета!AO1869,0)+IF(Дата_КС2=S$12,Смета!AR1869,0)+IF(Дата_КС2=S$13,Смета!AU1869,0)+IF(Дата_КС2=S$14,Смета!AX1869,0),0)</f>
        <v>0</v>
      </c>
      <c r="G1887" s="67">
        <f>IF(Смета!E1869&gt;0,Смета!E1869,0)</f>
        <v>0</v>
      </c>
      <c r="H1887" s="67">
        <f t="shared" si="60"/>
        <v>0</v>
      </c>
      <c r="I1887" s="464">
        <f t="shared" si="59"/>
        <v>0</v>
      </c>
      <c r="J1887" s="474"/>
      <c r="K1887" s="465">
        <f>IF(AND(B1887&gt;0,B1887&lt;&gt;"ЗАГ"),1,IF(C1887=0,SUM(B1888:INDEX(B1888:B$2002,INDEX(MATCH("ЗАГ",B1888:B$2002&amp;"",),))),0))</f>
        <v>0</v>
      </c>
      <c r="L1887" s="47"/>
      <c r="M1887" s="47"/>
      <c r="N1887" s="186"/>
      <c r="O1887" s="186"/>
      <c r="P1887" s="187"/>
      <c r="Q1887" s="189"/>
      <c r="R1887" s="178">
        <f>IFERROR(IF(F1887&gt;0,IF(IFERROR((Смета!H1437*1),0)&gt;0,ROUND(F1887*G1887,2),0),0),0)</f>
        <v>0</v>
      </c>
      <c r="S1887" s="50">
        <f>IFERROR(IF(F1887&gt;0,IF(IFERROR((Смета!G1869*1),0)&gt;0,ROUND(F1887*G1887,2),0),0),0)</f>
        <v>0</v>
      </c>
      <c r="T1887" s="38"/>
      <c r="U1887" s="38"/>
      <c r="X1887" s="38"/>
      <c r="Y1887" s="38"/>
    </row>
    <row r="1888" spans="1:25" s="37" customFormat="1" hidden="1" x14ac:dyDescent="0.25">
      <c r="A1888" s="63"/>
      <c r="B1888" s="140">
        <f>IFERROR(IF(F1888&gt;0,MAX(B$26:B1887)+1,IF(AND(D1888&gt;0,C1888=0),"ЗАГ",0)),0)</f>
        <v>0</v>
      </c>
      <c r="C1888" s="141">
        <f>IF(Смета!B1870&gt;0,Смета!B1870,0)</f>
        <v>0</v>
      </c>
      <c r="D1888" s="543">
        <f>IF(Смета!C1870&gt;0,Смета!C1870,0)</f>
        <v>0</v>
      </c>
      <c r="E1888" s="77">
        <f>IF(Смета!D1870&gt;0,Смета!D1870,0)</f>
        <v>0</v>
      </c>
      <c r="F1888" s="67">
        <f>IFERROR(IF(Дата_КС2=S$3,Смета!Q1870,0)+IF(Дата_КС2=S$4,Смета!T1870,0)+IF(Дата_КС2=S$5,Смета!W1870,0)+IF(Дата_КС2=S$6,Смета!Z1870,0)+IF(Дата_КС2=S$7,Смета!AC1870,0)+IF(Дата_КС2=S$8,Смета!AF1870,0)+IF(Дата_КС2=S$9,Смета!AI1870,0)+IF(Дата_КС2=S$10,Смета!AL1870,0)+IF(Дата_КС2=S$11,Смета!AO1870,0)+IF(Дата_КС2=S$12,Смета!AR1870,0)+IF(Дата_КС2=S$13,Смета!AU1870,0)+IF(Дата_КС2=S$14,Смета!AX1870,0),0)</f>
        <v>0</v>
      </c>
      <c r="G1888" s="67">
        <f>IF(Смета!E1870&gt;0,Смета!E1870,0)</f>
        <v>0</v>
      </c>
      <c r="H1888" s="67">
        <f t="shared" si="60"/>
        <v>0</v>
      </c>
      <c r="I1888" s="464">
        <f t="shared" si="59"/>
        <v>0</v>
      </c>
      <c r="J1888" s="474"/>
      <c r="K1888" s="465">
        <f>IF(AND(B1888&gt;0,B1888&lt;&gt;"ЗАГ"),1,IF(C1888=0,SUM(B1889:INDEX(B1889:B$2002,INDEX(MATCH("ЗАГ",B1889:B$2002&amp;"",),))),0))</f>
        <v>0</v>
      </c>
      <c r="L1888" s="47"/>
      <c r="M1888" s="47"/>
      <c r="N1888" s="186"/>
      <c r="O1888" s="186"/>
      <c r="P1888" s="187"/>
      <c r="Q1888" s="189"/>
      <c r="R1888" s="178">
        <f>IFERROR(IF(F1888&gt;0,IF(IFERROR((Смета!H1438*1),0)&gt;0,ROUND(F1888*G1888,2),0),0),0)</f>
        <v>0</v>
      </c>
      <c r="S1888" s="50">
        <f>IFERROR(IF(F1888&gt;0,IF(IFERROR((Смета!G1870*1),0)&gt;0,ROUND(F1888*G1888,2),0),0),0)</f>
        <v>0</v>
      </c>
      <c r="T1888" s="38"/>
      <c r="U1888" s="38"/>
      <c r="X1888" s="38"/>
      <c r="Y1888" s="38"/>
    </row>
    <row r="1889" spans="1:25" s="37" customFormat="1" hidden="1" x14ac:dyDescent="0.25">
      <c r="A1889" s="63"/>
      <c r="B1889" s="140">
        <f>IFERROR(IF(F1889&gt;0,MAX(B$26:B1888)+1,IF(AND(D1889&gt;0,C1889=0),"ЗАГ",0)),0)</f>
        <v>0</v>
      </c>
      <c r="C1889" s="141">
        <f>IF(Смета!B1871&gt;0,Смета!B1871,0)</f>
        <v>0</v>
      </c>
      <c r="D1889" s="543">
        <f>IF(Смета!C1871&gt;0,Смета!C1871,0)</f>
        <v>0</v>
      </c>
      <c r="E1889" s="77">
        <f>IF(Смета!D1871&gt;0,Смета!D1871,0)</f>
        <v>0</v>
      </c>
      <c r="F1889" s="67">
        <f>IFERROR(IF(Дата_КС2=S$3,Смета!Q1871,0)+IF(Дата_КС2=S$4,Смета!T1871,0)+IF(Дата_КС2=S$5,Смета!W1871,0)+IF(Дата_КС2=S$6,Смета!Z1871,0)+IF(Дата_КС2=S$7,Смета!AC1871,0)+IF(Дата_КС2=S$8,Смета!AF1871,0)+IF(Дата_КС2=S$9,Смета!AI1871,0)+IF(Дата_КС2=S$10,Смета!AL1871,0)+IF(Дата_КС2=S$11,Смета!AO1871,0)+IF(Дата_КС2=S$12,Смета!AR1871,0)+IF(Дата_КС2=S$13,Смета!AU1871,0)+IF(Дата_КС2=S$14,Смета!AX1871,0),0)</f>
        <v>0</v>
      </c>
      <c r="G1889" s="67">
        <f>IF(Смета!E1871&gt;0,Смета!E1871,0)</f>
        <v>0</v>
      </c>
      <c r="H1889" s="67">
        <f t="shared" si="60"/>
        <v>0</v>
      </c>
      <c r="I1889" s="464">
        <f t="shared" si="59"/>
        <v>0</v>
      </c>
      <c r="J1889" s="474"/>
      <c r="K1889" s="465">
        <f>IF(AND(B1889&gt;0,B1889&lt;&gt;"ЗАГ"),1,IF(C1889=0,SUM(B1890:INDEX(B1890:B$2002,INDEX(MATCH("ЗАГ",B1890:B$2002&amp;"",),))),0))</f>
        <v>0</v>
      </c>
      <c r="L1889" s="47"/>
      <c r="M1889" s="47"/>
      <c r="N1889" s="186"/>
      <c r="O1889" s="186"/>
      <c r="P1889" s="187"/>
      <c r="Q1889" s="189"/>
      <c r="R1889" s="178">
        <f>IFERROR(IF(F1889&gt;0,IF(IFERROR((Смета!H1439*1),0)&gt;0,ROUND(F1889*G1889,2),0),0),0)</f>
        <v>0</v>
      </c>
      <c r="S1889" s="50">
        <f>IFERROR(IF(F1889&gt;0,IF(IFERROR((Смета!G1871*1),0)&gt;0,ROUND(F1889*G1889,2),0),0),0)</f>
        <v>0</v>
      </c>
      <c r="T1889" s="38"/>
      <c r="U1889" s="38"/>
      <c r="X1889" s="38"/>
      <c r="Y1889" s="38"/>
    </row>
    <row r="1890" spans="1:25" s="37" customFormat="1" hidden="1" x14ac:dyDescent="0.25">
      <c r="A1890" s="63"/>
      <c r="B1890" s="140">
        <f>IFERROR(IF(F1890&gt;0,MAX(B$26:B1889)+1,IF(AND(D1890&gt;0,C1890=0),"ЗАГ",0)),0)</f>
        <v>0</v>
      </c>
      <c r="C1890" s="141">
        <f>IF(Смета!B1872&gt;0,Смета!B1872,0)</f>
        <v>0</v>
      </c>
      <c r="D1890" s="543">
        <f>IF(Смета!C1872&gt;0,Смета!C1872,0)</f>
        <v>0</v>
      </c>
      <c r="E1890" s="77">
        <f>IF(Смета!D1872&gt;0,Смета!D1872,0)</f>
        <v>0</v>
      </c>
      <c r="F1890" s="67">
        <f>IFERROR(IF(Дата_КС2=S$3,Смета!Q1872,0)+IF(Дата_КС2=S$4,Смета!T1872,0)+IF(Дата_КС2=S$5,Смета!W1872,0)+IF(Дата_КС2=S$6,Смета!Z1872,0)+IF(Дата_КС2=S$7,Смета!AC1872,0)+IF(Дата_КС2=S$8,Смета!AF1872,0)+IF(Дата_КС2=S$9,Смета!AI1872,0)+IF(Дата_КС2=S$10,Смета!AL1872,0)+IF(Дата_КС2=S$11,Смета!AO1872,0)+IF(Дата_КС2=S$12,Смета!AR1872,0)+IF(Дата_КС2=S$13,Смета!AU1872,0)+IF(Дата_КС2=S$14,Смета!AX1872,0),0)</f>
        <v>0</v>
      </c>
      <c r="G1890" s="67">
        <f>IF(Смета!E1872&gt;0,Смета!E1872,0)</f>
        <v>0</v>
      </c>
      <c r="H1890" s="67">
        <f t="shared" si="60"/>
        <v>0</v>
      </c>
      <c r="I1890" s="464">
        <f t="shared" si="59"/>
        <v>0</v>
      </c>
      <c r="J1890" s="474"/>
      <c r="K1890" s="465">
        <f>IF(AND(B1890&gt;0,B1890&lt;&gt;"ЗАГ"),1,IF(C1890=0,SUM(B1891:INDEX(B1891:B$2002,INDEX(MATCH("ЗАГ",B1891:B$2002&amp;"",),))),0))</f>
        <v>0</v>
      </c>
      <c r="L1890" s="47"/>
      <c r="M1890" s="47"/>
      <c r="N1890" s="186"/>
      <c r="O1890" s="186"/>
      <c r="P1890" s="187"/>
      <c r="Q1890" s="189"/>
      <c r="R1890" s="178">
        <f>IFERROR(IF(F1890&gt;0,IF(IFERROR((Смета!H1440*1),0)&gt;0,ROUND(F1890*G1890,2),0),0),0)</f>
        <v>0</v>
      </c>
      <c r="S1890" s="50">
        <f>IFERROR(IF(F1890&gt;0,IF(IFERROR((Смета!G1872*1),0)&gt;0,ROUND(F1890*G1890,2),0),0),0)</f>
        <v>0</v>
      </c>
      <c r="T1890" s="38"/>
      <c r="U1890" s="38"/>
      <c r="X1890" s="38"/>
      <c r="Y1890" s="38"/>
    </row>
    <row r="1891" spans="1:25" s="37" customFormat="1" hidden="1" x14ac:dyDescent="0.25">
      <c r="A1891" s="63"/>
      <c r="B1891" s="140">
        <f>IFERROR(IF(F1891&gt;0,MAX(B$26:B1890)+1,IF(AND(D1891&gt;0,C1891=0),"ЗАГ",0)),0)</f>
        <v>0</v>
      </c>
      <c r="C1891" s="141">
        <f>IF(Смета!B1873&gt;0,Смета!B1873,0)</f>
        <v>0</v>
      </c>
      <c r="D1891" s="543">
        <f>IF(Смета!C1873&gt;0,Смета!C1873,0)</f>
        <v>0</v>
      </c>
      <c r="E1891" s="77">
        <f>IF(Смета!D1873&gt;0,Смета!D1873,0)</f>
        <v>0</v>
      </c>
      <c r="F1891" s="67">
        <f>IFERROR(IF(Дата_КС2=S$3,Смета!Q1873,0)+IF(Дата_КС2=S$4,Смета!T1873,0)+IF(Дата_КС2=S$5,Смета!W1873,0)+IF(Дата_КС2=S$6,Смета!Z1873,0)+IF(Дата_КС2=S$7,Смета!AC1873,0)+IF(Дата_КС2=S$8,Смета!AF1873,0)+IF(Дата_КС2=S$9,Смета!AI1873,0)+IF(Дата_КС2=S$10,Смета!AL1873,0)+IF(Дата_КС2=S$11,Смета!AO1873,0)+IF(Дата_КС2=S$12,Смета!AR1873,0)+IF(Дата_КС2=S$13,Смета!AU1873,0)+IF(Дата_КС2=S$14,Смета!AX1873,0),0)</f>
        <v>0</v>
      </c>
      <c r="G1891" s="67">
        <f>IF(Смета!E1873&gt;0,Смета!E1873,0)</f>
        <v>0</v>
      </c>
      <c r="H1891" s="67">
        <f t="shared" si="60"/>
        <v>0</v>
      </c>
      <c r="I1891" s="464">
        <f t="shared" si="59"/>
        <v>0</v>
      </c>
      <c r="J1891" s="474"/>
      <c r="K1891" s="465">
        <f>IF(AND(B1891&gt;0,B1891&lt;&gt;"ЗАГ"),1,IF(C1891=0,SUM(B1892:INDEX(B1892:B$2002,INDEX(MATCH("ЗАГ",B1892:B$2002&amp;"",),))),0))</f>
        <v>0</v>
      </c>
      <c r="L1891" s="47"/>
      <c r="M1891" s="47"/>
      <c r="N1891" s="186"/>
      <c r="O1891" s="186"/>
      <c r="P1891" s="187"/>
      <c r="Q1891" s="189"/>
      <c r="R1891" s="178">
        <f>IFERROR(IF(F1891&gt;0,IF(IFERROR((Смета!H1441*1),0)&gt;0,ROUND(F1891*G1891,2),0),0),0)</f>
        <v>0</v>
      </c>
      <c r="S1891" s="50">
        <f>IFERROR(IF(F1891&gt;0,IF(IFERROR((Смета!G1873*1),0)&gt;0,ROUND(F1891*G1891,2),0),0),0)</f>
        <v>0</v>
      </c>
      <c r="T1891" s="38"/>
      <c r="U1891" s="38"/>
      <c r="X1891" s="38"/>
      <c r="Y1891" s="38"/>
    </row>
    <row r="1892" spans="1:25" s="37" customFormat="1" hidden="1" x14ac:dyDescent="0.25">
      <c r="A1892" s="63"/>
      <c r="B1892" s="140">
        <f>IFERROR(IF(F1892&gt;0,MAX(B$26:B1891)+1,IF(AND(D1892&gt;0,C1892=0),"ЗАГ",0)),0)</f>
        <v>0</v>
      </c>
      <c r="C1892" s="141">
        <f>IF(Смета!B1874&gt;0,Смета!B1874,0)</f>
        <v>0</v>
      </c>
      <c r="D1892" s="543">
        <f>IF(Смета!C1874&gt;0,Смета!C1874,0)</f>
        <v>0</v>
      </c>
      <c r="E1892" s="77">
        <f>IF(Смета!D1874&gt;0,Смета!D1874,0)</f>
        <v>0</v>
      </c>
      <c r="F1892" s="67">
        <f>IFERROR(IF(Дата_КС2=S$3,Смета!Q1874,0)+IF(Дата_КС2=S$4,Смета!T1874,0)+IF(Дата_КС2=S$5,Смета!W1874,0)+IF(Дата_КС2=S$6,Смета!Z1874,0)+IF(Дата_КС2=S$7,Смета!AC1874,0)+IF(Дата_КС2=S$8,Смета!AF1874,0)+IF(Дата_КС2=S$9,Смета!AI1874,0)+IF(Дата_КС2=S$10,Смета!AL1874,0)+IF(Дата_КС2=S$11,Смета!AO1874,0)+IF(Дата_КС2=S$12,Смета!AR1874,0)+IF(Дата_КС2=S$13,Смета!AU1874,0)+IF(Дата_КС2=S$14,Смета!AX1874,0),0)</f>
        <v>0</v>
      </c>
      <c r="G1892" s="67">
        <f>IF(Смета!E1874&gt;0,Смета!E1874,0)</f>
        <v>0</v>
      </c>
      <c r="H1892" s="67">
        <f t="shared" si="60"/>
        <v>0</v>
      </c>
      <c r="I1892" s="464">
        <f t="shared" si="59"/>
        <v>0</v>
      </c>
      <c r="J1892" s="474"/>
      <c r="K1892" s="465">
        <f>IF(AND(B1892&gt;0,B1892&lt;&gt;"ЗАГ"),1,IF(C1892=0,SUM(B1893:INDEX(B1893:B$2002,INDEX(MATCH("ЗАГ",B1893:B$2002&amp;"",),))),0))</f>
        <v>0</v>
      </c>
      <c r="L1892" s="47"/>
      <c r="M1892" s="47"/>
      <c r="N1892" s="186"/>
      <c r="O1892" s="186"/>
      <c r="P1892" s="187"/>
      <c r="Q1892" s="189"/>
      <c r="R1892" s="178">
        <f>IFERROR(IF(F1892&gt;0,IF(IFERROR((Смета!H1442*1),0)&gt;0,ROUND(F1892*G1892,2),0),0),0)</f>
        <v>0</v>
      </c>
      <c r="S1892" s="50">
        <f>IFERROR(IF(F1892&gt;0,IF(IFERROR((Смета!G1874*1),0)&gt;0,ROUND(F1892*G1892,2),0),0),0)</f>
        <v>0</v>
      </c>
      <c r="T1892" s="38"/>
      <c r="U1892" s="38"/>
      <c r="X1892" s="38"/>
      <c r="Y1892" s="38"/>
    </row>
    <row r="1893" spans="1:25" s="37" customFormat="1" hidden="1" x14ac:dyDescent="0.25">
      <c r="A1893" s="63"/>
      <c r="B1893" s="140">
        <f>IFERROR(IF(F1893&gt;0,MAX(B$26:B1892)+1,IF(AND(D1893&gt;0,C1893=0),"ЗАГ",0)),0)</f>
        <v>0</v>
      </c>
      <c r="C1893" s="141">
        <f>IF(Смета!B1875&gt;0,Смета!B1875,0)</f>
        <v>0</v>
      </c>
      <c r="D1893" s="543">
        <f>IF(Смета!C1875&gt;0,Смета!C1875,0)</f>
        <v>0</v>
      </c>
      <c r="E1893" s="77">
        <f>IF(Смета!D1875&gt;0,Смета!D1875,0)</f>
        <v>0</v>
      </c>
      <c r="F1893" s="67">
        <f>IFERROR(IF(Дата_КС2=S$3,Смета!Q1875,0)+IF(Дата_КС2=S$4,Смета!T1875,0)+IF(Дата_КС2=S$5,Смета!W1875,0)+IF(Дата_КС2=S$6,Смета!Z1875,0)+IF(Дата_КС2=S$7,Смета!AC1875,0)+IF(Дата_КС2=S$8,Смета!AF1875,0)+IF(Дата_КС2=S$9,Смета!AI1875,0)+IF(Дата_КС2=S$10,Смета!AL1875,0)+IF(Дата_КС2=S$11,Смета!AO1875,0)+IF(Дата_КС2=S$12,Смета!AR1875,0)+IF(Дата_КС2=S$13,Смета!AU1875,0)+IF(Дата_КС2=S$14,Смета!AX1875,0),0)</f>
        <v>0</v>
      </c>
      <c r="G1893" s="67">
        <f>IF(Смета!E1875&gt;0,Смета!E1875,0)</f>
        <v>0</v>
      </c>
      <c r="H1893" s="67">
        <f t="shared" si="60"/>
        <v>0</v>
      </c>
      <c r="I1893" s="464">
        <f t="shared" si="59"/>
        <v>0</v>
      </c>
      <c r="J1893" s="474"/>
      <c r="K1893" s="465">
        <f>IF(AND(B1893&gt;0,B1893&lt;&gt;"ЗАГ"),1,IF(C1893=0,SUM(B1894:INDEX(B1894:B$2002,INDEX(MATCH("ЗАГ",B1894:B$2002&amp;"",),))),0))</f>
        <v>0</v>
      </c>
      <c r="L1893" s="47"/>
      <c r="M1893" s="47"/>
      <c r="N1893" s="186"/>
      <c r="O1893" s="186"/>
      <c r="P1893" s="187"/>
      <c r="Q1893" s="189"/>
      <c r="R1893" s="178">
        <f>IFERROR(IF(F1893&gt;0,IF(IFERROR((Смета!H1443*1),0)&gt;0,ROUND(F1893*G1893,2),0),0),0)</f>
        <v>0</v>
      </c>
      <c r="S1893" s="50">
        <f>IFERROR(IF(F1893&gt;0,IF(IFERROR((Смета!G1875*1),0)&gt;0,ROUND(F1893*G1893,2),0),0),0)</f>
        <v>0</v>
      </c>
      <c r="T1893" s="38"/>
      <c r="U1893" s="38"/>
      <c r="X1893" s="38"/>
      <c r="Y1893" s="38"/>
    </row>
    <row r="1894" spans="1:25" s="37" customFormat="1" hidden="1" x14ac:dyDescent="0.25">
      <c r="A1894" s="63"/>
      <c r="B1894" s="140">
        <f>IFERROR(IF(F1894&gt;0,MAX(B$26:B1893)+1,IF(AND(D1894&gt;0,C1894=0),"ЗАГ",0)),0)</f>
        <v>0</v>
      </c>
      <c r="C1894" s="141">
        <f>IF(Смета!B1876&gt;0,Смета!B1876,0)</f>
        <v>0</v>
      </c>
      <c r="D1894" s="543">
        <f>IF(Смета!C1876&gt;0,Смета!C1876,0)</f>
        <v>0</v>
      </c>
      <c r="E1894" s="77">
        <f>IF(Смета!D1876&gt;0,Смета!D1876,0)</f>
        <v>0</v>
      </c>
      <c r="F1894" s="67">
        <f>IFERROR(IF(Дата_КС2=S$3,Смета!Q1876,0)+IF(Дата_КС2=S$4,Смета!T1876,0)+IF(Дата_КС2=S$5,Смета!W1876,0)+IF(Дата_КС2=S$6,Смета!Z1876,0)+IF(Дата_КС2=S$7,Смета!AC1876,0)+IF(Дата_КС2=S$8,Смета!AF1876,0)+IF(Дата_КС2=S$9,Смета!AI1876,0)+IF(Дата_КС2=S$10,Смета!AL1876,0)+IF(Дата_КС2=S$11,Смета!AO1876,0)+IF(Дата_КС2=S$12,Смета!AR1876,0)+IF(Дата_КС2=S$13,Смета!AU1876,0)+IF(Дата_КС2=S$14,Смета!AX1876,0),0)</f>
        <v>0</v>
      </c>
      <c r="G1894" s="67">
        <f>IF(Смета!E1876&gt;0,Смета!E1876,0)</f>
        <v>0</v>
      </c>
      <c r="H1894" s="67">
        <f t="shared" si="60"/>
        <v>0</v>
      </c>
      <c r="I1894" s="464">
        <f t="shared" si="59"/>
        <v>0</v>
      </c>
      <c r="J1894" s="474"/>
      <c r="K1894" s="465">
        <f>IF(AND(B1894&gt;0,B1894&lt;&gt;"ЗАГ"),1,IF(C1894=0,SUM(B1895:INDEX(B1895:B$2002,INDEX(MATCH("ЗАГ",B1895:B$2002&amp;"",),))),0))</f>
        <v>0</v>
      </c>
      <c r="L1894" s="47"/>
      <c r="M1894" s="47"/>
      <c r="N1894" s="186"/>
      <c r="O1894" s="186"/>
      <c r="P1894" s="187"/>
      <c r="Q1894" s="189"/>
      <c r="R1894" s="178">
        <f>IFERROR(IF(F1894&gt;0,IF(IFERROR((Смета!H1444*1),0)&gt;0,ROUND(F1894*G1894,2),0),0),0)</f>
        <v>0</v>
      </c>
      <c r="S1894" s="50">
        <f>IFERROR(IF(F1894&gt;0,IF(IFERROR((Смета!G1876*1),0)&gt;0,ROUND(F1894*G1894,2),0),0),0)</f>
        <v>0</v>
      </c>
      <c r="T1894" s="38"/>
      <c r="U1894" s="38"/>
      <c r="X1894" s="38"/>
      <c r="Y1894" s="38"/>
    </row>
    <row r="1895" spans="1:25" s="37" customFormat="1" hidden="1" x14ac:dyDescent="0.25">
      <c r="A1895" s="63"/>
      <c r="B1895" s="140">
        <f>IFERROR(IF(F1895&gt;0,MAX(B$26:B1894)+1,IF(AND(D1895&gt;0,C1895=0),"ЗАГ",0)),0)</f>
        <v>0</v>
      </c>
      <c r="C1895" s="141">
        <f>IF(Смета!B1877&gt;0,Смета!B1877,0)</f>
        <v>0</v>
      </c>
      <c r="D1895" s="543">
        <f>IF(Смета!C1877&gt;0,Смета!C1877,0)</f>
        <v>0</v>
      </c>
      <c r="E1895" s="77">
        <f>IF(Смета!D1877&gt;0,Смета!D1877,0)</f>
        <v>0</v>
      </c>
      <c r="F1895" s="67">
        <f>IFERROR(IF(Дата_КС2=S$3,Смета!Q1877,0)+IF(Дата_КС2=S$4,Смета!T1877,0)+IF(Дата_КС2=S$5,Смета!W1877,0)+IF(Дата_КС2=S$6,Смета!Z1877,0)+IF(Дата_КС2=S$7,Смета!AC1877,0)+IF(Дата_КС2=S$8,Смета!AF1877,0)+IF(Дата_КС2=S$9,Смета!AI1877,0)+IF(Дата_КС2=S$10,Смета!AL1877,0)+IF(Дата_КС2=S$11,Смета!AO1877,0)+IF(Дата_КС2=S$12,Смета!AR1877,0)+IF(Дата_КС2=S$13,Смета!AU1877,0)+IF(Дата_КС2=S$14,Смета!AX1877,0),0)</f>
        <v>0</v>
      </c>
      <c r="G1895" s="67">
        <f>IF(Смета!E1877&gt;0,Смета!E1877,0)</f>
        <v>0</v>
      </c>
      <c r="H1895" s="67">
        <f t="shared" si="60"/>
        <v>0</v>
      </c>
      <c r="I1895" s="464">
        <f t="shared" si="59"/>
        <v>0</v>
      </c>
      <c r="J1895" s="474"/>
      <c r="K1895" s="465">
        <f>IF(AND(B1895&gt;0,B1895&lt;&gt;"ЗАГ"),1,IF(C1895=0,SUM(B1896:INDEX(B1896:B$2002,INDEX(MATCH("ЗАГ",B1896:B$2002&amp;"",),))),0))</f>
        <v>0</v>
      </c>
      <c r="L1895" s="47"/>
      <c r="M1895" s="47"/>
      <c r="N1895" s="186"/>
      <c r="O1895" s="186"/>
      <c r="P1895" s="187"/>
      <c r="Q1895" s="189"/>
      <c r="R1895" s="178">
        <f>IFERROR(IF(F1895&gt;0,IF(IFERROR((Смета!H1445*1),0)&gt;0,ROUND(F1895*G1895,2),0),0),0)</f>
        <v>0</v>
      </c>
      <c r="S1895" s="50">
        <f>IFERROR(IF(F1895&gt;0,IF(IFERROR((Смета!G1877*1),0)&gt;0,ROUND(F1895*G1895,2),0),0),0)</f>
        <v>0</v>
      </c>
      <c r="T1895" s="38"/>
      <c r="U1895" s="38"/>
      <c r="X1895" s="38"/>
      <c r="Y1895" s="38"/>
    </row>
    <row r="1896" spans="1:25" s="37" customFormat="1" hidden="1" x14ac:dyDescent="0.25">
      <c r="A1896" s="63"/>
      <c r="B1896" s="140">
        <f>IFERROR(IF(F1896&gt;0,MAX(B$26:B1895)+1,IF(AND(D1896&gt;0,C1896=0),"ЗАГ",0)),0)</f>
        <v>0</v>
      </c>
      <c r="C1896" s="141">
        <f>IF(Смета!B1878&gt;0,Смета!B1878,0)</f>
        <v>0</v>
      </c>
      <c r="D1896" s="543">
        <f>IF(Смета!C1878&gt;0,Смета!C1878,0)</f>
        <v>0</v>
      </c>
      <c r="E1896" s="77">
        <f>IF(Смета!D1878&gt;0,Смета!D1878,0)</f>
        <v>0</v>
      </c>
      <c r="F1896" s="67">
        <f>IFERROR(IF(Дата_КС2=S$3,Смета!Q1878,0)+IF(Дата_КС2=S$4,Смета!T1878,0)+IF(Дата_КС2=S$5,Смета!W1878,0)+IF(Дата_КС2=S$6,Смета!Z1878,0)+IF(Дата_КС2=S$7,Смета!AC1878,0)+IF(Дата_КС2=S$8,Смета!AF1878,0)+IF(Дата_КС2=S$9,Смета!AI1878,0)+IF(Дата_КС2=S$10,Смета!AL1878,0)+IF(Дата_КС2=S$11,Смета!AO1878,0)+IF(Дата_КС2=S$12,Смета!AR1878,0)+IF(Дата_КС2=S$13,Смета!AU1878,0)+IF(Дата_КС2=S$14,Смета!AX1878,0),0)</f>
        <v>0</v>
      </c>
      <c r="G1896" s="67">
        <f>IF(Смета!E1878&gt;0,Смета!E1878,0)</f>
        <v>0</v>
      </c>
      <c r="H1896" s="67">
        <f t="shared" si="60"/>
        <v>0</v>
      </c>
      <c r="I1896" s="464">
        <f t="shared" si="59"/>
        <v>0</v>
      </c>
      <c r="J1896" s="474"/>
      <c r="K1896" s="465">
        <f>IF(AND(B1896&gt;0,B1896&lt;&gt;"ЗАГ"),1,IF(C1896=0,SUM(B1897:INDEX(B1897:B$2002,INDEX(MATCH("ЗАГ",B1897:B$2002&amp;"",),))),0))</f>
        <v>0</v>
      </c>
      <c r="L1896" s="47"/>
      <c r="M1896" s="47"/>
      <c r="N1896" s="186"/>
      <c r="O1896" s="186"/>
      <c r="P1896" s="187"/>
      <c r="Q1896" s="189"/>
      <c r="R1896" s="178">
        <f>IFERROR(IF(F1896&gt;0,IF(IFERROR((Смета!H1446*1),0)&gt;0,ROUND(F1896*G1896,2),0),0),0)</f>
        <v>0</v>
      </c>
      <c r="S1896" s="50">
        <f>IFERROR(IF(F1896&gt;0,IF(IFERROR((Смета!G1878*1),0)&gt;0,ROUND(F1896*G1896,2),0),0),0)</f>
        <v>0</v>
      </c>
      <c r="T1896" s="38"/>
      <c r="U1896" s="38"/>
      <c r="X1896" s="38"/>
      <c r="Y1896" s="38"/>
    </row>
    <row r="1897" spans="1:25" s="37" customFormat="1" hidden="1" x14ac:dyDescent="0.25">
      <c r="A1897" s="63"/>
      <c r="B1897" s="140">
        <f>IFERROR(IF(F1897&gt;0,MAX(B$26:B1896)+1,IF(AND(D1897&gt;0,C1897=0),"ЗАГ",0)),0)</f>
        <v>0</v>
      </c>
      <c r="C1897" s="141">
        <f>IF(Смета!B1879&gt;0,Смета!B1879,0)</f>
        <v>0</v>
      </c>
      <c r="D1897" s="543">
        <f>IF(Смета!C1879&gt;0,Смета!C1879,0)</f>
        <v>0</v>
      </c>
      <c r="E1897" s="77">
        <f>IF(Смета!D1879&gt;0,Смета!D1879,0)</f>
        <v>0</v>
      </c>
      <c r="F1897" s="67">
        <f>IFERROR(IF(Дата_КС2=S$3,Смета!Q1879,0)+IF(Дата_КС2=S$4,Смета!T1879,0)+IF(Дата_КС2=S$5,Смета!W1879,0)+IF(Дата_КС2=S$6,Смета!Z1879,0)+IF(Дата_КС2=S$7,Смета!AC1879,0)+IF(Дата_КС2=S$8,Смета!AF1879,0)+IF(Дата_КС2=S$9,Смета!AI1879,0)+IF(Дата_КС2=S$10,Смета!AL1879,0)+IF(Дата_КС2=S$11,Смета!AO1879,0)+IF(Дата_КС2=S$12,Смета!AR1879,0)+IF(Дата_КС2=S$13,Смета!AU1879,0)+IF(Дата_КС2=S$14,Смета!AX1879,0),0)</f>
        <v>0</v>
      </c>
      <c r="G1897" s="67">
        <f>IF(Смета!E1879&gt;0,Смета!E1879,0)</f>
        <v>0</v>
      </c>
      <c r="H1897" s="67">
        <f t="shared" si="60"/>
        <v>0</v>
      </c>
      <c r="I1897" s="464">
        <f t="shared" si="59"/>
        <v>0</v>
      </c>
      <c r="J1897" s="474"/>
      <c r="K1897" s="465">
        <f>IF(AND(B1897&gt;0,B1897&lt;&gt;"ЗАГ"),1,IF(C1897=0,SUM(B1898:INDEX(B1898:B$2002,INDEX(MATCH("ЗАГ",B1898:B$2002&amp;"",),))),0))</f>
        <v>0</v>
      </c>
      <c r="L1897" s="47"/>
      <c r="M1897" s="47"/>
      <c r="N1897" s="186"/>
      <c r="O1897" s="186"/>
      <c r="P1897" s="187"/>
      <c r="Q1897" s="189"/>
      <c r="R1897" s="178">
        <f>IFERROR(IF(F1897&gt;0,IF(IFERROR((Смета!H1447*1),0)&gt;0,ROUND(F1897*G1897,2),0),0),0)</f>
        <v>0</v>
      </c>
      <c r="S1897" s="50">
        <f>IFERROR(IF(F1897&gt;0,IF(IFERROR((Смета!G1879*1),0)&gt;0,ROUND(F1897*G1897,2),0),0),0)</f>
        <v>0</v>
      </c>
      <c r="T1897" s="38"/>
      <c r="U1897" s="38"/>
      <c r="X1897" s="38"/>
      <c r="Y1897" s="38"/>
    </row>
    <row r="1898" spans="1:25" s="37" customFormat="1" hidden="1" x14ac:dyDescent="0.25">
      <c r="A1898" s="63"/>
      <c r="B1898" s="140">
        <f>IFERROR(IF(F1898&gt;0,MAX(B$26:B1897)+1,IF(AND(D1898&gt;0,C1898=0),"ЗАГ",0)),0)</f>
        <v>0</v>
      </c>
      <c r="C1898" s="141">
        <f>IF(Смета!B1880&gt;0,Смета!B1880,0)</f>
        <v>0</v>
      </c>
      <c r="D1898" s="543">
        <f>IF(Смета!C1880&gt;0,Смета!C1880,0)</f>
        <v>0</v>
      </c>
      <c r="E1898" s="77">
        <f>IF(Смета!D1880&gt;0,Смета!D1880,0)</f>
        <v>0</v>
      </c>
      <c r="F1898" s="67">
        <f>IFERROR(IF(Дата_КС2=S$3,Смета!Q1880,0)+IF(Дата_КС2=S$4,Смета!T1880,0)+IF(Дата_КС2=S$5,Смета!W1880,0)+IF(Дата_КС2=S$6,Смета!Z1880,0)+IF(Дата_КС2=S$7,Смета!AC1880,0)+IF(Дата_КС2=S$8,Смета!AF1880,0)+IF(Дата_КС2=S$9,Смета!AI1880,0)+IF(Дата_КС2=S$10,Смета!AL1880,0)+IF(Дата_КС2=S$11,Смета!AO1880,0)+IF(Дата_КС2=S$12,Смета!AR1880,0)+IF(Дата_КС2=S$13,Смета!AU1880,0)+IF(Дата_КС2=S$14,Смета!AX1880,0),0)</f>
        <v>0</v>
      </c>
      <c r="G1898" s="67">
        <f>IF(Смета!E1880&gt;0,Смета!E1880,0)</f>
        <v>0</v>
      </c>
      <c r="H1898" s="67">
        <f t="shared" si="60"/>
        <v>0</v>
      </c>
      <c r="I1898" s="464">
        <f t="shared" si="59"/>
        <v>0</v>
      </c>
      <c r="J1898" s="474"/>
      <c r="K1898" s="465">
        <f>IF(AND(B1898&gt;0,B1898&lt;&gt;"ЗАГ"),1,IF(C1898=0,SUM(B1899:INDEX(B1899:B$2002,INDEX(MATCH("ЗАГ",B1899:B$2002&amp;"",),))),0))</f>
        <v>0</v>
      </c>
      <c r="L1898" s="47"/>
      <c r="M1898" s="47"/>
      <c r="N1898" s="186"/>
      <c r="O1898" s="186"/>
      <c r="P1898" s="187"/>
      <c r="Q1898" s="189"/>
      <c r="R1898" s="178">
        <f>IFERROR(IF(F1898&gt;0,IF(IFERROR((Смета!H1448*1),0)&gt;0,ROUND(F1898*G1898,2),0),0),0)</f>
        <v>0</v>
      </c>
      <c r="S1898" s="50">
        <f>IFERROR(IF(F1898&gt;0,IF(IFERROR((Смета!G1880*1),0)&gt;0,ROUND(F1898*G1898,2),0),0),0)</f>
        <v>0</v>
      </c>
      <c r="T1898" s="38"/>
      <c r="U1898" s="38"/>
      <c r="X1898" s="38"/>
      <c r="Y1898" s="38"/>
    </row>
    <row r="1899" spans="1:25" s="37" customFormat="1" hidden="1" x14ac:dyDescent="0.25">
      <c r="A1899" s="63"/>
      <c r="B1899" s="140">
        <f>IFERROR(IF(F1899&gt;0,MAX(B$26:B1898)+1,IF(AND(D1899&gt;0,C1899=0),"ЗАГ",0)),0)</f>
        <v>0</v>
      </c>
      <c r="C1899" s="141">
        <f>IF(Смета!B1881&gt;0,Смета!B1881,0)</f>
        <v>0</v>
      </c>
      <c r="D1899" s="543">
        <f>IF(Смета!C1881&gt;0,Смета!C1881,0)</f>
        <v>0</v>
      </c>
      <c r="E1899" s="77">
        <f>IF(Смета!D1881&gt;0,Смета!D1881,0)</f>
        <v>0</v>
      </c>
      <c r="F1899" s="67">
        <f>IFERROR(IF(Дата_КС2=S$3,Смета!Q1881,0)+IF(Дата_КС2=S$4,Смета!T1881,0)+IF(Дата_КС2=S$5,Смета!W1881,0)+IF(Дата_КС2=S$6,Смета!Z1881,0)+IF(Дата_КС2=S$7,Смета!AC1881,0)+IF(Дата_КС2=S$8,Смета!AF1881,0)+IF(Дата_КС2=S$9,Смета!AI1881,0)+IF(Дата_КС2=S$10,Смета!AL1881,0)+IF(Дата_КС2=S$11,Смета!AO1881,0)+IF(Дата_КС2=S$12,Смета!AR1881,0)+IF(Дата_КС2=S$13,Смета!AU1881,0)+IF(Дата_КС2=S$14,Смета!AX1881,0),0)</f>
        <v>0</v>
      </c>
      <c r="G1899" s="67">
        <f>IF(Смета!E1881&gt;0,Смета!E1881,0)</f>
        <v>0</v>
      </c>
      <c r="H1899" s="67">
        <f t="shared" si="60"/>
        <v>0</v>
      </c>
      <c r="I1899" s="464">
        <f t="shared" si="59"/>
        <v>0</v>
      </c>
      <c r="J1899" s="474"/>
      <c r="K1899" s="465">
        <f>IF(AND(B1899&gt;0,B1899&lt;&gt;"ЗАГ"),1,IF(C1899=0,SUM(B1900:INDEX(B1900:B$2002,INDEX(MATCH("ЗАГ",B1900:B$2002&amp;"",),))),0))</f>
        <v>0</v>
      </c>
      <c r="L1899" s="47"/>
      <c r="M1899" s="47"/>
      <c r="N1899" s="186"/>
      <c r="O1899" s="186"/>
      <c r="P1899" s="187"/>
      <c r="Q1899" s="189"/>
      <c r="R1899" s="178">
        <f>IFERROR(IF(F1899&gt;0,IF(IFERROR((Смета!H1449*1),0)&gt;0,ROUND(F1899*G1899,2),0),0),0)</f>
        <v>0</v>
      </c>
      <c r="S1899" s="50">
        <f>IFERROR(IF(F1899&gt;0,IF(IFERROR((Смета!G1881*1),0)&gt;0,ROUND(F1899*G1899,2),0),0),0)</f>
        <v>0</v>
      </c>
      <c r="T1899" s="38"/>
      <c r="U1899" s="38"/>
      <c r="X1899" s="38"/>
      <c r="Y1899" s="38"/>
    </row>
    <row r="1900" spans="1:25" s="37" customFormat="1" hidden="1" x14ac:dyDescent="0.25">
      <c r="A1900" s="63"/>
      <c r="B1900" s="140">
        <f>IFERROR(IF(F1900&gt;0,MAX(B$26:B1899)+1,IF(AND(D1900&gt;0,C1900=0),"ЗАГ",0)),0)</f>
        <v>0</v>
      </c>
      <c r="C1900" s="141">
        <f>IF(Смета!B1882&gt;0,Смета!B1882,0)</f>
        <v>0</v>
      </c>
      <c r="D1900" s="543">
        <f>IF(Смета!C1882&gt;0,Смета!C1882,0)</f>
        <v>0</v>
      </c>
      <c r="E1900" s="77">
        <f>IF(Смета!D1882&gt;0,Смета!D1882,0)</f>
        <v>0</v>
      </c>
      <c r="F1900" s="67">
        <f>IFERROR(IF(Дата_КС2=S$3,Смета!Q1882,0)+IF(Дата_КС2=S$4,Смета!T1882,0)+IF(Дата_КС2=S$5,Смета!W1882,0)+IF(Дата_КС2=S$6,Смета!Z1882,0)+IF(Дата_КС2=S$7,Смета!AC1882,0)+IF(Дата_КС2=S$8,Смета!AF1882,0)+IF(Дата_КС2=S$9,Смета!AI1882,0)+IF(Дата_КС2=S$10,Смета!AL1882,0)+IF(Дата_КС2=S$11,Смета!AO1882,0)+IF(Дата_КС2=S$12,Смета!AR1882,0)+IF(Дата_КС2=S$13,Смета!AU1882,0)+IF(Дата_КС2=S$14,Смета!AX1882,0),0)</f>
        <v>0</v>
      </c>
      <c r="G1900" s="67">
        <f>IF(Смета!E1882&gt;0,Смета!E1882,0)</f>
        <v>0</v>
      </c>
      <c r="H1900" s="67">
        <f t="shared" si="60"/>
        <v>0</v>
      </c>
      <c r="I1900" s="464">
        <f t="shared" si="59"/>
        <v>0</v>
      </c>
      <c r="J1900" s="474"/>
      <c r="K1900" s="465">
        <f>IF(AND(B1900&gt;0,B1900&lt;&gt;"ЗАГ"),1,IF(C1900=0,SUM(B1901:INDEX(B1901:B$2002,INDEX(MATCH("ЗАГ",B1901:B$2002&amp;"",),))),0))</f>
        <v>0</v>
      </c>
      <c r="L1900" s="47"/>
      <c r="M1900" s="47"/>
      <c r="N1900" s="186"/>
      <c r="O1900" s="186"/>
      <c r="P1900" s="187"/>
      <c r="Q1900" s="189"/>
      <c r="R1900" s="178">
        <f>IFERROR(IF(F1900&gt;0,IF(IFERROR((Смета!H1450*1),0)&gt;0,ROUND(F1900*G1900,2),0),0),0)</f>
        <v>0</v>
      </c>
      <c r="S1900" s="50">
        <f>IFERROR(IF(F1900&gt;0,IF(IFERROR((Смета!G1882*1),0)&gt;0,ROUND(F1900*G1900,2),0),0),0)</f>
        <v>0</v>
      </c>
      <c r="T1900" s="38"/>
      <c r="U1900" s="38"/>
      <c r="X1900" s="38"/>
      <c r="Y1900" s="38"/>
    </row>
    <row r="1901" spans="1:25" s="37" customFormat="1" hidden="1" x14ac:dyDescent="0.25">
      <c r="A1901" s="63"/>
      <c r="B1901" s="140">
        <f>IFERROR(IF(F1901&gt;0,MAX(B$26:B1900)+1,IF(AND(D1901&gt;0,C1901=0),"ЗАГ",0)),0)</f>
        <v>0</v>
      </c>
      <c r="C1901" s="141">
        <f>IF(Смета!B1883&gt;0,Смета!B1883,0)</f>
        <v>0</v>
      </c>
      <c r="D1901" s="543">
        <f>IF(Смета!C1883&gt;0,Смета!C1883,0)</f>
        <v>0</v>
      </c>
      <c r="E1901" s="77">
        <f>IF(Смета!D1883&gt;0,Смета!D1883,0)</f>
        <v>0</v>
      </c>
      <c r="F1901" s="67">
        <f>IFERROR(IF(Дата_КС2=S$3,Смета!Q1883,0)+IF(Дата_КС2=S$4,Смета!T1883,0)+IF(Дата_КС2=S$5,Смета!W1883,0)+IF(Дата_КС2=S$6,Смета!Z1883,0)+IF(Дата_КС2=S$7,Смета!AC1883,0)+IF(Дата_КС2=S$8,Смета!AF1883,0)+IF(Дата_КС2=S$9,Смета!AI1883,0)+IF(Дата_КС2=S$10,Смета!AL1883,0)+IF(Дата_КС2=S$11,Смета!AO1883,0)+IF(Дата_КС2=S$12,Смета!AR1883,0)+IF(Дата_КС2=S$13,Смета!AU1883,0)+IF(Дата_КС2=S$14,Смета!AX1883,0),0)</f>
        <v>0</v>
      </c>
      <c r="G1901" s="67">
        <f>IF(Смета!E1883&gt;0,Смета!E1883,0)</f>
        <v>0</v>
      </c>
      <c r="H1901" s="67">
        <f t="shared" si="60"/>
        <v>0</v>
      </c>
      <c r="I1901" s="464">
        <f t="shared" si="59"/>
        <v>0</v>
      </c>
      <c r="J1901" s="474"/>
      <c r="K1901" s="465">
        <f>IF(AND(B1901&gt;0,B1901&lt;&gt;"ЗАГ"),1,IF(C1901=0,SUM(B1902:INDEX(B1902:B$2002,INDEX(MATCH("ЗАГ",B1902:B$2002&amp;"",),))),0))</f>
        <v>0</v>
      </c>
      <c r="L1901" s="47"/>
      <c r="M1901" s="47"/>
      <c r="N1901" s="186"/>
      <c r="O1901" s="186"/>
      <c r="P1901" s="187"/>
      <c r="Q1901" s="189"/>
      <c r="R1901" s="178">
        <f>IFERROR(IF(F1901&gt;0,IF(IFERROR((Смета!H1451*1),0)&gt;0,ROUND(F1901*G1901,2),0),0),0)</f>
        <v>0</v>
      </c>
      <c r="S1901" s="50">
        <f>IFERROR(IF(F1901&gt;0,IF(IFERROR((Смета!G1883*1),0)&gt;0,ROUND(F1901*G1901,2),0),0),0)</f>
        <v>0</v>
      </c>
      <c r="T1901" s="38"/>
      <c r="U1901" s="38"/>
      <c r="X1901" s="38"/>
      <c r="Y1901" s="38"/>
    </row>
    <row r="1902" spans="1:25" s="37" customFormat="1" hidden="1" x14ac:dyDescent="0.25">
      <c r="A1902" s="63"/>
      <c r="B1902" s="140">
        <f>IFERROR(IF(F1902&gt;0,MAX(B$26:B1901)+1,IF(AND(D1902&gt;0,C1902=0),"ЗАГ",0)),0)</f>
        <v>0</v>
      </c>
      <c r="C1902" s="141">
        <f>IF(Смета!B1884&gt;0,Смета!B1884,0)</f>
        <v>0</v>
      </c>
      <c r="D1902" s="543">
        <f>IF(Смета!C1884&gt;0,Смета!C1884,0)</f>
        <v>0</v>
      </c>
      <c r="E1902" s="77">
        <f>IF(Смета!D1884&gt;0,Смета!D1884,0)</f>
        <v>0</v>
      </c>
      <c r="F1902" s="67">
        <f>IFERROR(IF(Дата_КС2=S$3,Смета!Q1884,0)+IF(Дата_КС2=S$4,Смета!T1884,0)+IF(Дата_КС2=S$5,Смета!W1884,0)+IF(Дата_КС2=S$6,Смета!Z1884,0)+IF(Дата_КС2=S$7,Смета!AC1884,0)+IF(Дата_КС2=S$8,Смета!AF1884,0)+IF(Дата_КС2=S$9,Смета!AI1884,0)+IF(Дата_КС2=S$10,Смета!AL1884,0)+IF(Дата_КС2=S$11,Смета!AO1884,0)+IF(Дата_КС2=S$12,Смета!AR1884,0)+IF(Дата_КС2=S$13,Смета!AU1884,0)+IF(Дата_КС2=S$14,Смета!AX1884,0),0)</f>
        <v>0</v>
      </c>
      <c r="G1902" s="67">
        <f>IF(Смета!E1884&gt;0,Смета!E1884,0)</f>
        <v>0</v>
      </c>
      <c r="H1902" s="67">
        <f t="shared" si="60"/>
        <v>0</v>
      </c>
      <c r="I1902" s="464">
        <f t="shared" si="59"/>
        <v>0</v>
      </c>
      <c r="J1902" s="474"/>
      <c r="K1902" s="465">
        <f>IF(AND(B1902&gt;0,B1902&lt;&gt;"ЗАГ"),1,IF(C1902=0,SUM(B1903:INDEX(B1903:B$2002,INDEX(MATCH("ЗАГ",B1903:B$2002&amp;"",),))),0))</f>
        <v>0</v>
      </c>
      <c r="L1902" s="47"/>
      <c r="M1902" s="47"/>
      <c r="N1902" s="186"/>
      <c r="O1902" s="186"/>
      <c r="P1902" s="187"/>
      <c r="Q1902" s="189"/>
      <c r="R1902" s="178">
        <f>IFERROR(IF(F1902&gt;0,IF(IFERROR((Смета!H1452*1),0)&gt;0,ROUND(F1902*G1902,2),0),0),0)</f>
        <v>0</v>
      </c>
      <c r="S1902" s="50">
        <f>IFERROR(IF(F1902&gt;0,IF(IFERROR((Смета!G1884*1),0)&gt;0,ROUND(F1902*G1902,2),0),0),0)</f>
        <v>0</v>
      </c>
      <c r="T1902" s="38"/>
      <c r="U1902" s="38"/>
      <c r="X1902" s="38"/>
      <c r="Y1902" s="38"/>
    </row>
    <row r="1903" spans="1:25" s="37" customFormat="1" hidden="1" x14ac:dyDescent="0.25">
      <c r="A1903" s="63"/>
      <c r="B1903" s="140">
        <f>IFERROR(IF(F1903&gt;0,MAX(B$26:B1902)+1,IF(AND(D1903&gt;0,C1903=0),"ЗАГ",0)),0)</f>
        <v>0</v>
      </c>
      <c r="C1903" s="141">
        <f>IF(Смета!B1885&gt;0,Смета!B1885,0)</f>
        <v>0</v>
      </c>
      <c r="D1903" s="543">
        <f>IF(Смета!C1885&gt;0,Смета!C1885,0)</f>
        <v>0</v>
      </c>
      <c r="E1903" s="77">
        <f>IF(Смета!D1885&gt;0,Смета!D1885,0)</f>
        <v>0</v>
      </c>
      <c r="F1903" s="67">
        <f>IFERROR(IF(Дата_КС2=S$3,Смета!Q1885,0)+IF(Дата_КС2=S$4,Смета!T1885,0)+IF(Дата_КС2=S$5,Смета!W1885,0)+IF(Дата_КС2=S$6,Смета!Z1885,0)+IF(Дата_КС2=S$7,Смета!AC1885,0)+IF(Дата_КС2=S$8,Смета!AF1885,0)+IF(Дата_КС2=S$9,Смета!AI1885,0)+IF(Дата_КС2=S$10,Смета!AL1885,0)+IF(Дата_КС2=S$11,Смета!AO1885,0)+IF(Дата_КС2=S$12,Смета!AR1885,0)+IF(Дата_КС2=S$13,Смета!AU1885,0)+IF(Дата_КС2=S$14,Смета!AX1885,0),0)</f>
        <v>0</v>
      </c>
      <c r="G1903" s="67">
        <f>IF(Смета!E1885&gt;0,Смета!E1885,0)</f>
        <v>0</v>
      </c>
      <c r="H1903" s="67">
        <f t="shared" si="60"/>
        <v>0</v>
      </c>
      <c r="I1903" s="464">
        <f t="shared" si="59"/>
        <v>0</v>
      </c>
      <c r="J1903" s="474"/>
      <c r="K1903" s="465">
        <f>IF(AND(B1903&gt;0,B1903&lt;&gt;"ЗАГ"),1,IF(C1903=0,SUM(B1904:INDEX(B1904:B$2002,INDEX(MATCH("ЗАГ",B1904:B$2002&amp;"",),))),0))</f>
        <v>0</v>
      </c>
      <c r="L1903" s="47"/>
      <c r="M1903" s="47"/>
      <c r="N1903" s="186"/>
      <c r="O1903" s="186"/>
      <c r="P1903" s="187"/>
      <c r="Q1903" s="189"/>
      <c r="R1903" s="178">
        <f>IFERROR(IF(F1903&gt;0,IF(IFERROR((Смета!H1453*1),0)&gt;0,ROUND(F1903*G1903,2),0),0),0)</f>
        <v>0</v>
      </c>
      <c r="S1903" s="50">
        <f>IFERROR(IF(F1903&gt;0,IF(IFERROR((Смета!G1885*1),0)&gt;0,ROUND(F1903*G1903,2),0),0),0)</f>
        <v>0</v>
      </c>
      <c r="T1903" s="38"/>
      <c r="U1903" s="38"/>
      <c r="X1903" s="38"/>
      <c r="Y1903" s="38"/>
    </row>
    <row r="1904" spans="1:25" s="37" customFormat="1" hidden="1" x14ac:dyDescent="0.25">
      <c r="A1904" s="63"/>
      <c r="B1904" s="140">
        <f>IFERROR(IF(F1904&gt;0,MAX(B$26:B1903)+1,IF(AND(D1904&gt;0,C1904=0),"ЗАГ",0)),0)</f>
        <v>0</v>
      </c>
      <c r="C1904" s="141">
        <f>IF(Смета!B1886&gt;0,Смета!B1886,0)</f>
        <v>0</v>
      </c>
      <c r="D1904" s="543">
        <f>IF(Смета!C1886&gt;0,Смета!C1886,0)</f>
        <v>0</v>
      </c>
      <c r="E1904" s="77">
        <f>IF(Смета!D1886&gt;0,Смета!D1886,0)</f>
        <v>0</v>
      </c>
      <c r="F1904" s="67">
        <f>IFERROR(IF(Дата_КС2=S$3,Смета!Q1886,0)+IF(Дата_КС2=S$4,Смета!T1886,0)+IF(Дата_КС2=S$5,Смета!W1886,0)+IF(Дата_КС2=S$6,Смета!Z1886,0)+IF(Дата_КС2=S$7,Смета!AC1886,0)+IF(Дата_КС2=S$8,Смета!AF1886,0)+IF(Дата_КС2=S$9,Смета!AI1886,0)+IF(Дата_КС2=S$10,Смета!AL1886,0)+IF(Дата_КС2=S$11,Смета!AO1886,0)+IF(Дата_КС2=S$12,Смета!AR1886,0)+IF(Дата_КС2=S$13,Смета!AU1886,0)+IF(Дата_КС2=S$14,Смета!AX1886,0),0)</f>
        <v>0</v>
      </c>
      <c r="G1904" s="67">
        <f>IF(Смета!E1886&gt;0,Смета!E1886,0)</f>
        <v>0</v>
      </c>
      <c r="H1904" s="67">
        <f t="shared" si="60"/>
        <v>0</v>
      </c>
      <c r="I1904" s="464">
        <f t="shared" si="59"/>
        <v>0</v>
      </c>
      <c r="J1904" s="474"/>
      <c r="K1904" s="465">
        <f>IF(AND(B1904&gt;0,B1904&lt;&gt;"ЗАГ"),1,IF(C1904=0,SUM(B1905:INDEX(B1905:B$2002,INDEX(MATCH("ЗАГ",B1905:B$2002&amp;"",),))),0))</f>
        <v>0</v>
      </c>
      <c r="L1904" s="47"/>
      <c r="M1904" s="47"/>
      <c r="N1904" s="186"/>
      <c r="O1904" s="186"/>
      <c r="P1904" s="187"/>
      <c r="Q1904" s="189"/>
      <c r="R1904" s="178">
        <f>IFERROR(IF(F1904&gt;0,IF(IFERROR((Смета!H1454*1),0)&gt;0,ROUND(F1904*G1904,2),0),0),0)</f>
        <v>0</v>
      </c>
      <c r="S1904" s="50">
        <f>IFERROR(IF(F1904&gt;0,IF(IFERROR((Смета!G1886*1),0)&gt;0,ROUND(F1904*G1904,2),0),0),0)</f>
        <v>0</v>
      </c>
      <c r="T1904" s="38"/>
      <c r="U1904" s="38"/>
      <c r="X1904" s="38"/>
      <c r="Y1904" s="38"/>
    </row>
    <row r="1905" spans="1:25" s="37" customFormat="1" hidden="1" x14ac:dyDescent="0.25">
      <c r="A1905" s="63"/>
      <c r="B1905" s="140">
        <f>IFERROR(IF(F1905&gt;0,MAX(B$26:B1904)+1,IF(AND(D1905&gt;0,C1905=0),"ЗАГ",0)),0)</f>
        <v>0</v>
      </c>
      <c r="C1905" s="141">
        <f>IF(Смета!B1887&gt;0,Смета!B1887,0)</f>
        <v>0</v>
      </c>
      <c r="D1905" s="543">
        <f>IF(Смета!C1887&gt;0,Смета!C1887,0)</f>
        <v>0</v>
      </c>
      <c r="E1905" s="77">
        <f>IF(Смета!D1887&gt;0,Смета!D1887,0)</f>
        <v>0</v>
      </c>
      <c r="F1905" s="67">
        <f>IFERROR(IF(Дата_КС2=S$3,Смета!Q1887,0)+IF(Дата_КС2=S$4,Смета!T1887,0)+IF(Дата_КС2=S$5,Смета!W1887,0)+IF(Дата_КС2=S$6,Смета!Z1887,0)+IF(Дата_КС2=S$7,Смета!AC1887,0)+IF(Дата_КС2=S$8,Смета!AF1887,0)+IF(Дата_КС2=S$9,Смета!AI1887,0)+IF(Дата_КС2=S$10,Смета!AL1887,0)+IF(Дата_КС2=S$11,Смета!AO1887,0)+IF(Дата_КС2=S$12,Смета!AR1887,0)+IF(Дата_КС2=S$13,Смета!AU1887,0)+IF(Дата_КС2=S$14,Смета!AX1887,0),0)</f>
        <v>0</v>
      </c>
      <c r="G1905" s="67">
        <f>IF(Смета!E1887&gt;0,Смета!E1887,0)</f>
        <v>0</v>
      </c>
      <c r="H1905" s="67">
        <f t="shared" si="60"/>
        <v>0</v>
      </c>
      <c r="I1905" s="464">
        <f t="shared" si="59"/>
        <v>0</v>
      </c>
      <c r="J1905" s="474"/>
      <c r="K1905" s="465">
        <f>IF(AND(B1905&gt;0,B1905&lt;&gt;"ЗАГ"),1,IF(C1905=0,SUM(B1906:INDEX(B1906:B$2002,INDEX(MATCH("ЗАГ",B1906:B$2002&amp;"",),))),0))</f>
        <v>0</v>
      </c>
      <c r="L1905" s="47"/>
      <c r="M1905" s="47"/>
      <c r="N1905" s="186"/>
      <c r="O1905" s="186"/>
      <c r="P1905" s="187"/>
      <c r="Q1905" s="189"/>
      <c r="R1905" s="178">
        <f>IFERROR(IF(F1905&gt;0,IF(IFERROR((Смета!H1455*1),0)&gt;0,ROUND(F1905*G1905,2),0),0),0)</f>
        <v>0</v>
      </c>
      <c r="S1905" s="50">
        <f>IFERROR(IF(F1905&gt;0,IF(IFERROR((Смета!G1887*1),0)&gt;0,ROUND(F1905*G1905,2),0),0),0)</f>
        <v>0</v>
      </c>
      <c r="T1905" s="38"/>
      <c r="U1905" s="38"/>
      <c r="X1905" s="38"/>
      <c r="Y1905" s="38"/>
    </row>
    <row r="1906" spans="1:25" s="37" customFormat="1" hidden="1" x14ac:dyDescent="0.25">
      <c r="A1906" s="63"/>
      <c r="B1906" s="140">
        <f>IFERROR(IF(F1906&gt;0,MAX(B$26:B1905)+1,IF(AND(D1906&gt;0,C1906=0),"ЗАГ",0)),0)</f>
        <v>0</v>
      </c>
      <c r="C1906" s="141">
        <f>IF(Смета!B1888&gt;0,Смета!B1888,0)</f>
        <v>0</v>
      </c>
      <c r="D1906" s="543">
        <f>IF(Смета!C1888&gt;0,Смета!C1888,0)</f>
        <v>0</v>
      </c>
      <c r="E1906" s="77">
        <f>IF(Смета!D1888&gt;0,Смета!D1888,0)</f>
        <v>0</v>
      </c>
      <c r="F1906" s="67">
        <f>IFERROR(IF(Дата_КС2=S$3,Смета!Q1888,0)+IF(Дата_КС2=S$4,Смета!T1888,0)+IF(Дата_КС2=S$5,Смета!W1888,0)+IF(Дата_КС2=S$6,Смета!Z1888,0)+IF(Дата_КС2=S$7,Смета!AC1888,0)+IF(Дата_КС2=S$8,Смета!AF1888,0)+IF(Дата_КС2=S$9,Смета!AI1888,0)+IF(Дата_КС2=S$10,Смета!AL1888,0)+IF(Дата_КС2=S$11,Смета!AO1888,0)+IF(Дата_КС2=S$12,Смета!AR1888,0)+IF(Дата_КС2=S$13,Смета!AU1888,0)+IF(Дата_КС2=S$14,Смета!AX1888,0),0)</f>
        <v>0</v>
      </c>
      <c r="G1906" s="67">
        <f>IF(Смета!E1888&gt;0,Смета!E1888,0)</f>
        <v>0</v>
      </c>
      <c r="H1906" s="67">
        <f t="shared" si="60"/>
        <v>0</v>
      </c>
      <c r="I1906" s="464">
        <f t="shared" si="59"/>
        <v>0</v>
      </c>
      <c r="J1906" s="474"/>
      <c r="K1906" s="465">
        <f>IF(AND(B1906&gt;0,B1906&lt;&gt;"ЗАГ"),1,IF(C1906=0,SUM(B1907:INDEX(B1907:B$2002,INDEX(MATCH("ЗАГ",B1907:B$2002&amp;"",),))),0))</f>
        <v>0</v>
      </c>
      <c r="L1906" s="47"/>
      <c r="M1906" s="47"/>
      <c r="N1906" s="186"/>
      <c r="O1906" s="186"/>
      <c r="P1906" s="187"/>
      <c r="Q1906" s="189"/>
      <c r="R1906" s="178">
        <f>IFERROR(IF(F1906&gt;0,IF(IFERROR((Смета!H1456*1),0)&gt;0,ROUND(F1906*G1906,2),0),0),0)</f>
        <v>0</v>
      </c>
      <c r="S1906" s="50">
        <f>IFERROR(IF(F1906&gt;0,IF(IFERROR((Смета!G1888*1),0)&gt;0,ROUND(F1906*G1906,2),0),0),0)</f>
        <v>0</v>
      </c>
      <c r="T1906" s="38"/>
      <c r="U1906" s="38"/>
      <c r="X1906" s="38"/>
      <c r="Y1906" s="38"/>
    </row>
    <row r="1907" spans="1:25" s="37" customFormat="1" hidden="1" x14ac:dyDescent="0.25">
      <c r="A1907" s="63"/>
      <c r="B1907" s="140">
        <f>IFERROR(IF(F1907&gt;0,MAX(B$26:B1906)+1,IF(AND(D1907&gt;0,C1907=0),"ЗАГ",0)),0)</f>
        <v>0</v>
      </c>
      <c r="C1907" s="141">
        <f>IF(Смета!B1889&gt;0,Смета!B1889,0)</f>
        <v>0</v>
      </c>
      <c r="D1907" s="543">
        <f>IF(Смета!C1889&gt;0,Смета!C1889,0)</f>
        <v>0</v>
      </c>
      <c r="E1907" s="77">
        <f>IF(Смета!D1889&gt;0,Смета!D1889,0)</f>
        <v>0</v>
      </c>
      <c r="F1907" s="67">
        <f>IFERROR(IF(Дата_КС2=S$3,Смета!Q1889,0)+IF(Дата_КС2=S$4,Смета!T1889,0)+IF(Дата_КС2=S$5,Смета!W1889,0)+IF(Дата_КС2=S$6,Смета!Z1889,0)+IF(Дата_КС2=S$7,Смета!AC1889,0)+IF(Дата_КС2=S$8,Смета!AF1889,0)+IF(Дата_КС2=S$9,Смета!AI1889,0)+IF(Дата_КС2=S$10,Смета!AL1889,0)+IF(Дата_КС2=S$11,Смета!AO1889,0)+IF(Дата_КС2=S$12,Смета!AR1889,0)+IF(Дата_КС2=S$13,Смета!AU1889,0)+IF(Дата_КС2=S$14,Смета!AX1889,0),0)</f>
        <v>0</v>
      </c>
      <c r="G1907" s="67">
        <f>IF(Смета!E1889&gt;0,Смета!E1889,0)</f>
        <v>0</v>
      </c>
      <c r="H1907" s="67">
        <f t="shared" si="60"/>
        <v>0</v>
      </c>
      <c r="I1907" s="464">
        <f t="shared" si="59"/>
        <v>0</v>
      </c>
      <c r="J1907" s="474"/>
      <c r="K1907" s="465">
        <f>IF(AND(B1907&gt;0,B1907&lt;&gt;"ЗАГ"),1,IF(C1907=0,SUM(B1908:INDEX(B1908:B$2002,INDEX(MATCH("ЗАГ",B1908:B$2002&amp;"",),))),0))</f>
        <v>0</v>
      </c>
      <c r="L1907" s="47"/>
      <c r="M1907" s="47"/>
      <c r="N1907" s="186"/>
      <c r="O1907" s="186"/>
      <c r="P1907" s="187"/>
      <c r="Q1907" s="189"/>
      <c r="R1907" s="178">
        <f>IFERROR(IF(F1907&gt;0,IF(IFERROR((Смета!H1457*1),0)&gt;0,ROUND(F1907*G1907,2),0),0),0)</f>
        <v>0</v>
      </c>
      <c r="S1907" s="50">
        <f>IFERROR(IF(F1907&gt;0,IF(IFERROR((Смета!G1889*1),0)&gt;0,ROUND(F1907*G1907,2),0),0),0)</f>
        <v>0</v>
      </c>
      <c r="T1907" s="38"/>
      <c r="U1907" s="38"/>
      <c r="X1907" s="38"/>
      <c r="Y1907" s="38"/>
    </row>
    <row r="1908" spans="1:25" s="37" customFormat="1" hidden="1" x14ac:dyDescent="0.25">
      <c r="A1908" s="63"/>
      <c r="B1908" s="140">
        <f>IFERROR(IF(F1908&gt;0,MAX(B$26:B1907)+1,IF(AND(D1908&gt;0,C1908=0),"ЗАГ",0)),0)</f>
        <v>0</v>
      </c>
      <c r="C1908" s="141">
        <f>IF(Смета!B1890&gt;0,Смета!B1890,0)</f>
        <v>0</v>
      </c>
      <c r="D1908" s="543">
        <f>IF(Смета!C1890&gt;0,Смета!C1890,0)</f>
        <v>0</v>
      </c>
      <c r="E1908" s="77">
        <f>IF(Смета!D1890&gt;0,Смета!D1890,0)</f>
        <v>0</v>
      </c>
      <c r="F1908" s="67">
        <f>IFERROR(IF(Дата_КС2=S$3,Смета!Q1890,0)+IF(Дата_КС2=S$4,Смета!T1890,0)+IF(Дата_КС2=S$5,Смета!W1890,0)+IF(Дата_КС2=S$6,Смета!Z1890,0)+IF(Дата_КС2=S$7,Смета!AC1890,0)+IF(Дата_КС2=S$8,Смета!AF1890,0)+IF(Дата_КС2=S$9,Смета!AI1890,0)+IF(Дата_КС2=S$10,Смета!AL1890,0)+IF(Дата_КС2=S$11,Смета!AO1890,0)+IF(Дата_КС2=S$12,Смета!AR1890,0)+IF(Дата_КС2=S$13,Смета!AU1890,0)+IF(Дата_КС2=S$14,Смета!AX1890,0),0)</f>
        <v>0</v>
      </c>
      <c r="G1908" s="67">
        <f>IF(Смета!E1890&gt;0,Смета!E1890,0)</f>
        <v>0</v>
      </c>
      <c r="H1908" s="67">
        <f t="shared" si="60"/>
        <v>0</v>
      </c>
      <c r="I1908" s="464">
        <f t="shared" si="59"/>
        <v>0</v>
      </c>
      <c r="J1908" s="474"/>
      <c r="K1908" s="465">
        <f>IF(AND(B1908&gt;0,B1908&lt;&gt;"ЗАГ"),1,IF(C1908=0,SUM(B1909:INDEX(B1909:B$2002,INDEX(MATCH("ЗАГ",B1909:B$2002&amp;"",),))),0))</f>
        <v>0</v>
      </c>
      <c r="L1908" s="47"/>
      <c r="M1908" s="47"/>
      <c r="N1908" s="186"/>
      <c r="O1908" s="186"/>
      <c r="P1908" s="187"/>
      <c r="Q1908" s="189"/>
      <c r="R1908" s="178">
        <f>IFERROR(IF(F1908&gt;0,IF(IFERROR((Смета!H1458*1),0)&gt;0,ROUND(F1908*G1908,2),0),0),0)</f>
        <v>0</v>
      </c>
      <c r="S1908" s="50">
        <f>IFERROR(IF(F1908&gt;0,IF(IFERROR((Смета!G1890*1),0)&gt;0,ROUND(F1908*G1908,2),0),0),0)</f>
        <v>0</v>
      </c>
      <c r="T1908" s="38"/>
      <c r="U1908" s="38"/>
      <c r="X1908" s="38"/>
      <c r="Y1908" s="38"/>
    </row>
    <row r="1909" spans="1:25" s="37" customFormat="1" hidden="1" x14ac:dyDescent="0.25">
      <c r="A1909" s="63"/>
      <c r="B1909" s="140">
        <f>IFERROR(IF(F1909&gt;0,MAX(B$26:B1908)+1,IF(AND(D1909&gt;0,C1909=0),"ЗАГ",0)),0)</f>
        <v>0</v>
      </c>
      <c r="C1909" s="141">
        <f>IF(Смета!B1891&gt;0,Смета!B1891,0)</f>
        <v>0</v>
      </c>
      <c r="D1909" s="543">
        <f>IF(Смета!C1891&gt;0,Смета!C1891,0)</f>
        <v>0</v>
      </c>
      <c r="E1909" s="77">
        <f>IF(Смета!D1891&gt;0,Смета!D1891,0)</f>
        <v>0</v>
      </c>
      <c r="F1909" s="67">
        <f>IFERROR(IF(Дата_КС2=S$3,Смета!Q1891,0)+IF(Дата_КС2=S$4,Смета!T1891,0)+IF(Дата_КС2=S$5,Смета!W1891,0)+IF(Дата_КС2=S$6,Смета!Z1891,0)+IF(Дата_КС2=S$7,Смета!AC1891,0)+IF(Дата_КС2=S$8,Смета!AF1891,0)+IF(Дата_КС2=S$9,Смета!AI1891,0)+IF(Дата_КС2=S$10,Смета!AL1891,0)+IF(Дата_КС2=S$11,Смета!AO1891,0)+IF(Дата_КС2=S$12,Смета!AR1891,0)+IF(Дата_КС2=S$13,Смета!AU1891,0)+IF(Дата_КС2=S$14,Смета!AX1891,0),0)</f>
        <v>0</v>
      </c>
      <c r="G1909" s="67">
        <f>IF(Смета!E1891&gt;0,Смета!E1891,0)</f>
        <v>0</v>
      </c>
      <c r="H1909" s="67">
        <f t="shared" si="60"/>
        <v>0</v>
      </c>
      <c r="I1909" s="464">
        <f t="shared" si="59"/>
        <v>0</v>
      </c>
      <c r="J1909" s="474"/>
      <c r="K1909" s="465">
        <f>IF(AND(B1909&gt;0,B1909&lt;&gt;"ЗАГ"),1,IF(C1909=0,SUM(B1910:INDEX(B1910:B$2002,INDEX(MATCH("ЗАГ",B1910:B$2002&amp;"",),))),0))</f>
        <v>0</v>
      </c>
      <c r="L1909" s="47"/>
      <c r="M1909" s="47"/>
      <c r="N1909" s="186"/>
      <c r="O1909" s="186"/>
      <c r="P1909" s="187"/>
      <c r="Q1909" s="189"/>
      <c r="R1909" s="178">
        <f>IFERROR(IF(F1909&gt;0,IF(IFERROR((Смета!H1459*1),0)&gt;0,ROUND(F1909*G1909,2),0),0),0)</f>
        <v>0</v>
      </c>
      <c r="S1909" s="50">
        <f>IFERROR(IF(F1909&gt;0,IF(IFERROR((Смета!G1891*1),0)&gt;0,ROUND(F1909*G1909,2),0),0),0)</f>
        <v>0</v>
      </c>
      <c r="T1909" s="38"/>
      <c r="U1909" s="38"/>
      <c r="X1909" s="38"/>
      <c r="Y1909" s="38"/>
    </row>
    <row r="1910" spans="1:25" s="37" customFormat="1" hidden="1" x14ac:dyDescent="0.25">
      <c r="A1910" s="63"/>
      <c r="B1910" s="140">
        <f>IFERROR(IF(F1910&gt;0,MAX(B$26:B1909)+1,IF(AND(D1910&gt;0,C1910=0),"ЗАГ",0)),0)</f>
        <v>0</v>
      </c>
      <c r="C1910" s="141">
        <f>IF(Смета!B1892&gt;0,Смета!B1892,0)</f>
        <v>0</v>
      </c>
      <c r="D1910" s="543">
        <f>IF(Смета!C1892&gt;0,Смета!C1892,0)</f>
        <v>0</v>
      </c>
      <c r="E1910" s="77">
        <f>IF(Смета!D1892&gt;0,Смета!D1892,0)</f>
        <v>0</v>
      </c>
      <c r="F1910" s="67">
        <f>IFERROR(IF(Дата_КС2=S$3,Смета!Q1892,0)+IF(Дата_КС2=S$4,Смета!T1892,0)+IF(Дата_КС2=S$5,Смета!W1892,0)+IF(Дата_КС2=S$6,Смета!Z1892,0)+IF(Дата_КС2=S$7,Смета!AC1892,0)+IF(Дата_КС2=S$8,Смета!AF1892,0)+IF(Дата_КС2=S$9,Смета!AI1892,0)+IF(Дата_КС2=S$10,Смета!AL1892,0)+IF(Дата_КС2=S$11,Смета!AO1892,0)+IF(Дата_КС2=S$12,Смета!AR1892,0)+IF(Дата_КС2=S$13,Смета!AU1892,0)+IF(Дата_КС2=S$14,Смета!AX1892,0),0)</f>
        <v>0</v>
      </c>
      <c r="G1910" s="67">
        <f>IF(Смета!E1892&gt;0,Смета!E1892,0)</f>
        <v>0</v>
      </c>
      <c r="H1910" s="67">
        <f t="shared" si="60"/>
        <v>0</v>
      </c>
      <c r="I1910" s="464">
        <f t="shared" si="59"/>
        <v>0</v>
      </c>
      <c r="J1910" s="474"/>
      <c r="K1910" s="465">
        <f>IF(AND(B1910&gt;0,B1910&lt;&gt;"ЗАГ"),1,IF(C1910=0,SUM(B1911:INDEX(B1911:B$2002,INDEX(MATCH("ЗАГ",B1911:B$2002&amp;"",),))),0))</f>
        <v>0</v>
      </c>
      <c r="L1910" s="47"/>
      <c r="M1910" s="47"/>
      <c r="N1910" s="186"/>
      <c r="O1910" s="186"/>
      <c r="P1910" s="187"/>
      <c r="Q1910" s="189"/>
      <c r="R1910" s="178">
        <f>IFERROR(IF(F1910&gt;0,IF(IFERROR((Смета!H1460*1),0)&gt;0,ROUND(F1910*G1910,2),0),0),0)</f>
        <v>0</v>
      </c>
      <c r="S1910" s="50">
        <f>IFERROR(IF(F1910&gt;0,IF(IFERROR((Смета!G1892*1),0)&gt;0,ROUND(F1910*G1910,2),0),0),0)</f>
        <v>0</v>
      </c>
      <c r="T1910" s="38"/>
      <c r="U1910" s="38"/>
      <c r="X1910" s="38"/>
      <c r="Y1910" s="38"/>
    </row>
    <row r="1911" spans="1:25" s="37" customFormat="1" hidden="1" x14ac:dyDescent="0.25">
      <c r="A1911" s="63"/>
      <c r="B1911" s="140">
        <f>IFERROR(IF(F1911&gt;0,MAX(B$26:B1910)+1,IF(AND(D1911&gt;0,C1911=0),"ЗАГ",0)),0)</f>
        <v>0</v>
      </c>
      <c r="C1911" s="141">
        <f>IF(Смета!B1893&gt;0,Смета!B1893,0)</f>
        <v>0</v>
      </c>
      <c r="D1911" s="543">
        <f>IF(Смета!C1893&gt;0,Смета!C1893,0)</f>
        <v>0</v>
      </c>
      <c r="E1911" s="77">
        <f>IF(Смета!D1893&gt;0,Смета!D1893,0)</f>
        <v>0</v>
      </c>
      <c r="F1911" s="67">
        <f>IFERROR(IF(Дата_КС2=S$3,Смета!Q1893,0)+IF(Дата_КС2=S$4,Смета!T1893,0)+IF(Дата_КС2=S$5,Смета!W1893,0)+IF(Дата_КС2=S$6,Смета!Z1893,0)+IF(Дата_КС2=S$7,Смета!AC1893,0)+IF(Дата_КС2=S$8,Смета!AF1893,0)+IF(Дата_КС2=S$9,Смета!AI1893,0)+IF(Дата_КС2=S$10,Смета!AL1893,0)+IF(Дата_КС2=S$11,Смета!AO1893,0)+IF(Дата_КС2=S$12,Смета!AR1893,0)+IF(Дата_КС2=S$13,Смета!AU1893,0)+IF(Дата_КС2=S$14,Смета!AX1893,0),0)</f>
        <v>0</v>
      </c>
      <c r="G1911" s="67">
        <f>IF(Смета!E1893&gt;0,Смета!E1893,0)</f>
        <v>0</v>
      </c>
      <c r="H1911" s="67">
        <f t="shared" si="60"/>
        <v>0</v>
      </c>
      <c r="I1911" s="464">
        <f t="shared" si="59"/>
        <v>0</v>
      </c>
      <c r="J1911" s="474"/>
      <c r="K1911" s="465">
        <f>IF(AND(B1911&gt;0,B1911&lt;&gt;"ЗАГ"),1,IF(C1911=0,SUM(B1912:INDEX(B1912:B$2002,INDEX(MATCH("ЗАГ",B1912:B$2002&amp;"",),))),0))</f>
        <v>0</v>
      </c>
      <c r="L1911" s="47"/>
      <c r="M1911" s="47"/>
      <c r="N1911" s="186"/>
      <c r="O1911" s="186"/>
      <c r="P1911" s="187"/>
      <c r="Q1911" s="189"/>
      <c r="R1911" s="178">
        <f>IFERROR(IF(F1911&gt;0,IF(IFERROR((Смета!H1461*1),0)&gt;0,ROUND(F1911*G1911,2),0),0),0)</f>
        <v>0</v>
      </c>
      <c r="S1911" s="50">
        <f>IFERROR(IF(F1911&gt;0,IF(IFERROR((Смета!G1893*1),0)&gt;0,ROUND(F1911*G1911,2),0),0),0)</f>
        <v>0</v>
      </c>
      <c r="T1911" s="38"/>
      <c r="U1911" s="38"/>
      <c r="X1911" s="38"/>
      <c r="Y1911" s="38"/>
    </row>
    <row r="1912" spans="1:25" s="37" customFormat="1" hidden="1" x14ac:dyDescent="0.25">
      <c r="A1912" s="63"/>
      <c r="B1912" s="140">
        <f>IFERROR(IF(F1912&gt;0,MAX(B$26:B1911)+1,IF(AND(D1912&gt;0,C1912=0),"ЗАГ",0)),0)</f>
        <v>0</v>
      </c>
      <c r="C1912" s="141">
        <f>IF(Смета!B1894&gt;0,Смета!B1894,0)</f>
        <v>0</v>
      </c>
      <c r="D1912" s="543">
        <f>IF(Смета!C1894&gt;0,Смета!C1894,0)</f>
        <v>0</v>
      </c>
      <c r="E1912" s="77">
        <f>IF(Смета!D1894&gt;0,Смета!D1894,0)</f>
        <v>0</v>
      </c>
      <c r="F1912" s="67">
        <f>IFERROR(IF(Дата_КС2=S$3,Смета!Q1894,0)+IF(Дата_КС2=S$4,Смета!T1894,0)+IF(Дата_КС2=S$5,Смета!W1894,0)+IF(Дата_КС2=S$6,Смета!Z1894,0)+IF(Дата_КС2=S$7,Смета!AC1894,0)+IF(Дата_КС2=S$8,Смета!AF1894,0)+IF(Дата_КС2=S$9,Смета!AI1894,0)+IF(Дата_КС2=S$10,Смета!AL1894,0)+IF(Дата_КС2=S$11,Смета!AO1894,0)+IF(Дата_КС2=S$12,Смета!AR1894,0)+IF(Дата_КС2=S$13,Смета!AU1894,0)+IF(Дата_КС2=S$14,Смета!AX1894,0),0)</f>
        <v>0</v>
      </c>
      <c r="G1912" s="67">
        <f>IF(Смета!E1894&gt;0,Смета!E1894,0)</f>
        <v>0</v>
      </c>
      <c r="H1912" s="67">
        <f t="shared" si="60"/>
        <v>0</v>
      </c>
      <c r="I1912" s="464">
        <f t="shared" si="59"/>
        <v>0</v>
      </c>
      <c r="J1912" s="474"/>
      <c r="K1912" s="465">
        <f>IF(AND(B1912&gt;0,B1912&lt;&gt;"ЗАГ"),1,IF(C1912=0,SUM(B1913:INDEX(B1913:B$2002,INDEX(MATCH("ЗАГ",B1913:B$2002&amp;"",),))),0))</f>
        <v>0</v>
      </c>
      <c r="L1912" s="47"/>
      <c r="M1912" s="47"/>
      <c r="N1912" s="186"/>
      <c r="O1912" s="186"/>
      <c r="P1912" s="187"/>
      <c r="Q1912" s="189"/>
      <c r="R1912" s="178">
        <f>IFERROR(IF(F1912&gt;0,IF(IFERROR((Смета!H1462*1),0)&gt;0,ROUND(F1912*G1912,2),0),0),0)</f>
        <v>0</v>
      </c>
      <c r="S1912" s="50">
        <f>IFERROR(IF(F1912&gt;0,IF(IFERROR((Смета!G1894*1),0)&gt;0,ROUND(F1912*G1912,2),0),0),0)</f>
        <v>0</v>
      </c>
      <c r="T1912" s="38"/>
      <c r="U1912" s="38"/>
      <c r="X1912" s="38"/>
      <c r="Y1912" s="38"/>
    </row>
    <row r="1913" spans="1:25" s="37" customFormat="1" hidden="1" x14ac:dyDescent="0.25">
      <c r="A1913" s="63"/>
      <c r="B1913" s="140">
        <f>IFERROR(IF(F1913&gt;0,MAX(B$26:B1912)+1,IF(AND(D1913&gt;0,C1913=0),"ЗАГ",0)),0)</f>
        <v>0</v>
      </c>
      <c r="C1913" s="141">
        <f>IF(Смета!B1895&gt;0,Смета!B1895,0)</f>
        <v>0</v>
      </c>
      <c r="D1913" s="543">
        <f>IF(Смета!C1895&gt;0,Смета!C1895,0)</f>
        <v>0</v>
      </c>
      <c r="E1913" s="77">
        <f>IF(Смета!D1895&gt;0,Смета!D1895,0)</f>
        <v>0</v>
      </c>
      <c r="F1913" s="67">
        <f>IFERROR(IF(Дата_КС2=S$3,Смета!Q1895,0)+IF(Дата_КС2=S$4,Смета!T1895,0)+IF(Дата_КС2=S$5,Смета!W1895,0)+IF(Дата_КС2=S$6,Смета!Z1895,0)+IF(Дата_КС2=S$7,Смета!AC1895,0)+IF(Дата_КС2=S$8,Смета!AF1895,0)+IF(Дата_КС2=S$9,Смета!AI1895,0)+IF(Дата_КС2=S$10,Смета!AL1895,0)+IF(Дата_КС2=S$11,Смета!AO1895,0)+IF(Дата_КС2=S$12,Смета!AR1895,0)+IF(Дата_КС2=S$13,Смета!AU1895,0)+IF(Дата_КС2=S$14,Смета!AX1895,0),0)</f>
        <v>0</v>
      </c>
      <c r="G1913" s="67">
        <f>IF(Смета!E1895&gt;0,Смета!E1895,0)</f>
        <v>0</v>
      </c>
      <c r="H1913" s="67">
        <f t="shared" si="60"/>
        <v>0</v>
      </c>
      <c r="I1913" s="464">
        <f t="shared" si="59"/>
        <v>0</v>
      </c>
      <c r="J1913" s="474"/>
      <c r="K1913" s="465">
        <f>IF(AND(B1913&gt;0,B1913&lt;&gt;"ЗАГ"),1,IF(C1913=0,SUM(B1914:INDEX(B1914:B$2002,INDEX(MATCH("ЗАГ",B1914:B$2002&amp;"",),))),0))</f>
        <v>0</v>
      </c>
      <c r="L1913" s="47"/>
      <c r="M1913" s="47"/>
      <c r="N1913" s="186"/>
      <c r="O1913" s="186"/>
      <c r="P1913" s="187"/>
      <c r="Q1913" s="189"/>
      <c r="R1913" s="178">
        <f>IFERROR(IF(F1913&gt;0,IF(IFERROR((Смета!H1463*1),0)&gt;0,ROUND(F1913*G1913,2),0),0),0)</f>
        <v>0</v>
      </c>
      <c r="S1913" s="50">
        <f>IFERROR(IF(F1913&gt;0,IF(IFERROR((Смета!G1895*1),0)&gt;0,ROUND(F1913*G1913,2),0),0),0)</f>
        <v>0</v>
      </c>
      <c r="T1913" s="38"/>
      <c r="U1913" s="38"/>
      <c r="X1913" s="38"/>
      <c r="Y1913" s="38"/>
    </row>
    <row r="1914" spans="1:25" s="37" customFormat="1" hidden="1" x14ac:dyDescent="0.25">
      <c r="A1914" s="63"/>
      <c r="B1914" s="140">
        <f>IFERROR(IF(F1914&gt;0,MAX(B$26:B1913)+1,IF(AND(D1914&gt;0,C1914=0),"ЗАГ",0)),0)</f>
        <v>0</v>
      </c>
      <c r="C1914" s="141">
        <f>IF(Смета!B1896&gt;0,Смета!B1896,0)</f>
        <v>0</v>
      </c>
      <c r="D1914" s="543">
        <f>IF(Смета!C1896&gt;0,Смета!C1896,0)</f>
        <v>0</v>
      </c>
      <c r="E1914" s="77">
        <f>IF(Смета!D1896&gt;0,Смета!D1896,0)</f>
        <v>0</v>
      </c>
      <c r="F1914" s="67">
        <f>IFERROR(IF(Дата_КС2=S$3,Смета!Q1896,0)+IF(Дата_КС2=S$4,Смета!T1896,0)+IF(Дата_КС2=S$5,Смета!W1896,0)+IF(Дата_КС2=S$6,Смета!Z1896,0)+IF(Дата_КС2=S$7,Смета!AC1896,0)+IF(Дата_КС2=S$8,Смета!AF1896,0)+IF(Дата_КС2=S$9,Смета!AI1896,0)+IF(Дата_КС2=S$10,Смета!AL1896,0)+IF(Дата_КС2=S$11,Смета!AO1896,0)+IF(Дата_КС2=S$12,Смета!AR1896,0)+IF(Дата_КС2=S$13,Смета!AU1896,0)+IF(Дата_КС2=S$14,Смета!AX1896,0),0)</f>
        <v>0</v>
      </c>
      <c r="G1914" s="67">
        <f>IF(Смета!E1896&gt;0,Смета!E1896,0)</f>
        <v>0</v>
      </c>
      <c r="H1914" s="67">
        <f t="shared" si="60"/>
        <v>0</v>
      </c>
      <c r="I1914" s="464">
        <f t="shared" si="59"/>
        <v>0</v>
      </c>
      <c r="J1914" s="474"/>
      <c r="K1914" s="465">
        <f>IF(AND(B1914&gt;0,B1914&lt;&gt;"ЗАГ"),1,IF(C1914=0,SUM(B1915:INDEX(B1915:B$2002,INDEX(MATCH("ЗАГ",B1915:B$2002&amp;"",),))),0))</f>
        <v>0</v>
      </c>
      <c r="L1914" s="47"/>
      <c r="M1914" s="47"/>
      <c r="N1914" s="186"/>
      <c r="O1914" s="186"/>
      <c r="P1914" s="187"/>
      <c r="Q1914" s="189"/>
      <c r="R1914" s="178">
        <f>IFERROR(IF(F1914&gt;0,IF(IFERROR((Смета!H1464*1),0)&gt;0,ROUND(F1914*G1914,2),0),0),0)</f>
        <v>0</v>
      </c>
      <c r="S1914" s="50">
        <f>IFERROR(IF(F1914&gt;0,IF(IFERROR((Смета!G1896*1),0)&gt;0,ROUND(F1914*G1914,2),0),0),0)</f>
        <v>0</v>
      </c>
      <c r="T1914" s="38"/>
      <c r="U1914" s="38"/>
      <c r="X1914" s="38"/>
      <c r="Y1914" s="38"/>
    </row>
    <row r="1915" spans="1:25" s="37" customFormat="1" hidden="1" x14ac:dyDescent="0.25">
      <c r="A1915" s="63"/>
      <c r="B1915" s="140">
        <f>IFERROR(IF(F1915&gt;0,MAX(B$26:B1914)+1,IF(AND(D1915&gt;0,C1915=0),"ЗАГ",0)),0)</f>
        <v>0</v>
      </c>
      <c r="C1915" s="141">
        <f>IF(Смета!B1897&gt;0,Смета!B1897,0)</f>
        <v>0</v>
      </c>
      <c r="D1915" s="543">
        <f>IF(Смета!C1897&gt;0,Смета!C1897,0)</f>
        <v>0</v>
      </c>
      <c r="E1915" s="77">
        <f>IF(Смета!D1897&gt;0,Смета!D1897,0)</f>
        <v>0</v>
      </c>
      <c r="F1915" s="67">
        <f>IFERROR(IF(Дата_КС2=S$3,Смета!Q1897,0)+IF(Дата_КС2=S$4,Смета!T1897,0)+IF(Дата_КС2=S$5,Смета!W1897,0)+IF(Дата_КС2=S$6,Смета!Z1897,0)+IF(Дата_КС2=S$7,Смета!AC1897,0)+IF(Дата_КС2=S$8,Смета!AF1897,0)+IF(Дата_КС2=S$9,Смета!AI1897,0)+IF(Дата_КС2=S$10,Смета!AL1897,0)+IF(Дата_КС2=S$11,Смета!AO1897,0)+IF(Дата_КС2=S$12,Смета!AR1897,0)+IF(Дата_КС2=S$13,Смета!AU1897,0)+IF(Дата_КС2=S$14,Смета!AX1897,0),0)</f>
        <v>0</v>
      </c>
      <c r="G1915" s="67">
        <f>IF(Смета!E1897&gt;0,Смета!E1897,0)</f>
        <v>0</v>
      </c>
      <c r="H1915" s="67">
        <f t="shared" si="60"/>
        <v>0</v>
      </c>
      <c r="I1915" s="464">
        <f t="shared" si="59"/>
        <v>0</v>
      </c>
      <c r="J1915" s="474"/>
      <c r="K1915" s="465">
        <f>IF(AND(B1915&gt;0,B1915&lt;&gt;"ЗАГ"),1,IF(C1915=0,SUM(B1916:INDEX(B1916:B$2002,INDEX(MATCH("ЗАГ",B1916:B$2002&amp;"",),))),0))</f>
        <v>0</v>
      </c>
      <c r="L1915" s="47"/>
      <c r="M1915" s="47"/>
      <c r="N1915" s="186"/>
      <c r="O1915" s="186"/>
      <c r="P1915" s="187"/>
      <c r="Q1915" s="189"/>
      <c r="R1915" s="178">
        <f>IFERROR(IF(F1915&gt;0,IF(IFERROR((Смета!H1465*1),0)&gt;0,ROUND(F1915*G1915,2),0),0),0)</f>
        <v>0</v>
      </c>
      <c r="S1915" s="50">
        <f>IFERROR(IF(F1915&gt;0,IF(IFERROR((Смета!G1897*1),0)&gt;0,ROUND(F1915*G1915,2),0),0),0)</f>
        <v>0</v>
      </c>
      <c r="T1915" s="38"/>
      <c r="U1915" s="38"/>
      <c r="X1915" s="38"/>
      <c r="Y1915" s="38"/>
    </row>
    <row r="1916" spans="1:25" s="37" customFormat="1" hidden="1" x14ac:dyDescent="0.25">
      <c r="A1916" s="63"/>
      <c r="B1916" s="140">
        <f>IFERROR(IF(F1916&gt;0,MAX(B$26:B1915)+1,IF(AND(D1916&gt;0,C1916=0),"ЗАГ",0)),0)</f>
        <v>0</v>
      </c>
      <c r="C1916" s="141">
        <f>IF(Смета!B1898&gt;0,Смета!B1898,0)</f>
        <v>0</v>
      </c>
      <c r="D1916" s="543">
        <f>IF(Смета!C1898&gt;0,Смета!C1898,0)</f>
        <v>0</v>
      </c>
      <c r="E1916" s="77">
        <f>IF(Смета!D1898&gt;0,Смета!D1898,0)</f>
        <v>0</v>
      </c>
      <c r="F1916" s="67">
        <f>IFERROR(IF(Дата_КС2=S$3,Смета!Q1898,0)+IF(Дата_КС2=S$4,Смета!T1898,0)+IF(Дата_КС2=S$5,Смета!W1898,0)+IF(Дата_КС2=S$6,Смета!Z1898,0)+IF(Дата_КС2=S$7,Смета!AC1898,0)+IF(Дата_КС2=S$8,Смета!AF1898,0)+IF(Дата_КС2=S$9,Смета!AI1898,0)+IF(Дата_КС2=S$10,Смета!AL1898,0)+IF(Дата_КС2=S$11,Смета!AO1898,0)+IF(Дата_КС2=S$12,Смета!AR1898,0)+IF(Дата_КС2=S$13,Смета!AU1898,0)+IF(Дата_КС2=S$14,Смета!AX1898,0),0)</f>
        <v>0</v>
      </c>
      <c r="G1916" s="67">
        <f>IF(Смета!E1898&gt;0,Смета!E1898,0)</f>
        <v>0</v>
      </c>
      <c r="H1916" s="67">
        <f t="shared" si="60"/>
        <v>0</v>
      </c>
      <c r="I1916" s="464">
        <f t="shared" si="59"/>
        <v>0</v>
      </c>
      <c r="J1916" s="474"/>
      <c r="K1916" s="465">
        <f>IF(AND(B1916&gt;0,B1916&lt;&gt;"ЗАГ"),1,IF(C1916=0,SUM(B1917:INDEX(B1917:B$2002,INDEX(MATCH("ЗАГ",B1917:B$2002&amp;"",),))),0))</f>
        <v>0</v>
      </c>
      <c r="L1916" s="47"/>
      <c r="M1916" s="47"/>
      <c r="N1916" s="186"/>
      <c r="O1916" s="186"/>
      <c r="P1916" s="187"/>
      <c r="Q1916" s="189"/>
      <c r="R1916" s="178">
        <f>IFERROR(IF(F1916&gt;0,IF(IFERROR((Смета!H1466*1),0)&gt;0,ROUND(F1916*G1916,2),0),0),0)</f>
        <v>0</v>
      </c>
      <c r="S1916" s="50">
        <f>IFERROR(IF(F1916&gt;0,IF(IFERROR((Смета!G1898*1),0)&gt;0,ROUND(F1916*G1916,2),0),0),0)</f>
        <v>0</v>
      </c>
      <c r="T1916" s="38"/>
      <c r="U1916" s="38"/>
      <c r="X1916" s="38"/>
      <c r="Y1916" s="38"/>
    </row>
    <row r="1917" spans="1:25" s="37" customFormat="1" hidden="1" x14ac:dyDescent="0.25">
      <c r="A1917" s="63"/>
      <c r="B1917" s="140">
        <f>IFERROR(IF(F1917&gt;0,MAX(B$26:B1916)+1,IF(AND(D1917&gt;0,C1917=0),"ЗАГ",0)),0)</f>
        <v>0</v>
      </c>
      <c r="C1917" s="141">
        <f>IF(Смета!B1899&gt;0,Смета!B1899,0)</f>
        <v>0</v>
      </c>
      <c r="D1917" s="543">
        <f>IF(Смета!C1899&gt;0,Смета!C1899,0)</f>
        <v>0</v>
      </c>
      <c r="E1917" s="77">
        <f>IF(Смета!D1899&gt;0,Смета!D1899,0)</f>
        <v>0</v>
      </c>
      <c r="F1917" s="67">
        <f>IFERROR(IF(Дата_КС2=S$3,Смета!Q1899,0)+IF(Дата_КС2=S$4,Смета!T1899,0)+IF(Дата_КС2=S$5,Смета!W1899,0)+IF(Дата_КС2=S$6,Смета!Z1899,0)+IF(Дата_КС2=S$7,Смета!AC1899,0)+IF(Дата_КС2=S$8,Смета!AF1899,0)+IF(Дата_КС2=S$9,Смета!AI1899,0)+IF(Дата_КС2=S$10,Смета!AL1899,0)+IF(Дата_КС2=S$11,Смета!AO1899,0)+IF(Дата_КС2=S$12,Смета!AR1899,0)+IF(Дата_КС2=S$13,Смета!AU1899,0)+IF(Дата_КС2=S$14,Смета!AX1899,0),0)</f>
        <v>0</v>
      </c>
      <c r="G1917" s="67">
        <f>IF(Смета!E1899&gt;0,Смета!E1899,0)</f>
        <v>0</v>
      </c>
      <c r="H1917" s="67">
        <f t="shared" si="60"/>
        <v>0</v>
      </c>
      <c r="I1917" s="464">
        <f t="shared" si="59"/>
        <v>0</v>
      </c>
      <c r="J1917" s="474"/>
      <c r="K1917" s="465">
        <f>IF(AND(B1917&gt;0,B1917&lt;&gt;"ЗАГ"),1,IF(C1917=0,SUM(B1918:INDEX(B1918:B$2002,INDEX(MATCH("ЗАГ",B1918:B$2002&amp;"",),))),0))</f>
        <v>0</v>
      </c>
      <c r="L1917" s="47"/>
      <c r="M1917" s="47"/>
      <c r="N1917" s="186"/>
      <c r="O1917" s="186"/>
      <c r="P1917" s="187"/>
      <c r="Q1917" s="189"/>
      <c r="R1917" s="178">
        <f>IFERROR(IF(F1917&gt;0,IF(IFERROR((Смета!H1467*1),0)&gt;0,ROUND(F1917*G1917,2),0),0),0)</f>
        <v>0</v>
      </c>
      <c r="S1917" s="50">
        <f>IFERROR(IF(F1917&gt;0,IF(IFERROR((Смета!G1899*1),0)&gt;0,ROUND(F1917*G1917,2),0),0),0)</f>
        <v>0</v>
      </c>
      <c r="T1917" s="38"/>
      <c r="U1917" s="38"/>
      <c r="X1917" s="38"/>
      <c r="Y1917" s="38"/>
    </row>
    <row r="1918" spans="1:25" s="37" customFormat="1" hidden="1" x14ac:dyDescent="0.25">
      <c r="A1918" s="63"/>
      <c r="B1918" s="140">
        <f>IFERROR(IF(F1918&gt;0,MAX(B$26:B1917)+1,IF(AND(D1918&gt;0,C1918=0),"ЗАГ",0)),0)</f>
        <v>0</v>
      </c>
      <c r="C1918" s="141">
        <f>IF(Смета!B1900&gt;0,Смета!B1900,0)</f>
        <v>0</v>
      </c>
      <c r="D1918" s="543">
        <f>IF(Смета!C1900&gt;0,Смета!C1900,0)</f>
        <v>0</v>
      </c>
      <c r="E1918" s="77">
        <f>IF(Смета!D1900&gt;0,Смета!D1900,0)</f>
        <v>0</v>
      </c>
      <c r="F1918" s="67">
        <f>IFERROR(IF(Дата_КС2=S$3,Смета!Q1900,0)+IF(Дата_КС2=S$4,Смета!T1900,0)+IF(Дата_КС2=S$5,Смета!W1900,0)+IF(Дата_КС2=S$6,Смета!Z1900,0)+IF(Дата_КС2=S$7,Смета!AC1900,0)+IF(Дата_КС2=S$8,Смета!AF1900,0)+IF(Дата_КС2=S$9,Смета!AI1900,0)+IF(Дата_КС2=S$10,Смета!AL1900,0)+IF(Дата_КС2=S$11,Смета!AO1900,0)+IF(Дата_КС2=S$12,Смета!AR1900,0)+IF(Дата_КС2=S$13,Смета!AU1900,0)+IF(Дата_КС2=S$14,Смета!AX1900,0),0)</f>
        <v>0</v>
      </c>
      <c r="G1918" s="67">
        <f>IF(Смета!E1900&gt;0,Смета!E1900,0)</f>
        <v>0</v>
      </c>
      <c r="H1918" s="67">
        <f t="shared" si="60"/>
        <v>0</v>
      </c>
      <c r="I1918" s="464">
        <f t="shared" si="59"/>
        <v>0</v>
      </c>
      <c r="J1918" s="474"/>
      <c r="K1918" s="465">
        <f>IF(AND(B1918&gt;0,B1918&lt;&gt;"ЗАГ"),1,IF(C1918=0,SUM(B1919:INDEX(B1919:B$2002,INDEX(MATCH("ЗАГ",B1919:B$2002&amp;"",),))),0))</f>
        <v>0</v>
      </c>
      <c r="L1918" s="47"/>
      <c r="M1918" s="47"/>
      <c r="N1918" s="186"/>
      <c r="O1918" s="186"/>
      <c r="P1918" s="187"/>
      <c r="Q1918" s="189"/>
      <c r="R1918" s="178">
        <f>IFERROR(IF(F1918&gt;0,IF(IFERROR((Смета!H1468*1),0)&gt;0,ROUND(F1918*G1918,2),0),0),0)</f>
        <v>0</v>
      </c>
      <c r="S1918" s="50">
        <f>IFERROR(IF(F1918&gt;0,IF(IFERROR((Смета!G1900*1),0)&gt;0,ROUND(F1918*G1918,2),0),0),0)</f>
        <v>0</v>
      </c>
      <c r="T1918" s="38"/>
      <c r="U1918" s="38"/>
      <c r="X1918" s="38"/>
      <c r="Y1918" s="38"/>
    </row>
    <row r="1919" spans="1:25" s="37" customFormat="1" hidden="1" x14ac:dyDescent="0.25">
      <c r="A1919" s="63"/>
      <c r="B1919" s="140">
        <f>IFERROR(IF(F1919&gt;0,MAX(B$26:B1918)+1,IF(AND(D1919&gt;0,C1919=0),"ЗАГ",0)),0)</f>
        <v>0</v>
      </c>
      <c r="C1919" s="141">
        <f>IF(Смета!B1901&gt;0,Смета!B1901,0)</f>
        <v>0</v>
      </c>
      <c r="D1919" s="543">
        <f>IF(Смета!C1901&gt;0,Смета!C1901,0)</f>
        <v>0</v>
      </c>
      <c r="E1919" s="77">
        <f>IF(Смета!D1901&gt;0,Смета!D1901,0)</f>
        <v>0</v>
      </c>
      <c r="F1919" s="67">
        <f>IFERROR(IF(Дата_КС2=S$3,Смета!Q1901,0)+IF(Дата_КС2=S$4,Смета!T1901,0)+IF(Дата_КС2=S$5,Смета!W1901,0)+IF(Дата_КС2=S$6,Смета!Z1901,0)+IF(Дата_КС2=S$7,Смета!AC1901,0)+IF(Дата_КС2=S$8,Смета!AF1901,0)+IF(Дата_КС2=S$9,Смета!AI1901,0)+IF(Дата_КС2=S$10,Смета!AL1901,0)+IF(Дата_КС2=S$11,Смета!AO1901,0)+IF(Дата_КС2=S$12,Смета!AR1901,0)+IF(Дата_КС2=S$13,Смета!AU1901,0)+IF(Дата_КС2=S$14,Смета!AX1901,0),0)</f>
        <v>0</v>
      </c>
      <c r="G1919" s="67">
        <f>IF(Смета!E1901&gt;0,Смета!E1901,0)</f>
        <v>0</v>
      </c>
      <c r="H1919" s="67">
        <f t="shared" si="60"/>
        <v>0</v>
      </c>
      <c r="I1919" s="464">
        <f t="shared" si="59"/>
        <v>0</v>
      </c>
      <c r="J1919" s="474"/>
      <c r="K1919" s="465">
        <f>IF(AND(B1919&gt;0,B1919&lt;&gt;"ЗАГ"),1,IF(C1919=0,SUM(B1920:INDEX(B1920:B$2002,INDEX(MATCH("ЗАГ",B1920:B$2002&amp;"",),))),0))</f>
        <v>0</v>
      </c>
      <c r="L1919" s="47"/>
      <c r="M1919" s="47"/>
      <c r="N1919" s="186"/>
      <c r="O1919" s="186"/>
      <c r="P1919" s="187"/>
      <c r="Q1919" s="189"/>
      <c r="R1919" s="178">
        <f>IFERROR(IF(F1919&gt;0,IF(IFERROR((Смета!H1469*1),0)&gt;0,ROUND(F1919*G1919,2),0),0),0)</f>
        <v>0</v>
      </c>
      <c r="S1919" s="50">
        <f>IFERROR(IF(F1919&gt;0,IF(IFERROR((Смета!G1901*1),0)&gt;0,ROUND(F1919*G1919,2),0),0),0)</f>
        <v>0</v>
      </c>
      <c r="T1919" s="38"/>
      <c r="U1919" s="38"/>
      <c r="X1919" s="38"/>
      <c r="Y1919" s="38"/>
    </row>
    <row r="1920" spans="1:25" s="37" customFormat="1" hidden="1" x14ac:dyDescent="0.25">
      <c r="A1920" s="63"/>
      <c r="B1920" s="140">
        <f>IFERROR(IF(F1920&gt;0,MAX(B$26:B1919)+1,IF(AND(D1920&gt;0,C1920=0),"ЗАГ",0)),0)</f>
        <v>0</v>
      </c>
      <c r="C1920" s="141">
        <f>IF(Смета!B1902&gt;0,Смета!B1902,0)</f>
        <v>0</v>
      </c>
      <c r="D1920" s="543">
        <f>IF(Смета!C1902&gt;0,Смета!C1902,0)</f>
        <v>0</v>
      </c>
      <c r="E1920" s="77">
        <f>IF(Смета!D1902&gt;0,Смета!D1902,0)</f>
        <v>0</v>
      </c>
      <c r="F1920" s="67">
        <f>IFERROR(IF(Дата_КС2=S$3,Смета!Q1902,0)+IF(Дата_КС2=S$4,Смета!T1902,0)+IF(Дата_КС2=S$5,Смета!W1902,0)+IF(Дата_КС2=S$6,Смета!Z1902,0)+IF(Дата_КС2=S$7,Смета!AC1902,0)+IF(Дата_КС2=S$8,Смета!AF1902,0)+IF(Дата_КС2=S$9,Смета!AI1902,0)+IF(Дата_КС2=S$10,Смета!AL1902,0)+IF(Дата_КС2=S$11,Смета!AO1902,0)+IF(Дата_КС2=S$12,Смета!AR1902,0)+IF(Дата_КС2=S$13,Смета!AU1902,0)+IF(Дата_КС2=S$14,Смета!AX1902,0),0)</f>
        <v>0</v>
      </c>
      <c r="G1920" s="67">
        <f>IF(Смета!E1902&gt;0,Смета!E1902,0)</f>
        <v>0</v>
      </c>
      <c r="H1920" s="67">
        <f t="shared" si="60"/>
        <v>0</v>
      </c>
      <c r="I1920" s="464">
        <f t="shared" si="59"/>
        <v>0</v>
      </c>
      <c r="J1920" s="474"/>
      <c r="K1920" s="465">
        <f>IF(AND(B1920&gt;0,B1920&lt;&gt;"ЗАГ"),1,IF(C1920=0,SUM(B1921:INDEX(B1921:B$2002,INDEX(MATCH("ЗАГ",B1921:B$2002&amp;"",),))),0))</f>
        <v>0</v>
      </c>
      <c r="L1920" s="47"/>
      <c r="M1920" s="47"/>
      <c r="N1920" s="186"/>
      <c r="O1920" s="186"/>
      <c r="P1920" s="187"/>
      <c r="Q1920" s="189"/>
      <c r="R1920" s="178">
        <f>IFERROR(IF(F1920&gt;0,IF(IFERROR((Смета!H1470*1),0)&gt;0,ROUND(F1920*G1920,2),0),0),0)</f>
        <v>0</v>
      </c>
      <c r="S1920" s="50">
        <f>IFERROR(IF(F1920&gt;0,IF(IFERROR((Смета!G1902*1),0)&gt;0,ROUND(F1920*G1920,2),0),0),0)</f>
        <v>0</v>
      </c>
      <c r="T1920" s="38"/>
      <c r="U1920" s="38"/>
      <c r="X1920" s="38"/>
      <c r="Y1920" s="38"/>
    </row>
    <row r="1921" spans="1:25" s="37" customFormat="1" hidden="1" x14ac:dyDescent="0.25">
      <c r="A1921" s="63"/>
      <c r="B1921" s="140">
        <f>IFERROR(IF(F1921&gt;0,MAX(B$26:B1920)+1,IF(AND(D1921&gt;0,C1921=0),"ЗАГ",0)),0)</f>
        <v>0</v>
      </c>
      <c r="C1921" s="141">
        <f>IF(Смета!B1903&gt;0,Смета!B1903,0)</f>
        <v>0</v>
      </c>
      <c r="D1921" s="543">
        <f>IF(Смета!C1903&gt;0,Смета!C1903,0)</f>
        <v>0</v>
      </c>
      <c r="E1921" s="77">
        <f>IF(Смета!D1903&gt;0,Смета!D1903,0)</f>
        <v>0</v>
      </c>
      <c r="F1921" s="67">
        <f>IFERROR(IF(Дата_КС2=S$3,Смета!Q1903,0)+IF(Дата_КС2=S$4,Смета!T1903,0)+IF(Дата_КС2=S$5,Смета!W1903,0)+IF(Дата_КС2=S$6,Смета!Z1903,0)+IF(Дата_КС2=S$7,Смета!AC1903,0)+IF(Дата_КС2=S$8,Смета!AF1903,0)+IF(Дата_КС2=S$9,Смета!AI1903,0)+IF(Дата_КС2=S$10,Смета!AL1903,0)+IF(Дата_КС2=S$11,Смета!AO1903,0)+IF(Дата_КС2=S$12,Смета!AR1903,0)+IF(Дата_КС2=S$13,Смета!AU1903,0)+IF(Дата_КС2=S$14,Смета!AX1903,0),0)</f>
        <v>0</v>
      </c>
      <c r="G1921" s="67">
        <f>IF(Смета!E1903&gt;0,Смета!E1903,0)</f>
        <v>0</v>
      </c>
      <c r="H1921" s="67">
        <f t="shared" si="60"/>
        <v>0</v>
      </c>
      <c r="I1921" s="464">
        <f t="shared" si="59"/>
        <v>0</v>
      </c>
      <c r="J1921" s="474"/>
      <c r="K1921" s="465">
        <f>IF(AND(B1921&gt;0,B1921&lt;&gt;"ЗАГ"),1,IF(C1921=0,SUM(B1922:INDEX(B1922:B$2002,INDEX(MATCH("ЗАГ",B1922:B$2002&amp;"",),))),0))</f>
        <v>0</v>
      </c>
      <c r="L1921" s="47"/>
      <c r="M1921" s="47"/>
      <c r="N1921" s="186"/>
      <c r="O1921" s="186"/>
      <c r="P1921" s="187"/>
      <c r="Q1921" s="189"/>
      <c r="R1921" s="178">
        <f>IFERROR(IF(F1921&gt;0,IF(IFERROR((Смета!H1471*1),0)&gt;0,ROUND(F1921*G1921,2),0),0),0)</f>
        <v>0</v>
      </c>
      <c r="S1921" s="50">
        <f>IFERROR(IF(F1921&gt;0,IF(IFERROR((Смета!G1903*1),0)&gt;0,ROUND(F1921*G1921,2),0),0),0)</f>
        <v>0</v>
      </c>
      <c r="T1921" s="38"/>
      <c r="U1921" s="38"/>
      <c r="X1921" s="38"/>
      <c r="Y1921" s="38"/>
    </row>
    <row r="1922" spans="1:25" s="37" customFormat="1" hidden="1" x14ac:dyDescent="0.25">
      <c r="A1922" s="63"/>
      <c r="B1922" s="140">
        <f>IFERROR(IF(F1922&gt;0,MAX(B$26:B1921)+1,IF(AND(D1922&gt;0,C1922=0),"ЗАГ",0)),0)</f>
        <v>0</v>
      </c>
      <c r="C1922" s="141">
        <f>IF(Смета!B1904&gt;0,Смета!B1904,0)</f>
        <v>0</v>
      </c>
      <c r="D1922" s="543">
        <f>IF(Смета!C1904&gt;0,Смета!C1904,0)</f>
        <v>0</v>
      </c>
      <c r="E1922" s="77">
        <f>IF(Смета!D1904&gt;0,Смета!D1904,0)</f>
        <v>0</v>
      </c>
      <c r="F1922" s="67">
        <f>IFERROR(IF(Дата_КС2=S$3,Смета!Q1904,0)+IF(Дата_КС2=S$4,Смета!T1904,0)+IF(Дата_КС2=S$5,Смета!W1904,0)+IF(Дата_КС2=S$6,Смета!Z1904,0)+IF(Дата_КС2=S$7,Смета!AC1904,0)+IF(Дата_КС2=S$8,Смета!AF1904,0)+IF(Дата_КС2=S$9,Смета!AI1904,0)+IF(Дата_КС2=S$10,Смета!AL1904,0)+IF(Дата_КС2=S$11,Смета!AO1904,0)+IF(Дата_КС2=S$12,Смета!AR1904,0)+IF(Дата_КС2=S$13,Смета!AU1904,0)+IF(Дата_КС2=S$14,Смета!AX1904,0),0)</f>
        <v>0</v>
      </c>
      <c r="G1922" s="67">
        <f>IF(Смета!E1904&gt;0,Смета!E1904,0)</f>
        <v>0</v>
      </c>
      <c r="H1922" s="67">
        <f t="shared" si="60"/>
        <v>0</v>
      </c>
      <c r="I1922" s="464">
        <f t="shared" si="59"/>
        <v>0</v>
      </c>
      <c r="J1922" s="474"/>
      <c r="K1922" s="465">
        <f>IF(AND(B1922&gt;0,B1922&lt;&gt;"ЗАГ"),1,IF(C1922=0,SUM(B1923:INDEX(B1923:B$2002,INDEX(MATCH("ЗАГ",B1923:B$2002&amp;"",),))),0))</f>
        <v>0</v>
      </c>
      <c r="L1922" s="47"/>
      <c r="M1922" s="47"/>
      <c r="N1922" s="186"/>
      <c r="O1922" s="186"/>
      <c r="P1922" s="187"/>
      <c r="Q1922" s="189"/>
      <c r="R1922" s="178">
        <f>IFERROR(IF(F1922&gt;0,IF(IFERROR((Смета!H1472*1),0)&gt;0,ROUND(F1922*G1922,2),0),0),0)</f>
        <v>0</v>
      </c>
      <c r="S1922" s="50">
        <f>IFERROR(IF(F1922&gt;0,IF(IFERROR((Смета!G1904*1),0)&gt;0,ROUND(F1922*G1922,2),0),0),0)</f>
        <v>0</v>
      </c>
      <c r="T1922" s="38"/>
      <c r="U1922" s="38"/>
      <c r="X1922" s="38"/>
      <c r="Y1922" s="38"/>
    </row>
    <row r="1923" spans="1:25" s="37" customFormat="1" hidden="1" x14ac:dyDescent="0.25">
      <c r="A1923" s="63"/>
      <c r="B1923" s="140">
        <f>IFERROR(IF(F1923&gt;0,MAX(B$26:B1922)+1,IF(AND(D1923&gt;0,C1923=0),"ЗАГ",0)),0)</f>
        <v>0</v>
      </c>
      <c r="C1923" s="141">
        <f>IF(Смета!B1905&gt;0,Смета!B1905,0)</f>
        <v>0</v>
      </c>
      <c r="D1923" s="543">
        <f>IF(Смета!C1905&gt;0,Смета!C1905,0)</f>
        <v>0</v>
      </c>
      <c r="E1923" s="77">
        <f>IF(Смета!D1905&gt;0,Смета!D1905,0)</f>
        <v>0</v>
      </c>
      <c r="F1923" s="67">
        <f>IFERROR(IF(Дата_КС2=S$3,Смета!Q1905,0)+IF(Дата_КС2=S$4,Смета!T1905,0)+IF(Дата_КС2=S$5,Смета!W1905,0)+IF(Дата_КС2=S$6,Смета!Z1905,0)+IF(Дата_КС2=S$7,Смета!AC1905,0)+IF(Дата_КС2=S$8,Смета!AF1905,0)+IF(Дата_КС2=S$9,Смета!AI1905,0)+IF(Дата_КС2=S$10,Смета!AL1905,0)+IF(Дата_КС2=S$11,Смета!AO1905,0)+IF(Дата_КС2=S$12,Смета!AR1905,0)+IF(Дата_КС2=S$13,Смета!AU1905,0)+IF(Дата_КС2=S$14,Смета!AX1905,0),0)</f>
        <v>0</v>
      </c>
      <c r="G1923" s="67">
        <f>IF(Смета!E1905&gt;0,Смета!E1905,0)</f>
        <v>0</v>
      </c>
      <c r="H1923" s="67">
        <f t="shared" si="60"/>
        <v>0</v>
      </c>
      <c r="I1923" s="464">
        <f t="shared" si="59"/>
        <v>0</v>
      </c>
      <c r="J1923" s="474"/>
      <c r="K1923" s="465">
        <f>IF(AND(B1923&gt;0,B1923&lt;&gt;"ЗАГ"),1,IF(C1923=0,SUM(B1924:INDEX(B1924:B$2002,INDEX(MATCH("ЗАГ",B1924:B$2002&amp;"",),))),0))</f>
        <v>0</v>
      </c>
      <c r="L1923" s="47"/>
      <c r="M1923" s="47"/>
      <c r="N1923" s="186"/>
      <c r="O1923" s="186"/>
      <c r="P1923" s="187"/>
      <c r="Q1923" s="189"/>
      <c r="R1923" s="178">
        <f>IFERROR(IF(F1923&gt;0,IF(IFERROR((Смета!H1473*1),0)&gt;0,ROUND(F1923*G1923,2),0),0),0)</f>
        <v>0</v>
      </c>
      <c r="S1923" s="50">
        <f>IFERROR(IF(F1923&gt;0,IF(IFERROR((Смета!G1905*1),0)&gt;0,ROUND(F1923*G1923,2),0),0),0)</f>
        <v>0</v>
      </c>
      <c r="T1923" s="38"/>
      <c r="U1923" s="38"/>
      <c r="X1923" s="38"/>
      <c r="Y1923" s="38"/>
    </row>
    <row r="1924" spans="1:25" s="37" customFormat="1" hidden="1" x14ac:dyDescent="0.25">
      <c r="A1924" s="63"/>
      <c r="B1924" s="140">
        <f>IFERROR(IF(F1924&gt;0,MAX(B$26:B1923)+1,IF(AND(D1924&gt;0,C1924=0),"ЗАГ",0)),0)</f>
        <v>0</v>
      </c>
      <c r="C1924" s="141">
        <f>IF(Смета!B1906&gt;0,Смета!B1906,0)</f>
        <v>0</v>
      </c>
      <c r="D1924" s="543">
        <f>IF(Смета!C1906&gt;0,Смета!C1906,0)</f>
        <v>0</v>
      </c>
      <c r="E1924" s="77">
        <f>IF(Смета!D1906&gt;0,Смета!D1906,0)</f>
        <v>0</v>
      </c>
      <c r="F1924" s="67">
        <f>IFERROR(IF(Дата_КС2=S$3,Смета!Q1906,0)+IF(Дата_КС2=S$4,Смета!T1906,0)+IF(Дата_КС2=S$5,Смета!W1906,0)+IF(Дата_КС2=S$6,Смета!Z1906,0)+IF(Дата_КС2=S$7,Смета!AC1906,0)+IF(Дата_КС2=S$8,Смета!AF1906,0)+IF(Дата_КС2=S$9,Смета!AI1906,0)+IF(Дата_КС2=S$10,Смета!AL1906,0)+IF(Дата_КС2=S$11,Смета!AO1906,0)+IF(Дата_КС2=S$12,Смета!AR1906,0)+IF(Дата_КС2=S$13,Смета!AU1906,0)+IF(Дата_КС2=S$14,Смета!AX1906,0),0)</f>
        <v>0</v>
      </c>
      <c r="G1924" s="67">
        <f>IF(Смета!E1906&gt;0,Смета!E1906,0)</f>
        <v>0</v>
      </c>
      <c r="H1924" s="67">
        <f t="shared" si="60"/>
        <v>0</v>
      </c>
      <c r="I1924" s="464">
        <f t="shared" si="59"/>
        <v>0</v>
      </c>
      <c r="J1924" s="474"/>
      <c r="K1924" s="465">
        <f>IF(AND(B1924&gt;0,B1924&lt;&gt;"ЗАГ"),1,IF(C1924=0,SUM(B1925:INDEX(B1925:B$2002,INDEX(MATCH("ЗАГ",B1925:B$2002&amp;"",),))),0))</f>
        <v>0</v>
      </c>
      <c r="L1924" s="47"/>
      <c r="M1924" s="47"/>
      <c r="N1924" s="186"/>
      <c r="O1924" s="186"/>
      <c r="P1924" s="187"/>
      <c r="Q1924" s="189"/>
      <c r="R1924" s="178">
        <f>IFERROR(IF(F1924&gt;0,IF(IFERROR((Смета!H1474*1),0)&gt;0,ROUND(F1924*G1924,2),0),0),0)</f>
        <v>0</v>
      </c>
      <c r="S1924" s="50">
        <f>IFERROR(IF(F1924&gt;0,IF(IFERROR((Смета!G1906*1),0)&gt;0,ROUND(F1924*G1924,2),0),0),0)</f>
        <v>0</v>
      </c>
      <c r="T1924" s="38"/>
      <c r="U1924" s="38"/>
      <c r="X1924" s="38"/>
      <c r="Y1924" s="38"/>
    </row>
    <row r="1925" spans="1:25" s="37" customFormat="1" hidden="1" x14ac:dyDescent="0.25">
      <c r="A1925" s="63"/>
      <c r="B1925" s="140">
        <f>IFERROR(IF(F1925&gt;0,MAX(B$26:B1924)+1,IF(AND(D1925&gt;0,C1925=0),"ЗАГ",0)),0)</f>
        <v>0</v>
      </c>
      <c r="C1925" s="141">
        <f>IF(Смета!B1907&gt;0,Смета!B1907,0)</f>
        <v>0</v>
      </c>
      <c r="D1925" s="543">
        <f>IF(Смета!C1907&gt;0,Смета!C1907,0)</f>
        <v>0</v>
      </c>
      <c r="E1925" s="77">
        <f>IF(Смета!D1907&gt;0,Смета!D1907,0)</f>
        <v>0</v>
      </c>
      <c r="F1925" s="67">
        <f>IFERROR(IF(Дата_КС2=S$3,Смета!Q1907,0)+IF(Дата_КС2=S$4,Смета!T1907,0)+IF(Дата_КС2=S$5,Смета!W1907,0)+IF(Дата_КС2=S$6,Смета!Z1907,0)+IF(Дата_КС2=S$7,Смета!AC1907,0)+IF(Дата_КС2=S$8,Смета!AF1907,0)+IF(Дата_КС2=S$9,Смета!AI1907,0)+IF(Дата_КС2=S$10,Смета!AL1907,0)+IF(Дата_КС2=S$11,Смета!AO1907,0)+IF(Дата_КС2=S$12,Смета!AR1907,0)+IF(Дата_КС2=S$13,Смета!AU1907,0)+IF(Дата_КС2=S$14,Смета!AX1907,0),0)</f>
        <v>0</v>
      </c>
      <c r="G1925" s="67">
        <f>IF(Смета!E1907&gt;0,Смета!E1907,0)</f>
        <v>0</v>
      </c>
      <c r="H1925" s="67">
        <f t="shared" si="60"/>
        <v>0</v>
      </c>
      <c r="I1925" s="464">
        <f t="shared" si="59"/>
        <v>0</v>
      </c>
      <c r="J1925" s="474"/>
      <c r="K1925" s="465">
        <f>IF(AND(B1925&gt;0,B1925&lt;&gt;"ЗАГ"),1,IF(C1925=0,SUM(B1926:INDEX(B1926:B$2002,INDEX(MATCH("ЗАГ",B1926:B$2002&amp;"",),))),0))</f>
        <v>0</v>
      </c>
      <c r="L1925" s="47"/>
      <c r="M1925" s="47"/>
      <c r="N1925" s="186"/>
      <c r="O1925" s="186"/>
      <c r="P1925" s="187"/>
      <c r="Q1925" s="189"/>
      <c r="R1925" s="178">
        <f>IFERROR(IF(F1925&gt;0,IF(IFERROR((Смета!H1475*1),0)&gt;0,ROUND(F1925*G1925,2),0),0),0)</f>
        <v>0</v>
      </c>
      <c r="S1925" s="50">
        <f>IFERROR(IF(F1925&gt;0,IF(IFERROR((Смета!G1907*1),0)&gt;0,ROUND(F1925*G1925,2),0),0),0)</f>
        <v>0</v>
      </c>
      <c r="T1925" s="38"/>
      <c r="U1925" s="38"/>
      <c r="X1925" s="38"/>
      <c r="Y1925" s="38"/>
    </row>
    <row r="1926" spans="1:25" s="37" customFormat="1" hidden="1" x14ac:dyDescent="0.25">
      <c r="A1926" s="63"/>
      <c r="B1926" s="140">
        <f>IFERROR(IF(F1926&gt;0,MAX(B$26:B1925)+1,IF(AND(D1926&gt;0,C1926=0),"ЗАГ",0)),0)</f>
        <v>0</v>
      </c>
      <c r="C1926" s="141">
        <f>IF(Смета!B1908&gt;0,Смета!B1908,0)</f>
        <v>0</v>
      </c>
      <c r="D1926" s="543">
        <f>IF(Смета!C1908&gt;0,Смета!C1908,0)</f>
        <v>0</v>
      </c>
      <c r="E1926" s="77">
        <f>IF(Смета!D1908&gt;0,Смета!D1908,0)</f>
        <v>0</v>
      </c>
      <c r="F1926" s="67">
        <f>IFERROR(IF(Дата_КС2=S$3,Смета!Q1908,0)+IF(Дата_КС2=S$4,Смета!T1908,0)+IF(Дата_КС2=S$5,Смета!W1908,0)+IF(Дата_КС2=S$6,Смета!Z1908,0)+IF(Дата_КС2=S$7,Смета!AC1908,0)+IF(Дата_КС2=S$8,Смета!AF1908,0)+IF(Дата_КС2=S$9,Смета!AI1908,0)+IF(Дата_КС2=S$10,Смета!AL1908,0)+IF(Дата_КС2=S$11,Смета!AO1908,0)+IF(Дата_КС2=S$12,Смета!AR1908,0)+IF(Дата_КС2=S$13,Смета!AU1908,0)+IF(Дата_КС2=S$14,Смета!AX1908,0),0)</f>
        <v>0</v>
      </c>
      <c r="G1926" s="67">
        <f>IF(Смета!E1908&gt;0,Смета!E1908,0)</f>
        <v>0</v>
      </c>
      <c r="H1926" s="67">
        <f t="shared" si="60"/>
        <v>0</v>
      </c>
      <c r="I1926" s="464">
        <f t="shared" si="59"/>
        <v>0</v>
      </c>
      <c r="J1926" s="474"/>
      <c r="K1926" s="465">
        <f>IF(AND(B1926&gt;0,B1926&lt;&gt;"ЗАГ"),1,IF(C1926=0,SUM(B1927:INDEX(B1927:B$2002,INDEX(MATCH("ЗАГ",B1927:B$2002&amp;"",),))),0))</f>
        <v>0</v>
      </c>
      <c r="L1926" s="47"/>
      <c r="M1926" s="47"/>
      <c r="N1926" s="186"/>
      <c r="O1926" s="186"/>
      <c r="P1926" s="187"/>
      <c r="Q1926" s="189"/>
      <c r="R1926" s="178">
        <f>IFERROR(IF(F1926&gt;0,IF(IFERROR((Смета!H1476*1),0)&gt;0,ROUND(F1926*G1926,2),0),0),0)</f>
        <v>0</v>
      </c>
      <c r="S1926" s="50">
        <f>IFERROR(IF(F1926&gt;0,IF(IFERROR((Смета!G1908*1),0)&gt;0,ROUND(F1926*G1926,2),0),0),0)</f>
        <v>0</v>
      </c>
      <c r="T1926" s="38"/>
      <c r="U1926" s="38"/>
      <c r="X1926" s="38"/>
      <c r="Y1926" s="38"/>
    </row>
    <row r="1927" spans="1:25" s="37" customFormat="1" hidden="1" x14ac:dyDescent="0.25">
      <c r="A1927" s="63"/>
      <c r="B1927" s="140">
        <f>IFERROR(IF(F1927&gt;0,MAX(B$26:B1926)+1,IF(AND(D1927&gt;0,C1927=0),"ЗАГ",0)),0)</f>
        <v>0</v>
      </c>
      <c r="C1927" s="141">
        <f>IF(Смета!B1909&gt;0,Смета!B1909,0)</f>
        <v>0</v>
      </c>
      <c r="D1927" s="543">
        <f>IF(Смета!C1909&gt;0,Смета!C1909,0)</f>
        <v>0</v>
      </c>
      <c r="E1927" s="77">
        <f>IF(Смета!D1909&gt;0,Смета!D1909,0)</f>
        <v>0</v>
      </c>
      <c r="F1927" s="67">
        <f>IFERROR(IF(Дата_КС2=S$3,Смета!Q1909,0)+IF(Дата_КС2=S$4,Смета!T1909,0)+IF(Дата_КС2=S$5,Смета!W1909,0)+IF(Дата_КС2=S$6,Смета!Z1909,0)+IF(Дата_КС2=S$7,Смета!AC1909,0)+IF(Дата_КС2=S$8,Смета!AF1909,0)+IF(Дата_КС2=S$9,Смета!AI1909,0)+IF(Дата_КС2=S$10,Смета!AL1909,0)+IF(Дата_КС2=S$11,Смета!AO1909,0)+IF(Дата_КС2=S$12,Смета!AR1909,0)+IF(Дата_КС2=S$13,Смета!AU1909,0)+IF(Дата_КС2=S$14,Смета!AX1909,0),0)</f>
        <v>0</v>
      </c>
      <c r="G1927" s="67">
        <f>IF(Смета!E1909&gt;0,Смета!E1909,0)</f>
        <v>0</v>
      </c>
      <c r="H1927" s="67">
        <f t="shared" si="60"/>
        <v>0</v>
      </c>
      <c r="I1927" s="464">
        <f t="shared" si="59"/>
        <v>0</v>
      </c>
      <c r="J1927" s="474"/>
      <c r="K1927" s="465">
        <f>IF(AND(B1927&gt;0,B1927&lt;&gt;"ЗАГ"),1,IF(C1927=0,SUM(B1928:INDEX(B1928:B$2002,INDEX(MATCH("ЗАГ",B1928:B$2002&amp;"",),))),0))</f>
        <v>0</v>
      </c>
      <c r="L1927" s="47"/>
      <c r="M1927" s="47"/>
      <c r="N1927" s="186"/>
      <c r="O1927" s="186"/>
      <c r="P1927" s="187"/>
      <c r="Q1927" s="189"/>
      <c r="R1927" s="178">
        <f>IFERROR(IF(F1927&gt;0,IF(IFERROR((Смета!H1477*1),0)&gt;0,ROUND(F1927*G1927,2),0),0),0)</f>
        <v>0</v>
      </c>
      <c r="S1927" s="50">
        <f>IFERROR(IF(F1927&gt;0,IF(IFERROR((Смета!G1909*1),0)&gt;0,ROUND(F1927*G1927,2),0),0),0)</f>
        <v>0</v>
      </c>
      <c r="T1927" s="38"/>
      <c r="U1927" s="38"/>
      <c r="X1927" s="38"/>
      <c r="Y1927" s="38"/>
    </row>
    <row r="1928" spans="1:25" s="37" customFormat="1" hidden="1" x14ac:dyDescent="0.25">
      <c r="A1928" s="63"/>
      <c r="B1928" s="140">
        <f>IFERROR(IF(F1928&gt;0,MAX(B$26:B1927)+1,IF(AND(D1928&gt;0,C1928=0),"ЗАГ",0)),0)</f>
        <v>0</v>
      </c>
      <c r="C1928" s="141">
        <f>IF(Смета!B1910&gt;0,Смета!B1910,0)</f>
        <v>0</v>
      </c>
      <c r="D1928" s="543">
        <f>IF(Смета!C1910&gt;0,Смета!C1910,0)</f>
        <v>0</v>
      </c>
      <c r="E1928" s="77">
        <f>IF(Смета!D1910&gt;0,Смета!D1910,0)</f>
        <v>0</v>
      </c>
      <c r="F1928" s="67">
        <f>IFERROR(IF(Дата_КС2=S$3,Смета!Q1910,0)+IF(Дата_КС2=S$4,Смета!T1910,0)+IF(Дата_КС2=S$5,Смета!W1910,0)+IF(Дата_КС2=S$6,Смета!Z1910,0)+IF(Дата_КС2=S$7,Смета!AC1910,0)+IF(Дата_КС2=S$8,Смета!AF1910,0)+IF(Дата_КС2=S$9,Смета!AI1910,0)+IF(Дата_КС2=S$10,Смета!AL1910,0)+IF(Дата_КС2=S$11,Смета!AO1910,0)+IF(Дата_КС2=S$12,Смета!AR1910,0)+IF(Дата_КС2=S$13,Смета!AU1910,0)+IF(Дата_КС2=S$14,Смета!AX1910,0),0)</f>
        <v>0</v>
      </c>
      <c r="G1928" s="67">
        <f>IF(Смета!E1910&gt;0,Смета!E1910,0)</f>
        <v>0</v>
      </c>
      <c r="H1928" s="67">
        <f t="shared" si="60"/>
        <v>0</v>
      </c>
      <c r="I1928" s="464">
        <f t="shared" si="59"/>
        <v>0</v>
      </c>
      <c r="J1928" s="474"/>
      <c r="K1928" s="465">
        <f>IF(AND(B1928&gt;0,B1928&lt;&gt;"ЗАГ"),1,IF(C1928=0,SUM(B1929:INDEX(B1929:B$2002,INDEX(MATCH("ЗАГ",B1929:B$2002&amp;"",),))),0))</f>
        <v>0</v>
      </c>
      <c r="L1928" s="47"/>
      <c r="M1928" s="47"/>
      <c r="N1928" s="186"/>
      <c r="O1928" s="186"/>
      <c r="P1928" s="187"/>
      <c r="Q1928" s="189"/>
      <c r="R1928" s="178">
        <f>IFERROR(IF(F1928&gt;0,IF(IFERROR((Смета!H1478*1),0)&gt;0,ROUND(F1928*G1928,2),0),0),0)</f>
        <v>0</v>
      </c>
      <c r="S1928" s="50">
        <f>IFERROR(IF(F1928&gt;0,IF(IFERROR((Смета!G1910*1),0)&gt;0,ROUND(F1928*G1928,2),0),0),0)</f>
        <v>0</v>
      </c>
      <c r="T1928" s="38"/>
      <c r="U1928" s="38"/>
      <c r="X1928" s="38"/>
      <c r="Y1928" s="38"/>
    </row>
    <row r="1929" spans="1:25" s="37" customFormat="1" hidden="1" x14ac:dyDescent="0.25">
      <c r="A1929" s="63"/>
      <c r="B1929" s="140">
        <f>IFERROR(IF(F1929&gt;0,MAX(B$26:B1928)+1,IF(AND(D1929&gt;0,C1929=0),"ЗАГ",0)),0)</f>
        <v>0</v>
      </c>
      <c r="C1929" s="141">
        <f>IF(Смета!B1911&gt;0,Смета!B1911,0)</f>
        <v>0</v>
      </c>
      <c r="D1929" s="543">
        <f>IF(Смета!C1911&gt;0,Смета!C1911,0)</f>
        <v>0</v>
      </c>
      <c r="E1929" s="77">
        <f>IF(Смета!D1911&gt;0,Смета!D1911,0)</f>
        <v>0</v>
      </c>
      <c r="F1929" s="67">
        <f>IFERROR(IF(Дата_КС2=S$3,Смета!Q1911,0)+IF(Дата_КС2=S$4,Смета!T1911,0)+IF(Дата_КС2=S$5,Смета!W1911,0)+IF(Дата_КС2=S$6,Смета!Z1911,0)+IF(Дата_КС2=S$7,Смета!AC1911,0)+IF(Дата_КС2=S$8,Смета!AF1911,0)+IF(Дата_КС2=S$9,Смета!AI1911,0)+IF(Дата_КС2=S$10,Смета!AL1911,0)+IF(Дата_КС2=S$11,Смета!AO1911,0)+IF(Дата_КС2=S$12,Смета!AR1911,0)+IF(Дата_КС2=S$13,Смета!AU1911,0)+IF(Дата_КС2=S$14,Смета!AX1911,0),0)</f>
        <v>0</v>
      </c>
      <c r="G1929" s="67">
        <f>IF(Смета!E1911&gt;0,Смета!E1911,0)</f>
        <v>0</v>
      </c>
      <c r="H1929" s="67">
        <f t="shared" si="60"/>
        <v>0</v>
      </c>
      <c r="I1929" s="464">
        <f t="shared" si="59"/>
        <v>0</v>
      </c>
      <c r="J1929" s="474"/>
      <c r="K1929" s="465">
        <f>IF(AND(B1929&gt;0,B1929&lt;&gt;"ЗАГ"),1,IF(C1929=0,SUM(B1930:INDEX(B1930:B$2002,INDEX(MATCH("ЗАГ",B1930:B$2002&amp;"",),))),0))</f>
        <v>0</v>
      </c>
      <c r="L1929" s="47"/>
      <c r="M1929" s="47"/>
      <c r="N1929" s="186"/>
      <c r="O1929" s="186"/>
      <c r="P1929" s="187"/>
      <c r="Q1929" s="189"/>
      <c r="R1929" s="178">
        <f>IFERROR(IF(F1929&gt;0,IF(IFERROR((Смета!H1479*1),0)&gt;0,ROUND(F1929*G1929,2),0),0),0)</f>
        <v>0</v>
      </c>
      <c r="S1929" s="50">
        <f>IFERROR(IF(F1929&gt;0,IF(IFERROR((Смета!G1911*1),0)&gt;0,ROUND(F1929*G1929,2),0),0),0)</f>
        <v>0</v>
      </c>
      <c r="T1929" s="38"/>
      <c r="U1929" s="38"/>
      <c r="X1929" s="38"/>
      <c r="Y1929" s="38"/>
    </row>
    <row r="1930" spans="1:25" s="37" customFormat="1" hidden="1" x14ac:dyDescent="0.25">
      <c r="A1930" s="63"/>
      <c r="B1930" s="140">
        <f>IFERROR(IF(F1930&gt;0,MAX(B$26:B1929)+1,IF(AND(D1930&gt;0,C1930=0),"ЗАГ",0)),0)</f>
        <v>0</v>
      </c>
      <c r="C1930" s="141">
        <f>IF(Смета!B1912&gt;0,Смета!B1912,0)</f>
        <v>0</v>
      </c>
      <c r="D1930" s="543">
        <f>IF(Смета!C1912&gt;0,Смета!C1912,0)</f>
        <v>0</v>
      </c>
      <c r="E1930" s="77">
        <f>IF(Смета!D1912&gt;0,Смета!D1912,0)</f>
        <v>0</v>
      </c>
      <c r="F1930" s="67">
        <f>IFERROR(IF(Дата_КС2=S$3,Смета!Q1912,0)+IF(Дата_КС2=S$4,Смета!T1912,0)+IF(Дата_КС2=S$5,Смета!W1912,0)+IF(Дата_КС2=S$6,Смета!Z1912,0)+IF(Дата_КС2=S$7,Смета!AC1912,0)+IF(Дата_КС2=S$8,Смета!AF1912,0)+IF(Дата_КС2=S$9,Смета!AI1912,0)+IF(Дата_КС2=S$10,Смета!AL1912,0)+IF(Дата_КС2=S$11,Смета!AO1912,0)+IF(Дата_КС2=S$12,Смета!AR1912,0)+IF(Дата_КС2=S$13,Смета!AU1912,0)+IF(Дата_КС2=S$14,Смета!AX1912,0),0)</f>
        <v>0</v>
      </c>
      <c r="G1930" s="67">
        <f>IF(Смета!E1912&gt;0,Смета!E1912,0)</f>
        <v>0</v>
      </c>
      <c r="H1930" s="67">
        <f t="shared" si="60"/>
        <v>0</v>
      </c>
      <c r="I1930" s="464">
        <f t="shared" si="59"/>
        <v>0</v>
      </c>
      <c r="J1930" s="474"/>
      <c r="K1930" s="465">
        <f>IF(AND(B1930&gt;0,B1930&lt;&gt;"ЗАГ"),1,IF(C1930=0,SUM(B1931:INDEX(B1931:B$2002,INDEX(MATCH("ЗАГ",B1931:B$2002&amp;"",),))),0))</f>
        <v>0</v>
      </c>
      <c r="L1930" s="47"/>
      <c r="M1930" s="47"/>
      <c r="N1930" s="186"/>
      <c r="O1930" s="186"/>
      <c r="P1930" s="187"/>
      <c r="Q1930" s="189"/>
      <c r="R1930" s="178">
        <f>IFERROR(IF(F1930&gt;0,IF(IFERROR((Смета!H1480*1),0)&gt;0,ROUND(F1930*G1930,2),0),0),0)</f>
        <v>0</v>
      </c>
      <c r="S1930" s="50">
        <f>IFERROR(IF(F1930&gt;0,IF(IFERROR((Смета!G1912*1),0)&gt;0,ROUND(F1930*G1930,2),0),0),0)</f>
        <v>0</v>
      </c>
      <c r="T1930" s="38"/>
      <c r="U1930" s="38"/>
      <c r="X1930" s="38"/>
      <c r="Y1930" s="38"/>
    </row>
    <row r="1931" spans="1:25" s="37" customFormat="1" hidden="1" x14ac:dyDescent="0.25">
      <c r="A1931" s="63"/>
      <c r="B1931" s="140">
        <f>IFERROR(IF(F1931&gt;0,MAX(B$26:B1930)+1,IF(AND(D1931&gt;0,C1931=0),"ЗАГ",0)),0)</f>
        <v>0</v>
      </c>
      <c r="C1931" s="141">
        <f>IF(Смета!B1913&gt;0,Смета!B1913,0)</f>
        <v>0</v>
      </c>
      <c r="D1931" s="543">
        <f>IF(Смета!C1913&gt;0,Смета!C1913,0)</f>
        <v>0</v>
      </c>
      <c r="E1931" s="77">
        <f>IF(Смета!D1913&gt;0,Смета!D1913,0)</f>
        <v>0</v>
      </c>
      <c r="F1931" s="67">
        <f>IFERROR(IF(Дата_КС2=S$3,Смета!Q1913,0)+IF(Дата_КС2=S$4,Смета!T1913,0)+IF(Дата_КС2=S$5,Смета!W1913,0)+IF(Дата_КС2=S$6,Смета!Z1913,0)+IF(Дата_КС2=S$7,Смета!AC1913,0)+IF(Дата_КС2=S$8,Смета!AF1913,0)+IF(Дата_КС2=S$9,Смета!AI1913,0)+IF(Дата_КС2=S$10,Смета!AL1913,0)+IF(Дата_КС2=S$11,Смета!AO1913,0)+IF(Дата_КС2=S$12,Смета!AR1913,0)+IF(Дата_КС2=S$13,Смета!AU1913,0)+IF(Дата_КС2=S$14,Смета!AX1913,0),0)</f>
        <v>0</v>
      </c>
      <c r="G1931" s="67">
        <f>IF(Смета!E1913&gt;0,Смета!E1913,0)</f>
        <v>0</v>
      </c>
      <c r="H1931" s="67">
        <f t="shared" si="60"/>
        <v>0</v>
      </c>
      <c r="I1931" s="464">
        <f t="shared" si="59"/>
        <v>0</v>
      </c>
      <c r="J1931" s="474"/>
      <c r="K1931" s="465">
        <f>IF(AND(B1931&gt;0,B1931&lt;&gt;"ЗАГ"),1,IF(C1931=0,SUM(B1932:INDEX(B1932:B$2002,INDEX(MATCH("ЗАГ",B1932:B$2002&amp;"",),))),0))</f>
        <v>0</v>
      </c>
      <c r="L1931" s="47"/>
      <c r="M1931" s="47"/>
      <c r="N1931" s="186"/>
      <c r="O1931" s="186"/>
      <c r="P1931" s="187"/>
      <c r="Q1931" s="189"/>
      <c r="R1931" s="178">
        <f>IFERROR(IF(F1931&gt;0,IF(IFERROR((Смета!H1481*1),0)&gt;0,ROUND(F1931*G1931,2),0),0),0)</f>
        <v>0</v>
      </c>
      <c r="S1931" s="50">
        <f>IFERROR(IF(F1931&gt;0,IF(IFERROR((Смета!G1913*1),0)&gt;0,ROUND(F1931*G1931,2),0),0),0)</f>
        <v>0</v>
      </c>
      <c r="T1931" s="38"/>
      <c r="U1931" s="38"/>
      <c r="X1931" s="38"/>
      <c r="Y1931" s="38"/>
    </row>
    <row r="1932" spans="1:25" s="37" customFormat="1" hidden="1" x14ac:dyDescent="0.25">
      <c r="A1932" s="63"/>
      <c r="B1932" s="140">
        <f>IFERROR(IF(F1932&gt;0,MAX(B$26:B1931)+1,IF(AND(D1932&gt;0,C1932=0),"ЗАГ",0)),0)</f>
        <v>0</v>
      </c>
      <c r="C1932" s="141">
        <f>IF(Смета!B1914&gt;0,Смета!B1914,0)</f>
        <v>0</v>
      </c>
      <c r="D1932" s="543">
        <f>IF(Смета!C1914&gt;0,Смета!C1914,0)</f>
        <v>0</v>
      </c>
      <c r="E1932" s="77">
        <f>IF(Смета!D1914&gt;0,Смета!D1914,0)</f>
        <v>0</v>
      </c>
      <c r="F1932" s="67">
        <f>IFERROR(IF(Дата_КС2=S$3,Смета!Q1914,0)+IF(Дата_КС2=S$4,Смета!T1914,0)+IF(Дата_КС2=S$5,Смета!W1914,0)+IF(Дата_КС2=S$6,Смета!Z1914,0)+IF(Дата_КС2=S$7,Смета!AC1914,0)+IF(Дата_КС2=S$8,Смета!AF1914,0)+IF(Дата_КС2=S$9,Смета!AI1914,0)+IF(Дата_КС2=S$10,Смета!AL1914,0)+IF(Дата_КС2=S$11,Смета!AO1914,0)+IF(Дата_КС2=S$12,Смета!AR1914,0)+IF(Дата_КС2=S$13,Смета!AU1914,0)+IF(Дата_КС2=S$14,Смета!AX1914,0),0)</f>
        <v>0</v>
      </c>
      <c r="G1932" s="67">
        <f>IF(Смета!E1914&gt;0,Смета!E1914,0)</f>
        <v>0</v>
      </c>
      <c r="H1932" s="67">
        <f t="shared" si="60"/>
        <v>0</v>
      </c>
      <c r="I1932" s="464">
        <f t="shared" si="59"/>
        <v>0</v>
      </c>
      <c r="J1932" s="474"/>
      <c r="K1932" s="465">
        <f>IF(AND(B1932&gt;0,B1932&lt;&gt;"ЗАГ"),1,IF(C1932=0,SUM(B1933:INDEX(B1933:B$2002,INDEX(MATCH("ЗАГ",B1933:B$2002&amp;"",),))),0))</f>
        <v>0</v>
      </c>
      <c r="L1932" s="47"/>
      <c r="M1932" s="47"/>
      <c r="N1932" s="186"/>
      <c r="O1932" s="186"/>
      <c r="P1932" s="187"/>
      <c r="Q1932" s="189"/>
      <c r="R1932" s="178">
        <f>IFERROR(IF(F1932&gt;0,IF(IFERROR((Смета!H1482*1),0)&gt;0,ROUND(F1932*G1932,2),0),0),0)</f>
        <v>0</v>
      </c>
      <c r="S1932" s="50">
        <f>IFERROR(IF(F1932&gt;0,IF(IFERROR((Смета!G1914*1),0)&gt;0,ROUND(F1932*G1932,2),0),0),0)</f>
        <v>0</v>
      </c>
      <c r="T1932" s="38"/>
      <c r="U1932" s="38"/>
      <c r="X1932" s="38"/>
      <c r="Y1932" s="38"/>
    </row>
    <row r="1933" spans="1:25" s="37" customFormat="1" hidden="1" x14ac:dyDescent="0.25">
      <c r="A1933" s="63"/>
      <c r="B1933" s="140">
        <f>IFERROR(IF(F1933&gt;0,MAX(B$26:B1932)+1,IF(AND(D1933&gt;0,C1933=0),"ЗАГ",0)),0)</f>
        <v>0</v>
      </c>
      <c r="C1933" s="141">
        <f>IF(Смета!B1915&gt;0,Смета!B1915,0)</f>
        <v>0</v>
      </c>
      <c r="D1933" s="543">
        <f>IF(Смета!C1915&gt;0,Смета!C1915,0)</f>
        <v>0</v>
      </c>
      <c r="E1933" s="77">
        <f>IF(Смета!D1915&gt;0,Смета!D1915,0)</f>
        <v>0</v>
      </c>
      <c r="F1933" s="67">
        <f>IFERROR(IF(Дата_КС2=S$3,Смета!Q1915,0)+IF(Дата_КС2=S$4,Смета!T1915,0)+IF(Дата_КС2=S$5,Смета!W1915,0)+IF(Дата_КС2=S$6,Смета!Z1915,0)+IF(Дата_КС2=S$7,Смета!AC1915,0)+IF(Дата_КС2=S$8,Смета!AF1915,0)+IF(Дата_КС2=S$9,Смета!AI1915,0)+IF(Дата_КС2=S$10,Смета!AL1915,0)+IF(Дата_КС2=S$11,Смета!AO1915,0)+IF(Дата_КС2=S$12,Смета!AR1915,0)+IF(Дата_КС2=S$13,Смета!AU1915,0)+IF(Дата_КС2=S$14,Смета!AX1915,0),0)</f>
        <v>0</v>
      </c>
      <c r="G1933" s="67">
        <f>IF(Смета!E1915&gt;0,Смета!E1915,0)</f>
        <v>0</v>
      </c>
      <c r="H1933" s="67">
        <f t="shared" si="60"/>
        <v>0</v>
      </c>
      <c r="I1933" s="464">
        <f t="shared" si="59"/>
        <v>0</v>
      </c>
      <c r="J1933" s="474"/>
      <c r="K1933" s="465">
        <f>IF(AND(B1933&gt;0,B1933&lt;&gt;"ЗАГ"),1,IF(C1933=0,SUM(B1934:INDEX(B1934:B$2002,INDEX(MATCH("ЗАГ",B1934:B$2002&amp;"",),))),0))</f>
        <v>0</v>
      </c>
      <c r="L1933" s="47"/>
      <c r="M1933" s="47"/>
      <c r="N1933" s="186"/>
      <c r="O1933" s="186"/>
      <c r="P1933" s="187"/>
      <c r="Q1933" s="189"/>
      <c r="R1933" s="178">
        <f>IFERROR(IF(F1933&gt;0,IF(IFERROR((Смета!H1483*1),0)&gt;0,ROUND(F1933*G1933,2),0),0),0)</f>
        <v>0</v>
      </c>
      <c r="S1933" s="50">
        <f>IFERROR(IF(F1933&gt;0,IF(IFERROR((Смета!G1915*1),0)&gt;0,ROUND(F1933*G1933,2),0),0),0)</f>
        <v>0</v>
      </c>
      <c r="T1933" s="38"/>
      <c r="U1933" s="38"/>
      <c r="X1933" s="38"/>
      <c r="Y1933" s="38"/>
    </row>
    <row r="1934" spans="1:25" s="37" customFormat="1" hidden="1" x14ac:dyDescent="0.25">
      <c r="A1934" s="63"/>
      <c r="B1934" s="140">
        <f>IFERROR(IF(F1934&gt;0,MAX(B$26:B1933)+1,IF(AND(D1934&gt;0,C1934=0),"ЗАГ",0)),0)</f>
        <v>0</v>
      </c>
      <c r="C1934" s="141">
        <f>IF(Смета!B1916&gt;0,Смета!B1916,0)</f>
        <v>0</v>
      </c>
      <c r="D1934" s="543">
        <f>IF(Смета!C1916&gt;0,Смета!C1916,0)</f>
        <v>0</v>
      </c>
      <c r="E1934" s="77">
        <f>IF(Смета!D1916&gt;0,Смета!D1916,0)</f>
        <v>0</v>
      </c>
      <c r="F1934" s="67">
        <f>IFERROR(IF(Дата_КС2=S$3,Смета!Q1916,0)+IF(Дата_КС2=S$4,Смета!T1916,0)+IF(Дата_КС2=S$5,Смета!W1916,0)+IF(Дата_КС2=S$6,Смета!Z1916,0)+IF(Дата_КС2=S$7,Смета!AC1916,0)+IF(Дата_КС2=S$8,Смета!AF1916,0)+IF(Дата_КС2=S$9,Смета!AI1916,0)+IF(Дата_КС2=S$10,Смета!AL1916,0)+IF(Дата_КС2=S$11,Смета!AO1916,0)+IF(Дата_КС2=S$12,Смета!AR1916,0)+IF(Дата_КС2=S$13,Смета!AU1916,0)+IF(Дата_КС2=S$14,Смета!AX1916,0),0)</f>
        <v>0</v>
      </c>
      <c r="G1934" s="67">
        <f>IF(Смета!E1916&gt;0,Смета!E1916,0)</f>
        <v>0</v>
      </c>
      <c r="H1934" s="67">
        <f t="shared" si="60"/>
        <v>0</v>
      </c>
      <c r="I1934" s="464">
        <f t="shared" si="59"/>
        <v>0</v>
      </c>
      <c r="J1934" s="474"/>
      <c r="K1934" s="465">
        <f>IF(AND(B1934&gt;0,B1934&lt;&gt;"ЗАГ"),1,IF(C1934=0,SUM(B1935:INDEX(B1935:B$2002,INDEX(MATCH("ЗАГ",B1935:B$2002&amp;"",),))),0))</f>
        <v>0</v>
      </c>
      <c r="L1934" s="47"/>
      <c r="M1934" s="47"/>
      <c r="N1934" s="186"/>
      <c r="O1934" s="186"/>
      <c r="P1934" s="187"/>
      <c r="Q1934" s="189"/>
      <c r="R1934" s="178">
        <f>IFERROR(IF(F1934&gt;0,IF(IFERROR((Смета!H1484*1),0)&gt;0,ROUND(F1934*G1934,2),0),0),0)</f>
        <v>0</v>
      </c>
      <c r="S1934" s="50">
        <f>IFERROR(IF(F1934&gt;0,IF(IFERROR((Смета!G1916*1),0)&gt;0,ROUND(F1934*G1934,2),0),0),0)</f>
        <v>0</v>
      </c>
      <c r="T1934" s="38"/>
      <c r="U1934" s="38"/>
      <c r="X1934" s="38"/>
      <c r="Y1934" s="38"/>
    </row>
    <row r="1935" spans="1:25" s="37" customFormat="1" hidden="1" x14ac:dyDescent="0.25">
      <c r="A1935" s="63"/>
      <c r="B1935" s="140">
        <f>IFERROR(IF(F1935&gt;0,MAX(B$26:B1934)+1,IF(AND(D1935&gt;0,C1935=0),"ЗАГ",0)),0)</f>
        <v>0</v>
      </c>
      <c r="C1935" s="141">
        <f>IF(Смета!B1917&gt;0,Смета!B1917,0)</f>
        <v>0</v>
      </c>
      <c r="D1935" s="543">
        <f>IF(Смета!C1917&gt;0,Смета!C1917,0)</f>
        <v>0</v>
      </c>
      <c r="E1935" s="77">
        <f>IF(Смета!D1917&gt;0,Смета!D1917,0)</f>
        <v>0</v>
      </c>
      <c r="F1935" s="67">
        <f>IFERROR(IF(Дата_КС2=S$3,Смета!Q1917,0)+IF(Дата_КС2=S$4,Смета!T1917,0)+IF(Дата_КС2=S$5,Смета!W1917,0)+IF(Дата_КС2=S$6,Смета!Z1917,0)+IF(Дата_КС2=S$7,Смета!AC1917,0)+IF(Дата_КС2=S$8,Смета!AF1917,0)+IF(Дата_КС2=S$9,Смета!AI1917,0)+IF(Дата_КС2=S$10,Смета!AL1917,0)+IF(Дата_КС2=S$11,Смета!AO1917,0)+IF(Дата_КС2=S$12,Смета!AR1917,0)+IF(Дата_КС2=S$13,Смета!AU1917,0)+IF(Дата_КС2=S$14,Смета!AX1917,0),0)</f>
        <v>0</v>
      </c>
      <c r="G1935" s="67">
        <f>IF(Смета!E1917&gt;0,Смета!E1917,0)</f>
        <v>0</v>
      </c>
      <c r="H1935" s="67">
        <f t="shared" si="60"/>
        <v>0</v>
      </c>
      <c r="I1935" s="464">
        <f t="shared" si="59"/>
        <v>0</v>
      </c>
      <c r="J1935" s="474"/>
      <c r="K1935" s="465">
        <f>IF(AND(B1935&gt;0,B1935&lt;&gt;"ЗАГ"),1,IF(C1935=0,SUM(B1936:INDEX(B1936:B$2002,INDEX(MATCH("ЗАГ",B1936:B$2002&amp;"",),))),0))</f>
        <v>0</v>
      </c>
      <c r="L1935" s="47"/>
      <c r="M1935" s="47"/>
      <c r="N1935" s="186"/>
      <c r="O1935" s="186"/>
      <c r="P1935" s="187"/>
      <c r="Q1935" s="189"/>
      <c r="R1935" s="178">
        <f>IFERROR(IF(F1935&gt;0,IF(IFERROR((Смета!H1485*1),0)&gt;0,ROUND(F1935*G1935,2),0),0),0)</f>
        <v>0</v>
      </c>
      <c r="S1935" s="50">
        <f>IFERROR(IF(F1935&gt;0,IF(IFERROR((Смета!G1917*1),0)&gt;0,ROUND(F1935*G1935,2),0),0),0)</f>
        <v>0</v>
      </c>
      <c r="T1935" s="38"/>
      <c r="U1935" s="38"/>
      <c r="X1935" s="38"/>
      <c r="Y1935" s="38"/>
    </row>
    <row r="1936" spans="1:25" s="37" customFormat="1" hidden="1" x14ac:dyDescent="0.25">
      <c r="A1936" s="63"/>
      <c r="B1936" s="140">
        <f>IFERROR(IF(F1936&gt;0,MAX(B$26:B1935)+1,IF(AND(D1936&gt;0,C1936=0),"ЗАГ",0)),0)</f>
        <v>0</v>
      </c>
      <c r="C1936" s="141">
        <f>IF(Смета!B1918&gt;0,Смета!B1918,0)</f>
        <v>0</v>
      </c>
      <c r="D1936" s="543">
        <f>IF(Смета!C1918&gt;0,Смета!C1918,0)</f>
        <v>0</v>
      </c>
      <c r="E1936" s="77">
        <f>IF(Смета!D1918&gt;0,Смета!D1918,0)</f>
        <v>0</v>
      </c>
      <c r="F1936" s="67">
        <f>IFERROR(IF(Дата_КС2=S$3,Смета!Q1918,0)+IF(Дата_КС2=S$4,Смета!T1918,0)+IF(Дата_КС2=S$5,Смета!W1918,0)+IF(Дата_КС2=S$6,Смета!Z1918,0)+IF(Дата_КС2=S$7,Смета!AC1918,0)+IF(Дата_КС2=S$8,Смета!AF1918,0)+IF(Дата_КС2=S$9,Смета!AI1918,0)+IF(Дата_КС2=S$10,Смета!AL1918,0)+IF(Дата_КС2=S$11,Смета!AO1918,0)+IF(Дата_КС2=S$12,Смета!AR1918,0)+IF(Дата_КС2=S$13,Смета!AU1918,0)+IF(Дата_КС2=S$14,Смета!AX1918,0),0)</f>
        <v>0</v>
      </c>
      <c r="G1936" s="67">
        <f>IF(Смета!E1918&gt;0,Смета!E1918,0)</f>
        <v>0</v>
      </c>
      <c r="H1936" s="67">
        <f t="shared" si="60"/>
        <v>0</v>
      </c>
      <c r="I1936" s="464">
        <f t="shared" si="59"/>
        <v>0</v>
      </c>
      <c r="J1936" s="474"/>
      <c r="K1936" s="465">
        <f>IF(AND(B1936&gt;0,B1936&lt;&gt;"ЗАГ"),1,IF(C1936=0,SUM(B1937:INDEX(B1937:B$2002,INDEX(MATCH("ЗАГ",B1937:B$2002&amp;"",),))),0))</f>
        <v>0</v>
      </c>
      <c r="L1936" s="47"/>
      <c r="M1936" s="47"/>
      <c r="N1936" s="186"/>
      <c r="O1936" s="186"/>
      <c r="P1936" s="187"/>
      <c r="Q1936" s="189"/>
      <c r="R1936" s="178">
        <f>IFERROR(IF(F1936&gt;0,IF(IFERROR((Смета!H1486*1),0)&gt;0,ROUND(F1936*G1936,2),0),0),0)</f>
        <v>0</v>
      </c>
      <c r="S1936" s="50">
        <f>IFERROR(IF(F1936&gt;0,IF(IFERROR((Смета!G1918*1),0)&gt;0,ROUND(F1936*G1936,2),0),0),0)</f>
        <v>0</v>
      </c>
      <c r="T1936" s="38"/>
      <c r="U1936" s="38"/>
      <c r="X1936" s="38"/>
      <c r="Y1936" s="38"/>
    </row>
    <row r="1937" spans="1:25" s="37" customFormat="1" hidden="1" x14ac:dyDescent="0.25">
      <c r="A1937" s="63"/>
      <c r="B1937" s="140">
        <f>IFERROR(IF(F1937&gt;0,MAX(B$26:B1936)+1,IF(AND(D1937&gt;0,C1937=0),"ЗАГ",0)),0)</f>
        <v>0</v>
      </c>
      <c r="C1937" s="141">
        <f>IF(Смета!B1919&gt;0,Смета!B1919,0)</f>
        <v>0</v>
      </c>
      <c r="D1937" s="543">
        <f>IF(Смета!C1919&gt;0,Смета!C1919,0)</f>
        <v>0</v>
      </c>
      <c r="E1937" s="77">
        <f>IF(Смета!D1919&gt;0,Смета!D1919,0)</f>
        <v>0</v>
      </c>
      <c r="F1937" s="67">
        <f>IFERROR(IF(Дата_КС2=S$3,Смета!Q1919,0)+IF(Дата_КС2=S$4,Смета!T1919,0)+IF(Дата_КС2=S$5,Смета!W1919,0)+IF(Дата_КС2=S$6,Смета!Z1919,0)+IF(Дата_КС2=S$7,Смета!AC1919,0)+IF(Дата_КС2=S$8,Смета!AF1919,0)+IF(Дата_КС2=S$9,Смета!AI1919,0)+IF(Дата_КС2=S$10,Смета!AL1919,0)+IF(Дата_КС2=S$11,Смета!AO1919,0)+IF(Дата_КС2=S$12,Смета!AR1919,0)+IF(Дата_КС2=S$13,Смета!AU1919,0)+IF(Дата_КС2=S$14,Смета!AX1919,0),0)</f>
        <v>0</v>
      </c>
      <c r="G1937" s="67">
        <f>IF(Смета!E1919&gt;0,Смета!E1919,0)</f>
        <v>0</v>
      </c>
      <c r="H1937" s="67">
        <f t="shared" si="60"/>
        <v>0</v>
      </c>
      <c r="I1937" s="464">
        <f t="shared" si="59"/>
        <v>0</v>
      </c>
      <c r="J1937" s="474"/>
      <c r="K1937" s="465">
        <f>IF(AND(B1937&gt;0,B1937&lt;&gt;"ЗАГ"),1,IF(C1937=0,SUM(B1938:INDEX(B1938:B$2002,INDEX(MATCH("ЗАГ",B1938:B$2002&amp;"",),))),0))</f>
        <v>0</v>
      </c>
      <c r="L1937" s="47"/>
      <c r="M1937" s="47"/>
      <c r="N1937" s="186"/>
      <c r="O1937" s="186"/>
      <c r="P1937" s="187"/>
      <c r="Q1937" s="189"/>
      <c r="R1937" s="178">
        <f>IFERROR(IF(F1937&gt;0,IF(IFERROR((Смета!H1487*1),0)&gt;0,ROUND(F1937*G1937,2),0),0),0)</f>
        <v>0</v>
      </c>
      <c r="S1937" s="50">
        <f>IFERROR(IF(F1937&gt;0,IF(IFERROR((Смета!G1919*1),0)&gt;0,ROUND(F1937*G1937,2),0),0),0)</f>
        <v>0</v>
      </c>
      <c r="T1937" s="38"/>
      <c r="U1937" s="38"/>
      <c r="X1937" s="38"/>
      <c r="Y1937" s="38"/>
    </row>
    <row r="1938" spans="1:25" s="37" customFormat="1" hidden="1" x14ac:dyDescent="0.25">
      <c r="A1938" s="63"/>
      <c r="B1938" s="140">
        <f>IFERROR(IF(F1938&gt;0,MAX(B$26:B1937)+1,IF(AND(D1938&gt;0,C1938=0),"ЗАГ",0)),0)</f>
        <v>0</v>
      </c>
      <c r="C1938" s="141">
        <f>IF(Смета!B1920&gt;0,Смета!B1920,0)</f>
        <v>0</v>
      </c>
      <c r="D1938" s="543">
        <f>IF(Смета!C1920&gt;0,Смета!C1920,0)</f>
        <v>0</v>
      </c>
      <c r="E1938" s="77">
        <f>IF(Смета!D1920&gt;0,Смета!D1920,0)</f>
        <v>0</v>
      </c>
      <c r="F1938" s="67">
        <f>IFERROR(IF(Дата_КС2=S$3,Смета!Q1920,0)+IF(Дата_КС2=S$4,Смета!T1920,0)+IF(Дата_КС2=S$5,Смета!W1920,0)+IF(Дата_КС2=S$6,Смета!Z1920,0)+IF(Дата_КС2=S$7,Смета!AC1920,0)+IF(Дата_КС2=S$8,Смета!AF1920,0)+IF(Дата_КС2=S$9,Смета!AI1920,0)+IF(Дата_КС2=S$10,Смета!AL1920,0)+IF(Дата_КС2=S$11,Смета!AO1920,0)+IF(Дата_КС2=S$12,Смета!AR1920,0)+IF(Дата_КС2=S$13,Смета!AU1920,0)+IF(Дата_КС2=S$14,Смета!AX1920,0),0)</f>
        <v>0</v>
      </c>
      <c r="G1938" s="67">
        <f>IF(Смета!E1920&gt;0,Смета!E1920,0)</f>
        <v>0</v>
      </c>
      <c r="H1938" s="67">
        <f t="shared" si="60"/>
        <v>0</v>
      </c>
      <c r="I1938" s="464">
        <f t="shared" si="59"/>
        <v>0</v>
      </c>
      <c r="J1938" s="474"/>
      <c r="K1938" s="465">
        <f>IF(AND(B1938&gt;0,B1938&lt;&gt;"ЗАГ"),1,IF(C1938=0,SUM(B1939:INDEX(B1939:B$2002,INDEX(MATCH("ЗАГ",B1939:B$2002&amp;"",),))),0))</f>
        <v>0</v>
      </c>
      <c r="L1938" s="47"/>
      <c r="M1938" s="47"/>
      <c r="N1938" s="186"/>
      <c r="O1938" s="186"/>
      <c r="P1938" s="187"/>
      <c r="Q1938" s="189"/>
      <c r="R1938" s="178">
        <f>IFERROR(IF(F1938&gt;0,IF(IFERROR((Смета!H1488*1),0)&gt;0,ROUND(F1938*G1938,2),0),0),0)</f>
        <v>0</v>
      </c>
      <c r="S1938" s="50">
        <f>IFERROR(IF(F1938&gt;0,IF(IFERROR((Смета!G1920*1),0)&gt;0,ROUND(F1938*G1938,2),0),0),0)</f>
        <v>0</v>
      </c>
      <c r="T1938" s="38"/>
      <c r="U1938" s="38"/>
      <c r="X1938" s="38"/>
      <c r="Y1938" s="38"/>
    </row>
    <row r="1939" spans="1:25" s="37" customFormat="1" hidden="1" x14ac:dyDescent="0.25">
      <c r="A1939" s="63"/>
      <c r="B1939" s="140">
        <f>IFERROR(IF(F1939&gt;0,MAX(B$26:B1938)+1,IF(AND(D1939&gt;0,C1939=0),"ЗАГ",0)),0)</f>
        <v>0</v>
      </c>
      <c r="C1939" s="141">
        <f>IF(Смета!B1921&gt;0,Смета!B1921,0)</f>
        <v>0</v>
      </c>
      <c r="D1939" s="543">
        <f>IF(Смета!C1921&gt;0,Смета!C1921,0)</f>
        <v>0</v>
      </c>
      <c r="E1939" s="77">
        <f>IF(Смета!D1921&gt;0,Смета!D1921,0)</f>
        <v>0</v>
      </c>
      <c r="F1939" s="67">
        <f>IFERROR(IF(Дата_КС2=S$3,Смета!Q1921,0)+IF(Дата_КС2=S$4,Смета!T1921,0)+IF(Дата_КС2=S$5,Смета!W1921,0)+IF(Дата_КС2=S$6,Смета!Z1921,0)+IF(Дата_КС2=S$7,Смета!AC1921,0)+IF(Дата_КС2=S$8,Смета!AF1921,0)+IF(Дата_КС2=S$9,Смета!AI1921,0)+IF(Дата_КС2=S$10,Смета!AL1921,0)+IF(Дата_КС2=S$11,Смета!AO1921,0)+IF(Дата_КС2=S$12,Смета!AR1921,0)+IF(Дата_КС2=S$13,Смета!AU1921,0)+IF(Дата_КС2=S$14,Смета!AX1921,0),0)</f>
        <v>0</v>
      </c>
      <c r="G1939" s="67">
        <f>IF(Смета!E1921&gt;0,Смета!E1921,0)</f>
        <v>0</v>
      </c>
      <c r="H1939" s="67">
        <f t="shared" si="60"/>
        <v>0</v>
      </c>
      <c r="I1939" s="464">
        <f t="shared" si="59"/>
        <v>0</v>
      </c>
      <c r="J1939" s="474"/>
      <c r="K1939" s="465">
        <f>IF(AND(B1939&gt;0,B1939&lt;&gt;"ЗАГ"),1,IF(C1939=0,SUM(B1940:INDEX(B1940:B$2002,INDEX(MATCH("ЗАГ",B1940:B$2002&amp;"",),))),0))</f>
        <v>0</v>
      </c>
      <c r="L1939" s="47"/>
      <c r="M1939" s="47"/>
      <c r="N1939" s="186"/>
      <c r="O1939" s="186"/>
      <c r="P1939" s="187"/>
      <c r="Q1939" s="189"/>
      <c r="R1939" s="178">
        <f>IFERROR(IF(F1939&gt;0,IF(IFERROR((Смета!H1489*1),0)&gt;0,ROUND(F1939*G1939,2),0),0),0)</f>
        <v>0</v>
      </c>
      <c r="S1939" s="50">
        <f>IFERROR(IF(F1939&gt;0,IF(IFERROR((Смета!G1921*1),0)&gt;0,ROUND(F1939*G1939,2),0),0),0)</f>
        <v>0</v>
      </c>
      <c r="T1939" s="38"/>
      <c r="U1939" s="38"/>
      <c r="X1939" s="38"/>
      <c r="Y1939" s="38"/>
    </row>
    <row r="1940" spans="1:25" s="37" customFormat="1" hidden="1" x14ac:dyDescent="0.25">
      <c r="A1940" s="63"/>
      <c r="B1940" s="140">
        <f>IFERROR(IF(F1940&gt;0,MAX(B$26:B1939)+1,IF(AND(D1940&gt;0,C1940=0),"ЗАГ",0)),0)</f>
        <v>0</v>
      </c>
      <c r="C1940" s="141">
        <f>IF(Смета!B1922&gt;0,Смета!B1922,0)</f>
        <v>0</v>
      </c>
      <c r="D1940" s="543">
        <f>IF(Смета!C1922&gt;0,Смета!C1922,0)</f>
        <v>0</v>
      </c>
      <c r="E1940" s="77">
        <f>IF(Смета!D1922&gt;0,Смета!D1922,0)</f>
        <v>0</v>
      </c>
      <c r="F1940" s="67">
        <f>IFERROR(IF(Дата_КС2=S$3,Смета!Q1922,0)+IF(Дата_КС2=S$4,Смета!T1922,0)+IF(Дата_КС2=S$5,Смета!W1922,0)+IF(Дата_КС2=S$6,Смета!Z1922,0)+IF(Дата_КС2=S$7,Смета!AC1922,0)+IF(Дата_КС2=S$8,Смета!AF1922,0)+IF(Дата_КС2=S$9,Смета!AI1922,0)+IF(Дата_КС2=S$10,Смета!AL1922,0)+IF(Дата_КС2=S$11,Смета!AO1922,0)+IF(Дата_КС2=S$12,Смета!AR1922,0)+IF(Дата_КС2=S$13,Смета!AU1922,0)+IF(Дата_КС2=S$14,Смета!AX1922,0),0)</f>
        <v>0</v>
      </c>
      <c r="G1940" s="67">
        <f>IF(Смета!E1922&gt;0,Смета!E1922,0)</f>
        <v>0</v>
      </c>
      <c r="H1940" s="67">
        <f t="shared" si="60"/>
        <v>0</v>
      </c>
      <c r="I1940" s="464">
        <f t="shared" si="59"/>
        <v>0</v>
      </c>
      <c r="J1940" s="474"/>
      <c r="K1940" s="465">
        <f>IF(AND(B1940&gt;0,B1940&lt;&gt;"ЗАГ"),1,IF(C1940=0,SUM(B1941:INDEX(B1941:B$2002,INDEX(MATCH("ЗАГ",B1941:B$2002&amp;"",),))),0))</f>
        <v>0</v>
      </c>
      <c r="L1940" s="47"/>
      <c r="M1940" s="47"/>
      <c r="N1940" s="186"/>
      <c r="O1940" s="186"/>
      <c r="P1940" s="187"/>
      <c r="Q1940" s="189"/>
      <c r="R1940" s="178">
        <f>IFERROR(IF(F1940&gt;0,IF(IFERROR((Смета!H1490*1),0)&gt;0,ROUND(F1940*G1940,2),0),0),0)</f>
        <v>0</v>
      </c>
      <c r="S1940" s="50">
        <f>IFERROR(IF(F1940&gt;0,IF(IFERROR((Смета!G1922*1),0)&gt;0,ROUND(F1940*G1940,2),0),0),0)</f>
        <v>0</v>
      </c>
      <c r="T1940" s="38"/>
      <c r="U1940" s="38"/>
      <c r="X1940" s="38"/>
      <c r="Y1940" s="38"/>
    </row>
    <row r="1941" spans="1:25" s="37" customFormat="1" hidden="1" x14ac:dyDescent="0.25">
      <c r="A1941" s="63"/>
      <c r="B1941" s="140">
        <f>IFERROR(IF(F1941&gt;0,MAX(B$26:B1940)+1,IF(AND(D1941&gt;0,C1941=0),"ЗАГ",0)),0)</f>
        <v>0</v>
      </c>
      <c r="C1941" s="141">
        <f>IF(Смета!B1923&gt;0,Смета!B1923,0)</f>
        <v>0</v>
      </c>
      <c r="D1941" s="543">
        <f>IF(Смета!C1923&gt;0,Смета!C1923,0)</f>
        <v>0</v>
      </c>
      <c r="E1941" s="77">
        <f>IF(Смета!D1923&gt;0,Смета!D1923,0)</f>
        <v>0</v>
      </c>
      <c r="F1941" s="67">
        <f>IFERROR(IF(Дата_КС2=S$3,Смета!Q1923,0)+IF(Дата_КС2=S$4,Смета!T1923,0)+IF(Дата_КС2=S$5,Смета!W1923,0)+IF(Дата_КС2=S$6,Смета!Z1923,0)+IF(Дата_КС2=S$7,Смета!AC1923,0)+IF(Дата_КС2=S$8,Смета!AF1923,0)+IF(Дата_КС2=S$9,Смета!AI1923,0)+IF(Дата_КС2=S$10,Смета!AL1923,0)+IF(Дата_КС2=S$11,Смета!AO1923,0)+IF(Дата_КС2=S$12,Смета!AR1923,0)+IF(Дата_КС2=S$13,Смета!AU1923,0)+IF(Дата_КС2=S$14,Смета!AX1923,0),0)</f>
        <v>0</v>
      </c>
      <c r="G1941" s="67">
        <f>IF(Смета!E1923&gt;0,Смета!E1923,0)</f>
        <v>0</v>
      </c>
      <c r="H1941" s="67">
        <f t="shared" si="60"/>
        <v>0</v>
      </c>
      <c r="I1941" s="464">
        <f t="shared" si="59"/>
        <v>0</v>
      </c>
      <c r="J1941" s="474"/>
      <c r="K1941" s="465">
        <f>IF(AND(B1941&gt;0,B1941&lt;&gt;"ЗАГ"),1,IF(C1941=0,SUM(B1942:INDEX(B1942:B$2002,INDEX(MATCH("ЗАГ",B1942:B$2002&amp;"",),))),0))</f>
        <v>0</v>
      </c>
      <c r="L1941" s="47"/>
      <c r="M1941" s="47"/>
      <c r="N1941" s="186"/>
      <c r="O1941" s="186"/>
      <c r="P1941" s="187"/>
      <c r="Q1941" s="189"/>
      <c r="R1941" s="178">
        <f>IFERROR(IF(F1941&gt;0,IF(IFERROR((Смета!H1491*1),0)&gt;0,ROUND(F1941*G1941,2),0),0),0)</f>
        <v>0</v>
      </c>
      <c r="S1941" s="50">
        <f>IFERROR(IF(F1941&gt;0,IF(IFERROR((Смета!G1923*1),0)&gt;0,ROUND(F1941*G1941,2),0),0),0)</f>
        <v>0</v>
      </c>
      <c r="T1941" s="38"/>
      <c r="U1941" s="38"/>
      <c r="X1941" s="38"/>
      <c r="Y1941" s="38"/>
    </row>
    <row r="1942" spans="1:25" s="37" customFormat="1" hidden="1" x14ac:dyDescent="0.25">
      <c r="A1942" s="63"/>
      <c r="B1942" s="140">
        <f>IFERROR(IF(F1942&gt;0,MAX(B$26:B1941)+1,IF(AND(D1942&gt;0,C1942=0),"ЗАГ",0)),0)</f>
        <v>0</v>
      </c>
      <c r="C1942" s="141">
        <f>IF(Смета!B1924&gt;0,Смета!B1924,0)</f>
        <v>0</v>
      </c>
      <c r="D1942" s="543">
        <f>IF(Смета!C1924&gt;0,Смета!C1924,0)</f>
        <v>0</v>
      </c>
      <c r="E1942" s="77">
        <f>IF(Смета!D1924&gt;0,Смета!D1924,0)</f>
        <v>0</v>
      </c>
      <c r="F1942" s="67">
        <f>IFERROR(IF(Дата_КС2=S$3,Смета!Q1924,0)+IF(Дата_КС2=S$4,Смета!T1924,0)+IF(Дата_КС2=S$5,Смета!W1924,0)+IF(Дата_КС2=S$6,Смета!Z1924,0)+IF(Дата_КС2=S$7,Смета!AC1924,0)+IF(Дата_КС2=S$8,Смета!AF1924,0)+IF(Дата_КС2=S$9,Смета!AI1924,0)+IF(Дата_КС2=S$10,Смета!AL1924,0)+IF(Дата_КС2=S$11,Смета!AO1924,0)+IF(Дата_КС2=S$12,Смета!AR1924,0)+IF(Дата_КС2=S$13,Смета!AU1924,0)+IF(Дата_КС2=S$14,Смета!AX1924,0),0)</f>
        <v>0</v>
      </c>
      <c r="G1942" s="67">
        <f>IF(Смета!E1924&gt;0,Смета!E1924,0)</f>
        <v>0</v>
      </c>
      <c r="H1942" s="67">
        <f t="shared" si="60"/>
        <v>0</v>
      </c>
      <c r="I1942" s="464">
        <f t="shared" si="59"/>
        <v>0</v>
      </c>
      <c r="J1942" s="474"/>
      <c r="K1942" s="465">
        <f>IF(AND(B1942&gt;0,B1942&lt;&gt;"ЗАГ"),1,IF(C1942=0,SUM(B1943:INDEX(B1943:B$2002,INDEX(MATCH("ЗАГ",B1943:B$2002&amp;"",),))),0))</f>
        <v>0</v>
      </c>
      <c r="L1942" s="47"/>
      <c r="M1942" s="47"/>
      <c r="N1942" s="186"/>
      <c r="O1942" s="186"/>
      <c r="P1942" s="187"/>
      <c r="Q1942" s="189"/>
      <c r="R1942" s="178">
        <f>IFERROR(IF(F1942&gt;0,IF(IFERROR((Смета!H1492*1),0)&gt;0,ROUND(F1942*G1942,2),0),0),0)</f>
        <v>0</v>
      </c>
      <c r="S1942" s="50">
        <f>IFERROR(IF(F1942&gt;0,IF(IFERROR((Смета!G1924*1),0)&gt;0,ROUND(F1942*G1942,2),0),0),0)</f>
        <v>0</v>
      </c>
      <c r="T1942" s="38"/>
      <c r="U1942" s="38"/>
      <c r="X1942" s="38"/>
      <c r="Y1942" s="38"/>
    </row>
    <row r="1943" spans="1:25" s="37" customFormat="1" hidden="1" x14ac:dyDescent="0.25">
      <c r="A1943" s="63"/>
      <c r="B1943" s="140">
        <f>IFERROR(IF(F1943&gt;0,MAX(B$26:B1942)+1,IF(AND(D1943&gt;0,C1943=0),"ЗАГ",0)),0)</f>
        <v>0</v>
      </c>
      <c r="C1943" s="141">
        <f>IF(Смета!B1925&gt;0,Смета!B1925,0)</f>
        <v>0</v>
      </c>
      <c r="D1943" s="543">
        <f>IF(Смета!C1925&gt;0,Смета!C1925,0)</f>
        <v>0</v>
      </c>
      <c r="E1943" s="77">
        <f>IF(Смета!D1925&gt;0,Смета!D1925,0)</f>
        <v>0</v>
      </c>
      <c r="F1943" s="67">
        <f>IFERROR(IF(Дата_КС2=S$3,Смета!Q1925,0)+IF(Дата_КС2=S$4,Смета!T1925,0)+IF(Дата_КС2=S$5,Смета!W1925,0)+IF(Дата_КС2=S$6,Смета!Z1925,0)+IF(Дата_КС2=S$7,Смета!AC1925,0)+IF(Дата_КС2=S$8,Смета!AF1925,0)+IF(Дата_КС2=S$9,Смета!AI1925,0)+IF(Дата_КС2=S$10,Смета!AL1925,0)+IF(Дата_КС2=S$11,Смета!AO1925,0)+IF(Дата_КС2=S$12,Смета!AR1925,0)+IF(Дата_КС2=S$13,Смета!AU1925,0)+IF(Дата_КС2=S$14,Смета!AX1925,0),0)</f>
        <v>0</v>
      </c>
      <c r="G1943" s="67">
        <f>IF(Смета!E1925&gt;0,Смета!E1925,0)</f>
        <v>0</v>
      </c>
      <c r="H1943" s="67">
        <f t="shared" si="60"/>
        <v>0</v>
      </c>
      <c r="I1943" s="464">
        <f t="shared" si="59"/>
        <v>0</v>
      </c>
      <c r="J1943" s="474"/>
      <c r="K1943" s="465">
        <f>IF(AND(B1943&gt;0,B1943&lt;&gt;"ЗАГ"),1,IF(C1943=0,SUM(B1944:INDEX(B1944:B$2002,INDEX(MATCH("ЗАГ",B1944:B$2002&amp;"",),))),0))</f>
        <v>0</v>
      </c>
      <c r="L1943" s="47"/>
      <c r="M1943" s="47"/>
      <c r="N1943" s="186"/>
      <c r="O1943" s="186"/>
      <c r="P1943" s="187"/>
      <c r="Q1943" s="189"/>
      <c r="R1943" s="178">
        <f>IFERROR(IF(F1943&gt;0,IF(IFERROR((Смета!H1493*1),0)&gt;0,ROUND(F1943*G1943,2),0),0),0)</f>
        <v>0</v>
      </c>
      <c r="S1943" s="50">
        <f>IFERROR(IF(F1943&gt;0,IF(IFERROR((Смета!G1925*1),0)&gt;0,ROUND(F1943*G1943,2),0),0),0)</f>
        <v>0</v>
      </c>
      <c r="T1943" s="38"/>
      <c r="U1943" s="38"/>
      <c r="X1943" s="38"/>
      <c r="Y1943" s="38"/>
    </row>
    <row r="1944" spans="1:25" s="37" customFormat="1" hidden="1" x14ac:dyDescent="0.25">
      <c r="A1944" s="63"/>
      <c r="B1944" s="140">
        <f>IFERROR(IF(F1944&gt;0,MAX(B$26:B1943)+1,IF(AND(D1944&gt;0,C1944=0),"ЗАГ",0)),0)</f>
        <v>0</v>
      </c>
      <c r="C1944" s="141">
        <f>IF(Смета!B1926&gt;0,Смета!B1926,0)</f>
        <v>0</v>
      </c>
      <c r="D1944" s="543">
        <f>IF(Смета!C1926&gt;0,Смета!C1926,0)</f>
        <v>0</v>
      </c>
      <c r="E1944" s="77">
        <f>IF(Смета!D1926&gt;0,Смета!D1926,0)</f>
        <v>0</v>
      </c>
      <c r="F1944" s="67">
        <f>IFERROR(IF(Дата_КС2=S$3,Смета!Q1926,0)+IF(Дата_КС2=S$4,Смета!T1926,0)+IF(Дата_КС2=S$5,Смета!W1926,0)+IF(Дата_КС2=S$6,Смета!Z1926,0)+IF(Дата_КС2=S$7,Смета!AC1926,0)+IF(Дата_КС2=S$8,Смета!AF1926,0)+IF(Дата_КС2=S$9,Смета!AI1926,0)+IF(Дата_КС2=S$10,Смета!AL1926,0)+IF(Дата_КС2=S$11,Смета!AO1926,0)+IF(Дата_КС2=S$12,Смета!AR1926,0)+IF(Дата_КС2=S$13,Смета!AU1926,0)+IF(Дата_КС2=S$14,Смета!AX1926,0),0)</f>
        <v>0</v>
      </c>
      <c r="G1944" s="67">
        <f>IF(Смета!E1926&gt;0,Смета!E1926,0)</f>
        <v>0</v>
      </c>
      <c r="H1944" s="67">
        <f t="shared" si="60"/>
        <v>0</v>
      </c>
      <c r="I1944" s="464">
        <f t="shared" si="59"/>
        <v>0</v>
      </c>
      <c r="J1944" s="474"/>
      <c r="K1944" s="465">
        <f>IF(AND(B1944&gt;0,B1944&lt;&gt;"ЗАГ"),1,IF(C1944=0,SUM(B1945:INDEX(B1945:B$2002,INDEX(MATCH("ЗАГ",B1945:B$2002&amp;"",),))),0))</f>
        <v>0</v>
      </c>
      <c r="L1944" s="47"/>
      <c r="M1944" s="47"/>
      <c r="N1944" s="186"/>
      <c r="O1944" s="186"/>
      <c r="P1944" s="187"/>
      <c r="Q1944" s="189"/>
      <c r="R1944" s="178">
        <f>IFERROR(IF(F1944&gt;0,IF(IFERROR((Смета!H1494*1),0)&gt;0,ROUND(F1944*G1944,2),0),0),0)</f>
        <v>0</v>
      </c>
      <c r="S1944" s="50">
        <f>IFERROR(IF(F1944&gt;0,IF(IFERROR((Смета!G1926*1),0)&gt;0,ROUND(F1944*G1944,2),0),0),0)</f>
        <v>0</v>
      </c>
      <c r="T1944" s="38"/>
      <c r="U1944" s="38"/>
      <c r="X1944" s="38"/>
      <c r="Y1944" s="38"/>
    </row>
    <row r="1945" spans="1:25" s="37" customFormat="1" hidden="1" x14ac:dyDescent="0.25">
      <c r="A1945" s="63"/>
      <c r="B1945" s="140">
        <f>IFERROR(IF(F1945&gt;0,MAX(B$26:B1944)+1,IF(AND(D1945&gt;0,C1945=0),"ЗАГ",0)),0)</f>
        <v>0</v>
      </c>
      <c r="C1945" s="141">
        <f>IF(Смета!B1927&gt;0,Смета!B1927,0)</f>
        <v>0</v>
      </c>
      <c r="D1945" s="543">
        <f>IF(Смета!C1927&gt;0,Смета!C1927,0)</f>
        <v>0</v>
      </c>
      <c r="E1945" s="77">
        <f>IF(Смета!D1927&gt;0,Смета!D1927,0)</f>
        <v>0</v>
      </c>
      <c r="F1945" s="67">
        <f>IFERROR(IF(Дата_КС2=S$3,Смета!Q1927,0)+IF(Дата_КС2=S$4,Смета!T1927,0)+IF(Дата_КС2=S$5,Смета!W1927,0)+IF(Дата_КС2=S$6,Смета!Z1927,0)+IF(Дата_КС2=S$7,Смета!AC1927,0)+IF(Дата_КС2=S$8,Смета!AF1927,0)+IF(Дата_КС2=S$9,Смета!AI1927,0)+IF(Дата_КС2=S$10,Смета!AL1927,0)+IF(Дата_КС2=S$11,Смета!AO1927,0)+IF(Дата_КС2=S$12,Смета!AR1927,0)+IF(Дата_КС2=S$13,Смета!AU1927,0)+IF(Дата_КС2=S$14,Смета!AX1927,0),0)</f>
        <v>0</v>
      </c>
      <c r="G1945" s="67">
        <f>IF(Смета!E1927&gt;0,Смета!E1927,0)</f>
        <v>0</v>
      </c>
      <c r="H1945" s="67">
        <f t="shared" si="60"/>
        <v>0</v>
      </c>
      <c r="I1945" s="464">
        <f t="shared" si="59"/>
        <v>0</v>
      </c>
      <c r="J1945" s="474"/>
      <c r="K1945" s="465">
        <f>IF(AND(B1945&gt;0,B1945&lt;&gt;"ЗАГ"),1,IF(C1945=0,SUM(B1946:INDEX(B1946:B$2002,INDEX(MATCH("ЗАГ",B1946:B$2002&amp;"",),))),0))</f>
        <v>0</v>
      </c>
      <c r="L1945" s="47"/>
      <c r="M1945" s="47"/>
      <c r="N1945" s="186"/>
      <c r="O1945" s="186"/>
      <c r="P1945" s="187"/>
      <c r="Q1945" s="189"/>
      <c r="R1945" s="178">
        <f>IFERROR(IF(F1945&gt;0,IF(IFERROR((Смета!H1495*1),0)&gt;0,ROUND(F1945*G1945,2),0),0),0)</f>
        <v>0</v>
      </c>
      <c r="S1945" s="50">
        <f>IFERROR(IF(F1945&gt;0,IF(IFERROR((Смета!G1927*1),0)&gt;0,ROUND(F1945*G1945,2),0),0),0)</f>
        <v>0</v>
      </c>
      <c r="T1945" s="38"/>
      <c r="U1945" s="38"/>
      <c r="X1945" s="38"/>
      <c r="Y1945" s="38"/>
    </row>
    <row r="1946" spans="1:25" s="37" customFormat="1" hidden="1" x14ac:dyDescent="0.25">
      <c r="A1946" s="63"/>
      <c r="B1946" s="140">
        <f>IFERROR(IF(F1946&gt;0,MAX(B$26:B1945)+1,IF(AND(D1946&gt;0,C1946=0),"ЗАГ",0)),0)</f>
        <v>0</v>
      </c>
      <c r="C1946" s="141">
        <f>IF(Смета!B1928&gt;0,Смета!B1928,0)</f>
        <v>0</v>
      </c>
      <c r="D1946" s="543">
        <f>IF(Смета!C1928&gt;0,Смета!C1928,0)</f>
        <v>0</v>
      </c>
      <c r="E1946" s="77">
        <f>IF(Смета!D1928&gt;0,Смета!D1928,0)</f>
        <v>0</v>
      </c>
      <c r="F1946" s="67">
        <f>IFERROR(IF(Дата_КС2=S$3,Смета!Q1928,0)+IF(Дата_КС2=S$4,Смета!T1928,0)+IF(Дата_КС2=S$5,Смета!W1928,0)+IF(Дата_КС2=S$6,Смета!Z1928,0)+IF(Дата_КС2=S$7,Смета!AC1928,0)+IF(Дата_КС2=S$8,Смета!AF1928,0)+IF(Дата_КС2=S$9,Смета!AI1928,0)+IF(Дата_КС2=S$10,Смета!AL1928,0)+IF(Дата_КС2=S$11,Смета!AO1928,0)+IF(Дата_КС2=S$12,Смета!AR1928,0)+IF(Дата_КС2=S$13,Смета!AU1928,0)+IF(Дата_КС2=S$14,Смета!AX1928,0),0)</f>
        <v>0</v>
      </c>
      <c r="G1946" s="67">
        <f>IF(Смета!E1928&gt;0,Смета!E1928,0)</f>
        <v>0</v>
      </c>
      <c r="H1946" s="67">
        <f t="shared" si="60"/>
        <v>0</v>
      </c>
      <c r="I1946" s="464">
        <f t="shared" ref="I1946:I2000" si="61">IF(J1946=1,1,K1946)</f>
        <v>0</v>
      </c>
      <c r="J1946" s="474"/>
      <c r="K1946" s="465">
        <f>IF(AND(B1946&gt;0,B1946&lt;&gt;"ЗАГ"),1,IF(C1946=0,SUM(B1947:INDEX(B1947:B$2002,INDEX(MATCH("ЗАГ",B1947:B$2002&amp;"",),))),0))</f>
        <v>0</v>
      </c>
      <c r="L1946" s="47"/>
      <c r="M1946" s="47"/>
      <c r="N1946" s="186"/>
      <c r="O1946" s="186"/>
      <c r="P1946" s="187"/>
      <c r="Q1946" s="189"/>
      <c r="R1946" s="178">
        <f>IFERROR(IF(F1946&gt;0,IF(IFERROR((Смета!H1496*1),0)&gt;0,ROUND(F1946*G1946,2),0),0),0)</f>
        <v>0</v>
      </c>
      <c r="S1946" s="50">
        <f>IFERROR(IF(F1946&gt;0,IF(IFERROR((Смета!G1928*1),0)&gt;0,ROUND(F1946*G1946,2),0),0),0)</f>
        <v>0</v>
      </c>
      <c r="T1946" s="38"/>
      <c r="U1946" s="38"/>
      <c r="X1946" s="38"/>
      <c r="Y1946" s="38"/>
    </row>
    <row r="1947" spans="1:25" s="37" customFormat="1" hidden="1" x14ac:dyDescent="0.25">
      <c r="A1947" s="63"/>
      <c r="B1947" s="140">
        <f>IFERROR(IF(F1947&gt;0,MAX(B$26:B1946)+1,IF(AND(D1947&gt;0,C1947=0),"ЗАГ",0)),0)</f>
        <v>0</v>
      </c>
      <c r="C1947" s="141">
        <f>IF(Смета!B1929&gt;0,Смета!B1929,0)</f>
        <v>0</v>
      </c>
      <c r="D1947" s="543">
        <f>IF(Смета!C1929&gt;0,Смета!C1929,0)</f>
        <v>0</v>
      </c>
      <c r="E1947" s="77">
        <f>IF(Смета!D1929&gt;0,Смета!D1929,0)</f>
        <v>0</v>
      </c>
      <c r="F1947" s="67">
        <f>IFERROR(IF(Дата_КС2=S$3,Смета!Q1929,0)+IF(Дата_КС2=S$4,Смета!T1929,0)+IF(Дата_КС2=S$5,Смета!W1929,0)+IF(Дата_КС2=S$6,Смета!Z1929,0)+IF(Дата_КС2=S$7,Смета!AC1929,0)+IF(Дата_КС2=S$8,Смета!AF1929,0)+IF(Дата_КС2=S$9,Смета!AI1929,0)+IF(Дата_КС2=S$10,Смета!AL1929,0)+IF(Дата_КС2=S$11,Смета!AO1929,0)+IF(Дата_КС2=S$12,Смета!AR1929,0)+IF(Дата_КС2=S$13,Смета!AU1929,0)+IF(Дата_КС2=S$14,Смета!AX1929,0),0)</f>
        <v>0</v>
      </c>
      <c r="G1947" s="67">
        <f>IF(Смета!E1929&gt;0,Смета!E1929,0)</f>
        <v>0</v>
      </c>
      <c r="H1947" s="67">
        <f t="shared" si="60"/>
        <v>0</v>
      </c>
      <c r="I1947" s="464">
        <f t="shared" si="61"/>
        <v>0</v>
      </c>
      <c r="J1947" s="474"/>
      <c r="K1947" s="465">
        <f>IF(AND(B1947&gt;0,B1947&lt;&gt;"ЗАГ"),1,IF(C1947=0,SUM(B1948:INDEX(B1948:B$2002,INDEX(MATCH("ЗАГ",B1948:B$2002&amp;"",),))),0))</f>
        <v>0</v>
      </c>
      <c r="L1947" s="47"/>
      <c r="M1947" s="47"/>
      <c r="N1947" s="186"/>
      <c r="O1947" s="186"/>
      <c r="P1947" s="187"/>
      <c r="Q1947" s="189"/>
      <c r="R1947" s="178">
        <f>IFERROR(IF(F1947&gt;0,IF(IFERROR((Смета!H1497*1),0)&gt;0,ROUND(F1947*G1947,2),0),0),0)</f>
        <v>0</v>
      </c>
      <c r="S1947" s="50">
        <f>IFERROR(IF(F1947&gt;0,IF(IFERROR((Смета!G1929*1),0)&gt;0,ROUND(F1947*G1947,2),0),0),0)</f>
        <v>0</v>
      </c>
      <c r="T1947" s="38"/>
      <c r="U1947" s="38"/>
      <c r="X1947" s="38"/>
      <c r="Y1947" s="38"/>
    </row>
    <row r="1948" spans="1:25" s="37" customFormat="1" hidden="1" x14ac:dyDescent="0.25">
      <c r="A1948" s="63"/>
      <c r="B1948" s="140">
        <f>IFERROR(IF(F1948&gt;0,MAX(B$26:B1947)+1,IF(AND(D1948&gt;0,C1948=0),"ЗАГ",0)),0)</f>
        <v>0</v>
      </c>
      <c r="C1948" s="141">
        <f>IF(Смета!B1930&gt;0,Смета!B1930,0)</f>
        <v>0</v>
      </c>
      <c r="D1948" s="543">
        <f>IF(Смета!C1930&gt;0,Смета!C1930,0)</f>
        <v>0</v>
      </c>
      <c r="E1948" s="77">
        <f>IF(Смета!D1930&gt;0,Смета!D1930,0)</f>
        <v>0</v>
      </c>
      <c r="F1948" s="67">
        <f>IFERROR(IF(Дата_КС2=S$3,Смета!Q1930,0)+IF(Дата_КС2=S$4,Смета!T1930,0)+IF(Дата_КС2=S$5,Смета!W1930,0)+IF(Дата_КС2=S$6,Смета!Z1930,0)+IF(Дата_КС2=S$7,Смета!AC1930,0)+IF(Дата_КС2=S$8,Смета!AF1930,0)+IF(Дата_КС2=S$9,Смета!AI1930,0)+IF(Дата_КС2=S$10,Смета!AL1930,0)+IF(Дата_КС2=S$11,Смета!AO1930,0)+IF(Дата_КС2=S$12,Смета!AR1930,0)+IF(Дата_КС2=S$13,Смета!AU1930,0)+IF(Дата_КС2=S$14,Смета!AX1930,0),0)</f>
        <v>0</v>
      </c>
      <c r="G1948" s="67">
        <f>IF(Смета!E1930&gt;0,Смета!E1930,0)</f>
        <v>0</v>
      </c>
      <c r="H1948" s="67">
        <f t="shared" si="60"/>
        <v>0</v>
      </c>
      <c r="I1948" s="464">
        <f t="shared" si="61"/>
        <v>0</v>
      </c>
      <c r="J1948" s="474"/>
      <c r="K1948" s="465">
        <f>IF(AND(B1948&gt;0,B1948&lt;&gt;"ЗАГ"),1,IF(C1948=0,SUM(B1949:INDEX(B1949:B$2002,INDEX(MATCH("ЗАГ",B1949:B$2002&amp;"",),))),0))</f>
        <v>0</v>
      </c>
      <c r="L1948" s="47"/>
      <c r="M1948" s="47"/>
      <c r="N1948" s="186"/>
      <c r="O1948" s="186"/>
      <c r="P1948" s="187"/>
      <c r="Q1948" s="189"/>
      <c r="R1948" s="178">
        <f>IFERROR(IF(F1948&gt;0,IF(IFERROR((Смета!H1498*1),0)&gt;0,ROUND(F1948*G1948,2),0),0),0)</f>
        <v>0</v>
      </c>
      <c r="S1948" s="50">
        <f>IFERROR(IF(F1948&gt;0,IF(IFERROR((Смета!G1930*1),0)&gt;0,ROUND(F1948*G1948,2),0),0),0)</f>
        <v>0</v>
      </c>
      <c r="T1948" s="38"/>
      <c r="U1948" s="38"/>
      <c r="X1948" s="38"/>
      <c r="Y1948" s="38"/>
    </row>
    <row r="1949" spans="1:25" s="37" customFormat="1" hidden="1" x14ac:dyDescent="0.25">
      <c r="A1949" s="63"/>
      <c r="B1949" s="140">
        <f>IFERROR(IF(F1949&gt;0,MAX(B$26:B1948)+1,IF(AND(D1949&gt;0,C1949=0),"ЗАГ",0)),0)</f>
        <v>0</v>
      </c>
      <c r="C1949" s="141">
        <f>IF(Смета!B1931&gt;0,Смета!B1931,0)</f>
        <v>0</v>
      </c>
      <c r="D1949" s="543">
        <f>IF(Смета!C1931&gt;0,Смета!C1931,0)</f>
        <v>0</v>
      </c>
      <c r="E1949" s="77">
        <f>IF(Смета!D1931&gt;0,Смета!D1931,0)</f>
        <v>0</v>
      </c>
      <c r="F1949" s="67">
        <f>IFERROR(IF(Дата_КС2=S$3,Смета!Q1931,0)+IF(Дата_КС2=S$4,Смета!T1931,0)+IF(Дата_КС2=S$5,Смета!W1931,0)+IF(Дата_КС2=S$6,Смета!Z1931,0)+IF(Дата_КС2=S$7,Смета!AC1931,0)+IF(Дата_КС2=S$8,Смета!AF1931,0)+IF(Дата_КС2=S$9,Смета!AI1931,0)+IF(Дата_КС2=S$10,Смета!AL1931,0)+IF(Дата_КС2=S$11,Смета!AO1931,0)+IF(Дата_КС2=S$12,Смета!AR1931,0)+IF(Дата_КС2=S$13,Смета!AU1931,0)+IF(Дата_КС2=S$14,Смета!AX1931,0),0)</f>
        <v>0</v>
      </c>
      <c r="G1949" s="67">
        <f>IF(Смета!E1931&gt;0,Смета!E1931,0)</f>
        <v>0</v>
      </c>
      <c r="H1949" s="67">
        <f t="shared" ref="H1949:H2000" si="62">ROUND(F1949*G1949,2)</f>
        <v>0</v>
      </c>
      <c r="I1949" s="464">
        <f t="shared" si="61"/>
        <v>0</v>
      </c>
      <c r="J1949" s="474"/>
      <c r="K1949" s="465">
        <f>IF(AND(B1949&gt;0,B1949&lt;&gt;"ЗАГ"),1,IF(C1949=0,SUM(B1950:INDEX(B1950:B$2002,INDEX(MATCH("ЗАГ",B1950:B$2002&amp;"",),))),0))</f>
        <v>0</v>
      </c>
      <c r="L1949" s="47"/>
      <c r="M1949" s="47"/>
      <c r="N1949" s="186"/>
      <c r="O1949" s="186"/>
      <c r="P1949" s="187"/>
      <c r="Q1949" s="189"/>
      <c r="R1949" s="178">
        <f>IFERROR(IF(F1949&gt;0,IF(IFERROR((Смета!H1499*1),0)&gt;0,ROUND(F1949*G1949,2),0),0),0)</f>
        <v>0</v>
      </c>
      <c r="S1949" s="50">
        <f>IFERROR(IF(F1949&gt;0,IF(IFERROR((Смета!G1931*1),0)&gt;0,ROUND(F1949*G1949,2),0),0),0)</f>
        <v>0</v>
      </c>
      <c r="T1949" s="38"/>
      <c r="U1949" s="38"/>
      <c r="X1949" s="38"/>
      <c r="Y1949" s="38"/>
    </row>
    <row r="1950" spans="1:25" s="37" customFormat="1" hidden="1" x14ac:dyDescent="0.25">
      <c r="A1950" s="63"/>
      <c r="B1950" s="140">
        <f>IFERROR(IF(F1950&gt;0,MAX(B$26:B1949)+1,IF(AND(D1950&gt;0,C1950=0),"ЗАГ",0)),0)</f>
        <v>0</v>
      </c>
      <c r="C1950" s="141">
        <f>IF(Смета!B1932&gt;0,Смета!B1932,0)</f>
        <v>0</v>
      </c>
      <c r="D1950" s="543">
        <f>IF(Смета!C1932&gt;0,Смета!C1932,0)</f>
        <v>0</v>
      </c>
      <c r="E1950" s="77">
        <f>IF(Смета!D1932&gt;0,Смета!D1932,0)</f>
        <v>0</v>
      </c>
      <c r="F1950" s="67">
        <f>IFERROR(IF(Дата_КС2=S$3,Смета!Q1932,0)+IF(Дата_КС2=S$4,Смета!T1932,0)+IF(Дата_КС2=S$5,Смета!W1932,0)+IF(Дата_КС2=S$6,Смета!Z1932,0)+IF(Дата_КС2=S$7,Смета!AC1932,0)+IF(Дата_КС2=S$8,Смета!AF1932,0)+IF(Дата_КС2=S$9,Смета!AI1932,0)+IF(Дата_КС2=S$10,Смета!AL1932,0)+IF(Дата_КС2=S$11,Смета!AO1932,0)+IF(Дата_КС2=S$12,Смета!AR1932,0)+IF(Дата_КС2=S$13,Смета!AU1932,0)+IF(Дата_КС2=S$14,Смета!AX1932,0),0)</f>
        <v>0</v>
      </c>
      <c r="G1950" s="67">
        <f>IF(Смета!E1932&gt;0,Смета!E1932,0)</f>
        <v>0</v>
      </c>
      <c r="H1950" s="67">
        <f t="shared" si="62"/>
        <v>0</v>
      </c>
      <c r="I1950" s="464">
        <f t="shared" si="61"/>
        <v>0</v>
      </c>
      <c r="J1950" s="474"/>
      <c r="K1950" s="465">
        <f>IF(AND(B1950&gt;0,B1950&lt;&gt;"ЗАГ"),1,IF(C1950=0,SUM(B1951:INDEX(B1951:B$2002,INDEX(MATCH("ЗАГ",B1951:B$2002&amp;"",),))),0))</f>
        <v>0</v>
      </c>
      <c r="L1950" s="47"/>
      <c r="M1950" s="47"/>
      <c r="N1950" s="186"/>
      <c r="O1950" s="186"/>
      <c r="P1950" s="187"/>
      <c r="Q1950" s="189"/>
      <c r="R1950" s="178">
        <f>IFERROR(IF(F1950&gt;0,IF(IFERROR((Смета!H1500*1),0)&gt;0,ROUND(F1950*G1950,2),0),0),0)</f>
        <v>0</v>
      </c>
      <c r="S1950" s="50">
        <f>IFERROR(IF(F1950&gt;0,IF(IFERROR((Смета!G1932*1),0)&gt;0,ROUND(F1950*G1950,2),0),0),0)</f>
        <v>0</v>
      </c>
      <c r="T1950" s="38"/>
      <c r="U1950" s="38"/>
      <c r="X1950" s="38"/>
      <c r="Y1950" s="38"/>
    </row>
    <row r="1951" spans="1:25" s="37" customFormat="1" hidden="1" x14ac:dyDescent="0.25">
      <c r="A1951" s="63"/>
      <c r="B1951" s="140">
        <f>IFERROR(IF(F1951&gt;0,MAX(B$26:B1950)+1,IF(AND(D1951&gt;0,C1951=0),"ЗАГ",0)),0)</f>
        <v>0</v>
      </c>
      <c r="C1951" s="141">
        <f>IF(Смета!B1933&gt;0,Смета!B1933,0)</f>
        <v>0</v>
      </c>
      <c r="D1951" s="543">
        <f>IF(Смета!C1933&gt;0,Смета!C1933,0)</f>
        <v>0</v>
      </c>
      <c r="E1951" s="77">
        <f>IF(Смета!D1933&gt;0,Смета!D1933,0)</f>
        <v>0</v>
      </c>
      <c r="F1951" s="67">
        <f>IFERROR(IF(Дата_КС2=S$3,Смета!Q1933,0)+IF(Дата_КС2=S$4,Смета!T1933,0)+IF(Дата_КС2=S$5,Смета!W1933,0)+IF(Дата_КС2=S$6,Смета!Z1933,0)+IF(Дата_КС2=S$7,Смета!AC1933,0)+IF(Дата_КС2=S$8,Смета!AF1933,0)+IF(Дата_КС2=S$9,Смета!AI1933,0)+IF(Дата_КС2=S$10,Смета!AL1933,0)+IF(Дата_КС2=S$11,Смета!AO1933,0)+IF(Дата_КС2=S$12,Смета!AR1933,0)+IF(Дата_КС2=S$13,Смета!AU1933,0)+IF(Дата_КС2=S$14,Смета!AX1933,0),0)</f>
        <v>0</v>
      </c>
      <c r="G1951" s="67">
        <f>IF(Смета!E1933&gt;0,Смета!E1933,0)</f>
        <v>0</v>
      </c>
      <c r="H1951" s="67">
        <f t="shared" si="62"/>
        <v>0</v>
      </c>
      <c r="I1951" s="464">
        <f t="shared" si="61"/>
        <v>0</v>
      </c>
      <c r="J1951" s="474"/>
      <c r="K1951" s="465">
        <f>IF(AND(B1951&gt;0,B1951&lt;&gt;"ЗАГ"),1,IF(C1951=0,SUM(B1952:INDEX(B1952:B$2002,INDEX(MATCH("ЗАГ",B1952:B$2002&amp;"",),))),0))</f>
        <v>0</v>
      </c>
      <c r="L1951" s="47"/>
      <c r="M1951" s="47"/>
      <c r="N1951" s="186"/>
      <c r="O1951" s="186"/>
      <c r="P1951" s="187"/>
      <c r="Q1951" s="189"/>
      <c r="R1951" s="178">
        <f>IFERROR(IF(F1951&gt;0,IF(IFERROR((Смета!H1501*1),0)&gt;0,ROUND(F1951*G1951,2),0),0),0)</f>
        <v>0</v>
      </c>
      <c r="S1951" s="50">
        <f>IFERROR(IF(F1951&gt;0,IF(IFERROR((Смета!G1933*1),0)&gt;0,ROUND(F1951*G1951,2),0),0),0)</f>
        <v>0</v>
      </c>
      <c r="T1951" s="38"/>
      <c r="U1951" s="38"/>
      <c r="X1951" s="38"/>
      <c r="Y1951" s="38"/>
    </row>
    <row r="1952" spans="1:25" s="37" customFormat="1" hidden="1" x14ac:dyDescent="0.25">
      <c r="A1952" s="63"/>
      <c r="B1952" s="140">
        <f>IFERROR(IF(F1952&gt;0,MAX(B$26:B1951)+1,IF(AND(D1952&gt;0,C1952=0),"ЗАГ",0)),0)</f>
        <v>0</v>
      </c>
      <c r="C1952" s="141">
        <f>IF(Смета!B1934&gt;0,Смета!B1934,0)</f>
        <v>0</v>
      </c>
      <c r="D1952" s="543">
        <f>IF(Смета!C1934&gt;0,Смета!C1934,0)</f>
        <v>0</v>
      </c>
      <c r="E1952" s="77">
        <f>IF(Смета!D1934&gt;0,Смета!D1934,0)</f>
        <v>0</v>
      </c>
      <c r="F1952" s="67">
        <f>IFERROR(IF(Дата_КС2=S$3,Смета!Q1934,0)+IF(Дата_КС2=S$4,Смета!T1934,0)+IF(Дата_КС2=S$5,Смета!W1934,0)+IF(Дата_КС2=S$6,Смета!Z1934,0)+IF(Дата_КС2=S$7,Смета!AC1934,0)+IF(Дата_КС2=S$8,Смета!AF1934,0)+IF(Дата_КС2=S$9,Смета!AI1934,0)+IF(Дата_КС2=S$10,Смета!AL1934,0)+IF(Дата_КС2=S$11,Смета!AO1934,0)+IF(Дата_КС2=S$12,Смета!AR1934,0)+IF(Дата_КС2=S$13,Смета!AU1934,0)+IF(Дата_КС2=S$14,Смета!AX1934,0),0)</f>
        <v>0</v>
      </c>
      <c r="G1952" s="67">
        <f>IF(Смета!E1934&gt;0,Смета!E1934,0)</f>
        <v>0</v>
      </c>
      <c r="H1952" s="67">
        <f t="shared" si="62"/>
        <v>0</v>
      </c>
      <c r="I1952" s="464">
        <f t="shared" si="61"/>
        <v>0</v>
      </c>
      <c r="J1952" s="474"/>
      <c r="K1952" s="465">
        <f>IF(AND(B1952&gt;0,B1952&lt;&gt;"ЗАГ"),1,IF(C1952=0,SUM(B1953:INDEX(B1953:B$2002,INDEX(MATCH("ЗАГ",B1953:B$2002&amp;"",),))),0))</f>
        <v>0</v>
      </c>
      <c r="L1952" s="47"/>
      <c r="M1952" s="47"/>
      <c r="N1952" s="186"/>
      <c r="O1952" s="186"/>
      <c r="P1952" s="187"/>
      <c r="Q1952" s="189"/>
      <c r="R1952" s="178">
        <f>IFERROR(IF(F1952&gt;0,IF(IFERROR((Смета!H1502*1),0)&gt;0,ROUND(F1952*G1952,2),0),0),0)</f>
        <v>0</v>
      </c>
      <c r="S1952" s="50">
        <f>IFERROR(IF(F1952&gt;0,IF(IFERROR((Смета!G1934*1),0)&gt;0,ROUND(F1952*G1952,2),0),0),0)</f>
        <v>0</v>
      </c>
      <c r="T1952" s="38"/>
      <c r="U1952" s="38"/>
      <c r="X1952" s="38"/>
      <c r="Y1952" s="38"/>
    </row>
    <row r="1953" spans="1:25" s="37" customFormat="1" hidden="1" x14ac:dyDescent="0.25">
      <c r="A1953" s="63"/>
      <c r="B1953" s="140">
        <f>IFERROR(IF(F1953&gt;0,MAX(B$26:B1952)+1,IF(AND(D1953&gt;0,C1953=0),"ЗАГ",0)),0)</f>
        <v>0</v>
      </c>
      <c r="C1953" s="141">
        <f>IF(Смета!B1935&gt;0,Смета!B1935,0)</f>
        <v>0</v>
      </c>
      <c r="D1953" s="543">
        <f>IF(Смета!C1935&gt;0,Смета!C1935,0)</f>
        <v>0</v>
      </c>
      <c r="E1953" s="77">
        <f>IF(Смета!D1935&gt;0,Смета!D1935,0)</f>
        <v>0</v>
      </c>
      <c r="F1953" s="67">
        <f>IFERROR(IF(Дата_КС2=S$3,Смета!Q1935,0)+IF(Дата_КС2=S$4,Смета!T1935,0)+IF(Дата_КС2=S$5,Смета!W1935,0)+IF(Дата_КС2=S$6,Смета!Z1935,0)+IF(Дата_КС2=S$7,Смета!AC1935,0)+IF(Дата_КС2=S$8,Смета!AF1935,0)+IF(Дата_КС2=S$9,Смета!AI1935,0)+IF(Дата_КС2=S$10,Смета!AL1935,0)+IF(Дата_КС2=S$11,Смета!AO1935,0)+IF(Дата_КС2=S$12,Смета!AR1935,0)+IF(Дата_КС2=S$13,Смета!AU1935,0)+IF(Дата_КС2=S$14,Смета!AX1935,0),0)</f>
        <v>0</v>
      </c>
      <c r="G1953" s="67">
        <f>IF(Смета!E1935&gt;0,Смета!E1935,0)</f>
        <v>0</v>
      </c>
      <c r="H1953" s="67">
        <f t="shared" si="62"/>
        <v>0</v>
      </c>
      <c r="I1953" s="464">
        <f t="shared" si="61"/>
        <v>0</v>
      </c>
      <c r="J1953" s="474"/>
      <c r="K1953" s="465">
        <f>IF(AND(B1953&gt;0,B1953&lt;&gt;"ЗАГ"),1,IF(C1953=0,SUM(B1954:INDEX(B1954:B$2002,INDEX(MATCH("ЗАГ",B1954:B$2002&amp;"",),))),0))</f>
        <v>0</v>
      </c>
      <c r="L1953" s="47"/>
      <c r="M1953" s="47"/>
      <c r="N1953" s="186"/>
      <c r="O1953" s="186"/>
      <c r="P1953" s="187"/>
      <c r="Q1953" s="189"/>
      <c r="R1953" s="178">
        <f>IFERROR(IF(F1953&gt;0,IF(IFERROR((Смета!H1503*1),0)&gt;0,ROUND(F1953*G1953,2),0),0),0)</f>
        <v>0</v>
      </c>
      <c r="S1953" s="50">
        <f>IFERROR(IF(F1953&gt;0,IF(IFERROR((Смета!G1935*1),0)&gt;0,ROUND(F1953*G1953,2),0),0),0)</f>
        <v>0</v>
      </c>
      <c r="T1953" s="38"/>
      <c r="U1953" s="38"/>
      <c r="X1953" s="38"/>
      <c r="Y1953" s="38"/>
    </row>
    <row r="1954" spans="1:25" s="37" customFormat="1" hidden="1" x14ac:dyDescent="0.25">
      <c r="A1954" s="63"/>
      <c r="B1954" s="140">
        <f>IFERROR(IF(F1954&gt;0,MAX(B$26:B1953)+1,IF(AND(D1954&gt;0,C1954=0),"ЗАГ",0)),0)</f>
        <v>0</v>
      </c>
      <c r="C1954" s="141">
        <f>IF(Смета!B1936&gt;0,Смета!B1936,0)</f>
        <v>0</v>
      </c>
      <c r="D1954" s="543">
        <f>IF(Смета!C1936&gt;0,Смета!C1936,0)</f>
        <v>0</v>
      </c>
      <c r="E1954" s="77">
        <f>IF(Смета!D1936&gt;0,Смета!D1936,0)</f>
        <v>0</v>
      </c>
      <c r="F1954" s="67">
        <f>IFERROR(IF(Дата_КС2=S$3,Смета!Q1936,0)+IF(Дата_КС2=S$4,Смета!T1936,0)+IF(Дата_КС2=S$5,Смета!W1936,0)+IF(Дата_КС2=S$6,Смета!Z1936,0)+IF(Дата_КС2=S$7,Смета!AC1936,0)+IF(Дата_КС2=S$8,Смета!AF1936,0)+IF(Дата_КС2=S$9,Смета!AI1936,0)+IF(Дата_КС2=S$10,Смета!AL1936,0)+IF(Дата_КС2=S$11,Смета!AO1936,0)+IF(Дата_КС2=S$12,Смета!AR1936,0)+IF(Дата_КС2=S$13,Смета!AU1936,0)+IF(Дата_КС2=S$14,Смета!AX1936,0),0)</f>
        <v>0</v>
      </c>
      <c r="G1954" s="67">
        <f>IF(Смета!E1936&gt;0,Смета!E1936,0)</f>
        <v>0</v>
      </c>
      <c r="H1954" s="67">
        <f t="shared" si="62"/>
        <v>0</v>
      </c>
      <c r="I1954" s="464">
        <f t="shared" si="61"/>
        <v>0</v>
      </c>
      <c r="J1954" s="474"/>
      <c r="K1954" s="465">
        <f>IF(AND(B1954&gt;0,B1954&lt;&gt;"ЗАГ"),1,IF(C1954=0,SUM(B1955:INDEX(B1955:B$2002,INDEX(MATCH("ЗАГ",B1955:B$2002&amp;"",),))),0))</f>
        <v>0</v>
      </c>
      <c r="L1954" s="47"/>
      <c r="M1954" s="47"/>
      <c r="N1954" s="186"/>
      <c r="O1954" s="186"/>
      <c r="P1954" s="187"/>
      <c r="Q1954" s="189"/>
      <c r="R1954" s="178">
        <f>IFERROR(IF(F1954&gt;0,IF(IFERROR((Смета!H1504*1),0)&gt;0,ROUND(F1954*G1954,2),0),0),0)</f>
        <v>0</v>
      </c>
      <c r="S1954" s="50">
        <f>IFERROR(IF(F1954&gt;0,IF(IFERROR((Смета!G1936*1),0)&gt;0,ROUND(F1954*G1954,2),0),0),0)</f>
        <v>0</v>
      </c>
      <c r="T1954" s="38"/>
      <c r="U1954" s="38"/>
      <c r="X1954" s="38"/>
      <c r="Y1954" s="38"/>
    </row>
    <row r="1955" spans="1:25" s="37" customFormat="1" hidden="1" x14ac:dyDescent="0.25">
      <c r="A1955" s="63"/>
      <c r="B1955" s="140">
        <f>IFERROR(IF(F1955&gt;0,MAX(B$26:B1954)+1,IF(AND(D1955&gt;0,C1955=0),"ЗАГ",0)),0)</f>
        <v>0</v>
      </c>
      <c r="C1955" s="141">
        <f>IF(Смета!B1937&gt;0,Смета!B1937,0)</f>
        <v>0</v>
      </c>
      <c r="D1955" s="543">
        <f>IF(Смета!C1937&gt;0,Смета!C1937,0)</f>
        <v>0</v>
      </c>
      <c r="E1955" s="77">
        <f>IF(Смета!D1937&gt;0,Смета!D1937,0)</f>
        <v>0</v>
      </c>
      <c r="F1955" s="67">
        <f>IFERROR(IF(Дата_КС2=S$3,Смета!Q1937,0)+IF(Дата_КС2=S$4,Смета!T1937,0)+IF(Дата_КС2=S$5,Смета!W1937,0)+IF(Дата_КС2=S$6,Смета!Z1937,0)+IF(Дата_КС2=S$7,Смета!AC1937,0)+IF(Дата_КС2=S$8,Смета!AF1937,0)+IF(Дата_КС2=S$9,Смета!AI1937,0)+IF(Дата_КС2=S$10,Смета!AL1937,0)+IF(Дата_КС2=S$11,Смета!AO1937,0)+IF(Дата_КС2=S$12,Смета!AR1937,0)+IF(Дата_КС2=S$13,Смета!AU1937,0)+IF(Дата_КС2=S$14,Смета!AX1937,0),0)</f>
        <v>0</v>
      </c>
      <c r="G1955" s="67">
        <f>IF(Смета!E1937&gt;0,Смета!E1937,0)</f>
        <v>0</v>
      </c>
      <c r="H1955" s="67">
        <f t="shared" si="62"/>
        <v>0</v>
      </c>
      <c r="I1955" s="464">
        <f t="shared" si="61"/>
        <v>0</v>
      </c>
      <c r="J1955" s="474"/>
      <c r="K1955" s="465">
        <f>IF(AND(B1955&gt;0,B1955&lt;&gt;"ЗАГ"),1,IF(C1955=0,SUM(B1956:INDEX(B1956:B$2002,INDEX(MATCH("ЗАГ",B1956:B$2002&amp;"",),))),0))</f>
        <v>0</v>
      </c>
      <c r="L1955" s="47"/>
      <c r="M1955" s="47"/>
      <c r="N1955" s="186"/>
      <c r="O1955" s="186"/>
      <c r="P1955" s="187"/>
      <c r="Q1955" s="189"/>
      <c r="R1955" s="178">
        <f>IFERROR(IF(F1955&gt;0,IF(IFERROR((Смета!H1505*1),0)&gt;0,ROUND(F1955*G1955,2),0),0),0)</f>
        <v>0</v>
      </c>
      <c r="S1955" s="50">
        <f>IFERROR(IF(F1955&gt;0,IF(IFERROR((Смета!G1937*1),0)&gt;0,ROUND(F1955*G1955,2),0),0),0)</f>
        <v>0</v>
      </c>
      <c r="T1955" s="38"/>
      <c r="U1955" s="38"/>
      <c r="X1955" s="38"/>
      <c r="Y1955" s="38"/>
    </row>
    <row r="1956" spans="1:25" s="37" customFormat="1" hidden="1" x14ac:dyDescent="0.25">
      <c r="A1956" s="63"/>
      <c r="B1956" s="140">
        <f>IFERROR(IF(F1956&gt;0,MAX(B$26:B1955)+1,IF(AND(D1956&gt;0,C1956=0),"ЗАГ",0)),0)</f>
        <v>0</v>
      </c>
      <c r="C1956" s="141">
        <f>IF(Смета!B1938&gt;0,Смета!B1938,0)</f>
        <v>0</v>
      </c>
      <c r="D1956" s="543">
        <f>IF(Смета!C1938&gt;0,Смета!C1938,0)</f>
        <v>0</v>
      </c>
      <c r="E1956" s="77">
        <f>IF(Смета!D1938&gt;0,Смета!D1938,0)</f>
        <v>0</v>
      </c>
      <c r="F1956" s="67">
        <f>IFERROR(IF(Дата_КС2=S$3,Смета!Q1938,0)+IF(Дата_КС2=S$4,Смета!T1938,0)+IF(Дата_КС2=S$5,Смета!W1938,0)+IF(Дата_КС2=S$6,Смета!Z1938,0)+IF(Дата_КС2=S$7,Смета!AC1938,0)+IF(Дата_КС2=S$8,Смета!AF1938,0)+IF(Дата_КС2=S$9,Смета!AI1938,0)+IF(Дата_КС2=S$10,Смета!AL1938,0)+IF(Дата_КС2=S$11,Смета!AO1938,0)+IF(Дата_КС2=S$12,Смета!AR1938,0)+IF(Дата_КС2=S$13,Смета!AU1938,0)+IF(Дата_КС2=S$14,Смета!AX1938,0),0)</f>
        <v>0</v>
      </c>
      <c r="G1956" s="67">
        <f>IF(Смета!E1938&gt;0,Смета!E1938,0)</f>
        <v>0</v>
      </c>
      <c r="H1956" s="67">
        <f t="shared" si="62"/>
        <v>0</v>
      </c>
      <c r="I1956" s="464">
        <f t="shared" si="61"/>
        <v>0</v>
      </c>
      <c r="J1956" s="474"/>
      <c r="K1956" s="465">
        <f>IF(AND(B1956&gt;0,B1956&lt;&gt;"ЗАГ"),1,IF(C1956=0,SUM(B1957:INDEX(B1957:B$2002,INDEX(MATCH("ЗАГ",B1957:B$2002&amp;"",),))),0))</f>
        <v>0</v>
      </c>
      <c r="L1956" s="47"/>
      <c r="M1956" s="47"/>
      <c r="N1956" s="186"/>
      <c r="O1956" s="186"/>
      <c r="P1956" s="187"/>
      <c r="Q1956" s="189"/>
      <c r="R1956" s="178">
        <f>IFERROR(IF(F1956&gt;0,IF(IFERROR((Смета!H1506*1),0)&gt;0,ROUND(F1956*G1956,2),0),0),0)</f>
        <v>0</v>
      </c>
      <c r="S1956" s="50">
        <f>IFERROR(IF(F1956&gt;0,IF(IFERROR((Смета!G1938*1),0)&gt;0,ROUND(F1956*G1956,2),0),0),0)</f>
        <v>0</v>
      </c>
      <c r="T1956" s="38"/>
      <c r="U1956" s="38"/>
      <c r="X1956" s="38"/>
      <c r="Y1956" s="38"/>
    </row>
    <row r="1957" spans="1:25" s="37" customFormat="1" hidden="1" x14ac:dyDescent="0.25">
      <c r="A1957" s="63"/>
      <c r="B1957" s="140">
        <f>IFERROR(IF(F1957&gt;0,MAX(B$26:B1956)+1,IF(AND(D1957&gt;0,C1957=0),"ЗАГ",0)),0)</f>
        <v>0</v>
      </c>
      <c r="C1957" s="141">
        <f>IF(Смета!B1939&gt;0,Смета!B1939,0)</f>
        <v>0</v>
      </c>
      <c r="D1957" s="543">
        <f>IF(Смета!C1939&gt;0,Смета!C1939,0)</f>
        <v>0</v>
      </c>
      <c r="E1957" s="77">
        <f>IF(Смета!D1939&gt;0,Смета!D1939,0)</f>
        <v>0</v>
      </c>
      <c r="F1957" s="67">
        <f>IFERROR(IF(Дата_КС2=S$3,Смета!Q1939,0)+IF(Дата_КС2=S$4,Смета!T1939,0)+IF(Дата_КС2=S$5,Смета!W1939,0)+IF(Дата_КС2=S$6,Смета!Z1939,0)+IF(Дата_КС2=S$7,Смета!AC1939,0)+IF(Дата_КС2=S$8,Смета!AF1939,0)+IF(Дата_КС2=S$9,Смета!AI1939,0)+IF(Дата_КС2=S$10,Смета!AL1939,0)+IF(Дата_КС2=S$11,Смета!AO1939,0)+IF(Дата_КС2=S$12,Смета!AR1939,0)+IF(Дата_КС2=S$13,Смета!AU1939,0)+IF(Дата_КС2=S$14,Смета!AX1939,0),0)</f>
        <v>0</v>
      </c>
      <c r="G1957" s="67">
        <f>IF(Смета!E1939&gt;0,Смета!E1939,0)</f>
        <v>0</v>
      </c>
      <c r="H1957" s="67">
        <f t="shared" si="62"/>
        <v>0</v>
      </c>
      <c r="I1957" s="464">
        <f t="shared" si="61"/>
        <v>0</v>
      </c>
      <c r="J1957" s="474"/>
      <c r="K1957" s="465">
        <f>IF(AND(B1957&gt;0,B1957&lt;&gt;"ЗАГ"),1,IF(C1957=0,SUM(B1958:INDEX(B1958:B$2002,INDEX(MATCH("ЗАГ",B1958:B$2002&amp;"",),))),0))</f>
        <v>0</v>
      </c>
      <c r="L1957" s="47"/>
      <c r="M1957" s="47"/>
      <c r="N1957" s="186"/>
      <c r="O1957" s="186"/>
      <c r="P1957" s="187"/>
      <c r="Q1957" s="189"/>
      <c r="R1957" s="178">
        <f>IFERROR(IF(F1957&gt;0,IF(IFERROR((Смета!H1507*1),0)&gt;0,ROUND(F1957*G1957,2),0),0),0)</f>
        <v>0</v>
      </c>
      <c r="S1957" s="50">
        <f>IFERROR(IF(F1957&gt;0,IF(IFERROR((Смета!G1939*1),0)&gt;0,ROUND(F1957*G1957,2),0),0),0)</f>
        <v>0</v>
      </c>
      <c r="T1957" s="38"/>
      <c r="U1957" s="38"/>
      <c r="X1957" s="38"/>
      <c r="Y1957" s="38"/>
    </row>
    <row r="1958" spans="1:25" s="37" customFormat="1" hidden="1" x14ac:dyDescent="0.25">
      <c r="A1958" s="63"/>
      <c r="B1958" s="140">
        <f>IFERROR(IF(F1958&gt;0,MAX(B$26:B1957)+1,IF(AND(D1958&gt;0,C1958=0),"ЗАГ",0)),0)</f>
        <v>0</v>
      </c>
      <c r="C1958" s="141">
        <f>IF(Смета!B1940&gt;0,Смета!B1940,0)</f>
        <v>0</v>
      </c>
      <c r="D1958" s="543">
        <f>IF(Смета!C1940&gt;0,Смета!C1940,0)</f>
        <v>0</v>
      </c>
      <c r="E1958" s="77">
        <f>IF(Смета!D1940&gt;0,Смета!D1940,0)</f>
        <v>0</v>
      </c>
      <c r="F1958" s="67">
        <f>IFERROR(IF(Дата_КС2=S$3,Смета!Q1940,0)+IF(Дата_КС2=S$4,Смета!T1940,0)+IF(Дата_КС2=S$5,Смета!W1940,0)+IF(Дата_КС2=S$6,Смета!Z1940,0)+IF(Дата_КС2=S$7,Смета!AC1940,0)+IF(Дата_КС2=S$8,Смета!AF1940,0)+IF(Дата_КС2=S$9,Смета!AI1940,0)+IF(Дата_КС2=S$10,Смета!AL1940,0)+IF(Дата_КС2=S$11,Смета!AO1940,0)+IF(Дата_КС2=S$12,Смета!AR1940,0)+IF(Дата_КС2=S$13,Смета!AU1940,0)+IF(Дата_КС2=S$14,Смета!AX1940,0),0)</f>
        <v>0</v>
      </c>
      <c r="G1958" s="67">
        <f>IF(Смета!E1940&gt;0,Смета!E1940,0)</f>
        <v>0</v>
      </c>
      <c r="H1958" s="67">
        <f t="shared" si="62"/>
        <v>0</v>
      </c>
      <c r="I1958" s="464">
        <f t="shared" si="61"/>
        <v>0</v>
      </c>
      <c r="J1958" s="474"/>
      <c r="K1958" s="465">
        <f>IF(AND(B1958&gt;0,B1958&lt;&gt;"ЗАГ"),1,IF(C1958=0,SUM(B1959:INDEX(B1959:B$2002,INDEX(MATCH("ЗАГ",B1959:B$2002&amp;"",),))),0))</f>
        <v>0</v>
      </c>
      <c r="L1958" s="47"/>
      <c r="M1958" s="47"/>
      <c r="N1958" s="186"/>
      <c r="O1958" s="186"/>
      <c r="P1958" s="187"/>
      <c r="Q1958" s="189"/>
      <c r="R1958" s="178">
        <f>IFERROR(IF(F1958&gt;0,IF(IFERROR((Смета!H1508*1),0)&gt;0,ROUND(F1958*G1958,2),0),0),0)</f>
        <v>0</v>
      </c>
      <c r="S1958" s="50">
        <f>IFERROR(IF(F1958&gt;0,IF(IFERROR((Смета!G1940*1),0)&gt;0,ROUND(F1958*G1958,2),0),0),0)</f>
        <v>0</v>
      </c>
      <c r="T1958" s="38"/>
      <c r="U1958" s="38"/>
      <c r="X1958" s="38"/>
      <c r="Y1958" s="38"/>
    </row>
    <row r="1959" spans="1:25" s="37" customFormat="1" hidden="1" x14ac:dyDescent="0.25">
      <c r="A1959" s="63"/>
      <c r="B1959" s="140">
        <f>IFERROR(IF(F1959&gt;0,MAX(B$26:B1958)+1,IF(AND(D1959&gt;0,C1959=0),"ЗАГ",0)),0)</f>
        <v>0</v>
      </c>
      <c r="C1959" s="141">
        <f>IF(Смета!B1941&gt;0,Смета!B1941,0)</f>
        <v>0</v>
      </c>
      <c r="D1959" s="543">
        <f>IF(Смета!C1941&gt;0,Смета!C1941,0)</f>
        <v>0</v>
      </c>
      <c r="E1959" s="77">
        <f>IF(Смета!D1941&gt;0,Смета!D1941,0)</f>
        <v>0</v>
      </c>
      <c r="F1959" s="67">
        <f>IFERROR(IF(Дата_КС2=S$3,Смета!Q1941,0)+IF(Дата_КС2=S$4,Смета!T1941,0)+IF(Дата_КС2=S$5,Смета!W1941,0)+IF(Дата_КС2=S$6,Смета!Z1941,0)+IF(Дата_КС2=S$7,Смета!AC1941,0)+IF(Дата_КС2=S$8,Смета!AF1941,0)+IF(Дата_КС2=S$9,Смета!AI1941,0)+IF(Дата_КС2=S$10,Смета!AL1941,0)+IF(Дата_КС2=S$11,Смета!AO1941,0)+IF(Дата_КС2=S$12,Смета!AR1941,0)+IF(Дата_КС2=S$13,Смета!AU1941,0)+IF(Дата_КС2=S$14,Смета!AX1941,0),0)</f>
        <v>0</v>
      </c>
      <c r="G1959" s="67">
        <f>IF(Смета!E1941&gt;0,Смета!E1941,0)</f>
        <v>0</v>
      </c>
      <c r="H1959" s="67">
        <f t="shared" si="62"/>
        <v>0</v>
      </c>
      <c r="I1959" s="464">
        <f t="shared" si="61"/>
        <v>0</v>
      </c>
      <c r="J1959" s="474"/>
      <c r="K1959" s="465">
        <f>IF(AND(B1959&gt;0,B1959&lt;&gt;"ЗАГ"),1,IF(C1959=0,SUM(B1960:INDEX(B1960:B$2002,INDEX(MATCH("ЗАГ",B1960:B$2002&amp;"",),))),0))</f>
        <v>0</v>
      </c>
      <c r="L1959" s="47"/>
      <c r="M1959" s="47"/>
      <c r="N1959" s="186"/>
      <c r="O1959" s="186"/>
      <c r="P1959" s="187"/>
      <c r="Q1959" s="189"/>
      <c r="R1959" s="178">
        <f>IFERROR(IF(F1959&gt;0,IF(IFERROR((Смета!H1509*1),0)&gt;0,ROUND(F1959*G1959,2),0),0),0)</f>
        <v>0</v>
      </c>
      <c r="S1959" s="50">
        <f>IFERROR(IF(F1959&gt;0,IF(IFERROR((Смета!G1941*1),0)&gt;0,ROUND(F1959*G1959,2),0),0),0)</f>
        <v>0</v>
      </c>
      <c r="T1959" s="38"/>
      <c r="U1959" s="38"/>
      <c r="X1959" s="38"/>
      <c r="Y1959" s="38"/>
    </row>
    <row r="1960" spans="1:25" s="37" customFormat="1" hidden="1" x14ac:dyDescent="0.25">
      <c r="A1960" s="63"/>
      <c r="B1960" s="140">
        <f>IFERROR(IF(F1960&gt;0,MAX(B$26:B1959)+1,IF(AND(D1960&gt;0,C1960=0),"ЗАГ",0)),0)</f>
        <v>0</v>
      </c>
      <c r="C1960" s="141">
        <f>IF(Смета!B1942&gt;0,Смета!B1942,0)</f>
        <v>0</v>
      </c>
      <c r="D1960" s="543">
        <f>IF(Смета!C1942&gt;0,Смета!C1942,0)</f>
        <v>0</v>
      </c>
      <c r="E1960" s="77">
        <f>IF(Смета!D1942&gt;0,Смета!D1942,0)</f>
        <v>0</v>
      </c>
      <c r="F1960" s="67">
        <f>IFERROR(IF(Дата_КС2=S$3,Смета!Q1942,0)+IF(Дата_КС2=S$4,Смета!T1942,0)+IF(Дата_КС2=S$5,Смета!W1942,0)+IF(Дата_КС2=S$6,Смета!Z1942,0)+IF(Дата_КС2=S$7,Смета!AC1942,0)+IF(Дата_КС2=S$8,Смета!AF1942,0)+IF(Дата_КС2=S$9,Смета!AI1942,0)+IF(Дата_КС2=S$10,Смета!AL1942,0)+IF(Дата_КС2=S$11,Смета!AO1942,0)+IF(Дата_КС2=S$12,Смета!AR1942,0)+IF(Дата_КС2=S$13,Смета!AU1942,0)+IF(Дата_КС2=S$14,Смета!AX1942,0),0)</f>
        <v>0</v>
      </c>
      <c r="G1960" s="67">
        <f>IF(Смета!E1942&gt;0,Смета!E1942,0)</f>
        <v>0</v>
      </c>
      <c r="H1960" s="67">
        <f t="shared" si="62"/>
        <v>0</v>
      </c>
      <c r="I1960" s="464">
        <f t="shared" si="61"/>
        <v>0</v>
      </c>
      <c r="J1960" s="474"/>
      <c r="K1960" s="465">
        <f>IF(AND(B1960&gt;0,B1960&lt;&gt;"ЗАГ"),1,IF(C1960=0,SUM(B1961:INDEX(B1961:B$2002,INDEX(MATCH("ЗАГ",B1961:B$2002&amp;"",),))),0))</f>
        <v>0</v>
      </c>
      <c r="L1960" s="47"/>
      <c r="M1960" s="47"/>
      <c r="N1960" s="186"/>
      <c r="O1960" s="186"/>
      <c r="P1960" s="187"/>
      <c r="Q1960" s="189"/>
      <c r="R1960" s="178">
        <f>IFERROR(IF(F1960&gt;0,IF(IFERROR((Смета!H1510*1),0)&gt;0,ROUND(F1960*G1960,2),0),0),0)</f>
        <v>0</v>
      </c>
      <c r="S1960" s="50">
        <f>IFERROR(IF(F1960&gt;0,IF(IFERROR((Смета!G1942*1),0)&gt;0,ROUND(F1960*G1960,2),0),0),0)</f>
        <v>0</v>
      </c>
      <c r="T1960" s="38"/>
      <c r="U1960" s="38"/>
      <c r="X1960" s="38"/>
      <c r="Y1960" s="38"/>
    </row>
    <row r="1961" spans="1:25" s="37" customFormat="1" hidden="1" x14ac:dyDescent="0.25">
      <c r="A1961" s="63"/>
      <c r="B1961" s="140">
        <f>IFERROR(IF(F1961&gt;0,MAX(B$26:B1960)+1,IF(AND(D1961&gt;0,C1961=0),"ЗАГ",0)),0)</f>
        <v>0</v>
      </c>
      <c r="C1961" s="141">
        <f>IF(Смета!B1943&gt;0,Смета!B1943,0)</f>
        <v>0</v>
      </c>
      <c r="D1961" s="543">
        <f>IF(Смета!C1943&gt;0,Смета!C1943,0)</f>
        <v>0</v>
      </c>
      <c r="E1961" s="77">
        <f>IF(Смета!D1943&gt;0,Смета!D1943,0)</f>
        <v>0</v>
      </c>
      <c r="F1961" s="67">
        <f>IFERROR(IF(Дата_КС2=S$3,Смета!Q1943,0)+IF(Дата_КС2=S$4,Смета!T1943,0)+IF(Дата_КС2=S$5,Смета!W1943,0)+IF(Дата_КС2=S$6,Смета!Z1943,0)+IF(Дата_КС2=S$7,Смета!AC1943,0)+IF(Дата_КС2=S$8,Смета!AF1943,0)+IF(Дата_КС2=S$9,Смета!AI1943,0)+IF(Дата_КС2=S$10,Смета!AL1943,0)+IF(Дата_КС2=S$11,Смета!AO1943,0)+IF(Дата_КС2=S$12,Смета!AR1943,0)+IF(Дата_КС2=S$13,Смета!AU1943,0)+IF(Дата_КС2=S$14,Смета!AX1943,0),0)</f>
        <v>0</v>
      </c>
      <c r="G1961" s="67">
        <f>IF(Смета!E1943&gt;0,Смета!E1943,0)</f>
        <v>0</v>
      </c>
      <c r="H1961" s="67">
        <f t="shared" si="62"/>
        <v>0</v>
      </c>
      <c r="I1961" s="464">
        <f t="shared" si="61"/>
        <v>0</v>
      </c>
      <c r="J1961" s="474"/>
      <c r="K1961" s="465">
        <f>IF(AND(B1961&gt;0,B1961&lt;&gt;"ЗАГ"),1,IF(C1961=0,SUM(B1962:INDEX(B1962:B$2002,INDEX(MATCH("ЗАГ",B1962:B$2002&amp;"",),))),0))</f>
        <v>0</v>
      </c>
      <c r="L1961" s="47"/>
      <c r="M1961" s="47"/>
      <c r="N1961" s="186"/>
      <c r="O1961" s="186"/>
      <c r="P1961" s="187"/>
      <c r="Q1961" s="189"/>
      <c r="R1961" s="178">
        <f>IFERROR(IF(F1961&gt;0,IF(IFERROR((Смета!H1511*1),0)&gt;0,ROUND(F1961*G1961,2),0),0),0)</f>
        <v>0</v>
      </c>
      <c r="S1961" s="50">
        <f>IFERROR(IF(F1961&gt;0,IF(IFERROR((Смета!G1943*1),0)&gt;0,ROUND(F1961*G1961,2),0),0),0)</f>
        <v>0</v>
      </c>
      <c r="T1961" s="38"/>
      <c r="U1961" s="38"/>
      <c r="X1961" s="38"/>
      <c r="Y1961" s="38"/>
    </row>
    <row r="1962" spans="1:25" s="37" customFormat="1" hidden="1" x14ac:dyDescent="0.25">
      <c r="A1962" s="63"/>
      <c r="B1962" s="140">
        <f>IFERROR(IF(F1962&gt;0,MAX(B$26:B1961)+1,IF(AND(D1962&gt;0,C1962=0),"ЗАГ",0)),0)</f>
        <v>0</v>
      </c>
      <c r="C1962" s="141">
        <f>IF(Смета!B1944&gt;0,Смета!B1944,0)</f>
        <v>0</v>
      </c>
      <c r="D1962" s="543">
        <f>IF(Смета!C1944&gt;0,Смета!C1944,0)</f>
        <v>0</v>
      </c>
      <c r="E1962" s="77">
        <f>IF(Смета!D1944&gt;0,Смета!D1944,0)</f>
        <v>0</v>
      </c>
      <c r="F1962" s="67">
        <f>IFERROR(IF(Дата_КС2=S$3,Смета!Q1944,0)+IF(Дата_КС2=S$4,Смета!T1944,0)+IF(Дата_КС2=S$5,Смета!W1944,0)+IF(Дата_КС2=S$6,Смета!Z1944,0)+IF(Дата_КС2=S$7,Смета!AC1944,0)+IF(Дата_КС2=S$8,Смета!AF1944,0)+IF(Дата_КС2=S$9,Смета!AI1944,0)+IF(Дата_КС2=S$10,Смета!AL1944,0)+IF(Дата_КС2=S$11,Смета!AO1944,0)+IF(Дата_КС2=S$12,Смета!AR1944,0)+IF(Дата_КС2=S$13,Смета!AU1944,0)+IF(Дата_КС2=S$14,Смета!AX1944,0),0)</f>
        <v>0</v>
      </c>
      <c r="G1962" s="67">
        <f>IF(Смета!E1944&gt;0,Смета!E1944,0)</f>
        <v>0</v>
      </c>
      <c r="H1962" s="67">
        <f t="shared" si="62"/>
        <v>0</v>
      </c>
      <c r="I1962" s="464">
        <f t="shared" si="61"/>
        <v>0</v>
      </c>
      <c r="J1962" s="474"/>
      <c r="K1962" s="465">
        <f>IF(AND(B1962&gt;0,B1962&lt;&gt;"ЗАГ"),1,IF(C1962=0,SUM(B1963:INDEX(B1963:B$2002,INDEX(MATCH("ЗАГ",B1963:B$2002&amp;"",),))),0))</f>
        <v>0</v>
      </c>
      <c r="L1962" s="47"/>
      <c r="M1962" s="47"/>
      <c r="N1962" s="186"/>
      <c r="O1962" s="186"/>
      <c r="P1962" s="187"/>
      <c r="Q1962" s="189"/>
      <c r="R1962" s="178">
        <f>IFERROR(IF(F1962&gt;0,IF(IFERROR((Смета!H1512*1),0)&gt;0,ROUND(F1962*G1962,2),0),0),0)</f>
        <v>0</v>
      </c>
      <c r="S1962" s="50">
        <f>IFERROR(IF(F1962&gt;0,IF(IFERROR((Смета!G1944*1),0)&gt;0,ROUND(F1962*G1962,2),0),0),0)</f>
        <v>0</v>
      </c>
      <c r="T1962" s="38"/>
      <c r="U1962" s="38"/>
      <c r="X1962" s="38"/>
      <c r="Y1962" s="38"/>
    </row>
    <row r="1963" spans="1:25" s="37" customFormat="1" hidden="1" x14ac:dyDescent="0.25">
      <c r="A1963" s="63"/>
      <c r="B1963" s="140">
        <f>IFERROR(IF(F1963&gt;0,MAX(B$26:B1962)+1,IF(AND(D1963&gt;0,C1963=0),"ЗАГ",0)),0)</f>
        <v>0</v>
      </c>
      <c r="C1963" s="141">
        <f>IF(Смета!B1945&gt;0,Смета!B1945,0)</f>
        <v>0</v>
      </c>
      <c r="D1963" s="543">
        <f>IF(Смета!C1945&gt;0,Смета!C1945,0)</f>
        <v>0</v>
      </c>
      <c r="E1963" s="77">
        <f>IF(Смета!D1945&gt;0,Смета!D1945,0)</f>
        <v>0</v>
      </c>
      <c r="F1963" s="67">
        <f>IFERROR(IF(Дата_КС2=S$3,Смета!Q1945,0)+IF(Дата_КС2=S$4,Смета!T1945,0)+IF(Дата_КС2=S$5,Смета!W1945,0)+IF(Дата_КС2=S$6,Смета!Z1945,0)+IF(Дата_КС2=S$7,Смета!AC1945,0)+IF(Дата_КС2=S$8,Смета!AF1945,0)+IF(Дата_КС2=S$9,Смета!AI1945,0)+IF(Дата_КС2=S$10,Смета!AL1945,0)+IF(Дата_КС2=S$11,Смета!AO1945,0)+IF(Дата_КС2=S$12,Смета!AR1945,0)+IF(Дата_КС2=S$13,Смета!AU1945,0)+IF(Дата_КС2=S$14,Смета!AX1945,0),0)</f>
        <v>0</v>
      </c>
      <c r="G1963" s="67">
        <f>IF(Смета!E1945&gt;0,Смета!E1945,0)</f>
        <v>0</v>
      </c>
      <c r="H1963" s="67">
        <f t="shared" si="62"/>
        <v>0</v>
      </c>
      <c r="I1963" s="464">
        <f t="shared" si="61"/>
        <v>0</v>
      </c>
      <c r="J1963" s="474"/>
      <c r="K1963" s="465">
        <f>IF(AND(B1963&gt;0,B1963&lt;&gt;"ЗАГ"),1,IF(C1963=0,SUM(B1964:INDEX(B1964:B$2002,INDEX(MATCH("ЗАГ",B1964:B$2002&amp;"",),))),0))</f>
        <v>0</v>
      </c>
      <c r="L1963" s="47"/>
      <c r="M1963" s="47"/>
      <c r="N1963" s="186"/>
      <c r="O1963" s="186"/>
      <c r="P1963" s="187"/>
      <c r="Q1963" s="189"/>
      <c r="R1963" s="178">
        <f>IFERROR(IF(F1963&gt;0,IF(IFERROR((Смета!H1513*1),0)&gt;0,ROUND(F1963*G1963,2),0),0),0)</f>
        <v>0</v>
      </c>
      <c r="S1963" s="50">
        <f>IFERROR(IF(F1963&gt;0,IF(IFERROR((Смета!G1945*1),0)&gt;0,ROUND(F1963*G1963,2),0),0),0)</f>
        <v>0</v>
      </c>
      <c r="T1963" s="38"/>
      <c r="U1963" s="38"/>
      <c r="X1963" s="38"/>
      <c r="Y1963" s="38"/>
    </row>
    <row r="1964" spans="1:25" s="37" customFormat="1" hidden="1" x14ac:dyDescent="0.25">
      <c r="A1964" s="63"/>
      <c r="B1964" s="140">
        <f>IFERROR(IF(F1964&gt;0,MAX(B$26:B1963)+1,IF(AND(D1964&gt;0,C1964=0),"ЗАГ",0)),0)</f>
        <v>0</v>
      </c>
      <c r="C1964" s="141">
        <f>IF(Смета!B1946&gt;0,Смета!B1946,0)</f>
        <v>0</v>
      </c>
      <c r="D1964" s="543">
        <f>IF(Смета!C1946&gt;0,Смета!C1946,0)</f>
        <v>0</v>
      </c>
      <c r="E1964" s="77">
        <f>IF(Смета!D1946&gt;0,Смета!D1946,0)</f>
        <v>0</v>
      </c>
      <c r="F1964" s="67">
        <f>IFERROR(IF(Дата_КС2=S$3,Смета!Q1946,0)+IF(Дата_КС2=S$4,Смета!T1946,0)+IF(Дата_КС2=S$5,Смета!W1946,0)+IF(Дата_КС2=S$6,Смета!Z1946,0)+IF(Дата_КС2=S$7,Смета!AC1946,0)+IF(Дата_КС2=S$8,Смета!AF1946,0)+IF(Дата_КС2=S$9,Смета!AI1946,0)+IF(Дата_КС2=S$10,Смета!AL1946,0)+IF(Дата_КС2=S$11,Смета!AO1946,0)+IF(Дата_КС2=S$12,Смета!AR1946,0)+IF(Дата_КС2=S$13,Смета!AU1946,0)+IF(Дата_КС2=S$14,Смета!AX1946,0),0)</f>
        <v>0</v>
      </c>
      <c r="G1964" s="67">
        <f>IF(Смета!E1946&gt;0,Смета!E1946,0)</f>
        <v>0</v>
      </c>
      <c r="H1964" s="67">
        <f t="shared" si="62"/>
        <v>0</v>
      </c>
      <c r="I1964" s="464">
        <f t="shared" si="61"/>
        <v>0</v>
      </c>
      <c r="J1964" s="474"/>
      <c r="K1964" s="465">
        <f>IF(AND(B1964&gt;0,B1964&lt;&gt;"ЗАГ"),1,IF(C1964=0,SUM(B1965:INDEX(B1965:B$2002,INDEX(MATCH("ЗАГ",B1965:B$2002&amp;"",),))),0))</f>
        <v>0</v>
      </c>
      <c r="L1964" s="47"/>
      <c r="M1964" s="47"/>
      <c r="N1964" s="186"/>
      <c r="O1964" s="186"/>
      <c r="P1964" s="187"/>
      <c r="Q1964" s="189"/>
      <c r="R1964" s="178">
        <f>IFERROR(IF(F1964&gt;0,IF(IFERROR((Смета!H1514*1),0)&gt;0,ROUND(F1964*G1964,2),0),0),0)</f>
        <v>0</v>
      </c>
      <c r="S1964" s="50">
        <f>IFERROR(IF(F1964&gt;0,IF(IFERROR((Смета!G1946*1),0)&gt;0,ROUND(F1964*G1964,2),0),0),0)</f>
        <v>0</v>
      </c>
      <c r="T1964" s="38"/>
      <c r="U1964" s="38"/>
      <c r="X1964" s="38"/>
      <c r="Y1964" s="38"/>
    </row>
    <row r="1965" spans="1:25" s="37" customFormat="1" hidden="1" x14ac:dyDescent="0.25">
      <c r="A1965" s="63"/>
      <c r="B1965" s="140">
        <f>IFERROR(IF(F1965&gt;0,MAX(B$26:B1964)+1,IF(AND(D1965&gt;0,C1965=0),"ЗАГ",0)),0)</f>
        <v>0</v>
      </c>
      <c r="C1965" s="141">
        <f>IF(Смета!B1947&gt;0,Смета!B1947,0)</f>
        <v>0</v>
      </c>
      <c r="D1965" s="543">
        <f>IF(Смета!C1947&gt;0,Смета!C1947,0)</f>
        <v>0</v>
      </c>
      <c r="E1965" s="77">
        <f>IF(Смета!D1947&gt;0,Смета!D1947,0)</f>
        <v>0</v>
      </c>
      <c r="F1965" s="67">
        <f>IFERROR(IF(Дата_КС2=S$3,Смета!Q1947,0)+IF(Дата_КС2=S$4,Смета!T1947,0)+IF(Дата_КС2=S$5,Смета!W1947,0)+IF(Дата_КС2=S$6,Смета!Z1947,0)+IF(Дата_КС2=S$7,Смета!AC1947,0)+IF(Дата_КС2=S$8,Смета!AF1947,0)+IF(Дата_КС2=S$9,Смета!AI1947,0)+IF(Дата_КС2=S$10,Смета!AL1947,0)+IF(Дата_КС2=S$11,Смета!AO1947,0)+IF(Дата_КС2=S$12,Смета!AR1947,0)+IF(Дата_КС2=S$13,Смета!AU1947,0)+IF(Дата_КС2=S$14,Смета!AX1947,0),0)</f>
        <v>0</v>
      </c>
      <c r="G1965" s="67">
        <f>IF(Смета!E1947&gt;0,Смета!E1947,0)</f>
        <v>0</v>
      </c>
      <c r="H1965" s="67">
        <f t="shared" si="62"/>
        <v>0</v>
      </c>
      <c r="I1965" s="464">
        <f t="shared" si="61"/>
        <v>0</v>
      </c>
      <c r="J1965" s="474"/>
      <c r="K1965" s="465">
        <f>IF(AND(B1965&gt;0,B1965&lt;&gt;"ЗАГ"),1,IF(C1965=0,SUM(B1966:INDEX(B1966:B$2002,INDEX(MATCH("ЗАГ",B1966:B$2002&amp;"",),))),0))</f>
        <v>0</v>
      </c>
      <c r="L1965" s="47"/>
      <c r="M1965" s="47"/>
      <c r="N1965" s="186"/>
      <c r="O1965" s="186"/>
      <c r="P1965" s="187"/>
      <c r="Q1965" s="189"/>
      <c r="R1965" s="178">
        <f>IFERROR(IF(F1965&gt;0,IF(IFERROR((Смета!H1515*1),0)&gt;0,ROUND(F1965*G1965,2),0),0),0)</f>
        <v>0</v>
      </c>
      <c r="S1965" s="50">
        <f>IFERROR(IF(F1965&gt;0,IF(IFERROR((Смета!G1947*1),0)&gt;0,ROUND(F1965*G1965,2),0),0),0)</f>
        <v>0</v>
      </c>
      <c r="T1965" s="38"/>
      <c r="U1965" s="38"/>
      <c r="X1965" s="38"/>
      <c r="Y1965" s="38"/>
    </row>
    <row r="1966" spans="1:25" s="37" customFormat="1" hidden="1" x14ac:dyDescent="0.25">
      <c r="A1966" s="63"/>
      <c r="B1966" s="140">
        <f>IFERROR(IF(F1966&gt;0,MAX(B$26:B1965)+1,IF(AND(D1966&gt;0,C1966=0),"ЗАГ",0)),0)</f>
        <v>0</v>
      </c>
      <c r="C1966" s="141">
        <f>IF(Смета!B1948&gt;0,Смета!B1948,0)</f>
        <v>0</v>
      </c>
      <c r="D1966" s="543">
        <f>IF(Смета!C1948&gt;0,Смета!C1948,0)</f>
        <v>0</v>
      </c>
      <c r="E1966" s="77">
        <f>IF(Смета!D1948&gt;0,Смета!D1948,0)</f>
        <v>0</v>
      </c>
      <c r="F1966" s="67">
        <f>IFERROR(IF(Дата_КС2=S$3,Смета!Q1948,0)+IF(Дата_КС2=S$4,Смета!T1948,0)+IF(Дата_КС2=S$5,Смета!W1948,0)+IF(Дата_КС2=S$6,Смета!Z1948,0)+IF(Дата_КС2=S$7,Смета!AC1948,0)+IF(Дата_КС2=S$8,Смета!AF1948,0)+IF(Дата_КС2=S$9,Смета!AI1948,0)+IF(Дата_КС2=S$10,Смета!AL1948,0)+IF(Дата_КС2=S$11,Смета!AO1948,0)+IF(Дата_КС2=S$12,Смета!AR1948,0)+IF(Дата_КС2=S$13,Смета!AU1948,0)+IF(Дата_КС2=S$14,Смета!AX1948,0),0)</f>
        <v>0</v>
      </c>
      <c r="G1966" s="67">
        <f>IF(Смета!E1948&gt;0,Смета!E1948,0)</f>
        <v>0</v>
      </c>
      <c r="H1966" s="67">
        <f t="shared" si="62"/>
        <v>0</v>
      </c>
      <c r="I1966" s="464">
        <f t="shared" si="61"/>
        <v>0</v>
      </c>
      <c r="J1966" s="474"/>
      <c r="K1966" s="465">
        <f>IF(AND(B1966&gt;0,B1966&lt;&gt;"ЗАГ"),1,IF(C1966=0,SUM(B1967:INDEX(B1967:B$2002,INDEX(MATCH("ЗАГ",B1967:B$2002&amp;"",),))),0))</f>
        <v>0</v>
      </c>
      <c r="L1966" s="47"/>
      <c r="M1966" s="47"/>
      <c r="N1966" s="186"/>
      <c r="O1966" s="186"/>
      <c r="P1966" s="187"/>
      <c r="Q1966" s="189"/>
      <c r="R1966" s="178">
        <f>IFERROR(IF(F1966&gt;0,IF(IFERROR((Смета!H1516*1),0)&gt;0,ROUND(F1966*G1966,2),0),0),0)</f>
        <v>0</v>
      </c>
      <c r="S1966" s="50">
        <f>IFERROR(IF(F1966&gt;0,IF(IFERROR((Смета!G1948*1),0)&gt;0,ROUND(F1966*G1966,2),0),0),0)</f>
        <v>0</v>
      </c>
      <c r="T1966" s="38"/>
      <c r="U1966" s="38"/>
      <c r="X1966" s="38"/>
      <c r="Y1966" s="38"/>
    </row>
    <row r="1967" spans="1:25" s="37" customFormat="1" hidden="1" x14ac:dyDescent="0.25">
      <c r="A1967" s="63"/>
      <c r="B1967" s="140">
        <f>IFERROR(IF(F1967&gt;0,MAX(B$26:B1966)+1,IF(AND(D1967&gt;0,C1967=0),"ЗАГ",0)),0)</f>
        <v>0</v>
      </c>
      <c r="C1967" s="141">
        <f>IF(Смета!B1949&gt;0,Смета!B1949,0)</f>
        <v>0</v>
      </c>
      <c r="D1967" s="543">
        <f>IF(Смета!C1949&gt;0,Смета!C1949,0)</f>
        <v>0</v>
      </c>
      <c r="E1967" s="77">
        <f>IF(Смета!D1949&gt;0,Смета!D1949,0)</f>
        <v>0</v>
      </c>
      <c r="F1967" s="67">
        <f>IFERROR(IF(Дата_КС2=S$3,Смета!Q1949,0)+IF(Дата_КС2=S$4,Смета!T1949,0)+IF(Дата_КС2=S$5,Смета!W1949,0)+IF(Дата_КС2=S$6,Смета!Z1949,0)+IF(Дата_КС2=S$7,Смета!AC1949,0)+IF(Дата_КС2=S$8,Смета!AF1949,0)+IF(Дата_КС2=S$9,Смета!AI1949,0)+IF(Дата_КС2=S$10,Смета!AL1949,0)+IF(Дата_КС2=S$11,Смета!AO1949,0)+IF(Дата_КС2=S$12,Смета!AR1949,0)+IF(Дата_КС2=S$13,Смета!AU1949,0)+IF(Дата_КС2=S$14,Смета!AX1949,0),0)</f>
        <v>0</v>
      </c>
      <c r="G1967" s="67">
        <f>IF(Смета!E1949&gt;0,Смета!E1949,0)</f>
        <v>0</v>
      </c>
      <c r="H1967" s="67">
        <f t="shared" si="62"/>
        <v>0</v>
      </c>
      <c r="I1967" s="464">
        <f t="shared" si="61"/>
        <v>0</v>
      </c>
      <c r="J1967" s="474"/>
      <c r="K1967" s="465">
        <f>IF(AND(B1967&gt;0,B1967&lt;&gt;"ЗАГ"),1,IF(C1967=0,SUM(B1968:INDEX(B1968:B$2002,INDEX(MATCH("ЗАГ",B1968:B$2002&amp;"",),))),0))</f>
        <v>0</v>
      </c>
      <c r="L1967" s="47"/>
      <c r="M1967" s="47"/>
      <c r="N1967" s="186"/>
      <c r="O1967" s="186"/>
      <c r="P1967" s="187"/>
      <c r="Q1967" s="189"/>
      <c r="R1967" s="178">
        <f>IFERROR(IF(F1967&gt;0,IF(IFERROR((Смета!H1517*1),0)&gt;0,ROUND(F1967*G1967,2),0),0),0)</f>
        <v>0</v>
      </c>
      <c r="S1967" s="50">
        <f>IFERROR(IF(F1967&gt;0,IF(IFERROR((Смета!G1949*1),0)&gt;0,ROUND(F1967*G1967,2),0),0),0)</f>
        <v>0</v>
      </c>
      <c r="T1967" s="38"/>
      <c r="U1967" s="38"/>
      <c r="X1967" s="38"/>
      <c r="Y1967" s="38"/>
    </row>
    <row r="1968" spans="1:25" s="37" customFormat="1" hidden="1" x14ac:dyDescent="0.25">
      <c r="A1968" s="63"/>
      <c r="B1968" s="140">
        <f>IFERROR(IF(F1968&gt;0,MAX(B$26:B1967)+1,IF(AND(D1968&gt;0,C1968=0),"ЗАГ",0)),0)</f>
        <v>0</v>
      </c>
      <c r="C1968" s="141">
        <f>IF(Смета!B1950&gt;0,Смета!B1950,0)</f>
        <v>0</v>
      </c>
      <c r="D1968" s="543">
        <f>IF(Смета!C1950&gt;0,Смета!C1950,0)</f>
        <v>0</v>
      </c>
      <c r="E1968" s="77">
        <f>IF(Смета!D1950&gt;0,Смета!D1950,0)</f>
        <v>0</v>
      </c>
      <c r="F1968" s="67">
        <f>IFERROR(IF(Дата_КС2=S$3,Смета!Q1950,0)+IF(Дата_КС2=S$4,Смета!T1950,0)+IF(Дата_КС2=S$5,Смета!W1950,0)+IF(Дата_КС2=S$6,Смета!Z1950,0)+IF(Дата_КС2=S$7,Смета!AC1950,0)+IF(Дата_КС2=S$8,Смета!AF1950,0)+IF(Дата_КС2=S$9,Смета!AI1950,0)+IF(Дата_КС2=S$10,Смета!AL1950,0)+IF(Дата_КС2=S$11,Смета!AO1950,0)+IF(Дата_КС2=S$12,Смета!AR1950,0)+IF(Дата_КС2=S$13,Смета!AU1950,0)+IF(Дата_КС2=S$14,Смета!AX1950,0),0)</f>
        <v>0</v>
      </c>
      <c r="G1968" s="67">
        <f>IF(Смета!E1950&gt;0,Смета!E1950,0)</f>
        <v>0</v>
      </c>
      <c r="H1968" s="67">
        <f t="shared" si="62"/>
        <v>0</v>
      </c>
      <c r="I1968" s="464">
        <f t="shared" si="61"/>
        <v>0</v>
      </c>
      <c r="J1968" s="474"/>
      <c r="K1968" s="465">
        <f>IF(AND(B1968&gt;0,B1968&lt;&gt;"ЗАГ"),1,IF(C1968=0,SUM(B1969:INDEX(B1969:B$2002,INDEX(MATCH("ЗАГ",B1969:B$2002&amp;"",),))),0))</f>
        <v>0</v>
      </c>
      <c r="L1968" s="47"/>
      <c r="M1968" s="47"/>
      <c r="N1968" s="186"/>
      <c r="O1968" s="186"/>
      <c r="P1968" s="187"/>
      <c r="Q1968" s="189"/>
      <c r="R1968" s="178">
        <f>IFERROR(IF(F1968&gt;0,IF(IFERROR((Смета!H1518*1),0)&gt;0,ROUND(F1968*G1968,2),0),0),0)</f>
        <v>0</v>
      </c>
      <c r="S1968" s="50">
        <f>IFERROR(IF(F1968&gt;0,IF(IFERROR((Смета!G1950*1),0)&gt;0,ROUND(F1968*G1968,2),0),0),0)</f>
        <v>0</v>
      </c>
      <c r="T1968" s="38"/>
      <c r="U1968" s="38"/>
      <c r="X1968" s="38"/>
      <c r="Y1968" s="38"/>
    </row>
    <row r="1969" spans="1:25" s="37" customFormat="1" hidden="1" x14ac:dyDescent="0.25">
      <c r="A1969" s="63"/>
      <c r="B1969" s="140">
        <f>IFERROR(IF(F1969&gt;0,MAX(B$26:B1968)+1,IF(AND(D1969&gt;0,C1969=0),"ЗАГ",0)),0)</f>
        <v>0</v>
      </c>
      <c r="C1969" s="141">
        <f>IF(Смета!B1951&gt;0,Смета!B1951,0)</f>
        <v>0</v>
      </c>
      <c r="D1969" s="543">
        <f>IF(Смета!C1951&gt;0,Смета!C1951,0)</f>
        <v>0</v>
      </c>
      <c r="E1969" s="77">
        <f>IF(Смета!D1951&gt;0,Смета!D1951,0)</f>
        <v>0</v>
      </c>
      <c r="F1969" s="67">
        <f>IFERROR(IF(Дата_КС2=S$3,Смета!Q1951,0)+IF(Дата_КС2=S$4,Смета!T1951,0)+IF(Дата_КС2=S$5,Смета!W1951,0)+IF(Дата_КС2=S$6,Смета!Z1951,0)+IF(Дата_КС2=S$7,Смета!AC1951,0)+IF(Дата_КС2=S$8,Смета!AF1951,0)+IF(Дата_КС2=S$9,Смета!AI1951,0)+IF(Дата_КС2=S$10,Смета!AL1951,0)+IF(Дата_КС2=S$11,Смета!AO1951,0)+IF(Дата_КС2=S$12,Смета!AR1951,0)+IF(Дата_КС2=S$13,Смета!AU1951,0)+IF(Дата_КС2=S$14,Смета!AX1951,0),0)</f>
        <v>0</v>
      </c>
      <c r="G1969" s="67">
        <f>IF(Смета!E1951&gt;0,Смета!E1951,0)</f>
        <v>0</v>
      </c>
      <c r="H1969" s="67">
        <f t="shared" si="62"/>
        <v>0</v>
      </c>
      <c r="I1969" s="464">
        <f t="shared" si="61"/>
        <v>0</v>
      </c>
      <c r="J1969" s="474"/>
      <c r="K1969" s="465">
        <f>IF(AND(B1969&gt;0,B1969&lt;&gt;"ЗАГ"),1,IF(C1969=0,SUM(B1970:INDEX(B1970:B$2002,INDEX(MATCH("ЗАГ",B1970:B$2002&amp;"",),))),0))</f>
        <v>0</v>
      </c>
      <c r="L1969" s="47"/>
      <c r="M1969" s="47"/>
      <c r="N1969" s="186"/>
      <c r="O1969" s="186"/>
      <c r="P1969" s="187"/>
      <c r="Q1969" s="189"/>
      <c r="R1969" s="178">
        <f>IFERROR(IF(F1969&gt;0,IF(IFERROR((Смета!H1519*1),0)&gt;0,ROUND(F1969*G1969,2),0),0),0)</f>
        <v>0</v>
      </c>
      <c r="S1969" s="50">
        <f>IFERROR(IF(F1969&gt;0,IF(IFERROR((Смета!G1951*1),0)&gt;0,ROUND(F1969*G1969,2),0),0),0)</f>
        <v>0</v>
      </c>
      <c r="T1969" s="38"/>
      <c r="U1969" s="38"/>
      <c r="X1969" s="38"/>
      <c r="Y1969" s="38"/>
    </row>
    <row r="1970" spans="1:25" s="37" customFormat="1" hidden="1" x14ac:dyDescent="0.25">
      <c r="A1970" s="63"/>
      <c r="B1970" s="140">
        <f>IFERROR(IF(F1970&gt;0,MAX(B$26:B1969)+1,IF(AND(D1970&gt;0,C1970=0),"ЗАГ",0)),0)</f>
        <v>0</v>
      </c>
      <c r="C1970" s="141">
        <f>IF(Смета!B1952&gt;0,Смета!B1952,0)</f>
        <v>0</v>
      </c>
      <c r="D1970" s="543">
        <f>IF(Смета!C1952&gt;0,Смета!C1952,0)</f>
        <v>0</v>
      </c>
      <c r="E1970" s="77">
        <f>IF(Смета!D1952&gt;0,Смета!D1952,0)</f>
        <v>0</v>
      </c>
      <c r="F1970" s="67">
        <f>IFERROR(IF(Дата_КС2=S$3,Смета!Q1952,0)+IF(Дата_КС2=S$4,Смета!T1952,0)+IF(Дата_КС2=S$5,Смета!W1952,0)+IF(Дата_КС2=S$6,Смета!Z1952,0)+IF(Дата_КС2=S$7,Смета!AC1952,0)+IF(Дата_КС2=S$8,Смета!AF1952,0)+IF(Дата_КС2=S$9,Смета!AI1952,0)+IF(Дата_КС2=S$10,Смета!AL1952,0)+IF(Дата_КС2=S$11,Смета!AO1952,0)+IF(Дата_КС2=S$12,Смета!AR1952,0)+IF(Дата_КС2=S$13,Смета!AU1952,0)+IF(Дата_КС2=S$14,Смета!AX1952,0),0)</f>
        <v>0</v>
      </c>
      <c r="G1970" s="67">
        <f>IF(Смета!E1952&gt;0,Смета!E1952,0)</f>
        <v>0</v>
      </c>
      <c r="H1970" s="67">
        <f t="shared" si="62"/>
        <v>0</v>
      </c>
      <c r="I1970" s="464">
        <f t="shared" si="61"/>
        <v>0</v>
      </c>
      <c r="J1970" s="474"/>
      <c r="K1970" s="465">
        <f>IF(AND(B1970&gt;0,B1970&lt;&gt;"ЗАГ"),1,IF(C1970=0,SUM(B1971:INDEX(B1971:B$2002,INDEX(MATCH("ЗАГ",B1971:B$2002&amp;"",),))),0))</f>
        <v>0</v>
      </c>
      <c r="L1970" s="47"/>
      <c r="M1970" s="47"/>
      <c r="N1970" s="186"/>
      <c r="O1970" s="186"/>
      <c r="P1970" s="187"/>
      <c r="Q1970" s="189"/>
      <c r="R1970" s="178">
        <f>IFERROR(IF(F1970&gt;0,IF(IFERROR((Смета!H1520*1),0)&gt;0,ROUND(F1970*G1970,2),0),0),0)</f>
        <v>0</v>
      </c>
      <c r="S1970" s="50">
        <f>IFERROR(IF(F1970&gt;0,IF(IFERROR((Смета!G1952*1),0)&gt;0,ROUND(F1970*G1970,2),0),0),0)</f>
        <v>0</v>
      </c>
      <c r="T1970" s="38"/>
      <c r="U1970" s="38"/>
      <c r="X1970" s="38"/>
      <c r="Y1970" s="38"/>
    </row>
    <row r="1971" spans="1:25" s="37" customFormat="1" hidden="1" x14ac:dyDescent="0.25">
      <c r="A1971" s="63"/>
      <c r="B1971" s="140">
        <f>IFERROR(IF(F1971&gt;0,MAX(B$26:B1970)+1,IF(AND(D1971&gt;0,C1971=0),"ЗАГ",0)),0)</f>
        <v>0</v>
      </c>
      <c r="C1971" s="141">
        <f>IF(Смета!B1953&gt;0,Смета!B1953,0)</f>
        <v>0</v>
      </c>
      <c r="D1971" s="543">
        <f>IF(Смета!C1953&gt;0,Смета!C1953,0)</f>
        <v>0</v>
      </c>
      <c r="E1971" s="77">
        <f>IF(Смета!D1953&gt;0,Смета!D1953,0)</f>
        <v>0</v>
      </c>
      <c r="F1971" s="67">
        <f>IFERROR(IF(Дата_КС2=S$3,Смета!Q1953,0)+IF(Дата_КС2=S$4,Смета!T1953,0)+IF(Дата_КС2=S$5,Смета!W1953,0)+IF(Дата_КС2=S$6,Смета!Z1953,0)+IF(Дата_КС2=S$7,Смета!AC1953,0)+IF(Дата_КС2=S$8,Смета!AF1953,0)+IF(Дата_КС2=S$9,Смета!AI1953,0)+IF(Дата_КС2=S$10,Смета!AL1953,0)+IF(Дата_КС2=S$11,Смета!AO1953,0)+IF(Дата_КС2=S$12,Смета!AR1953,0)+IF(Дата_КС2=S$13,Смета!AU1953,0)+IF(Дата_КС2=S$14,Смета!AX1953,0),0)</f>
        <v>0</v>
      </c>
      <c r="G1971" s="67">
        <f>IF(Смета!E1953&gt;0,Смета!E1953,0)</f>
        <v>0</v>
      </c>
      <c r="H1971" s="67">
        <f t="shared" si="62"/>
        <v>0</v>
      </c>
      <c r="I1971" s="464">
        <f t="shared" si="61"/>
        <v>0</v>
      </c>
      <c r="J1971" s="474"/>
      <c r="K1971" s="465">
        <f>IF(AND(B1971&gt;0,B1971&lt;&gt;"ЗАГ"),1,IF(C1971=0,SUM(B1972:INDEX(B1972:B$2002,INDEX(MATCH("ЗАГ",B1972:B$2002&amp;"",),))),0))</f>
        <v>0</v>
      </c>
      <c r="L1971" s="47"/>
      <c r="M1971" s="47"/>
      <c r="N1971" s="186"/>
      <c r="O1971" s="186"/>
      <c r="P1971" s="187"/>
      <c r="Q1971" s="189"/>
      <c r="R1971" s="178">
        <f>IFERROR(IF(F1971&gt;0,IF(IFERROR((Смета!H1521*1),0)&gt;0,ROUND(F1971*G1971,2),0),0),0)</f>
        <v>0</v>
      </c>
      <c r="S1971" s="50">
        <f>IFERROR(IF(F1971&gt;0,IF(IFERROR((Смета!G1953*1),0)&gt;0,ROUND(F1971*G1971,2),0),0),0)</f>
        <v>0</v>
      </c>
      <c r="T1971" s="38"/>
      <c r="U1971" s="38"/>
      <c r="X1971" s="38"/>
      <c r="Y1971" s="38"/>
    </row>
    <row r="1972" spans="1:25" s="37" customFormat="1" hidden="1" x14ac:dyDescent="0.25">
      <c r="A1972" s="63"/>
      <c r="B1972" s="140">
        <f>IFERROR(IF(F1972&gt;0,MAX(B$26:B1971)+1,IF(AND(D1972&gt;0,C1972=0),"ЗАГ",0)),0)</f>
        <v>0</v>
      </c>
      <c r="C1972" s="141">
        <f>IF(Смета!B1954&gt;0,Смета!B1954,0)</f>
        <v>0</v>
      </c>
      <c r="D1972" s="543">
        <f>IF(Смета!C1954&gt;0,Смета!C1954,0)</f>
        <v>0</v>
      </c>
      <c r="E1972" s="77">
        <f>IF(Смета!D1954&gt;0,Смета!D1954,0)</f>
        <v>0</v>
      </c>
      <c r="F1972" s="67">
        <f>IFERROR(IF(Дата_КС2=S$3,Смета!Q1954,0)+IF(Дата_КС2=S$4,Смета!T1954,0)+IF(Дата_КС2=S$5,Смета!W1954,0)+IF(Дата_КС2=S$6,Смета!Z1954,0)+IF(Дата_КС2=S$7,Смета!AC1954,0)+IF(Дата_КС2=S$8,Смета!AF1954,0)+IF(Дата_КС2=S$9,Смета!AI1954,0)+IF(Дата_КС2=S$10,Смета!AL1954,0)+IF(Дата_КС2=S$11,Смета!AO1954,0)+IF(Дата_КС2=S$12,Смета!AR1954,0)+IF(Дата_КС2=S$13,Смета!AU1954,0)+IF(Дата_КС2=S$14,Смета!AX1954,0),0)</f>
        <v>0</v>
      </c>
      <c r="G1972" s="67">
        <f>IF(Смета!E1954&gt;0,Смета!E1954,0)</f>
        <v>0</v>
      </c>
      <c r="H1972" s="67">
        <f t="shared" si="62"/>
        <v>0</v>
      </c>
      <c r="I1972" s="464">
        <f t="shared" si="61"/>
        <v>0</v>
      </c>
      <c r="J1972" s="474"/>
      <c r="K1972" s="465">
        <f>IF(AND(B1972&gt;0,B1972&lt;&gt;"ЗАГ"),1,IF(C1972=0,SUM(B1973:INDEX(B1973:B$2002,INDEX(MATCH("ЗАГ",B1973:B$2002&amp;"",),))),0))</f>
        <v>0</v>
      </c>
      <c r="L1972" s="47"/>
      <c r="M1972" s="47"/>
      <c r="N1972" s="186"/>
      <c r="O1972" s="186"/>
      <c r="P1972" s="187"/>
      <c r="Q1972" s="189"/>
      <c r="R1972" s="178">
        <f>IFERROR(IF(F1972&gt;0,IF(IFERROR((Смета!H1522*1),0)&gt;0,ROUND(F1972*G1972,2),0),0),0)</f>
        <v>0</v>
      </c>
      <c r="S1972" s="50">
        <f>IFERROR(IF(F1972&gt;0,IF(IFERROR((Смета!G1954*1),0)&gt;0,ROUND(F1972*G1972,2),0),0),0)</f>
        <v>0</v>
      </c>
      <c r="T1972" s="38"/>
      <c r="U1972" s="38"/>
      <c r="X1972" s="38"/>
      <c r="Y1972" s="38"/>
    </row>
    <row r="1973" spans="1:25" s="37" customFormat="1" hidden="1" x14ac:dyDescent="0.25">
      <c r="A1973" s="63"/>
      <c r="B1973" s="140">
        <f>IFERROR(IF(F1973&gt;0,MAX(B$26:B1972)+1,IF(AND(D1973&gt;0,C1973=0),"ЗАГ",0)),0)</f>
        <v>0</v>
      </c>
      <c r="C1973" s="141">
        <f>IF(Смета!B1955&gt;0,Смета!B1955,0)</f>
        <v>0</v>
      </c>
      <c r="D1973" s="543">
        <f>IF(Смета!C1955&gt;0,Смета!C1955,0)</f>
        <v>0</v>
      </c>
      <c r="E1973" s="77">
        <f>IF(Смета!D1955&gt;0,Смета!D1955,0)</f>
        <v>0</v>
      </c>
      <c r="F1973" s="67">
        <f>IFERROR(IF(Дата_КС2=S$3,Смета!Q1955,0)+IF(Дата_КС2=S$4,Смета!T1955,0)+IF(Дата_КС2=S$5,Смета!W1955,0)+IF(Дата_КС2=S$6,Смета!Z1955,0)+IF(Дата_КС2=S$7,Смета!AC1955,0)+IF(Дата_КС2=S$8,Смета!AF1955,0)+IF(Дата_КС2=S$9,Смета!AI1955,0)+IF(Дата_КС2=S$10,Смета!AL1955,0)+IF(Дата_КС2=S$11,Смета!AO1955,0)+IF(Дата_КС2=S$12,Смета!AR1955,0)+IF(Дата_КС2=S$13,Смета!AU1955,0)+IF(Дата_КС2=S$14,Смета!AX1955,0),0)</f>
        <v>0</v>
      </c>
      <c r="G1973" s="67">
        <f>IF(Смета!E1955&gt;0,Смета!E1955,0)</f>
        <v>0</v>
      </c>
      <c r="H1973" s="67">
        <f t="shared" si="62"/>
        <v>0</v>
      </c>
      <c r="I1973" s="464">
        <f t="shared" si="61"/>
        <v>0</v>
      </c>
      <c r="J1973" s="474"/>
      <c r="K1973" s="465">
        <f>IF(AND(B1973&gt;0,B1973&lt;&gt;"ЗАГ"),1,IF(C1973=0,SUM(B1974:INDEX(B1974:B$2002,INDEX(MATCH("ЗАГ",B1974:B$2002&amp;"",),))),0))</f>
        <v>0</v>
      </c>
      <c r="L1973" s="47"/>
      <c r="M1973" s="47"/>
      <c r="N1973" s="186"/>
      <c r="O1973" s="186"/>
      <c r="P1973" s="187"/>
      <c r="Q1973" s="189"/>
      <c r="R1973" s="178">
        <f>IFERROR(IF(F1973&gt;0,IF(IFERROR((Смета!H1523*1),0)&gt;0,ROUND(F1973*G1973,2),0),0),0)</f>
        <v>0</v>
      </c>
      <c r="S1973" s="50">
        <f>IFERROR(IF(F1973&gt;0,IF(IFERROR((Смета!G1955*1),0)&gt;0,ROUND(F1973*G1973,2),0),0),0)</f>
        <v>0</v>
      </c>
      <c r="T1973" s="38"/>
      <c r="U1973" s="38"/>
      <c r="X1973" s="38"/>
      <c r="Y1973" s="38"/>
    </row>
    <row r="1974" spans="1:25" s="37" customFormat="1" hidden="1" x14ac:dyDescent="0.25">
      <c r="A1974" s="63"/>
      <c r="B1974" s="140">
        <f>IFERROR(IF(F1974&gt;0,MAX(B$26:B1973)+1,IF(AND(D1974&gt;0,C1974=0),"ЗАГ",0)),0)</f>
        <v>0</v>
      </c>
      <c r="C1974" s="141">
        <f>IF(Смета!B1956&gt;0,Смета!B1956,0)</f>
        <v>0</v>
      </c>
      <c r="D1974" s="543">
        <f>IF(Смета!C1956&gt;0,Смета!C1956,0)</f>
        <v>0</v>
      </c>
      <c r="E1974" s="77">
        <f>IF(Смета!D1956&gt;0,Смета!D1956,0)</f>
        <v>0</v>
      </c>
      <c r="F1974" s="67">
        <f>IFERROR(IF(Дата_КС2=S$3,Смета!Q1956,0)+IF(Дата_КС2=S$4,Смета!T1956,0)+IF(Дата_КС2=S$5,Смета!W1956,0)+IF(Дата_КС2=S$6,Смета!Z1956,0)+IF(Дата_КС2=S$7,Смета!AC1956,0)+IF(Дата_КС2=S$8,Смета!AF1956,0)+IF(Дата_КС2=S$9,Смета!AI1956,0)+IF(Дата_КС2=S$10,Смета!AL1956,0)+IF(Дата_КС2=S$11,Смета!AO1956,0)+IF(Дата_КС2=S$12,Смета!AR1956,0)+IF(Дата_КС2=S$13,Смета!AU1956,0)+IF(Дата_КС2=S$14,Смета!AX1956,0),0)</f>
        <v>0</v>
      </c>
      <c r="G1974" s="67">
        <f>IF(Смета!E1956&gt;0,Смета!E1956,0)</f>
        <v>0</v>
      </c>
      <c r="H1974" s="67">
        <f t="shared" si="62"/>
        <v>0</v>
      </c>
      <c r="I1974" s="464">
        <f t="shared" si="61"/>
        <v>0</v>
      </c>
      <c r="J1974" s="474"/>
      <c r="K1974" s="465">
        <f>IF(AND(B1974&gt;0,B1974&lt;&gt;"ЗАГ"),1,IF(C1974=0,SUM(B1975:INDEX(B1975:B$2002,INDEX(MATCH("ЗАГ",B1975:B$2002&amp;"",),))),0))</f>
        <v>0</v>
      </c>
      <c r="L1974" s="47"/>
      <c r="M1974" s="47"/>
      <c r="N1974" s="186"/>
      <c r="O1974" s="186"/>
      <c r="P1974" s="187"/>
      <c r="Q1974" s="189"/>
      <c r="R1974" s="178">
        <f>IFERROR(IF(F1974&gt;0,IF(IFERROR((Смета!H1524*1),0)&gt;0,ROUND(F1974*G1974,2),0),0),0)</f>
        <v>0</v>
      </c>
      <c r="S1974" s="50">
        <f>IFERROR(IF(F1974&gt;0,IF(IFERROR((Смета!G1956*1),0)&gt;0,ROUND(F1974*G1974,2),0),0),0)</f>
        <v>0</v>
      </c>
      <c r="T1974" s="38"/>
      <c r="U1974" s="38"/>
      <c r="X1974" s="38"/>
      <c r="Y1974" s="38"/>
    </row>
    <row r="1975" spans="1:25" s="37" customFormat="1" hidden="1" x14ac:dyDescent="0.25">
      <c r="A1975" s="63"/>
      <c r="B1975" s="140">
        <f>IFERROR(IF(F1975&gt;0,MAX(B$26:B1974)+1,IF(AND(D1975&gt;0,C1975=0),"ЗАГ",0)),0)</f>
        <v>0</v>
      </c>
      <c r="C1975" s="141">
        <f>IF(Смета!B1957&gt;0,Смета!B1957,0)</f>
        <v>0</v>
      </c>
      <c r="D1975" s="543">
        <f>IF(Смета!C1957&gt;0,Смета!C1957,0)</f>
        <v>0</v>
      </c>
      <c r="E1975" s="77">
        <f>IF(Смета!D1957&gt;0,Смета!D1957,0)</f>
        <v>0</v>
      </c>
      <c r="F1975" s="67">
        <f>IFERROR(IF(Дата_КС2=S$3,Смета!Q1957,0)+IF(Дата_КС2=S$4,Смета!T1957,0)+IF(Дата_КС2=S$5,Смета!W1957,0)+IF(Дата_КС2=S$6,Смета!Z1957,0)+IF(Дата_КС2=S$7,Смета!AC1957,0)+IF(Дата_КС2=S$8,Смета!AF1957,0)+IF(Дата_КС2=S$9,Смета!AI1957,0)+IF(Дата_КС2=S$10,Смета!AL1957,0)+IF(Дата_КС2=S$11,Смета!AO1957,0)+IF(Дата_КС2=S$12,Смета!AR1957,0)+IF(Дата_КС2=S$13,Смета!AU1957,0)+IF(Дата_КС2=S$14,Смета!AX1957,0),0)</f>
        <v>0</v>
      </c>
      <c r="G1975" s="67">
        <f>IF(Смета!E1957&gt;0,Смета!E1957,0)</f>
        <v>0</v>
      </c>
      <c r="H1975" s="67">
        <f t="shared" si="62"/>
        <v>0</v>
      </c>
      <c r="I1975" s="464">
        <f t="shared" si="61"/>
        <v>0</v>
      </c>
      <c r="J1975" s="474"/>
      <c r="K1975" s="465">
        <f>IF(AND(B1975&gt;0,B1975&lt;&gt;"ЗАГ"),1,IF(C1975=0,SUM(B1976:INDEX(B1976:B$2002,INDEX(MATCH("ЗАГ",B1976:B$2002&amp;"",),))),0))</f>
        <v>0</v>
      </c>
      <c r="L1975" s="47"/>
      <c r="M1975" s="47"/>
      <c r="N1975" s="186"/>
      <c r="O1975" s="186"/>
      <c r="P1975" s="187"/>
      <c r="Q1975" s="189"/>
      <c r="R1975" s="178">
        <f>IFERROR(IF(F1975&gt;0,IF(IFERROR((Смета!H1525*1),0)&gt;0,ROUND(F1975*G1975,2),0),0),0)</f>
        <v>0</v>
      </c>
      <c r="S1975" s="50">
        <f>IFERROR(IF(F1975&gt;0,IF(IFERROR((Смета!G1957*1),0)&gt;0,ROUND(F1975*G1975,2),0),0),0)</f>
        <v>0</v>
      </c>
      <c r="T1975" s="38"/>
      <c r="U1975" s="38"/>
      <c r="X1975" s="38"/>
      <c r="Y1975" s="38"/>
    </row>
    <row r="1976" spans="1:25" s="37" customFormat="1" hidden="1" x14ac:dyDescent="0.25">
      <c r="A1976" s="63"/>
      <c r="B1976" s="140">
        <f>IFERROR(IF(F1976&gt;0,MAX(B$26:B1975)+1,IF(AND(D1976&gt;0,C1976=0),"ЗАГ",0)),0)</f>
        <v>0</v>
      </c>
      <c r="C1976" s="141">
        <f>IF(Смета!B1958&gt;0,Смета!B1958,0)</f>
        <v>0</v>
      </c>
      <c r="D1976" s="543">
        <f>IF(Смета!C1958&gt;0,Смета!C1958,0)</f>
        <v>0</v>
      </c>
      <c r="E1976" s="77">
        <f>IF(Смета!D1958&gt;0,Смета!D1958,0)</f>
        <v>0</v>
      </c>
      <c r="F1976" s="67">
        <f>IFERROR(IF(Дата_КС2=S$3,Смета!Q1958,0)+IF(Дата_КС2=S$4,Смета!T1958,0)+IF(Дата_КС2=S$5,Смета!W1958,0)+IF(Дата_КС2=S$6,Смета!Z1958,0)+IF(Дата_КС2=S$7,Смета!AC1958,0)+IF(Дата_КС2=S$8,Смета!AF1958,0)+IF(Дата_КС2=S$9,Смета!AI1958,0)+IF(Дата_КС2=S$10,Смета!AL1958,0)+IF(Дата_КС2=S$11,Смета!AO1958,0)+IF(Дата_КС2=S$12,Смета!AR1958,0)+IF(Дата_КС2=S$13,Смета!AU1958,0)+IF(Дата_КС2=S$14,Смета!AX1958,0),0)</f>
        <v>0</v>
      </c>
      <c r="G1976" s="67">
        <f>IF(Смета!E1958&gt;0,Смета!E1958,0)</f>
        <v>0</v>
      </c>
      <c r="H1976" s="67">
        <f t="shared" si="62"/>
        <v>0</v>
      </c>
      <c r="I1976" s="464">
        <f t="shared" si="61"/>
        <v>0</v>
      </c>
      <c r="J1976" s="474"/>
      <c r="K1976" s="465">
        <f>IF(AND(B1976&gt;0,B1976&lt;&gt;"ЗАГ"),1,IF(C1976=0,SUM(B1977:INDEX(B1977:B$2002,INDEX(MATCH("ЗАГ",B1977:B$2002&amp;"",),))),0))</f>
        <v>0</v>
      </c>
      <c r="L1976" s="47"/>
      <c r="M1976" s="47"/>
      <c r="N1976" s="186"/>
      <c r="O1976" s="186"/>
      <c r="P1976" s="187"/>
      <c r="Q1976" s="189"/>
      <c r="R1976" s="178">
        <f>IFERROR(IF(F1976&gt;0,IF(IFERROR((Смета!H1526*1),0)&gt;0,ROUND(F1976*G1976,2),0),0),0)</f>
        <v>0</v>
      </c>
      <c r="S1976" s="50">
        <f>IFERROR(IF(F1976&gt;0,IF(IFERROR((Смета!G1958*1),0)&gt;0,ROUND(F1976*G1976,2),0),0),0)</f>
        <v>0</v>
      </c>
      <c r="T1976" s="38"/>
      <c r="U1976" s="38"/>
      <c r="X1976" s="38"/>
      <c r="Y1976" s="38"/>
    </row>
    <row r="1977" spans="1:25" s="37" customFormat="1" hidden="1" x14ac:dyDescent="0.25">
      <c r="A1977" s="63"/>
      <c r="B1977" s="140">
        <f>IFERROR(IF(F1977&gt;0,MAX(B$26:B1976)+1,IF(AND(D1977&gt;0,C1977=0),"ЗАГ",0)),0)</f>
        <v>0</v>
      </c>
      <c r="C1977" s="141">
        <f>IF(Смета!B1959&gt;0,Смета!B1959,0)</f>
        <v>0</v>
      </c>
      <c r="D1977" s="543">
        <f>IF(Смета!C1959&gt;0,Смета!C1959,0)</f>
        <v>0</v>
      </c>
      <c r="E1977" s="77">
        <f>IF(Смета!D1959&gt;0,Смета!D1959,0)</f>
        <v>0</v>
      </c>
      <c r="F1977" s="67">
        <f>IFERROR(IF(Дата_КС2=S$3,Смета!Q1959,0)+IF(Дата_КС2=S$4,Смета!T1959,0)+IF(Дата_КС2=S$5,Смета!W1959,0)+IF(Дата_КС2=S$6,Смета!Z1959,0)+IF(Дата_КС2=S$7,Смета!AC1959,0)+IF(Дата_КС2=S$8,Смета!AF1959,0)+IF(Дата_КС2=S$9,Смета!AI1959,0)+IF(Дата_КС2=S$10,Смета!AL1959,0)+IF(Дата_КС2=S$11,Смета!AO1959,0)+IF(Дата_КС2=S$12,Смета!AR1959,0)+IF(Дата_КС2=S$13,Смета!AU1959,0)+IF(Дата_КС2=S$14,Смета!AX1959,0),0)</f>
        <v>0</v>
      </c>
      <c r="G1977" s="67">
        <f>IF(Смета!E1959&gt;0,Смета!E1959,0)</f>
        <v>0</v>
      </c>
      <c r="H1977" s="67">
        <f t="shared" si="62"/>
        <v>0</v>
      </c>
      <c r="I1977" s="464">
        <f t="shared" si="61"/>
        <v>0</v>
      </c>
      <c r="J1977" s="474"/>
      <c r="K1977" s="465">
        <f>IF(AND(B1977&gt;0,B1977&lt;&gt;"ЗАГ"),1,IF(C1977=0,SUM(B1978:INDEX(B1978:B$2002,INDEX(MATCH("ЗАГ",B1978:B$2002&amp;"",),))),0))</f>
        <v>0</v>
      </c>
      <c r="L1977" s="47"/>
      <c r="M1977" s="47"/>
      <c r="N1977" s="186"/>
      <c r="O1977" s="186"/>
      <c r="P1977" s="187"/>
      <c r="Q1977" s="189"/>
      <c r="R1977" s="178">
        <f>IFERROR(IF(F1977&gt;0,IF(IFERROR((Смета!H1527*1),0)&gt;0,ROUND(F1977*G1977,2),0),0),0)</f>
        <v>0</v>
      </c>
      <c r="S1977" s="50">
        <f>IFERROR(IF(F1977&gt;0,IF(IFERROR((Смета!G1959*1),0)&gt;0,ROUND(F1977*G1977,2),0),0),0)</f>
        <v>0</v>
      </c>
      <c r="T1977" s="38"/>
      <c r="U1977" s="38"/>
      <c r="X1977" s="38"/>
      <c r="Y1977" s="38"/>
    </row>
    <row r="1978" spans="1:25" s="37" customFormat="1" hidden="1" x14ac:dyDescent="0.25">
      <c r="A1978" s="63"/>
      <c r="B1978" s="140">
        <f>IFERROR(IF(F1978&gt;0,MAX(B$26:B1977)+1,IF(AND(D1978&gt;0,C1978=0),"ЗАГ",0)),0)</f>
        <v>0</v>
      </c>
      <c r="C1978" s="141">
        <f>IF(Смета!B1960&gt;0,Смета!B1960,0)</f>
        <v>0</v>
      </c>
      <c r="D1978" s="543">
        <f>IF(Смета!C1960&gt;0,Смета!C1960,0)</f>
        <v>0</v>
      </c>
      <c r="E1978" s="77">
        <f>IF(Смета!D1960&gt;0,Смета!D1960,0)</f>
        <v>0</v>
      </c>
      <c r="F1978" s="67">
        <f>IFERROR(IF(Дата_КС2=S$3,Смета!Q1960,0)+IF(Дата_КС2=S$4,Смета!T1960,0)+IF(Дата_КС2=S$5,Смета!W1960,0)+IF(Дата_КС2=S$6,Смета!Z1960,0)+IF(Дата_КС2=S$7,Смета!AC1960,0)+IF(Дата_КС2=S$8,Смета!AF1960,0)+IF(Дата_КС2=S$9,Смета!AI1960,0)+IF(Дата_КС2=S$10,Смета!AL1960,0)+IF(Дата_КС2=S$11,Смета!AO1960,0)+IF(Дата_КС2=S$12,Смета!AR1960,0)+IF(Дата_КС2=S$13,Смета!AU1960,0)+IF(Дата_КС2=S$14,Смета!AX1960,0),0)</f>
        <v>0</v>
      </c>
      <c r="G1978" s="67">
        <f>IF(Смета!E1960&gt;0,Смета!E1960,0)</f>
        <v>0</v>
      </c>
      <c r="H1978" s="67">
        <f t="shared" si="62"/>
        <v>0</v>
      </c>
      <c r="I1978" s="464">
        <f>IF(J1978=1,1,K1978)</f>
        <v>0</v>
      </c>
      <c r="J1978" s="474"/>
      <c r="K1978" s="465">
        <f>IF(AND(B1978&gt;0,B1978&lt;&gt;"ЗАГ"),1,IF(C1978=0,SUM(B1979:INDEX(B1979:B$2002,INDEX(MATCH("ЗАГ",B1979:B$2002&amp;"",),))),0))</f>
        <v>0</v>
      </c>
      <c r="L1978" s="47"/>
      <c r="M1978" s="47"/>
      <c r="N1978" s="186"/>
      <c r="O1978" s="186"/>
      <c r="P1978" s="187"/>
      <c r="Q1978" s="189"/>
      <c r="R1978" s="178">
        <f>IFERROR(IF(F1978&gt;0,IF(IFERROR((Смета!H1528*1),0)&gt;0,ROUND(F1978*G1978,2),0),0),0)</f>
        <v>0</v>
      </c>
      <c r="S1978" s="50">
        <f>IFERROR(IF(F1978&gt;0,IF(IFERROR((Смета!G1960*1),0)&gt;0,ROUND(F1978*G1978,2),0),0),0)</f>
        <v>0</v>
      </c>
      <c r="T1978" s="38"/>
      <c r="U1978" s="38"/>
      <c r="X1978" s="38"/>
      <c r="Y1978" s="38"/>
    </row>
    <row r="1979" spans="1:25" s="37" customFormat="1" hidden="1" x14ac:dyDescent="0.25">
      <c r="A1979" s="63"/>
      <c r="B1979" s="140">
        <f>IFERROR(IF(F1979&gt;0,MAX(B$26:B1978)+1,IF(AND(D1979&gt;0,C1979=0),"ЗАГ",0)),0)</f>
        <v>0</v>
      </c>
      <c r="C1979" s="141">
        <f>IF(Смета!B1961&gt;0,Смета!B1961,0)</f>
        <v>0</v>
      </c>
      <c r="D1979" s="543">
        <f>IF(Смета!C1961&gt;0,Смета!C1961,0)</f>
        <v>0</v>
      </c>
      <c r="E1979" s="77">
        <f>IF(Смета!D1961&gt;0,Смета!D1961,0)</f>
        <v>0</v>
      </c>
      <c r="F1979" s="67">
        <f>IFERROR(IF(Дата_КС2=S$3,Смета!Q1961,0)+IF(Дата_КС2=S$4,Смета!T1961,0)+IF(Дата_КС2=S$5,Смета!W1961,0)+IF(Дата_КС2=S$6,Смета!Z1961,0)+IF(Дата_КС2=S$7,Смета!AC1961,0)+IF(Дата_КС2=S$8,Смета!AF1961,0)+IF(Дата_КС2=S$9,Смета!AI1961,0)+IF(Дата_КС2=S$10,Смета!AL1961,0)+IF(Дата_КС2=S$11,Смета!AO1961,0)+IF(Дата_КС2=S$12,Смета!AR1961,0)+IF(Дата_КС2=S$13,Смета!AU1961,0)+IF(Дата_КС2=S$14,Смета!AX1961,0),0)</f>
        <v>0</v>
      </c>
      <c r="G1979" s="67">
        <f>IF(Смета!E1961&gt;0,Смета!E1961,0)</f>
        <v>0</v>
      </c>
      <c r="H1979" s="67">
        <f t="shared" si="62"/>
        <v>0</v>
      </c>
      <c r="I1979" s="464">
        <f t="shared" si="61"/>
        <v>0</v>
      </c>
      <c r="J1979" s="474"/>
      <c r="K1979" s="465">
        <f>IF(AND(B1979&gt;0,B1979&lt;&gt;"ЗАГ"),1,IF(C1979=0,SUM(B1980:INDEX(B1980:B$2002,INDEX(MATCH("ЗАГ",B1980:B$2002&amp;"",),))),0))</f>
        <v>0</v>
      </c>
      <c r="L1979" s="47"/>
      <c r="M1979" s="47"/>
      <c r="N1979" s="186"/>
      <c r="O1979" s="186"/>
      <c r="P1979" s="187"/>
      <c r="Q1979" s="189"/>
      <c r="R1979" s="178">
        <f>IFERROR(IF(F1979&gt;0,IF(IFERROR((Смета!H1529*1),0)&gt;0,ROUND(F1979*G1979,2),0),0),0)</f>
        <v>0</v>
      </c>
      <c r="S1979" s="50">
        <f>IFERROR(IF(F1979&gt;0,IF(IFERROR((Смета!G1961*1),0)&gt;0,ROUND(F1979*G1979,2),0),0),0)</f>
        <v>0</v>
      </c>
      <c r="T1979" s="38"/>
      <c r="U1979" s="38"/>
      <c r="X1979" s="38"/>
      <c r="Y1979" s="38"/>
    </row>
    <row r="1980" spans="1:25" s="37" customFormat="1" hidden="1" x14ac:dyDescent="0.25">
      <c r="A1980" s="63"/>
      <c r="B1980" s="140">
        <f>IFERROR(IF(F1980&gt;0,MAX(B$26:B1979)+1,IF(AND(D1980&gt;0,C1980=0),"ЗАГ",0)),0)</f>
        <v>0</v>
      </c>
      <c r="C1980" s="141">
        <f>IF(Смета!B1962&gt;0,Смета!B1962,0)</f>
        <v>0</v>
      </c>
      <c r="D1980" s="543">
        <f>IF(Смета!C1962&gt;0,Смета!C1962,0)</f>
        <v>0</v>
      </c>
      <c r="E1980" s="77">
        <f>IF(Смета!D1962&gt;0,Смета!D1962,0)</f>
        <v>0</v>
      </c>
      <c r="F1980" s="67">
        <f>IFERROR(IF(Дата_КС2=S$3,Смета!Q1962,0)+IF(Дата_КС2=S$4,Смета!T1962,0)+IF(Дата_КС2=S$5,Смета!W1962,0)+IF(Дата_КС2=S$6,Смета!Z1962,0)+IF(Дата_КС2=S$7,Смета!AC1962,0)+IF(Дата_КС2=S$8,Смета!AF1962,0)+IF(Дата_КС2=S$9,Смета!AI1962,0)+IF(Дата_КС2=S$10,Смета!AL1962,0)+IF(Дата_КС2=S$11,Смета!AO1962,0)+IF(Дата_КС2=S$12,Смета!AR1962,0)+IF(Дата_КС2=S$13,Смета!AU1962,0)+IF(Дата_КС2=S$14,Смета!AX1962,0),0)</f>
        <v>0</v>
      </c>
      <c r="G1980" s="67">
        <f>IF(Смета!E1962&gt;0,Смета!E1962,0)</f>
        <v>0</v>
      </c>
      <c r="H1980" s="67">
        <f t="shared" si="62"/>
        <v>0</v>
      </c>
      <c r="I1980" s="464">
        <f t="shared" si="61"/>
        <v>0</v>
      </c>
      <c r="J1980" s="474"/>
      <c r="K1980" s="465">
        <f>IF(AND(B1980&gt;0,B1980&lt;&gt;"ЗАГ"),1,IF(C1980=0,SUM(B1981:INDEX(B1981:B$2002,INDEX(MATCH("ЗАГ",B1981:B$2002&amp;"",),))),0))</f>
        <v>0</v>
      </c>
      <c r="L1980" s="47"/>
      <c r="M1980" s="47"/>
      <c r="N1980" s="186"/>
      <c r="O1980" s="186"/>
      <c r="P1980" s="187"/>
      <c r="Q1980" s="189"/>
      <c r="R1980" s="178">
        <f>IFERROR(IF(F1980&gt;0,IF(IFERROR((Смета!H1530*1),0)&gt;0,ROUND(F1980*G1980,2),0),0),0)</f>
        <v>0</v>
      </c>
      <c r="S1980" s="50">
        <f>IFERROR(IF(F1980&gt;0,IF(IFERROR((Смета!G1962*1),0)&gt;0,ROUND(F1980*G1980,2),0),0),0)</f>
        <v>0</v>
      </c>
      <c r="T1980" s="38"/>
      <c r="U1980" s="38"/>
      <c r="X1980" s="38"/>
      <c r="Y1980" s="38"/>
    </row>
    <row r="1981" spans="1:25" s="37" customFormat="1" hidden="1" x14ac:dyDescent="0.25">
      <c r="A1981" s="63"/>
      <c r="B1981" s="140">
        <f>IFERROR(IF(F1981&gt;0,MAX(B$26:B1980)+1,IF(AND(D1981&gt;0,C1981=0),"ЗАГ",0)),0)</f>
        <v>0</v>
      </c>
      <c r="C1981" s="141">
        <f>IF(Смета!B1963&gt;0,Смета!B1963,0)</f>
        <v>0</v>
      </c>
      <c r="D1981" s="543">
        <f>IF(Смета!C1963&gt;0,Смета!C1963,0)</f>
        <v>0</v>
      </c>
      <c r="E1981" s="77">
        <f>IF(Смета!D1963&gt;0,Смета!D1963,0)</f>
        <v>0</v>
      </c>
      <c r="F1981" s="67">
        <f>IFERROR(IF(Дата_КС2=S$3,Смета!Q1963,0)+IF(Дата_КС2=S$4,Смета!T1963,0)+IF(Дата_КС2=S$5,Смета!W1963,0)+IF(Дата_КС2=S$6,Смета!Z1963,0)+IF(Дата_КС2=S$7,Смета!AC1963,0)+IF(Дата_КС2=S$8,Смета!AF1963,0)+IF(Дата_КС2=S$9,Смета!AI1963,0)+IF(Дата_КС2=S$10,Смета!AL1963,0)+IF(Дата_КС2=S$11,Смета!AO1963,0)+IF(Дата_КС2=S$12,Смета!AR1963,0)+IF(Дата_КС2=S$13,Смета!AU1963,0)+IF(Дата_КС2=S$14,Смета!AX1963,0),0)</f>
        <v>0</v>
      </c>
      <c r="G1981" s="67">
        <f>IF(Смета!E1963&gt;0,Смета!E1963,0)</f>
        <v>0</v>
      </c>
      <c r="H1981" s="67">
        <f t="shared" si="62"/>
        <v>0</v>
      </c>
      <c r="I1981" s="464">
        <f t="shared" si="61"/>
        <v>0</v>
      </c>
      <c r="J1981" s="474"/>
      <c r="K1981" s="465">
        <f>IF(AND(B1981&gt;0,B1981&lt;&gt;"ЗАГ"),1,IF(C1981=0,SUM(B1982:INDEX(B1982:B$2002,INDEX(MATCH("ЗАГ",B1982:B$2002&amp;"",),))),0))</f>
        <v>0</v>
      </c>
      <c r="L1981" s="47"/>
      <c r="M1981" s="47"/>
      <c r="N1981" s="186"/>
      <c r="O1981" s="186"/>
      <c r="P1981" s="187"/>
      <c r="Q1981" s="189"/>
      <c r="R1981" s="178">
        <f>IFERROR(IF(F1981&gt;0,IF(IFERROR((Смета!H1531*1),0)&gt;0,ROUND(F1981*G1981,2),0),0),0)</f>
        <v>0</v>
      </c>
      <c r="S1981" s="50">
        <f>IFERROR(IF(F1981&gt;0,IF(IFERROR((Смета!G1963*1),0)&gt;0,ROUND(F1981*G1981,2),0),0),0)</f>
        <v>0</v>
      </c>
      <c r="T1981" s="38"/>
      <c r="U1981" s="38"/>
      <c r="X1981" s="38"/>
      <c r="Y1981" s="38"/>
    </row>
    <row r="1982" spans="1:25" s="37" customFormat="1" hidden="1" x14ac:dyDescent="0.25">
      <c r="A1982" s="63"/>
      <c r="B1982" s="140">
        <f>IFERROR(IF(F1982&gt;0,MAX(B$26:B1981)+1,IF(AND(D1982&gt;0,C1982=0),"ЗАГ",0)),0)</f>
        <v>0</v>
      </c>
      <c r="C1982" s="141">
        <f>IF(Смета!B1964&gt;0,Смета!B1964,0)</f>
        <v>0</v>
      </c>
      <c r="D1982" s="543">
        <f>IF(Смета!C1964&gt;0,Смета!C1964,0)</f>
        <v>0</v>
      </c>
      <c r="E1982" s="77">
        <f>IF(Смета!D1964&gt;0,Смета!D1964,0)</f>
        <v>0</v>
      </c>
      <c r="F1982" s="67">
        <f>IFERROR(IF(Дата_КС2=S$3,Смета!Q1964,0)+IF(Дата_КС2=S$4,Смета!T1964,0)+IF(Дата_КС2=S$5,Смета!W1964,0)+IF(Дата_КС2=S$6,Смета!Z1964,0)+IF(Дата_КС2=S$7,Смета!AC1964,0)+IF(Дата_КС2=S$8,Смета!AF1964,0)+IF(Дата_КС2=S$9,Смета!AI1964,0)+IF(Дата_КС2=S$10,Смета!AL1964,0)+IF(Дата_КС2=S$11,Смета!AO1964,0)+IF(Дата_КС2=S$12,Смета!AR1964,0)+IF(Дата_КС2=S$13,Смета!AU1964,0)+IF(Дата_КС2=S$14,Смета!AX1964,0),0)</f>
        <v>0</v>
      </c>
      <c r="G1982" s="67">
        <f>IF(Смета!E1964&gt;0,Смета!E1964,0)</f>
        <v>0</v>
      </c>
      <c r="H1982" s="67">
        <f t="shared" si="62"/>
        <v>0</v>
      </c>
      <c r="I1982" s="464">
        <f t="shared" si="61"/>
        <v>0</v>
      </c>
      <c r="J1982" s="474"/>
      <c r="K1982" s="465">
        <f>IF(AND(B1982&gt;0,B1982&lt;&gt;"ЗАГ"),1,IF(C1982=0,SUM(B1983:INDEX(B1983:B$2002,INDEX(MATCH("ЗАГ",B1983:B$2002&amp;"",),))),0))</f>
        <v>0</v>
      </c>
      <c r="L1982" s="47"/>
      <c r="M1982" s="47"/>
      <c r="N1982" s="186"/>
      <c r="O1982" s="186"/>
      <c r="P1982" s="187"/>
      <c r="Q1982" s="189"/>
      <c r="R1982" s="178">
        <f>IFERROR(IF(F1982&gt;0,IF(IFERROR((Смета!H1532*1),0)&gt;0,ROUND(F1982*G1982,2),0),0),0)</f>
        <v>0</v>
      </c>
      <c r="S1982" s="50">
        <f>IFERROR(IF(F1982&gt;0,IF(IFERROR((Смета!G1964*1),0)&gt;0,ROUND(F1982*G1982,2),0),0),0)</f>
        <v>0</v>
      </c>
      <c r="T1982" s="38"/>
      <c r="U1982" s="38"/>
      <c r="X1982" s="38"/>
      <c r="Y1982" s="38"/>
    </row>
    <row r="1983" spans="1:25" s="37" customFormat="1" hidden="1" x14ac:dyDescent="0.25">
      <c r="A1983" s="63"/>
      <c r="B1983" s="140">
        <f>IFERROR(IF(F1983&gt;0,MAX(B$26:B1982)+1,IF(AND(D1983&gt;0,C1983=0),"ЗАГ",0)),0)</f>
        <v>0</v>
      </c>
      <c r="C1983" s="141">
        <f>IF(Смета!B1965&gt;0,Смета!B1965,0)</f>
        <v>0</v>
      </c>
      <c r="D1983" s="543">
        <f>IF(Смета!C1965&gt;0,Смета!C1965,0)</f>
        <v>0</v>
      </c>
      <c r="E1983" s="77">
        <f>IF(Смета!D1965&gt;0,Смета!D1965,0)</f>
        <v>0</v>
      </c>
      <c r="F1983" s="67">
        <f>IFERROR(IF(Дата_КС2=S$3,Смета!Q1965,0)+IF(Дата_КС2=S$4,Смета!T1965,0)+IF(Дата_КС2=S$5,Смета!W1965,0)+IF(Дата_КС2=S$6,Смета!Z1965,0)+IF(Дата_КС2=S$7,Смета!AC1965,0)+IF(Дата_КС2=S$8,Смета!AF1965,0)+IF(Дата_КС2=S$9,Смета!AI1965,0)+IF(Дата_КС2=S$10,Смета!AL1965,0)+IF(Дата_КС2=S$11,Смета!AO1965,0)+IF(Дата_КС2=S$12,Смета!AR1965,0)+IF(Дата_КС2=S$13,Смета!AU1965,0)+IF(Дата_КС2=S$14,Смета!AX1965,0),0)</f>
        <v>0</v>
      </c>
      <c r="G1983" s="67">
        <f>IF(Смета!E1965&gt;0,Смета!E1965,0)</f>
        <v>0</v>
      </c>
      <c r="H1983" s="67">
        <f t="shared" si="62"/>
        <v>0</v>
      </c>
      <c r="I1983" s="464">
        <f t="shared" si="61"/>
        <v>0</v>
      </c>
      <c r="J1983" s="474"/>
      <c r="K1983" s="465">
        <f>IF(AND(B1983&gt;0,B1983&lt;&gt;"ЗАГ"),1,IF(C1983=0,SUM(B1984:INDEX(B1984:B$2002,INDEX(MATCH("ЗАГ",B1984:B$2002&amp;"",),))),0))</f>
        <v>0</v>
      </c>
      <c r="L1983" s="47"/>
      <c r="M1983" s="47"/>
      <c r="N1983" s="186"/>
      <c r="O1983" s="186"/>
      <c r="P1983" s="187"/>
      <c r="Q1983" s="189"/>
      <c r="R1983" s="178">
        <f>IFERROR(IF(F1983&gt;0,IF(IFERROR((Смета!H1533*1),0)&gt;0,ROUND(F1983*G1983,2),0),0),0)</f>
        <v>0</v>
      </c>
      <c r="S1983" s="50">
        <f>IFERROR(IF(F1983&gt;0,IF(IFERROR((Смета!G1965*1),0)&gt;0,ROUND(F1983*G1983,2),0),0),0)</f>
        <v>0</v>
      </c>
      <c r="T1983" s="38"/>
      <c r="U1983" s="38"/>
      <c r="X1983" s="38"/>
      <c r="Y1983" s="38"/>
    </row>
    <row r="1984" spans="1:25" s="37" customFormat="1" hidden="1" x14ac:dyDescent="0.25">
      <c r="A1984" s="63"/>
      <c r="B1984" s="140">
        <f>IFERROR(IF(F1984&gt;0,MAX(B$26:B1983)+1,IF(AND(D1984&gt;0,C1984=0),"ЗАГ",0)),0)</f>
        <v>0</v>
      </c>
      <c r="C1984" s="141">
        <f>IF(Смета!B1966&gt;0,Смета!B1966,0)</f>
        <v>0</v>
      </c>
      <c r="D1984" s="543">
        <f>IF(Смета!C1966&gt;0,Смета!C1966,0)</f>
        <v>0</v>
      </c>
      <c r="E1984" s="77">
        <f>IF(Смета!D1966&gt;0,Смета!D1966,0)</f>
        <v>0</v>
      </c>
      <c r="F1984" s="67">
        <f>IFERROR(IF(Дата_КС2=S$3,Смета!Q1966,0)+IF(Дата_КС2=S$4,Смета!T1966,0)+IF(Дата_КС2=S$5,Смета!W1966,0)+IF(Дата_КС2=S$6,Смета!Z1966,0)+IF(Дата_КС2=S$7,Смета!AC1966,0)+IF(Дата_КС2=S$8,Смета!AF1966,0)+IF(Дата_КС2=S$9,Смета!AI1966,0)+IF(Дата_КС2=S$10,Смета!AL1966,0)+IF(Дата_КС2=S$11,Смета!AO1966,0)+IF(Дата_КС2=S$12,Смета!AR1966,0)+IF(Дата_КС2=S$13,Смета!AU1966,0)+IF(Дата_КС2=S$14,Смета!AX1966,0),0)</f>
        <v>0</v>
      </c>
      <c r="G1984" s="67">
        <f>IF(Смета!E1966&gt;0,Смета!E1966,0)</f>
        <v>0</v>
      </c>
      <c r="H1984" s="67">
        <f t="shared" si="62"/>
        <v>0</v>
      </c>
      <c r="I1984" s="464">
        <f t="shared" si="61"/>
        <v>0</v>
      </c>
      <c r="J1984" s="474"/>
      <c r="K1984" s="465">
        <f>IF(AND(B1984&gt;0,B1984&lt;&gt;"ЗАГ"),1,IF(C1984=0,SUM(B1985:INDEX(B1985:B$2002,INDEX(MATCH("ЗАГ",B1985:B$2002&amp;"",),))),0))</f>
        <v>0</v>
      </c>
      <c r="L1984" s="47"/>
      <c r="M1984" s="47"/>
      <c r="N1984" s="186"/>
      <c r="O1984" s="186"/>
      <c r="P1984" s="187"/>
      <c r="Q1984" s="189"/>
      <c r="R1984" s="178">
        <f>IFERROR(IF(F1984&gt;0,IF(IFERROR((Смета!H1534*1),0)&gt;0,ROUND(F1984*G1984,2),0),0),0)</f>
        <v>0</v>
      </c>
      <c r="S1984" s="50">
        <f>IFERROR(IF(F1984&gt;0,IF(IFERROR((Смета!G1966*1),0)&gt;0,ROUND(F1984*G1984,2),0),0),0)</f>
        <v>0</v>
      </c>
      <c r="T1984" s="38"/>
      <c r="U1984" s="38"/>
      <c r="X1984" s="38"/>
      <c r="Y1984" s="38"/>
    </row>
    <row r="1985" spans="1:25" s="37" customFormat="1" hidden="1" x14ac:dyDescent="0.25">
      <c r="A1985" s="63"/>
      <c r="B1985" s="140">
        <f>IFERROR(IF(F1985&gt;0,MAX(B$26:B1984)+1,IF(AND(D1985&gt;0,C1985=0),"ЗАГ",0)),0)</f>
        <v>0</v>
      </c>
      <c r="C1985" s="141">
        <f>IF(Смета!B1967&gt;0,Смета!B1967,0)</f>
        <v>0</v>
      </c>
      <c r="D1985" s="543">
        <f>IF(Смета!C1967&gt;0,Смета!C1967,0)</f>
        <v>0</v>
      </c>
      <c r="E1985" s="77">
        <f>IF(Смета!D1967&gt;0,Смета!D1967,0)</f>
        <v>0</v>
      </c>
      <c r="F1985" s="67">
        <f>IFERROR(IF(Дата_КС2=S$3,Смета!Q1967,0)+IF(Дата_КС2=S$4,Смета!T1967,0)+IF(Дата_КС2=S$5,Смета!W1967,0)+IF(Дата_КС2=S$6,Смета!Z1967,0)+IF(Дата_КС2=S$7,Смета!AC1967,0)+IF(Дата_КС2=S$8,Смета!AF1967,0)+IF(Дата_КС2=S$9,Смета!AI1967,0)+IF(Дата_КС2=S$10,Смета!AL1967,0)+IF(Дата_КС2=S$11,Смета!AO1967,0)+IF(Дата_КС2=S$12,Смета!AR1967,0)+IF(Дата_КС2=S$13,Смета!AU1967,0)+IF(Дата_КС2=S$14,Смета!AX1967,0),0)</f>
        <v>0</v>
      </c>
      <c r="G1985" s="67">
        <f>IF(Смета!E1967&gt;0,Смета!E1967,0)</f>
        <v>0</v>
      </c>
      <c r="H1985" s="67">
        <f t="shared" si="62"/>
        <v>0</v>
      </c>
      <c r="I1985" s="464">
        <f t="shared" si="61"/>
        <v>0</v>
      </c>
      <c r="J1985" s="474"/>
      <c r="K1985" s="465">
        <f>IF(AND(B1985&gt;0,B1985&lt;&gt;"ЗАГ"),1,IF(C1985=0,SUM(B1986:INDEX(B1986:B$2002,INDEX(MATCH("ЗАГ",B1986:B$2002&amp;"",),))),0))</f>
        <v>0</v>
      </c>
      <c r="L1985" s="47"/>
      <c r="M1985" s="47"/>
      <c r="N1985" s="186"/>
      <c r="O1985" s="186"/>
      <c r="P1985" s="187"/>
      <c r="Q1985" s="189"/>
      <c r="R1985" s="178">
        <f>IFERROR(IF(F1985&gt;0,IF(IFERROR((Смета!H1535*1),0)&gt;0,ROUND(F1985*G1985,2),0),0),0)</f>
        <v>0</v>
      </c>
      <c r="S1985" s="50">
        <f>IFERROR(IF(F1985&gt;0,IF(IFERROR((Смета!G1967*1),0)&gt;0,ROUND(F1985*G1985,2),0),0),0)</f>
        <v>0</v>
      </c>
      <c r="T1985" s="38"/>
      <c r="U1985" s="38"/>
      <c r="X1985" s="38"/>
      <c r="Y1985" s="38"/>
    </row>
    <row r="1986" spans="1:25" s="37" customFormat="1" hidden="1" x14ac:dyDescent="0.25">
      <c r="A1986" s="63"/>
      <c r="B1986" s="140">
        <f>IFERROR(IF(F1986&gt;0,MAX(B$26:B1985)+1,IF(AND(D1986&gt;0,C1986=0),"ЗАГ",0)),0)</f>
        <v>0</v>
      </c>
      <c r="C1986" s="141">
        <f>IF(Смета!B1968&gt;0,Смета!B1968,0)</f>
        <v>0</v>
      </c>
      <c r="D1986" s="543">
        <f>IF(Смета!C1968&gt;0,Смета!C1968,0)</f>
        <v>0</v>
      </c>
      <c r="E1986" s="77">
        <f>IF(Смета!D1968&gt;0,Смета!D1968,0)</f>
        <v>0</v>
      </c>
      <c r="F1986" s="67">
        <f>IFERROR(IF(Дата_КС2=S$3,Смета!Q1968,0)+IF(Дата_КС2=S$4,Смета!T1968,0)+IF(Дата_КС2=S$5,Смета!W1968,0)+IF(Дата_КС2=S$6,Смета!Z1968,0)+IF(Дата_КС2=S$7,Смета!AC1968,0)+IF(Дата_КС2=S$8,Смета!AF1968,0)+IF(Дата_КС2=S$9,Смета!AI1968,0)+IF(Дата_КС2=S$10,Смета!AL1968,0)+IF(Дата_КС2=S$11,Смета!AO1968,0)+IF(Дата_КС2=S$12,Смета!AR1968,0)+IF(Дата_КС2=S$13,Смета!AU1968,0)+IF(Дата_КС2=S$14,Смета!AX1968,0),0)</f>
        <v>0</v>
      </c>
      <c r="G1986" s="67">
        <f>IF(Смета!E1968&gt;0,Смета!E1968,0)</f>
        <v>0</v>
      </c>
      <c r="H1986" s="67">
        <f t="shared" si="62"/>
        <v>0</v>
      </c>
      <c r="I1986" s="464">
        <f t="shared" si="61"/>
        <v>0</v>
      </c>
      <c r="J1986" s="474"/>
      <c r="K1986" s="465">
        <f>IF(AND(B1986&gt;0,B1986&lt;&gt;"ЗАГ"),1,IF(C1986=0,SUM(B1987:INDEX(B1987:B$2002,INDEX(MATCH("ЗАГ",B1987:B$2002&amp;"",),))),0))</f>
        <v>0</v>
      </c>
      <c r="L1986" s="47"/>
      <c r="M1986" s="47"/>
      <c r="N1986" s="186"/>
      <c r="O1986" s="186"/>
      <c r="P1986" s="187"/>
      <c r="Q1986" s="189"/>
      <c r="R1986" s="178">
        <f>IFERROR(IF(F1986&gt;0,IF(IFERROR((Смета!H1536*1),0)&gt;0,ROUND(F1986*G1986,2),0),0),0)</f>
        <v>0</v>
      </c>
      <c r="S1986" s="50">
        <f>IFERROR(IF(F1986&gt;0,IF(IFERROR((Смета!G1968*1),0)&gt;0,ROUND(F1986*G1986,2),0),0),0)</f>
        <v>0</v>
      </c>
      <c r="T1986" s="38"/>
      <c r="U1986" s="38"/>
      <c r="X1986" s="38"/>
      <c r="Y1986" s="38"/>
    </row>
    <row r="1987" spans="1:25" s="37" customFormat="1" hidden="1" x14ac:dyDescent="0.25">
      <c r="A1987" s="63"/>
      <c r="B1987" s="140">
        <f>IFERROR(IF(F1987&gt;0,MAX(B$26:B1986)+1,IF(AND(D1987&gt;0,C1987=0),"ЗАГ",0)),0)</f>
        <v>0</v>
      </c>
      <c r="C1987" s="141">
        <f>IF(Смета!B1969&gt;0,Смета!B1969,0)</f>
        <v>0</v>
      </c>
      <c r="D1987" s="543">
        <f>IF(Смета!C1969&gt;0,Смета!C1969,0)</f>
        <v>0</v>
      </c>
      <c r="E1987" s="77">
        <f>IF(Смета!D1969&gt;0,Смета!D1969,0)</f>
        <v>0</v>
      </c>
      <c r="F1987" s="67">
        <f>IFERROR(IF(Дата_КС2=S$3,Смета!Q1969,0)+IF(Дата_КС2=S$4,Смета!T1969,0)+IF(Дата_КС2=S$5,Смета!W1969,0)+IF(Дата_КС2=S$6,Смета!Z1969,0)+IF(Дата_КС2=S$7,Смета!AC1969,0)+IF(Дата_КС2=S$8,Смета!AF1969,0)+IF(Дата_КС2=S$9,Смета!AI1969,0)+IF(Дата_КС2=S$10,Смета!AL1969,0)+IF(Дата_КС2=S$11,Смета!AO1969,0)+IF(Дата_КС2=S$12,Смета!AR1969,0)+IF(Дата_КС2=S$13,Смета!AU1969,0)+IF(Дата_КС2=S$14,Смета!AX1969,0),0)</f>
        <v>0</v>
      </c>
      <c r="G1987" s="67">
        <f>IF(Смета!E1969&gt;0,Смета!E1969,0)</f>
        <v>0</v>
      </c>
      <c r="H1987" s="67">
        <f t="shared" si="62"/>
        <v>0</v>
      </c>
      <c r="I1987" s="464">
        <f t="shared" si="61"/>
        <v>0</v>
      </c>
      <c r="J1987" s="474"/>
      <c r="K1987" s="465">
        <f>IF(AND(B1987&gt;0,B1987&lt;&gt;"ЗАГ"),1,IF(C1987=0,SUM(B1988:INDEX(B1988:B$2002,INDEX(MATCH("ЗАГ",B1988:B$2002&amp;"",),))),0))</f>
        <v>0</v>
      </c>
      <c r="L1987" s="47"/>
      <c r="M1987" s="47"/>
      <c r="N1987" s="186"/>
      <c r="O1987" s="186"/>
      <c r="P1987" s="187"/>
      <c r="Q1987" s="189"/>
      <c r="R1987" s="178">
        <f>IFERROR(IF(F1987&gt;0,IF(IFERROR((Смета!H1537*1),0)&gt;0,ROUND(F1987*G1987,2),0),0),0)</f>
        <v>0</v>
      </c>
      <c r="S1987" s="50">
        <f>IFERROR(IF(F1987&gt;0,IF(IFERROR((Смета!G1969*1),0)&gt;0,ROUND(F1987*G1987,2),0),0),0)</f>
        <v>0</v>
      </c>
      <c r="T1987" s="38"/>
      <c r="U1987" s="38"/>
      <c r="X1987" s="38"/>
      <c r="Y1987" s="38"/>
    </row>
    <row r="1988" spans="1:25" s="37" customFormat="1" hidden="1" x14ac:dyDescent="0.25">
      <c r="A1988" s="63"/>
      <c r="B1988" s="140">
        <f>IFERROR(IF(F1988&gt;0,MAX(B$26:B1987)+1,IF(AND(D1988&gt;0,C1988=0),"ЗАГ",0)),0)</f>
        <v>0</v>
      </c>
      <c r="C1988" s="141">
        <f>IF(Смета!B1970&gt;0,Смета!B1970,0)</f>
        <v>0</v>
      </c>
      <c r="D1988" s="543">
        <f>IF(Смета!C1970&gt;0,Смета!C1970,0)</f>
        <v>0</v>
      </c>
      <c r="E1988" s="77">
        <f>IF(Смета!D1970&gt;0,Смета!D1970,0)</f>
        <v>0</v>
      </c>
      <c r="F1988" s="67">
        <f>IFERROR(IF(Дата_КС2=S$3,Смета!Q1970,0)+IF(Дата_КС2=S$4,Смета!T1970,0)+IF(Дата_КС2=S$5,Смета!W1970,0)+IF(Дата_КС2=S$6,Смета!Z1970,0)+IF(Дата_КС2=S$7,Смета!AC1970,0)+IF(Дата_КС2=S$8,Смета!AF1970,0)+IF(Дата_КС2=S$9,Смета!AI1970,0)+IF(Дата_КС2=S$10,Смета!AL1970,0)+IF(Дата_КС2=S$11,Смета!AO1970,0)+IF(Дата_КС2=S$12,Смета!AR1970,0)+IF(Дата_КС2=S$13,Смета!AU1970,0)+IF(Дата_КС2=S$14,Смета!AX1970,0),0)</f>
        <v>0</v>
      </c>
      <c r="G1988" s="67">
        <f>IF(Смета!E1970&gt;0,Смета!E1970,0)</f>
        <v>0</v>
      </c>
      <c r="H1988" s="67">
        <f t="shared" si="62"/>
        <v>0</v>
      </c>
      <c r="I1988" s="464">
        <f t="shared" si="61"/>
        <v>0</v>
      </c>
      <c r="J1988" s="474"/>
      <c r="K1988" s="465">
        <f>IF(AND(B1988&gt;0,B1988&lt;&gt;"ЗАГ"),1,IF(C1988=0,SUM(B1989:INDEX(B1989:B$2002,INDEX(MATCH("ЗАГ",B1989:B$2002&amp;"",),))),0))</f>
        <v>0</v>
      </c>
      <c r="L1988" s="47"/>
      <c r="M1988" s="47"/>
      <c r="N1988" s="186"/>
      <c r="O1988" s="186"/>
      <c r="P1988" s="187"/>
      <c r="Q1988" s="189"/>
      <c r="R1988" s="178">
        <f>IFERROR(IF(F1988&gt;0,IF(IFERROR((Смета!H1538*1),0)&gt;0,ROUND(F1988*G1988,2),0),0),0)</f>
        <v>0</v>
      </c>
      <c r="S1988" s="50">
        <f>IFERROR(IF(F1988&gt;0,IF(IFERROR((Смета!G1970*1),0)&gt;0,ROUND(F1988*G1988,2),0),0),0)</f>
        <v>0</v>
      </c>
      <c r="T1988" s="38"/>
      <c r="U1988" s="38"/>
      <c r="X1988" s="38"/>
      <c r="Y1988" s="38"/>
    </row>
    <row r="1989" spans="1:25" s="37" customFormat="1" hidden="1" x14ac:dyDescent="0.25">
      <c r="A1989" s="63"/>
      <c r="B1989" s="140">
        <f>IFERROR(IF(F1989&gt;0,MAX(B$26:B1988)+1,IF(AND(D1989&gt;0,C1989=0),"ЗАГ",0)),0)</f>
        <v>0</v>
      </c>
      <c r="C1989" s="141">
        <f>IF(Смета!B1971&gt;0,Смета!B1971,0)</f>
        <v>0</v>
      </c>
      <c r="D1989" s="543">
        <f>IF(Смета!C1971&gt;0,Смета!C1971,0)</f>
        <v>0</v>
      </c>
      <c r="E1989" s="77">
        <f>IF(Смета!D1971&gt;0,Смета!D1971,0)</f>
        <v>0</v>
      </c>
      <c r="F1989" s="67">
        <f>IFERROR(IF(Дата_КС2=S$3,Смета!Q1971,0)+IF(Дата_КС2=S$4,Смета!T1971,0)+IF(Дата_КС2=S$5,Смета!W1971,0)+IF(Дата_КС2=S$6,Смета!Z1971,0)+IF(Дата_КС2=S$7,Смета!AC1971,0)+IF(Дата_КС2=S$8,Смета!AF1971,0)+IF(Дата_КС2=S$9,Смета!AI1971,0)+IF(Дата_КС2=S$10,Смета!AL1971,0)+IF(Дата_КС2=S$11,Смета!AO1971,0)+IF(Дата_КС2=S$12,Смета!AR1971,0)+IF(Дата_КС2=S$13,Смета!AU1971,0)+IF(Дата_КС2=S$14,Смета!AX1971,0),0)</f>
        <v>0</v>
      </c>
      <c r="G1989" s="67">
        <f>IF(Смета!E1971&gt;0,Смета!E1971,0)</f>
        <v>0</v>
      </c>
      <c r="H1989" s="67">
        <f t="shared" si="62"/>
        <v>0</v>
      </c>
      <c r="I1989" s="464">
        <f t="shared" si="61"/>
        <v>0</v>
      </c>
      <c r="J1989" s="474"/>
      <c r="K1989" s="465">
        <f>IF(AND(B1989&gt;0,B1989&lt;&gt;"ЗАГ"),1,IF(C1989=0,SUM(B1990:INDEX(B1990:B$2002,INDEX(MATCH("ЗАГ",B1990:B$2002&amp;"",),))),0))</f>
        <v>0</v>
      </c>
      <c r="L1989" s="47"/>
      <c r="M1989" s="47"/>
      <c r="N1989" s="186"/>
      <c r="O1989" s="186"/>
      <c r="P1989" s="187"/>
      <c r="Q1989" s="189"/>
      <c r="R1989" s="178">
        <f>IFERROR(IF(F1989&gt;0,IF(IFERROR((Смета!H1539*1),0)&gt;0,ROUND(F1989*G1989,2),0),0),0)</f>
        <v>0</v>
      </c>
      <c r="S1989" s="50">
        <f>IFERROR(IF(F1989&gt;0,IF(IFERROR((Смета!G1971*1),0)&gt;0,ROUND(F1989*G1989,2),0),0),0)</f>
        <v>0</v>
      </c>
      <c r="T1989" s="38"/>
      <c r="U1989" s="38"/>
      <c r="X1989" s="38"/>
      <c r="Y1989" s="38"/>
    </row>
    <row r="1990" spans="1:25" s="37" customFormat="1" hidden="1" x14ac:dyDescent="0.25">
      <c r="A1990" s="63"/>
      <c r="B1990" s="140">
        <f>IFERROR(IF(F1990&gt;0,MAX(B$26:B1989)+1,IF(AND(D1990&gt;0,C1990=0),"ЗАГ",0)),0)</f>
        <v>0</v>
      </c>
      <c r="C1990" s="141">
        <f>IF(Смета!B1972&gt;0,Смета!B1972,0)</f>
        <v>0</v>
      </c>
      <c r="D1990" s="543">
        <f>IF(Смета!C1972&gt;0,Смета!C1972,0)</f>
        <v>0</v>
      </c>
      <c r="E1990" s="77">
        <f>IF(Смета!D1972&gt;0,Смета!D1972,0)</f>
        <v>0</v>
      </c>
      <c r="F1990" s="67">
        <f>IFERROR(IF(Дата_КС2=S$3,Смета!Q1972,0)+IF(Дата_КС2=S$4,Смета!T1972,0)+IF(Дата_КС2=S$5,Смета!W1972,0)+IF(Дата_КС2=S$6,Смета!Z1972,0)+IF(Дата_КС2=S$7,Смета!AC1972,0)+IF(Дата_КС2=S$8,Смета!AF1972,0)+IF(Дата_КС2=S$9,Смета!AI1972,0)+IF(Дата_КС2=S$10,Смета!AL1972,0)+IF(Дата_КС2=S$11,Смета!AO1972,0)+IF(Дата_КС2=S$12,Смета!AR1972,0)+IF(Дата_КС2=S$13,Смета!AU1972,0)+IF(Дата_КС2=S$14,Смета!AX1972,0),0)</f>
        <v>0</v>
      </c>
      <c r="G1990" s="67">
        <f>IF(Смета!E1972&gt;0,Смета!E1972,0)</f>
        <v>0</v>
      </c>
      <c r="H1990" s="67">
        <f t="shared" si="62"/>
        <v>0</v>
      </c>
      <c r="I1990" s="464">
        <f t="shared" si="61"/>
        <v>0</v>
      </c>
      <c r="J1990" s="474"/>
      <c r="K1990" s="465">
        <f>IF(AND(B1990&gt;0,B1990&lt;&gt;"ЗАГ"),1,IF(C1990=0,SUM(B1991:INDEX(B1991:B$2002,INDEX(MATCH("ЗАГ",B1991:B$2002&amp;"",),))),0))</f>
        <v>0</v>
      </c>
      <c r="L1990" s="47"/>
      <c r="M1990" s="47"/>
      <c r="N1990" s="186"/>
      <c r="O1990" s="186"/>
      <c r="P1990" s="187"/>
      <c r="Q1990" s="189"/>
      <c r="R1990" s="178">
        <f>IFERROR(IF(F1990&gt;0,IF(IFERROR((Смета!H1540*1),0)&gt;0,ROUND(F1990*G1990,2),0),0),0)</f>
        <v>0</v>
      </c>
      <c r="S1990" s="50">
        <f>IFERROR(IF(F1990&gt;0,IF(IFERROR((Смета!G1972*1),0)&gt;0,ROUND(F1990*G1990,2),0),0),0)</f>
        <v>0</v>
      </c>
      <c r="T1990" s="38"/>
      <c r="U1990" s="38"/>
      <c r="X1990" s="38"/>
      <c r="Y1990" s="38"/>
    </row>
    <row r="1991" spans="1:25" s="37" customFormat="1" hidden="1" x14ac:dyDescent="0.25">
      <c r="A1991" s="63"/>
      <c r="B1991" s="140">
        <f>IFERROR(IF(F1991&gt;0,MAX(B$26:B1990)+1,IF(AND(D1991&gt;0,C1991=0),"ЗАГ",0)),0)</f>
        <v>0</v>
      </c>
      <c r="C1991" s="141">
        <f>IF(Смета!B1973&gt;0,Смета!B1973,0)</f>
        <v>0</v>
      </c>
      <c r="D1991" s="543">
        <f>IF(Смета!C1973&gt;0,Смета!C1973,0)</f>
        <v>0</v>
      </c>
      <c r="E1991" s="77">
        <f>IF(Смета!D1973&gt;0,Смета!D1973,0)</f>
        <v>0</v>
      </c>
      <c r="F1991" s="67">
        <f>IFERROR(IF(Дата_КС2=S$3,Смета!Q1973,0)+IF(Дата_КС2=S$4,Смета!T1973,0)+IF(Дата_КС2=S$5,Смета!W1973,0)+IF(Дата_КС2=S$6,Смета!Z1973,0)+IF(Дата_КС2=S$7,Смета!AC1973,0)+IF(Дата_КС2=S$8,Смета!AF1973,0)+IF(Дата_КС2=S$9,Смета!AI1973,0)+IF(Дата_КС2=S$10,Смета!AL1973,0)+IF(Дата_КС2=S$11,Смета!AO1973,0)+IF(Дата_КС2=S$12,Смета!AR1973,0)+IF(Дата_КС2=S$13,Смета!AU1973,0)+IF(Дата_КС2=S$14,Смета!AX1973,0),0)</f>
        <v>0</v>
      </c>
      <c r="G1991" s="67">
        <f>IF(Смета!E1973&gt;0,Смета!E1973,0)</f>
        <v>0</v>
      </c>
      <c r="H1991" s="67">
        <f t="shared" si="62"/>
        <v>0</v>
      </c>
      <c r="I1991" s="464">
        <f t="shared" si="61"/>
        <v>0</v>
      </c>
      <c r="J1991" s="474"/>
      <c r="K1991" s="465">
        <f>IF(AND(B1991&gt;0,B1991&lt;&gt;"ЗАГ"),1,IF(C1991=0,SUM(B1992:INDEX(B1992:B$2002,INDEX(MATCH("ЗАГ",B1992:B$2002&amp;"",),))),0))</f>
        <v>0</v>
      </c>
      <c r="L1991" s="47"/>
      <c r="M1991" s="47"/>
      <c r="N1991" s="186"/>
      <c r="O1991" s="186"/>
      <c r="P1991" s="187"/>
      <c r="Q1991" s="189"/>
      <c r="R1991" s="178">
        <f>IFERROR(IF(F1991&gt;0,IF(IFERROR((Смета!H1541*1),0)&gt;0,ROUND(F1991*G1991,2),0),0),0)</f>
        <v>0</v>
      </c>
      <c r="S1991" s="50">
        <f>IFERROR(IF(F1991&gt;0,IF(IFERROR((Смета!G1973*1),0)&gt;0,ROUND(F1991*G1991,2),0),0),0)</f>
        <v>0</v>
      </c>
      <c r="T1991" s="38"/>
      <c r="U1991" s="38"/>
      <c r="X1991" s="38"/>
      <c r="Y1991" s="38"/>
    </row>
    <row r="1992" spans="1:25" s="37" customFormat="1" hidden="1" x14ac:dyDescent="0.25">
      <c r="A1992" s="63"/>
      <c r="B1992" s="140">
        <f>IFERROR(IF(F1992&gt;0,MAX(B$26:B1991)+1,IF(AND(D1992&gt;0,C1992=0),"ЗАГ",0)),0)</f>
        <v>0</v>
      </c>
      <c r="C1992" s="141">
        <f>IF(Смета!B1974&gt;0,Смета!B1974,0)</f>
        <v>0</v>
      </c>
      <c r="D1992" s="543">
        <f>IF(Смета!C1974&gt;0,Смета!C1974,0)</f>
        <v>0</v>
      </c>
      <c r="E1992" s="77">
        <f>IF(Смета!D1974&gt;0,Смета!D1974,0)</f>
        <v>0</v>
      </c>
      <c r="F1992" s="67">
        <f>IFERROR(IF(Дата_КС2=S$3,Смета!Q1974,0)+IF(Дата_КС2=S$4,Смета!T1974,0)+IF(Дата_КС2=S$5,Смета!W1974,0)+IF(Дата_КС2=S$6,Смета!Z1974,0)+IF(Дата_КС2=S$7,Смета!AC1974,0)+IF(Дата_КС2=S$8,Смета!AF1974,0)+IF(Дата_КС2=S$9,Смета!AI1974,0)+IF(Дата_КС2=S$10,Смета!AL1974,0)+IF(Дата_КС2=S$11,Смета!AO1974,0)+IF(Дата_КС2=S$12,Смета!AR1974,0)+IF(Дата_КС2=S$13,Смета!AU1974,0)+IF(Дата_КС2=S$14,Смета!AX1974,0),0)</f>
        <v>0</v>
      </c>
      <c r="G1992" s="67">
        <f>IF(Смета!E1974&gt;0,Смета!E1974,0)</f>
        <v>0</v>
      </c>
      <c r="H1992" s="67">
        <f t="shared" si="62"/>
        <v>0</v>
      </c>
      <c r="I1992" s="464">
        <f t="shared" si="61"/>
        <v>0</v>
      </c>
      <c r="J1992" s="474"/>
      <c r="K1992" s="465">
        <f>IF(AND(B1992&gt;0,B1992&lt;&gt;"ЗАГ"),1,IF(C1992=0,SUM(B1993:INDEX(B1993:B$2002,INDEX(MATCH("ЗАГ",B1993:B$2002&amp;"",),))),0))</f>
        <v>0</v>
      </c>
      <c r="L1992" s="47"/>
      <c r="M1992" s="47"/>
      <c r="N1992" s="186"/>
      <c r="O1992" s="186"/>
      <c r="P1992" s="187"/>
      <c r="Q1992" s="189"/>
      <c r="R1992" s="178">
        <f>IFERROR(IF(F1992&gt;0,IF(IFERROR((Смета!H1542*1),0)&gt;0,ROUND(F1992*G1992,2),0),0),0)</f>
        <v>0</v>
      </c>
      <c r="S1992" s="50">
        <f>IFERROR(IF(F1992&gt;0,IF(IFERROR((Смета!G1974*1),0)&gt;0,ROUND(F1992*G1992,2),0),0),0)</f>
        <v>0</v>
      </c>
      <c r="T1992" s="38"/>
      <c r="U1992" s="38"/>
      <c r="X1992" s="38"/>
      <c r="Y1992" s="38"/>
    </row>
    <row r="1993" spans="1:25" s="37" customFormat="1" hidden="1" x14ac:dyDescent="0.25">
      <c r="A1993" s="63"/>
      <c r="B1993" s="140">
        <f>IFERROR(IF(F1993&gt;0,MAX(B$26:B1992)+1,IF(AND(D1993&gt;0,C1993=0),"ЗАГ",0)),0)</f>
        <v>0</v>
      </c>
      <c r="C1993" s="141">
        <f>IF(Смета!B1975&gt;0,Смета!B1975,0)</f>
        <v>0</v>
      </c>
      <c r="D1993" s="543">
        <f>IF(Смета!C1975&gt;0,Смета!C1975,0)</f>
        <v>0</v>
      </c>
      <c r="E1993" s="77">
        <f>IF(Смета!D1975&gt;0,Смета!D1975,0)</f>
        <v>0</v>
      </c>
      <c r="F1993" s="67">
        <f>IFERROR(IF(Дата_КС2=S$3,Смета!Q1975,0)+IF(Дата_КС2=S$4,Смета!T1975,0)+IF(Дата_КС2=S$5,Смета!W1975,0)+IF(Дата_КС2=S$6,Смета!Z1975,0)+IF(Дата_КС2=S$7,Смета!AC1975,0)+IF(Дата_КС2=S$8,Смета!AF1975,0)+IF(Дата_КС2=S$9,Смета!AI1975,0)+IF(Дата_КС2=S$10,Смета!AL1975,0)+IF(Дата_КС2=S$11,Смета!AO1975,0)+IF(Дата_КС2=S$12,Смета!AR1975,0)+IF(Дата_КС2=S$13,Смета!AU1975,0)+IF(Дата_КС2=S$14,Смета!AX1975,0),0)</f>
        <v>0</v>
      </c>
      <c r="G1993" s="67">
        <f>IF(Смета!E1975&gt;0,Смета!E1975,0)</f>
        <v>0</v>
      </c>
      <c r="H1993" s="67">
        <f t="shared" si="62"/>
        <v>0</v>
      </c>
      <c r="I1993" s="464">
        <f t="shared" si="61"/>
        <v>0</v>
      </c>
      <c r="J1993" s="474"/>
      <c r="K1993" s="465">
        <f>IF(AND(B1993&gt;0,B1993&lt;&gt;"ЗАГ"),1,IF(C1993=0,SUM(B1994:INDEX(B1994:B$2002,INDEX(MATCH("ЗАГ",B1994:B$2002&amp;"",),))),0))</f>
        <v>0</v>
      </c>
      <c r="L1993" s="47"/>
      <c r="M1993" s="47"/>
      <c r="N1993" s="186"/>
      <c r="O1993" s="186"/>
      <c r="P1993" s="187"/>
      <c r="Q1993" s="189"/>
      <c r="R1993" s="178">
        <f>IFERROR(IF(F1993&gt;0,IF(IFERROR((Смета!H1543*1),0)&gt;0,ROUND(F1993*G1993,2),0),0),0)</f>
        <v>0</v>
      </c>
      <c r="S1993" s="50">
        <f>IFERROR(IF(F1993&gt;0,IF(IFERROR((Смета!G1975*1),0)&gt;0,ROUND(F1993*G1993,2),0),0),0)</f>
        <v>0</v>
      </c>
      <c r="T1993" s="38"/>
      <c r="U1993" s="38"/>
      <c r="X1993" s="38"/>
      <c r="Y1993" s="38"/>
    </row>
    <row r="1994" spans="1:25" s="37" customFormat="1" hidden="1" x14ac:dyDescent="0.25">
      <c r="A1994" s="63"/>
      <c r="B1994" s="140">
        <f>IFERROR(IF(F1994&gt;0,MAX(B$26:B1993)+1,IF(AND(D1994&gt;0,C1994=0),"ЗАГ",0)),0)</f>
        <v>0</v>
      </c>
      <c r="C1994" s="141">
        <f>IF(Смета!B1976&gt;0,Смета!B1976,0)</f>
        <v>0</v>
      </c>
      <c r="D1994" s="543">
        <f>IF(Смета!C1976&gt;0,Смета!C1976,0)</f>
        <v>0</v>
      </c>
      <c r="E1994" s="77">
        <f>IF(Смета!D1976&gt;0,Смета!D1976,0)</f>
        <v>0</v>
      </c>
      <c r="F1994" s="67">
        <f>IFERROR(IF(Дата_КС2=S$3,Смета!Q1976,0)+IF(Дата_КС2=S$4,Смета!T1976,0)+IF(Дата_КС2=S$5,Смета!W1976,0)+IF(Дата_КС2=S$6,Смета!Z1976,0)+IF(Дата_КС2=S$7,Смета!AC1976,0)+IF(Дата_КС2=S$8,Смета!AF1976,0)+IF(Дата_КС2=S$9,Смета!AI1976,0)+IF(Дата_КС2=S$10,Смета!AL1976,0)+IF(Дата_КС2=S$11,Смета!AO1976,0)+IF(Дата_КС2=S$12,Смета!AR1976,0)+IF(Дата_КС2=S$13,Смета!AU1976,0)+IF(Дата_КС2=S$14,Смета!AX1976,0),0)</f>
        <v>0</v>
      </c>
      <c r="G1994" s="67">
        <f>IF(Смета!E1976&gt;0,Смета!E1976,0)</f>
        <v>0</v>
      </c>
      <c r="H1994" s="67">
        <f t="shared" si="62"/>
        <v>0</v>
      </c>
      <c r="I1994" s="464">
        <f t="shared" si="61"/>
        <v>0</v>
      </c>
      <c r="J1994" s="474"/>
      <c r="K1994" s="465">
        <f>IF(AND(B1994&gt;0,B1994&lt;&gt;"ЗАГ"),1,IF(C1994=0,SUM(B1995:INDEX(B1995:B$2002,INDEX(MATCH("ЗАГ",B1995:B$2002&amp;"",),))),0))</f>
        <v>0</v>
      </c>
      <c r="L1994" s="47"/>
      <c r="M1994" s="47"/>
      <c r="N1994" s="186"/>
      <c r="O1994" s="186"/>
      <c r="P1994" s="187"/>
      <c r="Q1994" s="189"/>
      <c r="R1994" s="178">
        <f>IFERROR(IF(F1994&gt;0,IF(IFERROR((Смета!H1544*1),0)&gt;0,ROUND(F1994*G1994,2),0),0),0)</f>
        <v>0</v>
      </c>
      <c r="S1994" s="50">
        <f>IFERROR(IF(F1994&gt;0,IF(IFERROR((Смета!G1976*1),0)&gt;0,ROUND(F1994*G1994,2),0),0),0)</f>
        <v>0</v>
      </c>
      <c r="T1994" s="38"/>
      <c r="U1994" s="38"/>
      <c r="X1994" s="38"/>
      <c r="Y1994" s="38"/>
    </row>
    <row r="1995" spans="1:25" s="37" customFormat="1" hidden="1" x14ac:dyDescent="0.25">
      <c r="A1995" s="63"/>
      <c r="B1995" s="140">
        <f>IFERROR(IF(F1995&gt;0,MAX(B$26:B1994)+1,IF(AND(D1995&gt;0,C1995=0),"ЗАГ",0)),0)</f>
        <v>0</v>
      </c>
      <c r="C1995" s="141">
        <f>IF(Смета!B1977&gt;0,Смета!B1977,0)</f>
        <v>0</v>
      </c>
      <c r="D1995" s="543">
        <f>IF(Смета!C1977&gt;0,Смета!C1977,0)</f>
        <v>0</v>
      </c>
      <c r="E1995" s="77">
        <f>IF(Смета!D1977&gt;0,Смета!D1977,0)</f>
        <v>0</v>
      </c>
      <c r="F1995" s="67">
        <f>IFERROR(IF(Дата_КС2=S$3,Смета!Q1977,0)+IF(Дата_КС2=S$4,Смета!T1977,0)+IF(Дата_КС2=S$5,Смета!W1977,0)+IF(Дата_КС2=S$6,Смета!Z1977,0)+IF(Дата_КС2=S$7,Смета!AC1977,0)+IF(Дата_КС2=S$8,Смета!AF1977,0)+IF(Дата_КС2=S$9,Смета!AI1977,0)+IF(Дата_КС2=S$10,Смета!AL1977,0)+IF(Дата_КС2=S$11,Смета!AO1977,0)+IF(Дата_КС2=S$12,Смета!AR1977,0)+IF(Дата_КС2=S$13,Смета!AU1977,0)+IF(Дата_КС2=S$14,Смета!AX1977,0),0)</f>
        <v>0</v>
      </c>
      <c r="G1995" s="67">
        <f>IF(Смета!E1977&gt;0,Смета!E1977,0)</f>
        <v>0</v>
      </c>
      <c r="H1995" s="67">
        <f t="shared" si="62"/>
        <v>0</v>
      </c>
      <c r="I1995" s="464">
        <f t="shared" si="61"/>
        <v>0</v>
      </c>
      <c r="J1995" s="474"/>
      <c r="K1995" s="465">
        <f>IF(AND(B1995&gt;0,B1995&lt;&gt;"ЗАГ"),1,IF(C1995=0,SUM(B1996:INDEX(B1996:B$2002,INDEX(MATCH("ЗАГ",B1996:B$2002&amp;"",),))),0))</f>
        <v>0</v>
      </c>
      <c r="L1995" s="47"/>
      <c r="M1995" s="47"/>
      <c r="N1995" s="186"/>
      <c r="O1995" s="186"/>
      <c r="P1995" s="187"/>
      <c r="Q1995" s="189"/>
      <c r="R1995" s="178">
        <f>IFERROR(IF(F1995&gt;0,IF(IFERROR((Смета!H1545*1),0)&gt;0,ROUND(F1995*G1995,2),0),0),0)</f>
        <v>0</v>
      </c>
      <c r="S1995" s="50">
        <f>IFERROR(IF(F1995&gt;0,IF(IFERROR((Смета!G1977*1),0)&gt;0,ROUND(F1995*G1995,2),0),0),0)</f>
        <v>0</v>
      </c>
      <c r="T1995" s="38"/>
      <c r="U1995" s="38"/>
      <c r="X1995" s="38"/>
      <c r="Y1995" s="38"/>
    </row>
    <row r="1996" spans="1:25" s="37" customFormat="1" hidden="1" x14ac:dyDescent="0.25">
      <c r="A1996" s="63"/>
      <c r="B1996" s="140">
        <f>IFERROR(IF(F1996&gt;0,MAX(B$26:B1995)+1,IF(AND(D1996&gt;0,C1996=0),"ЗАГ",0)),0)</f>
        <v>0</v>
      </c>
      <c r="C1996" s="141">
        <f>IF(Смета!B1978&gt;0,Смета!B1978,0)</f>
        <v>0</v>
      </c>
      <c r="D1996" s="543">
        <f>IF(Смета!C1978&gt;0,Смета!C1978,0)</f>
        <v>0</v>
      </c>
      <c r="E1996" s="77">
        <f>IF(Смета!D1978&gt;0,Смета!D1978,0)</f>
        <v>0</v>
      </c>
      <c r="F1996" s="67">
        <f>IFERROR(IF(Дата_КС2=S$3,Смета!Q1978,0)+IF(Дата_КС2=S$4,Смета!T1978,0)+IF(Дата_КС2=S$5,Смета!W1978,0)+IF(Дата_КС2=S$6,Смета!Z1978,0)+IF(Дата_КС2=S$7,Смета!AC1978,0)+IF(Дата_КС2=S$8,Смета!AF1978,0)+IF(Дата_КС2=S$9,Смета!AI1978,0)+IF(Дата_КС2=S$10,Смета!AL1978,0)+IF(Дата_КС2=S$11,Смета!AO1978,0)+IF(Дата_КС2=S$12,Смета!AR1978,0)+IF(Дата_КС2=S$13,Смета!AU1978,0)+IF(Дата_КС2=S$14,Смета!AX1978,0),0)</f>
        <v>0</v>
      </c>
      <c r="G1996" s="67">
        <f>IF(Смета!E1978&gt;0,Смета!E1978,0)</f>
        <v>0</v>
      </c>
      <c r="H1996" s="67">
        <f t="shared" si="62"/>
        <v>0</v>
      </c>
      <c r="I1996" s="464">
        <f t="shared" si="61"/>
        <v>0</v>
      </c>
      <c r="J1996" s="474"/>
      <c r="K1996" s="465">
        <f>IF(AND(B1996&gt;0,B1996&lt;&gt;"ЗАГ"),1,IF(C1996=0,SUM(B1997:INDEX(B1997:B$2002,INDEX(MATCH("ЗАГ",B1997:B$2002&amp;"",),))),0))</f>
        <v>0</v>
      </c>
      <c r="L1996" s="47"/>
      <c r="M1996" s="47"/>
      <c r="N1996" s="186"/>
      <c r="O1996" s="186"/>
      <c r="P1996" s="187"/>
      <c r="Q1996" s="189"/>
      <c r="R1996" s="178">
        <f>IFERROR(IF(F1996&gt;0,IF(IFERROR((Смета!H1546*1),0)&gt;0,ROUND(F1996*G1996,2),0),0),0)</f>
        <v>0</v>
      </c>
      <c r="S1996" s="50">
        <f>IFERROR(IF(F1996&gt;0,IF(IFERROR((Смета!G1978*1),0)&gt;0,ROUND(F1996*G1996,2),0),0),0)</f>
        <v>0</v>
      </c>
      <c r="T1996" s="38"/>
      <c r="U1996" s="38"/>
      <c r="X1996" s="38"/>
      <c r="Y1996" s="38"/>
    </row>
    <row r="1997" spans="1:25" s="37" customFormat="1" hidden="1" x14ac:dyDescent="0.25">
      <c r="A1997" s="63"/>
      <c r="B1997" s="140">
        <f>IFERROR(IF(F1997&gt;0,MAX(B$26:B1996)+1,IF(AND(D1997&gt;0,C1997=0),"ЗАГ",0)),0)</f>
        <v>0</v>
      </c>
      <c r="C1997" s="141">
        <f>IF(Смета!B1979&gt;0,Смета!B1979,0)</f>
        <v>0</v>
      </c>
      <c r="D1997" s="543">
        <f>IF(Смета!C1979&gt;0,Смета!C1979,0)</f>
        <v>0</v>
      </c>
      <c r="E1997" s="77">
        <f>IF(Смета!D1979&gt;0,Смета!D1979,0)</f>
        <v>0</v>
      </c>
      <c r="F1997" s="67">
        <f>IFERROR(IF(Дата_КС2=S$3,Смета!Q1979,0)+IF(Дата_КС2=S$4,Смета!T1979,0)+IF(Дата_КС2=S$5,Смета!W1979,0)+IF(Дата_КС2=S$6,Смета!Z1979,0)+IF(Дата_КС2=S$7,Смета!AC1979,0)+IF(Дата_КС2=S$8,Смета!AF1979,0)+IF(Дата_КС2=S$9,Смета!AI1979,0)+IF(Дата_КС2=S$10,Смета!AL1979,0)+IF(Дата_КС2=S$11,Смета!AO1979,0)+IF(Дата_КС2=S$12,Смета!AR1979,0)+IF(Дата_КС2=S$13,Смета!AU1979,0)+IF(Дата_КС2=S$14,Смета!AX1979,0),0)</f>
        <v>0</v>
      </c>
      <c r="G1997" s="67">
        <f>IF(Смета!E1979&gt;0,Смета!E1979,0)</f>
        <v>0</v>
      </c>
      <c r="H1997" s="67">
        <f t="shared" si="62"/>
        <v>0</v>
      </c>
      <c r="I1997" s="464">
        <f t="shared" si="61"/>
        <v>0</v>
      </c>
      <c r="J1997" s="474"/>
      <c r="K1997" s="465">
        <f>IF(AND(B1997&gt;0,B1997&lt;&gt;"ЗАГ"),1,IF(C1997=0,SUM(B1998:INDEX(B1998:B$2002,INDEX(MATCH("ЗАГ",B1998:B$2002&amp;"",),))),0))</f>
        <v>0</v>
      </c>
      <c r="L1997" s="47"/>
      <c r="M1997" s="47"/>
      <c r="N1997" s="186"/>
      <c r="O1997" s="186"/>
      <c r="P1997" s="187"/>
      <c r="Q1997" s="189"/>
      <c r="R1997" s="178">
        <f>IFERROR(IF(F1997&gt;0,IF(IFERROR((Смета!H1547*1),0)&gt;0,ROUND(F1997*G1997,2),0),0),0)</f>
        <v>0</v>
      </c>
      <c r="S1997" s="50">
        <f>IFERROR(IF(F1997&gt;0,IF(IFERROR((Смета!G1979*1),0)&gt;0,ROUND(F1997*G1997,2),0),0),0)</f>
        <v>0</v>
      </c>
      <c r="T1997" s="38"/>
      <c r="U1997" s="38"/>
      <c r="X1997" s="38"/>
      <c r="Y1997" s="38"/>
    </row>
    <row r="1998" spans="1:25" s="37" customFormat="1" hidden="1" x14ac:dyDescent="0.25">
      <c r="A1998" s="63"/>
      <c r="B1998" s="140">
        <f>IFERROR(IF(F1998&gt;0,MAX(B$26:B1997)+1,IF(AND(D1998&gt;0,C1998=0),"ЗАГ",0)),0)</f>
        <v>0</v>
      </c>
      <c r="C1998" s="141">
        <f>IF(Смета!B1980&gt;0,Смета!B1980,0)</f>
        <v>0</v>
      </c>
      <c r="D1998" s="543">
        <f>IF(Смета!C1980&gt;0,Смета!C1980,0)</f>
        <v>0</v>
      </c>
      <c r="E1998" s="77">
        <f>IF(Смета!D1980&gt;0,Смета!D1980,0)</f>
        <v>0</v>
      </c>
      <c r="F1998" s="67">
        <f>IFERROR(IF(Дата_КС2=S$3,Смета!Q1980,0)+IF(Дата_КС2=S$4,Смета!T1980,0)+IF(Дата_КС2=S$5,Смета!W1980,0)+IF(Дата_КС2=S$6,Смета!Z1980,0)+IF(Дата_КС2=S$7,Смета!AC1980,0)+IF(Дата_КС2=S$8,Смета!AF1980,0)+IF(Дата_КС2=S$9,Смета!AI1980,0)+IF(Дата_КС2=S$10,Смета!AL1980,0)+IF(Дата_КС2=S$11,Смета!AO1980,0)+IF(Дата_КС2=S$12,Смета!AR1980,0)+IF(Дата_КС2=S$13,Смета!AU1980,0)+IF(Дата_КС2=S$14,Смета!AX1980,0),0)</f>
        <v>0</v>
      </c>
      <c r="G1998" s="67">
        <f>IF(Смета!E1980&gt;0,Смета!E1980,0)</f>
        <v>0</v>
      </c>
      <c r="H1998" s="67">
        <f t="shared" si="62"/>
        <v>0</v>
      </c>
      <c r="I1998" s="464">
        <f t="shared" si="61"/>
        <v>0</v>
      </c>
      <c r="J1998" s="474"/>
      <c r="K1998" s="465">
        <f>IF(AND(B1998&gt;0,B1998&lt;&gt;"ЗАГ"),1,IF(C1998=0,SUM(B1999:INDEX(B1999:B$2002,INDEX(MATCH("ЗАГ",B1999:B$2002&amp;"",),))),0))</f>
        <v>0</v>
      </c>
      <c r="L1998" s="47"/>
      <c r="M1998" s="47"/>
      <c r="N1998" s="186"/>
      <c r="O1998" s="186"/>
      <c r="P1998" s="187"/>
      <c r="Q1998" s="189"/>
      <c r="R1998" s="178">
        <f>IFERROR(IF(F1998&gt;0,IF(IFERROR((Смета!H1548*1),0)&gt;0,ROUND(F1998*G1998,2),0),0),0)</f>
        <v>0</v>
      </c>
      <c r="S1998" s="50">
        <f>IFERROR(IF(F1998&gt;0,IF(IFERROR((Смета!G1980*1),0)&gt;0,ROUND(F1998*G1998,2),0),0),0)</f>
        <v>0</v>
      </c>
      <c r="T1998" s="38"/>
      <c r="U1998" s="38"/>
      <c r="X1998" s="38"/>
      <c r="Y1998" s="38"/>
    </row>
    <row r="1999" spans="1:25" s="37" customFormat="1" hidden="1" x14ac:dyDescent="0.25">
      <c r="A1999" s="63"/>
      <c r="B1999" s="140">
        <f>IFERROR(IF(F1999&gt;0,MAX(B$26:B1998)+1,IF(AND(D1999&gt;0,C1999=0),"ЗАГ",0)),0)</f>
        <v>0</v>
      </c>
      <c r="C1999" s="141">
        <f>IF(Смета!B1981&gt;0,Смета!B1981,0)</f>
        <v>0</v>
      </c>
      <c r="D1999" s="543">
        <f>IF(Смета!C1981&gt;0,Смета!C1981,0)</f>
        <v>0</v>
      </c>
      <c r="E1999" s="77">
        <f>IF(Смета!D1981&gt;0,Смета!D1981,0)</f>
        <v>0</v>
      </c>
      <c r="F1999" s="67">
        <f>IFERROR(IF(Дата_КС2=S$3,Смета!Q1981,0)+IF(Дата_КС2=S$4,Смета!T1981,0)+IF(Дата_КС2=S$5,Смета!W1981,0)+IF(Дата_КС2=S$6,Смета!Z1981,0)+IF(Дата_КС2=S$7,Смета!AC1981,0)+IF(Дата_КС2=S$8,Смета!AF1981,0)+IF(Дата_КС2=S$9,Смета!AI1981,0)+IF(Дата_КС2=S$10,Смета!AL1981,0)+IF(Дата_КС2=S$11,Смета!AO1981,0)+IF(Дата_КС2=S$12,Смета!AR1981,0)+IF(Дата_КС2=S$13,Смета!AU1981,0)+IF(Дата_КС2=S$14,Смета!AX1981,0),0)</f>
        <v>0</v>
      </c>
      <c r="G1999" s="67">
        <f>IF(Смета!E1981&gt;0,Смета!E1981,0)</f>
        <v>0</v>
      </c>
      <c r="H1999" s="67">
        <f t="shared" si="62"/>
        <v>0</v>
      </c>
      <c r="I1999" s="464">
        <f t="shared" si="61"/>
        <v>0</v>
      </c>
      <c r="J1999" s="474"/>
      <c r="K1999" s="465">
        <f>IF(AND(B1999&gt;0,B1999&lt;&gt;"ЗАГ"),1,IF(C1999=0,SUM(B2000:INDEX(B2000:B$2002,INDEX(MATCH("ЗАГ",B2000:B$2002&amp;"",),))),0))</f>
        <v>0</v>
      </c>
      <c r="L1999" s="47"/>
      <c r="M1999" s="47"/>
      <c r="N1999" s="186"/>
      <c r="O1999" s="186"/>
      <c r="P1999" s="187"/>
      <c r="Q1999" s="189"/>
      <c r="R1999" s="178">
        <f>IFERROR(IF(F1999&gt;0,IF(IFERROR((Смета!H1549*1),0)&gt;0,ROUND(F1999*G1999,2),0),0),0)</f>
        <v>0</v>
      </c>
      <c r="S1999" s="50">
        <f>IFERROR(IF(F1999&gt;0,IF(IFERROR((Смета!G1981*1),0)&gt;0,ROUND(F1999*G1999,2),0),0),0)</f>
        <v>0</v>
      </c>
      <c r="T1999" s="38"/>
      <c r="U1999" s="38"/>
      <c r="X1999" s="38"/>
      <c r="Y1999" s="38"/>
    </row>
    <row r="2000" spans="1:25" s="37" customFormat="1" hidden="1" x14ac:dyDescent="0.25">
      <c r="A2000" s="63"/>
      <c r="B2000" s="140">
        <f>IFERROR(IF(F2000&gt;0,MAX(B$26:B1999)+1,IF(AND(D2000&gt;0,C2000=0),"ЗАГ",0)),0)</f>
        <v>0</v>
      </c>
      <c r="C2000" s="141">
        <f>IF(Смета!B1982&gt;0,Смета!B1982,0)</f>
        <v>0</v>
      </c>
      <c r="D2000" s="543">
        <f>IF(Смета!C1982&gt;0,Смета!C1982,0)</f>
        <v>0</v>
      </c>
      <c r="E2000" s="77">
        <f>IF(Смета!D1982&gt;0,Смета!D1982,0)</f>
        <v>0</v>
      </c>
      <c r="F2000" s="67">
        <f>IFERROR(IF(Дата_КС2=S$3,Смета!Q1982,0)+IF(Дата_КС2=S$4,Смета!T1982,0)+IF(Дата_КС2=S$5,Смета!W1982,0)+IF(Дата_КС2=S$6,Смета!Z1982,0)+IF(Дата_КС2=S$7,Смета!AC1982,0)+IF(Дата_КС2=S$8,Смета!AF1982,0)+IF(Дата_КС2=S$9,Смета!AI1982,0)+IF(Дата_КС2=S$10,Смета!AL1982,0)+IF(Дата_КС2=S$11,Смета!AO1982,0)+IF(Дата_КС2=S$12,Смета!AR1982,0)+IF(Дата_КС2=S$13,Смета!AU1982,0)+IF(Дата_КС2=S$14,Смета!AX1982,0),0)</f>
        <v>0</v>
      </c>
      <c r="G2000" s="67">
        <f>IF(Смета!E1982&gt;0,Смета!E1982,0)</f>
        <v>0</v>
      </c>
      <c r="H2000" s="67">
        <f t="shared" si="62"/>
        <v>0</v>
      </c>
      <c r="I2000" s="464">
        <f t="shared" si="61"/>
        <v>0</v>
      </c>
      <c r="J2000" s="474"/>
      <c r="K2000" s="465">
        <f>IF(AND(B2000&gt;0,B2000&lt;&gt;"ЗАГ"),1,IF(C2000=0,SUM(B2001:INDEX(B2001:B$2002,INDEX(MATCH("ЗАГ",B2001:B$2002&amp;"",),))),0))</f>
        <v>0</v>
      </c>
      <c r="L2000" s="47"/>
      <c r="M2000" s="47"/>
      <c r="N2000" s="186"/>
      <c r="O2000" s="186"/>
      <c r="P2000" s="187"/>
      <c r="Q2000" s="189"/>
      <c r="R2000" s="178">
        <f>IFERROR(IF(F2000&gt;0,IF(IFERROR((Смета!H1550*1),0)&gt;0,ROUND(F2000*G2000,2),0),0),0)</f>
        <v>0</v>
      </c>
      <c r="S2000" s="50">
        <f>IFERROR(IF(F2000&gt;0,IF(IFERROR((Смета!G1982*1),0)&gt;0,ROUND(F2000*G2000,2),0),0),0)</f>
        <v>0</v>
      </c>
      <c r="T2000" s="38"/>
      <c r="U2000" s="38"/>
      <c r="X2000" s="38"/>
      <c r="Y2000" s="38"/>
    </row>
    <row r="2001" spans="1:25" s="37" customFormat="1" hidden="1" x14ac:dyDescent="0.25">
      <c r="A2001" s="63"/>
      <c r="B2001" s="140">
        <f>IFERROR(IF(F2001&gt;0,MAX(B$26:B2000)+1,IF(AND(D2001&gt;0,C2001=0),"ЗАГ",0)),0)</f>
        <v>0</v>
      </c>
      <c r="C2001" s="141">
        <f>IF(Смета!B1983&gt;0,Смета!B1983,0)</f>
        <v>0</v>
      </c>
      <c r="D2001" s="543">
        <f>IF(Смета!C1983&gt;0,Смета!C1983,0)</f>
        <v>0</v>
      </c>
      <c r="E2001" s="77">
        <f>IF(Смета!D1983&gt;0,Смета!D1983,0)</f>
        <v>0</v>
      </c>
      <c r="F2001" s="67">
        <f>IFERROR(IF(Дата_КС2=S$3,Смета!Q1983,0)+IF(Дата_КС2=S$4,Смета!T1983,0)+IF(Дата_КС2=S$5,Смета!W1983,0)+IF(Дата_КС2=S$6,Смета!Z1983,0)+IF(Дата_КС2=S$7,Смета!AC1983,0)+IF(Дата_КС2=S$8,Смета!AF1983,0)+IF(Дата_КС2=S$9,Смета!AI1983,0)+IF(Дата_КС2=S$10,Смета!AL1983,0)+IF(Дата_КС2=S$11,Смета!AO1983,0)+IF(Дата_КС2=S$12,Смета!AR1983,0)+IF(Дата_КС2=S$13,Смета!AU1983,0)+IF(Дата_КС2=S$14,Смета!AX1983,0),0)</f>
        <v>0</v>
      </c>
      <c r="G2001" s="67">
        <f>IF(Смета!E1983&gt;0,Смета!E1983,0)</f>
        <v>0</v>
      </c>
      <c r="H2001" s="67">
        <f t="shared" ref="H2001" si="63">ROUND(F2001*G2001,2)</f>
        <v>0</v>
      </c>
      <c r="I2001" s="220"/>
      <c r="K2001" s="47"/>
      <c r="L2001" s="47"/>
      <c r="M2001" s="47"/>
      <c r="N2001" s="186"/>
      <c r="O2001" s="186"/>
      <c r="P2001" s="187"/>
      <c r="Q2001" s="189"/>
      <c r="R2001" s="178">
        <f>IFERROR(IF(F2001&gt;0,IF(IFERROR((Смета!H1551*1),0)&gt;0,ROUND(F2001*G2001,2),0),0),0)</f>
        <v>0</v>
      </c>
      <c r="S2001" s="50">
        <f>IFERROR(IF(F2001&gt;0,IF(IFERROR((Смета!G575*1),0)&gt;0,ROUND(F2001*G2001,2),0),0),0)</f>
        <v>0</v>
      </c>
      <c r="T2001" s="38"/>
      <c r="U2001" s="38"/>
      <c r="X2001" s="38"/>
      <c r="Y2001" s="38"/>
    </row>
    <row r="2002" spans="1:25" s="37" customFormat="1" hidden="1" x14ac:dyDescent="0.25">
      <c r="A2002" s="63"/>
      <c r="B2002" s="140" t="s">
        <v>80</v>
      </c>
      <c r="C2002" s="232"/>
      <c r="D2002" s="543"/>
      <c r="E2002" s="77"/>
      <c r="F2002" s="67"/>
      <c r="G2002" s="67"/>
      <c r="H2002" s="67"/>
      <c r="I2002" s="220"/>
      <c r="K2002" s="47"/>
      <c r="L2002" s="47"/>
      <c r="M2002" s="47"/>
      <c r="N2002" s="186"/>
      <c r="O2002" s="186"/>
      <c r="P2002" s="187"/>
      <c r="Q2002" s="190"/>
      <c r="R2002" s="178">
        <f>IFERROR(IF(F2002&gt;0,IF(IFERROR((Смета!H1552*1),0)&gt;0,ROUND(F2002*G2002,2),0),0),0)</f>
        <v>0</v>
      </c>
      <c r="S2002" s="50">
        <f>IFERROR(IF(F2002&gt;0,IF(IFERROR((Смета!G576*1),0)&gt;0,ROUND(F2002*G2002,2),0),0),0)</f>
        <v>0</v>
      </c>
    </row>
    <row r="2003" spans="1:25" ht="15.75" x14ac:dyDescent="0.25">
      <c r="B2003" s="619" t="s">
        <v>41</v>
      </c>
      <c r="C2003" s="620"/>
      <c r="D2003" s="620"/>
      <c r="E2003" s="620"/>
      <c r="F2003" s="620"/>
      <c r="G2003" s="621"/>
      <c r="H2003" s="72">
        <f>IFERROR(SUM(H26:H2002),0)</f>
        <v>4424736.2699999986</v>
      </c>
      <c r="K2003" s="48"/>
      <c r="L2003" s="48"/>
      <c r="M2003" s="48"/>
      <c r="N2003" s="75"/>
      <c r="O2003" s="75"/>
      <c r="P2003" s="191"/>
      <c r="R2003" s="179">
        <f>SUM(R26:R2002)</f>
        <v>1973063.13</v>
      </c>
      <c r="S2003" s="76">
        <f>SUM(S26:S2002)</f>
        <v>2481947.4600000014</v>
      </c>
    </row>
    <row r="2004" spans="1:25" ht="15.75" x14ac:dyDescent="0.25">
      <c r="B2004" s="619" t="s">
        <v>42</v>
      </c>
      <c r="C2004" s="620"/>
      <c r="D2004" s="620"/>
      <c r="E2004" s="620"/>
      <c r="F2004" s="620"/>
      <c r="G2004" s="621"/>
      <c r="H2004" s="72">
        <f>R2003</f>
        <v>1973063.13</v>
      </c>
      <c r="I2004" s="221"/>
      <c r="J2004" s="73"/>
      <c r="K2004" s="49"/>
      <c r="L2004" s="49"/>
      <c r="M2004" s="49"/>
      <c r="N2004" s="74"/>
      <c r="O2004" s="74"/>
      <c r="P2004" s="191"/>
    </row>
    <row r="2005" spans="1:25" ht="15.75" x14ac:dyDescent="0.25">
      <c r="B2005" s="619" t="s">
        <v>0</v>
      </c>
      <c r="C2005" s="620"/>
      <c r="D2005" s="620"/>
      <c r="E2005" s="620"/>
      <c r="F2005" s="620"/>
      <c r="G2005" s="621"/>
      <c r="H2005" s="72">
        <f>S2003</f>
        <v>2481947.4600000014</v>
      </c>
      <c r="I2005" s="221"/>
      <c r="J2005" s="73"/>
      <c r="K2005" s="49"/>
      <c r="L2005" s="49"/>
      <c r="M2005" s="49"/>
      <c r="N2005" s="74"/>
      <c r="O2005" s="74"/>
      <c r="P2005" s="191"/>
    </row>
    <row r="2006" spans="1:25" ht="15.75" x14ac:dyDescent="0.25">
      <c r="B2006" s="619" t="s">
        <v>43</v>
      </c>
      <c r="C2006" s="620"/>
      <c r="D2006" s="620"/>
      <c r="E2006" s="620"/>
      <c r="F2006" s="620"/>
      <c r="G2006" s="621"/>
      <c r="H2006" s="72">
        <f>ROUND(H2003,2)</f>
        <v>4424736.2699999996</v>
      </c>
      <c r="I2006" s="221"/>
      <c r="J2006" s="73"/>
      <c r="K2006" s="49"/>
      <c r="L2006" s="49"/>
      <c r="M2006" s="49"/>
      <c r="N2006" s="74"/>
      <c r="O2006" s="74"/>
      <c r="P2006" s="191"/>
    </row>
    <row r="2007" spans="1:25" ht="15.75" x14ac:dyDescent="0.25">
      <c r="B2007" s="619" t="str">
        <f>IF(A2="НДС 22%","В т.ч. НДС 22%","В т.ч. НДС  5%")</f>
        <v>В т.ч. НДС 22%</v>
      </c>
      <c r="C2007" s="620"/>
      <c r="D2007" s="620"/>
      <c r="E2007" s="620"/>
      <c r="F2007" s="620"/>
      <c r="G2007" s="621"/>
      <c r="H2007" s="72">
        <f>ROUND(IF(A2="НДС 5%",H2006*5/105,H2006*22/122),2)</f>
        <v>797903.26</v>
      </c>
      <c r="I2007" s="222"/>
      <c r="J2007" s="73"/>
      <c r="K2007" s="49"/>
      <c r="L2007" s="49"/>
      <c r="M2007" s="49"/>
      <c r="N2007" s="74"/>
      <c r="O2007" s="74"/>
      <c r="P2007" s="191"/>
    </row>
    <row r="2008" spans="1:25" ht="15.75" x14ac:dyDescent="0.25">
      <c r="A2008" s="164"/>
      <c r="B2008" s="165"/>
      <c r="C2008" s="165"/>
      <c r="D2008" s="165"/>
      <c r="E2008" s="165"/>
      <c r="F2008" s="165"/>
      <c r="G2008" s="165"/>
      <c r="H2008" s="166"/>
      <c r="I2008" s="74"/>
      <c r="J2008" s="74"/>
      <c r="K2008" s="49"/>
      <c r="L2008" s="49"/>
      <c r="M2008" s="49"/>
      <c r="N2008" s="74"/>
      <c r="O2008" s="74"/>
      <c r="P2008" s="191"/>
    </row>
    <row r="2009" spans="1:25" x14ac:dyDescent="0.25">
      <c r="A2009" s="164"/>
      <c r="B2009" s="164"/>
      <c r="C2009" s="164"/>
      <c r="D2009" s="164"/>
      <c r="E2009" s="164"/>
      <c r="F2009" s="164"/>
      <c r="G2009" s="164"/>
      <c r="H2009" s="164"/>
    </row>
    <row r="2010" spans="1:25" x14ac:dyDescent="0.25">
      <c r="A2010" s="164"/>
      <c r="C2010" s="167" t="s">
        <v>44</v>
      </c>
      <c r="D2010" s="622" t="str">
        <f>IF(D2=Контрагенты!B3,Контрагенты!H3,IF(D2=Контрагенты!B4,Контрагенты!H4,IF(D2=Контрагенты!G5,Контрагенты!H5,IF(D2=Контрагенты!B6,Контрагенты!H6,IF(D2=Контрагенты!B7,Контрагенты!H7,111)))))</f>
        <v>ООО СК«МЭС»</v>
      </c>
      <c r="E2010" s="622"/>
      <c r="F2010" s="622"/>
      <c r="G2010" s="168"/>
      <c r="H2010" s="169" t="str">
        <f>VLOOKUP(D2010,Контрагенты!H3:J7,3,0)</f>
        <v>А. В. Старков</v>
      </c>
    </row>
    <row r="2011" spans="1:25" x14ac:dyDescent="0.25">
      <c r="A2011" s="164"/>
      <c r="C2011" s="170"/>
      <c r="D2011" s="618" t="s">
        <v>45</v>
      </c>
      <c r="E2011" s="618"/>
      <c r="F2011" s="618"/>
      <c r="G2011" s="618"/>
      <c r="H2011" s="170"/>
    </row>
    <row r="2012" spans="1:25" x14ac:dyDescent="0.25">
      <c r="A2012" s="164"/>
      <c r="C2012" s="170" t="s">
        <v>46</v>
      </c>
      <c r="D2012" s="170"/>
      <c r="E2012" s="170"/>
      <c r="F2012" s="170"/>
      <c r="G2012" s="170"/>
      <c r="H2012" s="170"/>
    </row>
    <row r="2013" spans="1:25" x14ac:dyDescent="0.25">
      <c r="A2013" s="164"/>
      <c r="C2013" s="170"/>
      <c r="D2013" s="170"/>
      <c r="E2013" s="170"/>
      <c r="F2013" s="170"/>
      <c r="G2013" s="170"/>
      <c r="H2013" s="170"/>
    </row>
    <row r="2014" spans="1:25" x14ac:dyDescent="0.25">
      <c r="A2014" s="164"/>
      <c r="C2014" s="170"/>
      <c r="D2014" s="170"/>
      <c r="E2014" s="170"/>
      <c r="F2014" s="170"/>
      <c r="G2014" s="170"/>
      <c r="H2014" s="170"/>
    </row>
    <row r="2015" spans="1:25" x14ac:dyDescent="0.25">
      <c r="A2015" s="164"/>
      <c r="C2015" s="167" t="s">
        <v>47</v>
      </c>
      <c r="D2015" s="622" t="str">
        <f>VLOOKUP(D1,Контрагенты!B10:AD69,7,0)</f>
        <v>ООО "Специализированный Застройщик "Привилегия Партнерс-4"</v>
      </c>
      <c r="E2015" s="622"/>
      <c r="F2015" s="622"/>
      <c r="G2015" s="168"/>
      <c r="H2015" s="169" t="str">
        <f>IF(D1="МЭС",Z3,"")</f>
        <v/>
      </c>
    </row>
    <row r="2016" spans="1:25" x14ac:dyDescent="0.25">
      <c r="A2016" s="164"/>
      <c r="C2016" s="170"/>
      <c r="D2016" s="618" t="s">
        <v>45</v>
      </c>
      <c r="E2016" s="618"/>
      <c r="F2016" s="618"/>
      <c r="G2016" s="618"/>
      <c r="H2016" s="170"/>
    </row>
    <row r="2017" spans="1:8" x14ac:dyDescent="0.25">
      <c r="A2017" s="164"/>
      <c r="C2017" s="170" t="s">
        <v>46</v>
      </c>
      <c r="D2017" s="170"/>
      <c r="E2017" s="170"/>
      <c r="F2017" s="170"/>
      <c r="G2017" s="170"/>
      <c r="H2017" s="170"/>
    </row>
  </sheetData>
  <sheetProtection formatRows="0" selectLockedCells="1" sort="0" autoFilter="0"/>
  <sortState xmlns:xlrd2="http://schemas.microsoft.com/office/spreadsheetml/2017/richdata2" ref="S3:S2017">
    <sortCondition ref="S3:S2017"/>
  </sortState>
  <mergeCells count="33">
    <mergeCell ref="B12:C12"/>
    <mergeCell ref="B11:C11"/>
    <mergeCell ref="A2:C2"/>
    <mergeCell ref="F7:H7"/>
    <mergeCell ref="B8:D8"/>
    <mergeCell ref="F8:H8"/>
    <mergeCell ref="B9:D9"/>
    <mergeCell ref="F9:H9"/>
    <mergeCell ref="D2016:G2016"/>
    <mergeCell ref="B2003:G2003"/>
    <mergeCell ref="B2004:G2004"/>
    <mergeCell ref="B2005:G2005"/>
    <mergeCell ref="B2006:G2006"/>
    <mergeCell ref="B2007:G2007"/>
    <mergeCell ref="D2011:G2011"/>
    <mergeCell ref="D2010:F2010"/>
    <mergeCell ref="D2015:F2015"/>
    <mergeCell ref="A1:C1"/>
    <mergeCell ref="B23:C23"/>
    <mergeCell ref="D23:D24"/>
    <mergeCell ref="E23:E24"/>
    <mergeCell ref="F23:H23"/>
    <mergeCell ref="F11:H11"/>
    <mergeCell ref="F12:H12"/>
    <mergeCell ref="F13:H13"/>
    <mergeCell ref="F14:H14"/>
    <mergeCell ref="F15:H15"/>
    <mergeCell ref="F16:H16"/>
    <mergeCell ref="E18:E19"/>
    <mergeCell ref="F18:F19"/>
    <mergeCell ref="G18:H18"/>
    <mergeCell ref="B10:D10"/>
    <mergeCell ref="F10:H10"/>
  </mergeCells>
  <conditionalFormatting sqref="B26:H2002">
    <cfRule type="cellIs" dxfId="70" priority="2" operator="equal">
      <formula>0</formula>
    </cfRule>
    <cfRule type="expression" dxfId="69" priority="3">
      <formula>$C26=0</formula>
    </cfRule>
  </conditionalFormatting>
  <conditionalFormatting sqref="B26:B2001">
    <cfRule type="cellIs" dxfId="68" priority="1" operator="equal">
      <formula>"ЗАГ"</formula>
    </cfRule>
  </conditionalFormatting>
  <dataValidations count="1">
    <dataValidation type="list" allowBlank="1" showInputMessage="1" showErrorMessage="1" sqref="A1" xr:uid="{00000000-0002-0000-0300-000000000000}">
      <formula1>$S$3:$S$14</formula1>
    </dataValidation>
  </dataValidations>
  <pageMargins left="0.59055118110236227" right="0.19685039370078741" top="0.19685039370078741" bottom="0.74803149606299213" header="0" footer="0"/>
  <pageSetup paperSize="9" scale="74" fitToHeight="0" orientation="portrait" r:id="rId1"/>
  <rowBreaks count="1" manualBreakCount="1">
    <brk id="1123" min="1" max="7" man="1"/>
  </rowBreaks>
  <ignoredErrors>
    <ignoredError sqref="F7" numberStoredAsText="1"/>
    <ignoredError sqref="F20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>
    <pageSetUpPr autoPageBreaks="0"/>
  </sheetPr>
  <dimension ref="A1:O133"/>
  <sheetViews>
    <sheetView view="pageBreakPreview" topLeftCell="A2" zoomScaleNormal="100" zoomScaleSheetLayoutView="100" workbookViewId="0">
      <selection activeCell="B23" sqref="B23:D23"/>
    </sheetView>
  </sheetViews>
  <sheetFormatPr defaultColWidth="9.140625" defaultRowHeight="12.75" x14ac:dyDescent="0.2"/>
  <cols>
    <col min="1" max="1" width="6.7109375" style="34" customWidth="1"/>
    <col min="2" max="2" width="3.7109375" style="34" customWidth="1"/>
    <col min="3" max="3" width="2.28515625" style="34" hidden="1" customWidth="1"/>
    <col min="4" max="4" width="25.140625" style="34" customWidth="1"/>
    <col min="5" max="5" width="13.42578125" style="34" customWidth="1"/>
    <col min="6" max="6" width="14.85546875" style="34" customWidth="1"/>
    <col min="7" max="7" width="2.7109375" style="34" customWidth="1"/>
    <col min="8" max="8" width="16.5703125" style="34" customWidth="1"/>
    <col min="9" max="9" width="4.85546875" style="34" customWidth="1"/>
    <col min="10" max="10" width="4.5703125" style="34" customWidth="1"/>
    <col min="11" max="11" width="6.85546875" style="34" customWidth="1"/>
    <col min="12" max="12" width="9.140625" style="34" customWidth="1"/>
    <col min="13" max="13" width="9.140625" style="34" hidden="1" customWidth="1"/>
    <col min="14" max="15" width="13.42578125" style="34" bestFit="1" customWidth="1"/>
    <col min="16" max="16384" width="9.140625" style="34"/>
  </cols>
  <sheetData>
    <row r="1" spans="1:11" s="106" customFormat="1" ht="12" hidden="1" x14ac:dyDescent="0.2">
      <c r="F1" s="107"/>
      <c r="G1" s="107"/>
      <c r="H1" s="107"/>
      <c r="I1" s="107"/>
      <c r="J1" s="107"/>
      <c r="K1" s="107"/>
    </row>
    <row r="2" spans="1:11" ht="13.5" thickBot="1" x14ac:dyDescent="0.25">
      <c r="I2" s="630" t="s">
        <v>18</v>
      </c>
      <c r="J2" s="631"/>
      <c r="K2" s="632"/>
    </row>
    <row r="3" spans="1:11" x14ac:dyDescent="0.2">
      <c r="A3" s="108"/>
      <c r="B3" s="108"/>
      <c r="C3" s="108"/>
      <c r="D3" s="108"/>
      <c r="E3" s="108"/>
      <c r="F3" s="108"/>
      <c r="G3" s="108"/>
      <c r="H3" s="499" t="s">
        <v>19</v>
      </c>
      <c r="I3" s="633" t="s">
        <v>48</v>
      </c>
      <c r="J3" s="634"/>
      <c r="K3" s="635"/>
    </row>
    <row r="4" spans="1:11" x14ac:dyDescent="0.2">
      <c r="A4" s="628" t="s">
        <v>49</v>
      </c>
      <c r="B4" s="628"/>
      <c r="C4" s="628"/>
      <c r="D4" s="628"/>
      <c r="E4" s="628"/>
      <c r="F4" s="628"/>
      <c r="G4" s="628"/>
      <c r="H4" s="499" t="s">
        <v>22</v>
      </c>
      <c r="I4" s="636"/>
      <c r="J4" s="626"/>
      <c r="K4" s="637"/>
    </row>
    <row r="5" spans="1:11" s="109" customFormat="1" ht="40.5" customHeight="1" x14ac:dyDescent="0.2">
      <c r="A5" s="638" t="str">
        <f>'КС-2'!B9</f>
        <v xml:space="preserve">Заказчик (Генподрядчик) -  ООО "Специализированный Застройщик "Привилегия Партнерс-4", ИНН 7453354667, КПП 745301001, 454091, Челябинская область, г Челябинск, ул Кирова, д. 159 </v>
      </c>
      <c r="B5" s="638"/>
      <c r="C5" s="638"/>
      <c r="D5" s="638"/>
      <c r="E5" s="638"/>
      <c r="F5" s="638"/>
      <c r="G5" s="638"/>
      <c r="H5" s="525" t="s">
        <v>22</v>
      </c>
      <c r="I5" s="639" t="str">
        <f>'КС-6'!M3</f>
        <v>56933212</v>
      </c>
      <c r="J5" s="640"/>
      <c r="K5" s="641"/>
    </row>
    <row r="6" spans="1:11" ht="42" customHeight="1" x14ac:dyDescent="0.2">
      <c r="A6" s="638" t="str">
        <f>'КС-2'!B10</f>
        <v>Подрядчик (Субподрядчик) -   ООО СК«МЭС», ИНН 7447264133, КПП 744701001, 454021, г.Челябинск, ул.Молодогвардейцев, д.45а, офис 37.</v>
      </c>
      <c r="B6" s="638"/>
      <c r="C6" s="638"/>
      <c r="D6" s="638"/>
      <c r="E6" s="638"/>
      <c r="F6" s="638"/>
      <c r="G6" s="638"/>
      <c r="H6" s="499" t="s">
        <v>22</v>
      </c>
      <c r="I6" s="645" t="str">
        <f>'КС-6'!M5</f>
        <v>03847889</v>
      </c>
      <c r="J6" s="646"/>
      <c r="K6" s="647"/>
    </row>
    <row r="7" spans="1:11" ht="52.5" customHeight="1" x14ac:dyDescent="0.2">
      <c r="A7" s="648" t="str">
        <f>CONCATENATE("Стройка - ",'КС-2'!D11)</f>
        <v>Стройка - Сосновский муниципальный район Челябинской области. Квартал №3.</v>
      </c>
      <c r="B7" s="648"/>
      <c r="C7" s="648"/>
      <c r="D7" s="648"/>
      <c r="E7" s="648"/>
      <c r="F7" s="648"/>
      <c r="G7" s="648"/>
      <c r="H7" s="499" t="s">
        <v>22</v>
      </c>
      <c r="I7" s="636"/>
      <c r="J7" s="626"/>
      <c r="K7" s="637"/>
    </row>
    <row r="8" spans="1:11" x14ac:dyDescent="0.2">
      <c r="A8" s="649" t="s">
        <v>24</v>
      </c>
      <c r="B8" s="649"/>
      <c r="C8" s="649"/>
      <c r="D8" s="649"/>
      <c r="E8" s="649"/>
      <c r="F8" s="649"/>
      <c r="G8" s="649"/>
      <c r="H8" s="649"/>
      <c r="I8" s="650"/>
      <c r="J8" s="651"/>
      <c r="K8" s="652"/>
    </row>
    <row r="9" spans="1:11" s="143" customFormat="1" x14ac:dyDescent="0.25">
      <c r="A9" s="653" t="s">
        <v>65</v>
      </c>
      <c r="B9" s="653"/>
      <c r="C9" s="653"/>
      <c r="D9" s="653"/>
      <c r="E9" s="653"/>
      <c r="F9" s="653"/>
      <c r="G9" s="653"/>
      <c r="H9" s="142" t="s">
        <v>26</v>
      </c>
      <c r="I9" s="654" t="str">
        <f>'КС-2'!F14</f>
        <v xml:space="preserve"> № З-2025-2108
(ДС №2)</v>
      </c>
      <c r="J9" s="655"/>
      <c r="K9" s="656"/>
    </row>
    <row r="10" spans="1:11" x14ac:dyDescent="0.2">
      <c r="H10" s="110" t="s">
        <v>27</v>
      </c>
      <c r="I10" s="157">
        <f>DAY('КС-2'!F15)</f>
        <v>20</v>
      </c>
      <c r="J10" s="158">
        <f>MONTH('КС-2'!F15)</f>
        <v>11</v>
      </c>
      <c r="K10" s="159">
        <f>YEAR('КС-2'!F15)</f>
        <v>2025</v>
      </c>
    </row>
    <row r="11" spans="1:11" ht="13.5" thickBot="1" x14ac:dyDescent="0.25">
      <c r="H11" s="51" t="s">
        <v>28</v>
      </c>
      <c r="I11" s="657"/>
      <c r="J11" s="658"/>
      <c r="K11" s="659"/>
    </row>
    <row r="12" spans="1:11" x14ac:dyDescent="0.2">
      <c r="H12" s="51"/>
    </row>
    <row r="13" spans="1:11" x14ac:dyDescent="0.2">
      <c r="E13" s="111" t="s">
        <v>2</v>
      </c>
      <c r="F13" s="112" t="s">
        <v>50</v>
      </c>
      <c r="G13" s="113"/>
      <c r="H13" s="630" t="s">
        <v>31</v>
      </c>
      <c r="I13" s="631"/>
      <c r="J13" s="631"/>
      <c r="K13" s="632"/>
    </row>
    <row r="14" spans="1:11" ht="16.5" customHeight="1" thickBot="1" x14ac:dyDescent="0.25">
      <c r="E14" s="52" t="s">
        <v>51</v>
      </c>
      <c r="F14" s="114" t="s">
        <v>52</v>
      </c>
      <c r="G14" s="113"/>
      <c r="H14" s="111" t="s">
        <v>32</v>
      </c>
      <c r="I14" s="630" t="s">
        <v>33</v>
      </c>
      <c r="J14" s="631"/>
      <c r="K14" s="632"/>
    </row>
    <row r="15" spans="1:11" ht="15.75" customHeight="1" thickBot="1" x14ac:dyDescent="0.3">
      <c r="D15" s="115" t="s">
        <v>66</v>
      </c>
      <c r="E15" s="424">
        <f>'КС-2'!E20</f>
        <v>3</v>
      </c>
      <c r="F15" s="133">
        <f>'КС-2'!F20</f>
        <v>46304</v>
      </c>
      <c r="G15" s="134"/>
      <c r="H15" s="135">
        <f>'КС-2'!G20</f>
        <v>46273</v>
      </c>
      <c r="I15" s="642">
        <f>'КС-2'!H20</f>
        <v>46304</v>
      </c>
      <c r="J15" s="643"/>
      <c r="K15" s="644"/>
    </row>
    <row r="16" spans="1:11" ht="6" customHeight="1" x14ac:dyDescent="0.2">
      <c r="A16" s="660"/>
      <c r="B16" s="660"/>
      <c r="C16" s="660"/>
      <c r="D16" s="660"/>
      <c r="E16" s="660"/>
      <c r="F16" s="660"/>
      <c r="G16" s="660"/>
      <c r="H16" s="660"/>
      <c r="I16" s="660"/>
      <c r="J16" s="660"/>
      <c r="K16" s="660"/>
    </row>
    <row r="17" spans="1:15" s="116" customFormat="1" ht="15.75" x14ac:dyDescent="0.25">
      <c r="A17" s="661" t="s">
        <v>53</v>
      </c>
      <c r="B17" s="661"/>
      <c r="C17" s="661"/>
      <c r="D17" s="661"/>
      <c r="E17" s="661"/>
      <c r="F17" s="661"/>
      <c r="G17" s="661"/>
      <c r="H17" s="661"/>
      <c r="I17" s="661"/>
      <c r="J17" s="661"/>
      <c r="K17" s="661"/>
    </row>
    <row r="18" spans="1:15" s="116" customFormat="1" ht="11.25" customHeight="1" x14ac:dyDescent="0.25">
      <c r="A18" s="662"/>
      <c r="B18" s="662"/>
      <c r="C18" s="662"/>
      <c r="D18" s="662"/>
      <c r="E18" s="662"/>
      <c r="F18" s="662"/>
      <c r="G18" s="662"/>
      <c r="H18" s="662"/>
      <c r="I18" s="662"/>
      <c r="J18" s="662"/>
      <c r="K18" s="662"/>
    </row>
    <row r="19" spans="1:15" s="117" customFormat="1" ht="27" customHeight="1" x14ac:dyDescent="0.25">
      <c r="A19" s="663" t="s">
        <v>54</v>
      </c>
      <c r="B19" s="665" t="s">
        <v>55</v>
      </c>
      <c r="C19" s="666"/>
      <c r="D19" s="667"/>
      <c r="E19" s="671" t="s">
        <v>18</v>
      </c>
      <c r="F19" s="673" t="s">
        <v>56</v>
      </c>
      <c r="G19" s="674"/>
      <c r="H19" s="674"/>
      <c r="I19" s="674"/>
      <c r="J19" s="674"/>
      <c r="K19" s="675"/>
    </row>
    <row r="20" spans="1:15" s="117" customFormat="1" ht="36.75" customHeight="1" x14ac:dyDescent="0.25">
      <c r="A20" s="664"/>
      <c r="B20" s="668"/>
      <c r="C20" s="669"/>
      <c r="D20" s="670"/>
      <c r="E20" s="672"/>
      <c r="F20" s="676" t="s">
        <v>57</v>
      </c>
      <c r="G20" s="677"/>
      <c r="H20" s="118" t="s">
        <v>58</v>
      </c>
      <c r="I20" s="676" t="s">
        <v>59</v>
      </c>
      <c r="J20" s="678"/>
      <c r="K20" s="677"/>
      <c r="M20" s="119">
        <v>44075</v>
      </c>
    </row>
    <row r="21" spans="1:15" x14ac:dyDescent="0.2">
      <c r="A21" s="120">
        <v>1</v>
      </c>
      <c r="B21" s="679">
        <v>2</v>
      </c>
      <c r="C21" s="680"/>
      <c r="D21" s="681"/>
      <c r="E21" s="121">
        <v>3</v>
      </c>
      <c r="F21" s="679">
        <v>4</v>
      </c>
      <c r="G21" s="681"/>
      <c r="H21" s="122">
        <v>5</v>
      </c>
      <c r="I21" s="679">
        <v>6</v>
      </c>
      <c r="J21" s="680"/>
      <c r="K21" s="681"/>
    </row>
    <row r="22" spans="1:15" ht="43.5" customHeight="1" x14ac:dyDescent="0.2">
      <c r="A22" s="192">
        <v>1</v>
      </c>
      <c r="B22" s="682" t="s">
        <v>67</v>
      </c>
      <c r="C22" s="683"/>
      <c r="D22" s="684"/>
      <c r="E22" s="124"/>
      <c r="F22" s="685">
        <f>IF('КС-2'!A2="Без НДС",Смета!J2,(Смета!K3))</f>
        <v>8721068.1499999985</v>
      </c>
      <c r="G22" s="686"/>
      <c r="H22" s="125">
        <f>IF('КС-2'!A2="Без НДС",Смета!N2,(Смета!O3))</f>
        <v>8721068.1499999985</v>
      </c>
      <c r="I22" s="685">
        <f>I26-I25</f>
        <v>3626833.01</v>
      </c>
      <c r="J22" s="687"/>
      <c r="K22" s="686"/>
      <c r="N22" s="440"/>
      <c r="O22" s="438"/>
    </row>
    <row r="23" spans="1:15" s="117" customFormat="1" ht="153.75" customHeight="1" x14ac:dyDescent="0.25">
      <c r="A23" s="192" t="s">
        <v>68</v>
      </c>
      <c r="B23" s="693" t="str">
        <f>REPLACE('КС-6'!$E$21,1,1,UPPER(LEFT('КС-6'!$E$21,1)))</f>
        <v>Выполнение комплекса работ по по монтажу внутренних сетей электроснабжения и электроосвещения. на объекте:
- "Сосновский муниципальный район Челябинской области. Квартал №3. Многоквартирный жилой дом со встроенно-пристроенными нежилыми помещениями №3.1 Этап 1" (кадастровый номер земельного участка 74:19:1203001:7337)</v>
      </c>
      <c r="C23" s="693"/>
      <c r="D23" s="693"/>
      <c r="E23" s="123"/>
      <c r="F23" s="694">
        <f>F22</f>
        <v>8721068.1499999985</v>
      </c>
      <c r="G23" s="694"/>
      <c r="H23" s="126">
        <f>H22</f>
        <v>8721068.1499999985</v>
      </c>
      <c r="I23" s="694">
        <f>I22</f>
        <v>3626833.01</v>
      </c>
      <c r="J23" s="694"/>
      <c r="K23" s="694"/>
      <c r="M23" s="117">
        <v>818905.55</v>
      </c>
      <c r="N23" s="437"/>
    </row>
    <row r="24" spans="1:15" s="117" customFormat="1" x14ac:dyDescent="0.25">
      <c r="A24" s="695" t="s">
        <v>60</v>
      </c>
      <c r="B24" s="695"/>
      <c r="C24" s="695"/>
      <c r="D24" s="695"/>
      <c r="E24" s="695"/>
      <c r="F24" s="695"/>
      <c r="G24" s="695"/>
      <c r="H24" s="696"/>
      <c r="I24" s="697">
        <f>I22</f>
        <v>3626833.01</v>
      </c>
      <c r="J24" s="698"/>
      <c r="K24" s="699"/>
    </row>
    <row r="25" spans="1:15" x14ac:dyDescent="0.2">
      <c r="A25" s="700" t="str">
        <f>IF('КС-2'!A2="НДС 22%","Сумма НДС 22%","Сумма НДС 5%")</f>
        <v>Сумма НДС 22%</v>
      </c>
      <c r="B25" s="701"/>
      <c r="C25" s="701"/>
      <c r="D25" s="701"/>
      <c r="E25" s="701"/>
      <c r="F25" s="701"/>
      <c r="G25" s="701"/>
      <c r="H25" s="689"/>
      <c r="I25" s="702">
        <f>'КС-2'!H2007</f>
        <v>797903.26</v>
      </c>
      <c r="J25" s="703"/>
      <c r="K25" s="704"/>
    </row>
    <row r="26" spans="1:15" x14ac:dyDescent="0.2">
      <c r="A26" s="649" t="s">
        <v>178</v>
      </c>
      <c r="B26" s="649"/>
      <c r="C26" s="649"/>
      <c r="D26" s="649"/>
      <c r="E26" s="649"/>
      <c r="F26" s="649"/>
      <c r="G26" s="649"/>
      <c r="H26" s="689"/>
      <c r="I26" s="690">
        <f>'КС-2'!H2006</f>
        <v>4424736.2699999996</v>
      </c>
      <c r="J26" s="691"/>
      <c r="K26" s="692"/>
    </row>
    <row r="30" spans="1:15" s="109" customFormat="1" ht="55.15" customHeight="1" x14ac:dyDescent="0.2">
      <c r="B30" s="127" t="s">
        <v>69</v>
      </c>
      <c r="C30" s="127"/>
      <c r="D30" s="127"/>
      <c r="E30" s="688" t="str">
        <f>'КС-2'!D2015</f>
        <v>ООО "Специализированный Застройщик "Привилегия Партнерс-4"</v>
      </c>
      <c r="F30" s="688"/>
      <c r="G30" s="688"/>
      <c r="H30" s="127"/>
      <c r="I30" s="128"/>
      <c r="J30" s="128"/>
      <c r="K30" s="129" t="str">
        <f>'КС-2'!H2015</f>
        <v/>
      </c>
      <c r="N30" s="439"/>
      <c r="O30" s="439"/>
    </row>
    <row r="31" spans="1:15" x14ac:dyDescent="0.2">
      <c r="B31" s="130"/>
      <c r="C31" s="130"/>
      <c r="D31" s="130"/>
      <c r="E31" s="130" t="s">
        <v>45</v>
      </c>
      <c r="F31" s="130"/>
      <c r="G31" s="130"/>
      <c r="H31" s="130"/>
      <c r="N31" s="440"/>
      <c r="O31" s="440"/>
    </row>
    <row r="32" spans="1:15" x14ac:dyDescent="0.2">
      <c r="B32" s="130"/>
      <c r="C32" s="130"/>
      <c r="D32" s="130" t="s">
        <v>70</v>
      </c>
      <c r="E32" s="130"/>
      <c r="F32" s="130"/>
      <c r="G32" s="130"/>
      <c r="H32" s="130"/>
      <c r="N32" s="440"/>
      <c r="O32" s="440"/>
    </row>
    <row r="33" spans="2:15" x14ac:dyDescent="0.2">
      <c r="B33" s="130"/>
      <c r="C33" s="130"/>
      <c r="D33" s="130"/>
      <c r="E33" s="130"/>
      <c r="F33" s="130"/>
      <c r="G33" s="130"/>
      <c r="H33" s="130"/>
      <c r="N33" s="440"/>
      <c r="O33" s="440"/>
    </row>
    <row r="34" spans="2:15" x14ac:dyDescent="0.2">
      <c r="N34" s="440"/>
      <c r="O34" s="440"/>
    </row>
    <row r="35" spans="2:15" s="109" customFormat="1" ht="26.45" customHeight="1" x14ac:dyDescent="0.2">
      <c r="B35" s="127" t="s">
        <v>71</v>
      </c>
      <c r="C35" s="127"/>
      <c r="D35" s="127"/>
      <c r="E35" s="688" t="str">
        <f>'КС-2'!D2010</f>
        <v>ООО СК«МЭС»</v>
      </c>
      <c r="F35" s="688"/>
      <c r="G35" s="688"/>
      <c r="H35" s="127"/>
      <c r="I35" s="128"/>
      <c r="J35" s="128"/>
      <c r="K35" s="129" t="str">
        <f>'КС-2'!H2010</f>
        <v>А. В. Старков</v>
      </c>
      <c r="N35" s="439"/>
      <c r="O35" s="439"/>
    </row>
    <row r="36" spans="2:15" x14ac:dyDescent="0.2">
      <c r="E36" s="34" t="s">
        <v>45</v>
      </c>
      <c r="N36" s="440"/>
      <c r="O36" s="440"/>
    </row>
    <row r="37" spans="2:15" x14ac:dyDescent="0.2">
      <c r="D37" s="34" t="s">
        <v>70</v>
      </c>
      <c r="N37" s="440"/>
      <c r="O37" s="440"/>
    </row>
    <row r="38" spans="2:15" x14ac:dyDescent="0.2">
      <c r="N38" s="440"/>
      <c r="O38" s="440"/>
    </row>
    <row r="39" spans="2:15" x14ac:dyDescent="0.2">
      <c r="N39" s="440"/>
      <c r="O39" s="440"/>
    </row>
    <row r="40" spans="2:15" x14ac:dyDescent="0.2">
      <c r="N40" s="440"/>
      <c r="O40" s="440"/>
    </row>
    <row r="41" spans="2:15" x14ac:dyDescent="0.2">
      <c r="O41" s="440"/>
    </row>
    <row r="42" spans="2:15" x14ac:dyDescent="0.2">
      <c r="O42" s="440"/>
    </row>
    <row r="43" spans="2:15" x14ac:dyDescent="0.2">
      <c r="O43" s="440"/>
    </row>
    <row r="44" spans="2:15" x14ac:dyDescent="0.2">
      <c r="O44" s="440"/>
    </row>
    <row r="45" spans="2:15" x14ac:dyDescent="0.2">
      <c r="O45" s="440"/>
    </row>
    <row r="46" spans="2:15" x14ac:dyDescent="0.2">
      <c r="O46" s="440"/>
    </row>
    <row r="47" spans="2:15" x14ac:dyDescent="0.2">
      <c r="O47" s="440"/>
    </row>
    <row r="48" spans="2:15" x14ac:dyDescent="0.2">
      <c r="O48" s="440"/>
    </row>
    <row r="49" spans="15:15" x14ac:dyDescent="0.2">
      <c r="O49" s="440"/>
    </row>
    <row r="50" spans="15:15" x14ac:dyDescent="0.2">
      <c r="O50" s="440"/>
    </row>
    <row r="51" spans="15:15" x14ac:dyDescent="0.2">
      <c r="O51" s="440"/>
    </row>
    <row r="52" spans="15:15" x14ac:dyDescent="0.2">
      <c r="O52" s="440"/>
    </row>
    <row r="53" spans="15:15" x14ac:dyDescent="0.2">
      <c r="O53" s="440"/>
    </row>
    <row r="54" spans="15:15" x14ac:dyDescent="0.2">
      <c r="O54" s="440"/>
    </row>
    <row r="55" spans="15:15" x14ac:dyDescent="0.2">
      <c r="O55" s="440"/>
    </row>
    <row r="56" spans="15:15" x14ac:dyDescent="0.2">
      <c r="O56" s="440"/>
    </row>
    <row r="57" spans="15:15" x14ac:dyDescent="0.2">
      <c r="O57" s="440"/>
    </row>
    <row r="58" spans="15:15" x14ac:dyDescent="0.2">
      <c r="O58" s="440"/>
    </row>
    <row r="59" spans="15:15" x14ac:dyDescent="0.2">
      <c r="O59" s="440"/>
    </row>
    <row r="60" spans="15:15" x14ac:dyDescent="0.2">
      <c r="O60" s="440"/>
    </row>
    <row r="61" spans="15:15" x14ac:dyDescent="0.2">
      <c r="O61" s="440"/>
    </row>
    <row r="62" spans="15:15" x14ac:dyDescent="0.2">
      <c r="O62" s="440"/>
    </row>
    <row r="63" spans="15:15" x14ac:dyDescent="0.2">
      <c r="O63" s="440"/>
    </row>
    <row r="64" spans="15:15" x14ac:dyDescent="0.2">
      <c r="O64" s="440"/>
    </row>
    <row r="65" spans="15:15" x14ac:dyDescent="0.2">
      <c r="O65" s="440"/>
    </row>
    <row r="66" spans="15:15" x14ac:dyDescent="0.2">
      <c r="O66" s="440"/>
    </row>
    <row r="67" spans="15:15" x14ac:dyDescent="0.2">
      <c r="O67" s="440"/>
    </row>
    <row r="68" spans="15:15" x14ac:dyDescent="0.2">
      <c r="O68" s="440"/>
    </row>
    <row r="69" spans="15:15" x14ac:dyDescent="0.2">
      <c r="O69" s="440"/>
    </row>
    <row r="70" spans="15:15" x14ac:dyDescent="0.2">
      <c r="O70" s="440"/>
    </row>
    <row r="71" spans="15:15" x14ac:dyDescent="0.2">
      <c r="O71" s="440"/>
    </row>
    <row r="72" spans="15:15" x14ac:dyDescent="0.2">
      <c r="O72" s="440"/>
    </row>
    <row r="73" spans="15:15" x14ac:dyDescent="0.2">
      <c r="O73" s="440"/>
    </row>
    <row r="74" spans="15:15" x14ac:dyDescent="0.2">
      <c r="O74" s="440"/>
    </row>
    <row r="75" spans="15:15" x14ac:dyDescent="0.2">
      <c r="O75" s="440"/>
    </row>
    <row r="76" spans="15:15" x14ac:dyDescent="0.2">
      <c r="O76" s="440"/>
    </row>
    <row r="77" spans="15:15" x14ac:dyDescent="0.2">
      <c r="O77" s="440"/>
    </row>
    <row r="78" spans="15:15" x14ac:dyDescent="0.2">
      <c r="O78" s="440"/>
    </row>
    <row r="79" spans="15:15" x14ac:dyDescent="0.2">
      <c r="O79" s="440"/>
    </row>
    <row r="80" spans="15:15" x14ac:dyDescent="0.2">
      <c r="O80" s="440"/>
    </row>
    <row r="81" spans="15:15" x14ac:dyDescent="0.2">
      <c r="O81" s="440"/>
    </row>
    <row r="82" spans="15:15" x14ac:dyDescent="0.2">
      <c r="O82" s="440"/>
    </row>
    <row r="83" spans="15:15" x14ac:dyDescent="0.2">
      <c r="O83" s="440"/>
    </row>
    <row r="84" spans="15:15" x14ac:dyDescent="0.2">
      <c r="O84" s="440"/>
    </row>
    <row r="85" spans="15:15" x14ac:dyDescent="0.2">
      <c r="O85" s="440"/>
    </row>
    <row r="86" spans="15:15" x14ac:dyDescent="0.2">
      <c r="O86" s="440"/>
    </row>
    <row r="87" spans="15:15" x14ac:dyDescent="0.2">
      <c r="O87" s="440"/>
    </row>
    <row r="88" spans="15:15" x14ac:dyDescent="0.2">
      <c r="O88" s="440"/>
    </row>
    <row r="89" spans="15:15" x14ac:dyDescent="0.2">
      <c r="O89" s="440"/>
    </row>
    <row r="90" spans="15:15" x14ac:dyDescent="0.2">
      <c r="O90" s="440"/>
    </row>
    <row r="91" spans="15:15" x14ac:dyDescent="0.2">
      <c r="O91" s="440"/>
    </row>
    <row r="92" spans="15:15" x14ac:dyDescent="0.2">
      <c r="O92" s="440"/>
    </row>
    <row r="93" spans="15:15" x14ac:dyDescent="0.2">
      <c r="O93" s="440"/>
    </row>
    <row r="94" spans="15:15" x14ac:dyDescent="0.2">
      <c r="O94" s="440"/>
    </row>
    <row r="95" spans="15:15" x14ac:dyDescent="0.2">
      <c r="O95" s="440"/>
    </row>
    <row r="96" spans="15:15" x14ac:dyDescent="0.2">
      <c r="O96" s="440"/>
    </row>
    <row r="97" spans="15:15" x14ac:dyDescent="0.2">
      <c r="O97" s="440"/>
    </row>
    <row r="98" spans="15:15" x14ac:dyDescent="0.2">
      <c r="O98" s="440"/>
    </row>
    <row r="99" spans="15:15" x14ac:dyDescent="0.2">
      <c r="O99" s="440"/>
    </row>
    <row r="100" spans="15:15" x14ac:dyDescent="0.2">
      <c r="O100" s="440"/>
    </row>
    <row r="101" spans="15:15" x14ac:dyDescent="0.2">
      <c r="O101" s="440"/>
    </row>
    <row r="102" spans="15:15" x14ac:dyDescent="0.2">
      <c r="O102" s="440"/>
    </row>
    <row r="103" spans="15:15" x14ac:dyDescent="0.2">
      <c r="O103" s="440"/>
    </row>
    <row r="104" spans="15:15" x14ac:dyDescent="0.2">
      <c r="O104" s="440"/>
    </row>
    <row r="105" spans="15:15" x14ac:dyDescent="0.2">
      <c r="O105" s="440"/>
    </row>
    <row r="106" spans="15:15" x14ac:dyDescent="0.2">
      <c r="O106" s="440"/>
    </row>
    <row r="107" spans="15:15" x14ac:dyDescent="0.2">
      <c r="O107" s="440"/>
    </row>
    <row r="108" spans="15:15" x14ac:dyDescent="0.2">
      <c r="O108" s="440"/>
    </row>
    <row r="109" spans="15:15" x14ac:dyDescent="0.2">
      <c r="O109" s="440"/>
    </row>
    <row r="110" spans="15:15" x14ac:dyDescent="0.2">
      <c r="O110" s="440"/>
    </row>
    <row r="111" spans="15:15" x14ac:dyDescent="0.2">
      <c r="O111" s="440"/>
    </row>
    <row r="112" spans="15:15" x14ac:dyDescent="0.2">
      <c r="O112" s="440"/>
    </row>
    <row r="113" spans="15:15" x14ac:dyDescent="0.2">
      <c r="O113" s="440"/>
    </row>
    <row r="114" spans="15:15" x14ac:dyDescent="0.2">
      <c r="O114" s="440"/>
    </row>
    <row r="115" spans="15:15" x14ac:dyDescent="0.2">
      <c r="O115" s="440"/>
    </row>
    <row r="116" spans="15:15" x14ac:dyDescent="0.2">
      <c r="O116" s="440"/>
    </row>
    <row r="117" spans="15:15" x14ac:dyDescent="0.2">
      <c r="O117" s="440"/>
    </row>
    <row r="118" spans="15:15" x14ac:dyDescent="0.2">
      <c r="O118" s="440"/>
    </row>
    <row r="119" spans="15:15" x14ac:dyDescent="0.2">
      <c r="O119" s="440"/>
    </row>
    <row r="120" spans="15:15" x14ac:dyDescent="0.2">
      <c r="O120" s="440"/>
    </row>
    <row r="121" spans="15:15" x14ac:dyDescent="0.2">
      <c r="O121" s="440"/>
    </row>
    <row r="122" spans="15:15" x14ac:dyDescent="0.2">
      <c r="O122" s="440"/>
    </row>
    <row r="123" spans="15:15" x14ac:dyDescent="0.2">
      <c r="O123" s="440"/>
    </row>
    <row r="124" spans="15:15" x14ac:dyDescent="0.2">
      <c r="O124" s="440"/>
    </row>
    <row r="125" spans="15:15" x14ac:dyDescent="0.2">
      <c r="O125" s="440"/>
    </row>
    <row r="126" spans="15:15" x14ac:dyDescent="0.2">
      <c r="O126" s="440"/>
    </row>
    <row r="127" spans="15:15" x14ac:dyDescent="0.2">
      <c r="O127" s="440"/>
    </row>
    <row r="128" spans="15:15" x14ac:dyDescent="0.2">
      <c r="O128" s="440"/>
    </row>
    <row r="129" spans="15:15" x14ac:dyDescent="0.2">
      <c r="O129" s="440"/>
    </row>
    <row r="130" spans="15:15" x14ac:dyDescent="0.2">
      <c r="O130" s="440"/>
    </row>
    <row r="131" spans="15:15" x14ac:dyDescent="0.2">
      <c r="O131" s="440"/>
    </row>
    <row r="132" spans="15:15" x14ac:dyDescent="0.2">
      <c r="O132" s="440"/>
    </row>
    <row r="133" spans="15:15" x14ac:dyDescent="0.2">
      <c r="O133" s="440"/>
    </row>
  </sheetData>
  <sheetProtection sheet="1" formatRows="0" selectLockedCells="1"/>
  <mergeCells count="44">
    <mergeCell ref="E30:G30"/>
    <mergeCell ref="E35:G35"/>
    <mergeCell ref="A26:H26"/>
    <mergeCell ref="I26:K26"/>
    <mergeCell ref="B23:D23"/>
    <mergeCell ref="F23:G23"/>
    <mergeCell ref="I23:K23"/>
    <mergeCell ref="A24:H24"/>
    <mergeCell ref="I24:K24"/>
    <mergeCell ref="A25:H25"/>
    <mergeCell ref="I25:K25"/>
    <mergeCell ref="B21:D21"/>
    <mergeCell ref="F21:G21"/>
    <mergeCell ref="I21:K21"/>
    <mergeCell ref="B22:D22"/>
    <mergeCell ref="F22:G22"/>
    <mergeCell ref="I22:K22"/>
    <mergeCell ref="A16:K16"/>
    <mergeCell ref="A17:K17"/>
    <mergeCell ref="A18:K18"/>
    <mergeCell ref="A19:A20"/>
    <mergeCell ref="B19:D20"/>
    <mergeCell ref="E19:E20"/>
    <mergeCell ref="F19:K19"/>
    <mergeCell ref="F20:G20"/>
    <mergeCell ref="I20:K20"/>
    <mergeCell ref="I15:K15"/>
    <mergeCell ref="A6:G6"/>
    <mergeCell ref="I6:K6"/>
    <mergeCell ref="A7:G7"/>
    <mergeCell ref="I7:K7"/>
    <mergeCell ref="A8:H8"/>
    <mergeCell ref="I8:K8"/>
    <mergeCell ref="A9:G9"/>
    <mergeCell ref="I9:K9"/>
    <mergeCell ref="I11:K11"/>
    <mergeCell ref="H13:K13"/>
    <mergeCell ref="I14:K14"/>
    <mergeCell ref="I2:K2"/>
    <mergeCell ref="I3:K3"/>
    <mergeCell ref="A4:G4"/>
    <mergeCell ref="I4:K4"/>
    <mergeCell ref="A5:G5"/>
    <mergeCell ref="I5:K5"/>
  </mergeCells>
  <pageMargins left="0.65" right="0.22" top="0.51" bottom="0.53" header="0.31" footer="0.28999999999999998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50105-EA26-4419-907E-9783C2F71768}">
  <sheetPr codeName="Лист8"/>
  <dimension ref="A1:S79"/>
  <sheetViews>
    <sheetView topLeftCell="D1" workbookViewId="0">
      <selection activeCell="K1" sqref="K1"/>
    </sheetView>
  </sheetViews>
  <sheetFormatPr defaultRowHeight="15" x14ac:dyDescent="0.25"/>
  <cols>
    <col min="1" max="1" width="2.7109375" style="507" customWidth="1"/>
    <col min="2" max="2" width="23.140625" style="507" bestFit="1" customWidth="1"/>
    <col min="3" max="3" width="40.85546875" style="507" customWidth="1"/>
    <col min="4" max="6" width="14.42578125" style="502" customWidth="1"/>
    <col min="7" max="7" width="39.85546875" style="502" customWidth="1"/>
    <col min="8" max="8" width="44.7109375" style="507" customWidth="1"/>
    <col min="9" max="9" width="9.7109375" style="507" bestFit="1" customWidth="1"/>
    <col min="10" max="10" width="12.85546875" style="507" bestFit="1" customWidth="1"/>
    <col min="11" max="11" width="8.85546875" style="507" bestFit="1" customWidth="1"/>
    <col min="12" max="12" width="77.5703125" style="518" customWidth="1"/>
    <col min="13" max="13" width="9.140625" style="507"/>
    <col min="14" max="14" width="10" style="507" customWidth="1"/>
    <col min="15" max="16384" width="9.140625" style="507"/>
  </cols>
  <sheetData>
    <row r="1" spans="1:19" ht="21" x14ac:dyDescent="0.35">
      <c r="A1" s="507" cm="1">
        <f t="array" ref="A1:S69">[3]Лист1!$A$1:$S$69</f>
        <v>0</v>
      </c>
      <c r="B1" s="512" t="str">
        <v>Наши компании</v>
      </c>
      <c r="C1" s="507">
        <v>0</v>
      </c>
      <c r="D1" s="502">
        <v>0</v>
      </c>
      <c r="E1" s="502">
        <v>0</v>
      </c>
      <c r="F1" s="502">
        <v>0</v>
      </c>
      <c r="G1" s="502">
        <v>0</v>
      </c>
      <c r="H1" s="507">
        <v>0</v>
      </c>
      <c r="I1" s="507">
        <v>0</v>
      </c>
      <c r="J1" s="507">
        <v>0</v>
      </c>
      <c r="K1" s="507">
        <v>0</v>
      </c>
      <c r="L1" s="518">
        <v>0</v>
      </c>
      <c r="M1" s="507">
        <v>0</v>
      </c>
      <c r="N1" s="507">
        <v>0</v>
      </c>
      <c r="O1" s="507">
        <v>0</v>
      </c>
      <c r="P1" s="507">
        <v>0</v>
      </c>
      <c r="Q1" s="507">
        <v>0</v>
      </c>
      <c r="R1" s="507">
        <v>0</v>
      </c>
      <c r="S1" s="507">
        <v>0</v>
      </c>
    </row>
    <row r="2" spans="1:19" s="508" customFormat="1" ht="30" x14ac:dyDescent="0.25">
      <c r="A2" s="507">
        <v>0</v>
      </c>
      <c r="B2" s="510" t="str">
        <v>Название всплывающего списка</v>
      </c>
      <c r="C2" s="510" t="str">
        <v>Наименование</v>
      </c>
      <c r="D2" s="511" t="str">
        <v>ИНН</v>
      </c>
      <c r="E2" s="511" t="str">
        <v>КПП</v>
      </c>
      <c r="F2" s="511" t="str">
        <v>ОКПО</v>
      </c>
      <c r="G2" s="511" t="str">
        <v>Адрес</v>
      </c>
      <c r="H2" s="527" t="str">
        <v>Наименование в подписи</v>
      </c>
      <c r="I2" s="528">
        <v>0</v>
      </c>
      <c r="J2" s="528">
        <v>0</v>
      </c>
      <c r="K2" s="529">
        <v>0</v>
      </c>
      <c r="L2" s="519" t="str">
        <v>Для шапки в калькуляцию с ПУСТЫМИ СТРОКАМИ</v>
      </c>
      <c r="M2" s="508">
        <v>0</v>
      </c>
      <c r="N2" s="510" t="str">
        <v>Для КС-6</v>
      </c>
      <c r="O2" s="508">
        <v>0</v>
      </c>
      <c r="P2" s="508">
        <v>0</v>
      </c>
      <c r="Q2" s="508">
        <v>0</v>
      </c>
      <c r="R2" s="508">
        <v>0</v>
      </c>
      <c r="S2" s="508">
        <v>0</v>
      </c>
    </row>
    <row r="3" spans="1:19" s="515" customFormat="1" ht="45" customHeight="1" x14ac:dyDescent="0.25">
      <c r="A3" s="515">
        <v>0</v>
      </c>
      <c r="B3" s="513" t="str">
        <v>МЭС</v>
      </c>
      <c r="C3" s="513" t="str">
        <v xml:space="preserve"> ООО СК«МЭС»</v>
      </c>
      <c r="D3" s="514" t="str">
        <v>7447264133</v>
      </c>
      <c r="E3" s="514">
        <v>744701001</v>
      </c>
      <c r="F3" s="514" t="str">
        <v>03847889</v>
      </c>
      <c r="G3" s="504" t="str">
        <v>454021, г.Челябинск, ул.Молодогвардейцев, д.45а, офис 37.</v>
      </c>
      <c r="H3" s="513" t="str">
        <v>ООО СК«МЭС»</v>
      </c>
      <c r="I3" s="513" t="str">
        <v>директор</v>
      </c>
      <c r="J3" s="513" t="str">
        <v>А. В. Старков</v>
      </c>
      <c r="K3" s="513" t="str">
        <v>НДС 22%</v>
      </c>
      <c r="L3" s="513" t="str">
        <v xml:space="preserve">
     директор                                                 Старков А.В. </v>
      </c>
      <c r="M3" s="515">
        <v>0</v>
      </c>
      <c r="N3" s="513" t="str">
        <v xml:space="preserve"> ООО СК«МЭС», ИНН 7447264133, КПП 744701001, 454021, г.Челябинск, ул.Молодогвардейцев, д.45а, офис 37.</v>
      </c>
      <c r="O3" s="515">
        <v>0</v>
      </c>
      <c r="P3" s="515">
        <v>0</v>
      </c>
      <c r="Q3" s="515">
        <v>0</v>
      </c>
      <c r="R3" s="515">
        <v>0</v>
      </c>
      <c r="S3" s="515">
        <v>0</v>
      </c>
    </row>
    <row r="4" spans="1:19" s="515" customFormat="1" ht="45" customHeight="1" x14ac:dyDescent="0.25">
      <c r="A4" s="515">
        <v>0</v>
      </c>
      <c r="B4" s="513" t="str">
        <v>ИП Старков</v>
      </c>
      <c r="C4" s="513" t="str">
        <v>Индивидуальный предприниматель  Старков Андрей Викторович</v>
      </c>
      <c r="D4" s="514" t="str">
        <v>744812741558</v>
      </c>
      <c r="E4" s="514">
        <v>0</v>
      </c>
      <c r="F4" s="514" t="str">
        <v>0128545504</v>
      </c>
      <c r="G4" s="504" t="str">
        <v>456513, Челябинская область, р-н Сосновский, п. Рощино, ул. Светлая, д. 34</v>
      </c>
      <c r="H4" s="513" t="str">
        <v>ИП  Старков Андрей Викторович</v>
      </c>
      <c r="I4" s="513">
        <v>0</v>
      </c>
      <c r="J4" s="513" t="str">
        <v>А. В. Старков</v>
      </c>
      <c r="K4" s="513" t="str">
        <v>НДС 5%</v>
      </c>
      <c r="L4" s="513" t="str">
        <v xml:space="preserve">
            ИП                                                        Старков А.В.</v>
      </c>
      <c r="M4" s="515">
        <v>0</v>
      </c>
      <c r="N4" s="513" t="str">
        <v>Индивидуальный предприниматель  Старков Андрей Викторович, ИНН 744812741558, 456513, Челябинская область, р-н Сосновский, п. Рощино, ул. Светлая, д. 34</v>
      </c>
      <c r="O4" s="515">
        <v>0</v>
      </c>
      <c r="P4" s="515">
        <v>0</v>
      </c>
      <c r="Q4" s="515">
        <v>0</v>
      </c>
      <c r="R4" s="515">
        <v>0</v>
      </c>
      <c r="S4" s="515">
        <v>0</v>
      </c>
    </row>
    <row r="5" spans="1:19" s="515" customFormat="1" ht="47.25" customHeight="1" x14ac:dyDescent="0.25">
      <c r="A5" s="515">
        <v>0</v>
      </c>
      <c r="B5" s="513">
        <v>0</v>
      </c>
      <c r="C5" s="513">
        <v>0</v>
      </c>
      <c r="D5" s="514">
        <v>0</v>
      </c>
      <c r="E5" s="514">
        <v>0</v>
      </c>
      <c r="F5" s="514">
        <v>0</v>
      </c>
      <c r="G5" s="504">
        <v>0</v>
      </c>
      <c r="H5" s="513">
        <v>0</v>
      </c>
      <c r="I5" s="513">
        <v>0</v>
      </c>
      <c r="J5" s="513">
        <v>0</v>
      </c>
      <c r="K5" s="513">
        <v>0</v>
      </c>
      <c r="L5" s="503">
        <v>0</v>
      </c>
      <c r="M5" s="515">
        <v>0</v>
      </c>
      <c r="N5" s="513" t="str">
        <v xml:space="preserve">, ИНН , </v>
      </c>
      <c r="O5" s="515">
        <v>0</v>
      </c>
      <c r="P5" s="515">
        <v>0</v>
      </c>
      <c r="Q5" s="515">
        <v>0</v>
      </c>
      <c r="R5" s="515">
        <v>0</v>
      </c>
      <c r="S5" s="515">
        <v>0</v>
      </c>
    </row>
    <row r="6" spans="1:19" s="515" customFormat="1" ht="47.25" customHeight="1" x14ac:dyDescent="0.25">
      <c r="A6" s="515">
        <v>0</v>
      </c>
      <c r="B6" s="513">
        <v>0</v>
      </c>
      <c r="C6" s="513">
        <v>0</v>
      </c>
      <c r="D6" s="514">
        <v>0</v>
      </c>
      <c r="E6" s="514">
        <v>0</v>
      </c>
      <c r="F6" s="514">
        <v>0</v>
      </c>
      <c r="G6" s="504">
        <v>0</v>
      </c>
      <c r="H6" s="513">
        <v>0</v>
      </c>
      <c r="I6" s="513">
        <v>0</v>
      </c>
      <c r="J6" s="513">
        <v>0</v>
      </c>
      <c r="K6" s="513">
        <v>0</v>
      </c>
      <c r="L6" s="503">
        <v>0</v>
      </c>
      <c r="M6" s="515">
        <v>0</v>
      </c>
      <c r="N6" s="513" t="str">
        <v xml:space="preserve">, ИНН , </v>
      </c>
      <c r="O6" s="515">
        <v>0</v>
      </c>
      <c r="P6" s="515">
        <v>0</v>
      </c>
      <c r="Q6" s="515">
        <v>0</v>
      </c>
      <c r="R6" s="515">
        <v>0</v>
      </c>
      <c r="S6" s="515">
        <v>0</v>
      </c>
    </row>
    <row r="7" spans="1:19" s="515" customFormat="1" ht="47.25" customHeight="1" x14ac:dyDescent="0.25">
      <c r="A7" s="515">
        <v>0</v>
      </c>
      <c r="B7" s="513">
        <v>0</v>
      </c>
      <c r="C7" s="513">
        <v>0</v>
      </c>
      <c r="D7" s="514">
        <v>0</v>
      </c>
      <c r="E7" s="514">
        <v>0</v>
      </c>
      <c r="F7" s="514">
        <v>0</v>
      </c>
      <c r="G7" s="504">
        <v>0</v>
      </c>
      <c r="H7" s="513">
        <v>0</v>
      </c>
      <c r="I7" s="513">
        <v>0</v>
      </c>
      <c r="J7" s="513">
        <v>0</v>
      </c>
      <c r="K7" s="513">
        <v>0</v>
      </c>
      <c r="L7" s="503">
        <v>0</v>
      </c>
      <c r="M7" s="515">
        <v>0</v>
      </c>
      <c r="N7" s="513" t="str">
        <v xml:space="preserve">, ИНН , </v>
      </c>
      <c r="O7" s="515">
        <v>0</v>
      </c>
      <c r="P7" s="515">
        <v>0</v>
      </c>
      <c r="Q7" s="515">
        <v>0</v>
      </c>
      <c r="R7" s="515">
        <v>0</v>
      </c>
      <c r="S7" s="515">
        <v>0</v>
      </c>
    </row>
    <row r="8" spans="1:19" s="516" customFormat="1" ht="21" x14ac:dyDescent="0.35">
      <c r="A8" s="516">
        <v>0</v>
      </c>
      <c r="B8" s="512" t="str">
        <v>Заказчики</v>
      </c>
      <c r="C8" s="516">
        <v>0</v>
      </c>
      <c r="D8" s="517">
        <v>0</v>
      </c>
      <c r="E8" s="517">
        <v>0</v>
      </c>
      <c r="F8" s="517">
        <v>0</v>
      </c>
      <c r="G8" s="506">
        <v>0</v>
      </c>
      <c r="H8" s="516">
        <v>0</v>
      </c>
      <c r="I8" s="516">
        <v>0</v>
      </c>
      <c r="J8" s="516">
        <v>0</v>
      </c>
      <c r="K8" s="516">
        <v>0</v>
      </c>
      <c r="L8" s="505">
        <v>0</v>
      </c>
      <c r="M8" s="516">
        <v>0</v>
      </c>
      <c r="N8" s="516">
        <v>0</v>
      </c>
      <c r="O8" s="516">
        <v>0</v>
      </c>
      <c r="P8" s="516">
        <v>0</v>
      </c>
      <c r="Q8" s="516">
        <v>0</v>
      </c>
      <c r="R8" s="516">
        <v>0</v>
      </c>
      <c r="S8" s="516">
        <v>0</v>
      </c>
    </row>
    <row r="9" spans="1:19" s="515" customFormat="1" ht="30" customHeight="1" x14ac:dyDescent="0.25">
      <c r="A9" s="515">
        <v>0</v>
      </c>
      <c r="B9" s="526" t="str">
        <v>Название всплывающего списка</v>
      </c>
      <c r="C9" s="510" t="str">
        <v>Наименование</v>
      </c>
      <c r="D9" s="511" t="str">
        <v>ИНН</v>
      </c>
      <c r="E9" s="511" t="str">
        <v>КПП</v>
      </c>
      <c r="F9" s="511" t="str">
        <v>ОКПО</v>
      </c>
      <c r="G9" s="511" t="str">
        <v>Адрес</v>
      </c>
      <c r="H9" s="510" t="str">
        <v>Наименование в подписи</v>
      </c>
      <c r="I9" s="509">
        <v>0</v>
      </c>
      <c r="J9" s="509">
        <v>0</v>
      </c>
      <c r="K9" s="509">
        <v>0</v>
      </c>
      <c r="L9" s="505">
        <v>0</v>
      </c>
      <c r="M9" s="515">
        <v>0</v>
      </c>
      <c r="N9" s="510" t="str">
        <v>Для КС-6</v>
      </c>
      <c r="O9" s="515">
        <v>0</v>
      </c>
      <c r="P9" s="515">
        <v>0</v>
      </c>
      <c r="Q9" s="515">
        <v>0</v>
      </c>
      <c r="R9" s="515">
        <v>0</v>
      </c>
      <c r="S9" s="515">
        <v>0</v>
      </c>
    </row>
    <row r="10" spans="1:19" s="515" customFormat="1" ht="30" customHeight="1" x14ac:dyDescent="0.25">
      <c r="A10" s="515">
        <v>0</v>
      </c>
      <c r="B10" s="513" t="str">
        <v>Флай Плэнинг Партнерс</v>
      </c>
      <c r="C10" s="513" t="str">
        <v>ООО "Специализированный застройщик "Флай Плэнинг Партнерс"</v>
      </c>
      <c r="D10" s="514" t="str">
        <v>7453326726</v>
      </c>
      <c r="E10" s="514" t="str">
        <v>745301001</v>
      </c>
      <c r="F10" s="514" t="str">
        <v>36358912</v>
      </c>
      <c r="G10" s="504" t="str">
        <v>454091, Челябинская область, город Челябинск, ул Кирова, д. 159, офис 908 </v>
      </c>
      <c r="H10" s="513" t="str">
        <v>ООО "Специализированный застройщик "Флай Плэнинг Партнерс"</v>
      </c>
      <c r="I10" s="516">
        <v>0</v>
      </c>
      <c r="J10" s="516">
        <v>0</v>
      </c>
      <c r="K10" s="516">
        <v>0</v>
      </c>
      <c r="L10" s="505">
        <v>0</v>
      </c>
      <c r="M10" s="515">
        <v>0</v>
      </c>
      <c r="N10" s="513" t="str">
        <v>ООО "Специализированный застройщик "Флай Плэнинг Партнерс", ИНН 7453326726, КПП 745301001, 454091, Челябинская область, город Челябинск, ул Кирова, д. 159, офис 908 </v>
      </c>
      <c r="O10" s="515">
        <v>0</v>
      </c>
      <c r="P10" s="515">
        <v>0</v>
      </c>
      <c r="Q10" s="515">
        <v>0</v>
      </c>
      <c r="R10" s="515">
        <v>0</v>
      </c>
      <c r="S10" s="515">
        <v>0</v>
      </c>
    </row>
    <row r="11" spans="1:19" s="515" customFormat="1" ht="30" customHeight="1" x14ac:dyDescent="0.25">
      <c r="A11" s="515">
        <v>0</v>
      </c>
      <c r="B11" s="513" t="str">
        <v>Флай Плэнинг</v>
      </c>
      <c r="C11" s="513" t="str">
        <v>ООО "Специализированный застройщик "Флай Плэнинг"</v>
      </c>
      <c r="D11" s="514" t="str">
        <v>7453326701</v>
      </c>
      <c r="E11" s="514" t="str">
        <v>745301001</v>
      </c>
      <c r="F11" s="514" t="str">
        <v>36359573</v>
      </c>
      <c r="G11" s="504" t="str">
        <v>454091, Челябинская область, город Челябинск, ул Кирова, д. 159, офис 909 </v>
      </c>
      <c r="H11" s="513" t="str">
        <v>ООО "Специализированный застройщик "Флай Плэнинг"</v>
      </c>
      <c r="I11" s="516">
        <v>0</v>
      </c>
      <c r="J11" s="516">
        <v>0</v>
      </c>
      <c r="K11" s="516">
        <v>0</v>
      </c>
      <c r="L11" s="505">
        <v>0</v>
      </c>
      <c r="M11" s="515">
        <v>0</v>
      </c>
      <c r="N11" s="513" t="str">
        <v>ООО "Специализированный застройщик "Флай Плэнинг", ИНН 7453326701, КПП 745301001, 454091, Челябинская область, город Челябинск, ул Кирова, д. 159, офис 909 </v>
      </c>
      <c r="O11" s="515">
        <v>0</v>
      </c>
      <c r="P11" s="515">
        <v>0</v>
      </c>
      <c r="Q11" s="515">
        <v>0</v>
      </c>
      <c r="R11" s="515">
        <v>0</v>
      </c>
      <c r="S11" s="515">
        <v>0</v>
      </c>
    </row>
    <row r="12" spans="1:19" s="515" customFormat="1" ht="30" customHeight="1" x14ac:dyDescent="0.25">
      <c r="A12" s="515">
        <v>0</v>
      </c>
      <c r="B12" s="513" t="str">
        <v>Парковый Премиум</v>
      </c>
      <c r="C12" s="513" t="str">
        <v>ООО "Специализированный застройщик "Парковый Премиум"</v>
      </c>
      <c r="D12" s="514" t="str">
        <v>7453332945</v>
      </c>
      <c r="E12" s="514" t="str">
        <v>745301001</v>
      </c>
      <c r="F12" s="514" t="str">
        <v>42777139</v>
      </c>
      <c r="G12" s="504" t="str">
        <v>454091, Челябинская область, город Челябинск, ул Кирова, д. 159, офис 1401 </v>
      </c>
      <c r="H12" s="513" t="str">
        <v>ООО "Специализированный застройщик "Парковый Премиум"</v>
      </c>
      <c r="I12" s="516">
        <v>0</v>
      </c>
      <c r="J12" s="516">
        <v>0</v>
      </c>
      <c r="K12" s="516">
        <v>0</v>
      </c>
      <c r="L12" s="505">
        <v>0</v>
      </c>
      <c r="M12" s="515">
        <v>0</v>
      </c>
      <c r="N12" s="513" t="str">
        <v>ООО "Специализированный застройщик "Парковый Премиум", ИНН 7453332945, КПП 745301001, 454091, Челябинская область, город Челябинск, ул Кирова, д. 159, офис 1401 </v>
      </c>
      <c r="O12" s="515">
        <v>0</v>
      </c>
      <c r="P12" s="515">
        <v>0</v>
      </c>
      <c r="Q12" s="515">
        <v>0</v>
      </c>
      <c r="R12" s="515">
        <v>0</v>
      </c>
      <c r="S12" s="515">
        <v>0</v>
      </c>
    </row>
    <row r="13" spans="1:19" s="515" customFormat="1" ht="30" customHeight="1" x14ac:dyDescent="0.25">
      <c r="A13" s="515">
        <v>0</v>
      </c>
      <c r="B13" s="513" t="str">
        <v>Привилегия-4</v>
      </c>
      <c r="C13" s="513" t="str">
        <v>ООО "Специализированный Застройщик "Привилегия-4"</v>
      </c>
      <c r="D13" s="514" t="str">
        <v>7453341812</v>
      </c>
      <c r="E13" s="514" t="str">
        <v>745301001</v>
      </c>
      <c r="F13" s="514" t="str">
        <v>50842158</v>
      </c>
      <c r="G13" s="504" t="str">
        <v>454091, город Челябинск, ул.  Кирова, дом159.
 Почтовый адрес: 454091, город Челябинск, ул.  Кирова, дом159</v>
      </c>
      <c r="H13" s="513" t="str">
        <v>ООО "Специализированный Застройщик "Привилегия-4"</v>
      </c>
      <c r="I13" s="516">
        <v>0</v>
      </c>
      <c r="J13" s="516">
        <v>0</v>
      </c>
      <c r="K13" s="516">
        <v>0</v>
      </c>
      <c r="L13" s="505">
        <v>0</v>
      </c>
      <c r="M13" s="515">
        <v>0</v>
      </c>
      <c r="N13" s="513" t="str">
        <v>ООО "Специализированный Застройщик "Привилегия-4", ИНН 7453341812, КПП 745301001, 454091, город Челябинск, ул.  Кирова, дом159.
 Почтовый адрес: 454091, город Челябинск, ул.  Кирова, дом159</v>
      </c>
      <c r="O13" s="515">
        <v>0</v>
      </c>
      <c r="P13" s="515">
        <v>0</v>
      </c>
      <c r="Q13" s="515">
        <v>0</v>
      </c>
      <c r="R13" s="515">
        <v>0</v>
      </c>
      <c r="S13" s="515">
        <v>0</v>
      </c>
    </row>
    <row r="14" spans="1:19" s="515" customFormat="1" ht="30" customHeight="1" x14ac:dyDescent="0.25">
      <c r="A14" s="515">
        <v>0</v>
      </c>
      <c r="B14" s="513" t="str">
        <v>Привилегия Партнерс</v>
      </c>
      <c r="C14" s="513" t="str">
        <v>ООО "Специализированный Застройщик "Привилегия Партнерс"</v>
      </c>
      <c r="D14" s="514" t="str">
        <v>7453342855</v>
      </c>
      <c r="E14" s="514" t="str">
        <v>745301001</v>
      </c>
      <c r="F14" s="514" t="str">
        <v>58799019</v>
      </c>
      <c r="G14" s="504" t="str">
        <v>454091, Челябинская область, г Челябинск, ул Кирова, д. 159 </v>
      </c>
      <c r="H14" s="513" t="str">
        <v>ООО "Специализированный Застройщик "Привилегия Партнерс"</v>
      </c>
      <c r="I14" s="516">
        <v>0</v>
      </c>
      <c r="J14" s="516">
        <v>0</v>
      </c>
      <c r="K14" s="516">
        <v>0</v>
      </c>
      <c r="L14" s="505">
        <v>0</v>
      </c>
      <c r="M14" s="515">
        <v>0</v>
      </c>
      <c r="N14" s="513" t="str">
        <v>ООО "Специализированный Застройщик "Привилегия Партнерс", ИНН 7453342855, КПП 745301001, 454091, Челябинская область, г Челябинск, ул Кирова, д. 159 </v>
      </c>
      <c r="O14" s="515">
        <v>0</v>
      </c>
      <c r="P14" s="515">
        <v>0</v>
      </c>
      <c r="Q14" s="515">
        <v>0</v>
      </c>
      <c r="R14" s="515">
        <v>0</v>
      </c>
      <c r="S14" s="515">
        <v>0</v>
      </c>
    </row>
    <row r="15" spans="1:19" s="515" customFormat="1" ht="30" customHeight="1" x14ac:dyDescent="0.25">
      <c r="A15" s="515">
        <v>0</v>
      </c>
      <c r="B15" s="513" t="str">
        <v>Привилегия Партнерс-3</v>
      </c>
      <c r="C15" s="513" t="str">
        <v>ООО "Специализированный Застройщик "Привилегия Партнерс-3"</v>
      </c>
      <c r="D15" s="514" t="str">
        <v>7453342848</v>
      </c>
      <c r="E15" s="514" t="str">
        <v>745301001</v>
      </c>
      <c r="F15" s="514" t="str">
        <v>59289616</v>
      </c>
      <c r="G15" s="504" t="str">
        <v>454091, Челябинская область, г Челябинск, ул Кирова, д. 159</v>
      </c>
      <c r="H15" s="513" t="str">
        <v>ООО "Специализированный Застройщик "Привилегия Партнерс-3"</v>
      </c>
      <c r="I15" s="516">
        <v>0</v>
      </c>
      <c r="J15" s="516">
        <v>0</v>
      </c>
      <c r="K15" s="516">
        <v>0</v>
      </c>
      <c r="L15" s="505">
        <v>0</v>
      </c>
      <c r="M15" s="515">
        <v>0</v>
      </c>
      <c r="N15" s="513" t="str">
        <v>ООО "Специализированный Застройщик "Привилегия Партнерс-3", ИНН 7453342848, КПП 745301001, 454091, Челябинская область, г Челябинск, ул Кирова, д. 159</v>
      </c>
      <c r="O15" s="515">
        <v>0</v>
      </c>
      <c r="P15" s="515">
        <v>0</v>
      </c>
      <c r="Q15" s="515">
        <v>0</v>
      </c>
      <c r="R15" s="515">
        <v>0</v>
      </c>
      <c r="S15" s="515">
        <v>0</v>
      </c>
    </row>
    <row r="16" spans="1:19" s="515" customFormat="1" ht="30" customHeight="1" x14ac:dyDescent="0.25">
      <c r="A16" s="515">
        <v>0</v>
      </c>
      <c r="B16" s="513" t="str">
        <v>Привилегия Партнерс-4</v>
      </c>
      <c r="C16" s="513" t="str">
        <v>ООО "Специализированный Застройщик "Привилегия Партнерс-4"</v>
      </c>
      <c r="D16" s="514" t="str">
        <v>7453354667</v>
      </c>
      <c r="E16" s="514" t="str">
        <v>745301001</v>
      </c>
      <c r="F16" s="514" t="str">
        <v>56933212</v>
      </c>
      <c r="G16" s="504" t="str">
        <v xml:space="preserve">454091, Челябинская область, г Челябинск, ул Кирова, д. 159 </v>
      </c>
      <c r="H16" s="513" t="str">
        <v>ООО "Специализированный Застройщик "Привилегия Партнерс-4"</v>
      </c>
      <c r="I16" s="516">
        <v>0</v>
      </c>
      <c r="J16" s="516">
        <v>0</v>
      </c>
      <c r="K16" s="516">
        <v>0</v>
      </c>
      <c r="L16" s="505">
        <v>0</v>
      </c>
      <c r="M16" s="515">
        <v>0</v>
      </c>
      <c r="N16" s="513" t="str">
        <v xml:space="preserve">ООО "Специализированный Застройщик "Привилегия Партнерс-4", ИНН 7453354667, КПП 745301001, 454091, Челябинская область, г Челябинск, ул Кирова, д. 159 </v>
      </c>
      <c r="O16" s="515">
        <v>0</v>
      </c>
      <c r="P16" s="515">
        <v>0</v>
      </c>
      <c r="Q16" s="515">
        <v>0</v>
      </c>
      <c r="R16" s="515">
        <v>0</v>
      </c>
      <c r="S16" s="515">
        <v>0</v>
      </c>
    </row>
    <row r="17" spans="1:19" s="515" customFormat="1" ht="30" customHeight="1" x14ac:dyDescent="0.25">
      <c r="A17" s="515">
        <v>0</v>
      </c>
      <c r="B17" s="513" t="str">
        <v>Южуралспецмонтажстрой</v>
      </c>
      <c r="C17" s="513" t="str">
        <v>ООО СЗ "Южуралспецмонтажстрой" </v>
      </c>
      <c r="D17" s="514" t="str">
        <v>7453280380</v>
      </c>
      <c r="E17" s="514" t="str">
        <v>745101001</v>
      </c>
      <c r="F17" s="514" t="str">
        <v>34542563</v>
      </c>
      <c r="G17" s="504" t="str">
        <v>454092, Челябинская область, город Челябинск, ул Воровского, д. 47, кв. 16 </v>
      </c>
      <c r="H17" s="513" t="str">
        <v>ООО СЗ "Южуралспецмонтажстрой" </v>
      </c>
      <c r="I17" s="516">
        <v>0</v>
      </c>
      <c r="J17" s="516">
        <v>0</v>
      </c>
      <c r="K17" s="516">
        <v>0</v>
      </c>
      <c r="L17" s="505">
        <v>0</v>
      </c>
      <c r="M17" s="515">
        <v>0</v>
      </c>
      <c r="N17" s="513" t="str">
        <v>ООО СЗ "Южуралспецмонтажстрой" , ИНН 7453280380, КПП 745101001, 454092, Челябинская область, город Челябинск, ул Воровского, д. 47, кв. 16 </v>
      </c>
      <c r="O17" s="515">
        <v>0</v>
      </c>
      <c r="P17" s="515">
        <v>0</v>
      </c>
      <c r="Q17" s="515">
        <v>0</v>
      </c>
      <c r="R17" s="515">
        <v>0</v>
      </c>
      <c r="S17" s="515">
        <v>0</v>
      </c>
    </row>
    <row r="18" spans="1:19" s="515" customFormat="1" ht="30" customHeight="1" x14ac:dyDescent="0.25">
      <c r="A18" s="515">
        <v>0</v>
      </c>
      <c r="B18" s="513" t="str">
        <v>Франк </v>
      </c>
      <c r="C18" s="513" t="str">
        <v>ООО "Франк" </v>
      </c>
      <c r="D18" s="514" t="str">
        <v>7460061492</v>
      </c>
      <c r="E18" s="514" t="str">
        <v>746001001</v>
      </c>
      <c r="F18" s="514" t="str">
        <v>53196227</v>
      </c>
      <c r="G18" s="504" t="str">
        <v>456509, Челябинская область, Сосновский р-н, п Западный, мкр. Привилегия, Уютная ул, д. 4 </v>
      </c>
      <c r="H18" s="513" t="str">
        <v>ООО "Франк" </v>
      </c>
      <c r="I18" s="516">
        <v>0</v>
      </c>
      <c r="J18" s="516">
        <v>0</v>
      </c>
      <c r="K18" s="516">
        <v>0</v>
      </c>
      <c r="L18" s="505">
        <v>0</v>
      </c>
      <c r="M18" s="515">
        <v>0</v>
      </c>
      <c r="N18" s="513" t="str">
        <v>ООО "Франк" , ИНН 7460061492, КПП 746001001, 456509, Челябинская область, Сосновский р-н, п Западный, мкр. Привилегия, Уютная ул, д. 4 </v>
      </c>
      <c r="O18" s="515">
        <v>0</v>
      </c>
      <c r="P18" s="515">
        <v>0</v>
      </c>
      <c r="Q18" s="515">
        <v>0</v>
      </c>
      <c r="R18" s="515">
        <v>0</v>
      </c>
      <c r="S18" s="515">
        <v>0</v>
      </c>
    </row>
    <row r="19" spans="1:19" s="515" customFormat="1" ht="30" customHeight="1" x14ac:dyDescent="0.25">
      <c r="A19" s="515">
        <v>0</v>
      </c>
      <c r="B19" s="513" t="str">
        <v>Жилстрой-М</v>
      </c>
      <c r="C19" s="513" t="str">
        <v>ООО "Жилстрой-М"</v>
      </c>
      <c r="D19" s="514" t="str">
        <v>7456052022</v>
      </c>
      <c r="E19" s="514" t="str">
        <v>745601001</v>
      </c>
      <c r="F19" s="514" t="str">
        <v>99734428</v>
      </c>
      <c r="G19" s="504" t="str">
        <v>455038, Челябинская область, г Магнитогорск, ул Сталеваров, д. 17а, помещ. 9 </v>
      </c>
      <c r="H19" s="513" t="str">
        <v>ООО "Жилстрой-М"</v>
      </c>
      <c r="I19" s="516">
        <v>0</v>
      </c>
      <c r="J19" s="516">
        <v>0</v>
      </c>
      <c r="K19" s="516">
        <v>0</v>
      </c>
      <c r="L19" s="505">
        <v>0</v>
      </c>
      <c r="M19" s="515">
        <v>0</v>
      </c>
      <c r="N19" s="513" t="str">
        <v>ООО "Жилстрой-М", ИНН 7456052022, КПП 745601001, 455038, Челябинская область, г Магнитогорск, ул Сталеваров, д. 17а, помещ. 9 </v>
      </c>
      <c r="O19" s="515">
        <v>0</v>
      </c>
      <c r="P19" s="515">
        <v>0</v>
      </c>
      <c r="Q19" s="515">
        <v>0</v>
      </c>
      <c r="R19" s="515">
        <v>0</v>
      </c>
      <c r="S19" s="515">
        <v>0</v>
      </c>
    </row>
    <row r="20" spans="1:19" s="515" customFormat="1" ht="30" customHeight="1" x14ac:dyDescent="0.25">
      <c r="A20" s="515">
        <v>0</v>
      </c>
      <c r="B20" s="513" t="str">
        <v>ГКБ № 2</v>
      </c>
      <c r="C20" s="513" t="str">
        <v>ГАУЗ "ГКБ № 2 Г. Челябинск"</v>
      </c>
      <c r="D20" s="514" t="str">
        <v>7453016450</v>
      </c>
      <c r="E20" s="514" t="str">
        <v>745301001</v>
      </c>
      <c r="F20" s="514" t="str">
        <v>36918765</v>
      </c>
      <c r="G20" s="504" t="str">
        <v xml:space="preserve">454080, Челябинская область, город Челябинск, пр-кт Ленина, д. 82 </v>
      </c>
      <c r="H20" s="513" t="str">
        <v>ГАУЗ "ГКБ № 2 Г. Челябинск"</v>
      </c>
      <c r="I20" s="516">
        <v>0</v>
      </c>
      <c r="J20" s="516">
        <v>0</v>
      </c>
      <c r="K20" s="516">
        <v>0</v>
      </c>
      <c r="L20" s="505">
        <v>0</v>
      </c>
      <c r="M20" s="515">
        <v>0</v>
      </c>
      <c r="N20" s="513" t="str">
        <v xml:space="preserve">ГАУЗ "ГКБ № 2 Г. Челябинск", ИНН 7453016450, КПП 745301001, 454080, Челябинская область, город Челябинск, пр-кт Ленина, д. 82 </v>
      </c>
      <c r="O20" s="515">
        <v>0</v>
      </c>
      <c r="P20" s="515">
        <v>0</v>
      </c>
      <c r="Q20" s="515">
        <v>0</v>
      </c>
      <c r="R20" s="515">
        <v>0</v>
      </c>
      <c r="S20" s="515">
        <v>0</v>
      </c>
    </row>
    <row r="21" spans="1:19" s="515" customFormat="1" ht="30" customHeight="1" x14ac:dyDescent="0.25">
      <c r="A21" s="515">
        <v>0</v>
      </c>
      <c r="B21" s="513" t="str">
        <v>Энергостандарт</v>
      </c>
      <c r="C21" s="513" t="str">
        <v>ООО "Энергостандарт"</v>
      </c>
      <c r="D21" s="514" t="str">
        <v>7430026444</v>
      </c>
      <c r="E21" s="514" t="str">
        <v>743001001</v>
      </c>
      <c r="F21" s="514" t="str">
        <v>04211805</v>
      </c>
      <c r="G21" s="504" t="str">
        <v xml:space="preserve">456625, Челябинская область, город Копейск, ул. Жданова, д. 25 а помещение 5, ком. 9 </v>
      </c>
      <c r="H21" s="513" t="str">
        <v>ООО "Энергостандарт"</v>
      </c>
      <c r="I21" s="516">
        <v>0</v>
      </c>
      <c r="J21" s="516">
        <v>0</v>
      </c>
      <c r="K21" s="516">
        <v>0</v>
      </c>
      <c r="L21" s="505">
        <v>0</v>
      </c>
      <c r="M21" s="515">
        <v>0</v>
      </c>
      <c r="N21" s="513" t="str">
        <v xml:space="preserve">ООО "Энергостандарт", ИНН 7430026444, КПП 743001001, 456625, Челябинская область, город Копейск, ул. Жданова, д. 25 а помещение 5, ком. 9 </v>
      </c>
      <c r="O21" s="515">
        <v>0</v>
      </c>
      <c r="P21" s="515">
        <v>0</v>
      </c>
      <c r="Q21" s="515">
        <v>0</v>
      </c>
      <c r="R21" s="515">
        <v>0</v>
      </c>
      <c r="S21" s="515">
        <v>0</v>
      </c>
    </row>
    <row r="22" spans="1:19" s="515" customFormat="1" ht="30" customHeight="1" x14ac:dyDescent="0.25">
      <c r="A22" s="515">
        <v>0</v>
      </c>
      <c r="B22" s="513" t="str">
        <v>Урал Строй Технологии</v>
      </c>
      <c r="C22" s="513" t="str">
        <v>ООО «Урал Строй Технологии»</v>
      </c>
      <c r="D22" s="514" t="str">
        <v>7451312510</v>
      </c>
      <c r="E22" s="514" t="str">
        <v>744701001</v>
      </c>
      <c r="F22" s="514" t="str">
        <v>68653920</v>
      </c>
      <c r="G22" s="504" t="str">
        <v>454016, г. Челябинск, ул. Бр.Кашириных, д.101А, кв.40</v>
      </c>
      <c r="H22" s="513" t="str">
        <v>ООО «Урал Строй Технологии»</v>
      </c>
      <c r="I22" s="516">
        <v>0</v>
      </c>
      <c r="J22" s="516">
        <v>0</v>
      </c>
      <c r="K22" s="516">
        <v>0</v>
      </c>
      <c r="L22" s="505">
        <v>0</v>
      </c>
      <c r="M22" s="515">
        <v>0</v>
      </c>
      <c r="N22" s="513" t="str">
        <v>ООО «Урал Строй Технологии», ИНН 7451312510, КПП 744701001, 454016, г. Челябинск, ул. Бр.Кашириных, д.101А, кв.40</v>
      </c>
      <c r="O22" s="515">
        <v>0</v>
      </c>
      <c r="P22" s="515">
        <v>0</v>
      </c>
      <c r="Q22" s="515">
        <v>0</v>
      </c>
      <c r="R22" s="515">
        <v>0</v>
      </c>
      <c r="S22" s="515">
        <v>0</v>
      </c>
    </row>
    <row r="23" spans="1:19" s="515" customFormat="1" ht="30" customHeight="1" x14ac:dyDescent="0.25">
      <c r="A23" s="515">
        <v>0</v>
      </c>
      <c r="B23" s="513" t="str">
        <v>Привилегия-2</v>
      </c>
      <c r="C23" s="513" t="str">
        <v>ООО "Специализированный Застройщик "Привилегия-2"</v>
      </c>
      <c r="D23" s="514" t="str">
        <v>7453341795</v>
      </c>
      <c r="E23" s="514" t="str">
        <v>745301001</v>
      </c>
      <c r="F23" s="514" t="str">
        <v>50828342</v>
      </c>
      <c r="G23" s="504" t="str">
        <v xml:space="preserve">454091, Челябинская область, г Челябинск, ул Кирова, д. 159, офис 1406 </v>
      </c>
      <c r="H23" s="513" t="str">
        <v>ООО "Специализированный Застройщик "Привилегия-2"</v>
      </c>
      <c r="I23" s="516">
        <v>0</v>
      </c>
      <c r="J23" s="516">
        <v>0</v>
      </c>
      <c r="K23" s="516">
        <v>0</v>
      </c>
      <c r="L23" s="505">
        <v>0</v>
      </c>
      <c r="M23" s="515">
        <v>0</v>
      </c>
      <c r="N23" s="513" t="str">
        <v xml:space="preserve">ООО "Специализированный Застройщик "Привилегия-2", ИНН 7453341795, КПП 745301001, 454091, Челябинская область, г Челябинск, ул Кирова, д. 159, офис 1406 </v>
      </c>
      <c r="O23" s="515">
        <v>0</v>
      </c>
      <c r="P23" s="515">
        <v>0</v>
      </c>
      <c r="Q23" s="515">
        <v>0</v>
      </c>
      <c r="R23" s="515">
        <v>0</v>
      </c>
      <c r="S23" s="515">
        <v>0</v>
      </c>
    </row>
    <row r="24" spans="1:19" s="515" customFormat="1" ht="30" customHeight="1" x14ac:dyDescent="0.25">
      <c r="A24" s="515">
        <v>0</v>
      </c>
      <c r="B24" s="513">
        <v>0</v>
      </c>
      <c r="C24" s="513">
        <v>0</v>
      </c>
      <c r="D24" s="514">
        <v>0</v>
      </c>
      <c r="E24" s="514">
        <v>0</v>
      </c>
      <c r="F24" s="514">
        <v>0</v>
      </c>
      <c r="G24" s="504">
        <v>0</v>
      </c>
      <c r="H24" s="513">
        <v>0</v>
      </c>
      <c r="I24" s="516">
        <v>0</v>
      </c>
      <c r="J24" s="516">
        <v>0</v>
      </c>
      <c r="K24" s="516">
        <v>0</v>
      </c>
      <c r="L24" s="505">
        <v>0</v>
      </c>
      <c r="M24" s="515">
        <v>0</v>
      </c>
      <c r="N24" s="513" t="str">
        <v xml:space="preserve">, ИНН , </v>
      </c>
      <c r="O24" s="515">
        <v>0</v>
      </c>
      <c r="P24" s="515">
        <v>0</v>
      </c>
      <c r="Q24" s="515">
        <v>0</v>
      </c>
      <c r="R24" s="515">
        <v>0</v>
      </c>
      <c r="S24" s="515">
        <v>0</v>
      </c>
    </row>
    <row r="25" spans="1:19" s="515" customFormat="1" ht="30" customHeight="1" x14ac:dyDescent="0.25">
      <c r="A25" s="515">
        <v>0</v>
      </c>
      <c r="B25" s="513">
        <v>0</v>
      </c>
      <c r="C25" s="513">
        <v>0</v>
      </c>
      <c r="D25" s="514">
        <v>0</v>
      </c>
      <c r="E25" s="514">
        <v>0</v>
      </c>
      <c r="F25" s="514">
        <v>0</v>
      </c>
      <c r="G25" s="504">
        <v>0</v>
      </c>
      <c r="H25" s="513">
        <v>0</v>
      </c>
      <c r="I25" s="516">
        <v>0</v>
      </c>
      <c r="J25" s="516">
        <v>0</v>
      </c>
      <c r="K25" s="516">
        <v>0</v>
      </c>
      <c r="L25" s="505">
        <v>0</v>
      </c>
      <c r="M25" s="515">
        <v>0</v>
      </c>
      <c r="N25" s="513" t="str">
        <v xml:space="preserve">, ИНН , </v>
      </c>
      <c r="O25" s="515">
        <v>0</v>
      </c>
      <c r="P25" s="515">
        <v>0</v>
      </c>
      <c r="Q25" s="515">
        <v>0</v>
      </c>
      <c r="R25" s="515">
        <v>0</v>
      </c>
      <c r="S25" s="515">
        <v>0</v>
      </c>
    </row>
    <row r="26" spans="1:19" s="515" customFormat="1" ht="30" customHeight="1" x14ac:dyDescent="0.25">
      <c r="A26" s="515">
        <v>0</v>
      </c>
      <c r="B26" s="513">
        <v>0</v>
      </c>
      <c r="C26" s="513">
        <v>0</v>
      </c>
      <c r="D26" s="514">
        <v>0</v>
      </c>
      <c r="E26" s="514">
        <v>0</v>
      </c>
      <c r="F26" s="514">
        <v>0</v>
      </c>
      <c r="G26" s="504">
        <v>0</v>
      </c>
      <c r="H26" s="513">
        <v>0</v>
      </c>
      <c r="I26" s="516">
        <v>0</v>
      </c>
      <c r="J26" s="516">
        <v>0</v>
      </c>
      <c r="K26" s="516">
        <v>0</v>
      </c>
      <c r="L26" s="505">
        <v>0</v>
      </c>
      <c r="M26" s="515">
        <v>0</v>
      </c>
      <c r="N26" s="513" t="str">
        <v xml:space="preserve">, ИНН , </v>
      </c>
      <c r="O26" s="515">
        <v>0</v>
      </c>
      <c r="P26" s="515">
        <v>0</v>
      </c>
      <c r="Q26" s="515">
        <v>0</v>
      </c>
      <c r="R26" s="515">
        <v>0</v>
      </c>
      <c r="S26" s="515">
        <v>0</v>
      </c>
    </row>
    <row r="27" spans="1:19" s="515" customFormat="1" ht="30" customHeight="1" x14ac:dyDescent="0.25">
      <c r="A27" s="515">
        <v>0</v>
      </c>
      <c r="B27" s="513">
        <v>0</v>
      </c>
      <c r="C27" s="513">
        <v>0</v>
      </c>
      <c r="D27" s="514">
        <v>0</v>
      </c>
      <c r="E27" s="514">
        <v>0</v>
      </c>
      <c r="F27" s="514">
        <v>0</v>
      </c>
      <c r="G27" s="504">
        <v>0</v>
      </c>
      <c r="H27" s="513">
        <v>0</v>
      </c>
      <c r="I27" s="516">
        <v>0</v>
      </c>
      <c r="J27" s="516">
        <v>0</v>
      </c>
      <c r="K27" s="516">
        <v>0</v>
      </c>
      <c r="L27" s="505">
        <v>0</v>
      </c>
      <c r="M27" s="515">
        <v>0</v>
      </c>
      <c r="N27" s="513" t="str">
        <v xml:space="preserve">, ИНН , </v>
      </c>
      <c r="O27" s="515">
        <v>0</v>
      </c>
      <c r="P27" s="515">
        <v>0</v>
      </c>
      <c r="Q27" s="515">
        <v>0</v>
      </c>
      <c r="R27" s="515">
        <v>0</v>
      </c>
      <c r="S27" s="515">
        <v>0</v>
      </c>
    </row>
    <row r="28" spans="1:19" s="515" customFormat="1" ht="30" customHeight="1" x14ac:dyDescent="0.25">
      <c r="A28" s="515">
        <v>0</v>
      </c>
      <c r="B28" s="513">
        <v>0</v>
      </c>
      <c r="C28" s="513">
        <v>0</v>
      </c>
      <c r="D28" s="514">
        <v>0</v>
      </c>
      <c r="E28" s="514">
        <v>0</v>
      </c>
      <c r="F28" s="514">
        <v>0</v>
      </c>
      <c r="G28" s="504">
        <v>0</v>
      </c>
      <c r="H28" s="513">
        <v>0</v>
      </c>
      <c r="I28" s="516">
        <v>0</v>
      </c>
      <c r="J28" s="516">
        <v>0</v>
      </c>
      <c r="K28" s="516">
        <v>0</v>
      </c>
      <c r="L28" s="505">
        <v>0</v>
      </c>
      <c r="M28" s="515">
        <v>0</v>
      </c>
      <c r="N28" s="513" t="str">
        <v xml:space="preserve">, ИНН , </v>
      </c>
      <c r="O28" s="515">
        <v>0</v>
      </c>
      <c r="P28" s="515">
        <v>0</v>
      </c>
      <c r="Q28" s="515">
        <v>0</v>
      </c>
      <c r="R28" s="515">
        <v>0</v>
      </c>
      <c r="S28" s="515">
        <v>0</v>
      </c>
    </row>
    <row r="29" spans="1:19" s="515" customFormat="1" ht="30" customHeight="1" x14ac:dyDescent="0.25">
      <c r="A29" s="515">
        <v>0</v>
      </c>
      <c r="B29" s="513">
        <v>0</v>
      </c>
      <c r="C29" s="513">
        <v>0</v>
      </c>
      <c r="D29" s="514">
        <v>0</v>
      </c>
      <c r="E29" s="514">
        <v>0</v>
      </c>
      <c r="F29" s="514">
        <v>0</v>
      </c>
      <c r="G29" s="504">
        <v>0</v>
      </c>
      <c r="H29" s="513">
        <v>0</v>
      </c>
      <c r="I29" s="516">
        <v>0</v>
      </c>
      <c r="J29" s="516">
        <v>0</v>
      </c>
      <c r="K29" s="516">
        <v>0</v>
      </c>
      <c r="L29" s="505">
        <v>0</v>
      </c>
      <c r="M29" s="515">
        <v>0</v>
      </c>
      <c r="N29" s="513" t="str">
        <v xml:space="preserve">, ИНН , </v>
      </c>
      <c r="O29" s="515">
        <v>0</v>
      </c>
      <c r="P29" s="515">
        <v>0</v>
      </c>
      <c r="Q29" s="515">
        <v>0</v>
      </c>
      <c r="R29" s="515">
        <v>0</v>
      </c>
      <c r="S29" s="515">
        <v>0</v>
      </c>
    </row>
    <row r="30" spans="1:19" s="515" customFormat="1" ht="30" customHeight="1" x14ac:dyDescent="0.25">
      <c r="A30" s="515">
        <v>0</v>
      </c>
      <c r="B30" s="513">
        <v>0</v>
      </c>
      <c r="C30" s="513">
        <v>0</v>
      </c>
      <c r="D30" s="514">
        <v>0</v>
      </c>
      <c r="E30" s="514">
        <v>0</v>
      </c>
      <c r="F30" s="514">
        <v>0</v>
      </c>
      <c r="G30" s="504">
        <v>0</v>
      </c>
      <c r="H30" s="513">
        <v>0</v>
      </c>
      <c r="I30" s="516">
        <v>0</v>
      </c>
      <c r="J30" s="516">
        <v>0</v>
      </c>
      <c r="K30" s="516">
        <v>0</v>
      </c>
      <c r="L30" s="505">
        <v>0</v>
      </c>
      <c r="M30" s="515">
        <v>0</v>
      </c>
      <c r="N30" s="513" t="str">
        <v xml:space="preserve">, ИНН , </v>
      </c>
      <c r="O30" s="515">
        <v>0</v>
      </c>
      <c r="P30" s="515">
        <v>0</v>
      </c>
      <c r="Q30" s="515">
        <v>0</v>
      </c>
      <c r="R30" s="515">
        <v>0</v>
      </c>
      <c r="S30" s="515">
        <v>0</v>
      </c>
    </row>
    <row r="31" spans="1:19" s="515" customFormat="1" ht="30" customHeight="1" x14ac:dyDescent="0.25">
      <c r="A31" s="515">
        <v>0</v>
      </c>
      <c r="B31" s="513">
        <v>0</v>
      </c>
      <c r="C31" s="513">
        <v>0</v>
      </c>
      <c r="D31" s="514">
        <v>0</v>
      </c>
      <c r="E31" s="514">
        <v>0</v>
      </c>
      <c r="F31" s="514">
        <v>0</v>
      </c>
      <c r="G31" s="504">
        <v>0</v>
      </c>
      <c r="H31" s="513">
        <v>0</v>
      </c>
      <c r="I31" s="516">
        <v>0</v>
      </c>
      <c r="J31" s="516">
        <v>0</v>
      </c>
      <c r="K31" s="516">
        <v>0</v>
      </c>
      <c r="L31" s="505">
        <v>0</v>
      </c>
      <c r="M31" s="515">
        <v>0</v>
      </c>
      <c r="N31" s="513" t="str">
        <v xml:space="preserve">, ИНН , </v>
      </c>
      <c r="O31" s="515">
        <v>0</v>
      </c>
      <c r="P31" s="515">
        <v>0</v>
      </c>
      <c r="Q31" s="515">
        <v>0</v>
      </c>
      <c r="R31" s="515">
        <v>0</v>
      </c>
      <c r="S31" s="515">
        <v>0</v>
      </c>
    </row>
    <row r="32" spans="1:19" s="515" customFormat="1" ht="30" customHeight="1" x14ac:dyDescent="0.25">
      <c r="A32" s="515">
        <v>0</v>
      </c>
      <c r="B32" s="513">
        <v>0</v>
      </c>
      <c r="C32" s="513">
        <v>0</v>
      </c>
      <c r="D32" s="514">
        <v>0</v>
      </c>
      <c r="E32" s="514">
        <v>0</v>
      </c>
      <c r="F32" s="514">
        <v>0</v>
      </c>
      <c r="G32" s="504">
        <v>0</v>
      </c>
      <c r="H32" s="513">
        <v>0</v>
      </c>
      <c r="I32" s="516">
        <v>0</v>
      </c>
      <c r="J32" s="516">
        <v>0</v>
      </c>
      <c r="K32" s="516">
        <v>0</v>
      </c>
      <c r="L32" s="505">
        <v>0</v>
      </c>
      <c r="M32" s="515">
        <v>0</v>
      </c>
      <c r="N32" s="513" t="str">
        <v xml:space="preserve">, ИНН , </v>
      </c>
      <c r="O32" s="515">
        <v>0</v>
      </c>
      <c r="P32" s="515">
        <v>0</v>
      </c>
      <c r="Q32" s="515">
        <v>0</v>
      </c>
      <c r="R32" s="515">
        <v>0</v>
      </c>
      <c r="S32" s="515">
        <v>0</v>
      </c>
    </row>
    <row r="33" spans="1:19" s="515" customFormat="1" ht="30" customHeight="1" x14ac:dyDescent="0.25">
      <c r="A33" s="515">
        <v>0</v>
      </c>
      <c r="B33" s="513">
        <v>0</v>
      </c>
      <c r="C33" s="513">
        <v>0</v>
      </c>
      <c r="D33" s="514">
        <v>0</v>
      </c>
      <c r="E33" s="514">
        <v>0</v>
      </c>
      <c r="F33" s="514">
        <v>0</v>
      </c>
      <c r="G33" s="504">
        <v>0</v>
      </c>
      <c r="H33" s="513">
        <v>0</v>
      </c>
      <c r="I33" s="516">
        <v>0</v>
      </c>
      <c r="J33" s="516">
        <v>0</v>
      </c>
      <c r="K33" s="516">
        <v>0</v>
      </c>
      <c r="L33" s="505">
        <v>0</v>
      </c>
      <c r="M33" s="515">
        <v>0</v>
      </c>
      <c r="N33" s="513" t="str">
        <v xml:space="preserve">, ИНН , </v>
      </c>
      <c r="O33" s="515">
        <v>0</v>
      </c>
      <c r="P33" s="515">
        <v>0</v>
      </c>
      <c r="Q33" s="515">
        <v>0</v>
      </c>
      <c r="R33" s="515">
        <v>0</v>
      </c>
      <c r="S33" s="515">
        <v>0</v>
      </c>
    </row>
    <row r="34" spans="1:19" s="515" customFormat="1" ht="30" customHeight="1" x14ac:dyDescent="0.25">
      <c r="A34" s="515">
        <v>0</v>
      </c>
      <c r="B34" s="513">
        <v>0</v>
      </c>
      <c r="C34" s="513">
        <v>0</v>
      </c>
      <c r="D34" s="514">
        <v>0</v>
      </c>
      <c r="E34" s="514">
        <v>0</v>
      </c>
      <c r="F34" s="514">
        <v>0</v>
      </c>
      <c r="G34" s="504">
        <v>0</v>
      </c>
      <c r="H34" s="513">
        <v>0</v>
      </c>
      <c r="I34" s="516">
        <v>0</v>
      </c>
      <c r="J34" s="516">
        <v>0</v>
      </c>
      <c r="K34" s="516">
        <v>0</v>
      </c>
      <c r="L34" s="505">
        <v>0</v>
      </c>
      <c r="M34" s="515">
        <v>0</v>
      </c>
      <c r="N34" s="513" t="str">
        <v xml:space="preserve">, ИНН , </v>
      </c>
      <c r="O34" s="515">
        <v>0</v>
      </c>
      <c r="P34" s="515">
        <v>0</v>
      </c>
      <c r="Q34" s="515">
        <v>0</v>
      </c>
      <c r="R34" s="515">
        <v>0</v>
      </c>
      <c r="S34" s="515">
        <v>0</v>
      </c>
    </row>
    <row r="35" spans="1:19" s="515" customFormat="1" ht="30" customHeight="1" x14ac:dyDescent="0.25">
      <c r="A35" s="515">
        <v>0</v>
      </c>
      <c r="B35" s="513">
        <v>0</v>
      </c>
      <c r="C35" s="513">
        <v>0</v>
      </c>
      <c r="D35" s="514">
        <v>0</v>
      </c>
      <c r="E35" s="514">
        <v>0</v>
      </c>
      <c r="F35" s="514">
        <v>0</v>
      </c>
      <c r="G35" s="504">
        <v>0</v>
      </c>
      <c r="H35" s="513">
        <v>0</v>
      </c>
      <c r="I35" s="516">
        <v>0</v>
      </c>
      <c r="J35" s="516">
        <v>0</v>
      </c>
      <c r="K35" s="516">
        <v>0</v>
      </c>
      <c r="L35" s="505">
        <v>0</v>
      </c>
      <c r="M35" s="515">
        <v>0</v>
      </c>
      <c r="N35" s="513" t="str">
        <v xml:space="preserve">, ИНН , </v>
      </c>
      <c r="O35" s="515">
        <v>0</v>
      </c>
      <c r="P35" s="515">
        <v>0</v>
      </c>
      <c r="Q35" s="515">
        <v>0</v>
      </c>
      <c r="R35" s="515">
        <v>0</v>
      </c>
      <c r="S35" s="515">
        <v>0</v>
      </c>
    </row>
    <row r="36" spans="1:19" s="515" customFormat="1" ht="30" customHeight="1" x14ac:dyDescent="0.25">
      <c r="A36" s="515">
        <v>0</v>
      </c>
      <c r="B36" s="513">
        <v>0</v>
      </c>
      <c r="C36" s="513">
        <v>0</v>
      </c>
      <c r="D36" s="514">
        <v>0</v>
      </c>
      <c r="E36" s="514">
        <v>0</v>
      </c>
      <c r="F36" s="514">
        <v>0</v>
      </c>
      <c r="G36" s="504">
        <v>0</v>
      </c>
      <c r="H36" s="513">
        <v>0</v>
      </c>
      <c r="I36" s="516">
        <v>0</v>
      </c>
      <c r="J36" s="516">
        <v>0</v>
      </c>
      <c r="K36" s="516">
        <v>0</v>
      </c>
      <c r="L36" s="505">
        <v>0</v>
      </c>
      <c r="M36" s="515">
        <v>0</v>
      </c>
      <c r="N36" s="513" t="str">
        <v xml:space="preserve">, ИНН , </v>
      </c>
      <c r="O36" s="515">
        <v>0</v>
      </c>
      <c r="P36" s="515">
        <v>0</v>
      </c>
      <c r="Q36" s="515">
        <v>0</v>
      </c>
      <c r="R36" s="515">
        <v>0</v>
      </c>
      <c r="S36" s="515">
        <v>0</v>
      </c>
    </row>
    <row r="37" spans="1:19" s="515" customFormat="1" ht="30" customHeight="1" x14ac:dyDescent="0.25">
      <c r="A37" s="515">
        <v>0</v>
      </c>
      <c r="B37" s="513">
        <v>0</v>
      </c>
      <c r="C37" s="513">
        <v>0</v>
      </c>
      <c r="D37" s="514">
        <v>0</v>
      </c>
      <c r="E37" s="514">
        <v>0</v>
      </c>
      <c r="F37" s="514">
        <v>0</v>
      </c>
      <c r="G37" s="504">
        <v>0</v>
      </c>
      <c r="H37" s="513">
        <v>0</v>
      </c>
      <c r="I37" s="516">
        <v>0</v>
      </c>
      <c r="J37" s="516">
        <v>0</v>
      </c>
      <c r="K37" s="516">
        <v>0</v>
      </c>
      <c r="L37" s="505">
        <v>0</v>
      </c>
      <c r="M37" s="515">
        <v>0</v>
      </c>
      <c r="N37" s="513" t="str">
        <v xml:space="preserve">, ИНН , </v>
      </c>
      <c r="O37" s="515">
        <v>0</v>
      </c>
      <c r="P37" s="515">
        <v>0</v>
      </c>
      <c r="Q37" s="515">
        <v>0</v>
      </c>
      <c r="R37" s="515">
        <v>0</v>
      </c>
      <c r="S37" s="515">
        <v>0</v>
      </c>
    </row>
    <row r="38" spans="1:19" s="515" customFormat="1" ht="30" customHeight="1" x14ac:dyDescent="0.25">
      <c r="A38" s="515">
        <v>0</v>
      </c>
      <c r="B38" s="513">
        <v>0</v>
      </c>
      <c r="C38" s="513">
        <v>0</v>
      </c>
      <c r="D38" s="514">
        <v>0</v>
      </c>
      <c r="E38" s="514">
        <v>0</v>
      </c>
      <c r="F38" s="514">
        <v>0</v>
      </c>
      <c r="G38" s="504">
        <v>0</v>
      </c>
      <c r="H38" s="513">
        <v>0</v>
      </c>
      <c r="I38" s="516">
        <v>0</v>
      </c>
      <c r="J38" s="516">
        <v>0</v>
      </c>
      <c r="K38" s="516">
        <v>0</v>
      </c>
      <c r="L38" s="505">
        <v>0</v>
      </c>
      <c r="M38" s="515">
        <v>0</v>
      </c>
      <c r="N38" s="513" t="str">
        <v xml:space="preserve">, ИНН , </v>
      </c>
      <c r="O38" s="515">
        <v>0</v>
      </c>
      <c r="P38" s="515">
        <v>0</v>
      </c>
      <c r="Q38" s="515">
        <v>0</v>
      </c>
      <c r="R38" s="515">
        <v>0</v>
      </c>
      <c r="S38" s="515">
        <v>0</v>
      </c>
    </row>
    <row r="39" spans="1:19" s="515" customFormat="1" ht="30" customHeight="1" x14ac:dyDescent="0.25">
      <c r="A39" s="515">
        <v>0</v>
      </c>
      <c r="B39" s="513">
        <v>0</v>
      </c>
      <c r="C39" s="513">
        <v>0</v>
      </c>
      <c r="D39" s="514">
        <v>0</v>
      </c>
      <c r="E39" s="514">
        <v>0</v>
      </c>
      <c r="F39" s="514">
        <v>0</v>
      </c>
      <c r="G39" s="504">
        <v>0</v>
      </c>
      <c r="H39" s="513">
        <v>0</v>
      </c>
      <c r="I39" s="516">
        <v>0</v>
      </c>
      <c r="J39" s="516">
        <v>0</v>
      </c>
      <c r="K39" s="516">
        <v>0</v>
      </c>
      <c r="L39" s="505">
        <v>0</v>
      </c>
      <c r="M39" s="515">
        <v>0</v>
      </c>
      <c r="N39" s="513" t="str">
        <v xml:space="preserve">, ИНН , </v>
      </c>
      <c r="O39" s="515">
        <v>0</v>
      </c>
      <c r="P39" s="515">
        <v>0</v>
      </c>
      <c r="Q39" s="515">
        <v>0</v>
      </c>
      <c r="R39" s="515">
        <v>0</v>
      </c>
      <c r="S39" s="515">
        <v>0</v>
      </c>
    </row>
    <row r="40" spans="1:19" s="515" customFormat="1" ht="30" customHeight="1" x14ac:dyDescent="0.25">
      <c r="A40" s="515">
        <v>0</v>
      </c>
      <c r="B40" s="513">
        <v>0</v>
      </c>
      <c r="C40" s="513">
        <v>0</v>
      </c>
      <c r="D40" s="514">
        <v>0</v>
      </c>
      <c r="E40" s="514">
        <v>0</v>
      </c>
      <c r="F40" s="514">
        <v>0</v>
      </c>
      <c r="G40" s="504">
        <v>0</v>
      </c>
      <c r="H40" s="513">
        <v>0</v>
      </c>
      <c r="I40" s="516">
        <v>0</v>
      </c>
      <c r="J40" s="516">
        <v>0</v>
      </c>
      <c r="K40" s="516">
        <v>0</v>
      </c>
      <c r="L40" s="505">
        <v>0</v>
      </c>
      <c r="M40" s="515">
        <v>0</v>
      </c>
      <c r="N40" s="513" t="str">
        <v xml:space="preserve">, ИНН , </v>
      </c>
      <c r="O40" s="515">
        <v>0</v>
      </c>
      <c r="P40" s="515">
        <v>0</v>
      </c>
      <c r="Q40" s="515">
        <v>0</v>
      </c>
      <c r="R40" s="515">
        <v>0</v>
      </c>
      <c r="S40" s="515">
        <v>0</v>
      </c>
    </row>
    <row r="41" spans="1:19" s="515" customFormat="1" ht="30" customHeight="1" x14ac:dyDescent="0.25">
      <c r="A41" s="515">
        <v>0</v>
      </c>
      <c r="B41" s="513">
        <v>0</v>
      </c>
      <c r="C41" s="513">
        <v>0</v>
      </c>
      <c r="D41" s="514">
        <v>0</v>
      </c>
      <c r="E41" s="514">
        <v>0</v>
      </c>
      <c r="F41" s="514">
        <v>0</v>
      </c>
      <c r="G41" s="504">
        <v>0</v>
      </c>
      <c r="H41" s="513">
        <v>0</v>
      </c>
      <c r="I41" s="516">
        <v>0</v>
      </c>
      <c r="J41" s="516">
        <v>0</v>
      </c>
      <c r="K41" s="516">
        <v>0</v>
      </c>
      <c r="L41" s="505">
        <v>0</v>
      </c>
      <c r="M41" s="515">
        <v>0</v>
      </c>
      <c r="N41" s="513" t="str">
        <v xml:space="preserve">, ИНН , </v>
      </c>
      <c r="O41" s="515">
        <v>0</v>
      </c>
      <c r="P41" s="515">
        <v>0</v>
      </c>
      <c r="Q41" s="515">
        <v>0</v>
      </c>
      <c r="R41" s="515">
        <v>0</v>
      </c>
      <c r="S41" s="515">
        <v>0</v>
      </c>
    </row>
    <row r="42" spans="1:19" s="515" customFormat="1" ht="30" customHeight="1" x14ac:dyDescent="0.25">
      <c r="A42" s="515">
        <v>0</v>
      </c>
      <c r="B42" s="513">
        <v>0</v>
      </c>
      <c r="C42" s="513">
        <v>0</v>
      </c>
      <c r="D42" s="514">
        <v>0</v>
      </c>
      <c r="E42" s="514">
        <v>0</v>
      </c>
      <c r="F42" s="514">
        <v>0</v>
      </c>
      <c r="G42" s="504">
        <v>0</v>
      </c>
      <c r="H42" s="513">
        <v>0</v>
      </c>
      <c r="I42" s="516">
        <v>0</v>
      </c>
      <c r="J42" s="516">
        <v>0</v>
      </c>
      <c r="K42" s="516">
        <v>0</v>
      </c>
      <c r="L42" s="505">
        <v>0</v>
      </c>
      <c r="M42" s="515">
        <v>0</v>
      </c>
      <c r="N42" s="513" t="str">
        <v xml:space="preserve">, ИНН , </v>
      </c>
      <c r="O42" s="515">
        <v>0</v>
      </c>
      <c r="P42" s="515">
        <v>0</v>
      </c>
      <c r="Q42" s="515">
        <v>0</v>
      </c>
      <c r="R42" s="515">
        <v>0</v>
      </c>
      <c r="S42" s="515">
        <v>0</v>
      </c>
    </row>
    <row r="43" spans="1:19" s="515" customFormat="1" ht="30" customHeight="1" x14ac:dyDescent="0.25">
      <c r="A43" s="515">
        <v>0</v>
      </c>
      <c r="B43" s="513">
        <v>0</v>
      </c>
      <c r="C43" s="513">
        <v>0</v>
      </c>
      <c r="D43" s="514">
        <v>0</v>
      </c>
      <c r="E43" s="514">
        <v>0</v>
      </c>
      <c r="F43" s="514">
        <v>0</v>
      </c>
      <c r="G43" s="504">
        <v>0</v>
      </c>
      <c r="H43" s="513">
        <v>0</v>
      </c>
      <c r="I43" s="516">
        <v>0</v>
      </c>
      <c r="J43" s="516">
        <v>0</v>
      </c>
      <c r="K43" s="516">
        <v>0</v>
      </c>
      <c r="L43" s="505">
        <v>0</v>
      </c>
      <c r="M43" s="515">
        <v>0</v>
      </c>
      <c r="N43" s="513" t="str">
        <v xml:space="preserve">, ИНН , </v>
      </c>
      <c r="O43" s="515">
        <v>0</v>
      </c>
      <c r="P43" s="515">
        <v>0</v>
      </c>
      <c r="Q43" s="515">
        <v>0</v>
      </c>
      <c r="R43" s="515">
        <v>0</v>
      </c>
      <c r="S43" s="515">
        <v>0</v>
      </c>
    </row>
    <row r="44" spans="1:19" s="515" customFormat="1" ht="30" customHeight="1" x14ac:dyDescent="0.25">
      <c r="A44" s="515">
        <v>0</v>
      </c>
      <c r="B44" s="513">
        <v>0</v>
      </c>
      <c r="C44" s="513">
        <v>0</v>
      </c>
      <c r="D44" s="514">
        <v>0</v>
      </c>
      <c r="E44" s="514">
        <v>0</v>
      </c>
      <c r="F44" s="514">
        <v>0</v>
      </c>
      <c r="G44" s="504">
        <v>0</v>
      </c>
      <c r="H44" s="513">
        <v>0</v>
      </c>
      <c r="I44" s="516">
        <v>0</v>
      </c>
      <c r="J44" s="516">
        <v>0</v>
      </c>
      <c r="K44" s="516">
        <v>0</v>
      </c>
      <c r="L44" s="505">
        <v>0</v>
      </c>
      <c r="M44" s="515">
        <v>0</v>
      </c>
      <c r="N44" s="513" t="str">
        <v xml:space="preserve">, ИНН , </v>
      </c>
      <c r="O44" s="515">
        <v>0</v>
      </c>
      <c r="P44" s="515">
        <v>0</v>
      </c>
      <c r="Q44" s="515">
        <v>0</v>
      </c>
      <c r="R44" s="515">
        <v>0</v>
      </c>
      <c r="S44" s="515">
        <v>0</v>
      </c>
    </row>
    <row r="45" spans="1:19" s="515" customFormat="1" ht="30" customHeight="1" x14ac:dyDescent="0.25">
      <c r="A45" s="515">
        <v>0</v>
      </c>
      <c r="B45" s="513">
        <v>0</v>
      </c>
      <c r="C45" s="513">
        <v>0</v>
      </c>
      <c r="D45" s="514">
        <v>0</v>
      </c>
      <c r="E45" s="514">
        <v>0</v>
      </c>
      <c r="F45" s="514">
        <v>0</v>
      </c>
      <c r="G45" s="504">
        <v>0</v>
      </c>
      <c r="H45" s="513">
        <v>0</v>
      </c>
      <c r="I45" s="516">
        <v>0</v>
      </c>
      <c r="J45" s="516">
        <v>0</v>
      </c>
      <c r="K45" s="516">
        <v>0</v>
      </c>
      <c r="L45" s="505">
        <v>0</v>
      </c>
      <c r="M45" s="515">
        <v>0</v>
      </c>
      <c r="N45" s="513" t="str">
        <v xml:space="preserve">, ИНН , </v>
      </c>
      <c r="O45" s="515">
        <v>0</v>
      </c>
      <c r="P45" s="515">
        <v>0</v>
      </c>
      <c r="Q45" s="515">
        <v>0</v>
      </c>
      <c r="R45" s="515">
        <v>0</v>
      </c>
      <c r="S45" s="515">
        <v>0</v>
      </c>
    </row>
    <row r="46" spans="1:19" s="515" customFormat="1" ht="30" customHeight="1" x14ac:dyDescent="0.25">
      <c r="A46" s="515">
        <v>0</v>
      </c>
      <c r="B46" s="513">
        <v>0</v>
      </c>
      <c r="C46" s="513">
        <v>0</v>
      </c>
      <c r="D46" s="514">
        <v>0</v>
      </c>
      <c r="E46" s="514">
        <v>0</v>
      </c>
      <c r="F46" s="514">
        <v>0</v>
      </c>
      <c r="G46" s="504">
        <v>0</v>
      </c>
      <c r="H46" s="513">
        <v>0</v>
      </c>
      <c r="I46" s="516">
        <v>0</v>
      </c>
      <c r="J46" s="516">
        <v>0</v>
      </c>
      <c r="K46" s="516">
        <v>0</v>
      </c>
      <c r="L46" s="505">
        <v>0</v>
      </c>
      <c r="M46" s="515">
        <v>0</v>
      </c>
      <c r="N46" s="513" t="str">
        <v xml:space="preserve">, ИНН , </v>
      </c>
      <c r="O46" s="515">
        <v>0</v>
      </c>
      <c r="P46" s="515">
        <v>0</v>
      </c>
      <c r="Q46" s="515">
        <v>0</v>
      </c>
      <c r="R46" s="515">
        <v>0</v>
      </c>
      <c r="S46" s="515">
        <v>0</v>
      </c>
    </row>
    <row r="47" spans="1:19" s="515" customFormat="1" ht="30" customHeight="1" x14ac:dyDescent="0.25">
      <c r="A47" s="515">
        <v>0</v>
      </c>
      <c r="B47" s="513">
        <v>0</v>
      </c>
      <c r="C47" s="513">
        <v>0</v>
      </c>
      <c r="D47" s="514">
        <v>0</v>
      </c>
      <c r="E47" s="514">
        <v>0</v>
      </c>
      <c r="F47" s="514">
        <v>0</v>
      </c>
      <c r="G47" s="504">
        <v>0</v>
      </c>
      <c r="H47" s="513">
        <v>0</v>
      </c>
      <c r="I47" s="516">
        <v>0</v>
      </c>
      <c r="J47" s="516">
        <v>0</v>
      </c>
      <c r="K47" s="516">
        <v>0</v>
      </c>
      <c r="L47" s="505">
        <v>0</v>
      </c>
      <c r="M47" s="515">
        <v>0</v>
      </c>
      <c r="N47" s="513" t="str">
        <v xml:space="preserve">, ИНН , </v>
      </c>
      <c r="O47" s="515">
        <v>0</v>
      </c>
      <c r="P47" s="515">
        <v>0</v>
      </c>
      <c r="Q47" s="515">
        <v>0</v>
      </c>
      <c r="R47" s="515">
        <v>0</v>
      </c>
      <c r="S47" s="515">
        <v>0</v>
      </c>
    </row>
    <row r="48" spans="1:19" s="515" customFormat="1" ht="30" customHeight="1" x14ac:dyDescent="0.25">
      <c r="A48" s="515">
        <v>0</v>
      </c>
      <c r="B48" s="513">
        <v>0</v>
      </c>
      <c r="C48" s="513">
        <v>0</v>
      </c>
      <c r="D48" s="514">
        <v>0</v>
      </c>
      <c r="E48" s="514">
        <v>0</v>
      </c>
      <c r="F48" s="514">
        <v>0</v>
      </c>
      <c r="G48" s="504">
        <v>0</v>
      </c>
      <c r="H48" s="513">
        <v>0</v>
      </c>
      <c r="I48" s="516">
        <v>0</v>
      </c>
      <c r="J48" s="516">
        <v>0</v>
      </c>
      <c r="K48" s="516">
        <v>0</v>
      </c>
      <c r="L48" s="505">
        <v>0</v>
      </c>
      <c r="M48" s="515">
        <v>0</v>
      </c>
      <c r="N48" s="513" t="str">
        <v xml:space="preserve">, ИНН , </v>
      </c>
      <c r="O48" s="515">
        <v>0</v>
      </c>
      <c r="P48" s="515">
        <v>0</v>
      </c>
      <c r="Q48" s="515">
        <v>0</v>
      </c>
      <c r="R48" s="515">
        <v>0</v>
      </c>
      <c r="S48" s="515">
        <v>0</v>
      </c>
    </row>
    <row r="49" spans="1:19" s="515" customFormat="1" ht="30" customHeight="1" x14ac:dyDescent="0.25">
      <c r="A49" s="515">
        <v>0</v>
      </c>
      <c r="B49" s="513">
        <v>0</v>
      </c>
      <c r="C49" s="513">
        <v>0</v>
      </c>
      <c r="D49" s="514">
        <v>0</v>
      </c>
      <c r="E49" s="514">
        <v>0</v>
      </c>
      <c r="F49" s="514">
        <v>0</v>
      </c>
      <c r="G49" s="504">
        <v>0</v>
      </c>
      <c r="H49" s="513">
        <v>0</v>
      </c>
      <c r="I49" s="516">
        <v>0</v>
      </c>
      <c r="J49" s="516">
        <v>0</v>
      </c>
      <c r="K49" s="516">
        <v>0</v>
      </c>
      <c r="L49" s="505">
        <v>0</v>
      </c>
      <c r="M49" s="515">
        <v>0</v>
      </c>
      <c r="N49" s="513" t="str">
        <v xml:space="preserve">, ИНН , </v>
      </c>
      <c r="O49" s="515">
        <v>0</v>
      </c>
      <c r="P49" s="515">
        <v>0</v>
      </c>
      <c r="Q49" s="515">
        <v>0</v>
      </c>
      <c r="R49" s="515">
        <v>0</v>
      </c>
      <c r="S49" s="515">
        <v>0</v>
      </c>
    </row>
    <row r="50" spans="1:19" s="515" customFormat="1" ht="30" customHeight="1" x14ac:dyDescent="0.25">
      <c r="A50" s="515">
        <v>0</v>
      </c>
      <c r="B50" s="513">
        <v>0</v>
      </c>
      <c r="C50" s="513">
        <v>0</v>
      </c>
      <c r="D50" s="514">
        <v>0</v>
      </c>
      <c r="E50" s="514">
        <v>0</v>
      </c>
      <c r="F50" s="514">
        <v>0</v>
      </c>
      <c r="G50" s="504">
        <v>0</v>
      </c>
      <c r="H50" s="513">
        <v>0</v>
      </c>
      <c r="I50" s="516">
        <v>0</v>
      </c>
      <c r="J50" s="516">
        <v>0</v>
      </c>
      <c r="K50" s="516">
        <v>0</v>
      </c>
      <c r="L50" s="505">
        <v>0</v>
      </c>
      <c r="M50" s="515">
        <v>0</v>
      </c>
      <c r="N50" s="513" t="str">
        <v xml:space="preserve">, ИНН , </v>
      </c>
      <c r="O50" s="515">
        <v>0</v>
      </c>
      <c r="P50" s="515">
        <v>0</v>
      </c>
      <c r="Q50" s="515">
        <v>0</v>
      </c>
      <c r="R50" s="515">
        <v>0</v>
      </c>
      <c r="S50" s="515">
        <v>0</v>
      </c>
    </row>
    <row r="51" spans="1:19" s="515" customFormat="1" ht="30" customHeight="1" x14ac:dyDescent="0.25">
      <c r="A51" s="515">
        <v>0</v>
      </c>
      <c r="B51" s="513">
        <v>0</v>
      </c>
      <c r="C51" s="513">
        <v>0</v>
      </c>
      <c r="D51" s="514">
        <v>0</v>
      </c>
      <c r="E51" s="514">
        <v>0</v>
      </c>
      <c r="F51" s="514">
        <v>0</v>
      </c>
      <c r="G51" s="504">
        <v>0</v>
      </c>
      <c r="H51" s="513">
        <v>0</v>
      </c>
      <c r="I51" s="516">
        <v>0</v>
      </c>
      <c r="J51" s="516">
        <v>0</v>
      </c>
      <c r="K51" s="516">
        <v>0</v>
      </c>
      <c r="L51" s="505">
        <v>0</v>
      </c>
      <c r="M51" s="515">
        <v>0</v>
      </c>
      <c r="N51" s="513" t="str">
        <v xml:space="preserve">, ИНН , </v>
      </c>
      <c r="O51" s="515">
        <v>0</v>
      </c>
      <c r="P51" s="515">
        <v>0</v>
      </c>
      <c r="Q51" s="515">
        <v>0</v>
      </c>
      <c r="R51" s="515">
        <v>0</v>
      </c>
      <c r="S51" s="515">
        <v>0</v>
      </c>
    </row>
    <row r="52" spans="1:19" s="515" customFormat="1" ht="30" customHeight="1" x14ac:dyDescent="0.25">
      <c r="A52" s="515">
        <v>0</v>
      </c>
      <c r="B52" s="513">
        <v>0</v>
      </c>
      <c r="C52" s="513">
        <v>0</v>
      </c>
      <c r="D52" s="514">
        <v>0</v>
      </c>
      <c r="E52" s="514">
        <v>0</v>
      </c>
      <c r="F52" s="514">
        <v>0</v>
      </c>
      <c r="G52" s="504">
        <v>0</v>
      </c>
      <c r="H52" s="513">
        <v>0</v>
      </c>
      <c r="I52" s="516">
        <v>0</v>
      </c>
      <c r="J52" s="516">
        <v>0</v>
      </c>
      <c r="K52" s="516">
        <v>0</v>
      </c>
      <c r="L52" s="505">
        <v>0</v>
      </c>
      <c r="M52" s="515">
        <v>0</v>
      </c>
      <c r="N52" s="513" t="str">
        <v xml:space="preserve">, ИНН , </v>
      </c>
      <c r="O52" s="515">
        <v>0</v>
      </c>
      <c r="P52" s="515">
        <v>0</v>
      </c>
      <c r="Q52" s="515">
        <v>0</v>
      </c>
      <c r="R52" s="515">
        <v>0</v>
      </c>
      <c r="S52" s="515">
        <v>0</v>
      </c>
    </row>
    <row r="53" spans="1:19" s="515" customFormat="1" ht="30" customHeight="1" x14ac:dyDescent="0.25">
      <c r="A53" s="515">
        <v>0</v>
      </c>
      <c r="B53" s="513">
        <v>0</v>
      </c>
      <c r="C53" s="513">
        <v>0</v>
      </c>
      <c r="D53" s="514">
        <v>0</v>
      </c>
      <c r="E53" s="514">
        <v>0</v>
      </c>
      <c r="F53" s="514">
        <v>0</v>
      </c>
      <c r="G53" s="504">
        <v>0</v>
      </c>
      <c r="H53" s="513">
        <v>0</v>
      </c>
      <c r="I53" s="516">
        <v>0</v>
      </c>
      <c r="J53" s="516">
        <v>0</v>
      </c>
      <c r="K53" s="516">
        <v>0</v>
      </c>
      <c r="L53" s="505">
        <v>0</v>
      </c>
      <c r="M53" s="515">
        <v>0</v>
      </c>
      <c r="N53" s="513" t="str">
        <v xml:space="preserve">, ИНН , </v>
      </c>
      <c r="O53" s="515">
        <v>0</v>
      </c>
      <c r="P53" s="515">
        <v>0</v>
      </c>
      <c r="Q53" s="515">
        <v>0</v>
      </c>
      <c r="R53" s="515">
        <v>0</v>
      </c>
      <c r="S53" s="515">
        <v>0</v>
      </c>
    </row>
    <row r="54" spans="1:19" s="515" customFormat="1" ht="30" customHeight="1" x14ac:dyDescent="0.25">
      <c r="A54" s="515">
        <v>0</v>
      </c>
      <c r="B54" s="513">
        <v>0</v>
      </c>
      <c r="C54" s="513">
        <v>0</v>
      </c>
      <c r="D54" s="514">
        <v>0</v>
      </c>
      <c r="E54" s="514">
        <v>0</v>
      </c>
      <c r="F54" s="514">
        <v>0</v>
      </c>
      <c r="G54" s="504">
        <v>0</v>
      </c>
      <c r="H54" s="513">
        <v>0</v>
      </c>
      <c r="I54" s="516">
        <v>0</v>
      </c>
      <c r="J54" s="516">
        <v>0</v>
      </c>
      <c r="K54" s="516">
        <v>0</v>
      </c>
      <c r="L54" s="505">
        <v>0</v>
      </c>
      <c r="M54" s="515">
        <v>0</v>
      </c>
      <c r="N54" s="513" t="str">
        <v xml:space="preserve">, ИНН , </v>
      </c>
      <c r="O54" s="515">
        <v>0</v>
      </c>
      <c r="P54" s="515">
        <v>0</v>
      </c>
      <c r="Q54" s="515">
        <v>0</v>
      </c>
      <c r="R54" s="515">
        <v>0</v>
      </c>
      <c r="S54" s="515">
        <v>0</v>
      </c>
    </row>
    <row r="55" spans="1:19" s="515" customFormat="1" ht="30" customHeight="1" x14ac:dyDescent="0.25">
      <c r="A55" s="515">
        <v>0</v>
      </c>
      <c r="B55" s="513">
        <v>0</v>
      </c>
      <c r="C55" s="513">
        <v>0</v>
      </c>
      <c r="D55" s="514">
        <v>0</v>
      </c>
      <c r="E55" s="514">
        <v>0</v>
      </c>
      <c r="F55" s="514">
        <v>0</v>
      </c>
      <c r="G55" s="504">
        <v>0</v>
      </c>
      <c r="H55" s="513">
        <v>0</v>
      </c>
      <c r="I55" s="516">
        <v>0</v>
      </c>
      <c r="J55" s="516">
        <v>0</v>
      </c>
      <c r="K55" s="516">
        <v>0</v>
      </c>
      <c r="L55" s="505">
        <v>0</v>
      </c>
      <c r="M55" s="515">
        <v>0</v>
      </c>
      <c r="N55" s="513" t="str">
        <v xml:space="preserve">, ИНН , </v>
      </c>
      <c r="O55" s="515">
        <v>0</v>
      </c>
      <c r="P55" s="515">
        <v>0</v>
      </c>
      <c r="Q55" s="515">
        <v>0</v>
      </c>
      <c r="R55" s="515">
        <v>0</v>
      </c>
      <c r="S55" s="515">
        <v>0</v>
      </c>
    </row>
    <row r="56" spans="1:19" s="515" customFormat="1" ht="30" customHeight="1" x14ac:dyDescent="0.25">
      <c r="A56" s="515">
        <v>0</v>
      </c>
      <c r="B56" s="513">
        <v>0</v>
      </c>
      <c r="C56" s="513">
        <v>0</v>
      </c>
      <c r="D56" s="514">
        <v>0</v>
      </c>
      <c r="E56" s="514">
        <v>0</v>
      </c>
      <c r="F56" s="514">
        <v>0</v>
      </c>
      <c r="G56" s="504">
        <v>0</v>
      </c>
      <c r="H56" s="513">
        <v>0</v>
      </c>
      <c r="I56" s="516">
        <v>0</v>
      </c>
      <c r="J56" s="516">
        <v>0</v>
      </c>
      <c r="K56" s="516">
        <v>0</v>
      </c>
      <c r="L56" s="505">
        <v>0</v>
      </c>
      <c r="M56" s="515">
        <v>0</v>
      </c>
      <c r="N56" s="513" t="str">
        <v xml:space="preserve">, ИНН , </v>
      </c>
      <c r="O56" s="515">
        <v>0</v>
      </c>
      <c r="P56" s="515">
        <v>0</v>
      </c>
      <c r="Q56" s="515">
        <v>0</v>
      </c>
      <c r="R56" s="515">
        <v>0</v>
      </c>
      <c r="S56" s="515">
        <v>0</v>
      </c>
    </row>
    <row r="57" spans="1:19" s="515" customFormat="1" ht="30" customHeight="1" x14ac:dyDescent="0.25">
      <c r="A57" s="515">
        <v>0</v>
      </c>
      <c r="B57" s="513">
        <v>0</v>
      </c>
      <c r="C57" s="513">
        <v>0</v>
      </c>
      <c r="D57" s="514">
        <v>0</v>
      </c>
      <c r="E57" s="514">
        <v>0</v>
      </c>
      <c r="F57" s="514">
        <v>0</v>
      </c>
      <c r="G57" s="504">
        <v>0</v>
      </c>
      <c r="H57" s="513">
        <v>0</v>
      </c>
      <c r="I57" s="516">
        <v>0</v>
      </c>
      <c r="J57" s="516">
        <v>0</v>
      </c>
      <c r="K57" s="516">
        <v>0</v>
      </c>
      <c r="L57" s="505">
        <v>0</v>
      </c>
      <c r="M57" s="515">
        <v>0</v>
      </c>
      <c r="N57" s="513" t="str">
        <v xml:space="preserve">, ИНН , </v>
      </c>
      <c r="O57" s="515">
        <v>0</v>
      </c>
      <c r="P57" s="515">
        <v>0</v>
      </c>
      <c r="Q57" s="515">
        <v>0</v>
      </c>
      <c r="R57" s="515">
        <v>0</v>
      </c>
      <c r="S57" s="515">
        <v>0</v>
      </c>
    </row>
    <row r="58" spans="1:19" s="515" customFormat="1" ht="30" customHeight="1" x14ac:dyDescent="0.25">
      <c r="A58" s="515">
        <v>0</v>
      </c>
      <c r="B58" s="513">
        <v>0</v>
      </c>
      <c r="C58" s="513">
        <v>0</v>
      </c>
      <c r="D58" s="514">
        <v>0</v>
      </c>
      <c r="E58" s="514">
        <v>0</v>
      </c>
      <c r="F58" s="514">
        <v>0</v>
      </c>
      <c r="G58" s="504">
        <v>0</v>
      </c>
      <c r="H58" s="513">
        <v>0</v>
      </c>
      <c r="I58" s="516">
        <v>0</v>
      </c>
      <c r="J58" s="516">
        <v>0</v>
      </c>
      <c r="K58" s="516">
        <v>0</v>
      </c>
      <c r="L58" s="505">
        <v>0</v>
      </c>
      <c r="M58" s="515">
        <v>0</v>
      </c>
      <c r="N58" s="513" t="str">
        <v xml:space="preserve">, ИНН , </v>
      </c>
      <c r="O58" s="515">
        <v>0</v>
      </c>
      <c r="P58" s="515">
        <v>0</v>
      </c>
      <c r="Q58" s="515">
        <v>0</v>
      </c>
      <c r="R58" s="515">
        <v>0</v>
      </c>
      <c r="S58" s="515">
        <v>0</v>
      </c>
    </row>
    <row r="59" spans="1:19" s="515" customFormat="1" ht="30" customHeight="1" x14ac:dyDescent="0.25">
      <c r="A59" s="515">
        <v>0</v>
      </c>
      <c r="B59" s="513">
        <v>0</v>
      </c>
      <c r="C59" s="513">
        <v>0</v>
      </c>
      <c r="D59" s="514">
        <v>0</v>
      </c>
      <c r="E59" s="514">
        <v>0</v>
      </c>
      <c r="F59" s="514">
        <v>0</v>
      </c>
      <c r="G59" s="504">
        <v>0</v>
      </c>
      <c r="H59" s="513">
        <v>0</v>
      </c>
      <c r="I59" s="516">
        <v>0</v>
      </c>
      <c r="J59" s="516">
        <v>0</v>
      </c>
      <c r="K59" s="516">
        <v>0</v>
      </c>
      <c r="L59" s="505">
        <v>0</v>
      </c>
      <c r="M59" s="515">
        <v>0</v>
      </c>
      <c r="N59" s="513" t="str">
        <v xml:space="preserve">, ИНН , </v>
      </c>
      <c r="O59" s="515">
        <v>0</v>
      </c>
      <c r="P59" s="515">
        <v>0</v>
      </c>
      <c r="Q59" s="515">
        <v>0</v>
      </c>
      <c r="R59" s="515">
        <v>0</v>
      </c>
      <c r="S59" s="515">
        <v>0</v>
      </c>
    </row>
    <row r="60" spans="1:19" s="515" customFormat="1" ht="30" customHeight="1" x14ac:dyDescent="0.25">
      <c r="A60" s="515">
        <v>0</v>
      </c>
      <c r="B60" s="513">
        <v>0</v>
      </c>
      <c r="C60" s="513">
        <v>0</v>
      </c>
      <c r="D60" s="514">
        <v>0</v>
      </c>
      <c r="E60" s="514">
        <v>0</v>
      </c>
      <c r="F60" s="514">
        <v>0</v>
      </c>
      <c r="G60" s="504">
        <v>0</v>
      </c>
      <c r="H60" s="513">
        <v>0</v>
      </c>
      <c r="I60" s="516">
        <v>0</v>
      </c>
      <c r="J60" s="516">
        <v>0</v>
      </c>
      <c r="K60" s="516">
        <v>0</v>
      </c>
      <c r="L60" s="505">
        <v>0</v>
      </c>
      <c r="M60" s="515">
        <v>0</v>
      </c>
      <c r="N60" s="513" t="str">
        <v xml:space="preserve">, ИНН , </v>
      </c>
      <c r="O60" s="515">
        <v>0</v>
      </c>
      <c r="P60" s="515">
        <v>0</v>
      </c>
      <c r="Q60" s="515">
        <v>0</v>
      </c>
      <c r="R60" s="515">
        <v>0</v>
      </c>
      <c r="S60" s="515">
        <v>0</v>
      </c>
    </row>
    <row r="61" spans="1:19" s="515" customFormat="1" ht="30" customHeight="1" x14ac:dyDescent="0.25">
      <c r="A61" s="515">
        <v>0</v>
      </c>
      <c r="B61" s="513">
        <v>0</v>
      </c>
      <c r="C61" s="513">
        <v>0</v>
      </c>
      <c r="D61" s="514">
        <v>0</v>
      </c>
      <c r="E61" s="514">
        <v>0</v>
      </c>
      <c r="F61" s="514">
        <v>0</v>
      </c>
      <c r="G61" s="504">
        <v>0</v>
      </c>
      <c r="H61" s="513">
        <v>0</v>
      </c>
      <c r="I61" s="516">
        <v>0</v>
      </c>
      <c r="J61" s="516">
        <v>0</v>
      </c>
      <c r="K61" s="516">
        <v>0</v>
      </c>
      <c r="L61" s="505">
        <v>0</v>
      </c>
      <c r="M61" s="515">
        <v>0</v>
      </c>
      <c r="N61" s="513" t="str">
        <v xml:space="preserve">, ИНН , </v>
      </c>
      <c r="O61" s="515">
        <v>0</v>
      </c>
      <c r="P61" s="515">
        <v>0</v>
      </c>
      <c r="Q61" s="515">
        <v>0</v>
      </c>
      <c r="R61" s="515">
        <v>0</v>
      </c>
      <c r="S61" s="515">
        <v>0</v>
      </c>
    </row>
    <row r="62" spans="1:19" s="515" customFormat="1" ht="30" customHeight="1" x14ac:dyDescent="0.25">
      <c r="A62" s="515">
        <v>0</v>
      </c>
      <c r="B62" s="513">
        <v>0</v>
      </c>
      <c r="C62" s="513">
        <v>0</v>
      </c>
      <c r="D62" s="514">
        <v>0</v>
      </c>
      <c r="E62" s="514">
        <v>0</v>
      </c>
      <c r="F62" s="514">
        <v>0</v>
      </c>
      <c r="G62" s="504">
        <v>0</v>
      </c>
      <c r="H62" s="513">
        <v>0</v>
      </c>
      <c r="I62" s="516">
        <v>0</v>
      </c>
      <c r="J62" s="516">
        <v>0</v>
      </c>
      <c r="K62" s="516">
        <v>0</v>
      </c>
      <c r="L62" s="505">
        <v>0</v>
      </c>
      <c r="M62" s="515">
        <v>0</v>
      </c>
      <c r="N62" s="513" t="str">
        <v xml:space="preserve">, ИНН , </v>
      </c>
      <c r="O62" s="515">
        <v>0</v>
      </c>
      <c r="P62" s="515">
        <v>0</v>
      </c>
      <c r="Q62" s="515">
        <v>0</v>
      </c>
      <c r="R62" s="515">
        <v>0</v>
      </c>
      <c r="S62" s="515">
        <v>0</v>
      </c>
    </row>
    <row r="63" spans="1:19" s="515" customFormat="1" ht="30" customHeight="1" x14ac:dyDescent="0.25">
      <c r="A63" s="515">
        <v>0</v>
      </c>
      <c r="B63" s="513">
        <v>0</v>
      </c>
      <c r="C63" s="513">
        <v>0</v>
      </c>
      <c r="D63" s="514">
        <v>0</v>
      </c>
      <c r="E63" s="514">
        <v>0</v>
      </c>
      <c r="F63" s="514">
        <v>0</v>
      </c>
      <c r="G63" s="504">
        <v>0</v>
      </c>
      <c r="H63" s="513">
        <v>0</v>
      </c>
      <c r="I63" s="516">
        <v>0</v>
      </c>
      <c r="J63" s="516">
        <v>0</v>
      </c>
      <c r="K63" s="516">
        <v>0</v>
      </c>
      <c r="L63" s="505">
        <v>0</v>
      </c>
      <c r="M63" s="515">
        <v>0</v>
      </c>
      <c r="N63" s="513" t="str">
        <v xml:space="preserve">, ИНН , </v>
      </c>
      <c r="O63" s="515">
        <v>0</v>
      </c>
      <c r="P63" s="515">
        <v>0</v>
      </c>
      <c r="Q63" s="515">
        <v>0</v>
      </c>
      <c r="R63" s="515">
        <v>0</v>
      </c>
      <c r="S63" s="515">
        <v>0</v>
      </c>
    </row>
    <row r="64" spans="1:19" s="515" customFormat="1" ht="30" customHeight="1" x14ac:dyDescent="0.25">
      <c r="A64" s="515">
        <v>0</v>
      </c>
      <c r="B64" s="513">
        <v>0</v>
      </c>
      <c r="C64" s="513">
        <v>0</v>
      </c>
      <c r="D64" s="514">
        <v>0</v>
      </c>
      <c r="E64" s="514">
        <v>0</v>
      </c>
      <c r="F64" s="514">
        <v>0</v>
      </c>
      <c r="G64" s="504">
        <v>0</v>
      </c>
      <c r="H64" s="513">
        <v>0</v>
      </c>
      <c r="I64" s="516">
        <v>0</v>
      </c>
      <c r="J64" s="516">
        <v>0</v>
      </c>
      <c r="K64" s="516">
        <v>0</v>
      </c>
      <c r="L64" s="505">
        <v>0</v>
      </c>
      <c r="M64" s="515">
        <v>0</v>
      </c>
      <c r="N64" s="513" t="str">
        <v xml:space="preserve">, ИНН , </v>
      </c>
      <c r="O64" s="515">
        <v>0</v>
      </c>
      <c r="P64" s="515">
        <v>0</v>
      </c>
      <c r="Q64" s="515">
        <v>0</v>
      </c>
      <c r="R64" s="515">
        <v>0</v>
      </c>
      <c r="S64" s="515">
        <v>0</v>
      </c>
    </row>
    <row r="65" spans="1:19" s="515" customFormat="1" ht="30" customHeight="1" x14ac:dyDescent="0.25">
      <c r="A65" s="515">
        <v>0</v>
      </c>
      <c r="B65" s="513">
        <v>0</v>
      </c>
      <c r="C65" s="513">
        <v>0</v>
      </c>
      <c r="D65" s="514">
        <v>0</v>
      </c>
      <c r="E65" s="514">
        <v>0</v>
      </c>
      <c r="F65" s="514">
        <v>0</v>
      </c>
      <c r="G65" s="504">
        <v>0</v>
      </c>
      <c r="H65" s="513">
        <v>0</v>
      </c>
      <c r="I65" s="516">
        <v>0</v>
      </c>
      <c r="J65" s="516">
        <v>0</v>
      </c>
      <c r="K65" s="516">
        <v>0</v>
      </c>
      <c r="L65" s="505">
        <v>0</v>
      </c>
      <c r="M65" s="515">
        <v>0</v>
      </c>
      <c r="N65" s="513" t="str">
        <v xml:space="preserve">, ИНН , </v>
      </c>
      <c r="O65" s="515">
        <v>0</v>
      </c>
      <c r="P65" s="515">
        <v>0</v>
      </c>
      <c r="Q65" s="515">
        <v>0</v>
      </c>
      <c r="R65" s="515">
        <v>0</v>
      </c>
      <c r="S65" s="515">
        <v>0</v>
      </c>
    </row>
    <row r="66" spans="1:19" s="515" customFormat="1" ht="30" customHeight="1" x14ac:dyDescent="0.25">
      <c r="A66" s="515">
        <v>0</v>
      </c>
      <c r="B66" s="513">
        <v>0</v>
      </c>
      <c r="C66" s="513">
        <v>0</v>
      </c>
      <c r="D66" s="514">
        <v>0</v>
      </c>
      <c r="E66" s="514">
        <v>0</v>
      </c>
      <c r="F66" s="514">
        <v>0</v>
      </c>
      <c r="G66" s="504">
        <v>0</v>
      </c>
      <c r="H66" s="513">
        <v>0</v>
      </c>
      <c r="I66" s="516">
        <v>0</v>
      </c>
      <c r="J66" s="516">
        <v>0</v>
      </c>
      <c r="K66" s="516">
        <v>0</v>
      </c>
      <c r="L66" s="505">
        <v>0</v>
      </c>
      <c r="M66" s="515">
        <v>0</v>
      </c>
      <c r="N66" s="513" t="str">
        <v xml:space="preserve">, ИНН , </v>
      </c>
      <c r="O66" s="515">
        <v>0</v>
      </c>
      <c r="P66" s="515">
        <v>0</v>
      </c>
      <c r="Q66" s="515">
        <v>0</v>
      </c>
      <c r="R66" s="515">
        <v>0</v>
      </c>
      <c r="S66" s="515">
        <v>0</v>
      </c>
    </row>
    <row r="67" spans="1:19" s="515" customFormat="1" ht="30" customHeight="1" x14ac:dyDescent="0.25">
      <c r="A67" s="515">
        <v>0</v>
      </c>
      <c r="B67" s="513">
        <v>0</v>
      </c>
      <c r="C67" s="513">
        <v>0</v>
      </c>
      <c r="D67" s="514">
        <v>0</v>
      </c>
      <c r="E67" s="514">
        <v>0</v>
      </c>
      <c r="F67" s="514">
        <v>0</v>
      </c>
      <c r="G67" s="504">
        <v>0</v>
      </c>
      <c r="H67" s="513">
        <v>0</v>
      </c>
      <c r="I67" s="516">
        <v>0</v>
      </c>
      <c r="J67" s="516">
        <v>0</v>
      </c>
      <c r="K67" s="516">
        <v>0</v>
      </c>
      <c r="L67" s="505">
        <v>0</v>
      </c>
      <c r="M67" s="515">
        <v>0</v>
      </c>
      <c r="N67" s="513" t="str">
        <v xml:space="preserve">, ИНН , </v>
      </c>
      <c r="O67" s="515">
        <v>0</v>
      </c>
      <c r="P67" s="515">
        <v>0</v>
      </c>
      <c r="Q67" s="515">
        <v>0</v>
      </c>
      <c r="R67" s="515">
        <v>0</v>
      </c>
      <c r="S67" s="515">
        <v>0</v>
      </c>
    </row>
    <row r="68" spans="1:19" s="515" customFormat="1" ht="30" customHeight="1" x14ac:dyDescent="0.25">
      <c r="A68" s="515">
        <v>0</v>
      </c>
      <c r="B68" s="513">
        <v>0</v>
      </c>
      <c r="C68" s="513">
        <v>0</v>
      </c>
      <c r="D68" s="514">
        <v>0</v>
      </c>
      <c r="E68" s="514">
        <v>0</v>
      </c>
      <c r="F68" s="514">
        <v>0</v>
      </c>
      <c r="G68" s="504">
        <v>0</v>
      </c>
      <c r="H68" s="513">
        <v>0</v>
      </c>
      <c r="I68" s="516">
        <v>0</v>
      </c>
      <c r="J68" s="516">
        <v>0</v>
      </c>
      <c r="K68" s="516">
        <v>0</v>
      </c>
      <c r="L68" s="505">
        <v>0</v>
      </c>
      <c r="M68" s="515">
        <v>0</v>
      </c>
      <c r="N68" s="513" t="str">
        <v xml:space="preserve">, ИНН , </v>
      </c>
      <c r="O68" s="515">
        <v>0</v>
      </c>
      <c r="P68" s="515">
        <v>0</v>
      </c>
      <c r="Q68" s="515">
        <v>0</v>
      </c>
      <c r="R68" s="515">
        <v>0</v>
      </c>
      <c r="S68" s="515">
        <v>0</v>
      </c>
    </row>
    <row r="69" spans="1:19" s="515" customFormat="1" ht="30" customHeight="1" x14ac:dyDescent="0.25">
      <c r="A69" s="515">
        <v>0</v>
      </c>
      <c r="B69" s="513">
        <v>0</v>
      </c>
      <c r="C69" s="513">
        <v>0</v>
      </c>
      <c r="D69" s="514">
        <v>0</v>
      </c>
      <c r="E69" s="514">
        <v>0</v>
      </c>
      <c r="F69" s="514">
        <v>0</v>
      </c>
      <c r="G69" s="504">
        <v>0</v>
      </c>
      <c r="H69" s="513">
        <v>0</v>
      </c>
      <c r="I69" s="516">
        <v>0</v>
      </c>
      <c r="J69" s="516">
        <v>0</v>
      </c>
      <c r="K69" s="516">
        <v>0</v>
      </c>
      <c r="L69" s="505">
        <v>0</v>
      </c>
      <c r="M69" s="515">
        <v>0</v>
      </c>
      <c r="N69" s="513" t="str">
        <v xml:space="preserve">, ИНН , </v>
      </c>
      <c r="O69" s="515">
        <v>0</v>
      </c>
      <c r="P69" s="515">
        <v>0</v>
      </c>
      <c r="Q69" s="515">
        <v>0</v>
      </c>
      <c r="R69" s="515">
        <v>0</v>
      </c>
      <c r="S69" s="515">
        <v>0</v>
      </c>
    </row>
    <row r="70" spans="1:19" s="515" customFormat="1" ht="30" customHeight="1" x14ac:dyDescent="0.25">
      <c r="D70" s="501"/>
      <c r="E70" s="501"/>
      <c r="F70" s="501"/>
      <c r="G70" s="500"/>
      <c r="L70" s="1"/>
    </row>
    <row r="71" spans="1:19" s="515" customFormat="1" ht="30" customHeight="1" x14ac:dyDescent="0.25">
      <c r="D71" s="501"/>
      <c r="E71" s="501"/>
      <c r="F71" s="501"/>
      <c r="G71" s="501"/>
      <c r="L71" s="1"/>
    </row>
    <row r="72" spans="1:19" s="515" customFormat="1" ht="30" customHeight="1" x14ac:dyDescent="0.25">
      <c r="D72" s="501"/>
      <c r="E72" s="501"/>
      <c r="F72" s="501"/>
      <c r="G72" s="501"/>
      <c r="L72" s="1"/>
    </row>
    <row r="73" spans="1:19" s="515" customFormat="1" ht="30" customHeight="1" x14ac:dyDescent="0.25">
      <c r="D73" s="501"/>
      <c r="E73" s="501"/>
      <c r="F73" s="501"/>
      <c r="G73" s="501"/>
      <c r="L73" s="1"/>
    </row>
    <row r="74" spans="1:19" s="515" customFormat="1" ht="30" customHeight="1" x14ac:dyDescent="0.25">
      <c r="D74" s="501"/>
      <c r="E74" s="501"/>
      <c r="F74" s="501"/>
      <c r="G74" s="501"/>
      <c r="L74" s="1"/>
    </row>
    <row r="75" spans="1:19" s="515" customFormat="1" ht="30" customHeight="1" x14ac:dyDescent="0.25">
      <c r="D75" s="501"/>
      <c r="E75" s="501"/>
      <c r="F75" s="501"/>
      <c r="G75" s="501"/>
      <c r="L75" s="1"/>
    </row>
    <row r="76" spans="1:19" s="515" customFormat="1" ht="30" customHeight="1" x14ac:dyDescent="0.25">
      <c r="D76" s="501"/>
      <c r="E76" s="501"/>
      <c r="F76" s="501"/>
      <c r="G76" s="501"/>
      <c r="L76" s="1"/>
    </row>
    <row r="77" spans="1:19" s="515" customFormat="1" ht="30" customHeight="1" x14ac:dyDescent="0.25">
      <c r="D77" s="501"/>
      <c r="E77" s="501"/>
      <c r="F77" s="501"/>
      <c r="G77" s="501"/>
      <c r="L77" s="1"/>
    </row>
    <row r="78" spans="1:19" s="515" customFormat="1" ht="30" customHeight="1" x14ac:dyDescent="0.25">
      <c r="D78" s="501"/>
      <c r="E78" s="501"/>
      <c r="F78" s="501"/>
      <c r="G78" s="501"/>
      <c r="L78" s="1"/>
    </row>
    <row r="79" spans="1:19" s="515" customFormat="1" ht="30" customHeight="1" x14ac:dyDescent="0.25">
      <c r="D79" s="501"/>
      <c r="E79" s="501"/>
      <c r="F79" s="501"/>
      <c r="G79" s="501"/>
      <c r="L79" s="1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AE4"/>
  <sheetViews>
    <sheetView workbookViewId="0">
      <selection sqref="A1:AE1"/>
    </sheetView>
  </sheetViews>
  <sheetFormatPr defaultRowHeight="15" x14ac:dyDescent="0.25"/>
  <cols>
    <col min="1" max="2" width="2" bestFit="1" customWidth="1"/>
    <col min="3" max="3" width="20.85546875" bestFit="1" customWidth="1"/>
    <col min="4" max="9" width="2" bestFit="1" customWidth="1"/>
    <col min="10" max="10" width="3" bestFit="1" customWidth="1"/>
    <col min="11" max="11" width="17.85546875" bestFit="1" customWidth="1"/>
    <col min="12" max="14" width="3" bestFit="1" customWidth="1"/>
    <col min="15" max="15" width="12" bestFit="1" customWidth="1"/>
    <col min="16" max="21" width="3" bestFit="1" customWidth="1"/>
    <col min="22" max="22" width="7.42578125" bestFit="1" customWidth="1"/>
    <col min="23" max="30" width="3" bestFit="1" customWidth="1"/>
    <col min="31" max="31" width="61" bestFit="1" customWidth="1"/>
  </cols>
  <sheetData>
    <row r="1" spans="1:31" x14ac:dyDescent="0.25">
      <c r="A1" s="705" t="s">
        <v>137</v>
      </c>
      <c r="B1" s="706"/>
      <c r="C1" s="706"/>
      <c r="D1" s="706"/>
      <c r="E1" s="706"/>
      <c r="F1" s="706"/>
      <c r="G1" s="706"/>
      <c r="H1" s="706"/>
      <c r="I1" s="706"/>
      <c r="J1" s="706"/>
      <c r="K1" s="706"/>
      <c r="L1" s="706"/>
      <c r="M1" s="706"/>
      <c r="N1" s="706"/>
      <c r="O1" s="706"/>
      <c r="P1" s="706"/>
      <c r="Q1" s="706"/>
      <c r="R1" s="706"/>
      <c r="S1" s="706"/>
      <c r="T1" s="706"/>
      <c r="U1" s="706"/>
      <c r="V1" s="706"/>
      <c r="W1" s="706"/>
      <c r="X1" s="706"/>
      <c r="Y1" s="706"/>
      <c r="Z1" s="706"/>
      <c r="AA1" s="706"/>
      <c r="AB1" s="706"/>
      <c r="AC1" s="706"/>
      <c r="AD1" s="706"/>
      <c r="AE1" s="707"/>
    </row>
    <row r="2" spans="1:31" s="281" customFormat="1" x14ac:dyDescent="0.25">
      <c r="A2" s="278"/>
      <c r="B2" s="279"/>
      <c r="C2" s="279" t="s">
        <v>138</v>
      </c>
      <c r="D2" s="279"/>
      <c r="E2" s="279"/>
      <c r="F2" s="279"/>
      <c r="G2" s="279"/>
      <c r="H2" s="279"/>
      <c r="I2" s="279"/>
      <c r="J2" s="279"/>
      <c r="K2" s="279" t="s">
        <v>148</v>
      </c>
      <c r="L2" s="279"/>
      <c r="M2" s="279"/>
      <c r="N2" s="279"/>
      <c r="O2" s="279" t="s">
        <v>147</v>
      </c>
      <c r="P2" s="279"/>
      <c r="Q2" s="279"/>
      <c r="R2" s="279"/>
      <c r="S2" s="279"/>
      <c r="T2" s="279"/>
      <c r="U2" s="279"/>
      <c r="V2" s="279" t="s">
        <v>141</v>
      </c>
      <c r="W2" s="279"/>
      <c r="X2" s="279"/>
      <c r="Y2" s="279"/>
      <c r="Z2" s="279"/>
      <c r="AA2" s="279"/>
      <c r="AB2" s="279"/>
      <c r="AC2" s="279"/>
      <c r="AD2" s="279"/>
      <c r="AE2" s="280" t="s">
        <v>136</v>
      </c>
    </row>
    <row r="3" spans="1:31" s="251" customFormat="1" ht="15.75" thickBot="1" x14ac:dyDescent="0.3">
      <c r="A3" s="446"/>
      <c r="B3" s="447"/>
      <c r="C3" s="447" t="str">
        <f>ИмяОБЪЕКТАвРЕЕСТР</f>
        <v>3.1 1-Этап ДЗЕН от 11.08.2026</v>
      </c>
      <c r="D3" s="447"/>
      <c r="E3" s="447"/>
      <c r="F3" s="447"/>
      <c r="G3" s="447"/>
      <c r="H3" s="447"/>
      <c r="I3" s="447"/>
      <c r="J3" s="447"/>
      <c r="K3" s="447" cm="1">
        <f t="array" ref="K3">Закрыто_на_Сумму</f>
        <v>10639703.139999997</v>
      </c>
      <c r="L3" s="447"/>
      <c r="M3" s="447"/>
      <c r="N3" s="447"/>
      <c r="O3" s="447">
        <f>Материалы!K6</f>
        <v>24705451.059999995</v>
      </c>
      <c r="P3" s="447"/>
      <c r="Q3" s="447"/>
      <c r="R3" s="447"/>
      <c r="S3" s="447"/>
      <c r="T3" s="447"/>
      <c r="U3" s="447"/>
      <c r="V3" s="447" t="str">
        <f>Материалы!L1</f>
        <v>V 3.2</v>
      </c>
      <c r="W3" s="447"/>
      <c r="X3" s="447"/>
      <c r="Y3" s="447"/>
      <c r="Z3" s="447"/>
      <c r="AA3" s="447"/>
      <c r="AB3" s="447"/>
      <c r="AC3" s="447"/>
      <c r="AD3" s="447"/>
      <c r="AE3" s="448" t="s">
        <v>408</v>
      </c>
    </row>
    <row r="4" spans="1:31" x14ac:dyDescent="0.25">
      <c r="A4" s="237">
        <v>1</v>
      </c>
      <c r="B4" s="237">
        <v>2</v>
      </c>
      <c r="C4" s="237">
        <v>3</v>
      </c>
      <c r="D4" s="237">
        <v>4</v>
      </c>
      <c r="E4" s="237">
        <v>5</v>
      </c>
      <c r="F4" s="237">
        <v>6</v>
      </c>
      <c r="G4" s="237">
        <v>7</v>
      </c>
      <c r="H4" s="237">
        <v>8</v>
      </c>
      <c r="I4" s="237">
        <v>9</v>
      </c>
      <c r="J4" s="237">
        <v>10</v>
      </c>
      <c r="K4" s="237">
        <v>11</v>
      </c>
      <c r="L4" s="237">
        <v>12</v>
      </c>
      <c r="M4" s="237">
        <v>13</v>
      </c>
      <c r="N4" s="237">
        <v>14</v>
      </c>
      <c r="O4" s="237">
        <v>15</v>
      </c>
      <c r="P4" s="237">
        <v>16</v>
      </c>
      <c r="Q4" s="237">
        <v>17</v>
      </c>
      <c r="R4" s="237">
        <v>18</v>
      </c>
      <c r="S4" s="237">
        <v>19</v>
      </c>
      <c r="T4" s="237">
        <v>20</v>
      </c>
      <c r="U4" s="237">
        <v>21</v>
      </c>
      <c r="V4" s="237">
        <v>22</v>
      </c>
      <c r="W4" s="237">
        <v>23</v>
      </c>
      <c r="X4" s="237">
        <v>24</v>
      </c>
      <c r="Y4" s="237">
        <v>25</v>
      </c>
      <c r="Z4" s="237">
        <v>26</v>
      </c>
      <c r="AA4" s="237">
        <v>27</v>
      </c>
      <c r="AB4" s="237">
        <v>28</v>
      </c>
      <c r="AC4" s="237">
        <v>29</v>
      </c>
      <c r="AD4" s="237">
        <v>30</v>
      </c>
      <c r="AE4" s="237">
        <v>31</v>
      </c>
    </row>
  </sheetData>
  <mergeCells count="1">
    <mergeCell ref="A1:A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">
    <tabColor rgb="FF00B050"/>
  </sheetPr>
  <dimension ref="A1:BO2010"/>
  <sheetViews>
    <sheetView view="pageBreakPreview" topLeftCell="A8" zoomScaleNormal="100" zoomScaleSheetLayoutView="100" workbookViewId="0">
      <selection activeCell="AX3" sqref="AX3:AY3"/>
    </sheetView>
  </sheetViews>
  <sheetFormatPr defaultColWidth="9.140625" defaultRowHeight="15" x14ac:dyDescent="0.25"/>
  <cols>
    <col min="1" max="1" width="4" style="1" customWidth="1"/>
    <col min="2" max="2" width="4.85546875" style="2" customWidth="1"/>
    <col min="3" max="3" width="47.7109375" style="1" customWidth="1"/>
    <col min="4" max="4" width="9" style="2" bestFit="1" customWidth="1"/>
    <col min="5" max="5" width="13.42578125" style="2" bestFit="1" customWidth="1"/>
    <col min="6" max="6" width="13" style="2" customWidth="1"/>
    <col min="7" max="8" width="13" style="3" customWidth="1"/>
    <col min="9" max="9" width="4" style="22" customWidth="1"/>
    <col min="10" max="10" width="9.7109375" style="14" bestFit="1" customWidth="1"/>
    <col min="11" max="11" width="14.5703125" style="14" customWidth="1"/>
    <col min="12" max="12" width="2.42578125" style="7" customWidth="1"/>
    <col min="13" max="13" width="2.42578125" style="22" customWidth="1"/>
    <col min="14" max="14" width="11" style="14" bestFit="1" customWidth="1"/>
    <col min="15" max="15" width="14.5703125" style="14" customWidth="1"/>
    <col min="16" max="16" width="4" style="7" customWidth="1"/>
    <col min="17" max="17" width="9.28515625" style="12" customWidth="1"/>
    <col min="18" max="18" width="15.28515625" style="12" customWidth="1"/>
    <col min="19" max="19" width="1" style="132" customWidth="1"/>
    <col min="20" max="20" width="9.28515625" style="12" customWidth="1"/>
    <col min="21" max="21" width="15.28515625" style="12" customWidth="1"/>
    <col min="22" max="22" width="1" style="132" customWidth="1"/>
    <col min="23" max="23" width="9.28515625" style="12" customWidth="1"/>
    <col min="24" max="24" width="15.28515625" style="12" customWidth="1"/>
    <col min="25" max="25" width="1" style="132" customWidth="1"/>
    <col min="26" max="26" width="9.28515625" style="12" customWidth="1"/>
    <col min="27" max="27" width="15.28515625" style="12" customWidth="1"/>
    <col min="28" max="28" width="1" style="132" customWidth="1"/>
    <col min="29" max="29" width="9.28515625" style="12" customWidth="1"/>
    <col min="30" max="30" width="15.28515625" style="12" customWidth="1"/>
    <col min="31" max="31" width="1" style="132" customWidth="1"/>
    <col min="32" max="32" width="9.28515625" style="12" customWidth="1"/>
    <col min="33" max="33" width="15.28515625" style="12" customWidth="1"/>
    <col min="34" max="34" width="1" style="132" customWidth="1"/>
    <col min="35" max="35" width="9.28515625" style="12" customWidth="1"/>
    <col min="36" max="36" width="15.28515625" style="12" customWidth="1"/>
    <col min="37" max="37" width="1" style="132" customWidth="1"/>
    <col min="38" max="38" width="9.28515625" style="12" customWidth="1"/>
    <col min="39" max="39" width="15.28515625" style="12" customWidth="1"/>
    <col min="40" max="40" width="1" style="132" customWidth="1"/>
    <col min="41" max="41" width="9.28515625" style="12" customWidth="1"/>
    <col min="42" max="42" width="15.28515625" style="12" customWidth="1"/>
    <col min="43" max="43" width="1" style="132" customWidth="1"/>
    <col min="44" max="44" width="9.28515625" style="12" customWidth="1"/>
    <col min="45" max="45" width="15.28515625" style="12" customWidth="1"/>
    <col min="46" max="46" width="1" style="132" customWidth="1"/>
    <col min="47" max="47" width="9.28515625" style="12" customWidth="1"/>
    <col min="48" max="48" width="15.28515625" style="12" customWidth="1"/>
    <col min="49" max="49" width="1" style="132" customWidth="1"/>
    <col min="50" max="50" width="9.28515625" style="12" customWidth="1"/>
    <col min="51" max="51" width="15.28515625" style="12" customWidth="1"/>
    <col min="52" max="52" width="1" style="132" customWidth="1"/>
    <col min="53" max="65" width="9.140625" style="7"/>
    <col min="66" max="16384" width="9.140625" style="1"/>
  </cols>
  <sheetData>
    <row r="1" spans="1:65" s="7" customFormat="1" ht="51" x14ac:dyDescent="0.2">
      <c r="B1" s="131"/>
      <c r="D1" s="131"/>
      <c r="E1" s="131"/>
      <c r="F1" s="269" t="s">
        <v>130</v>
      </c>
      <c r="G1" s="271" t="s">
        <v>129</v>
      </c>
      <c r="H1" s="269" t="s">
        <v>131</v>
      </c>
      <c r="I1" s="22"/>
      <c r="J1" s="273" t="s">
        <v>128</v>
      </c>
      <c r="K1" s="272"/>
      <c r="M1" s="22"/>
      <c r="N1" s="273" t="s">
        <v>127</v>
      </c>
      <c r="O1" s="272"/>
      <c r="Q1" s="200">
        <f>IF(Q5&gt;0,YEAR(Q4),0)</f>
        <v>2026</v>
      </c>
      <c r="R1" s="201"/>
      <c r="S1" s="201"/>
      <c r="T1" s="200">
        <f>IF(T5&gt;0,YEAR(T4),0)</f>
        <v>2026</v>
      </c>
      <c r="U1" s="201"/>
      <c r="V1" s="201"/>
      <c r="W1" s="200">
        <f>IF(W5&gt;0,YEAR(W4),0)</f>
        <v>2026</v>
      </c>
      <c r="X1" s="201"/>
      <c r="Y1" s="201"/>
      <c r="Z1" s="200">
        <f>IF(Z5&gt;0,YEAR(Z4),0)</f>
        <v>0</v>
      </c>
      <c r="AA1" s="201"/>
      <c r="AB1" s="201"/>
      <c r="AC1" s="200">
        <f>IF(AC5&gt;0,YEAR(AC4),0)</f>
        <v>0</v>
      </c>
      <c r="AD1" s="201"/>
      <c r="AE1" s="201"/>
      <c r="AF1" s="200">
        <f>IF(AF5&gt;0,YEAR(AF4),0)</f>
        <v>0</v>
      </c>
      <c r="AG1" s="201"/>
      <c r="AH1" s="201"/>
      <c r="AI1" s="200">
        <f>IF(AI5&gt;0,YEAR(AI4),0)</f>
        <v>0</v>
      </c>
      <c r="AJ1" s="201"/>
      <c r="AK1" s="201"/>
      <c r="AL1" s="200">
        <f>IF(AL5&gt;0,YEAR(AL4),0)</f>
        <v>0</v>
      </c>
      <c r="AM1" s="201"/>
      <c r="AN1" s="201"/>
      <c r="AO1" s="200">
        <f>IF(AO5&gt;0,YEAR(AO4),0)</f>
        <v>0</v>
      </c>
      <c r="AP1" s="201"/>
      <c r="AQ1" s="201"/>
      <c r="AR1" s="200">
        <f>IF(AR5&gt;0,YEAR(AR4),0)</f>
        <v>0</v>
      </c>
      <c r="AS1" s="201"/>
      <c r="AT1" s="201"/>
      <c r="AU1" s="200">
        <f>IF(AU5&gt;0,YEAR(AU4),0)</f>
        <v>0</v>
      </c>
      <c r="AV1" s="201"/>
      <c r="AW1" s="201"/>
      <c r="AX1" s="200">
        <f>IF(AX5&gt;0,YEAR(AX4),0)</f>
        <v>0</v>
      </c>
      <c r="AY1" s="201"/>
      <c r="AZ1" s="201"/>
    </row>
    <row r="2" spans="1:65" s="7" customFormat="1" ht="16.5" thickBot="1" x14ac:dyDescent="0.25">
      <c r="B2" s="131"/>
      <c r="D2" s="131"/>
      <c r="E2" s="131"/>
      <c r="F2" s="268">
        <f>MIN(Q4:AY4)</f>
        <v>46235</v>
      </c>
      <c r="G2" s="270">
        <f>(Дата_КС2)</f>
        <v>46297</v>
      </c>
      <c r="H2" s="268">
        <f>MAX(Q4:AY4)</f>
        <v>46483</v>
      </c>
      <c r="I2" s="22"/>
      <c r="J2" s="731">
        <f>SUMIF(Q4:AZ4,"&lt;="&amp;TEXT('КС-2'!A1,"ДД.ММ.ГГГГ"),Q5:AZ5)</f>
        <v>10639703.139999997</v>
      </c>
      <c r="K2" s="732"/>
      <c r="M2" s="22"/>
      <c r="N2" s="731">
        <f>SUMIFS(Q5:AY5,Q4:AY4,"&lt;="&amp;TEXT('КС-2'!A1,"ДД.ММ.ГГГГ"),Q1:AY1,YEAR('КС-2'!A1))</f>
        <v>10639703.139999997</v>
      </c>
      <c r="O2" s="732"/>
      <c r="Q2" s="442"/>
      <c r="R2" s="441"/>
      <c r="S2" s="132"/>
      <c r="T2" s="442"/>
      <c r="U2" s="441"/>
      <c r="V2" s="132"/>
      <c r="W2" s="442"/>
      <c r="X2" s="441"/>
      <c r="Y2" s="132"/>
      <c r="Z2" s="442"/>
      <c r="AA2" s="441"/>
      <c r="AB2" s="132"/>
      <c r="AC2" s="442"/>
      <c r="AD2" s="441"/>
      <c r="AE2" s="132"/>
      <c r="AF2" s="442"/>
      <c r="AG2" s="441"/>
      <c r="AH2" s="132"/>
      <c r="AI2" s="442"/>
      <c r="AJ2" s="441"/>
      <c r="AK2" s="132"/>
      <c r="AL2" s="442"/>
      <c r="AM2" s="441"/>
      <c r="AN2" s="132"/>
      <c r="AO2" s="442"/>
      <c r="AP2" s="441"/>
      <c r="AQ2" s="132"/>
      <c r="AR2" s="442"/>
      <c r="AS2" s="441"/>
      <c r="AT2" s="132"/>
      <c r="AU2" s="442"/>
      <c r="AV2" s="441"/>
      <c r="AW2" s="132"/>
      <c r="AX2" s="442"/>
      <c r="AY2" s="441"/>
      <c r="AZ2" s="132"/>
    </row>
    <row r="3" spans="1:65" s="23" customFormat="1" ht="16.5" customHeight="1" thickBot="1" x14ac:dyDescent="0.3">
      <c r="A3" s="193"/>
      <c r="B3" s="194"/>
      <c r="C3" s="195"/>
      <c r="D3" s="195"/>
      <c r="E3" s="710" t="s">
        <v>78</v>
      </c>
      <c r="F3" s="711"/>
      <c r="G3" s="708">
        <f>SUM(G8:H10000)</f>
        <v>24705451.059999987</v>
      </c>
      <c r="H3" s="709"/>
      <c r="I3" s="27">
        <f>COUNTIF(N8:N93,"&lt;0")</f>
        <v>0</v>
      </c>
      <c r="J3" s="443" t="s">
        <v>72</v>
      </c>
      <c r="K3" s="445">
        <f>SUMIF(Q4:AZ4,"&lt;="&amp;TEXT('КС-2'!A1,"ДД.ММ.ГГГГ"),Q3:AZ3)</f>
        <v>8721068.1499999985</v>
      </c>
      <c r="L3" s="24"/>
      <c r="M3" s="25" t="s">
        <v>14</v>
      </c>
      <c r="N3" s="443" t="s">
        <v>72</v>
      </c>
      <c r="O3" s="444">
        <f>SUMIFS(Q3:AY3,Q4:AY4,"&lt;="&amp;TEXT('КС-2'!A1,"ДД.ММ.ГГГГ"),Q1:AY1,YEAR('КС-2'!A1))</f>
        <v>8721068.1499999985</v>
      </c>
      <c r="Q3" s="733">
        <f>IF('КС-2'!$A$2="НДС 22%",Q5-ROUND(((Смета!Q5)*22/122),2),Q5-ROUND(((Смета!Q5)*5/105),2))</f>
        <v>3072431.2399999998</v>
      </c>
      <c r="R3" s="733"/>
      <c r="T3" s="733">
        <f>IF('КС-2'!$A$2="НДС 22%",T5-ROUND(((Смета!T5)*22/122),2),T5-ROUND(((Смета!T5)*5/105),2))</f>
        <v>2021803.9</v>
      </c>
      <c r="U3" s="733"/>
      <c r="W3" s="733">
        <f>IF('КС-2'!$A$2="НДС 22%",W5-ROUND(((Смета!W5)*22/122),2),W5-ROUND(((Смета!W5)*5/105),2))</f>
        <v>3626833.0099999988</v>
      </c>
      <c r="X3" s="733"/>
      <c r="Z3" s="733">
        <f>IF('КС-2'!$A$2="НДС 22%",Z5-ROUND(((Смета!Z5)*22/122),2),Z5-ROUND(((Смета!Z5)*5/105),2))</f>
        <v>0</v>
      </c>
      <c r="AA3" s="733"/>
      <c r="AC3" s="733">
        <f>IF('КС-2'!$A$2="НДС 22%",AC5-ROUND(((Смета!AC5)*22/122),2),AC5-ROUND(((Смета!AC5)*5/105),2))</f>
        <v>0</v>
      </c>
      <c r="AD3" s="733"/>
      <c r="AF3" s="733">
        <f>IF('КС-2'!$A$2="НДС 22%",AF5-ROUND(((Смета!AF5)*22/122),2),AF5-ROUND(((Смета!AF5)*5/105),2))</f>
        <v>0</v>
      </c>
      <c r="AG3" s="733"/>
      <c r="AI3" s="733">
        <f>IF('КС-2'!$A$2="НДС 22%",AI5-ROUND(((Смета!AI5)*22/122),2),AI5-ROUND(((Смета!AI5)*5/105),2))</f>
        <v>0</v>
      </c>
      <c r="AJ3" s="733"/>
      <c r="AL3" s="733">
        <f>IF('КС-2'!$A$2="НДС 22%",AL5-ROUND(((Смета!AL5)*22/122),2),AL5-ROUND(((Смета!AL5)*5/105),2))</f>
        <v>0</v>
      </c>
      <c r="AM3" s="733"/>
      <c r="AO3" s="733">
        <f>IF('КС-2'!$A$2="НДС 22%",AO5-ROUND(((Смета!AO5)*22/122),2),AO5-ROUND(((Смета!AO5)*5/105),2))</f>
        <v>0</v>
      </c>
      <c r="AP3" s="733"/>
      <c r="AR3" s="733">
        <f>IF('КС-2'!$A$2="НДС 22%",AR5-ROUND(((Смета!AR5)*22/122),2),AR5-ROUND(((Смета!AR5)*5/105),2))</f>
        <v>0</v>
      </c>
      <c r="AS3" s="733"/>
      <c r="AU3" s="733">
        <f>IF('КС-2'!$A$2="НДС 22%",AU5-ROUND(((Смета!AU5)*22/122),2),AU5-ROUND(((Смета!AU5)*5/105),2))</f>
        <v>0</v>
      </c>
      <c r="AV3" s="733"/>
      <c r="AX3" s="733">
        <f>IF('КС-2'!$A$2="НДС 22%",AX5-ROUND(((Смета!AX5)*22/122),2),AX5-ROUND(((Смета!AX5)*5/105),2))</f>
        <v>0</v>
      </c>
      <c r="AY3" s="733"/>
    </row>
    <row r="4" spans="1:65" s="16" customFormat="1" ht="25.5" customHeight="1" x14ac:dyDescent="0.25">
      <c r="A4" s="718" t="s">
        <v>2</v>
      </c>
      <c r="B4" s="719"/>
      <c r="C4" s="720" t="s">
        <v>3</v>
      </c>
      <c r="D4" s="720" t="s">
        <v>75</v>
      </c>
      <c r="E4" s="723" t="s">
        <v>4</v>
      </c>
      <c r="F4" s="725" t="s">
        <v>5</v>
      </c>
      <c r="G4" s="727" t="s">
        <v>6</v>
      </c>
      <c r="H4" s="728"/>
      <c r="I4" s="13"/>
      <c r="J4" s="19" t="s">
        <v>73</v>
      </c>
      <c r="K4" s="20"/>
      <c r="M4" s="13"/>
      <c r="N4" s="19" t="s">
        <v>11</v>
      </c>
      <c r="O4" s="20"/>
      <c r="Q4" s="15">
        <f>IF('Объемы закрытия'!A1&gt;0,'Объемы закрытия'!A1,"-")</f>
        <v>46235</v>
      </c>
      <c r="R4" s="17"/>
      <c r="S4" s="199"/>
      <c r="T4" s="15">
        <f>IF('Объемы закрытия'!E1&gt;0,'Объемы закрытия'!E1,"-")</f>
        <v>46266</v>
      </c>
      <c r="U4" s="17"/>
      <c r="V4" s="199"/>
      <c r="W4" s="15">
        <f>IF('Объемы закрытия'!I1&gt;0,'Объемы закрытия'!I1,"-")</f>
        <v>46297</v>
      </c>
      <c r="X4" s="17"/>
      <c r="Y4" s="199"/>
      <c r="Z4" s="15">
        <f>IF('Объемы закрытия'!M1&gt;0,'Объемы закрытия'!M1,"-")</f>
        <v>46328</v>
      </c>
      <c r="AA4" s="17"/>
      <c r="AB4" s="199"/>
      <c r="AC4" s="15">
        <f>IF('Объемы закрытия'!Q1&gt;0,'Объемы закрытия'!Q1,"-")</f>
        <v>46359</v>
      </c>
      <c r="AD4" s="17"/>
      <c r="AE4" s="199"/>
      <c r="AF4" s="15">
        <f>IF('Объемы закрытия'!U1&gt;0,'Объемы закрытия'!U1,"-")</f>
        <v>46390</v>
      </c>
      <c r="AG4" s="17"/>
      <c r="AH4" s="199"/>
      <c r="AI4" s="15">
        <f>IF('Объемы закрытия'!Y1&gt;0,'Объемы закрытия'!Y1,"-")</f>
        <v>46421</v>
      </c>
      <c r="AJ4" s="17"/>
      <c r="AK4" s="199"/>
      <c r="AL4" s="15">
        <f>IF('Объемы закрытия'!AC1&gt;0,'Объемы закрытия'!AC1,"-")</f>
        <v>46452</v>
      </c>
      <c r="AM4" s="17"/>
      <c r="AN4" s="199"/>
      <c r="AO4" s="15">
        <f>IF('Объемы закрытия'!AG1&gt;0,'Объемы закрытия'!AG1,"-")</f>
        <v>46483</v>
      </c>
      <c r="AP4" s="17"/>
      <c r="AQ4" s="199"/>
      <c r="AR4" s="15" t="str">
        <f>IF('Объемы закрытия'!AK1&gt;0,'Объемы закрытия'!AK1,"-")</f>
        <v>-</v>
      </c>
      <c r="AS4" s="17"/>
      <c r="AT4" s="199"/>
      <c r="AU4" s="15" t="str">
        <f>IF('Объемы закрытия'!AO1&gt;0,'Объемы закрытия'!AO1,"-")</f>
        <v>-</v>
      </c>
      <c r="AV4" s="17"/>
      <c r="AW4" s="199"/>
      <c r="AX4" s="15" t="str">
        <f>IF('Объемы закрытия'!AS1&gt;0,'Объемы закрытия'!AS1,"-")</f>
        <v>-</v>
      </c>
      <c r="AY4" s="17"/>
      <c r="AZ4" s="199"/>
    </row>
    <row r="5" spans="1:65" s="16" customFormat="1" ht="15" customHeight="1" x14ac:dyDescent="0.2">
      <c r="A5" s="714" t="s">
        <v>7</v>
      </c>
      <c r="B5" s="716" t="s">
        <v>8</v>
      </c>
      <c r="C5" s="721"/>
      <c r="D5" s="721"/>
      <c r="E5" s="723"/>
      <c r="F5" s="725"/>
      <c r="G5" s="729"/>
      <c r="H5" s="730"/>
      <c r="I5" s="13"/>
      <c r="J5" s="712">
        <f>SUM(K8:K2000)</f>
        <v>10639703.139999997</v>
      </c>
      <c r="K5" s="713"/>
      <c r="M5" s="13"/>
      <c r="N5" s="712">
        <f>SUM(O8:O2000)</f>
        <v>14065747.920000004</v>
      </c>
      <c r="O5" s="713"/>
      <c r="Q5" s="712">
        <f>SUM(R8:R2000)</f>
        <v>3748366.11</v>
      </c>
      <c r="R5" s="713"/>
      <c r="S5" s="197"/>
      <c r="T5" s="712">
        <f>SUM(U8:U2000)</f>
        <v>2466600.7599999998</v>
      </c>
      <c r="U5" s="713"/>
      <c r="V5" s="197"/>
      <c r="W5" s="712">
        <f>SUM(X8:X2000)</f>
        <v>4424736.2699999986</v>
      </c>
      <c r="X5" s="713"/>
      <c r="Y5" s="197"/>
      <c r="Z5" s="712">
        <f>SUM(AA8:AA2000)</f>
        <v>0</v>
      </c>
      <c r="AA5" s="713"/>
      <c r="AB5" s="197"/>
      <c r="AC5" s="712">
        <f>SUM(AD8:AD2000)</f>
        <v>0</v>
      </c>
      <c r="AD5" s="713"/>
      <c r="AE5" s="197"/>
      <c r="AF5" s="712">
        <f>SUM(AG8:AG2000)</f>
        <v>0</v>
      </c>
      <c r="AG5" s="713"/>
      <c r="AH5" s="197"/>
      <c r="AI5" s="712">
        <f>SUM(AJ8:AJ2000)</f>
        <v>0</v>
      </c>
      <c r="AJ5" s="713"/>
      <c r="AK5" s="197"/>
      <c r="AL5" s="712">
        <f>SUM(AM8:AM2000)</f>
        <v>0</v>
      </c>
      <c r="AM5" s="713"/>
      <c r="AN5" s="197"/>
      <c r="AO5" s="712">
        <f>SUM(AP8:AP2000)</f>
        <v>0</v>
      </c>
      <c r="AP5" s="713"/>
      <c r="AQ5" s="197"/>
      <c r="AR5" s="712">
        <f>SUM(AS8:AS2000)</f>
        <v>0</v>
      </c>
      <c r="AS5" s="713"/>
      <c r="AT5" s="197"/>
      <c r="AU5" s="712">
        <f>SUM(AV8:AV2000)</f>
        <v>0</v>
      </c>
      <c r="AV5" s="713"/>
      <c r="AW5" s="197"/>
      <c r="AX5" s="712">
        <f>SUM(AY8:AY2000)</f>
        <v>0</v>
      </c>
      <c r="AY5" s="713"/>
      <c r="AZ5" s="197"/>
    </row>
    <row r="6" spans="1:65" s="30" customFormat="1" ht="12.75" x14ac:dyDescent="0.25">
      <c r="A6" s="715"/>
      <c r="B6" s="717"/>
      <c r="C6" s="722"/>
      <c r="D6" s="722"/>
      <c r="E6" s="724"/>
      <c r="F6" s="726"/>
      <c r="G6" s="196" t="s">
        <v>0</v>
      </c>
      <c r="H6" s="196" t="s">
        <v>1</v>
      </c>
      <c r="I6" s="18"/>
      <c r="J6" s="28" t="s">
        <v>12</v>
      </c>
      <c r="K6" s="29" t="s">
        <v>13</v>
      </c>
      <c r="M6" s="18"/>
      <c r="N6" s="28" t="s">
        <v>12</v>
      </c>
      <c r="O6" s="29" t="s">
        <v>13</v>
      </c>
      <c r="Q6" s="28" t="s">
        <v>12</v>
      </c>
      <c r="R6" s="29" t="s">
        <v>13</v>
      </c>
      <c r="S6" s="198"/>
      <c r="T6" s="28" t="s">
        <v>12</v>
      </c>
      <c r="U6" s="29" t="s">
        <v>13</v>
      </c>
      <c r="V6" s="198"/>
      <c r="W6" s="28" t="s">
        <v>12</v>
      </c>
      <c r="X6" s="29" t="s">
        <v>13</v>
      </c>
      <c r="Y6" s="198"/>
      <c r="Z6" s="28" t="s">
        <v>12</v>
      </c>
      <c r="AA6" s="29" t="s">
        <v>13</v>
      </c>
      <c r="AB6" s="198"/>
      <c r="AC6" s="28" t="s">
        <v>12</v>
      </c>
      <c r="AD6" s="29" t="s">
        <v>13</v>
      </c>
      <c r="AE6" s="198"/>
      <c r="AF6" s="28" t="s">
        <v>12</v>
      </c>
      <c r="AG6" s="29" t="s">
        <v>13</v>
      </c>
      <c r="AH6" s="198"/>
      <c r="AI6" s="28" t="s">
        <v>12</v>
      </c>
      <c r="AJ6" s="29" t="s">
        <v>13</v>
      </c>
      <c r="AK6" s="198"/>
      <c r="AL6" s="28" t="s">
        <v>12</v>
      </c>
      <c r="AM6" s="29" t="s">
        <v>13</v>
      </c>
      <c r="AN6" s="198"/>
      <c r="AO6" s="28" t="s">
        <v>12</v>
      </c>
      <c r="AP6" s="29" t="s">
        <v>13</v>
      </c>
      <c r="AQ6" s="198"/>
      <c r="AR6" s="28" t="s">
        <v>12</v>
      </c>
      <c r="AS6" s="29" t="s">
        <v>13</v>
      </c>
      <c r="AT6" s="198"/>
      <c r="AU6" s="28" t="s">
        <v>12</v>
      </c>
      <c r="AV6" s="29" t="s">
        <v>13</v>
      </c>
      <c r="AW6" s="198"/>
      <c r="AX6" s="28" t="s">
        <v>12</v>
      </c>
      <c r="AY6" s="29" t="s">
        <v>13</v>
      </c>
      <c r="AZ6" s="198"/>
    </row>
    <row r="7" spans="1:65" s="4" customFormat="1" ht="12.75" x14ac:dyDescent="0.2">
      <c r="A7" s="5">
        <v>1</v>
      </c>
      <c r="B7" s="5">
        <v>2</v>
      </c>
      <c r="C7" s="5">
        <v>3</v>
      </c>
      <c r="D7" s="5">
        <v>4</v>
      </c>
      <c r="E7" s="5">
        <v>5</v>
      </c>
      <c r="F7" s="6">
        <v>6</v>
      </c>
      <c r="G7" s="5">
        <v>7</v>
      </c>
      <c r="H7" s="5">
        <v>8</v>
      </c>
      <c r="I7" s="21"/>
      <c r="J7" s="429"/>
      <c r="K7" s="430"/>
      <c r="L7" s="145"/>
      <c r="M7" s="146"/>
      <c r="N7" s="429"/>
      <c r="O7" s="430"/>
      <c r="P7" s="145"/>
      <c r="Q7" s="431"/>
      <c r="R7" s="432"/>
      <c r="S7" s="202"/>
      <c r="T7" s="431"/>
      <c r="U7" s="432"/>
      <c r="V7" s="202"/>
      <c r="W7" s="431"/>
      <c r="X7" s="432"/>
      <c r="Y7" s="202"/>
      <c r="Z7" s="431"/>
      <c r="AA7" s="432"/>
      <c r="AB7" s="202"/>
      <c r="AC7" s="431"/>
      <c r="AD7" s="432"/>
      <c r="AE7" s="202"/>
      <c r="AF7" s="431"/>
      <c r="AG7" s="432"/>
      <c r="AH7" s="202"/>
      <c r="AI7" s="431"/>
      <c r="AJ7" s="432"/>
      <c r="AK7" s="202"/>
      <c r="AL7" s="431"/>
      <c r="AM7" s="432"/>
      <c r="AN7" s="202"/>
      <c r="AO7" s="431"/>
      <c r="AP7" s="432"/>
      <c r="AQ7" s="202"/>
      <c r="AR7" s="431"/>
      <c r="AS7" s="432"/>
      <c r="AT7" s="202"/>
      <c r="AU7" s="431"/>
      <c r="AV7" s="432"/>
      <c r="AW7" s="202"/>
      <c r="AX7" s="431"/>
      <c r="AY7" s="432"/>
      <c r="AZ7" s="202"/>
      <c r="BA7" s="206"/>
      <c r="BB7" s="206"/>
      <c r="BC7" s="206"/>
      <c r="BD7" s="206"/>
      <c r="BE7" s="206"/>
      <c r="BF7" s="206"/>
      <c r="BG7" s="206"/>
      <c r="BH7" s="206"/>
      <c r="BI7" s="206"/>
      <c r="BJ7" s="206"/>
      <c r="BK7" s="206"/>
      <c r="BL7" s="206"/>
      <c r="BM7" s="206"/>
    </row>
    <row r="8" spans="1:65" x14ac:dyDescent="0.25">
      <c r="A8" s="160"/>
      <c r="B8" s="161" cm="1">
        <f t="array" ref="B8:B2002">Материалы!A8:A2002</f>
        <v>0</v>
      </c>
      <c r="C8" s="162" t="str" cm="1">
        <f t="array" ref="C8:C2002">Материалы!D8:D2002</f>
        <v>1.Низковольтное оборудование</v>
      </c>
      <c r="D8" s="162" cm="1">
        <f t="array" ref="D8:D2002">Материалы!E8:E2002</f>
        <v>0</v>
      </c>
      <c r="E8" s="163" cm="1">
        <f t="array" ref="E8:E2002">Материалы!L8:L2002</f>
        <v>0</v>
      </c>
      <c r="F8" s="162" cm="1">
        <f t="array" ref="F8:F2002">Материалы!F8:F2002</f>
        <v>0</v>
      </c>
      <c r="G8" s="163" cm="1">
        <f t="array" ref="G8:G2002">Материалы!I8:I2002</f>
        <v>0</v>
      </c>
      <c r="H8" s="163" cm="1">
        <f t="array" ref="H8:H2002">Материалы!J8:J2002</f>
        <v>0</v>
      </c>
      <c r="I8" s="11"/>
      <c r="J8" s="147" cm="1">
        <f t="array" ref="J8:J2002">IFERROR(_xlfn.ANCHORARRAY(Q8)+_xlfn.ANCHORARRAY(T8)+_xlfn.ANCHORARRAY(W8)+_xlfn.ANCHORARRAY(Z8)+_xlfn.ANCHORARRAY(AC8)+_xlfn.ANCHORARRAY(AF8)+_xlfn.ANCHORARRAY(AI8)+_xlfn.ANCHORARRAY(AL8)+_xlfn.ANCHORARRAY(AO8)+_xlfn.ANCHORARRAY(AR8)+_xlfn.ANCHORARRAY(AU8)+_xlfn.ANCHORARRAY(AX8),0)</f>
        <v>0</v>
      </c>
      <c r="K8" s="148" cm="1">
        <f t="array" ref="K8:K2002">_xlfn.ANCHORARRAY(J8)*_xlfn.ANCHORARRAY(E8)</f>
        <v>0</v>
      </c>
      <c r="L8" s="149"/>
      <c r="M8" s="150"/>
      <c r="N8" s="147" cm="1">
        <f t="array" ref="N8:N2002">IFERROR(_xlfn.ANCHORARRAY(F8)-_xlfn.ANCHORARRAY(Q8)-_xlfn.ANCHORARRAY(T8)-_xlfn.ANCHORARRAY(W8)-_xlfn.ANCHORARRAY(Z8)-_xlfn.ANCHORARRAY(AC8)-_xlfn.ANCHORARRAY(AF8)-_xlfn.ANCHORARRAY(AI8)-_xlfn.ANCHORARRAY(AL8)-_xlfn.ANCHORARRAY(AO8)-_xlfn.ANCHORARRAY(AR8)-_xlfn.ANCHORARRAY(AU8)-_xlfn.ANCHORARRAY(AX8),0)</f>
        <v>0</v>
      </c>
      <c r="O8" s="148" cm="1">
        <f t="array" ref="O8:O2002">_xlfn.ANCHORARRAY(N8)*_xlfn.ANCHORARRAY(E8)</f>
        <v>0</v>
      </c>
      <c r="P8" s="149"/>
      <c r="Q8" s="151" cm="1">
        <f t="array" ref="Q8:Q2002">IFERROR(VLOOKUP(B8:B2002,'Объемы закрытия'!A$3:B$2002,2,0),0)</f>
        <v>0</v>
      </c>
      <c r="R8" s="152" cm="1">
        <f t="array" ref="R8:R2002">IFERROR(Q8:Q2002*$E8:$E2002,0)</f>
        <v>0</v>
      </c>
      <c r="S8" s="203"/>
      <c r="T8" s="151" cm="1">
        <f t="array" ref="T8:T2002">IFERROR(VLOOKUP(B8:B2002,'Объемы закрытия'!E$3:F$2002,2,0),0)</f>
        <v>0</v>
      </c>
      <c r="U8" s="152" cm="1">
        <f t="array" ref="U8:U2002">IFERROR(T8:T2002*$E8:$E2002,0)</f>
        <v>0</v>
      </c>
      <c r="V8" s="203"/>
      <c r="W8" s="151" cm="1">
        <f t="array" ref="W8:W2002">IFERROR(VLOOKUP(B8:B2002,'Объемы закрытия'!I$3:J$2002,2,0),0)</f>
        <v>0</v>
      </c>
      <c r="X8" s="152" cm="1">
        <f t="array" ref="X8:X2002">IFERROR(W8:W2002*$E8:$E2002,0)</f>
        <v>0</v>
      </c>
      <c r="Y8" s="203"/>
      <c r="Z8" s="151" cm="1">
        <f t="array" ref="Z8:Z2002">IFERROR(VLOOKUP(B8:B2002,'Объемы закрытия'!M$3:N$2002,2,0),0)</f>
        <v>0</v>
      </c>
      <c r="AA8" s="152" cm="1">
        <f t="array" ref="AA8:AA2002">IFERROR(Z8:Z2002*$E8:$E2002,0)</f>
        <v>0</v>
      </c>
      <c r="AB8" s="203"/>
      <c r="AC8" s="151" cm="1">
        <f t="array" ref="AC8:AC2002">IFERROR(VLOOKUP(B8:B2002,'Объемы закрытия'!Q$3:R$2002,2,0),0)</f>
        <v>0</v>
      </c>
      <c r="AD8" s="152" cm="1">
        <f t="array" ref="AD8:AD2002">IFERROR(AC8:AC2002*$E8:$E2002,0)</f>
        <v>0</v>
      </c>
      <c r="AE8" s="203"/>
      <c r="AF8" s="151" cm="1">
        <f t="array" ref="AF8:AF2002">IFERROR(VLOOKUP(B8:B2002,'Объемы закрытия'!U$3:V$2002,2,0),0)</f>
        <v>0</v>
      </c>
      <c r="AG8" s="152" cm="1">
        <f t="array" ref="AG8:AG2002">IFERROR(AF8:AF2002*$E8:$E2002,0)</f>
        <v>0</v>
      </c>
      <c r="AH8" s="203"/>
      <c r="AI8" s="151" cm="1">
        <f t="array" ref="AI8:AI2002">IFERROR(VLOOKUP(B8:B2002,'Объемы закрытия'!Y$3:Z$2002,2,0),0)</f>
        <v>0</v>
      </c>
      <c r="AJ8" s="152" cm="1">
        <f t="array" ref="AJ8:AJ2002">IFERROR(AI8:AI2002*$E8:$E2002,0)</f>
        <v>0</v>
      </c>
      <c r="AK8" s="203"/>
      <c r="AL8" s="151" cm="1">
        <f t="array" ref="AL8:AL2002">IFERROR(VLOOKUP(B8:B2002,'Объемы закрытия'!AC$3:AD$2002,2,0),0)</f>
        <v>0</v>
      </c>
      <c r="AM8" s="152" cm="1">
        <f t="array" ref="AM8:AM2002">IFERROR(AL8:AL2002*$E8:$E2002,0)</f>
        <v>0</v>
      </c>
      <c r="AN8" s="203"/>
      <c r="AO8" s="151" cm="1">
        <f t="array" ref="AO8:AO2002">IFERROR(VLOOKUP(B8:B2002,'Объемы закрытия'!AG$3:AH$2002,2,0),0)</f>
        <v>0</v>
      </c>
      <c r="AP8" s="152" cm="1">
        <f t="array" ref="AP8:AP2002">IFERROR(AO8:AO2002*$E8:$E2002,0)</f>
        <v>0</v>
      </c>
      <c r="AQ8" s="203"/>
      <c r="AR8" s="151" cm="1">
        <f t="array" ref="AR8:AR2002">IFERROR(VLOOKUP(B8:B2002,'Объемы закрытия'!AK$3:AL$2002,2,0),0)</f>
        <v>0</v>
      </c>
      <c r="AS8" s="152" cm="1">
        <f t="array" ref="AS8:AS2002">IFERROR(AR8:AR2002*$E8:$E2002,0)</f>
        <v>0</v>
      </c>
      <c r="AT8" s="203"/>
      <c r="AU8" s="151" cm="1">
        <f t="array" ref="AU8:AU2002">IFERROR(VLOOKUP(B8:B2002,'Объемы закрытия'!AO$3:AP$2002,2,0),0)</f>
        <v>0</v>
      </c>
      <c r="AV8" s="152" cm="1">
        <f t="array" ref="AV8:AV2002">IFERROR(AU8:AU2002*$E8:$E2002,0)</f>
        <v>0</v>
      </c>
      <c r="AW8" s="203"/>
      <c r="AX8" s="151" cm="1">
        <f t="array" ref="AX8:AX2002">IFERROR(VLOOKUP(B8:B2002,'Объемы закрытия'!AS$3:AT$2002,2,0),0)</f>
        <v>0</v>
      </c>
      <c r="AY8" s="152" cm="1">
        <f t="array" ref="AY8:AY2002">IFERROR(AX8:AX2002*$E8:$E2002,0)</f>
        <v>0</v>
      </c>
      <c r="AZ8" s="203"/>
    </row>
    <row r="9" spans="1:65" x14ac:dyDescent="0.25">
      <c r="A9" s="160"/>
      <c r="B9" s="161">
        <v>0</v>
      </c>
      <c r="C9" s="162" t="str">
        <v>Электрощитовая (секция №1)</v>
      </c>
      <c r="D9" s="162">
        <v>0</v>
      </c>
      <c r="E9" s="163">
        <v>0</v>
      </c>
      <c r="F9" s="162">
        <v>0</v>
      </c>
      <c r="G9" s="163">
        <v>0</v>
      </c>
      <c r="H9" s="163">
        <v>0</v>
      </c>
      <c r="I9" s="11"/>
      <c r="J9" s="147">
        <v>0</v>
      </c>
      <c r="K9" s="148">
        <v>0</v>
      </c>
      <c r="L9" s="149"/>
      <c r="M9" s="150"/>
      <c r="N9" s="147">
        <v>0</v>
      </c>
      <c r="O9" s="148">
        <v>0</v>
      </c>
      <c r="P9" s="149"/>
      <c r="Q9" s="151">
        <v>0</v>
      </c>
      <c r="R9" s="152">
        <v>0</v>
      </c>
      <c r="S9" s="203"/>
      <c r="T9" s="151">
        <v>0</v>
      </c>
      <c r="U9" s="152">
        <v>0</v>
      </c>
      <c r="V9" s="203"/>
      <c r="W9" s="151">
        <v>0</v>
      </c>
      <c r="X9" s="152">
        <v>0</v>
      </c>
      <c r="Y9" s="203"/>
      <c r="Z9" s="151">
        <v>0</v>
      </c>
      <c r="AA9" s="152">
        <v>0</v>
      </c>
      <c r="AB9" s="203"/>
      <c r="AC9" s="151">
        <v>0</v>
      </c>
      <c r="AD9" s="152">
        <v>0</v>
      </c>
      <c r="AE9" s="203"/>
      <c r="AF9" s="151">
        <v>0</v>
      </c>
      <c r="AG9" s="152">
        <v>0</v>
      </c>
      <c r="AH9" s="203"/>
      <c r="AI9" s="151">
        <v>0</v>
      </c>
      <c r="AJ9" s="152">
        <v>0</v>
      </c>
      <c r="AK9" s="203"/>
      <c r="AL9" s="151">
        <v>0</v>
      </c>
      <c r="AM9" s="152">
        <v>0</v>
      </c>
      <c r="AN9" s="203"/>
      <c r="AO9" s="151">
        <v>0</v>
      </c>
      <c r="AP9" s="152">
        <v>0</v>
      </c>
      <c r="AQ9" s="203"/>
      <c r="AR9" s="151">
        <v>0</v>
      </c>
      <c r="AS9" s="152">
        <v>0</v>
      </c>
      <c r="AT9" s="203"/>
      <c r="AU9" s="151">
        <v>0</v>
      </c>
      <c r="AV9" s="152">
        <v>0</v>
      </c>
      <c r="AW9" s="203"/>
      <c r="AX9" s="151">
        <v>0</v>
      </c>
      <c r="AY9" s="152">
        <v>0</v>
      </c>
      <c r="AZ9" s="203"/>
    </row>
    <row r="10" spans="1:65" ht="30" x14ac:dyDescent="0.25">
      <c r="A10" s="160"/>
      <c r="B10" s="161">
        <v>1</v>
      </c>
      <c r="C10" s="162" t="str">
        <v>ВРУ1.1 Вводная панель (Электросчетчики поставка Заказчика)</v>
      </c>
      <c r="D10" s="162" t="str">
        <v>шт</v>
      </c>
      <c r="E10" s="163">
        <v>161406</v>
      </c>
      <c r="F10" s="162">
        <v>1</v>
      </c>
      <c r="G10" s="163">
        <v>161406</v>
      </c>
      <c r="H10" s="163">
        <v>0</v>
      </c>
      <c r="I10" s="11"/>
      <c r="J10" s="147">
        <v>0</v>
      </c>
      <c r="K10" s="148">
        <v>0</v>
      </c>
      <c r="L10" s="149"/>
      <c r="M10" s="150"/>
      <c r="N10" s="147">
        <v>1</v>
      </c>
      <c r="O10" s="148">
        <v>161406</v>
      </c>
      <c r="P10" s="149"/>
      <c r="Q10" s="151">
        <v>0</v>
      </c>
      <c r="R10" s="152">
        <v>0</v>
      </c>
      <c r="S10" s="203"/>
      <c r="T10" s="151">
        <v>0</v>
      </c>
      <c r="U10" s="152">
        <v>0</v>
      </c>
      <c r="V10" s="203"/>
      <c r="W10" s="151">
        <v>0</v>
      </c>
      <c r="X10" s="152">
        <v>0</v>
      </c>
      <c r="Y10" s="203"/>
      <c r="Z10" s="151">
        <v>0</v>
      </c>
      <c r="AA10" s="152">
        <v>0</v>
      </c>
      <c r="AB10" s="203"/>
      <c r="AC10" s="151">
        <v>0</v>
      </c>
      <c r="AD10" s="152">
        <v>0</v>
      </c>
      <c r="AE10" s="203"/>
      <c r="AF10" s="151">
        <v>0</v>
      </c>
      <c r="AG10" s="152">
        <v>0</v>
      </c>
      <c r="AH10" s="203"/>
      <c r="AI10" s="151">
        <v>0</v>
      </c>
      <c r="AJ10" s="152">
        <v>0</v>
      </c>
      <c r="AK10" s="203"/>
      <c r="AL10" s="151">
        <v>0</v>
      </c>
      <c r="AM10" s="152">
        <v>0</v>
      </c>
      <c r="AN10" s="203"/>
      <c r="AO10" s="151">
        <v>0</v>
      </c>
      <c r="AP10" s="152">
        <v>0</v>
      </c>
      <c r="AQ10" s="203"/>
      <c r="AR10" s="151">
        <v>0</v>
      </c>
      <c r="AS10" s="152">
        <v>0</v>
      </c>
      <c r="AT10" s="203"/>
      <c r="AU10" s="151">
        <v>0</v>
      </c>
      <c r="AV10" s="152">
        <v>0</v>
      </c>
      <c r="AW10" s="203"/>
      <c r="AX10" s="151">
        <v>0</v>
      </c>
      <c r="AY10" s="152">
        <v>0</v>
      </c>
      <c r="AZ10" s="203"/>
    </row>
    <row r="11" spans="1:65" ht="30" x14ac:dyDescent="0.25">
      <c r="A11" s="160"/>
      <c r="B11" s="161">
        <v>2</v>
      </c>
      <c r="C11" s="162" t="str">
        <v>Монтаж и подключение шкафа ВРУ1.1 Вводная панель</v>
      </c>
      <c r="D11" s="162" t="str">
        <v>шт</v>
      </c>
      <c r="E11" s="163">
        <v>45235.31</v>
      </c>
      <c r="F11" s="162">
        <v>1</v>
      </c>
      <c r="G11" s="163">
        <v>0</v>
      </c>
      <c r="H11" s="163">
        <v>45235.31</v>
      </c>
      <c r="I11" s="11"/>
      <c r="J11" s="147">
        <v>0</v>
      </c>
      <c r="K11" s="148">
        <v>0</v>
      </c>
      <c r="L11" s="149"/>
      <c r="M11" s="150"/>
      <c r="N11" s="147">
        <v>1</v>
      </c>
      <c r="O11" s="148">
        <v>45235.31</v>
      </c>
      <c r="P11" s="149"/>
      <c r="Q11" s="151">
        <v>0</v>
      </c>
      <c r="R11" s="152">
        <v>0</v>
      </c>
      <c r="S11" s="203"/>
      <c r="T11" s="151">
        <v>0</v>
      </c>
      <c r="U11" s="152">
        <v>0</v>
      </c>
      <c r="V11" s="203"/>
      <c r="W11" s="151">
        <v>0</v>
      </c>
      <c r="X11" s="152">
        <v>0</v>
      </c>
      <c r="Y11" s="203"/>
      <c r="Z11" s="151">
        <v>0</v>
      </c>
      <c r="AA11" s="152">
        <v>0</v>
      </c>
      <c r="AB11" s="203"/>
      <c r="AC11" s="151">
        <v>0</v>
      </c>
      <c r="AD11" s="152">
        <v>0</v>
      </c>
      <c r="AE11" s="203"/>
      <c r="AF11" s="151">
        <v>0</v>
      </c>
      <c r="AG11" s="152">
        <v>0</v>
      </c>
      <c r="AH11" s="203"/>
      <c r="AI11" s="151">
        <v>0</v>
      </c>
      <c r="AJ11" s="152">
        <v>0</v>
      </c>
      <c r="AK11" s="203"/>
      <c r="AL11" s="151">
        <v>0</v>
      </c>
      <c r="AM11" s="152">
        <v>0</v>
      </c>
      <c r="AN11" s="203"/>
      <c r="AO11" s="151">
        <v>0</v>
      </c>
      <c r="AP11" s="152">
        <v>0</v>
      </c>
      <c r="AQ11" s="203"/>
      <c r="AR11" s="151">
        <v>0</v>
      </c>
      <c r="AS11" s="152">
        <v>0</v>
      </c>
      <c r="AT11" s="203"/>
      <c r="AU11" s="151">
        <v>0</v>
      </c>
      <c r="AV11" s="152">
        <v>0</v>
      </c>
      <c r="AW11" s="203"/>
      <c r="AX11" s="151">
        <v>0</v>
      </c>
      <c r="AY11" s="152">
        <v>0</v>
      </c>
      <c r="AZ11" s="203"/>
    </row>
    <row r="12" spans="1:65" x14ac:dyDescent="0.25">
      <c r="A12" s="160"/>
      <c r="B12" s="161">
        <v>3</v>
      </c>
      <c r="C12" s="162" t="str">
        <v>ВРУ1.1 Распределительная панель</v>
      </c>
      <c r="D12" s="162" t="str">
        <v>шт</v>
      </c>
      <c r="E12" s="163">
        <v>163173.78</v>
      </c>
      <c r="F12" s="162">
        <v>1</v>
      </c>
      <c r="G12" s="163">
        <v>163173.78</v>
      </c>
      <c r="H12" s="163">
        <v>0</v>
      </c>
      <c r="I12" s="11"/>
      <c r="J12" s="147">
        <v>0</v>
      </c>
      <c r="K12" s="148">
        <v>0</v>
      </c>
      <c r="L12" s="149"/>
      <c r="M12" s="150"/>
      <c r="N12" s="147">
        <v>1</v>
      </c>
      <c r="O12" s="148">
        <v>163173.78</v>
      </c>
      <c r="P12" s="149"/>
      <c r="Q12" s="151">
        <v>0</v>
      </c>
      <c r="R12" s="152">
        <v>0</v>
      </c>
      <c r="S12" s="203"/>
      <c r="T12" s="151">
        <v>0</v>
      </c>
      <c r="U12" s="152">
        <v>0</v>
      </c>
      <c r="V12" s="203"/>
      <c r="W12" s="151">
        <v>0</v>
      </c>
      <c r="X12" s="152">
        <v>0</v>
      </c>
      <c r="Y12" s="203"/>
      <c r="Z12" s="151">
        <v>0</v>
      </c>
      <c r="AA12" s="152">
        <v>0</v>
      </c>
      <c r="AB12" s="203"/>
      <c r="AC12" s="151">
        <v>0</v>
      </c>
      <c r="AD12" s="152">
        <v>0</v>
      </c>
      <c r="AE12" s="203"/>
      <c r="AF12" s="151">
        <v>0</v>
      </c>
      <c r="AG12" s="152">
        <v>0</v>
      </c>
      <c r="AH12" s="203"/>
      <c r="AI12" s="151">
        <v>0</v>
      </c>
      <c r="AJ12" s="152">
        <v>0</v>
      </c>
      <c r="AK12" s="203"/>
      <c r="AL12" s="151">
        <v>0</v>
      </c>
      <c r="AM12" s="152">
        <v>0</v>
      </c>
      <c r="AN12" s="203"/>
      <c r="AO12" s="151">
        <v>0</v>
      </c>
      <c r="AP12" s="152">
        <v>0</v>
      </c>
      <c r="AQ12" s="203"/>
      <c r="AR12" s="151">
        <v>0</v>
      </c>
      <c r="AS12" s="152">
        <v>0</v>
      </c>
      <c r="AT12" s="203"/>
      <c r="AU12" s="151">
        <v>0</v>
      </c>
      <c r="AV12" s="152">
        <v>0</v>
      </c>
      <c r="AW12" s="203"/>
      <c r="AX12" s="151">
        <v>0</v>
      </c>
      <c r="AY12" s="152">
        <v>0</v>
      </c>
      <c r="AZ12" s="203"/>
    </row>
    <row r="13" spans="1:65" ht="30" x14ac:dyDescent="0.25">
      <c r="A13" s="160"/>
      <c r="B13" s="161">
        <v>4</v>
      </c>
      <c r="C13" s="162" t="str">
        <v>Монтаж и подключение шкафа ВРУ1.1 Распределительная панель</v>
      </c>
      <c r="D13" s="162" t="str">
        <v>шт</v>
      </c>
      <c r="E13" s="163">
        <v>45235.31</v>
      </c>
      <c r="F13" s="162">
        <v>1</v>
      </c>
      <c r="G13" s="163">
        <v>0</v>
      </c>
      <c r="H13" s="163">
        <v>45235.31</v>
      </c>
      <c r="I13" s="11"/>
      <c r="J13" s="147">
        <v>0</v>
      </c>
      <c r="K13" s="148">
        <v>0</v>
      </c>
      <c r="L13" s="149"/>
      <c r="M13" s="150"/>
      <c r="N13" s="147">
        <v>1</v>
      </c>
      <c r="O13" s="148">
        <v>45235.31</v>
      </c>
      <c r="P13" s="149"/>
      <c r="Q13" s="151">
        <v>0</v>
      </c>
      <c r="R13" s="152">
        <v>0</v>
      </c>
      <c r="S13" s="203"/>
      <c r="T13" s="151">
        <v>0</v>
      </c>
      <c r="U13" s="152">
        <v>0</v>
      </c>
      <c r="V13" s="203"/>
      <c r="W13" s="151">
        <v>0</v>
      </c>
      <c r="X13" s="152">
        <v>0</v>
      </c>
      <c r="Y13" s="203"/>
      <c r="Z13" s="151">
        <v>0</v>
      </c>
      <c r="AA13" s="152">
        <v>0</v>
      </c>
      <c r="AB13" s="203"/>
      <c r="AC13" s="151">
        <v>0</v>
      </c>
      <c r="AD13" s="152">
        <v>0</v>
      </c>
      <c r="AE13" s="203"/>
      <c r="AF13" s="151">
        <v>0</v>
      </c>
      <c r="AG13" s="152">
        <v>0</v>
      </c>
      <c r="AH13" s="203"/>
      <c r="AI13" s="151">
        <v>0</v>
      </c>
      <c r="AJ13" s="152">
        <v>0</v>
      </c>
      <c r="AK13" s="203"/>
      <c r="AL13" s="151">
        <v>0</v>
      </c>
      <c r="AM13" s="152">
        <v>0</v>
      </c>
      <c r="AN13" s="203"/>
      <c r="AO13" s="151">
        <v>0</v>
      </c>
      <c r="AP13" s="152">
        <v>0</v>
      </c>
      <c r="AQ13" s="203"/>
      <c r="AR13" s="151">
        <v>0</v>
      </c>
      <c r="AS13" s="152">
        <v>0</v>
      </c>
      <c r="AT13" s="203"/>
      <c r="AU13" s="151">
        <v>0</v>
      </c>
      <c r="AV13" s="152">
        <v>0</v>
      </c>
      <c r="AW13" s="203"/>
      <c r="AX13" s="151">
        <v>0</v>
      </c>
      <c r="AY13" s="152">
        <v>0</v>
      </c>
      <c r="AZ13" s="203"/>
    </row>
    <row r="14" spans="1:65" ht="30" x14ac:dyDescent="0.25">
      <c r="A14" s="160"/>
      <c r="B14" s="161">
        <v>5</v>
      </c>
      <c r="C14" s="162" t="str">
        <v>Шкаф ВРУ1.1 АВР1.1 (Электросчетчики поставка Заказчика)</v>
      </c>
      <c r="D14" s="162" t="str">
        <v>шт</v>
      </c>
      <c r="E14" s="163">
        <v>21120</v>
      </c>
      <c r="F14" s="162">
        <v>1</v>
      </c>
      <c r="G14" s="163">
        <v>21120</v>
      </c>
      <c r="H14" s="163">
        <v>0</v>
      </c>
      <c r="I14" s="11"/>
      <c r="J14" s="147">
        <v>0</v>
      </c>
      <c r="K14" s="148">
        <v>0</v>
      </c>
      <c r="L14" s="149"/>
      <c r="M14" s="150"/>
      <c r="N14" s="147">
        <v>1</v>
      </c>
      <c r="O14" s="148">
        <v>21120</v>
      </c>
      <c r="P14" s="149"/>
      <c r="Q14" s="151">
        <v>0</v>
      </c>
      <c r="R14" s="152">
        <v>0</v>
      </c>
      <c r="S14" s="203"/>
      <c r="T14" s="151">
        <v>0</v>
      </c>
      <c r="U14" s="152">
        <v>0</v>
      </c>
      <c r="V14" s="203"/>
      <c r="W14" s="151">
        <v>0</v>
      </c>
      <c r="X14" s="152">
        <v>0</v>
      </c>
      <c r="Y14" s="203"/>
      <c r="Z14" s="151">
        <v>0</v>
      </c>
      <c r="AA14" s="152">
        <v>0</v>
      </c>
      <c r="AB14" s="203"/>
      <c r="AC14" s="151">
        <v>0</v>
      </c>
      <c r="AD14" s="152">
        <v>0</v>
      </c>
      <c r="AE14" s="203"/>
      <c r="AF14" s="151">
        <v>0</v>
      </c>
      <c r="AG14" s="152">
        <v>0</v>
      </c>
      <c r="AH14" s="203"/>
      <c r="AI14" s="151">
        <v>0</v>
      </c>
      <c r="AJ14" s="152">
        <v>0</v>
      </c>
      <c r="AK14" s="203"/>
      <c r="AL14" s="151">
        <v>0</v>
      </c>
      <c r="AM14" s="152">
        <v>0</v>
      </c>
      <c r="AN14" s="203"/>
      <c r="AO14" s="151">
        <v>0</v>
      </c>
      <c r="AP14" s="152">
        <v>0</v>
      </c>
      <c r="AQ14" s="203"/>
      <c r="AR14" s="151">
        <v>0</v>
      </c>
      <c r="AS14" s="152">
        <v>0</v>
      </c>
      <c r="AT14" s="203"/>
      <c r="AU14" s="151">
        <v>0</v>
      </c>
      <c r="AV14" s="152">
        <v>0</v>
      </c>
      <c r="AW14" s="203"/>
      <c r="AX14" s="151">
        <v>0</v>
      </c>
      <c r="AY14" s="152">
        <v>0</v>
      </c>
      <c r="AZ14" s="203"/>
    </row>
    <row r="15" spans="1:65" x14ac:dyDescent="0.25">
      <c r="A15" s="160"/>
      <c r="B15" s="161">
        <v>6</v>
      </c>
      <c r="C15" s="162" t="str">
        <v>Монтаж и подключение шкафа ВРУ1.1 АВР1.1</v>
      </c>
      <c r="D15" s="162" t="str">
        <v>шт</v>
      </c>
      <c r="E15" s="163">
        <v>10675</v>
      </c>
      <c r="F15" s="162">
        <v>1</v>
      </c>
      <c r="G15" s="163">
        <v>0</v>
      </c>
      <c r="H15" s="163">
        <v>10675</v>
      </c>
      <c r="I15" s="11"/>
      <c r="J15" s="147">
        <v>0</v>
      </c>
      <c r="K15" s="148">
        <v>0</v>
      </c>
      <c r="L15" s="149"/>
      <c r="M15" s="150"/>
      <c r="N15" s="147">
        <v>1</v>
      </c>
      <c r="O15" s="148">
        <v>10675</v>
      </c>
      <c r="P15" s="149"/>
      <c r="Q15" s="151">
        <v>0</v>
      </c>
      <c r="R15" s="152">
        <v>0</v>
      </c>
      <c r="S15" s="203"/>
      <c r="T15" s="151">
        <v>0</v>
      </c>
      <c r="U15" s="152">
        <v>0</v>
      </c>
      <c r="V15" s="203"/>
      <c r="W15" s="151">
        <v>0</v>
      </c>
      <c r="X15" s="152">
        <v>0</v>
      </c>
      <c r="Y15" s="203"/>
      <c r="Z15" s="151">
        <v>0</v>
      </c>
      <c r="AA15" s="152">
        <v>0</v>
      </c>
      <c r="AB15" s="203"/>
      <c r="AC15" s="151">
        <v>0</v>
      </c>
      <c r="AD15" s="152">
        <v>0</v>
      </c>
      <c r="AE15" s="203"/>
      <c r="AF15" s="151">
        <v>0</v>
      </c>
      <c r="AG15" s="152">
        <v>0</v>
      </c>
      <c r="AH15" s="203"/>
      <c r="AI15" s="151">
        <v>0</v>
      </c>
      <c r="AJ15" s="152">
        <v>0</v>
      </c>
      <c r="AK15" s="203"/>
      <c r="AL15" s="151">
        <v>0</v>
      </c>
      <c r="AM15" s="152">
        <v>0</v>
      </c>
      <c r="AN15" s="203"/>
      <c r="AO15" s="151">
        <v>0</v>
      </c>
      <c r="AP15" s="152">
        <v>0</v>
      </c>
      <c r="AQ15" s="203"/>
      <c r="AR15" s="151">
        <v>0</v>
      </c>
      <c r="AS15" s="152">
        <v>0</v>
      </c>
      <c r="AT15" s="203"/>
      <c r="AU15" s="151">
        <v>0</v>
      </c>
      <c r="AV15" s="152">
        <v>0</v>
      </c>
      <c r="AW15" s="203"/>
      <c r="AX15" s="151">
        <v>0</v>
      </c>
      <c r="AY15" s="152">
        <v>0</v>
      </c>
      <c r="AZ15" s="203"/>
    </row>
    <row r="16" spans="1:65" ht="30" x14ac:dyDescent="0.25">
      <c r="A16" s="160"/>
      <c r="B16" s="161">
        <v>7</v>
      </c>
      <c r="C16" s="162" t="str">
        <v>Шкаф ВРУ1.1 ПЭСПЗ1.1 (Электросчетчики поставка Заказчика)</v>
      </c>
      <c r="D16" s="162" t="str">
        <v>шт</v>
      </c>
      <c r="E16" s="163">
        <v>27840</v>
      </c>
      <c r="F16" s="162">
        <v>1</v>
      </c>
      <c r="G16" s="163">
        <v>27840</v>
      </c>
      <c r="H16" s="163">
        <v>0</v>
      </c>
      <c r="I16" s="11"/>
      <c r="J16" s="147">
        <v>0</v>
      </c>
      <c r="K16" s="148">
        <v>0</v>
      </c>
      <c r="L16" s="149"/>
      <c r="M16" s="150"/>
      <c r="N16" s="147">
        <v>1</v>
      </c>
      <c r="O16" s="148">
        <v>27840</v>
      </c>
      <c r="P16" s="149"/>
      <c r="Q16" s="151">
        <v>0</v>
      </c>
      <c r="R16" s="152">
        <v>0</v>
      </c>
      <c r="S16" s="203"/>
      <c r="T16" s="151">
        <v>0</v>
      </c>
      <c r="U16" s="152">
        <v>0</v>
      </c>
      <c r="V16" s="203"/>
      <c r="W16" s="151">
        <v>0</v>
      </c>
      <c r="X16" s="152">
        <v>0</v>
      </c>
      <c r="Y16" s="203"/>
      <c r="Z16" s="151">
        <v>0</v>
      </c>
      <c r="AA16" s="152">
        <v>0</v>
      </c>
      <c r="AB16" s="203"/>
      <c r="AC16" s="151">
        <v>0</v>
      </c>
      <c r="AD16" s="152">
        <v>0</v>
      </c>
      <c r="AE16" s="203"/>
      <c r="AF16" s="151">
        <v>0</v>
      </c>
      <c r="AG16" s="152">
        <v>0</v>
      </c>
      <c r="AH16" s="203"/>
      <c r="AI16" s="151">
        <v>0</v>
      </c>
      <c r="AJ16" s="152">
        <v>0</v>
      </c>
      <c r="AK16" s="203"/>
      <c r="AL16" s="151">
        <v>0</v>
      </c>
      <c r="AM16" s="152">
        <v>0</v>
      </c>
      <c r="AN16" s="203"/>
      <c r="AO16" s="151">
        <v>0</v>
      </c>
      <c r="AP16" s="152">
        <v>0</v>
      </c>
      <c r="AQ16" s="203"/>
      <c r="AR16" s="151">
        <v>0</v>
      </c>
      <c r="AS16" s="152">
        <v>0</v>
      </c>
      <c r="AT16" s="203"/>
      <c r="AU16" s="151">
        <v>0</v>
      </c>
      <c r="AV16" s="152">
        <v>0</v>
      </c>
      <c r="AW16" s="203"/>
      <c r="AX16" s="151">
        <v>0</v>
      </c>
      <c r="AY16" s="152">
        <v>0</v>
      </c>
      <c r="AZ16" s="203"/>
    </row>
    <row r="17" spans="1:52" x14ac:dyDescent="0.25">
      <c r="A17" s="160"/>
      <c r="B17" s="161">
        <v>8</v>
      </c>
      <c r="C17" s="162" t="str">
        <v>Монтаж и подключение шкафа ВРУ1.1 ПЭСПЗ1.1</v>
      </c>
      <c r="D17" s="162" t="str">
        <v>шт</v>
      </c>
      <c r="E17" s="163">
        <v>10675</v>
      </c>
      <c r="F17" s="162">
        <v>1</v>
      </c>
      <c r="G17" s="163">
        <v>0</v>
      </c>
      <c r="H17" s="163">
        <v>10675</v>
      </c>
      <c r="I17" s="11"/>
      <c r="J17" s="147">
        <v>0</v>
      </c>
      <c r="K17" s="148">
        <v>0</v>
      </c>
      <c r="L17" s="149"/>
      <c r="M17" s="150"/>
      <c r="N17" s="147">
        <v>1</v>
      </c>
      <c r="O17" s="148">
        <v>10675</v>
      </c>
      <c r="P17" s="149"/>
      <c r="Q17" s="151">
        <v>0</v>
      </c>
      <c r="R17" s="152">
        <v>0</v>
      </c>
      <c r="S17" s="203"/>
      <c r="T17" s="151">
        <v>0</v>
      </c>
      <c r="U17" s="152">
        <v>0</v>
      </c>
      <c r="V17" s="203"/>
      <c r="W17" s="151">
        <v>0</v>
      </c>
      <c r="X17" s="152">
        <v>0</v>
      </c>
      <c r="Y17" s="203"/>
      <c r="Z17" s="151">
        <v>0</v>
      </c>
      <c r="AA17" s="152">
        <v>0</v>
      </c>
      <c r="AB17" s="203"/>
      <c r="AC17" s="151">
        <v>0</v>
      </c>
      <c r="AD17" s="152">
        <v>0</v>
      </c>
      <c r="AE17" s="203"/>
      <c r="AF17" s="151">
        <v>0</v>
      </c>
      <c r="AG17" s="152">
        <v>0</v>
      </c>
      <c r="AH17" s="203"/>
      <c r="AI17" s="151">
        <v>0</v>
      </c>
      <c r="AJ17" s="152">
        <v>0</v>
      </c>
      <c r="AK17" s="203"/>
      <c r="AL17" s="151">
        <v>0</v>
      </c>
      <c r="AM17" s="152">
        <v>0</v>
      </c>
      <c r="AN17" s="203"/>
      <c r="AO17" s="151">
        <v>0</v>
      </c>
      <c r="AP17" s="152">
        <v>0</v>
      </c>
      <c r="AQ17" s="203"/>
      <c r="AR17" s="151">
        <v>0</v>
      </c>
      <c r="AS17" s="152">
        <v>0</v>
      </c>
      <c r="AT17" s="203"/>
      <c r="AU17" s="151">
        <v>0</v>
      </c>
      <c r="AV17" s="152">
        <v>0</v>
      </c>
      <c r="AW17" s="203"/>
      <c r="AX17" s="151">
        <v>0</v>
      </c>
      <c r="AY17" s="152">
        <v>0</v>
      </c>
      <c r="AZ17" s="203"/>
    </row>
    <row r="18" spans="1:52" x14ac:dyDescent="0.25">
      <c r="A18" s="160"/>
      <c r="B18" s="161">
        <v>9</v>
      </c>
      <c r="C18" s="162" t="str">
        <v>Шкаф ВРУ1.1 ЩАП</v>
      </c>
      <c r="D18" s="162" t="str">
        <v>шт</v>
      </c>
      <c r="E18" s="163">
        <v>27720</v>
      </c>
      <c r="F18" s="162">
        <v>1</v>
      </c>
      <c r="G18" s="163">
        <v>27720</v>
      </c>
      <c r="H18" s="163">
        <v>0</v>
      </c>
      <c r="I18" s="11"/>
      <c r="J18" s="147">
        <v>0</v>
      </c>
      <c r="K18" s="148">
        <v>0</v>
      </c>
      <c r="L18" s="149"/>
      <c r="M18" s="150"/>
      <c r="N18" s="147">
        <v>1</v>
      </c>
      <c r="O18" s="148">
        <v>27720</v>
      </c>
      <c r="P18" s="149"/>
      <c r="Q18" s="151">
        <v>0</v>
      </c>
      <c r="R18" s="152">
        <v>0</v>
      </c>
      <c r="S18" s="203"/>
      <c r="T18" s="151">
        <v>0</v>
      </c>
      <c r="U18" s="152">
        <v>0</v>
      </c>
      <c r="V18" s="203"/>
      <c r="W18" s="151">
        <v>0</v>
      </c>
      <c r="X18" s="152">
        <v>0</v>
      </c>
      <c r="Y18" s="203"/>
      <c r="Z18" s="151">
        <v>0</v>
      </c>
      <c r="AA18" s="152">
        <v>0</v>
      </c>
      <c r="AB18" s="203"/>
      <c r="AC18" s="151">
        <v>0</v>
      </c>
      <c r="AD18" s="152">
        <v>0</v>
      </c>
      <c r="AE18" s="203"/>
      <c r="AF18" s="151">
        <v>0</v>
      </c>
      <c r="AG18" s="152">
        <v>0</v>
      </c>
      <c r="AH18" s="203"/>
      <c r="AI18" s="151">
        <v>0</v>
      </c>
      <c r="AJ18" s="152">
        <v>0</v>
      </c>
      <c r="AK18" s="203"/>
      <c r="AL18" s="151">
        <v>0</v>
      </c>
      <c r="AM18" s="152">
        <v>0</v>
      </c>
      <c r="AN18" s="203"/>
      <c r="AO18" s="151">
        <v>0</v>
      </c>
      <c r="AP18" s="152">
        <v>0</v>
      </c>
      <c r="AQ18" s="203"/>
      <c r="AR18" s="151">
        <v>0</v>
      </c>
      <c r="AS18" s="152">
        <v>0</v>
      </c>
      <c r="AT18" s="203"/>
      <c r="AU18" s="151">
        <v>0</v>
      </c>
      <c r="AV18" s="152">
        <v>0</v>
      </c>
      <c r="AW18" s="203"/>
      <c r="AX18" s="151">
        <v>0</v>
      </c>
      <c r="AY18" s="152">
        <v>0</v>
      </c>
      <c r="AZ18" s="203"/>
    </row>
    <row r="19" spans="1:52" s="7" customFormat="1" x14ac:dyDescent="0.25">
      <c r="A19" s="160"/>
      <c r="B19" s="161">
        <v>10</v>
      </c>
      <c r="C19" s="162" t="str">
        <v>Монтаж и подключение шкафа ВРУ1.1 ЩАП</v>
      </c>
      <c r="D19" s="162" t="str">
        <v>шт</v>
      </c>
      <c r="E19" s="163">
        <v>10675</v>
      </c>
      <c r="F19" s="162">
        <v>1</v>
      </c>
      <c r="G19" s="163">
        <v>0</v>
      </c>
      <c r="H19" s="163">
        <v>10675</v>
      </c>
      <c r="I19" s="11"/>
      <c r="J19" s="147">
        <v>0</v>
      </c>
      <c r="K19" s="148">
        <v>0</v>
      </c>
      <c r="L19" s="149"/>
      <c r="M19" s="150"/>
      <c r="N19" s="147">
        <v>1</v>
      </c>
      <c r="O19" s="148">
        <v>10675</v>
      </c>
      <c r="P19" s="149"/>
      <c r="Q19" s="151">
        <v>0</v>
      </c>
      <c r="R19" s="152">
        <v>0</v>
      </c>
      <c r="S19" s="203"/>
      <c r="T19" s="151">
        <v>0</v>
      </c>
      <c r="U19" s="152">
        <v>0</v>
      </c>
      <c r="V19" s="203"/>
      <c r="W19" s="151">
        <v>0</v>
      </c>
      <c r="X19" s="152">
        <v>0</v>
      </c>
      <c r="Y19" s="203"/>
      <c r="Z19" s="151">
        <v>0</v>
      </c>
      <c r="AA19" s="152">
        <v>0</v>
      </c>
      <c r="AB19" s="203"/>
      <c r="AC19" s="151">
        <v>0</v>
      </c>
      <c r="AD19" s="152">
        <v>0</v>
      </c>
      <c r="AE19" s="203"/>
      <c r="AF19" s="151">
        <v>0</v>
      </c>
      <c r="AG19" s="152">
        <v>0</v>
      </c>
      <c r="AH19" s="203"/>
      <c r="AI19" s="151">
        <v>0</v>
      </c>
      <c r="AJ19" s="152">
        <v>0</v>
      </c>
      <c r="AK19" s="203"/>
      <c r="AL19" s="151">
        <v>0</v>
      </c>
      <c r="AM19" s="152">
        <v>0</v>
      </c>
      <c r="AN19" s="203"/>
      <c r="AO19" s="151">
        <v>0</v>
      </c>
      <c r="AP19" s="152">
        <v>0</v>
      </c>
      <c r="AQ19" s="203"/>
      <c r="AR19" s="151">
        <v>0</v>
      </c>
      <c r="AS19" s="152">
        <v>0</v>
      </c>
      <c r="AT19" s="203"/>
      <c r="AU19" s="151">
        <v>0</v>
      </c>
      <c r="AV19" s="152">
        <v>0</v>
      </c>
      <c r="AW19" s="203"/>
      <c r="AX19" s="151">
        <v>0</v>
      </c>
      <c r="AY19" s="152">
        <v>0</v>
      </c>
      <c r="AZ19" s="203"/>
    </row>
    <row r="20" spans="1:52" x14ac:dyDescent="0.25">
      <c r="A20" s="160"/>
      <c r="B20" s="161">
        <v>11</v>
      </c>
      <c r="C20" s="162" t="str">
        <v>Огнетушитель ОП-4 (з)</v>
      </c>
      <c r="D20" s="162" t="str">
        <v>шт</v>
      </c>
      <c r="E20" s="163">
        <v>795</v>
      </c>
      <c r="F20" s="162">
        <v>1</v>
      </c>
      <c r="G20" s="163">
        <v>795</v>
      </c>
      <c r="H20" s="163">
        <v>0</v>
      </c>
      <c r="I20" s="11"/>
      <c r="J20" s="147">
        <v>0</v>
      </c>
      <c r="K20" s="148">
        <v>0</v>
      </c>
      <c r="L20" s="149"/>
      <c r="M20" s="150"/>
      <c r="N20" s="147">
        <v>1</v>
      </c>
      <c r="O20" s="148">
        <v>795</v>
      </c>
      <c r="P20" s="149"/>
      <c r="Q20" s="151">
        <v>0</v>
      </c>
      <c r="R20" s="152">
        <v>0</v>
      </c>
      <c r="S20" s="203"/>
      <c r="T20" s="151">
        <v>0</v>
      </c>
      <c r="U20" s="152">
        <v>0</v>
      </c>
      <c r="V20" s="203"/>
      <c r="W20" s="151">
        <v>0</v>
      </c>
      <c r="X20" s="152">
        <v>0</v>
      </c>
      <c r="Y20" s="203"/>
      <c r="Z20" s="151">
        <v>0</v>
      </c>
      <c r="AA20" s="152">
        <v>0</v>
      </c>
      <c r="AB20" s="203"/>
      <c r="AC20" s="151">
        <v>0</v>
      </c>
      <c r="AD20" s="152">
        <v>0</v>
      </c>
      <c r="AE20" s="203"/>
      <c r="AF20" s="151">
        <v>0</v>
      </c>
      <c r="AG20" s="152">
        <v>0</v>
      </c>
      <c r="AH20" s="203"/>
      <c r="AI20" s="151">
        <v>0</v>
      </c>
      <c r="AJ20" s="152">
        <v>0</v>
      </c>
      <c r="AK20" s="203"/>
      <c r="AL20" s="151">
        <v>0</v>
      </c>
      <c r="AM20" s="152">
        <v>0</v>
      </c>
      <c r="AN20" s="203"/>
      <c r="AO20" s="151">
        <v>0</v>
      </c>
      <c r="AP20" s="152">
        <v>0</v>
      </c>
      <c r="AQ20" s="203"/>
      <c r="AR20" s="151">
        <v>0</v>
      </c>
      <c r="AS20" s="152">
        <v>0</v>
      </c>
      <c r="AT20" s="203"/>
      <c r="AU20" s="151">
        <v>0</v>
      </c>
      <c r="AV20" s="152">
        <v>0</v>
      </c>
      <c r="AW20" s="203"/>
      <c r="AX20" s="151">
        <v>0</v>
      </c>
      <c r="AY20" s="152">
        <v>0</v>
      </c>
      <c r="AZ20" s="203"/>
    </row>
    <row r="21" spans="1:52" ht="45" x14ac:dyDescent="0.25">
      <c r="A21" s="160"/>
      <c r="B21" s="161">
        <v>12</v>
      </c>
      <c r="C21" s="162" t="str">
        <v>Подставка "УНИВЕРСАЛЬНАЯ" под огн. до 16кг., цельнометаллическая(190/190/270мм) цвет красный</v>
      </c>
      <c r="D21" s="162" t="str">
        <v>шт</v>
      </c>
      <c r="E21" s="163">
        <v>565</v>
      </c>
      <c r="F21" s="162">
        <v>1</v>
      </c>
      <c r="G21" s="163">
        <v>565</v>
      </c>
      <c r="H21" s="163">
        <v>0</v>
      </c>
      <c r="I21" s="11"/>
      <c r="J21" s="147">
        <v>0</v>
      </c>
      <c r="K21" s="148">
        <v>0</v>
      </c>
      <c r="L21" s="149"/>
      <c r="M21" s="150"/>
      <c r="N21" s="147">
        <v>1</v>
      </c>
      <c r="O21" s="148">
        <v>565</v>
      </c>
      <c r="P21" s="149"/>
      <c r="Q21" s="151">
        <v>0</v>
      </c>
      <c r="R21" s="152">
        <v>0</v>
      </c>
      <c r="S21" s="203"/>
      <c r="T21" s="151">
        <v>0</v>
      </c>
      <c r="U21" s="152">
        <v>0</v>
      </c>
      <c r="V21" s="203"/>
      <c r="W21" s="151">
        <v>0</v>
      </c>
      <c r="X21" s="152">
        <v>0</v>
      </c>
      <c r="Y21" s="203"/>
      <c r="Z21" s="151">
        <v>0</v>
      </c>
      <c r="AA21" s="152">
        <v>0</v>
      </c>
      <c r="AB21" s="203"/>
      <c r="AC21" s="151">
        <v>0</v>
      </c>
      <c r="AD21" s="152">
        <v>0</v>
      </c>
      <c r="AE21" s="203"/>
      <c r="AF21" s="151">
        <v>0</v>
      </c>
      <c r="AG21" s="152">
        <v>0</v>
      </c>
      <c r="AH21" s="203"/>
      <c r="AI21" s="151">
        <v>0</v>
      </c>
      <c r="AJ21" s="152">
        <v>0</v>
      </c>
      <c r="AK21" s="203"/>
      <c r="AL21" s="151">
        <v>0</v>
      </c>
      <c r="AM21" s="152">
        <v>0</v>
      </c>
      <c r="AN21" s="203"/>
      <c r="AO21" s="151">
        <v>0</v>
      </c>
      <c r="AP21" s="152">
        <v>0</v>
      </c>
      <c r="AQ21" s="203"/>
      <c r="AR21" s="151">
        <v>0</v>
      </c>
      <c r="AS21" s="152">
        <v>0</v>
      </c>
      <c r="AT21" s="203"/>
      <c r="AU21" s="151">
        <v>0</v>
      </c>
      <c r="AV21" s="152">
        <v>0</v>
      </c>
      <c r="AW21" s="203"/>
      <c r="AX21" s="151">
        <v>0</v>
      </c>
      <c r="AY21" s="152">
        <v>0</v>
      </c>
      <c r="AZ21" s="203"/>
    </row>
    <row r="22" spans="1:52" x14ac:dyDescent="0.25">
      <c r="A22" s="160"/>
      <c r="B22" s="161">
        <v>13</v>
      </c>
      <c r="C22" s="162" t="str">
        <v>Ящик для песка V-0,125 м3 (700/400/375мм)</v>
      </c>
      <c r="D22" s="162" t="str">
        <v>шт</v>
      </c>
      <c r="E22" s="163">
        <v>2850</v>
      </c>
      <c r="F22" s="162">
        <v>1</v>
      </c>
      <c r="G22" s="163">
        <v>2850</v>
      </c>
      <c r="H22" s="163">
        <v>0</v>
      </c>
      <c r="I22" s="11"/>
      <c r="J22" s="147">
        <v>0</v>
      </c>
      <c r="K22" s="148">
        <v>0</v>
      </c>
      <c r="L22" s="149"/>
      <c r="M22" s="150"/>
      <c r="N22" s="147">
        <v>1</v>
      </c>
      <c r="O22" s="148">
        <v>2850</v>
      </c>
      <c r="P22" s="149"/>
      <c r="Q22" s="151">
        <v>0</v>
      </c>
      <c r="R22" s="152">
        <v>0</v>
      </c>
      <c r="S22" s="203"/>
      <c r="T22" s="151">
        <v>0</v>
      </c>
      <c r="U22" s="152">
        <v>0</v>
      </c>
      <c r="V22" s="203"/>
      <c r="W22" s="151">
        <v>0</v>
      </c>
      <c r="X22" s="152">
        <v>0</v>
      </c>
      <c r="Y22" s="203"/>
      <c r="Z22" s="151">
        <v>0</v>
      </c>
      <c r="AA22" s="152">
        <v>0</v>
      </c>
      <c r="AB22" s="203"/>
      <c r="AC22" s="151">
        <v>0</v>
      </c>
      <c r="AD22" s="152">
        <v>0</v>
      </c>
      <c r="AE22" s="203"/>
      <c r="AF22" s="151">
        <v>0</v>
      </c>
      <c r="AG22" s="152">
        <v>0</v>
      </c>
      <c r="AH22" s="203"/>
      <c r="AI22" s="151">
        <v>0</v>
      </c>
      <c r="AJ22" s="152">
        <v>0</v>
      </c>
      <c r="AK22" s="203"/>
      <c r="AL22" s="151">
        <v>0</v>
      </c>
      <c r="AM22" s="152">
        <v>0</v>
      </c>
      <c r="AN22" s="203"/>
      <c r="AO22" s="151">
        <v>0</v>
      </c>
      <c r="AP22" s="152">
        <v>0</v>
      </c>
      <c r="AQ22" s="203"/>
      <c r="AR22" s="151">
        <v>0</v>
      </c>
      <c r="AS22" s="152">
        <v>0</v>
      </c>
      <c r="AT22" s="203"/>
      <c r="AU22" s="151">
        <v>0</v>
      </c>
      <c r="AV22" s="152">
        <v>0</v>
      </c>
      <c r="AW22" s="203"/>
      <c r="AX22" s="151">
        <v>0</v>
      </c>
      <c r="AY22" s="152">
        <v>0</v>
      </c>
      <c r="AZ22" s="203"/>
    </row>
    <row r="23" spans="1:52" x14ac:dyDescent="0.25">
      <c r="A23" s="160"/>
      <c r="B23" s="161">
        <v>14</v>
      </c>
      <c r="C23" s="162" t="str">
        <v>Ковер диэлектрический 750х750мм</v>
      </c>
      <c r="D23" s="162" t="str">
        <v>м</v>
      </c>
      <c r="E23" s="163">
        <v>650</v>
      </c>
      <c r="F23" s="162">
        <v>5</v>
      </c>
      <c r="G23" s="163">
        <v>3250</v>
      </c>
      <c r="H23" s="163">
        <v>0</v>
      </c>
      <c r="I23" s="11"/>
      <c r="J23" s="147">
        <v>0</v>
      </c>
      <c r="K23" s="148">
        <v>0</v>
      </c>
      <c r="L23" s="149"/>
      <c r="M23" s="150"/>
      <c r="N23" s="147">
        <v>5</v>
      </c>
      <c r="O23" s="148">
        <v>3250</v>
      </c>
      <c r="P23" s="149"/>
      <c r="Q23" s="151">
        <v>0</v>
      </c>
      <c r="R23" s="152">
        <v>0</v>
      </c>
      <c r="S23" s="203"/>
      <c r="T23" s="151">
        <v>0</v>
      </c>
      <c r="U23" s="152">
        <v>0</v>
      </c>
      <c r="V23" s="203"/>
      <c r="W23" s="151">
        <v>0</v>
      </c>
      <c r="X23" s="152">
        <v>0</v>
      </c>
      <c r="Y23" s="203"/>
      <c r="Z23" s="151">
        <v>0</v>
      </c>
      <c r="AA23" s="152">
        <v>0</v>
      </c>
      <c r="AB23" s="203"/>
      <c r="AC23" s="151">
        <v>0</v>
      </c>
      <c r="AD23" s="152">
        <v>0</v>
      </c>
      <c r="AE23" s="203"/>
      <c r="AF23" s="151">
        <v>0</v>
      </c>
      <c r="AG23" s="152">
        <v>0</v>
      </c>
      <c r="AH23" s="203"/>
      <c r="AI23" s="151">
        <v>0</v>
      </c>
      <c r="AJ23" s="152">
        <v>0</v>
      </c>
      <c r="AK23" s="203"/>
      <c r="AL23" s="151">
        <v>0</v>
      </c>
      <c r="AM23" s="152">
        <v>0</v>
      </c>
      <c r="AN23" s="203"/>
      <c r="AO23" s="151">
        <v>0</v>
      </c>
      <c r="AP23" s="152">
        <v>0</v>
      </c>
      <c r="AQ23" s="203"/>
      <c r="AR23" s="151">
        <v>0</v>
      </c>
      <c r="AS23" s="152">
        <v>0</v>
      </c>
      <c r="AT23" s="203"/>
      <c r="AU23" s="151">
        <v>0</v>
      </c>
      <c r="AV23" s="152">
        <v>0</v>
      </c>
      <c r="AW23" s="203"/>
      <c r="AX23" s="151">
        <v>0</v>
      </c>
      <c r="AY23" s="152">
        <v>0</v>
      </c>
      <c r="AZ23" s="203"/>
    </row>
    <row r="24" spans="1:52" x14ac:dyDescent="0.25">
      <c r="A24" s="160"/>
      <c r="B24" s="161">
        <v>15</v>
      </c>
      <c r="C24" s="162" t="str">
        <v>Перчатки диэлектрические латексные 1кВ</v>
      </c>
      <c r="D24" s="162" t="str">
        <v>м</v>
      </c>
      <c r="E24" s="163">
        <v>800</v>
      </c>
      <c r="F24" s="162">
        <v>1</v>
      </c>
      <c r="G24" s="163">
        <v>800</v>
      </c>
      <c r="H24" s="163">
        <v>0</v>
      </c>
      <c r="I24" s="11"/>
      <c r="J24" s="147">
        <v>0</v>
      </c>
      <c r="K24" s="148">
        <v>0</v>
      </c>
      <c r="L24" s="149"/>
      <c r="M24" s="150"/>
      <c r="N24" s="147">
        <v>1</v>
      </c>
      <c r="O24" s="148">
        <v>800</v>
      </c>
      <c r="P24" s="149"/>
      <c r="Q24" s="151">
        <v>0</v>
      </c>
      <c r="R24" s="152">
        <v>0</v>
      </c>
      <c r="S24" s="203"/>
      <c r="T24" s="151">
        <v>0</v>
      </c>
      <c r="U24" s="152">
        <v>0</v>
      </c>
      <c r="V24" s="203"/>
      <c r="W24" s="151">
        <v>0</v>
      </c>
      <c r="X24" s="152">
        <v>0</v>
      </c>
      <c r="Y24" s="203"/>
      <c r="Z24" s="151">
        <v>0</v>
      </c>
      <c r="AA24" s="152">
        <v>0</v>
      </c>
      <c r="AB24" s="203"/>
      <c r="AC24" s="151">
        <v>0</v>
      </c>
      <c r="AD24" s="152">
        <v>0</v>
      </c>
      <c r="AE24" s="203"/>
      <c r="AF24" s="151">
        <v>0</v>
      </c>
      <c r="AG24" s="152">
        <v>0</v>
      </c>
      <c r="AH24" s="203"/>
      <c r="AI24" s="151">
        <v>0</v>
      </c>
      <c r="AJ24" s="152">
        <v>0</v>
      </c>
      <c r="AK24" s="203"/>
      <c r="AL24" s="151">
        <v>0</v>
      </c>
      <c r="AM24" s="152">
        <v>0</v>
      </c>
      <c r="AN24" s="203"/>
      <c r="AO24" s="151">
        <v>0</v>
      </c>
      <c r="AP24" s="152">
        <v>0</v>
      </c>
      <c r="AQ24" s="203"/>
      <c r="AR24" s="151">
        <v>0</v>
      </c>
      <c r="AS24" s="152">
        <v>0</v>
      </c>
      <c r="AT24" s="203"/>
      <c r="AU24" s="151">
        <v>0</v>
      </c>
      <c r="AV24" s="152">
        <v>0</v>
      </c>
      <c r="AW24" s="203"/>
      <c r="AX24" s="151">
        <v>0</v>
      </c>
      <c r="AY24" s="152">
        <v>0</v>
      </c>
      <c r="AZ24" s="203"/>
    </row>
    <row r="25" spans="1:52" ht="30" x14ac:dyDescent="0.25">
      <c r="A25" s="160"/>
      <c r="B25" s="161">
        <v>16</v>
      </c>
      <c r="C25" s="162" t="str">
        <v>Знак пластик Не включать! Работают люди S02 (100х200мм) PROxima</v>
      </c>
      <c r="D25" s="162" t="str">
        <v>м</v>
      </c>
      <c r="E25" s="163">
        <v>90</v>
      </c>
      <c r="F25" s="162">
        <v>1</v>
      </c>
      <c r="G25" s="163">
        <v>90</v>
      </c>
      <c r="H25" s="163">
        <v>0</v>
      </c>
      <c r="I25" s="11"/>
      <c r="J25" s="147">
        <v>0</v>
      </c>
      <c r="K25" s="148">
        <v>0</v>
      </c>
      <c r="L25" s="149"/>
      <c r="M25" s="150"/>
      <c r="N25" s="147">
        <v>1</v>
      </c>
      <c r="O25" s="148">
        <v>90</v>
      </c>
      <c r="P25" s="149"/>
      <c r="Q25" s="151">
        <v>0</v>
      </c>
      <c r="R25" s="152">
        <v>0</v>
      </c>
      <c r="S25" s="203"/>
      <c r="T25" s="151">
        <v>0</v>
      </c>
      <c r="U25" s="152">
        <v>0</v>
      </c>
      <c r="V25" s="203"/>
      <c r="W25" s="151">
        <v>0</v>
      </c>
      <c r="X25" s="152">
        <v>0</v>
      </c>
      <c r="Y25" s="203"/>
      <c r="Z25" s="151">
        <v>0</v>
      </c>
      <c r="AA25" s="152">
        <v>0</v>
      </c>
      <c r="AB25" s="203"/>
      <c r="AC25" s="151">
        <v>0</v>
      </c>
      <c r="AD25" s="152">
        <v>0</v>
      </c>
      <c r="AE25" s="203"/>
      <c r="AF25" s="151">
        <v>0</v>
      </c>
      <c r="AG25" s="152">
        <v>0</v>
      </c>
      <c r="AH25" s="203"/>
      <c r="AI25" s="151">
        <v>0</v>
      </c>
      <c r="AJ25" s="152">
        <v>0</v>
      </c>
      <c r="AK25" s="203"/>
      <c r="AL25" s="151">
        <v>0</v>
      </c>
      <c r="AM25" s="152">
        <v>0</v>
      </c>
      <c r="AN25" s="203"/>
      <c r="AO25" s="151">
        <v>0</v>
      </c>
      <c r="AP25" s="152">
        <v>0</v>
      </c>
      <c r="AQ25" s="203"/>
      <c r="AR25" s="151">
        <v>0</v>
      </c>
      <c r="AS25" s="152">
        <v>0</v>
      </c>
      <c r="AT25" s="203"/>
      <c r="AU25" s="151">
        <v>0</v>
      </c>
      <c r="AV25" s="152">
        <v>0</v>
      </c>
      <c r="AW25" s="203"/>
      <c r="AX25" s="151">
        <v>0</v>
      </c>
      <c r="AY25" s="152">
        <v>0</v>
      </c>
      <c r="AZ25" s="203"/>
    </row>
    <row r="26" spans="1:52" ht="30" x14ac:dyDescent="0.25">
      <c r="A26" s="160"/>
      <c r="B26" s="161">
        <v>17</v>
      </c>
      <c r="C26" s="162" t="str">
        <v>Знак пластик Заземлено S05 (100х200мм) PROxima</v>
      </c>
      <c r="D26" s="162" t="str">
        <v>м</v>
      </c>
      <c r="E26" s="163">
        <v>90</v>
      </c>
      <c r="F26" s="162">
        <v>1</v>
      </c>
      <c r="G26" s="163">
        <v>90</v>
      </c>
      <c r="H26" s="163">
        <v>0</v>
      </c>
      <c r="I26" s="11"/>
      <c r="J26" s="147">
        <v>0</v>
      </c>
      <c r="K26" s="148">
        <v>0</v>
      </c>
      <c r="L26" s="149"/>
      <c r="M26" s="150"/>
      <c r="N26" s="147">
        <v>1</v>
      </c>
      <c r="O26" s="148">
        <v>90</v>
      </c>
      <c r="P26" s="149"/>
      <c r="Q26" s="151">
        <v>0</v>
      </c>
      <c r="R26" s="152">
        <v>0</v>
      </c>
      <c r="S26" s="203"/>
      <c r="T26" s="151">
        <v>0</v>
      </c>
      <c r="U26" s="152">
        <v>0</v>
      </c>
      <c r="V26" s="203"/>
      <c r="W26" s="151">
        <v>0</v>
      </c>
      <c r="X26" s="152">
        <v>0</v>
      </c>
      <c r="Y26" s="203"/>
      <c r="Z26" s="151">
        <v>0</v>
      </c>
      <c r="AA26" s="152">
        <v>0</v>
      </c>
      <c r="AB26" s="203"/>
      <c r="AC26" s="151">
        <v>0</v>
      </c>
      <c r="AD26" s="152">
        <v>0</v>
      </c>
      <c r="AE26" s="203"/>
      <c r="AF26" s="151">
        <v>0</v>
      </c>
      <c r="AG26" s="152">
        <v>0</v>
      </c>
      <c r="AH26" s="203"/>
      <c r="AI26" s="151">
        <v>0</v>
      </c>
      <c r="AJ26" s="152">
        <v>0</v>
      </c>
      <c r="AK26" s="203"/>
      <c r="AL26" s="151">
        <v>0</v>
      </c>
      <c r="AM26" s="152">
        <v>0</v>
      </c>
      <c r="AN26" s="203"/>
      <c r="AO26" s="151">
        <v>0</v>
      </c>
      <c r="AP26" s="152">
        <v>0</v>
      </c>
      <c r="AQ26" s="203"/>
      <c r="AR26" s="151">
        <v>0</v>
      </c>
      <c r="AS26" s="152">
        <v>0</v>
      </c>
      <c r="AT26" s="203"/>
      <c r="AU26" s="151">
        <v>0</v>
      </c>
      <c r="AV26" s="152">
        <v>0</v>
      </c>
      <c r="AW26" s="203"/>
      <c r="AX26" s="151">
        <v>0</v>
      </c>
      <c r="AY26" s="152">
        <v>0</v>
      </c>
      <c r="AZ26" s="203"/>
    </row>
    <row r="27" spans="1:52" x14ac:dyDescent="0.25">
      <c r="A27" s="160"/>
      <c r="B27" s="161">
        <v>18</v>
      </c>
      <c r="C27" s="162" t="str">
        <v>Совок</v>
      </c>
      <c r="D27" s="162" t="str">
        <v>шт</v>
      </c>
      <c r="E27" s="163">
        <v>345</v>
      </c>
      <c r="F27" s="162">
        <v>1</v>
      </c>
      <c r="G27" s="163">
        <v>345</v>
      </c>
      <c r="H27" s="163">
        <v>0</v>
      </c>
      <c r="I27" s="11"/>
      <c r="J27" s="147">
        <v>0</v>
      </c>
      <c r="K27" s="148">
        <v>0</v>
      </c>
      <c r="L27" s="149"/>
      <c r="M27" s="150"/>
      <c r="N27" s="147">
        <v>1</v>
      </c>
      <c r="O27" s="148">
        <v>345</v>
      </c>
      <c r="P27" s="149"/>
      <c r="Q27" s="151">
        <v>0</v>
      </c>
      <c r="R27" s="152">
        <v>0</v>
      </c>
      <c r="S27" s="203"/>
      <c r="T27" s="151">
        <v>0</v>
      </c>
      <c r="U27" s="152">
        <v>0</v>
      </c>
      <c r="V27" s="203"/>
      <c r="W27" s="151">
        <v>0</v>
      </c>
      <c r="X27" s="152">
        <v>0</v>
      </c>
      <c r="Y27" s="203"/>
      <c r="Z27" s="151">
        <v>0</v>
      </c>
      <c r="AA27" s="152">
        <v>0</v>
      </c>
      <c r="AB27" s="203"/>
      <c r="AC27" s="151">
        <v>0</v>
      </c>
      <c r="AD27" s="152">
        <v>0</v>
      </c>
      <c r="AE27" s="203"/>
      <c r="AF27" s="151">
        <v>0</v>
      </c>
      <c r="AG27" s="152">
        <v>0</v>
      </c>
      <c r="AH27" s="203"/>
      <c r="AI27" s="151">
        <v>0</v>
      </c>
      <c r="AJ27" s="152">
        <v>0</v>
      </c>
      <c r="AK27" s="203"/>
      <c r="AL27" s="151">
        <v>0</v>
      </c>
      <c r="AM27" s="152">
        <v>0</v>
      </c>
      <c r="AN27" s="203"/>
      <c r="AO27" s="151">
        <v>0</v>
      </c>
      <c r="AP27" s="152">
        <v>0</v>
      </c>
      <c r="AQ27" s="203"/>
      <c r="AR27" s="151">
        <v>0</v>
      </c>
      <c r="AS27" s="152">
        <v>0</v>
      </c>
      <c r="AT27" s="203"/>
      <c r="AU27" s="151">
        <v>0</v>
      </c>
      <c r="AV27" s="152">
        <v>0</v>
      </c>
      <c r="AW27" s="203"/>
      <c r="AX27" s="151">
        <v>0</v>
      </c>
      <c r="AY27" s="152">
        <v>0</v>
      </c>
      <c r="AZ27" s="203"/>
    </row>
    <row r="28" spans="1:52" x14ac:dyDescent="0.25">
      <c r="A28" s="160"/>
      <c r="B28" s="161">
        <v>19</v>
      </c>
      <c r="C28" s="162" t="str">
        <v>Указатель напряжения ПИН-90Э (ET-UNN101)</v>
      </c>
      <c r="D28" s="162" t="str">
        <v>шт</v>
      </c>
      <c r="E28" s="163">
        <v>330</v>
      </c>
      <c r="F28" s="162">
        <v>1</v>
      </c>
      <c r="G28" s="163">
        <v>330</v>
      </c>
      <c r="H28" s="163">
        <v>0</v>
      </c>
      <c r="I28" s="11"/>
      <c r="J28" s="147">
        <v>0</v>
      </c>
      <c r="K28" s="148">
        <v>0</v>
      </c>
      <c r="L28" s="149"/>
      <c r="M28" s="150"/>
      <c r="N28" s="147">
        <v>1</v>
      </c>
      <c r="O28" s="148">
        <v>330</v>
      </c>
      <c r="P28" s="149"/>
      <c r="Q28" s="151">
        <v>0</v>
      </c>
      <c r="R28" s="152">
        <v>0</v>
      </c>
      <c r="S28" s="203"/>
      <c r="T28" s="151">
        <v>0</v>
      </c>
      <c r="U28" s="152">
        <v>0</v>
      </c>
      <c r="V28" s="203"/>
      <c r="W28" s="151">
        <v>0</v>
      </c>
      <c r="X28" s="152">
        <v>0</v>
      </c>
      <c r="Y28" s="203"/>
      <c r="Z28" s="151">
        <v>0</v>
      </c>
      <c r="AA28" s="152">
        <v>0</v>
      </c>
      <c r="AB28" s="203"/>
      <c r="AC28" s="151">
        <v>0</v>
      </c>
      <c r="AD28" s="152">
        <v>0</v>
      </c>
      <c r="AE28" s="203"/>
      <c r="AF28" s="151">
        <v>0</v>
      </c>
      <c r="AG28" s="152">
        <v>0</v>
      </c>
      <c r="AH28" s="203"/>
      <c r="AI28" s="151">
        <v>0</v>
      </c>
      <c r="AJ28" s="152">
        <v>0</v>
      </c>
      <c r="AK28" s="203"/>
      <c r="AL28" s="151">
        <v>0</v>
      </c>
      <c r="AM28" s="152">
        <v>0</v>
      </c>
      <c r="AN28" s="203"/>
      <c r="AO28" s="151">
        <v>0</v>
      </c>
      <c r="AP28" s="152">
        <v>0</v>
      </c>
      <c r="AQ28" s="203"/>
      <c r="AR28" s="151">
        <v>0</v>
      </c>
      <c r="AS28" s="152">
        <v>0</v>
      </c>
      <c r="AT28" s="203"/>
      <c r="AU28" s="151">
        <v>0</v>
      </c>
      <c r="AV28" s="152">
        <v>0</v>
      </c>
      <c r="AW28" s="203"/>
      <c r="AX28" s="151">
        <v>0</v>
      </c>
      <c r="AY28" s="152">
        <v>0</v>
      </c>
      <c r="AZ28" s="203"/>
    </row>
    <row r="29" spans="1:52" ht="30" x14ac:dyDescent="0.25">
      <c r="A29" s="160"/>
      <c r="B29" s="161">
        <v>20</v>
      </c>
      <c r="C29" s="162" t="str">
        <v>Комплектация электрощитовой средсвами защиты</v>
      </c>
      <c r="D29" s="162" t="str">
        <v>шт</v>
      </c>
      <c r="E29" s="163">
        <v>3000</v>
      </c>
      <c r="F29" s="162">
        <v>1</v>
      </c>
      <c r="G29" s="163">
        <v>0</v>
      </c>
      <c r="H29" s="163">
        <v>3000</v>
      </c>
      <c r="I29" s="11"/>
      <c r="J29" s="147">
        <v>0</v>
      </c>
      <c r="K29" s="148">
        <v>0</v>
      </c>
      <c r="L29" s="149"/>
      <c r="M29" s="150"/>
      <c r="N29" s="147">
        <v>1</v>
      </c>
      <c r="O29" s="148">
        <v>3000</v>
      </c>
      <c r="P29" s="149"/>
      <c r="Q29" s="151">
        <v>0</v>
      </c>
      <c r="R29" s="152">
        <v>0</v>
      </c>
      <c r="S29" s="203"/>
      <c r="T29" s="151">
        <v>0</v>
      </c>
      <c r="U29" s="152">
        <v>0</v>
      </c>
      <c r="V29" s="203"/>
      <c r="W29" s="151">
        <v>0</v>
      </c>
      <c r="X29" s="152">
        <v>0</v>
      </c>
      <c r="Y29" s="203"/>
      <c r="Z29" s="151">
        <v>0</v>
      </c>
      <c r="AA29" s="152">
        <v>0</v>
      </c>
      <c r="AB29" s="203"/>
      <c r="AC29" s="151">
        <v>0</v>
      </c>
      <c r="AD29" s="152">
        <v>0</v>
      </c>
      <c r="AE29" s="203"/>
      <c r="AF29" s="151">
        <v>0</v>
      </c>
      <c r="AG29" s="152">
        <v>0</v>
      </c>
      <c r="AH29" s="203"/>
      <c r="AI29" s="151">
        <v>0</v>
      </c>
      <c r="AJ29" s="152">
        <v>0</v>
      </c>
      <c r="AK29" s="203"/>
      <c r="AL29" s="151">
        <v>0</v>
      </c>
      <c r="AM29" s="152">
        <v>0</v>
      </c>
      <c r="AN29" s="203"/>
      <c r="AO29" s="151">
        <v>0</v>
      </c>
      <c r="AP29" s="152">
        <v>0</v>
      </c>
      <c r="AQ29" s="203"/>
      <c r="AR29" s="151">
        <v>0</v>
      </c>
      <c r="AS29" s="152">
        <v>0</v>
      </c>
      <c r="AT29" s="203"/>
      <c r="AU29" s="151">
        <v>0</v>
      </c>
      <c r="AV29" s="152">
        <v>0</v>
      </c>
      <c r="AW29" s="203"/>
      <c r="AX29" s="151">
        <v>0</v>
      </c>
      <c r="AY29" s="152">
        <v>0</v>
      </c>
      <c r="AZ29" s="203"/>
    </row>
    <row r="30" spans="1:52" x14ac:dyDescent="0.25">
      <c r="A30" s="160"/>
      <c r="B30" s="161">
        <v>0</v>
      </c>
      <c r="C30" s="162" t="str">
        <v>Электрощитовая (секция №6)</v>
      </c>
      <c r="D30" s="162">
        <v>0</v>
      </c>
      <c r="E30" s="163">
        <v>0</v>
      </c>
      <c r="F30" s="162">
        <v>0</v>
      </c>
      <c r="G30" s="163">
        <v>0</v>
      </c>
      <c r="H30" s="163">
        <v>0</v>
      </c>
      <c r="I30" s="11"/>
      <c r="J30" s="147">
        <v>0</v>
      </c>
      <c r="K30" s="148">
        <v>0</v>
      </c>
      <c r="L30" s="149"/>
      <c r="M30" s="150"/>
      <c r="N30" s="147">
        <v>0</v>
      </c>
      <c r="O30" s="148">
        <v>0</v>
      </c>
      <c r="P30" s="149"/>
      <c r="Q30" s="151">
        <v>0</v>
      </c>
      <c r="R30" s="152">
        <v>0</v>
      </c>
      <c r="S30" s="203"/>
      <c r="T30" s="151">
        <v>0</v>
      </c>
      <c r="U30" s="152">
        <v>0</v>
      </c>
      <c r="V30" s="203"/>
      <c r="W30" s="151">
        <v>0</v>
      </c>
      <c r="X30" s="152">
        <v>0</v>
      </c>
      <c r="Y30" s="203"/>
      <c r="Z30" s="151">
        <v>0</v>
      </c>
      <c r="AA30" s="152">
        <v>0</v>
      </c>
      <c r="AB30" s="203"/>
      <c r="AC30" s="151">
        <v>0</v>
      </c>
      <c r="AD30" s="152">
        <v>0</v>
      </c>
      <c r="AE30" s="203"/>
      <c r="AF30" s="151">
        <v>0</v>
      </c>
      <c r="AG30" s="152">
        <v>0</v>
      </c>
      <c r="AH30" s="203"/>
      <c r="AI30" s="151">
        <v>0</v>
      </c>
      <c r="AJ30" s="152">
        <v>0</v>
      </c>
      <c r="AK30" s="203"/>
      <c r="AL30" s="151">
        <v>0</v>
      </c>
      <c r="AM30" s="152">
        <v>0</v>
      </c>
      <c r="AN30" s="203"/>
      <c r="AO30" s="151">
        <v>0</v>
      </c>
      <c r="AP30" s="152">
        <v>0</v>
      </c>
      <c r="AQ30" s="203"/>
      <c r="AR30" s="151">
        <v>0</v>
      </c>
      <c r="AS30" s="152">
        <v>0</v>
      </c>
      <c r="AT30" s="203"/>
      <c r="AU30" s="151">
        <v>0</v>
      </c>
      <c r="AV30" s="152">
        <v>0</v>
      </c>
      <c r="AW30" s="203"/>
      <c r="AX30" s="151">
        <v>0</v>
      </c>
      <c r="AY30" s="152">
        <v>0</v>
      </c>
      <c r="AZ30" s="203"/>
    </row>
    <row r="31" spans="1:52" x14ac:dyDescent="0.25">
      <c r="A31" s="160"/>
      <c r="B31" s="161">
        <v>21</v>
      </c>
      <c r="C31" s="162" t="str">
        <v>Шкаф ВРУ-1К Вводная панель</v>
      </c>
      <c r="D31" s="162" t="str">
        <v>шт</v>
      </c>
      <c r="E31" s="163">
        <v>119520</v>
      </c>
      <c r="F31" s="162">
        <v>1</v>
      </c>
      <c r="G31" s="163">
        <v>119520</v>
      </c>
      <c r="H31" s="163">
        <v>0</v>
      </c>
      <c r="I31" s="11"/>
      <c r="J31" s="147">
        <v>0</v>
      </c>
      <c r="K31" s="148">
        <v>0</v>
      </c>
      <c r="L31" s="149"/>
      <c r="M31" s="150"/>
      <c r="N31" s="147">
        <v>1</v>
      </c>
      <c r="O31" s="148">
        <v>119520</v>
      </c>
      <c r="P31" s="149"/>
      <c r="Q31" s="151">
        <v>0</v>
      </c>
      <c r="R31" s="152">
        <v>0</v>
      </c>
      <c r="S31" s="203"/>
      <c r="T31" s="151">
        <v>0</v>
      </c>
      <c r="U31" s="152">
        <v>0</v>
      </c>
      <c r="V31" s="203"/>
      <c r="W31" s="151">
        <v>0</v>
      </c>
      <c r="X31" s="152">
        <v>0</v>
      </c>
      <c r="Y31" s="203"/>
      <c r="Z31" s="151">
        <v>0</v>
      </c>
      <c r="AA31" s="152">
        <v>0</v>
      </c>
      <c r="AB31" s="203"/>
      <c r="AC31" s="151">
        <v>0</v>
      </c>
      <c r="AD31" s="152">
        <v>0</v>
      </c>
      <c r="AE31" s="203"/>
      <c r="AF31" s="151">
        <v>0</v>
      </c>
      <c r="AG31" s="152">
        <v>0</v>
      </c>
      <c r="AH31" s="203"/>
      <c r="AI31" s="151">
        <v>0</v>
      </c>
      <c r="AJ31" s="152">
        <v>0</v>
      </c>
      <c r="AK31" s="203"/>
      <c r="AL31" s="151">
        <v>0</v>
      </c>
      <c r="AM31" s="152">
        <v>0</v>
      </c>
      <c r="AN31" s="203"/>
      <c r="AO31" s="151">
        <v>0</v>
      </c>
      <c r="AP31" s="152">
        <v>0</v>
      </c>
      <c r="AQ31" s="203"/>
      <c r="AR31" s="151">
        <v>0</v>
      </c>
      <c r="AS31" s="152">
        <v>0</v>
      </c>
      <c r="AT31" s="203"/>
      <c r="AU31" s="151">
        <v>0</v>
      </c>
      <c r="AV31" s="152">
        <v>0</v>
      </c>
      <c r="AW31" s="203"/>
      <c r="AX31" s="151">
        <v>0</v>
      </c>
      <c r="AY31" s="152">
        <v>0</v>
      </c>
      <c r="AZ31" s="203"/>
    </row>
    <row r="32" spans="1:52" ht="30" x14ac:dyDescent="0.25">
      <c r="A32" s="160"/>
      <c r="B32" s="161">
        <v>22</v>
      </c>
      <c r="C32" s="162" t="str">
        <v>Монтаж и подключение шкафа ВРУ-1К Вводная панель (Электросчетчики поставка Заказчика)</v>
      </c>
      <c r="D32" s="162" t="str">
        <v>шт</v>
      </c>
      <c r="E32" s="163">
        <v>45235.31</v>
      </c>
      <c r="F32" s="162">
        <v>1</v>
      </c>
      <c r="G32" s="163">
        <v>0</v>
      </c>
      <c r="H32" s="163">
        <v>45235.31</v>
      </c>
      <c r="I32" s="11"/>
      <c r="J32" s="147">
        <v>0</v>
      </c>
      <c r="K32" s="148">
        <v>0</v>
      </c>
      <c r="L32" s="149"/>
      <c r="M32" s="150"/>
      <c r="N32" s="147">
        <v>1</v>
      </c>
      <c r="O32" s="148">
        <v>45235.31</v>
      </c>
      <c r="P32" s="149"/>
      <c r="Q32" s="151">
        <v>0</v>
      </c>
      <c r="R32" s="152">
        <v>0</v>
      </c>
      <c r="S32" s="203"/>
      <c r="T32" s="151">
        <v>0</v>
      </c>
      <c r="U32" s="152">
        <v>0</v>
      </c>
      <c r="V32" s="203"/>
      <c r="W32" s="151">
        <v>0</v>
      </c>
      <c r="X32" s="152">
        <v>0</v>
      </c>
      <c r="Y32" s="203"/>
      <c r="Z32" s="151">
        <v>0</v>
      </c>
      <c r="AA32" s="152">
        <v>0</v>
      </c>
      <c r="AB32" s="203"/>
      <c r="AC32" s="151">
        <v>0</v>
      </c>
      <c r="AD32" s="152">
        <v>0</v>
      </c>
      <c r="AE32" s="203"/>
      <c r="AF32" s="151">
        <v>0</v>
      </c>
      <c r="AG32" s="152">
        <v>0</v>
      </c>
      <c r="AH32" s="203"/>
      <c r="AI32" s="151">
        <v>0</v>
      </c>
      <c r="AJ32" s="152">
        <v>0</v>
      </c>
      <c r="AK32" s="203"/>
      <c r="AL32" s="151">
        <v>0</v>
      </c>
      <c r="AM32" s="152">
        <v>0</v>
      </c>
      <c r="AN32" s="203"/>
      <c r="AO32" s="151">
        <v>0</v>
      </c>
      <c r="AP32" s="152">
        <v>0</v>
      </c>
      <c r="AQ32" s="203"/>
      <c r="AR32" s="151">
        <v>0</v>
      </c>
      <c r="AS32" s="152">
        <v>0</v>
      </c>
      <c r="AT32" s="203"/>
      <c r="AU32" s="151">
        <v>0</v>
      </c>
      <c r="AV32" s="152">
        <v>0</v>
      </c>
      <c r="AW32" s="203"/>
      <c r="AX32" s="151">
        <v>0</v>
      </c>
      <c r="AY32" s="152">
        <v>0</v>
      </c>
      <c r="AZ32" s="203"/>
    </row>
    <row r="33" spans="1:52" x14ac:dyDescent="0.25">
      <c r="A33" s="160"/>
      <c r="B33" s="161">
        <v>23</v>
      </c>
      <c r="C33" s="162" t="str">
        <v>Шкаф ВРУ-1К Распределительная панель</v>
      </c>
      <c r="D33" s="162" t="str">
        <v>шт</v>
      </c>
      <c r="E33" s="163">
        <v>59640</v>
      </c>
      <c r="F33" s="162">
        <v>1</v>
      </c>
      <c r="G33" s="163">
        <v>59640</v>
      </c>
      <c r="H33" s="163">
        <v>0</v>
      </c>
      <c r="I33" s="11"/>
      <c r="J33" s="147">
        <v>0</v>
      </c>
      <c r="K33" s="148">
        <v>0</v>
      </c>
      <c r="L33" s="149"/>
      <c r="M33" s="150"/>
      <c r="N33" s="147">
        <v>1</v>
      </c>
      <c r="O33" s="148">
        <v>59640</v>
      </c>
      <c r="P33" s="149"/>
      <c r="Q33" s="151">
        <v>0</v>
      </c>
      <c r="R33" s="152">
        <v>0</v>
      </c>
      <c r="S33" s="203"/>
      <c r="T33" s="151">
        <v>0</v>
      </c>
      <c r="U33" s="152">
        <v>0</v>
      </c>
      <c r="V33" s="203"/>
      <c r="W33" s="151">
        <v>0</v>
      </c>
      <c r="X33" s="152">
        <v>0</v>
      </c>
      <c r="Y33" s="203"/>
      <c r="Z33" s="151">
        <v>0</v>
      </c>
      <c r="AA33" s="152">
        <v>0</v>
      </c>
      <c r="AB33" s="203"/>
      <c r="AC33" s="151">
        <v>0</v>
      </c>
      <c r="AD33" s="152">
        <v>0</v>
      </c>
      <c r="AE33" s="203"/>
      <c r="AF33" s="151">
        <v>0</v>
      </c>
      <c r="AG33" s="152">
        <v>0</v>
      </c>
      <c r="AH33" s="203"/>
      <c r="AI33" s="151">
        <v>0</v>
      </c>
      <c r="AJ33" s="152">
        <v>0</v>
      </c>
      <c r="AK33" s="203"/>
      <c r="AL33" s="151">
        <v>0</v>
      </c>
      <c r="AM33" s="152">
        <v>0</v>
      </c>
      <c r="AN33" s="203"/>
      <c r="AO33" s="151">
        <v>0</v>
      </c>
      <c r="AP33" s="152">
        <v>0</v>
      </c>
      <c r="AQ33" s="203"/>
      <c r="AR33" s="151">
        <v>0</v>
      </c>
      <c r="AS33" s="152">
        <v>0</v>
      </c>
      <c r="AT33" s="203"/>
      <c r="AU33" s="151">
        <v>0</v>
      </c>
      <c r="AV33" s="152">
        <v>0</v>
      </c>
      <c r="AW33" s="203"/>
      <c r="AX33" s="151">
        <v>0</v>
      </c>
      <c r="AY33" s="152">
        <v>0</v>
      </c>
      <c r="AZ33" s="203"/>
    </row>
    <row r="34" spans="1:52" ht="45" x14ac:dyDescent="0.25">
      <c r="A34" s="160"/>
      <c r="B34" s="161">
        <v>24</v>
      </c>
      <c r="C34" s="162" t="str">
        <v>Монтаж и подключение шкафа ВРУ-1К Распределительная панель (Электросчетчики поставка Заказчика)</v>
      </c>
      <c r="D34" s="162" t="str">
        <v>шт</v>
      </c>
      <c r="E34" s="163">
        <v>45235.31</v>
      </c>
      <c r="F34" s="162">
        <v>1</v>
      </c>
      <c r="G34" s="163">
        <v>0</v>
      </c>
      <c r="H34" s="163">
        <v>45235.31</v>
      </c>
      <c r="I34" s="11"/>
      <c r="J34" s="147">
        <v>0</v>
      </c>
      <c r="K34" s="148">
        <v>0</v>
      </c>
      <c r="L34" s="149"/>
      <c r="M34" s="150"/>
      <c r="N34" s="147">
        <v>1</v>
      </c>
      <c r="O34" s="148">
        <v>45235.31</v>
      </c>
      <c r="P34" s="149"/>
      <c r="Q34" s="151">
        <v>0</v>
      </c>
      <c r="R34" s="152">
        <v>0</v>
      </c>
      <c r="S34" s="203"/>
      <c r="T34" s="151">
        <v>0</v>
      </c>
      <c r="U34" s="152">
        <v>0</v>
      </c>
      <c r="V34" s="203"/>
      <c r="W34" s="151">
        <v>0</v>
      </c>
      <c r="X34" s="152">
        <v>0</v>
      </c>
      <c r="Y34" s="203"/>
      <c r="Z34" s="151">
        <v>0</v>
      </c>
      <c r="AA34" s="152">
        <v>0</v>
      </c>
      <c r="AB34" s="203"/>
      <c r="AC34" s="151">
        <v>0</v>
      </c>
      <c r="AD34" s="152">
        <v>0</v>
      </c>
      <c r="AE34" s="203"/>
      <c r="AF34" s="151">
        <v>0</v>
      </c>
      <c r="AG34" s="152">
        <v>0</v>
      </c>
      <c r="AH34" s="203"/>
      <c r="AI34" s="151">
        <v>0</v>
      </c>
      <c r="AJ34" s="152">
        <v>0</v>
      </c>
      <c r="AK34" s="203"/>
      <c r="AL34" s="151">
        <v>0</v>
      </c>
      <c r="AM34" s="152">
        <v>0</v>
      </c>
      <c r="AN34" s="203"/>
      <c r="AO34" s="151">
        <v>0</v>
      </c>
      <c r="AP34" s="152">
        <v>0</v>
      </c>
      <c r="AQ34" s="203"/>
      <c r="AR34" s="151">
        <v>0</v>
      </c>
      <c r="AS34" s="152">
        <v>0</v>
      </c>
      <c r="AT34" s="203"/>
      <c r="AU34" s="151">
        <v>0</v>
      </c>
      <c r="AV34" s="152">
        <v>0</v>
      </c>
      <c r="AW34" s="203"/>
      <c r="AX34" s="151">
        <v>0</v>
      </c>
      <c r="AY34" s="152">
        <v>0</v>
      </c>
      <c r="AZ34" s="203"/>
    </row>
    <row r="35" spans="1:52" x14ac:dyDescent="0.25">
      <c r="A35" s="160"/>
      <c r="B35" s="161">
        <v>25</v>
      </c>
      <c r="C35" s="162" t="str">
        <v>Огнетушитель ОП-4 (з)</v>
      </c>
      <c r="D35" s="162" t="str">
        <v>шт</v>
      </c>
      <c r="E35" s="163">
        <v>795</v>
      </c>
      <c r="F35" s="162">
        <v>1</v>
      </c>
      <c r="G35" s="163">
        <v>795</v>
      </c>
      <c r="H35" s="163">
        <v>0</v>
      </c>
      <c r="I35" s="11"/>
      <c r="J35" s="147">
        <v>0</v>
      </c>
      <c r="K35" s="148">
        <v>0</v>
      </c>
      <c r="L35" s="149"/>
      <c r="M35" s="150"/>
      <c r="N35" s="147">
        <v>1</v>
      </c>
      <c r="O35" s="148">
        <v>795</v>
      </c>
      <c r="P35" s="149"/>
      <c r="Q35" s="151">
        <v>0</v>
      </c>
      <c r="R35" s="152">
        <v>0</v>
      </c>
      <c r="S35" s="203"/>
      <c r="T35" s="151">
        <v>0</v>
      </c>
      <c r="U35" s="152">
        <v>0</v>
      </c>
      <c r="V35" s="203"/>
      <c r="W35" s="151">
        <v>0</v>
      </c>
      <c r="X35" s="152">
        <v>0</v>
      </c>
      <c r="Y35" s="203"/>
      <c r="Z35" s="151">
        <v>0</v>
      </c>
      <c r="AA35" s="152">
        <v>0</v>
      </c>
      <c r="AB35" s="203"/>
      <c r="AC35" s="151">
        <v>0</v>
      </c>
      <c r="AD35" s="152">
        <v>0</v>
      </c>
      <c r="AE35" s="203"/>
      <c r="AF35" s="151">
        <v>0</v>
      </c>
      <c r="AG35" s="152">
        <v>0</v>
      </c>
      <c r="AH35" s="203"/>
      <c r="AI35" s="151">
        <v>0</v>
      </c>
      <c r="AJ35" s="152">
        <v>0</v>
      </c>
      <c r="AK35" s="203"/>
      <c r="AL35" s="151">
        <v>0</v>
      </c>
      <c r="AM35" s="152">
        <v>0</v>
      </c>
      <c r="AN35" s="203"/>
      <c r="AO35" s="151">
        <v>0</v>
      </c>
      <c r="AP35" s="152">
        <v>0</v>
      </c>
      <c r="AQ35" s="203"/>
      <c r="AR35" s="151">
        <v>0</v>
      </c>
      <c r="AS35" s="152">
        <v>0</v>
      </c>
      <c r="AT35" s="203"/>
      <c r="AU35" s="151">
        <v>0</v>
      </c>
      <c r="AV35" s="152">
        <v>0</v>
      </c>
      <c r="AW35" s="203"/>
      <c r="AX35" s="151">
        <v>0</v>
      </c>
      <c r="AY35" s="152">
        <v>0</v>
      </c>
      <c r="AZ35" s="203"/>
    </row>
    <row r="36" spans="1:52" ht="45" x14ac:dyDescent="0.25">
      <c r="A36" s="160"/>
      <c r="B36" s="161">
        <v>26</v>
      </c>
      <c r="C36" s="162" t="str">
        <v>Подставка "УНИВЕРСАЛЬНАЯ" под огн. до 16кг., цельнометаллическая(190/190/270мм) цвет красный</v>
      </c>
      <c r="D36" s="162" t="str">
        <v>шт</v>
      </c>
      <c r="E36" s="163">
        <v>565</v>
      </c>
      <c r="F36" s="162">
        <v>1</v>
      </c>
      <c r="G36" s="163">
        <v>565</v>
      </c>
      <c r="H36" s="163">
        <v>0</v>
      </c>
      <c r="I36" s="11"/>
      <c r="J36" s="147">
        <v>0</v>
      </c>
      <c r="K36" s="148">
        <v>0</v>
      </c>
      <c r="L36" s="149"/>
      <c r="M36" s="150"/>
      <c r="N36" s="147">
        <v>1</v>
      </c>
      <c r="O36" s="148">
        <v>565</v>
      </c>
      <c r="P36" s="149"/>
      <c r="Q36" s="151">
        <v>0</v>
      </c>
      <c r="R36" s="152">
        <v>0</v>
      </c>
      <c r="S36" s="203"/>
      <c r="T36" s="151">
        <v>0</v>
      </c>
      <c r="U36" s="152">
        <v>0</v>
      </c>
      <c r="V36" s="203"/>
      <c r="W36" s="151">
        <v>0</v>
      </c>
      <c r="X36" s="152">
        <v>0</v>
      </c>
      <c r="Y36" s="203"/>
      <c r="Z36" s="151">
        <v>0</v>
      </c>
      <c r="AA36" s="152">
        <v>0</v>
      </c>
      <c r="AB36" s="203"/>
      <c r="AC36" s="151">
        <v>0</v>
      </c>
      <c r="AD36" s="152">
        <v>0</v>
      </c>
      <c r="AE36" s="203"/>
      <c r="AF36" s="151">
        <v>0</v>
      </c>
      <c r="AG36" s="152">
        <v>0</v>
      </c>
      <c r="AH36" s="203"/>
      <c r="AI36" s="151">
        <v>0</v>
      </c>
      <c r="AJ36" s="152">
        <v>0</v>
      </c>
      <c r="AK36" s="203"/>
      <c r="AL36" s="151">
        <v>0</v>
      </c>
      <c r="AM36" s="152">
        <v>0</v>
      </c>
      <c r="AN36" s="203"/>
      <c r="AO36" s="151">
        <v>0</v>
      </c>
      <c r="AP36" s="152">
        <v>0</v>
      </c>
      <c r="AQ36" s="203"/>
      <c r="AR36" s="151">
        <v>0</v>
      </c>
      <c r="AS36" s="152">
        <v>0</v>
      </c>
      <c r="AT36" s="203"/>
      <c r="AU36" s="151">
        <v>0</v>
      </c>
      <c r="AV36" s="152">
        <v>0</v>
      </c>
      <c r="AW36" s="203"/>
      <c r="AX36" s="151">
        <v>0</v>
      </c>
      <c r="AY36" s="152">
        <v>0</v>
      </c>
      <c r="AZ36" s="203"/>
    </row>
    <row r="37" spans="1:52" x14ac:dyDescent="0.25">
      <c r="A37" s="160"/>
      <c r="B37" s="161">
        <v>27</v>
      </c>
      <c r="C37" s="162" t="str">
        <v>Ящик для песка V-0,125 м3 (700/400/375мм)</v>
      </c>
      <c r="D37" s="162" t="str">
        <v>шт</v>
      </c>
      <c r="E37" s="163">
        <v>2850</v>
      </c>
      <c r="F37" s="162">
        <v>1</v>
      </c>
      <c r="G37" s="163">
        <v>2850</v>
      </c>
      <c r="H37" s="163">
        <v>0</v>
      </c>
      <c r="I37" s="11"/>
      <c r="J37" s="147">
        <v>0</v>
      </c>
      <c r="K37" s="148">
        <v>0</v>
      </c>
      <c r="L37" s="149"/>
      <c r="M37" s="150"/>
      <c r="N37" s="147">
        <v>1</v>
      </c>
      <c r="O37" s="148">
        <v>2850</v>
      </c>
      <c r="P37" s="149"/>
      <c r="Q37" s="151">
        <v>0</v>
      </c>
      <c r="R37" s="152">
        <v>0</v>
      </c>
      <c r="S37" s="203"/>
      <c r="T37" s="151">
        <v>0</v>
      </c>
      <c r="U37" s="152">
        <v>0</v>
      </c>
      <c r="V37" s="203"/>
      <c r="W37" s="151">
        <v>0</v>
      </c>
      <c r="X37" s="152">
        <v>0</v>
      </c>
      <c r="Y37" s="203"/>
      <c r="Z37" s="151">
        <v>0</v>
      </c>
      <c r="AA37" s="152">
        <v>0</v>
      </c>
      <c r="AB37" s="203"/>
      <c r="AC37" s="151">
        <v>0</v>
      </c>
      <c r="AD37" s="152">
        <v>0</v>
      </c>
      <c r="AE37" s="203"/>
      <c r="AF37" s="151">
        <v>0</v>
      </c>
      <c r="AG37" s="152">
        <v>0</v>
      </c>
      <c r="AH37" s="203"/>
      <c r="AI37" s="151">
        <v>0</v>
      </c>
      <c r="AJ37" s="152">
        <v>0</v>
      </c>
      <c r="AK37" s="203"/>
      <c r="AL37" s="151">
        <v>0</v>
      </c>
      <c r="AM37" s="152">
        <v>0</v>
      </c>
      <c r="AN37" s="203"/>
      <c r="AO37" s="151">
        <v>0</v>
      </c>
      <c r="AP37" s="152">
        <v>0</v>
      </c>
      <c r="AQ37" s="203"/>
      <c r="AR37" s="151">
        <v>0</v>
      </c>
      <c r="AS37" s="152">
        <v>0</v>
      </c>
      <c r="AT37" s="203"/>
      <c r="AU37" s="151">
        <v>0</v>
      </c>
      <c r="AV37" s="152">
        <v>0</v>
      </c>
      <c r="AW37" s="203"/>
      <c r="AX37" s="151">
        <v>0</v>
      </c>
      <c r="AY37" s="152">
        <v>0</v>
      </c>
      <c r="AZ37" s="203"/>
    </row>
    <row r="38" spans="1:52" x14ac:dyDescent="0.25">
      <c r="A38" s="160"/>
      <c r="B38" s="161">
        <v>28</v>
      </c>
      <c r="C38" s="162" t="str">
        <v>Ковер диэлектрический 750х750мм</v>
      </c>
      <c r="D38" s="162" t="str">
        <v>м</v>
      </c>
      <c r="E38" s="163">
        <v>650</v>
      </c>
      <c r="F38" s="162">
        <v>2</v>
      </c>
      <c r="G38" s="163">
        <v>1300</v>
      </c>
      <c r="H38" s="163">
        <v>0</v>
      </c>
      <c r="I38" s="11"/>
      <c r="J38" s="147">
        <v>0</v>
      </c>
      <c r="K38" s="148">
        <v>0</v>
      </c>
      <c r="L38" s="149"/>
      <c r="M38" s="150"/>
      <c r="N38" s="147">
        <v>2</v>
      </c>
      <c r="O38" s="148">
        <v>1300</v>
      </c>
      <c r="P38" s="149"/>
      <c r="Q38" s="151">
        <v>0</v>
      </c>
      <c r="R38" s="152">
        <v>0</v>
      </c>
      <c r="S38" s="203"/>
      <c r="T38" s="151">
        <v>0</v>
      </c>
      <c r="U38" s="152">
        <v>0</v>
      </c>
      <c r="V38" s="203"/>
      <c r="W38" s="151">
        <v>0</v>
      </c>
      <c r="X38" s="152">
        <v>0</v>
      </c>
      <c r="Y38" s="203"/>
      <c r="Z38" s="151">
        <v>0</v>
      </c>
      <c r="AA38" s="152">
        <v>0</v>
      </c>
      <c r="AB38" s="203"/>
      <c r="AC38" s="151">
        <v>0</v>
      </c>
      <c r="AD38" s="152">
        <v>0</v>
      </c>
      <c r="AE38" s="203"/>
      <c r="AF38" s="151">
        <v>0</v>
      </c>
      <c r="AG38" s="152">
        <v>0</v>
      </c>
      <c r="AH38" s="203"/>
      <c r="AI38" s="151">
        <v>0</v>
      </c>
      <c r="AJ38" s="152">
        <v>0</v>
      </c>
      <c r="AK38" s="203"/>
      <c r="AL38" s="151">
        <v>0</v>
      </c>
      <c r="AM38" s="152">
        <v>0</v>
      </c>
      <c r="AN38" s="203"/>
      <c r="AO38" s="151">
        <v>0</v>
      </c>
      <c r="AP38" s="152">
        <v>0</v>
      </c>
      <c r="AQ38" s="203"/>
      <c r="AR38" s="151">
        <v>0</v>
      </c>
      <c r="AS38" s="152">
        <v>0</v>
      </c>
      <c r="AT38" s="203"/>
      <c r="AU38" s="151">
        <v>0</v>
      </c>
      <c r="AV38" s="152">
        <v>0</v>
      </c>
      <c r="AW38" s="203"/>
      <c r="AX38" s="151">
        <v>0</v>
      </c>
      <c r="AY38" s="152">
        <v>0</v>
      </c>
      <c r="AZ38" s="203"/>
    </row>
    <row r="39" spans="1:52" x14ac:dyDescent="0.25">
      <c r="A39" s="160"/>
      <c r="B39" s="161">
        <v>29</v>
      </c>
      <c r="C39" s="162" t="str">
        <v>Перчатки диэлектрические латексные 1кВ</v>
      </c>
      <c r="D39" s="162" t="str">
        <v>м</v>
      </c>
      <c r="E39" s="163">
        <v>800</v>
      </c>
      <c r="F39" s="162">
        <v>1</v>
      </c>
      <c r="G39" s="163">
        <v>800</v>
      </c>
      <c r="H39" s="163">
        <v>0</v>
      </c>
      <c r="I39" s="11"/>
      <c r="J39" s="147">
        <v>0</v>
      </c>
      <c r="K39" s="148">
        <v>0</v>
      </c>
      <c r="L39" s="149"/>
      <c r="M39" s="150"/>
      <c r="N39" s="147">
        <v>1</v>
      </c>
      <c r="O39" s="148">
        <v>800</v>
      </c>
      <c r="P39" s="149"/>
      <c r="Q39" s="151">
        <v>0</v>
      </c>
      <c r="R39" s="152">
        <v>0</v>
      </c>
      <c r="S39" s="203"/>
      <c r="T39" s="151">
        <v>0</v>
      </c>
      <c r="U39" s="152">
        <v>0</v>
      </c>
      <c r="V39" s="203"/>
      <c r="W39" s="151">
        <v>0</v>
      </c>
      <c r="X39" s="152">
        <v>0</v>
      </c>
      <c r="Y39" s="203"/>
      <c r="Z39" s="151">
        <v>0</v>
      </c>
      <c r="AA39" s="152">
        <v>0</v>
      </c>
      <c r="AB39" s="203"/>
      <c r="AC39" s="151">
        <v>0</v>
      </c>
      <c r="AD39" s="152">
        <v>0</v>
      </c>
      <c r="AE39" s="203"/>
      <c r="AF39" s="151">
        <v>0</v>
      </c>
      <c r="AG39" s="152">
        <v>0</v>
      </c>
      <c r="AH39" s="203"/>
      <c r="AI39" s="151">
        <v>0</v>
      </c>
      <c r="AJ39" s="152">
        <v>0</v>
      </c>
      <c r="AK39" s="203"/>
      <c r="AL39" s="151">
        <v>0</v>
      </c>
      <c r="AM39" s="152">
        <v>0</v>
      </c>
      <c r="AN39" s="203"/>
      <c r="AO39" s="151">
        <v>0</v>
      </c>
      <c r="AP39" s="152">
        <v>0</v>
      </c>
      <c r="AQ39" s="203"/>
      <c r="AR39" s="151">
        <v>0</v>
      </c>
      <c r="AS39" s="152">
        <v>0</v>
      </c>
      <c r="AT39" s="203"/>
      <c r="AU39" s="151">
        <v>0</v>
      </c>
      <c r="AV39" s="152">
        <v>0</v>
      </c>
      <c r="AW39" s="203"/>
      <c r="AX39" s="151">
        <v>0</v>
      </c>
      <c r="AY39" s="152">
        <v>0</v>
      </c>
      <c r="AZ39" s="203"/>
    </row>
    <row r="40" spans="1:52" ht="30" x14ac:dyDescent="0.25">
      <c r="A40" s="160"/>
      <c r="B40" s="161">
        <v>30</v>
      </c>
      <c r="C40" s="162" t="str">
        <v>Знак пластик Не включать! Работают люди S02 (100х200мм) PROxima</v>
      </c>
      <c r="D40" s="162" t="str">
        <v>м</v>
      </c>
      <c r="E40" s="163">
        <v>90</v>
      </c>
      <c r="F40" s="162">
        <v>1</v>
      </c>
      <c r="G40" s="163">
        <v>90</v>
      </c>
      <c r="H40" s="163">
        <v>0</v>
      </c>
      <c r="I40" s="11"/>
      <c r="J40" s="147">
        <v>0</v>
      </c>
      <c r="K40" s="148">
        <v>0</v>
      </c>
      <c r="L40" s="149"/>
      <c r="M40" s="150"/>
      <c r="N40" s="147">
        <v>1</v>
      </c>
      <c r="O40" s="148">
        <v>90</v>
      </c>
      <c r="P40" s="149"/>
      <c r="Q40" s="151">
        <v>0</v>
      </c>
      <c r="R40" s="152">
        <v>0</v>
      </c>
      <c r="S40" s="203"/>
      <c r="T40" s="151">
        <v>0</v>
      </c>
      <c r="U40" s="152">
        <v>0</v>
      </c>
      <c r="V40" s="203"/>
      <c r="W40" s="151">
        <v>0</v>
      </c>
      <c r="X40" s="152">
        <v>0</v>
      </c>
      <c r="Y40" s="203"/>
      <c r="Z40" s="151">
        <v>0</v>
      </c>
      <c r="AA40" s="152">
        <v>0</v>
      </c>
      <c r="AB40" s="203"/>
      <c r="AC40" s="151">
        <v>0</v>
      </c>
      <c r="AD40" s="152">
        <v>0</v>
      </c>
      <c r="AE40" s="203"/>
      <c r="AF40" s="151">
        <v>0</v>
      </c>
      <c r="AG40" s="152">
        <v>0</v>
      </c>
      <c r="AH40" s="203"/>
      <c r="AI40" s="151">
        <v>0</v>
      </c>
      <c r="AJ40" s="152">
        <v>0</v>
      </c>
      <c r="AK40" s="203"/>
      <c r="AL40" s="151">
        <v>0</v>
      </c>
      <c r="AM40" s="152">
        <v>0</v>
      </c>
      <c r="AN40" s="203"/>
      <c r="AO40" s="151">
        <v>0</v>
      </c>
      <c r="AP40" s="152">
        <v>0</v>
      </c>
      <c r="AQ40" s="203"/>
      <c r="AR40" s="151">
        <v>0</v>
      </c>
      <c r="AS40" s="152">
        <v>0</v>
      </c>
      <c r="AT40" s="203"/>
      <c r="AU40" s="151">
        <v>0</v>
      </c>
      <c r="AV40" s="152">
        <v>0</v>
      </c>
      <c r="AW40" s="203"/>
      <c r="AX40" s="151">
        <v>0</v>
      </c>
      <c r="AY40" s="152">
        <v>0</v>
      </c>
      <c r="AZ40" s="203"/>
    </row>
    <row r="41" spans="1:52" ht="30" x14ac:dyDescent="0.25">
      <c r="A41" s="160"/>
      <c r="B41" s="161">
        <v>31</v>
      </c>
      <c r="C41" s="162" t="str">
        <v>Знак пластик Заземлено S05 (100х200мм) PROxima</v>
      </c>
      <c r="D41" s="162" t="str">
        <v>м</v>
      </c>
      <c r="E41" s="163">
        <v>90</v>
      </c>
      <c r="F41" s="162">
        <v>1</v>
      </c>
      <c r="G41" s="163">
        <v>90</v>
      </c>
      <c r="H41" s="163">
        <v>0</v>
      </c>
      <c r="I41" s="11"/>
      <c r="J41" s="147">
        <v>0</v>
      </c>
      <c r="K41" s="148">
        <v>0</v>
      </c>
      <c r="L41" s="149"/>
      <c r="M41" s="150"/>
      <c r="N41" s="147">
        <v>1</v>
      </c>
      <c r="O41" s="148">
        <v>90</v>
      </c>
      <c r="P41" s="149"/>
      <c r="Q41" s="151">
        <v>0</v>
      </c>
      <c r="R41" s="152">
        <v>0</v>
      </c>
      <c r="S41" s="203"/>
      <c r="T41" s="151">
        <v>0</v>
      </c>
      <c r="U41" s="152">
        <v>0</v>
      </c>
      <c r="V41" s="203"/>
      <c r="W41" s="151">
        <v>0</v>
      </c>
      <c r="X41" s="152">
        <v>0</v>
      </c>
      <c r="Y41" s="203"/>
      <c r="Z41" s="151">
        <v>0</v>
      </c>
      <c r="AA41" s="152">
        <v>0</v>
      </c>
      <c r="AB41" s="203"/>
      <c r="AC41" s="151">
        <v>0</v>
      </c>
      <c r="AD41" s="152">
        <v>0</v>
      </c>
      <c r="AE41" s="203"/>
      <c r="AF41" s="151">
        <v>0</v>
      </c>
      <c r="AG41" s="152">
        <v>0</v>
      </c>
      <c r="AH41" s="203"/>
      <c r="AI41" s="151">
        <v>0</v>
      </c>
      <c r="AJ41" s="152">
        <v>0</v>
      </c>
      <c r="AK41" s="203"/>
      <c r="AL41" s="151">
        <v>0</v>
      </c>
      <c r="AM41" s="152">
        <v>0</v>
      </c>
      <c r="AN41" s="203"/>
      <c r="AO41" s="151">
        <v>0</v>
      </c>
      <c r="AP41" s="152">
        <v>0</v>
      </c>
      <c r="AQ41" s="203"/>
      <c r="AR41" s="151">
        <v>0</v>
      </c>
      <c r="AS41" s="152">
        <v>0</v>
      </c>
      <c r="AT41" s="203"/>
      <c r="AU41" s="151">
        <v>0</v>
      </c>
      <c r="AV41" s="152">
        <v>0</v>
      </c>
      <c r="AW41" s="203"/>
      <c r="AX41" s="151">
        <v>0</v>
      </c>
      <c r="AY41" s="152">
        <v>0</v>
      </c>
      <c r="AZ41" s="203"/>
    </row>
    <row r="42" spans="1:52" x14ac:dyDescent="0.25">
      <c r="A42" s="160"/>
      <c r="B42" s="161">
        <v>32</v>
      </c>
      <c r="C42" s="162" t="str">
        <v>Совок</v>
      </c>
      <c r="D42" s="162" t="str">
        <v>шт</v>
      </c>
      <c r="E42" s="163">
        <v>345</v>
      </c>
      <c r="F42" s="162">
        <v>1</v>
      </c>
      <c r="G42" s="163">
        <v>345</v>
      </c>
      <c r="H42" s="163">
        <v>0</v>
      </c>
      <c r="I42" s="11"/>
      <c r="J42" s="147">
        <v>0</v>
      </c>
      <c r="K42" s="148">
        <v>0</v>
      </c>
      <c r="L42" s="149"/>
      <c r="M42" s="150"/>
      <c r="N42" s="147">
        <v>1</v>
      </c>
      <c r="O42" s="148">
        <v>345</v>
      </c>
      <c r="P42" s="149"/>
      <c r="Q42" s="151">
        <v>0</v>
      </c>
      <c r="R42" s="152">
        <v>0</v>
      </c>
      <c r="S42" s="203"/>
      <c r="T42" s="151">
        <v>0</v>
      </c>
      <c r="U42" s="152">
        <v>0</v>
      </c>
      <c r="V42" s="203"/>
      <c r="W42" s="151">
        <v>0</v>
      </c>
      <c r="X42" s="152">
        <v>0</v>
      </c>
      <c r="Y42" s="203"/>
      <c r="Z42" s="151">
        <v>0</v>
      </c>
      <c r="AA42" s="152">
        <v>0</v>
      </c>
      <c r="AB42" s="203"/>
      <c r="AC42" s="151">
        <v>0</v>
      </c>
      <c r="AD42" s="152">
        <v>0</v>
      </c>
      <c r="AE42" s="203"/>
      <c r="AF42" s="151">
        <v>0</v>
      </c>
      <c r="AG42" s="152">
        <v>0</v>
      </c>
      <c r="AH42" s="203"/>
      <c r="AI42" s="151">
        <v>0</v>
      </c>
      <c r="AJ42" s="152">
        <v>0</v>
      </c>
      <c r="AK42" s="203"/>
      <c r="AL42" s="151">
        <v>0</v>
      </c>
      <c r="AM42" s="152">
        <v>0</v>
      </c>
      <c r="AN42" s="203"/>
      <c r="AO42" s="151">
        <v>0</v>
      </c>
      <c r="AP42" s="152">
        <v>0</v>
      </c>
      <c r="AQ42" s="203"/>
      <c r="AR42" s="151">
        <v>0</v>
      </c>
      <c r="AS42" s="152">
        <v>0</v>
      </c>
      <c r="AT42" s="203"/>
      <c r="AU42" s="151">
        <v>0</v>
      </c>
      <c r="AV42" s="152">
        <v>0</v>
      </c>
      <c r="AW42" s="203"/>
      <c r="AX42" s="151">
        <v>0</v>
      </c>
      <c r="AY42" s="152">
        <v>0</v>
      </c>
      <c r="AZ42" s="203"/>
    </row>
    <row r="43" spans="1:52" x14ac:dyDescent="0.25">
      <c r="A43" s="160"/>
      <c r="B43" s="161">
        <v>33</v>
      </c>
      <c r="C43" s="162" t="str">
        <v>Указатель напряжения ПИН-90Э (ET-UNN101)</v>
      </c>
      <c r="D43" s="162" t="str">
        <v>шт</v>
      </c>
      <c r="E43" s="163">
        <v>330</v>
      </c>
      <c r="F43" s="162">
        <v>1</v>
      </c>
      <c r="G43" s="163">
        <v>330</v>
      </c>
      <c r="H43" s="163">
        <v>0</v>
      </c>
      <c r="I43" s="11"/>
      <c r="J43" s="147">
        <v>0</v>
      </c>
      <c r="K43" s="148">
        <v>0</v>
      </c>
      <c r="L43" s="149"/>
      <c r="M43" s="150"/>
      <c r="N43" s="147">
        <v>1</v>
      </c>
      <c r="O43" s="148">
        <v>330</v>
      </c>
      <c r="P43" s="149"/>
      <c r="Q43" s="151">
        <v>0</v>
      </c>
      <c r="R43" s="152">
        <v>0</v>
      </c>
      <c r="S43" s="203"/>
      <c r="T43" s="151">
        <v>0</v>
      </c>
      <c r="U43" s="152">
        <v>0</v>
      </c>
      <c r="V43" s="203"/>
      <c r="W43" s="151">
        <v>0</v>
      </c>
      <c r="X43" s="152">
        <v>0</v>
      </c>
      <c r="Y43" s="203"/>
      <c r="Z43" s="151">
        <v>0</v>
      </c>
      <c r="AA43" s="152">
        <v>0</v>
      </c>
      <c r="AB43" s="203"/>
      <c r="AC43" s="151">
        <v>0</v>
      </c>
      <c r="AD43" s="152">
        <v>0</v>
      </c>
      <c r="AE43" s="203"/>
      <c r="AF43" s="151">
        <v>0</v>
      </c>
      <c r="AG43" s="152">
        <v>0</v>
      </c>
      <c r="AH43" s="203"/>
      <c r="AI43" s="151">
        <v>0</v>
      </c>
      <c r="AJ43" s="152">
        <v>0</v>
      </c>
      <c r="AK43" s="203"/>
      <c r="AL43" s="151">
        <v>0</v>
      </c>
      <c r="AM43" s="152">
        <v>0</v>
      </c>
      <c r="AN43" s="203"/>
      <c r="AO43" s="151">
        <v>0</v>
      </c>
      <c r="AP43" s="152">
        <v>0</v>
      </c>
      <c r="AQ43" s="203"/>
      <c r="AR43" s="151">
        <v>0</v>
      </c>
      <c r="AS43" s="152">
        <v>0</v>
      </c>
      <c r="AT43" s="203"/>
      <c r="AU43" s="151">
        <v>0</v>
      </c>
      <c r="AV43" s="152">
        <v>0</v>
      </c>
      <c r="AW43" s="203"/>
      <c r="AX43" s="151">
        <v>0</v>
      </c>
      <c r="AY43" s="152">
        <v>0</v>
      </c>
      <c r="AZ43" s="203"/>
    </row>
    <row r="44" spans="1:52" ht="30" x14ac:dyDescent="0.25">
      <c r="A44" s="160"/>
      <c r="B44" s="161">
        <v>34</v>
      </c>
      <c r="C44" s="162" t="str">
        <v>Комплектация электрощитовой средсвами защиты</v>
      </c>
      <c r="D44" s="162" t="str">
        <v>шт</v>
      </c>
      <c r="E44" s="163">
        <v>3000</v>
      </c>
      <c r="F44" s="162">
        <v>1</v>
      </c>
      <c r="G44" s="163">
        <v>0</v>
      </c>
      <c r="H44" s="163">
        <v>3000</v>
      </c>
      <c r="I44" s="11"/>
      <c r="J44" s="147">
        <v>0</v>
      </c>
      <c r="K44" s="148">
        <v>0</v>
      </c>
      <c r="L44" s="149"/>
      <c r="M44" s="150"/>
      <c r="N44" s="147">
        <v>1</v>
      </c>
      <c r="O44" s="148">
        <v>3000</v>
      </c>
      <c r="P44" s="149"/>
      <c r="Q44" s="151">
        <v>0</v>
      </c>
      <c r="R44" s="152">
        <v>0</v>
      </c>
      <c r="S44" s="203"/>
      <c r="T44" s="151">
        <v>0</v>
      </c>
      <c r="U44" s="152">
        <v>0</v>
      </c>
      <c r="V44" s="203"/>
      <c r="W44" s="151">
        <v>0</v>
      </c>
      <c r="X44" s="152">
        <v>0</v>
      </c>
      <c r="Y44" s="203"/>
      <c r="Z44" s="151">
        <v>0</v>
      </c>
      <c r="AA44" s="152">
        <v>0</v>
      </c>
      <c r="AB44" s="203"/>
      <c r="AC44" s="151">
        <v>0</v>
      </c>
      <c r="AD44" s="152">
        <v>0</v>
      </c>
      <c r="AE44" s="203"/>
      <c r="AF44" s="151">
        <v>0</v>
      </c>
      <c r="AG44" s="152">
        <v>0</v>
      </c>
      <c r="AH44" s="203"/>
      <c r="AI44" s="151">
        <v>0</v>
      </c>
      <c r="AJ44" s="152">
        <v>0</v>
      </c>
      <c r="AK44" s="203"/>
      <c r="AL44" s="151">
        <v>0</v>
      </c>
      <c r="AM44" s="152">
        <v>0</v>
      </c>
      <c r="AN44" s="203"/>
      <c r="AO44" s="151">
        <v>0</v>
      </c>
      <c r="AP44" s="152">
        <v>0</v>
      </c>
      <c r="AQ44" s="203"/>
      <c r="AR44" s="151">
        <v>0</v>
      </c>
      <c r="AS44" s="152">
        <v>0</v>
      </c>
      <c r="AT44" s="203"/>
      <c r="AU44" s="151">
        <v>0</v>
      </c>
      <c r="AV44" s="152">
        <v>0</v>
      </c>
      <c r="AW44" s="203"/>
      <c r="AX44" s="151">
        <v>0</v>
      </c>
      <c r="AY44" s="152">
        <v>0</v>
      </c>
      <c r="AZ44" s="203"/>
    </row>
    <row r="45" spans="1:52" x14ac:dyDescent="0.25">
      <c r="A45" s="160"/>
      <c r="B45" s="161">
        <v>0</v>
      </c>
      <c r="C45" s="162" t="str">
        <v>Электрощитовая (секция №8)</v>
      </c>
      <c r="D45" s="162">
        <v>0</v>
      </c>
      <c r="E45" s="163">
        <v>0</v>
      </c>
      <c r="F45" s="162">
        <v>0</v>
      </c>
      <c r="G45" s="163">
        <v>0</v>
      </c>
      <c r="H45" s="163">
        <v>0</v>
      </c>
      <c r="I45" s="11"/>
      <c r="J45" s="147">
        <v>0</v>
      </c>
      <c r="K45" s="148">
        <v>0</v>
      </c>
      <c r="L45" s="149"/>
      <c r="M45" s="150"/>
      <c r="N45" s="147">
        <v>0</v>
      </c>
      <c r="O45" s="148">
        <v>0</v>
      </c>
      <c r="P45" s="149"/>
      <c r="Q45" s="151">
        <v>0</v>
      </c>
      <c r="R45" s="152">
        <v>0</v>
      </c>
      <c r="S45" s="203"/>
      <c r="T45" s="151">
        <v>0</v>
      </c>
      <c r="U45" s="152">
        <v>0</v>
      </c>
      <c r="V45" s="203"/>
      <c r="W45" s="151">
        <v>0</v>
      </c>
      <c r="X45" s="152">
        <v>0</v>
      </c>
      <c r="Y45" s="203"/>
      <c r="Z45" s="151">
        <v>0</v>
      </c>
      <c r="AA45" s="152">
        <v>0</v>
      </c>
      <c r="AB45" s="203"/>
      <c r="AC45" s="151">
        <v>0</v>
      </c>
      <c r="AD45" s="152">
        <v>0</v>
      </c>
      <c r="AE45" s="203"/>
      <c r="AF45" s="151">
        <v>0</v>
      </c>
      <c r="AG45" s="152">
        <v>0</v>
      </c>
      <c r="AH45" s="203"/>
      <c r="AI45" s="151">
        <v>0</v>
      </c>
      <c r="AJ45" s="152">
        <v>0</v>
      </c>
      <c r="AK45" s="203"/>
      <c r="AL45" s="151">
        <v>0</v>
      </c>
      <c r="AM45" s="152">
        <v>0</v>
      </c>
      <c r="AN45" s="203"/>
      <c r="AO45" s="151">
        <v>0</v>
      </c>
      <c r="AP45" s="152">
        <v>0</v>
      </c>
      <c r="AQ45" s="203"/>
      <c r="AR45" s="151">
        <v>0</v>
      </c>
      <c r="AS45" s="152">
        <v>0</v>
      </c>
      <c r="AT45" s="203"/>
      <c r="AU45" s="151">
        <v>0</v>
      </c>
      <c r="AV45" s="152">
        <v>0</v>
      </c>
      <c r="AW45" s="203"/>
      <c r="AX45" s="151">
        <v>0</v>
      </c>
      <c r="AY45" s="152">
        <v>0</v>
      </c>
      <c r="AZ45" s="203"/>
    </row>
    <row r="46" spans="1:52" ht="30" x14ac:dyDescent="0.25">
      <c r="A46" s="160"/>
      <c r="B46" s="161">
        <v>35</v>
      </c>
      <c r="C46" s="162" t="str">
        <v>ВРУ1.2 Вводная панель (Электросчетчики поставка Заказчика)</v>
      </c>
      <c r="D46" s="162" t="str">
        <v>шт</v>
      </c>
      <c r="E46" s="163">
        <v>161406</v>
      </c>
      <c r="F46" s="162">
        <v>1</v>
      </c>
      <c r="G46" s="163">
        <v>161406</v>
      </c>
      <c r="H46" s="163">
        <v>0</v>
      </c>
      <c r="I46" s="11"/>
      <c r="J46" s="147">
        <v>0</v>
      </c>
      <c r="K46" s="148">
        <v>0</v>
      </c>
      <c r="L46" s="149"/>
      <c r="M46" s="150"/>
      <c r="N46" s="147">
        <v>1</v>
      </c>
      <c r="O46" s="148">
        <v>161406</v>
      </c>
      <c r="P46" s="149"/>
      <c r="Q46" s="151">
        <v>0</v>
      </c>
      <c r="R46" s="152">
        <v>0</v>
      </c>
      <c r="S46" s="203"/>
      <c r="T46" s="151">
        <v>0</v>
      </c>
      <c r="U46" s="152">
        <v>0</v>
      </c>
      <c r="V46" s="203"/>
      <c r="W46" s="151">
        <v>0</v>
      </c>
      <c r="X46" s="152">
        <v>0</v>
      </c>
      <c r="Y46" s="203"/>
      <c r="Z46" s="151">
        <v>0</v>
      </c>
      <c r="AA46" s="152">
        <v>0</v>
      </c>
      <c r="AB46" s="203"/>
      <c r="AC46" s="151">
        <v>0</v>
      </c>
      <c r="AD46" s="152">
        <v>0</v>
      </c>
      <c r="AE46" s="203"/>
      <c r="AF46" s="151">
        <v>0</v>
      </c>
      <c r="AG46" s="152">
        <v>0</v>
      </c>
      <c r="AH46" s="203"/>
      <c r="AI46" s="151">
        <v>0</v>
      </c>
      <c r="AJ46" s="152">
        <v>0</v>
      </c>
      <c r="AK46" s="203"/>
      <c r="AL46" s="151">
        <v>0</v>
      </c>
      <c r="AM46" s="152">
        <v>0</v>
      </c>
      <c r="AN46" s="203"/>
      <c r="AO46" s="151">
        <v>0</v>
      </c>
      <c r="AP46" s="152">
        <v>0</v>
      </c>
      <c r="AQ46" s="203"/>
      <c r="AR46" s="151">
        <v>0</v>
      </c>
      <c r="AS46" s="152">
        <v>0</v>
      </c>
      <c r="AT46" s="203"/>
      <c r="AU46" s="151">
        <v>0</v>
      </c>
      <c r="AV46" s="152">
        <v>0</v>
      </c>
      <c r="AW46" s="203"/>
      <c r="AX46" s="151">
        <v>0</v>
      </c>
      <c r="AY46" s="152">
        <v>0</v>
      </c>
      <c r="AZ46" s="203"/>
    </row>
    <row r="47" spans="1:52" ht="30" x14ac:dyDescent="0.25">
      <c r="A47" s="160"/>
      <c r="B47" s="161">
        <v>36</v>
      </c>
      <c r="C47" s="162" t="str">
        <v>Монтаж и подключение шкафа ВРУ1.2 Вводная панель</v>
      </c>
      <c r="D47" s="162" t="str">
        <v>шт</v>
      </c>
      <c r="E47" s="163">
        <v>45235.31</v>
      </c>
      <c r="F47" s="162">
        <v>1</v>
      </c>
      <c r="G47" s="163">
        <v>0</v>
      </c>
      <c r="H47" s="163">
        <v>45235.31</v>
      </c>
      <c r="I47" s="11"/>
      <c r="J47" s="147">
        <v>0</v>
      </c>
      <c r="K47" s="148">
        <v>0</v>
      </c>
      <c r="L47" s="149"/>
      <c r="M47" s="150"/>
      <c r="N47" s="147">
        <v>1</v>
      </c>
      <c r="O47" s="148">
        <v>45235.31</v>
      </c>
      <c r="P47" s="149"/>
      <c r="Q47" s="151">
        <v>0</v>
      </c>
      <c r="R47" s="152">
        <v>0</v>
      </c>
      <c r="S47" s="203"/>
      <c r="T47" s="151">
        <v>0</v>
      </c>
      <c r="U47" s="152">
        <v>0</v>
      </c>
      <c r="V47" s="203"/>
      <c r="W47" s="151">
        <v>0</v>
      </c>
      <c r="X47" s="152">
        <v>0</v>
      </c>
      <c r="Y47" s="203"/>
      <c r="Z47" s="151">
        <v>0</v>
      </c>
      <c r="AA47" s="152">
        <v>0</v>
      </c>
      <c r="AB47" s="203"/>
      <c r="AC47" s="151">
        <v>0</v>
      </c>
      <c r="AD47" s="152">
        <v>0</v>
      </c>
      <c r="AE47" s="203"/>
      <c r="AF47" s="151">
        <v>0</v>
      </c>
      <c r="AG47" s="152">
        <v>0</v>
      </c>
      <c r="AH47" s="203"/>
      <c r="AI47" s="151">
        <v>0</v>
      </c>
      <c r="AJ47" s="152">
        <v>0</v>
      </c>
      <c r="AK47" s="203"/>
      <c r="AL47" s="151">
        <v>0</v>
      </c>
      <c r="AM47" s="152">
        <v>0</v>
      </c>
      <c r="AN47" s="203"/>
      <c r="AO47" s="151">
        <v>0</v>
      </c>
      <c r="AP47" s="152">
        <v>0</v>
      </c>
      <c r="AQ47" s="203"/>
      <c r="AR47" s="151">
        <v>0</v>
      </c>
      <c r="AS47" s="152">
        <v>0</v>
      </c>
      <c r="AT47" s="203"/>
      <c r="AU47" s="151">
        <v>0</v>
      </c>
      <c r="AV47" s="152">
        <v>0</v>
      </c>
      <c r="AW47" s="203"/>
      <c r="AX47" s="151">
        <v>0</v>
      </c>
      <c r="AY47" s="152">
        <v>0</v>
      </c>
      <c r="AZ47" s="203"/>
    </row>
    <row r="48" spans="1:52" x14ac:dyDescent="0.25">
      <c r="A48" s="160"/>
      <c r="B48" s="161">
        <v>37</v>
      </c>
      <c r="C48" s="162" t="str">
        <v>ВРУ1.2 Распределительная панель</v>
      </c>
      <c r="D48" s="162" t="str">
        <v>шт</v>
      </c>
      <c r="E48" s="163">
        <v>163173.78</v>
      </c>
      <c r="F48" s="162">
        <v>1</v>
      </c>
      <c r="G48" s="163">
        <v>163173.78</v>
      </c>
      <c r="H48" s="163">
        <v>0</v>
      </c>
      <c r="I48" s="11"/>
      <c r="J48" s="147">
        <v>0</v>
      </c>
      <c r="K48" s="148">
        <v>0</v>
      </c>
      <c r="L48" s="149"/>
      <c r="M48" s="150"/>
      <c r="N48" s="147">
        <v>1</v>
      </c>
      <c r="O48" s="148">
        <v>163173.78</v>
      </c>
      <c r="P48" s="149"/>
      <c r="Q48" s="151">
        <v>0</v>
      </c>
      <c r="R48" s="152">
        <v>0</v>
      </c>
      <c r="S48" s="203"/>
      <c r="T48" s="151">
        <v>0</v>
      </c>
      <c r="U48" s="152">
        <v>0</v>
      </c>
      <c r="V48" s="203"/>
      <c r="W48" s="151">
        <v>0</v>
      </c>
      <c r="X48" s="152">
        <v>0</v>
      </c>
      <c r="Y48" s="203"/>
      <c r="Z48" s="151">
        <v>0</v>
      </c>
      <c r="AA48" s="152">
        <v>0</v>
      </c>
      <c r="AB48" s="203"/>
      <c r="AC48" s="151">
        <v>0</v>
      </c>
      <c r="AD48" s="152">
        <v>0</v>
      </c>
      <c r="AE48" s="203"/>
      <c r="AF48" s="151">
        <v>0</v>
      </c>
      <c r="AG48" s="152">
        <v>0</v>
      </c>
      <c r="AH48" s="203"/>
      <c r="AI48" s="151">
        <v>0</v>
      </c>
      <c r="AJ48" s="152">
        <v>0</v>
      </c>
      <c r="AK48" s="203"/>
      <c r="AL48" s="151">
        <v>0</v>
      </c>
      <c r="AM48" s="152">
        <v>0</v>
      </c>
      <c r="AN48" s="203"/>
      <c r="AO48" s="151">
        <v>0</v>
      </c>
      <c r="AP48" s="152">
        <v>0</v>
      </c>
      <c r="AQ48" s="203"/>
      <c r="AR48" s="151">
        <v>0</v>
      </c>
      <c r="AS48" s="152">
        <v>0</v>
      </c>
      <c r="AT48" s="203"/>
      <c r="AU48" s="151">
        <v>0</v>
      </c>
      <c r="AV48" s="152">
        <v>0</v>
      </c>
      <c r="AW48" s="203"/>
      <c r="AX48" s="151">
        <v>0</v>
      </c>
      <c r="AY48" s="152">
        <v>0</v>
      </c>
      <c r="AZ48" s="203"/>
    </row>
    <row r="49" spans="1:52" ht="30" x14ac:dyDescent="0.25">
      <c r="A49" s="160"/>
      <c r="B49" s="161">
        <v>38</v>
      </c>
      <c r="C49" s="162" t="str">
        <v>Монтаж и подключение шкафа ВРУ1.2 Вводная панель</v>
      </c>
      <c r="D49" s="162" t="str">
        <v>шт</v>
      </c>
      <c r="E49" s="163">
        <v>45235.31</v>
      </c>
      <c r="F49" s="162">
        <v>1</v>
      </c>
      <c r="G49" s="163">
        <v>0</v>
      </c>
      <c r="H49" s="163">
        <v>45235.31</v>
      </c>
      <c r="I49" s="11"/>
      <c r="J49" s="147">
        <v>0</v>
      </c>
      <c r="K49" s="148">
        <v>0</v>
      </c>
      <c r="L49" s="149"/>
      <c r="M49" s="150"/>
      <c r="N49" s="147">
        <v>1</v>
      </c>
      <c r="O49" s="148">
        <v>45235.31</v>
      </c>
      <c r="P49" s="149"/>
      <c r="Q49" s="151">
        <v>0</v>
      </c>
      <c r="R49" s="152">
        <v>0</v>
      </c>
      <c r="S49" s="203"/>
      <c r="T49" s="151">
        <v>0</v>
      </c>
      <c r="U49" s="152">
        <v>0</v>
      </c>
      <c r="V49" s="203"/>
      <c r="W49" s="151">
        <v>0</v>
      </c>
      <c r="X49" s="152">
        <v>0</v>
      </c>
      <c r="Y49" s="203"/>
      <c r="Z49" s="151">
        <v>0</v>
      </c>
      <c r="AA49" s="152">
        <v>0</v>
      </c>
      <c r="AB49" s="203"/>
      <c r="AC49" s="151">
        <v>0</v>
      </c>
      <c r="AD49" s="152">
        <v>0</v>
      </c>
      <c r="AE49" s="203"/>
      <c r="AF49" s="151">
        <v>0</v>
      </c>
      <c r="AG49" s="152">
        <v>0</v>
      </c>
      <c r="AH49" s="203"/>
      <c r="AI49" s="151">
        <v>0</v>
      </c>
      <c r="AJ49" s="152">
        <v>0</v>
      </c>
      <c r="AK49" s="203"/>
      <c r="AL49" s="151">
        <v>0</v>
      </c>
      <c r="AM49" s="152">
        <v>0</v>
      </c>
      <c r="AN49" s="203"/>
      <c r="AO49" s="151">
        <v>0</v>
      </c>
      <c r="AP49" s="152">
        <v>0</v>
      </c>
      <c r="AQ49" s="203"/>
      <c r="AR49" s="151">
        <v>0</v>
      </c>
      <c r="AS49" s="152">
        <v>0</v>
      </c>
      <c r="AT49" s="203"/>
      <c r="AU49" s="151">
        <v>0</v>
      </c>
      <c r="AV49" s="152">
        <v>0</v>
      </c>
      <c r="AW49" s="203"/>
      <c r="AX49" s="151">
        <v>0</v>
      </c>
      <c r="AY49" s="152">
        <v>0</v>
      </c>
      <c r="AZ49" s="203"/>
    </row>
    <row r="50" spans="1:52" ht="30" x14ac:dyDescent="0.25">
      <c r="A50" s="160"/>
      <c r="B50" s="161">
        <v>39</v>
      </c>
      <c r="C50" s="162" t="str">
        <v>Шкаф ВРУ1.2 АВР1.2 (Электросчетчики поставка Заказчика)</v>
      </c>
      <c r="D50" s="162" t="str">
        <v>шт</v>
      </c>
      <c r="E50" s="163">
        <v>21120</v>
      </c>
      <c r="F50" s="162">
        <v>1</v>
      </c>
      <c r="G50" s="163">
        <v>21120</v>
      </c>
      <c r="H50" s="163">
        <v>0</v>
      </c>
      <c r="I50" s="11"/>
      <c r="J50" s="147">
        <v>0</v>
      </c>
      <c r="K50" s="148">
        <v>0</v>
      </c>
      <c r="L50" s="149"/>
      <c r="M50" s="150"/>
      <c r="N50" s="147">
        <v>1</v>
      </c>
      <c r="O50" s="148">
        <v>21120</v>
      </c>
      <c r="P50" s="149"/>
      <c r="Q50" s="151">
        <v>0</v>
      </c>
      <c r="R50" s="152">
        <v>0</v>
      </c>
      <c r="S50" s="203"/>
      <c r="T50" s="151">
        <v>0</v>
      </c>
      <c r="U50" s="152">
        <v>0</v>
      </c>
      <c r="V50" s="203"/>
      <c r="W50" s="151">
        <v>0</v>
      </c>
      <c r="X50" s="152">
        <v>0</v>
      </c>
      <c r="Y50" s="203"/>
      <c r="Z50" s="151">
        <v>0</v>
      </c>
      <c r="AA50" s="152">
        <v>0</v>
      </c>
      <c r="AB50" s="203"/>
      <c r="AC50" s="151">
        <v>0</v>
      </c>
      <c r="AD50" s="152">
        <v>0</v>
      </c>
      <c r="AE50" s="203"/>
      <c r="AF50" s="151">
        <v>0</v>
      </c>
      <c r="AG50" s="152">
        <v>0</v>
      </c>
      <c r="AH50" s="203"/>
      <c r="AI50" s="151">
        <v>0</v>
      </c>
      <c r="AJ50" s="152">
        <v>0</v>
      </c>
      <c r="AK50" s="203"/>
      <c r="AL50" s="151">
        <v>0</v>
      </c>
      <c r="AM50" s="152">
        <v>0</v>
      </c>
      <c r="AN50" s="203"/>
      <c r="AO50" s="151">
        <v>0</v>
      </c>
      <c r="AP50" s="152">
        <v>0</v>
      </c>
      <c r="AQ50" s="203"/>
      <c r="AR50" s="151">
        <v>0</v>
      </c>
      <c r="AS50" s="152">
        <v>0</v>
      </c>
      <c r="AT50" s="203"/>
      <c r="AU50" s="151">
        <v>0</v>
      </c>
      <c r="AV50" s="152">
        <v>0</v>
      </c>
      <c r="AW50" s="203"/>
      <c r="AX50" s="151">
        <v>0</v>
      </c>
      <c r="AY50" s="152">
        <v>0</v>
      </c>
      <c r="AZ50" s="203"/>
    </row>
    <row r="51" spans="1:52" x14ac:dyDescent="0.25">
      <c r="A51" s="160"/>
      <c r="B51" s="161">
        <v>40</v>
      </c>
      <c r="C51" s="162" t="str">
        <v>Монтаж и подключение шкафа ВРУ1.2 АВР1.2</v>
      </c>
      <c r="D51" s="162" t="str">
        <v>шт</v>
      </c>
      <c r="E51" s="163">
        <v>10675</v>
      </c>
      <c r="F51" s="162">
        <v>1</v>
      </c>
      <c r="G51" s="163">
        <v>0</v>
      </c>
      <c r="H51" s="163">
        <v>10675</v>
      </c>
      <c r="I51" s="11"/>
      <c r="J51" s="147">
        <v>0</v>
      </c>
      <c r="K51" s="148">
        <v>0</v>
      </c>
      <c r="L51" s="149"/>
      <c r="M51" s="150"/>
      <c r="N51" s="147">
        <v>1</v>
      </c>
      <c r="O51" s="148">
        <v>10675</v>
      </c>
      <c r="P51" s="149"/>
      <c r="Q51" s="151">
        <v>0</v>
      </c>
      <c r="R51" s="152">
        <v>0</v>
      </c>
      <c r="S51" s="203"/>
      <c r="T51" s="151">
        <v>0</v>
      </c>
      <c r="U51" s="152">
        <v>0</v>
      </c>
      <c r="V51" s="203"/>
      <c r="W51" s="151">
        <v>0</v>
      </c>
      <c r="X51" s="152">
        <v>0</v>
      </c>
      <c r="Y51" s="203"/>
      <c r="Z51" s="151">
        <v>0</v>
      </c>
      <c r="AA51" s="152">
        <v>0</v>
      </c>
      <c r="AB51" s="203"/>
      <c r="AC51" s="151">
        <v>0</v>
      </c>
      <c r="AD51" s="152">
        <v>0</v>
      </c>
      <c r="AE51" s="203"/>
      <c r="AF51" s="151">
        <v>0</v>
      </c>
      <c r="AG51" s="152">
        <v>0</v>
      </c>
      <c r="AH51" s="203"/>
      <c r="AI51" s="151">
        <v>0</v>
      </c>
      <c r="AJ51" s="152">
        <v>0</v>
      </c>
      <c r="AK51" s="203"/>
      <c r="AL51" s="151">
        <v>0</v>
      </c>
      <c r="AM51" s="152">
        <v>0</v>
      </c>
      <c r="AN51" s="203"/>
      <c r="AO51" s="151">
        <v>0</v>
      </c>
      <c r="AP51" s="152">
        <v>0</v>
      </c>
      <c r="AQ51" s="203"/>
      <c r="AR51" s="151">
        <v>0</v>
      </c>
      <c r="AS51" s="152">
        <v>0</v>
      </c>
      <c r="AT51" s="203"/>
      <c r="AU51" s="151">
        <v>0</v>
      </c>
      <c r="AV51" s="152">
        <v>0</v>
      </c>
      <c r="AW51" s="203"/>
      <c r="AX51" s="151">
        <v>0</v>
      </c>
      <c r="AY51" s="152">
        <v>0</v>
      </c>
      <c r="AZ51" s="203"/>
    </row>
    <row r="52" spans="1:52" ht="30" x14ac:dyDescent="0.25">
      <c r="A52" s="160"/>
      <c r="B52" s="161">
        <v>41</v>
      </c>
      <c r="C52" s="162" t="str">
        <v>Шкаф ВРУ1.2 ПЭСПЗ1.2 (Электросчетчики поставка Заказчика)</v>
      </c>
      <c r="D52" s="162" t="str">
        <v>шт</v>
      </c>
      <c r="E52" s="163">
        <v>27840</v>
      </c>
      <c r="F52" s="162">
        <v>1</v>
      </c>
      <c r="G52" s="163">
        <v>27840</v>
      </c>
      <c r="H52" s="163">
        <v>0</v>
      </c>
      <c r="I52" s="11"/>
      <c r="J52" s="147">
        <v>0</v>
      </c>
      <c r="K52" s="148">
        <v>0</v>
      </c>
      <c r="L52" s="149"/>
      <c r="M52" s="150"/>
      <c r="N52" s="147">
        <v>1</v>
      </c>
      <c r="O52" s="148">
        <v>27840</v>
      </c>
      <c r="P52" s="149"/>
      <c r="Q52" s="151">
        <v>0</v>
      </c>
      <c r="R52" s="152">
        <v>0</v>
      </c>
      <c r="S52" s="203"/>
      <c r="T52" s="151">
        <v>0</v>
      </c>
      <c r="U52" s="152">
        <v>0</v>
      </c>
      <c r="V52" s="203"/>
      <c r="W52" s="151">
        <v>0</v>
      </c>
      <c r="X52" s="152">
        <v>0</v>
      </c>
      <c r="Y52" s="203"/>
      <c r="Z52" s="151">
        <v>0</v>
      </c>
      <c r="AA52" s="152">
        <v>0</v>
      </c>
      <c r="AB52" s="203"/>
      <c r="AC52" s="151">
        <v>0</v>
      </c>
      <c r="AD52" s="152">
        <v>0</v>
      </c>
      <c r="AE52" s="203"/>
      <c r="AF52" s="151">
        <v>0</v>
      </c>
      <c r="AG52" s="152">
        <v>0</v>
      </c>
      <c r="AH52" s="203"/>
      <c r="AI52" s="151">
        <v>0</v>
      </c>
      <c r="AJ52" s="152">
        <v>0</v>
      </c>
      <c r="AK52" s="203"/>
      <c r="AL52" s="151">
        <v>0</v>
      </c>
      <c r="AM52" s="152">
        <v>0</v>
      </c>
      <c r="AN52" s="203"/>
      <c r="AO52" s="151">
        <v>0</v>
      </c>
      <c r="AP52" s="152">
        <v>0</v>
      </c>
      <c r="AQ52" s="203"/>
      <c r="AR52" s="151">
        <v>0</v>
      </c>
      <c r="AS52" s="152">
        <v>0</v>
      </c>
      <c r="AT52" s="203"/>
      <c r="AU52" s="151">
        <v>0</v>
      </c>
      <c r="AV52" s="152">
        <v>0</v>
      </c>
      <c r="AW52" s="203"/>
      <c r="AX52" s="151">
        <v>0</v>
      </c>
      <c r="AY52" s="152">
        <v>0</v>
      </c>
      <c r="AZ52" s="203"/>
    </row>
    <row r="53" spans="1:52" x14ac:dyDescent="0.25">
      <c r="A53" s="160"/>
      <c r="B53" s="161">
        <v>42</v>
      </c>
      <c r="C53" s="162" t="str">
        <v>Монтаж и подключение шкафа ВРУ1.2 ПЭСПЗ1.2</v>
      </c>
      <c r="D53" s="162" t="str">
        <v>шт</v>
      </c>
      <c r="E53" s="163">
        <v>10675</v>
      </c>
      <c r="F53" s="162">
        <v>1</v>
      </c>
      <c r="G53" s="163">
        <v>0</v>
      </c>
      <c r="H53" s="163">
        <v>10675</v>
      </c>
      <c r="I53" s="11"/>
      <c r="J53" s="147">
        <v>0</v>
      </c>
      <c r="K53" s="148">
        <v>0</v>
      </c>
      <c r="L53" s="149"/>
      <c r="M53" s="150"/>
      <c r="N53" s="147">
        <v>1</v>
      </c>
      <c r="O53" s="148">
        <v>10675</v>
      </c>
      <c r="P53" s="149"/>
      <c r="Q53" s="151">
        <v>0</v>
      </c>
      <c r="R53" s="152">
        <v>0</v>
      </c>
      <c r="S53" s="203"/>
      <c r="T53" s="151">
        <v>0</v>
      </c>
      <c r="U53" s="152">
        <v>0</v>
      </c>
      <c r="V53" s="203"/>
      <c r="W53" s="151">
        <v>0</v>
      </c>
      <c r="X53" s="152">
        <v>0</v>
      </c>
      <c r="Y53" s="203"/>
      <c r="Z53" s="151">
        <v>0</v>
      </c>
      <c r="AA53" s="152">
        <v>0</v>
      </c>
      <c r="AB53" s="203"/>
      <c r="AC53" s="151">
        <v>0</v>
      </c>
      <c r="AD53" s="152">
        <v>0</v>
      </c>
      <c r="AE53" s="203"/>
      <c r="AF53" s="151">
        <v>0</v>
      </c>
      <c r="AG53" s="152">
        <v>0</v>
      </c>
      <c r="AH53" s="203"/>
      <c r="AI53" s="151">
        <v>0</v>
      </c>
      <c r="AJ53" s="152">
        <v>0</v>
      </c>
      <c r="AK53" s="203"/>
      <c r="AL53" s="151">
        <v>0</v>
      </c>
      <c r="AM53" s="152">
        <v>0</v>
      </c>
      <c r="AN53" s="203"/>
      <c r="AO53" s="151">
        <v>0</v>
      </c>
      <c r="AP53" s="152">
        <v>0</v>
      </c>
      <c r="AQ53" s="203"/>
      <c r="AR53" s="151">
        <v>0</v>
      </c>
      <c r="AS53" s="152">
        <v>0</v>
      </c>
      <c r="AT53" s="203"/>
      <c r="AU53" s="151">
        <v>0</v>
      </c>
      <c r="AV53" s="152">
        <v>0</v>
      </c>
      <c r="AW53" s="203"/>
      <c r="AX53" s="151">
        <v>0</v>
      </c>
      <c r="AY53" s="152">
        <v>0</v>
      </c>
      <c r="AZ53" s="203"/>
    </row>
    <row r="54" spans="1:52" x14ac:dyDescent="0.25">
      <c r="A54" s="160"/>
      <c r="B54" s="161">
        <v>43</v>
      </c>
      <c r="C54" s="162" t="str">
        <v>Шкаф ВРУ1.2 ЩАП</v>
      </c>
      <c r="D54" s="162" t="str">
        <v>шт</v>
      </c>
      <c r="E54" s="163">
        <v>27720</v>
      </c>
      <c r="F54" s="162">
        <v>1</v>
      </c>
      <c r="G54" s="163">
        <v>27720</v>
      </c>
      <c r="H54" s="163">
        <v>0</v>
      </c>
      <c r="I54" s="11"/>
      <c r="J54" s="147">
        <v>0</v>
      </c>
      <c r="K54" s="148">
        <v>0</v>
      </c>
      <c r="L54" s="149"/>
      <c r="M54" s="150"/>
      <c r="N54" s="147">
        <v>1</v>
      </c>
      <c r="O54" s="148">
        <v>27720</v>
      </c>
      <c r="P54" s="149"/>
      <c r="Q54" s="151">
        <v>0</v>
      </c>
      <c r="R54" s="152">
        <v>0</v>
      </c>
      <c r="S54" s="203"/>
      <c r="T54" s="151">
        <v>0</v>
      </c>
      <c r="U54" s="152">
        <v>0</v>
      </c>
      <c r="V54" s="203"/>
      <c r="W54" s="151">
        <v>0</v>
      </c>
      <c r="X54" s="152">
        <v>0</v>
      </c>
      <c r="Y54" s="203"/>
      <c r="Z54" s="151">
        <v>0</v>
      </c>
      <c r="AA54" s="152">
        <v>0</v>
      </c>
      <c r="AB54" s="203"/>
      <c r="AC54" s="151">
        <v>0</v>
      </c>
      <c r="AD54" s="152">
        <v>0</v>
      </c>
      <c r="AE54" s="203"/>
      <c r="AF54" s="151">
        <v>0</v>
      </c>
      <c r="AG54" s="152">
        <v>0</v>
      </c>
      <c r="AH54" s="203"/>
      <c r="AI54" s="151">
        <v>0</v>
      </c>
      <c r="AJ54" s="152">
        <v>0</v>
      </c>
      <c r="AK54" s="203"/>
      <c r="AL54" s="151">
        <v>0</v>
      </c>
      <c r="AM54" s="152">
        <v>0</v>
      </c>
      <c r="AN54" s="203"/>
      <c r="AO54" s="151">
        <v>0</v>
      </c>
      <c r="AP54" s="152">
        <v>0</v>
      </c>
      <c r="AQ54" s="203"/>
      <c r="AR54" s="151">
        <v>0</v>
      </c>
      <c r="AS54" s="152">
        <v>0</v>
      </c>
      <c r="AT54" s="203"/>
      <c r="AU54" s="151">
        <v>0</v>
      </c>
      <c r="AV54" s="152">
        <v>0</v>
      </c>
      <c r="AW54" s="203"/>
      <c r="AX54" s="151">
        <v>0</v>
      </c>
      <c r="AY54" s="152">
        <v>0</v>
      </c>
      <c r="AZ54" s="203"/>
    </row>
    <row r="55" spans="1:52" x14ac:dyDescent="0.25">
      <c r="A55" s="160"/>
      <c r="B55" s="161">
        <v>44</v>
      </c>
      <c r="C55" s="162" t="str">
        <v>Монтаж и подключение шкафа ВРУ1.2 ЩАП</v>
      </c>
      <c r="D55" s="162" t="str">
        <v>шт</v>
      </c>
      <c r="E55" s="163">
        <v>10675</v>
      </c>
      <c r="F55" s="162">
        <v>1</v>
      </c>
      <c r="G55" s="163">
        <v>0</v>
      </c>
      <c r="H55" s="163">
        <v>10675</v>
      </c>
      <c r="I55" s="11"/>
      <c r="J55" s="147">
        <v>0</v>
      </c>
      <c r="K55" s="148">
        <v>0</v>
      </c>
      <c r="L55" s="149"/>
      <c r="M55" s="150"/>
      <c r="N55" s="147">
        <v>1</v>
      </c>
      <c r="O55" s="148">
        <v>10675</v>
      </c>
      <c r="P55" s="149"/>
      <c r="Q55" s="151">
        <v>0</v>
      </c>
      <c r="R55" s="152">
        <v>0</v>
      </c>
      <c r="S55" s="203"/>
      <c r="T55" s="151">
        <v>0</v>
      </c>
      <c r="U55" s="152">
        <v>0</v>
      </c>
      <c r="V55" s="203"/>
      <c r="W55" s="151">
        <v>0</v>
      </c>
      <c r="X55" s="152">
        <v>0</v>
      </c>
      <c r="Y55" s="203"/>
      <c r="Z55" s="151">
        <v>0</v>
      </c>
      <c r="AA55" s="152">
        <v>0</v>
      </c>
      <c r="AB55" s="203"/>
      <c r="AC55" s="151">
        <v>0</v>
      </c>
      <c r="AD55" s="152">
        <v>0</v>
      </c>
      <c r="AE55" s="203"/>
      <c r="AF55" s="151">
        <v>0</v>
      </c>
      <c r="AG55" s="152">
        <v>0</v>
      </c>
      <c r="AH55" s="203"/>
      <c r="AI55" s="151">
        <v>0</v>
      </c>
      <c r="AJ55" s="152">
        <v>0</v>
      </c>
      <c r="AK55" s="203"/>
      <c r="AL55" s="151">
        <v>0</v>
      </c>
      <c r="AM55" s="152">
        <v>0</v>
      </c>
      <c r="AN55" s="203"/>
      <c r="AO55" s="151">
        <v>0</v>
      </c>
      <c r="AP55" s="152">
        <v>0</v>
      </c>
      <c r="AQ55" s="203"/>
      <c r="AR55" s="151">
        <v>0</v>
      </c>
      <c r="AS55" s="152">
        <v>0</v>
      </c>
      <c r="AT55" s="203"/>
      <c r="AU55" s="151">
        <v>0</v>
      </c>
      <c r="AV55" s="152">
        <v>0</v>
      </c>
      <c r="AW55" s="203"/>
      <c r="AX55" s="151">
        <v>0</v>
      </c>
      <c r="AY55" s="152">
        <v>0</v>
      </c>
      <c r="AZ55" s="203"/>
    </row>
    <row r="56" spans="1:52" x14ac:dyDescent="0.25">
      <c r="A56" s="160"/>
      <c r="B56" s="161">
        <v>45</v>
      </c>
      <c r="C56" s="162" t="str">
        <v>Огнетушитель ОП-4 (з)</v>
      </c>
      <c r="D56" s="162" t="str">
        <v>шт</v>
      </c>
      <c r="E56" s="163">
        <v>795</v>
      </c>
      <c r="F56" s="162">
        <v>1</v>
      </c>
      <c r="G56" s="163">
        <v>795</v>
      </c>
      <c r="H56" s="163">
        <v>0</v>
      </c>
      <c r="I56" s="11"/>
      <c r="J56" s="147">
        <v>0</v>
      </c>
      <c r="K56" s="148">
        <v>0</v>
      </c>
      <c r="L56" s="149"/>
      <c r="M56" s="150"/>
      <c r="N56" s="147">
        <v>1</v>
      </c>
      <c r="O56" s="148">
        <v>795</v>
      </c>
      <c r="P56" s="149"/>
      <c r="Q56" s="151">
        <v>0</v>
      </c>
      <c r="R56" s="152">
        <v>0</v>
      </c>
      <c r="S56" s="203"/>
      <c r="T56" s="151">
        <v>0</v>
      </c>
      <c r="U56" s="152">
        <v>0</v>
      </c>
      <c r="V56" s="203"/>
      <c r="W56" s="151">
        <v>0</v>
      </c>
      <c r="X56" s="152">
        <v>0</v>
      </c>
      <c r="Y56" s="203"/>
      <c r="Z56" s="151">
        <v>0</v>
      </c>
      <c r="AA56" s="152">
        <v>0</v>
      </c>
      <c r="AB56" s="203"/>
      <c r="AC56" s="151">
        <v>0</v>
      </c>
      <c r="AD56" s="152">
        <v>0</v>
      </c>
      <c r="AE56" s="203"/>
      <c r="AF56" s="151">
        <v>0</v>
      </c>
      <c r="AG56" s="152">
        <v>0</v>
      </c>
      <c r="AH56" s="203"/>
      <c r="AI56" s="151">
        <v>0</v>
      </c>
      <c r="AJ56" s="152">
        <v>0</v>
      </c>
      <c r="AK56" s="203"/>
      <c r="AL56" s="151">
        <v>0</v>
      </c>
      <c r="AM56" s="152">
        <v>0</v>
      </c>
      <c r="AN56" s="203"/>
      <c r="AO56" s="151">
        <v>0</v>
      </c>
      <c r="AP56" s="152">
        <v>0</v>
      </c>
      <c r="AQ56" s="203"/>
      <c r="AR56" s="151">
        <v>0</v>
      </c>
      <c r="AS56" s="152">
        <v>0</v>
      </c>
      <c r="AT56" s="203"/>
      <c r="AU56" s="151">
        <v>0</v>
      </c>
      <c r="AV56" s="152">
        <v>0</v>
      </c>
      <c r="AW56" s="203"/>
      <c r="AX56" s="151">
        <v>0</v>
      </c>
      <c r="AY56" s="152">
        <v>0</v>
      </c>
      <c r="AZ56" s="203"/>
    </row>
    <row r="57" spans="1:52" ht="45" x14ac:dyDescent="0.25">
      <c r="A57" s="160"/>
      <c r="B57" s="161">
        <v>46</v>
      </c>
      <c r="C57" s="162" t="str">
        <v>Подставка "УНИВЕРСАЛЬНАЯ" под огн. до 16кг., цельнометаллическая(190/190/270мм) цвет красный</v>
      </c>
      <c r="D57" s="162" t="str">
        <v>шт</v>
      </c>
      <c r="E57" s="163">
        <v>565</v>
      </c>
      <c r="F57" s="162">
        <v>1</v>
      </c>
      <c r="G57" s="163">
        <v>565</v>
      </c>
      <c r="H57" s="163">
        <v>0</v>
      </c>
      <c r="I57" s="11"/>
      <c r="J57" s="147">
        <v>0</v>
      </c>
      <c r="K57" s="148">
        <v>0</v>
      </c>
      <c r="L57" s="149"/>
      <c r="M57" s="150"/>
      <c r="N57" s="147">
        <v>1</v>
      </c>
      <c r="O57" s="148">
        <v>565</v>
      </c>
      <c r="P57" s="149"/>
      <c r="Q57" s="151">
        <v>0</v>
      </c>
      <c r="R57" s="152">
        <v>0</v>
      </c>
      <c r="S57" s="203"/>
      <c r="T57" s="151">
        <v>0</v>
      </c>
      <c r="U57" s="152">
        <v>0</v>
      </c>
      <c r="V57" s="203"/>
      <c r="W57" s="151">
        <v>0</v>
      </c>
      <c r="X57" s="152">
        <v>0</v>
      </c>
      <c r="Y57" s="203"/>
      <c r="Z57" s="151">
        <v>0</v>
      </c>
      <c r="AA57" s="152">
        <v>0</v>
      </c>
      <c r="AB57" s="203"/>
      <c r="AC57" s="151">
        <v>0</v>
      </c>
      <c r="AD57" s="152">
        <v>0</v>
      </c>
      <c r="AE57" s="203"/>
      <c r="AF57" s="151">
        <v>0</v>
      </c>
      <c r="AG57" s="152">
        <v>0</v>
      </c>
      <c r="AH57" s="203"/>
      <c r="AI57" s="151">
        <v>0</v>
      </c>
      <c r="AJ57" s="152">
        <v>0</v>
      </c>
      <c r="AK57" s="203"/>
      <c r="AL57" s="151">
        <v>0</v>
      </c>
      <c r="AM57" s="152">
        <v>0</v>
      </c>
      <c r="AN57" s="203"/>
      <c r="AO57" s="151">
        <v>0</v>
      </c>
      <c r="AP57" s="152">
        <v>0</v>
      </c>
      <c r="AQ57" s="203"/>
      <c r="AR57" s="151">
        <v>0</v>
      </c>
      <c r="AS57" s="152">
        <v>0</v>
      </c>
      <c r="AT57" s="203"/>
      <c r="AU57" s="151">
        <v>0</v>
      </c>
      <c r="AV57" s="152">
        <v>0</v>
      </c>
      <c r="AW57" s="203"/>
      <c r="AX57" s="151">
        <v>0</v>
      </c>
      <c r="AY57" s="152">
        <v>0</v>
      </c>
      <c r="AZ57" s="203"/>
    </row>
    <row r="58" spans="1:52" x14ac:dyDescent="0.25">
      <c r="A58" s="160"/>
      <c r="B58" s="161">
        <v>47</v>
      </c>
      <c r="C58" s="162" t="str">
        <v>Ящик для песка V-0,125 м3 (700/400/375мм)</v>
      </c>
      <c r="D58" s="162" t="str">
        <v>шт</v>
      </c>
      <c r="E58" s="163">
        <v>2850</v>
      </c>
      <c r="F58" s="162">
        <v>1</v>
      </c>
      <c r="G58" s="163">
        <v>2850</v>
      </c>
      <c r="H58" s="163">
        <v>0</v>
      </c>
      <c r="I58" s="11"/>
      <c r="J58" s="147">
        <v>0</v>
      </c>
      <c r="K58" s="148">
        <v>0</v>
      </c>
      <c r="L58" s="149"/>
      <c r="M58" s="150"/>
      <c r="N58" s="147">
        <v>1</v>
      </c>
      <c r="O58" s="148">
        <v>2850</v>
      </c>
      <c r="P58" s="149"/>
      <c r="Q58" s="151">
        <v>0</v>
      </c>
      <c r="R58" s="152">
        <v>0</v>
      </c>
      <c r="S58" s="203"/>
      <c r="T58" s="151">
        <v>0</v>
      </c>
      <c r="U58" s="152">
        <v>0</v>
      </c>
      <c r="V58" s="203"/>
      <c r="W58" s="151">
        <v>0</v>
      </c>
      <c r="X58" s="152">
        <v>0</v>
      </c>
      <c r="Y58" s="203"/>
      <c r="Z58" s="151">
        <v>0</v>
      </c>
      <c r="AA58" s="152">
        <v>0</v>
      </c>
      <c r="AB58" s="203"/>
      <c r="AC58" s="151">
        <v>0</v>
      </c>
      <c r="AD58" s="152">
        <v>0</v>
      </c>
      <c r="AE58" s="203"/>
      <c r="AF58" s="151">
        <v>0</v>
      </c>
      <c r="AG58" s="152">
        <v>0</v>
      </c>
      <c r="AH58" s="203"/>
      <c r="AI58" s="151">
        <v>0</v>
      </c>
      <c r="AJ58" s="152">
        <v>0</v>
      </c>
      <c r="AK58" s="203"/>
      <c r="AL58" s="151">
        <v>0</v>
      </c>
      <c r="AM58" s="152">
        <v>0</v>
      </c>
      <c r="AN58" s="203"/>
      <c r="AO58" s="151">
        <v>0</v>
      </c>
      <c r="AP58" s="152">
        <v>0</v>
      </c>
      <c r="AQ58" s="203"/>
      <c r="AR58" s="151">
        <v>0</v>
      </c>
      <c r="AS58" s="152">
        <v>0</v>
      </c>
      <c r="AT58" s="203"/>
      <c r="AU58" s="151">
        <v>0</v>
      </c>
      <c r="AV58" s="152">
        <v>0</v>
      </c>
      <c r="AW58" s="203"/>
      <c r="AX58" s="151">
        <v>0</v>
      </c>
      <c r="AY58" s="152">
        <v>0</v>
      </c>
      <c r="AZ58" s="203"/>
    </row>
    <row r="59" spans="1:52" s="7" customFormat="1" x14ac:dyDescent="0.25">
      <c r="A59" s="160"/>
      <c r="B59" s="161">
        <v>48</v>
      </c>
      <c r="C59" s="162" t="str">
        <v>Ковер диэлектрический 750х750мм</v>
      </c>
      <c r="D59" s="162" t="str">
        <v>м</v>
      </c>
      <c r="E59" s="163">
        <v>650</v>
      </c>
      <c r="F59" s="162">
        <v>5</v>
      </c>
      <c r="G59" s="163">
        <v>3250</v>
      </c>
      <c r="H59" s="163">
        <v>0</v>
      </c>
      <c r="I59" s="11"/>
      <c r="J59" s="147">
        <v>0</v>
      </c>
      <c r="K59" s="148">
        <v>0</v>
      </c>
      <c r="L59" s="149"/>
      <c r="M59" s="150"/>
      <c r="N59" s="147">
        <v>5</v>
      </c>
      <c r="O59" s="148">
        <v>3250</v>
      </c>
      <c r="P59" s="149"/>
      <c r="Q59" s="151">
        <v>0</v>
      </c>
      <c r="R59" s="152">
        <v>0</v>
      </c>
      <c r="S59" s="203"/>
      <c r="T59" s="151">
        <v>0</v>
      </c>
      <c r="U59" s="152">
        <v>0</v>
      </c>
      <c r="V59" s="203"/>
      <c r="W59" s="151">
        <v>0</v>
      </c>
      <c r="X59" s="152">
        <v>0</v>
      </c>
      <c r="Y59" s="203"/>
      <c r="Z59" s="151">
        <v>0</v>
      </c>
      <c r="AA59" s="152">
        <v>0</v>
      </c>
      <c r="AB59" s="203"/>
      <c r="AC59" s="151">
        <v>0</v>
      </c>
      <c r="AD59" s="152">
        <v>0</v>
      </c>
      <c r="AE59" s="203"/>
      <c r="AF59" s="151">
        <v>0</v>
      </c>
      <c r="AG59" s="152">
        <v>0</v>
      </c>
      <c r="AH59" s="203"/>
      <c r="AI59" s="151">
        <v>0</v>
      </c>
      <c r="AJ59" s="152">
        <v>0</v>
      </c>
      <c r="AK59" s="203"/>
      <c r="AL59" s="151">
        <v>0</v>
      </c>
      <c r="AM59" s="152">
        <v>0</v>
      </c>
      <c r="AN59" s="203"/>
      <c r="AO59" s="151">
        <v>0</v>
      </c>
      <c r="AP59" s="152">
        <v>0</v>
      </c>
      <c r="AQ59" s="203"/>
      <c r="AR59" s="151">
        <v>0</v>
      </c>
      <c r="AS59" s="152">
        <v>0</v>
      </c>
      <c r="AT59" s="203"/>
      <c r="AU59" s="151">
        <v>0</v>
      </c>
      <c r="AV59" s="152">
        <v>0</v>
      </c>
      <c r="AW59" s="203"/>
      <c r="AX59" s="151">
        <v>0</v>
      </c>
      <c r="AY59" s="152">
        <v>0</v>
      </c>
      <c r="AZ59" s="203"/>
    </row>
    <row r="60" spans="1:52" x14ac:dyDescent="0.25">
      <c r="A60" s="160"/>
      <c r="B60" s="161">
        <v>49</v>
      </c>
      <c r="C60" s="162" t="str">
        <v>Перчатки диэлектрические латексные 1кВ</v>
      </c>
      <c r="D60" s="162" t="str">
        <v>м</v>
      </c>
      <c r="E60" s="163">
        <v>800</v>
      </c>
      <c r="F60" s="162">
        <v>1</v>
      </c>
      <c r="G60" s="163">
        <v>800</v>
      </c>
      <c r="H60" s="163">
        <v>0</v>
      </c>
      <c r="I60" s="11"/>
      <c r="J60" s="147">
        <v>0</v>
      </c>
      <c r="K60" s="148">
        <v>0</v>
      </c>
      <c r="L60" s="149"/>
      <c r="M60" s="150"/>
      <c r="N60" s="147">
        <v>1</v>
      </c>
      <c r="O60" s="148">
        <v>800</v>
      </c>
      <c r="P60" s="149"/>
      <c r="Q60" s="151">
        <v>0</v>
      </c>
      <c r="R60" s="152">
        <v>0</v>
      </c>
      <c r="S60" s="203"/>
      <c r="T60" s="151">
        <v>0</v>
      </c>
      <c r="U60" s="152">
        <v>0</v>
      </c>
      <c r="V60" s="203"/>
      <c r="W60" s="151">
        <v>0</v>
      </c>
      <c r="X60" s="152">
        <v>0</v>
      </c>
      <c r="Y60" s="203"/>
      <c r="Z60" s="151">
        <v>0</v>
      </c>
      <c r="AA60" s="152">
        <v>0</v>
      </c>
      <c r="AB60" s="203"/>
      <c r="AC60" s="151">
        <v>0</v>
      </c>
      <c r="AD60" s="152">
        <v>0</v>
      </c>
      <c r="AE60" s="203"/>
      <c r="AF60" s="151">
        <v>0</v>
      </c>
      <c r="AG60" s="152">
        <v>0</v>
      </c>
      <c r="AH60" s="203"/>
      <c r="AI60" s="151">
        <v>0</v>
      </c>
      <c r="AJ60" s="152">
        <v>0</v>
      </c>
      <c r="AK60" s="203"/>
      <c r="AL60" s="151">
        <v>0</v>
      </c>
      <c r="AM60" s="152">
        <v>0</v>
      </c>
      <c r="AN60" s="203"/>
      <c r="AO60" s="151">
        <v>0</v>
      </c>
      <c r="AP60" s="152">
        <v>0</v>
      </c>
      <c r="AQ60" s="203"/>
      <c r="AR60" s="151">
        <v>0</v>
      </c>
      <c r="AS60" s="152">
        <v>0</v>
      </c>
      <c r="AT60" s="203"/>
      <c r="AU60" s="151">
        <v>0</v>
      </c>
      <c r="AV60" s="152">
        <v>0</v>
      </c>
      <c r="AW60" s="203"/>
      <c r="AX60" s="151">
        <v>0</v>
      </c>
      <c r="AY60" s="152">
        <v>0</v>
      </c>
      <c r="AZ60" s="203"/>
    </row>
    <row r="61" spans="1:52" ht="30" x14ac:dyDescent="0.25">
      <c r="A61" s="160"/>
      <c r="B61" s="161">
        <v>50</v>
      </c>
      <c r="C61" s="162" t="str">
        <v>Знак пластик Не включать! Работают люди S02 (100х200мм) PROxima</v>
      </c>
      <c r="D61" s="162" t="str">
        <v>м</v>
      </c>
      <c r="E61" s="163">
        <v>90</v>
      </c>
      <c r="F61" s="162">
        <v>1</v>
      </c>
      <c r="G61" s="163">
        <v>90</v>
      </c>
      <c r="H61" s="163">
        <v>0</v>
      </c>
      <c r="I61" s="11"/>
      <c r="J61" s="147">
        <v>0</v>
      </c>
      <c r="K61" s="148">
        <v>0</v>
      </c>
      <c r="L61" s="149"/>
      <c r="M61" s="150"/>
      <c r="N61" s="147">
        <v>1</v>
      </c>
      <c r="O61" s="148">
        <v>90</v>
      </c>
      <c r="P61" s="149"/>
      <c r="Q61" s="151">
        <v>0</v>
      </c>
      <c r="R61" s="152">
        <v>0</v>
      </c>
      <c r="S61" s="203"/>
      <c r="T61" s="151">
        <v>0</v>
      </c>
      <c r="U61" s="152">
        <v>0</v>
      </c>
      <c r="V61" s="203"/>
      <c r="W61" s="151">
        <v>0</v>
      </c>
      <c r="X61" s="152">
        <v>0</v>
      </c>
      <c r="Y61" s="203"/>
      <c r="Z61" s="151">
        <v>0</v>
      </c>
      <c r="AA61" s="152">
        <v>0</v>
      </c>
      <c r="AB61" s="203"/>
      <c r="AC61" s="151">
        <v>0</v>
      </c>
      <c r="AD61" s="152">
        <v>0</v>
      </c>
      <c r="AE61" s="203"/>
      <c r="AF61" s="151">
        <v>0</v>
      </c>
      <c r="AG61" s="152">
        <v>0</v>
      </c>
      <c r="AH61" s="203"/>
      <c r="AI61" s="151">
        <v>0</v>
      </c>
      <c r="AJ61" s="152">
        <v>0</v>
      </c>
      <c r="AK61" s="203"/>
      <c r="AL61" s="151">
        <v>0</v>
      </c>
      <c r="AM61" s="152">
        <v>0</v>
      </c>
      <c r="AN61" s="203"/>
      <c r="AO61" s="151">
        <v>0</v>
      </c>
      <c r="AP61" s="152">
        <v>0</v>
      </c>
      <c r="AQ61" s="203"/>
      <c r="AR61" s="151">
        <v>0</v>
      </c>
      <c r="AS61" s="152">
        <v>0</v>
      </c>
      <c r="AT61" s="203"/>
      <c r="AU61" s="151">
        <v>0</v>
      </c>
      <c r="AV61" s="152">
        <v>0</v>
      </c>
      <c r="AW61" s="203"/>
      <c r="AX61" s="151">
        <v>0</v>
      </c>
      <c r="AY61" s="152">
        <v>0</v>
      </c>
      <c r="AZ61" s="203"/>
    </row>
    <row r="62" spans="1:52" ht="30" x14ac:dyDescent="0.25">
      <c r="A62" s="160"/>
      <c r="B62" s="161">
        <v>51</v>
      </c>
      <c r="C62" s="162" t="str">
        <v>Знак пластик Заземлено S05 (100х200мм) PROxima</v>
      </c>
      <c r="D62" s="162" t="str">
        <v>м</v>
      </c>
      <c r="E62" s="163">
        <v>90</v>
      </c>
      <c r="F62" s="162">
        <v>1</v>
      </c>
      <c r="G62" s="163">
        <v>90</v>
      </c>
      <c r="H62" s="163">
        <v>0</v>
      </c>
      <c r="I62" s="11"/>
      <c r="J62" s="147">
        <v>0</v>
      </c>
      <c r="K62" s="148">
        <v>0</v>
      </c>
      <c r="L62" s="149"/>
      <c r="M62" s="150"/>
      <c r="N62" s="147">
        <v>1</v>
      </c>
      <c r="O62" s="148">
        <v>90</v>
      </c>
      <c r="P62" s="149"/>
      <c r="Q62" s="151">
        <v>0</v>
      </c>
      <c r="R62" s="152">
        <v>0</v>
      </c>
      <c r="S62" s="203"/>
      <c r="T62" s="151">
        <v>0</v>
      </c>
      <c r="U62" s="152">
        <v>0</v>
      </c>
      <c r="V62" s="203"/>
      <c r="W62" s="151">
        <v>0</v>
      </c>
      <c r="X62" s="152">
        <v>0</v>
      </c>
      <c r="Y62" s="203"/>
      <c r="Z62" s="151">
        <v>0</v>
      </c>
      <c r="AA62" s="152">
        <v>0</v>
      </c>
      <c r="AB62" s="203"/>
      <c r="AC62" s="151">
        <v>0</v>
      </c>
      <c r="AD62" s="152">
        <v>0</v>
      </c>
      <c r="AE62" s="203"/>
      <c r="AF62" s="151">
        <v>0</v>
      </c>
      <c r="AG62" s="152">
        <v>0</v>
      </c>
      <c r="AH62" s="203"/>
      <c r="AI62" s="151">
        <v>0</v>
      </c>
      <c r="AJ62" s="152">
        <v>0</v>
      </c>
      <c r="AK62" s="203"/>
      <c r="AL62" s="151">
        <v>0</v>
      </c>
      <c r="AM62" s="152">
        <v>0</v>
      </c>
      <c r="AN62" s="203"/>
      <c r="AO62" s="151">
        <v>0</v>
      </c>
      <c r="AP62" s="152">
        <v>0</v>
      </c>
      <c r="AQ62" s="203"/>
      <c r="AR62" s="151">
        <v>0</v>
      </c>
      <c r="AS62" s="152">
        <v>0</v>
      </c>
      <c r="AT62" s="203"/>
      <c r="AU62" s="151">
        <v>0</v>
      </c>
      <c r="AV62" s="152">
        <v>0</v>
      </c>
      <c r="AW62" s="203"/>
      <c r="AX62" s="151">
        <v>0</v>
      </c>
      <c r="AY62" s="152">
        <v>0</v>
      </c>
      <c r="AZ62" s="203"/>
    </row>
    <row r="63" spans="1:52" x14ac:dyDescent="0.25">
      <c r="A63" s="160"/>
      <c r="B63" s="161">
        <v>52</v>
      </c>
      <c r="C63" s="162" t="str">
        <v>Совок</v>
      </c>
      <c r="D63" s="162" t="str">
        <v>шт</v>
      </c>
      <c r="E63" s="163">
        <v>345</v>
      </c>
      <c r="F63" s="162">
        <v>1</v>
      </c>
      <c r="G63" s="163">
        <v>345</v>
      </c>
      <c r="H63" s="163">
        <v>0</v>
      </c>
      <c r="I63" s="11"/>
      <c r="J63" s="147">
        <v>0</v>
      </c>
      <c r="K63" s="148">
        <v>0</v>
      </c>
      <c r="L63" s="149"/>
      <c r="M63" s="150"/>
      <c r="N63" s="147">
        <v>1</v>
      </c>
      <c r="O63" s="148">
        <v>345</v>
      </c>
      <c r="P63" s="149"/>
      <c r="Q63" s="151">
        <v>0</v>
      </c>
      <c r="R63" s="152">
        <v>0</v>
      </c>
      <c r="S63" s="203"/>
      <c r="T63" s="151">
        <v>0</v>
      </c>
      <c r="U63" s="152">
        <v>0</v>
      </c>
      <c r="V63" s="203"/>
      <c r="W63" s="151">
        <v>0</v>
      </c>
      <c r="X63" s="152">
        <v>0</v>
      </c>
      <c r="Y63" s="203"/>
      <c r="Z63" s="151">
        <v>0</v>
      </c>
      <c r="AA63" s="152">
        <v>0</v>
      </c>
      <c r="AB63" s="203"/>
      <c r="AC63" s="151">
        <v>0</v>
      </c>
      <c r="AD63" s="152">
        <v>0</v>
      </c>
      <c r="AE63" s="203"/>
      <c r="AF63" s="151">
        <v>0</v>
      </c>
      <c r="AG63" s="152">
        <v>0</v>
      </c>
      <c r="AH63" s="203"/>
      <c r="AI63" s="151">
        <v>0</v>
      </c>
      <c r="AJ63" s="152">
        <v>0</v>
      </c>
      <c r="AK63" s="203"/>
      <c r="AL63" s="151">
        <v>0</v>
      </c>
      <c r="AM63" s="152">
        <v>0</v>
      </c>
      <c r="AN63" s="203"/>
      <c r="AO63" s="151">
        <v>0</v>
      </c>
      <c r="AP63" s="152">
        <v>0</v>
      </c>
      <c r="AQ63" s="203"/>
      <c r="AR63" s="151">
        <v>0</v>
      </c>
      <c r="AS63" s="152">
        <v>0</v>
      </c>
      <c r="AT63" s="203"/>
      <c r="AU63" s="151">
        <v>0</v>
      </c>
      <c r="AV63" s="152">
        <v>0</v>
      </c>
      <c r="AW63" s="203"/>
      <c r="AX63" s="151">
        <v>0</v>
      </c>
      <c r="AY63" s="152">
        <v>0</v>
      </c>
      <c r="AZ63" s="203"/>
    </row>
    <row r="64" spans="1:52" x14ac:dyDescent="0.25">
      <c r="A64" s="160"/>
      <c r="B64" s="161">
        <v>53</v>
      </c>
      <c r="C64" s="162" t="str">
        <v>Указатель напряжения ПИН-90Э (ET-UNN101)</v>
      </c>
      <c r="D64" s="162" t="str">
        <v>шт</v>
      </c>
      <c r="E64" s="163">
        <v>330</v>
      </c>
      <c r="F64" s="162">
        <v>1</v>
      </c>
      <c r="G64" s="163">
        <v>330</v>
      </c>
      <c r="H64" s="163">
        <v>0</v>
      </c>
      <c r="I64" s="11"/>
      <c r="J64" s="147">
        <v>0</v>
      </c>
      <c r="K64" s="148">
        <v>0</v>
      </c>
      <c r="L64" s="149"/>
      <c r="M64" s="150"/>
      <c r="N64" s="147">
        <v>1</v>
      </c>
      <c r="O64" s="148">
        <v>330</v>
      </c>
      <c r="P64" s="149"/>
      <c r="Q64" s="151">
        <v>0</v>
      </c>
      <c r="R64" s="152">
        <v>0</v>
      </c>
      <c r="S64" s="203"/>
      <c r="T64" s="151">
        <v>0</v>
      </c>
      <c r="U64" s="152">
        <v>0</v>
      </c>
      <c r="V64" s="203"/>
      <c r="W64" s="151">
        <v>0</v>
      </c>
      <c r="X64" s="152">
        <v>0</v>
      </c>
      <c r="Y64" s="203"/>
      <c r="Z64" s="151">
        <v>0</v>
      </c>
      <c r="AA64" s="152">
        <v>0</v>
      </c>
      <c r="AB64" s="203"/>
      <c r="AC64" s="151">
        <v>0</v>
      </c>
      <c r="AD64" s="152">
        <v>0</v>
      </c>
      <c r="AE64" s="203"/>
      <c r="AF64" s="151">
        <v>0</v>
      </c>
      <c r="AG64" s="152">
        <v>0</v>
      </c>
      <c r="AH64" s="203"/>
      <c r="AI64" s="151">
        <v>0</v>
      </c>
      <c r="AJ64" s="152">
        <v>0</v>
      </c>
      <c r="AK64" s="203"/>
      <c r="AL64" s="151">
        <v>0</v>
      </c>
      <c r="AM64" s="152">
        <v>0</v>
      </c>
      <c r="AN64" s="203"/>
      <c r="AO64" s="151">
        <v>0</v>
      </c>
      <c r="AP64" s="152">
        <v>0</v>
      </c>
      <c r="AQ64" s="203"/>
      <c r="AR64" s="151">
        <v>0</v>
      </c>
      <c r="AS64" s="152">
        <v>0</v>
      </c>
      <c r="AT64" s="203"/>
      <c r="AU64" s="151">
        <v>0</v>
      </c>
      <c r="AV64" s="152">
        <v>0</v>
      </c>
      <c r="AW64" s="203"/>
      <c r="AX64" s="151">
        <v>0</v>
      </c>
      <c r="AY64" s="152">
        <v>0</v>
      </c>
      <c r="AZ64" s="203"/>
    </row>
    <row r="65" spans="1:52" ht="30" x14ac:dyDescent="0.25">
      <c r="A65" s="160"/>
      <c r="B65" s="161">
        <v>54</v>
      </c>
      <c r="C65" s="162" t="str">
        <v>Комплектация электрощитовой средсвами защиты</v>
      </c>
      <c r="D65" s="162" t="str">
        <v>шт</v>
      </c>
      <c r="E65" s="163">
        <v>3000</v>
      </c>
      <c r="F65" s="162">
        <v>1</v>
      </c>
      <c r="G65" s="163">
        <v>0</v>
      </c>
      <c r="H65" s="163">
        <v>3000</v>
      </c>
      <c r="I65" s="11"/>
      <c r="J65" s="147">
        <v>0</v>
      </c>
      <c r="K65" s="148">
        <v>0</v>
      </c>
      <c r="L65" s="149"/>
      <c r="M65" s="150"/>
      <c r="N65" s="147">
        <v>1</v>
      </c>
      <c r="O65" s="148">
        <v>3000</v>
      </c>
      <c r="P65" s="149"/>
      <c r="Q65" s="151">
        <v>0</v>
      </c>
      <c r="R65" s="152">
        <v>0</v>
      </c>
      <c r="S65" s="203"/>
      <c r="T65" s="151">
        <v>0</v>
      </c>
      <c r="U65" s="152">
        <v>0</v>
      </c>
      <c r="V65" s="203"/>
      <c r="W65" s="151">
        <v>0</v>
      </c>
      <c r="X65" s="152">
        <v>0</v>
      </c>
      <c r="Y65" s="203"/>
      <c r="Z65" s="151">
        <v>0</v>
      </c>
      <c r="AA65" s="152">
        <v>0</v>
      </c>
      <c r="AB65" s="203"/>
      <c r="AC65" s="151">
        <v>0</v>
      </c>
      <c r="AD65" s="152">
        <v>0</v>
      </c>
      <c r="AE65" s="203"/>
      <c r="AF65" s="151">
        <v>0</v>
      </c>
      <c r="AG65" s="152">
        <v>0</v>
      </c>
      <c r="AH65" s="203"/>
      <c r="AI65" s="151">
        <v>0</v>
      </c>
      <c r="AJ65" s="152">
        <v>0</v>
      </c>
      <c r="AK65" s="203"/>
      <c r="AL65" s="151">
        <v>0</v>
      </c>
      <c r="AM65" s="152">
        <v>0</v>
      </c>
      <c r="AN65" s="203"/>
      <c r="AO65" s="151">
        <v>0</v>
      </c>
      <c r="AP65" s="152">
        <v>0</v>
      </c>
      <c r="AQ65" s="203"/>
      <c r="AR65" s="151">
        <v>0</v>
      </c>
      <c r="AS65" s="152">
        <v>0</v>
      </c>
      <c r="AT65" s="203"/>
      <c r="AU65" s="151">
        <v>0</v>
      </c>
      <c r="AV65" s="152">
        <v>0</v>
      </c>
      <c r="AW65" s="203"/>
      <c r="AX65" s="151">
        <v>0</v>
      </c>
      <c r="AY65" s="152">
        <v>0</v>
      </c>
      <c r="AZ65" s="203"/>
    </row>
    <row r="66" spans="1:52" x14ac:dyDescent="0.25">
      <c r="A66" s="160"/>
      <c r="B66" s="161">
        <v>55</v>
      </c>
      <c r="C66" s="162" t="str">
        <v>Ящик ГЗШ- 20 - шина медная 40-4</v>
      </c>
      <c r="D66" s="162" t="str">
        <v>шт</v>
      </c>
      <c r="E66" s="163">
        <v>8326.5</v>
      </c>
      <c r="F66" s="162">
        <v>2</v>
      </c>
      <c r="G66" s="163">
        <v>16653</v>
      </c>
      <c r="H66" s="163">
        <v>0</v>
      </c>
      <c r="I66" s="11"/>
      <c r="J66" s="147">
        <v>0</v>
      </c>
      <c r="K66" s="148">
        <v>0</v>
      </c>
      <c r="L66" s="149"/>
      <c r="M66" s="150"/>
      <c r="N66" s="147">
        <v>2</v>
      </c>
      <c r="O66" s="148">
        <v>16653</v>
      </c>
      <c r="P66" s="149"/>
      <c r="Q66" s="151">
        <v>0</v>
      </c>
      <c r="R66" s="152">
        <v>0</v>
      </c>
      <c r="S66" s="203"/>
      <c r="T66" s="151">
        <v>0</v>
      </c>
      <c r="U66" s="152">
        <v>0</v>
      </c>
      <c r="V66" s="203"/>
      <c r="W66" s="151">
        <v>0</v>
      </c>
      <c r="X66" s="152">
        <v>0</v>
      </c>
      <c r="Y66" s="203"/>
      <c r="Z66" s="151">
        <v>0</v>
      </c>
      <c r="AA66" s="152">
        <v>0</v>
      </c>
      <c r="AB66" s="203"/>
      <c r="AC66" s="151">
        <v>0</v>
      </c>
      <c r="AD66" s="152">
        <v>0</v>
      </c>
      <c r="AE66" s="203"/>
      <c r="AF66" s="151">
        <v>0</v>
      </c>
      <c r="AG66" s="152">
        <v>0</v>
      </c>
      <c r="AH66" s="203"/>
      <c r="AI66" s="151">
        <v>0</v>
      </c>
      <c r="AJ66" s="152">
        <v>0</v>
      </c>
      <c r="AK66" s="203"/>
      <c r="AL66" s="151">
        <v>0</v>
      </c>
      <c r="AM66" s="152">
        <v>0</v>
      </c>
      <c r="AN66" s="203"/>
      <c r="AO66" s="151">
        <v>0</v>
      </c>
      <c r="AP66" s="152">
        <v>0</v>
      </c>
      <c r="AQ66" s="203"/>
      <c r="AR66" s="151">
        <v>0</v>
      </c>
      <c r="AS66" s="152">
        <v>0</v>
      </c>
      <c r="AT66" s="203"/>
      <c r="AU66" s="151">
        <v>0</v>
      </c>
      <c r="AV66" s="152">
        <v>0</v>
      </c>
      <c r="AW66" s="203"/>
      <c r="AX66" s="151">
        <v>0</v>
      </c>
      <c r="AY66" s="152">
        <v>0</v>
      </c>
      <c r="AZ66" s="203"/>
    </row>
    <row r="67" spans="1:52" x14ac:dyDescent="0.25">
      <c r="A67" s="160"/>
      <c r="B67" s="161">
        <v>56</v>
      </c>
      <c r="C67" s="162" t="str">
        <v>Монтаж и подключение</v>
      </c>
      <c r="D67" s="162" t="str">
        <v>шт</v>
      </c>
      <c r="E67" s="163">
        <v>2135</v>
      </c>
      <c r="F67" s="162">
        <v>2</v>
      </c>
      <c r="G67" s="163">
        <v>4270</v>
      </c>
      <c r="H67" s="163">
        <v>0</v>
      </c>
      <c r="I67" s="11"/>
      <c r="J67" s="147">
        <v>0</v>
      </c>
      <c r="K67" s="148">
        <v>0</v>
      </c>
      <c r="L67" s="149"/>
      <c r="M67" s="150"/>
      <c r="N67" s="147">
        <v>2</v>
      </c>
      <c r="O67" s="148">
        <v>4270</v>
      </c>
      <c r="P67" s="149"/>
      <c r="Q67" s="151">
        <v>0</v>
      </c>
      <c r="R67" s="152">
        <v>0</v>
      </c>
      <c r="S67" s="203"/>
      <c r="T67" s="151">
        <v>0</v>
      </c>
      <c r="U67" s="152">
        <v>0</v>
      </c>
      <c r="V67" s="203"/>
      <c r="W67" s="151">
        <v>0</v>
      </c>
      <c r="X67" s="152">
        <v>0</v>
      </c>
      <c r="Y67" s="203"/>
      <c r="Z67" s="151">
        <v>0</v>
      </c>
      <c r="AA67" s="152">
        <v>0</v>
      </c>
      <c r="AB67" s="203"/>
      <c r="AC67" s="151">
        <v>0</v>
      </c>
      <c r="AD67" s="152">
        <v>0</v>
      </c>
      <c r="AE67" s="203"/>
      <c r="AF67" s="151">
        <v>0</v>
      </c>
      <c r="AG67" s="152">
        <v>0</v>
      </c>
      <c r="AH67" s="203"/>
      <c r="AI67" s="151">
        <v>0</v>
      </c>
      <c r="AJ67" s="152">
        <v>0</v>
      </c>
      <c r="AK67" s="203"/>
      <c r="AL67" s="151">
        <v>0</v>
      </c>
      <c r="AM67" s="152">
        <v>0</v>
      </c>
      <c r="AN67" s="203"/>
      <c r="AO67" s="151">
        <v>0</v>
      </c>
      <c r="AP67" s="152">
        <v>0</v>
      </c>
      <c r="AQ67" s="203"/>
      <c r="AR67" s="151">
        <v>0</v>
      </c>
      <c r="AS67" s="152">
        <v>0</v>
      </c>
      <c r="AT67" s="203"/>
      <c r="AU67" s="151">
        <v>0</v>
      </c>
      <c r="AV67" s="152">
        <v>0</v>
      </c>
      <c r="AW67" s="203"/>
      <c r="AX67" s="151">
        <v>0</v>
      </c>
      <c r="AY67" s="152">
        <v>0</v>
      </c>
      <c r="AZ67" s="203"/>
    </row>
    <row r="68" spans="1:52" ht="105" x14ac:dyDescent="0.25">
      <c r="A68" s="160"/>
      <c r="B68" s="161">
        <v>57</v>
      </c>
      <c r="C68" s="162" t="str">
        <v>Щит обогрева воронок ЩР1 без автоматики в составе:TITAN 3 Корпус металлический ЩРн-18 (265х440х120) IP31-1шт; Выключатель нагрузки 3п ВН-32 25А-1шт;  Выключатель автоматический дифференциальный АД-14 4п 16А 30мА С-1шт;Шина нулевая на DIN-изолятор ШНИ-6х9-8-Д-С-2шт.</v>
      </c>
      <c r="D68" s="162" t="str">
        <v>шт</v>
      </c>
      <c r="E68" s="163">
        <v>5636.4</v>
      </c>
      <c r="F68" s="162">
        <v>2</v>
      </c>
      <c r="G68" s="163">
        <v>11272.8</v>
      </c>
      <c r="H68" s="163">
        <v>0</v>
      </c>
      <c r="I68" s="11"/>
      <c r="J68" s="147">
        <v>0</v>
      </c>
      <c r="K68" s="148">
        <v>0</v>
      </c>
      <c r="L68" s="149"/>
      <c r="M68" s="150"/>
      <c r="N68" s="147">
        <v>2</v>
      </c>
      <c r="O68" s="148">
        <v>11272.8</v>
      </c>
      <c r="P68" s="149"/>
      <c r="Q68" s="151">
        <v>0</v>
      </c>
      <c r="R68" s="152">
        <v>0</v>
      </c>
      <c r="S68" s="203"/>
      <c r="T68" s="151">
        <v>0</v>
      </c>
      <c r="U68" s="152">
        <v>0</v>
      </c>
      <c r="V68" s="203"/>
      <c r="W68" s="151">
        <v>0</v>
      </c>
      <c r="X68" s="152">
        <v>0</v>
      </c>
      <c r="Y68" s="203"/>
      <c r="Z68" s="151">
        <v>0</v>
      </c>
      <c r="AA68" s="152">
        <v>0</v>
      </c>
      <c r="AB68" s="203"/>
      <c r="AC68" s="151">
        <v>0</v>
      </c>
      <c r="AD68" s="152">
        <v>0</v>
      </c>
      <c r="AE68" s="203"/>
      <c r="AF68" s="151">
        <v>0</v>
      </c>
      <c r="AG68" s="152">
        <v>0</v>
      </c>
      <c r="AH68" s="203"/>
      <c r="AI68" s="151">
        <v>0</v>
      </c>
      <c r="AJ68" s="152">
        <v>0</v>
      </c>
      <c r="AK68" s="203"/>
      <c r="AL68" s="151">
        <v>0</v>
      </c>
      <c r="AM68" s="152">
        <v>0</v>
      </c>
      <c r="AN68" s="203"/>
      <c r="AO68" s="151">
        <v>0</v>
      </c>
      <c r="AP68" s="152">
        <v>0</v>
      </c>
      <c r="AQ68" s="203"/>
      <c r="AR68" s="151">
        <v>0</v>
      </c>
      <c r="AS68" s="152">
        <v>0</v>
      </c>
      <c r="AT68" s="203"/>
      <c r="AU68" s="151">
        <v>0</v>
      </c>
      <c r="AV68" s="152">
        <v>0</v>
      </c>
      <c r="AW68" s="203"/>
      <c r="AX68" s="151">
        <v>0</v>
      </c>
      <c r="AY68" s="152">
        <v>0</v>
      </c>
      <c r="AZ68" s="203"/>
    </row>
    <row r="69" spans="1:52" x14ac:dyDescent="0.25">
      <c r="A69" s="160"/>
      <c r="B69" s="161">
        <v>58</v>
      </c>
      <c r="C69" s="162" t="str">
        <v>Монтаж и подключение ЩР1</v>
      </c>
      <c r="D69" s="162" t="str">
        <v>шт</v>
      </c>
      <c r="E69" s="163">
        <v>3202.5</v>
      </c>
      <c r="F69" s="162">
        <v>2</v>
      </c>
      <c r="G69" s="163">
        <v>6405</v>
      </c>
      <c r="H69" s="163">
        <v>0</v>
      </c>
      <c r="I69" s="11"/>
      <c r="J69" s="147">
        <v>0</v>
      </c>
      <c r="K69" s="148">
        <v>0</v>
      </c>
      <c r="L69" s="149"/>
      <c r="M69" s="150"/>
      <c r="N69" s="147">
        <v>2</v>
      </c>
      <c r="O69" s="148">
        <v>6405</v>
      </c>
      <c r="P69" s="149"/>
      <c r="Q69" s="151">
        <v>0</v>
      </c>
      <c r="R69" s="152">
        <v>0</v>
      </c>
      <c r="S69" s="203"/>
      <c r="T69" s="151">
        <v>0</v>
      </c>
      <c r="U69" s="152">
        <v>0</v>
      </c>
      <c r="V69" s="203"/>
      <c r="W69" s="151">
        <v>0</v>
      </c>
      <c r="X69" s="152">
        <v>0</v>
      </c>
      <c r="Y69" s="203"/>
      <c r="Z69" s="151">
        <v>0</v>
      </c>
      <c r="AA69" s="152">
        <v>0</v>
      </c>
      <c r="AB69" s="203"/>
      <c r="AC69" s="151">
        <v>0</v>
      </c>
      <c r="AD69" s="152">
        <v>0</v>
      </c>
      <c r="AE69" s="203"/>
      <c r="AF69" s="151">
        <v>0</v>
      </c>
      <c r="AG69" s="152">
        <v>0</v>
      </c>
      <c r="AH69" s="203"/>
      <c r="AI69" s="151">
        <v>0</v>
      </c>
      <c r="AJ69" s="152">
        <v>0</v>
      </c>
      <c r="AK69" s="203"/>
      <c r="AL69" s="151">
        <v>0</v>
      </c>
      <c r="AM69" s="152">
        <v>0</v>
      </c>
      <c r="AN69" s="203"/>
      <c r="AO69" s="151">
        <v>0</v>
      </c>
      <c r="AP69" s="152">
        <v>0</v>
      </c>
      <c r="AQ69" s="203"/>
      <c r="AR69" s="151">
        <v>0</v>
      </c>
      <c r="AS69" s="152">
        <v>0</v>
      </c>
      <c r="AT69" s="203"/>
      <c r="AU69" s="151">
        <v>0</v>
      </c>
      <c r="AV69" s="152">
        <v>0</v>
      </c>
      <c r="AW69" s="203"/>
      <c r="AX69" s="151">
        <v>0</v>
      </c>
      <c r="AY69" s="152">
        <v>0</v>
      </c>
      <c r="AZ69" s="203"/>
    </row>
    <row r="70" spans="1:52" x14ac:dyDescent="0.25">
      <c r="A70" s="160"/>
      <c r="B70" s="161">
        <v>59</v>
      </c>
      <c r="C70" s="162" t="str">
        <v>Щит отопления ЩР-2</v>
      </c>
      <c r="D70" s="162" t="str">
        <v>шт</v>
      </c>
      <c r="E70" s="163">
        <v>5352.45</v>
      </c>
      <c r="F70" s="162">
        <v>2</v>
      </c>
      <c r="G70" s="163">
        <v>10704.9</v>
      </c>
      <c r="H70" s="163">
        <v>0</v>
      </c>
      <c r="I70" s="11"/>
      <c r="J70" s="147">
        <v>0</v>
      </c>
      <c r="K70" s="148">
        <v>0</v>
      </c>
      <c r="L70" s="149"/>
      <c r="M70" s="150"/>
      <c r="N70" s="147">
        <v>2</v>
      </c>
      <c r="O70" s="148">
        <v>10704.9</v>
      </c>
      <c r="P70" s="149"/>
      <c r="Q70" s="151">
        <v>0</v>
      </c>
      <c r="R70" s="152">
        <v>0</v>
      </c>
      <c r="S70" s="203"/>
      <c r="T70" s="151">
        <v>0</v>
      </c>
      <c r="U70" s="152">
        <v>0</v>
      </c>
      <c r="V70" s="203"/>
      <c r="W70" s="151">
        <v>0</v>
      </c>
      <c r="X70" s="152">
        <v>0</v>
      </c>
      <c r="Y70" s="203"/>
      <c r="Z70" s="151">
        <v>0</v>
      </c>
      <c r="AA70" s="152">
        <v>0</v>
      </c>
      <c r="AB70" s="203"/>
      <c r="AC70" s="151">
        <v>0</v>
      </c>
      <c r="AD70" s="152">
        <v>0</v>
      </c>
      <c r="AE70" s="203"/>
      <c r="AF70" s="151">
        <v>0</v>
      </c>
      <c r="AG70" s="152">
        <v>0</v>
      </c>
      <c r="AH70" s="203"/>
      <c r="AI70" s="151">
        <v>0</v>
      </c>
      <c r="AJ70" s="152">
        <v>0</v>
      </c>
      <c r="AK70" s="203"/>
      <c r="AL70" s="151">
        <v>0</v>
      </c>
      <c r="AM70" s="152">
        <v>0</v>
      </c>
      <c r="AN70" s="203"/>
      <c r="AO70" s="151">
        <v>0</v>
      </c>
      <c r="AP70" s="152">
        <v>0</v>
      </c>
      <c r="AQ70" s="203"/>
      <c r="AR70" s="151">
        <v>0</v>
      </c>
      <c r="AS70" s="152">
        <v>0</v>
      </c>
      <c r="AT70" s="203"/>
      <c r="AU70" s="151">
        <v>0</v>
      </c>
      <c r="AV70" s="152">
        <v>0</v>
      </c>
      <c r="AW70" s="203"/>
      <c r="AX70" s="151">
        <v>0</v>
      </c>
      <c r="AY70" s="152">
        <v>0</v>
      </c>
      <c r="AZ70" s="203"/>
    </row>
    <row r="71" spans="1:52" s="7" customFormat="1" x14ac:dyDescent="0.25">
      <c r="A71" s="160"/>
      <c r="B71" s="161">
        <v>60</v>
      </c>
      <c r="C71" s="162" t="str">
        <v>Монтаж и подключение ЩР2</v>
      </c>
      <c r="D71" s="162" t="str">
        <v>шт</v>
      </c>
      <c r="E71" s="163">
        <v>3202.5</v>
      </c>
      <c r="F71" s="162">
        <v>2</v>
      </c>
      <c r="G71" s="163">
        <v>6405</v>
      </c>
      <c r="H71" s="163">
        <v>0</v>
      </c>
      <c r="I71" s="11"/>
      <c r="J71" s="147">
        <v>0</v>
      </c>
      <c r="K71" s="148">
        <v>0</v>
      </c>
      <c r="L71" s="149"/>
      <c r="M71" s="150"/>
      <c r="N71" s="147">
        <v>2</v>
      </c>
      <c r="O71" s="148">
        <v>6405</v>
      </c>
      <c r="P71" s="149"/>
      <c r="Q71" s="151">
        <v>0</v>
      </c>
      <c r="R71" s="152">
        <v>0</v>
      </c>
      <c r="S71" s="203"/>
      <c r="T71" s="151">
        <v>0</v>
      </c>
      <c r="U71" s="152">
        <v>0</v>
      </c>
      <c r="V71" s="203"/>
      <c r="W71" s="151">
        <v>0</v>
      </c>
      <c r="X71" s="152">
        <v>0</v>
      </c>
      <c r="Y71" s="203"/>
      <c r="Z71" s="151">
        <v>0</v>
      </c>
      <c r="AA71" s="152">
        <v>0</v>
      </c>
      <c r="AB71" s="203"/>
      <c r="AC71" s="151">
        <v>0</v>
      </c>
      <c r="AD71" s="152">
        <v>0</v>
      </c>
      <c r="AE71" s="203"/>
      <c r="AF71" s="151">
        <v>0</v>
      </c>
      <c r="AG71" s="152">
        <v>0</v>
      </c>
      <c r="AH71" s="203"/>
      <c r="AI71" s="151">
        <v>0</v>
      </c>
      <c r="AJ71" s="152">
        <v>0</v>
      </c>
      <c r="AK71" s="203"/>
      <c r="AL71" s="151">
        <v>0</v>
      </c>
      <c r="AM71" s="152">
        <v>0</v>
      </c>
      <c r="AN71" s="203"/>
      <c r="AO71" s="151">
        <v>0</v>
      </c>
      <c r="AP71" s="152">
        <v>0</v>
      </c>
      <c r="AQ71" s="203"/>
      <c r="AR71" s="151">
        <v>0</v>
      </c>
      <c r="AS71" s="152">
        <v>0</v>
      </c>
      <c r="AT71" s="203"/>
      <c r="AU71" s="151">
        <v>0</v>
      </c>
      <c r="AV71" s="152">
        <v>0</v>
      </c>
      <c r="AW71" s="203"/>
      <c r="AX71" s="151">
        <v>0</v>
      </c>
      <c r="AY71" s="152">
        <v>0</v>
      </c>
      <c r="AZ71" s="203"/>
    </row>
    <row r="72" spans="1:52" ht="30" x14ac:dyDescent="0.25">
      <c r="A72" s="160"/>
      <c r="B72" s="161">
        <v>61</v>
      </c>
      <c r="C72" s="162" t="str">
        <v>Ящик с понижающим трансформатором ЯТП-230/36/0.25 IP30 с автоматами УХЛ4</v>
      </c>
      <c r="D72" s="162" t="str">
        <v>шт</v>
      </c>
      <c r="E72" s="163">
        <v>5754.85</v>
      </c>
      <c r="F72" s="162">
        <v>6</v>
      </c>
      <c r="G72" s="163">
        <v>34529.1</v>
      </c>
      <c r="H72" s="163">
        <v>0</v>
      </c>
      <c r="I72" s="11"/>
      <c r="J72" s="147">
        <v>0</v>
      </c>
      <c r="K72" s="148">
        <v>0</v>
      </c>
      <c r="L72" s="149"/>
      <c r="M72" s="150"/>
      <c r="N72" s="147">
        <v>6</v>
      </c>
      <c r="O72" s="148">
        <v>34529.100000000006</v>
      </c>
      <c r="P72" s="149"/>
      <c r="Q72" s="151">
        <v>0</v>
      </c>
      <c r="R72" s="152">
        <v>0</v>
      </c>
      <c r="S72" s="203"/>
      <c r="T72" s="151">
        <v>0</v>
      </c>
      <c r="U72" s="152">
        <v>0</v>
      </c>
      <c r="V72" s="203"/>
      <c r="W72" s="151">
        <v>0</v>
      </c>
      <c r="X72" s="152">
        <v>0</v>
      </c>
      <c r="Y72" s="203"/>
      <c r="Z72" s="151">
        <v>0</v>
      </c>
      <c r="AA72" s="152">
        <v>0</v>
      </c>
      <c r="AB72" s="203"/>
      <c r="AC72" s="151">
        <v>0</v>
      </c>
      <c r="AD72" s="152">
        <v>0</v>
      </c>
      <c r="AE72" s="203"/>
      <c r="AF72" s="151">
        <v>0</v>
      </c>
      <c r="AG72" s="152">
        <v>0</v>
      </c>
      <c r="AH72" s="203"/>
      <c r="AI72" s="151">
        <v>0</v>
      </c>
      <c r="AJ72" s="152">
        <v>0</v>
      </c>
      <c r="AK72" s="203"/>
      <c r="AL72" s="151">
        <v>0</v>
      </c>
      <c r="AM72" s="152">
        <v>0</v>
      </c>
      <c r="AN72" s="203"/>
      <c r="AO72" s="151">
        <v>0</v>
      </c>
      <c r="AP72" s="152">
        <v>0</v>
      </c>
      <c r="AQ72" s="203"/>
      <c r="AR72" s="151">
        <v>0</v>
      </c>
      <c r="AS72" s="152">
        <v>0</v>
      </c>
      <c r="AT72" s="203"/>
      <c r="AU72" s="151">
        <v>0</v>
      </c>
      <c r="AV72" s="152">
        <v>0</v>
      </c>
      <c r="AW72" s="203"/>
      <c r="AX72" s="151">
        <v>0</v>
      </c>
      <c r="AY72" s="152">
        <v>0</v>
      </c>
      <c r="AZ72" s="203"/>
    </row>
    <row r="73" spans="1:52" ht="45" x14ac:dyDescent="0.25">
      <c r="A73" s="160"/>
      <c r="B73" s="161">
        <v>62</v>
      </c>
      <c r="C73" s="162" t="str">
        <v>Монтаж и подключение Ящик с понижающим трансформатором ЯТП-220/36/0.25 IP30 с автоматами УХЛ4</v>
      </c>
      <c r="D73" s="162" t="str">
        <v>шт</v>
      </c>
      <c r="E73" s="163">
        <v>1040.81</v>
      </c>
      <c r="F73" s="162">
        <v>6</v>
      </c>
      <c r="G73" s="163">
        <v>6244.86</v>
      </c>
      <c r="H73" s="163">
        <v>0</v>
      </c>
      <c r="I73" s="11"/>
      <c r="J73" s="147">
        <v>0</v>
      </c>
      <c r="K73" s="148">
        <v>0</v>
      </c>
      <c r="L73" s="149"/>
      <c r="M73" s="150"/>
      <c r="N73" s="147">
        <v>6</v>
      </c>
      <c r="O73" s="148">
        <v>6244.86</v>
      </c>
      <c r="P73" s="149"/>
      <c r="Q73" s="151">
        <v>0</v>
      </c>
      <c r="R73" s="152">
        <v>0</v>
      </c>
      <c r="S73" s="203"/>
      <c r="T73" s="151">
        <v>0</v>
      </c>
      <c r="U73" s="152">
        <v>0</v>
      </c>
      <c r="V73" s="203"/>
      <c r="W73" s="151">
        <v>0</v>
      </c>
      <c r="X73" s="152">
        <v>0</v>
      </c>
      <c r="Y73" s="203"/>
      <c r="Z73" s="151">
        <v>0</v>
      </c>
      <c r="AA73" s="152">
        <v>0</v>
      </c>
      <c r="AB73" s="203"/>
      <c r="AC73" s="151">
        <v>0</v>
      </c>
      <c r="AD73" s="152">
        <v>0</v>
      </c>
      <c r="AE73" s="203"/>
      <c r="AF73" s="151">
        <v>0</v>
      </c>
      <c r="AG73" s="152">
        <v>0</v>
      </c>
      <c r="AH73" s="203"/>
      <c r="AI73" s="151">
        <v>0</v>
      </c>
      <c r="AJ73" s="152">
        <v>0</v>
      </c>
      <c r="AK73" s="203"/>
      <c r="AL73" s="151">
        <v>0</v>
      </c>
      <c r="AM73" s="152">
        <v>0</v>
      </c>
      <c r="AN73" s="203"/>
      <c r="AO73" s="151">
        <v>0</v>
      </c>
      <c r="AP73" s="152">
        <v>0</v>
      </c>
      <c r="AQ73" s="203"/>
      <c r="AR73" s="151">
        <v>0</v>
      </c>
      <c r="AS73" s="152">
        <v>0</v>
      </c>
      <c r="AT73" s="203"/>
      <c r="AU73" s="151">
        <v>0</v>
      </c>
      <c r="AV73" s="152">
        <v>0</v>
      </c>
      <c r="AW73" s="203"/>
      <c r="AX73" s="151">
        <v>0</v>
      </c>
      <c r="AY73" s="152">
        <v>0</v>
      </c>
      <c r="AZ73" s="203"/>
    </row>
    <row r="74" spans="1:52" x14ac:dyDescent="0.25">
      <c r="A74" s="160"/>
      <c r="B74" s="161">
        <v>0</v>
      </c>
      <c r="C74" s="162" t="str">
        <v>2.Светотехническая продукция</v>
      </c>
      <c r="D74" s="162">
        <v>0</v>
      </c>
      <c r="E74" s="163">
        <v>0</v>
      </c>
      <c r="F74" s="162">
        <v>0</v>
      </c>
      <c r="G74" s="163">
        <v>0</v>
      </c>
      <c r="H74" s="163">
        <v>0</v>
      </c>
      <c r="I74" s="11"/>
      <c r="J74" s="147">
        <v>0</v>
      </c>
      <c r="K74" s="148">
        <v>0</v>
      </c>
      <c r="L74" s="149"/>
      <c r="M74" s="150"/>
      <c r="N74" s="147">
        <v>0</v>
      </c>
      <c r="O74" s="148">
        <v>0</v>
      </c>
      <c r="P74" s="149"/>
      <c r="Q74" s="151">
        <v>0</v>
      </c>
      <c r="R74" s="152">
        <v>0</v>
      </c>
      <c r="S74" s="203"/>
      <c r="T74" s="151">
        <v>0</v>
      </c>
      <c r="U74" s="152">
        <v>0</v>
      </c>
      <c r="V74" s="203"/>
      <c r="W74" s="151">
        <v>0</v>
      </c>
      <c r="X74" s="152">
        <v>0</v>
      </c>
      <c r="Y74" s="203"/>
      <c r="Z74" s="151">
        <v>0</v>
      </c>
      <c r="AA74" s="152">
        <v>0</v>
      </c>
      <c r="AB74" s="203"/>
      <c r="AC74" s="151">
        <v>0</v>
      </c>
      <c r="AD74" s="152">
        <v>0</v>
      </c>
      <c r="AE74" s="203"/>
      <c r="AF74" s="151">
        <v>0</v>
      </c>
      <c r="AG74" s="152">
        <v>0</v>
      </c>
      <c r="AH74" s="203"/>
      <c r="AI74" s="151">
        <v>0</v>
      </c>
      <c r="AJ74" s="152">
        <v>0</v>
      </c>
      <c r="AK74" s="203"/>
      <c r="AL74" s="151">
        <v>0</v>
      </c>
      <c r="AM74" s="152">
        <v>0</v>
      </c>
      <c r="AN74" s="203"/>
      <c r="AO74" s="151">
        <v>0</v>
      </c>
      <c r="AP74" s="152">
        <v>0</v>
      </c>
      <c r="AQ74" s="203"/>
      <c r="AR74" s="151">
        <v>0</v>
      </c>
      <c r="AS74" s="152">
        <v>0</v>
      </c>
      <c r="AT74" s="203"/>
      <c r="AU74" s="151">
        <v>0</v>
      </c>
      <c r="AV74" s="152">
        <v>0</v>
      </c>
      <c r="AW74" s="203"/>
      <c r="AX74" s="151">
        <v>0</v>
      </c>
      <c r="AY74" s="152">
        <v>0</v>
      </c>
      <c r="AZ74" s="203"/>
    </row>
    <row r="75" spans="1:52" ht="30" x14ac:dyDescent="0.25">
      <c r="A75" s="160"/>
      <c r="B75" s="161">
        <v>63</v>
      </c>
      <c r="C75" s="162" t="str">
        <v>Кронштейн для уличного светильника PSL D40*1.5 (5009516)</v>
      </c>
      <c r="D75" s="162" t="str">
        <v>шт</v>
      </c>
      <c r="E75" s="163">
        <v>516.66999999999996</v>
      </c>
      <c r="F75" s="162">
        <v>30</v>
      </c>
      <c r="G75" s="163">
        <v>15500.1</v>
      </c>
      <c r="H75" s="163">
        <v>0</v>
      </c>
      <c r="I75" s="11"/>
      <c r="J75" s="147">
        <v>0</v>
      </c>
      <c r="K75" s="148">
        <v>0</v>
      </c>
      <c r="L75" s="149"/>
      <c r="M75" s="150"/>
      <c r="N75" s="147">
        <v>30</v>
      </c>
      <c r="O75" s="148">
        <v>15500.099999999999</v>
      </c>
      <c r="P75" s="149"/>
      <c r="Q75" s="151">
        <v>0</v>
      </c>
      <c r="R75" s="152">
        <v>0</v>
      </c>
      <c r="S75" s="203"/>
      <c r="T75" s="151">
        <v>0</v>
      </c>
      <c r="U75" s="152">
        <v>0</v>
      </c>
      <c r="V75" s="203"/>
      <c r="W75" s="151">
        <v>0</v>
      </c>
      <c r="X75" s="152">
        <v>0</v>
      </c>
      <c r="Y75" s="203"/>
      <c r="Z75" s="151">
        <v>0</v>
      </c>
      <c r="AA75" s="152">
        <v>0</v>
      </c>
      <c r="AB75" s="203"/>
      <c r="AC75" s="151">
        <v>0</v>
      </c>
      <c r="AD75" s="152">
        <v>0</v>
      </c>
      <c r="AE75" s="203"/>
      <c r="AF75" s="151">
        <v>0</v>
      </c>
      <c r="AG75" s="152">
        <v>0</v>
      </c>
      <c r="AH75" s="203"/>
      <c r="AI75" s="151">
        <v>0</v>
      </c>
      <c r="AJ75" s="152">
        <v>0</v>
      </c>
      <c r="AK75" s="203"/>
      <c r="AL75" s="151">
        <v>0</v>
      </c>
      <c r="AM75" s="152">
        <v>0</v>
      </c>
      <c r="AN75" s="203"/>
      <c r="AO75" s="151">
        <v>0</v>
      </c>
      <c r="AP75" s="152">
        <v>0</v>
      </c>
      <c r="AQ75" s="203"/>
      <c r="AR75" s="151">
        <v>0</v>
      </c>
      <c r="AS75" s="152">
        <v>0</v>
      </c>
      <c r="AT75" s="203"/>
      <c r="AU75" s="151">
        <v>0</v>
      </c>
      <c r="AV75" s="152">
        <v>0</v>
      </c>
      <c r="AW75" s="203"/>
      <c r="AX75" s="151">
        <v>0</v>
      </c>
      <c r="AY75" s="152">
        <v>0</v>
      </c>
      <c r="AZ75" s="203"/>
    </row>
    <row r="76" spans="1:52" x14ac:dyDescent="0.25">
      <c r="A76" s="160"/>
      <c r="B76" s="161">
        <v>64</v>
      </c>
      <c r="C76" s="162" t="str">
        <v>Монтаж кронштейна</v>
      </c>
      <c r="D76" s="162" t="str">
        <v>шт</v>
      </c>
      <c r="E76" s="163">
        <v>1281</v>
      </c>
      <c r="F76" s="162">
        <v>30</v>
      </c>
      <c r="G76" s="163">
        <v>0</v>
      </c>
      <c r="H76" s="163">
        <v>38430</v>
      </c>
      <c r="I76" s="11"/>
      <c r="J76" s="147">
        <v>0</v>
      </c>
      <c r="K76" s="148">
        <v>0</v>
      </c>
      <c r="L76" s="149"/>
      <c r="M76" s="150"/>
      <c r="N76" s="147">
        <v>30</v>
      </c>
      <c r="O76" s="148">
        <v>38430</v>
      </c>
      <c r="P76" s="149"/>
      <c r="Q76" s="151">
        <v>0</v>
      </c>
      <c r="R76" s="152">
        <v>0</v>
      </c>
      <c r="S76" s="203"/>
      <c r="T76" s="151">
        <v>0</v>
      </c>
      <c r="U76" s="152">
        <v>0</v>
      </c>
      <c r="V76" s="203"/>
      <c r="W76" s="151">
        <v>0</v>
      </c>
      <c r="X76" s="152">
        <v>0</v>
      </c>
      <c r="Y76" s="203"/>
      <c r="Z76" s="151">
        <v>0</v>
      </c>
      <c r="AA76" s="152">
        <v>0</v>
      </c>
      <c r="AB76" s="203"/>
      <c r="AC76" s="151">
        <v>0</v>
      </c>
      <c r="AD76" s="152">
        <v>0</v>
      </c>
      <c r="AE76" s="203"/>
      <c r="AF76" s="151">
        <v>0</v>
      </c>
      <c r="AG76" s="152">
        <v>0</v>
      </c>
      <c r="AH76" s="203"/>
      <c r="AI76" s="151">
        <v>0</v>
      </c>
      <c r="AJ76" s="152">
        <v>0</v>
      </c>
      <c r="AK76" s="203"/>
      <c r="AL76" s="151">
        <v>0</v>
      </c>
      <c r="AM76" s="152">
        <v>0</v>
      </c>
      <c r="AN76" s="203"/>
      <c r="AO76" s="151">
        <v>0</v>
      </c>
      <c r="AP76" s="152">
        <v>0</v>
      </c>
      <c r="AQ76" s="203"/>
      <c r="AR76" s="151">
        <v>0</v>
      </c>
      <c r="AS76" s="152">
        <v>0</v>
      </c>
      <c r="AT76" s="203"/>
      <c r="AU76" s="151">
        <v>0</v>
      </c>
      <c r="AV76" s="152">
        <v>0</v>
      </c>
      <c r="AW76" s="203"/>
      <c r="AX76" s="151">
        <v>0</v>
      </c>
      <c r="AY76" s="152">
        <v>0</v>
      </c>
      <c r="AZ76" s="203"/>
    </row>
    <row r="77" spans="1:52" ht="30" x14ac:dyDescent="0.25">
      <c r="A77" s="160"/>
      <c r="B77" s="161">
        <v>65</v>
      </c>
      <c r="C77" s="162" t="str">
        <v>Светильник LED консольный уличный ДКУ 1002-30Д 5000К IP65 серый</v>
      </c>
      <c r="D77" s="162" t="str">
        <v>шт</v>
      </c>
      <c r="E77" s="163">
        <v>2775.5</v>
      </c>
      <c r="F77" s="162">
        <v>30</v>
      </c>
      <c r="G77" s="163">
        <v>83265</v>
      </c>
      <c r="H77" s="163">
        <v>0</v>
      </c>
      <c r="I77" s="11"/>
      <c r="J77" s="147">
        <v>0</v>
      </c>
      <c r="K77" s="148">
        <v>0</v>
      </c>
      <c r="L77" s="149"/>
      <c r="M77" s="150"/>
      <c r="N77" s="147">
        <v>30</v>
      </c>
      <c r="O77" s="148">
        <v>83265</v>
      </c>
      <c r="P77" s="149"/>
      <c r="Q77" s="151">
        <v>0</v>
      </c>
      <c r="R77" s="152">
        <v>0</v>
      </c>
      <c r="S77" s="203"/>
      <c r="T77" s="151">
        <v>0</v>
      </c>
      <c r="U77" s="152">
        <v>0</v>
      </c>
      <c r="V77" s="203"/>
      <c r="W77" s="151">
        <v>0</v>
      </c>
      <c r="X77" s="152">
        <v>0</v>
      </c>
      <c r="Y77" s="203"/>
      <c r="Z77" s="151">
        <v>0</v>
      </c>
      <c r="AA77" s="152">
        <v>0</v>
      </c>
      <c r="AB77" s="203"/>
      <c r="AC77" s="151">
        <v>0</v>
      </c>
      <c r="AD77" s="152">
        <v>0</v>
      </c>
      <c r="AE77" s="203"/>
      <c r="AF77" s="151">
        <v>0</v>
      </c>
      <c r="AG77" s="152">
        <v>0</v>
      </c>
      <c r="AH77" s="203"/>
      <c r="AI77" s="151">
        <v>0</v>
      </c>
      <c r="AJ77" s="152">
        <v>0</v>
      </c>
      <c r="AK77" s="203"/>
      <c r="AL77" s="151">
        <v>0</v>
      </c>
      <c r="AM77" s="152">
        <v>0</v>
      </c>
      <c r="AN77" s="203"/>
      <c r="AO77" s="151">
        <v>0</v>
      </c>
      <c r="AP77" s="152">
        <v>0</v>
      </c>
      <c r="AQ77" s="203"/>
      <c r="AR77" s="151">
        <v>0</v>
      </c>
      <c r="AS77" s="152">
        <v>0</v>
      </c>
      <c r="AT77" s="203"/>
      <c r="AU77" s="151">
        <v>0</v>
      </c>
      <c r="AV77" s="152">
        <v>0</v>
      </c>
      <c r="AW77" s="203"/>
      <c r="AX77" s="151">
        <v>0</v>
      </c>
      <c r="AY77" s="152">
        <v>0</v>
      </c>
      <c r="AZ77" s="203"/>
    </row>
    <row r="78" spans="1:52" x14ac:dyDescent="0.25">
      <c r="A78" s="160"/>
      <c r="B78" s="161">
        <v>66</v>
      </c>
      <c r="C78" s="162" t="str">
        <v>Монтаж и подключение уличных светильников</v>
      </c>
      <c r="D78" s="162" t="str">
        <v>шт</v>
      </c>
      <c r="E78" s="163">
        <v>2401.88</v>
      </c>
      <c r="F78" s="162">
        <v>30</v>
      </c>
      <c r="G78" s="163">
        <v>0</v>
      </c>
      <c r="H78" s="163">
        <v>72056.399999999994</v>
      </c>
      <c r="I78" s="11"/>
      <c r="J78" s="147">
        <v>0</v>
      </c>
      <c r="K78" s="148">
        <v>0</v>
      </c>
      <c r="L78" s="149"/>
      <c r="M78" s="150"/>
      <c r="N78" s="147">
        <v>30</v>
      </c>
      <c r="O78" s="148">
        <v>72056.400000000009</v>
      </c>
      <c r="P78" s="149"/>
      <c r="Q78" s="151">
        <v>0</v>
      </c>
      <c r="R78" s="152">
        <v>0</v>
      </c>
      <c r="S78" s="203"/>
      <c r="T78" s="151">
        <v>0</v>
      </c>
      <c r="U78" s="152">
        <v>0</v>
      </c>
      <c r="V78" s="203"/>
      <c r="W78" s="151">
        <v>0</v>
      </c>
      <c r="X78" s="152">
        <v>0</v>
      </c>
      <c r="Y78" s="203"/>
      <c r="Z78" s="151">
        <v>0</v>
      </c>
      <c r="AA78" s="152">
        <v>0</v>
      </c>
      <c r="AB78" s="203"/>
      <c r="AC78" s="151">
        <v>0</v>
      </c>
      <c r="AD78" s="152">
        <v>0</v>
      </c>
      <c r="AE78" s="203"/>
      <c r="AF78" s="151">
        <v>0</v>
      </c>
      <c r="AG78" s="152">
        <v>0</v>
      </c>
      <c r="AH78" s="203"/>
      <c r="AI78" s="151">
        <v>0</v>
      </c>
      <c r="AJ78" s="152">
        <v>0</v>
      </c>
      <c r="AK78" s="203"/>
      <c r="AL78" s="151">
        <v>0</v>
      </c>
      <c r="AM78" s="152">
        <v>0</v>
      </c>
      <c r="AN78" s="203"/>
      <c r="AO78" s="151">
        <v>0</v>
      </c>
      <c r="AP78" s="152">
        <v>0</v>
      </c>
      <c r="AQ78" s="203"/>
      <c r="AR78" s="151">
        <v>0</v>
      </c>
      <c r="AS78" s="152">
        <v>0</v>
      </c>
      <c r="AT78" s="203"/>
      <c r="AU78" s="151">
        <v>0</v>
      </c>
      <c r="AV78" s="152">
        <v>0</v>
      </c>
      <c r="AW78" s="203"/>
      <c r="AX78" s="151">
        <v>0</v>
      </c>
      <c r="AY78" s="152">
        <v>0</v>
      </c>
      <c r="AZ78" s="203"/>
    </row>
    <row r="79" spans="1:52" ht="30" x14ac:dyDescent="0.25">
      <c r="A79" s="160"/>
      <c r="B79" s="161">
        <v>67</v>
      </c>
      <c r="C79" s="162" t="str">
        <v>Светильник светодиодный ДПО 5030 12Вт 4000K IP65 круг белый IEK</v>
      </c>
      <c r="D79" s="162" t="str">
        <v>шт</v>
      </c>
      <c r="E79" s="163">
        <v>653.30999999999995</v>
      </c>
      <c r="F79" s="162">
        <v>286</v>
      </c>
      <c r="G79" s="163">
        <v>186846.66</v>
      </c>
      <c r="H79" s="163">
        <v>0</v>
      </c>
      <c r="I79" s="11"/>
      <c r="J79" s="147">
        <v>0</v>
      </c>
      <c r="K79" s="148">
        <v>0</v>
      </c>
      <c r="L79" s="149"/>
      <c r="M79" s="150"/>
      <c r="N79" s="147">
        <v>286</v>
      </c>
      <c r="O79" s="148">
        <v>186846.65999999997</v>
      </c>
      <c r="P79" s="149"/>
      <c r="Q79" s="151">
        <v>0</v>
      </c>
      <c r="R79" s="152">
        <v>0</v>
      </c>
      <c r="S79" s="203"/>
      <c r="T79" s="151">
        <v>0</v>
      </c>
      <c r="U79" s="152">
        <v>0</v>
      </c>
      <c r="V79" s="203"/>
      <c r="W79" s="151">
        <v>0</v>
      </c>
      <c r="X79" s="152">
        <v>0</v>
      </c>
      <c r="Y79" s="203"/>
      <c r="Z79" s="151">
        <v>0</v>
      </c>
      <c r="AA79" s="152">
        <v>0</v>
      </c>
      <c r="AB79" s="203"/>
      <c r="AC79" s="151">
        <v>0</v>
      </c>
      <c r="AD79" s="152">
        <v>0</v>
      </c>
      <c r="AE79" s="203"/>
      <c r="AF79" s="151">
        <v>0</v>
      </c>
      <c r="AG79" s="152">
        <v>0</v>
      </c>
      <c r="AH79" s="203"/>
      <c r="AI79" s="151">
        <v>0</v>
      </c>
      <c r="AJ79" s="152">
        <v>0</v>
      </c>
      <c r="AK79" s="203"/>
      <c r="AL79" s="151">
        <v>0</v>
      </c>
      <c r="AM79" s="152">
        <v>0</v>
      </c>
      <c r="AN79" s="203"/>
      <c r="AO79" s="151">
        <v>0</v>
      </c>
      <c r="AP79" s="152">
        <v>0</v>
      </c>
      <c r="AQ79" s="203"/>
      <c r="AR79" s="151">
        <v>0</v>
      </c>
      <c r="AS79" s="152">
        <v>0</v>
      </c>
      <c r="AT79" s="203"/>
      <c r="AU79" s="151">
        <v>0</v>
      </c>
      <c r="AV79" s="152">
        <v>0</v>
      </c>
      <c r="AW79" s="203"/>
      <c r="AX79" s="151">
        <v>0</v>
      </c>
      <c r="AY79" s="152">
        <v>0</v>
      </c>
      <c r="AZ79" s="203"/>
    </row>
    <row r="80" spans="1:52" x14ac:dyDescent="0.25">
      <c r="A80" s="160"/>
      <c r="B80" s="161">
        <v>68</v>
      </c>
      <c r="C80" s="162" t="str">
        <v>Монтаж и подключение накладного светильника</v>
      </c>
      <c r="D80" s="162" t="str">
        <v>шт</v>
      </c>
      <c r="E80" s="163">
        <v>384.3</v>
      </c>
      <c r="F80" s="162">
        <v>286</v>
      </c>
      <c r="G80" s="163">
        <v>0</v>
      </c>
      <c r="H80" s="163">
        <v>109909.8</v>
      </c>
      <c r="I80" s="11"/>
      <c r="J80" s="147">
        <v>0</v>
      </c>
      <c r="K80" s="148">
        <v>0</v>
      </c>
      <c r="L80" s="149"/>
      <c r="M80" s="150"/>
      <c r="N80" s="147">
        <v>286</v>
      </c>
      <c r="O80" s="148">
        <v>109909.8</v>
      </c>
      <c r="P80" s="149"/>
      <c r="Q80" s="151">
        <v>0</v>
      </c>
      <c r="R80" s="152">
        <v>0</v>
      </c>
      <c r="S80" s="203"/>
      <c r="T80" s="151">
        <v>0</v>
      </c>
      <c r="U80" s="152">
        <v>0</v>
      </c>
      <c r="V80" s="203"/>
      <c r="W80" s="151">
        <v>0</v>
      </c>
      <c r="X80" s="152">
        <v>0</v>
      </c>
      <c r="Y80" s="203"/>
      <c r="Z80" s="151">
        <v>0</v>
      </c>
      <c r="AA80" s="152">
        <v>0</v>
      </c>
      <c r="AB80" s="203"/>
      <c r="AC80" s="151">
        <v>0</v>
      </c>
      <c r="AD80" s="152">
        <v>0</v>
      </c>
      <c r="AE80" s="203"/>
      <c r="AF80" s="151">
        <v>0</v>
      </c>
      <c r="AG80" s="152">
        <v>0</v>
      </c>
      <c r="AH80" s="203"/>
      <c r="AI80" s="151">
        <v>0</v>
      </c>
      <c r="AJ80" s="152">
        <v>0</v>
      </c>
      <c r="AK80" s="203"/>
      <c r="AL80" s="151">
        <v>0</v>
      </c>
      <c r="AM80" s="152">
        <v>0</v>
      </c>
      <c r="AN80" s="203"/>
      <c r="AO80" s="151">
        <v>0</v>
      </c>
      <c r="AP80" s="152">
        <v>0</v>
      </c>
      <c r="AQ80" s="203"/>
      <c r="AR80" s="151">
        <v>0</v>
      </c>
      <c r="AS80" s="152">
        <v>0</v>
      </c>
      <c r="AT80" s="203"/>
      <c r="AU80" s="151">
        <v>0</v>
      </c>
      <c r="AV80" s="152">
        <v>0</v>
      </c>
      <c r="AW80" s="203"/>
      <c r="AX80" s="151">
        <v>0</v>
      </c>
      <c r="AY80" s="152">
        <v>0</v>
      </c>
      <c r="AZ80" s="203"/>
    </row>
    <row r="81" spans="1:52" x14ac:dyDescent="0.25">
      <c r="A81" s="160"/>
      <c r="B81" s="161">
        <v>0</v>
      </c>
      <c r="C81" s="162" t="str">
        <v>3.Кабельные изделия</v>
      </c>
      <c r="D81" s="162">
        <v>0</v>
      </c>
      <c r="E81" s="163">
        <v>0</v>
      </c>
      <c r="F81" s="162">
        <v>0</v>
      </c>
      <c r="G81" s="163">
        <v>0</v>
      </c>
      <c r="H81" s="163">
        <v>0</v>
      </c>
      <c r="I81" s="11"/>
      <c r="J81" s="147">
        <v>0</v>
      </c>
      <c r="K81" s="148">
        <v>0</v>
      </c>
      <c r="L81" s="149"/>
      <c r="M81" s="150"/>
      <c r="N81" s="147">
        <v>0</v>
      </c>
      <c r="O81" s="148">
        <v>0</v>
      </c>
      <c r="P81" s="149"/>
      <c r="Q81" s="151">
        <v>0</v>
      </c>
      <c r="R81" s="152">
        <v>0</v>
      </c>
      <c r="S81" s="203"/>
      <c r="T81" s="151">
        <v>0</v>
      </c>
      <c r="U81" s="152">
        <v>0</v>
      </c>
      <c r="V81" s="203"/>
      <c r="W81" s="151">
        <v>0</v>
      </c>
      <c r="X81" s="152">
        <v>0</v>
      </c>
      <c r="Y81" s="203"/>
      <c r="Z81" s="151">
        <v>0</v>
      </c>
      <c r="AA81" s="152">
        <v>0</v>
      </c>
      <c r="AB81" s="203"/>
      <c r="AC81" s="151">
        <v>0</v>
      </c>
      <c r="AD81" s="152">
        <v>0</v>
      </c>
      <c r="AE81" s="203"/>
      <c r="AF81" s="151">
        <v>0</v>
      </c>
      <c r="AG81" s="152">
        <v>0</v>
      </c>
      <c r="AH81" s="203"/>
      <c r="AI81" s="151">
        <v>0</v>
      </c>
      <c r="AJ81" s="152">
        <v>0</v>
      </c>
      <c r="AK81" s="203"/>
      <c r="AL81" s="151">
        <v>0</v>
      </c>
      <c r="AM81" s="152">
        <v>0</v>
      </c>
      <c r="AN81" s="203"/>
      <c r="AO81" s="151">
        <v>0</v>
      </c>
      <c r="AP81" s="152">
        <v>0</v>
      </c>
      <c r="AQ81" s="203"/>
      <c r="AR81" s="151">
        <v>0</v>
      </c>
      <c r="AS81" s="152">
        <v>0</v>
      </c>
      <c r="AT81" s="203"/>
      <c r="AU81" s="151">
        <v>0</v>
      </c>
      <c r="AV81" s="152">
        <v>0</v>
      </c>
      <c r="AW81" s="203"/>
      <c r="AX81" s="151">
        <v>0</v>
      </c>
      <c r="AY81" s="152">
        <v>0</v>
      </c>
      <c r="AZ81" s="203"/>
    </row>
    <row r="82" spans="1:52" x14ac:dyDescent="0.25">
      <c r="A82" s="160"/>
      <c r="B82" s="161">
        <v>69</v>
      </c>
      <c r="C82" s="162" t="str">
        <v>Кабель АВВГ нг(А)LS 5х50.0 0.66кВ МС</v>
      </c>
      <c r="D82" s="162" t="str">
        <v>м</v>
      </c>
      <c r="E82" s="163">
        <v>587.13</v>
      </c>
      <c r="F82" s="162">
        <v>705</v>
      </c>
      <c r="G82" s="163">
        <v>413926.65</v>
      </c>
      <c r="H82" s="163">
        <v>0</v>
      </c>
      <c r="I82" s="11"/>
      <c r="J82" s="147">
        <v>0</v>
      </c>
      <c r="K82" s="148">
        <v>0</v>
      </c>
      <c r="L82" s="149"/>
      <c r="M82" s="150"/>
      <c r="N82" s="147">
        <v>705</v>
      </c>
      <c r="O82" s="148">
        <v>413926.65</v>
      </c>
      <c r="P82" s="149"/>
      <c r="Q82" s="151">
        <v>0</v>
      </c>
      <c r="R82" s="152">
        <v>0</v>
      </c>
      <c r="S82" s="203"/>
      <c r="T82" s="151">
        <v>0</v>
      </c>
      <c r="U82" s="152">
        <v>0</v>
      </c>
      <c r="V82" s="203"/>
      <c r="W82" s="151">
        <v>0</v>
      </c>
      <c r="X82" s="152">
        <v>0</v>
      </c>
      <c r="Y82" s="203"/>
      <c r="Z82" s="151">
        <v>0</v>
      </c>
      <c r="AA82" s="152">
        <v>0</v>
      </c>
      <c r="AB82" s="203"/>
      <c r="AC82" s="151">
        <v>0</v>
      </c>
      <c r="AD82" s="152">
        <v>0</v>
      </c>
      <c r="AE82" s="203"/>
      <c r="AF82" s="151">
        <v>0</v>
      </c>
      <c r="AG82" s="152">
        <v>0</v>
      </c>
      <c r="AH82" s="203"/>
      <c r="AI82" s="151">
        <v>0</v>
      </c>
      <c r="AJ82" s="152">
        <v>0</v>
      </c>
      <c r="AK82" s="203"/>
      <c r="AL82" s="151">
        <v>0</v>
      </c>
      <c r="AM82" s="152">
        <v>0</v>
      </c>
      <c r="AN82" s="203"/>
      <c r="AO82" s="151">
        <v>0</v>
      </c>
      <c r="AP82" s="152">
        <v>0</v>
      </c>
      <c r="AQ82" s="203"/>
      <c r="AR82" s="151">
        <v>0</v>
      </c>
      <c r="AS82" s="152">
        <v>0</v>
      </c>
      <c r="AT82" s="203"/>
      <c r="AU82" s="151">
        <v>0</v>
      </c>
      <c r="AV82" s="152">
        <v>0</v>
      </c>
      <c r="AW82" s="203"/>
      <c r="AX82" s="151">
        <v>0</v>
      </c>
      <c r="AY82" s="152">
        <v>0</v>
      </c>
      <c r="AZ82" s="203"/>
    </row>
    <row r="83" spans="1:52" ht="30" x14ac:dyDescent="0.25">
      <c r="A83" s="160"/>
      <c r="B83" s="161">
        <v>70</v>
      </c>
      <c r="C83" s="162" t="str">
        <v>Монтаж кабеля по кирпичной кладке и затягивание в трубы до АВВГ 250мм2</v>
      </c>
      <c r="D83" s="162" t="str">
        <v>м</v>
      </c>
      <c r="E83" s="163">
        <v>800.63</v>
      </c>
      <c r="F83" s="162">
        <v>705</v>
      </c>
      <c r="G83" s="163">
        <v>0</v>
      </c>
      <c r="H83" s="163">
        <v>564444.15</v>
      </c>
      <c r="I83" s="11"/>
      <c r="J83" s="147">
        <v>0</v>
      </c>
      <c r="K83" s="148">
        <v>0</v>
      </c>
      <c r="L83" s="149"/>
      <c r="M83" s="150"/>
      <c r="N83" s="147">
        <v>705</v>
      </c>
      <c r="O83" s="148">
        <v>564444.15</v>
      </c>
      <c r="P83" s="149"/>
      <c r="Q83" s="151">
        <v>0</v>
      </c>
      <c r="R83" s="152">
        <v>0</v>
      </c>
      <c r="S83" s="203"/>
      <c r="T83" s="151">
        <v>0</v>
      </c>
      <c r="U83" s="152">
        <v>0</v>
      </c>
      <c r="V83" s="203"/>
      <c r="W83" s="151">
        <v>0</v>
      </c>
      <c r="X83" s="152">
        <v>0</v>
      </c>
      <c r="Y83" s="203"/>
      <c r="Z83" s="151">
        <v>0</v>
      </c>
      <c r="AA83" s="152">
        <v>0</v>
      </c>
      <c r="AB83" s="203"/>
      <c r="AC83" s="151">
        <v>0</v>
      </c>
      <c r="AD83" s="152">
        <v>0</v>
      </c>
      <c r="AE83" s="203"/>
      <c r="AF83" s="151">
        <v>0</v>
      </c>
      <c r="AG83" s="152">
        <v>0</v>
      </c>
      <c r="AH83" s="203"/>
      <c r="AI83" s="151">
        <v>0</v>
      </c>
      <c r="AJ83" s="152">
        <v>0</v>
      </c>
      <c r="AK83" s="203"/>
      <c r="AL83" s="151">
        <v>0</v>
      </c>
      <c r="AM83" s="152">
        <v>0</v>
      </c>
      <c r="AN83" s="203"/>
      <c r="AO83" s="151">
        <v>0</v>
      </c>
      <c r="AP83" s="152">
        <v>0</v>
      </c>
      <c r="AQ83" s="203"/>
      <c r="AR83" s="151">
        <v>0</v>
      </c>
      <c r="AS83" s="152">
        <v>0</v>
      </c>
      <c r="AT83" s="203"/>
      <c r="AU83" s="151">
        <v>0</v>
      </c>
      <c r="AV83" s="152">
        <v>0</v>
      </c>
      <c r="AW83" s="203"/>
      <c r="AX83" s="151">
        <v>0</v>
      </c>
      <c r="AY83" s="152">
        <v>0</v>
      </c>
      <c r="AZ83" s="203"/>
    </row>
    <row r="84" spans="1:52" x14ac:dyDescent="0.25">
      <c r="A84" s="160"/>
      <c r="B84" s="161">
        <v>71</v>
      </c>
      <c r="C84" s="162" t="str">
        <v>Кабель АВВГнг(А)-LS 5х35.0 ок(N PE)-0.66</v>
      </c>
      <c r="D84" s="162" t="str">
        <v>м</v>
      </c>
      <c r="E84" s="163">
        <v>373.63</v>
      </c>
      <c r="F84" s="162">
        <v>399</v>
      </c>
      <c r="G84" s="163">
        <v>149078.37</v>
      </c>
      <c r="H84" s="163">
        <v>0</v>
      </c>
      <c r="I84" s="11"/>
      <c r="J84" s="147">
        <v>0</v>
      </c>
      <c r="K84" s="148">
        <v>0</v>
      </c>
      <c r="L84" s="149"/>
      <c r="M84" s="150"/>
      <c r="N84" s="147">
        <v>399</v>
      </c>
      <c r="O84" s="148">
        <v>149078.37</v>
      </c>
      <c r="P84" s="149"/>
      <c r="Q84" s="151">
        <v>0</v>
      </c>
      <c r="R84" s="152">
        <v>0</v>
      </c>
      <c r="S84" s="203"/>
      <c r="T84" s="151">
        <v>0</v>
      </c>
      <c r="U84" s="152">
        <v>0</v>
      </c>
      <c r="V84" s="203"/>
      <c r="W84" s="151">
        <v>0</v>
      </c>
      <c r="X84" s="152">
        <v>0</v>
      </c>
      <c r="Y84" s="203"/>
      <c r="Z84" s="151">
        <v>0</v>
      </c>
      <c r="AA84" s="152">
        <v>0</v>
      </c>
      <c r="AB84" s="203"/>
      <c r="AC84" s="151">
        <v>0</v>
      </c>
      <c r="AD84" s="152">
        <v>0</v>
      </c>
      <c r="AE84" s="203"/>
      <c r="AF84" s="151">
        <v>0</v>
      </c>
      <c r="AG84" s="152">
        <v>0</v>
      </c>
      <c r="AH84" s="203"/>
      <c r="AI84" s="151">
        <v>0</v>
      </c>
      <c r="AJ84" s="152">
        <v>0</v>
      </c>
      <c r="AK84" s="203"/>
      <c r="AL84" s="151">
        <v>0</v>
      </c>
      <c r="AM84" s="152">
        <v>0</v>
      </c>
      <c r="AN84" s="203"/>
      <c r="AO84" s="151">
        <v>0</v>
      </c>
      <c r="AP84" s="152">
        <v>0</v>
      </c>
      <c r="AQ84" s="203"/>
      <c r="AR84" s="151">
        <v>0</v>
      </c>
      <c r="AS84" s="152">
        <v>0</v>
      </c>
      <c r="AT84" s="203"/>
      <c r="AU84" s="151">
        <v>0</v>
      </c>
      <c r="AV84" s="152">
        <v>0</v>
      </c>
      <c r="AW84" s="203"/>
      <c r="AX84" s="151">
        <v>0</v>
      </c>
      <c r="AY84" s="152">
        <v>0</v>
      </c>
      <c r="AZ84" s="203"/>
    </row>
    <row r="85" spans="1:52" ht="30" x14ac:dyDescent="0.25">
      <c r="A85" s="160"/>
      <c r="B85" s="161">
        <v>72</v>
      </c>
      <c r="C85" s="162" t="str">
        <v>Монтаж кабеля по кирпичной кладке и затягивание в трубы до АВВГ 175мм2</v>
      </c>
      <c r="D85" s="162" t="str">
        <v>м</v>
      </c>
      <c r="E85" s="163">
        <v>533.75</v>
      </c>
      <c r="F85" s="162">
        <v>399</v>
      </c>
      <c r="G85" s="163">
        <v>0</v>
      </c>
      <c r="H85" s="163">
        <v>212966.25</v>
      </c>
      <c r="I85" s="11"/>
      <c r="J85" s="147">
        <v>0</v>
      </c>
      <c r="K85" s="148">
        <v>0</v>
      </c>
      <c r="L85" s="149"/>
      <c r="M85" s="150"/>
      <c r="N85" s="147">
        <v>399</v>
      </c>
      <c r="O85" s="148">
        <v>212966.25</v>
      </c>
      <c r="P85" s="149"/>
      <c r="Q85" s="151">
        <v>0</v>
      </c>
      <c r="R85" s="152">
        <v>0</v>
      </c>
      <c r="S85" s="203"/>
      <c r="T85" s="151">
        <v>0</v>
      </c>
      <c r="U85" s="152">
        <v>0</v>
      </c>
      <c r="V85" s="203"/>
      <c r="W85" s="151">
        <v>0</v>
      </c>
      <c r="X85" s="152">
        <v>0</v>
      </c>
      <c r="Y85" s="203"/>
      <c r="Z85" s="151">
        <v>0</v>
      </c>
      <c r="AA85" s="152">
        <v>0</v>
      </c>
      <c r="AB85" s="203"/>
      <c r="AC85" s="151">
        <v>0</v>
      </c>
      <c r="AD85" s="152">
        <v>0</v>
      </c>
      <c r="AE85" s="203"/>
      <c r="AF85" s="151">
        <v>0</v>
      </c>
      <c r="AG85" s="152">
        <v>0</v>
      </c>
      <c r="AH85" s="203"/>
      <c r="AI85" s="151">
        <v>0</v>
      </c>
      <c r="AJ85" s="152">
        <v>0</v>
      </c>
      <c r="AK85" s="203"/>
      <c r="AL85" s="151">
        <v>0</v>
      </c>
      <c r="AM85" s="152">
        <v>0</v>
      </c>
      <c r="AN85" s="203"/>
      <c r="AO85" s="151">
        <v>0</v>
      </c>
      <c r="AP85" s="152">
        <v>0</v>
      </c>
      <c r="AQ85" s="203"/>
      <c r="AR85" s="151">
        <v>0</v>
      </c>
      <c r="AS85" s="152">
        <v>0</v>
      </c>
      <c r="AT85" s="203"/>
      <c r="AU85" s="151">
        <v>0</v>
      </c>
      <c r="AV85" s="152">
        <v>0</v>
      </c>
      <c r="AW85" s="203"/>
      <c r="AX85" s="151">
        <v>0</v>
      </c>
      <c r="AY85" s="152">
        <v>0</v>
      </c>
      <c r="AZ85" s="203"/>
    </row>
    <row r="86" spans="1:52" ht="30" x14ac:dyDescent="0.25">
      <c r="A86" s="160"/>
      <c r="B86" s="161">
        <v>73</v>
      </c>
      <c r="C86" s="162" t="str">
        <v>Кабель силовой ВВГ-Пнг(А) 3x1,5 ок(N, PE)-0.66 (100м)</v>
      </c>
      <c r="D86" s="162" t="str">
        <v>м</v>
      </c>
      <c r="E86" s="163">
        <v>59.91</v>
      </c>
      <c r="F86" s="162">
        <v>3720</v>
      </c>
      <c r="G86" s="163">
        <v>222865.2</v>
      </c>
      <c r="H86" s="163">
        <v>0</v>
      </c>
      <c r="I86" s="11"/>
      <c r="J86" s="147">
        <v>0</v>
      </c>
      <c r="K86" s="148">
        <v>0</v>
      </c>
      <c r="L86" s="149"/>
      <c r="M86" s="150"/>
      <c r="N86" s="147">
        <v>3720</v>
      </c>
      <c r="O86" s="148">
        <v>222865.19999999998</v>
      </c>
      <c r="P86" s="149"/>
      <c r="Q86" s="151">
        <v>0</v>
      </c>
      <c r="R86" s="152">
        <v>0</v>
      </c>
      <c r="S86" s="203"/>
      <c r="T86" s="151">
        <v>0</v>
      </c>
      <c r="U86" s="152">
        <v>0</v>
      </c>
      <c r="V86" s="203"/>
      <c r="W86" s="151">
        <v>0</v>
      </c>
      <c r="X86" s="152">
        <v>0</v>
      </c>
      <c r="Y86" s="203"/>
      <c r="Z86" s="151">
        <v>0</v>
      </c>
      <c r="AA86" s="152">
        <v>0</v>
      </c>
      <c r="AB86" s="203"/>
      <c r="AC86" s="151">
        <v>0</v>
      </c>
      <c r="AD86" s="152">
        <v>0</v>
      </c>
      <c r="AE86" s="203"/>
      <c r="AF86" s="151">
        <v>0</v>
      </c>
      <c r="AG86" s="152">
        <v>0</v>
      </c>
      <c r="AH86" s="203"/>
      <c r="AI86" s="151">
        <v>0</v>
      </c>
      <c r="AJ86" s="152">
        <v>0</v>
      </c>
      <c r="AK86" s="203"/>
      <c r="AL86" s="151">
        <v>0</v>
      </c>
      <c r="AM86" s="152">
        <v>0</v>
      </c>
      <c r="AN86" s="203"/>
      <c r="AO86" s="151">
        <v>0</v>
      </c>
      <c r="AP86" s="152">
        <v>0</v>
      </c>
      <c r="AQ86" s="203"/>
      <c r="AR86" s="151">
        <v>0</v>
      </c>
      <c r="AS86" s="152">
        <v>0</v>
      </c>
      <c r="AT86" s="203"/>
      <c r="AU86" s="151">
        <v>0</v>
      </c>
      <c r="AV86" s="152">
        <v>0</v>
      </c>
      <c r="AW86" s="203"/>
      <c r="AX86" s="151">
        <v>0</v>
      </c>
      <c r="AY86" s="152">
        <v>0</v>
      </c>
      <c r="AZ86" s="203"/>
    </row>
    <row r="87" spans="1:52" ht="30" x14ac:dyDescent="0.25">
      <c r="A87" s="160"/>
      <c r="B87" s="161">
        <v>74</v>
      </c>
      <c r="C87" s="162" t="str">
        <v>Кабель силовой ВВГ-Пнг(А)-LS 3x2,5 ок(N, PE)-0.66 (100м)</v>
      </c>
      <c r="D87" s="162" t="str">
        <v>м</v>
      </c>
      <c r="E87" s="163">
        <v>98.21</v>
      </c>
      <c r="F87" s="162">
        <v>1457</v>
      </c>
      <c r="G87" s="163">
        <v>143091.97</v>
      </c>
      <c r="H87" s="163">
        <v>0</v>
      </c>
      <c r="I87" s="11"/>
      <c r="J87" s="147">
        <v>0</v>
      </c>
      <c r="K87" s="148">
        <v>0</v>
      </c>
      <c r="L87" s="149"/>
      <c r="M87" s="150"/>
      <c r="N87" s="147">
        <v>1457</v>
      </c>
      <c r="O87" s="148">
        <v>143091.97</v>
      </c>
      <c r="P87" s="149"/>
      <c r="Q87" s="151">
        <v>0</v>
      </c>
      <c r="R87" s="152">
        <v>0</v>
      </c>
      <c r="S87" s="203"/>
      <c r="T87" s="151">
        <v>0</v>
      </c>
      <c r="U87" s="152">
        <v>0</v>
      </c>
      <c r="V87" s="203"/>
      <c r="W87" s="151">
        <v>0</v>
      </c>
      <c r="X87" s="152">
        <v>0</v>
      </c>
      <c r="Y87" s="203"/>
      <c r="Z87" s="151">
        <v>0</v>
      </c>
      <c r="AA87" s="152">
        <v>0</v>
      </c>
      <c r="AB87" s="203"/>
      <c r="AC87" s="151">
        <v>0</v>
      </c>
      <c r="AD87" s="152">
        <v>0</v>
      </c>
      <c r="AE87" s="203"/>
      <c r="AF87" s="151">
        <v>0</v>
      </c>
      <c r="AG87" s="152">
        <v>0</v>
      </c>
      <c r="AH87" s="203"/>
      <c r="AI87" s="151">
        <v>0</v>
      </c>
      <c r="AJ87" s="152">
        <v>0</v>
      </c>
      <c r="AK87" s="203"/>
      <c r="AL87" s="151">
        <v>0</v>
      </c>
      <c r="AM87" s="152">
        <v>0</v>
      </c>
      <c r="AN87" s="203"/>
      <c r="AO87" s="151">
        <v>0</v>
      </c>
      <c r="AP87" s="152">
        <v>0</v>
      </c>
      <c r="AQ87" s="203"/>
      <c r="AR87" s="151">
        <v>0</v>
      </c>
      <c r="AS87" s="152">
        <v>0</v>
      </c>
      <c r="AT87" s="203"/>
      <c r="AU87" s="151">
        <v>0</v>
      </c>
      <c r="AV87" s="152">
        <v>0</v>
      </c>
      <c r="AW87" s="203"/>
      <c r="AX87" s="151">
        <v>0</v>
      </c>
      <c r="AY87" s="152">
        <v>0</v>
      </c>
      <c r="AZ87" s="203"/>
    </row>
    <row r="88" spans="1:52" ht="30" x14ac:dyDescent="0.25">
      <c r="A88" s="160"/>
      <c r="B88" s="161">
        <v>75</v>
      </c>
      <c r="C88" s="162" t="str">
        <v>Кабель силовой ВВГнг(А)-LS 5х2,5ок(N,PE)-0.66 ТРТС</v>
      </c>
      <c r="D88" s="162" t="str">
        <v>м</v>
      </c>
      <c r="E88" s="163">
        <v>190.57</v>
      </c>
      <c r="F88" s="162">
        <v>24</v>
      </c>
      <c r="G88" s="163">
        <v>4573.68</v>
      </c>
      <c r="H88" s="163">
        <v>0</v>
      </c>
      <c r="I88" s="11"/>
      <c r="J88" s="147">
        <v>0</v>
      </c>
      <c r="K88" s="148">
        <v>0</v>
      </c>
      <c r="L88" s="149"/>
      <c r="M88" s="150"/>
      <c r="N88" s="147">
        <v>24</v>
      </c>
      <c r="O88" s="148">
        <v>4573.68</v>
      </c>
      <c r="P88" s="149"/>
      <c r="Q88" s="151">
        <v>0</v>
      </c>
      <c r="R88" s="152">
        <v>0</v>
      </c>
      <c r="S88" s="203"/>
      <c r="T88" s="151">
        <v>0</v>
      </c>
      <c r="U88" s="152">
        <v>0</v>
      </c>
      <c r="V88" s="203"/>
      <c r="W88" s="151">
        <v>0</v>
      </c>
      <c r="X88" s="152">
        <v>0</v>
      </c>
      <c r="Y88" s="203"/>
      <c r="Z88" s="151">
        <v>0</v>
      </c>
      <c r="AA88" s="152">
        <v>0</v>
      </c>
      <c r="AB88" s="203"/>
      <c r="AC88" s="151">
        <v>0</v>
      </c>
      <c r="AD88" s="152">
        <v>0</v>
      </c>
      <c r="AE88" s="203"/>
      <c r="AF88" s="151">
        <v>0</v>
      </c>
      <c r="AG88" s="152">
        <v>0</v>
      </c>
      <c r="AH88" s="203"/>
      <c r="AI88" s="151">
        <v>0</v>
      </c>
      <c r="AJ88" s="152">
        <v>0</v>
      </c>
      <c r="AK88" s="203"/>
      <c r="AL88" s="151">
        <v>0</v>
      </c>
      <c r="AM88" s="152">
        <v>0</v>
      </c>
      <c r="AN88" s="203"/>
      <c r="AO88" s="151">
        <v>0</v>
      </c>
      <c r="AP88" s="152">
        <v>0</v>
      </c>
      <c r="AQ88" s="203"/>
      <c r="AR88" s="151">
        <v>0</v>
      </c>
      <c r="AS88" s="152">
        <v>0</v>
      </c>
      <c r="AT88" s="203"/>
      <c r="AU88" s="151">
        <v>0</v>
      </c>
      <c r="AV88" s="152">
        <v>0</v>
      </c>
      <c r="AW88" s="203"/>
      <c r="AX88" s="151">
        <v>0</v>
      </c>
      <c r="AY88" s="152">
        <v>0</v>
      </c>
      <c r="AZ88" s="203"/>
    </row>
    <row r="89" spans="1:52" ht="30" x14ac:dyDescent="0.25">
      <c r="A89" s="160"/>
      <c r="B89" s="161">
        <v>76</v>
      </c>
      <c r="C89" s="162" t="str">
        <v>Кабель силовой ВВГнг(А)-LS 5х4-0.660 однопроволочный ТРТС</v>
      </c>
      <c r="D89" s="162" t="str">
        <v>м</v>
      </c>
      <c r="E89" s="163">
        <v>266.88</v>
      </c>
      <c r="F89" s="162">
        <v>3</v>
      </c>
      <c r="G89" s="163">
        <v>800.64</v>
      </c>
      <c r="H89" s="163">
        <v>0</v>
      </c>
      <c r="I89" s="11"/>
      <c r="J89" s="147">
        <v>0</v>
      </c>
      <c r="K89" s="148">
        <v>0</v>
      </c>
      <c r="L89" s="149"/>
      <c r="M89" s="150"/>
      <c r="N89" s="147">
        <v>3</v>
      </c>
      <c r="O89" s="148">
        <v>800.64</v>
      </c>
      <c r="P89" s="149"/>
      <c r="Q89" s="151">
        <v>0</v>
      </c>
      <c r="R89" s="152">
        <v>0</v>
      </c>
      <c r="S89" s="203"/>
      <c r="T89" s="151">
        <v>0</v>
      </c>
      <c r="U89" s="152">
        <v>0</v>
      </c>
      <c r="V89" s="203"/>
      <c r="W89" s="151">
        <v>0</v>
      </c>
      <c r="X89" s="152">
        <v>0</v>
      </c>
      <c r="Y89" s="203"/>
      <c r="Z89" s="151">
        <v>0</v>
      </c>
      <c r="AA89" s="152">
        <v>0</v>
      </c>
      <c r="AB89" s="203"/>
      <c r="AC89" s="151">
        <v>0</v>
      </c>
      <c r="AD89" s="152">
        <v>0</v>
      </c>
      <c r="AE89" s="203"/>
      <c r="AF89" s="151">
        <v>0</v>
      </c>
      <c r="AG89" s="152">
        <v>0</v>
      </c>
      <c r="AH89" s="203"/>
      <c r="AI89" s="151">
        <v>0</v>
      </c>
      <c r="AJ89" s="152">
        <v>0</v>
      </c>
      <c r="AK89" s="203"/>
      <c r="AL89" s="151">
        <v>0</v>
      </c>
      <c r="AM89" s="152">
        <v>0</v>
      </c>
      <c r="AN89" s="203"/>
      <c r="AO89" s="151">
        <v>0</v>
      </c>
      <c r="AP89" s="152">
        <v>0</v>
      </c>
      <c r="AQ89" s="203"/>
      <c r="AR89" s="151">
        <v>0</v>
      </c>
      <c r="AS89" s="152">
        <v>0</v>
      </c>
      <c r="AT89" s="203"/>
      <c r="AU89" s="151">
        <v>0</v>
      </c>
      <c r="AV89" s="152">
        <v>0</v>
      </c>
      <c r="AW89" s="203"/>
      <c r="AX89" s="151">
        <v>0</v>
      </c>
      <c r="AY89" s="152">
        <v>0</v>
      </c>
      <c r="AZ89" s="203"/>
    </row>
    <row r="90" spans="1:52" x14ac:dyDescent="0.25">
      <c r="A90" s="160"/>
      <c r="B90" s="161">
        <v>77</v>
      </c>
      <c r="C90" s="162" t="str">
        <v>Кабель силовой ВВГ-нг (А)-LS 4х1.5 ТРТС (100м)</v>
      </c>
      <c r="D90" s="162" t="str">
        <v>м</v>
      </c>
      <c r="E90" s="163">
        <v>93.95</v>
      </c>
      <c r="F90" s="162">
        <v>610</v>
      </c>
      <c r="G90" s="163">
        <v>57309.5</v>
      </c>
      <c r="H90" s="163">
        <v>0</v>
      </c>
      <c r="I90" s="11"/>
      <c r="J90" s="147">
        <v>0</v>
      </c>
      <c r="K90" s="148">
        <v>0</v>
      </c>
      <c r="L90" s="149"/>
      <c r="M90" s="150"/>
      <c r="N90" s="147">
        <v>610</v>
      </c>
      <c r="O90" s="148">
        <v>57309.5</v>
      </c>
      <c r="P90" s="149"/>
      <c r="Q90" s="151">
        <v>0</v>
      </c>
      <c r="R90" s="152">
        <v>0</v>
      </c>
      <c r="S90" s="203"/>
      <c r="T90" s="151">
        <v>0</v>
      </c>
      <c r="U90" s="152">
        <v>0</v>
      </c>
      <c r="V90" s="203"/>
      <c r="W90" s="151">
        <v>0</v>
      </c>
      <c r="X90" s="152">
        <v>0</v>
      </c>
      <c r="Y90" s="203"/>
      <c r="Z90" s="151">
        <v>0</v>
      </c>
      <c r="AA90" s="152">
        <v>0</v>
      </c>
      <c r="AB90" s="203"/>
      <c r="AC90" s="151">
        <v>0</v>
      </c>
      <c r="AD90" s="152">
        <v>0</v>
      </c>
      <c r="AE90" s="203"/>
      <c r="AF90" s="151">
        <v>0</v>
      </c>
      <c r="AG90" s="152">
        <v>0</v>
      </c>
      <c r="AH90" s="203"/>
      <c r="AI90" s="151">
        <v>0</v>
      </c>
      <c r="AJ90" s="152">
        <v>0</v>
      </c>
      <c r="AK90" s="203"/>
      <c r="AL90" s="151">
        <v>0</v>
      </c>
      <c r="AM90" s="152">
        <v>0</v>
      </c>
      <c r="AN90" s="203"/>
      <c r="AO90" s="151">
        <v>0</v>
      </c>
      <c r="AP90" s="152">
        <v>0</v>
      </c>
      <c r="AQ90" s="203"/>
      <c r="AR90" s="151">
        <v>0</v>
      </c>
      <c r="AS90" s="152">
        <v>0</v>
      </c>
      <c r="AT90" s="203"/>
      <c r="AU90" s="151">
        <v>0</v>
      </c>
      <c r="AV90" s="152">
        <v>0</v>
      </c>
      <c r="AW90" s="203"/>
      <c r="AX90" s="151">
        <v>0</v>
      </c>
      <c r="AY90" s="152">
        <v>0</v>
      </c>
      <c r="AZ90" s="203"/>
    </row>
    <row r="91" spans="1:52" ht="30" x14ac:dyDescent="0.25">
      <c r="A91" s="160"/>
      <c r="B91" s="161">
        <v>78</v>
      </c>
      <c r="C91" s="162" t="str">
        <v>Кабель силовой ВВГнг(А)-LS 5х1.5ок(N,PE)-0.66 100м</v>
      </c>
      <c r="D91" s="162" t="str">
        <v>м</v>
      </c>
      <c r="E91" s="163">
        <v>128.09</v>
      </c>
      <c r="F91" s="162">
        <v>505</v>
      </c>
      <c r="G91" s="163">
        <v>64685.45</v>
      </c>
      <c r="H91" s="163">
        <v>0</v>
      </c>
      <c r="I91" s="11"/>
      <c r="J91" s="147">
        <v>0</v>
      </c>
      <c r="K91" s="148">
        <v>0</v>
      </c>
      <c r="L91" s="149"/>
      <c r="M91" s="150"/>
      <c r="N91" s="147">
        <v>505</v>
      </c>
      <c r="O91" s="148">
        <v>64685.450000000004</v>
      </c>
      <c r="P91" s="149"/>
      <c r="Q91" s="151">
        <v>0</v>
      </c>
      <c r="R91" s="152">
        <v>0</v>
      </c>
      <c r="S91" s="203"/>
      <c r="T91" s="151">
        <v>0</v>
      </c>
      <c r="U91" s="152">
        <v>0</v>
      </c>
      <c r="V91" s="203"/>
      <c r="W91" s="151">
        <v>0</v>
      </c>
      <c r="X91" s="152">
        <v>0</v>
      </c>
      <c r="Y91" s="203"/>
      <c r="Z91" s="151">
        <v>0</v>
      </c>
      <c r="AA91" s="152">
        <v>0</v>
      </c>
      <c r="AB91" s="203"/>
      <c r="AC91" s="151">
        <v>0</v>
      </c>
      <c r="AD91" s="152">
        <v>0</v>
      </c>
      <c r="AE91" s="203"/>
      <c r="AF91" s="151">
        <v>0</v>
      </c>
      <c r="AG91" s="152">
        <v>0</v>
      </c>
      <c r="AH91" s="203"/>
      <c r="AI91" s="151">
        <v>0</v>
      </c>
      <c r="AJ91" s="152">
        <v>0</v>
      </c>
      <c r="AK91" s="203"/>
      <c r="AL91" s="151">
        <v>0</v>
      </c>
      <c r="AM91" s="152">
        <v>0</v>
      </c>
      <c r="AN91" s="203"/>
      <c r="AO91" s="151">
        <v>0</v>
      </c>
      <c r="AP91" s="152">
        <v>0</v>
      </c>
      <c r="AQ91" s="203"/>
      <c r="AR91" s="151">
        <v>0</v>
      </c>
      <c r="AS91" s="152">
        <v>0</v>
      </c>
      <c r="AT91" s="203"/>
      <c r="AU91" s="151">
        <v>0</v>
      </c>
      <c r="AV91" s="152">
        <v>0</v>
      </c>
      <c r="AW91" s="203"/>
      <c r="AX91" s="151">
        <v>0</v>
      </c>
      <c r="AY91" s="152">
        <v>0</v>
      </c>
      <c r="AZ91" s="203"/>
    </row>
    <row r="92" spans="1:52" ht="30" x14ac:dyDescent="0.25">
      <c r="A92" s="160"/>
      <c r="B92" s="161">
        <v>79</v>
      </c>
      <c r="C92" s="162" t="str">
        <v>Монтаж кабеля по кирпичной кладке и затягивание в трубы до 20мм2</v>
      </c>
      <c r="D92" s="162" t="str">
        <v>м</v>
      </c>
      <c r="E92" s="163">
        <v>88.07</v>
      </c>
      <c r="F92" s="162">
        <v>6319</v>
      </c>
      <c r="G92" s="163">
        <v>0</v>
      </c>
      <c r="H92" s="163">
        <v>556514.32999999996</v>
      </c>
      <c r="I92" s="11"/>
      <c r="J92" s="147">
        <v>0</v>
      </c>
      <c r="K92" s="148">
        <v>0</v>
      </c>
      <c r="L92" s="149"/>
      <c r="M92" s="150"/>
      <c r="N92" s="147">
        <v>6319</v>
      </c>
      <c r="O92" s="148">
        <v>556514.32999999996</v>
      </c>
      <c r="P92" s="149"/>
      <c r="Q92" s="151">
        <v>0</v>
      </c>
      <c r="R92" s="152">
        <v>0</v>
      </c>
      <c r="S92" s="203"/>
      <c r="T92" s="151">
        <v>0</v>
      </c>
      <c r="U92" s="152">
        <v>0</v>
      </c>
      <c r="V92" s="203"/>
      <c r="W92" s="151">
        <v>0</v>
      </c>
      <c r="X92" s="152">
        <v>0</v>
      </c>
      <c r="Y92" s="203"/>
      <c r="Z92" s="151">
        <v>0</v>
      </c>
      <c r="AA92" s="152">
        <v>0</v>
      </c>
      <c r="AB92" s="203"/>
      <c r="AC92" s="151">
        <v>0</v>
      </c>
      <c r="AD92" s="152">
        <v>0</v>
      </c>
      <c r="AE92" s="203"/>
      <c r="AF92" s="151">
        <v>0</v>
      </c>
      <c r="AG92" s="152">
        <v>0</v>
      </c>
      <c r="AH92" s="203"/>
      <c r="AI92" s="151">
        <v>0</v>
      </c>
      <c r="AJ92" s="152">
        <v>0</v>
      </c>
      <c r="AK92" s="203"/>
      <c r="AL92" s="151">
        <v>0</v>
      </c>
      <c r="AM92" s="152">
        <v>0</v>
      </c>
      <c r="AN92" s="203"/>
      <c r="AO92" s="151">
        <v>0</v>
      </c>
      <c r="AP92" s="152">
        <v>0</v>
      </c>
      <c r="AQ92" s="203"/>
      <c r="AR92" s="151">
        <v>0</v>
      </c>
      <c r="AS92" s="152">
        <v>0</v>
      </c>
      <c r="AT92" s="203"/>
      <c r="AU92" s="151">
        <v>0</v>
      </c>
      <c r="AV92" s="152">
        <v>0</v>
      </c>
      <c r="AW92" s="203"/>
      <c r="AX92" s="151">
        <v>0</v>
      </c>
      <c r="AY92" s="152">
        <v>0</v>
      </c>
      <c r="AZ92" s="203"/>
    </row>
    <row r="93" spans="1:52" ht="15.75" thickBot="1" x14ac:dyDescent="0.3">
      <c r="A93" s="160"/>
      <c r="B93" s="161">
        <v>80</v>
      </c>
      <c r="C93" s="162" t="str">
        <v>Кабель силовой ВВГ нг(А)-LS 5*6 барабан ТРТС</v>
      </c>
      <c r="D93" s="162" t="str">
        <v>м</v>
      </c>
      <c r="E93" s="163">
        <v>411.26</v>
      </c>
      <c r="F93" s="162">
        <v>174</v>
      </c>
      <c r="G93" s="163">
        <v>71559.240000000005</v>
      </c>
      <c r="H93" s="163">
        <v>0</v>
      </c>
      <c r="I93" s="11"/>
      <c r="J93" s="147">
        <v>0</v>
      </c>
      <c r="K93" s="148">
        <v>0</v>
      </c>
      <c r="L93" s="149"/>
      <c r="M93" s="150"/>
      <c r="N93" s="147">
        <v>174</v>
      </c>
      <c r="O93" s="148">
        <v>71559.240000000005</v>
      </c>
      <c r="P93" s="149"/>
      <c r="Q93" s="153">
        <v>0</v>
      </c>
      <c r="R93" s="152">
        <v>0</v>
      </c>
      <c r="S93" s="204"/>
      <c r="T93" s="153">
        <v>0</v>
      </c>
      <c r="U93" s="152">
        <v>0</v>
      </c>
      <c r="V93" s="204"/>
      <c r="W93" s="153">
        <v>0</v>
      </c>
      <c r="X93" s="152">
        <v>0</v>
      </c>
      <c r="Y93" s="204"/>
      <c r="Z93" s="153">
        <v>0</v>
      </c>
      <c r="AA93" s="152">
        <v>0</v>
      </c>
      <c r="AB93" s="204"/>
      <c r="AC93" s="153">
        <v>0</v>
      </c>
      <c r="AD93" s="152">
        <v>0</v>
      </c>
      <c r="AE93" s="204"/>
      <c r="AF93" s="153">
        <v>0</v>
      </c>
      <c r="AG93" s="152">
        <v>0</v>
      </c>
      <c r="AH93" s="204"/>
      <c r="AI93" s="153">
        <v>0</v>
      </c>
      <c r="AJ93" s="152">
        <v>0</v>
      </c>
      <c r="AK93" s="204"/>
      <c r="AL93" s="153">
        <v>0</v>
      </c>
      <c r="AM93" s="152">
        <v>0</v>
      </c>
      <c r="AN93" s="204"/>
      <c r="AO93" s="153">
        <v>0</v>
      </c>
      <c r="AP93" s="152">
        <v>0</v>
      </c>
      <c r="AQ93" s="204"/>
      <c r="AR93" s="153">
        <v>0</v>
      </c>
      <c r="AS93" s="152">
        <v>0</v>
      </c>
      <c r="AT93" s="204"/>
      <c r="AU93" s="153">
        <v>0</v>
      </c>
      <c r="AV93" s="152">
        <v>0</v>
      </c>
      <c r="AW93" s="204"/>
      <c r="AX93" s="153">
        <v>0</v>
      </c>
      <c r="AY93" s="152">
        <v>0</v>
      </c>
      <c r="AZ93" s="204"/>
    </row>
    <row r="94" spans="1:52" ht="30.75" thickBot="1" x14ac:dyDescent="0.3">
      <c r="A94" s="160"/>
      <c r="B94" s="161">
        <v>81</v>
      </c>
      <c r="C94" s="162" t="str">
        <v>Монтаж кабеля по кирпичной кладке и затягивание в трубы, в лотке до 30мм2</v>
      </c>
      <c r="D94" s="162" t="str">
        <v>м</v>
      </c>
      <c r="E94" s="163">
        <v>165.38</v>
      </c>
      <c r="F94" s="162">
        <v>174</v>
      </c>
      <c r="G94" s="163">
        <v>0</v>
      </c>
      <c r="H94" s="163">
        <v>28776.12</v>
      </c>
      <c r="I94" s="11"/>
      <c r="J94" s="147">
        <v>0</v>
      </c>
      <c r="K94" s="148">
        <v>0</v>
      </c>
      <c r="L94" s="149"/>
      <c r="M94" s="150"/>
      <c r="N94" s="147">
        <v>174</v>
      </c>
      <c r="O94" s="148">
        <v>28776.12</v>
      </c>
      <c r="P94" s="149"/>
      <c r="Q94" s="153">
        <v>0</v>
      </c>
      <c r="R94" s="152">
        <v>0</v>
      </c>
      <c r="S94" s="204"/>
      <c r="T94" s="153">
        <v>0</v>
      </c>
      <c r="U94" s="152">
        <v>0</v>
      </c>
      <c r="V94" s="204"/>
      <c r="W94" s="153">
        <v>0</v>
      </c>
      <c r="X94" s="152">
        <v>0</v>
      </c>
      <c r="Y94" s="204"/>
      <c r="Z94" s="153">
        <v>0</v>
      </c>
      <c r="AA94" s="152">
        <v>0</v>
      </c>
      <c r="AB94" s="204"/>
      <c r="AC94" s="153">
        <v>0</v>
      </c>
      <c r="AD94" s="152">
        <v>0</v>
      </c>
      <c r="AE94" s="204"/>
      <c r="AF94" s="153">
        <v>0</v>
      </c>
      <c r="AG94" s="152">
        <v>0</v>
      </c>
      <c r="AH94" s="204"/>
      <c r="AI94" s="153">
        <v>0</v>
      </c>
      <c r="AJ94" s="152">
        <v>0</v>
      </c>
      <c r="AK94" s="204"/>
      <c r="AL94" s="153">
        <v>0</v>
      </c>
      <c r="AM94" s="152">
        <v>0</v>
      </c>
      <c r="AN94" s="204"/>
      <c r="AO94" s="153">
        <v>0</v>
      </c>
      <c r="AP94" s="152">
        <v>0</v>
      </c>
      <c r="AQ94" s="204"/>
      <c r="AR94" s="153">
        <v>0</v>
      </c>
      <c r="AS94" s="152">
        <v>0</v>
      </c>
      <c r="AT94" s="204"/>
      <c r="AU94" s="153">
        <v>0</v>
      </c>
      <c r="AV94" s="152">
        <v>0</v>
      </c>
      <c r="AW94" s="204"/>
      <c r="AX94" s="153">
        <v>0</v>
      </c>
      <c r="AY94" s="152">
        <v>0</v>
      </c>
      <c r="AZ94" s="204"/>
    </row>
    <row r="95" spans="1:52" ht="15.75" thickBot="1" x14ac:dyDescent="0.3">
      <c r="A95" s="160"/>
      <c r="B95" s="161">
        <v>82</v>
      </c>
      <c r="C95" s="162" t="str">
        <v>Кабель ВВГ -П нг(А)FRLS 3х1.5 0.66кВ (бухта)</v>
      </c>
      <c r="D95" s="162" t="str">
        <v>м</v>
      </c>
      <c r="E95" s="163">
        <v>74.73</v>
      </c>
      <c r="F95" s="162">
        <v>2371</v>
      </c>
      <c r="G95" s="163">
        <v>177184.83</v>
      </c>
      <c r="H95" s="163">
        <v>0</v>
      </c>
      <c r="I95" s="11"/>
      <c r="J95" s="147">
        <v>0</v>
      </c>
      <c r="K95" s="148">
        <v>0</v>
      </c>
      <c r="L95" s="149"/>
      <c r="M95" s="150"/>
      <c r="N95" s="147">
        <v>2371</v>
      </c>
      <c r="O95" s="148">
        <v>177184.83000000002</v>
      </c>
      <c r="P95" s="149"/>
      <c r="Q95" s="153">
        <v>0</v>
      </c>
      <c r="R95" s="152">
        <v>0</v>
      </c>
      <c r="S95" s="204"/>
      <c r="T95" s="153">
        <v>0</v>
      </c>
      <c r="U95" s="152">
        <v>0</v>
      </c>
      <c r="V95" s="204"/>
      <c r="W95" s="153">
        <v>0</v>
      </c>
      <c r="X95" s="152">
        <v>0</v>
      </c>
      <c r="Y95" s="204"/>
      <c r="Z95" s="153">
        <v>0</v>
      </c>
      <c r="AA95" s="152">
        <v>0</v>
      </c>
      <c r="AB95" s="204"/>
      <c r="AC95" s="153">
        <v>0</v>
      </c>
      <c r="AD95" s="152">
        <v>0</v>
      </c>
      <c r="AE95" s="204"/>
      <c r="AF95" s="153">
        <v>0</v>
      </c>
      <c r="AG95" s="152">
        <v>0</v>
      </c>
      <c r="AH95" s="204"/>
      <c r="AI95" s="153">
        <v>0</v>
      </c>
      <c r="AJ95" s="152">
        <v>0</v>
      </c>
      <c r="AK95" s="204"/>
      <c r="AL95" s="153">
        <v>0</v>
      </c>
      <c r="AM95" s="152">
        <v>0</v>
      </c>
      <c r="AN95" s="204"/>
      <c r="AO95" s="153">
        <v>0</v>
      </c>
      <c r="AP95" s="152">
        <v>0</v>
      </c>
      <c r="AQ95" s="204"/>
      <c r="AR95" s="153">
        <v>0</v>
      </c>
      <c r="AS95" s="152">
        <v>0</v>
      </c>
      <c r="AT95" s="204"/>
      <c r="AU95" s="153">
        <v>0</v>
      </c>
      <c r="AV95" s="152">
        <v>0</v>
      </c>
      <c r="AW95" s="204"/>
      <c r="AX95" s="153">
        <v>0</v>
      </c>
      <c r="AY95" s="152">
        <v>0</v>
      </c>
      <c r="AZ95" s="204"/>
    </row>
    <row r="96" spans="1:52" ht="15.75" thickBot="1" x14ac:dyDescent="0.3">
      <c r="A96" s="160"/>
      <c r="B96" s="161">
        <v>83</v>
      </c>
      <c r="C96" s="162" t="str">
        <v>Кабель ВВГ нг(А)FRLS 4х1.5 0.66кВ</v>
      </c>
      <c r="D96" s="162" t="str">
        <v>м</v>
      </c>
      <c r="E96" s="163">
        <v>118.8</v>
      </c>
      <c r="F96" s="162">
        <v>80</v>
      </c>
      <c r="G96" s="163">
        <v>9504</v>
      </c>
      <c r="H96" s="163">
        <v>0</v>
      </c>
      <c r="I96" s="11"/>
      <c r="J96" s="147">
        <v>0</v>
      </c>
      <c r="K96" s="148">
        <v>0</v>
      </c>
      <c r="L96" s="149"/>
      <c r="M96" s="150"/>
      <c r="N96" s="147">
        <v>80</v>
      </c>
      <c r="O96" s="148">
        <v>9504</v>
      </c>
      <c r="P96" s="149"/>
      <c r="Q96" s="153">
        <v>0</v>
      </c>
      <c r="R96" s="152">
        <v>0</v>
      </c>
      <c r="S96" s="204"/>
      <c r="T96" s="153">
        <v>0</v>
      </c>
      <c r="U96" s="152">
        <v>0</v>
      </c>
      <c r="V96" s="204"/>
      <c r="W96" s="153">
        <v>0</v>
      </c>
      <c r="X96" s="152">
        <v>0</v>
      </c>
      <c r="Y96" s="204"/>
      <c r="Z96" s="153">
        <v>0</v>
      </c>
      <c r="AA96" s="152">
        <v>0</v>
      </c>
      <c r="AB96" s="204"/>
      <c r="AC96" s="153">
        <v>0</v>
      </c>
      <c r="AD96" s="152">
        <v>0</v>
      </c>
      <c r="AE96" s="204"/>
      <c r="AF96" s="153">
        <v>0</v>
      </c>
      <c r="AG96" s="152">
        <v>0</v>
      </c>
      <c r="AH96" s="204"/>
      <c r="AI96" s="153">
        <v>0</v>
      </c>
      <c r="AJ96" s="152">
        <v>0</v>
      </c>
      <c r="AK96" s="204"/>
      <c r="AL96" s="153">
        <v>0</v>
      </c>
      <c r="AM96" s="152">
        <v>0</v>
      </c>
      <c r="AN96" s="204"/>
      <c r="AO96" s="153">
        <v>0</v>
      </c>
      <c r="AP96" s="152">
        <v>0</v>
      </c>
      <c r="AQ96" s="204"/>
      <c r="AR96" s="153">
        <v>0</v>
      </c>
      <c r="AS96" s="152">
        <v>0</v>
      </c>
      <c r="AT96" s="204"/>
      <c r="AU96" s="153">
        <v>0</v>
      </c>
      <c r="AV96" s="152">
        <v>0</v>
      </c>
      <c r="AW96" s="204"/>
      <c r="AX96" s="153">
        <v>0</v>
      </c>
      <c r="AY96" s="152">
        <v>0</v>
      </c>
      <c r="AZ96" s="204"/>
    </row>
    <row r="97" spans="1:52" ht="15.75" thickBot="1" x14ac:dyDescent="0.3">
      <c r="A97" s="160"/>
      <c r="B97" s="161">
        <v>84</v>
      </c>
      <c r="C97" s="162" t="str">
        <v>Кабель ВВГ -П нг(А)FRLS 3х2.5 0.66кВ</v>
      </c>
      <c r="D97" s="162" t="str">
        <v>м</v>
      </c>
      <c r="E97" s="163">
        <v>115.29</v>
      </c>
      <c r="F97" s="162">
        <v>352</v>
      </c>
      <c r="G97" s="163">
        <v>40582.080000000002</v>
      </c>
      <c r="H97" s="163">
        <v>0</v>
      </c>
      <c r="I97" s="11"/>
      <c r="J97" s="147">
        <v>0</v>
      </c>
      <c r="K97" s="148">
        <v>0</v>
      </c>
      <c r="L97" s="149"/>
      <c r="M97" s="150"/>
      <c r="N97" s="147">
        <v>352</v>
      </c>
      <c r="O97" s="148">
        <v>40582.080000000002</v>
      </c>
      <c r="P97" s="149"/>
      <c r="Q97" s="153">
        <v>0</v>
      </c>
      <c r="R97" s="152">
        <v>0</v>
      </c>
      <c r="S97" s="204"/>
      <c r="T97" s="153">
        <v>0</v>
      </c>
      <c r="U97" s="152">
        <v>0</v>
      </c>
      <c r="V97" s="204"/>
      <c r="W97" s="153">
        <v>0</v>
      </c>
      <c r="X97" s="152">
        <v>0</v>
      </c>
      <c r="Y97" s="204"/>
      <c r="Z97" s="153">
        <v>0</v>
      </c>
      <c r="AA97" s="152">
        <v>0</v>
      </c>
      <c r="AB97" s="204"/>
      <c r="AC97" s="153">
        <v>0</v>
      </c>
      <c r="AD97" s="152">
        <v>0</v>
      </c>
      <c r="AE97" s="204"/>
      <c r="AF97" s="153">
        <v>0</v>
      </c>
      <c r="AG97" s="152">
        <v>0</v>
      </c>
      <c r="AH97" s="204"/>
      <c r="AI97" s="153">
        <v>0</v>
      </c>
      <c r="AJ97" s="152">
        <v>0</v>
      </c>
      <c r="AK97" s="204"/>
      <c r="AL97" s="153">
        <v>0</v>
      </c>
      <c r="AM97" s="152">
        <v>0</v>
      </c>
      <c r="AN97" s="204"/>
      <c r="AO97" s="153">
        <v>0</v>
      </c>
      <c r="AP97" s="152">
        <v>0</v>
      </c>
      <c r="AQ97" s="204"/>
      <c r="AR97" s="153">
        <v>0</v>
      </c>
      <c r="AS97" s="152">
        <v>0</v>
      </c>
      <c r="AT97" s="204"/>
      <c r="AU97" s="153">
        <v>0</v>
      </c>
      <c r="AV97" s="152">
        <v>0</v>
      </c>
      <c r="AW97" s="204"/>
      <c r="AX97" s="153">
        <v>0</v>
      </c>
      <c r="AY97" s="152">
        <v>0</v>
      </c>
      <c r="AZ97" s="204"/>
    </row>
    <row r="98" spans="1:52" ht="30.75" thickBot="1" x14ac:dyDescent="0.3">
      <c r="A98" s="160"/>
      <c r="B98" s="161">
        <v>85</v>
      </c>
      <c r="C98" s="162" t="str">
        <v>Монтаж кабеля по кирпичной кладке и затягивание в трубы до 20мм2</v>
      </c>
      <c r="D98" s="162" t="str">
        <v>м</v>
      </c>
      <c r="E98" s="163">
        <v>88.07</v>
      </c>
      <c r="F98" s="162">
        <v>2803</v>
      </c>
      <c r="G98" s="163">
        <v>0</v>
      </c>
      <c r="H98" s="163">
        <v>246860.21</v>
      </c>
      <c r="I98" s="11"/>
      <c r="J98" s="147">
        <v>0</v>
      </c>
      <c r="K98" s="148">
        <v>0</v>
      </c>
      <c r="L98" s="149"/>
      <c r="M98" s="150"/>
      <c r="N98" s="147">
        <v>2803</v>
      </c>
      <c r="O98" s="148">
        <v>246860.21</v>
      </c>
      <c r="P98" s="149"/>
      <c r="Q98" s="153">
        <v>0</v>
      </c>
      <c r="R98" s="152">
        <v>0</v>
      </c>
      <c r="S98" s="204"/>
      <c r="T98" s="153">
        <v>0</v>
      </c>
      <c r="U98" s="152">
        <v>0</v>
      </c>
      <c r="V98" s="204"/>
      <c r="W98" s="153">
        <v>0</v>
      </c>
      <c r="X98" s="152">
        <v>0</v>
      </c>
      <c r="Y98" s="204"/>
      <c r="Z98" s="153">
        <v>0</v>
      </c>
      <c r="AA98" s="152">
        <v>0</v>
      </c>
      <c r="AB98" s="204"/>
      <c r="AC98" s="153">
        <v>0</v>
      </c>
      <c r="AD98" s="152">
        <v>0</v>
      </c>
      <c r="AE98" s="204"/>
      <c r="AF98" s="153">
        <v>0</v>
      </c>
      <c r="AG98" s="152">
        <v>0</v>
      </c>
      <c r="AH98" s="204"/>
      <c r="AI98" s="153">
        <v>0</v>
      </c>
      <c r="AJ98" s="152">
        <v>0</v>
      </c>
      <c r="AK98" s="204"/>
      <c r="AL98" s="153">
        <v>0</v>
      </c>
      <c r="AM98" s="152">
        <v>0</v>
      </c>
      <c r="AN98" s="204"/>
      <c r="AO98" s="153">
        <v>0</v>
      </c>
      <c r="AP98" s="152">
        <v>0</v>
      </c>
      <c r="AQ98" s="204"/>
      <c r="AR98" s="153">
        <v>0</v>
      </c>
      <c r="AS98" s="152">
        <v>0</v>
      </c>
      <c r="AT98" s="204"/>
      <c r="AU98" s="153">
        <v>0</v>
      </c>
      <c r="AV98" s="152">
        <v>0</v>
      </c>
      <c r="AW98" s="204"/>
      <c r="AX98" s="153">
        <v>0</v>
      </c>
      <c r="AY98" s="152">
        <v>0</v>
      </c>
      <c r="AZ98" s="204"/>
    </row>
    <row r="99" spans="1:52" ht="30.75" thickBot="1" x14ac:dyDescent="0.3">
      <c r="A99" s="160"/>
      <c r="B99" s="161">
        <v>86</v>
      </c>
      <c r="C99" s="162" t="str">
        <v>Кабель силовой ВВГнг(А)-FRLS 5х6,0 ок (N.РЕ)-0,66 ТРТС</v>
      </c>
      <c r="D99" s="162" t="str">
        <v>м</v>
      </c>
      <c r="E99" s="163">
        <v>457.54</v>
      </c>
      <c r="F99" s="162">
        <v>27</v>
      </c>
      <c r="G99" s="163">
        <v>12353.58</v>
      </c>
      <c r="H99" s="163">
        <v>0</v>
      </c>
      <c r="I99" s="11"/>
      <c r="J99" s="147">
        <v>0</v>
      </c>
      <c r="K99" s="148">
        <v>0</v>
      </c>
      <c r="L99" s="149"/>
      <c r="M99" s="150"/>
      <c r="N99" s="147">
        <v>27</v>
      </c>
      <c r="O99" s="148">
        <v>12353.58</v>
      </c>
      <c r="P99" s="149"/>
      <c r="Q99" s="153">
        <v>0</v>
      </c>
      <c r="R99" s="152">
        <v>0</v>
      </c>
      <c r="S99" s="204"/>
      <c r="T99" s="153">
        <v>0</v>
      </c>
      <c r="U99" s="152">
        <v>0</v>
      </c>
      <c r="V99" s="204"/>
      <c r="W99" s="153">
        <v>0</v>
      </c>
      <c r="X99" s="152">
        <v>0</v>
      </c>
      <c r="Y99" s="204"/>
      <c r="Z99" s="153">
        <v>0</v>
      </c>
      <c r="AA99" s="152">
        <v>0</v>
      </c>
      <c r="AB99" s="204"/>
      <c r="AC99" s="153">
        <v>0</v>
      </c>
      <c r="AD99" s="152">
        <v>0</v>
      </c>
      <c r="AE99" s="204"/>
      <c r="AF99" s="153">
        <v>0</v>
      </c>
      <c r="AG99" s="152">
        <v>0</v>
      </c>
      <c r="AH99" s="204"/>
      <c r="AI99" s="153">
        <v>0</v>
      </c>
      <c r="AJ99" s="152">
        <v>0</v>
      </c>
      <c r="AK99" s="204"/>
      <c r="AL99" s="153">
        <v>0</v>
      </c>
      <c r="AM99" s="152">
        <v>0</v>
      </c>
      <c r="AN99" s="204"/>
      <c r="AO99" s="153">
        <v>0</v>
      </c>
      <c r="AP99" s="152">
        <v>0</v>
      </c>
      <c r="AQ99" s="204"/>
      <c r="AR99" s="153">
        <v>0</v>
      </c>
      <c r="AS99" s="152">
        <v>0</v>
      </c>
      <c r="AT99" s="204"/>
      <c r="AU99" s="153">
        <v>0</v>
      </c>
      <c r="AV99" s="152">
        <v>0</v>
      </c>
      <c r="AW99" s="204"/>
      <c r="AX99" s="153">
        <v>0</v>
      </c>
      <c r="AY99" s="152">
        <v>0</v>
      </c>
      <c r="AZ99" s="204"/>
    </row>
    <row r="100" spans="1:52" ht="30.75" thickBot="1" x14ac:dyDescent="0.3">
      <c r="A100" s="160"/>
      <c r="B100" s="161">
        <v>87</v>
      </c>
      <c r="C100" s="162" t="str">
        <v>Монтаж кабеля по кирпичной кладке и затягивание в трубы, в лотке до 30мм2</v>
      </c>
      <c r="D100" s="162" t="str">
        <v>м</v>
      </c>
      <c r="E100" s="163">
        <v>165.38</v>
      </c>
      <c r="F100" s="162">
        <v>27</v>
      </c>
      <c r="G100" s="163">
        <v>0</v>
      </c>
      <c r="H100" s="163">
        <v>4465.26</v>
      </c>
      <c r="I100" s="11"/>
      <c r="J100" s="147">
        <v>0</v>
      </c>
      <c r="K100" s="148">
        <v>0</v>
      </c>
      <c r="L100" s="149"/>
      <c r="M100" s="150"/>
      <c r="N100" s="147">
        <v>27</v>
      </c>
      <c r="O100" s="148">
        <v>4465.26</v>
      </c>
      <c r="P100" s="149"/>
      <c r="Q100" s="153">
        <v>0</v>
      </c>
      <c r="R100" s="152">
        <v>0</v>
      </c>
      <c r="S100" s="204"/>
      <c r="T100" s="153">
        <v>0</v>
      </c>
      <c r="U100" s="152">
        <v>0</v>
      </c>
      <c r="V100" s="204"/>
      <c r="W100" s="153">
        <v>0</v>
      </c>
      <c r="X100" s="152">
        <v>0</v>
      </c>
      <c r="Y100" s="204"/>
      <c r="Z100" s="153">
        <v>0</v>
      </c>
      <c r="AA100" s="152">
        <v>0</v>
      </c>
      <c r="AB100" s="204"/>
      <c r="AC100" s="153">
        <v>0</v>
      </c>
      <c r="AD100" s="152">
        <v>0</v>
      </c>
      <c r="AE100" s="204"/>
      <c r="AF100" s="153">
        <v>0</v>
      </c>
      <c r="AG100" s="152">
        <v>0</v>
      </c>
      <c r="AH100" s="204"/>
      <c r="AI100" s="153">
        <v>0</v>
      </c>
      <c r="AJ100" s="152">
        <v>0</v>
      </c>
      <c r="AK100" s="204"/>
      <c r="AL100" s="153">
        <v>0</v>
      </c>
      <c r="AM100" s="152">
        <v>0</v>
      </c>
      <c r="AN100" s="204"/>
      <c r="AO100" s="153">
        <v>0</v>
      </c>
      <c r="AP100" s="152">
        <v>0</v>
      </c>
      <c r="AQ100" s="204"/>
      <c r="AR100" s="153">
        <v>0</v>
      </c>
      <c r="AS100" s="152">
        <v>0</v>
      </c>
      <c r="AT100" s="204"/>
      <c r="AU100" s="153">
        <v>0</v>
      </c>
      <c r="AV100" s="152">
        <v>0</v>
      </c>
      <c r="AW100" s="204"/>
      <c r="AX100" s="153">
        <v>0</v>
      </c>
      <c r="AY100" s="152">
        <v>0</v>
      </c>
      <c r="AZ100" s="204"/>
    </row>
    <row r="101" spans="1:52" ht="30.75" thickBot="1" x14ac:dyDescent="0.3">
      <c r="A101" s="160"/>
      <c r="B101" s="161">
        <v>88</v>
      </c>
      <c r="C101" s="162" t="str">
        <v>Провод ПУВнг(А)-LS 1х6 желто зеленый однопроволочный</v>
      </c>
      <c r="D101" s="162" t="str">
        <v>м</v>
      </c>
      <c r="E101" s="163">
        <v>77.180000000000007</v>
      </c>
      <c r="F101" s="162">
        <v>6</v>
      </c>
      <c r="G101" s="163">
        <v>463.08</v>
      </c>
      <c r="H101" s="163">
        <v>0</v>
      </c>
      <c r="I101" s="11"/>
      <c r="J101" s="147">
        <v>0</v>
      </c>
      <c r="K101" s="148">
        <v>0</v>
      </c>
      <c r="L101" s="149"/>
      <c r="M101" s="150"/>
      <c r="N101" s="147">
        <v>6</v>
      </c>
      <c r="O101" s="148">
        <v>463.08000000000004</v>
      </c>
      <c r="P101" s="149"/>
      <c r="Q101" s="153">
        <v>0</v>
      </c>
      <c r="R101" s="152">
        <v>0</v>
      </c>
      <c r="S101" s="204"/>
      <c r="T101" s="153">
        <v>0</v>
      </c>
      <c r="U101" s="152">
        <v>0</v>
      </c>
      <c r="V101" s="204"/>
      <c r="W101" s="153">
        <v>0</v>
      </c>
      <c r="X101" s="152">
        <v>0</v>
      </c>
      <c r="Y101" s="204"/>
      <c r="Z101" s="153">
        <v>0</v>
      </c>
      <c r="AA101" s="152">
        <v>0</v>
      </c>
      <c r="AB101" s="204"/>
      <c r="AC101" s="153">
        <v>0</v>
      </c>
      <c r="AD101" s="152">
        <v>0</v>
      </c>
      <c r="AE101" s="204"/>
      <c r="AF101" s="153">
        <v>0</v>
      </c>
      <c r="AG101" s="152">
        <v>0</v>
      </c>
      <c r="AH101" s="204"/>
      <c r="AI101" s="153">
        <v>0</v>
      </c>
      <c r="AJ101" s="152">
        <v>0</v>
      </c>
      <c r="AK101" s="204"/>
      <c r="AL101" s="153">
        <v>0</v>
      </c>
      <c r="AM101" s="152">
        <v>0</v>
      </c>
      <c r="AN101" s="204"/>
      <c r="AO101" s="153">
        <v>0</v>
      </c>
      <c r="AP101" s="152">
        <v>0</v>
      </c>
      <c r="AQ101" s="204"/>
      <c r="AR101" s="153">
        <v>0</v>
      </c>
      <c r="AS101" s="152">
        <v>0</v>
      </c>
      <c r="AT101" s="204"/>
      <c r="AU101" s="153">
        <v>0</v>
      </c>
      <c r="AV101" s="152">
        <v>0</v>
      </c>
      <c r="AW101" s="204"/>
      <c r="AX101" s="153">
        <v>0</v>
      </c>
      <c r="AY101" s="152">
        <v>0</v>
      </c>
      <c r="AZ101" s="204"/>
    </row>
    <row r="102" spans="1:52" ht="30.75" thickBot="1" x14ac:dyDescent="0.3">
      <c r="A102" s="160"/>
      <c r="B102" s="161">
        <v>89</v>
      </c>
      <c r="C102" s="162" t="str">
        <v>Монтаж кабеля по кирпичной кладке и затягивание в трубы до 20мм2</v>
      </c>
      <c r="D102" s="162" t="str">
        <v>м</v>
      </c>
      <c r="E102" s="163">
        <v>90.96</v>
      </c>
      <c r="F102" s="162">
        <v>6</v>
      </c>
      <c r="G102" s="163">
        <v>0</v>
      </c>
      <c r="H102" s="163">
        <v>545.76</v>
      </c>
      <c r="I102" s="11"/>
      <c r="J102" s="147">
        <v>0</v>
      </c>
      <c r="K102" s="148">
        <v>0</v>
      </c>
      <c r="L102" s="149"/>
      <c r="M102" s="150"/>
      <c r="N102" s="147">
        <v>6</v>
      </c>
      <c r="O102" s="148">
        <v>545.76</v>
      </c>
      <c r="P102" s="149"/>
      <c r="Q102" s="153">
        <v>0</v>
      </c>
      <c r="R102" s="152">
        <v>0</v>
      </c>
      <c r="S102" s="204"/>
      <c r="T102" s="153">
        <v>0</v>
      </c>
      <c r="U102" s="152">
        <v>0</v>
      </c>
      <c r="V102" s="204"/>
      <c r="W102" s="153">
        <v>0</v>
      </c>
      <c r="X102" s="152">
        <v>0</v>
      </c>
      <c r="Y102" s="204"/>
      <c r="Z102" s="153">
        <v>0</v>
      </c>
      <c r="AA102" s="152">
        <v>0</v>
      </c>
      <c r="AB102" s="204"/>
      <c r="AC102" s="153">
        <v>0</v>
      </c>
      <c r="AD102" s="152">
        <v>0</v>
      </c>
      <c r="AE102" s="204"/>
      <c r="AF102" s="153">
        <v>0</v>
      </c>
      <c r="AG102" s="152">
        <v>0</v>
      </c>
      <c r="AH102" s="204"/>
      <c r="AI102" s="153">
        <v>0</v>
      </c>
      <c r="AJ102" s="152">
        <v>0</v>
      </c>
      <c r="AK102" s="204"/>
      <c r="AL102" s="153">
        <v>0</v>
      </c>
      <c r="AM102" s="152">
        <v>0</v>
      </c>
      <c r="AN102" s="204"/>
      <c r="AO102" s="153">
        <v>0</v>
      </c>
      <c r="AP102" s="152">
        <v>0</v>
      </c>
      <c r="AQ102" s="204"/>
      <c r="AR102" s="153">
        <v>0</v>
      </c>
      <c r="AS102" s="152">
        <v>0</v>
      </c>
      <c r="AT102" s="204"/>
      <c r="AU102" s="153">
        <v>0</v>
      </c>
      <c r="AV102" s="152">
        <v>0</v>
      </c>
      <c r="AW102" s="204"/>
      <c r="AX102" s="153">
        <v>0</v>
      </c>
      <c r="AY102" s="152">
        <v>0</v>
      </c>
      <c r="AZ102" s="204"/>
    </row>
    <row r="103" spans="1:52" ht="15.75" thickBot="1" x14ac:dyDescent="0.3">
      <c r="A103" s="160"/>
      <c r="B103" s="161">
        <v>90</v>
      </c>
      <c r="C103" s="162" t="str">
        <v>Провод ПуВ 1х50 белый</v>
      </c>
      <c r="D103" s="162" t="str">
        <v>м</v>
      </c>
      <c r="E103" s="163">
        <v>661.85</v>
      </c>
      <c r="F103" s="162">
        <v>3</v>
      </c>
      <c r="G103" s="163">
        <v>1985.55</v>
      </c>
      <c r="H103" s="163">
        <v>0</v>
      </c>
      <c r="I103" s="11"/>
      <c r="J103" s="147">
        <v>0</v>
      </c>
      <c r="K103" s="148">
        <v>0</v>
      </c>
      <c r="L103" s="149"/>
      <c r="M103" s="150"/>
      <c r="N103" s="147">
        <v>3</v>
      </c>
      <c r="O103" s="148">
        <v>1985.5500000000002</v>
      </c>
      <c r="P103" s="149"/>
      <c r="Q103" s="153">
        <v>0</v>
      </c>
      <c r="R103" s="152">
        <v>0</v>
      </c>
      <c r="S103" s="204"/>
      <c r="T103" s="153">
        <v>0</v>
      </c>
      <c r="U103" s="152">
        <v>0</v>
      </c>
      <c r="V103" s="204"/>
      <c r="W103" s="153">
        <v>0</v>
      </c>
      <c r="X103" s="152">
        <v>0</v>
      </c>
      <c r="Y103" s="204"/>
      <c r="Z103" s="153">
        <v>0</v>
      </c>
      <c r="AA103" s="152">
        <v>0</v>
      </c>
      <c r="AB103" s="204"/>
      <c r="AC103" s="153">
        <v>0</v>
      </c>
      <c r="AD103" s="152">
        <v>0</v>
      </c>
      <c r="AE103" s="204"/>
      <c r="AF103" s="153">
        <v>0</v>
      </c>
      <c r="AG103" s="152">
        <v>0</v>
      </c>
      <c r="AH103" s="204"/>
      <c r="AI103" s="153">
        <v>0</v>
      </c>
      <c r="AJ103" s="152">
        <v>0</v>
      </c>
      <c r="AK103" s="204"/>
      <c r="AL103" s="153">
        <v>0</v>
      </c>
      <c r="AM103" s="152">
        <v>0</v>
      </c>
      <c r="AN103" s="204"/>
      <c r="AO103" s="153">
        <v>0</v>
      </c>
      <c r="AP103" s="152">
        <v>0</v>
      </c>
      <c r="AQ103" s="204"/>
      <c r="AR103" s="153">
        <v>0</v>
      </c>
      <c r="AS103" s="152">
        <v>0</v>
      </c>
      <c r="AT103" s="204"/>
      <c r="AU103" s="153">
        <v>0</v>
      </c>
      <c r="AV103" s="152">
        <v>0</v>
      </c>
      <c r="AW103" s="204"/>
      <c r="AX103" s="153">
        <v>0</v>
      </c>
      <c r="AY103" s="152">
        <v>0</v>
      </c>
      <c r="AZ103" s="204"/>
    </row>
    <row r="104" spans="1:52" ht="30.75" thickBot="1" x14ac:dyDescent="0.3">
      <c r="A104" s="160"/>
      <c r="B104" s="161">
        <v>91</v>
      </c>
      <c r="C104" s="162" t="str">
        <v>Монтаж провода по кирпичной кладке и затягивание в трубы до 50мм2</v>
      </c>
      <c r="D104" s="162" t="str">
        <v>м</v>
      </c>
      <c r="E104" s="163">
        <v>160.13</v>
      </c>
      <c r="F104" s="162">
        <v>3</v>
      </c>
      <c r="G104" s="163">
        <v>0</v>
      </c>
      <c r="H104" s="163">
        <v>480.39</v>
      </c>
      <c r="I104" s="11"/>
      <c r="J104" s="147">
        <v>0</v>
      </c>
      <c r="K104" s="148">
        <v>0</v>
      </c>
      <c r="L104" s="149"/>
      <c r="M104" s="150"/>
      <c r="N104" s="147">
        <v>3</v>
      </c>
      <c r="O104" s="148">
        <v>480.39</v>
      </c>
      <c r="P104" s="149"/>
      <c r="Q104" s="153">
        <v>0</v>
      </c>
      <c r="R104" s="152">
        <v>0</v>
      </c>
      <c r="S104" s="204"/>
      <c r="T104" s="153">
        <v>0</v>
      </c>
      <c r="U104" s="152">
        <v>0</v>
      </c>
      <c r="V104" s="204"/>
      <c r="W104" s="153">
        <v>0</v>
      </c>
      <c r="X104" s="152">
        <v>0</v>
      </c>
      <c r="Y104" s="204"/>
      <c r="Z104" s="153">
        <v>0</v>
      </c>
      <c r="AA104" s="152">
        <v>0</v>
      </c>
      <c r="AB104" s="204"/>
      <c r="AC104" s="153">
        <v>0</v>
      </c>
      <c r="AD104" s="152">
        <v>0</v>
      </c>
      <c r="AE104" s="204"/>
      <c r="AF104" s="153">
        <v>0</v>
      </c>
      <c r="AG104" s="152">
        <v>0</v>
      </c>
      <c r="AH104" s="204"/>
      <c r="AI104" s="153">
        <v>0</v>
      </c>
      <c r="AJ104" s="152">
        <v>0</v>
      </c>
      <c r="AK104" s="204"/>
      <c r="AL104" s="153">
        <v>0</v>
      </c>
      <c r="AM104" s="152">
        <v>0</v>
      </c>
      <c r="AN104" s="204"/>
      <c r="AO104" s="153">
        <v>0</v>
      </c>
      <c r="AP104" s="152">
        <v>0</v>
      </c>
      <c r="AQ104" s="204"/>
      <c r="AR104" s="153">
        <v>0</v>
      </c>
      <c r="AS104" s="152">
        <v>0</v>
      </c>
      <c r="AT104" s="204"/>
      <c r="AU104" s="153">
        <v>0</v>
      </c>
      <c r="AV104" s="152">
        <v>0</v>
      </c>
      <c r="AW104" s="204"/>
      <c r="AX104" s="153">
        <v>0</v>
      </c>
      <c r="AY104" s="152">
        <v>0</v>
      </c>
      <c r="AZ104" s="204"/>
    </row>
    <row r="105" spans="1:52" ht="15.75" thickBot="1" x14ac:dyDescent="0.3">
      <c r="A105" s="160"/>
      <c r="B105" s="161">
        <v>92</v>
      </c>
      <c r="C105" s="162" t="str">
        <v>Кабель ВВГ нг(А)FRLS 5х10.0 0.66кВ</v>
      </c>
      <c r="D105" s="162" t="str">
        <v>м</v>
      </c>
      <c r="E105" s="163">
        <v>790</v>
      </c>
      <c r="F105" s="162">
        <v>22</v>
      </c>
      <c r="G105" s="163">
        <v>17380</v>
      </c>
      <c r="H105" s="163">
        <v>0</v>
      </c>
      <c r="I105" s="11"/>
      <c r="J105" s="147">
        <v>0</v>
      </c>
      <c r="K105" s="148">
        <v>0</v>
      </c>
      <c r="L105" s="149"/>
      <c r="M105" s="150"/>
      <c r="N105" s="147">
        <v>22</v>
      </c>
      <c r="O105" s="148">
        <v>17380</v>
      </c>
      <c r="P105" s="149"/>
      <c r="Q105" s="153">
        <v>0</v>
      </c>
      <c r="R105" s="152">
        <v>0</v>
      </c>
      <c r="S105" s="204"/>
      <c r="T105" s="153">
        <v>0</v>
      </c>
      <c r="U105" s="152">
        <v>0</v>
      </c>
      <c r="V105" s="204"/>
      <c r="W105" s="153">
        <v>0</v>
      </c>
      <c r="X105" s="152">
        <v>0</v>
      </c>
      <c r="Y105" s="204"/>
      <c r="Z105" s="153">
        <v>0</v>
      </c>
      <c r="AA105" s="152">
        <v>0</v>
      </c>
      <c r="AB105" s="204"/>
      <c r="AC105" s="153">
        <v>0</v>
      </c>
      <c r="AD105" s="152">
        <v>0</v>
      </c>
      <c r="AE105" s="204"/>
      <c r="AF105" s="153">
        <v>0</v>
      </c>
      <c r="AG105" s="152">
        <v>0</v>
      </c>
      <c r="AH105" s="204"/>
      <c r="AI105" s="153">
        <v>0</v>
      </c>
      <c r="AJ105" s="152">
        <v>0</v>
      </c>
      <c r="AK105" s="204"/>
      <c r="AL105" s="153">
        <v>0</v>
      </c>
      <c r="AM105" s="152">
        <v>0</v>
      </c>
      <c r="AN105" s="204"/>
      <c r="AO105" s="153">
        <v>0</v>
      </c>
      <c r="AP105" s="152">
        <v>0</v>
      </c>
      <c r="AQ105" s="204"/>
      <c r="AR105" s="153">
        <v>0</v>
      </c>
      <c r="AS105" s="152">
        <v>0</v>
      </c>
      <c r="AT105" s="204"/>
      <c r="AU105" s="153">
        <v>0</v>
      </c>
      <c r="AV105" s="152">
        <v>0</v>
      </c>
      <c r="AW105" s="204"/>
      <c r="AX105" s="153">
        <v>0</v>
      </c>
      <c r="AY105" s="152">
        <v>0</v>
      </c>
      <c r="AZ105" s="204"/>
    </row>
    <row r="106" spans="1:52" ht="15.75" thickBot="1" x14ac:dyDescent="0.3">
      <c r="A106" s="160"/>
      <c r="B106" s="161">
        <v>93</v>
      </c>
      <c r="C106" s="162" t="str">
        <v>Монтаж кабеля в лоток, в трубе до ВВГ 50мм2</v>
      </c>
      <c r="D106" s="162" t="str">
        <v>м</v>
      </c>
      <c r="E106" s="163">
        <v>220</v>
      </c>
      <c r="F106" s="162">
        <v>22</v>
      </c>
      <c r="G106" s="163">
        <v>0</v>
      </c>
      <c r="H106" s="163">
        <v>4840</v>
      </c>
      <c r="I106" s="11"/>
      <c r="J106" s="147">
        <v>0</v>
      </c>
      <c r="K106" s="148">
        <v>0</v>
      </c>
      <c r="L106" s="149"/>
      <c r="M106" s="150"/>
      <c r="N106" s="147">
        <v>22</v>
      </c>
      <c r="O106" s="148">
        <v>4840</v>
      </c>
      <c r="P106" s="149"/>
      <c r="Q106" s="153">
        <v>0</v>
      </c>
      <c r="R106" s="152">
        <v>0</v>
      </c>
      <c r="S106" s="204"/>
      <c r="T106" s="153">
        <v>0</v>
      </c>
      <c r="U106" s="152">
        <v>0</v>
      </c>
      <c r="V106" s="204"/>
      <c r="W106" s="153">
        <v>0</v>
      </c>
      <c r="X106" s="152">
        <v>0</v>
      </c>
      <c r="Y106" s="204"/>
      <c r="Z106" s="153">
        <v>0</v>
      </c>
      <c r="AA106" s="152">
        <v>0</v>
      </c>
      <c r="AB106" s="204"/>
      <c r="AC106" s="153">
        <v>0</v>
      </c>
      <c r="AD106" s="152">
        <v>0</v>
      </c>
      <c r="AE106" s="204"/>
      <c r="AF106" s="153">
        <v>0</v>
      </c>
      <c r="AG106" s="152">
        <v>0</v>
      </c>
      <c r="AH106" s="204"/>
      <c r="AI106" s="153">
        <v>0</v>
      </c>
      <c r="AJ106" s="152">
        <v>0</v>
      </c>
      <c r="AK106" s="204"/>
      <c r="AL106" s="153">
        <v>0</v>
      </c>
      <c r="AM106" s="152">
        <v>0</v>
      </c>
      <c r="AN106" s="204"/>
      <c r="AO106" s="153">
        <v>0</v>
      </c>
      <c r="AP106" s="152">
        <v>0</v>
      </c>
      <c r="AQ106" s="204"/>
      <c r="AR106" s="153">
        <v>0</v>
      </c>
      <c r="AS106" s="152">
        <v>0</v>
      </c>
      <c r="AT106" s="204"/>
      <c r="AU106" s="153">
        <v>0</v>
      </c>
      <c r="AV106" s="152">
        <v>0</v>
      </c>
      <c r="AW106" s="204"/>
      <c r="AX106" s="153">
        <v>0</v>
      </c>
      <c r="AY106" s="152">
        <v>0</v>
      </c>
      <c r="AZ106" s="204"/>
    </row>
    <row r="107" spans="1:52" ht="15.75" thickBot="1" x14ac:dyDescent="0.3">
      <c r="A107" s="160"/>
      <c r="B107" s="161">
        <v>0</v>
      </c>
      <c r="C107" s="162" t="str">
        <v>4.Электрортехнические изделия</v>
      </c>
      <c r="D107" s="162">
        <v>0</v>
      </c>
      <c r="E107" s="163">
        <v>0</v>
      </c>
      <c r="F107" s="162">
        <v>0</v>
      </c>
      <c r="G107" s="163">
        <v>0</v>
      </c>
      <c r="H107" s="163">
        <v>0</v>
      </c>
      <c r="I107" s="11"/>
      <c r="J107" s="147">
        <v>0</v>
      </c>
      <c r="K107" s="148">
        <v>0</v>
      </c>
      <c r="L107" s="149"/>
      <c r="M107" s="150"/>
      <c r="N107" s="147">
        <v>0</v>
      </c>
      <c r="O107" s="148">
        <v>0</v>
      </c>
      <c r="P107" s="149"/>
      <c r="Q107" s="153">
        <v>0</v>
      </c>
      <c r="R107" s="152">
        <v>0</v>
      </c>
      <c r="S107" s="204"/>
      <c r="T107" s="153">
        <v>0</v>
      </c>
      <c r="U107" s="152">
        <v>0</v>
      </c>
      <c r="V107" s="204"/>
      <c r="W107" s="153">
        <v>0</v>
      </c>
      <c r="X107" s="152">
        <v>0</v>
      </c>
      <c r="Y107" s="204"/>
      <c r="Z107" s="153">
        <v>0</v>
      </c>
      <c r="AA107" s="152">
        <v>0</v>
      </c>
      <c r="AB107" s="204"/>
      <c r="AC107" s="153">
        <v>0</v>
      </c>
      <c r="AD107" s="152">
        <v>0</v>
      </c>
      <c r="AE107" s="204"/>
      <c r="AF107" s="153">
        <v>0</v>
      </c>
      <c r="AG107" s="152">
        <v>0</v>
      </c>
      <c r="AH107" s="204"/>
      <c r="AI107" s="153">
        <v>0</v>
      </c>
      <c r="AJ107" s="152">
        <v>0</v>
      </c>
      <c r="AK107" s="204"/>
      <c r="AL107" s="153">
        <v>0</v>
      </c>
      <c r="AM107" s="152">
        <v>0</v>
      </c>
      <c r="AN107" s="204"/>
      <c r="AO107" s="153">
        <v>0</v>
      </c>
      <c r="AP107" s="152">
        <v>0</v>
      </c>
      <c r="AQ107" s="204"/>
      <c r="AR107" s="153">
        <v>0</v>
      </c>
      <c r="AS107" s="152">
        <v>0</v>
      </c>
      <c r="AT107" s="204"/>
      <c r="AU107" s="153">
        <v>0</v>
      </c>
      <c r="AV107" s="152">
        <v>0</v>
      </c>
      <c r="AW107" s="204"/>
      <c r="AX107" s="153">
        <v>0</v>
      </c>
      <c r="AY107" s="152">
        <v>0</v>
      </c>
      <c r="AZ107" s="204"/>
    </row>
    <row r="108" spans="1:52" ht="45.75" thickBot="1" x14ac:dyDescent="0.3">
      <c r="A108" s="160"/>
      <c r="B108" s="161">
        <v>94</v>
      </c>
      <c r="C108" s="162" t="str">
        <v>FORS Выключатель 1-клавишный проходной для открытой установки 10А IP54 ВС20-1-0-ФБ белый ФОРС</v>
      </c>
      <c r="D108" s="162" t="str">
        <v>шт</v>
      </c>
      <c r="E108" s="163">
        <v>385.88</v>
      </c>
      <c r="F108" s="162">
        <v>32</v>
      </c>
      <c r="G108" s="163">
        <v>12348.16</v>
      </c>
      <c r="H108" s="163">
        <v>0</v>
      </c>
      <c r="I108" s="11"/>
      <c r="J108" s="147">
        <v>0</v>
      </c>
      <c r="K108" s="148">
        <v>0</v>
      </c>
      <c r="L108" s="149"/>
      <c r="M108" s="150"/>
      <c r="N108" s="147">
        <v>32</v>
      </c>
      <c r="O108" s="148">
        <v>12348.16</v>
      </c>
      <c r="P108" s="149"/>
      <c r="Q108" s="153">
        <v>0</v>
      </c>
      <c r="R108" s="152">
        <v>0</v>
      </c>
      <c r="S108" s="204"/>
      <c r="T108" s="153">
        <v>0</v>
      </c>
      <c r="U108" s="152">
        <v>0</v>
      </c>
      <c r="V108" s="204"/>
      <c r="W108" s="153">
        <v>0</v>
      </c>
      <c r="X108" s="152">
        <v>0</v>
      </c>
      <c r="Y108" s="204"/>
      <c r="Z108" s="153">
        <v>0</v>
      </c>
      <c r="AA108" s="152">
        <v>0</v>
      </c>
      <c r="AB108" s="204"/>
      <c r="AC108" s="153">
        <v>0</v>
      </c>
      <c r="AD108" s="152">
        <v>0</v>
      </c>
      <c r="AE108" s="204"/>
      <c r="AF108" s="153">
        <v>0</v>
      </c>
      <c r="AG108" s="152">
        <v>0</v>
      </c>
      <c r="AH108" s="204"/>
      <c r="AI108" s="153">
        <v>0</v>
      </c>
      <c r="AJ108" s="152">
        <v>0</v>
      </c>
      <c r="AK108" s="204"/>
      <c r="AL108" s="153">
        <v>0</v>
      </c>
      <c r="AM108" s="152">
        <v>0</v>
      </c>
      <c r="AN108" s="204"/>
      <c r="AO108" s="153">
        <v>0</v>
      </c>
      <c r="AP108" s="152">
        <v>0</v>
      </c>
      <c r="AQ108" s="204"/>
      <c r="AR108" s="153">
        <v>0</v>
      </c>
      <c r="AS108" s="152">
        <v>0</v>
      </c>
      <c r="AT108" s="204"/>
      <c r="AU108" s="153">
        <v>0</v>
      </c>
      <c r="AV108" s="152">
        <v>0</v>
      </c>
      <c r="AW108" s="204"/>
      <c r="AX108" s="153">
        <v>0</v>
      </c>
      <c r="AY108" s="152">
        <v>0</v>
      </c>
      <c r="AZ108" s="204"/>
    </row>
    <row r="109" spans="1:52" ht="60.75" thickBot="1" x14ac:dyDescent="0.3">
      <c r="A109" s="160"/>
      <c r="B109" s="161">
        <v>95</v>
      </c>
      <c r="C109" s="162" t="str">
        <v>Переключатель перекрестный одноклавишный ATLASDESIGN схема 7 10АХ механизм белый + Коробка ATLASDESIGN для наружного монтажа белый</v>
      </c>
      <c r="D109" s="162" t="str">
        <v>шт</v>
      </c>
      <c r="E109" s="163">
        <v>650</v>
      </c>
      <c r="F109" s="162">
        <v>18</v>
      </c>
      <c r="G109" s="163">
        <v>11700</v>
      </c>
      <c r="H109" s="163">
        <v>0</v>
      </c>
      <c r="I109" s="11"/>
      <c r="J109" s="147">
        <v>0</v>
      </c>
      <c r="K109" s="148">
        <v>0</v>
      </c>
      <c r="L109" s="149"/>
      <c r="M109" s="150"/>
      <c r="N109" s="147">
        <v>18</v>
      </c>
      <c r="O109" s="148">
        <v>11700</v>
      </c>
      <c r="P109" s="149"/>
      <c r="Q109" s="153">
        <v>0</v>
      </c>
      <c r="R109" s="152">
        <v>0</v>
      </c>
      <c r="S109" s="204"/>
      <c r="T109" s="153">
        <v>0</v>
      </c>
      <c r="U109" s="152">
        <v>0</v>
      </c>
      <c r="V109" s="204"/>
      <c r="W109" s="153">
        <v>0</v>
      </c>
      <c r="X109" s="152">
        <v>0</v>
      </c>
      <c r="Y109" s="204"/>
      <c r="Z109" s="153">
        <v>0</v>
      </c>
      <c r="AA109" s="152">
        <v>0</v>
      </c>
      <c r="AB109" s="204"/>
      <c r="AC109" s="153">
        <v>0</v>
      </c>
      <c r="AD109" s="152">
        <v>0</v>
      </c>
      <c r="AE109" s="204"/>
      <c r="AF109" s="153">
        <v>0</v>
      </c>
      <c r="AG109" s="152">
        <v>0</v>
      </c>
      <c r="AH109" s="204"/>
      <c r="AI109" s="153">
        <v>0</v>
      </c>
      <c r="AJ109" s="152">
        <v>0</v>
      </c>
      <c r="AK109" s="204"/>
      <c r="AL109" s="153">
        <v>0</v>
      </c>
      <c r="AM109" s="152">
        <v>0</v>
      </c>
      <c r="AN109" s="204"/>
      <c r="AO109" s="153">
        <v>0</v>
      </c>
      <c r="AP109" s="152">
        <v>0</v>
      </c>
      <c r="AQ109" s="204"/>
      <c r="AR109" s="153">
        <v>0</v>
      </c>
      <c r="AS109" s="152">
        <v>0</v>
      </c>
      <c r="AT109" s="204"/>
      <c r="AU109" s="153">
        <v>0</v>
      </c>
      <c r="AV109" s="152">
        <v>0</v>
      </c>
      <c r="AW109" s="204"/>
      <c r="AX109" s="153">
        <v>0</v>
      </c>
      <c r="AY109" s="152">
        <v>0</v>
      </c>
      <c r="AZ109" s="204"/>
    </row>
    <row r="110" spans="1:52" ht="30.75" thickBot="1" x14ac:dyDescent="0.3">
      <c r="A110" s="160"/>
      <c r="B110" s="161">
        <v>96</v>
      </c>
      <c r="C110" s="162" t="str">
        <v>Гермес PLUS Выключатель одноклавишный ВС20-1-0-ГПБ наружный IP54</v>
      </c>
      <c r="D110" s="162" t="str">
        <v>шт</v>
      </c>
      <c r="E110" s="163">
        <v>330.75</v>
      </c>
      <c r="F110" s="162">
        <v>12</v>
      </c>
      <c r="G110" s="163">
        <v>3969</v>
      </c>
      <c r="H110" s="163">
        <v>0</v>
      </c>
      <c r="I110" s="11"/>
      <c r="J110" s="147">
        <v>0</v>
      </c>
      <c r="K110" s="148">
        <v>0</v>
      </c>
      <c r="L110" s="149"/>
      <c r="M110" s="150"/>
      <c r="N110" s="147">
        <v>12</v>
      </c>
      <c r="O110" s="148">
        <v>3969</v>
      </c>
      <c r="P110" s="149"/>
      <c r="Q110" s="153">
        <v>0</v>
      </c>
      <c r="R110" s="152">
        <v>0</v>
      </c>
      <c r="S110" s="204"/>
      <c r="T110" s="153">
        <v>0</v>
      </c>
      <c r="U110" s="152">
        <v>0</v>
      </c>
      <c r="V110" s="204"/>
      <c r="W110" s="153">
        <v>0</v>
      </c>
      <c r="X110" s="152">
        <v>0</v>
      </c>
      <c r="Y110" s="204"/>
      <c r="Z110" s="153">
        <v>0</v>
      </c>
      <c r="AA110" s="152">
        <v>0</v>
      </c>
      <c r="AB110" s="204"/>
      <c r="AC110" s="153">
        <v>0</v>
      </c>
      <c r="AD110" s="152">
        <v>0</v>
      </c>
      <c r="AE110" s="204"/>
      <c r="AF110" s="153">
        <v>0</v>
      </c>
      <c r="AG110" s="152">
        <v>0</v>
      </c>
      <c r="AH110" s="204"/>
      <c r="AI110" s="153">
        <v>0</v>
      </c>
      <c r="AJ110" s="152">
        <v>0</v>
      </c>
      <c r="AK110" s="204"/>
      <c r="AL110" s="153">
        <v>0</v>
      </c>
      <c r="AM110" s="152">
        <v>0</v>
      </c>
      <c r="AN110" s="204"/>
      <c r="AO110" s="153">
        <v>0</v>
      </c>
      <c r="AP110" s="152">
        <v>0</v>
      </c>
      <c r="AQ110" s="204"/>
      <c r="AR110" s="153">
        <v>0</v>
      </c>
      <c r="AS110" s="152">
        <v>0</v>
      </c>
      <c r="AT110" s="204"/>
      <c r="AU110" s="153">
        <v>0</v>
      </c>
      <c r="AV110" s="152">
        <v>0</v>
      </c>
      <c r="AW110" s="204"/>
      <c r="AX110" s="153">
        <v>0</v>
      </c>
      <c r="AY110" s="152">
        <v>0</v>
      </c>
      <c r="AZ110" s="204"/>
    </row>
    <row r="111" spans="1:52" ht="30.75" thickBot="1" x14ac:dyDescent="0.3">
      <c r="A111" s="160"/>
      <c r="B111" s="161">
        <v>97</v>
      </c>
      <c r="C111" s="162" t="str">
        <v>Гермес PLUS Розетка с заземлением наружная с крышкой IP54</v>
      </c>
      <c r="D111" s="162" t="str">
        <v>шт</v>
      </c>
      <c r="E111" s="163">
        <v>320.25</v>
      </c>
      <c r="F111" s="162">
        <v>10</v>
      </c>
      <c r="G111" s="163">
        <v>3202.5</v>
      </c>
      <c r="H111" s="163">
        <v>0</v>
      </c>
      <c r="I111" s="11"/>
      <c r="J111" s="147">
        <v>0</v>
      </c>
      <c r="K111" s="148">
        <v>0</v>
      </c>
      <c r="L111" s="149"/>
      <c r="M111" s="150"/>
      <c r="N111" s="147">
        <v>10</v>
      </c>
      <c r="O111" s="148">
        <v>3202.5</v>
      </c>
      <c r="P111" s="149"/>
      <c r="Q111" s="153">
        <v>0</v>
      </c>
      <c r="R111" s="152">
        <v>0</v>
      </c>
      <c r="S111" s="204"/>
      <c r="T111" s="153">
        <v>0</v>
      </c>
      <c r="U111" s="152">
        <v>0</v>
      </c>
      <c r="V111" s="204"/>
      <c r="W111" s="153">
        <v>0</v>
      </c>
      <c r="X111" s="152">
        <v>0</v>
      </c>
      <c r="Y111" s="204"/>
      <c r="Z111" s="153">
        <v>0</v>
      </c>
      <c r="AA111" s="152">
        <v>0</v>
      </c>
      <c r="AB111" s="204"/>
      <c r="AC111" s="153">
        <v>0</v>
      </c>
      <c r="AD111" s="152">
        <v>0</v>
      </c>
      <c r="AE111" s="204"/>
      <c r="AF111" s="153">
        <v>0</v>
      </c>
      <c r="AG111" s="152">
        <v>0</v>
      </c>
      <c r="AH111" s="204"/>
      <c r="AI111" s="153">
        <v>0</v>
      </c>
      <c r="AJ111" s="152">
        <v>0</v>
      </c>
      <c r="AK111" s="204"/>
      <c r="AL111" s="153">
        <v>0</v>
      </c>
      <c r="AM111" s="152">
        <v>0</v>
      </c>
      <c r="AN111" s="204"/>
      <c r="AO111" s="153">
        <v>0</v>
      </c>
      <c r="AP111" s="152">
        <v>0</v>
      </c>
      <c r="AQ111" s="204"/>
      <c r="AR111" s="153">
        <v>0</v>
      </c>
      <c r="AS111" s="152">
        <v>0</v>
      </c>
      <c r="AT111" s="204"/>
      <c r="AU111" s="153">
        <v>0</v>
      </c>
      <c r="AV111" s="152">
        <v>0</v>
      </c>
      <c r="AW111" s="204"/>
      <c r="AX111" s="153">
        <v>0</v>
      </c>
      <c r="AY111" s="152">
        <v>0</v>
      </c>
      <c r="AZ111" s="204"/>
    </row>
    <row r="112" spans="1:52" ht="30.75" thickBot="1" x14ac:dyDescent="0.3">
      <c r="A112" s="160"/>
      <c r="B112" s="161">
        <v>98</v>
      </c>
      <c r="C112" s="162" t="str">
        <v>Монтаж и подключение розеток и выключателей открытой установки</v>
      </c>
      <c r="D112" s="162" t="str">
        <v>шт</v>
      </c>
      <c r="E112" s="163">
        <v>256.2</v>
      </c>
      <c r="F112" s="162">
        <v>72</v>
      </c>
      <c r="G112" s="163">
        <v>0</v>
      </c>
      <c r="H112" s="163">
        <v>18446.400000000001</v>
      </c>
      <c r="I112" s="11"/>
      <c r="J112" s="147">
        <v>0</v>
      </c>
      <c r="K112" s="148">
        <v>0</v>
      </c>
      <c r="L112" s="149"/>
      <c r="M112" s="150"/>
      <c r="N112" s="147">
        <v>72</v>
      </c>
      <c r="O112" s="148">
        <v>18446.399999999998</v>
      </c>
      <c r="P112" s="149"/>
      <c r="Q112" s="153">
        <v>0</v>
      </c>
      <c r="R112" s="152">
        <v>0</v>
      </c>
      <c r="S112" s="204"/>
      <c r="T112" s="153">
        <v>0</v>
      </c>
      <c r="U112" s="152">
        <v>0</v>
      </c>
      <c r="V112" s="204"/>
      <c r="W112" s="153">
        <v>0</v>
      </c>
      <c r="X112" s="152">
        <v>0</v>
      </c>
      <c r="Y112" s="204"/>
      <c r="Z112" s="153">
        <v>0</v>
      </c>
      <c r="AA112" s="152">
        <v>0</v>
      </c>
      <c r="AB112" s="204"/>
      <c r="AC112" s="153">
        <v>0</v>
      </c>
      <c r="AD112" s="152">
        <v>0</v>
      </c>
      <c r="AE112" s="204"/>
      <c r="AF112" s="153">
        <v>0</v>
      </c>
      <c r="AG112" s="152">
        <v>0</v>
      </c>
      <c r="AH112" s="204"/>
      <c r="AI112" s="153">
        <v>0</v>
      </c>
      <c r="AJ112" s="152">
        <v>0</v>
      </c>
      <c r="AK112" s="204"/>
      <c r="AL112" s="153">
        <v>0</v>
      </c>
      <c r="AM112" s="152">
        <v>0</v>
      </c>
      <c r="AN112" s="204"/>
      <c r="AO112" s="153">
        <v>0</v>
      </c>
      <c r="AP112" s="152">
        <v>0</v>
      </c>
      <c r="AQ112" s="204"/>
      <c r="AR112" s="153">
        <v>0</v>
      </c>
      <c r="AS112" s="152">
        <v>0</v>
      </c>
      <c r="AT112" s="204"/>
      <c r="AU112" s="153">
        <v>0</v>
      </c>
      <c r="AV112" s="152">
        <v>0</v>
      </c>
      <c r="AW112" s="204"/>
      <c r="AX112" s="153">
        <v>0</v>
      </c>
      <c r="AY112" s="152">
        <v>0</v>
      </c>
      <c r="AZ112" s="204"/>
    </row>
    <row r="113" spans="1:52" ht="30.75" thickBot="1" x14ac:dyDescent="0.3">
      <c r="A113" s="160"/>
      <c r="B113" s="161">
        <v>99</v>
      </c>
      <c r="C113" s="162" t="str">
        <v>Коробка распределительная 85х85х40мм для наружного монтажа IP55</v>
      </c>
      <c r="D113" s="162" t="str">
        <v>шт</v>
      </c>
      <c r="E113" s="163">
        <v>64.680000000000007</v>
      </c>
      <c r="F113" s="162">
        <v>325</v>
      </c>
      <c r="G113" s="163">
        <v>21021</v>
      </c>
      <c r="H113" s="163">
        <v>0</v>
      </c>
      <c r="I113" s="11"/>
      <c r="J113" s="147">
        <v>0</v>
      </c>
      <c r="K113" s="148">
        <v>0</v>
      </c>
      <c r="L113" s="149"/>
      <c r="M113" s="150"/>
      <c r="N113" s="147">
        <v>325</v>
      </c>
      <c r="O113" s="148">
        <v>21021.000000000004</v>
      </c>
      <c r="P113" s="149"/>
      <c r="Q113" s="153">
        <v>0</v>
      </c>
      <c r="R113" s="152">
        <v>0</v>
      </c>
      <c r="S113" s="204"/>
      <c r="T113" s="153">
        <v>0</v>
      </c>
      <c r="U113" s="152">
        <v>0</v>
      </c>
      <c r="V113" s="204"/>
      <c r="W113" s="153">
        <v>0</v>
      </c>
      <c r="X113" s="152">
        <v>0</v>
      </c>
      <c r="Y113" s="204"/>
      <c r="Z113" s="153">
        <v>0</v>
      </c>
      <c r="AA113" s="152">
        <v>0</v>
      </c>
      <c r="AB113" s="204"/>
      <c r="AC113" s="153">
        <v>0</v>
      </c>
      <c r="AD113" s="152">
        <v>0</v>
      </c>
      <c r="AE113" s="204"/>
      <c r="AF113" s="153">
        <v>0</v>
      </c>
      <c r="AG113" s="152">
        <v>0</v>
      </c>
      <c r="AH113" s="204"/>
      <c r="AI113" s="153">
        <v>0</v>
      </c>
      <c r="AJ113" s="152">
        <v>0</v>
      </c>
      <c r="AK113" s="204"/>
      <c r="AL113" s="153">
        <v>0</v>
      </c>
      <c r="AM113" s="152">
        <v>0</v>
      </c>
      <c r="AN113" s="204"/>
      <c r="AO113" s="153">
        <v>0</v>
      </c>
      <c r="AP113" s="152">
        <v>0</v>
      </c>
      <c r="AQ113" s="204"/>
      <c r="AR113" s="153">
        <v>0</v>
      </c>
      <c r="AS113" s="152">
        <v>0</v>
      </c>
      <c r="AT113" s="204"/>
      <c r="AU113" s="153">
        <v>0</v>
      </c>
      <c r="AV113" s="152">
        <v>0</v>
      </c>
      <c r="AW113" s="204"/>
      <c r="AX113" s="153">
        <v>0</v>
      </c>
      <c r="AY113" s="152">
        <v>0</v>
      </c>
      <c r="AZ113" s="204"/>
    </row>
    <row r="114" spans="1:52" ht="30.75" thickBot="1" x14ac:dyDescent="0.3">
      <c r="A114" s="160"/>
      <c r="B114" s="161">
        <v>100</v>
      </c>
      <c r="C114" s="162" t="str">
        <v>Монтаж и подключение распределительных коробок</v>
      </c>
      <c r="D114" s="162" t="str">
        <v>шт</v>
      </c>
      <c r="E114" s="163">
        <v>128.1</v>
      </c>
      <c r="F114" s="162">
        <v>325</v>
      </c>
      <c r="G114" s="163">
        <v>0</v>
      </c>
      <c r="H114" s="163">
        <v>41632.5</v>
      </c>
      <c r="I114" s="11"/>
      <c r="J114" s="147">
        <v>0</v>
      </c>
      <c r="K114" s="148">
        <v>0</v>
      </c>
      <c r="L114" s="149"/>
      <c r="M114" s="150"/>
      <c r="N114" s="147">
        <v>325</v>
      </c>
      <c r="O114" s="148">
        <v>41632.5</v>
      </c>
      <c r="P114" s="149"/>
      <c r="Q114" s="153">
        <v>0</v>
      </c>
      <c r="R114" s="152">
        <v>0</v>
      </c>
      <c r="S114" s="204"/>
      <c r="T114" s="153">
        <v>0</v>
      </c>
      <c r="U114" s="152">
        <v>0</v>
      </c>
      <c r="V114" s="204"/>
      <c r="W114" s="153">
        <v>0</v>
      </c>
      <c r="X114" s="152">
        <v>0</v>
      </c>
      <c r="Y114" s="204"/>
      <c r="Z114" s="153">
        <v>0</v>
      </c>
      <c r="AA114" s="152">
        <v>0</v>
      </c>
      <c r="AB114" s="204"/>
      <c r="AC114" s="153">
        <v>0</v>
      </c>
      <c r="AD114" s="152">
        <v>0</v>
      </c>
      <c r="AE114" s="204"/>
      <c r="AF114" s="153">
        <v>0</v>
      </c>
      <c r="AG114" s="152">
        <v>0</v>
      </c>
      <c r="AH114" s="204"/>
      <c r="AI114" s="153">
        <v>0</v>
      </c>
      <c r="AJ114" s="152">
        <v>0</v>
      </c>
      <c r="AK114" s="204"/>
      <c r="AL114" s="153">
        <v>0</v>
      </c>
      <c r="AM114" s="152">
        <v>0</v>
      </c>
      <c r="AN114" s="204"/>
      <c r="AO114" s="153">
        <v>0</v>
      </c>
      <c r="AP114" s="152">
        <v>0</v>
      </c>
      <c r="AQ114" s="204"/>
      <c r="AR114" s="153">
        <v>0</v>
      </c>
      <c r="AS114" s="152">
        <v>0</v>
      </c>
      <c r="AT114" s="204"/>
      <c r="AU114" s="153">
        <v>0</v>
      </c>
      <c r="AV114" s="152">
        <v>0</v>
      </c>
      <c r="AW114" s="204"/>
      <c r="AX114" s="153">
        <v>0</v>
      </c>
      <c r="AY114" s="152">
        <v>0</v>
      </c>
      <c r="AZ114" s="204"/>
    </row>
    <row r="115" spans="1:52" ht="15.75" thickBot="1" x14ac:dyDescent="0.3">
      <c r="A115" s="160"/>
      <c r="B115" s="161">
        <v>101</v>
      </c>
      <c r="C115" s="162" t="str">
        <v xml:space="preserve">Полоса 25х4 </v>
      </c>
      <c r="D115" s="162" t="str">
        <v>м</v>
      </c>
      <c r="E115" s="163">
        <v>125.97</v>
      </c>
      <c r="F115" s="162">
        <v>286</v>
      </c>
      <c r="G115" s="163">
        <v>36027.42</v>
      </c>
      <c r="H115" s="163">
        <v>0</v>
      </c>
      <c r="I115" s="11"/>
      <c r="J115" s="147">
        <v>164</v>
      </c>
      <c r="K115" s="148">
        <v>20659.079999999998</v>
      </c>
      <c r="L115" s="149"/>
      <c r="M115" s="150"/>
      <c r="N115" s="147">
        <v>122</v>
      </c>
      <c r="O115" s="148">
        <v>15368.34</v>
      </c>
      <c r="P115" s="149"/>
      <c r="Q115" s="153">
        <v>164</v>
      </c>
      <c r="R115" s="152">
        <v>20659.079999999998</v>
      </c>
      <c r="S115" s="204"/>
      <c r="T115" s="153">
        <v>0</v>
      </c>
      <c r="U115" s="152">
        <v>0</v>
      </c>
      <c r="V115" s="204"/>
      <c r="W115" s="153">
        <v>0</v>
      </c>
      <c r="X115" s="152">
        <v>0</v>
      </c>
      <c r="Y115" s="204"/>
      <c r="Z115" s="153">
        <v>0</v>
      </c>
      <c r="AA115" s="152">
        <v>0</v>
      </c>
      <c r="AB115" s="204"/>
      <c r="AC115" s="153">
        <v>0</v>
      </c>
      <c r="AD115" s="152">
        <v>0</v>
      </c>
      <c r="AE115" s="204"/>
      <c r="AF115" s="153">
        <v>0</v>
      </c>
      <c r="AG115" s="152">
        <v>0</v>
      </c>
      <c r="AH115" s="204"/>
      <c r="AI115" s="153">
        <v>0</v>
      </c>
      <c r="AJ115" s="152">
        <v>0</v>
      </c>
      <c r="AK115" s="204"/>
      <c r="AL115" s="153">
        <v>0</v>
      </c>
      <c r="AM115" s="152">
        <v>0</v>
      </c>
      <c r="AN115" s="204"/>
      <c r="AO115" s="153">
        <v>0</v>
      </c>
      <c r="AP115" s="152">
        <v>0</v>
      </c>
      <c r="AQ115" s="204"/>
      <c r="AR115" s="153">
        <v>0</v>
      </c>
      <c r="AS115" s="152">
        <v>0</v>
      </c>
      <c r="AT115" s="204"/>
      <c r="AU115" s="153">
        <v>0</v>
      </c>
      <c r="AV115" s="152">
        <v>0</v>
      </c>
      <c r="AW115" s="204"/>
      <c r="AX115" s="153">
        <v>0</v>
      </c>
      <c r="AY115" s="152">
        <v>0</v>
      </c>
      <c r="AZ115" s="204"/>
    </row>
    <row r="116" spans="1:52" ht="30.75" thickBot="1" x14ac:dyDescent="0.3">
      <c r="A116" s="160"/>
      <c r="B116" s="161">
        <v>102</v>
      </c>
      <c r="C116" s="162" t="str">
        <v xml:space="preserve">Заземлитель горизонтальный полосовой сечением до 100мм </v>
      </c>
      <c r="D116" s="162" t="str">
        <v>м</v>
      </c>
      <c r="E116" s="163">
        <v>266.88</v>
      </c>
      <c r="F116" s="162">
        <v>286</v>
      </c>
      <c r="G116" s="163">
        <v>0</v>
      </c>
      <c r="H116" s="163">
        <v>76327.679999999993</v>
      </c>
      <c r="I116" s="11"/>
      <c r="J116" s="147">
        <v>164</v>
      </c>
      <c r="K116" s="148">
        <v>43768.32</v>
      </c>
      <c r="L116" s="149"/>
      <c r="M116" s="150"/>
      <c r="N116" s="147">
        <v>122</v>
      </c>
      <c r="O116" s="148">
        <v>32559.360000000001</v>
      </c>
      <c r="P116" s="149"/>
      <c r="Q116" s="153">
        <v>164</v>
      </c>
      <c r="R116" s="152">
        <v>43768.32</v>
      </c>
      <c r="S116" s="204"/>
      <c r="T116" s="153">
        <v>0</v>
      </c>
      <c r="U116" s="152">
        <v>0</v>
      </c>
      <c r="V116" s="204"/>
      <c r="W116" s="153">
        <v>0</v>
      </c>
      <c r="X116" s="152">
        <v>0</v>
      </c>
      <c r="Y116" s="204"/>
      <c r="Z116" s="153">
        <v>0</v>
      </c>
      <c r="AA116" s="152">
        <v>0</v>
      </c>
      <c r="AB116" s="204"/>
      <c r="AC116" s="153">
        <v>0</v>
      </c>
      <c r="AD116" s="152">
        <v>0</v>
      </c>
      <c r="AE116" s="204"/>
      <c r="AF116" s="153">
        <v>0</v>
      </c>
      <c r="AG116" s="152">
        <v>0</v>
      </c>
      <c r="AH116" s="204"/>
      <c r="AI116" s="153">
        <v>0</v>
      </c>
      <c r="AJ116" s="152">
        <v>0</v>
      </c>
      <c r="AK116" s="204"/>
      <c r="AL116" s="153">
        <v>0</v>
      </c>
      <c r="AM116" s="152">
        <v>0</v>
      </c>
      <c r="AN116" s="204"/>
      <c r="AO116" s="153">
        <v>0</v>
      </c>
      <c r="AP116" s="152">
        <v>0</v>
      </c>
      <c r="AQ116" s="204"/>
      <c r="AR116" s="153">
        <v>0</v>
      </c>
      <c r="AS116" s="152">
        <v>0</v>
      </c>
      <c r="AT116" s="204"/>
      <c r="AU116" s="153">
        <v>0</v>
      </c>
      <c r="AV116" s="152">
        <v>0</v>
      </c>
      <c r="AW116" s="204"/>
      <c r="AX116" s="153">
        <v>0</v>
      </c>
      <c r="AY116" s="152">
        <v>0</v>
      </c>
      <c r="AZ116" s="204"/>
    </row>
    <row r="117" spans="1:52" ht="15.75" thickBot="1" x14ac:dyDescent="0.3">
      <c r="A117" s="160"/>
      <c r="B117" s="161">
        <v>103</v>
      </c>
      <c r="C117" s="162" t="str">
        <v>Полоса 4*50</v>
      </c>
      <c r="D117" s="162" t="str">
        <v>м</v>
      </c>
      <c r="E117" s="163">
        <v>249.8</v>
      </c>
      <c r="F117" s="162">
        <v>683</v>
      </c>
      <c r="G117" s="163">
        <v>170613.4</v>
      </c>
      <c r="H117" s="163">
        <v>0</v>
      </c>
      <c r="I117" s="11"/>
      <c r="J117" s="147">
        <v>148</v>
      </c>
      <c r="K117" s="148">
        <v>36970.400000000001</v>
      </c>
      <c r="L117" s="149"/>
      <c r="M117" s="150"/>
      <c r="N117" s="147">
        <v>535</v>
      </c>
      <c r="O117" s="148">
        <v>133643</v>
      </c>
      <c r="P117" s="149"/>
      <c r="Q117" s="153">
        <v>148</v>
      </c>
      <c r="R117" s="152">
        <v>36970.400000000001</v>
      </c>
      <c r="S117" s="204"/>
      <c r="T117" s="153">
        <v>0</v>
      </c>
      <c r="U117" s="152">
        <v>0</v>
      </c>
      <c r="V117" s="204"/>
      <c r="W117" s="153">
        <v>0</v>
      </c>
      <c r="X117" s="152">
        <v>0</v>
      </c>
      <c r="Y117" s="204"/>
      <c r="Z117" s="153">
        <v>0</v>
      </c>
      <c r="AA117" s="152">
        <v>0</v>
      </c>
      <c r="AB117" s="204"/>
      <c r="AC117" s="153">
        <v>0</v>
      </c>
      <c r="AD117" s="152">
        <v>0</v>
      </c>
      <c r="AE117" s="204"/>
      <c r="AF117" s="153">
        <v>0</v>
      </c>
      <c r="AG117" s="152">
        <v>0</v>
      </c>
      <c r="AH117" s="204"/>
      <c r="AI117" s="153">
        <v>0</v>
      </c>
      <c r="AJ117" s="152">
        <v>0</v>
      </c>
      <c r="AK117" s="204"/>
      <c r="AL117" s="153">
        <v>0</v>
      </c>
      <c r="AM117" s="152">
        <v>0</v>
      </c>
      <c r="AN117" s="204"/>
      <c r="AO117" s="153">
        <v>0</v>
      </c>
      <c r="AP117" s="152">
        <v>0</v>
      </c>
      <c r="AQ117" s="204"/>
      <c r="AR117" s="153">
        <v>0</v>
      </c>
      <c r="AS117" s="152">
        <v>0</v>
      </c>
      <c r="AT117" s="204"/>
      <c r="AU117" s="153">
        <v>0</v>
      </c>
      <c r="AV117" s="152">
        <v>0</v>
      </c>
      <c r="AW117" s="204"/>
      <c r="AX117" s="153">
        <v>0</v>
      </c>
      <c r="AY117" s="152">
        <v>0</v>
      </c>
      <c r="AZ117" s="204"/>
    </row>
    <row r="118" spans="1:52" ht="30.75" thickBot="1" x14ac:dyDescent="0.3">
      <c r="A118" s="160"/>
      <c r="B118" s="161">
        <v>104</v>
      </c>
      <c r="C118" s="162" t="str">
        <v xml:space="preserve">Заземлитель горизонтальный полосовой сечением до 200мм </v>
      </c>
      <c r="D118" s="162" t="str">
        <v>м</v>
      </c>
      <c r="E118" s="163">
        <v>427</v>
      </c>
      <c r="F118" s="162">
        <v>60</v>
      </c>
      <c r="G118" s="163">
        <v>0</v>
      </c>
      <c r="H118" s="163">
        <v>25620</v>
      </c>
      <c r="I118" s="11"/>
      <c r="J118" s="147">
        <v>0</v>
      </c>
      <c r="K118" s="148">
        <v>0</v>
      </c>
      <c r="L118" s="149"/>
      <c r="M118" s="150"/>
      <c r="N118" s="147">
        <v>60</v>
      </c>
      <c r="O118" s="148">
        <v>25620</v>
      </c>
      <c r="P118" s="149"/>
      <c r="Q118" s="153">
        <v>0</v>
      </c>
      <c r="R118" s="152">
        <v>0</v>
      </c>
      <c r="S118" s="204"/>
      <c r="T118" s="153">
        <v>0</v>
      </c>
      <c r="U118" s="152">
        <v>0</v>
      </c>
      <c r="V118" s="204"/>
      <c r="W118" s="153">
        <v>0</v>
      </c>
      <c r="X118" s="152">
        <v>0</v>
      </c>
      <c r="Y118" s="204"/>
      <c r="Z118" s="153">
        <v>0</v>
      </c>
      <c r="AA118" s="152">
        <v>0</v>
      </c>
      <c r="AB118" s="204"/>
      <c r="AC118" s="153">
        <v>0</v>
      </c>
      <c r="AD118" s="152">
        <v>0</v>
      </c>
      <c r="AE118" s="204"/>
      <c r="AF118" s="153">
        <v>0</v>
      </c>
      <c r="AG118" s="152">
        <v>0</v>
      </c>
      <c r="AH118" s="204"/>
      <c r="AI118" s="153">
        <v>0</v>
      </c>
      <c r="AJ118" s="152">
        <v>0</v>
      </c>
      <c r="AK118" s="204"/>
      <c r="AL118" s="153">
        <v>0</v>
      </c>
      <c r="AM118" s="152">
        <v>0</v>
      </c>
      <c r="AN118" s="204"/>
      <c r="AO118" s="153">
        <v>0</v>
      </c>
      <c r="AP118" s="152">
        <v>0</v>
      </c>
      <c r="AQ118" s="204"/>
      <c r="AR118" s="153">
        <v>0</v>
      </c>
      <c r="AS118" s="152">
        <v>0</v>
      </c>
      <c r="AT118" s="204"/>
      <c r="AU118" s="153">
        <v>0</v>
      </c>
      <c r="AV118" s="152">
        <v>0</v>
      </c>
      <c r="AW118" s="204"/>
      <c r="AX118" s="153">
        <v>0</v>
      </c>
      <c r="AY118" s="152">
        <v>0</v>
      </c>
      <c r="AZ118" s="204"/>
    </row>
    <row r="119" spans="1:52" ht="30.75" thickBot="1" x14ac:dyDescent="0.3">
      <c r="A119" s="160"/>
      <c r="B119" s="161">
        <v>105</v>
      </c>
      <c r="C119" s="162" t="str">
        <v xml:space="preserve">Заземлитель горизонтальный полосовой сечением до 200мм </v>
      </c>
      <c r="D119" s="162" t="str">
        <v>м</v>
      </c>
      <c r="E119" s="163">
        <v>427</v>
      </c>
      <c r="F119" s="162">
        <v>743</v>
      </c>
      <c r="G119" s="163">
        <v>0</v>
      </c>
      <c r="H119" s="163">
        <v>317261</v>
      </c>
      <c r="I119" s="11"/>
      <c r="J119" s="147">
        <v>148</v>
      </c>
      <c r="K119" s="148">
        <v>63196</v>
      </c>
      <c r="L119" s="149"/>
      <c r="M119" s="150"/>
      <c r="N119" s="147">
        <v>595</v>
      </c>
      <c r="O119" s="148">
        <v>254065</v>
      </c>
      <c r="P119" s="149"/>
      <c r="Q119" s="153">
        <v>148</v>
      </c>
      <c r="R119" s="152">
        <v>63196</v>
      </c>
      <c r="S119" s="204"/>
      <c r="T119" s="153">
        <v>0</v>
      </c>
      <c r="U119" s="152">
        <v>0</v>
      </c>
      <c r="V119" s="204"/>
      <c r="W119" s="153">
        <v>0</v>
      </c>
      <c r="X119" s="152">
        <v>0</v>
      </c>
      <c r="Y119" s="204"/>
      <c r="Z119" s="153">
        <v>0</v>
      </c>
      <c r="AA119" s="152">
        <v>0</v>
      </c>
      <c r="AB119" s="204"/>
      <c r="AC119" s="153">
        <v>0</v>
      </c>
      <c r="AD119" s="152">
        <v>0</v>
      </c>
      <c r="AE119" s="204"/>
      <c r="AF119" s="153">
        <v>0</v>
      </c>
      <c r="AG119" s="152">
        <v>0</v>
      </c>
      <c r="AH119" s="204"/>
      <c r="AI119" s="153">
        <v>0</v>
      </c>
      <c r="AJ119" s="152">
        <v>0</v>
      </c>
      <c r="AK119" s="204"/>
      <c r="AL119" s="153">
        <v>0</v>
      </c>
      <c r="AM119" s="152">
        <v>0</v>
      </c>
      <c r="AN119" s="204"/>
      <c r="AO119" s="153">
        <v>0</v>
      </c>
      <c r="AP119" s="152">
        <v>0</v>
      </c>
      <c r="AQ119" s="204"/>
      <c r="AR119" s="153">
        <v>0</v>
      </c>
      <c r="AS119" s="152">
        <v>0</v>
      </c>
      <c r="AT119" s="204"/>
      <c r="AU119" s="153">
        <v>0</v>
      </c>
      <c r="AV119" s="152">
        <v>0</v>
      </c>
      <c r="AW119" s="204"/>
      <c r="AX119" s="153">
        <v>0</v>
      </c>
      <c r="AY119" s="152">
        <v>0</v>
      </c>
      <c r="AZ119" s="204"/>
    </row>
    <row r="120" spans="1:52" ht="15.75" thickBot="1" x14ac:dyDescent="0.3">
      <c r="A120" s="160"/>
      <c r="B120" s="161">
        <v>106</v>
      </c>
      <c r="C120" s="162" t="str">
        <v xml:space="preserve">Полоса 100х4 </v>
      </c>
      <c r="D120" s="162" t="str">
        <v>м</v>
      </c>
      <c r="E120" s="163">
        <v>509.2</v>
      </c>
      <c r="F120" s="162">
        <v>458</v>
      </c>
      <c r="G120" s="163">
        <v>233213.6</v>
      </c>
      <c r="H120" s="163">
        <v>0</v>
      </c>
      <c r="I120" s="11"/>
      <c r="J120" s="147">
        <v>358</v>
      </c>
      <c r="K120" s="148">
        <v>182293.6</v>
      </c>
      <c r="L120" s="149"/>
      <c r="M120" s="150"/>
      <c r="N120" s="147">
        <v>100</v>
      </c>
      <c r="O120" s="148">
        <v>50920</v>
      </c>
      <c r="P120" s="149"/>
      <c r="Q120" s="153">
        <v>358</v>
      </c>
      <c r="R120" s="152">
        <v>182293.6</v>
      </c>
      <c r="S120" s="204"/>
      <c r="T120" s="153">
        <v>0</v>
      </c>
      <c r="U120" s="152">
        <v>0</v>
      </c>
      <c r="V120" s="204"/>
      <c r="W120" s="153">
        <v>0</v>
      </c>
      <c r="X120" s="152">
        <v>0</v>
      </c>
      <c r="Y120" s="204"/>
      <c r="Z120" s="153">
        <v>0</v>
      </c>
      <c r="AA120" s="152">
        <v>0</v>
      </c>
      <c r="AB120" s="204"/>
      <c r="AC120" s="153">
        <v>0</v>
      </c>
      <c r="AD120" s="152">
        <v>0</v>
      </c>
      <c r="AE120" s="204"/>
      <c r="AF120" s="153">
        <v>0</v>
      </c>
      <c r="AG120" s="152">
        <v>0</v>
      </c>
      <c r="AH120" s="204"/>
      <c r="AI120" s="153">
        <v>0</v>
      </c>
      <c r="AJ120" s="152">
        <v>0</v>
      </c>
      <c r="AK120" s="204"/>
      <c r="AL120" s="153">
        <v>0</v>
      </c>
      <c r="AM120" s="152">
        <v>0</v>
      </c>
      <c r="AN120" s="204"/>
      <c r="AO120" s="153">
        <v>0</v>
      </c>
      <c r="AP120" s="152">
        <v>0</v>
      </c>
      <c r="AQ120" s="204"/>
      <c r="AR120" s="153">
        <v>0</v>
      </c>
      <c r="AS120" s="152">
        <v>0</v>
      </c>
      <c r="AT120" s="204"/>
      <c r="AU120" s="153">
        <v>0</v>
      </c>
      <c r="AV120" s="152">
        <v>0</v>
      </c>
      <c r="AW120" s="204"/>
      <c r="AX120" s="153">
        <v>0</v>
      </c>
      <c r="AY120" s="152">
        <v>0</v>
      </c>
      <c r="AZ120" s="204"/>
    </row>
    <row r="121" spans="1:52" ht="30.75" thickBot="1" x14ac:dyDescent="0.3">
      <c r="A121" s="160"/>
      <c r="B121" s="161">
        <v>107</v>
      </c>
      <c r="C121" s="162" t="str">
        <v xml:space="preserve">Заземлитель горизонтальный полосовой сечением до 400мм </v>
      </c>
      <c r="D121" s="162" t="str">
        <v>м</v>
      </c>
      <c r="E121" s="163">
        <v>640.5</v>
      </c>
      <c r="F121" s="162">
        <v>458</v>
      </c>
      <c r="G121" s="163">
        <v>0</v>
      </c>
      <c r="H121" s="163">
        <v>293349</v>
      </c>
      <c r="I121" s="11"/>
      <c r="J121" s="147">
        <v>358</v>
      </c>
      <c r="K121" s="148">
        <v>229299</v>
      </c>
      <c r="L121" s="149"/>
      <c r="M121" s="150"/>
      <c r="N121" s="147">
        <v>100</v>
      </c>
      <c r="O121" s="148">
        <v>64050</v>
      </c>
      <c r="P121" s="149"/>
      <c r="Q121" s="153">
        <v>358</v>
      </c>
      <c r="R121" s="152">
        <v>229299</v>
      </c>
      <c r="S121" s="204"/>
      <c r="T121" s="153">
        <v>0</v>
      </c>
      <c r="U121" s="152">
        <v>0</v>
      </c>
      <c r="V121" s="204"/>
      <c r="W121" s="153">
        <v>0</v>
      </c>
      <c r="X121" s="152">
        <v>0</v>
      </c>
      <c r="Y121" s="204"/>
      <c r="Z121" s="153">
        <v>0</v>
      </c>
      <c r="AA121" s="152">
        <v>0</v>
      </c>
      <c r="AB121" s="204"/>
      <c r="AC121" s="153">
        <v>0</v>
      </c>
      <c r="AD121" s="152">
        <v>0</v>
      </c>
      <c r="AE121" s="204"/>
      <c r="AF121" s="153">
        <v>0</v>
      </c>
      <c r="AG121" s="152">
        <v>0</v>
      </c>
      <c r="AH121" s="204"/>
      <c r="AI121" s="153">
        <v>0</v>
      </c>
      <c r="AJ121" s="152">
        <v>0</v>
      </c>
      <c r="AK121" s="204"/>
      <c r="AL121" s="153">
        <v>0</v>
      </c>
      <c r="AM121" s="152">
        <v>0</v>
      </c>
      <c r="AN121" s="204"/>
      <c r="AO121" s="153">
        <v>0</v>
      </c>
      <c r="AP121" s="152">
        <v>0</v>
      </c>
      <c r="AQ121" s="204"/>
      <c r="AR121" s="153">
        <v>0</v>
      </c>
      <c r="AS121" s="152">
        <v>0</v>
      </c>
      <c r="AT121" s="204"/>
      <c r="AU121" s="153">
        <v>0</v>
      </c>
      <c r="AV121" s="152">
        <v>0</v>
      </c>
      <c r="AW121" s="204"/>
      <c r="AX121" s="153">
        <v>0</v>
      </c>
      <c r="AY121" s="152">
        <v>0</v>
      </c>
      <c r="AZ121" s="204"/>
    </row>
    <row r="122" spans="1:52" ht="30.75" thickBot="1" x14ac:dyDescent="0.3">
      <c r="A122" s="160"/>
      <c r="B122" s="161">
        <v>108</v>
      </c>
      <c r="C122" s="162" t="str">
        <v>Заземлитель вертикальный уголок 50х50х5 L 3000 мм HZ PROxima</v>
      </c>
      <c r="D122" s="162" t="str">
        <v>шт</v>
      </c>
      <c r="E122" s="163">
        <v>4740.75</v>
      </c>
      <c r="F122" s="162">
        <v>9</v>
      </c>
      <c r="G122" s="163">
        <v>42666.75</v>
      </c>
      <c r="H122" s="163">
        <v>0</v>
      </c>
      <c r="I122" s="11"/>
      <c r="J122" s="147">
        <v>0</v>
      </c>
      <c r="K122" s="148">
        <v>0</v>
      </c>
      <c r="L122" s="149"/>
      <c r="M122" s="150"/>
      <c r="N122" s="147">
        <v>9</v>
      </c>
      <c r="O122" s="148">
        <v>42666.75</v>
      </c>
      <c r="P122" s="149"/>
      <c r="Q122" s="153">
        <v>0</v>
      </c>
      <c r="R122" s="152">
        <v>0</v>
      </c>
      <c r="S122" s="204"/>
      <c r="T122" s="153">
        <v>0</v>
      </c>
      <c r="U122" s="152">
        <v>0</v>
      </c>
      <c r="V122" s="204"/>
      <c r="W122" s="153">
        <v>0</v>
      </c>
      <c r="X122" s="152">
        <v>0</v>
      </c>
      <c r="Y122" s="204"/>
      <c r="Z122" s="153">
        <v>0</v>
      </c>
      <c r="AA122" s="152">
        <v>0</v>
      </c>
      <c r="AB122" s="204"/>
      <c r="AC122" s="153">
        <v>0</v>
      </c>
      <c r="AD122" s="152">
        <v>0</v>
      </c>
      <c r="AE122" s="204"/>
      <c r="AF122" s="153">
        <v>0</v>
      </c>
      <c r="AG122" s="152">
        <v>0</v>
      </c>
      <c r="AH122" s="204"/>
      <c r="AI122" s="153">
        <v>0</v>
      </c>
      <c r="AJ122" s="152">
        <v>0</v>
      </c>
      <c r="AK122" s="204"/>
      <c r="AL122" s="153">
        <v>0</v>
      </c>
      <c r="AM122" s="152">
        <v>0</v>
      </c>
      <c r="AN122" s="204"/>
      <c r="AO122" s="153">
        <v>0</v>
      </c>
      <c r="AP122" s="152">
        <v>0</v>
      </c>
      <c r="AQ122" s="204"/>
      <c r="AR122" s="153">
        <v>0</v>
      </c>
      <c r="AS122" s="152">
        <v>0</v>
      </c>
      <c r="AT122" s="204"/>
      <c r="AU122" s="153">
        <v>0</v>
      </c>
      <c r="AV122" s="152">
        <v>0</v>
      </c>
      <c r="AW122" s="204"/>
      <c r="AX122" s="153">
        <v>0</v>
      </c>
      <c r="AY122" s="152">
        <v>0</v>
      </c>
      <c r="AZ122" s="204"/>
    </row>
    <row r="123" spans="1:52" ht="15.75" thickBot="1" x14ac:dyDescent="0.3">
      <c r="A123" s="160"/>
      <c r="B123" s="161">
        <v>109</v>
      </c>
      <c r="C123" s="162" t="str">
        <v>Монтаж заземлителя (контур заземления)</v>
      </c>
      <c r="D123" s="162" t="str">
        <v>м</v>
      </c>
      <c r="E123" s="163">
        <v>1323</v>
      </c>
      <c r="F123" s="162">
        <v>9</v>
      </c>
      <c r="G123" s="163">
        <v>0</v>
      </c>
      <c r="H123" s="163">
        <v>11907</v>
      </c>
      <c r="I123" s="11"/>
      <c r="J123" s="147">
        <v>0</v>
      </c>
      <c r="K123" s="148">
        <v>0</v>
      </c>
      <c r="L123" s="149"/>
      <c r="M123" s="150"/>
      <c r="N123" s="147">
        <v>9</v>
      </c>
      <c r="O123" s="148">
        <v>11907</v>
      </c>
      <c r="P123" s="149"/>
      <c r="Q123" s="153">
        <v>0</v>
      </c>
      <c r="R123" s="152">
        <v>0</v>
      </c>
      <c r="S123" s="204"/>
      <c r="T123" s="153">
        <v>0</v>
      </c>
      <c r="U123" s="152">
        <v>0</v>
      </c>
      <c r="V123" s="204"/>
      <c r="W123" s="153">
        <v>0</v>
      </c>
      <c r="X123" s="152">
        <v>0</v>
      </c>
      <c r="Y123" s="204"/>
      <c r="Z123" s="153">
        <v>0</v>
      </c>
      <c r="AA123" s="152">
        <v>0</v>
      </c>
      <c r="AB123" s="204"/>
      <c r="AC123" s="153">
        <v>0</v>
      </c>
      <c r="AD123" s="152">
        <v>0</v>
      </c>
      <c r="AE123" s="204"/>
      <c r="AF123" s="153">
        <v>0</v>
      </c>
      <c r="AG123" s="152">
        <v>0</v>
      </c>
      <c r="AH123" s="204"/>
      <c r="AI123" s="153">
        <v>0</v>
      </c>
      <c r="AJ123" s="152">
        <v>0</v>
      </c>
      <c r="AK123" s="204"/>
      <c r="AL123" s="153">
        <v>0</v>
      </c>
      <c r="AM123" s="152">
        <v>0</v>
      </c>
      <c r="AN123" s="204"/>
      <c r="AO123" s="153">
        <v>0</v>
      </c>
      <c r="AP123" s="152">
        <v>0</v>
      </c>
      <c r="AQ123" s="204"/>
      <c r="AR123" s="153">
        <v>0</v>
      </c>
      <c r="AS123" s="152">
        <v>0</v>
      </c>
      <c r="AT123" s="204"/>
      <c r="AU123" s="153">
        <v>0</v>
      </c>
      <c r="AV123" s="152">
        <v>0</v>
      </c>
      <c r="AW123" s="204"/>
      <c r="AX123" s="153">
        <v>0</v>
      </c>
      <c r="AY123" s="152">
        <v>0</v>
      </c>
      <c r="AZ123" s="204"/>
    </row>
    <row r="124" spans="1:52" ht="15.75" thickBot="1" x14ac:dyDescent="0.3">
      <c r="A124" s="160"/>
      <c r="B124" s="161">
        <v>110</v>
      </c>
      <c r="C124" s="162" t="str">
        <v>Хомут на металлические трубы 80-160 мм</v>
      </c>
      <c r="D124" s="162" t="str">
        <v>шт</v>
      </c>
      <c r="E124" s="163">
        <v>757.93</v>
      </c>
      <c r="F124" s="162">
        <v>4</v>
      </c>
      <c r="G124" s="163">
        <v>3031.72</v>
      </c>
      <c r="H124" s="163">
        <v>0</v>
      </c>
      <c r="I124" s="11"/>
      <c r="J124" s="147">
        <v>0</v>
      </c>
      <c r="K124" s="148">
        <v>0</v>
      </c>
      <c r="L124" s="149"/>
      <c r="M124" s="150"/>
      <c r="N124" s="147">
        <v>4</v>
      </c>
      <c r="O124" s="148">
        <v>3031.72</v>
      </c>
      <c r="P124" s="149"/>
      <c r="Q124" s="153">
        <v>0</v>
      </c>
      <c r="R124" s="152">
        <v>0</v>
      </c>
      <c r="S124" s="204"/>
      <c r="T124" s="153">
        <v>0</v>
      </c>
      <c r="U124" s="152">
        <v>0</v>
      </c>
      <c r="V124" s="204"/>
      <c r="W124" s="153">
        <v>0</v>
      </c>
      <c r="X124" s="152">
        <v>0</v>
      </c>
      <c r="Y124" s="204"/>
      <c r="Z124" s="153">
        <v>0</v>
      </c>
      <c r="AA124" s="152">
        <v>0</v>
      </c>
      <c r="AB124" s="204"/>
      <c r="AC124" s="153">
        <v>0</v>
      </c>
      <c r="AD124" s="152">
        <v>0</v>
      </c>
      <c r="AE124" s="204"/>
      <c r="AF124" s="153">
        <v>0</v>
      </c>
      <c r="AG124" s="152">
        <v>0</v>
      </c>
      <c r="AH124" s="204"/>
      <c r="AI124" s="153">
        <v>0</v>
      </c>
      <c r="AJ124" s="152">
        <v>0</v>
      </c>
      <c r="AK124" s="204"/>
      <c r="AL124" s="153">
        <v>0</v>
      </c>
      <c r="AM124" s="152">
        <v>0</v>
      </c>
      <c r="AN124" s="204"/>
      <c r="AO124" s="153">
        <v>0</v>
      </c>
      <c r="AP124" s="152">
        <v>0</v>
      </c>
      <c r="AQ124" s="204"/>
      <c r="AR124" s="153">
        <v>0</v>
      </c>
      <c r="AS124" s="152">
        <v>0</v>
      </c>
      <c r="AT124" s="204"/>
      <c r="AU124" s="153">
        <v>0</v>
      </c>
      <c r="AV124" s="152">
        <v>0</v>
      </c>
      <c r="AW124" s="204"/>
      <c r="AX124" s="153">
        <v>0</v>
      </c>
      <c r="AY124" s="152">
        <v>0</v>
      </c>
      <c r="AZ124" s="204"/>
    </row>
    <row r="125" spans="1:52" ht="15.75" thickBot="1" x14ac:dyDescent="0.3">
      <c r="A125" s="160"/>
      <c r="B125" s="161">
        <v>0</v>
      </c>
      <c r="C125" s="162" t="str">
        <v>6.Лотки металлические</v>
      </c>
      <c r="D125" s="162">
        <v>0</v>
      </c>
      <c r="E125" s="163">
        <v>0</v>
      </c>
      <c r="F125" s="162">
        <v>0</v>
      </c>
      <c r="G125" s="163">
        <v>0</v>
      </c>
      <c r="H125" s="163">
        <v>0</v>
      </c>
      <c r="I125" s="11"/>
      <c r="J125" s="147">
        <v>0</v>
      </c>
      <c r="K125" s="148">
        <v>0</v>
      </c>
      <c r="L125" s="149"/>
      <c r="M125" s="150"/>
      <c r="N125" s="147">
        <v>0</v>
      </c>
      <c r="O125" s="148">
        <v>0</v>
      </c>
      <c r="P125" s="149"/>
      <c r="Q125" s="153">
        <v>0</v>
      </c>
      <c r="R125" s="152">
        <v>0</v>
      </c>
      <c r="S125" s="204"/>
      <c r="T125" s="153">
        <v>0</v>
      </c>
      <c r="U125" s="152">
        <v>0</v>
      </c>
      <c r="V125" s="204"/>
      <c r="W125" s="153">
        <v>0</v>
      </c>
      <c r="X125" s="152">
        <v>0</v>
      </c>
      <c r="Y125" s="204"/>
      <c r="Z125" s="153">
        <v>0</v>
      </c>
      <c r="AA125" s="152">
        <v>0</v>
      </c>
      <c r="AB125" s="204"/>
      <c r="AC125" s="153">
        <v>0</v>
      </c>
      <c r="AD125" s="152">
        <v>0</v>
      </c>
      <c r="AE125" s="204"/>
      <c r="AF125" s="153">
        <v>0</v>
      </c>
      <c r="AG125" s="152">
        <v>0</v>
      </c>
      <c r="AH125" s="204"/>
      <c r="AI125" s="153">
        <v>0</v>
      </c>
      <c r="AJ125" s="152">
        <v>0</v>
      </c>
      <c r="AK125" s="204"/>
      <c r="AL125" s="153">
        <v>0</v>
      </c>
      <c r="AM125" s="152">
        <v>0</v>
      </c>
      <c r="AN125" s="204"/>
      <c r="AO125" s="153">
        <v>0</v>
      </c>
      <c r="AP125" s="152">
        <v>0</v>
      </c>
      <c r="AQ125" s="204"/>
      <c r="AR125" s="153">
        <v>0</v>
      </c>
      <c r="AS125" s="152">
        <v>0</v>
      </c>
      <c r="AT125" s="204"/>
      <c r="AU125" s="153">
        <v>0</v>
      </c>
      <c r="AV125" s="152">
        <v>0</v>
      </c>
      <c r="AW125" s="204"/>
      <c r="AX125" s="153">
        <v>0</v>
      </c>
      <c r="AY125" s="152">
        <v>0</v>
      </c>
      <c r="AZ125" s="204"/>
    </row>
    <row r="126" spans="1:52" ht="15.75" thickBot="1" x14ac:dyDescent="0.3">
      <c r="A126" s="160"/>
      <c r="B126" s="161">
        <v>111</v>
      </c>
      <c r="C126" s="162" t="str">
        <v>Лоток перфорированный 100х100х3000 (ИЭК)</v>
      </c>
      <c r="D126" s="162" t="str">
        <v>м</v>
      </c>
      <c r="E126" s="163">
        <v>734.45</v>
      </c>
      <c r="F126" s="162">
        <v>238</v>
      </c>
      <c r="G126" s="163">
        <v>174799.1</v>
      </c>
      <c r="H126" s="163">
        <v>0</v>
      </c>
      <c r="I126" s="11"/>
      <c r="J126" s="147">
        <v>238</v>
      </c>
      <c r="K126" s="148">
        <v>174799.1</v>
      </c>
      <c r="L126" s="149"/>
      <c r="M126" s="150"/>
      <c r="N126" s="147">
        <v>0</v>
      </c>
      <c r="O126" s="148">
        <v>0</v>
      </c>
      <c r="P126" s="149"/>
      <c r="Q126" s="153">
        <v>238</v>
      </c>
      <c r="R126" s="152">
        <v>174799.1</v>
      </c>
      <c r="S126" s="204"/>
      <c r="T126" s="153">
        <v>0</v>
      </c>
      <c r="U126" s="152">
        <v>0</v>
      </c>
      <c r="V126" s="204"/>
      <c r="W126" s="153">
        <v>0</v>
      </c>
      <c r="X126" s="152">
        <v>0</v>
      </c>
      <c r="Y126" s="204"/>
      <c r="Z126" s="153">
        <v>0</v>
      </c>
      <c r="AA126" s="152">
        <v>0</v>
      </c>
      <c r="AB126" s="204"/>
      <c r="AC126" s="153">
        <v>0</v>
      </c>
      <c r="AD126" s="152">
        <v>0</v>
      </c>
      <c r="AE126" s="204"/>
      <c r="AF126" s="153">
        <v>0</v>
      </c>
      <c r="AG126" s="152">
        <v>0</v>
      </c>
      <c r="AH126" s="204"/>
      <c r="AI126" s="153">
        <v>0</v>
      </c>
      <c r="AJ126" s="152">
        <v>0</v>
      </c>
      <c r="AK126" s="204"/>
      <c r="AL126" s="153">
        <v>0</v>
      </c>
      <c r="AM126" s="152">
        <v>0</v>
      </c>
      <c r="AN126" s="204"/>
      <c r="AO126" s="153">
        <v>0</v>
      </c>
      <c r="AP126" s="152">
        <v>0</v>
      </c>
      <c r="AQ126" s="204"/>
      <c r="AR126" s="153">
        <v>0</v>
      </c>
      <c r="AS126" s="152">
        <v>0</v>
      </c>
      <c r="AT126" s="204"/>
      <c r="AU126" s="153">
        <v>0</v>
      </c>
      <c r="AV126" s="152">
        <v>0</v>
      </c>
      <c r="AW126" s="204"/>
      <c r="AX126" s="153">
        <v>0</v>
      </c>
      <c r="AY126" s="152">
        <v>0</v>
      </c>
      <c r="AZ126" s="204"/>
    </row>
    <row r="127" spans="1:52" ht="15.75" thickBot="1" x14ac:dyDescent="0.3">
      <c r="A127" s="160"/>
      <c r="B127" s="161">
        <v>112</v>
      </c>
      <c r="C127" s="162" t="str">
        <v>Лоток перфорированный 150х100х3000</v>
      </c>
      <c r="D127" s="162" t="str">
        <v>м</v>
      </c>
      <c r="E127" s="163">
        <v>962.66</v>
      </c>
      <c r="F127" s="162">
        <v>124</v>
      </c>
      <c r="G127" s="163">
        <v>119369.84</v>
      </c>
      <c r="H127" s="163">
        <v>0</v>
      </c>
      <c r="I127" s="11"/>
      <c r="J127" s="147">
        <v>124</v>
      </c>
      <c r="K127" s="148">
        <v>119369.84</v>
      </c>
      <c r="L127" s="149"/>
      <c r="M127" s="150"/>
      <c r="N127" s="147">
        <v>0</v>
      </c>
      <c r="O127" s="148">
        <v>0</v>
      </c>
      <c r="P127" s="149"/>
      <c r="Q127" s="153">
        <v>124</v>
      </c>
      <c r="R127" s="152">
        <v>119369.84</v>
      </c>
      <c r="S127" s="204"/>
      <c r="T127" s="153">
        <v>0</v>
      </c>
      <c r="U127" s="152">
        <v>0</v>
      </c>
      <c r="V127" s="204"/>
      <c r="W127" s="153">
        <v>0</v>
      </c>
      <c r="X127" s="152">
        <v>0</v>
      </c>
      <c r="Y127" s="204"/>
      <c r="Z127" s="153">
        <v>0</v>
      </c>
      <c r="AA127" s="152">
        <v>0</v>
      </c>
      <c r="AB127" s="204"/>
      <c r="AC127" s="153">
        <v>0</v>
      </c>
      <c r="AD127" s="152">
        <v>0</v>
      </c>
      <c r="AE127" s="204"/>
      <c r="AF127" s="153">
        <v>0</v>
      </c>
      <c r="AG127" s="152">
        <v>0</v>
      </c>
      <c r="AH127" s="204"/>
      <c r="AI127" s="153">
        <v>0</v>
      </c>
      <c r="AJ127" s="152">
        <v>0</v>
      </c>
      <c r="AK127" s="204"/>
      <c r="AL127" s="153">
        <v>0</v>
      </c>
      <c r="AM127" s="152">
        <v>0</v>
      </c>
      <c r="AN127" s="204"/>
      <c r="AO127" s="153">
        <v>0</v>
      </c>
      <c r="AP127" s="152">
        <v>0</v>
      </c>
      <c r="AQ127" s="204"/>
      <c r="AR127" s="153">
        <v>0</v>
      </c>
      <c r="AS127" s="152">
        <v>0</v>
      </c>
      <c r="AT127" s="204"/>
      <c r="AU127" s="153">
        <v>0</v>
      </c>
      <c r="AV127" s="152">
        <v>0</v>
      </c>
      <c r="AW127" s="204"/>
      <c r="AX127" s="153">
        <v>0</v>
      </c>
      <c r="AY127" s="152">
        <v>0</v>
      </c>
      <c r="AZ127" s="204"/>
    </row>
    <row r="128" spans="1:52" ht="15.75" thickBot="1" x14ac:dyDescent="0.3">
      <c r="A128" s="160"/>
      <c r="B128" s="161">
        <v>113</v>
      </c>
      <c r="C128" s="162" t="str">
        <v>Лоток перфорированный 200х100х3000</v>
      </c>
      <c r="D128" s="162" t="str">
        <v>м</v>
      </c>
      <c r="E128" s="163">
        <v>1097.3</v>
      </c>
      <c r="F128" s="162">
        <v>144</v>
      </c>
      <c r="G128" s="163">
        <v>158011.20000000001</v>
      </c>
      <c r="H128" s="163">
        <v>0</v>
      </c>
      <c r="I128" s="11"/>
      <c r="J128" s="147">
        <v>144</v>
      </c>
      <c r="K128" s="148">
        <v>158011.19999999998</v>
      </c>
      <c r="L128" s="149"/>
      <c r="M128" s="150"/>
      <c r="N128" s="147">
        <v>0</v>
      </c>
      <c r="O128" s="148">
        <v>0</v>
      </c>
      <c r="P128" s="149"/>
      <c r="Q128" s="153">
        <v>144</v>
      </c>
      <c r="R128" s="152">
        <v>158011.19999999998</v>
      </c>
      <c r="S128" s="204"/>
      <c r="T128" s="153">
        <v>0</v>
      </c>
      <c r="U128" s="152">
        <v>0</v>
      </c>
      <c r="V128" s="204"/>
      <c r="W128" s="153">
        <v>0</v>
      </c>
      <c r="X128" s="152">
        <v>0</v>
      </c>
      <c r="Y128" s="204"/>
      <c r="Z128" s="153">
        <v>0</v>
      </c>
      <c r="AA128" s="152">
        <v>0</v>
      </c>
      <c r="AB128" s="204"/>
      <c r="AC128" s="153">
        <v>0</v>
      </c>
      <c r="AD128" s="152">
        <v>0</v>
      </c>
      <c r="AE128" s="204"/>
      <c r="AF128" s="153">
        <v>0</v>
      </c>
      <c r="AG128" s="152">
        <v>0</v>
      </c>
      <c r="AH128" s="204"/>
      <c r="AI128" s="153">
        <v>0</v>
      </c>
      <c r="AJ128" s="152">
        <v>0</v>
      </c>
      <c r="AK128" s="204"/>
      <c r="AL128" s="153">
        <v>0</v>
      </c>
      <c r="AM128" s="152">
        <v>0</v>
      </c>
      <c r="AN128" s="204"/>
      <c r="AO128" s="153">
        <v>0</v>
      </c>
      <c r="AP128" s="152">
        <v>0</v>
      </c>
      <c r="AQ128" s="204"/>
      <c r="AR128" s="153">
        <v>0</v>
      </c>
      <c r="AS128" s="152">
        <v>0</v>
      </c>
      <c r="AT128" s="204"/>
      <c r="AU128" s="153">
        <v>0</v>
      </c>
      <c r="AV128" s="152">
        <v>0</v>
      </c>
      <c r="AW128" s="204"/>
      <c r="AX128" s="153">
        <v>0</v>
      </c>
      <c r="AY128" s="152">
        <v>0</v>
      </c>
      <c r="AZ128" s="204"/>
    </row>
    <row r="129" spans="1:52" ht="15.75" thickBot="1" x14ac:dyDescent="0.3">
      <c r="A129" s="160"/>
      <c r="B129" s="161">
        <v>114</v>
      </c>
      <c r="C129" s="162" t="str">
        <v>Поворот на 45 градусов 100х100</v>
      </c>
      <c r="D129" s="162" t="str">
        <v>шт</v>
      </c>
      <c r="E129" s="163">
        <v>809.94</v>
      </c>
      <c r="F129" s="162">
        <v>25</v>
      </c>
      <c r="G129" s="163">
        <v>20248.5</v>
      </c>
      <c r="H129" s="163">
        <v>0</v>
      </c>
      <c r="I129" s="11"/>
      <c r="J129" s="147">
        <v>25</v>
      </c>
      <c r="K129" s="148">
        <v>20248.5</v>
      </c>
      <c r="L129" s="149"/>
      <c r="M129" s="150"/>
      <c r="N129" s="147">
        <v>0</v>
      </c>
      <c r="O129" s="148">
        <v>0</v>
      </c>
      <c r="P129" s="149"/>
      <c r="Q129" s="153">
        <v>25</v>
      </c>
      <c r="R129" s="152">
        <v>20248.5</v>
      </c>
      <c r="S129" s="204"/>
      <c r="T129" s="153">
        <v>0</v>
      </c>
      <c r="U129" s="152">
        <v>0</v>
      </c>
      <c r="V129" s="204"/>
      <c r="W129" s="153">
        <v>0</v>
      </c>
      <c r="X129" s="152">
        <v>0</v>
      </c>
      <c r="Y129" s="204"/>
      <c r="Z129" s="153">
        <v>0</v>
      </c>
      <c r="AA129" s="152">
        <v>0</v>
      </c>
      <c r="AB129" s="204"/>
      <c r="AC129" s="153">
        <v>0</v>
      </c>
      <c r="AD129" s="152">
        <v>0</v>
      </c>
      <c r="AE129" s="204"/>
      <c r="AF129" s="153">
        <v>0</v>
      </c>
      <c r="AG129" s="152">
        <v>0</v>
      </c>
      <c r="AH129" s="204"/>
      <c r="AI129" s="153">
        <v>0</v>
      </c>
      <c r="AJ129" s="152">
        <v>0</v>
      </c>
      <c r="AK129" s="204"/>
      <c r="AL129" s="153">
        <v>0</v>
      </c>
      <c r="AM129" s="152">
        <v>0</v>
      </c>
      <c r="AN129" s="204"/>
      <c r="AO129" s="153">
        <v>0</v>
      </c>
      <c r="AP129" s="152">
        <v>0</v>
      </c>
      <c r="AQ129" s="204"/>
      <c r="AR129" s="153">
        <v>0</v>
      </c>
      <c r="AS129" s="152">
        <v>0</v>
      </c>
      <c r="AT129" s="204"/>
      <c r="AU129" s="153">
        <v>0</v>
      </c>
      <c r="AV129" s="152">
        <v>0</v>
      </c>
      <c r="AW129" s="204"/>
      <c r="AX129" s="153">
        <v>0</v>
      </c>
      <c r="AY129" s="152">
        <v>0</v>
      </c>
      <c r="AZ129" s="204"/>
    </row>
    <row r="130" spans="1:52" ht="15.75" thickBot="1" x14ac:dyDescent="0.3">
      <c r="A130" s="160"/>
      <c r="B130" s="161">
        <v>115</v>
      </c>
      <c r="C130" s="162" t="str">
        <v>Поворот на 45 гр. 100х150</v>
      </c>
      <c r="D130" s="162" t="str">
        <v>шт</v>
      </c>
      <c r="E130" s="163">
        <v>897.63</v>
      </c>
      <c r="F130" s="162">
        <v>10</v>
      </c>
      <c r="G130" s="163">
        <v>8976.2999999999993</v>
      </c>
      <c r="H130" s="163">
        <v>0</v>
      </c>
      <c r="I130" s="11"/>
      <c r="J130" s="147">
        <v>10</v>
      </c>
      <c r="K130" s="148">
        <v>8976.2999999999993</v>
      </c>
      <c r="L130" s="149"/>
      <c r="M130" s="150"/>
      <c r="N130" s="147">
        <v>0</v>
      </c>
      <c r="O130" s="148">
        <v>0</v>
      </c>
      <c r="P130" s="149"/>
      <c r="Q130" s="153">
        <v>10</v>
      </c>
      <c r="R130" s="152">
        <v>8976.2999999999993</v>
      </c>
      <c r="S130" s="204"/>
      <c r="T130" s="153">
        <v>0</v>
      </c>
      <c r="U130" s="152">
        <v>0</v>
      </c>
      <c r="V130" s="204"/>
      <c r="W130" s="153">
        <v>0</v>
      </c>
      <c r="X130" s="152">
        <v>0</v>
      </c>
      <c r="Y130" s="204"/>
      <c r="Z130" s="153">
        <v>0</v>
      </c>
      <c r="AA130" s="152">
        <v>0</v>
      </c>
      <c r="AB130" s="204"/>
      <c r="AC130" s="153">
        <v>0</v>
      </c>
      <c r="AD130" s="152">
        <v>0</v>
      </c>
      <c r="AE130" s="204"/>
      <c r="AF130" s="153">
        <v>0</v>
      </c>
      <c r="AG130" s="152">
        <v>0</v>
      </c>
      <c r="AH130" s="204"/>
      <c r="AI130" s="153">
        <v>0</v>
      </c>
      <c r="AJ130" s="152">
        <v>0</v>
      </c>
      <c r="AK130" s="204"/>
      <c r="AL130" s="153">
        <v>0</v>
      </c>
      <c r="AM130" s="152">
        <v>0</v>
      </c>
      <c r="AN130" s="204"/>
      <c r="AO130" s="153">
        <v>0</v>
      </c>
      <c r="AP130" s="152">
        <v>0</v>
      </c>
      <c r="AQ130" s="204"/>
      <c r="AR130" s="153">
        <v>0</v>
      </c>
      <c r="AS130" s="152">
        <v>0</v>
      </c>
      <c r="AT130" s="204"/>
      <c r="AU130" s="153">
        <v>0</v>
      </c>
      <c r="AV130" s="152">
        <v>0</v>
      </c>
      <c r="AW130" s="204"/>
      <c r="AX130" s="153">
        <v>0</v>
      </c>
      <c r="AY130" s="152">
        <v>0</v>
      </c>
      <c r="AZ130" s="204"/>
    </row>
    <row r="131" spans="1:52" ht="15.75" thickBot="1" x14ac:dyDescent="0.3">
      <c r="A131" s="160"/>
      <c r="B131" s="161">
        <v>116</v>
      </c>
      <c r="C131" s="162" t="str">
        <v>Поворот на 45 градусов 100х200</v>
      </c>
      <c r="D131" s="162" t="str">
        <v>шт</v>
      </c>
      <c r="E131" s="163">
        <v>1094.2</v>
      </c>
      <c r="F131" s="162">
        <v>14</v>
      </c>
      <c r="G131" s="163">
        <v>15318.8</v>
      </c>
      <c r="H131" s="163">
        <v>0</v>
      </c>
      <c r="I131" s="11"/>
      <c r="J131" s="147">
        <v>14</v>
      </c>
      <c r="K131" s="148">
        <v>15318.800000000001</v>
      </c>
      <c r="L131" s="149"/>
      <c r="M131" s="150"/>
      <c r="N131" s="147">
        <v>0</v>
      </c>
      <c r="O131" s="148">
        <v>0</v>
      </c>
      <c r="P131" s="149"/>
      <c r="Q131" s="153">
        <v>14</v>
      </c>
      <c r="R131" s="152">
        <v>15318.800000000001</v>
      </c>
      <c r="S131" s="204"/>
      <c r="T131" s="153">
        <v>0</v>
      </c>
      <c r="U131" s="152">
        <v>0</v>
      </c>
      <c r="V131" s="204"/>
      <c r="W131" s="153">
        <v>0</v>
      </c>
      <c r="X131" s="152">
        <v>0</v>
      </c>
      <c r="Y131" s="204"/>
      <c r="Z131" s="153">
        <v>0</v>
      </c>
      <c r="AA131" s="152">
        <v>0</v>
      </c>
      <c r="AB131" s="204"/>
      <c r="AC131" s="153">
        <v>0</v>
      </c>
      <c r="AD131" s="152">
        <v>0</v>
      </c>
      <c r="AE131" s="204"/>
      <c r="AF131" s="153">
        <v>0</v>
      </c>
      <c r="AG131" s="152">
        <v>0</v>
      </c>
      <c r="AH131" s="204"/>
      <c r="AI131" s="153">
        <v>0</v>
      </c>
      <c r="AJ131" s="152">
        <v>0</v>
      </c>
      <c r="AK131" s="204"/>
      <c r="AL131" s="153">
        <v>0</v>
      </c>
      <c r="AM131" s="152">
        <v>0</v>
      </c>
      <c r="AN131" s="204"/>
      <c r="AO131" s="153">
        <v>0</v>
      </c>
      <c r="AP131" s="152">
        <v>0</v>
      </c>
      <c r="AQ131" s="204"/>
      <c r="AR131" s="153">
        <v>0</v>
      </c>
      <c r="AS131" s="152">
        <v>0</v>
      </c>
      <c r="AT131" s="204"/>
      <c r="AU131" s="153">
        <v>0</v>
      </c>
      <c r="AV131" s="152">
        <v>0</v>
      </c>
      <c r="AW131" s="204"/>
      <c r="AX131" s="153">
        <v>0</v>
      </c>
      <c r="AY131" s="152">
        <v>0</v>
      </c>
      <c r="AZ131" s="204"/>
    </row>
    <row r="132" spans="1:52" ht="15.75" thickBot="1" x14ac:dyDescent="0.3">
      <c r="A132" s="160"/>
      <c r="B132" s="161">
        <v>117</v>
      </c>
      <c r="C132" s="162" t="str">
        <v>Поворот на 90 градусов 100х100 мм</v>
      </c>
      <c r="D132" s="162" t="str">
        <v>шт</v>
      </c>
      <c r="E132" s="163">
        <v>796.63</v>
      </c>
      <c r="F132" s="162">
        <v>12</v>
      </c>
      <c r="G132" s="163">
        <v>9559.56</v>
      </c>
      <c r="H132" s="163">
        <v>0</v>
      </c>
      <c r="I132" s="11"/>
      <c r="J132" s="147">
        <v>12</v>
      </c>
      <c r="K132" s="148">
        <v>9559.56</v>
      </c>
      <c r="L132" s="149"/>
      <c r="M132" s="150"/>
      <c r="N132" s="147">
        <v>0</v>
      </c>
      <c r="O132" s="148">
        <v>0</v>
      </c>
      <c r="P132" s="149"/>
      <c r="Q132" s="153">
        <v>12</v>
      </c>
      <c r="R132" s="152">
        <v>9559.56</v>
      </c>
      <c r="S132" s="204"/>
      <c r="T132" s="153">
        <v>0</v>
      </c>
      <c r="U132" s="152">
        <v>0</v>
      </c>
      <c r="V132" s="204"/>
      <c r="W132" s="153">
        <v>0</v>
      </c>
      <c r="X132" s="152">
        <v>0</v>
      </c>
      <c r="Y132" s="204"/>
      <c r="Z132" s="153">
        <v>0</v>
      </c>
      <c r="AA132" s="152">
        <v>0</v>
      </c>
      <c r="AB132" s="204"/>
      <c r="AC132" s="153">
        <v>0</v>
      </c>
      <c r="AD132" s="152">
        <v>0</v>
      </c>
      <c r="AE132" s="204"/>
      <c r="AF132" s="153">
        <v>0</v>
      </c>
      <c r="AG132" s="152">
        <v>0</v>
      </c>
      <c r="AH132" s="204"/>
      <c r="AI132" s="153">
        <v>0</v>
      </c>
      <c r="AJ132" s="152">
        <v>0</v>
      </c>
      <c r="AK132" s="204"/>
      <c r="AL132" s="153">
        <v>0</v>
      </c>
      <c r="AM132" s="152">
        <v>0</v>
      </c>
      <c r="AN132" s="204"/>
      <c r="AO132" s="153">
        <v>0</v>
      </c>
      <c r="AP132" s="152">
        <v>0</v>
      </c>
      <c r="AQ132" s="204"/>
      <c r="AR132" s="153">
        <v>0</v>
      </c>
      <c r="AS132" s="152">
        <v>0</v>
      </c>
      <c r="AT132" s="204"/>
      <c r="AU132" s="153">
        <v>0</v>
      </c>
      <c r="AV132" s="152">
        <v>0</v>
      </c>
      <c r="AW132" s="204"/>
      <c r="AX132" s="153">
        <v>0</v>
      </c>
      <c r="AY132" s="152">
        <v>0</v>
      </c>
      <c r="AZ132" s="204"/>
    </row>
    <row r="133" spans="1:52" ht="15.75" thickBot="1" x14ac:dyDescent="0.3">
      <c r="A133" s="160"/>
      <c r="B133" s="161">
        <v>118</v>
      </c>
      <c r="C133" s="162" t="str">
        <v>Поворот на 90 градусов 100х200</v>
      </c>
      <c r="D133" s="162" t="str">
        <v>шт</v>
      </c>
      <c r="E133" s="163">
        <v>1127.98</v>
      </c>
      <c r="F133" s="162">
        <v>6</v>
      </c>
      <c r="G133" s="163">
        <v>6767.88</v>
      </c>
      <c r="H133" s="163">
        <v>0</v>
      </c>
      <c r="I133" s="11"/>
      <c r="J133" s="147">
        <v>6</v>
      </c>
      <c r="K133" s="148">
        <v>6767.88</v>
      </c>
      <c r="L133" s="149"/>
      <c r="M133" s="150"/>
      <c r="N133" s="147">
        <v>0</v>
      </c>
      <c r="O133" s="148">
        <v>0</v>
      </c>
      <c r="P133" s="149"/>
      <c r="Q133" s="153">
        <v>6</v>
      </c>
      <c r="R133" s="152">
        <v>6767.88</v>
      </c>
      <c r="S133" s="204"/>
      <c r="T133" s="153">
        <v>0</v>
      </c>
      <c r="U133" s="152">
        <v>0</v>
      </c>
      <c r="V133" s="204"/>
      <c r="W133" s="153">
        <v>0</v>
      </c>
      <c r="X133" s="152">
        <v>0</v>
      </c>
      <c r="Y133" s="204"/>
      <c r="Z133" s="153">
        <v>0</v>
      </c>
      <c r="AA133" s="152">
        <v>0</v>
      </c>
      <c r="AB133" s="204"/>
      <c r="AC133" s="153">
        <v>0</v>
      </c>
      <c r="AD133" s="152">
        <v>0</v>
      </c>
      <c r="AE133" s="204"/>
      <c r="AF133" s="153">
        <v>0</v>
      </c>
      <c r="AG133" s="152">
        <v>0</v>
      </c>
      <c r="AH133" s="204"/>
      <c r="AI133" s="153">
        <v>0</v>
      </c>
      <c r="AJ133" s="152">
        <v>0</v>
      </c>
      <c r="AK133" s="204"/>
      <c r="AL133" s="153">
        <v>0</v>
      </c>
      <c r="AM133" s="152">
        <v>0</v>
      </c>
      <c r="AN133" s="204"/>
      <c r="AO133" s="153">
        <v>0</v>
      </c>
      <c r="AP133" s="152">
        <v>0</v>
      </c>
      <c r="AQ133" s="204"/>
      <c r="AR133" s="153">
        <v>0</v>
      </c>
      <c r="AS133" s="152">
        <v>0</v>
      </c>
      <c r="AT133" s="204"/>
      <c r="AU133" s="153">
        <v>0</v>
      </c>
      <c r="AV133" s="152">
        <v>0</v>
      </c>
      <c r="AW133" s="204"/>
      <c r="AX133" s="153">
        <v>0</v>
      </c>
      <c r="AY133" s="152">
        <v>0</v>
      </c>
      <c r="AZ133" s="204"/>
    </row>
    <row r="134" spans="1:52" ht="15.75" thickBot="1" x14ac:dyDescent="0.3">
      <c r="A134" s="160"/>
      <c r="B134" s="161">
        <v>119</v>
      </c>
      <c r="C134" s="162" t="str">
        <v>Поворот на 90 градусов 100х150 мм</v>
      </c>
      <c r="D134" s="162" t="str">
        <v>шт</v>
      </c>
      <c r="E134" s="163">
        <v>953.13</v>
      </c>
      <c r="F134" s="162">
        <v>10</v>
      </c>
      <c r="G134" s="163">
        <v>9531.2999999999993</v>
      </c>
      <c r="H134" s="163">
        <v>0</v>
      </c>
      <c r="I134" s="11"/>
      <c r="J134" s="147">
        <v>10</v>
      </c>
      <c r="K134" s="148">
        <v>9531.2999999999993</v>
      </c>
      <c r="L134" s="149"/>
      <c r="M134" s="150"/>
      <c r="N134" s="147">
        <v>0</v>
      </c>
      <c r="O134" s="148">
        <v>0</v>
      </c>
      <c r="P134" s="149"/>
      <c r="Q134" s="153">
        <v>10</v>
      </c>
      <c r="R134" s="152">
        <v>9531.2999999999993</v>
      </c>
      <c r="S134" s="204"/>
      <c r="T134" s="153">
        <v>0</v>
      </c>
      <c r="U134" s="152">
        <v>0</v>
      </c>
      <c r="V134" s="204"/>
      <c r="W134" s="153">
        <v>0</v>
      </c>
      <c r="X134" s="152">
        <v>0</v>
      </c>
      <c r="Y134" s="204"/>
      <c r="Z134" s="153">
        <v>0</v>
      </c>
      <c r="AA134" s="152">
        <v>0</v>
      </c>
      <c r="AB134" s="204"/>
      <c r="AC134" s="153">
        <v>0</v>
      </c>
      <c r="AD134" s="152">
        <v>0</v>
      </c>
      <c r="AE134" s="204"/>
      <c r="AF134" s="153">
        <v>0</v>
      </c>
      <c r="AG134" s="152">
        <v>0</v>
      </c>
      <c r="AH134" s="204"/>
      <c r="AI134" s="153">
        <v>0</v>
      </c>
      <c r="AJ134" s="152">
        <v>0</v>
      </c>
      <c r="AK134" s="204"/>
      <c r="AL134" s="153">
        <v>0</v>
      </c>
      <c r="AM134" s="152">
        <v>0</v>
      </c>
      <c r="AN134" s="204"/>
      <c r="AO134" s="153">
        <v>0</v>
      </c>
      <c r="AP134" s="152">
        <v>0</v>
      </c>
      <c r="AQ134" s="204"/>
      <c r="AR134" s="153">
        <v>0</v>
      </c>
      <c r="AS134" s="152">
        <v>0</v>
      </c>
      <c r="AT134" s="204"/>
      <c r="AU134" s="153">
        <v>0</v>
      </c>
      <c r="AV134" s="152">
        <v>0</v>
      </c>
      <c r="AW134" s="204"/>
      <c r="AX134" s="153">
        <v>0</v>
      </c>
      <c r="AY134" s="152">
        <v>0</v>
      </c>
      <c r="AZ134" s="204"/>
    </row>
    <row r="135" spans="1:52" ht="15.75" thickBot="1" x14ac:dyDescent="0.3">
      <c r="A135" s="160"/>
      <c r="B135" s="161">
        <v>120</v>
      </c>
      <c r="C135" s="162" t="str">
        <v>Монтаж лотковой системы</v>
      </c>
      <c r="D135" s="162" t="str">
        <v>м</v>
      </c>
      <c r="E135" s="163">
        <v>2135</v>
      </c>
      <c r="F135" s="162">
        <v>506</v>
      </c>
      <c r="G135" s="163">
        <v>0</v>
      </c>
      <c r="H135" s="163">
        <v>1080310</v>
      </c>
      <c r="I135" s="11"/>
      <c r="J135" s="147">
        <v>506</v>
      </c>
      <c r="K135" s="148">
        <v>1080310</v>
      </c>
      <c r="L135" s="149"/>
      <c r="M135" s="150"/>
      <c r="N135" s="147">
        <v>0</v>
      </c>
      <c r="O135" s="148">
        <v>0</v>
      </c>
      <c r="P135" s="149"/>
      <c r="Q135" s="153">
        <v>506</v>
      </c>
      <c r="R135" s="152">
        <v>1080310</v>
      </c>
      <c r="S135" s="204"/>
      <c r="T135" s="153">
        <v>0</v>
      </c>
      <c r="U135" s="152">
        <v>0</v>
      </c>
      <c r="V135" s="204"/>
      <c r="W135" s="153">
        <v>0</v>
      </c>
      <c r="X135" s="152">
        <v>0</v>
      </c>
      <c r="Y135" s="204"/>
      <c r="Z135" s="153">
        <v>0</v>
      </c>
      <c r="AA135" s="152">
        <v>0</v>
      </c>
      <c r="AB135" s="204"/>
      <c r="AC135" s="153">
        <v>0</v>
      </c>
      <c r="AD135" s="152">
        <v>0</v>
      </c>
      <c r="AE135" s="204"/>
      <c r="AF135" s="153">
        <v>0</v>
      </c>
      <c r="AG135" s="152">
        <v>0</v>
      </c>
      <c r="AH135" s="204"/>
      <c r="AI135" s="153">
        <v>0</v>
      </c>
      <c r="AJ135" s="152">
        <v>0</v>
      </c>
      <c r="AK135" s="204"/>
      <c r="AL135" s="153">
        <v>0</v>
      </c>
      <c r="AM135" s="152">
        <v>0</v>
      </c>
      <c r="AN135" s="204"/>
      <c r="AO135" s="153">
        <v>0</v>
      </c>
      <c r="AP135" s="152">
        <v>0</v>
      </c>
      <c r="AQ135" s="204"/>
      <c r="AR135" s="153">
        <v>0</v>
      </c>
      <c r="AS135" s="152">
        <v>0</v>
      </c>
      <c r="AT135" s="204"/>
      <c r="AU135" s="153">
        <v>0</v>
      </c>
      <c r="AV135" s="152">
        <v>0</v>
      </c>
      <c r="AW135" s="204"/>
      <c r="AX135" s="153">
        <v>0</v>
      </c>
      <c r="AY135" s="152">
        <v>0</v>
      </c>
      <c r="AZ135" s="204"/>
    </row>
    <row r="136" spans="1:52" ht="15.75" thickBot="1" x14ac:dyDescent="0.3">
      <c r="A136" s="160"/>
      <c r="B136" s="161">
        <v>0</v>
      </c>
      <c r="C136" s="162" t="str">
        <v>7.Кабеленесущие системы</v>
      </c>
      <c r="D136" s="162">
        <v>0</v>
      </c>
      <c r="E136" s="163">
        <v>0</v>
      </c>
      <c r="F136" s="162">
        <v>0</v>
      </c>
      <c r="G136" s="163">
        <v>0</v>
      </c>
      <c r="H136" s="163">
        <v>0</v>
      </c>
      <c r="I136" s="11"/>
      <c r="J136" s="147">
        <v>0</v>
      </c>
      <c r="K136" s="148">
        <v>0</v>
      </c>
      <c r="L136" s="149"/>
      <c r="M136" s="150"/>
      <c r="N136" s="147">
        <v>0</v>
      </c>
      <c r="O136" s="148">
        <v>0</v>
      </c>
      <c r="P136" s="149"/>
      <c r="Q136" s="153">
        <v>0</v>
      </c>
      <c r="R136" s="152">
        <v>0</v>
      </c>
      <c r="S136" s="204"/>
      <c r="T136" s="153">
        <v>0</v>
      </c>
      <c r="U136" s="152">
        <v>0</v>
      </c>
      <c r="V136" s="204"/>
      <c r="W136" s="153">
        <v>0</v>
      </c>
      <c r="X136" s="152">
        <v>0</v>
      </c>
      <c r="Y136" s="204"/>
      <c r="Z136" s="153">
        <v>0</v>
      </c>
      <c r="AA136" s="152">
        <v>0</v>
      </c>
      <c r="AB136" s="204"/>
      <c r="AC136" s="153">
        <v>0</v>
      </c>
      <c r="AD136" s="152">
        <v>0</v>
      </c>
      <c r="AE136" s="204"/>
      <c r="AF136" s="153">
        <v>0</v>
      </c>
      <c r="AG136" s="152">
        <v>0</v>
      </c>
      <c r="AH136" s="204"/>
      <c r="AI136" s="153">
        <v>0</v>
      </c>
      <c r="AJ136" s="152">
        <v>0</v>
      </c>
      <c r="AK136" s="204"/>
      <c r="AL136" s="153">
        <v>0</v>
      </c>
      <c r="AM136" s="152">
        <v>0</v>
      </c>
      <c r="AN136" s="204"/>
      <c r="AO136" s="153">
        <v>0</v>
      </c>
      <c r="AP136" s="152">
        <v>0</v>
      </c>
      <c r="AQ136" s="204"/>
      <c r="AR136" s="153">
        <v>0</v>
      </c>
      <c r="AS136" s="152">
        <v>0</v>
      </c>
      <c r="AT136" s="204"/>
      <c r="AU136" s="153">
        <v>0</v>
      </c>
      <c r="AV136" s="152">
        <v>0</v>
      </c>
      <c r="AW136" s="204"/>
      <c r="AX136" s="153">
        <v>0</v>
      </c>
      <c r="AY136" s="152">
        <v>0</v>
      </c>
      <c r="AZ136" s="204"/>
    </row>
    <row r="137" spans="1:52" ht="15.75" thickBot="1" x14ac:dyDescent="0.3">
      <c r="A137" s="160"/>
      <c r="B137" s="161">
        <v>121</v>
      </c>
      <c r="C137" s="162" t="str">
        <v>Консоль потолочная 159х175</v>
      </c>
      <c r="D137" s="162" t="str">
        <v>шт</v>
      </c>
      <c r="E137" s="163">
        <v>410.38</v>
      </c>
      <c r="F137" s="162">
        <v>130</v>
      </c>
      <c r="G137" s="163">
        <v>53349.4</v>
      </c>
      <c r="H137" s="163">
        <v>0</v>
      </c>
      <c r="I137" s="11"/>
      <c r="J137" s="147">
        <v>130</v>
      </c>
      <c r="K137" s="148">
        <v>53349.4</v>
      </c>
      <c r="L137" s="149"/>
      <c r="M137" s="150"/>
      <c r="N137" s="147">
        <v>0</v>
      </c>
      <c r="O137" s="148">
        <v>0</v>
      </c>
      <c r="P137" s="149"/>
      <c r="Q137" s="153">
        <v>130</v>
      </c>
      <c r="R137" s="152">
        <v>53349.4</v>
      </c>
      <c r="S137" s="204"/>
      <c r="T137" s="153">
        <v>0</v>
      </c>
      <c r="U137" s="152">
        <v>0</v>
      </c>
      <c r="V137" s="204"/>
      <c r="W137" s="153">
        <v>0</v>
      </c>
      <c r="X137" s="152">
        <v>0</v>
      </c>
      <c r="Y137" s="204"/>
      <c r="Z137" s="153">
        <v>0</v>
      </c>
      <c r="AA137" s="152">
        <v>0</v>
      </c>
      <c r="AB137" s="204"/>
      <c r="AC137" s="153">
        <v>0</v>
      </c>
      <c r="AD137" s="152">
        <v>0</v>
      </c>
      <c r="AE137" s="204"/>
      <c r="AF137" s="153">
        <v>0</v>
      </c>
      <c r="AG137" s="152">
        <v>0</v>
      </c>
      <c r="AH137" s="204"/>
      <c r="AI137" s="153">
        <v>0</v>
      </c>
      <c r="AJ137" s="152">
        <v>0</v>
      </c>
      <c r="AK137" s="204"/>
      <c r="AL137" s="153">
        <v>0</v>
      </c>
      <c r="AM137" s="152">
        <v>0</v>
      </c>
      <c r="AN137" s="204"/>
      <c r="AO137" s="153">
        <v>0</v>
      </c>
      <c r="AP137" s="152">
        <v>0</v>
      </c>
      <c r="AQ137" s="204"/>
      <c r="AR137" s="153">
        <v>0</v>
      </c>
      <c r="AS137" s="152">
        <v>0</v>
      </c>
      <c r="AT137" s="204"/>
      <c r="AU137" s="153">
        <v>0</v>
      </c>
      <c r="AV137" s="152">
        <v>0</v>
      </c>
      <c r="AW137" s="204"/>
      <c r="AX137" s="153">
        <v>0</v>
      </c>
      <c r="AY137" s="152">
        <v>0</v>
      </c>
      <c r="AZ137" s="204"/>
    </row>
    <row r="138" spans="1:52" ht="15.75" thickBot="1" x14ac:dyDescent="0.3">
      <c r="A138" s="160"/>
      <c r="B138" s="161">
        <v>122</v>
      </c>
      <c r="C138" s="162" t="str">
        <v>Консоль потолочная VR150</v>
      </c>
      <c r="D138" s="162" t="str">
        <v>шт</v>
      </c>
      <c r="E138" s="163">
        <v>438.54</v>
      </c>
      <c r="F138" s="162">
        <v>90</v>
      </c>
      <c r="G138" s="163">
        <v>39468.6</v>
      </c>
      <c r="H138" s="163">
        <v>0</v>
      </c>
      <c r="I138" s="11"/>
      <c r="J138" s="147">
        <v>90</v>
      </c>
      <c r="K138" s="148">
        <v>39468.6</v>
      </c>
      <c r="L138" s="149"/>
      <c r="M138" s="150"/>
      <c r="N138" s="147">
        <v>0</v>
      </c>
      <c r="O138" s="148">
        <v>0</v>
      </c>
      <c r="P138" s="149"/>
      <c r="Q138" s="153">
        <v>90</v>
      </c>
      <c r="R138" s="152">
        <v>39468.6</v>
      </c>
      <c r="S138" s="204"/>
      <c r="T138" s="153">
        <v>0</v>
      </c>
      <c r="U138" s="152">
        <v>0</v>
      </c>
      <c r="V138" s="204"/>
      <c r="W138" s="153">
        <v>0</v>
      </c>
      <c r="X138" s="152">
        <v>0</v>
      </c>
      <c r="Y138" s="204"/>
      <c r="Z138" s="153">
        <v>0</v>
      </c>
      <c r="AA138" s="152">
        <v>0</v>
      </c>
      <c r="AB138" s="204"/>
      <c r="AC138" s="153">
        <v>0</v>
      </c>
      <c r="AD138" s="152">
        <v>0</v>
      </c>
      <c r="AE138" s="204"/>
      <c r="AF138" s="153">
        <v>0</v>
      </c>
      <c r="AG138" s="152">
        <v>0</v>
      </c>
      <c r="AH138" s="204"/>
      <c r="AI138" s="153">
        <v>0</v>
      </c>
      <c r="AJ138" s="152">
        <v>0</v>
      </c>
      <c r="AK138" s="204"/>
      <c r="AL138" s="153">
        <v>0</v>
      </c>
      <c r="AM138" s="152">
        <v>0</v>
      </c>
      <c r="AN138" s="204"/>
      <c r="AO138" s="153">
        <v>0</v>
      </c>
      <c r="AP138" s="152">
        <v>0</v>
      </c>
      <c r="AQ138" s="204"/>
      <c r="AR138" s="153">
        <v>0</v>
      </c>
      <c r="AS138" s="152">
        <v>0</v>
      </c>
      <c r="AT138" s="204"/>
      <c r="AU138" s="153">
        <v>0</v>
      </c>
      <c r="AV138" s="152">
        <v>0</v>
      </c>
      <c r="AW138" s="204"/>
      <c r="AX138" s="153">
        <v>0</v>
      </c>
      <c r="AY138" s="152">
        <v>0</v>
      </c>
      <c r="AZ138" s="204"/>
    </row>
    <row r="139" spans="1:52" ht="15.75" thickBot="1" x14ac:dyDescent="0.3">
      <c r="A139" s="160"/>
      <c r="B139" s="161">
        <v>123</v>
      </c>
      <c r="C139" s="162" t="str">
        <v>Консоль потолочная 259х175 VR200</v>
      </c>
      <c r="D139" s="162" t="str">
        <v>шт</v>
      </c>
      <c r="E139" s="163">
        <v>468.25</v>
      </c>
      <c r="F139" s="162">
        <v>155</v>
      </c>
      <c r="G139" s="163">
        <v>72578.75</v>
      </c>
      <c r="H139" s="163">
        <v>0</v>
      </c>
      <c r="I139" s="11"/>
      <c r="J139" s="147">
        <v>155</v>
      </c>
      <c r="K139" s="148">
        <v>72578.75</v>
      </c>
      <c r="L139" s="149"/>
      <c r="M139" s="150"/>
      <c r="N139" s="147">
        <v>0</v>
      </c>
      <c r="O139" s="148">
        <v>0</v>
      </c>
      <c r="P139" s="149"/>
      <c r="Q139" s="153">
        <v>155</v>
      </c>
      <c r="R139" s="152">
        <v>72578.75</v>
      </c>
      <c r="S139" s="204"/>
      <c r="T139" s="153">
        <v>0</v>
      </c>
      <c r="U139" s="152">
        <v>0</v>
      </c>
      <c r="V139" s="204"/>
      <c r="W139" s="153">
        <v>0</v>
      </c>
      <c r="X139" s="152">
        <v>0</v>
      </c>
      <c r="Y139" s="204"/>
      <c r="Z139" s="153">
        <v>0</v>
      </c>
      <c r="AA139" s="152">
        <v>0</v>
      </c>
      <c r="AB139" s="204"/>
      <c r="AC139" s="153">
        <v>0</v>
      </c>
      <c r="AD139" s="152">
        <v>0</v>
      </c>
      <c r="AE139" s="204"/>
      <c r="AF139" s="153">
        <v>0</v>
      </c>
      <c r="AG139" s="152">
        <v>0</v>
      </c>
      <c r="AH139" s="204"/>
      <c r="AI139" s="153">
        <v>0</v>
      </c>
      <c r="AJ139" s="152">
        <v>0</v>
      </c>
      <c r="AK139" s="204"/>
      <c r="AL139" s="153">
        <v>0</v>
      </c>
      <c r="AM139" s="152">
        <v>0</v>
      </c>
      <c r="AN139" s="204"/>
      <c r="AO139" s="153">
        <v>0</v>
      </c>
      <c r="AP139" s="152">
        <v>0</v>
      </c>
      <c r="AQ139" s="204"/>
      <c r="AR139" s="153">
        <v>0</v>
      </c>
      <c r="AS139" s="152">
        <v>0</v>
      </c>
      <c r="AT139" s="204"/>
      <c r="AU139" s="153">
        <v>0</v>
      </c>
      <c r="AV139" s="152">
        <v>0</v>
      </c>
      <c r="AW139" s="204"/>
      <c r="AX139" s="153">
        <v>0</v>
      </c>
      <c r="AY139" s="152">
        <v>0</v>
      </c>
      <c r="AZ139" s="204"/>
    </row>
    <row r="140" spans="1:52" ht="30.75" thickBot="1" x14ac:dyDescent="0.3">
      <c r="A140" s="160"/>
      <c r="B140" s="161">
        <v>124</v>
      </c>
      <c r="C140" s="162" t="str">
        <v>Кронштейн потолочный PL 60х70 облегченный для подвеса лотка</v>
      </c>
      <c r="D140" s="162" t="str">
        <v>шт</v>
      </c>
      <c r="E140" s="163">
        <v>374.27</v>
      </c>
      <c r="F140" s="162">
        <v>375</v>
      </c>
      <c r="G140" s="163">
        <v>140351.25</v>
      </c>
      <c r="H140" s="163">
        <v>0</v>
      </c>
      <c r="I140" s="11"/>
      <c r="J140" s="147">
        <v>375</v>
      </c>
      <c r="K140" s="148">
        <v>140351.25</v>
      </c>
      <c r="L140" s="149"/>
      <c r="M140" s="150"/>
      <c r="N140" s="147">
        <v>0</v>
      </c>
      <c r="O140" s="148">
        <v>0</v>
      </c>
      <c r="P140" s="149"/>
      <c r="Q140" s="153">
        <v>375</v>
      </c>
      <c r="R140" s="152">
        <v>140351.25</v>
      </c>
      <c r="S140" s="204"/>
      <c r="T140" s="153">
        <v>0</v>
      </c>
      <c r="U140" s="152">
        <v>0</v>
      </c>
      <c r="V140" s="204"/>
      <c r="W140" s="153">
        <v>0</v>
      </c>
      <c r="X140" s="152">
        <v>0</v>
      </c>
      <c r="Y140" s="204"/>
      <c r="Z140" s="153">
        <v>0</v>
      </c>
      <c r="AA140" s="152">
        <v>0</v>
      </c>
      <c r="AB140" s="204"/>
      <c r="AC140" s="153">
        <v>0</v>
      </c>
      <c r="AD140" s="152">
        <v>0</v>
      </c>
      <c r="AE140" s="204"/>
      <c r="AF140" s="153">
        <v>0</v>
      </c>
      <c r="AG140" s="152">
        <v>0</v>
      </c>
      <c r="AH140" s="204"/>
      <c r="AI140" s="153">
        <v>0</v>
      </c>
      <c r="AJ140" s="152">
        <v>0</v>
      </c>
      <c r="AK140" s="204"/>
      <c r="AL140" s="153">
        <v>0</v>
      </c>
      <c r="AM140" s="152">
        <v>0</v>
      </c>
      <c r="AN140" s="204"/>
      <c r="AO140" s="153">
        <v>0</v>
      </c>
      <c r="AP140" s="152">
        <v>0</v>
      </c>
      <c r="AQ140" s="204"/>
      <c r="AR140" s="153">
        <v>0</v>
      </c>
      <c r="AS140" s="152">
        <v>0</v>
      </c>
      <c r="AT140" s="204"/>
      <c r="AU140" s="153">
        <v>0</v>
      </c>
      <c r="AV140" s="152">
        <v>0</v>
      </c>
      <c r="AW140" s="204"/>
      <c r="AX140" s="153">
        <v>0</v>
      </c>
      <c r="AY140" s="152">
        <v>0</v>
      </c>
      <c r="AZ140" s="204"/>
    </row>
    <row r="141" spans="1:52" ht="30.75" thickBot="1" x14ac:dyDescent="0.3">
      <c r="A141" s="160"/>
      <c r="B141" s="161">
        <v>125</v>
      </c>
      <c r="C141" s="162" t="str">
        <v>Шпилька DIN 976-1 М8х1000 резьбовая покрытие цинк</v>
      </c>
      <c r="D141" s="162" t="str">
        <v>шт</v>
      </c>
      <c r="E141" s="163">
        <v>53.38</v>
      </c>
      <c r="F141" s="162">
        <v>65</v>
      </c>
      <c r="G141" s="163">
        <v>3469.7</v>
      </c>
      <c r="H141" s="163">
        <v>0</v>
      </c>
      <c r="I141" s="11"/>
      <c r="J141" s="147">
        <v>65</v>
      </c>
      <c r="K141" s="148">
        <v>3469.7000000000003</v>
      </c>
      <c r="L141" s="149"/>
      <c r="M141" s="150"/>
      <c r="N141" s="147">
        <v>0</v>
      </c>
      <c r="O141" s="148">
        <v>0</v>
      </c>
      <c r="P141" s="149"/>
      <c r="Q141" s="153">
        <v>65</v>
      </c>
      <c r="R141" s="152">
        <v>3469.7000000000003</v>
      </c>
      <c r="S141" s="204"/>
      <c r="T141" s="153">
        <v>0</v>
      </c>
      <c r="U141" s="152">
        <v>0</v>
      </c>
      <c r="V141" s="204"/>
      <c r="W141" s="153">
        <v>0</v>
      </c>
      <c r="X141" s="152">
        <v>0</v>
      </c>
      <c r="Y141" s="204"/>
      <c r="Z141" s="153">
        <v>0</v>
      </c>
      <c r="AA141" s="152">
        <v>0</v>
      </c>
      <c r="AB141" s="204"/>
      <c r="AC141" s="153">
        <v>0</v>
      </c>
      <c r="AD141" s="152">
        <v>0</v>
      </c>
      <c r="AE141" s="204"/>
      <c r="AF141" s="153">
        <v>0</v>
      </c>
      <c r="AG141" s="152">
        <v>0</v>
      </c>
      <c r="AH141" s="204"/>
      <c r="AI141" s="153">
        <v>0</v>
      </c>
      <c r="AJ141" s="152">
        <v>0</v>
      </c>
      <c r="AK141" s="204"/>
      <c r="AL141" s="153">
        <v>0</v>
      </c>
      <c r="AM141" s="152">
        <v>0</v>
      </c>
      <c r="AN141" s="204"/>
      <c r="AO141" s="153">
        <v>0</v>
      </c>
      <c r="AP141" s="152">
        <v>0</v>
      </c>
      <c r="AQ141" s="204"/>
      <c r="AR141" s="153">
        <v>0</v>
      </c>
      <c r="AS141" s="152">
        <v>0</v>
      </c>
      <c r="AT141" s="204"/>
      <c r="AU141" s="153">
        <v>0</v>
      </c>
      <c r="AV141" s="152">
        <v>0</v>
      </c>
      <c r="AW141" s="204"/>
      <c r="AX141" s="153">
        <v>0</v>
      </c>
      <c r="AY141" s="152">
        <v>0</v>
      </c>
      <c r="AZ141" s="204"/>
    </row>
    <row r="142" spans="1:52" ht="15.75" thickBot="1" x14ac:dyDescent="0.3">
      <c r="A142" s="160"/>
      <c r="B142" s="161">
        <v>126</v>
      </c>
      <c r="C142" s="162" t="str">
        <v xml:space="preserve">Анкер стандартный со шпилькой М10 </v>
      </c>
      <c r="D142" s="162" t="str">
        <v>шт</v>
      </c>
      <c r="E142" s="163">
        <v>53.38</v>
      </c>
      <c r="F142" s="162">
        <v>375</v>
      </c>
      <c r="G142" s="163">
        <v>20017.5</v>
      </c>
      <c r="H142" s="163">
        <v>0</v>
      </c>
      <c r="I142" s="11"/>
      <c r="J142" s="147">
        <v>375</v>
      </c>
      <c r="K142" s="148">
        <v>20017.5</v>
      </c>
      <c r="L142" s="149"/>
      <c r="M142" s="150"/>
      <c r="N142" s="147">
        <v>0</v>
      </c>
      <c r="O142" s="148">
        <v>0</v>
      </c>
      <c r="P142" s="149"/>
      <c r="Q142" s="153">
        <v>375</v>
      </c>
      <c r="R142" s="152">
        <v>20017.5</v>
      </c>
      <c r="S142" s="204"/>
      <c r="T142" s="153">
        <v>0</v>
      </c>
      <c r="U142" s="152">
        <v>0</v>
      </c>
      <c r="V142" s="204"/>
      <c r="W142" s="153">
        <v>0</v>
      </c>
      <c r="X142" s="152">
        <v>0</v>
      </c>
      <c r="Y142" s="204"/>
      <c r="Z142" s="153">
        <v>0</v>
      </c>
      <c r="AA142" s="152">
        <v>0</v>
      </c>
      <c r="AB142" s="204"/>
      <c r="AC142" s="153">
        <v>0</v>
      </c>
      <c r="AD142" s="152">
        <v>0</v>
      </c>
      <c r="AE142" s="204"/>
      <c r="AF142" s="153">
        <v>0</v>
      </c>
      <c r="AG142" s="152">
        <v>0</v>
      </c>
      <c r="AH142" s="204"/>
      <c r="AI142" s="153">
        <v>0</v>
      </c>
      <c r="AJ142" s="152">
        <v>0</v>
      </c>
      <c r="AK142" s="204"/>
      <c r="AL142" s="153">
        <v>0</v>
      </c>
      <c r="AM142" s="152">
        <v>0</v>
      </c>
      <c r="AN142" s="204"/>
      <c r="AO142" s="153">
        <v>0</v>
      </c>
      <c r="AP142" s="152">
        <v>0</v>
      </c>
      <c r="AQ142" s="204"/>
      <c r="AR142" s="153">
        <v>0</v>
      </c>
      <c r="AS142" s="152">
        <v>0</v>
      </c>
      <c r="AT142" s="204"/>
      <c r="AU142" s="153">
        <v>0</v>
      </c>
      <c r="AV142" s="152">
        <v>0</v>
      </c>
      <c r="AW142" s="204"/>
      <c r="AX142" s="153">
        <v>0</v>
      </c>
      <c r="AY142" s="152">
        <v>0</v>
      </c>
      <c r="AZ142" s="204"/>
    </row>
    <row r="143" spans="1:52" ht="15.75" thickBot="1" x14ac:dyDescent="0.3">
      <c r="A143" s="160"/>
      <c r="B143" s="161">
        <v>127</v>
      </c>
      <c r="C143" s="162" t="str">
        <v>гайка с насечкой М10</v>
      </c>
      <c r="D143" s="162" t="str">
        <v>шт</v>
      </c>
      <c r="E143" s="163">
        <v>8.5399999999999991</v>
      </c>
      <c r="F143" s="162">
        <v>1560</v>
      </c>
      <c r="G143" s="163">
        <v>13322.4</v>
      </c>
      <c r="H143" s="163">
        <v>0</v>
      </c>
      <c r="I143" s="11"/>
      <c r="J143" s="147">
        <v>1560</v>
      </c>
      <c r="K143" s="148">
        <v>13322.399999999998</v>
      </c>
      <c r="L143" s="149"/>
      <c r="M143" s="150"/>
      <c r="N143" s="147">
        <v>0</v>
      </c>
      <c r="O143" s="148">
        <v>0</v>
      </c>
      <c r="P143" s="149"/>
      <c r="Q143" s="153">
        <v>1560</v>
      </c>
      <c r="R143" s="152">
        <v>13322.399999999998</v>
      </c>
      <c r="S143" s="204"/>
      <c r="T143" s="153">
        <v>0</v>
      </c>
      <c r="U143" s="152">
        <v>0</v>
      </c>
      <c r="V143" s="204"/>
      <c r="W143" s="153">
        <v>0</v>
      </c>
      <c r="X143" s="152">
        <v>0</v>
      </c>
      <c r="Y143" s="204"/>
      <c r="Z143" s="153">
        <v>0</v>
      </c>
      <c r="AA143" s="152">
        <v>0</v>
      </c>
      <c r="AB143" s="204"/>
      <c r="AC143" s="153">
        <v>0</v>
      </c>
      <c r="AD143" s="152">
        <v>0</v>
      </c>
      <c r="AE143" s="204"/>
      <c r="AF143" s="153">
        <v>0</v>
      </c>
      <c r="AG143" s="152">
        <v>0</v>
      </c>
      <c r="AH143" s="204"/>
      <c r="AI143" s="153">
        <v>0</v>
      </c>
      <c r="AJ143" s="152">
        <v>0</v>
      </c>
      <c r="AK143" s="204"/>
      <c r="AL143" s="153">
        <v>0</v>
      </c>
      <c r="AM143" s="152">
        <v>0</v>
      </c>
      <c r="AN143" s="204"/>
      <c r="AO143" s="153">
        <v>0</v>
      </c>
      <c r="AP143" s="152">
        <v>0</v>
      </c>
      <c r="AQ143" s="204"/>
      <c r="AR143" s="153">
        <v>0</v>
      </c>
      <c r="AS143" s="152">
        <v>0</v>
      </c>
      <c r="AT143" s="204"/>
      <c r="AU143" s="153">
        <v>0</v>
      </c>
      <c r="AV143" s="152">
        <v>0</v>
      </c>
      <c r="AW143" s="204"/>
      <c r="AX143" s="153">
        <v>0</v>
      </c>
      <c r="AY143" s="152">
        <v>0</v>
      </c>
      <c r="AZ143" s="204"/>
    </row>
    <row r="144" spans="1:52" ht="30.75" thickBot="1" x14ac:dyDescent="0.3">
      <c r="A144" s="160"/>
      <c r="B144" s="161">
        <v>128</v>
      </c>
      <c r="C144" s="162" t="str">
        <v>Цинк-спрей для металлических поверхностей 400мл</v>
      </c>
      <c r="D144" s="162" t="str">
        <v>шт</v>
      </c>
      <c r="E144" s="163">
        <v>2028.25</v>
      </c>
      <c r="F144" s="162">
        <v>9</v>
      </c>
      <c r="G144" s="163">
        <v>18254.25</v>
      </c>
      <c r="H144" s="163">
        <v>0</v>
      </c>
      <c r="I144" s="11"/>
      <c r="J144" s="147">
        <v>0</v>
      </c>
      <c r="K144" s="148">
        <v>0</v>
      </c>
      <c r="L144" s="149"/>
      <c r="M144" s="150"/>
      <c r="N144" s="147">
        <v>9</v>
      </c>
      <c r="O144" s="148">
        <v>18254.25</v>
      </c>
      <c r="P144" s="149"/>
      <c r="Q144" s="153">
        <v>0</v>
      </c>
      <c r="R144" s="152">
        <v>0</v>
      </c>
      <c r="S144" s="204"/>
      <c r="T144" s="153">
        <v>0</v>
      </c>
      <c r="U144" s="152">
        <v>0</v>
      </c>
      <c r="V144" s="204"/>
      <c r="W144" s="153">
        <v>0</v>
      </c>
      <c r="X144" s="152">
        <v>0</v>
      </c>
      <c r="Y144" s="204"/>
      <c r="Z144" s="153">
        <v>0</v>
      </c>
      <c r="AA144" s="152">
        <v>0</v>
      </c>
      <c r="AB144" s="204"/>
      <c r="AC144" s="153">
        <v>0</v>
      </c>
      <c r="AD144" s="152">
        <v>0</v>
      </c>
      <c r="AE144" s="204"/>
      <c r="AF144" s="153">
        <v>0</v>
      </c>
      <c r="AG144" s="152">
        <v>0</v>
      </c>
      <c r="AH144" s="204"/>
      <c r="AI144" s="153">
        <v>0</v>
      </c>
      <c r="AJ144" s="152">
        <v>0</v>
      </c>
      <c r="AK144" s="204"/>
      <c r="AL144" s="153">
        <v>0</v>
      </c>
      <c r="AM144" s="152">
        <v>0</v>
      </c>
      <c r="AN144" s="204"/>
      <c r="AO144" s="153">
        <v>0</v>
      </c>
      <c r="AP144" s="152">
        <v>0</v>
      </c>
      <c r="AQ144" s="204"/>
      <c r="AR144" s="153">
        <v>0</v>
      </c>
      <c r="AS144" s="152">
        <v>0</v>
      </c>
      <c r="AT144" s="204"/>
      <c r="AU144" s="153">
        <v>0</v>
      </c>
      <c r="AV144" s="152">
        <v>0</v>
      </c>
      <c r="AW144" s="204"/>
      <c r="AX144" s="153">
        <v>0</v>
      </c>
      <c r="AY144" s="152">
        <v>0</v>
      </c>
      <c r="AZ144" s="204"/>
    </row>
    <row r="145" spans="1:52" ht="15.75" thickBot="1" x14ac:dyDescent="0.3">
      <c r="A145" s="160"/>
      <c r="B145" s="161">
        <v>0</v>
      </c>
      <c r="C145" s="162" t="str">
        <v>8.Электромонтажные изделия</v>
      </c>
      <c r="D145" s="162">
        <v>0</v>
      </c>
      <c r="E145" s="163">
        <v>0</v>
      </c>
      <c r="F145" s="162">
        <v>0</v>
      </c>
      <c r="G145" s="163">
        <v>0</v>
      </c>
      <c r="H145" s="163">
        <v>0</v>
      </c>
      <c r="I145" s="11"/>
      <c r="J145" s="147">
        <v>0</v>
      </c>
      <c r="K145" s="148">
        <v>0</v>
      </c>
      <c r="L145" s="149"/>
      <c r="M145" s="150"/>
      <c r="N145" s="147">
        <v>0</v>
      </c>
      <c r="O145" s="148">
        <v>0</v>
      </c>
      <c r="P145" s="149"/>
      <c r="Q145" s="153">
        <v>0</v>
      </c>
      <c r="R145" s="152">
        <v>0</v>
      </c>
      <c r="S145" s="204"/>
      <c r="T145" s="153">
        <v>0</v>
      </c>
      <c r="U145" s="152">
        <v>0</v>
      </c>
      <c r="V145" s="204"/>
      <c r="W145" s="153">
        <v>0</v>
      </c>
      <c r="X145" s="152">
        <v>0</v>
      </c>
      <c r="Y145" s="204"/>
      <c r="Z145" s="153">
        <v>0</v>
      </c>
      <c r="AA145" s="152">
        <v>0</v>
      </c>
      <c r="AB145" s="204"/>
      <c r="AC145" s="153">
        <v>0</v>
      </c>
      <c r="AD145" s="152">
        <v>0</v>
      </c>
      <c r="AE145" s="204"/>
      <c r="AF145" s="153">
        <v>0</v>
      </c>
      <c r="AG145" s="152">
        <v>0</v>
      </c>
      <c r="AH145" s="204"/>
      <c r="AI145" s="153">
        <v>0</v>
      </c>
      <c r="AJ145" s="152">
        <v>0</v>
      </c>
      <c r="AK145" s="204"/>
      <c r="AL145" s="153">
        <v>0</v>
      </c>
      <c r="AM145" s="152">
        <v>0</v>
      </c>
      <c r="AN145" s="204"/>
      <c r="AO145" s="153">
        <v>0</v>
      </c>
      <c r="AP145" s="152">
        <v>0</v>
      </c>
      <c r="AQ145" s="204"/>
      <c r="AR145" s="153">
        <v>0</v>
      </c>
      <c r="AS145" s="152">
        <v>0</v>
      </c>
      <c r="AT145" s="204"/>
      <c r="AU145" s="153">
        <v>0</v>
      </c>
      <c r="AV145" s="152">
        <v>0</v>
      </c>
      <c r="AW145" s="204"/>
      <c r="AX145" s="153">
        <v>0</v>
      </c>
      <c r="AY145" s="152">
        <v>0</v>
      </c>
      <c r="AZ145" s="204"/>
    </row>
    <row r="146" spans="1:52" ht="15.75" thickBot="1" x14ac:dyDescent="0.3">
      <c r="A146" s="160"/>
      <c r="B146" s="161">
        <v>129</v>
      </c>
      <c r="C146" s="162" t="str">
        <v>Скрутка СИЗ-1 2.5-4.5мм желтая</v>
      </c>
      <c r="D146" s="162" t="str">
        <v>шт</v>
      </c>
      <c r="E146" s="163">
        <v>4.0599999999999996</v>
      </c>
      <c r="F146" s="162">
        <v>208</v>
      </c>
      <c r="G146" s="163">
        <v>844.48</v>
      </c>
      <c r="H146" s="163">
        <v>0</v>
      </c>
      <c r="I146" s="11"/>
      <c r="J146" s="147">
        <v>0</v>
      </c>
      <c r="K146" s="148">
        <v>0</v>
      </c>
      <c r="L146" s="149"/>
      <c r="M146" s="150"/>
      <c r="N146" s="147">
        <v>208</v>
      </c>
      <c r="O146" s="148">
        <v>844.4799999999999</v>
      </c>
      <c r="P146" s="149"/>
      <c r="Q146" s="153">
        <v>0</v>
      </c>
      <c r="R146" s="152">
        <v>0</v>
      </c>
      <c r="S146" s="204"/>
      <c r="T146" s="153">
        <v>0</v>
      </c>
      <c r="U146" s="152">
        <v>0</v>
      </c>
      <c r="V146" s="204"/>
      <c r="W146" s="153">
        <v>0</v>
      </c>
      <c r="X146" s="152">
        <v>0</v>
      </c>
      <c r="Y146" s="204"/>
      <c r="Z146" s="153">
        <v>0</v>
      </c>
      <c r="AA146" s="152">
        <v>0</v>
      </c>
      <c r="AB146" s="204"/>
      <c r="AC146" s="153">
        <v>0</v>
      </c>
      <c r="AD146" s="152">
        <v>0</v>
      </c>
      <c r="AE146" s="204"/>
      <c r="AF146" s="153">
        <v>0</v>
      </c>
      <c r="AG146" s="152">
        <v>0</v>
      </c>
      <c r="AH146" s="204"/>
      <c r="AI146" s="153">
        <v>0</v>
      </c>
      <c r="AJ146" s="152">
        <v>0</v>
      </c>
      <c r="AK146" s="204"/>
      <c r="AL146" s="153">
        <v>0</v>
      </c>
      <c r="AM146" s="152">
        <v>0</v>
      </c>
      <c r="AN146" s="204"/>
      <c r="AO146" s="153">
        <v>0</v>
      </c>
      <c r="AP146" s="152">
        <v>0</v>
      </c>
      <c r="AQ146" s="204"/>
      <c r="AR146" s="153">
        <v>0</v>
      </c>
      <c r="AS146" s="152">
        <v>0</v>
      </c>
      <c r="AT146" s="204"/>
      <c r="AU146" s="153">
        <v>0</v>
      </c>
      <c r="AV146" s="152">
        <v>0</v>
      </c>
      <c r="AW146" s="204"/>
      <c r="AX146" s="153">
        <v>0</v>
      </c>
      <c r="AY146" s="152">
        <v>0</v>
      </c>
      <c r="AZ146" s="204"/>
    </row>
    <row r="147" spans="1:52" ht="15.75" thickBot="1" x14ac:dyDescent="0.3">
      <c r="A147" s="160"/>
      <c r="B147" s="161">
        <v>130</v>
      </c>
      <c r="C147" s="162" t="str">
        <v>Скрутка СИЗ-1 4-11мм красная</v>
      </c>
      <c r="D147" s="162" t="str">
        <v>шт</v>
      </c>
      <c r="E147" s="163">
        <v>5.34</v>
      </c>
      <c r="F147" s="162">
        <v>1683</v>
      </c>
      <c r="G147" s="163">
        <v>8987.2199999999993</v>
      </c>
      <c r="H147" s="163">
        <v>0</v>
      </c>
      <c r="I147" s="11"/>
      <c r="J147" s="147">
        <v>0</v>
      </c>
      <c r="K147" s="148">
        <v>0</v>
      </c>
      <c r="L147" s="149"/>
      <c r="M147" s="150"/>
      <c r="N147" s="147">
        <v>1683</v>
      </c>
      <c r="O147" s="148">
        <v>8987.2199999999993</v>
      </c>
      <c r="P147" s="149"/>
      <c r="Q147" s="153">
        <v>0</v>
      </c>
      <c r="R147" s="152">
        <v>0</v>
      </c>
      <c r="S147" s="204"/>
      <c r="T147" s="153">
        <v>0</v>
      </c>
      <c r="U147" s="152">
        <v>0</v>
      </c>
      <c r="V147" s="204"/>
      <c r="W147" s="153">
        <v>0</v>
      </c>
      <c r="X147" s="152">
        <v>0</v>
      </c>
      <c r="Y147" s="204"/>
      <c r="Z147" s="153">
        <v>0</v>
      </c>
      <c r="AA147" s="152">
        <v>0</v>
      </c>
      <c r="AB147" s="204"/>
      <c r="AC147" s="153">
        <v>0</v>
      </c>
      <c r="AD147" s="152">
        <v>0</v>
      </c>
      <c r="AE147" s="204"/>
      <c r="AF147" s="153">
        <v>0</v>
      </c>
      <c r="AG147" s="152">
        <v>0</v>
      </c>
      <c r="AH147" s="204"/>
      <c r="AI147" s="153">
        <v>0</v>
      </c>
      <c r="AJ147" s="152">
        <v>0</v>
      </c>
      <c r="AK147" s="204"/>
      <c r="AL147" s="153">
        <v>0</v>
      </c>
      <c r="AM147" s="152">
        <v>0</v>
      </c>
      <c r="AN147" s="204"/>
      <c r="AO147" s="153">
        <v>0</v>
      </c>
      <c r="AP147" s="152">
        <v>0</v>
      </c>
      <c r="AQ147" s="204"/>
      <c r="AR147" s="153">
        <v>0</v>
      </c>
      <c r="AS147" s="152">
        <v>0</v>
      </c>
      <c r="AT147" s="204"/>
      <c r="AU147" s="153">
        <v>0</v>
      </c>
      <c r="AV147" s="152">
        <v>0</v>
      </c>
      <c r="AW147" s="204"/>
      <c r="AX147" s="153">
        <v>0</v>
      </c>
      <c r="AY147" s="152">
        <v>0</v>
      </c>
      <c r="AZ147" s="204"/>
    </row>
    <row r="148" spans="1:52" ht="15.75" thickBot="1" x14ac:dyDescent="0.3">
      <c r="A148" s="160"/>
      <c r="B148" s="161">
        <v>131</v>
      </c>
      <c r="C148" s="162" t="str">
        <v>Бирка кабельная У-134 квадрат 55х55 мм</v>
      </c>
      <c r="D148" s="162" t="str">
        <v>шт</v>
      </c>
      <c r="E148" s="163">
        <v>2.46</v>
      </c>
      <c r="F148" s="162">
        <v>500</v>
      </c>
      <c r="G148" s="163">
        <v>1230</v>
      </c>
      <c r="H148" s="163">
        <v>0</v>
      </c>
      <c r="I148" s="11"/>
      <c r="J148" s="147">
        <v>0</v>
      </c>
      <c r="K148" s="148">
        <v>0</v>
      </c>
      <c r="L148" s="149"/>
      <c r="M148" s="150"/>
      <c r="N148" s="147">
        <v>500</v>
      </c>
      <c r="O148" s="148">
        <v>1230</v>
      </c>
      <c r="P148" s="149"/>
      <c r="Q148" s="153">
        <v>0</v>
      </c>
      <c r="R148" s="152">
        <v>0</v>
      </c>
      <c r="S148" s="204"/>
      <c r="T148" s="153">
        <v>0</v>
      </c>
      <c r="U148" s="152">
        <v>0</v>
      </c>
      <c r="V148" s="204"/>
      <c r="W148" s="153">
        <v>0</v>
      </c>
      <c r="X148" s="152">
        <v>0</v>
      </c>
      <c r="Y148" s="204"/>
      <c r="Z148" s="153">
        <v>0</v>
      </c>
      <c r="AA148" s="152">
        <v>0</v>
      </c>
      <c r="AB148" s="204"/>
      <c r="AC148" s="153">
        <v>0</v>
      </c>
      <c r="AD148" s="152">
        <v>0</v>
      </c>
      <c r="AE148" s="204"/>
      <c r="AF148" s="153">
        <v>0</v>
      </c>
      <c r="AG148" s="152">
        <v>0</v>
      </c>
      <c r="AH148" s="204"/>
      <c r="AI148" s="153">
        <v>0</v>
      </c>
      <c r="AJ148" s="152">
        <v>0</v>
      </c>
      <c r="AK148" s="204"/>
      <c r="AL148" s="153">
        <v>0</v>
      </c>
      <c r="AM148" s="152">
        <v>0</v>
      </c>
      <c r="AN148" s="204"/>
      <c r="AO148" s="153">
        <v>0</v>
      </c>
      <c r="AP148" s="152">
        <v>0</v>
      </c>
      <c r="AQ148" s="204"/>
      <c r="AR148" s="153">
        <v>0</v>
      </c>
      <c r="AS148" s="152">
        <v>0</v>
      </c>
      <c r="AT148" s="204"/>
      <c r="AU148" s="153">
        <v>0</v>
      </c>
      <c r="AV148" s="152">
        <v>0</v>
      </c>
      <c r="AW148" s="204"/>
      <c r="AX148" s="153">
        <v>0</v>
      </c>
      <c r="AY148" s="152">
        <v>0</v>
      </c>
      <c r="AZ148" s="204"/>
    </row>
    <row r="149" spans="1:52" ht="15.75" thickBot="1" x14ac:dyDescent="0.3">
      <c r="A149" s="160"/>
      <c r="B149" s="161">
        <v>0</v>
      </c>
      <c r="C149" s="162" t="str">
        <v>9.Трубы</v>
      </c>
      <c r="D149" s="162">
        <v>0</v>
      </c>
      <c r="E149" s="163">
        <v>0</v>
      </c>
      <c r="F149" s="162">
        <v>0</v>
      </c>
      <c r="G149" s="163">
        <v>0</v>
      </c>
      <c r="H149" s="163">
        <v>0</v>
      </c>
      <c r="I149" s="11"/>
      <c r="J149" s="147">
        <v>0</v>
      </c>
      <c r="K149" s="148">
        <v>0</v>
      </c>
      <c r="L149" s="149"/>
      <c r="M149" s="150"/>
      <c r="N149" s="147">
        <v>0</v>
      </c>
      <c r="O149" s="148">
        <v>0</v>
      </c>
      <c r="P149" s="149"/>
      <c r="Q149" s="153">
        <v>0</v>
      </c>
      <c r="R149" s="152">
        <v>0</v>
      </c>
      <c r="S149" s="204"/>
      <c r="T149" s="153">
        <v>0</v>
      </c>
      <c r="U149" s="152">
        <v>0</v>
      </c>
      <c r="V149" s="204"/>
      <c r="W149" s="153">
        <v>0</v>
      </c>
      <c r="X149" s="152">
        <v>0</v>
      </c>
      <c r="Y149" s="204"/>
      <c r="Z149" s="153">
        <v>0</v>
      </c>
      <c r="AA149" s="152">
        <v>0</v>
      </c>
      <c r="AB149" s="204"/>
      <c r="AC149" s="153">
        <v>0</v>
      </c>
      <c r="AD149" s="152">
        <v>0</v>
      </c>
      <c r="AE149" s="204"/>
      <c r="AF149" s="153">
        <v>0</v>
      </c>
      <c r="AG149" s="152">
        <v>0</v>
      </c>
      <c r="AH149" s="204"/>
      <c r="AI149" s="153">
        <v>0</v>
      </c>
      <c r="AJ149" s="152">
        <v>0</v>
      </c>
      <c r="AK149" s="204"/>
      <c r="AL149" s="153">
        <v>0</v>
      </c>
      <c r="AM149" s="152">
        <v>0</v>
      </c>
      <c r="AN149" s="204"/>
      <c r="AO149" s="153">
        <v>0</v>
      </c>
      <c r="AP149" s="152">
        <v>0</v>
      </c>
      <c r="AQ149" s="204"/>
      <c r="AR149" s="153">
        <v>0</v>
      </c>
      <c r="AS149" s="152">
        <v>0</v>
      </c>
      <c r="AT149" s="204"/>
      <c r="AU149" s="153">
        <v>0</v>
      </c>
      <c r="AV149" s="152">
        <v>0</v>
      </c>
      <c r="AW149" s="204"/>
      <c r="AX149" s="153">
        <v>0</v>
      </c>
      <c r="AY149" s="152">
        <v>0</v>
      </c>
      <c r="AZ149" s="204"/>
    </row>
    <row r="150" spans="1:52" ht="30.75" thickBot="1" x14ac:dyDescent="0.3">
      <c r="A150" s="160"/>
      <c r="B150" s="161">
        <v>132</v>
      </c>
      <c r="C150" s="162" t="str">
        <v>Труба гофрированная ПВХ 20 мм с протяжкой легкая серая (100м)</v>
      </c>
      <c r="D150" s="162" t="str">
        <v>м</v>
      </c>
      <c r="E150" s="163">
        <v>22.29</v>
      </c>
      <c r="F150" s="162">
        <v>517</v>
      </c>
      <c r="G150" s="163">
        <v>11523.93</v>
      </c>
      <c r="H150" s="163">
        <v>0</v>
      </c>
      <c r="I150" s="11"/>
      <c r="J150" s="147">
        <v>0</v>
      </c>
      <c r="K150" s="148">
        <v>0</v>
      </c>
      <c r="L150" s="149"/>
      <c r="M150" s="150"/>
      <c r="N150" s="147">
        <v>517</v>
      </c>
      <c r="O150" s="148">
        <v>11523.93</v>
      </c>
      <c r="P150" s="149"/>
      <c r="Q150" s="153">
        <v>0</v>
      </c>
      <c r="R150" s="152">
        <v>0</v>
      </c>
      <c r="S150" s="204"/>
      <c r="T150" s="153">
        <v>0</v>
      </c>
      <c r="U150" s="152">
        <v>0</v>
      </c>
      <c r="V150" s="204"/>
      <c r="W150" s="153">
        <v>0</v>
      </c>
      <c r="X150" s="152">
        <v>0</v>
      </c>
      <c r="Y150" s="204"/>
      <c r="Z150" s="153">
        <v>0</v>
      </c>
      <c r="AA150" s="152">
        <v>0</v>
      </c>
      <c r="AB150" s="204"/>
      <c r="AC150" s="153">
        <v>0</v>
      </c>
      <c r="AD150" s="152">
        <v>0</v>
      </c>
      <c r="AE150" s="204"/>
      <c r="AF150" s="153">
        <v>0</v>
      </c>
      <c r="AG150" s="152">
        <v>0</v>
      </c>
      <c r="AH150" s="204"/>
      <c r="AI150" s="153">
        <v>0</v>
      </c>
      <c r="AJ150" s="152">
        <v>0</v>
      </c>
      <c r="AK150" s="204"/>
      <c r="AL150" s="153">
        <v>0</v>
      </c>
      <c r="AM150" s="152">
        <v>0</v>
      </c>
      <c r="AN150" s="204"/>
      <c r="AO150" s="153">
        <v>0</v>
      </c>
      <c r="AP150" s="152">
        <v>0</v>
      </c>
      <c r="AQ150" s="204"/>
      <c r="AR150" s="153">
        <v>0</v>
      </c>
      <c r="AS150" s="152">
        <v>0</v>
      </c>
      <c r="AT150" s="204"/>
      <c r="AU150" s="153">
        <v>0</v>
      </c>
      <c r="AV150" s="152">
        <v>0</v>
      </c>
      <c r="AW150" s="204"/>
      <c r="AX150" s="153">
        <v>0</v>
      </c>
      <c r="AY150" s="152">
        <v>0</v>
      </c>
      <c r="AZ150" s="204"/>
    </row>
    <row r="151" spans="1:52" ht="15.75" thickBot="1" x14ac:dyDescent="0.3">
      <c r="A151" s="160"/>
      <c r="B151" s="161">
        <v>133</v>
      </c>
      <c r="C151" s="162" t="str">
        <v>Труба гладкая жесткая 20мм серая (3м)</v>
      </c>
      <c r="D151" s="162" t="str">
        <v>м</v>
      </c>
      <c r="E151" s="163">
        <v>40</v>
      </c>
      <c r="F151" s="162">
        <v>775</v>
      </c>
      <c r="G151" s="163">
        <v>31000</v>
      </c>
      <c r="H151" s="163">
        <v>0</v>
      </c>
      <c r="I151" s="11"/>
      <c r="J151" s="147">
        <v>0</v>
      </c>
      <c r="K151" s="148">
        <v>0</v>
      </c>
      <c r="L151" s="149"/>
      <c r="M151" s="150"/>
      <c r="N151" s="147">
        <v>775</v>
      </c>
      <c r="O151" s="148">
        <v>31000</v>
      </c>
      <c r="P151" s="149"/>
      <c r="Q151" s="153">
        <v>0</v>
      </c>
      <c r="R151" s="152">
        <v>0</v>
      </c>
      <c r="S151" s="204"/>
      <c r="T151" s="153">
        <v>0</v>
      </c>
      <c r="U151" s="152">
        <v>0</v>
      </c>
      <c r="V151" s="204"/>
      <c r="W151" s="153">
        <v>0</v>
      </c>
      <c r="X151" s="152">
        <v>0</v>
      </c>
      <c r="Y151" s="204"/>
      <c r="Z151" s="153">
        <v>0</v>
      </c>
      <c r="AA151" s="152">
        <v>0</v>
      </c>
      <c r="AB151" s="204"/>
      <c r="AC151" s="153">
        <v>0</v>
      </c>
      <c r="AD151" s="152">
        <v>0</v>
      </c>
      <c r="AE151" s="204"/>
      <c r="AF151" s="153">
        <v>0</v>
      </c>
      <c r="AG151" s="152">
        <v>0</v>
      </c>
      <c r="AH151" s="204"/>
      <c r="AI151" s="153">
        <v>0</v>
      </c>
      <c r="AJ151" s="152">
        <v>0</v>
      </c>
      <c r="AK151" s="204"/>
      <c r="AL151" s="153">
        <v>0</v>
      </c>
      <c r="AM151" s="152">
        <v>0</v>
      </c>
      <c r="AN151" s="204"/>
      <c r="AO151" s="153">
        <v>0</v>
      </c>
      <c r="AP151" s="152">
        <v>0</v>
      </c>
      <c r="AQ151" s="204"/>
      <c r="AR151" s="153">
        <v>0</v>
      </c>
      <c r="AS151" s="152">
        <v>0</v>
      </c>
      <c r="AT151" s="204"/>
      <c r="AU151" s="153">
        <v>0</v>
      </c>
      <c r="AV151" s="152">
        <v>0</v>
      </c>
      <c r="AW151" s="204"/>
      <c r="AX151" s="153">
        <v>0</v>
      </c>
      <c r="AY151" s="152">
        <v>0</v>
      </c>
      <c r="AZ151" s="204"/>
    </row>
    <row r="152" spans="1:52" ht="30.75" thickBot="1" x14ac:dyDescent="0.3">
      <c r="A152" s="160"/>
      <c r="B152" s="161">
        <v>134</v>
      </c>
      <c r="C152" s="162" t="str">
        <v>Труба гофрированная ПВХ 25 мм с протяжкой легкая серая (50м)</v>
      </c>
      <c r="D152" s="162" t="str">
        <v>м</v>
      </c>
      <c r="E152" s="163">
        <v>35.18</v>
      </c>
      <c r="F152" s="162">
        <v>291</v>
      </c>
      <c r="G152" s="163">
        <v>10237.379999999999</v>
      </c>
      <c r="H152" s="163">
        <v>0</v>
      </c>
      <c r="I152" s="11"/>
      <c r="J152" s="147">
        <v>0</v>
      </c>
      <c r="K152" s="148">
        <v>0</v>
      </c>
      <c r="L152" s="149"/>
      <c r="M152" s="150"/>
      <c r="N152" s="147">
        <v>291</v>
      </c>
      <c r="O152" s="148">
        <v>10237.379999999999</v>
      </c>
      <c r="P152" s="149"/>
      <c r="Q152" s="153">
        <v>0</v>
      </c>
      <c r="R152" s="152">
        <v>0</v>
      </c>
      <c r="S152" s="204"/>
      <c r="T152" s="153">
        <v>0</v>
      </c>
      <c r="U152" s="152">
        <v>0</v>
      </c>
      <c r="V152" s="204"/>
      <c r="W152" s="153">
        <v>0</v>
      </c>
      <c r="X152" s="152">
        <v>0</v>
      </c>
      <c r="Y152" s="204"/>
      <c r="Z152" s="153">
        <v>0</v>
      </c>
      <c r="AA152" s="152">
        <v>0</v>
      </c>
      <c r="AB152" s="204"/>
      <c r="AC152" s="153">
        <v>0</v>
      </c>
      <c r="AD152" s="152">
        <v>0</v>
      </c>
      <c r="AE152" s="204"/>
      <c r="AF152" s="153">
        <v>0</v>
      </c>
      <c r="AG152" s="152">
        <v>0</v>
      </c>
      <c r="AH152" s="204"/>
      <c r="AI152" s="153">
        <v>0</v>
      </c>
      <c r="AJ152" s="152">
        <v>0</v>
      </c>
      <c r="AK152" s="204"/>
      <c r="AL152" s="153">
        <v>0</v>
      </c>
      <c r="AM152" s="152">
        <v>0</v>
      </c>
      <c r="AN152" s="204"/>
      <c r="AO152" s="153">
        <v>0</v>
      </c>
      <c r="AP152" s="152">
        <v>0</v>
      </c>
      <c r="AQ152" s="204"/>
      <c r="AR152" s="153">
        <v>0</v>
      </c>
      <c r="AS152" s="152">
        <v>0</v>
      </c>
      <c r="AT152" s="204"/>
      <c r="AU152" s="153">
        <v>0</v>
      </c>
      <c r="AV152" s="152">
        <v>0</v>
      </c>
      <c r="AW152" s="204"/>
      <c r="AX152" s="153">
        <v>0</v>
      </c>
      <c r="AY152" s="152">
        <v>0</v>
      </c>
      <c r="AZ152" s="204"/>
    </row>
    <row r="153" spans="1:52" ht="15.75" thickBot="1" x14ac:dyDescent="0.3">
      <c r="A153" s="160"/>
      <c r="B153" s="161">
        <v>135</v>
      </c>
      <c r="C153" s="162" t="str">
        <v>Труба гладкая жесткая 25мм серая (3м)</v>
      </c>
      <c r="D153" s="162" t="str">
        <v>м</v>
      </c>
      <c r="E153" s="163">
        <v>50</v>
      </c>
      <c r="F153" s="162">
        <v>436</v>
      </c>
      <c r="G153" s="163">
        <v>21800</v>
      </c>
      <c r="H153" s="163">
        <v>0</v>
      </c>
      <c r="I153" s="11"/>
      <c r="J153" s="147">
        <v>0</v>
      </c>
      <c r="K153" s="148">
        <v>0</v>
      </c>
      <c r="L153" s="149"/>
      <c r="M153" s="150"/>
      <c r="N153" s="147">
        <v>436</v>
      </c>
      <c r="O153" s="148">
        <v>21800</v>
      </c>
      <c r="P153" s="149"/>
      <c r="Q153" s="153">
        <v>0</v>
      </c>
      <c r="R153" s="152">
        <v>0</v>
      </c>
      <c r="S153" s="204"/>
      <c r="T153" s="153">
        <v>0</v>
      </c>
      <c r="U153" s="152">
        <v>0</v>
      </c>
      <c r="V153" s="204"/>
      <c r="W153" s="153">
        <v>0</v>
      </c>
      <c r="X153" s="152">
        <v>0</v>
      </c>
      <c r="Y153" s="204"/>
      <c r="Z153" s="153">
        <v>0</v>
      </c>
      <c r="AA153" s="152">
        <v>0</v>
      </c>
      <c r="AB153" s="204"/>
      <c r="AC153" s="153">
        <v>0</v>
      </c>
      <c r="AD153" s="152">
        <v>0</v>
      </c>
      <c r="AE153" s="204"/>
      <c r="AF153" s="153">
        <v>0</v>
      </c>
      <c r="AG153" s="152">
        <v>0</v>
      </c>
      <c r="AH153" s="204"/>
      <c r="AI153" s="153">
        <v>0</v>
      </c>
      <c r="AJ153" s="152">
        <v>0</v>
      </c>
      <c r="AK153" s="204"/>
      <c r="AL153" s="153">
        <v>0</v>
      </c>
      <c r="AM153" s="152">
        <v>0</v>
      </c>
      <c r="AN153" s="204"/>
      <c r="AO153" s="153">
        <v>0</v>
      </c>
      <c r="AP153" s="152">
        <v>0</v>
      </c>
      <c r="AQ153" s="204"/>
      <c r="AR153" s="153">
        <v>0</v>
      </c>
      <c r="AS153" s="152">
        <v>0</v>
      </c>
      <c r="AT153" s="204"/>
      <c r="AU153" s="153">
        <v>0</v>
      </c>
      <c r="AV153" s="152">
        <v>0</v>
      </c>
      <c r="AW153" s="204"/>
      <c r="AX153" s="153">
        <v>0</v>
      </c>
      <c r="AY153" s="152">
        <v>0</v>
      </c>
      <c r="AZ153" s="204"/>
    </row>
    <row r="154" spans="1:52" ht="30.75" thickBot="1" x14ac:dyDescent="0.3">
      <c r="A154" s="160"/>
      <c r="B154" s="161">
        <v>136</v>
      </c>
      <c r="C154" s="162" t="str">
        <v>Труба гофрированная ПВХ 32 мм с протяжкой легкая серая (25м)</v>
      </c>
      <c r="D154" s="162" t="str">
        <v>м</v>
      </c>
      <c r="E154" s="163">
        <v>50.61</v>
      </c>
      <c r="F154" s="162">
        <v>24</v>
      </c>
      <c r="G154" s="163">
        <v>1214.6400000000001</v>
      </c>
      <c r="H154" s="163">
        <v>0</v>
      </c>
      <c r="I154" s="11"/>
      <c r="J154" s="147">
        <v>0</v>
      </c>
      <c r="K154" s="148">
        <v>0</v>
      </c>
      <c r="L154" s="149"/>
      <c r="M154" s="150"/>
      <c r="N154" s="147">
        <v>24</v>
      </c>
      <c r="O154" s="148">
        <v>1214.6399999999999</v>
      </c>
      <c r="P154" s="149"/>
      <c r="Q154" s="153">
        <v>0</v>
      </c>
      <c r="R154" s="152">
        <v>0</v>
      </c>
      <c r="S154" s="204"/>
      <c r="T154" s="153">
        <v>0</v>
      </c>
      <c r="U154" s="152">
        <v>0</v>
      </c>
      <c r="V154" s="204"/>
      <c r="W154" s="153">
        <v>0</v>
      </c>
      <c r="X154" s="152">
        <v>0</v>
      </c>
      <c r="Y154" s="204"/>
      <c r="Z154" s="153">
        <v>0</v>
      </c>
      <c r="AA154" s="152">
        <v>0</v>
      </c>
      <c r="AB154" s="204"/>
      <c r="AC154" s="153">
        <v>0</v>
      </c>
      <c r="AD154" s="152">
        <v>0</v>
      </c>
      <c r="AE154" s="204"/>
      <c r="AF154" s="153">
        <v>0</v>
      </c>
      <c r="AG154" s="152">
        <v>0</v>
      </c>
      <c r="AH154" s="204"/>
      <c r="AI154" s="153">
        <v>0</v>
      </c>
      <c r="AJ154" s="152">
        <v>0</v>
      </c>
      <c r="AK154" s="204"/>
      <c r="AL154" s="153">
        <v>0</v>
      </c>
      <c r="AM154" s="152">
        <v>0</v>
      </c>
      <c r="AN154" s="204"/>
      <c r="AO154" s="153">
        <v>0</v>
      </c>
      <c r="AP154" s="152">
        <v>0</v>
      </c>
      <c r="AQ154" s="204"/>
      <c r="AR154" s="153">
        <v>0</v>
      </c>
      <c r="AS154" s="152">
        <v>0</v>
      </c>
      <c r="AT154" s="204"/>
      <c r="AU154" s="153">
        <v>0</v>
      </c>
      <c r="AV154" s="152">
        <v>0</v>
      </c>
      <c r="AW154" s="204"/>
      <c r="AX154" s="153">
        <v>0</v>
      </c>
      <c r="AY154" s="152">
        <v>0</v>
      </c>
      <c r="AZ154" s="204"/>
    </row>
    <row r="155" spans="1:52" ht="30.75" thickBot="1" x14ac:dyDescent="0.3">
      <c r="A155" s="160"/>
      <c r="B155" s="161">
        <v>137</v>
      </c>
      <c r="C155" s="162" t="str">
        <v>Труба винипластовая по установленным конструкциям до 32мм</v>
      </c>
      <c r="D155" s="162" t="str">
        <v>м</v>
      </c>
      <c r="E155" s="163">
        <v>64.05</v>
      </c>
      <c r="F155" s="162">
        <v>2043</v>
      </c>
      <c r="G155" s="163">
        <v>0</v>
      </c>
      <c r="H155" s="163">
        <v>130854.15</v>
      </c>
      <c r="I155" s="11"/>
      <c r="J155" s="147">
        <v>0</v>
      </c>
      <c r="K155" s="148">
        <v>0</v>
      </c>
      <c r="L155" s="149"/>
      <c r="M155" s="150"/>
      <c r="N155" s="147">
        <v>2043</v>
      </c>
      <c r="O155" s="148">
        <v>130854.15</v>
      </c>
      <c r="P155" s="149"/>
      <c r="Q155" s="153">
        <v>0</v>
      </c>
      <c r="R155" s="152">
        <v>0</v>
      </c>
      <c r="S155" s="204"/>
      <c r="T155" s="153">
        <v>0</v>
      </c>
      <c r="U155" s="152">
        <v>0</v>
      </c>
      <c r="V155" s="204"/>
      <c r="W155" s="153">
        <v>0</v>
      </c>
      <c r="X155" s="152">
        <v>0</v>
      </c>
      <c r="Y155" s="204"/>
      <c r="Z155" s="153">
        <v>0</v>
      </c>
      <c r="AA155" s="152">
        <v>0</v>
      </c>
      <c r="AB155" s="204"/>
      <c r="AC155" s="153">
        <v>0</v>
      </c>
      <c r="AD155" s="152">
        <v>0</v>
      </c>
      <c r="AE155" s="204"/>
      <c r="AF155" s="153">
        <v>0</v>
      </c>
      <c r="AG155" s="152">
        <v>0</v>
      </c>
      <c r="AH155" s="204"/>
      <c r="AI155" s="153">
        <v>0</v>
      </c>
      <c r="AJ155" s="152">
        <v>0</v>
      </c>
      <c r="AK155" s="204"/>
      <c r="AL155" s="153">
        <v>0</v>
      </c>
      <c r="AM155" s="152">
        <v>0</v>
      </c>
      <c r="AN155" s="204"/>
      <c r="AO155" s="153">
        <v>0</v>
      </c>
      <c r="AP155" s="152">
        <v>0</v>
      </c>
      <c r="AQ155" s="204"/>
      <c r="AR155" s="153">
        <v>0</v>
      </c>
      <c r="AS155" s="152">
        <v>0</v>
      </c>
      <c r="AT155" s="204"/>
      <c r="AU155" s="153">
        <v>0</v>
      </c>
      <c r="AV155" s="152">
        <v>0</v>
      </c>
      <c r="AW155" s="204"/>
      <c r="AX155" s="153">
        <v>0</v>
      </c>
      <c r="AY155" s="152">
        <v>0</v>
      </c>
      <c r="AZ155" s="204"/>
    </row>
    <row r="156" spans="1:52" ht="30.75" thickBot="1" x14ac:dyDescent="0.3">
      <c r="A156" s="160"/>
      <c r="B156" s="161">
        <v>138</v>
      </c>
      <c r="C156" s="162" t="str">
        <v>Труба гладкая жесткая ПВХ 40 мм легкая серая (3м)</v>
      </c>
      <c r="D156" s="162" t="str">
        <v>м</v>
      </c>
      <c r="E156" s="163">
        <v>149.44999999999999</v>
      </c>
      <c r="F156" s="162">
        <v>31</v>
      </c>
      <c r="G156" s="163">
        <v>4632.95</v>
      </c>
      <c r="H156" s="163">
        <v>0</v>
      </c>
      <c r="I156" s="11"/>
      <c r="J156" s="147">
        <v>0</v>
      </c>
      <c r="K156" s="148">
        <v>0</v>
      </c>
      <c r="L156" s="149"/>
      <c r="M156" s="150"/>
      <c r="N156" s="147">
        <v>31</v>
      </c>
      <c r="O156" s="148">
        <v>4632.95</v>
      </c>
      <c r="P156" s="149"/>
      <c r="Q156" s="153">
        <v>0</v>
      </c>
      <c r="R156" s="152">
        <v>0</v>
      </c>
      <c r="S156" s="204"/>
      <c r="T156" s="153">
        <v>0</v>
      </c>
      <c r="U156" s="152">
        <v>0</v>
      </c>
      <c r="V156" s="204"/>
      <c r="W156" s="153">
        <v>0</v>
      </c>
      <c r="X156" s="152">
        <v>0</v>
      </c>
      <c r="Y156" s="204"/>
      <c r="Z156" s="153">
        <v>0</v>
      </c>
      <c r="AA156" s="152">
        <v>0</v>
      </c>
      <c r="AB156" s="204"/>
      <c r="AC156" s="153">
        <v>0</v>
      </c>
      <c r="AD156" s="152">
        <v>0</v>
      </c>
      <c r="AE156" s="204"/>
      <c r="AF156" s="153">
        <v>0</v>
      </c>
      <c r="AG156" s="152">
        <v>0</v>
      </c>
      <c r="AH156" s="204"/>
      <c r="AI156" s="153">
        <v>0</v>
      </c>
      <c r="AJ156" s="152">
        <v>0</v>
      </c>
      <c r="AK156" s="204"/>
      <c r="AL156" s="153">
        <v>0</v>
      </c>
      <c r="AM156" s="152">
        <v>0</v>
      </c>
      <c r="AN156" s="204"/>
      <c r="AO156" s="153">
        <v>0</v>
      </c>
      <c r="AP156" s="152">
        <v>0</v>
      </c>
      <c r="AQ156" s="204"/>
      <c r="AR156" s="153">
        <v>0</v>
      </c>
      <c r="AS156" s="152">
        <v>0</v>
      </c>
      <c r="AT156" s="204"/>
      <c r="AU156" s="153">
        <v>0</v>
      </c>
      <c r="AV156" s="152">
        <v>0</v>
      </c>
      <c r="AW156" s="204"/>
      <c r="AX156" s="153">
        <v>0</v>
      </c>
      <c r="AY156" s="152">
        <v>0</v>
      </c>
      <c r="AZ156" s="204"/>
    </row>
    <row r="157" spans="1:52" ht="30.75" thickBot="1" x14ac:dyDescent="0.3">
      <c r="A157" s="160"/>
      <c r="B157" s="161">
        <v>139</v>
      </c>
      <c r="C157" s="162" t="str">
        <v>Труба винипластовая по установленным конструкциям до 63мм</v>
      </c>
      <c r="D157" s="162" t="str">
        <v>м</v>
      </c>
      <c r="E157" s="163">
        <v>128.1</v>
      </c>
      <c r="F157" s="162">
        <v>31</v>
      </c>
      <c r="G157" s="163">
        <v>0</v>
      </c>
      <c r="H157" s="163">
        <v>3971.1</v>
      </c>
      <c r="I157" s="11"/>
      <c r="J157" s="147">
        <v>0</v>
      </c>
      <c r="K157" s="148">
        <v>0</v>
      </c>
      <c r="L157" s="149"/>
      <c r="M157" s="150"/>
      <c r="N157" s="147">
        <v>31</v>
      </c>
      <c r="O157" s="148">
        <v>3971.1</v>
      </c>
      <c r="P157" s="149"/>
      <c r="Q157" s="153">
        <v>0</v>
      </c>
      <c r="R157" s="152">
        <v>0</v>
      </c>
      <c r="S157" s="204"/>
      <c r="T157" s="153">
        <v>0</v>
      </c>
      <c r="U157" s="152">
        <v>0</v>
      </c>
      <c r="V157" s="204"/>
      <c r="W157" s="153">
        <v>0</v>
      </c>
      <c r="X157" s="152">
        <v>0</v>
      </c>
      <c r="Y157" s="204"/>
      <c r="Z157" s="153">
        <v>0</v>
      </c>
      <c r="AA157" s="152">
        <v>0</v>
      </c>
      <c r="AB157" s="204"/>
      <c r="AC157" s="153">
        <v>0</v>
      </c>
      <c r="AD157" s="152">
        <v>0</v>
      </c>
      <c r="AE157" s="204"/>
      <c r="AF157" s="153">
        <v>0</v>
      </c>
      <c r="AG157" s="152">
        <v>0</v>
      </c>
      <c r="AH157" s="204"/>
      <c r="AI157" s="153">
        <v>0</v>
      </c>
      <c r="AJ157" s="152">
        <v>0</v>
      </c>
      <c r="AK157" s="204"/>
      <c r="AL157" s="153">
        <v>0</v>
      </c>
      <c r="AM157" s="152">
        <v>0</v>
      </c>
      <c r="AN157" s="204"/>
      <c r="AO157" s="153">
        <v>0</v>
      </c>
      <c r="AP157" s="152">
        <v>0</v>
      </c>
      <c r="AQ157" s="204"/>
      <c r="AR157" s="153">
        <v>0</v>
      </c>
      <c r="AS157" s="152">
        <v>0</v>
      </c>
      <c r="AT157" s="204"/>
      <c r="AU157" s="153">
        <v>0</v>
      </c>
      <c r="AV157" s="152">
        <v>0</v>
      </c>
      <c r="AW157" s="204"/>
      <c r="AX157" s="153">
        <v>0</v>
      </c>
      <c r="AY157" s="152">
        <v>0</v>
      </c>
      <c r="AZ157" s="204"/>
    </row>
    <row r="158" spans="1:52" ht="15.75" thickBot="1" x14ac:dyDescent="0.3">
      <c r="A158" s="160"/>
      <c r="B158" s="161">
        <v>140</v>
      </c>
      <c r="C158" s="162" t="str">
        <v>Труба жесткая атмосферостойкая 20мм</v>
      </c>
      <c r="D158" s="162" t="str">
        <v>м</v>
      </c>
      <c r="E158" s="163">
        <v>62.58</v>
      </c>
      <c r="F158" s="162">
        <v>156</v>
      </c>
      <c r="G158" s="163">
        <v>9762.48</v>
      </c>
      <c r="H158" s="163">
        <v>0</v>
      </c>
      <c r="I158" s="11"/>
      <c r="J158" s="147">
        <v>0</v>
      </c>
      <c r="K158" s="148">
        <v>0</v>
      </c>
      <c r="L158" s="149"/>
      <c r="M158" s="150"/>
      <c r="N158" s="147">
        <v>156</v>
      </c>
      <c r="O158" s="148">
        <v>9762.48</v>
      </c>
      <c r="P158" s="149"/>
      <c r="Q158" s="153">
        <v>0</v>
      </c>
      <c r="R158" s="152">
        <v>0</v>
      </c>
      <c r="S158" s="204"/>
      <c r="T158" s="153">
        <v>0</v>
      </c>
      <c r="U158" s="152">
        <v>0</v>
      </c>
      <c r="V158" s="204"/>
      <c r="W158" s="153">
        <v>0</v>
      </c>
      <c r="X158" s="152">
        <v>0</v>
      </c>
      <c r="Y158" s="204"/>
      <c r="Z158" s="153">
        <v>0</v>
      </c>
      <c r="AA158" s="152">
        <v>0</v>
      </c>
      <c r="AB158" s="204"/>
      <c r="AC158" s="153">
        <v>0</v>
      </c>
      <c r="AD158" s="152">
        <v>0</v>
      </c>
      <c r="AE158" s="204"/>
      <c r="AF158" s="153">
        <v>0</v>
      </c>
      <c r="AG158" s="152">
        <v>0</v>
      </c>
      <c r="AH158" s="204"/>
      <c r="AI158" s="153">
        <v>0</v>
      </c>
      <c r="AJ158" s="152">
        <v>0</v>
      </c>
      <c r="AK158" s="204"/>
      <c r="AL158" s="153">
        <v>0</v>
      </c>
      <c r="AM158" s="152">
        <v>0</v>
      </c>
      <c r="AN158" s="204"/>
      <c r="AO158" s="153">
        <v>0</v>
      </c>
      <c r="AP158" s="152">
        <v>0</v>
      </c>
      <c r="AQ158" s="204"/>
      <c r="AR158" s="153">
        <v>0</v>
      </c>
      <c r="AS158" s="152">
        <v>0</v>
      </c>
      <c r="AT158" s="204"/>
      <c r="AU158" s="153">
        <v>0</v>
      </c>
      <c r="AV158" s="152">
        <v>0</v>
      </c>
      <c r="AW158" s="204"/>
      <c r="AX158" s="153">
        <v>0</v>
      </c>
      <c r="AY158" s="152">
        <v>0</v>
      </c>
      <c r="AZ158" s="204"/>
    </row>
    <row r="159" spans="1:52" ht="15.75" thickBot="1" x14ac:dyDescent="0.3">
      <c r="A159" s="160"/>
      <c r="B159" s="161">
        <v>141</v>
      </c>
      <c r="C159" s="162" t="str">
        <v>Монтаж трубы для наружного освещения</v>
      </c>
      <c r="D159" s="162" t="str">
        <v>м</v>
      </c>
      <c r="E159" s="163">
        <v>266.88</v>
      </c>
      <c r="F159" s="162">
        <v>156</v>
      </c>
      <c r="G159" s="163">
        <v>0</v>
      </c>
      <c r="H159" s="163">
        <v>41633.279999999999</v>
      </c>
      <c r="I159" s="11"/>
      <c r="J159" s="147">
        <v>0</v>
      </c>
      <c r="K159" s="148">
        <v>0</v>
      </c>
      <c r="L159" s="149"/>
      <c r="M159" s="150"/>
      <c r="N159" s="147">
        <v>156</v>
      </c>
      <c r="O159" s="148">
        <v>41633.279999999999</v>
      </c>
      <c r="P159" s="149"/>
      <c r="Q159" s="153">
        <v>0</v>
      </c>
      <c r="R159" s="152">
        <v>0</v>
      </c>
      <c r="S159" s="204"/>
      <c r="T159" s="153">
        <v>0</v>
      </c>
      <c r="U159" s="152">
        <v>0</v>
      </c>
      <c r="V159" s="204"/>
      <c r="W159" s="153">
        <v>0</v>
      </c>
      <c r="X159" s="152">
        <v>0</v>
      </c>
      <c r="Y159" s="204"/>
      <c r="Z159" s="153">
        <v>0</v>
      </c>
      <c r="AA159" s="152">
        <v>0</v>
      </c>
      <c r="AB159" s="204"/>
      <c r="AC159" s="153">
        <v>0</v>
      </c>
      <c r="AD159" s="152">
        <v>0</v>
      </c>
      <c r="AE159" s="204"/>
      <c r="AF159" s="153">
        <v>0</v>
      </c>
      <c r="AG159" s="152">
        <v>0</v>
      </c>
      <c r="AH159" s="204"/>
      <c r="AI159" s="153">
        <v>0</v>
      </c>
      <c r="AJ159" s="152">
        <v>0</v>
      </c>
      <c r="AK159" s="204"/>
      <c r="AL159" s="153">
        <v>0</v>
      </c>
      <c r="AM159" s="152">
        <v>0</v>
      </c>
      <c r="AN159" s="204"/>
      <c r="AO159" s="153">
        <v>0</v>
      </c>
      <c r="AP159" s="152">
        <v>0</v>
      </c>
      <c r="AQ159" s="204"/>
      <c r="AR159" s="153">
        <v>0</v>
      </c>
      <c r="AS159" s="152">
        <v>0</v>
      </c>
      <c r="AT159" s="204"/>
      <c r="AU159" s="153">
        <v>0</v>
      </c>
      <c r="AV159" s="152">
        <v>0</v>
      </c>
      <c r="AW159" s="204"/>
      <c r="AX159" s="153">
        <v>0</v>
      </c>
      <c r="AY159" s="152">
        <v>0</v>
      </c>
      <c r="AZ159" s="204"/>
    </row>
    <row r="160" spans="1:52" ht="15.75" thickBot="1" x14ac:dyDescent="0.3">
      <c r="A160" s="160"/>
      <c r="B160" s="161">
        <v>142</v>
      </c>
      <c r="C160" s="162" t="str">
        <v>Держатель для труб</v>
      </c>
      <c r="D160" s="162" t="str">
        <v>шт</v>
      </c>
      <c r="E160" s="163">
        <v>12.81</v>
      </c>
      <c r="F160" s="162">
        <v>2000</v>
      </c>
      <c r="G160" s="163">
        <v>25620</v>
      </c>
      <c r="H160" s="163">
        <v>0</v>
      </c>
      <c r="I160" s="11"/>
      <c r="J160" s="147">
        <v>0</v>
      </c>
      <c r="K160" s="148">
        <v>0</v>
      </c>
      <c r="L160" s="149"/>
      <c r="M160" s="150"/>
      <c r="N160" s="147">
        <v>2000</v>
      </c>
      <c r="O160" s="148">
        <v>25620</v>
      </c>
      <c r="P160" s="149"/>
      <c r="Q160" s="153">
        <v>0</v>
      </c>
      <c r="R160" s="152">
        <v>0</v>
      </c>
      <c r="S160" s="204"/>
      <c r="T160" s="153">
        <v>0</v>
      </c>
      <c r="U160" s="152">
        <v>0</v>
      </c>
      <c r="V160" s="204"/>
      <c r="W160" s="153">
        <v>0</v>
      </c>
      <c r="X160" s="152">
        <v>0</v>
      </c>
      <c r="Y160" s="204"/>
      <c r="Z160" s="153">
        <v>0</v>
      </c>
      <c r="AA160" s="152">
        <v>0</v>
      </c>
      <c r="AB160" s="204"/>
      <c r="AC160" s="153">
        <v>0</v>
      </c>
      <c r="AD160" s="152">
        <v>0</v>
      </c>
      <c r="AE160" s="204"/>
      <c r="AF160" s="153">
        <v>0</v>
      </c>
      <c r="AG160" s="152">
        <v>0</v>
      </c>
      <c r="AH160" s="204"/>
      <c r="AI160" s="153">
        <v>0</v>
      </c>
      <c r="AJ160" s="152">
        <v>0</v>
      </c>
      <c r="AK160" s="204"/>
      <c r="AL160" s="153">
        <v>0</v>
      </c>
      <c r="AM160" s="152">
        <v>0</v>
      </c>
      <c r="AN160" s="204"/>
      <c r="AO160" s="153">
        <v>0</v>
      </c>
      <c r="AP160" s="152">
        <v>0</v>
      </c>
      <c r="AQ160" s="204"/>
      <c r="AR160" s="153">
        <v>0</v>
      </c>
      <c r="AS160" s="152">
        <v>0</v>
      </c>
      <c r="AT160" s="204"/>
      <c r="AU160" s="153">
        <v>0</v>
      </c>
      <c r="AV160" s="152">
        <v>0</v>
      </c>
      <c r="AW160" s="204"/>
      <c r="AX160" s="153">
        <v>0</v>
      </c>
      <c r="AY160" s="152">
        <v>0</v>
      </c>
      <c r="AZ160" s="204"/>
    </row>
    <row r="161" spans="1:52" ht="15.75" thickBot="1" x14ac:dyDescent="0.3">
      <c r="A161" s="160"/>
      <c r="B161" s="161">
        <v>143</v>
      </c>
      <c r="C161" s="162" t="str">
        <v>Муфта труба-труба с ограничителем 20 мм IP40</v>
      </c>
      <c r="D161" s="162" t="str">
        <v>шт</v>
      </c>
      <c r="E161" s="163">
        <v>11.16</v>
      </c>
      <c r="F161" s="162">
        <v>400</v>
      </c>
      <c r="G161" s="163">
        <v>4464</v>
      </c>
      <c r="H161" s="163">
        <v>0</v>
      </c>
      <c r="I161" s="11"/>
      <c r="J161" s="147">
        <v>0</v>
      </c>
      <c r="K161" s="148">
        <v>0</v>
      </c>
      <c r="L161" s="149"/>
      <c r="M161" s="150"/>
      <c r="N161" s="147">
        <v>400</v>
      </c>
      <c r="O161" s="148">
        <v>4464</v>
      </c>
      <c r="P161" s="149"/>
      <c r="Q161" s="153">
        <v>0</v>
      </c>
      <c r="R161" s="152">
        <v>0</v>
      </c>
      <c r="S161" s="204"/>
      <c r="T161" s="153">
        <v>0</v>
      </c>
      <c r="U161" s="152">
        <v>0</v>
      </c>
      <c r="V161" s="204"/>
      <c r="W161" s="153">
        <v>0</v>
      </c>
      <c r="X161" s="152">
        <v>0</v>
      </c>
      <c r="Y161" s="204"/>
      <c r="Z161" s="153">
        <v>0</v>
      </c>
      <c r="AA161" s="152">
        <v>0</v>
      </c>
      <c r="AB161" s="204"/>
      <c r="AC161" s="153">
        <v>0</v>
      </c>
      <c r="AD161" s="152">
        <v>0</v>
      </c>
      <c r="AE161" s="204"/>
      <c r="AF161" s="153">
        <v>0</v>
      </c>
      <c r="AG161" s="152">
        <v>0</v>
      </c>
      <c r="AH161" s="204"/>
      <c r="AI161" s="153">
        <v>0</v>
      </c>
      <c r="AJ161" s="152">
        <v>0</v>
      </c>
      <c r="AK161" s="204"/>
      <c r="AL161" s="153">
        <v>0</v>
      </c>
      <c r="AM161" s="152">
        <v>0</v>
      </c>
      <c r="AN161" s="204"/>
      <c r="AO161" s="153">
        <v>0</v>
      </c>
      <c r="AP161" s="152">
        <v>0</v>
      </c>
      <c r="AQ161" s="204"/>
      <c r="AR161" s="153">
        <v>0</v>
      </c>
      <c r="AS161" s="152">
        <v>0</v>
      </c>
      <c r="AT161" s="204"/>
      <c r="AU161" s="153">
        <v>0</v>
      </c>
      <c r="AV161" s="152">
        <v>0</v>
      </c>
      <c r="AW161" s="204"/>
      <c r="AX161" s="153">
        <v>0</v>
      </c>
      <c r="AY161" s="152">
        <v>0</v>
      </c>
      <c r="AZ161" s="204"/>
    </row>
    <row r="162" spans="1:52" ht="15.75" thickBot="1" x14ac:dyDescent="0.3">
      <c r="A162" s="160"/>
      <c r="B162" s="161">
        <v>144</v>
      </c>
      <c r="C162" s="162" t="str">
        <v>Труба ВГП 48х3</v>
      </c>
      <c r="D162" s="162" t="str">
        <v>м</v>
      </c>
      <c r="E162" s="163">
        <v>800.63</v>
      </c>
      <c r="F162" s="162">
        <v>50</v>
      </c>
      <c r="G162" s="163">
        <v>40031.5</v>
      </c>
      <c r="H162" s="163">
        <v>0</v>
      </c>
      <c r="I162" s="11"/>
      <c r="J162" s="147">
        <v>0</v>
      </c>
      <c r="K162" s="148">
        <v>0</v>
      </c>
      <c r="L162" s="149"/>
      <c r="M162" s="150"/>
      <c r="N162" s="147">
        <v>50</v>
      </c>
      <c r="O162" s="148">
        <v>40031.5</v>
      </c>
      <c r="P162" s="149"/>
      <c r="Q162" s="153">
        <v>0</v>
      </c>
      <c r="R162" s="152">
        <v>0</v>
      </c>
      <c r="S162" s="204"/>
      <c r="T162" s="153">
        <v>0</v>
      </c>
      <c r="U162" s="152">
        <v>0</v>
      </c>
      <c r="V162" s="204"/>
      <c r="W162" s="153">
        <v>0</v>
      </c>
      <c r="X162" s="152">
        <v>0</v>
      </c>
      <c r="Y162" s="204"/>
      <c r="Z162" s="153">
        <v>0</v>
      </c>
      <c r="AA162" s="152">
        <v>0</v>
      </c>
      <c r="AB162" s="204"/>
      <c r="AC162" s="153">
        <v>0</v>
      </c>
      <c r="AD162" s="152">
        <v>0</v>
      </c>
      <c r="AE162" s="204"/>
      <c r="AF162" s="153">
        <v>0</v>
      </c>
      <c r="AG162" s="152">
        <v>0</v>
      </c>
      <c r="AH162" s="204"/>
      <c r="AI162" s="153">
        <v>0</v>
      </c>
      <c r="AJ162" s="152">
        <v>0</v>
      </c>
      <c r="AK162" s="204"/>
      <c r="AL162" s="153">
        <v>0</v>
      </c>
      <c r="AM162" s="152">
        <v>0</v>
      </c>
      <c r="AN162" s="204"/>
      <c r="AO162" s="153">
        <v>0</v>
      </c>
      <c r="AP162" s="152">
        <v>0</v>
      </c>
      <c r="AQ162" s="204"/>
      <c r="AR162" s="153">
        <v>0</v>
      </c>
      <c r="AS162" s="152">
        <v>0</v>
      </c>
      <c r="AT162" s="204"/>
      <c r="AU162" s="153">
        <v>0</v>
      </c>
      <c r="AV162" s="152">
        <v>0</v>
      </c>
      <c r="AW162" s="204"/>
      <c r="AX162" s="153">
        <v>0</v>
      </c>
      <c r="AY162" s="152">
        <v>0</v>
      </c>
      <c r="AZ162" s="204"/>
    </row>
    <row r="163" spans="1:52" ht="15.75" thickBot="1" x14ac:dyDescent="0.3">
      <c r="A163" s="160"/>
      <c r="B163" s="161">
        <v>145</v>
      </c>
      <c r="C163" s="162" t="str">
        <v>Изготовление гильз</v>
      </c>
      <c r="D163" s="162" t="str">
        <v>шт</v>
      </c>
      <c r="E163" s="163">
        <v>1067.5</v>
      </c>
      <c r="F163" s="162">
        <v>50</v>
      </c>
      <c r="G163" s="163">
        <v>0</v>
      </c>
      <c r="H163" s="163">
        <v>53375</v>
      </c>
      <c r="I163" s="11"/>
      <c r="J163" s="147">
        <v>0</v>
      </c>
      <c r="K163" s="148">
        <v>0</v>
      </c>
      <c r="L163" s="149"/>
      <c r="M163" s="150"/>
      <c r="N163" s="147">
        <v>50</v>
      </c>
      <c r="O163" s="148">
        <v>53375</v>
      </c>
      <c r="P163" s="149"/>
      <c r="Q163" s="153">
        <v>0</v>
      </c>
      <c r="R163" s="152">
        <v>0</v>
      </c>
      <c r="S163" s="204"/>
      <c r="T163" s="153">
        <v>0</v>
      </c>
      <c r="U163" s="152">
        <v>0</v>
      </c>
      <c r="V163" s="204"/>
      <c r="W163" s="153">
        <v>0</v>
      </c>
      <c r="X163" s="152">
        <v>0</v>
      </c>
      <c r="Y163" s="204"/>
      <c r="Z163" s="153">
        <v>0</v>
      </c>
      <c r="AA163" s="152">
        <v>0</v>
      </c>
      <c r="AB163" s="204"/>
      <c r="AC163" s="153">
        <v>0</v>
      </c>
      <c r="AD163" s="152">
        <v>0</v>
      </c>
      <c r="AE163" s="204"/>
      <c r="AF163" s="153">
        <v>0</v>
      </c>
      <c r="AG163" s="152">
        <v>0</v>
      </c>
      <c r="AH163" s="204"/>
      <c r="AI163" s="153">
        <v>0</v>
      </c>
      <c r="AJ163" s="152">
        <v>0</v>
      </c>
      <c r="AK163" s="204"/>
      <c r="AL163" s="153">
        <v>0</v>
      </c>
      <c r="AM163" s="152">
        <v>0</v>
      </c>
      <c r="AN163" s="204"/>
      <c r="AO163" s="153">
        <v>0</v>
      </c>
      <c r="AP163" s="152">
        <v>0</v>
      </c>
      <c r="AQ163" s="204"/>
      <c r="AR163" s="153">
        <v>0</v>
      </c>
      <c r="AS163" s="152">
        <v>0</v>
      </c>
      <c r="AT163" s="204"/>
      <c r="AU163" s="153">
        <v>0</v>
      </c>
      <c r="AV163" s="152">
        <v>0</v>
      </c>
      <c r="AW163" s="204"/>
      <c r="AX163" s="153">
        <v>0</v>
      </c>
      <c r="AY163" s="152">
        <v>0</v>
      </c>
      <c r="AZ163" s="204"/>
    </row>
    <row r="164" spans="1:52" ht="15.75" thickBot="1" x14ac:dyDescent="0.3">
      <c r="A164" s="160"/>
      <c r="B164" s="161">
        <v>0</v>
      </c>
      <c r="C164" s="162" t="str">
        <v>10. Материалы</v>
      </c>
      <c r="D164" s="162">
        <v>0</v>
      </c>
      <c r="E164" s="163">
        <v>0</v>
      </c>
      <c r="F164" s="162">
        <v>0</v>
      </c>
      <c r="G164" s="163">
        <v>0</v>
      </c>
      <c r="H164" s="163">
        <v>0</v>
      </c>
      <c r="I164" s="11"/>
      <c r="J164" s="147">
        <v>0</v>
      </c>
      <c r="K164" s="148">
        <v>0</v>
      </c>
      <c r="L164" s="149"/>
      <c r="M164" s="150"/>
      <c r="N164" s="147">
        <v>0</v>
      </c>
      <c r="O164" s="148">
        <v>0</v>
      </c>
      <c r="P164" s="149"/>
      <c r="Q164" s="153">
        <v>0</v>
      </c>
      <c r="R164" s="152">
        <v>0</v>
      </c>
      <c r="S164" s="204"/>
      <c r="T164" s="153">
        <v>0</v>
      </c>
      <c r="U164" s="152">
        <v>0</v>
      </c>
      <c r="V164" s="204"/>
      <c r="W164" s="153">
        <v>0</v>
      </c>
      <c r="X164" s="152">
        <v>0</v>
      </c>
      <c r="Y164" s="204"/>
      <c r="Z164" s="153">
        <v>0</v>
      </c>
      <c r="AA164" s="152">
        <v>0</v>
      </c>
      <c r="AB164" s="204"/>
      <c r="AC164" s="153">
        <v>0</v>
      </c>
      <c r="AD164" s="152">
        <v>0</v>
      </c>
      <c r="AE164" s="204"/>
      <c r="AF164" s="153">
        <v>0</v>
      </c>
      <c r="AG164" s="152">
        <v>0</v>
      </c>
      <c r="AH164" s="204"/>
      <c r="AI164" s="153">
        <v>0</v>
      </c>
      <c r="AJ164" s="152">
        <v>0</v>
      </c>
      <c r="AK164" s="204"/>
      <c r="AL164" s="153">
        <v>0</v>
      </c>
      <c r="AM164" s="152">
        <v>0</v>
      </c>
      <c r="AN164" s="204"/>
      <c r="AO164" s="153">
        <v>0</v>
      </c>
      <c r="AP164" s="152">
        <v>0</v>
      </c>
      <c r="AQ164" s="204"/>
      <c r="AR164" s="153">
        <v>0</v>
      </c>
      <c r="AS164" s="152">
        <v>0</v>
      </c>
      <c r="AT164" s="204"/>
      <c r="AU164" s="153">
        <v>0</v>
      </c>
      <c r="AV164" s="152">
        <v>0</v>
      </c>
      <c r="AW164" s="204"/>
      <c r="AX164" s="153">
        <v>0</v>
      </c>
      <c r="AY164" s="152">
        <v>0</v>
      </c>
      <c r="AZ164" s="204"/>
    </row>
    <row r="165" spans="1:52" ht="30.75" thickBot="1" x14ac:dyDescent="0.3">
      <c r="A165" s="160"/>
      <c r="B165" s="161">
        <v>146</v>
      </c>
      <c r="C165" s="162" t="str">
        <v>Пена монтажная Roof Complect огнеупорная (890гр)</v>
      </c>
      <c r="D165" s="162" t="str">
        <v>шт</v>
      </c>
      <c r="E165" s="163">
        <v>640.5</v>
      </c>
      <c r="F165" s="162">
        <v>36</v>
      </c>
      <c r="G165" s="163">
        <v>23058</v>
      </c>
      <c r="H165" s="163">
        <v>0</v>
      </c>
      <c r="I165" s="11"/>
      <c r="J165" s="147">
        <v>0</v>
      </c>
      <c r="K165" s="148">
        <v>0</v>
      </c>
      <c r="L165" s="149"/>
      <c r="M165" s="150"/>
      <c r="N165" s="147">
        <v>36</v>
      </c>
      <c r="O165" s="148">
        <v>23058</v>
      </c>
      <c r="P165" s="149"/>
      <c r="Q165" s="153">
        <v>0</v>
      </c>
      <c r="R165" s="152">
        <v>0</v>
      </c>
      <c r="S165" s="204"/>
      <c r="T165" s="153">
        <v>0</v>
      </c>
      <c r="U165" s="152">
        <v>0</v>
      </c>
      <c r="V165" s="204"/>
      <c r="W165" s="153">
        <v>0</v>
      </c>
      <c r="X165" s="152">
        <v>0</v>
      </c>
      <c r="Y165" s="204"/>
      <c r="Z165" s="153">
        <v>0</v>
      </c>
      <c r="AA165" s="152">
        <v>0</v>
      </c>
      <c r="AB165" s="204"/>
      <c r="AC165" s="153">
        <v>0</v>
      </c>
      <c r="AD165" s="152">
        <v>0</v>
      </c>
      <c r="AE165" s="204"/>
      <c r="AF165" s="153">
        <v>0</v>
      </c>
      <c r="AG165" s="152">
        <v>0</v>
      </c>
      <c r="AH165" s="204"/>
      <c r="AI165" s="153">
        <v>0</v>
      </c>
      <c r="AJ165" s="152">
        <v>0</v>
      </c>
      <c r="AK165" s="204"/>
      <c r="AL165" s="153">
        <v>0</v>
      </c>
      <c r="AM165" s="152">
        <v>0</v>
      </c>
      <c r="AN165" s="204"/>
      <c r="AO165" s="153">
        <v>0</v>
      </c>
      <c r="AP165" s="152">
        <v>0</v>
      </c>
      <c r="AQ165" s="204"/>
      <c r="AR165" s="153">
        <v>0</v>
      </c>
      <c r="AS165" s="152">
        <v>0</v>
      </c>
      <c r="AT165" s="204"/>
      <c r="AU165" s="153">
        <v>0</v>
      </c>
      <c r="AV165" s="152">
        <v>0</v>
      </c>
      <c r="AW165" s="204"/>
      <c r="AX165" s="153">
        <v>0</v>
      </c>
      <c r="AY165" s="152">
        <v>0</v>
      </c>
      <c r="AZ165" s="204"/>
    </row>
    <row r="166" spans="1:52" ht="15.75" thickBot="1" x14ac:dyDescent="0.3">
      <c r="A166" s="160"/>
      <c r="B166" s="161">
        <v>147</v>
      </c>
      <c r="C166" s="162" t="str">
        <v>Герметик огнезащитный ведро 10кг</v>
      </c>
      <c r="D166" s="162" t="str">
        <v>шт</v>
      </c>
      <c r="E166" s="163">
        <v>2028.25</v>
      </c>
      <c r="F166" s="162">
        <v>9</v>
      </c>
      <c r="G166" s="163">
        <v>18254.25</v>
      </c>
      <c r="H166" s="163">
        <v>0</v>
      </c>
      <c r="I166" s="11"/>
      <c r="J166" s="147">
        <v>0</v>
      </c>
      <c r="K166" s="148">
        <v>0</v>
      </c>
      <c r="L166" s="149"/>
      <c r="M166" s="150"/>
      <c r="N166" s="147">
        <v>9</v>
      </c>
      <c r="O166" s="148">
        <v>18254.25</v>
      </c>
      <c r="P166" s="149"/>
      <c r="Q166" s="153">
        <v>0</v>
      </c>
      <c r="R166" s="152">
        <v>0</v>
      </c>
      <c r="S166" s="204"/>
      <c r="T166" s="153">
        <v>0</v>
      </c>
      <c r="U166" s="152">
        <v>0</v>
      </c>
      <c r="V166" s="204"/>
      <c r="W166" s="153">
        <v>0</v>
      </c>
      <c r="X166" s="152">
        <v>0</v>
      </c>
      <c r="Y166" s="204"/>
      <c r="Z166" s="153">
        <v>0</v>
      </c>
      <c r="AA166" s="152">
        <v>0</v>
      </c>
      <c r="AB166" s="204"/>
      <c r="AC166" s="153">
        <v>0</v>
      </c>
      <c r="AD166" s="152">
        <v>0</v>
      </c>
      <c r="AE166" s="204"/>
      <c r="AF166" s="153">
        <v>0</v>
      </c>
      <c r="AG166" s="152">
        <v>0</v>
      </c>
      <c r="AH166" s="204"/>
      <c r="AI166" s="153">
        <v>0</v>
      </c>
      <c r="AJ166" s="152">
        <v>0</v>
      </c>
      <c r="AK166" s="204"/>
      <c r="AL166" s="153">
        <v>0</v>
      </c>
      <c r="AM166" s="152">
        <v>0</v>
      </c>
      <c r="AN166" s="204"/>
      <c r="AO166" s="153">
        <v>0</v>
      </c>
      <c r="AP166" s="152">
        <v>0</v>
      </c>
      <c r="AQ166" s="204"/>
      <c r="AR166" s="153">
        <v>0</v>
      </c>
      <c r="AS166" s="152">
        <v>0</v>
      </c>
      <c r="AT166" s="204"/>
      <c r="AU166" s="153">
        <v>0</v>
      </c>
      <c r="AV166" s="152">
        <v>0</v>
      </c>
      <c r="AW166" s="204"/>
      <c r="AX166" s="153">
        <v>0</v>
      </c>
      <c r="AY166" s="152">
        <v>0</v>
      </c>
      <c r="AZ166" s="204"/>
    </row>
    <row r="167" spans="1:52" ht="15.75" thickBot="1" x14ac:dyDescent="0.3">
      <c r="A167" s="160"/>
      <c r="B167" s="161">
        <v>0</v>
      </c>
      <c r="C167" s="162" t="str">
        <v>Ось 1-4/Е-Б (4.БС42М секция №1)</v>
      </c>
      <c r="D167" s="162">
        <v>0</v>
      </c>
      <c r="E167" s="163">
        <v>0</v>
      </c>
      <c r="F167" s="162">
        <v>0</v>
      </c>
      <c r="G167" s="163">
        <v>0</v>
      </c>
      <c r="H167" s="163">
        <v>0</v>
      </c>
      <c r="I167" s="11"/>
      <c r="J167" s="147">
        <v>0</v>
      </c>
      <c r="K167" s="148">
        <v>0</v>
      </c>
      <c r="L167" s="149"/>
      <c r="M167" s="150"/>
      <c r="N167" s="147">
        <v>0</v>
      </c>
      <c r="O167" s="148">
        <v>0</v>
      </c>
      <c r="P167" s="149"/>
      <c r="Q167" s="153">
        <v>0</v>
      </c>
      <c r="R167" s="152">
        <v>0</v>
      </c>
      <c r="S167" s="204"/>
      <c r="T167" s="153">
        <v>0</v>
      </c>
      <c r="U167" s="152">
        <v>0</v>
      </c>
      <c r="V167" s="204"/>
      <c r="W167" s="153">
        <v>0</v>
      </c>
      <c r="X167" s="152">
        <v>0</v>
      </c>
      <c r="Y167" s="204"/>
      <c r="Z167" s="153">
        <v>0</v>
      </c>
      <c r="AA167" s="152">
        <v>0</v>
      </c>
      <c r="AB167" s="204"/>
      <c r="AC167" s="153">
        <v>0</v>
      </c>
      <c r="AD167" s="152">
        <v>0</v>
      </c>
      <c r="AE167" s="204"/>
      <c r="AF167" s="153">
        <v>0</v>
      </c>
      <c r="AG167" s="152">
        <v>0</v>
      </c>
      <c r="AH167" s="204"/>
      <c r="AI167" s="153">
        <v>0</v>
      </c>
      <c r="AJ167" s="152">
        <v>0</v>
      </c>
      <c r="AK167" s="204"/>
      <c r="AL167" s="153">
        <v>0</v>
      </c>
      <c r="AM167" s="152">
        <v>0</v>
      </c>
      <c r="AN167" s="204"/>
      <c r="AO167" s="153">
        <v>0</v>
      </c>
      <c r="AP167" s="152">
        <v>0</v>
      </c>
      <c r="AQ167" s="204"/>
      <c r="AR167" s="153">
        <v>0</v>
      </c>
      <c r="AS167" s="152">
        <v>0</v>
      </c>
      <c r="AT167" s="204"/>
      <c r="AU167" s="153">
        <v>0</v>
      </c>
      <c r="AV167" s="152">
        <v>0</v>
      </c>
      <c r="AW167" s="204"/>
      <c r="AX167" s="153">
        <v>0</v>
      </c>
      <c r="AY167" s="152">
        <v>0</v>
      </c>
      <c r="AZ167" s="204"/>
    </row>
    <row r="168" spans="1:52" ht="15.75" thickBot="1" x14ac:dyDescent="0.3">
      <c r="A168" s="160"/>
      <c r="B168" s="161">
        <v>148</v>
      </c>
      <c r="C168" s="162" t="str">
        <v>ЩК в комплекте</v>
      </c>
      <c r="D168" s="162" t="str">
        <v>шт</v>
      </c>
      <c r="E168" s="163">
        <v>6351.63</v>
      </c>
      <c r="F168" s="162">
        <v>42</v>
      </c>
      <c r="G168" s="163">
        <v>266768.46000000002</v>
      </c>
      <c r="H168" s="163">
        <v>0</v>
      </c>
      <c r="I168" s="11"/>
      <c r="J168" s="147">
        <v>0</v>
      </c>
      <c r="K168" s="148">
        <v>0</v>
      </c>
      <c r="L168" s="149"/>
      <c r="M168" s="150"/>
      <c r="N168" s="147">
        <v>42</v>
      </c>
      <c r="O168" s="148">
        <v>266768.46000000002</v>
      </c>
      <c r="P168" s="149"/>
      <c r="Q168" s="153">
        <v>0</v>
      </c>
      <c r="R168" s="152">
        <v>0</v>
      </c>
      <c r="S168" s="204"/>
      <c r="T168" s="153">
        <v>0</v>
      </c>
      <c r="U168" s="152">
        <v>0</v>
      </c>
      <c r="V168" s="204"/>
      <c r="W168" s="153">
        <v>0</v>
      </c>
      <c r="X168" s="152">
        <v>0</v>
      </c>
      <c r="Y168" s="204"/>
      <c r="Z168" s="153">
        <v>0</v>
      </c>
      <c r="AA168" s="152">
        <v>0</v>
      </c>
      <c r="AB168" s="204"/>
      <c r="AC168" s="153">
        <v>0</v>
      </c>
      <c r="AD168" s="152">
        <v>0</v>
      </c>
      <c r="AE168" s="204"/>
      <c r="AF168" s="153">
        <v>0</v>
      </c>
      <c r="AG168" s="152">
        <v>0</v>
      </c>
      <c r="AH168" s="204"/>
      <c r="AI168" s="153">
        <v>0</v>
      </c>
      <c r="AJ168" s="152">
        <v>0</v>
      </c>
      <c r="AK168" s="204"/>
      <c r="AL168" s="153">
        <v>0</v>
      </c>
      <c r="AM168" s="152">
        <v>0</v>
      </c>
      <c r="AN168" s="204"/>
      <c r="AO168" s="153">
        <v>0</v>
      </c>
      <c r="AP168" s="152">
        <v>0</v>
      </c>
      <c r="AQ168" s="204"/>
      <c r="AR168" s="153">
        <v>0</v>
      </c>
      <c r="AS168" s="152">
        <v>0</v>
      </c>
      <c r="AT168" s="204"/>
      <c r="AU168" s="153">
        <v>0</v>
      </c>
      <c r="AV168" s="152">
        <v>0</v>
      </c>
      <c r="AW168" s="204"/>
      <c r="AX168" s="153">
        <v>0</v>
      </c>
      <c r="AY168" s="152">
        <v>0</v>
      </c>
      <c r="AZ168" s="204"/>
    </row>
    <row r="169" spans="1:52" ht="45.75" thickBot="1" x14ac:dyDescent="0.3">
      <c r="A169" s="160"/>
      <c r="B169" s="161">
        <v>149</v>
      </c>
      <c r="C169" s="162" t="str">
        <v>Счетчик электронный, 230В, 5(80)А, 1/2 кл.точности СЕ207 R7 849.2.ОА.QUVLF SPds (поставка Заказчика)</v>
      </c>
      <c r="D169" s="162" t="str">
        <v>шт</v>
      </c>
      <c r="E169" s="163">
        <v>0</v>
      </c>
      <c r="F169" s="162">
        <v>42</v>
      </c>
      <c r="G169" s="163">
        <v>0</v>
      </c>
      <c r="H169" s="163">
        <v>0</v>
      </c>
      <c r="I169" s="11"/>
      <c r="J169" s="147">
        <v>0</v>
      </c>
      <c r="K169" s="148">
        <v>0</v>
      </c>
      <c r="L169" s="149"/>
      <c r="M169" s="150"/>
      <c r="N169" s="147">
        <v>42</v>
      </c>
      <c r="O169" s="148">
        <v>0</v>
      </c>
      <c r="P169" s="149"/>
      <c r="Q169" s="153">
        <v>0</v>
      </c>
      <c r="R169" s="152">
        <v>0</v>
      </c>
      <c r="S169" s="204"/>
      <c r="T169" s="153">
        <v>0</v>
      </c>
      <c r="U169" s="152">
        <v>0</v>
      </c>
      <c r="V169" s="204"/>
      <c r="W169" s="153">
        <v>0</v>
      </c>
      <c r="X169" s="152">
        <v>0</v>
      </c>
      <c r="Y169" s="204"/>
      <c r="Z169" s="153">
        <v>0</v>
      </c>
      <c r="AA169" s="152">
        <v>0</v>
      </c>
      <c r="AB169" s="204"/>
      <c r="AC169" s="153">
        <v>0</v>
      </c>
      <c r="AD169" s="152">
        <v>0</v>
      </c>
      <c r="AE169" s="204"/>
      <c r="AF169" s="153">
        <v>0</v>
      </c>
      <c r="AG169" s="152">
        <v>0</v>
      </c>
      <c r="AH169" s="204"/>
      <c r="AI169" s="153">
        <v>0</v>
      </c>
      <c r="AJ169" s="152">
        <v>0</v>
      </c>
      <c r="AK169" s="204"/>
      <c r="AL169" s="153">
        <v>0</v>
      </c>
      <c r="AM169" s="152">
        <v>0</v>
      </c>
      <c r="AN169" s="204"/>
      <c r="AO169" s="153">
        <v>0</v>
      </c>
      <c r="AP169" s="152">
        <v>0</v>
      </c>
      <c r="AQ169" s="204"/>
      <c r="AR169" s="153">
        <v>0</v>
      </c>
      <c r="AS169" s="152">
        <v>0</v>
      </c>
      <c r="AT169" s="204"/>
      <c r="AU169" s="153">
        <v>0</v>
      </c>
      <c r="AV169" s="152">
        <v>0</v>
      </c>
      <c r="AW169" s="204"/>
      <c r="AX169" s="153">
        <v>0</v>
      </c>
      <c r="AY169" s="152">
        <v>0</v>
      </c>
      <c r="AZ169" s="204"/>
    </row>
    <row r="170" spans="1:52" ht="15.75" thickBot="1" x14ac:dyDescent="0.3">
      <c r="A170" s="160"/>
      <c r="B170" s="161">
        <v>150</v>
      </c>
      <c r="C170" s="162" t="str">
        <v>Монтаж и подключение ЩК</v>
      </c>
      <c r="D170" s="162" t="str">
        <v>шт</v>
      </c>
      <c r="E170" s="163">
        <v>2756.25</v>
      </c>
      <c r="F170" s="162">
        <v>42</v>
      </c>
      <c r="G170" s="163">
        <v>0</v>
      </c>
      <c r="H170" s="163">
        <v>115762.5</v>
      </c>
      <c r="I170" s="11"/>
      <c r="J170" s="147">
        <v>0</v>
      </c>
      <c r="K170" s="148">
        <v>0</v>
      </c>
      <c r="L170" s="149"/>
      <c r="M170" s="150"/>
      <c r="N170" s="147">
        <v>42</v>
      </c>
      <c r="O170" s="148">
        <v>115762.5</v>
      </c>
      <c r="P170" s="149"/>
      <c r="Q170" s="153">
        <v>0</v>
      </c>
      <c r="R170" s="152">
        <v>0</v>
      </c>
      <c r="S170" s="204"/>
      <c r="T170" s="153">
        <v>0</v>
      </c>
      <c r="U170" s="152">
        <v>0</v>
      </c>
      <c r="V170" s="204"/>
      <c r="W170" s="153">
        <v>0</v>
      </c>
      <c r="X170" s="152">
        <v>0</v>
      </c>
      <c r="Y170" s="204"/>
      <c r="Z170" s="153">
        <v>0</v>
      </c>
      <c r="AA170" s="152">
        <v>0</v>
      </c>
      <c r="AB170" s="204"/>
      <c r="AC170" s="153">
        <v>0</v>
      </c>
      <c r="AD170" s="152">
        <v>0</v>
      </c>
      <c r="AE170" s="204"/>
      <c r="AF170" s="153">
        <v>0</v>
      </c>
      <c r="AG170" s="152">
        <v>0</v>
      </c>
      <c r="AH170" s="204"/>
      <c r="AI170" s="153">
        <v>0</v>
      </c>
      <c r="AJ170" s="152">
        <v>0</v>
      </c>
      <c r="AK170" s="204"/>
      <c r="AL170" s="153">
        <v>0</v>
      </c>
      <c r="AM170" s="152">
        <v>0</v>
      </c>
      <c r="AN170" s="204"/>
      <c r="AO170" s="153">
        <v>0</v>
      </c>
      <c r="AP170" s="152">
        <v>0</v>
      </c>
      <c r="AQ170" s="204"/>
      <c r="AR170" s="153">
        <v>0</v>
      </c>
      <c r="AS170" s="152">
        <v>0</v>
      </c>
      <c r="AT170" s="204"/>
      <c r="AU170" s="153">
        <v>0</v>
      </c>
      <c r="AV170" s="152">
        <v>0</v>
      </c>
      <c r="AW170" s="204"/>
      <c r="AX170" s="153">
        <v>0</v>
      </c>
      <c r="AY170" s="152">
        <v>0</v>
      </c>
      <c r="AZ170" s="204"/>
    </row>
    <row r="171" spans="1:52" ht="15.75" thickBot="1" x14ac:dyDescent="0.3">
      <c r="A171" s="160"/>
      <c r="B171" s="161">
        <v>151</v>
      </c>
      <c r="C171" s="162" t="str">
        <v>Кабель-канал 60х40 ЭЛЕКОР белый (18м) IEK</v>
      </c>
      <c r="D171" s="162" t="str">
        <v>м</v>
      </c>
      <c r="E171" s="163">
        <v>264.60000000000002</v>
      </c>
      <c r="F171" s="162">
        <v>42</v>
      </c>
      <c r="G171" s="163">
        <v>11113.2</v>
      </c>
      <c r="H171" s="163">
        <v>0</v>
      </c>
      <c r="I171" s="11"/>
      <c r="J171" s="147">
        <v>0</v>
      </c>
      <c r="K171" s="148">
        <v>0</v>
      </c>
      <c r="L171" s="149"/>
      <c r="M171" s="150"/>
      <c r="N171" s="147">
        <v>42</v>
      </c>
      <c r="O171" s="148">
        <v>11113.2</v>
      </c>
      <c r="P171" s="149"/>
      <c r="Q171" s="153">
        <v>0</v>
      </c>
      <c r="R171" s="152">
        <v>0</v>
      </c>
      <c r="S171" s="204"/>
      <c r="T171" s="153">
        <v>0</v>
      </c>
      <c r="U171" s="152">
        <v>0</v>
      </c>
      <c r="V171" s="204"/>
      <c r="W171" s="153">
        <v>0</v>
      </c>
      <c r="X171" s="152">
        <v>0</v>
      </c>
      <c r="Y171" s="204"/>
      <c r="Z171" s="153">
        <v>0</v>
      </c>
      <c r="AA171" s="152">
        <v>0</v>
      </c>
      <c r="AB171" s="204"/>
      <c r="AC171" s="153">
        <v>0</v>
      </c>
      <c r="AD171" s="152">
        <v>0</v>
      </c>
      <c r="AE171" s="204"/>
      <c r="AF171" s="153">
        <v>0</v>
      </c>
      <c r="AG171" s="152">
        <v>0</v>
      </c>
      <c r="AH171" s="204"/>
      <c r="AI171" s="153">
        <v>0</v>
      </c>
      <c r="AJ171" s="152">
        <v>0</v>
      </c>
      <c r="AK171" s="204"/>
      <c r="AL171" s="153">
        <v>0</v>
      </c>
      <c r="AM171" s="152">
        <v>0</v>
      </c>
      <c r="AN171" s="204"/>
      <c r="AO171" s="153">
        <v>0</v>
      </c>
      <c r="AP171" s="152">
        <v>0</v>
      </c>
      <c r="AQ171" s="204"/>
      <c r="AR171" s="153">
        <v>0</v>
      </c>
      <c r="AS171" s="152">
        <v>0</v>
      </c>
      <c r="AT171" s="204"/>
      <c r="AU171" s="153">
        <v>0</v>
      </c>
      <c r="AV171" s="152">
        <v>0</v>
      </c>
      <c r="AW171" s="204"/>
      <c r="AX171" s="153">
        <v>0</v>
      </c>
      <c r="AY171" s="152">
        <v>0</v>
      </c>
      <c r="AZ171" s="204"/>
    </row>
    <row r="172" spans="1:52" ht="15.75" thickBot="1" x14ac:dyDescent="0.3">
      <c r="A172" s="160"/>
      <c r="B172" s="161">
        <v>152</v>
      </c>
      <c r="C172" s="162" t="str">
        <v>Монтаж кабель-канала</v>
      </c>
      <c r="D172" s="162" t="str">
        <v>м</v>
      </c>
      <c r="E172" s="163">
        <v>330.75</v>
      </c>
      <c r="F172" s="162">
        <v>42</v>
      </c>
      <c r="G172" s="163">
        <v>0</v>
      </c>
      <c r="H172" s="163">
        <v>13891.5</v>
      </c>
      <c r="I172" s="11"/>
      <c r="J172" s="147">
        <v>0</v>
      </c>
      <c r="K172" s="148">
        <v>0</v>
      </c>
      <c r="L172" s="149"/>
      <c r="M172" s="150"/>
      <c r="N172" s="147">
        <v>42</v>
      </c>
      <c r="O172" s="148">
        <v>13891.5</v>
      </c>
      <c r="P172" s="149"/>
      <c r="Q172" s="153">
        <v>0</v>
      </c>
      <c r="R172" s="152">
        <v>0</v>
      </c>
      <c r="S172" s="204"/>
      <c r="T172" s="153">
        <v>0</v>
      </c>
      <c r="U172" s="152">
        <v>0</v>
      </c>
      <c r="V172" s="204"/>
      <c r="W172" s="153">
        <v>0</v>
      </c>
      <c r="X172" s="152">
        <v>0</v>
      </c>
      <c r="Y172" s="204"/>
      <c r="Z172" s="153">
        <v>0</v>
      </c>
      <c r="AA172" s="152">
        <v>0</v>
      </c>
      <c r="AB172" s="204"/>
      <c r="AC172" s="153">
        <v>0</v>
      </c>
      <c r="AD172" s="152">
        <v>0</v>
      </c>
      <c r="AE172" s="204"/>
      <c r="AF172" s="153">
        <v>0</v>
      </c>
      <c r="AG172" s="152">
        <v>0</v>
      </c>
      <c r="AH172" s="204"/>
      <c r="AI172" s="153">
        <v>0</v>
      </c>
      <c r="AJ172" s="152">
        <v>0</v>
      </c>
      <c r="AK172" s="204"/>
      <c r="AL172" s="153">
        <v>0</v>
      </c>
      <c r="AM172" s="152">
        <v>0</v>
      </c>
      <c r="AN172" s="204"/>
      <c r="AO172" s="153">
        <v>0</v>
      </c>
      <c r="AP172" s="152">
        <v>0</v>
      </c>
      <c r="AQ172" s="204"/>
      <c r="AR172" s="153">
        <v>0</v>
      </c>
      <c r="AS172" s="152">
        <v>0</v>
      </c>
      <c r="AT172" s="204"/>
      <c r="AU172" s="153">
        <v>0</v>
      </c>
      <c r="AV172" s="152">
        <v>0</v>
      </c>
      <c r="AW172" s="204"/>
      <c r="AX172" s="153">
        <v>0</v>
      </c>
      <c r="AY172" s="152">
        <v>0</v>
      </c>
      <c r="AZ172" s="204"/>
    </row>
    <row r="173" spans="1:52" ht="15.75" thickBot="1" x14ac:dyDescent="0.3">
      <c r="A173" s="160"/>
      <c r="B173" s="161">
        <v>153</v>
      </c>
      <c r="C173" s="162" t="str">
        <v>Корпус щита этажного ЩЭ</v>
      </c>
      <c r="D173" s="162" t="str">
        <v>шт</v>
      </c>
      <c r="E173" s="163">
        <v>8486.6299999999992</v>
      </c>
      <c r="F173" s="162">
        <v>12</v>
      </c>
      <c r="G173" s="163">
        <v>101839.56</v>
      </c>
      <c r="H173" s="163">
        <v>0</v>
      </c>
      <c r="I173" s="11"/>
      <c r="J173" s="147">
        <v>12</v>
      </c>
      <c r="K173" s="148">
        <v>101839.56</v>
      </c>
      <c r="L173" s="149"/>
      <c r="M173" s="150"/>
      <c r="N173" s="147">
        <v>0</v>
      </c>
      <c r="O173" s="148">
        <v>0</v>
      </c>
      <c r="P173" s="149"/>
      <c r="Q173" s="153">
        <v>0</v>
      </c>
      <c r="R173" s="152">
        <v>0</v>
      </c>
      <c r="S173" s="204"/>
      <c r="T173" s="153">
        <v>0</v>
      </c>
      <c r="U173" s="152">
        <v>0</v>
      </c>
      <c r="V173" s="204"/>
      <c r="W173" s="153">
        <v>12</v>
      </c>
      <c r="X173" s="152">
        <v>101839.56</v>
      </c>
      <c r="Y173" s="204"/>
      <c r="Z173" s="153">
        <v>0</v>
      </c>
      <c r="AA173" s="152">
        <v>0</v>
      </c>
      <c r="AB173" s="204"/>
      <c r="AC173" s="153">
        <v>0</v>
      </c>
      <c r="AD173" s="152">
        <v>0</v>
      </c>
      <c r="AE173" s="204"/>
      <c r="AF173" s="153">
        <v>0</v>
      </c>
      <c r="AG173" s="152">
        <v>0</v>
      </c>
      <c r="AH173" s="204"/>
      <c r="AI173" s="153">
        <v>0</v>
      </c>
      <c r="AJ173" s="152">
        <v>0</v>
      </c>
      <c r="AK173" s="204"/>
      <c r="AL173" s="153">
        <v>0</v>
      </c>
      <c r="AM173" s="152">
        <v>0</v>
      </c>
      <c r="AN173" s="204"/>
      <c r="AO173" s="153">
        <v>0</v>
      </c>
      <c r="AP173" s="152">
        <v>0</v>
      </c>
      <c r="AQ173" s="204"/>
      <c r="AR173" s="153">
        <v>0</v>
      </c>
      <c r="AS173" s="152">
        <v>0</v>
      </c>
      <c r="AT173" s="204"/>
      <c r="AU173" s="153">
        <v>0</v>
      </c>
      <c r="AV173" s="152">
        <v>0</v>
      </c>
      <c r="AW173" s="204"/>
      <c r="AX173" s="153">
        <v>0</v>
      </c>
      <c r="AY173" s="152">
        <v>0</v>
      </c>
      <c r="AZ173" s="204"/>
    </row>
    <row r="174" spans="1:52" ht="15.75" thickBot="1" x14ac:dyDescent="0.3">
      <c r="A174" s="160"/>
      <c r="B174" s="161">
        <v>154</v>
      </c>
      <c r="C174" s="162" t="str">
        <v>Монтаж Корпуса щита этажного</v>
      </c>
      <c r="D174" s="162" t="str">
        <v>шт</v>
      </c>
      <c r="E174" s="163">
        <v>918.05</v>
      </c>
      <c r="F174" s="162">
        <v>12</v>
      </c>
      <c r="G174" s="163">
        <v>0</v>
      </c>
      <c r="H174" s="163">
        <v>11016.6</v>
      </c>
      <c r="I174" s="11"/>
      <c r="J174" s="147">
        <v>12</v>
      </c>
      <c r="K174" s="148">
        <v>11016.599999999999</v>
      </c>
      <c r="L174" s="149"/>
      <c r="M174" s="150"/>
      <c r="N174" s="147">
        <v>0</v>
      </c>
      <c r="O174" s="148">
        <v>0</v>
      </c>
      <c r="P174" s="149"/>
      <c r="Q174" s="153">
        <v>0</v>
      </c>
      <c r="R174" s="152">
        <v>0</v>
      </c>
      <c r="S174" s="204"/>
      <c r="T174" s="153">
        <v>0</v>
      </c>
      <c r="U174" s="152">
        <v>0</v>
      </c>
      <c r="V174" s="204"/>
      <c r="W174" s="153">
        <v>12</v>
      </c>
      <c r="X174" s="152">
        <v>11016.599999999999</v>
      </c>
      <c r="Y174" s="204"/>
      <c r="Z174" s="153">
        <v>0</v>
      </c>
      <c r="AA174" s="152">
        <v>0</v>
      </c>
      <c r="AB174" s="204"/>
      <c r="AC174" s="153">
        <v>0</v>
      </c>
      <c r="AD174" s="152">
        <v>0</v>
      </c>
      <c r="AE174" s="204"/>
      <c r="AF174" s="153">
        <v>0</v>
      </c>
      <c r="AG174" s="152">
        <v>0</v>
      </c>
      <c r="AH174" s="204"/>
      <c r="AI174" s="153">
        <v>0</v>
      </c>
      <c r="AJ174" s="152">
        <v>0</v>
      </c>
      <c r="AK174" s="204"/>
      <c r="AL174" s="153">
        <v>0</v>
      </c>
      <c r="AM174" s="152">
        <v>0</v>
      </c>
      <c r="AN174" s="204"/>
      <c r="AO174" s="153">
        <v>0</v>
      </c>
      <c r="AP174" s="152">
        <v>0</v>
      </c>
      <c r="AQ174" s="204"/>
      <c r="AR174" s="153">
        <v>0</v>
      </c>
      <c r="AS174" s="152">
        <v>0</v>
      </c>
      <c r="AT174" s="204"/>
      <c r="AU174" s="153">
        <v>0</v>
      </c>
      <c r="AV174" s="152">
        <v>0</v>
      </c>
      <c r="AW174" s="204"/>
      <c r="AX174" s="153">
        <v>0</v>
      </c>
      <c r="AY174" s="152">
        <v>0</v>
      </c>
      <c r="AZ174" s="204"/>
    </row>
    <row r="175" spans="1:52" ht="15.75" thickBot="1" x14ac:dyDescent="0.3">
      <c r="A175" s="160"/>
      <c r="B175" s="161">
        <v>155</v>
      </c>
      <c r="C175" s="162" t="str">
        <v>Панель из листовой стали 330х980</v>
      </c>
      <c r="D175" s="162" t="str">
        <v>шт</v>
      </c>
      <c r="E175" s="163">
        <v>1761.38</v>
      </c>
      <c r="F175" s="162">
        <v>12</v>
      </c>
      <c r="G175" s="163">
        <v>21136.560000000001</v>
      </c>
      <c r="H175" s="163">
        <v>0</v>
      </c>
      <c r="I175" s="11"/>
      <c r="J175" s="147">
        <v>12</v>
      </c>
      <c r="K175" s="148">
        <v>21136.560000000001</v>
      </c>
      <c r="L175" s="149"/>
      <c r="M175" s="150"/>
      <c r="N175" s="147">
        <v>0</v>
      </c>
      <c r="O175" s="148">
        <v>0</v>
      </c>
      <c r="P175" s="149"/>
      <c r="Q175" s="153">
        <v>0</v>
      </c>
      <c r="R175" s="152">
        <v>0</v>
      </c>
      <c r="S175" s="204"/>
      <c r="T175" s="153">
        <v>0</v>
      </c>
      <c r="U175" s="152">
        <v>0</v>
      </c>
      <c r="V175" s="204"/>
      <c r="W175" s="153">
        <v>12</v>
      </c>
      <c r="X175" s="152">
        <v>21136.560000000001</v>
      </c>
      <c r="Y175" s="204"/>
      <c r="Z175" s="153">
        <v>0</v>
      </c>
      <c r="AA175" s="152">
        <v>0</v>
      </c>
      <c r="AB175" s="204"/>
      <c r="AC175" s="153">
        <v>0</v>
      </c>
      <c r="AD175" s="152">
        <v>0</v>
      </c>
      <c r="AE175" s="204"/>
      <c r="AF175" s="153">
        <v>0</v>
      </c>
      <c r="AG175" s="152">
        <v>0</v>
      </c>
      <c r="AH175" s="204"/>
      <c r="AI175" s="153">
        <v>0</v>
      </c>
      <c r="AJ175" s="152">
        <v>0</v>
      </c>
      <c r="AK175" s="204"/>
      <c r="AL175" s="153">
        <v>0</v>
      </c>
      <c r="AM175" s="152">
        <v>0</v>
      </c>
      <c r="AN175" s="204"/>
      <c r="AO175" s="153">
        <v>0</v>
      </c>
      <c r="AP175" s="152">
        <v>0</v>
      </c>
      <c r="AQ175" s="204"/>
      <c r="AR175" s="153">
        <v>0</v>
      </c>
      <c r="AS175" s="152">
        <v>0</v>
      </c>
      <c r="AT175" s="204"/>
      <c r="AU175" s="153">
        <v>0</v>
      </c>
      <c r="AV175" s="152">
        <v>0</v>
      </c>
      <c r="AW175" s="204"/>
      <c r="AX175" s="153">
        <v>0</v>
      </c>
      <c r="AY175" s="152">
        <v>0</v>
      </c>
      <c r="AZ175" s="204"/>
    </row>
    <row r="176" spans="1:52" ht="15.75" thickBot="1" x14ac:dyDescent="0.3">
      <c r="A176" s="160"/>
      <c r="B176" s="161">
        <v>156</v>
      </c>
      <c r="C176" s="162" t="str">
        <v>Монтаж панели</v>
      </c>
      <c r="D176" s="162" t="str">
        <v>шт</v>
      </c>
      <c r="E176" s="163">
        <v>560.44000000000005</v>
      </c>
      <c r="F176" s="162">
        <v>12</v>
      </c>
      <c r="G176" s="163">
        <v>0</v>
      </c>
      <c r="H176" s="163">
        <v>6725.28</v>
      </c>
      <c r="I176" s="11"/>
      <c r="J176" s="147">
        <v>12</v>
      </c>
      <c r="K176" s="148">
        <v>6725.2800000000007</v>
      </c>
      <c r="L176" s="149"/>
      <c r="M176" s="150"/>
      <c r="N176" s="147">
        <v>0</v>
      </c>
      <c r="O176" s="148">
        <v>0</v>
      </c>
      <c r="P176" s="149"/>
      <c r="Q176" s="153">
        <v>0</v>
      </c>
      <c r="R176" s="152">
        <v>0</v>
      </c>
      <c r="S176" s="204"/>
      <c r="T176" s="153">
        <v>0</v>
      </c>
      <c r="U176" s="152">
        <v>0</v>
      </c>
      <c r="V176" s="204"/>
      <c r="W176" s="153">
        <v>12</v>
      </c>
      <c r="X176" s="152">
        <v>6725.2800000000007</v>
      </c>
      <c r="Y176" s="204"/>
      <c r="Z176" s="153">
        <v>0</v>
      </c>
      <c r="AA176" s="152">
        <v>0</v>
      </c>
      <c r="AB176" s="204"/>
      <c r="AC176" s="153">
        <v>0</v>
      </c>
      <c r="AD176" s="152">
        <v>0</v>
      </c>
      <c r="AE176" s="204"/>
      <c r="AF176" s="153">
        <v>0</v>
      </c>
      <c r="AG176" s="152">
        <v>0</v>
      </c>
      <c r="AH176" s="204"/>
      <c r="AI176" s="153">
        <v>0</v>
      </c>
      <c r="AJ176" s="152">
        <v>0</v>
      </c>
      <c r="AK176" s="204"/>
      <c r="AL176" s="153">
        <v>0</v>
      </c>
      <c r="AM176" s="152">
        <v>0</v>
      </c>
      <c r="AN176" s="204"/>
      <c r="AO176" s="153">
        <v>0</v>
      </c>
      <c r="AP176" s="152">
        <v>0</v>
      </c>
      <c r="AQ176" s="204"/>
      <c r="AR176" s="153">
        <v>0</v>
      </c>
      <c r="AS176" s="152">
        <v>0</v>
      </c>
      <c r="AT176" s="204"/>
      <c r="AU176" s="153">
        <v>0</v>
      </c>
      <c r="AV176" s="152">
        <v>0</v>
      </c>
      <c r="AW176" s="204"/>
      <c r="AX176" s="153">
        <v>0</v>
      </c>
      <c r="AY176" s="152">
        <v>0</v>
      </c>
      <c r="AZ176" s="204"/>
    </row>
    <row r="177" spans="1:52" ht="15.75" thickBot="1" x14ac:dyDescent="0.3">
      <c r="A177" s="160"/>
      <c r="B177" s="161">
        <v>0</v>
      </c>
      <c r="C177" s="162" t="str">
        <v>Щит этажный на 1 квартиру состоит (на 1 ЩЭ):</v>
      </c>
      <c r="D177" s="162">
        <v>0</v>
      </c>
      <c r="E177" s="163">
        <v>0</v>
      </c>
      <c r="F177" s="162">
        <v>0</v>
      </c>
      <c r="G177" s="163">
        <v>0</v>
      </c>
      <c r="H177" s="163">
        <v>0</v>
      </c>
      <c r="I177" s="11"/>
      <c r="J177" s="147">
        <v>0</v>
      </c>
      <c r="K177" s="148">
        <v>0</v>
      </c>
      <c r="L177" s="149"/>
      <c r="M177" s="150"/>
      <c r="N177" s="147">
        <v>0</v>
      </c>
      <c r="O177" s="148">
        <v>0</v>
      </c>
      <c r="P177" s="149"/>
      <c r="Q177" s="153">
        <v>0</v>
      </c>
      <c r="R177" s="152">
        <v>0</v>
      </c>
      <c r="S177" s="204"/>
      <c r="T177" s="153">
        <v>0</v>
      </c>
      <c r="U177" s="152">
        <v>0</v>
      </c>
      <c r="V177" s="204"/>
      <c r="W177" s="153">
        <v>0</v>
      </c>
      <c r="X177" s="152">
        <v>0</v>
      </c>
      <c r="Y177" s="204"/>
      <c r="Z177" s="153">
        <v>0</v>
      </c>
      <c r="AA177" s="152">
        <v>0</v>
      </c>
      <c r="AB177" s="204"/>
      <c r="AC177" s="153">
        <v>0</v>
      </c>
      <c r="AD177" s="152">
        <v>0</v>
      </c>
      <c r="AE177" s="204"/>
      <c r="AF177" s="153">
        <v>0</v>
      </c>
      <c r="AG177" s="152">
        <v>0</v>
      </c>
      <c r="AH177" s="204"/>
      <c r="AI177" s="153">
        <v>0</v>
      </c>
      <c r="AJ177" s="152">
        <v>0</v>
      </c>
      <c r="AK177" s="204"/>
      <c r="AL177" s="153">
        <v>0</v>
      </c>
      <c r="AM177" s="152">
        <v>0</v>
      </c>
      <c r="AN177" s="204"/>
      <c r="AO177" s="153">
        <v>0</v>
      </c>
      <c r="AP177" s="152">
        <v>0</v>
      </c>
      <c r="AQ177" s="204"/>
      <c r="AR177" s="153">
        <v>0</v>
      </c>
      <c r="AS177" s="152">
        <v>0</v>
      </c>
      <c r="AT177" s="204"/>
      <c r="AU177" s="153">
        <v>0</v>
      </c>
      <c r="AV177" s="152">
        <v>0</v>
      </c>
      <c r="AW177" s="204"/>
      <c r="AX177" s="153">
        <v>0</v>
      </c>
      <c r="AY177" s="152">
        <v>0</v>
      </c>
      <c r="AZ177" s="204"/>
    </row>
    <row r="178" spans="1:52" ht="30.75" thickBot="1" x14ac:dyDescent="0.3">
      <c r="A178" s="160"/>
      <c r="B178" s="161">
        <v>157</v>
      </c>
      <c r="C178" s="162" t="str">
        <v>Выключатель автоматический двухполюсный 50А С ВА47-29 4.5кА (MVA20-2-050-C)</v>
      </c>
      <c r="D178" s="162" t="str">
        <v>шт</v>
      </c>
      <c r="E178" s="163">
        <v>461.93</v>
      </c>
      <c r="F178" s="162">
        <v>1</v>
      </c>
      <c r="G178" s="163">
        <v>461.93</v>
      </c>
      <c r="H178" s="163">
        <v>0</v>
      </c>
      <c r="I178" s="11"/>
      <c r="J178" s="147">
        <v>0</v>
      </c>
      <c r="K178" s="148">
        <v>0</v>
      </c>
      <c r="L178" s="149"/>
      <c r="M178" s="150"/>
      <c r="N178" s="147">
        <v>1</v>
      </c>
      <c r="O178" s="148">
        <v>461.93</v>
      </c>
      <c r="P178" s="149"/>
      <c r="Q178" s="153">
        <v>0</v>
      </c>
      <c r="R178" s="152">
        <v>0</v>
      </c>
      <c r="S178" s="204"/>
      <c r="T178" s="153">
        <v>0</v>
      </c>
      <c r="U178" s="152">
        <v>0</v>
      </c>
      <c r="V178" s="204"/>
      <c r="W178" s="153">
        <v>0</v>
      </c>
      <c r="X178" s="152">
        <v>0</v>
      </c>
      <c r="Y178" s="204"/>
      <c r="Z178" s="153">
        <v>0</v>
      </c>
      <c r="AA178" s="152">
        <v>0</v>
      </c>
      <c r="AB178" s="204"/>
      <c r="AC178" s="153">
        <v>0</v>
      </c>
      <c r="AD178" s="152">
        <v>0</v>
      </c>
      <c r="AE178" s="204"/>
      <c r="AF178" s="153">
        <v>0</v>
      </c>
      <c r="AG178" s="152">
        <v>0</v>
      </c>
      <c r="AH178" s="204"/>
      <c r="AI178" s="153">
        <v>0</v>
      </c>
      <c r="AJ178" s="152">
        <v>0</v>
      </c>
      <c r="AK178" s="204"/>
      <c r="AL178" s="153">
        <v>0</v>
      </c>
      <c r="AM178" s="152">
        <v>0</v>
      </c>
      <c r="AN178" s="204"/>
      <c r="AO178" s="153">
        <v>0</v>
      </c>
      <c r="AP178" s="152">
        <v>0</v>
      </c>
      <c r="AQ178" s="204"/>
      <c r="AR178" s="153">
        <v>0</v>
      </c>
      <c r="AS178" s="152">
        <v>0</v>
      </c>
      <c r="AT178" s="204"/>
      <c r="AU178" s="153">
        <v>0</v>
      </c>
      <c r="AV178" s="152">
        <v>0</v>
      </c>
      <c r="AW178" s="204"/>
      <c r="AX178" s="153">
        <v>0</v>
      </c>
      <c r="AY178" s="152">
        <v>0</v>
      </c>
      <c r="AZ178" s="204"/>
    </row>
    <row r="179" spans="1:52" ht="30.75" thickBot="1" x14ac:dyDescent="0.3">
      <c r="A179" s="160"/>
      <c r="B179" s="161">
        <v>158</v>
      </c>
      <c r="C179" s="162" t="str">
        <v>Сжим ответвительный У-859 м50-70/о4-35 (У-859МУ3)</v>
      </c>
      <c r="D179" s="162" t="str">
        <v>шт</v>
      </c>
      <c r="E179" s="163">
        <v>98.61</v>
      </c>
      <c r="F179" s="162">
        <v>3</v>
      </c>
      <c r="G179" s="163">
        <v>295.83</v>
      </c>
      <c r="H179" s="163">
        <v>0</v>
      </c>
      <c r="I179" s="11"/>
      <c r="J179" s="147">
        <v>0</v>
      </c>
      <c r="K179" s="148">
        <v>0</v>
      </c>
      <c r="L179" s="149"/>
      <c r="M179" s="150"/>
      <c r="N179" s="147">
        <v>3</v>
      </c>
      <c r="O179" s="148">
        <v>295.83</v>
      </c>
      <c r="P179" s="149"/>
      <c r="Q179" s="153">
        <v>0</v>
      </c>
      <c r="R179" s="152">
        <v>0</v>
      </c>
      <c r="S179" s="204"/>
      <c r="T179" s="153">
        <v>0</v>
      </c>
      <c r="U179" s="152">
        <v>0</v>
      </c>
      <c r="V179" s="204"/>
      <c r="W179" s="153">
        <v>0</v>
      </c>
      <c r="X179" s="152">
        <v>0</v>
      </c>
      <c r="Y179" s="204"/>
      <c r="Z179" s="153">
        <v>0</v>
      </c>
      <c r="AA179" s="152">
        <v>0</v>
      </c>
      <c r="AB179" s="204"/>
      <c r="AC179" s="153">
        <v>0</v>
      </c>
      <c r="AD179" s="152">
        <v>0</v>
      </c>
      <c r="AE179" s="204"/>
      <c r="AF179" s="153">
        <v>0</v>
      </c>
      <c r="AG179" s="152">
        <v>0</v>
      </c>
      <c r="AH179" s="204"/>
      <c r="AI179" s="153">
        <v>0</v>
      </c>
      <c r="AJ179" s="152">
        <v>0</v>
      </c>
      <c r="AK179" s="204"/>
      <c r="AL179" s="153">
        <v>0</v>
      </c>
      <c r="AM179" s="152">
        <v>0</v>
      </c>
      <c r="AN179" s="204"/>
      <c r="AO179" s="153">
        <v>0</v>
      </c>
      <c r="AP179" s="152">
        <v>0</v>
      </c>
      <c r="AQ179" s="204"/>
      <c r="AR179" s="153">
        <v>0</v>
      </c>
      <c r="AS179" s="152">
        <v>0</v>
      </c>
      <c r="AT179" s="204"/>
      <c r="AU179" s="153">
        <v>0</v>
      </c>
      <c r="AV179" s="152">
        <v>0</v>
      </c>
      <c r="AW179" s="204"/>
      <c r="AX179" s="153">
        <v>0</v>
      </c>
      <c r="AY179" s="152">
        <v>0</v>
      </c>
      <c r="AZ179" s="204"/>
    </row>
    <row r="180" spans="1:52" ht="15.75" thickBot="1" x14ac:dyDescent="0.3">
      <c r="A180" s="160"/>
      <c r="B180" s="161">
        <v>159</v>
      </c>
      <c r="C180" s="162" t="str">
        <v>Расключение щита этажного ЩЭ</v>
      </c>
      <c r="D180" s="162" t="str">
        <v>шт</v>
      </c>
      <c r="E180" s="163">
        <v>1100.6300000000001</v>
      </c>
      <c r="F180" s="162">
        <v>1</v>
      </c>
      <c r="G180" s="163">
        <v>0</v>
      </c>
      <c r="H180" s="163">
        <v>1100.6300000000001</v>
      </c>
      <c r="I180" s="11"/>
      <c r="J180" s="147">
        <v>0</v>
      </c>
      <c r="K180" s="148">
        <v>0</v>
      </c>
      <c r="L180" s="149"/>
      <c r="M180" s="150"/>
      <c r="N180" s="147">
        <v>1</v>
      </c>
      <c r="O180" s="148">
        <v>1100.6300000000001</v>
      </c>
      <c r="P180" s="149"/>
      <c r="Q180" s="153">
        <v>0</v>
      </c>
      <c r="R180" s="152">
        <v>0</v>
      </c>
      <c r="S180" s="204"/>
      <c r="T180" s="153">
        <v>0</v>
      </c>
      <c r="U180" s="152">
        <v>0</v>
      </c>
      <c r="V180" s="204"/>
      <c r="W180" s="153">
        <v>0</v>
      </c>
      <c r="X180" s="152">
        <v>0</v>
      </c>
      <c r="Y180" s="204"/>
      <c r="Z180" s="153">
        <v>0</v>
      </c>
      <c r="AA180" s="152">
        <v>0</v>
      </c>
      <c r="AB180" s="204"/>
      <c r="AC180" s="153">
        <v>0</v>
      </c>
      <c r="AD180" s="152">
        <v>0</v>
      </c>
      <c r="AE180" s="204"/>
      <c r="AF180" s="153">
        <v>0</v>
      </c>
      <c r="AG180" s="152">
        <v>0</v>
      </c>
      <c r="AH180" s="204"/>
      <c r="AI180" s="153">
        <v>0</v>
      </c>
      <c r="AJ180" s="152">
        <v>0</v>
      </c>
      <c r="AK180" s="204"/>
      <c r="AL180" s="153">
        <v>0</v>
      </c>
      <c r="AM180" s="152">
        <v>0</v>
      </c>
      <c r="AN180" s="204"/>
      <c r="AO180" s="153">
        <v>0</v>
      </c>
      <c r="AP180" s="152">
        <v>0</v>
      </c>
      <c r="AQ180" s="204"/>
      <c r="AR180" s="153">
        <v>0</v>
      </c>
      <c r="AS180" s="152">
        <v>0</v>
      </c>
      <c r="AT180" s="204"/>
      <c r="AU180" s="153">
        <v>0</v>
      </c>
      <c r="AV180" s="152">
        <v>0</v>
      </c>
      <c r="AW180" s="204"/>
      <c r="AX180" s="153">
        <v>0</v>
      </c>
      <c r="AY180" s="152">
        <v>0</v>
      </c>
      <c r="AZ180" s="204"/>
    </row>
    <row r="181" spans="1:52" ht="15.75" thickBot="1" x14ac:dyDescent="0.3">
      <c r="A181" s="160"/>
      <c r="B181" s="161">
        <v>0</v>
      </c>
      <c r="C181" s="162" t="str">
        <v>Щит этажный на 3 квартиры состоит (на 3 ЩЭ):</v>
      </c>
      <c r="D181" s="162">
        <v>0</v>
      </c>
      <c r="E181" s="163">
        <v>0</v>
      </c>
      <c r="F181" s="162">
        <v>0</v>
      </c>
      <c r="G181" s="163">
        <v>0</v>
      </c>
      <c r="H181" s="163">
        <v>0</v>
      </c>
      <c r="I181" s="11"/>
      <c r="J181" s="147">
        <v>0</v>
      </c>
      <c r="K181" s="148">
        <v>0</v>
      </c>
      <c r="L181" s="149"/>
      <c r="M181" s="150"/>
      <c r="N181" s="147">
        <v>0</v>
      </c>
      <c r="O181" s="148">
        <v>0</v>
      </c>
      <c r="P181" s="149"/>
      <c r="Q181" s="153">
        <v>0</v>
      </c>
      <c r="R181" s="152">
        <v>0</v>
      </c>
      <c r="S181" s="204"/>
      <c r="T181" s="153">
        <v>0</v>
      </c>
      <c r="U181" s="152">
        <v>0</v>
      </c>
      <c r="V181" s="204"/>
      <c r="W181" s="153">
        <v>0</v>
      </c>
      <c r="X181" s="152">
        <v>0</v>
      </c>
      <c r="Y181" s="204"/>
      <c r="Z181" s="153">
        <v>0</v>
      </c>
      <c r="AA181" s="152">
        <v>0</v>
      </c>
      <c r="AB181" s="204"/>
      <c r="AC181" s="153">
        <v>0</v>
      </c>
      <c r="AD181" s="152">
        <v>0</v>
      </c>
      <c r="AE181" s="204"/>
      <c r="AF181" s="153">
        <v>0</v>
      </c>
      <c r="AG181" s="152">
        <v>0</v>
      </c>
      <c r="AH181" s="204"/>
      <c r="AI181" s="153">
        <v>0</v>
      </c>
      <c r="AJ181" s="152">
        <v>0</v>
      </c>
      <c r="AK181" s="204"/>
      <c r="AL181" s="153">
        <v>0</v>
      </c>
      <c r="AM181" s="152">
        <v>0</v>
      </c>
      <c r="AN181" s="204"/>
      <c r="AO181" s="153">
        <v>0</v>
      </c>
      <c r="AP181" s="152">
        <v>0</v>
      </c>
      <c r="AQ181" s="204"/>
      <c r="AR181" s="153">
        <v>0</v>
      </c>
      <c r="AS181" s="152">
        <v>0</v>
      </c>
      <c r="AT181" s="204"/>
      <c r="AU181" s="153">
        <v>0</v>
      </c>
      <c r="AV181" s="152">
        <v>0</v>
      </c>
      <c r="AW181" s="204"/>
      <c r="AX181" s="153">
        <v>0</v>
      </c>
      <c r="AY181" s="152">
        <v>0</v>
      </c>
      <c r="AZ181" s="204"/>
    </row>
    <row r="182" spans="1:52" ht="30.75" thickBot="1" x14ac:dyDescent="0.3">
      <c r="A182" s="160"/>
      <c r="B182" s="161">
        <v>160</v>
      </c>
      <c r="C182" s="162" t="str">
        <v>Выключатель автоматический двухполюсный 50А С ВА47-29 4.5кА (MVA20-2-050-C)</v>
      </c>
      <c r="D182" s="162" t="str">
        <v>шт</v>
      </c>
      <c r="E182" s="163">
        <v>461.93</v>
      </c>
      <c r="F182" s="162">
        <v>9</v>
      </c>
      <c r="G182" s="163">
        <v>4157.37</v>
      </c>
      <c r="H182" s="163">
        <v>0</v>
      </c>
      <c r="I182" s="11"/>
      <c r="J182" s="147">
        <v>0</v>
      </c>
      <c r="K182" s="148">
        <v>0</v>
      </c>
      <c r="L182" s="149"/>
      <c r="M182" s="150"/>
      <c r="N182" s="147">
        <v>9</v>
      </c>
      <c r="O182" s="148">
        <v>4157.37</v>
      </c>
      <c r="P182" s="149"/>
      <c r="Q182" s="153">
        <v>0</v>
      </c>
      <c r="R182" s="152">
        <v>0</v>
      </c>
      <c r="S182" s="204"/>
      <c r="T182" s="153">
        <v>0</v>
      </c>
      <c r="U182" s="152">
        <v>0</v>
      </c>
      <c r="V182" s="204"/>
      <c r="W182" s="153">
        <v>0</v>
      </c>
      <c r="X182" s="152">
        <v>0</v>
      </c>
      <c r="Y182" s="204"/>
      <c r="Z182" s="153">
        <v>0</v>
      </c>
      <c r="AA182" s="152">
        <v>0</v>
      </c>
      <c r="AB182" s="204"/>
      <c r="AC182" s="153">
        <v>0</v>
      </c>
      <c r="AD182" s="152">
        <v>0</v>
      </c>
      <c r="AE182" s="204"/>
      <c r="AF182" s="153">
        <v>0</v>
      </c>
      <c r="AG182" s="152">
        <v>0</v>
      </c>
      <c r="AH182" s="204"/>
      <c r="AI182" s="153">
        <v>0</v>
      </c>
      <c r="AJ182" s="152">
        <v>0</v>
      </c>
      <c r="AK182" s="204"/>
      <c r="AL182" s="153">
        <v>0</v>
      </c>
      <c r="AM182" s="152">
        <v>0</v>
      </c>
      <c r="AN182" s="204"/>
      <c r="AO182" s="153">
        <v>0</v>
      </c>
      <c r="AP182" s="152">
        <v>0</v>
      </c>
      <c r="AQ182" s="204"/>
      <c r="AR182" s="153">
        <v>0</v>
      </c>
      <c r="AS182" s="152">
        <v>0</v>
      </c>
      <c r="AT182" s="204"/>
      <c r="AU182" s="153">
        <v>0</v>
      </c>
      <c r="AV182" s="152">
        <v>0</v>
      </c>
      <c r="AW182" s="204"/>
      <c r="AX182" s="153">
        <v>0</v>
      </c>
      <c r="AY182" s="152">
        <v>0</v>
      </c>
      <c r="AZ182" s="204"/>
    </row>
    <row r="183" spans="1:52" ht="30.75" thickBot="1" x14ac:dyDescent="0.3">
      <c r="A183" s="160"/>
      <c r="B183" s="161">
        <v>161</v>
      </c>
      <c r="C183" s="162" t="str">
        <v>Сжим ответвительный У-859 м50-70/о4-35 (У-859МУ3)</v>
      </c>
      <c r="D183" s="162" t="str">
        <v>шт</v>
      </c>
      <c r="E183" s="163">
        <v>98.61</v>
      </c>
      <c r="F183" s="162">
        <v>15</v>
      </c>
      <c r="G183" s="163">
        <v>1479.15</v>
      </c>
      <c r="H183" s="163">
        <v>0</v>
      </c>
      <c r="I183" s="11"/>
      <c r="J183" s="147">
        <v>0</v>
      </c>
      <c r="K183" s="148">
        <v>0</v>
      </c>
      <c r="L183" s="149"/>
      <c r="M183" s="150"/>
      <c r="N183" s="147">
        <v>15</v>
      </c>
      <c r="O183" s="148">
        <v>1479.15</v>
      </c>
      <c r="P183" s="149"/>
      <c r="Q183" s="153">
        <v>0</v>
      </c>
      <c r="R183" s="152">
        <v>0</v>
      </c>
      <c r="S183" s="204"/>
      <c r="T183" s="153">
        <v>0</v>
      </c>
      <c r="U183" s="152">
        <v>0</v>
      </c>
      <c r="V183" s="204"/>
      <c r="W183" s="153">
        <v>0</v>
      </c>
      <c r="X183" s="152">
        <v>0</v>
      </c>
      <c r="Y183" s="204"/>
      <c r="Z183" s="153">
        <v>0</v>
      </c>
      <c r="AA183" s="152">
        <v>0</v>
      </c>
      <c r="AB183" s="204"/>
      <c r="AC183" s="153">
        <v>0</v>
      </c>
      <c r="AD183" s="152">
        <v>0</v>
      </c>
      <c r="AE183" s="204"/>
      <c r="AF183" s="153">
        <v>0</v>
      </c>
      <c r="AG183" s="152">
        <v>0</v>
      </c>
      <c r="AH183" s="204"/>
      <c r="AI183" s="153">
        <v>0</v>
      </c>
      <c r="AJ183" s="152">
        <v>0</v>
      </c>
      <c r="AK183" s="204"/>
      <c r="AL183" s="153">
        <v>0</v>
      </c>
      <c r="AM183" s="152">
        <v>0</v>
      </c>
      <c r="AN183" s="204"/>
      <c r="AO183" s="153">
        <v>0</v>
      </c>
      <c r="AP183" s="152">
        <v>0</v>
      </c>
      <c r="AQ183" s="204"/>
      <c r="AR183" s="153">
        <v>0</v>
      </c>
      <c r="AS183" s="152">
        <v>0</v>
      </c>
      <c r="AT183" s="204"/>
      <c r="AU183" s="153">
        <v>0</v>
      </c>
      <c r="AV183" s="152">
        <v>0</v>
      </c>
      <c r="AW183" s="204"/>
      <c r="AX183" s="153">
        <v>0</v>
      </c>
      <c r="AY183" s="152">
        <v>0</v>
      </c>
      <c r="AZ183" s="204"/>
    </row>
    <row r="184" spans="1:52" ht="15.75" thickBot="1" x14ac:dyDescent="0.3">
      <c r="A184" s="160"/>
      <c r="B184" s="161">
        <v>162</v>
      </c>
      <c r="C184" s="162" t="str">
        <v>Расключение щита этажного ЩЭ</v>
      </c>
      <c r="D184" s="162" t="str">
        <v>шт</v>
      </c>
      <c r="E184" s="163">
        <v>2701.88</v>
      </c>
      <c r="F184" s="162">
        <v>3</v>
      </c>
      <c r="G184" s="163">
        <v>0</v>
      </c>
      <c r="H184" s="163">
        <v>8105.64</v>
      </c>
      <c r="I184" s="11"/>
      <c r="J184" s="147">
        <v>0</v>
      </c>
      <c r="K184" s="148">
        <v>0</v>
      </c>
      <c r="L184" s="149"/>
      <c r="M184" s="150"/>
      <c r="N184" s="147">
        <v>3</v>
      </c>
      <c r="O184" s="148">
        <v>8105.64</v>
      </c>
      <c r="P184" s="149"/>
      <c r="Q184" s="153">
        <v>0</v>
      </c>
      <c r="R184" s="152">
        <v>0</v>
      </c>
      <c r="S184" s="204"/>
      <c r="T184" s="153">
        <v>0</v>
      </c>
      <c r="U184" s="152">
        <v>0</v>
      </c>
      <c r="V184" s="204"/>
      <c r="W184" s="153">
        <v>0</v>
      </c>
      <c r="X184" s="152">
        <v>0</v>
      </c>
      <c r="Y184" s="204"/>
      <c r="Z184" s="153">
        <v>0</v>
      </c>
      <c r="AA184" s="152">
        <v>0</v>
      </c>
      <c r="AB184" s="204"/>
      <c r="AC184" s="153">
        <v>0</v>
      </c>
      <c r="AD184" s="152">
        <v>0</v>
      </c>
      <c r="AE184" s="204"/>
      <c r="AF184" s="153">
        <v>0</v>
      </c>
      <c r="AG184" s="152">
        <v>0</v>
      </c>
      <c r="AH184" s="204"/>
      <c r="AI184" s="153">
        <v>0</v>
      </c>
      <c r="AJ184" s="152">
        <v>0</v>
      </c>
      <c r="AK184" s="204"/>
      <c r="AL184" s="153">
        <v>0</v>
      </c>
      <c r="AM184" s="152">
        <v>0</v>
      </c>
      <c r="AN184" s="204"/>
      <c r="AO184" s="153">
        <v>0</v>
      </c>
      <c r="AP184" s="152">
        <v>0</v>
      </c>
      <c r="AQ184" s="204"/>
      <c r="AR184" s="153">
        <v>0</v>
      </c>
      <c r="AS184" s="152">
        <v>0</v>
      </c>
      <c r="AT184" s="204"/>
      <c r="AU184" s="153">
        <v>0</v>
      </c>
      <c r="AV184" s="152">
        <v>0</v>
      </c>
      <c r="AW184" s="204"/>
      <c r="AX184" s="153">
        <v>0</v>
      </c>
      <c r="AY184" s="152">
        <v>0</v>
      </c>
      <c r="AZ184" s="204"/>
    </row>
    <row r="185" spans="1:52" ht="15.75" thickBot="1" x14ac:dyDescent="0.3">
      <c r="A185" s="160"/>
      <c r="B185" s="161">
        <v>0</v>
      </c>
      <c r="C185" s="162" t="str">
        <v>Щит этажный на 4 квартиры состоит (на 8 ЩЭ):</v>
      </c>
      <c r="D185" s="162">
        <v>0</v>
      </c>
      <c r="E185" s="163">
        <v>0</v>
      </c>
      <c r="F185" s="162">
        <v>0</v>
      </c>
      <c r="G185" s="163">
        <v>0</v>
      </c>
      <c r="H185" s="163">
        <v>0</v>
      </c>
      <c r="I185" s="11"/>
      <c r="J185" s="147">
        <v>0</v>
      </c>
      <c r="K185" s="148">
        <v>0</v>
      </c>
      <c r="L185" s="149"/>
      <c r="M185" s="150"/>
      <c r="N185" s="147">
        <v>0</v>
      </c>
      <c r="O185" s="148">
        <v>0</v>
      </c>
      <c r="P185" s="149"/>
      <c r="Q185" s="153">
        <v>0</v>
      </c>
      <c r="R185" s="152">
        <v>0</v>
      </c>
      <c r="S185" s="204"/>
      <c r="T185" s="153">
        <v>0</v>
      </c>
      <c r="U185" s="152">
        <v>0</v>
      </c>
      <c r="V185" s="204"/>
      <c r="W185" s="153">
        <v>0</v>
      </c>
      <c r="X185" s="152">
        <v>0</v>
      </c>
      <c r="Y185" s="204"/>
      <c r="Z185" s="153">
        <v>0</v>
      </c>
      <c r="AA185" s="152">
        <v>0</v>
      </c>
      <c r="AB185" s="204"/>
      <c r="AC185" s="153">
        <v>0</v>
      </c>
      <c r="AD185" s="152">
        <v>0</v>
      </c>
      <c r="AE185" s="204"/>
      <c r="AF185" s="153">
        <v>0</v>
      </c>
      <c r="AG185" s="152">
        <v>0</v>
      </c>
      <c r="AH185" s="204"/>
      <c r="AI185" s="153">
        <v>0</v>
      </c>
      <c r="AJ185" s="152">
        <v>0</v>
      </c>
      <c r="AK185" s="204"/>
      <c r="AL185" s="153">
        <v>0</v>
      </c>
      <c r="AM185" s="152">
        <v>0</v>
      </c>
      <c r="AN185" s="204"/>
      <c r="AO185" s="153">
        <v>0</v>
      </c>
      <c r="AP185" s="152">
        <v>0</v>
      </c>
      <c r="AQ185" s="204"/>
      <c r="AR185" s="153">
        <v>0</v>
      </c>
      <c r="AS185" s="152">
        <v>0</v>
      </c>
      <c r="AT185" s="204"/>
      <c r="AU185" s="153">
        <v>0</v>
      </c>
      <c r="AV185" s="152">
        <v>0</v>
      </c>
      <c r="AW185" s="204"/>
      <c r="AX185" s="153">
        <v>0</v>
      </c>
      <c r="AY185" s="152">
        <v>0</v>
      </c>
      <c r="AZ185" s="204"/>
    </row>
    <row r="186" spans="1:52" ht="30.75" thickBot="1" x14ac:dyDescent="0.3">
      <c r="A186" s="160"/>
      <c r="B186" s="161">
        <v>163</v>
      </c>
      <c r="C186" s="162" t="str">
        <v>Выключатель автоматический двухполюсный 50А С ВА47-29 4.5кА (MVA20-2-050-C)</v>
      </c>
      <c r="D186" s="162" t="str">
        <v>шт</v>
      </c>
      <c r="E186" s="163">
        <v>461.93</v>
      </c>
      <c r="F186" s="162">
        <v>32</v>
      </c>
      <c r="G186" s="163">
        <v>14781.76</v>
      </c>
      <c r="H186" s="163">
        <v>0</v>
      </c>
      <c r="I186" s="11"/>
      <c r="J186" s="147">
        <v>0</v>
      </c>
      <c r="K186" s="148">
        <v>0</v>
      </c>
      <c r="L186" s="149"/>
      <c r="M186" s="150"/>
      <c r="N186" s="147">
        <v>32</v>
      </c>
      <c r="O186" s="148">
        <v>14781.76</v>
      </c>
      <c r="P186" s="149"/>
      <c r="Q186" s="153">
        <v>0</v>
      </c>
      <c r="R186" s="152">
        <v>0</v>
      </c>
      <c r="S186" s="204"/>
      <c r="T186" s="153">
        <v>0</v>
      </c>
      <c r="U186" s="152">
        <v>0</v>
      </c>
      <c r="V186" s="204"/>
      <c r="W186" s="153">
        <v>0</v>
      </c>
      <c r="X186" s="152">
        <v>0</v>
      </c>
      <c r="Y186" s="204"/>
      <c r="Z186" s="153">
        <v>0</v>
      </c>
      <c r="AA186" s="152">
        <v>0</v>
      </c>
      <c r="AB186" s="204"/>
      <c r="AC186" s="153">
        <v>0</v>
      </c>
      <c r="AD186" s="152">
        <v>0</v>
      </c>
      <c r="AE186" s="204"/>
      <c r="AF186" s="153">
        <v>0</v>
      </c>
      <c r="AG186" s="152">
        <v>0</v>
      </c>
      <c r="AH186" s="204"/>
      <c r="AI186" s="153">
        <v>0</v>
      </c>
      <c r="AJ186" s="152">
        <v>0</v>
      </c>
      <c r="AK186" s="204"/>
      <c r="AL186" s="153">
        <v>0</v>
      </c>
      <c r="AM186" s="152">
        <v>0</v>
      </c>
      <c r="AN186" s="204"/>
      <c r="AO186" s="153">
        <v>0</v>
      </c>
      <c r="AP186" s="152">
        <v>0</v>
      </c>
      <c r="AQ186" s="204"/>
      <c r="AR186" s="153">
        <v>0</v>
      </c>
      <c r="AS186" s="152">
        <v>0</v>
      </c>
      <c r="AT186" s="204"/>
      <c r="AU186" s="153">
        <v>0</v>
      </c>
      <c r="AV186" s="152">
        <v>0</v>
      </c>
      <c r="AW186" s="204"/>
      <c r="AX186" s="153">
        <v>0</v>
      </c>
      <c r="AY186" s="152">
        <v>0</v>
      </c>
      <c r="AZ186" s="204"/>
    </row>
    <row r="187" spans="1:52" ht="30.75" thickBot="1" x14ac:dyDescent="0.3">
      <c r="A187" s="160"/>
      <c r="B187" s="161">
        <v>164</v>
      </c>
      <c r="C187" s="162" t="str">
        <v>Сжим ответвительный У-859 м50-70/о4-35 (У-859МУ3)</v>
      </c>
      <c r="D187" s="162" t="str">
        <v>шт</v>
      </c>
      <c r="E187" s="163">
        <v>98.61</v>
      </c>
      <c r="F187" s="162">
        <v>40</v>
      </c>
      <c r="G187" s="163">
        <v>3944.4</v>
      </c>
      <c r="H187" s="163">
        <v>0</v>
      </c>
      <c r="I187" s="11"/>
      <c r="J187" s="147">
        <v>0</v>
      </c>
      <c r="K187" s="148">
        <v>0</v>
      </c>
      <c r="L187" s="149"/>
      <c r="M187" s="150"/>
      <c r="N187" s="147">
        <v>40</v>
      </c>
      <c r="O187" s="148">
        <v>3944.4</v>
      </c>
      <c r="P187" s="149"/>
      <c r="Q187" s="153">
        <v>0</v>
      </c>
      <c r="R187" s="152">
        <v>0</v>
      </c>
      <c r="S187" s="204"/>
      <c r="T187" s="153">
        <v>0</v>
      </c>
      <c r="U187" s="152">
        <v>0</v>
      </c>
      <c r="V187" s="204"/>
      <c r="W187" s="153">
        <v>0</v>
      </c>
      <c r="X187" s="152">
        <v>0</v>
      </c>
      <c r="Y187" s="204"/>
      <c r="Z187" s="153">
        <v>0</v>
      </c>
      <c r="AA187" s="152">
        <v>0</v>
      </c>
      <c r="AB187" s="204"/>
      <c r="AC187" s="153">
        <v>0</v>
      </c>
      <c r="AD187" s="152">
        <v>0</v>
      </c>
      <c r="AE187" s="204"/>
      <c r="AF187" s="153">
        <v>0</v>
      </c>
      <c r="AG187" s="152">
        <v>0</v>
      </c>
      <c r="AH187" s="204"/>
      <c r="AI187" s="153">
        <v>0</v>
      </c>
      <c r="AJ187" s="152">
        <v>0</v>
      </c>
      <c r="AK187" s="204"/>
      <c r="AL187" s="153">
        <v>0</v>
      </c>
      <c r="AM187" s="152">
        <v>0</v>
      </c>
      <c r="AN187" s="204"/>
      <c r="AO187" s="153">
        <v>0</v>
      </c>
      <c r="AP187" s="152">
        <v>0</v>
      </c>
      <c r="AQ187" s="204"/>
      <c r="AR187" s="153">
        <v>0</v>
      </c>
      <c r="AS187" s="152">
        <v>0</v>
      </c>
      <c r="AT187" s="204"/>
      <c r="AU187" s="153">
        <v>0</v>
      </c>
      <c r="AV187" s="152">
        <v>0</v>
      </c>
      <c r="AW187" s="204"/>
      <c r="AX187" s="153">
        <v>0</v>
      </c>
      <c r="AY187" s="152">
        <v>0</v>
      </c>
      <c r="AZ187" s="204"/>
    </row>
    <row r="188" spans="1:52" ht="30.75" thickBot="1" x14ac:dyDescent="0.3">
      <c r="A188" s="160"/>
      <c r="B188" s="161">
        <v>165</v>
      </c>
      <c r="C188" s="162" t="str">
        <v>Розетка на DIN-рейку с заземлением контактов РАр 10-3-ОП</v>
      </c>
      <c r="D188" s="162" t="str">
        <v>шт</v>
      </c>
      <c r="E188" s="163">
        <v>288.23</v>
      </c>
      <c r="F188" s="162">
        <v>4</v>
      </c>
      <c r="G188" s="163">
        <v>1152.92</v>
      </c>
      <c r="H188" s="163">
        <v>0</v>
      </c>
      <c r="I188" s="11"/>
      <c r="J188" s="147">
        <v>0</v>
      </c>
      <c r="K188" s="148">
        <v>0</v>
      </c>
      <c r="L188" s="149"/>
      <c r="M188" s="150"/>
      <c r="N188" s="147">
        <v>4</v>
      </c>
      <c r="O188" s="148">
        <v>1152.92</v>
      </c>
      <c r="P188" s="149"/>
      <c r="Q188" s="153">
        <v>0</v>
      </c>
      <c r="R188" s="152">
        <v>0</v>
      </c>
      <c r="S188" s="204"/>
      <c r="T188" s="153">
        <v>0</v>
      </c>
      <c r="U188" s="152">
        <v>0</v>
      </c>
      <c r="V188" s="204"/>
      <c r="W188" s="153">
        <v>0</v>
      </c>
      <c r="X188" s="152">
        <v>0</v>
      </c>
      <c r="Y188" s="204"/>
      <c r="Z188" s="153">
        <v>0</v>
      </c>
      <c r="AA188" s="152">
        <v>0</v>
      </c>
      <c r="AB188" s="204"/>
      <c r="AC188" s="153">
        <v>0</v>
      </c>
      <c r="AD188" s="152">
        <v>0</v>
      </c>
      <c r="AE188" s="204"/>
      <c r="AF188" s="153">
        <v>0</v>
      </c>
      <c r="AG188" s="152">
        <v>0</v>
      </c>
      <c r="AH188" s="204"/>
      <c r="AI188" s="153">
        <v>0</v>
      </c>
      <c r="AJ188" s="152">
        <v>0</v>
      </c>
      <c r="AK188" s="204"/>
      <c r="AL188" s="153">
        <v>0</v>
      </c>
      <c r="AM188" s="152">
        <v>0</v>
      </c>
      <c r="AN188" s="204"/>
      <c r="AO188" s="153">
        <v>0</v>
      </c>
      <c r="AP188" s="152">
        <v>0</v>
      </c>
      <c r="AQ188" s="204"/>
      <c r="AR188" s="153">
        <v>0</v>
      </c>
      <c r="AS188" s="152">
        <v>0</v>
      </c>
      <c r="AT188" s="204"/>
      <c r="AU188" s="153">
        <v>0</v>
      </c>
      <c r="AV188" s="152">
        <v>0</v>
      </c>
      <c r="AW188" s="204"/>
      <c r="AX188" s="153">
        <v>0</v>
      </c>
      <c r="AY188" s="152">
        <v>0</v>
      </c>
      <c r="AZ188" s="204"/>
    </row>
    <row r="189" spans="1:52" ht="15.75" thickBot="1" x14ac:dyDescent="0.3">
      <c r="A189" s="160"/>
      <c r="B189" s="161">
        <v>166</v>
      </c>
      <c r="C189" s="162" t="str">
        <v>Расключение щита этажного ЩЭ</v>
      </c>
      <c r="D189" s="162" t="str">
        <v>шт</v>
      </c>
      <c r="E189" s="163">
        <v>3502.5</v>
      </c>
      <c r="F189" s="162">
        <v>8</v>
      </c>
      <c r="G189" s="163">
        <v>0</v>
      </c>
      <c r="H189" s="163">
        <v>28020</v>
      </c>
      <c r="I189" s="11"/>
      <c r="J189" s="147">
        <v>0</v>
      </c>
      <c r="K189" s="148">
        <v>0</v>
      </c>
      <c r="L189" s="149"/>
      <c r="M189" s="150"/>
      <c r="N189" s="147">
        <v>8</v>
      </c>
      <c r="O189" s="148">
        <v>28020</v>
      </c>
      <c r="P189" s="149"/>
      <c r="Q189" s="153">
        <v>0</v>
      </c>
      <c r="R189" s="152">
        <v>0</v>
      </c>
      <c r="S189" s="204"/>
      <c r="T189" s="153">
        <v>0</v>
      </c>
      <c r="U189" s="152">
        <v>0</v>
      </c>
      <c r="V189" s="204"/>
      <c r="W189" s="153">
        <v>0</v>
      </c>
      <c r="X189" s="152">
        <v>0</v>
      </c>
      <c r="Y189" s="204"/>
      <c r="Z189" s="153">
        <v>0</v>
      </c>
      <c r="AA189" s="152">
        <v>0</v>
      </c>
      <c r="AB189" s="204"/>
      <c r="AC189" s="153">
        <v>0</v>
      </c>
      <c r="AD189" s="152">
        <v>0</v>
      </c>
      <c r="AE189" s="204"/>
      <c r="AF189" s="153">
        <v>0</v>
      </c>
      <c r="AG189" s="152">
        <v>0</v>
      </c>
      <c r="AH189" s="204"/>
      <c r="AI189" s="153">
        <v>0</v>
      </c>
      <c r="AJ189" s="152">
        <v>0</v>
      </c>
      <c r="AK189" s="204"/>
      <c r="AL189" s="153">
        <v>0</v>
      </c>
      <c r="AM189" s="152">
        <v>0</v>
      </c>
      <c r="AN189" s="204"/>
      <c r="AO189" s="153">
        <v>0</v>
      </c>
      <c r="AP189" s="152">
        <v>0</v>
      </c>
      <c r="AQ189" s="204"/>
      <c r="AR189" s="153">
        <v>0</v>
      </c>
      <c r="AS189" s="152">
        <v>0</v>
      </c>
      <c r="AT189" s="204"/>
      <c r="AU189" s="153">
        <v>0</v>
      </c>
      <c r="AV189" s="152">
        <v>0</v>
      </c>
      <c r="AW189" s="204"/>
      <c r="AX189" s="153">
        <v>0</v>
      </c>
      <c r="AY189" s="152">
        <v>0</v>
      </c>
      <c r="AZ189" s="204"/>
    </row>
    <row r="190" spans="1:52" ht="15.75" thickBot="1" x14ac:dyDescent="0.3">
      <c r="A190" s="160"/>
      <c r="B190" s="161">
        <v>0</v>
      </c>
      <c r="C190" s="162" t="str">
        <v>2.Светотехническая продукция</v>
      </c>
      <c r="D190" s="162">
        <v>0</v>
      </c>
      <c r="E190" s="163">
        <v>0</v>
      </c>
      <c r="F190" s="162">
        <v>0</v>
      </c>
      <c r="G190" s="163">
        <v>0</v>
      </c>
      <c r="H190" s="163">
        <v>0</v>
      </c>
      <c r="I190" s="11"/>
      <c r="J190" s="147">
        <v>0</v>
      </c>
      <c r="K190" s="148">
        <v>0</v>
      </c>
      <c r="L190" s="149"/>
      <c r="M190" s="150"/>
      <c r="N190" s="147">
        <v>0</v>
      </c>
      <c r="O190" s="148">
        <v>0</v>
      </c>
      <c r="P190" s="149"/>
      <c r="Q190" s="153">
        <v>0</v>
      </c>
      <c r="R190" s="152">
        <v>0</v>
      </c>
      <c r="S190" s="204"/>
      <c r="T190" s="153">
        <v>0</v>
      </c>
      <c r="U190" s="152">
        <v>0</v>
      </c>
      <c r="V190" s="204"/>
      <c r="W190" s="153">
        <v>0</v>
      </c>
      <c r="X190" s="152">
        <v>0</v>
      </c>
      <c r="Y190" s="204"/>
      <c r="Z190" s="153">
        <v>0</v>
      </c>
      <c r="AA190" s="152">
        <v>0</v>
      </c>
      <c r="AB190" s="204"/>
      <c r="AC190" s="153">
        <v>0</v>
      </c>
      <c r="AD190" s="152">
        <v>0</v>
      </c>
      <c r="AE190" s="204"/>
      <c r="AF190" s="153">
        <v>0</v>
      </c>
      <c r="AG190" s="152">
        <v>0</v>
      </c>
      <c r="AH190" s="204"/>
      <c r="AI190" s="153">
        <v>0</v>
      </c>
      <c r="AJ190" s="152">
        <v>0</v>
      </c>
      <c r="AK190" s="204"/>
      <c r="AL190" s="153">
        <v>0</v>
      </c>
      <c r="AM190" s="152">
        <v>0</v>
      </c>
      <c r="AN190" s="204"/>
      <c r="AO190" s="153">
        <v>0</v>
      </c>
      <c r="AP190" s="152">
        <v>0</v>
      </c>
      <c r="AQ190" s="204"/>
      <c r="AR190" s="153">
        <v>0</v>
      </c>
      <c r="AS190" s="152">
        <v>0</v>
      </c>
      <c r="AT190" s="204"/>
      <c r="AU190" s="153">
        <v>0</v>
      </c>
      <c r="AV190" s="152">
        <v>0</v>
      </c>
      <c r="AW190" s="204"/>
      <c r="AX190" s="153">
        <v>0</v>
      </c>
      <c r="AY190" s="152">
        <v>0</v>
      </c>
      <c r="AZ190" s="204"/>
    </row>
    <row r="191" spans="1:52" ht="15.75" thickBot="1" x14ac:dyDescent="0.3">
      <c r="A191" s="160"/>
      <c r="B191" s="161">
        <v>167</v>
      </c>
      <c r="C191" s="162" t="str">
        <v>Патрон подвесной Е27 пластик белый</v>
      </c>
      <c r="D191" s="162" t="str">
        <v>шт</v>
      </c>
      <c r="E191" s="163">
        <v>24.55</v>
      </c>
      <c r="F191" s="162">
        <v>231</v>
      </c>
      <c r="G191" s="163">
        <v>5671.05</v>
      </c>
      <c r="H191" s="163">
        <v>0</v>
      </c>
      <c r="I191" s="11"/>
      <c r="J191" s="147">
        <v>0</v>
      </c>
      <c r="K191" s="148">
        <v>0</v>
      </c>
      <c r="L191" s="149"/>
      <c r="M191" s="150"/>
      <c r="N191" s="147">
        <v>231</v>
      </c>
      <c r="O191" s="148">
        <v>5671.05</v>
      </c>
      <c r="P191" s="149"/>
      <c r="Q191" s="153">
        <v>0</v>
      </c>
      <c r="R191" s="152">
        <v>0</v>
      </c>
      <c r="S191" s="204"/>
      <c r="T191" s="153">
        <v>0</v>
      </c>
      <c r="U191" s="152">
        <v>0</v>
      </c>
      <c r="V191" s="204"/>
      <c r="W191" s="153">
        <v>0</v>
      </c>
      <c r="X191" s="152">
        <v>0</v>
      </c>
      <c r="Y191" s="204"/>
      <c r="Z191" s="153">
        <v>0</v>
      </c>
      <c r="AA191" s="152">
        <v>0</v>
      </c>
      <c r="AB191" s="204"/>
      <c r="AC191" s="153">
        <v>0</v>
      </c>
      <c r="AD191" s="152">
        <v>0</v>
      </c>
      <c r="AE191" s="204"/>
      <c r="AF191" s="153">
        <v>0</v>
      </c>
      <c r="AG191" s="152">
        <v>0</v>
      </c>
      <c r="AH191" s="204"/>
      <c r="AI191" s="153">
        <v>0</v>
      </c>
      <c r="AJ191" s="152">
        <v>0</v>
      </c>
      <c r="AK191" s="204"/>
      <c r="AL191" s="153">
        <v>0</v>
      </c>
      <c r="AM191" s="152">
        <v>0</v>
      </c>
      <c r="AN191" s="204"/>
      <c r="AO191" s="153">
        <v>0</v>
      </c>
      <c r="AP191" s="152">
        <v>0</v>
      </c>
      <c r="AQ191" s="204"/>
      <c r="AR191" s="153">
        <v>0</v>
      </c>
      <c r="AS191" s="152">
        <v>0</v>
      </c>
      <c r="AT191" s="204"/>
      <c r="AU191" s="153">
        <v>0</v>
      </c>
      <c r="AV191" s="152">
        <v>0</v>
      </c>
      <c r="AW191" s="204"/>
      <c r="AX191" s="153">
        <v>0</v>
      </c>
      <c r="AY191" s="152">
        <v>0</v>
      </c>
      <c r="AZ191" s="204"/>
    </row>
    <row r="192" spans="1:52" ht="15.75" thickBot="1" x14ac:dyDescent="0.3">
      <c r="A192" s="160"/>
      <c r="B192" s="161">
        <v>168</v>
      </c>
      <c r="C192" s="162" t="str">
        <v>Подключение подвесного патрона</v>
      </c>
      <c r="D192" s="162" t="str">
        <v>шт</v>
      </c>
      <c r="E192" s="163">
        <v>213.5</v>
      </c>
      <c r="F192" s="162">
        <v>231</v>
      </c>
      <c r="G192" s="163">
        <v>0</v>
      </c>
      <c r="H192" s="163">
        <v>49318.5</v>
      </c>
      <c r="I192" s="11"/>
      <c r="J192" s="147">
        <v>0</v>
      </c>
      <c r="K192" s="148">
        <v>0</v>
      </c>
      <c r="L192" s="149"/>
      <c r="M192" s="150"/>
      <c r="N192" s="147">
        <v>231</v>
      </c>
      <c r="O192" s="148">
        <v>49318.5</v>
      </c>
      <c r="P192" s="149"/>
      <c r="Q192" s="153">
        <v>0</v>
      </c>
      <c r="R192" s="152">
        <v>0</v>
      </c>
      <c r="S192" s="204"/>
      <c r="T192" s="153">
        <v>0</v>
      </c>
      <c r="U192" s="152">
        <v>0</v>
      </c>
      <c r="V192" s="204"/>
      <c r="W192" s="153">
        <v>0</v>
      </c>
      <c r="X192" s="152">
        <v>0</v>
      </c>
      <c r="Y192" s="204"/>
      <c r="Z192" s="153">
        <v>0</v>
      </c>
      <c r="AA192" s="152">
        <v>0</v>
      </c>
      <c r="AB192" s="204"/>
      <c r="AC192" s="153">
        <v>0</v>
      </c>
      <c r="AD192" s="152">
        <v>0</v>
      </c>
      <c r="AE192" s="204"/>
      <c r="AF192" s="153">
        <v>0</v>
      </c>
      <c r="AG192" s="152">
        <v>0</v>
      </c>
      <c r="AH192" s="204"/>
      <c r="AI192" s="153">
        <v>0</v>
      </c>
      <c r="AJ192" s="152">
        <v>0</v>
      </c>
      <c r="AK192" s="204"/>
      <c r="AL192" s="153">
        <v>0</v>
      </c>
      <c r="AM192" s="152">
        <v>0</v>
      </c>
      <c r="AN192" s="204"/>
      <c r="AO192" s="153">
        <v>0</v>
      </c>
      <c r="AP192" s="152">
        <v>0</v>
      </c>
      <c r="AQ192" s="204"/>
      <c r="AR192" s="153">
        <v>0</v>
      </c>
      <c r="AS192" s="152">
        <v>0</v>
      </c>
      <c r="AT192" s="204"/>
      <c r="AU192" s="153">
        <v>0</v>
      </c>
      <c r="AV192" s="152">
        <v>0</v>
      </c>
      <c r="AW192" s="204"/>
      <c r="AX192" s="153">
        <v>0</v>
      </c>
      <c r="AY192" s="152">
        <v>0</v>
      </c>
      <c r="AZ192" s="204"/>
    </row>
    <row r="193" spans="1:52" ht="15.75" thickBot="1" x14ac:dyDescent="0.3">
      <c r="A193" s="160"/>
      <c r="B193" s="161">
        <v>169</v>
      </c>
      <c r="C193" s="162" t="str">
        <v>Лампа светодиодная LED 11вт E27 белый ECO</v>
      </c>
      <c r="D193" s="162" t="str">
        <v>шт</v>
      </c>
      <c r="E193" s="163">
        <v>96.08</v>
      </c>
      <c r="F193" s="162">
        <v>231</v>
      </c>
      <c r="G193" s="163">
        <v>22194.48</v>
      </c>
      <c r="H193" s="163">
        <v>0</v>
      </c>
      <c r="I193" s="11"/>
      <c r="J193" s="147">
        <v>0</v>
      </c>
      <c r="K193" s="148">
        <v>0</v>
      </c>
      <c r="L193" s="149"/>
      <c r="M193" s="150"/>
      <c r="N193" s="147">
        <v>231</v>
      </c>
      <c r="O193" s="148">
        <v>22194.48</v>
      </c>
      <c r="P193" s="149"/>
      <c r="Q193" s="153">
        <v>0</v>
      </c>
      <c r="R193" s="152">
        <v>0</v>
      </c>
      <c r="S193" s="204"/>
      <c r="T193" s="153">
        <v>0</v>
      </c>
      <c r="U193" s="152">
        <v>0</v>
      </c>
      <c r="V193" s="204"/>
      <c r="W193" s="153">
        <v>0</v>
      </c>
      <c r="X193" s="152">
        <v>0</v>
      </c>
      <c r="Y193" s="204"/>
      <c r="Z193" s="153">
        <v>0</v>
      </c>
      <c r="AA193" s="152">
        <v>0</v>
      </c>
      <c r="AB193" s="204"/>
      <c r="AC193" s="153">
        <v>0</v>
      </c>
      <c r="AD193" s="152">
        <v>0</v>
      </c>
      <c r="AE193" s="204"/>
      <c r="AF193" s="153">
        <v>0</v>
      </c>
      <c r="AG193" s="152">
        <v>0</v>
      </c>
      <c r="AH193" s="204"/>
      <c r="AI193" s="153">
        <v>0</v>
      </c>
      <c r="AJ193" s="152">
        <v>0</v>
      </c>
      <c r="AK193" s="204"/>
      <c r="AL193" s="153">
        <v>0</v>
      </c>
      <c r="AM193" s="152">
        <v>0</v>
      </c>
      <c r="AN193" s="204"/>
      <c r="AO193" s="153">
        <v>0</v>
      </c>
      <c r="AP193" s="152">
        <v>0</v>
      </c>
      <c r="AQ193" s="204"/>
      <c r="AR193" s="153">
        <v>0</v>
      </c>
      <c r="AS193" s="152">
        <v>0</v>
      </c>
      <c r="AT193" s="204"/>
      <c r="AU193" s="153">
        <v>0</v>
      </c>
      <c r="AV193" s="152">
        <v>0</v>
      </c>
      <c r="AW193" s="204"/>
      <c r="AX193" s="153">
        <v>0</v>
      </c>
      <c r="AY193" s="152">
        <v>0</v>
      </c>
      <c r="AZ193" s="204"/>
    </row>
    <row r="194" spans="1:52" ht="45.75" thickBot="1" x14ac:dyDescent="0.3">
      <c r="A194" s="160"/>
      <c r="B194" s="161">
        <v>170</v>
      </c>
      <c r="C194" s="162" t="str">
        <v>358882 STREET NT22 396 черный Светильник ландшафтный светодиодный IP54 LED 4000К 18W 220V OPAL пластиковый корпус</v>
      </c>
      <c r="D194" s="162" t="str">
        <v>шт</v>
      </c>
      <c r="E194" s="163">
        <v>2500</v>
      </c>
      <c r="F194" s="162">
        <v>6</v>
      </c>
      <c r="G194" s="163">
        <v>15000</v>
      </c>
      <c r="H194" s="163">
        <v>0</v>
      </c>
      <c r="I194" s="11"/>
      <c r="J194" s="147">
        <v>0</v>
      </c>
      <c r="K194" s="148">
        <v>0</v>
      </c>
      <c r="L194" s="149"/>
      <c r="M194" s="150"/>
      <c r="N194" s="147">
        <v>6</v>
      </c>
      <c r="O194" s="148">
        <v>15000</v>
      </c>
      <c r="P194" s="149"/>
      <c r="Q194" s="153">
        <v>0</v>
      </c>
      <c r="R194" s="152">
        <v>0</v>
      </c>
      <c r="S194" s="204"/>
      <c r="T194" s="153">
        <v>0</v>
      </c>
      <c r="U194" s="152">
        <v>0</v>
      </c>
      <c r="V194" s="204"/>
      <c r="W194" s="153">
        <v>0</v>
      </c>
      <c r="X194" s="152">
        <v>0</v>
      </c>
      <c r="Y194" s="204"/>
      <c r="Z194" s="153">
        <v>0</v>
      </c>
      <c r="AA194" s="152">
        <v>0</v>
      </c>
      <c r="AB194" s="204"/>
      <c r="AC194" s="153">
        <v>0</v>
      </c>
      <c r="AD194" s="152">
        <v>0</v>
      </c>
      <c r="AE194" s="204"/>
      <c r="AF194" s="153">
        <v>0</v>
      </c>
      <c r="AG194" s="152">
        <v>0</v>
      </c>
      <c r="AH194" s="204"/>
      <c r="AI194" s="153">
        <v>0</v>
      </c>
      <c r="AJ194" s="152">
        <v>0</v>
      </c>
      <c r="AK194" s="204"/>
      <c r="AL194" s="153">
        <v>0</v>
      </c>
      <c r="AM194" s="152">
        <v>0</v>
      </c>
      <c r="AN194" s="204"/>
      <c r="AO194" s="153">
        <v>0</v>
      </c>
      <c r="AP194" s="152">
        <v>0</v>
      </c>
      <c r="AQ194" s="204"/>
      <c r="AR194" s="153">
        <v>0</v>
      </c>
      <c r="AS194" s="152">
        <v>0</v>
      </c>
      <c r="AT194" s="204"/>
      <c r="AU194" s="153">
        <v>0</v>
      </c>
      <c r="AV194" s="152">
        <v>0</v>
      </c>
      <c r="AW194" s="204"/>
      <c r="AX194" s="153">
        <v>0</v>
      </c>
      <c r="AY194" s="152">
        <v>0</v>
      </c>
      <c r="AZ194" s="204"/>
    </row>
    <row r="195" spans="1:52" ht="15.75" thickBot="1" x14ac:dyDescent="0.3">
      <c r="A195" s="160"/>
      <c r="B195" s="161">
        <v>171</v>
      </c>
      <c r="C195" s="162" t="str">
        <v>Монтаж и подключение накладного светильника</v>
      </c>
      <c r="D195" s="162" t="str">
        <v>шт</v>
      </c>
      <c r="E195" s="163">
        <v>384.3</v>
      </c>
      <c r="F195" s="162">
        <v>6</v>
      </c>
      <c r="G195" s="163">
        <v>0</v>
      </c>
      <c r="H195" s="163">
        <v>2305.8000000000002</v>
      </c>
      <c r="I195" s="11"/>
      <c r="J195" s="147">
        <v>0</v>
      </c>
      <c r="K195" s="148">
        <v>0</v>
      </c>
      <c r="L195" s="149"/>
      <c r="M195" s="150"/>
      <c r="N195" s="147">
        <v>6</v>
      </c>
      <c r="O195" s="148">
        <v>2305.8000000000002</v>
      </c>
      <c r="P195" s="149"/>
      <c r="Q195" s="153">
        <v>0</v>
      </c>
      <c r="R195" s="152">
        <v>0</v>
      </c>
      <c r="S195" s="204"/>
      <c r="T195" s="153">
        <v>0</v>
      </c>
      <c r="U195" s="152">
        <v>0</v>
      </c>
      <c r="V195" s="204"/>
      <c r="W195" s="153">
        <v>0</v>
      </c>
      <c r="X195" s="152">
        <v>0</v>
      </c>
      <c r="Y195" s="204"/>
      <c r="Z195" s="153">
        <v>0</v>
      </c>
      <c r="AA195" s="152">
        <v>0</v>
      </c>
      <c r="AB195" s="204"/>
      <c r="AC195" s="153">
        <v>0</v>
      </c>
      <c r="AD195" s="152">
        <v>0</v>
      </c>
      <c r="AE195" s="204"/>
      <c r="AF195" s="153">
        <v>0</v>
      </c>
      <c r="AG195" s="152">
        <v>0</v>
      </c>
      <c r="AH195" s="204"/>
      <c r="AI195" s="153">
        <v>0</v>
      </c>
      <c r="AJ195" s="152">
        <v>0</v>
      </c>
      <c r="AK195" s="204"/>
      <c r="AL195" s="153">
        <v>0</v>
      </c>
      <c r="AM195" s="152">
        <v>0</v>
      </c>
      <c r="AN195" s="204"/>
      <c r="AO195" s="153">
        <v>0</v>
      </c>
      <c r="AP195" s="152">
        <v>0</v>
      </c>
      <c r="AQ195" s="204"/>
      <c r="AR195" s="153">
        <v>0</v>
      </c>
      <c r="AS195" s="152">
        <v>0</v>
      </c>
      <c r="AT195" s="204"/>
      <c r="AU195" s="153">
        <v>0</v>
      </c>
      <c r="AV195" s="152">
        <v>0</v>
      </c>
      <c r="AW195" s="204"/>
      <c r="AX195" s="153">
        <v>0</v>
      </c>
      <c r="AY195" s="152">
        <v>0</v>
      </c>
      <c r="AZ195" s="204"/>
    </row>
    <row r="196" spans="1:52" ht="15.75" thickBot="1" x14ac:dyDescent="0.3">
      <c r="A196" s="160"/>
      <c r="B196" s="161">
        <v>172</v>
      </c>
      <c r="C196" s="162" t="str">
        <v>БРА Kink light мелисса 08438-2, 19(21)</v>
      </c>
      <c r="D196" s="162" t="str">
        <v>шт</v>
      </c>
      <c r="E196" s="163">
        <v>6950</v>
      </c>
      <c r="F196" s="162">
        <v>4</v>
      </c>
      <c r="G196" s="163">
        <v>27800</v>
      </c>
      <c r="H196" s="163">
        <v>0</v>
      </c>
      <c r="I196" s="11"/>
      <c r="J196" s="147">
        <v>0</v>
      </c>
      <c r="K196" s="148">
        <v>0</v>
      </c>
      <c r="L196" s="149"/>
      <c r="M196" s="150"/>
      <c r="N196" s="147">
        <v>4</v>
      </c>
      <c r="O196" s="148">
        <v>27800</v>
      </c>
      <c r="P196" s="149"/>
      <c r="Q196" s="153">
        <v>0</v>
      </c>
      <c r="R196" s="152">
        <v>0</v>
      </c>
      <c r="S196" s="204"/>
      <c r="T196" s="153">
        <v>0</v>
      </c>
      <c r="U196" s="152">
        <v>0</v>
      </c>
      <c r="V196" s="204"/>
      <c r="W196" s="153">
        <v>0</v>
      </c>
      <c r="X196" s="152">
        <v>0</v>
      </c>
      <c r="Y196" s="204"/>
      <c r="Z196" s="153">
        <v>0</v>
      </c>
      <c r="AA196" s="152">
        <v>0</v>
      </c>
      <c r="AB196" s="204"/>
      <c r="AC196" s="153">
        <v>0</v>
      </c>
      <c r="AD196" s="152">
        <v>0</v>
      </c>
      <c r="AE196" s="204"/>
      <c r="AF196" s="153">
        <v>0</v>
      </c>
      <c r="AG196" s="152">
        <v>0</v>
      </c>
      <c r="AH196" s="204"/>
      <c r="AI196" s="153">
        <v>0</v>
      </c>
      <c r="AJ196" s="152">
        <v>0</v>
      </c>
      <c r="AK196" s="204"/>
      <c r="AL196" s="153">
        <v>0</v>
      </c>
      <c r="AM196" s="152">
        <v>0</v>
      </c>
      <c r="AN196" s="204"/>
      <c r="AO196" s="153">
        <v>0</v>
      </c>
      <c r="AP196" s="152">
        <v>0</v>
      </c>
      <c r="AQ196" s="204"/>
      <c r="AR196" s="153">
        <v>0</v>
      </c>
      <c r="AS196" s="152">
        <v>0</v>
      </c>
      <c r="AT196" s="204"/>
      <c r="AU196" s="153">
        <v>0</v>
      </c>
      <c r="AV196" s="152">
        <v>0</v>
      </c>
      <c r="AW196" s="204"/>
      <c r="AX196" s="153">
        <v>0</v>
      </c>
      <c r="AY196" s="152">
        <v>0</v>
      </c>
      <c r="AZ196" s="204"/>
    </row>
    <row r="197" spans="1:52" ht="15.75" thickBot="1" x14ac:dyDescent="0.3">
      <c r="A197" s="160"/>
      <c r="B197" s="161">
        <v>173</v>
      </c>
      <c r="C197" s="162" t="str">
        <v>Бра настенная</v>
      </c>
      <c r="D197" s="162" t="str">
        <v>шт</v>
      </c>
      <c r="E197" s="163">
        <v>1050</v>
      </c>
      <c r="F197" s="162">
        <v>4</v>
      </c>
      <c r="G197" s="163">
        <v>0</v>
      </c>
      <c r="H197" s="163">
        <v>4200</v>
      </c>
      <c r="I197" s="11"/>
      <c r="J197" s="147">
        <v>0</v>
      </c>
      <c r="K197" s="148">
        <v>0</v>
      </c>
      <c r="L197" s="149"/>
      <c r="M197" s="150"/>
      <c r="N197" s="147">
        <v>4</v>
      </c>
      <c r="O197" s="148">
        <v>4200</v>
      </c>
      <c r="P197" s="149"/>
      <c r="Q197" s="153">
        <v>0</v>
      </c>
      <c r="R197" s="152">
        <v>0</v>
      </c>
      <c r="S197" s="204"/>
      <c r="T197" s="153">
        <v>0</v>
      </c>
      <c r="U197" s="152">
        <v>0</v>
      </c>
      <c r="V197" s="204"/>
      <c r="W197" s="153">
        <v>0</v>
      </c>
      <c r="X197" s="152">
        <v>0</v>
      </c>
      <c r="Y197" s="204"/>
      <c r="Z197" s="153">
        <v>0</v>
      </c>
      <c r="AA197" s="152">
        <v>0</v>
      </c>
      <c r="AB197" s="204"/>
      <c r="AC197" s="153">
        <v>0</v>
      </c>
      <c r="AD197" s="152">
        <v>0</v>
      </c>
      <c r="AE197" s="204"/>
      <c r="AF197" s="153">
        <v>0</v>
      </c>
      <c r="AG197" s="152">
        <v>0</v>
      </c>
      <c r="AH197" s="204"/>
      <c r="AI197" s="153">
        <v>0</v>
      </c>
      <c r="AJ197" s="152">
        <v>0</v>
      </c>
      <c r="AK197" s="204"/>
      <c r="AL197" s="153">
        <v>0</v>
      </c>
      <c r="AM197" s="152">
        <v>0</v>
      </c>
      <c r="AN197" s="204"/>
      <c r="AO197" s="153">
        <v>0</v>
      </c>
      <c r="AP197" s="152">
        <v>0</v>
      </c>
      <c r="AQ197" s="204"/>
      <c r="AR197" s="153">
        <v>0</v>
      </c>
      <c r="AS197" s="152">
        <v>0</v>
      </c>
      <c r="AT197" s="204"/>
      <c r="AU197" s="153">
        <v>0</v>
      </c>
      <c r="AV197" s="152">
        <v>0</v>
      </c>
      <c r="AW197" s="204"/>
      <c r="AX197" s="153">
        <v>0</v>
      </c>
      <c r="AY197" s="152">
        <v>0</v>
      </c>
      <c r="AZ197" s="204"/>
    </row>
    <row r="198" spans="1:52" ht="30.75" thickBot="1" x14ac:dyDescent="0.3">
      <c r="A198" s="160"/>
      <c r="B198" s="161">
        <v>174</v>
      </c>
      <c r="C198" s="162" t="str">
        <v>Светильник светодиодный SPO-950-3-40K-018 18Вт 4000К 1890Лм IP40 595х180х40 матовый</v>
      </c>
      <c r="D198" s="162" t="str">
        <v>шт</v>
      </c>
      <c r="E198" s="163">
        <v>1636.25</v>
      </c>
      <c r="F198" s="162">
        <v>100</v>
      </c>
      <c r="G198" s="163">
        <v>163625</v>
      </c>
      <c r="H198" s="163">
        <v>0</v>
      </c>
      <c r="I198" s="11"/>
      <c r="J198" s="147">
        <v>0</v>
      </c>
      <c r="K198" s="148">
        <v>0</v>
      </c>
      <c r="L198" s="149"/>
      <c r="M198" s="150"/>
      <c r="N198" s="147">
        <v>100</v>
      </c>
      <c r="O198" s="148">
        <v>163625</v>
      </c>
      <c r="P198" s="149"/>
      <c r="Q198" s="153">
        <v>0</v>
      </c>
      <c r="R198" s="152">
        <v>0</v>
      </c>
      <c r="S198" s="204"/>
      <c r="T198" s="153">
        <v>0</v>
      </c>
      <c r="U198" s="152">
        <v>0</v>
      </c>
      <c r="V198" s="204"/>
      <c r="W198" s="153">
        <v>0</v>
      </c>
      <c r="X198" s="152">
        <v>0</v>
      </c>
      <c r="Y198" s="204"/>
      <c r="Z198" s="153">
        <v>0</v>
      </c>
      <c r="AA198" s="152">
        <v>0</v>
      </c>
      <c r="AB198" s="204"/>
      <c r="AC198" s="153">
        <v>0</v>
      </c>
      <c r="AD198" s="152">
        <v>0</v>
      </c>
      <c r="AE198" s="204"/>
      <c r="AF198" s="153">
        <v>0</v>
      </c>
      <c r="AG198" s="152">
        <v>0</v>
      </c>
      <c r="AH198" s="204"/>
      <c r="AI198" s="153">
        <v>0</v>
      </c>
      <c r="AJ198" s="152">
        <v>0</v>
      </c>
      <c r="AK198" s="204"/>
      <c r="AL198" s="153">
        <v>0</v>
      </c>
      <c r="AM198" s="152">
        <v>0</v>
      </c>
      <c r="AN198" s="204"/>
      <c r="AO198" s="153">
        <v>0</v>
      </c>
      <c r="AP198" s="152">
        <v>0</v>
      </c>
      <c r="AQ198" s="204"/>
      <c r="AR198" s="153">
        <v>0</v>
      </c>
      <c r="AS198" s="152">
        <v>0</v>
      </c>
      <c r="AT198" s="204"/>
      <c r="AU198" s="153">
        <v>0</v>
      </c>
      <c r="AV198" s="152">
        <v>0</v>
      </c>
      <c r="AW198" s="204"/>
      <c r="AX198" s="153">
        <v>0</v>
      </c>
      <c r="AY198" s="152">
        <v>0</v>
      </c>
      <c r="AZ198" s="204"/>
    </row>
    <row r="199" spans="1:52" ht="15.75" thickBot="1" x14ac:dyDescent="0.3">
      <c r="A199" s="160"/>
      <c r="B199" s="161">
        <v>175</v>
      </c>
      <c r="C199" s="162" t="str">
        <v>Монтаж и подключение светильника в армстронг</v>
      </c>
      <c r="D199" s="162" t="str">
        <v>шт</v>
      </c>
      <c r="E199" s="163">
        <v>400</v>
      </c>
      <c r="F199" s="162">
        <v>100</v>
      </c>
      <c r="G199" s="163">
        <v>0</v>
      </c>
      <c r="H199" s="163">
        <v>40000</v>
      </c>
      <c r="I199" s="11"/>
      <c r="J199" s="147">
        <v>0</v>
      </c>
      <c r="K199" s="148">
        <v>0</v>
      </c>
      <c r="L199" s="149"/>
      <c r="M199" s="150"/>
      <c r="N199" s="147">
        <v>100</v>
      </c>
      <c r="O199" s="148">
        <v>40000</v>
      </c>
      <c r="P199" s="149"/>
      <c r="Q199" s="153">
        <v>0</v>
      </c>
      <c r="R199" s="152">
        <v>0</v>
      </c>
      <c r="S199" s="204"/>
      <c r="T199" s="153">
        <v>0</v>
      </c>
      <c r="U199" s="152">
        <v>0</v>
      </c>
      <c r="V199" s="204"/>
      <c r="W199" s="153">
        <v>0</v>
      </c>
      <c r="X199" s="152">
        <v>0</v>
      </c>
      <c r="Y199" s="204"/>
      <c r="Z199" s="153">
        <v>0</v>
      </c>
      <c r="AA199" s="152">
        <v>0</v>
      </c>
      <c r="AB199" s="204"/>
      <c r="AC199" s="153">
        <v>0</v>
      </c>
      <c r="AD199" s="152">
        <v>0</v>
      </c>
      <c r="AE199" s="204"/>
      <c r="AF199" s="153">
        <v>0</v>
      </c>
      <c r="AG199" s="152">
        <v>0</v>
      </c>
      <c r="AH199" s="204"/>
      <c r="AI199" s="153">
        <v>0</v>
      </c>
      <c r="AJ199" s="152">
        <v>0</v>
      </c>
      <c r="AK199" s="204"/>
      <c r="AL199" s="153">
        <v>0</v>
      </c>
      <c r="AM199" s="152">
        <v>0</v>
      </c>
      <c r="AN199" s="204"/>
      <c r="AO199" s="153">
        <v>0</v>
      </c>
      <c r="AP199" s="152">
        <v>0</v>
      </c>
      <c r="AQ199" s="204"/>
      <c r="AR199" s="153">
        <v>0</v>
      </c>
      <c r="AS199" s="152">
        <v>0</v>
      </c>
      <c r="AT199" s="204"/>
      <c r="AU199" s="153">
        <v>0</v>
      </c>
      <c r="AV199" s="152">
        <v>0</v>
      </c>
      <c r="AW199" s="204"/>
      <c r="AX199" s="153">
        <v>0</v>
      </c>
      <c r="AY199" s="152">
        <v>0</v>
      </c>
      <c r="AZ199" s="204"/>
    </row>
    <row r="200" spans="1:52" ht="30.75" thickBot="1" x14ac:dyDescent="0.3">
      <c r="A200" s="160"/>
      <c r="B200" s="161">
        <v>176</v>
      </c>
      <c r="C200" s="162" t="str">
        <v>Датчик движения ИК встраиваемый 1200w 360 гр. 6м IP20 белый (SEN86 бел.)</v>
      </c>
      <c r="D200" s="162" t="str">
        <v>шт</v>
      </c>
      <c r="E200" s="163">
        <v>450</v>
      </c>
      <c r="F200" s="162">
        <v>28</v>
      </c>
      <c r="G200" s="163">
        <v>12600</v>
      </c>
      <c r="H200" s="163">
        <v>0</v>
      </c>
      <c r="I200" s="11"/>
      <c r="J200" s="147">
        <v>0</v>
      </c>
      <c r="K200" s="148">
        <v>0</v>
      </c>
      <c r="L200" s="149"/>
      <c r="M200" s="150"/>
      <c r="N200" s="147">
        <v>28</v>
      </c>
      <c r="O200" s="148">
        <v>12600</v>
      </c>
      <c r="P200" s="149"/>
      <c r="Q200" s="153">
        <v>0</v>
      </c>
      <c r="R200" s="152">
        <v>0</v>
      </c>
      <c r="S200" s="204"/>
      <c r="T200" s="153">
        <v>0</v>
      </c>
      <c r="U200" s="152">
        <v>0</v>
      </c>
      <c r="V200" s="204"/>
      <c r="W200" s="153">
        <v>0</v>
      </c>
      <c r="X200" s="152">
        <v>0</v>
      </c>
      <c r="Y200" s="204"/>
      <c r="Z200" s="153">
        <v>0</v>
      </c>
      <c r="AA200" s="152">
        <v>0</v>
      </c>
      <c r="AB200" s="204"/>
      <c r="AC200" s="153">
        <v>0</v>
      </c>
      <c r="AD200" s="152">
        <v>0</v>
      </c>
      <c r="AE200" s="204"/>
      <c r="AF200" s="153">
        <v>0</v>
      </c>
      <c r="AG200" s="152">
        <v>0</v>
      </c>
      <c r="AH200" s="204"/>
      <c r="AI200" s="153">
        <v>0</v>
      </c>
      <c r="AJ200" s="152">
        <v>0</v>
      </c>
      <c r="AK200" s="204"/>
      <c r="AL200" s="153">
        <v>0</v>
      </c>
      <c r="AM200" s="152">
        <v>0</v>
      </c>
      <c r="AN200" s="204"/>
      <c r="AO200" s="153">
        <v>0</v>
      </c>
      <c r="AP200" s="152">
        <v>0</v>
      </c>
      <c r="AQ200" s="204"/>
      <c r="AR200" s="153">
        <v>0</v>
      </c>
      <c r="AS200" s="152">
        <v>0</v>
      </c>
      <c r="AT200" s="204"/>
      <c r="AU200" s="153">
        <v>0</v>
      </c>
      <c r="AV200" s="152">
        <v>0</v>
      </c>
      <c r="AW200" s="204"/>
      <c r="AX200" s="153">
        <v>0</v>
      </c>
      <c r="AY200" s="152">
        <v>0</v>
      </c>
      <c r="AZ200" s="204"/>
    </row>
    <row r="201" spans="1:52" ht="15.75" thickBot="1" x14ac:dyDescent="0.3">
      <c r="A201" s="160"/>
      <c r="B201" s="161">
        <v>177</v>
      </c>
      <c r="C201" s="162" t="str">
        <v xml:space="preserve">Монтаж и подключение датчика движения </v>
      </c>
      <c r="D201" s="162" t="str">
        <v>шт</v>
      </c>
      <c r="E201" s="163">
        <v>360</v>
      </c>
      <c r="F201" s="162">
        <v>28</v>
      </c>
      <c r="G201" s="163">
        <v>0</v>
      </c>
      <c r="H201" s="163">
        <v>10080</v>
      </c>
      <c r="I201" s="11"/>
      <c r="J201" s="147">
        <v>0</v>
      </c>
      <c r="K201" s="148">
        <v>0</v>
      </c>
      <c r="L201" s="149"/>
      <c r="M201" s="150"/>
      <c r="N201" s="147">
        <v>28</v>
      </c>
      <c r="O201" s="148">
        <v>10080</v>
      </c>
      <c r="P201" s="149"/>
      <c r="Q201" s="153">
        <v>0</v>
      </c>
      <c r="R201" s="152">
        <v>0</v>
      </c>
      <c r="S201" s="204"/>
      <c r="T201" s="153">
        <v>0</v>
      </c>
      <c r="U201" s="152">
        <v>0</v>
      </c>
      <c r="V201" s="204"/>
      <c r="W201" s="153">
        <v>0</v>
      </c>
      <c r="X201" s="152">
        <v>0</v>
      </c>
      <c r="Y201" s="204"/>
      <c r="Z201" s="153">
        <v>0</v>
      </c>
      <c r="AA201" s="152">
        <v>0</v>
      </c>
      <c r="AB201" s="204"/>
      <c r="AC201" s="153">
        <v>0</v>
      </c>
      <c r="AD201" s="152">
        <v>0</v>
      </c>
      <c r="AE201" s="204"/>
      <c r="AF201" s="153">
        <v>0</v>
      </c>
      <c r="AG201" s="152">
        <v>0</v>
      </c>
      <c r="AH201" s="204"/>
      <c r="AI201" s="153">
        <v>0</v>
      </c>
      <c r="AJ201" s="152">
        <v>0</v>
      </c>
      <c r="AK201" s="204"/>
      <c r="AL201" s="153">
        <v>0</v>
      </c>
      <c r="AM201" s="152">
        <v>0</v>
      </c>
      <c r="AN201" s="204"/>
      <c r="AO201" s="153">
        <v>0</v>
      </c>
      <c r="AP201" s="152">
        <v>0</v>
      </c>
      <c r="AQ201" s="204"/>
      <c r="AR201" s="153">
        <v>0</v>
      </c>
      <c r="AS201" s="152">
        <v>0</v>
      </c>
      <c r="AT201" s="204"/>
      <c r="AU201" s="153">
        <v>0</v>
      </c>
      <c r="AV201" s="152">
        <v>0</v>
      </c>
      <c r="AW201" s="204"/>
      <c r="AX201" s="153">
        <v>0</v>
      </c>
      <c r="AY201" s="152">
        <v>0</v>
      </c>
      <c r="AZ201" s="204"/>
    </row>
    <row r="202" spans="1:52" ht="30.75" thickBot="1" x14ac:dyDescent="0.3">
      <c r="A202" s="160"/>
      <c r="B202" s="161">
        <v>178</v>
      </c>
      <c r="C202" s="162" t="str">
        <v>Коробка распределительная 85х85х40мм для наружного монтажа IP55</v>
      </c>
      <c r="D202" s="162" t="str">
        <v>шт</v>
      </c>
      <c r="E202" s="163">
        <v>64.680000000000007</v>
      </c>
      <c r="F202" s="162">
        <v>128</v>
      </c>
      <c r="G202" s="163">
        <v>8279.0400000000009</v>
      </c>
      <c r="H202" s="163">
        <v>0</v>
      </c>
      <c r="I202" s="11"/>
      <c r="J202" s="147">
        <v>0</v>
      </c>
      <c r="K202" s="148">
        <v>0</v>
      </c>
      <c r="L202" s="149"/>
      <c r="M202" s="150"/>
      <c r="N202" s="147">
        <v>128</v>
      </c>
      <c r="O202" s="148">
        <v>8279.0400000000009</v>
      </c>
      <c r="P202" s="149"/>
      <c r="Q202" s="153">
        <v>0</v>
      </c>
      <c r="R202" s="152">
        <v>0</v>
      </c>
      <c r="S202" s="204"/>
      <c r="T202" s="153">
        <v>0</v>
      </c>
      <c r="U202" s="152">
        <v>0</v>
      </c>
      <c r="V202" s="204"/>
      <c r="W202" s="153">
        <v>0</v>
      </c>
      <c r="X202" s="152">
        <v>0</v>
      </c>
      <c r="Y202" s="204"/>
      <c r="Z202" s="153">
        <v>0</v>
      </c>
      <c r="AA202" s="152">
        <v>0</v>
      </c>
      <c r="AB202" s="204"/>
      <c r="AC202" s="153">
        <v>0</v>
      </c>
      <c r="AD202" s="152">
        <v>0</v>
      </c>
      <c r="AE202" s="204"/>
      <c r="AF202" s="153">
        <v>0</v>
      </c>
      <c r="AG202" s="152">
        <v>0</v>
      </c>
      <c r="AH202" s="204"/>
      <c r="AI202" s="153">
        <v>0</v>
      </c>
      <c r="AJ202" s="152">
        <v>0</v>
      </c>
      <c r="AK202" s="204"/>
      <c r="AL202" s="153">
        <v>0</v>
      </c>
      <c r="AM202" s="152">
        <v>0</v>
      </c>
      <c r="AN202" s="204"/>
      <c r="AO202" s="153">
        <v>0</v>
      </c>
      <c r="AP202" s="152">
        <v>0</v>
      </c>
      <c r="AQ202" s="204"/>
      <c r="AR202" s="153">
        <v>0</v>
      </c>
      <c r="AS202" s="152">
        <v>0</v>
      </c>
      <c r="AT202" s="204"/>
      <c r="AU202" s="153">
        <v>0</v>
      </c>
      <c r="AV202" s="152">
        <v>0</v>
      </c>
      <c r="AW202" s="204"/>
      <c r="AX202" s="153">
        <v>0</v>
      </c>
      <c r="AY202" s="152">
        <v>0</v>
      </c>
      <c r="AZ202" s="204"/>
    </row>
    <row r="203" spans="1:52" ht="30.75" thickBot="1" x14ac:dyDescent="0.3">
      <c r="A203" s="160"/>
      <c r="B203" s="161">
        <v>179</v>
      </c>
      <c r="C203" s="162" t="str">
        <v>Монтаж и подключение распределительных коробок</v>
      </c>
      <c r="D203" s="162" t="str">
        <v>шт</v>
      </c>
      <c r="E203" s="163">
        <v>128.1</v>
      </c>
      <c r="F203" s="162">
        <v>128</v>
      </c>
      <c r="G203" s="163">
        <v>0</v>
      </c>
      <c r="H203" s="163">
        <v>16396.8</v>
      </c>
      <c r="I203" s="11"/>
      <c r="J203" s="147">
        <v>0</v>
      </c>
      <c r="K203" s="148">
        <v>0</v>
      </c>
      <c r="L203" s="149"/>
      <c r="M203" s="150"/>
      <c r="N203" s="147">
        <v>128</v>
      </c>
      <c r="O203" s="148">
        <v>16396.8</v>
      </c>
      <c r="P203" s="149"/>
      <c r="Q203" s="153">
        <v>0</v>
      </c>
      <c r="R203" s="152">
        <v>0</v>
      </c>
      <c r="S203" s="204"/>
      <c r="T203" s="153">
        <v>0</v>
      </c>
      <c r="U203" s="152">
        <v>0</v>
      </c>
      <c r="V203" s="204"/>
      <c r="W203" s="153">
        <v>0</v>
      </c>
      <c r="X203" s="152">
        <v>0</v>
      </c>
      <c r="Y203" s="204"/>
      <c r="Z203" s="153">
        <v>0</v>
      </c>
      <c r="AA203" s="152">
        <v>0</v>
      </c>
      <c r="AB203" s="204"/>
      <c r="AC203" s="153">
        <v>0</v>
      </c>
      <c r="AD203" s="152">
        <v>0</v>
      </c>
      <c r="AE203" s="204"/>
      <c r="AF203" s="153">
        <v>0</v>
      </c>
      <c r="AG203" s="152">
        <v>0</v>
      </c>
      <c r="AH203" s="204"/>
      <c r="AI203" s="153">
        <v>0</v>
      </c>
      <c r="AJ203" s="152">
        <v>0</v>
      </c>
      <c r="AK203" s="204"/>
      <c r="AL203" s="153">
        <v>0</v>
      </c>
      <c r="AM203" s="152">
        <v>0</v>
      </c>
      <c r="AN203" s="204"/>
      <c r="AO203" s="153">
        <v>0</v>
      </c>
      <c r="AP203" s="152">
        <v>0</v>
      </c>
      <c r="AQ203" s="204"/>
      <c r="AR203" s="153">
        <v>0</v>
      </c>
      <c r="AS203" s="152">
        <v>0</v>
      </c>
      <c r="AT203" s="204"/>
      <c r="AU203" s="153">
        <v>0</v>
      </c>
      <c r="AV203" s="152">
        <v>0</v>
      </c>
      <c r="AW203" s="204"/>
      <c r="AX203" s="153">
        <v>0</v>
      </c>
      <c r="AY203" s="152">
        <v>0</v>
      </c>
      <c r="AZ203" s="204"/>
    </row>
    <row r="204" spans="1:52" ht="15.75" thickBot="1" x14ac:dyDescent="0.3">
      <c r="A204" s="160"/>
      <c r="B204" s="161">
        <v>0</v>
      </c>
      <c r="C204" s="162" t="str">
        <v>Декоративная подсветка картины</v>
      </c>
      <c r="D204" s="162">
        <v>0</v>
      </c>
      <c r="E204" s="163">
        <v>0</v>
      </c>
      <c r="F204" s="162">
        <v>0</v>
      </c>
      <c r="G204" s="163">
        <v>0</v>
      </c>
      <c r="H204" s="163">
        <v>0</v>
      </c>
      <c r="I204" s="11"/>
      <c r="J204" s="147">
        <v>0</v>
      </c>
      <c r="K204" s="148">
        <v>0</v>
      </c>
      <c r="L204" s="149"/>
      <c r="M204" s="150"/>
      <c r="N204" s="147">
        <v>0</v>
      </c>
      <c r="O204" s="148">
        <v>0</v>
      </c>
      <c r="P204" s="149"/>
      <c r="Q204" s="153">
        <v>0</v>
      </c>
      <c r="R204" s="152">
        <v>0</v>
      </c>
      <c r="S204" s="204"/>
      <c r="T204" s="153">
        <v>0</v>
      </c>
      <c r="U204" s="152">
        <v>0</v>
      </c>
      <c r="V204" s="204"/>
      <c r="W204" s="153">
        <v>0</v>
      </c>
      <c r="X204" s="152">
        <v>0</v>
      </c>
      <c r="Y204" s="204"/>
      <c r="Z204" s="153">
        <v>0</v>
      </c>
      <c r="AA204" s="152">
        <v>0</v>
      </c>
      <c r="AB204" s="204"/>
      <c r="AC204" s="153">
        <v>0</v>
      </c>
      <c r="AD204" s="152">
        <v>0</v>
      </c>
      <c r="AE204" s="204"/>
      <c r="AF204" s="153">
        <v>0</v>
      </c>
      <c r="AG204" s="152">
        <v>0</v>
      </c>
      <c r="AH204" s="204"/>
      <c r="AI204" s="153">
        <v>0</v>
      </c>
      <c r="AJ204" s="152">
        <v>0</v>
      </c>
      <c r="AK204" s="204"/>
      <c r="AL204" s="153">
        <v>0</v>
      </c>
      <c r="AM204" s="152">
        <v>0</v>
      </c>
      <c r="AN204" s="204"/>
      <c r="AO204" s="153">
        <v>0</v>
      </c>
      <c r="AP204" s="152">
        <v>0</v>
      </c>
      <c r="AQ204" s="204"/>
      <c r="AR204" s="153">
        <v>0</v>
      </c>
      <c r="AS204" s="152">
        <v>0</v>
      </c>
      <c r="AT204" s="204"/>
      <c r="AU204" s="153">
        <v>0</v>
      </c>
      <c r="AV204" s="152">
        <v>0</v>
      </c>
      <c r="AW204" s="204"/>
      <c r="AX204" s="153">
        <v>0</v>
      </c>
      <c r="AY204" s="152">
        <v>0</v>
      </c>
      <c r="AZ204" s="204"/>
    </row>
    <row r="205" spans="1:52" ht="30.75" thickBot="1" x14ac:dyDescent="0.3">
      <c r="A205" s="160"/>
      <c r="B205" s="161">
        <v>180</v>
      </c>
      <c r="C205" s="162" t="str">
        <v>Профиль SL-SLIM-H13M-F25-3000 ANOD ( Алюминий)</v>
      </c>
      <c r="D205" s="162" t="str">
        <v>м</v>
      </c>
      <c r="E205" s="163">
        <v>850</v>
      </c>
      <c r="F205" s="162">
        <v>12</v>
      </c>
      <c r="G205" s="163">
        <v>10200</v>
      </c>
      <c r="H205" s="163">
        <v>0</v>
      </c>
      <c r="I205" s="11"/>
      <c r="J205" s="147">
        <v>0</v>
      </c>
      <c r="K205" s="148">
        <v>0</v>
      </c>
      <c r="L205" s="149"/>
      <c r="M205" s="150"/>
      <c r="N205" s="147">
        <v>12</v>
      </c>
      <c r="O205" s="148">
        <v>10200</v>
      </c>
      <c r="P205" s="149"/>
      <c r="Q205" s="153">
        <v>0</v>
      </c>
      <c r="R205" s="152">
        <v>0</v>
      </c>
      <c r="S205" s="204"/>
      <c r="T205" s="153">
        <v>0</v>
      </c>
      <c r="U205" s="152">
        <v>0</v>
      </c>
      <c r="V205" s="204"/>
      <c r="W205" s="153">
        <v>0</v>
      </c>
      <c r="X205" s="152">
        <v>0</v>
      </c>
      <c r="Y205" s="204"/>
      <c r="Z205" s="153">
        <v>0</v>
      </c>
      <c r="AA205" s="152">
        <v>0</v>
      </c>
      <c r="AB205" s="204"/>
      <c r="AC205" s="153">
        <v>0</v>
      </c>
      <c r="AD205" s="152">
        <v>0</v>
      </c>
      <c r="AE205" s="204"/>
      <c r="AF205" s="153">
        <v>0</v>
      </c>
      <c r="AG205" s="152">
        <v>0</v>
      </c>
      <c r="AH205" s="204"/>
      <c r="AI205" s="153">
        <v>0</v>
      </c>
      <c r="AJ205" s="152">
        <v>0</v>
      </c>
      <c r="AK205" s="204"/>
      <c r="AL205" s="153">
        <v>0</v>
      </c>
      <c r="AM205" s="152">
        <v>0</v>
      </c>
      <c r="AN205" s="204"/>
      <c r="AO205" s="153">
        <v>0</v>
      </c>
      <c r="AP205" s="152">
        <v>0</v>
      </c>
      <c r="AQ205" s="204"/>
      <c r="AR205" s="153">
        <v>0</v>
      </c>
      <c r="AS205" s="152">
        <v>0</v>
      </c>
      <c r="AT205" s="204"/>
      <c r="AU205" s="153">
        <v>0</v>
      </c>
      <c r="AV205" s="152">
        <v>0</v>
      </c>
      <c r="AW205" s="204"/>
      <c r="AX205" s="153">
        <v>0</v>
      </c>
      <c r="AY205" s="152">
        <v>0</v>
      </c>
      <c r="AZ205" s="204"/>
    </row>
    <row r="206" spans="1:52" ht="15.75" thickBot="1" x14ac:dyDescent="0.3">
      <c r="A206" s="160"/>
      <c r="B206" s="161">
        <v>181</v>
      </c>
      <c r="C206" s="162" t="str">
        <v>Монтаж профиля</v>
      </c>
      <c r="D206" s="162" t="str">
        <v>м</v>
      </c>
      <c r="E206" s="163">
        <v>800</v>
      </c>
      <c r="F206" s="162">
        <v>12</v>
      </c>
      <c r="G206" s="163">
        <v>0</v>
      </c>
      <c r="H206" s="163">
        <v>9600</v>
      </c>
      <c r="I206" s="11"/>
      <c r="J206" s="147">
        <v>0</v>
      </c>
      <c r="K206" s="148">
        <v>0</v>
      </c>
      <c r="L206" s="149"/>
      <c r="M206" s="150"/>
      <c r="N206" s="147">
        <v>12</v>
      </c>
      <c r="O206" s="148">
        <v>9600</v>
      </c>
      <c r="P206" s="149"/>
      <c r="Q206" s="153">
        <v>0</v>
      </c>
      <c r="R206" s="152">
        <v>0</v>
      </c>
      <c r="S206" s="204"/>
      <c r="T206" s="153">
        <v>0</v>
      </c>
      <c r="U206" s="152">
        <v>0</v>
      </c>
      <c r="V206" s="204"/>
      <c r="W206" s="153">
        <v>0</v>
      </c>
      <c r="X206" s="152">
        <v>0</v>
      </c>
      <c r="Y206" s="204"/>
      <c r="Z206" s="153">
        <v>0</v>
      </c>
      <c r="AA206" s="152">
        <v>0</v>
      </c>
      <c r="AB206" s="204"/>
      <c r="AC206" s="153">
        <v>0</v>
      </c>
      <c r="AD206" s="152">
        <v>0</v>
      </c>
      <c r="AE206" s="204"/>
      <c r="AF206" s="153">
        <v>0</v>
      </c>
      <c r="AG206" s="152">
        <v>0</v>
      </c>
      <c r="AH206" s="204"/>
      <c r="AI206" s="153">
        <v>0</v>
      </c>
      <c r="AJ206" s="152">
        <v>0</v>
      </c>
      <c r="AK206" s="204"/>
      <c r="AL206" s="153">
        <v>0</v>
      </c>
      <c r="AM206" s="152">
        <v>0</v>
      </c>
      <c r="AN206" s="204"/>
      <c r="AO206" s="153">
        <v>0</v>
      </c>
      <c r="AP206" s="152">
        <v>0</v>
      </c>
      <c r="AQ206" s="204"/>
      <c r="AR206" s="153">
        <v>0</v>
      </c>
      <c r="AS206" s="152">
        <v>0</v>
      </c>
      <c r="AT206" s="204"/>
      <c r="AU206" s="153">
        <v>0</v>
      </c>
      <c r="AV206" s="152">
        <v>0</v>
      </c>
      <c r="AW206" s="204"/>
      <c r="AX206" s="153">
        <v>0</v>
      </c>
      <c r="AY206" s="152">
        <v>0</v>
      </c>
      <c r="AZ206" s="204"/>
    </row>
    <row r="207" spans="1:52" ht="30.75" thickBot="1" x14ac:dyDescent="0.3">
      <c r="A207" s="160"/>
      <c r="B207" s="161">
        <v>182</v>
      </c>
      <c r="C207" s="162" t="str">
        <v>Лента светодиодная 9,6 Вт/м 12В IP20 4000K 120LED/м RT/RTW-A120-8-11mm SMD 2835 5 м</v>
      </c>
      <c r="D207" s="162" t="str">
        <v>шт</v>
      </c>
      <c r="E207" s="163">
        <v>3150</v>
      </c>
      <c r="F207" s="162">
        <v>4</v>
      </c>
      <c r="G207" s="163">
        <v>12600</v>
      </c>
      <c r="H207" s="163">
        <v>0</v>
      </c>
      <c r="I207" s="11"/>
      <c r="J207" s="147">
        <v>0</v>
      </c>
      <c r="K207" s="148">
        <v>0</v>
      </c>
      <c r="L207" s="149"/>
      <c r="M207" s="150"/>
      <c r="N207" s="147">
        <v>4</v>
      </c>
      <c r="O207" s="148">
        <v>12600</v>
      </c>
      <c r="P207" s="149"/>
      <c r="Q207" s="153">
        <v>0</v>
      </c>
      <c r="R207" s="152">
        <v>0</v>
      </c>
      <c r="S207" s="204"/>
      <c r="T207" s="153">
        <v>0</v>
      </c>
      <c r="U207" s="152">
        <v>0</v>
      </c>
      <c r="V207" s="204"/>
      <c r="W207" s="153">
        <v>0</v>
      </c>
      <c r="X207" s="152">
        <v>0</v>
      </c>
      <c r="Y207" s="204"/>
      <c r="Z207" s="153">
        <v>0</v>
      </c>
      <c r="AA207" s="152">
        <v>0</v>
      </c>
      <c r="AB207" s="204"/>
      <c r="AC207" s="153">
        <v>0</v>
      </c>
      <c r="AD207" s="152">
        <v>0</v>
      </c>
      <c r="AE207" s="204"/>
      <c r="AF207" s="153">
        <v>0</v>
      </c>
      <c r="AG207" s="152">
        <v>0</v>
      </c>
      <c r="AH207" s="204"/>
      <c r="AI207" s="153">
        <v>0</v>
      </c>
      <c r="AJ207" s="152">
        <v>0</v>
      </c>
      <c r="AK207" s="204"/>
      <c r="AL207" s="153">
        <v>0</v>
      </c>
      <c r="AM207" s="152">
        <v>0</v>
      </c>
      <c r="AN207" s="204"/>
      <c r="AO207" s="153">
        <v>0</v>
      </c>
      <c r="AP207" s="152">
        <v>0</v>
      </c>
      <c r="AQ207" s="204"/>
      <c r="AR207" s="153">
        <v>0</v>
      </c>
      <c r="AS207" s="152">
        <v>0</v>
      </c>
      <c r="AT207" s="204"/>
      <c r="AU207" s="153">
        <v>0</v>
      </c>
      <c r="AV207" s="152">
        <v>0</v>
      </c>
      <c r="AW207" s="204"/>
      <c r="AX207" s="153">
        <v>0</v>
      </c>
      <c r="AY207" s="152">
        <v>0</v>
      </c>
      <c r="AZ207" s="204"/>
    </row>
    <row r="208" spans="1:52" ht="15.75" thickBot="1" x14ac:dyDescent="0.3">
      <c r="A208" s="160"/>
      <c r="B208" s="161">
        <v>183</v>
      </c>
      <c r="C208" s="162" t="str">
        <v>Монтаж и подключение ленты</v>
      </c>
      <c r="D208" s="162" t="str">
        <v>м</v>
      </c>
      <c r="E208" s="163">
        <v>800</v>
      </c>
      <c r="F208" s="162">
        <v>12</v>
      </c>
      <c r="G208" s="163">
        <v>0</v>
      </c>
      <c r="H208" s="163">
        <v>9600</v>
      </c>
      <c r="I208" s="11"/>
      <c r="J208" s="147">
        <v>0</v>
      </c>
      <c r="K208" s="148">
        <v>0</v>
      </c>
      <c r="L208" s="149"/>
      <c r="M208" s="150"/>
      <c r="N208" s="147">
        <v>12</v>
      </c>
      <c r="O208" s="148">
        <v>9600</v>
      </c>
      <c r="P208" s="149"/>
      <c r="Q208" s="153">
        <v>0</v>
      </c>
      <c r="R208" s="152">
        <v>0</v>
      </c>
      <c r="S208" s="204"/>
      <c r="T208" s="153">
        <v>0</v>
      </c>
      <c r="U208" s="152">
        <v>0</v>
      </c>
      <c r="V208" s="204"/>
      <c r="W208" s="153">
        <v>0</v>
      </c>
      <c r="X208" s="152">
        <v>0</v>
      </c>
      <c r="Y208" s="204"/>
      <c r="Z208" s="153">
        <v>0</v>
      </c>
      <c r="AA208" s="152">
        <v>0</v>
      </c>
      <c r="AB208" s="204"/>
      <c r="AC208" s="153">
        <v>0</v>
      </c>
      <c r="AD208" s="152">
        <v>0</v>
      </c>
      <c r="AE208" s="204"/>
      <c r="AF208" s="153">
        <v>0</v>
      </c>
      <c r="AG208" s="152">
        <v>0</v>
      </c>
      <c r="AH208" s="204"/>
      <c r="AI208" s="153">
        <v>0</v>
      </c>
      <c r="AJ208" s="152">
        <v>0</v>
      </c>
      <c r="AK208" s="204"/>
      <c r="AL208" s="153">
        <v>0</v>
      </c>
      <c r="AM208" s="152">
        <v>0</v>
      </c>
      <c r="AN208" s="204"/>
      <c r="AO208" s="153">
        <v>0</v>
      </c>
      <c r="AP208" s="152">
        <v>0</v>
      </c>
      <c r="AQ208" s="204"/>
      <c r="AR208" s="153">
        <v>0</v>
      </c>
      <c r="AS208" s="152">
        <v>0</v>
      </c>
      <c r="AT208" s="204"/>
      <c r="AU208" s="153">
        <v>0</v>
      </c>
      <c r="AV208" s="152">
        <v>0</v>
      </c>
      <c r="AW208" s="204"/>
      <c r="AX208" s="153">
        <v>0</v>
      </c>
      <c r="AY208" s="152">
        <v>0</v>
      </c>
      <c r="AZ208" s="204"/>
    </row>
    <row r="209" spans="1:52" ht="30.75" thickBot="1" x14ac:dyDescent="0.3">
      <c r="A209" s="160"/>
      <c r="B209" s="161">
        <v>184</v>
      </c>
      <c r="C209" s="162" t="str">
        <v>Блок питания ARS-150-12 (12V, 12.5A, 150W) (ARL, IP20 Сетка, 2 года)</v>
      </c>
      <c r="D209" s="162" t="str">
        <v>шт</v>
      </c>
      <c r="E209" s="163">
        <v>3320</v>
      </c>
      <c r="F209" s="162">
        <v>2</v>
      </c>
      <c r="G209" s="163">
        <v>6640</v>
      </c>
      <c r="H209" s="163">
        <v>0</v>
      </c>
      <c r="I209" s="11"/>
      <c r="J209" s="147">
        <v>0</v>
      </c>
      <c r="K209" s="148">
        <v>0</v>
      </c>
      <c r="L209" s="149"/>
      <c r="M209" s="150"/>
      <c r="N209" s="147">
        <v>2</v>
      </c>
      <c r="O209" s="148">
        <v>6640</v>
      </c>
      <c r="P209" s="149"/>
      <c r="Q209" s="153">
        <v>0</v>
      </c>
      <c r="R209" s="152">
        <v>0</v>
      </c>
      <c r="S209" s="204"/>
      <c r="T209" s="153">
        <v>0</v>
      </c>
      <c r="U209" s="152">
        <v>0</v>
      </c>
      <c r="V209" s="204"/>
      <c r="W209" s="153">
        <v>0</v>
      </c>
      <c r="X209" s="152">
        <v>0</v>
      </c>
      <c r="Y209" s="204"/>
      <c r="Z209" s="153">
        <v>0</v>
      </c>
      <c r="AA209" s="152">
        <v>0</v>
      </c>
      <c r="AB209" s="204"/>
      <c r="AC209" s="153">
        <v>0</v>
      </c>
      <c r="AD209" s="152">
        <v>0</v>
      </c>
      <c r="AE209" s="204"/>
      <c r="AF209" s="153">
        <v>0</v>
      </c>
      <c r="AG209" s="152">
        <v>0</v>
      </c>
      <c r="AH209" s="204"/>
      <c r="AI209" s="153">
        <v>0</v>
      </c>
      <c r="AJ209" s="152">
        <v>0</v>
      </c>
      <c r="AK209" s="204"/>
      <c r="AL209" s="153">
        <v>0</v>
      </c>
      <c r="AM209" s="152">
        <v>0</v>
      </c>
      <c r="AN209" s="204"/>
      <c r="AO209" s="153">
        <v>0</v>
      </c>
      <c r="AP209" s="152">
        <v>0</v>
      </c>
      <c r="AQ209" s="204"/>
      <c r="AR209" s="153">
        <v>0</v>
      </c>
      <c r="AS209" s="152">
        <v>0</v>
      </c>
      <c r="AT209" s="204"/>
      <c r="AU209" s="153">
        <v>0</v>
      </c>
      <c r="AV209" s="152">
        <v>0</v>
      </c>
      <c r="AW209" s="204"/>
      <c r="AX209" s="153">
        <v>0</v>
      </c>
      <c r="AY209" s="152">
        <v>0</v>
      </c>
      <c r="AZ209" s="204"/>
    </row>
    <row r="210" spans="1:52" ht="15.75" thickBot="1" x14ac:dyDescent="0.3">
      <c r="A210" s="160"/>
      <c r="B210" s="161">
        <v>185</v>
      </c>
      <c r="C210" s="162" t="str">
        <v>Монтаж и подключение блоков питания</v>
      </c>
      <c r="D210" s="162" t="str">
        <v>шт</v>
      </c>
      <c r="E210" s="163">
        <v>500</v>
      </c>
      <c r="F210" s="162">
        <v>2</v>
      </c>
      <c r="G210" s="163">
        <v>0</v>
      </c>
      <c r="H210" s="163">
        <v>1000</v>
      </c>
      <c r="I210" s="11"/>
      <c r="J210" s="147">
        <v>0</v>
      </c>
      <c r="K210" s="148">
        <v>0</v>
      </c>
      <c r="L210" s="149"/>
      <c r="M210" s="150"/>
      <c r="N210" s="147">
        <v>2</v>
      </c>
      <c r="O210" s="148">
        <v>1000</v>
      </c>
      <c r="P210" s="149"/>
      <c r="Q210" s="153">
        <v>0</v>
      </c>
      <c r="R210" s="152">
        <v>0</v>
      </c>
      <c r="S210" s="204"/>
      <c r="T210" s="153">
        <v>0</v>
      </c>
      <c r="U210" s="152">
        <v>0</v>
      </c>
      <c r="V210" s="204"/>
      <c r="W210" s="153">
        <v>0</v>
      </c>
      <c r="X210" s="152">
        <v>0</v>
      </c>
      <c r="Y210" s="204"/>
      <c r="Z210" s="153">
        <v>0</v>
      </c>
      <c r="AA210" s="152">
        <v>0</v>
      </c>
      <c r="AB210" s="204"/>
      <c r="AC210" s="153">
        <v>0</v>
      </c>
      <c r="AD210" s="152">
        <v>0</v>
      </c>
      <c r="AE210" s="204"/>
      <c r="AF210" s="153">
        <v>0</v>
      </c>
      <c r="AG210" s="152">
        <v>0</v>
      </c>
      <c r="AH210" s="204"/>
      <c r="AI210" s="153">
        <v>0</v>
      </c>
      <c r="AJ210" s="152">
        <v>0</v>
      </c>
      <c r="AK210" s="204"/>
      <c r="AL210" s="153">
        <v>0</v>
      </c>
      <c r="AM210" s="152">
        <v>0</v>
      </c>
      <c r="AN210" s="204"/>
      <c r="AO210" s="153">
        <v>0</v>
      </c>
      <c r="AP210" s="152">
        <v>0</v>
      </c>
      <c r="AQ210" s="204"/>
      <c r="AR210" s="153">
        <v>0</v>
      </c>
      <c r="AS210" s="152">
        <v>0</v>
      </c>
      <c r="AT210" s="204"/>
      <c r="AU210" s="153">
        <v>0</v>
      </c>
      <c r="AV210" s="152">
        <v>0</v>
      </c>
      <c r="AW210" s="204"/>
      <c r="AX210" s="153">
        <v>0</v>
      </c>
      <c r="AY210" s="152">
        <v>0</v>
      </c>
      <c r="AZ210" s="204"/>
    </row>
    <row r="211" spans="1:52" ht="15.75" thickBot="1" x14ac:dyDescent="0.3">
      <c r="A211" s="160"/>
      <c r="B211" s="161">
        <v>0</v>
      </c>
      <c r="C211" s="162" t="str">
        <v>Декоративная подсветка зеркала</v>
      </c>
      <c r="D211" s="162">
        <v>0</v>
      </c>
      <c r="E211" s="163">
        <v>0</v>
      </c>
      <c r="F211" s="162">
        <v>0</v>
      </c>
      <c r="G211" s="163">
        <v>0</v>
      </c>
      <c r="H211" s="163">
        <v>0</v>
      </c>
      <c r="I211" s="11"/>
      <c r="J211" s="147">
        <v>0</v>
      </c>
      <c r="K211" s="148">
        <v>0</v>
      </c>
      <c r="L211" s="149"/>
      <c r="M211" s="150"/>
      <c r="N211" s="147">
        <v>0</v>
      </c>
      <c r="O211" s="148">
        <v>0</v>
      </c>
      <c r="P211" s="149"/>
      <c r="Q211" s="153">
        <v>0</v>
      </c>
      <c r="R211" s="152">
        <v>0</v>
      </c>
      <c r="S211" s="204"/>
      <c r="T211" s="153">
        <v>0</v>
      </c>
      <c r="U211" s="152">
        <v>0</v>
      </c>
      <c r="V211" s="204"/>
      <c r="W211" s="153">
        <v>0</v>
      </c>
      <c r="X211" s="152">
        <v>0</v>
      </c>
      <c r="Y211" s="204"/>
      <c r="Z211" s="153">
        <v>0</v>
      </c>
      <c r="AA211" s="152">
        <v>0</v>
      </c>
      <c r="AB211" s="204"/>
      <c r="AC211" s="153">
        <v>0</v>
      </c>
      <c r="AD211" s="152">
        <v>0</v>
      </c>
      <c r="AE211" s="204"/>
      <c r="AF211" s="153">
        <v>0</v>
      </c>
      <c r="AG211" s="152">
        <v>0</v>
      </c>
      <c r="AH211" s="204"/>
      <c r="AI211" s="153">
        <v>0</v>
      </c>
      <c r="AJ211" s="152">
        <v>0</v>
      </c>
      <c r="AK211" s="204"/>
      <c r="AL211" s="153">
        <v>0</v>
      </c>
      <c r="AM211" s="152">
        <v>0</v>
      </c>
      <c r="AN211" s="204"/>
      <c r="AO211" s="153">
        <v>0</v>
      </c>
      <c r="AP211" s="152">
        <v>0</v>
      </c>
      <c r="AQ211" s="204"/>
      <c r="AR211" s="153">
        <v>0</v>
      </c>
      <c r="AS211" s="152">
        <v>0</v>
      </c>
      <c r="AT211" s="204"/>
      <c r="AU211" s="153">
        <v>0</v>
      </c>
      <c r="AV211" s="152">
        <v>0</v>
      </c>
      <c r="AW211" s="204"/>
      <c r="AX211" s="153">
        <v>0</v>
      </c>
      <c r="AY211" s="152">
        <v>0</v>
      </c>
      <c r="AZ211" s="204"/>
    </row>
    <row r="212" spans="1:52" ht="30.75" thickBot="1" x14ac:dyDescent="0.3">
      <c r="A212" s="160"/>
      <c r="B212" s="161">
        <v>186</v>
      </c>
      <c r="C212" s="162" t="str">
        <v>Профиль SL-SLIM-H13M-F25-3000 ANOD ( Алюминий)</v>
      </c>
      <c r="D212" s="162" t="str">
        <v>м</v>
      </c>
      <c r="E212" s="163">
        <v>850</v>
      </c>
      <c r="F212" s="162">
        <v>12</v>
      </c>
      <c r="G212" s="163">
        <v>10200</v>
      </c>
      <c r="H212" s="163">
        <v>0</v>
      </c>
      <c r="I212" s="11"/>
      <c r="J212" s="147">
        <v>0</v>
      </c>
      <c r="K212" s="148">
        <v>0</v>
      </c>
      <c r="L212" s="149"/>
      <c r="M212" s="150"/>
      <c r="N212" s="147">
        <v>12</v>
      </c>
      <c r="O212" s="148">
        <v>10200</v>
      </c>
      <c r="P212" s="149"/>
      <c r="Q212" s="153">
        <v>0</v>
      </c>
      <c r="R212" s="152">
        <v>0</v>
      </c>
      <c r="S212" s="204"/>
      <c r="T212" s="153">
        <v>0</v>
      </c>
      <c r="U212" s="152">
        <v>0</v>
      </c>
      <c r="V212" s="204"/>
      <c r="W212" s="153">
        <v>0</v>
      </c>
      <c r="X212" s="152">
        <v>0</v>
      </c>
      <c r="Y212" s="204"/>
      <c r="Z212" s="153">
        <v>0</v>
      </c>
      <c r="AA212" s="152">
        <v>0</v>
      </c>
      <c r="AB212" s="204"/>
      <c r="AC212" s="153">
        <v>0</v>
      </c>
      <c r="AD212" s="152">
        <v>0</v>
      </c>
      <c r="AE212" s="204"/>
      <c r="AF212" s="153">
        <v>0</v>
      </c>
      <c r="AG212" s="152">
        <v>0</v>
      </c>
      <c r="AH212" s="204"/>
      <c r="AI212" s="153">
        <v>0</v>
      </c>
      <c r="AJ212" s="152">
        <v>0</v>
      </c>
      <c r="AK212" s="204"/>
      <c r="AL212" s="153">
        <v>0</v>
      </c>
      <c r="AM212" s="152">
        <v>0</v>
      </c>
      <c r="AN212" s="204"/>
      <c r="AO212" s="153">
        <v>0</v>
      </c>
      <c r="AP212" s="152">
        <v>0</v>
      </c>
      <c r="AQ212" s="204"/>
      <c r="AR212" s="153">
        <v>0</v>
      </c>
      <c r="AS212" s="152">
        <v>0</v>
      </c>
      <c r="AT212" s="204"/>
      <c r="AU212" s="153">
        <v>0</v>
      </c>
      <c r="AV212" s="152">
        <v>0</v>
      </c>
      <c r="AW212" s="204"/>
      <c r="AX212" s="153">
        <v>0</v>
      </c>
      <c r="AY212" s="152">
        <v>0</v>
      </c>
      <c r="AZ212" s="204"/>
    </row>
    <row r="213" spans="1:52" ht="15.75" thickBot="1" x14ac:dyDescent="0.3">
      <c r="A213" s="160"/>
      <c r="B213" s="161">
        <v>187</v>
      </c>
      <c r="C213" s="162" t="str">
        <v>Монтаж профиля</v>
      </c>
      <c r="D213" s="162" t="str">
        <v>м</v>
      </c>
      <c r="E213" s="163">
        <v>800</v>
      </c>
      <c r="F213" s="162">
        <v>12</v>
      </c>
      <c r="G213" s="163">
        <v>0</v>
      </c>
      <c r="H213" s="163">
        <v>9600</v>
      </c>
      <c r="I213" s="11"/>
      <c r="J213" s="147">
        <v>0</v>
      </c>
      <c r="K213" s="148">
        <v>0</v>
      </c>
      <c r="L213" s="149"/>
      <c r="M213" s="150"/>
      <c r="N213" s="147">
        <v>12</v>
      </c>
      <c r="O213" s="148">
        <v>9600</v>
      </c>
      <c r="P213" s="149"/>
      <c r="Q213" s="153">
        <v>0</v>
      </c>
      <c r="R213" s="152">
        <v>0</v>
      </c>
      <c r="S213" s="204"/>
      <c r="T213" s="153">
        <v>0</v>
      </c>
      <c r="U213" s="152">
        <v>0</v>
      </c>
      <c r="V213" s="204"/>
      <c r="W213" s="153">
        <v>0</v>
      </c>
      <c r="X213" s="152">
        <v>0</v>
      </c>
      <c r="Y213" s="204"/>
      <c r="Z213" s="153">
        <v>0</v>
      </c>
      <c r="AA213" s="152">
        <v>0</v>
      </c>
      <c r="AB213" s="204"/>
      <c r="AC213" s="153">
        <v>0</v>
      </c>
      <c r="AD213" s="152">
        <v>0</v>
      </c>
      <c r="AE213" s="204"/>
      <c r="AF213" s="153">
        <v>0</v>
      </c>
      <c r="AG213" s="152">
        <v>0</v>
      </c>
      <c r="AH213" s="204"/>
      <c r="AI213" s="153">
        <v>0</v>
      </c>
      <c r="AJ213" s="152">
        <v>0</v>
      </c>
      <c r="AK213" s="204"/>
      <c r="AL213" s="153">
        <v>0</v>
      </c>
      <c r="AM213" s="152">
        <v>0</v>
      </c>
      <c r="AN213" s="204"/>
      <c r="AO213" s="153">
        <v>0</v>
      </c>
      <c r="AP213" s="152">
        <v>0</v>
      </c>
      <c r="AQ213" s="204"/>
      <c r="AR213" s="153">
        <v>0</v>
      </c>
      <c r="AS213" s="152">
        <v>0</v>
      </c>
      <c r="AT213" s="204"/>
      <c r="AU213" s="153">
        <v>0</v>
      </c>
      <c r="AV213" s="152">
        <v>0</v>
      </c>
      <c r="AW213" s="204"/>
      <c r="AX213" s="153">
        <v>0</v>
      </c>
      <c r="AY213" s="152">
        <v>0</v>
      </c>
      <c r="AZ213" s="204"/>
    </row>
    <row r="214" spans="1:52" ht="30.75" thickBot="1" x14ac:dyDescent="0.3">
      <c r="A214" s="160"/>
      <c r="B214" s="161">
        <v>188</v>
      </c>
      <c r="C214" s="162" t="str">
        <v>Лента светодиодная 9,6 Вт/м 12В IP20 4000K 120LED/м RT/RTW-A120-8-11mm SMD 2835 5 м</v>
      </c>
      <c r="D214" s="162" t="str">
        <v>шт</v>
      </c>
      <c r="E214" s="163">
        <v>3150</v>
      </c>
      <c r="F214" s="162">
        <v>4</v>
      </c>
      <c r="G214" s="163">
        <v>12600</v>
      </c>
      <c r="H214" s="163">
        <v>0</v>
      </c>
      <c r="I214" s="11"/>
      <c r="J214" s="147">
        <v>0</v>
      </c>
      <c r="K214" s="148">
        <v>0</v>
      </c>
      <c r="L214" s="149"/>
      <c r="M214" s="150"/>
      <c r="N214" s="147">
        <v>4</v>
      </c>
      <c r="O214" s="148">
        <v>12600</v>
      </c>
      <c r="P214" s="149"/>
      <c r="Q214" s="153">
        <v>0</v>
      </c>
      <c r="R214" s="152">
        <v>0</v>
      </c>
      <c r="S214" s="204"/>
      <c r="T214" s="153">
        <v>0</v>
      </c>
      <c r="U214" s="152">
        <v>0</v>
      </c>
      <c r="V214" s="204"/>
      <c r="W214" s="153">
        <v>0</v>
      </c>
      <c r="X214" s="152">
        <v>0</v>
      </c>
      <c r="Y214" s="204"/>
      <c r="Z214" s="153">
        <v>0</v>
      </c>
      <c r="AA214" s="152">
        <v>0</v>
      </c>
      <c r="AB214" s="204"/>
      <c r="AC214" s="153">
        <v>0</v>
      </c>
      <c r="AD214" s="152">
        <v>0</v>
      </c>
      <c r="AE214" s="204"/>
      <c r="AF214" s="153">
        <v>0</v>
      </c>
      <c r="AG214" s="152">
        <v>0</v>
      </c>
      <c r="AH214" s="204"/>
      <c r="AI214" s="153">
        <v>0</v>
      </c>
      <c r="AJ214" s="152">
        <v>0</v>
      </c>
      <c r="AK214" s="204"/>
      <c r="AL214" s="153">
        <v>0</v>
      </c>
      <c r="AM214" s="152">
        <v>0</v>
      </c>
      <c r="AN214" s="204"/>
      <c r="AO214" s="153">
        <v>0</v>
      </c>
      <c r="AP214" s="152">
        <v>0</v>
      </c>
      <c r="AQ214" s="204"/>
      <c r="AR214" s="153">
        <v>0</v>
      </c>
      <c r="AS214" s="152">
        <v>0</v>
      </c>
      <c r="AT214" s="204"/>
      <c r="AU214" s="153">
        <v>0</v>
      </c>
      <c r="AV214" s="152">
        <v>0</v>
      </c>
      <c r="AW214" s="204"/>
      <c r="AX214" s="153">
        <v>0</v>
      </c>
      <c r="AY214" s="152">
        <v>0</v>
      </c>
      <c r="AZ214" s="204"/>
    </row>
    <row r="215" spans="1:52" ht="15.75" thickBot="1" x14ac:dyDescent="0.3">
      <c r="A215" s="160"/>
      <c r="B215" s="161">
        <v>189</v>
      </c>
      <c r="C215" s="162" t="str">
        <v>Монтаж и подключение ленты</v>
      </c>
      <c r="D215" s="162" t="str">
        <v>м</v>
      </c>
      <c r="E215" s="163">
        <v>800</v>
      </c>
      <c r="F215" s="162">
        <v>12</v>
      </c>
      <c r="G215" s="163">
        <v>0</v>
      </c>
      <c r="H215" s="163">
        <v>9600</v>
      </c>
      <c r="I215" s="11"/>
      <c r="J215" s="147">
        <v>0</v>
      </c>
      <c r="K215" s="148">
        <v>0</v>
      </c>
      <c r="L215" s="149"/>
      <c r="M215" s="150"/>
      <c r="N215" s="147">
        <v>12</v>
      </c>
      <c r="O215" s="148">
        <v>9600</v>
      </c>
      <c r="P215" s="149"/>
      <c r="Q215" s="153">
        <v>0</v>
      </c>
      <c r="R215" s="152">
        <v>0</v>
      </c>
      <c r="S215" s="204"/>
      <c r="T215" s="153">
        <v>0</v>
      </c>
      <c r="U215" s="152">
        <v>0</v>
      </c>
      <c r="V215" s="204"/>
      <c r="W215" s="153">
        <v>0</v>
      </c>
      <c r="X215" s="152">
        <v>0</v>
      </c>
      <c r="Y215" s="204"/>
      <c r="Z215" s="153">
        <v>0</v>
      </c>
      <c r="AA215" s="152">
        <v>0</v>
      </c>
      <c r="AB215" s="204"/>
      <c r="AC215" s="153">
        <v>0</v>
      </c>
      <c r="AD215" s="152">
        <v>0</v>
      </c>
      <c r="AE215" s="204"/>
      <c r="AF215" s="153">
        <v>0</v>
      </c>
      <c r="AG215" s="152">
        <v>0</v>
      </c>
      <c r="AH215" s="204"/>
      <c r="AI215" s="153">
        <v>0</v>
      </c>
      <c r="AJ215" s="152">
        <v>0</v>
      </c>
      <c r="AK215" s="204"/>
      <c r="AL215" s="153">
        <v>0</v>
      </c>
      <c r="AM215" s="152">
        <v>0</v>
      </c>
      <c r="AN215" s="204"/>
      <c r="AO215" s="153">
        <v>0</v>
      </c>
      <c r="AP215" s="152">
        <v>0</v>
      </c>
      <c r="AQ215" s="204"/>
      <c r="AR215" s="153">
        <v>0</v>
      </c>
      <c r="AS215" s="152">
        <v>0</v>
      </c>
      <c r="AT215" s="204"/>
      <c r="AU215" s="153">
        <v>0</v>
      </c>
      <c r="AV215" s="152">
        <v>0</v>
      </c>
      <c r="AW215" s="204"/>
      <c r="AX215" s="153">
        <v>0</v>
      </c>
      <c r="AY215" s="152">
        <v>0</v>
      </c>
      <c r="AZ215" s="204"/>
    </row>
    <row r="216" spans="1:52" ht="30.75" thickBot="1" x14ac:dyDescent="0.3">
      <c r="A216" s="160"/>
      <c r="B216" s="161">
        <v>190</v>
      </c>
      <c r="C216" s="162" t="str">
        <v>Блок питания ARS-150-12 (12V, 12.5A, 150W) (ARL, IP20 Сетка, 2 года)</v>
      </c>
      <c r="D216" s="162" t="str">
        <v>шт</v>
      </c>
      <c r="E216" s="163">
        <v>3320</v>
      </c>
      <c r="F216" s="162">
        <v>2</v>
      </c>
      <c r="G216" s="163">
        <v>6640</v>
      </c>
      <c r="H216" s="163">
        <v>0</v>
      </c>
      <c r="I216" s="11"/>
      <c r="J216" s="147">
        <v>0</v>
      </c>
      <c r="K216" s="148">
        <v>0</v>
      </c>
      <c r="L216" s="149"/>
      <c r="M216" s="150"/>
      <c r="N216" s="147">
        <v>2</v>
      </c>
      <c r="O216" s="148">
        <v>6640</v>
      </c>
      <c r="P216" s="149"/>
      <c r="Q216" s="153">
        <v>0</v>
      </c>
      <c r="R216" s="152">
        <v>0</v>
      </c>
      <c r="S216" s="204"/>
      <c r="T216" s="153">
        <v>0</v>
      </c>
      <c r="U216" s="152">
        <v>0</v>
      </c>
      <c r="V216" s="204"/>
      <c r="W216" s="153">
        <v>0</v>
      </c>
      <c r="X216" s="152">
        <v>0</v>
      </c>
      <c r="Y216" s="204"/>
      <c r="Z216" s="153">
        <v>0</v>
      </c>
      <c r="AA216" s="152">
        <v>0</v>
      </c>
      <c r="AB216" s="204"/>
      <c r="AC216" s="153">
        <v>0</v>
      </c>
      <c r="AD216" s="152">
        <v>0</v>
      </c>
      <c r="AE216" s="204"/>
      <c r="AF216" s="153">
        <v>0</v>
      </c>
      <c r="AG216" s="152">
        <v>0</v>
      </c>
      <c r="AH216" s="204"/>
      <c r="AI216" s="153">
        <v>0</v>
      </c>
      <c r="AJ216" s="152">
        <v>0</v>
      </c>
      <c r="AK216" s="204"/>
      <c r="AL216" s="153">
        <v>0</v>
      </c>
      <c r="AM216" s="152">
        <v>0</v>
      </c>
      <c r="AN216" s="204"/>
      <c r="AO216" s="153">
        <v>0</v>
      </c>
      <c r="AP216" s="152">
        <v>0</v>
      </c>
      <c r="AQ216" s="204"/>
      <c r="AR216" s="153">
        <v>0</v>
      </c>
      <c r="AS216" s="152">
        <v>0</v>
      </c>
      <c r="AT216" s="204"/>
      <c r="AU216" s="153">
        <v>0</v>
      </c>
      <c r="AV216" s="152">
        <v>0</v>
      </c>
      <c r="AW216" s="204"/>
      <c r="AX216" s="153">
        <v>0</v>
      </c>
      <c r="AY216" s="152">
        <v>0</v>
      </c>
      <c r="AZ216" s="204"/>
    </row>
    <row r="217" spans="1:52" ht="15.75" thickBot="1" x14ac:dyDescent="0.3">
      <c r="A217" s="160"/>
      <c r="B217" s="161">
        <v>191</v>
      </c>
      <c r="C217" s="162" t="str">
        <v>Монтаж и подключение блоков питания</v>
      </c>
      <c r="D217" s="162" t="str">
        <v>шт</v>
      </c>
      <c r="E217" s="163">
        <v>500</v>
      </c>
      <c r="F217" s="162">
        <v>2</v>
      </c>
      <c r="G217" s="163">
        <v>0</v>
      </c>
      <c r="H217" s="163">
        <v>1000</v>
      </c>
      <c r="I217" s="11"/>
      <c r="J217" s="147">
        <v>0</v>
      </c>
      <c r="K217" s="148">
        <v>0</v>
      </c>
      <c r="L217" s="149"/>
      <c r="M217" s="150"/>
      <c r="N217" s="147">
        <v>2</v>
      </c>
      <c r="O217" s="148">
        <v>1000</v>
      </c>
      <c r="P217" s="149"/>
      <c r="Q217" s="153">
        <v>0</v>
      </c>
      <c r="R217" s="152">
        <v>0</v>
      </c>
      <c r="S217" s="204"/>
      <c r="T217" s="153">
        <v>0</v>
      </c>
      <c r="U217" s="152">
        <v>0</v>
      </c>
      <c r="V217" s="204"/>
      <c r="W217" s="153">
        <v>0</v>
      </c>
      <c r="X217" s="152">
        <v>0</v>
      </c>
      <c r="Y217" s="204"/>
      <c r="Z217" s="153">
        <v>0</v>
      </c>
      <c r="AA217" s="152">
        <v>0</v>
      </c>
      <c r="AB217" s="204"/>
      <c r="AC217" s="153">
        <v>0</v>
      </c>
      <c r="AD217" s="152">
        <v>0</v>
      </c>
      <c r="AE217" s="204"/>
      <c r="AF217" s="153">
        <v>0</v>
      </c>
      <c r="AG217" s="152">
        <v>0</v>
      </c>
      <c r="AH217" s="204"/>
      <c r="AI217" s="153">
        <v>0</v>
      </c>
      <c r="AJ217" s="152">
        <v>0</v>
      </c>
      <c r="AK217" s="204"/>
      <c r="AL217" s="153">
        <v>0</v>
      </c>
      <c r="AM217" s="152">
        <v>0</v>
      </c>
      <c r="AN217" s="204"/>
      <c r="AO217" s="153">
        <v>0</v>
      </c>
      <c r="AP217" s="152">
        <v>0</v>
      </c>
      <c r="AQ217" s="204"/>
      <c r="AR217" s="153">
        <v>0</v>
      </c>
      <c r="AS217" s="152">
        <v>0</v>
      </c>
      <c r="AT217" s="204"/>
      <c r="AU217" s="153">
        <v>0</v>
      </c>
      <c r="AV217" s="152">
        <v>0</v>
      </c>
      <c r="AW217" s="204"/>
      <c r="AX217" s="153">
        <v>0</v>
      </c>
      <c r="AY217" s="152">
        <v>0</v>
      </c>
      <c r="AZ217" s="204"/>
    </row>
    <row r="218" spans="1:52" ht="15.75" thickBot="1" x14ac:dyDescent="0.3">
      <c r="A218" s="160"/>
      <c r="B218" s="161">
        <v>0</v>
      </c>
      <c r="C218" s="162" t="str">
        <v>3.Кабельные изделия</v>
      </c>
      <c r="D218" s="162">
        <v>0</v>
      </c>
      <c r="E218" s="163">
        <v>0</v>
      </c>
      <c r="F218" s="162">
        <v>0</v>
      </c>
      <c r="G218" s="163">
        <v>0</v>
      </c>
      <c r="H218" s="163">
        <v>0</v>
      </c>
      <c r="I218" s="11"/>
      <c r="J218" s="147">
        <v>0</v>
      </c>
      <c r="K218" s="148">
        <v>0</v>
      </c>
      <c r="L218" s="149"/>
      <c r="M218" s="150"/>
      <c r="N218" s="147">
        <v>0</v>
      </c>
      <c r="O218" s="148">
        <v>0</v>
      </c>
      <c r="P218" s="149"/>
      <c r="Q218" s="153">
        <v>0</v>
      </c>
      <c r="R218" s="152">
        <v>0</v>
      </c>
      <c r="S218" s="204"/>
      <c r="T218" s="153">
        <v>0</v>
      </c>
      <c r="U218" s="152">
        <v>0</v>
      </c>
      <c r="V218" s="204"/>
      <c r="W218" s="153">
        <v>0</v>
      </c>
      <c r="X218" s="152">
        <v>0</v>
      </c>
      <c r="Y218" s="204"/>
      <c r="Z218" s="153">
        <v>0</v>
      </c>
      <c r="AA218" s="152">
        <v>0</v>
      </c>
      <c r="AB218" s="204"/>
      <c r="AC218" s="153">
        <v>0</v>
      </c>
      <c r="AD218" s="152">
        <v>0</v>
      </c>
      <c r="AE218" s="204"/>
      <c r="AF218" s="153">
        <v>0</v>
      </c>
      <c r="AG218" s="152">
        <v>0</v>
      </c>
      <c r="AH218" s="204"/>
      <c r="AI218" s="153">
        <v>0</v>
      </c>
      <c r="AJ218" s="152">
        <v>0</v>
      </c>
      <c r="AK218" s="204"/>
      <c r="AL218" s="153">
        <v>0</v>
      </c>
      <c r="AM218" s="152">
        <v>0</v>
      </c>
      <c r="AN218" s="204"/>
      <c r="AO218" s="153">
        <v>0</v>
      </c>
      <c r="AP218" s="152">
        <v>0</v>
      </c>
      <c r="AQ218" s="204"/>
      <c r="AR218" s="153">
        <v>0</v>
      </c>
      <c r="AS218" s="152">
        <v>0</v>
      </c>
      <c r="AT218" s="204"/>
      <c r="AU218" s="153">
        <v>0</v>
      </c>
      <c r="AV218" s="152">
        <v>0</v>
      </c>
      <c r="AW218" s="204"/>
      <c r="AX218" s="153">
        <v>0</v>
      </c>
      <c r="AY218" s="152">
        <v>0</v>
      </c>
      <c r="AZ218" s="204"/>
    </row>
    <row r="219" spans="1:52" ht="30.75" thickBot="1" x14ac:dyDescent="0.3">
      <c r="A219" s="160"/>
      <c r="B219" s="161">
        <v>192</v>
      </c>
      <c r="C219" s="162" t="str">
        <v>Кабель силовой ВВГ-Пнг(А) 3x1,5 ок(N, PE)-0.66 (100м)</v>
      </c>
      <c r="D219" s="162" t="str">
        <v>м</v>
      </c>
      <c r="E219" s="163">
        <v>59.91</v>
      </c>
      <c r="F219" s="162">
        <v>2097</v>
      </c>
      <c r="G219" s="163">
        <v>125631.27</v>
      </c>
      <c r="H219" s="163">
        <v>0</v>
      </c>
      <c r="I219" s="11"/>
      <c r="J219" s="147">
        <v>2097</v>
      </c>
      <c r="K219" s="148">
        <v>125631.26999999999</v>
      </c>
      <c r="L219" s="149"/>
      <c r="M219" s="150"/>
      <c r="N219" s="147">
        <v>0</v>
      </c>
      <c r="O219" s="148">
        <v>0</v>
      </c>
      <c r="P219" s="149"/>
      <c r="Q219" s="153">
        <v>1573</v>
      </c>
      <c r="R219" s="152">
        <v>94238.43</v>
      </c>
      <c r="S219" s="204"/>
      <c r="T219" s="153">
        <v>524</v>
      </c>
      <c r="U219" s="152">
        <v>31392.839999999997</v>
      </c>
      <c r="V219" s="204"/>
      <c r="W219" s="153">
        <v>0</v>
      </c>
      <c r="X219" s="152">
        <v>0</v>
      </c>
      <c r="Y219" s="204"/>
      <c r="Z219" s="153">
        <v>0</v>
      </c>
      <c r="AA219" s="152">
        <v>0</v>
      </c>
      <c r="AB219" s="204"/>
      <c r="AC219" s="153">
        <v>0</v>
      </c>
      <c r="AD219" s="152">
        <v>0</v>
      </c>
      <c r="AE219" s="204"/>
      <c r="AF219" s="153">
        <v>0</v>
      </c>
      <c r="AG219" s="152">
        <v>0</v>
      </c>
      <c r="AH219" s="204"/>
      <c r="AI219" s="153">
        <v>0</v>
      </c>
      <c r="AJ219" s="152">
        <v>0</v>
      </c>
      <c r="AK219" s="204"/>
      <c r="AL219" s="153">
        <v>0</v>
      </c>
      <c r="AM219" s="152">
        <v>0</v>
      </c>
      <c r="AN219" s="204"/>
      <c r="AO219" s="153">
        <v>0</v>
      </c>
      <c r="AP219" s="152">
        <v>0</v>
      </c>
      <c r="AQ219" s="204"/>
      <c r="AR219" s="153">
        <v>0</v>
      </c>
      <c r="AS219" s="152">
        <v>0</v>
      </c>
      <c r="AT219" s="204"/>
      <c r="AU219" s="153">
        <v>0</v>
      </c>
      <c r="AV219" s="152">
        <v>0</v>
      </c>
      <c r="AW219" s="204"/>
      <c r="AX219" s="153">
        <v>0</v>
      </c>
      <c r="AY219" s="152">
        <v>0</v>
      </c>
      <c r="AZ219" s="204"/>
    </row>
    <row r="220" spans="1:52" ht="30.75" thickBot="1" x14ac:dyDescent="0.3">
      <c r="A220" s="160"/>
      <c r="B220" s="161">
        <v>193</v>
      </c>
      <c r="C220" s="162" t="str">
        <v>Кабель силовой ВВГ-Пнг(А)-LS 3x2,5 ок(N, PE)-0.66 (100м)</v>
      </c>
      <c r="D220" s="162" t="str">
        <v>м</v>
      </c>
      <c r="E220" s="163">
        <v>98.21</v>
      </c>
      <c r="F220" s="162">
        <v>3041</v>
      </c>
      <c r="G220" s="163">
        <v>298656.61</v>
      </c>
      <c r="H220" s="163">
        <v>0</v>
      </c>
      <c r="I220" s="11"/>
      <c r="J220" s="147">
        <v>3041</v>
      </c>
      <c r="K220" s="148">
        <v>298656.61</v>
      </c>
      <c r="L220" s="149"/>
      <c r="M220" s="150"/>
      <c r="N220" s="147">
        <v>0</v>
      </c>
      <c r="O220" s="148">
        <v>0</v>
      </c>
      <c r="P220" s="149"/>
      <c r="Q220" s="153">
        <v>2281</v>
      </c>
      <c r="R220" s="152">
        <v>224017.00999999998</v>
      </c>
      <c r="S220" s="204"/>
      <c r="T220" s="153">
        <v>760</v>
      </c>
      <c r="U220" s="152">
        <v>74639.599999999991</v>
      </c>
      <c r="V220" s="204"/>
      <c r="W220" s="153">
        <v>0</v>
      </c>
      <c r="X220" s="152">
        <v>0</v>
      </c>
      <c r="Y220" s="204"/>
      <c r="Z220" s="153">
        <v>0</v>
      </c>
      <c r="AA220" s="152">
        <v>0</v>
      </c>
      <c r="AB220" s="204"/>
      <c r="AC220" s="153">
        <v>0</v>
      </c>
      <c r="AD220" s="152">
        <v>0</v>
      </c>
      <c r="AE220" s="204"/>
      <c r="AF220" s="153">
        <v>0</v>
      </c>
      <c r="AG220" s="152">
        <v>0</v>
      </c>
      <c r="AH220" s="204"/>
      <c r="AI220" s="153">
        <v>0</v>
      </c>
      <c r="AJ220" s="152">
        <v>0</v>
      </c>
      <c r="AK220" s="204"/>
      <c r="AL220" s="153">
        <v>0</v>
      </c>
      <c r="AM220" s="152">
        <v>0</v>
      </c>
      <c r="AN220" s="204"/>
      <c r="AO220" s="153">
        <v>0</v>
      </c>
      <c r="AP220" s="152">
        <v>0</v>
      </c>
      <c r="AQ220" s="204"/>
      <c r="AR220" s="153">
        <v>0</v>
      </c>
      <c r="AS220" s="152">
        <v>0</v>
      </c>
      <c r="AT220" s="204"/>
      <c r="AU220" s="153">
        <v>0</v>
      </c>
      <c r="AV220" s="152">
        <v>0</v>
      </c>
      <c r="AW220" s="204"/>
      <c r="AX220" s="153">
        <v>0</v>
      </c>
      <c r="AY220" s="152">
        <v>0</v>
      </c>
      <c r="AZ220" s="204"/>
    </row>
    <row r="221" spans="1:52" ht="30.75" thickBot="1" x14ac:dyDescent="0.3">
      <c r="A221" s="160"/>
      <c r="B221" s="161">
        <v>194</v>
      </c>
      <c r="C221" s="162" t="str">
        <v>Монтаж кабеля по кирпичной кладке и затягивание в трубы до 30мм2</v>
      </c>
      <c r="D221" s="162" t="str">
        <v>м</v>
      </c>
      <c r="E221" s="163">
        <v>88.07</v>
      </c>
      <c r="F221" s="162">
        <v>5138</v>
      </c>
      <c r="G221" s="163">
        <v>0</v>
      </c>
      <c r="H221" s="163">
        <v>452503.66</v>
      </c>
      <c r="I221" s="11"/>
      <c r="J221" s="147">
        <v>5138</v>
      </c>
      <c r="K221" s="148">
        <v>452503.66</v>
      </c>
      <c r="L221" s="149"/>
      <c r="M221" s="150"/>
      <c r="N221" s="147">
        <v>0</v>
      </c>
      <c r="O221" s="148">
        <v>0</v>
      </c>
      <c r="P221" s="149"/>
      <c r="Q221" s="153">
        <v>3854</v>
      </c>
      <c r="R221" s="152">
        <v>339421.77999999997</v>
      </c>
      <c r="S221" s="204"/>
      <c r="T221" s="153">
        <v>1284</v>
      </c>
      <c r="U221" s="152">
        <v>113081.87999999999</v>
      </c>
      <c r="V221" s="204"/>
      <c r="W221" s="153">
        <v>0</v>
      </c>
      <c r="X221" s="152">
        <v>0</v>
      </c>
      <c r="Y221" s="204"/>
      <c r="Z221" s="153">
        <v>0</v>
      </c>
      <c r="AA221" s="152">
        <v>0</v>
      </c>
      <c r="AB221" s="204"/>
      <c r="AC221" s="153">
        <v>0</v>
      </c>
      <c r="AD221" s="152">
        <v>0</v>
      </c>
      <c r="AE221" s="204"/>
      <c r="AF221" s="153">
        <v>0</v>
      </c>
      <c r="AG221" s="152">
        <v>0</v>
      </c>
      <c r="AH221" s="204"/>
      <c r="AI221" s="153">
        <v>0</v>
      </c>
      <c r="AJ221" s="152">
        <v>0</v>
      </c>
      <c r="AK221" s="204"/>
      <c r="AL221" s="153">
        <v>0</v>
      </c>
      <c r="AM221" s="152">
        <v>0</v>
      </c>
      <c r="AN221" s="204"/>
      <c r="AO221" s="153">
        <v>0</v>
      </c>
      <c r="AP221" s="152">
        <v>0</v>
      </c>
      <c r="AQ221" s="204"/>
      <c r="AR221" s="153">
        <v>0</v>
      </c>
      <c r="AS221" s="152">
        <v>0</v>
      </c>
      <c r="AT221" s="204"/>
      <c r="AU221" s="153">
        <v>0</v>
      </c>
      <c r="AV221" s="152">
        <v>0</v>
      </c>
      <c r="AW221" s="204"/>
      <c r="AX221" s="153">
        <v>0</v>
      </c>
      <c r="AY221" s="152">
        <v>0</v>
      </c>
      <c r="AZ221" s="204"/>
    </row>
    <row r="222" spans="1:52" ht="15.75" thickBot="1" x14ac:dyDescent="0.3">
      <c r="A222" s="160"/>
      <c r="B222" s="161">
        <v>195</v>
      </c>
      <c r="C222" s="162" t="str">
        <v xml:space="preserve">Провод ПуВ нг(А)LS 1х6.0 </v>
      </c>
      <c r="D222" s="162" t="str">
        <v>м</v>
      </c>
      <c r="E222" s="163">
        <v>76.010000000000005</v>
      </c>
      <c r="F222" s="162">
        <v>1380</v>
      </c>
      <c r="G222" s="163">
        <v>104893.8</v>
      </c>
      <c r="H222" s="163">
        <v>0</v>
      </c>
      <c r="I222" s="11"/>
      <c r="J222" s="147">
        <v>1380</v>
      </c>
      <c r="K222" s="148">
        <v>104893.8</v>
      </c>
      <c r="L222" s="149"/>
      <c r="M222" s="150"/>
      <c r="N222" s="147">
        <v>0</v>
      </c>
      <c r="O222" s="148">
        <v>0</v>
      </c>
      <c r="P222" s="149"/>
      <c r="Q222" s="153">
        <v>1035</v>
      </c>
      <c r="R222" s="152">
        <v>78670.350000000006</v>
      </c>
      <c r="S222" s="204"/>
      <c r="T222" s="153">
        <v>345</v>
      </c>
      <c r="U222" s="152">
        <v>26223.45</v>
      </c>
      <c r="V222" s="204"/>
      <c r="W222" s="153">
        <v>0</v>
      </c>
      <c r="X222" s="152">
        <v>0</v>
      </c>
      <c r="Y222" s="204"/>
      <c r="Z222" s="153">
        <v>0</v>
      </c>
      <c r="AA222" s="152">
        <v>0</v>
      </c>
      <c r="AB222" s="204"/>
      <c r="AC222" s="153">
        <v>0</v>
      </c>
      <c r="AD222" s="152">
        <v>0</v>
      </c>
      <c r="AE222" s="204"/>
      <c r="AF222" s="153">
        <v>0</v>
      </c>
      <c r="AG222" s="152">
        <v>0</v>
      </c>
      <c r="AH222" s="204"/>
      <c r="AI222" s="153">
        <v>0</v>
      </c>
      <c r="AJ222" s="152">
        <v>0</v>
      </c>
      <c r="AK222" s="204"/>
      <c r="AL222" s="153">
        <v>0</v>
      </c>
      <c r="AM222" s="152">
        <v>0</v>
      </c>
      <c r="AN222" s="204"/>
      <c r="AO222" s="153">
        <v>0</v>
      </c>
      <c r="AP222" s="152">
        <v>0</v>
      </c>
      <c r="AQ222" s="204"/>
      <c r="AR222" s="153">
        <v>0</v>
      </c>
      <c r="AS222" s="152">
        <v>0</v>
      </c>
      <c r="AT222" s="204"/>
      <c r="AU222" s="153">
        <v>0</v>
      </c>
      <c r="AV222" s="152">
        <v>0</v>
      </c>
      <c r="AW222" s="204"/>
      <c r="AX222" s="153">
        <v>0</v>
      </c>
      <c r="AY222" s="152">
        <v>0</v>
      </c>
      <c r="AZ222" s="204"/>
    </row>
    <row r="223" spans="1:52" ht="15.75" thickBot="1" x14ac:dyDescent="0.3">
      <c r="A223" s="160"/>
      <c r="B223" s="161">
        <v>196</v>
      </c>
      <c r="C223" s="162" t="str">
        <v>Кабель силовой ВВГнг(А)-LS 1х4 ок-0,66</v>
      </c>
      <c r="D223" s="162" t="str">
        <v>м</v>
      </c>
      <c r="E223" s="163">
        <v>52.48</v>
      </c>
      <c r="F223" s="162">
        <v>414</v>
      </c>
      <c r="G223" s="163">
        <v>21726.720000000001</v>
      </c>
      <c r="H223" s="163">
        <v>0</v>
      </c>
      <c r="I223" s="11"/>
      <c r="J223" s="147">
        <v>414</v>
      </c>
      <c r="K223" s="148">
        <v>21726.719999999998</v>
      </c>
      <c r="L223" s="149"/>
      <c r="M223" s="150"/>
      <c r="N223" s="147">
        <v>0</v>
      </c>
      <c r="O223" s="148">
        <v>0</v>
      </c>
      <c r="P223" s="149"/>
      <c r="Q223" s="153">
        <v>311</v>
      </c>
      <c r="R223" s="152">
        <v>16321.279999999999</v>
      </c>
      <c r="S223" s="204"/>
      <c r="T223" s="153">
        <v>103</v>
      </c>
      <c r="U223" s="152">
        <v>5405.44</v>
      </c>
      <c r="V223" s="204"/>
      <c r="W223" s="153">
        <v>0</v>
      </c>
      <c r="X223" s="152">
        <v>0</v>
      </c>
      <c r="Y223" s="204"/>
      <c r="Z223" s="153">
        <v>0</v>
      </c>
      <c r="AA223" s="152">
        <v>0</v>
      </c>
      <c r="AB223" s="204"/>
      <c r="AC223" s="153">
        <v>0</v>
      </c>
      <c r="AD223" s="152">
        <v>0</v>
      </c>
      <c r="AE223" s="204"/>
      <c r="AF223" s="153">
        <v>0</v>
      </c>
      <c r="AG223" s="152">
        <v>0</v>
      </c>
      <c r="AH223" s="204"/>
      <c r="AI223" s="153">
        <v>0</v>
      </c>
      <c r="AJ223" s="152">
        <v>0</v>
      </c>
      <c r="AK223" s="204"/>
      <c r="AL223" s="153">
        <v>0</v>
      </c>
      <c r="AM223" s="152">
        <v>0</v>
      </c>
      <c r="AN223" s="204"/>
      <c r="AO223" s="153">
        <v>0</v>
      </c>
      <c r="AP223" s="152">
        <v>0</v>
      </c>
      <c r="AQ223" s="204"/>
      <c r="AR223" s="153">
        <v>0</v>
      </c>
      <c r="AS223" s="152">
        <v>0</v>
      </c>
      <c r="AT223" s="204"/>
      <c r="AU223" s="153">
        <v>0</v>
      </c>
      <c r="AV223" s="152">
        <v>0</v>
      </c>
      <c r="AW223" s="204"/>
      <c r="AX223" s="153">
        <v>0</v>
      </c>
      <c r="AY223" s="152">
        <v>0</v>
      </c>
      <c r="AZ223" s="204"/>
    </row>
    <row r="224" spans="1:52" ht="15.75" thickBot="1" x14ac:dyDescent="0.3">
      <c r="A224" s="160"/>
      <c r="B224" s="161">
        <v>197</v>
      </c>
      <c r="C224" s="162" t="str">
        <v>Провод силовой ПуВнг(А)-LS 10</v>
      </c>
      <c r="D224" s="162" t="str">
        <v>м</v>
      </c>
      <c r="E224" s="163">
        <v>122.14</v>
      </c>
      <c r="F224" s="162">
        <v>972</v>
      </c>
      <c r="G224" s="163">
        <v>118720.08</v>
      </c>
      <c r="H224" s="163">
        <v>0</v>
      </c>
      <c r="I224" s="11"/>
      <c r="J224" s="147">
        <v>972</v>
      </c>
      <c r="K224" s="148">
        <v>118720.08</v>
      </c>
      <c r="L224" s="149"/>
      <c r="M224" s="150"/>
      <c r="N224" s="147">
        <v>0</v>
      </c>
      <c r="O224" s="148">
        <v>0</v>
      </c>
      <c r="P224" s="149"/>
      <c r="Q224" s="153">
        <v>0</v>
      </c>
      <c r="R224" s="152">
        <v>0</v>
      </c>
      <c r="S224" s="204"/>
      <c r="T224" s="153">
        <v>972</v>
      </c>
      <c r="U224" s="152">
        <v>118720.08</v>
      </c>
      <c r="V224" s="204"/>
      <c r="W224" s="153">
        <v>0</v>
      </c>
      <c r="X224" s="152">
        <v>0</v>
      </c>
      <c r="Y224" s="204"/>
      <c r="Z224" s="153">
        <v>0</v>
      </c>
      <c r="AA224" s="152">
        <v>0</v>
      </c>
      <c r="AB224" s="204"/>
      <c r="AC224" s="153">
        <v>0</v>
      </c>
      <c r="AD224" s="152">
        <v>0</v>
      </c>
      <c r="AE224" s="204"/>
      <c r="AF224" s="153">
        <v>0</v>
      </c>
      <c r="AG224" s="152">
        <v>0</v>
      </c>
      <c r="AH224" s="204"/>
      <c r="AI224" s="153">
        <v>0</v>
      </c>
      <c r="AJ224" s="152">
        <v>0</v>
      </c>
      <c r="AK224" s="204"/>
      <c r="AL224" s="153">
        <v>0</v>
      </c>
      <c r="AM224" s="152">
        <v>0</v>
      </c>
      <c r="AN224" s="204"/>
      <c r="AO224" s="153">
        <v>0</v>
      </c>
      <c r="AP224" s="152">
        <v>0</v>
      </c>
      <c r="AQ224" s="204"/>
      <c r="AR224" s="153">
        <v>0</v>
      </c>
      <c r="AS224" s="152">
        <v>0</v>
      </c>
      <c r="AT224" s="204"/>
      <c r="AU224" s="153">
        <v>0</v>
      </c>
      <c r="AV224" s="152">
        <v>0</v>
      </c>
      <c r="AW224" s="204"/>
      <c r="AX224" s="153">
        <v>0</v>
      </c>
      <c r="AY224" s="152">
        <v>0</v>
      </c>
      <c r="AZ224" s="204"/>
    </row>
    <row r="225" spans="1:52" ht="15.75" thickBot="1" x14ac:dyDescent="0.3">
      <c r="A225" s="160"/>
      <c r="B225" s="161">
        <v>198</v>
      </c>
      <c r="C225" s="162" t="str">
        <v>Кабель ВВГ -П нг(А)FRLS 3х1.5 0.66кВ (бухта)</v>
      </c>
      <c r="D225" s="162" t="str">
        <v>м</v>
      </c>
      <c r="E225" s="163">
        <v>74.73</v>
      </c>
      <c r="F225" s="162">
        <v>174</v>
      </c>
      <c r="G225" s="163">
        <v>13003.02</v>
      </c>
      <c r="H225" s="163">
        <v>0</v>
      </c>
      <c r="I225" s="11"/>
      <c r="J225" s="147">
        <v>174</v>
      </c>
      <c r="K225" s="148">
        <v>13003.02</v>
      </c>
      <c r="L225" s="149"/>
      <c r="M225" s="150"/>
      <c r="N225" s="147">
        <v>0</v>
      </c>
      <c r="O225" s="148">
        <v>0</v>
      </c>
      <c r="P225" s="149"/>
      <c r="Q225" s="153">
        <v>0</v>
      </c>
      <c r="R225" s="152">
        <v>0</v>
      </c>
      <c r="S225" s="204"/>
      <c r="T225" s="153">
        <v>174</v>
      </c>
      <c r="U225" s="152">
        <v>13003.02</v>
      </c>
      <c r="V225" s="204"/>
      <c r="W225" s="153">
        <v>0</v>
      </c>
      <c r="X225" s="152">
        <v>0</v>
      </c>
      <c r="Y225" s="204"/>
      <c r="Z225" s="153">
        <v>0</v>
      </c>
      <c r="AA225" s="152">
        <v>0</v>
      </c>
      <c r="AB225" s="204"/>
      <c r="AC225" s="153">
        <v>0</v>
      </c>
      <c r="AD225" s="152">
        <v>0</v>
      </c>
      <c r="AE225" s="204"/>
      <c r="AF225" s="153">
        <v>0</v>
      </c>
      <c r="AG225" s="152">
        <v>0</v>
      </c>
      <c r="AH225" s="204"/>
      <c r="AI225" s="153">
        <v>0</v>
      </c>
      <c r="AJ225" s="152">
        <v>0</v>
      </c>
      <c r="AK225" s="204"/>
      <c r="AL225" s="153">
        <v>0</v>
      </c>
      <c r="AM225" s="152">
        <v>0</v>
      </c>
      <c r="AN225" s="204"/>
      <c r="AO225" s="153">
        <v>0</v>
      </c>
      <c r="AP225" s="152">
        <v>0</v>
      </c>
      <c r="AQ225" s="204"/>
      <c r="AR225" s="153">
        <v>0</v>
      </c>
      <c r="AS225" s="152">
        <v>0</v>
      </c>
      <c r="AT225" s="204"/>
      <c r="AU225" s="153">
        <v>0</v>
      </c>
      <c r="AV225" s="152">
        <v>0</v>
      </c>
      <c r="AW225" s="204"/>
      <c r="AX225" s="153">
        <v>0</v>
      </c>
      <c r="AY225" s="152">
        <v>0</v>
      </c>
      <c r="AZ225" s="204"/>
    </row>
    <row r="226" spans="1:52" ht="30.75" thickBot="1" x14ac:dyDescent="0.3">
      <c r="A226" s="160"/>
      <c r="B226" s="161">
        <v>199</v>
      </c>
      <c r="C226" s="162" t="str">
        <v>Монтаж кабеля по кирпичной кладке и затягивание в трубы до 30мм2</v>
      </c>
      <c r="D226" s="162" t="str">
        <v>м</v>
      </c>
      <c r="E226" s="163">
        <v>88.07</v>
      </c>
      <c r="F226" s="162">
        <v>2940</v>
      </c>
      <c r="G226" s="163">
        <v>0</v>
      </c>
      <c r="H226" s="163">
        <v>258925.8</v>
      </c>
      <c r="I226" s="11"/>
      <c r="J226" s="147">
        <v>2940</v>
      </c>
      <c r="K226" s="148">
        <v>258925.8</v>
      </c>
      <c r="L226" s="149"/>
      <c r="M226" s="150"/>
      <c r="N226" s="147">
        <v>0</v>
      </c>
      <c r="O226" s="148">
        <v>0</v>
      </c>
      <c r="P226" s="149"/>
      <c r="Q226" s="153">
        <v>1794</v>
      </c>
      <c r="R226" s="152">
        <v>157997.57999999999</v>
      </c>
      <c r="S226" s="204"/>
      <c r="T226" s="153">
        <v>1146</v>
      </c>
      <c r="U226" s="152">
        <v>100928.21999999999</v>
      </c>
      <c r="V226" s="204"/>
      <c r="W226" s="153">
        <v>0</v>
      </c>
      <c r="X226" s="152">
        <v>0</v>
      </c>
      <c r="Y226" s="204"/>
      <c r="Z226" s="153">
        <v>0</v>
      </c>
      <c r="AA226" s="152">
        <v>0</v>
      </c>
      <c r="AB226" s="204"/>
      <c r="AC226" s="153">
        <v>0</v>
      </c>
      <c r="AD226" s="152">
        <v>0</v>
      </c>
      <c r="AE226" s="204"/>
      <c r="AF226" s="153">
        <v>0</v>
      </c>
      <c r="AG226" s="152">
        <v>0</v>
      </c>
      <c r="AH226" s="204"/>
      <c r="AI226" s="153">
        <v>0</v>
      </c>
      <c r="AJ226" s="152">
        <v>0</v>
      </c>
      <c r="AK226" s="204"/>
      <c r="AL226" s="153">
        <v>0</v>
      </c>
      <c r="AM226" s="152">
        <v>0</v>
      </c>
      <c r="AN226" s="204"/>
      <c r="AO226" s="153">
        <v>0</v>
      </c>
      <c r="AP226" s="152">
        <v>0</v>
      </c>
      <c r="AQ226" s="204"/>
      <c r="AR226" s="153">
        <v>0</v>
      </c>
      <c r="AS226" s="152">
        <v>0</v>
      </c>
      <c r="AT226" s="204"/>
      <c r="AU226" s="153">
        <v>0</v>
      </c>
      <c r="AV226" s="152">
        <v>0</v>
      </c>
      <c r="AW226" s="204"/>
      <c r="AX226" s="153">
        <v>0</v>
      </c>
      <c r="AY226" s="152">
        <v>0</v>
      </c>
      <c r="AZ226" s="204"/>
    </row>
    <row r="227" spans="1:52" ht="15.75" thickBot="1" x14ac:dyDescent="0.3">
      <c r="A227" s="160"/>
      <c r="B227" s="161">
        <v>0</v>
      </c>
      <c r="C227" s="162" t="str">
        <v>4.Электрортехнические изделия</v>
      </c>
      <c r="D227" s="162">
        <v>0</v>
      </c>
      <c r="E227" s="163">
        <v>0</v>
      </c>
      <c r="F227" s="162">
        <v>0</v>
      </c>
      <c r="G227" s="163">
        <v>0</v>
      </c>
      <c r="H227" s="163">
        <v>0</v>
      </c>
      <c r="I227" s="11"/>
      <c r="J227" s="147">
        <v>0</v>
      </c>
      <c r="K227" s="148">
        <v>0</v>
      </c>
      <c r="L227" s="149"/>
      <c r="M227" s="150"/>
      <c r="N227" s="147">
        <v>0</v>
      </c>
      <c r="O227" s="148">
        <v>0</v>
      </c>
      <c r="P227" s="149"/>
      <c r="Q227" s="153">
        <v>0</v>
      </c>
      <c r="R227" s="152">
        <v>0</v>
      </c>
      <c r="S227" s="204"/>
      <c r="T227" s="153">
        <v>0</v>
      </c>
      <c r="U227" s="152">
        <v>0</v>
      </c>
      <c r="V227" s="204"/>
      <c r="W227" s="153">
        <v>0</v>
      </c>
      <c r="X227" s="152">
        <v>0</v>
      </c>
      <c r="Y227" s="204"/>
      <c r="Z227" s="153">
        <v>0</v>
      </c>
      <c r="AA227" s="152">
        <v>0</v>
      </c>
      <c r="AB227" s="204"/>
      <c r="AC227" s="153">
        <v>0</v>
      </c>
      <c r="AD227" s="152">
        <v>0</v>
      </c>
      <c r="AE227" s="204"/>
      <c r="AF227" s="153">
        <v>0</v>
      </c>
      <c r="AG227" s="152">
        <v>0</v>
      </c>
      <c r="AH227" s="204"/>
      <c r="AI227" s="153">
        <v>0</v>
      </c>
      <c r="AJ227" s="152">
        <v>0</v>
      </c>
      <c r="AK227" s="204"/>
      <c r="AL227" s="153">
        <v>0</v>
      </c>
      <c r="AM227" s="152">
        <v>0</v>
      </c>
      <c r="AN227" s="204"/>
      <c r="AO227" s="153">
        <v>0</v>
      </c>
      <c r="AP227" s="152">
        <v>0</v>
      </c>
      <c r="AQ227" s="204"/>
      <c r="AR227" s="153">
        <v>0</v>
      </c>
      <c r="AS227" s="152">
        <v>0</v>
      </c>
      <c r="AT227" s="204"/>
      <c r="AU227" s="153">
        <v>0</v>
      </c>
      <c r="AV227" s="152">
        <v>0</v>
      </c>
      <c r="AW227" s="204"/>
      <c r="AX227" s="153">
        <v>0</v>
      </c>
      <c r="AY227" s="152">
        <v>0</v>
      </c>
      <c r="AZ227" s="204"/>
    </row>
    <row r="228" spans="1:52" ht="45.75" thickBot="1" x14ac:dyDescent="0.3">
      <c r="A228" s="160"/>
      <c r="B228" s="161">
        <v>200</v>
      </c>
      <c r="C228" s="162" t="str">
        <v>BRITE Розетка двойная с заземлением с защитными шторками и крышкой 16А в сборе IP44 РСбш12-3-44-БрБ белый</v>
      </c>
      <c r="D228" s="162" t="str">
        <v>шт</v>
      </c>
      <c r="E228" s="163">
        <v>361</v>
      </c>
      <c r="F228" s="162">
        <v>42</v>
      </c>
      <c r="G228" s="163">
        <v>15162</v>
      </c>
      <c r="H228" s="163">
        <v>0</v>
      </c>
      <c r="I228" s="11"/>
      <c r="J228" s="147">
        <v>0</v>
      </c>
      <c r="K228" s="148">
        <v>0</v>
      </c>
      <c r="L228" s="149"/>
      <c r="M228" s="150"/>
      <c r="N228" s="147">
        <v>42</v>
      </c>
      <c r="O228" s="148">
        <v>15162</v>
      </c>
      <c r="P228" s="149"/>
      <c r="Q228" s="153">
        <v>0</v>
      </c>
      <c r="R228" s="152">
        <v>0</v>
      </c>
      <c r="S228" s="204"/>
      <c r="T228" s="153">
        <v>0</v>
      </c>
      <c r="U228" s="152">
        <v>0</v>
      </c>
      <c r="V228" s="204"/>
      <c r="W228" s="153">
        <v>0</v>
      </c>
      <c r="X228" s="152">
        <v>0</v>
      </c>
      <c r="Y228" s="204"/>
      <c r="Z228" s="153">
        <v>0</v>
      </c>
      <c r="AA228" s="152">
        <v>0</v>
      </c>
      <c r="AB228" s="204"/>
      <c r="AC228" s="153">
        <v>0</v>
      </c>
      <c r="AD228" s="152">
        <v>0</v>
      </c>
      <c r="AE228" s="204"/>
      <c r="AF228" s="153">
        <v>0</v>
      </c>
      <c r="AG228" s="152">
        <v>0</v>
      </c>
      <c r="AH228" s="204"/>
      <c r="AI228" s="153">
        <v>0</v>
      </c>
      <c r="AJ228" s="152">
        <v>0</v>
      </c>
      <c r="AK228" s="204"/>
      <c r="AL228" s="153">
        <v>0</v>
      </c>
      <c r="AM228" s="152">
        <v>0</v>
      </c>
      <c r="AN228" s="204"/>
      <c r="AO228" s="153">
        <v>0</v>
      </c>
      <c r="AP228" s="152">
        <v>0</v>
      </c>
      <c r="AQ228" s="204"/>
      <c r="AR228" s="153">
        <v>0</v>
      </c>
      <c r="AS228" s="152">
        <v>0</v>
      </c>
      <c r="AT228" s="204"/>
      <c r="AU228" s="153">
        <v>0</v>
      </c>
      <c r="AV228" s="152">
        <v>0</v>
      </c>
      <c r="AW228" s="204"/>
      <c r="AX228" s="153">
        <v>0</v>
      </c>
      <c r="AY228" s="152">
        <v>0</v>
      </c>
      <c r="AZ228" s="204"/>
    </row>
    <row r="229" spans="1:52" ht="30.75" thickBot="1" x14ac:dyDescent="0.3">
      <c r="A229" s="160"/>
      <c r="B229" s="161">
        <v>201</v>
      </c>
      <c r="C229" s="162" t="str">
        <v>Розетка ATLASDESIGN двойная с заземлением со шторками 16А в сборе белый</v>
      </c>
      <c r="D229" s="162" t="str">
        <v>шт</v>
      </c>
      <c r="E229" s="163">
        <v>287.70999999999998</v>
      </c>
      <c r="F229" s="162">
        <v>400</v>
      </c>
      <c r="G229" s="163">
        <v>115084</v>
      </c>
      <c r="H229" s="163">
        <v>0</v>
      </c>
      <c r="I229" s="11"/>
      <c r="J229" s="147">
        <v>0</v>
      </c>
      <c r="K229" s="148">
        <v>0</v>
      </c>
      <c r="L229" s="149"/>
      <c r="M229" s="150"/>
      <c r="N229" s="147">
        <v>400</v>
      </c>
      <c r="O229" s="148">
        <v>115083.99999999999</v>
      </c>
      <c r="P229" s="149"/>
      <c r="Q229" s="153">
        <v>0</v>
      </c>
      <c r="R229" s="152">
        <v>0</v>
      </c>
      <c r="S229" s="204"/>
      <c r="T229" s="153">
        <v>0</v>
      </c>
      <c r="U229" s="152">
        <v>0</v>
      </c>
      <c r="V229" s="204"/>
      <c r="W229" s="153">
        <v>0</v>
      </c>
      <c r="X229" s="152">
        <v>0</v>
      </c>
      <c r="Y229" s="204"/>
      <c r="Z229" s="153">
        <v>0</v>
      </c>
      <c r="AA229" s="152">
        <v>0</v>
      </c>
      <c r="AB229" s="204"/>
      <c r="AC229" s="153">
        <v>0</v>
      </c>
      <c r="AD229" s="152">
        <v>0</v>
      </c>
      <c r="AE229" s="204"/>
      <c r="AF229" s="153">
        <v>0</v>
      </c>
      <c r="AG229" s="152">
        <v>0</v>
      </c>
      <c r="AH229" s="204"/>
      <c r="AI229" s="153">
        <v>0</v>
      </c>
      <c r="AJ229" s="152">
        <v>0</v>
      </c>
      <c r="AK229" s="204"/>
      <c r="AL229" s="153">
        <v>0</v>
      </c>
      <c r="AM229" s="152">
        <v>0</v>
      </c>
      <c r="AN229" s="204"/>
      <c r="AO229" s="153">
        <v>0</v>
      </c>
      <c r="AP229" s="152">
        <v>0</v>
      </c>
      <c r="AQ229" s="204"/>
      <c r="AR229" s="153">
        <v>0</v>
      </c>
      <c r="AS229" s="152">
        <v>0</v>
      </c>
      <c r="AT229" s="204"/>
      <c r="AU229" s="153">
        <v>0</v>
      </c>
      <c r="AV229" s="152">
        <v>0</v>
      </c>
      <c r="AW229" s="204"/>
      <c r="AX229" s="153">
        <v>0</v>
      </c>
      <c r="AY229" s="152">
        <v>0</v>
      </c>
      <c r="AZ229" s="204"/>
    </row>
    <row r="230" spans="1:52" ht="30.75" thickBot="1" x14ac:dyDescent="0.3">
      <c r="A230" s="160"/>
      <c r="B230" s="161">
        <v>202</v>
      </c>
      <c r="C230" s="162" t="str">
        <v>Монтаж и подключение розеток скрытой установки</v>
      </c>
      <c r="D230" s="162" t="str">
        <v>шт</v>
      </c>
      <c r="E230" s="163">
        <v>192.15</v>
      </c>
      <c r="F230" s="162">
        <v>442</v>
      </c>
      <c r="G230" s="163">
        <v>0</v>
      </c>
      <c r="H230" s="163">
        <v>84930.3</v>
      </c>
      <c r="I230" s="11"/>
      <c r="J230" s="147">
        <v>0</v>
      </c>
      <c r="K230" s="148">
        <v>0</v>
      </c>
      <c r="L230" s="149"/>
      <c r="M230" s="150"/>
      <c r="N230" s="147">
        <v>442</v>
      </c>
      <c r="O230" s="148">
        <v>84930.3</v>
      </c>
      <c r="P230" s="149"/>
      <c r="Q230" s="153">
        <v>0</v>
      </c>
      <c r="R230" s="152">
        <v>0</v>
      </c>
      <c r="S230" s="204"/>
      <c r="T230" s="153">
        <v>0</v>
      </c>
      <c r="U230" s="152">
        <v>0</v>
      </c>
      <c r="V230" s="204"/>
      <c r="W230" s="153">
        <v>0</v>
      </c>
      <c r="X230" s="152">
        <v>0</v>
      </c>
      <c r="Y230" s="204"/>
      <c r="Z230" s="153">
        <v>0</v>
      </c>
      <c r="AA230" s="152">
        <v>0</v>
      </c>
      <c r="AB230" s="204"/>
      <c r="AC230" s="153">
        <v>0</v>
      </c>
      <c r="AD230" s="152">
        <v>0</v>
      </c>
      <c r="AE230" s="204"/>
      <c r="AF230" s="153">
        <v>0</v>
      </c>
      <c r="AG230" s="152">
        <v>0</v>
      </c>
      <c r="AH230" s="204"/>
      <c r="AI230" s="153">
        <v>0</v>
      </c>
      <c r="AJ230" s="152">
        <v>0</v>
      </c>
      <c r="AK230" s="204"/>
      <c r="AL230" s="153">
        <v>0</v>
      </c>
      <c r="AM230" s="152">
        <v>0</v>
      </c>
      <c r="AN230" s="204"/>
      <c r="AO230" s="153">
        <v>0</v>
      </c>
      <c r="AP230" s="152">
        <v>0</v>
      </c>
      <c r="AQ230" s="204"/>
      <c r="AR230" s="153">
        <v>0</v>
      </c>
      <c r="AS230" s="152">
        <v>0</v>
      </c>
      <c r="AT230" s="204"/>
      <c r="AU230" s="153">
        <v>0</v>
      </c>
      <c r="AV230" s="152">
        <v>0</v>
      </c>
      <c r="AW230" s="204"/>
      <c r="AX230" s="153">
        <v>0</v>
      </c>
      <c r="AY230" s="152">
        <v>0</v>
      </c>
      <c r="AZ230" s="204"/>
    </row>
    <row r="231" spans="1:52" ht="30.75" thickBot="1" x14ac:dyDescent="0.3">
      <c r="A231" s="160"/>
      <c r="B231" s="161">
        <v>203</v>
      </c>
      <c r="C231" s="162" t="str">
        <v>ЭТЮД Розетка наружная с заземлением со шторками белая (на роутер)</v>
      </c>
      <c r="D231" s="162" t="str">
        <v>шт</v>
      </c>
      <c r="E231" s="163">
        <v>170.8</v>
      </c>
      <c r="F231" s="162">
        <v>42</v>
      </c>
      <c r="G231" s="163">
        <v>7173.6</v>
      </c>
      <c r="H231" s="163">
        <v>0</v>
      </c>
      <c r="I231" s="11"/>
      <c r="J231" s="147">
        <v>0</v>
      </c>
      <c r="K231" s="148">
        <v>0</v>
      </c>
      <c r="L231" s="149"/>
      <c r="M231" s="150"/>
      <c r="N231" s="147">
        <v>42</v>
      </c>
      <c r="O231" s="148">
        <v>7173.6</v>
      </c>
      <c r="P231" s="149"/>
      <c r="Q231" s="153">
        <v>0</v>
      </c>
      <c r="R231" s="152">
        <v>0</v>
      </c>
      <c r="S231" s="204"/>
      <c r="T231" s="153">
        <v>0</v>
      </c>
      <c r="U231" s="152">
        <v>0</v>
      </c>
      <c r="V231" s="204"/>
      <c r="W231" s="153">
        <v>0</v>
      </c>
      <c r="X231" s="152">
        <v>0</v>
      </c>
      <c r="Y231" s="204"/>
      <c r="Z231" s="153">
        <v>0</v>
      </c>
      <c r="AA231" s="152">
        <v>0</v>
      </c>
      <c r="AB231" s="204"/>
      <c r="AC231" s="153">
        <v>0</v>
      </c>
      <c r="AD231" s="152">
        <v>0</v>
      </c>
      <c r="AE231" s="204"/>
      <c r="AF231" s="153">
        <v>0</v>
      </c>
      <c r="AG231" s="152">
        <v>0</v>
      </c>
      <c r="AH231" s="204"/>
      <c r="AI231" s="153">
        <v>0</v>
      </c>
      <c r="AJ231" s="152">
        <v>0</v>
      </c>
      <c r="AK231" s="204"/>
      <c r="AL231" s="153">
        <v>0</v>
      </c>
      <c r="AM231" s="152">
        <v>0</v>
      </c>
      <c r="AN231" s="204"/>
      <c r="AO231" s="153">
        <v>0</v>
      </c>
      <c r="AP231" s="152">
        <v>0</v>
      </c>
      <c r="AQ231" s="204"/>
      <c r="AR231" s="153">
        <v>0</v>
      </c>
      <c r="AS231" s="152">
        <v>0</v>
      </c>
      <c r="AT231" s="204"/>
      <c r="AU231" s="153">
        <v>0</v>
      </c>
      <c r="AV231" s="152">
        <v>0</v>
      </c>
      <c r="AW231" s="204"/>
      <c r="AX231" s="153">
        <v>0</v>
      </c>
      <c r="AY231" s="152">
        <v>0</v>
      </c>
      <c r="AZ231" s="204"/>
    </row>
    <row r="232" spans="1:52" ht="30.75" thickBot="1" x14ac:dyDescent="0.3">
      <c r="A232" s="160"/>
      <c r="B232" s="161">
        <v>204</v>
      </c>
      <c r="C232" s="162" t="str">
        <v>Монтаж и подключение розеток и выключателей открытой установки</v>
      </c>
      <c r="D232" s="162" t="str">
        <v>шт</v>
      </c>
      <c r="E232" s="163">
        <v>256.2</v>
      </c>
      <c r="F232" s="162">
        <v>42</v>
      </c>
      <c r="G232" s="163">
        <v>0</v>
      </c>
      <c r="H232" s="163">
        <v>10760.4</v>
      </c>
      <c r="I232" s="11"/>
      <c r="J232" s="147">
        <v>0</v>
      </c>
      <c r="K232" s="148">
        <v>0</v>
      </c>
      <c r="L232" s="149"/>
      <c r="M232" s="150"/>
      <c r="N232" s="147">
        <v>42</v>
      </c>
      <c r="O232" s="148">
        <v>10760.4</v>
      </c>
      <c r="P232" s="149"/>
      <c r="Q232" s="153">
        <v>0</v>
      </c>
      <c r="R232" s="152">
        <v>0</v>
      </c>
      <c r="S232" s="204"/>
      <c r="T232" s="153">
        <v>0</v>
      </c>
      <c r="U232" s="152">
        <v>0</v>
      </c>
      <c r="V232" s="204"/>
      <c r="W232" s="153">
        <v>0</v>
      </c>
      <c r="X232" s="152">
        <v>0</v>
      </c>
      <c r="Y232" s="204"/>
      <c r="Z232" s="153">
        <v>0</v>
      </c>
      <c r="AA232" s="152">
        <v>0</v>
      </c>
      <c r="AB232" s="204"/>
      <c r="AC232" s="153">
        <v>0</v>
      </c>
      <c r="AD232" s="152">
        <v>0</v>
      </c>
      <c r="AE232" s="204"/>
      <c r="AF232" s="153">
        <v>0</v>
      </c>
      <c r="AG232" s="152">
        <v>0</v>
      </c>
      <c r="AH232" s="204"/>
      <c r="AI232" s="153">
        <v>0</v>
      </c>
      <c r="AJ232" s="152">
        <v>0</v>
      </c>
      <c r="AK232" s="204"/>
      <c r="AL232" s="153">
        <v>0</v>
      </c>
      <c r="AM232" s="152">
        <v>0</v>
      </c>
      <c r="AN232" s="204"/>
      <c r="AO232" s="153">
        <v>0</v>
      </c>
      <c r="AP232" s="152">
        <v>0</v>
      </c>
      <c r="AQ232" s="204"/>
      <c r="AR232" s="153">
        <v>0</v>
      </c>
      <c r="AS232" s="152">
        <v>0</v>
      </c>
      <c r="AT232" s="204"/>
      <c r="AU232" s="153">
        <v>0</v>
      </c>
      <c r="AV232" s="152">
        <v>0</v>
      </c>
      <c r="AW232" s="204"/>
      <c r="AX232" s="153">
        <v>0</v>
      </c>
      <c r="AY232" s="152">
        <v>0</v>
      </c>
      <c r="AZ232" s="204"/>
    </row>
    <row r="233" spans="1:52" ht="30.75" thickBot="1" x14ac:dyDescent="0.3">
      <c r="A233" s="160"/>
      <c r="B233" s="161">
        <v>205</v>
      </c>
      <c r="C233" s="162" t="str">
        <v>Разъем РШ-ВШ 32А 250В 2P+PE(ОУ) пластиковый белый Simple</v>
      </c>
      <c r="D233" s="162" t="str">
        <v>шт</v>
      </c>
      <c r="E233" s="163">
        <v>278.79000000000002</v>
      </c>
      <c r="F233" s="162">
        <v>42</v>
      </c>
      <c r="G233" s="163">
        <v>11709.18</v>
      </c>
      <c r="H233" s="163">
        <v>0</v>
      </c>
      <c r="I233" s="11"/>
      <c r="J233" s="147">
        <v>0</v>
      </c>
      <c r="K233" s="148">
        <v>0</v>
      </c>
      <c r="L233" s="149"/>
      <c r="M233" s="150"/>
      <c r="N233" s="147">
        <v>42</v>
      </c>
      <c r="O233" s="148">
        <v>11709.18</v>
      </c>
      <c r="P233" s="149"/>
      <c r="Q233" s="153">
        <v>0</v>
      </c>
      <c r="R233" s="152">
        <v>0</v>
      </c>
      <c r="S233" s="204"/>
      <c r="T233" s="153">
        <v>0</v>
      </c>
      <c r="U233" s="152">
        <v>0</v>
      </c>
      <c r="V233" s="204"/>
      <c r="W233" s="153">
        <v>0</v>
      </c>
      <c r="X233" s="152">
        <v>0</v>
      </c>
      <c r="Y233" s="204"/>
      <c r="Z233" s="153">
        <v>0</v>
      </c>
      <c r="AA233" s="152">
        <v>0</v>
      </c>
      <c r="AB233" s="204"/>
      <c r="AC233" s="153">
        <v>0</v>
      </c>
      <c r="AD233" s="152">
        <v>0</v>
      </c>
      <c r="AE233" s="204"/>
      <c r="AF233" s="153">
        <v>0</v>
      </c>
      <c r="AG233" s="152">
        <v>0</v>
      </c>
      <c r="AH233" s="204"/>
      <c r="AI233" s="153">
        <v>0</v>
      </c>
      <c r="AJ233" s="152">
        <v>0</v>
      </c>
      <c r="AK233" s="204"/>
      <c r="AL233" s="153">
        <v>0</v>
      </c>
      <c r="AM233" s="152">
        <v>0</v>
      </c>
      <c r="AN233" s="204"/>
      <c r="AO233" s="153">
        <v>0</v>
      </c>
      <c r="AP233" s="152">
        <v>0</v>
      </c>
      <c r="AQ233" s="204"/>
      <c r="AR233" s="153">
        <v>0</v>
      </c>
      <c r="AS233" s="152">
        <v>0</v>
      </c>
      <c r="AT233" s="204"/>
      <c r="AU233" s="153">
        <v>0</v>
      </c>
      <c r="AV233" s="152">
        <v>0</v>
      </c>
      <c r="AW233" s="204"/>
      <c r="AX233" s="153">
        <v>0</v>
      </c>
      <c r="AY233" s="152">
        <v>0</v>
      </c>
      <c r="AZ233" s="204"/>
    </row>
    <row r="234" spans="1:52" ht="30.75" thickBot="1" x14ac:dyDescent="0.3">
      <c r="A234" s="160"/>
      <c r="B234" s="161">
        <v>206</v>
      </c>
      <c r="C234" s="162" t="str">
        <v>Монтаж и подключение силовой розетки на электроплиту</v>
      </c>
      <c r="D234" s="162" t="str">
        <v>шт</v>
      </c>
      <c r="E234" s="163">
        <v>344.27</v>
      </c>
      <c r="F234" s="162">
        <v>42</v>
      </c>
      <c r="G234" s="163">
        <v>0</v>
      </c>
      <c r="H234" s="163">
        <v>14459.34</v>
      </c>
      <c r="I234" s="11"/>
      <c r="J234" s="147">
        <v>0</v>
      </c>
      <c r="K234" s="148">
        <v>0</v>
      </c>
      <c r="L234" s="149"/>
      <c r="M234" s="150"/>
      <c r="N234" s="147">
        <v>42</v>
      </c>
      <c r="O234" s="148">
        <v>14459.34</v>
      </c>
      <c r="P234" s="149"/>
      <c r="Q234" s="153">
        <v>0</v>
      </c>
      <c r="R234" s="152">
        <v>0</v>
      </c>
      <c r="S234" s="204"/>
      <c r="T234" s="153">
        <v>0</v>
      </c>
      <c r="U234" s="152">
        <v>0</v>
      </c>
      <c r="V234" s="204"/>
      <c r="W234" s="153">
        <v>0</v>
      </c>
      <c r="X234" s="152">
        <v>0</v>
      </c>
      <c r="Y234" s="204"/>
      <c r="Z234" s="153">
        <v>0</v>
      </c>
      <c r="AA234" s="152">
        <v>0</v>
      </c>
      <c r="AB234" s="204"/>
      <c r="AC234" s="153">
        <v>0</v>
      </c>
      <c r="AD234" s="152">
        <v>0</v>
      </c>
      <c r="AE234" s="204"/>
      <c r="AF234" s="153">
        <v>0</v>
      </c>
      <c r="AG234" s="152">
        <v>0</v>
      </c>
      <c r="AH234" s="204"/>
      <c r="AI234" s="153">
        <v>0</v>
      </c>
      <c r="AJ234" s="152">
        <v>0</v>
      </c>
      <c r="AK234" s="204"/>
      <c r="AL234" s="153">
        <v>0</v>
      </c>
      <c r="AM234" s="152">
        <v>0</v>
      </c>
      <c r="AN234" s="204"/>
      <c r="AO234" s="153">
        <v>0</v>
      </c>
      <c r="AP234" s="152">
        <v>0</v>
      </c>
      <c r="AQ234" s="204"/>
      <c r="AR234" s="153">
        <v>0</v>
      </c>
      <c r="AS234" s="152">
        <v>0</v>
      </c>
      <c r="AT234" s="204"/>
      <c r="AU234" s="153">
        <v>0</v>
      </c>
      <c r="AV234" s="152">
        <v>0</v>
      </c>
      <c r="AW234" s="204"/>
      <c r="AX234" s="153">
        <v>0</v>
      </c>
      <c r="AY234" s="152">
        <v>0</v>
      </c>
      <c r="AZ234" s="204"/>
    </row>
    <row r="235" spans="1:52" ht="30.75" thickBot="1" x14ac:dyDescent="0.3">
      <c r="A235" s="160"/>
      <c r="B235" s="161">
        <v>207</v>
      </c>
      <c r="C235" s="162" t="str">
        <v>Гермес PLUS Розетка с заземлением наружная с крышкой IP54</v>
      </c>
      <c r="D235" s="162" t="str">
        <v>шт</v>
      </c>
      <c r="E235" s="163">
        <v>330.93</v>
      </c>
      <c r="F235" s="162">
        <v>4</v>
      </c>
      <c r="G235" s="163">
        <v>1323.72</v>
      </c>
      <c r="H235" s="163">
        <v>0</v>
      </c>
      <c r="I235" s="11"/>
      <c r="J235" s="147">
        <v>0</v>
      </c>
      <c r="K235" s="148">
        <v>0</v>
      </c>
      <c r="L235" s="149"/>
      <c r="M235" s="150"/>
      <c r="N235" s="147">
        <v>4</v>
      </c>
      <c r="O235" s="148">
        <v>1323.72</v>
      </c>
      <c r="P235" s="149"/>
      <c r="Q235" s="153">
        <v>0</v>
      </c>
      <c r="R235" s="152">
        <v>0</v>
      </c>
      <c r="S235" s="204"/>
      <c r="T235" s="153">
        <v>0</v>
      </c>
      <c r="U235" s="152">
        <v>0</v>
      </c>
      <c r="V235" s="204"/>
      <c r="W235" s="153">
        <v>0</v>
      </c>
      <c r="X235" s="152">
        <v>0</v>
      </c>
      <c r="Y235" s="204"/>
      <c r="Z235" s="153">
        <v>0</v>
      </c>
      <c r="AA235" s="152">
        <v>0</v>
      </c>
      <c r="AB235" s="204"/>
      <c r="AC235" s="153">
        <v>0</v>
      </c>
      <c r="AD235" s="152">
        <v>0</v>
      </c>
      <c r="AE235" s="204"/>
      <c r="AF235" s="153">
        <v>0</v>
      </c>
      <c r="AG235" s="152">
        <v>0</v>
      </c>
      <c r="AH235" s="204"/>
      <c r="AI235" s="153">
        <v>0</v>
      </c>
      <c r="AJ235" s="152">
        <v>0</v>
      </c>
      <c r="AK235" s="204"/>
      <c r="AL235" s="153">
        <v>0</v>
      </c>
      <c r="AM235" s="152">
        <v>0</v>
      </c>
      <c r="AN235" s="204"/>
      <c r="AO235" s="153">
        <v>0</v>
      </c>
      <c r="AP235" s="152">
        <v>0</v>
      </c>
      <c r="AQ235" s="204"/>
      <c r="AR235" s="153">
        <v>0</v>
      </c>
      <c r="AS235" s="152">
        <v>0</v>
      </c>
      <c r="AT235" s="204"/>
      <c r="AU235" s="153">
        <v>0</v>
      </c>
      <c r="AV235" s="152">
        <v>0</v>
      </c>
      <c r="AW235" s="204"/>
      <c r="AX235" s="153">
        <v>0</v>
      </c>
      <c r="AY235" s="152">
        <v>0</v>
      </c>
      <c r="AZ235" s="204"/>
    </row>
    <row r="236" spans="1:52" ht="30.75" thickBot="1" x14ac:dyDescent="0.3">
      <c r="A236" s="160"/>
      <c r="B236" s="161">
        <v>208</v>
      </c>
      <c r="C236" s="162" t="str">
        <v>Монтаж и подключение розеток и выключателей открытой установки</v>
      </c>
      <c r="D236" s="162" t="str">
        <v>шт</v>
      </c>
      <c r="E236" s="163">
        <v>256.2</v>
      </c>
      <c r="F236" s="162">
        <v>4</v>
      </c>
      <c r="G236" s="163">
        <v>0</v>
      </c>
      <c r="H236" s="163">
        <v>1024.8</v>
      </c>
      <c r="I236" s="11"/>
      <c r="J236" s="147">
        <v>0</v>
      </c>
      <c r="K236" s="148">
        <v>0</v>
      </c>
      <c r="L236" s="149"/>
      <c r="M236" s="150"/>
      <c r="N236" s="147">
        <v>4</v>
      </c>
      <c r="O236" s="148">
        <v>1024.8</v>
      </c>
      <c r="P236" s="149"/>
      <c r="Q236" s="153">
        <v>0</v>
      </c>
      <c r="R236" s="152">
        <v>0</v>
      </c>
      <c r="S236" s="204"/>
      <c r="T236" s="153">
        <v>0</v>
      </c>
      <c r="U236" s="152">
        <v>0</v>
      </c>
      <c r="V236" s="204"/>
      <c r="W236" s="153">
        <v>0</v>
      </c>
      <c r="X236" s="152">
        <v>0</v>
      </c>
      <c r="Y236" s="204"/>
      <c r="Z236" s="153">
        <v>0</v>
      </c>
      <c r="AA236" s="152">
        <v>0</v>
      </c>
      <c r="AB236" s="204"/>
      <c r="AC236" s="153">
        <v>0</v>
      </c>
      <c r="AD236" s="152">
        <v>0</v>
      </c>
      <c r="AE236" s="204"/>
      <c r="AF236" s="153">
        <v>0</v>
      </c>
      <c r="AG236" s="152">
        <v>0</v>
      </c>
      <c r="AH236" s="204"/>
      <c r="AI236" s="153">
        <v>0</v>
      </c>
      <c r="AJ236" s="152">
        <v>0</v>
      </c>
      <c r="AK236" s="204"/>
      <c r="AL236" s="153">
        <v>0</v>
      </c>
      <c r="AM236" s="152">
        <v>0</v>
      </c>
      <c r="AN236" s="204"/>
      <c r="AO236" s="153">
        <v>0</v>
      </c>
      <c r="AP236" s="152">
        <v>0</v>
      </c>
      <c r="AQ236" s="204"/>
      <c r="AR236" s="153">
        <v>0</v>
      </c>
      <c r="AS236" s="152">
        <v>0</v>
      </c>
      <c r="AT236" s="204"/>
      <c r="AU236" s="153">
        <v>0</v>
      </c>
      <c r="AV236" s="152">
        <v>0</v>
      </c>
      <c r="AW236" s="204"/>
      <c r="AX236" s="153">
        <v>0</v>
      </c>
      <c r="AY236" s="152">
        <v>0</v>
      </c>
      <c r="AZ236" s="204"/>
    </row>
    <row r="237" spans="1:52" ht="30.75" thickBot="1" x14ac:dyDescent="0.3">
      <c r="A237" s="160"/>
      <c r="B237" s="161">
        <v>209</v>
      </c>
      <c r="C237" s="162" t="str">
        <v>Выключатель одноклавишный ATLASDESIGN схема 1 10АХ механизм белый</v>
      </c>
      <c r="D237" s="162" t="str">
        <v>шт</v>
      </c>
      <c r="E237" s="163">
        <v>136.99</v>
      </c>
      <c r="F237" s="162">
        <v>117</v>
      </c>
      <c r="G237" s="163">
        <v>16027.83</v>
      </c>
      <c r="H237" s="163">
        <v>0</v>
      </c>
      <c r="I237" s="11"/>
      <c r="J237" s="147">
        <v>0</v>
      </c>
      <c r="K237" s="148">
        <v>0</v>
      </c>
      <c r="L237" s="149"/>
      <c r="M237" s="150"/>
      <c r="N237" s="147">
        <v>117</v>
      </c>
      <c r="O237" s="148">
        <v>16027.830000000002</v>
      </c>
      <c r="P237" s="149"/>
      <c r="Q237" s="153">
        <v>0</v>
      </c>
      <c r="R237" s="152">
        <v>0</v>
      </c>
      <c r="S237" s="204"/>
      <c r="T237" s="153">
        <v>0</v>
      </c>
      <c r="U237" s="152">
        <v>0</v>
      </c>
      <c r="V237" s="204"/>
      <c r="W237" s="153">
        <v>0</v>
      </c>
      <c r="X237" s="152">
        <v>0</v>
      </c>
      <c r="Y237" s="204"/>
      <c r="Z237" s="153">
        <v>0</v>
      </c>
      <c r="AA237" s="152">
        <v>0</v>
      </c>
      <c r="AB237" s="204"/>
      <c r="AC237" s="153">
        <v>0</v>
      </c>
      <c r="AD237" s="152">
        <v>0</v>
      </c>
      <c r="AE237" s="204"/>
      <c r="AF237" s="153">
        <v>0</v>
      </c>
      <c r="AG237" s="152">
        <v>0</v>
      </c>
      <c r="AH237" s="204"/>
      <c r="AI237" s="153">
        <v>0</v>
      </c>
      <c r="AJ237" s="152">
        <v>0</v>
      </c>
      <c r="AK237" s="204"/>
      <c r="AL237" s="153">
        <v>0</v>
      </c>
      <c r="AM237" s="152">
        <v>0</v>
      </c>
      <c r="AN237" s="204"/>
      <c r="AO237" s="153">
        <v>0</v>
      </c>
      <c r="AP237" s="152">
        <v>0</v>
      </c>
      <c r="AQ237" s="204"/>
      <c r="AR237" s="153">
        <v>0</v>
      </c>
      <c r="AS237" s="152">
        <v>0</v>
      </c>
      <c r="AT237" s="204"/>
      <c r="AU237" s="153">
        <v>0</v>
      </c>
      <c r="AV237" s="152">
        <v>0</v>
      </c>
      <c r="AW237" s="204"/>
      <c r="AX237" s="153">
        <v>0</v>
      </c>
      <c r="AY237" s="152">
        <v>0</v>
      </c>
      <c r="AZ237" s="204"/>
    </row>
    <row r="238" spans="1:52" ht="30.75" thickBot="1" x14ac:dyDescent="0.3">
      <c r="A238" s="160"/>
      <c r="B238" s="161">
        <v>210</v>
      </c>
      <c r="C238" s="162" t="str">
        <v>Выключатель двухклавишный ATLASDESIGN схема 5 10АХ механизм белый</v>
      </c>
      <c r="D238" s="162" t="str">
        <v>шт</v>
      </c>
      <c r="E238" s="163">
        <v>178.27</v>
      </c>
      <c r="F238" s="162">
        <v>78</v>
      </c>
      <c r="G238" s="163">
        <v>13905.06</v>
      </c>
      <c r="H238" s="163">
        <v>0</v>
      </c>
      <c r="I238" s="11"/>
      <c r="J238" s="147">
        <v>0</v>
      </c>
      <c r="K238" s="148">
        <v>0</v>
      </c>
      <c r="L238" s="149"/>
      <c r="M238" s="150"/>
      <c r="N238" s="147">
        <v>78</v>
      </c>
      <c r="O238" s="148">
        <v>13905.060000000001</v>
      </c>
      <c r="P238" s="149"/>
      <c r="Q238" s="153">
        <v>0</v>
      </c>
      <c r="R238" s="152">
        <v>0</v>
      </c>
      <c r="S238" s="204"/>
      <c r="T238" s="153">
        <v>0</v>
      </c>
      <c r="U238" s="152">
        <v>0</v>
      </c>
      <c r="V238" s="204"/>
      <c r="W238" s="153">
        <v>0</v>
      </c>
      <c r="X238" s="152">
        <v>0</v>
      </c>
      <c r="Y238" s="204"/>
      <c r="Z238" s="153">
        <v>0</v>
      </c>
      <c r="AA238" s="152">
        <v>0</v>
      </c>
      <c r="AB238" s="204"/>
      <c r="AC238" s="153">
        <v>0</v>
      </c>
      <c r="AD238" s="152">
        <v>0</v>
      </c>
      <c r="AE238" s="204"/>
      <c r="AF238" s="153">
        <v>0</v>
      </c>
      <c r="AG238" s="152">
        <v>0</v>
      </c>
      <c r="AH238" s="204"/>
      <c r="AI238" s="153">
        <v>0</v>
      </c>
      <c r="AJ238" s="152">
        <v>0</v>
      </c>
      <c r="AK238" s="204"/>
      <c r="AL238" s="153">
        <v>0</v>
      </c>
      <c r="AM238" s="152">
        <v>0</v>
      </c>
      <c r="AN238" s="204"/>
      <c r="AO238" s="153">
        <v>0</v>
      </c>
      <c r="AP238" s="152">
        <v>0</v>
      </c>
      <c r="AQ238" s="204"/>
      <c r="AR238" s="153">
        <v>0</v>
      </c>
      <c r="AS238" s="152">
        <v>0</v>
      </c>
      <c r="AT238" s="204"/>
      <c r="AU238" s="153">
        <v>0</v>
      </c>
      <c r="AV238" s="152">
        <v>0</v>
      </c>
      <c r="AW238" s="204"/>
      <c r="AX238" s="153">
        <v>0</v>
      </c>
      <c r="AY238" s="152">
        <v>0</v>
      </c>
      <c r="AZ238" s="204"/>
    </row>
    <row r="239" spans="1:52" ht="30.75" thickBot="1" x14ac:dyDescent="0.3">
      <c r="A239" s="160"/>
      <c r="B239" s="161">
        <v>211</v>
      </c>
      <c r="C239" s="162" t="str">
        <v>Выключатель трехклавишный ATLASDESIGN схема 1+1+1 10АХ механизм белый</v>
      </c>
      <c r="D239" s="162" t="str">
        <v>шт</v>
      </c>
      <c r="E239" s="163">
        <v>274</v>
      </c>
      <c r="F239" s="162">
        <v>18</v>
      </c>
      <c r="G239" s="163">
        <v>4932</v>
      </c>
      <c r="H239" s="163">
        <v>0</v>
      </c>
      <c r="I239" s="11"/>
      <c r="J239" s="147">
        <v>0</v>
      </c>
      <c r="K239" s="148">
        <v>0</v>
      </c>
      <c r="L239" s="149"/>
      <c r="M239" s="150"/>
      <c r="N239" s="147">
        <v>18</v>
      </c>
      <c r="O239" s="148">
        <v>4932</v>
      </c>
      <c r="P239" s="149"/>
      <c r="Q239" s="153">
        <v>0</v>
      </c>
      <c r="R239" s="152">
        <v>0</v>
      </c>
      <c r="S239" s="204"/>
      <c r="T239" s="153">
        <v>0</v>
      </c>
      <c r="U239" s="152">
        <v>0</v>
      </c>
      <c r="V239" s="204"/>
      <c r="W239" s="153">
        <v>0</v>
      </c>
      <c r="X239" s="152">
        <v>0</v>
      </c>
      <c r="Y239" s="204"/>
      <c r="Z239" s="153">
        <v>0</v>
      </c>
      <c r="AA239" s="152">
        <v>0</v>
      </c>
      <c r="AB239" s="204"/>
      <c r="AC239" s="153">
        <v>0</v>
      </c>
      <c r="AD239" s="152">
        <v>0</v>
      </c>
      <c r="AE239" s="204"/>
      <c r="AF239" s="153">
        <v>0</v>
      </c>
      <c r="AG239" s="152">
        <v>0</v>
      </c>
      <c r="AH239" s="204"/>
      <c r="AI239" s="153">
        <v>0</v>
      </c>
      <c r="AJ239" s="152">
        <v>0</v>
      </c>
      <c r="AK239" s="204"/>
      <c r="AL239" s="153">
        <v>0</v>
      </c>
      <c r="AM239" s="152">
        <v>0</v>
      </c>
      <c r="AN239" s="204"/>
      <c r="AO239" s="153">
        <v>0</v>
      </c>
      <c r="AP239" s="152">
        <v>0</v>
      </c>
      <c r="AQ239" s="204"/>
      <c r="AR239" s="153">
        <v>0</v>
      </c>
      <c r="AS239" s="152">
        <v>0</v>
      </c>
      <c r="AT239" s="204"/>
      <c r="AU239" s="153">
        <v>0</v>
      </c>
      <c r="AV239" s="152">
        <v>0</v>
      </c>
      <c r="AW239" s="204"/>
      <c r="AX239" s="153">
        <v>0</v>
      </c>
      <c r="AY239" s="152">
        <v>0</v>
      </c>
      <c r="AZ239" s="204"/>
    </row>
    <row r="240" spans="1:52" ht="15.75" thickBot="1" x14ac:dyDescent="0.3">
      <c r="A240" s="160"/>
      <c r="B240" s="161">
        <v>212</v>
      </c>
      <c r="C240" s="162" t="str">
        <v>Рамка однопостовая ATLASDESIGN белый</v>
      </c>
      <c r="D240" s="162" t="str">
        <v>шт</v>
      </c>
      <c r="E240" s="163">
        <v>44.84</v>
      </c>
      <c r="F240" s="162">
        <v>213</v>
      </c>
      <c r="G240" s="163">
        <v>9550.92</v>
      </c>
      <c r="H240" s="163">
        <v>0</v>
      </c>
      <c r="I240" s="11"/>
      <c r="J240" s="147">
        <v>0</v>
      </c>
      <c r="K240" s="148">
        <v>0</v>
      </c>
      <c r="L240" s="149"/>
      <c r="M240" s="150"/>
      <c r="N240" s="147">
        <v>213</v>
      </c>
      <c r="O240" s="148">
        <v>9550.92</v>
      </c>
      <c r="P240" s="149"/>
      <c r="Q240" s="153">
        <v>0</v>
      </c>
      <c r="R240" s="152">
        <v>0</v>
      </c>
      <c r="S240" s="204"/>
      <c r="T240" s="153">
        <v>0</v>
      </c>
      <c r="U240" s="152">
        <v>0</v>
      </c>
      <c r="V240" s="204"/>
      <c r="W240" s="153">
        <v>0</v>
      </c>
      <c r="X240" s="152">
        <v>0</v>
      </c>
      <c r="Y240" s="204"/>
      <c r="Z240" s="153">
        <v>0</v>
      </c>
      <c r="AA240" s="152">
        <v>0</v>
      </c>
      <c r="AB240" s="204"/>
      <c r="AC240" s="153">
        <v>0</v>
      </c>
      <c r="AD240" s="152">
        <v>0</v>
      </c>
      <c r="AE240" s="204"/>
      <c r="AF240" s="153">
        <v>0</v>
      </c>
      <c r="AG240" s="152">
        <v>0</v>
      </c>
      <c r="AH240" s="204"/>
      <c r="AI240" s="153">
        <v>0</v>
      </c>
      <c r="AJ240" s="152">
        <v>0</v>
      </c>
      <c r="AK240" s="204"/>
      <c r="AL240" s="153">
        <v>0</v>
      </c>
      <c r="AM240" s="152">
        <v>0</v>
      </c>
      <c r="AN240" s="204"/>
      <c r="AO240" s="153">
        <v>0</v>
      </c>
      <c r="AP240" s="152">
        <v>0</v>
      </c>
      <c r="AQ240" s="204"/>
      <c r="AR240" s="153">
        <v>0</v>
      </c>
      <c r="AS240" s="152">
        <v>0</v>
      </c>
      <c r="AT240" s="204"/>
      <c r="AU240" s="153">
        <v>0</v>
      </c>
      <c r="AV240" s="152">
        <v>0</v>
      </c>
      <c r="AW240" s="204"/>
      <c r="AX240" s="153">
        <v>0</v>
      </c>
      <c r="AY240" s="152">
        <v>0</v>
      </c>
      <c r="AZ240" s="204"/>
    </row>
    <row r="241" spans="1:52" ht="30.75" thickBot="1" x14ac:dyDescent="0.3">
      <c r="A241" s="160"/>
      <c r="B241" s="161">
        <v>213</v>
      </c>
      <c r="C241" s="162" t="str">
        <v>Монтаж и подключение выключателей скрытой установки</v>
      </c>
      <c r="D241" s="162" t="str">
        <v>шт</v>
      </c>
      <c r="E241" s="163">
        <v>192.15</v>
      </c>
      <c r="F241" s="162">
        <v>213</v>
      </c>
      <c r="G241" s="163">
        <v>0</v>
      </c>
      <c r="H241" s="163">
        <v>40927.949999999997</v>
      </c>
      <c r="I241" s="11"/>
      <c r="J241" s="147">
        <v>0</v>
      </c>
      <c r="K241" s="148">
        <v>0</v>
      </c>
      <c r="L241" s="149"/>
      <c r="M241" s="150"/>
      <c r="N241" s="147">
        <v>213</v>
      </c>
      <c r="O241" s="148">
        <v>40927.950000000004</v>
      </c>
      <c r="P241" s="149"/>
      <c r="Q241" s="153">
        <v>0</v>
      </c>
      <c r="R241" s="152">
        <v>0</v>
      </c>
      <c r="S241" s="204"/>
      <c r="T241" s="153">
        <v>0</v>
      </c>
      <c r="U241" s="152">
        <v>0</v>
      </c>
      <c r="V241" s="204"/>
      <c r="W241" s="153">
        <v>0</v>
      </c>
      <c r="X241" s="152">
        <v>0</v>
      </c>
      <c r="Y241" s="204"/>
      <c r="Z241" s="153">
        <v>0</v>
      </c>
      <c r="AA241" s="152">
        <v>0</v>
      </c>
      <c r="AB241" s="204"/>
      <c r="AC241" s="153">
        <v>0</v>
      </c>
      <c r="AD241" s="152">
        <v>0</v>
      </c>
      <c r="AE241" s="204"/>
      <c r="AF241" s="153">
        <v>0</v>
      </c>
      <c r="AG241" s="152">
        <v>0</v>
      </c>
      <c r="AH241" s="204"/>
      <c r="AI241" s="153">
        <v>0</v>
      </c>
      <c r="AJ241" s="152">
        <v>0</v>
      </c>
      <c r="AK241" s="204"/>
      <c r="AL241" s="153">
        <v>0</v>
      </c>
      <c r="AM241" s="152">
        <v>0</v>
      </c>
      <c r="AN241" s="204"/>
      <c r="AO241" s="153">
        <v>0</v>
      </c>
      <c r="AP241" s="152">
        <v>0</v>
      </c>
      <c r="AQ241" s="204"/>
      <c r="AR241" s="153">
        <v>0</v>
      </c>
      <c r="AS241" s="152">
        <v>0</v>
      </c>
      <c r="AT241" s="204"/>
      <c r="AU241" s="153">
        <v>0</v>
      </c>
      <c r="AV241" s="152">
        <v>0</v>
      </c>
      <c r="AW241" s="204"/>
      <c r="AX241" s="153">
        <v>0</v>
      </c>
      <c r="AY241" s="152">
        <v>0</v>
      </c>
      <c r="AZ241" s="204"/>
    </row>
    <row r="242" spans="1:52" ht="15.75" thickBot="1" x14ac:dyDescent="0.3">
      <c r="A242" s="160"/>
      <c r="B242" s="161">
        <v>214</v>
      </c>
      <c r="C242" s="162" t="str">
        <v>КРЗ-0,4</v>
      </c>
      <c r="D242" s="162" t="str">
        <v>шт</v>
      </c>
      <c r="E242" s="163">
        <v>285.02</v>
      </c>
      <c r="F242" s="162">
        <v>42</v>
      </c>
      <c r="G242" s="163">
        <v>11970.84</v>
      </c>
      <c r="H242" s="163">
        <v>0</v>
      </c>
      <c r="I242" s="11"/>
      <c r="J242" s="147">
        <v>0</v>
      </c>
      <c r="K242" s="148">
        <v>0</v>
      </c>
      <c r="L242" s="149"/>
      <c r="M242" s="150"/>
      <c r="N242" s="147">
        <v>42</v>
      </c>
      <c r="O242" s="148">
        <v>11970.84</v>
      </c>
      <c r="P242" s="149"/>
      <c r="Q242" s="153">
        <v>0</v>
      </c>
      <c r="R242" s="152">
        <v>0</v>
      </c>
      <c r="S242" s="204"/>
      <c r="T242" s="153">
        <v>0</v>
      </c>
      <c r="U242" s="152">
        <v>0</v>
      </c>
      <c r="V242" s="204"/>
      <c r="W242" s="153">
        <v>0</v>
      </c>
      <c r="X242" s="152">
        <v>0</v>
      </c>
      <c r="Y242" s="204"/>
      <c r="Z242" s="153">
        <v>0</v>
      </c>
      <c r="AA242" s="152">
        <v>0</v>
      </c>
      <c r="AB242" s="204"/>
      <c r="AC242" s="153">
        <v>0</v>
      </c>
      <c r="AD242" s="152">
        <v>0</v>
      </c>
      <c r="AE242" s="204"/>
      <c r="AF242" s="153">
        <v>0</v>
      </c>
      <c r="AG242" s="152">
        <v>0</v>
      </c>
      <c r="AH242" s="204"/>
      <c r="AI242" s="153">
        <v>0</v>
      </c>
      <c r="AJ242" s="152">
        <v>0</v>
      </c>
      <c r="AK242" s="204"/>
      <c r="AL242" s="153">
        <v>0</v>
      </c>
      <c r="AM242" s="152">
        <v>0</v>
      </c>
      <c r="AN242" s="204"/>
      <c r="AO242" s="153">
        <v>0</v>
      </c>
      <c r="AP242" s="152">
        <v>0</v>
      </c>
      <c r="AQ242" s="204"/>
      <c r="AR242" s="153">
        <v>0</v>
      </c>
      <c r="AS242" s="152">
        <v>0</v>
      </c>
      <c r="AT242" s="204"/>
      <c r="AU242" s="153">
        <v>0</v>
      </c>
      <c r="AV242" s="152">
        <v>0</v>
      </c>
      <c r="AW242" s="204"/>
      <c r="AX242" s="153">
        <v>0</v>
      </c>
      <c r="AY242" s="152">
        <v>0</v>
      </c>
      <c r="AZ242" s="204"/>
    </row>
    <row r="243" spans="1:52" ht="15.75" thickBot="1" x14ac:dyDescent="0.3">
      <c r="A243" s="160"/>
      <c r="B243" s="161">
        <v>215</v>
      </c>
      <c r="C243" s="162" t="str">
        <v>Монтаж и подключение коробки заземления КРЗ</v>
      </c>
      <c r="D243" s="162" t="str">
        <v>шт</v>
      </c>
      <c r="E243" s="163">
        <v>343.74</v>
      </c>
      <c r="F243" s="162">
        <v>42</v>
      </c>
      <c r="G243" s="163">
        <v>0</v>
      </c>
      <c r="H243" s="163">
        <v>14437.08</v>
      </c>
      <c r="I243" s="11"/>
      <c r="J243" s="147">
        <v>0</v>
      </c>
      <c r="K243" s="148">
        <v>0</v>
      </c>
      <c r="L243" s="149"/>
      <c r="M243" s="150"/>
      <c r="N243" s="147">
        <v>42</v>
      </c>
      <c r="O243" s="148">
        <v>14437.08</v>
      </c>
      <c r="P243" s="149"/>
      <c r="Q243" s="153">
        <v>0</v>
      </c>
      <c r="R243" s="152">
        <v>0</v>
      </c>
      <c r="S243" s="204"/>
      <c r="T243" s="153">
        <v>0</v>
      </c>
      <c r="U243" s="152">
        <v>0</v>
      </c>
      <c r="V243" s="204"/>
      <c r="W243" s="153">
        <v>0</v>
      </c>
      <c r="X243" s="152">
        <v>0</v>
      </c>
      <c r="Y243" s="204"/>
      <c r="Z243" s="153">
        <v>0</v>
      </c>
      <c r="AA243" s="152">
        <v>0</v>
      </c>
      <c r="AB243" s="204"/>
      <c r="AC243" s="153">
        <v>0</v>
      </c>
      <c r="AD243" s="152">
        <v>0</v>
      </c>
      <c r="AE243" s="204"/>
      <c r="AF243" s="153">
        <v>0</v>
      </c>
      <c r="AG243" s="152">
        <v>0</v>
      </c>
      <c r="AH243" s="204"/>
      <c r="AI243" s="153">
        <v>0</v>
      </c>
      <c r="AJ243" s="152">
        <v>0</v>
      </c>
      <c r="AK243" s="204"/>
      <c r="AL243" s="153">
        <v>0</v>
      </c>
      <c r="AM243" s="152">
        <v>0</v>
      </c>
      <c r="AN243" s="204"/>
      <c r="AO243" s="153">
        <v>0</v>
      </c>
      <c r="AP243" s="152">
        <v>0</v>
      </c>
      <c r="AQ243" s="204"/>
      <c r="AR243" s="153">
        <v>0</v>
      </c>
      <c r="AS243" s="152">
        <v>0</v>
      </c>
      <c r="AT243" s="204"/>
      <c r="AU243" s="153">
        <v>0</v>
      </c>
      <c r="AV243" s="152">
        <v>0</v>
      </c>
      <c r="AW243" s="204"/>
      <c r="AX243" s="153">
        <v>0</v>
      </c>
      <c r="AY243" s="152">
        <v>0</v>
      </c>
      <c r="AZ243" s="204"/>
    </row>
    <row r="244" spans="1:52" ht="45.75" thickBot="1" x14ac:dyDescent="0.3">
      <c r="A244" s="160"/>
      <c r="B244" s="161">
        <v>216</v>
      </c>
      <c r="C244" s="162" t="str">
        <v>Звонок Зуммер-1-04 (2ТК) двухтональный без кнопки пластик АБС проводной 220В (Зуммер-1-04 (2ТК))</v>
      </c>
      <c r="D244" s="162" t="str">
        <v>шт</v>
      </c>
      <c r="E244" s="163">
        <v>261.54000000000002</v>
      </c>
      <c r="F244" s="162">
        <v>42</v>
      </c>
      <c r="G244" s="163">
        <v>10984.68</v>
      </c>
      <c r="H244" s="163">
        <v>0</v>
      </c>
      <c r="I244" s="11"/>
      <c r="J244" s="147">
        <v>0</v>
      </c>
      <c r="K244" s="148">
        <v>0</v>
      </c>
      <c r="L244" s="149"/>
      <c r="M244" s="150"/>
      <c r="N244" s="147">
        <v>42</v>
      </c>
      <c r="O244" s="148">
        <v>10984.68</v>
      </c>
      <c r="P244" s="149"/>
      <c r="Q244" s="153">
        <v>0</v>
      </c>
      <c r="R244" s="152">
        <v>0</v>
      </c>
      <c r="S244" s="204"/>
      <c r="T244" s="153">
        <v>0</v>
      </c>
      <c r="U244" s="152">
        <v>0</v>
      </c>
      <c r="V244" s="204"/>
      <c r="W244" s="153">
        <v>0</v>
      </c>
      <c r="X244" s="152">
        <v>0</v>
      </c>
      <c r="Y244" s="204"/>
      <c r="Z244" s="153">
        <v>0</v>
      </c>
      <c r="AA244" s="152">
        <v>0</v>
      </c>
      <c r="AB244" s="204"/>
      <c r="AC244" s="153">
        <v>0</v>
      </c>
      <c r="AD244" s="152">
        <v>0</v>
      </c>
      <c r="AE244" s="204"/>
      <c r="AF244" s="153">
        <v>0</v>
      </c>
      <c r="AG244" s="152">
        <v>0</v>
      </c>
      <c r="AH244" s="204"/>
      <c r="AI244" s="153">
        <v>0</v>
      </c>
      <c r="AJ244" s="152">
        <v>0</v>
      </c>
      <c r="AK244" s="204"/>
      <c r="AL244" s="153">
        <v>0</v>
      </c>
      <c r="AM244" s="152">
        <v>0</v>
      </c>
      <c r="AN244" s="204"/>
      <c r="AO244" s="153">
        <v>0</v>
      </c>
      <c r="AP244" s="152">
        <v>0</v>
      </c>
      <c r="AQ244" s="204"/>
      <c r="AR244" s="153">
        <v>0</v>
      </c>
      <c r="AS244" s="152">
        <v>0</v>
      </c>
      <c r="AT244" s="204"/>
      <c r="AU244" s="153">
        <v>0</v>
      </c>
      <c r="AV244" s="152">
        <v>0</v>
      </c>
      <c r="AW244" s="204"/>
      <c r="AX244" s="153">
        <v>0</v>
      </c>
      <c r="AY244" s="152">
        <v>0</v>
      </c>
      <c r="AZ244" s="204"/>
    </row>
    <row r="245" spans="1:52" ht="15.75" thickBot="1" x14ac:dyDescent="0.3">
      <c r="A245" s="160"/>
      <c r="B245" s="161">
        <v>217</v>
      </c>
      <c r="C245" s="162" t="str">
        <v>Беларусь Кнопка для звонков</v>
      </c>
      <c r="D245" s="162" t="str">
        <v>шт</v>
      </c>
      <c r="E245" s="163">
        <v>74.73</v>
      </c>
      <c r="F245" s="162">
        <v>42</v>
      </c>
      <c r="G245" s="163">
        <v>3138.66</v>
      </c>
      <c r="H245" s="163">
        <v>0</v>
      </c>
      <c r="I245" s="11"/>
      <c r="J245" s="147">
        <v>0</v>
      </c>
      <c r="K245" s="148">
        <v>0</v>
      </c>
      <c r="L245" s="149"/>
      <c r="M245" s="150"/>
      <c r="N245" s="147">
        <v>42</v>
      </c>
      <c r="O245" s="148">
        <v>3138.6600000000003</v>
      </c>
      <c r="P245" s="149"/>
      <c r="Q245" s="153">
        <v>0</v>
      </c>
      <c r="R245" s="152">
        <v>0</v>
      </c>
      <c r="S245" s="204"/>
      <c r="T245" s="153">
        <v>0</v>
      </c>
      <c r="U245" s="152">
        <v>0</v>
      </c>
      <c r="V245" s="204"/>
      <c r="W245" s="153">
        <v>0</v>
      </c>
      <c r="X245" s="152">
        <v>0</v>
      </c>
      <c r="Y245" s="204"/>
      <c r="Z245" s="153">
        <v>0</v>
      </c>
      <c r="AA245" s="152">
        <v>0</v>
      </c>
      <c r="AB245" s="204"/>
      <c r="AC245" s="153">
        <v>0</v>
      </c>
      <c r="AD245" s="152">
        <v>0</v>
      </c>
      <c r="AE245" s="204"/>
      <c r="AF245" s="153">
        <v>0</v>
      </c>
      <c r="AG245" s="152">
        <v>0</v>
      </c>
      <c r="AH245" s="204"/>
      <c r="AI245" s="153">
        <v>0</v>
      </c>
      <c r="AJ245" s="152">
        <v>0</v>
      </c>
      <c r="AK245" s="204"/>
      <c r="AL245" s="153">
        <v>0</v>
      </c>
      <c r="AM245" s="152">
        <v>0</v>
      </c>
      <c r="AN245" s="204"/>
      <c r="AO245" s="153">
        <v>0</v>
      </c>
      <c r="AP245" s="152">
        <v>0</v>
      </c>
      <c r="AQ245" s="204"/>
      <c r="AR245" s="153">
        <v>0</v>
      </c>
      <c r="AS245" s="152">
        <v>0</v>
      </c>
      <c r="AT245" s="204"/>
      <c r="AU245" s="153">
        <v>0</v>
      </c>
      <c r="AV245" s="152">
        <v>0</v>
      </c>
      <c r="AW245" s="204"/>
      <c r="AX245" s="153">
        <v>0</v>
      </c>
      <c r="AY245" s="152">
        <v>0</v>
      </c>
      <c r="AZ245" s="204"/>
    </row>
    <row r="246" spans="1:52" ht="15.75" thickBot="1" x14ac:dyDescent="0.3">
      <c r="A246" s="160"/>
      <c r="B246" s="161">
        <v>218</v>
      </c>
      <c r="C246" s="162" t="str">
        <v>Монтаж и подключение звонка</v>
      </c>
      <c r="D246" s="162" t="str">
        <v>шт</v>
      </c>
      <c r="E246" s="163">
        <v>160.13</v>
      </c>
      <c r="F246" s="162">
        <v>42</v>
      </c>
      <c r="G246" s="163">
        <v>0</v>
      </c>
      <c r="H246" s="163">
        <v>6725.46</v>
      </c>
      <c r="I246" s="11"/>
      <c r="J246" s="147">
        <v>0</v>
      </c>
      <c r="K246" s="148">
        <v>0</v>
      </c>
      <c r="L246" s="149"/>
      <c r="M246" s="150"/>
      <c r="N246" s="147">
        <v>42</v>
      </c>
      <c r="O246" s="148">
        <v>6725.46</v>
      </c>
      <c r="P246" s="149"/>
      <c r="Q246" s="153">
        <v>0</v>
      </c>
      <c r="R246" s="152">
        <v>0</v>
      </c>
      <c r="S246" s="204"/>
      <c r="T246" s="153">
        <v>0</v>
      </c>
      <c r="U246" s="152">
        <v>0</v>
      </c>
      <c r="V246" s="204"/>
      <c r="W246" s="153">
        <v>0</v>
      </c>
      <c r="X246" s="152">
        <v>0</v>
      </c>
      <c r="Y246" s="204"/>
      <c r="Z246" s="153">
        <v>0</v>
      </c>
      <c r="AA246" s="152">
        <v>0</v>
      </c>
      <c r="AB246" s="204"/>
      <c r="AC246" s="153">
        <v>0</v>
      </c>
      <c r="AD246" s="152">
        <v>0</v>
      </c>
      <c r="AE246" s="204"/>
      <c r="AF246" s="153">
        <v>0</v>
      </c>
      <c r="AG246" s="152">
        <v>0</v>
      </c>
      <c r="AH246" s="204"/>
      <c r="AI246" s="153">
        <v>0</v>
      </c>
      <c r="AJ246" s="152">
        <v>0</v>
      </c>
      <c r="AK246" s="204"/>
      <c r="AL246" s="153">
        <v>0</v>
      </c>
      <c r="AM246" s="152">
        <v>0</v>
      </c>
      <c r="AN246" s="204"/>
      <c r="AO246" s="153">
        <v>0</v>
      </c>
      <c r="AP246" s="152">
        <v>0</v>
      </c>
      <c r="AQ246" s="204"/>
      <c r="AR246" s="153">
        <v>0</v>
      </c>
      <c r="AS246" s="152">
        <v>0</v>
      </c>
      <c r="AT246" s="204"/>
      <c r="AU246" s="153">
        <v>0</v>
      </c>
      <c r="AV246" s="152">
        <v>0</v>
      </c>
      <c r="AW246" s="204"/>
      <c r="AX246" s="153">
        <v>0</v>
      </c>
      <c r="AY246" s="152">
        <v>0</v>
      </c>
      <c r="AZ246" s="204"/>
    </row>
    <row r="247" spans="1:52" ht="15.75" thickBot="1" x14ac:dyDescent="0.3">
      <c r="A247" s="160"/>
      <c r="B247" s="161">
        <v>219</v>
      </c>
      <c r="C247" s="162" t="str">
        <v>Монтаж и подключение кнопки звонка</v>
      </c>
      <c r="D247" s="162" t="str">
        <v>шт</v>
      </c>
      <c r="E247" s="163">
        <v>160.13</v>
      </c>
      <c r="F247" s="162">
        <v>42</v>
      </c>
      <c r="G247" s="163">
        <v>0</v>
      </c>
      <c r="H247" s="163">
        <v>6725.46</v>
      </c>
      <c r="I247" s="11"/>
      <c r="J247" s="147">
        <v>0</v>
      </c>
      <c r="K247" s="148">
        <v>0</v>
      </c>
      <c r="L247" s="149"/>
      <c r="M247" s="150"/>
      <c r="N247" s="147">
        <v>42</v>
      </c>
      <c r="O247" s="148">
        <v>6725.46</v>
      </c>
      <c r="P247" s="149"/>
      <c r="Q247" s="153">
        <v>0</v>
      </c>
      <c r="R247" s="152">
        <v>0</v>
      </c>
      <c r="S247" s="204"/>
      <c r="T247" s="153">
        <v>0</v>
      </c>
      <c r="U247" s="152">
        <v>0</v>
      </c>
      <c r="V247" s="204"/>
      <c r="W247" s="153">
        <v>0</v>
      </c>
      <c r="X247" s="152">
        <v>0</v>
      </c>
      <c r="Y247" s="204"/>
      <c r="Z247" s="153">
        <v>0</v>
      </c>
      <c r="AA247" s="152">
        <v>0</v>
      </c>
      <c r="AB247" s="204"/>
      <c r="AC247" s="153">
        <v>0</v>
      </c>
      <c r="AD247" s="152">
        <v>0</v>
      </c>
      <c r="AE247" s="204"/>
      <c r="AF247" s="153">
        <v>0</v>
      </c>
      <c r="AG247" s="152">
        <v>0</v>
      </c>
      <c r="AH247" s="204"/>
      <c r="AI247" s="153">
        <v>0</v>
      </c>
      <c r="AJ247" s="152">
        <v>0</v>
      </c>
      <c r="AK247" s="204"/>
      <c r="AL247" s="153">
        <v>0</v>
      </c>
      <c r="AM247" s="152">
        <v>0</v>
      </c>
      <c r="AN247" s="204"/>
      <c r="AO247" s="153">
        <v>0</v>
      </c>
      <c r="AP247" s="152">
        <v>0</v>
      </c>
      <c r="AQ247" s="204"/>
      <c r="AR247" s="153">
        <v>0</v>
      </c>
      <c r="AS247" s="152">
        <v>0</v>
      </c>
      <c r="AT247" s="204"/>
      <c r="AU247" s="153">
        <v>0</v>
      </c>
      <c r="AV247" s="152">
        <v>0</v>
      </c>
      <c r="AW247" s="204"/>
      <c r="AX247" s="153">
        <v>0</v>
      </c>
      <c r="AY247" s="152">
        <v>0</v>
      </c>
      <c r="AZ247" s="204"/>
    </row>
    <row r="248" spans="1:52" ht="15.75" thickBot="1" x14ac:dyDescent="0.3">
      <c r="A248" s="160"/>
      <c r="B248" s="161">
        <v>0</v>
      </c>
      <c r="C248" s="162" t="str">
        <v>5.Электромонтажные изделия</v>
      </c>
      <c r="D248" s="162">
        <v>0</v>
      </c>
      <c r="E248" s="163">
        <v>0</v>
      </c>
      <c r="F248" s="162">
        <v>0</v>
      </c>
      <c r="G248" s="163">
        <v>0</v>
      </c>
      <c r="H248" s="163">
        <v>0</v>
      </c>
      <c r="I248" s="11"/>
      <c r="J248" s="147">
        <v>0</v>
      </c>
      <c r="K248" s="148">
        <v>0</v>
      </c>
      <c r="L248" s="149"/>
      <c r="M248" s="150"/>
      <c r="N248" s="147">
        <v>0</v>
      </c>
      <c r="O248" s="148">
        <v>0</v>
      </c>
      <c r="P248" s="149"/>
      <c r="Q248" s="153">
        <v>0</v>
      </c>
      <c r="R248" s="152">
        <v>0</v>
      </c>
      <c r="S248" s="204"/>
      <c r="T248" s="153">
        <v>0</v>
      </c>
      <c r="U248" s="152">
        <v>0</v>
      </c>
      <c r="V248" s="204"/>
      <c r="W248" s="153">
        <v>0</v>
      </c>
      <c r="X248" s="152">
        <v>0</v>
      </c>
      <c r="Y248" s="204"/>
      <c r="Z248" s="153">
        <v>0</v>
      </c>
      <c r="AA248" s="152">
        <v>0</v>
      </c>
      <c r="AB248" s="204"/>
      <c r="AC248" s="153">
        <v>0</v>
      </c>
      <c r="AD248" s="152">
        <v>0</v>
      </c>
      <c r="AE248" s="204"/>
      <c r="AF248" s="153">
        <v>0</v>
      </c>
      <c r="AG248" s="152">
        <v>0</v>
      </c>
      <c r="AH248" s="204"/>
      <c r="AI248" s="153">
        <v>0</v>
      </c>
      <c r="AJ248" s="152">
        <v>0</v>
      </c>
      <c r="AK248" s="204"/>
      <c r="AL248" s="153">
        <v>0</v>
      </c>
      <c r="AM248" s="152">
        <v>0</v>
      </c>
      <c r="AN248" s="204"/>
      <c r="AO248" s="153">
        <v>0</v>
      </c>
      <c r="AP248" s="152">
        <v>0</v>
      </c>
      <c r="AQ248" s="204"/>
      <c r="AR248" s="153">
        <v>0</v>
      </c>
      <c r="AS248" s="152">
        <v>0</v>
      </c>
      <c r="AT248" s="204"/>
      <c r="AU248" s="153">
        <v>0</v>
      </c>
      <c r="AV248" s="152">
        <v>0</v>
      </c>
      <c r="AW248" s="204"/>
      <c r="AX248" s="153">
        <v>0</v>
      </c>
      <c r="AY248" s="152">
        <v>0</v>
      </c>
      <c r="AZ248" s="204"/>
    </row>
    <row r="249" spans="1:52" ht="15.75" thickBot="1" x14ac:dyDescent="0.3">
      <c r="A249" s="160"/>
      <c r="B249" s="161">
        <v>220</v>
      </c>
      <c r="C249" s="162" t="str">
        <v>Скрутка СИЗ-1 2.5-4.5мм желтая</v>
      </c>
      <c r="D249" s="162" t="str">
        <v>шт</v>
      </c>
      <c r="E249" s="163">
        <v>4.0599999999999996</v>
      </c>
      <c r="F249" s="162">
        <v>450</v>
      </c>
      <c r="G249" s="163">
        <v>1827</v>
      </c>
      <c r="H249" s="163">
        <v>0</v>
      </c>
      <c r="I249" s="11"/>
      <c r="J249" s="147">
        <v>450</v>
      </c>
      <c r="K249" s="148">
        <v>1826.9999999999998</v>
      </c>
      <c r="L249" s="149"/>
      <c r="M249" s="150"/>
      <c r="N249" s="147">
        <v>0</v>
      </c>
      <c r="O249" s="148">
        <v>0</v>
      </c>
      <c r="P249" s="149"/>
      <c r="Q249" s="153">
        <v>350</v>
      </c>
      <c r="R249" s="152">
        <v>1420.9999999999998</v>
      </c>
      <c r="S249" s="204"/>
      <c r="T249" s="153">
        <v>100</v>
      </c>
      <c r="U249" s="152">
        <v>405.99999999999994</v>
      </c>
      <c r="V249" s="204"/>
      <c r="W249" s="153">
        <v>0</v>
      </c>
      <c r="X249" s="152">
        <v>0</v>
      </c>
      <c r="Y249" s="204"/>
      <c r="Z249" s="153">
        <v>0</v>
      </c>
      <c r="AA249" s="152">
        <v>0</v>
      </c>
      <c r="AB249" s="204"/>
      <c r="AC249" s="153">
        <v>0</v>
      </c>
      <c r="AD249" s="152">
        <v>0</v>
      </c>
      <c r="AE249" s="204"/>
      <c r="AF249" s="153">
        <v>0</v>
      </c>
      <c r="AG249" s="152">
        <v>0</v>
      </c>
      <c r="AH249" s="204"/>
      <c r="AI249" s="153">
        <v>0</v>
      </c>
      <c r="AJ249" s="152">
        <v>0</v>
      </c>
      <c r="AK249" s="204"/>
      <c r="AL249" s="153">
        <v>0</v>
      </c>
      <c r="AM249" s="152">
        <v>0</v>
      </c>
      <c r="AN249" s="204"/>
      <c r="AO249" s="153">
        <v>0</v>
      </c>
      <c r="AP249" s="152">
        <v>0</v>
      </c>
      <c r="AQ249" s="204"/>
      <c r="AR249" s="153">
        <v>0</v>
      </c>
      <c r="AS249" s="152">
        <v>0</v>
      </c>
      <c r="AT249" s="204"/>
      <c r="AU249" s="153">
        <v>0</v>
      </c>
      <c r="AV249" s="152">
        <v>0</v>
      </c>
      <c r="AW249" s="204"/>
      <c r="AX249" s="153">
        <v>0</v>
      </c>
      <c r="AY249" s="152">
        <v>0</v>
      </c>
      <c r="AZ249" s="204"/>
    </row>
    <row r="250" spans="1:52" ht="15.75" thickBot="1" x14ac:dyDescent="0.3">
      <c r="A250" s="160"/>
      <c r="B250" s="161">
        <v>221</v>
      </c>
      <c r="C250" s="162" t="str">
        <v>Скрутка СИЗ-1 4-11мм красная</v>
      </c>
      <c r="D250" s="162" t="str">
        <v>шт</v>
      </c>
      <c r="E250" s="163">
        <v>5.34</v>
      </c>
      <c r="F250" s="162">
        <v>2500</v>
      </c>
      <c r="G250" s="163">
        <v>13350</v>
      </c>
      <c r="H250" s="163">
        <v>0</v>
      </c>
      <c r="I250" s="11"/>
      <c r="J250" s="147">
        <v>2500</v>
      </c>
      <c r="K250" s="148">
        <v>13350</v>
      </c>
      <c r="L250" s="149"/>
      <c r="M250" s="150"/>
      <c r="N250" s="147">
        <v>0</v>
      </c>
      <c r="O250" s="148">
        <v>0</v>
      </c>
      <c r="P250" s="149"/>
      <c r="Q250" s="153">
        <v>2000</v>
      </c>
      <c r="R250" s="152">
        <v>10680</v>
      </c>
      <c r="S250" s="204"/>
      <c r="T250" s="153">
        <v>500</v>
      </c>
      <c r="U250" s="152">
        <v>2670</v>
      </c>
      <c r="V250" s="204"/>
      <c r="W250" s="153">
        <v>0</v>
      </c>
      <c r="X250" s="152">
        <v>0</v>
      </c>
      <c r="Y250" s="204"/>
      <c r="Z250" s="153">
        <v>0</v>
      </c>
      <c r="AA250" s="152">
        <v>0</v>
      </c>
      <c r="AB250" s="204"/>
      <c r="AC250" s="153">
        <v>0</v>
      </c>
      <c r="AD250" s="152">
        <v>0</v>
      </c>
      <c r="AE250" s="204"/>
      <c r="AF250" s="153">
        <v>0</v>
      </c>
      <c r="AG250" s="152">
        <v>0</v>
      </c>
      <c r="AH250" s="204"/>
      <c r="AI250" s="153">
        <v>0</v>
      </c>
      <c r="AJ250" s="152">
        <v>0</v>
      </c>
      <c r="AK250" s="204"/>
      <c r="AL250" s="153">
        <v>0</v>
      </c>
      <c r="AM250" s="152">
        <v>0</v>
      </c>
      <c r="AN250" s="204"/>
      <c r="AO250" s="153">
        <v>0</v>
      </c>
      <c r="AP250" s="152">
        <v>0</v>
      </c>
      <c r="AQ250" s="204"/>
      <c r="AR250" s="153">
        <v>0</v>
      </c>
      <c r="AS250" s="152">
        <v>0</v>
      </c>
      <c r="AT250" s="204"/>
      <c r="AU250" s="153">
        <v>0</v>
      </c>
      <c r="AV250" s="152">
        <v>0</v>
      </c>
      <c r="AW250" s="204"/>
      <c r="AX250" s="153">
        <v>0</v>
      </c>
      <c r="AY250" s="152">
        <v>0</v>
      </c>
      <c r="AZ250" s="204"/>
    </row>
    <row r="251" spans="1:52" ht="15.75" thickBot="1" x14ac:dyDescent="0.3">
      <c r="A251" s="160"/>
      <c r="B251" s="161">
        <v>222</v>
      </c>
      <c r="C251" s="162" t="str">
        <v>Бирка кабельная У-134 квадрат 55х55 мм</v>
      </c>
      <c r="D251" s="162" t="str">
        <v>шт</v>
      </c>
      <c r="E251" s="163">
        <v>2.46</v>
      </c>
      <c r="F251" s="162">
        <v>42</v>
      </c>
      <c r="G251" s="163">
        <v>103.32</v>
      </c>
      <c r="H251" s="163">
        <v>0</v>
      </c>
      <c r="I251" s="11"/>
      <c r="J251" s="147">
        <v>0</v>
      </c>
      <c r="K251" s="148">
        <v>0</v>
      </c>
      <c r="L251" s="149"/>
      <c r="M251" s="150"/>
      <c r="N251" s="147">
        <v>42</v>
      </c>
      <c r="O251" s="148">
        <v>103.32</v>
      </c>
      <c r="P251" s="149"/>
      <c r="Q251" s="153">
        <v>0</v>
      </c>
      <c r="R251" s="152">
        <v>0</v>
      </c>
      <c r="S251" s="204"/>
      <c r="T251" s="153">
        <v>0</v>
      </c>
      <c r="U251" s="152">
        <v>0</v>
      </c>
      <c r="V251" s="204"/>
      <c r="W251" s="153">
        <v>0</v>
      </c>
      <c r="X251" s="152">
        <v>0</v>
      </c>
      <c r="Y251" s="204"/>
      <c r="Z251" s="153">
        <v>0</v>
      </c>
      <c r="AA251" s="152">
        <v>0</v>
      </c>
      <c r="AB251" s="204"/>
      <c r="AC251" s="153">
        <v>0</v>
      </c>
      <c r="AD251" s="152">
        <v>0</v>
      </c>
      <c r="AE251" s="204"/>
      <c r="AF251" s="153">
        <v>0</v>
      </c>
      <c r="AG251" s="152">
        <v>0</v>
      </c>
      <c r="AH251" s="204"/>
      <c r="AI251" s="153">
        <v>0</v>
      </c>
      <c r="AJ251" s="152">
        <v>0</v>
      </c>
      <c r="AK251" s="204"/>
      <c r="AL251" s="153">
        <v>0</v>
      </c>
      <c r="AM251" s="152">
        <v>0</v>
      </c>
      <c r="AN251" s="204"/>
      <c r="AO251" s="153">
        <v>0</v>
      </c>
      <c r="AP251" s="152">
        <v>0</v>
      </c>
      <c r="AQ251" s="204"/>
      <c r="AR251" s="153">
        <v>0</v>
      </c>
      <c r="AS251" s="152">
        <v>0</v>
      </c>
      <c r="AT251" s="204"/>
      <c r="AU251" s="153">
        <v>0</v>
      </c>
      <c r="AV251" s="152">
        <v>0</v>
      </c>
      <c r="AW251" s="204"/>
      <c r="AX251" s="153">
        <v>0</v>
      </c>
      <c r="AY251" s="152">
        <v>0</v>
      </c>
      <c r="AZ251" s="204"/>
    </row>
    <row r="252" spans="1:52" ht="15.75" thickBot="1" x14ac:dyDescent="0.3">
      <c r="A252" s="160"/>
      <c r="B252" s="161">
        <v>223</v>
      </c>
      <c r="C252" s="162" t="str">
        <v>Коробка установочная 68мм (С3М2)</v>
      </c>
      <c r="D252" s="162" t="str">
        <v>шт</v>
      </c>
      <c r="E252" s="163">
        <v>12.81</v>
      </c>
      <c r="F252" s="162">
        <v>84</v>
      </c>
      <c r="G252" s="163">
        <v>1076.04</v>
      </c>
      <c r="H252" s="163">
        <v>0</v>
      </c>
      <c r="I252" s="11"/>
      <c r="J252" s="147">
        <v>0</v>
      </c>
      <c r="K252" s="148">
        <v>0</v>
      </c>
      <c r="L252" s="149"/>
      <c r="M252" s="150"/>
      <c r="N252" s="147">
        <v>84</v>
      </c>
      <c r="O252" s="148">
        <v>1076.04</v>
      </c>
      <c r="P252" s="149"/>
      <c r="Q252" s="153">
        <v>0</v>
      </c>
      <c r="R252" s="152">
        <v>0</v>
      </c>
      <c r="S252" s="204"/>
      <c r="T252" s="153">
        <v>0</v>
      </c>
      <c r="U252" s="152">
        <v>0</v>
      </c>
      <c r="V252" s="204"/>
      <c r="W252" s="153">
        <v>0</v>
      </c>
      <c r="X252" s="152">
        <v>0</v>
      </c>
      <c r="Y252" s="204"/>
      <c r="Z252" s="153">
        <v>0</v>
      </c>
      <c r="AA252" s="152">
        <v>0</v>
      </c>
      <c r="AB252" s="204"/>
      <c r="AC252" s="153">
        <v>0</v>
      </c>
      <c r="AD252" s="152">
        <v>0</v>
      </c>
      <c r="AE252" s="204"/>
      <c r="AF252" s="153">
        <v>0</v>
      </c>
      <c r="AG252" s="152">
        <v>0</v>
      </c>
      <c r="AH252" s="204"/>
      <c r="AI252" s="153">
        <v>0</v>
      </c>
      <c r="AJ252" s="152">
        <v>0</v>
      </c>
      <c r="AK252" s="204"/>
      <c r="AL252" s="153">
        <v>0</v>
      </c>
      <c r="AM252" s="152">
        <v>0</v>
      </c>
      <c r="AN252" s="204"/>
      <c r="AO252" s="153">
        <v>0</v>
      </c>
      <c r="AP252" s="152">
        <v>0</v>
      </c>
      <c r="AQ252" s="204"/>
      <c r="AR252" s="153">
        <v>0</v>
      </c>
      <c r="AS252" s="152">
        <v>0</v>
      </c>
      <c r="AT252" s="204"/>
      <c r="AU252" s="153">
        <v>0</v>
      </c>
      <c r="AV252" s="152">
        <v>0</v>
      </c>
      <c r="AW252" s="204"/>
      <c r="AX252" s="153">
        <v>0</v>
      </c>
      <c r="AY252" s="152">
        <v>0</v>
      </c>
      <c r="AZ252" s="204"/>
    </row>
    <row r="253" spans="1:52" ht="30.75" thickBot="1" x14ac:dyDescent="0.3">
      <c r="A253" s="160"/>
      <c r="B253" s="161">
        <v>224</v>
      </c>
      <c r="C253" s="162" t="str">
        <v>Высверливание отверстия в кирпиче и вмазывание установочной коробки</v>
      </c>
      <c r="D253" s="162" t="str">
        <v>шт</v>
      </c>
      <c r="E253" s="163">
        <v>320.25</v>
      </c>
      <c r="F253" s="162">
        <v>84</v>
      </c>
      <c r="G253" s="163">
        <v>0</v>
      </c>
      <c r="H253" s="163">
        <v>26901</v>
      </c>
      <c r="I253" s="11"/>
      <c r="J253" s="147">
        <v>0</v>
      </c>
      <c r="K253" s="148">
        <v>0</v>
      </c>
      <c r="L253" s="149"/>
      <c r="M253" s="150"/>
      <c r="N253" s="147">
        <v>84</v>
      </c>
      <c r="O253" s="148">
        <v>26901</v>
      </c>
      <c r="P253" s="149"/>
      <c r="Q253" s="153">
        <v>0</v>
      </c>
      <c r="R253" s="152">
        <v>0</v>
      </c>
      <c r="S253" s="204"/>
      <c r="T253" s="153">
        <v>0</v>
      </c>
      <c r="U253" s="152">
        <v>0</v>
      </c>
      <c r="V253" s="204"/>
      <c r="W253" s="153">
        <v>0</v>
      </c>
      <c r="X253" s="152">
        <v>0</v>
      </c>
      <c r="Y253" s="204"/>
      <c r="Z253" s="153">
        <v>0</v>
      </c>
      <c r="AA253" s="152">
        <v>0</v>
      </c>
      <c r="AB253" s="204"/>
      <c r="AC253" s="153">
        <v>0</v>
      </c>
      <c r="AD253" s="152">
        <v>0</v>
      </c>
      <c r="AE253" s="204"/>
      <c r="AF253" s="153">
        <v>0</v>
      </c>
      <c r="AG253" s="152">
        <v>0</v>
      </c>
      <c r="AH253" s="204"/>
      <c r="AI253" s="153">
        <v>0</v>
      </c>
      <c r="AJ253" s="152">
        <v>0</v>
      </c>
      <c r="AK253" s="204"/>
      <c r="AL253" s="153">
        <v>0</v>
      </c>
      <c r="AM253" s="152">
        <v>0</v>
      </c>
      <c r="AN253" s="204"/>
      <c r="AO253" s="153">
        <v>0</v>
      </c>
      <c r="AP253" s="152">
        <v>0</v>
      </c>
      <c r="AQ253" s="204"/>
      <c r="AR253" s="153">
        <v>0</v>
      </c>
      <c r="AS253" s="152">
        <v>0</v>
      </c>
      <c r="AT253" s="204"/>
      <c r="AU253" s="153">
        <v>0</v>
      </c>
      <c r="AV253" s="152">
        <v>0</v>
      </c>
      <c r="AW253" s="204"/>
      <c r="AX253" s="153">
        <v>0</v>
      </c>
      <c r="AY253" s="152">
        <v>0</v>
      </c>
      <c r="AZ253" s="204"/>
    </row>
    <row r="254" spans="1:52" ht="15.75" thickBot="1" x14ac:dyDescent="0.3">
      <c r="A254" s="160"/>
      <c r="B254" s="161">
        <v>225</v>
      </c>
      <c r="C254" s="162" t="str">
        <v>Крышка КОН-1М-04</v>
      </c>
      <c r="D254" s="162" t="str">
        <v>шт</v>
      </c>
      <c r="E254" s="163">
        <v>58.21</v>
      </c>
      <c r="F254" s="162">
        <v>454</v>
      </c>
      <c r="G254" s="163">
        <v>26427.34</v>
      </c>
      <c r="H254" s="163">
        <v>0</v>
      </c>
      <c r="I254" s="11"/>
      <c r="J254" s="147">
        <v>454</v>
      </c>
      <c r="K254" s="148">
        <v>26427.34</v>
      </c>
      <c r="L254" s="149"/>
      <c r="M254" s="150"/>
      <c r="N254" s="147">
        <v>0</v>
      </c>
      <c r="O254" s="148">
        <v>0</v>
      </c>
      <c r="P254" s="149"/>
      <c r="Q254" s="153">
        <v>0</v>
      </c>
      <c r="R254" s="152">
        <v>0</v>
      </c>
      <c r="S254" s="204"/>
      <c r="T254" s="153">
        <v>454</v>
      </c>
      <c r="U254" s="152">
        <v>26427.34</v>
      </c>
      <c r="V254" s="204"/>
      <c r="W254" s="153">
        <v>0</v>
      </c>
      <c r="X254" s="152">
        <v>0</v>
      </c>
      <c r="Y254" s="204"/>
      <c r="Z254" s="153">
        <v>0</v>
      </c>
      <c r="AA254" s="152">
        <v>0</v>
      </c>
      <c r="AB254" s="204"/>
      <c r="AC254" s="153">
        <v>0</v>
      </c>
      <c r="AD254" s="152">
        <v>0</v>
      </c>
      <c r="AE254" s="204"/>
      <c r="AF254" s="153">
        <v>0</v>
      </c>
      <c r="AG254" s="152">
        <v>0</v>
      </c>
      <c r="AH254" s="204"/>
      <c r="AI254" s="153">
        <v>0</v>
      </c>
      <c r="AJ254" s="152">
        <v>0</v>
      </c>
      <c r="AK254" s="204"/>
      <c r="AL254" s="153">
        <v>0</v>
      </c>
      <c r="AM254" s="152">
        <v>0</v>
      </c>
      <c r="AN254" s="204"/>
      <c r="AO254" s="153">
        <v>0</v>
      </c>
      <c r="AP254" s="152">
        <v>0</v>
      </c>
      <c r="AQ254" s="204"/>
      <c r="AR254" s="153">
        <v>0</v>
      </c>
      <c r="AS254" s="152">
        <v>0</v>
      </c>
      <c r="AT254" s="204"/>
      <c r="AU254" s="153">
        <v>0</v>
      </c>
      <c r="AV254" s="152">
        <v>0</v>
      </c>
      <c r="AW254" s="204"/>
      <c r="AX254" s="153">
        <v>0</v>
      </c>
      <c r="AY254" s="152">
        <v>0</v>
      </c>
      <c r="AZ254" s="204"/>
    </row>
    <row r="255" spans="1:52" ht="15.75" thickBot="1" x14ac:dyDescent="0.3">
      <c r="A255" s="160"/>
      <c r="B255" s="161">
        <v>226</v>
      </c>
      <c r="C255" s="162" t="str">
        <v>Монтаж крышки КОН-1М-04</v>
      </c>
      <c r="D255" s="162" t="str">
        <v>шт</v>
      </c>
      <c r="E255" s="163">
        <v>80.06</v>
      </c>
      <c r="F255" s="162">
        <v>454</v>
      </c>
      <c r="G255" s="163">
        <v>0</v>
      </c>
      <c r="H255" s="163">
        <v>36347.24</v>
      </c>
      <c r="I255" s="11"/>
      <c r="J255" s="147">
        <v>454</v>
      </c>
      <c r="K255" s="148">
        <v>36347.24</v>
      </c>
      <c r="L255" s="149"/>
      <c r="M255" s="150"/>
      <c r="N255" s="147">
        <v>0</v>
      </c>
      <c r="O255" s="148">
        <v>0</v>
      </c>
      <c r="P255" s="149"/>
      <c r="Q255" s="153">
        <v>0</v>
      </c>
      <c r="R255" s="152">
        <v>0</v>
      </c>
      <c r="S255" s="204"/>
      <c r="T255" s="153">
        <v>454</v>
      </c>
      <c r="U255" s="152">
        <v>36347.24</v>
      </c>
      <c r="V255" s="204"/>
      <c r="W255" s="153">
        <v>0</v>
      </c>
      <c r="X255" s="152">
        <v>0</v>
      </c>
      <c r="Y255" s="204"/>
      <c r="Z255" s="153">
        <v>0</v>
      </c>
      <c r="AA255" s="152">
        <v>0</v>
      </c>
      <c r="AB255" s="204"/>
      <c r="AC255" s="153">
        <v>0</v>
      </c>
      <c r="AD255" s="152">
        <v>0</v>
      </c>
      <c r="AE255" s="204"/>
      <c r="AF255" s="153">
        <v>0</v>
      </c>
      <c r="AG255" s="152">
        <v>0</v>
      </c>
      <c r="AH255" s="204"/>
      <c r="AI255" s="153">
        <v>0</v>
      </c>
      <c r="AJ255" s="152">
        <v>0</v>
      </c>
      <c r="AK255" s="204"/>
      <c r="AL255" s="153">
        <v>0</v>
      </c>
      <c r="AM255" s="152">
        <v>0</v>
      </c>
      <c r="AN255" s="204"/>
      <c r="AO255" s="153">
        <v>0</v>
      </c>
      <c r="AP255" s="152">
        <v>0</v>
      </c>
      <c r="AQ255" s="204"/>
      <c r="AR255" s="153">
        <v>0</v>
      </c>
      <c r="AS255" s="152">
        <v>0</v>
      </c>
      <c r="AT255" s="204"/>
      <c r="AU255" s="153">
        <v>0</v>
      </c>
      <c r="AV255" s="152">
        <v>0</v>
      </c>
      <c r="AW255" s="204"/>
      <c r="AX255" s="153">
        <v>0</v>
      </c>
      <c r="AY255" s="152">
        <v>0</v>
      </c>
      <c r="AZ255" s="204"/>
    </row>
    <row r="256" spans="1:52" ht="15.75" thickBot="1" x14ac:dyDescent="0.3">
      <c r="A256" s="160"/>
      <c r="B256" s="161">
        <v>227</v>
      </c>
      <c r="C256" s="162" t="str">
        <v>Подрозетник Ф65мм</v>
      </c>
      <c r="D256" s="162" t="str">
        <v>шт</v>
      </c>
      <c r="E256" s="163">
        <v>53.38</v>
      </c>
      <c r="F256" s="162">
        <v>42</v>
      </c>
      <c r="G256" s="163">
        <v>2241.96</v>
      </c>
      <c r="H256" s="163">
        <v>0</v>
      </c>
      <c r="I256" s="11"/>
      <c r="J256" s="147">
        <v>0</v>
      </c>
      <c r="K256" s="148">
        <v>0</v>
      </c>
      <c r="L256" s="149"/>
      <c r="M256" s="150"/>
      <c r="N256" s="147">
        <v>42</v>
      </c>
      <c r="O256" s="148">
        <v>2241.96</v>
      </c>
      <c r="P256" s="149"/>
      <c r="Q256" s="153">
        <v>0</v>
      </c>
      <c r="R256" s="152">
        <v>0</v>
      </c>
      <c r="S256" s="204"/>
      <c r="T256" s="153">
        <v>0</v>
      </c>
      <c r="U256" s="152">
        <v>0</v>
      </c>
      <c r="V256" s="204"/>
      <c r="W256" s="153">
        <v>0</v>
      </c>
      <c r="X256" s="152">
        <v>0</v>
      </c>
      <c r="Y256" s="204"/>
      <c r="Z256" s="153">
        <v>0</v>
      </c>
      <c r="AA256" s="152">
        <v>0</v>
      </c>
      <c r="AB256" s="204"/>
      <c r="AC256" s="153">
        <v>0</v>
      </c>
      <c r="AD256" s="152">
        <v>0</v>
      </c>
      <c r="AE256" s="204"/>
      <c r="AF256" s="153">
        <v>0</v>
      </c>
      <c r="AG256" s="152">
        <v>0</v>
      </c>
      <c r="AH256" s="204"/>
      <c r="AI256" s="153">
        <v>0</v>
      </c>
      <c r="AJ256" s="152">
        <v>0</v>
      </c>
      <c r="AK256" s="204"/>
      <c r="AL256" s="153">
        <v>0</v>
      </c>
      <c r="AM256" s="152">
        <v>0</v>
      </c>
      <c r="AN256" s="204"/>
      <c r="AO256" s="153">
        <v>0</v>
      </c>
      <c r="AP256" s="152">
        <v>0</v>
      </c>
      <c r="AQ256" s="204"/>
      <c r="AR256" s="153">
        <v>0</v>
      </c>
      <c r="AS256" s="152">
        <v>0</v>
      </c>
      <c r="AT256" s="204"/>
      <c r="AU256" s="153">
        <v>0</v>
      </c>
      <c r="AV256" s="152">
        <v>0</v>
      </c>
      <c r="AW256" s="204"/>
      <c r="AX256" s="153">
        <v>0</v>
      </c>
      <c r="AY256" s="152">
        <v>0</v>
      </c>
      <c r="AZ256" s="204"/>
    </row>
    <row r="257" spans="1:52" ht="15.75" thickBot="1" x14ac:dyDescent="0.3">
      <c r="A257" s="160"/>
      <c r="B257" s="161">
        <v>228</v>
      </c>
      <c r="C257" s="162" t="str">
        <v>Подрозетник Ф100мм</v>
      </c>
      <c r="D257" s="162" t="str">
        <v>шт</v>
      </c>
      <c r="E257" s="163">
        <v>64.05</v>
      </c>
      <c r="F257" s="162">
        <v>42</v>
      </c>
      <c r="G257" s="163">
        <v>2690.1</v>
      </c>
      <c r="H257" s="163">
        <v>0</v>
      </c>
      <c r="I257" s="11"/>
      <c r="J257" s="147">
        <v>0</v>
      </c>
      <c r="K257" s="148">
        <v>0</v>
      </c>
      <c r="L257" s="149"/>
      <c r="M257" s="150"/>
      <c r="N257" s="147">
        <v>42</v>
      </c>
      <c r="O257" s="148">
        <v>2690.1</v>
      </c>
      <c r="P257" s="149"/>
      <c r="Q257" s="153">
        <v>0</v>
      </c>
      <c r="R257" s="152">
        <v>0</v>
      </c>
      <c r="S257" s="204"/>
      <c r="T257" s="153">
        <v>0</v>
      </c>
      <c r="U257" s="152">
        <v>0</v>
      </c>
      <c r="V257" s="204"/>
      <c r="W257" s="153">
        <v>0</v>
      </c>
      <c r="X257" s="152">
        <v>0</v>
      </c>
      <c r="Y257" s="204"/>
      <c r="Z257" s="153">
        <v>0</v>
      </c>
      <c r="AA257" s="152">
        <v>0</v>
      </c>
      <c r="AB257" s="204"/>
      <c r="AC257" s="153">
        <v>0</v>
      </c>
      <c r="AD257" s="152">
        <v>0</v>
      </c>
      <c r="AE257" s="204"/>
      <c r="AF257" s="153">
        <v>0</v>
      </c>
      <c r="AG257" s="152">
        <v>0</v>
      </c>
      <c r="AH257" s="204"/>
      <c r="AI257" s="153">
        <v>0</v>
      </c>
      <c r="AJ257" s="152">
        <v>0</v>
      </c>
      <c r="AK257" s="204"/>
      <c r="AL257" s="153">
        <v>0</v>
      </c>
      <c r="AM257" s="152">
        <v>0</v>
      </c>
      <c r="AN257" s="204"/>
      <c r="AO257" s="153">
        <v>0</v>
      </c>
      <c r="AP257" s="152">
        <v>0</v>
      </c>
      <c r="AQ257" s="204"/>
      <c r="AR257" s="153">
        <v>0</v>
      </c>
      <c r="AS257" s="152">
        <v>0</v>
      </c>
      <c r="AT257" s="204"/>
      <c r="AU257" s="153">
        <v>0</v>
      </c>
      <c r="AV257" s="152">
        <v>0</v>
      </c>
      <c r="AW257" s="204"/>
      <c r="AX257" s="153">
        <v>0</v>
      </c>
      <c r="AY257" s="152">
        <v>0</v>
      </c>
      <c r="AZ257" s="204"/>
    </row>
    <row r="258" spans="1:52" ht="15.75" thickBot="1" x14ac:dyDescent="0.3">
      <c r="A258" s="160"/>
      <c r="B258" s="161">
        <v>229</v>
      </c>
      <c r="C258" s="162" t="str">
        <v>Монтаж подрозетника</v>
      </c>
      <c r="D258" s="162" t="str">
        <v>шт</v>
      </c>
      <c r="E258" s="163">
        <v>80.06</v>
      </c>
      <c r="F258" s="162">
        <v>84</v>
      </c>
      <c r="G258" s="163">
        <v>0</v>
      </c>
      <c r="H258" s="163">
        <v>6725.04</v>
      </c>
      <c r="I258" s="11"/>
      <c r="J258" s="147">
        <v>0</v>
      </c>
      <c r="K258" s="148">
        <v>0</v>
      </c>
      <c r="L258" s="149"/>
      <c r="M258" s="150"/>
      <c r="N258" s="147">
        <v>84</v>
      </c>
      <c r="O258" s="148">
        <v>6725.04</v>
      </c>
      <c r="P258" s="149"/>
      <c r="Q258" s="153">
        <v>0</v>
      </c>
      <c r="R258" s="152">
        <v>0</v>
      </c>
      <c r="S258" s="204"/>
      <c r="T258" s="153">
        <v>0</v>
      </c>
      <c r="U258" s="152">
        <v>0</v>
      </c>
      <c r="V258" s="204"/>
      <c r="W258" s="153">
        <v>0</v>
      </c>
      <c r="X258" s="152">
        <v>0</v>
      </c>
      <c r="Y258" s="204"/>
      <c r="Z258" s="153">
        <v>0</v>
      </c>
      <c r="AA258" s="152">
        <v>0</v>
      </c>
      <c r="AB258" s="204"/>
      <c r="AC258" s="153">
        <v>0</v>
      </c>
      <c r="AD258" s="152">
        <v>0</v>
      </c>
      <c r="AE258" s="204"/>
      <c r="AF258" s="153">
        <v>0</v>
      </c>
      <c r="AG258" s="152">
        <v>0</v>
      </c>
      <c r="AH258" s="204"/>
      <c r="AI258" s="153">
        <v>0</v>
      </c>
      <c r="AJ258" s="152">
        <v>0</v>
      </c>
      <c r="AK258" s="204"/>
      <c r="AL258" s="153">
        <v>0</v>
      </c>
      <c r="AM258" s="152">
        <v>0</v>
      </c>
      <c r="AN258" s="204"/>
      <c r="AO258" s="153">
        <v>0</v>
      </c>
      <c r="AP258" s="152">
        <v>0</v>
      </c>
      <c r="AQ258" s="204"/>
      <c r="AR258" s="153">
        <v>0</v>
      </c>
      <c r="AS258" s="152">
        <v>0</v>
      </c>
      <c r="AT258" s="204"/>
      <c r="AU258" s="153">
        <v>0</v>
      </c>
      <c r="AV258" s="152">
        <v>0</v>
      </c>
      <c r="AW258" s="204"/>
      <c r="AX258" s="153">
        <v>0</v>
      </c>
      <c r="AY258" s="152">
        <v>0</v>
      </c>
      <c r="AZ258" s="204"/>
    </row>
    <row r="259" spans="1:52" ht="15.75" thickBot="1" x14ac:dyDescent="0.3">
      <c r="A259" s="160"/>
      <c r="B259" s="161">
        <v>0</v>
      </c>
      <c r="C259" s="162" t="str">
        <v>6. Материалы</v>
      </c>
      <c r="D259" s="162">
        <v>0</v>
      </c>
      <c r="E259" s="163">
        <v>0</v>
      </c>
      <c r="F259" s="162">
        <v>0</v>
      </c>
      <c r="G259" s="163">
        <v>0</v>
      </c>
      <c r="H259" s="163">
        <v>0</v>
      </c>
      <c r="I259" s="11"/>
      <c r="J259" s="147">
        <v>0</v>
      </c>
      <c r="K259" s="148">
        <v>0</v>
      </c>
      <c r="L259" s="149"/>
      <c r="M259" s="150"/>
      <c r="N259" s="147">
        <v>0</v>
      </c>
      <c r="O259" s="148">
        <v>0</v>
      </c>
      <c r="P259" s="149"/>
      <c r="Q259" s="153">
        <v>0</v>
      </c>
      <c r="R259" s="152">
        <v>0</v>
      </c>
      <c r="S259" s="204"/>
      <c r="T259" s="153">
        <v>0</v>
      </c>
      <c r="U259" s="152">
        <v>0</v>
      </c>
      <c r="V259" s="204"/>
      <c r="W259" s="153">
        <v>0</v>
      </c>
      <c r="X259" s="152">
        <v>0</v>
      </c>
      <c r="Y259" s="204"/>
      <c r="Z259" s="153">
        <v>0</v>
      </c>
      <c r="AA259" s="152">
        <v>0</v>
      </c>
      <c r="AB259" s="204"/>
      <c r="AC259" s="153">
        <v>0</v>
      </c>
      <c r="AD259" s="152">
        <v>0</v>
      </c>
      <c r="AE259" s="204"/>
      <c r="AF259" s="153">
        <v>0</v>
      </c>
      <c r="AG259" s="152">
        <v>0</v>
      </c>
      <c r="AH259" s="204"/>
      <c r="AI259" s="153">
        <v>0</v>
      </c>
      <c r="AJ259" s="152">
        <v>0</v>
      </c>
      <c r="AK259" s="204"/>
      <c r="AL259" s="153">
        <v>0</v>
      </c>
      <c r="AM259" s="152">
        <v>0</v>
      </c>
      <c r="AN259" s="204"/>
      <c r="AO259" s="153">
        <v>0</v>
      </c>
      <c r="AP259" s="152">
        <v>0</v>
      </c>
      <c r="AQ259" s="204"/>
      <c r="AR259" s="153">
        <v>0</v>
      </c>
      <c r="AS259" s="152">
        <v>0</v>
      </c>
      <c r="AT259" s="204"/>
      <c r="AU259" s="153">
        <v>0</v>
      </c>
      <c r="AV259" s="152">
        <v>0</v>
      </c>
      <c r="AW259" s="204"/>
      <c r="AX259" s="153">
        <v>0</v>
      </c>
      <c r="AY259" s="152">
        <v>0</v>
      </c>
      <c r="AZ259" s="204"/>
    </row>
    <row r="260" spans="1:52" ht="30.75" thickBot="1" x14ac:dyDescent="0.3">
      <c r="A260" s="160"/>
      <c r="B260" s="161">
        <v>230</v>
      </c>
      <c r="C260" s="162" t="str">
        <v>Пена монтажная Roof Complect огнеупорная (890гр)</v>
      </c>
      <c r="D260" s="162" t="str">
        <v>шт</v>
      </c>
      <c r="E260" s="163">
        <v>640.5</v>
      </c>
      <c r="F260" s="162">
        <v>16</v>
      </c>
      <c r="G260" s="163">
        <v>10248</v>
      </c>
      <c r="H260" s="163">
        <v>0</v>
      </c>
      <c r="I260" s="11"/>
      <c r="J260" s="147">
        <v>0</v>
      </c>
      <c r="K260" s="148">
        <v>0</v>
      </c>
      <c r="L260" s="149"/>
      <c r="M260" s="150"/>
      <c r="N260" s="147">
        <v>16</v>
      </c>
      <c r="O260" s="148">
        <v>10248</v>
      </c>
      <c r="P260" s="149"/>
      <c r="Q260" s="153">
        <v>0</v>
      </c>
      <c r="R260" s="152">
        <v>0</v>
      </c>
      <c r="S260" s="204"/>
      <c r="T260" s="153">
        <v>0</v>
      </c>
      <c r="U260" s="152">
        <v>0</v>
      </c>
      <c r="V260" s="204"/>
      <c r="W260" s="153">
        <v>0</v>
      </c>
      <c r="X260" s="152">
        <v>0</v>
      </c>
      <c r="Y260" s="204"/>
      <c r="Z260" s="153">
        <v>0</v>
      </c>
      <c r="AA260" s="152">
        <v>0</v>
      </c>
      <c r="AB260" s="204"/>
      <c r="AC260" s="153">
        <v>0</v>
      </c>
      <c r="AD260" s="152">
        <v>0</v>
      </c>
      <c r="AE260" s="204"/>
      <c r="AF260" s="153">
        <v>0</v>
      </c>
      <c r="AG260" s="152">
        <v>0</v>
      </c>
      <c r="AH260" s="204"/>
      <c r="AI260" s="153">
        <v>0</v>
      </c>
      <c r="AJ260" s="152">
        <v>0</v>
      </c>
      <c r="AK260" s="204"/>
      <c r="AL260" s="153">
        <v>0</v>
      </c>
      <c r="AM260" s="152">
        <v>0</v>
      </c>
      <c r="AN260" s="204"/>
      <c r="AO260" s="153">
        <v>0</v>
      </c>
      <c r="AP260" s="152">
        <v>0</v>
      </c>
      <c r="AQ260" s="204"/>
      <c r="AR260" s="153">
        <v>0</v>
      </c>
      <c r="AS260" s="152">
        <v>0</v>
      </c>
      <c r="AT260" s="204"/>
      <c r="AU260" s="153">
        <v>0</v>
      </c>
      <c r="AV260" s="152">
        <v>0</v>
      </c>
      <c r="AW260" s="204"/>
      <c r="AX260" s="153">
        <v>0</v>
      </c>
      <c r="AY260" s="152">
        <v>0</v>
      </c>
      <c r="AZ260" s="204"/>
    </row>
    <row r="261" spans="1:52" ht="15.75" thickBot="1" x14ac:dyDescent="0.3">
      <c r="A261" s="160"/>
      <c r="B261" s="161">
        <v>231</v>
      </c>
      <c r="C261" s="162" t="str">
        <v>Герметик огнезащитный ведро 10кг</v>
      </c>
      <c r="D261" s="162" t="str">
        <v>шт</v>
      </c>
      <c r="E261" s="163">
        <v>2028.25</v>
      </c>
      <c r="F261" s="162">
        <v>2</v>
      </c>
      <c r="G261" s="163">
        <v>4056.5</v>
      </c>
      <c r="H261" s="163">
        <v>0</v>
      </c>
      <c r="I261" s="11"/>
      <c r="J261" s="147">
        <v>0</v>
      </c>
      <c r="K261" s="148">
        <v>0</v>
      </c>
      <c r="L261" s="149"/>
      <c r="M261" s="150"/>
      <c r="N261" s="147">
        <v>2</v>
      </c>
      <c r="O261" s="148">
        <v>4056.5</v>
      </c>
      <c r="P261" s="149"/>
      <c r="Q261" s="153">
        <v>0</v>
      </c>
      <c r="R261" s="152">
        <v>0</v>
      </c>
      <c r="S261" s="204"/>
      <c r="T261" s="153">
        <v>0</v>
      </c>
      <c r="U261" s="152">
        <v>0</v>
      </c>
      <c r="V261" s="204"/>
      <c r="W261" s="153">
        <v>0</v>
      </c>
      <c r="X261" s="152">
        <v>0</v>
      </c>
      <c r="Y261" s="204"/>
      <c r="Z261" s="153">
        <v>0</v>
      </c>
      <c r="AA261" s="152">
        <v>0</v>
      </c>
      <c r="AB261" s="204"/>
      <c r="AC261" s="153">
        <v>0</v>
      </c>
      <c r="AD261" s="152">
        <v>0</v>
      </c>
      <c r="AE261" s="204"/>
      <c r="AF261" s="153">
        <v>0</v>
      </c>
      <c r="AG261" s="152">
        <v>0</v>
      </c>
      <c r="AH261" s="204"/>
      <c r="AI261" s="153">
        <v>0</v>
      </c>
      <c r="AJ261" s="152">
        <v>0</v>
      </c>
      <c r="AK261" s="204"/>
      <c r="AL261" s="153">
        <v>0</v>
      </c>
      <c r="AM261" s="152">
        <v>0</v>
      </c>
      <c r="AN261" s="204"/>
      <c r="AO261" s="153">
        <v>0</v>
      </c>
      <c r="AP261" s="152">
        <v>0</v>
      </c>
      <c r="AQ261" s="204"/>
      <c r="AR261" s="153">
        <v>0</v>
      </c>
      <c r="AS261" s="152">
        <v>0</v>
      </c>
      <c r="AT261" s="204"/>
      <c r="AU261" s="153">
        <v>0</v>
      </c>
      <c r="AV261" s="152">
        <v>0</v>
      </c>
      <c r="AW261" s="204"/>
      <c r="AX261" s="153">
        <v>0</v>
      </c>
      <c r="AY261" s="152">
        <v>0</v>
      </c>
      <c r="AZ261" s="204"/>
    </row>
    <row r="262" spans="1:52" ht="15.75" thickBot="1" x14ac:dyDescent="0.3">
      <c r="A262" s="160"/>
      <c r="B262" s="161">
        <v>0</v>
      </c>
      <c r="C262" s="162" t="str">
        <v>Ось 1-3/Ж-К (4.БСУ2М секция №2)</v>
      </c>
      <c r="D262" s="162">
        <v>0</v>
      </c>
      <c r="E262" s="163">
        <v>0</v>
      </c>
      <c r="F262" s="162">
        <v>0</v>
      </c>
      <c r="G262" s="163">
        <v>0</v>
      </c>
      <c r="H262" s="163">
        <v>0</v>
      </c>
      <c r="I262" s="11"/>
      <c r="J262" s="147">
        <v>0</v>
      </c>
      <c r="K262" s="148">
        <v>0</v>
      </c>
      <c r="L262" s="149"/>
      <c r="M262" s="150"/>
      <c r="N262" s="147">
        <v>0</v>
      </c>
      <c r="O262" s="148">
        <v>0</v>
      </c>
      <c r="P262" s="149"/>
      <c r="Q262" s="153">
        <v>0</v>
      </c>
      <c r="R262" s="152">
        <v>0</v>
      </c>
      <c r="S262" s="204"/>
      <c r="T262" s="153">
        <v>0</v>
      </c>
      <c r="U262" s="152">
        <v>0</v>
      </c>
      <c r="V262" s="204"/>
      <c r="W262" s="153">
        <v>0</v>
      </c>
      <c r="X262" s="152">
        <v>0</v>
      </c>
      <c r="Y262" s="204"/>
      <c r="Z262" s="153">
        <v>0</v>
      </c>
      <c r="AA262" s="152">
        <v>0</v>
      </c>
      <c r="AB262" s="204"/>
      <c r="AC262" s="153">
        <v>0</v>
      </c>
      <c r="AD262" s="152">
        <v>0</v>
      </c>
      <c r="AE262" s="204"/>
      <c r="AF262" s="153">
        <v>0</v>
      </c>
      <c r="AG262" s="152">
        <v>0</v>
      </c>
      <c r="AH262" s="204"/>
      <c r="AI262" s="153">
        <v>0</v>
      </c>
      <c r="AJ262" s="152">
        <v>0</v>
      </c>
      <c r="AK262" s="204"/>
      <c r="AL262" s="153">
        <v>0</v>
      </c>
      <c r="AM262" s="152">
        <v>0</v>
      </c>
      <c r="AN262" s="204"/>
      <c r="AO262" s="153">
        <v>0</v>
      </c>
      <c r="AP262" s="152">
        <v>0</v>
      </c>
      <c r="AQ262" s="204"/>
      <c r="AR262" s="153">
        <v>0</v>
      </c>
      <c r="AS262" s="152">
        <v>0</v>
      </c>
      <c r="AT262" s="204"/>
      <c r="AU262" s="153">
        <v>0</v>
      </c>
      <c r="AV262" s="152">
        <v>0</v>
      </c>
      <c r="AW262" s="204"/>
      <c r="AX262" s="153">
        <v>0</v>
      </c>
      <c r="AY262" s="152">
        <v>0</v>
      </c>
      <c r="AZ262" s="204"/>
    </row>
    <row r="263" spans="1:52" ht="15.75" thickBot="1" x14ac:dyDescent="0.3">
      <c r="A263" s="160"/>
      <c r="B263" s="161">
        <v>0</v>
      </c>
      <c r="C263" s="162" t="str">
        <v>1.Низковольтное оборудование</v>
      </c>
      <c r="D263" s="162">
        <v>0</v>
      </c>
      <c r="E263" s="163">
        <v>0</v>
      </c>
      <c r="F263" s="162">
        <v>0</v>
      </c>
      <c r="G263" s="163">
        <v>0</v>
      </c>
      <c r="H263" s="163">
        <v>0</v>
      </c>
      <c r="I263" s="11"/>
      <c r="J263" s="147">
        <v>0</v>
      </c>
      <c r="K263" s="148">
        <v>0</v>
      </c>
      <c r="L263" s="149"/>
      <c r="M263" s="150"/>
      <c r="N263" s="147">
        <v>0</v>
      </c>
      <c r="O263" s="148">
        <v>0</v>
      </c>
      <c r="P263" s="149"/>
      <c r="Q263" s="153">
        <v>0</v>
      </c>
      <c r="R263" s="152">
        <v>0</v>
      </c>
      <c r="S263" s="204"/>
      <c r="T263" s="153">
        <v>0</v>
      </c>
      <c r="U263" s="152">
        <v>0</v>
      </c>
      <c r="V263" s="204"/>
      <c r="W263" s="153">
        <v>0</v>
      </c>
      <c r="X263" s="152">
        <v>0</v>
      </c>
      <c r="Y263" s="204"/>
      <c r="Z263" s="153">
        <v>0</v>
      </c>
      <c r="AA263" s="152">
        <v>0</v>
      </c>
      <c r="AB263" s="204"/>
      <c r="AC263" s="153">
        <v>0</v>
      </c>
      <c r="AD263" s="152">
        <v>0</v>
      </c>
      <c r="AE263" s="204"/>
      <c r="AF263" s="153">
        <v>0</v>
      </c>
      <c r="AG263" s="152">
        <v>0</v>
      </c>
      <c r="AH263" s="204"/>
      <c r="AI263" s="153">
        <v>0</v>
      </c>
      <c r="AJ263" s="152">
        <v>0</v>
      </c>
      <c r="AK263" s="204"/>
      <c r="AL263" s="153">
        <v>0</v>
      </c>
      <c r="AM263" s="152">
        <v>0</v>
      </c>
      <c r="AN263" s="204"/>
      <c r="AO263" s="153">
        <v>0</v>
      </c>
      <c r="AP263" s="152">
        <v>0</v>
      </c>
      <c r="AQ263" s="204"/>
      <c r="AR263" s="153">
        <v>0</v>
      </c>
      <c r="AS263" s="152">
        <v>0</v>
      </c>
      <c r="AT263" s="204"/>
      <c r="AU263" s="153">
        <v>0</v>
      </c>
      <c r="AV263" s="152">
        <v>0</v>
      </c>
      <c r="AW263" s="204"/>
      <c r="AX263" s="153">
        <v>0</v>
      </c>
      <c r="AY263" s="152">
        <v>0</v>
      </c>
      <c r="AZ263" s="204"/>
    </row>
    <row r="264" spans="1:52" ht="15.75" thickBot="1" x14ac:dyDescent="0.3">
      <c r="A264" s="160"/>
      <c r="B264" s="161">
        <v>232</v>
      </c>
      <c r="C264" s="162" t="str">
        <v>ЩК в комплекте</v>
      </c>
      <c r="D264" s="162" t="str">
        <v>шт</v>
      </c>
      <c r="E264" s="163">
        <v>6351.63</v>
      </c>
      <c r="F264" s="162">
        <v>20</v>
      </c>
      <c r="G264" s="163">
        <v>127032.6</v>
      </c>
      <c r="H264" s="163">
        <v>0</v>
      </c>
      <c r="I264" s="11"/>
      <c r="J264" s="147">
        <v>0</v>
      </c>
      <c r="K264" s="148">
        <v>0</v>
      </c>
      <c r="L264" s="149"/>
      <c r="M264" s="150"/>
      <c r="N264" s="147">
        <v>20</v>
      </c>
      <c r="O264" s="148">
        <v>127032.6</v>
      </c>
      <c r="P264" s="149"/>
      <c r="Q264" s="153">
        <v>0</v>
      </c>
      <c r="R264" s="152">
        <v>0</v>
      </c>
      <c r="S264" s="204"/>
      <c r="T264" s="153">
        <v>0</v>
      </c>
      <c r="U264" s="152">
        <v>0</v>
      </c>
      <c r="V264" s="204"/>
      <c r="W264" s="153">
        <v>0</v>
      </c>
      <c r="X264" s="152">
        <v>0</v>
      </c>
      <c r="Y264" s="204"/>
      <c r="Z264" s="153">
        <v>0</v>
      </c>
      <c r="AA264" s="152">
        <v>0</v>
      </c>
      <c r="AB264" s="204"/>
      <c r="AC264" s="153">
        <v>0</v>
      </c>
      <c r="AD264" s="152">
        <v>0</v>
      </c>
      <c r="AE264" s="204"/>
      <c r="AF264" s="153">
        <v>0</v>
      </c>
      <c r="AG264" s="152">
        <v>0</v>
      </c>
      <c r="AH264" s="204"/>
      <c r="AI264" s="153">
        <v>0</v>
      </c>
      <c r="AJ264" s="152">
        <v>0</v>
      </c>
      <c r="AK264" s="204"/>
      <c r="AL264" s="153">
        <v>0</v>
      </c>
      <c r="AM264" s="152">
        <v>0</v>
      </c>
      <c r="AN264" s="204"/>
      <c r="AO264" s="153">
        <v>0</v>
      </c>
      <c r="AP264" s="152">
        <v>0</v>
      </c>
      <c r="AQ264" s="204"/>
      <c r="AR264" s="153">
        <v>0</v>
      </c>
      <c r="AS264" s="152">
        <v>0</v>
      </c>
      <c r="AT264" s="204"/>
      <c r="AU264" s="153">
        <v>0</v>
      </c>
      <c r="AV264" s="152">
        <v>0</v>
      </c>
      <c r="AW264" s="204"/>
      <c r="AX264" s="153">
        <v>0</v>
      </c>
      <c r="AY264" s="152">
        <v>0</v>
      </c>
      <c r="AZ264" s="204"/>
    </row>
    <row r="265" spans="1:52" ht="30.75" thickBot="1" x14ac:dyDescent="0.3">
      <c r="A265" s="160"/>
      <c r="B265" s="161">
        <v>233</v>
      </c>
      <c r="C265" s="162" t="str">
        <v>Счетчик электронный, 230В, 5(80)А, 1/2 кл.точности СЕ207 R7 849.2.ОА.QUVLF SPds</v>
      </c>
      <c r="D265" s="162" t="str">
        <v>шт</v>
      </c>
      <c r="E265" s="163">
        <v>0</v>
      </c>
      <c r="F265" s="162">
        <v>20</v>
      </c>
      <c r="G265" s="163">
        <v>0</v>
      </c>
      <c r="H265" s="163">
        <v>0</v>
      </c>
      <c r="I265" s="11"/>
      <c r="J265" s="147">
        <v>0</v>
      </c>
      <c r="K265" s="148">
        <v>0</v>
      </c>
      <c r="L265" s="149"/>
      <c r="M265" s="150"/>
      <c r="N265" s="147">
        <v>20</v>
      </c>
      <c r="O265" s="148">
        <v>0</v>
      </c>
      <c r="P265" s="149"/>
      <c r="Q265" s="153">
        <v>0</v>
      </c>
      <c r="R265" s="152">
        <v>0</v>
      </c>
      <c r="S265" s="204"/>
      <c r="T265" s="153">
        <v>0</v>
      </c>
      <c r="U265" s="152">
        <v>0</v>
      </c>
      <c r="V265" s="204"/>
      <c r="W265" s="153">
        <v>0</v>
      </c>
      <c r="X265" s="152">
        <v>0</v>
      </c>
      <c r="Y265" s="204"/>
      <c r="Z265" s="153">
        <v>0</v>
      </c>
      <c r="AA265" s="152">
        <v>0</v>
      </c>
      <c r="AB265" s="204"/>
      <c r="AC265" s="153">
        <v>0</v>
      </c>
      <c r="AD265" s="152">
        <v>0</v>
      </c>
      <c r="AE265" s="204"/>
      <c r="AF265" s="153">
        <v>0</v>
      </c>
      <c r="AG265" s="152">
        <v>0</v>
      </c>
      <c r="AH265" s="204"/>
      <c r="AI265" s="153">
        <v>0</v>
      </c>
      <c r="AJ265" s="152">
        <v>0</v>
      </c>
      <c r="AK265" s="204"/>
      <c r="AL265" s="153">
        <v>0</v>
      </c>
      <c r="AM265" s="152">
        <v>0</v>
      </c>
      <c r="AN265" s="204"/>
      <c r="AO265" s="153">
        <v>0</v>
      </c>
      <c r="AP265" s="152">
        <v>0</v>
      </c>
      <c r="AQ265" s="204"/>
      <c r="AR265" s="153">
        <v>0</v>
      </c>
      <c r="AS265" s="152">
        <v>0</v>
      </c>
      <c r="AT265" s="204"/>
      <c r="AU265" s="153">
        <v>0</v>
      </c>
      <c r="AV265" s="152">
        <v>0</v>
      </c>
      <c r="AW265" s="204"/>
      <c r="AX265" s="153">
        <v>0</v>
      </c>
      <c r="AY265" s="152">
        <v>0</v>
      </c>
      <c r="AZ265" s="204"/>
    </row>
    <row r="266" spans="1:52" ht="15.75" thickBot="1" x14ac:dyDescent="0.3">
      <c r="A266" s="160"/>
      <c r="B266" s="161">
        <v>234</v>
      </c>
      <c r="C266" s="162" t="str">
        <v>Монтаж и подключение ЩК</v>
      </c>
      <c r="D266" s="162" t="str">
        <v>шт</v>
      </c>
      <c r="E266" s="163">
        <v>2668.75</v>
      </c>
      <c r="F266" s="162">
        <v>20</v>
      </c>
      <c r="G266" s="163">
        <v>0</v>
      </c>
      <c r="H266" s="163">
        <v>53375</v>
      </c>
      <c r="I266" s="11"/>
      <c r="J266" s="147">
        <v>0</v>
      </c>
      <c r="K266" s="148">
        <v>0</v>
      </c>
      <c r="L266" s="149"/>
      <c r="M266" s="150"/>
      <c r="N266" s="147">
        <v>20</v>
      </c>
      <c r="O266" s="148">
        <v>53375</v>
      </c>
      <c r="P266" s="149"/>
      <c r="Q266" s="153">
        <v>0</v>
      </c>
      <c r="R266" s="152">
        <v>0</v>
      </c>
      <c r="S266" s="204"/>
      <c r="T266" s="153">
        <v>0</v>
      </c>
      <c r="U266" s="152">
        <v>0</v>
      </c>
      <c r="V266" s="204"/>
      <c r="W266" s="153">
        <v>0</v>
      </c>
      <c r="X266" s="152">
        <v>0</v>
      </c>
      <c r="Y266" s="204"/>
      <c r="Z266" s="153">
        <v>0</v>
      </c>
      <c r="AA266" s="152">
        <v>0</v>
      </c>
      <c r="AB266" s="204"/>
      <c r="AC266" s="153">
        <v>0</v>
      </c>
      <c r="AD266" s="152">
        <v>0</v>
      </c>
      <c r="AE266" s="204"/>
      <c r="AF266" s="153">
        <v>0</v>
      </c>
      <c r="AG266" s="152">
        <v>0</v>
      </c>
      <c r="AH266" s="204"/>
      <c r="AI266" s="153">
        <v>0</v>
      </c>
      <c r="AJ266" s="152">
        <v>0</v>
      </c>
      <c r="AK266" s="204"/>
      <c r="AL266" s="153">
        <v>0</v>
      </c>
      <c r="AM266" s="152">
        <v>0</v>
      </c>
      <c r="AN266" s="204"/>
      <c r="AO266" s="153">
        <v>0</v>
      </c>
      <c r="AP266" s="152">
        <v>0</v>
      </c>
      <c r="AQ266" s="204"/>
      <c r="AR266" s="153">
        <v>0</v>
      </c>
      <c r="AS266" s="152">
        <v>0</v>
      </c>
      <c r="AT266" s="204"/>
      <c r="AU266" s="153">
        <v>0</v>
      </c>
      <c r="AV266" s="152">
        <v>0</v>
      </c>
      <c r="AW266" s="204"/>
      <c r="AX266" s="153">
        <v>0</v>
      </c>
      <c r="AY266" s="152">
        <v>0</v>
      </c>
      <c r="AZ266" s="204"/>
    </row>
    <row r="267" spans="1:52" ht="15.75" thickBot="1" x14ac:dyDescent="0.3">
      <c r="A267" s="160"/>
      <c r="B267" s="161">
        <v>235</v>
      </c>
      <c r="C267" s="162" t="str">
        <v>Кабель-канал 60х40 ЭЛЕКОР белый (18м) IEK</v>
      </c>
      <c r="D267" s="162" t="str">
        <v>м</v>
      </c>
      <c r="E267" s="163">
        <v>264.60000000000002</v>
      </c>
      <c r="F267" s="162">
        <v>20</v>
      </c>
      <c r="G267" s="163">
        <v>5292</v>
      </c>
      <c r="H267" s="163">
        <v>0</v>
      </c>
      <c r="I267" s="11"/>
      <c r="J267" s="147">
        <v>0</v>
      </c>
      <c r="K267" s="148">
        <v>0</v>
      </c>
      <c r="L267" s="149"/>
      <c r="M267" s="150"/>
      <c r="N267" s="147">
        <v>20</v>
      </c>
      <c r="O267" s="148">
        <v>5292</v>
      </c>
      <c r="P267" s="149"/>
      <c r="Q267" s="153">
        <v>0</v>
      </c>
      <c r="R267" s="152">
        <v>0</v>
      </c>
      <c r="S267" s="204"/>
      <c r="T267" s="153">
        <v>0</v>
      </c>
      <c r="U267" s="152">
        <v>0</v>
      </c>
      <c r="V267" s="204"/>
      <c r="W267" s="153">
        <v>0</v>
      </c>
      <c r="X267" s="152">
        <v>0</v>
      </c>
      <c r="Y267" s="204"/>
      <c r="Z267" s="153">
        <v>0</v>
      </c>
      <c r="AA267" s="152">
        <v>0</v>
      </c>
      <c r="AB267" s="204"/>
      <c r="AC267" s="153">
        <v>0</v>
      </c>
      <c r="AD267" s="152">
        <v>0</v>
      </c>
      <c r="AE267" s="204"/>
      <c r="AF267" s="153">
        <v>0</v>
      </c>
      <c r="AG267" s="152">
        <v>0</v>
      </c>
      <c r="AH267" s="204"/>
      <c r="AI267" s="153">
        <v>0</v>
      </c>
      <c r="AJ267" s="152">
        <v>0</v>
      </c>
      <c r="AK267" s="204"/>
      <c r="AL267" s="153">
        <v>0</v>
      </c>
      <c r="AM267" s="152">
        <v>0</v>
      </c>
      <c r="AN267" s="204"/>
      <c r="AO267" s="153">
        <v>0</v>
      </c>
      <c r="AP267" s="152">
        <v>0</v>
      </c>
      <c r="AQ267" s="204"/>
      <c r="AR267" s="153">
        <v>0</v>
      </c>
      <c r="AS267" s="152">
        <v>0</v>
      </c>
      <c r="AT267" s="204"/>
      <c r="AU267" s="153">
        <v>0</v>
      </c>
      <c r="AV267" s="152">
        <v>0</v>
      </c>
      <c r="AW267" s="204"/>
      <c r="AX267" s="153">
        <v>0</v>
      </c>
      <c r="AY267" s="152">
        <v>0</v>
      </c>
      <c r="AZ267" s="204"/>
    </row>
    <row r="268" spans="1:52" ht="15.75" thickBot="1" x14ac:dyDescent="0.3">
      <c r="A268" s="160"/>
      <c r="B268" s="161">
        <v>236</v>
      </c>
      <c r="C268" s="162" t="str">
        <v>Монтаж кабель-канала</v>
      </c>
      <c r="D268" s="162" t="str">
        <v>м</v>
      </c>
      <c r="E268" s="163">
        <v>330.75</v>
      </c>
      <c r="F268" s="162">
        <v>20</v>
      </c>
      <c r="G268" s="163">
        <v>0</v>
      </c>
      <c r="H268" s="163">
        <v>6615</v>
      </c>
      <c r="I268" s="11"/>
      <c r="J268" s="147">
        <v>0</v>
      </c>
      <c r="K268" s="148">
        <v>0</v>
      </c>
      <c r="L268" s="149"/>
      <c r="M268" s="150"/>
      <c r="N268" s="147">
        <v>20</v>
      </c>
      <c r="O268" s="148">
        <v>6615</v>
      </c>
      <c r="P268" s="149"/>
      <c r="Q268" s="153">
        <v>0</v>
      </c>
      <c r="R268" s="152">
        <v>0</v>
      </c>
      <c r="S268" s="204"/>
      <c r="T268" s="153">
        <v>0</v>
      </c>
      <c r="U268" s="152">
        <v>0</v>
      </c>
      <c r="V268" s="204"/>
      <c r="W268" s="153">
        <v>0</v>
      </c>
      <c r="X268" s="152">
        <v>0</v>
      </c>
      <c r="Y268" s="204"/>
      <c r="Z268" s="153">
        <v>0</v>
      </c>
      <c r="AA268" s="152">
        <v>0</v>
      </c>
      <c r="AB268" s="204"/>
      <c r="AC268" s="153">
        <v>0</v>
      </c>
      <c r="AD268" s="152">
        <v>0</v>
      </c>
      <c r="AE268" s="204"/>
      <c r="AF268" s="153">
        <v>0</v>
      </c>
      <c r="AG268" s="152">
        <v>0</v>
      </c>
      <c r="AH268" s="204"/>
      <c r="AI268" s="153">
        <v>0</v>
      </c>
      <c r="AJ268" s="152">
        <v>0</v>
      </c>
      <c r="AK268" s="204"/>
      <c r="AL268" s="153">
        <v>0</v>
      </c>
      <c r="AM268" s="152">
        <v>0</v>
      </c>
      <c r="AN268" s="204"/>
      <c r="AO268" s="153">
        <v>0</v>
      </c>
      <c r="AP268" s="152">
        <v>0</v>
      </c>
      <c r="AQ268" s="204"/>
      <c r="AR268" s="153">
        <v>0</v>
      </c>
      <c r="AS268" s="152">
        <v>0</v>
      </c>
      <c r="AT268" s="204"/>
      <c r="AU268" s="153">
        <v>0</v>
      </c>
      <c r="AV268" s="152">
        <v>0</v>
      </c>
      <c r="AW268" s="204"/>
      <c r="AX268" s="153">
        <v>0</v>
      </c>
      <c r="AY268" s="152">
        <v>0</v>
      </c>
      <c r="AZ268" s="204"/>
    </row>
    <row r="269" spans="1:52" ht="15.75" thickBot="1" x14ac:dyDescent="0.3">
      <c r="A269" s="160"/>
      <c r="B269" s="161">
        <v>237</v>
      </c>
      <c r="C269" s="162" t="str">
        <v>Корпус щита этажного ЩЭ</v>
      </c>
      <c r="D269" s="162" t="str">
        <v>шт</v>
      </c>
      <c r="E269" s="163">
        <v>8486.6299999999992</v>
      </c>
      <c r="F269" s="162">
        <v>8</v>
      </c>
      <c r="G269" s="163">
        <v>67893.039999999994</v>
      </c>
      <c r="H269" s="163">
        <v>0</v>
      </c>
      <c r="I269" s="11"/>
      <c r="J269" s="147">
        <v>8</v>
      </c>
      <c r="K269" s="148">
        <v>67893.039999999994</v>
      </c>
      <c r="L269" s="149"/>
      <c r="M269" s="150"/>
      <c r="N269" s="147">
        <v>0</v>
      </c>
      <c r="O269" s="148">
        <v>0</v>
      </c>
      <c r="P269" s="149"/>
      <c r="Q269" s="153">
        <v>0</v>
      </c>
      <c r="R269" s="152">
        <v>0</v>
      </c>
      <c r="S269" s="204"/>
      <c r="T269" s="153">
        <v>0</v>
      </c>
      <c r="U269" s="152">
        <v>0</v>
      </c>
      <c r="V269" s="204"/>
      <c r="W269" s="153">
        <v>8</v>
      </c>
      <c r="X269" s="152">
        <v>67893.039999999994</v>
      </c>
      <c r="Y269" s="204"/>
      <c r="Z269" s="153">
        <v>0</v>
      </c>
      <c r="AA269" s="152">
        <v>0</v>
      </c>
      <c r="AB269" s="204"/>
      <c r="AC269" s="153">
        <v>0</v>
      </c>
      <c r="AD269" s="152">
        <v>0</v>
      </c>
      <c r="AE269" s="204"/>
      <c r="AF269" s="153">
        <v>0</v>
      </c>
      <c r="AG269" s="152">
        <v>0</v>
      </c>
      <c r="AH269" s="204"/>
      <c r="AI269" s="153">
        <v>0</v>
      </c>
      <c r="AJ269" s="152">
        <v>0</v>
      </c>
      <c r="AK269" s="204"/>
      <c r="AL269" s="153">
        <v>0</v>
      </c>
      <c r="AM269" s="152">
        <v>0</v>
      </c>
      <c r="AN269" s="204"/>
      <c r="AO269" s="153">
        <v>0</v>
      </c>
      <c r="AP269" s="152">
        <v>0</v>
      </c>
      <c r="AQ269" s="204"/>
      <c r="AR269" s="153">
        <v>0</v>
      </c>
      <c r="AS269" s="152">
        <v>0</v>
      </c>
      <c r="AT269" s="204"/>
      <c r="AU269" s="153">
        <v>0</v>
      </c>
      <c r="AV269" s="152">
        <v>0</v>
      </c>
      <c r="AW269" s="204"/>
      <c r="AX269" s="153">
        <v>0</v>
      </c>
      <c r="AY269" s="152">
        <v>0</v>
      </c>
      <c r="AZ269" s="204"/>
    </row>
    <row r="270" spans="1:52" ht="15.75" thickBot="1" x14ac:dyDescent="0.3">
      <c r="A270" s="160"/>
      <c r="B270" s="161">
        <v>238</v>
      </c>
      <c r="C270" s="162" t="str">
        <v>Монтаж Корпуса щита этажного</v>
      </c>
      <c r="D270" s="162" t="str">
        <v>шт</v>
      </c>
      <c r="E270" s="163">
        <v>918.05</v>
      </c>
      <c r="F270" s="162">
        <v>8</v>
      </c>
      <c r="G270" s="163">
        <v>0</v>
      </c>
      <c r="H270" s="163">
        <v>7344.4</v>
      </c>
      <c r="I270" s="11"/>
      <c r="J270" s="147">
        <v>8</v>
      </c>
      <c r="K270" s="148">
        <v>7344.4</v>
      </c>
      <c r="L270" s="149"/>
      <c r="M270" s="150"/>
      <c r="N270" s="147">
        <v>0</v>
      </c>
      <c r="O270" s="148">
        <v>0</v>
      </c>
      <c r="P270" s="149"/>
      <c r="Q270" s="153">
        <v>0</v>
      </c>
      <c r="R270" s="152">
        <v>0</v>
      </c>
      <c r="S270" s="204"/>
      <c r="T270" s="153">
        <v>0</v>
      </c>
      <c r="U270" s="152">
        <v>0</v>
      </c>
      <c r="V270" s="204"/>
      <c r="W270" s="153">
        <v>8</v>
      </c>
      <c r="X270" s="152">
        <v>7344.4</v>
      </c>
      <c r="Y270" s="204"/>
      <c r="Z270" s="153">
        <v>0</v>
      </c>
      <c r="AA270" s="152">
        <v>0</v>
      </c>
      <c r="AB270" s="204"/>
      <c r="AC270" s="153">
        <v>0</v>
      </c>
      <c r="AD270" s="152">
        <v>0</v>
      </c>
      <c r="AE270" s="204"/>
      <c r="AF270" s="153">
        <v>0</v>
      </c>
      <c r="AG270" s="152">
        <v>0</v>
      </c>
      <c r="AH270" s="204"/>
      <c r="AI270" s="153">
        <v>0</v>
      </c>
      <c r="AJ270" s="152">
        <v>0</v>
      </c>
      <c r="AK270" s="204"/>
      <c r="AL270" s="153">
        <v>0</v>
      </c>
      <c r="AM270" s="152">
        <v>0</v>
      </c>
      <c r="AN270" s="204"/>
      <c r="AO270" s="153">
        <v>0</v>
      </c>
      <c r="AP270" s="152">
        <v>0</v>
      </c>
      <c r="AQ270" s="204"/>
      <c r="AR270" s="153">
        <v>0</v>
      </c>
      <c r="AS270" s="152">
        <v>0</v>
      </c>
      <c r="AT270" s="204"/>
      <c r="AU270" s="153">
        <v>0</v>
      </c>
      <c r="AV270" s="152">
        <v>0</v>
      </c>
      <c r="AW270" s="204"/>
      <c r="AX270" s="153">
        <v>0</v>
      </c>
      <c r="AY270" s="152">
        <v>0</v>
      </c>
      <c r="AZ270" s="204"/>
    </row>
    <row r="271" spans="1:52" ht="15.75" thickBot="1" x14ac:dyDescent="0.3">
      <c r="A271" s="160"/>
      <c r="B271" s="161">
        <v>239</v>
      </c>
      <c r="C271" s="162" t="str">
        <v>Панель из листовой стали 330х980</v>
      </c>
      <c r="D271" s="162" t="str">
        <v>шт</v>
      </c>
      <c r="E271" s="163">
        <v>1761.38</v>
      </c>
      <c r="F271" s="162">
        <v>8</v>
      </c>
      <c r="G271" s="163">
        <v>14091.04</v>
      </c>
      <c r="H271" s="163">
        <v>0</v>
      </c>
      <c r="I271" s="11"/>
      <c r="J271" s="147">
        <v>8</v>
      </c>
      <c r="K271" s="148">
        <v>14091.04</v>
      </c>
      <c r="L271" s="149"/>
      <c r="M271" s="150"/>
      <c r="N271" s="147">
        <v>0</v>
      </c>
      <c r="O271" s="148">
        <v>0</v>
      </c>
      <c r="P271" s="149"/>
      <c r="Q271" s="153">
        <v>0</v>
      </c>
      <c r="R271" s="152">
        <v>0</v>
      </c>
      <c r="S271" s="204"/>
      <c r="T271" s="153">
        <v>0</v>
      </c>
      <c r="U271" s="152">
        <v>0</v>
      </c>
      <c r="V271" s="204"/>
      <c r="W271" s="153">
        <v>8</v>
      </c>
      <c r="X271" s="152">
        <v>14091.04</v>
      </c>
      <c r="Y271" s="204"/>
      <c r="Z271" s="153">
        <v>0</v>
      </c>
      <c r="AA271" s="152">
        <v>0</v>
      </c>
      <c r="AB271" s="204"/>
      <c r="AC271" s="153">
        <v>0</v>
      </c>
      <c r="AD271" s="152">
        <v>0</v>
      </c>
      <c r="AE271" s="204"/>
      <c r="AF271" s="153">
        <v>0</v>
      </c>
      <c r="AG271" s="152">
        <v>0</v>
      </c>
      <c r="AH271" s="204"/>
      <c r="AI271" s="153">
        <v>0</v>
      </c>
      <c r="AJ271" s="152">
        <v>0</v>
      </c>
      <c r="AK271" s="204"/>
      <c r="AL271" s="153">
        <v>0</v>
      </c>
      <c r="AM271" s="152">
        <v>0</v>
      </c>
      <c r="AN271" s="204"/>
      <c r="AO271" s="153">
        <v>0</v>
      </c>
      <c r="AP271" s="152">
        <v>0</v>
      </c>
      <c r="AQ271" s="204"/>
      <c r="AR271" s="153">
        <v>0</v>
      </c>
      <c r="AS271" s="152">
        <v>0</v>
      </c>
      <c r="AT271" s="204"/>
      <c r="AU271" s="153">
        <v>0</v>
      </c>
      <c r="AV271" s="152">
        <v>0</v>
      </c>
      <c r="AW271" s="204"/>
      <c r="AX271" s="153">
        <v>0</v>
      </c>
      <c r="AY271" s="152">
        <v>0</v>
      </c>
      <c r="AZ271" s="204"/>
    </row>
    <row r="272" spans="1:52" ht="15.75" thickBot="1" x14ac:dyDescent="0.3">
      <c r="A272" s="160"/>
      <c r="B272" s="161">
        <v>240</v>
      </c>
      <c r="C272" s="162" t="str">
        <v>Монтаж панели</v>
      </c>
      <c r="D272" s="162" t="str">
        <v>шт</v>
      </c>
      <c r="E272" s="163">
        <v>560.44000000000005</v>
      </c>
      <c r="F272" s="162">
        <v>8</v>
      </c>
      <c r="G272" s="163">
        <v>0</v>
      </c>
      <c r="H272" s="163">
        <v>4483.5200000000004</v>
      </c>
      <c r="I272" s="11"/>
      <c r="J272" s="147">
        <v>8</v>
      </c>
      <c r="K272" s="148">
        <v>4483.5200000000004</v>
      </c>
      <c r="L272" s="149"/>
      <c r="M272" s="150"/>
      <c r="N272" s="147">
        <v>0</v>
      </c>
      <c r="O272" s="148">
        <v>0</v>
      </c>
      <c r="P272" s="149"/>
      <c r="Q272" s="153">
        <v>0</v>
      </c>
      <c r="R272" s="152">
        <v>0</v>
      </c>
      <c r="S272" s="204"/>
      <c r="T272" s="153">
        <v>0</v>
      </c>
      <c r="U272" s="152">
        <v>0</v>
      </c>
      <c r="V272" s="204"/>
      <c r="W272" s="153">
        <v>8</v>
      </c>
      <c r="X272" s="152">
        <v>4483.5200000000004</v>
      </c>
      <c r="Y272" s="204"/>
      <c r="Z272" s="153">
        <v>0</v>
      </c>
      <c r="AA272" s="152">
        <v>0</v>
      </c>
      <c r="AB272" s="204"/>
      <c r="AC272" s="153">
        <v>0</v>
      </c>
      <c r="AD272" s="152">
        <v>0</v>
      </c>
      <c r="AE272" s="204"/>
      <c r="AF272" s="153">
        <v>0</v>
      </c>
      <c r="AG272" s="152">
        <v>0</v>
      </c>
      <c r="AH272" s="204"/>
      <c r="AI272" s="153">
        <v>0</v>
      </c>
      <c r="AJ272" s="152">
        <v>0</v>
      </c>
      <c r="AK272" s="204"/>
      <c r="AL272" s="153">
        <v>0</v>
      </c>
      <c r="AM272" s="152">
        <v>0</v>
      </c>
      <c r="AN272" s="204"/>
      <c r="AO272" s="153">
        <v>0</v>
      </c>
      <c r="AP272" s="152">
        <v>0</v>
      </c>
      <c r="AQ272" s="204"/>
      <c r="AR272" s="153">
        <v>0</v>
      </c>
      <c r="AS272" s="152">
        <v>0</v>
      </c>
      <c r="AT272" s="204"/>
      <c r="AU272" s="153">
        <v>0</v>
      </c>
      <c r="AV272" s="152">
        <v>0</v>
      </c>
      <c r="AW272" s="204"/>
      <c r="AX272" s="153">
        <v>0</v>
      </c>
      <c r="AY272" s="152">
        <v>0</v>
      </c>
      <c r="AZ272" s="204"/>
    </row>
    <row r="273" spans="1:52" ht="15.75" thickBot="1" x14ac:dyDescent="0.3">
      <c r="A273" s="160"/>
      <c r="B273" s="161">
        <v>0</v>
      </c>
      <c r="C273" s="162" t="str">
        <v>Щит этажный на 1 квартиру состоит (на 4 ЩЭ):</v>
      </c>
      <c r="D273" s="162">
        <v>0</v>
      </c>
      <c r="E273" s="163">
        <v>0</v>
      </c>
      <c r="F273" s="162">
        <v>0</v>
      </c>
      <c r="G273" s="163">
        <v>0</v>
      </c>
      <c r="H273" s="163">
        <v>0</v>
      </c>
      <c r="I273" s="11"/>
      <c r="J273" s="147">
        <v>0</v>
      </c>
      <c r="K273" s="148">
        <v>0</v>
      </c>
      <c r="L273" s="149"/>
      <c r="M273" s="150"/>
      <c r="N273" s="147">
        <v>0</v>
      </c>
      <c r="O273" s="148">
        <v>0</v>
      </c>
      <c r="P273" s="149"/>
      <c r="Q273" s="153">
        <v>0</v>
      </c>
      <c r="R273" s="152">
        <v>0</v>
      </c>
      <c r="S273" s="204"/>
      <c r="T273" s="153">
        <v>0</v>
      </c>
      <c r="U273" s="152">
        <v>0</v>
      </c>
      <c r="V273" s="204"/>
      <c r="W273" s="153">
        <v>0</v>
      </c>
      <c r="X273" s="152">
        <v>0</v>
      </c>
      <c r="Y273" s="204"/>
      <c r="Z273" s="153">
        <v>0</v>
      </c>
      <c r="AA273" s="152">
        <v>0</v>
      </c>
      <c r="AB273" s="204"/>
      <c r="AC273" s="153">
        <v>0</v>
      </c>
      <c r="AD273" s="152">
        <v>0</v>
      </c>
      <c r="AE273" s="204"/>
      <c r="AF273" s="153">
        <v>0</v>
      </c>
      <c r="AG273" s="152">
        <v>0</v>
      </c>
      <c r="AH273" s="204"/>
      <c r="AI273" s="153">
        <v>0</v>
      </c>
      <c r="AJ273" s="152">
        <v>0</v>
      </c>
      <c r="AK273" s="204"/>
      <c r="AL273" s="153">
        <v>0</v>
      </c>
      <c r="AM273" s="152">
        <v>0</v>
      </c>
      <c r="AN273" s="204"/>
      <c r="AO273" s="153">
        <v>0</v>
      </c>
      <c r="AP273" s="152">
        <v>0</v>
      </c>
      <c r="AQ273" s="204"/>
      <c r="AR273" s="153">
        <v>0</v>
      </c>
      <c r="AS273" s="152">
        <v>0</v>
      </c>
      <c r="AT273" s="204"/>
      <c r="AU273" s="153">
        <v>0</v>
      </c>
      <c r="AV273" s="152">
        <v>0</v>
      </c>
      <c r="AW273" s="204"/>
      <c r="AX273" s="153">
        <v>0</v>
      </c>
      <c r="AY273" s="152">
        <v>0</v>
      </c>
      <c r="AZ273" s="204"/>
    </row>
    <row r="274" spans="1:52" ht="30.75" thickBot="1" x14ac:dyDescent="0.3">
      <c r="A274" s="160"/>
      <c r="B274" s="161">
        <v>241</v>
      </c>
      <c r="C274" s="162" t="str">
        <v>Выключатель автоматический двухполюсный 50А С ВА47-29 4.5кА (MVA20-2-050-C)</v>
      </c>
      <c r="D274" s="162" t="str">
        <v>шт</v>
      </c>
      <c r="E274" s="163">
        <v>461.93</v>
      </c>
      <c r="F274" s="162">
        <v>4</v>
      </c>
      <c r="G274" s="163">
        <v>1847.72</v>
      </c>
      <c r="H274" s="163">
        <v>0</v>
      </c>
      <c r="I274" s="11"/>
      <c r="J274" s="147">
        <v>0</v>
      </c>
      <c r="K274" s="148">
        <v>0</v>
      </c>
      <c r="L274" s="149"/>
      <c r="M274" s="150"/>
      <c r="N274" s="147">
        <v>4</v>
      </c>
      <c r="O274" s="148">
        <v>1847.72</v>
      </c>
      <c r="P274" s="149"/>
      <c r="Q274" s="153">
        <v>0</v>
      </c>
      <c r="R274" s="152">
        <v>0</v>
      </c>
      <c r="S274" s="204"/>
      <c r="T274" s="153">
        <v>0</v>
      </c>
      <c r="U274" s="152">
        <v>0</v>
      </c>
      <c r="V274" s="204"/>
      <c r="W274" s="153">
        <v>0</v>
      </c>
      <c r="X274" s="152">
        <v>0</v>
      </c>
      <c r="Y274" s="204"/>
      <c r="Z274" s="153">
        <v>0</v>
      </c>
      <c r="AA274" s="152">
        <v>0</v>
      </c>
      <c r="AB274" s="204"/>
      <c r="AC274" s="153">
        <v>0</v>
      </c>
      <c r="AD274" s="152">
        <v>0</v>
      </c>
      <c r="AE274" s="204"/>
      <c r="AF274" s="153">
        <v>0</v>
      </c>
      <c r="AG274" s="152">
        <v>0</v>
      </c>
      <c r="AH274" s="204"/>
      <c r="AI274" s="153">
        <v>0</v>
      </c>
      <c r="AJ274" s="152">
        <v>0</v>
      </c>
      <c r="AK274" s="204"/>
      <c r="AL274" s="153">
        <v>0</v>
      </c>
      <c r="AM274" s="152">
        <v>0</v>
      </c>
      <c r="AN274" s="204"/>
      <c r="AO274" s="153">
        <v>0</v>
      </c>
      <c r="AP274" s="152">
        <v>0</v>
      </c>
      <c r="AQ274" s="204"/>
      <c r="AR274" s="153">
        <v>0</v>
      </c>
      <c r="AS274" s="152">
        <v>0</v>
      </c>
      <c r="AT274" s="204"/>
      <c r="AU274" s="153">
        <v>0</v>
      </c>
      <c r="AV274" s="152">
        <v>0</v>
      </c>
      <c r="AW274" s="204"/>
      <c r="AX274" s="153">
        <v>0</v>
      </c>
      <c r="AY274" s="152">
        <v>0</v>
      </c>
      <c r="AZ274" s="204"/>
    </row>
    <row r="275" spans="1:52" ht="30.75" thickBot="1" x14ac:dyDescent="0.3">
      <c r="A275" s="160"/>
      <c r="B275" s="161">
        <v>242</v>
      </c>
      <c r="C275" s="162" t="str">
        <v>Сжим ответвительный У-859 м50-70/о4-35 (У-859МУ3)</v>
      </c>
      <c r="D275" s="162" t="str">
        <v>шт</v>
      </c>
      <c r="E275" s="163">
        <v>98.61</v>
      </c>
      <c r="F275" s="162">
        <v>12</v>
      </c>
      <c r="G275" s="163">
        <v>1183.32</v>
      </c>
      <c r="H275" s="163">
        <v>0</v>
      </c>
      <c r="I275" s="11"/>
      <c r="J275" s="147">
        <v>0</v>
      </c>
      <c r="K275" s="148">
        <v>0</v>
      </c>
      <c r="L275" s="149"/>
      <c r="M275" s="150"/>
      <c r="N275" s="147">
        <v>12</v>
      </c>
      <c r="O275" s="148">
        <v>1183.32</v>
      </c>
      <c r="P275" s="149"/>
      <c r="Q275" s="153">
        <v>0</v>
      </c>
      <c r="R275" s="152">
        <v>0</v>
      </c>
      <c r="S275" s="204"/>
      <c r="T275" s="153">
        <v>0</v>
      </c>
      <c r="U275" s="152">
        <v>0</v>
      </c>
      <c r="V275" s="204"/>
      <c r="W275" s="153">
        <v>0</v>
      </c>
      <c r="X275" s="152">
        <v>0</v>
      </c>
      <c r="Y275" s="204"/>
      <c r="Z275" s="153">
        <v>0</v>
      </c>
      <c r="AA275" s="152">
        <v>0</v>
      </c>
      <c r="AB275" s="204"/>
      <c r="AC275" s="153">
        <v>0</v>
      </c>
      <c r="AD275" s="152">
        <v>0</v>
      </c>
      <c r="AE275" s="204"/>
      <c r="AF275" s="153">
        <v>0</v>
      </c>
      <c r="AG275" s="152">
        <v>0</v>
      </c>
      <c r="AH275" s="204"/>
      <c r="AI275" s="153">
        <v>0</v>
      </c>
      <c r="AJ275" s="152">
        <v>0</v>
      </c>
      <c r="AK275" s="204"/>
      <c r="AL275" s="153">
        <v>0</v>
      </c>
      <c r="AM275" s="152">
        <v>0</v>
      </c>
      <c r="AN275" s="204"/>
      <c r="AO275" s="153">
        <v>0</v>
      </c>
      <c r="AP275" s="152">
        <v>0</v>
      </c>
      <c r="AQ275" s="204"/>
      <c r="AR275" s="153">
        <v>0</v>
      </c>
      <c r="AS275" s="152">
        <v>0</v>
      </c>
      <c r="AT275" s="204"/>
      <c r="AU275" s="153">
        <v>0</v>
      </c>
      <c r="AV275" s="152">
        <v>0</v>
      </c>
      <c r="AW275" s="204"/>
      <c r="AX275" s="153">
        <v>0</v>
      </c>
      <c r="AY275" s="152">
        <v>0</v>
      </c>
      <c r="AZ275" s="204"/>
    </row>
    <row r="276" spans="1:52" ht="15.75" thickBot="1" x14ac:dyDescent="0.3">
      <c r="A276" s="160"/>
      <c r="B276" s="161">
        <v>243</v>
      </c>
      <c r="C276" s="162" t="str">
        <v>Расключение щита этажного ЩЭ</v>
      </c>
      <c r="D276" s="162" t="str">
        <v>шт</v>
      </c>
      <c r="E276" s="163">
        <v>1100.6300000000001</v>
      </c>
      <c r="F276" s="162">
        <v>4</v>
      </c>
      <c r="G276" s="163">
        <v>0</v>
      </c>
      <c r="H276" s="163">
        <v>4402.5200000000004</v>
      </c>
      <c r="I276" s="11"/>
      <c r="J276" s="147">
        <v>0</v>
      </c>
      <c r="K276" s="148">
        <v>0</v>
      </c>
      <c r="L276" s="149"/>
      <c r="M276" s="150"/>
      <c r="N276" s="147">
        <v>4</v>
      </c>
      <c r="O276" s="148">
        <v>4402.5200000000004</v>
      </c>
      <c r="P276" s="149"/>
      <c r="Q276" s="153">
        <v>0</v>
      </c>
      <c r="R276" s="152">
        <v>0</v>
      </c>
      <c r="S276" s="204"/>
      <c r="T276" s="153">
        <v>0</v>
      </c>
      <c r="U276" s="152">
        <v>0</v>
      </c>
      <c r="V276" s="204"/>
      <c r="W276" s="153">
        <v>0</v>
      </c>
      <c r="X276" s="152">
        <v>0</v>
      </c>
      <c r="Y276" s="204"/>
      <c r="Z276" s="153">
        <v>0</v>
      </c>
      <c r="AA276" s="152">
        <v>0</v>
      </c>
      <c r="AB276" s="204"/>
      <c r="AC276" s="153">
        <v>0</v>
      </c>
      <c r="AD276" s="152">
        <v>0</v>
      </c>
      <c r="AE276" s="204"/>
      <c r="AF276" s="153">
        <v>0</v>
      </c>
      <c r="AG276" s="152">
        <v>0</v>
      </c>
      <c r="AH276" s="204"/>
      <c r="AI276" s="153">
        <v>0</v>
      </c>
      <c r="AJ276" s="152">
        <v>0</v>
      </c>
      <c r="AK276" s="204"/>
      <c r="AL276" s="153">
        <v>0</v>
      </c>
      <c r="AM276" s="152">
        <v>0</v>
      </c>
      <c r="AN276" s="204"/>
      <c r="AO276" s="153">
        <v>0</v>
      </c>
      <c r="AP276" s="152">
        <v>0</v>
      </c>
      <c r="AQ276" s="204"/>
      <c r="AR276" s="153">
        <v>0</v>
      </c>
      <c r="AS276" s="152">
        <v>0</v>
      </c>
      <c r="AT276" s="204"/>
      <c r="AU276" s="153">
        <v>0</v>
      </c>
      <c r="AV276" s="152">
        <v>0</v>
      </c>
      <c r="AW276" s="204"/>
      <c r="AX276" s="153">
        <v>0</v>
      </c>
      <c r="AY276" s="152">
        <v>0</v>
      </c>
      <c r="AZ276" s="204"/>
    </row>
    <row r="277" spans="1:52" ht="15.75" thickBot="1" x14ac:dyDescent="0.3">
      <c r="A277" s="160"/>
      <c r="B277" s="161">
        <v>0</v>
      </c>
      <c r="C277" s="162" t="str">
        <v>Щит этажный на 4 квартиры состоит (на 4 ЩЭ):</v>
      </c>
      <c r="D277" s="162">
        <v>0</v>
      </c>
      <c r="E277" s="163">
        <v>0</v>
      </c>
      <c r="F277" s="162">
        <v>0</v>
      </c>
      <c r="G277" s="163">
        <v>0</v>
      </c>
      <c r="H277" s="163">
        <v>0</v>
      </c>
      <c r="I277" s="11"/>
      <c r="J277" s="147">
        <v>0</v>
      </c>
      <c r="K277" s="148">
        <v>0</v>
      </c>
      <c r="L277" s="149"/>
      <c r="M277" s="150"/>
      <c r="N277" s="147">
        <v>0</v>
      </c>
      <c r="O277" s="148">
        <v>0</v>
      </c>
      <c r="P277" s="149"/>
      <c r="Q277" s="153">
        <v>0</v>
      </c>
      <c r="R277" s="152">
        <v>0</v>
      </c>
      <c r="S277" s="204"/>
      <c r="T277" s="153">
        <v>0</v>
      </c>
      <c r="U277" s="152">
        <v>0</v>
      </c>
      <c r="V277" s="204"/>
      <c r="W277" s="153">
        <v>0</v>
      </c>
      <c r="X277" s="152">
        <v>0</v>
      </c>
      <c r="Y277" s="204"/>
      <c r="Z277" s="153">
        <v>0</v>
      </c>
      <c r="AA277" s="152">
        <v>0</v>
      </c>
      <c r="AB277" s="204"/>
      <c r="AC277" s="153">
        <v>0</v>
      </c>
      <c r="AD277" s="152">
        <v>0</v>
      </c>
      <c r="AE277" s="204"/>
      <c r="AF277" s="153">
        <v>0</v>
      </c>
      <c r="AG277" s="152">
        <v>0</v>
      </c>
      <c r="AH277" s="204"/>
      <c r="AI277" s="153">
        <v>0</v>
      </c>
      <c r="AJ277" s="152">
        <v>0</v>
      </c>
      <c r="AK277" s="204"/>
      <c r="AL277" s="153">
        <v>0</v>
      </c>
      <c r="AM277" s="152">
        <v>0</v>
      </c>
      <c r="AN277" s="204"/>
      <c r="AO277" s="153">
        <v>0</v>
      </c>
      <c r="AP277" s="152">
        <v>0</v>
      </c>
      <c r="AQ277" s="204"/>
      <c r="AR277" s="153">
        <v>0</v>
      </c>
      <c r="AS277" s="152">
        <v>0</v>
      </c>
      <c r="AT277" s="204"/>
      <c r="AU277" s="153">
        <v>0</v>
      </c>
      <c r="AV277" s="152">
        <v>0</v>
      </c>
      <c r="AW277" s="204"/>
      <c r="AX277" s="153">
        <v>0</v>
      </c>
      <c r="AY277" s="152">
        <v>0</v>
      </c>
      <c r="AZ277" s="204"/>
    </row>
    <row r="278" spans="1:52" ht="30.75" thickBot="1" x14ac:dyDescent="0.3">
      <c r="A278" s="160"/>
      <c r="B278" s="161">
        <v>244</v>
      </c>
      <c r="C278" s="162" t="str">
        <v>Выключатель автоматический двухполюсный 50А С ВА47-29 4.5кА (MVA20-2-050-C)</v>
      </c>
      <c r="D278" s="162" t="str">
        <v>шт</v>
      </c>
      <c r="E278" s="163">
        <v>461.93</v>
      </c>
      <c r="F278" s="162">
        <v>16</v>
      </c>
      <c r="G278" s="163">
        <v>7390.88</v>
      </c>
      <c r="H278" s="163">
        <v>0</v>
      </c>
      <c r="I278" s="11"/>
      <c r="J278" s="147">
        <v>0</v>
      </c>
      <c r="K278" s="148">
        <v>0</v>
      </c>
      <c r="L278" s="149"/>
      <c r="M278" s="150"/>
      <c r="N278" s="147">
        <v>16</v>
      </c>
      <c r="O278" s="148">
        <v>7390.88</v>
      </c>
      <c r="P278" s="149"/>
      <c r="Q278" s="153">
        <v>0</v>
      </c>
      <c r="R278" s="152">
        <v>0</v>
      </c>
      <c r="S278" s="204"/>
      <c r="T278" s="153">
        <v>0</v>
      </c>
      <c r="U278" s="152">
        <v>0</v>
      </c>
      <c r="V278" s="204"/>
      <c r="W278" s="153">
        <v>0</v>
      </c>
      <c r="X278" s="152">
        <v>0</v>
      </c>
      <c r="Y278" s="204"/>
      <c r="Z278" s="153">
        <v>0</v>
      </c>
      <c r="AA278" s="152">
        <v>0</v>
      </c>
      <c r="AB278" s="204"/>
      <c r="AC278" s="153">
        <v>0</v>
      </c>
      <c r="AD278" s="152">
        <v>0</v>
      </c>
      <c r="AE278" s="204"/>
      <c r="AF278" s="153">
        <v>0</v>
      </c>
      <c r="AG278" s="152">
        <v>0</v>
      </c>
      <c r="AH278" s="204"/>
      <c r="AI278" s="153">
        <v>0</v>
      </c>
      <c r="AJ278" s="152">
        <v>0</v>
      </c>
      <c r="AK278" s="204"/>
      <c r="AL278" s="153">
        <v>0</v>
      </c>
      <c r="AM278" s="152">
        <v>0</v>
      </c>
      <c r="AN278" s="204"/>
      <c r="AO278" s="153">
        <v>0</v>
      </c>
      <c r="AP278" s="152">
        <v>0</v>
      </c>
      <c r="AQ278" s="204"/>
      <c r="AR278" s="153">
        <v>0</v>
      </c>
      <c r="AS278" s="152">
        <v>0</v>
      </c>
      <c r="AT278" s="204"/>
      <c r="AU278" s="153">
        <v>0</v>
      </c>
      <c r="AV278" s="152">
        <v>0</v>
      </c>
      <c r="AW278" s="204"/>
      <c r="AX278" s="153">
        <v>0</v>
      </c>
      <c r="AY278" s="152">
        <v>0</v>
      </c>
      <c r="AZ278" s="204"/>
    </row>
    <row r="279" spans="1:52" ht="30.75" thickBot="1" x14ac:dyDescent="0.3">
      <c r="A279" s="160"/>
      <c r="B279" s="161">
        <v>245</v>
      </c>
      <c r="C279" s="162" t="str">
        <v>Сжим ответвительный У-859 м50-70/о4-35 (У-859МУ3)</v>
      </c>
      <c r="D279" s="162" t="str">
        <v>шт</v>
      </c>
      <c r="E279" s="163">
        <v>98.61</v>
      </c>
      <c r="F279" s="162">
        <v>20</v>
      </c>
      <c r="G279" s="163">
        <v>1972.2</v>
      </c>
      <c r="H279" s="163">
        <v>0</v>
      </c>
      <c r="I279" s="11"/>
      <c r="J279" s="147">
        <v>0</v>
      </c>
      <c r="K279" s="148">
        <v>0</v>
      </c>
      <c r="L279" s="149"/>
      <c r="M279" s="150"/>
      <c r="N279" s="147">
        <v>20</v>
      </c>
      <c r="O279" s="148">
        <v>1972.2</v>
      </c>
      <c r="P279" s="149"/>
      <c r="Q279" s="153">
        <v>0</v>
      </c>
      <c r="R279" s="152">
        <v>0</v>
      </c>
      <c r="S279" s="204"/>
      <c r="T279" s="153">
        <v>0</v>
      </c>
      <c r="U279" s="152">
        <v>0</v>
      </c>
      <c r="V279" s="204"/>
      <c r="W279" s="153">
        <v>0</v>
      </c>
      <c r="X279" s="152">
        <v>0</v>
      </c>
      <c r="Y279" s="204"/>
      <c r="Z279" s="153">
        <v>0</v>
      </c>
      <c r="AA279" s="152">
        <v>0</v>
      </c>
      <c r="AB279" s="204"/>
      <c r="AC279" s="153">
        <v>0</v>
      </c>
      <c r="AD279" s="152">
        <v>0</v>
      </c>
      <c r="AE279" s="204"/>
      <c r="AF279" s="153">
        <v>0</v>
      </c>
      <c r="AG279" s="152">
        <v>0</v>
      </c>
      <c r="AH279" s="204"/>
      <c r="AI279" s="153">
        <v>0</v>
      </c>
      <c r="AJ279" s="152">
        <v>0</v>
      </c>
      <c r="AK279" s="204"/>
      <c r="AL279" s="153">
        <v>0</v>
      </c>
      <c r="AM279" s="152">
        <v>0</v>
      </c>
      <c r="AN279" s="204"/>
      <c r="AO279" s="153">
        <v>0</v>
      </c>
      <c r="AP279" s="152">
        <v>0</v>
      </c>
      <c r="AQ279" s="204"/>
      <c r="AR279" s="153">
        <v>0</v>
      </c>
      <c r="AS279" s="152">
        <v>0</v>
      </c>
      <c r="AT279" s="204"/>
      <c r="AU279" s="153">
        <v>0</v>
      </c>
      <c r="AV279" s="152">
        <v>0</v>
      </c>
      <c r="AW279" s="204"/>
      <c r="AX279" s="153">
        <v>0</v>
      </c>
      <c r="AY279" s="152">
        <v>0</v>
      </c>
      <c r="AZ279" s="204"/>
    </row>
    <row r="280" spans="1:52" ht="30.75" thickBot="1" x14ac:dyDescent="0.3">
      <c r="A280" s="160"/>
      <c r="B280" s="161">
        <v>246</v>
      </c>
      <c r="C280" s="162" t="str">
        <v>Розетка на DIN-рейку с заземлением контактов РАр 10-3-ОП</v>
      </c>
      <c r="D280" s="162" t="str">
        <v>шт</v>
      </c>
      <c r="E280" s="163">
        <v>288.23</v>
      </c>
      <c r="F280" s="162">
        <v>4</v>
      </c>
      <c r="G280" s="163">
        <v>1152.92</v>
      </c>
      <c r="H280" s="163">
        <v>0</v>
      </c>
      <c r="I280" s="11"/>
      <c r="J280" s="147">
        <v>0</v>
      </c>
      <c r="K280" s="148">
        <v>0</v>
      </c>
      <c r="L280" s="149"/>
      <c r="M280" s="150"/>
      <c r="N280" s="147">
        <v>4</v>
      </c>
      <c r="O280" s="148">
        <v>1152.92</v>
      </c>
      <c r="P280" s="149"/>
      <c r="Q280" s="153">
        <v>0</v>
      </c>
      <c r="R280" s="152">
        <v>0</v>
      </c>
      <c r="S280" s="204"/>
      <c r="T280" s="153">
        <v>0</v>
      </c>
      <c r="U280" s="152">
        <v>0</v>
      </c>
      <c r="V280" s="204"/>
      <c r="W280" s="153">
        <v>0</v>
      </c>
      <c r="X280" s="152">
        <v>0</v>
      </c>
      <c r="Y280" s="204"/>
      <c r="Z280" s="153">
        <v>0</v>
      </c>
      <c r="AA280" s="152">
        <v>0</v>
      </c>
      <c r="AB280" s="204"/>
      <c r="AC280" s="153">
        <v>0</v>
      </c>
      <c r="AD280" s="152">
        <v>0</v>
      </c>
      <c r="AE280" s="204"/>
      <c r="AF280" s="153">
        <v>0</v>
      </c>
      <c r="AG280" s="152">
        <v>0</v>
      </c>
      <c r="AH280" s="204"/>
      <c r="AI280" s="153">
        <v>0</v>
      </c>
      <c r="AJ280" s="152">
        <v>0</v>
      </c>
      <c r="AK280" s="204"/>
      <c r="AL280" s="153">
        <v>0</v>
      </c>
      <c r="AM280" s="152">
        <v>0</v>
      </c>
      <c r="AN280" s="204"/>
      <c r="AO280" s="153">
        <v>0</v>
      </c>
      <c r="AP280" s="152">
        <v>0</v>
      </c>
      <c r="AQ280" s="204"/>
      <c r="AR280" s="153">
        <v>0</v>
      </c>
      <c r="AS280" s="152">
        <v>0</v>
      </c>
      <c r="AT280" s="204"/>
      <c r="AU280" s="153">
        <v>0</v>
      </c>
      <c r="AV280" s="152">
        <v>0</v>
      </c>
      <c r="AW280" s="204"/>
      <c r="AX280" s="153">
        <v>0</v>
      </c>
      <c r="AY280" s="152">
        <v>0</v>
      </c>
      <c r="AZ280" s="204"/>
    </row>
    <row r="281" spans="1:52" ht="15.75" thickBot="1" x14ac:dyDescent="0.3">
      <c r="A281" s="160"/>
      <c r="B281" s="161">
        <v>247</v>
      </c>
      <c r="C281" s="162" t="str">
        <v>Расключение щита этажного ЩЭ</v>
      </c>
      <c r="D281" s="162" t="str">
        <v>шт</v>
      </c>
      <c r="E281" s="163">
        <v>3502.5</v>
      </c>
      <c r="F281" s="162">
        <v>4</v>
      </c>
      <c r="G281" s="163">
        <v>0</v>
      </c>
      <c r="H281" s="163">
        <v>14010</v>
      </c>
      <c r="I281" s="11"/>
      <c r="J281" s="147">
        <v>0</v>
      </c>
      <c r="K281" s="148">
        <v>0</v>
      </c>
      <c r="L281" s="149"/>
      <c r="M281" s="150"/>
      <c r="N281" s="147">
        <v>4</v>
      </c>
      <c r="O281" s="148">
        <v>14010</v>
      </c>
      <c r="P281" s="149"/>
      <c r="Q281" s="153">
        <v>0</v>
      </c>
      <c r="R281" s="152">
        <v>0</v>
      </c>
      <c r="S281" s="204"/>
      <c r="T281" s="153">
        <v>0</v>
      </c>
      <c r="U281" s="152">
        <v>0</v>
      </c>
      <c r="V281" s="204"/>
      <c r="W281" s="153">
        <v>0</v>
      </c>
      <c r="X281" s="152">
        <v>0</v>
      </c>
      <c r="Y281" s="204"/>
      <c r="Z281" s="153">
        <v>0</v>
      </c>
      <c r="AA281" s="152">
        <v>0</v>
      </c>
      <c r="AB281" s="204"/>
      <c r="AC281" s="153">
        <v>0</v>
      </c>
      <c r="AD281" s="152">
        <v>0</v>
      </c>
      <c r="AE281" s="204"/>
      <c r="AF281" s="153">
        <v>0</v>
      </c>
      <c r="AG281" s="152">
        <v>0</v>
      </c>
      <c r="AH281" s="204"/>
      <c r="AI281" s="153">
        <v>0</v>
      </c>
      <c r="AJ281" s="152">
        <v>0</v>
      </c>
      <c r="AK281" s="204"/>
      <c r="AL281" s="153">
        <v>0</v>
      </c>
      <c r="AM281" s="152">
        <v>0</v>
      </c>
      <c r="AN281" s="204"/>
      <c r="AO281" s="153">
        <v>0</v>
      </c>
      <c r="AP281" s="152">
        <v>0</v>
      </c>
      <c r="AQ281" s="204"/>
      <c r="AR281" s="153">
        <v>0</v>
      </c>
      <c r="AS281" s="152">
        <v>0</v>
      </c>
      <c r="AT281" s="204"/>
      <c r="AU281" s="153">
        <v>0</v>
      </c>
      <c r="AV281" s="152">
        <v>0</v>
      </c>
      <c r="AW281" s="204"/>
      <c r="AX281" s="153">
        <v>0</v>
      </c>
      <c r="AY281" s="152">
        <v>0</v>
      </c>
      <c r="AZ281" s="204"/>
    </row>
    <row r="282" spans="1:52" ht="15.75" thickBot="1" x14ac:dyDescent="0.3">
      <c r="A282" s="160"/>
      <c r="B282" s="161">
        <v>0</v>
      </c>
      <c r="C282" s="162" t="str">
        <v>2.Светотехническая продукция</v>
      </c>
      <c r="D282" s="162">
        <v>0</v>
      </c>
      <c r="E282" s="163">
        <v>0</v>
      </c>
      <c r="F282" s="162">
        <v>0</v>
      </c>
      <c r="G282" s="163">
        <v>0</v>
      </c>
      <c r="H282" s="163">
        <v>0</v>
      </c>
      <c r="I282" s="11"/>
      <c r="J282" s="147">
        <v>0</v>
      </c>
      <c r="K282" s="148">
        <v>0</v>
      </c>
      <c r="L282" s="149"/>
      <c r="M282" s="150"/>
      <c r="N282" s="147">
        <v>0</v>
      </c>
      <c r="O282" s="148">
        <v>0</v>
      </c>
      <c r="P282" s="149"/>
      <c r="Q282" s="153">
        <v>0</v>
      </c>
      <c r="R282" s="152">
        <v>0</v>
      </c>
      <c r="S282" s="204"/>
      <c r="T282" s="153">
        <v>0</v>
      </c>
      <c r="U282" s="152">
        <v>0</v>
      </c>
      <c r="V282" s="204"/>
      <c r="W282" s="153">
        <v>0</v>
      </c>
      <c r="X282" s="152">
        <v>0</v>
      </c>
      <c r="Y282" s="204"/>
      <c r="Z282" s="153">
        <v>0</v>
      </c>
      <c r="AA282" s="152">
        <v>0</v>
      </c>
      <c r="AB282" s="204"/>
      <c r="AC282" s="153">
        <v>0</v>
      </c>
      <c r="AD282" s="152">
        <v>0</v>
      </c>
      <c r="AE282" s="204"/>
      <c r="AF282" s="153">
        <v>0</v>
      </c>
      <c r="AG282" s="152">
        <v>0</v>
      </c>
      <c r="AH282" s="204"/>
      <c r="AI282" s="153">
        <v>0</v>
      </c>
      <c r="AJ282" s="152">
        <v>0</v>
      </c>
      <c r="AK282" s="204"/>
      <c r="AL282" s="153">
        <v>0</v>
      </c>
      <c r="AM282" s="152">
        <v>0</v>
      </c>
      <c r="AN282" s="204"/>
      <c r="AO282" s="153">
        <v>0</v>
      </c>
      <c r="AP282" s="152">
        <v>0</v>
      </c>
      <c r="AQ282" s="204"/>
      <c r="AR282" s="153">
        <v>0</v>
      </c>
      <c r="AS282" s="152">
        <v>0</v>
      </c>
      <c r="AT282" s="204"/>
      <c r="AU282" s="153">
        <v>0</v>
      </c>
      <c r="AV282" s="152">
        <v>0</v>
      </c>
      <c r="AW282" s="204"/>
      <c r="AX282" s="153">
        <v>0</v>
      </c>
      <c r="AY282" s="152">
        <v>0</v>
      </c>
      <c r="AZ282" s="204"/>
    </row>
    <row r="283" spans="1:52" ht="15.75" thickBot="1" x14ac:dyDescent="0.3">
      <c r="A283" s="160"/>
      <c r="B283" s="161">
        <v>248</v>
      </c>
      <c r="C283" s="162" t="str">
        <v>Патрон подвесной Е27 пластик белый</v>
      </c>
      <c r="D283" s="162" t="str">
        <v>шт</v>
      </c>
      <c r="E283" s="163">
        <v>24.55</v>
      </c>
      <c r="F283" s="162">
        <v>84</v>
      </c>
      <c r="G283" s="163">
        <v>2062.1999999999998</v>
      </c>
      <c r="H283" s="163">
        <v>0</v>
      </c>
      <c r="I283" s="11"/>
      <c r="J283" s="147">
        <v>0</v>
      </c>
      <c r="K283" s="148">
        <v>0</v>
      </c>
      <c r="L283" s="149"/>
      <c r="M283" s="150"/>
      <c r="N283" s="147">
        <v>84</v>
      </c>
      <c r="O283" s="148">
        <v>2062.2000000000003</v>
      </c>
      <c r="P283" s="149"/>
      <c r="Q283" s="153">
        <v>0</v>
      </c>
      <c r="R283" s="152">
        <v>0</v>
      </c>
      <c r="S283" s="204"/>
      <c r="T283" s="153">
        <v>0</v>
      </c>
      <c r="U283" s="152">
        <v>0</v>
      </c>
      <c r="V283" s="204"/>
      <c r="W283" s="153">
        <v>0</v>
      </c>
      <c r="X283" s="152">
        <v>0</v>
      </c>
      <c r="Y283" s="204"/>
      <c r="Z283" s="153">
        <v>0</v>
      </c>
      <c r="AA283" s="152">
        <v>0</v>
      </c>
      <c r="AB283" s="204"/>
      <c r="AC283" s="153">
        <v>0</v>
      </c>
      <c r="AD283" s="152">
        <v>0</v>
      </c>
      <c r="AE283" s="204"/>
      <c r="AF283" s="153">
        <v>0</v>
      </c>
      <c r="AG283" s="152">
        <v>0</v>
      </c>
      <c r="AH283" s="204"/>
      <c r="AI283" s="153">
        <v>0</v>
      </c>
      <c r="AJ283" s="152">
        <v>0</v>
      </c>
      <c r="AK283" s="204"/>
      <c r="AL283" s="153">
        <v>0</v>
      </c>
      <c r="AM283" s="152">
        <v>0</v>
      </c>
      <c r="AN283" s="204"/>
      <c r="AO283" s="153">
        <v>0</v>
      </c>
      <c r="AP283" s="152">
        <v>0</v>
      </c>
      <c r="AQ283" s="204"/>
      <c r="AR283" s="153">
        <v>0</v>
      </c>
      <c r="AS283" s="152">
        <v>0</v>
      </c>
      <c r="AT283" s="204"/>
      <c r="AU283" s="153">
        <v>0</v>
      </c>
      <c r="AV283" s="152">
        <v>0</v>
      </c>
      <c r="AW283" s="204"/>
      <c r="AX283" s="153">
        <v>0</v>
      </c>
      <c r="AY283" s="152">
        <v>0</v>
      </c>
      <c r="AZ283" s="204"/>
    </row>
    <row r="284" spans="1:52" ht="15.75" thickBot="1" x14ac:dyDescent="0.3">
      <c r="A284" s="160"/>
      <c r="B284" s="161">
        <v>249</v>
      </c>
      <c r="C284" s="162" t="str">
        <v>Подключение подвесного патрона</v>
      </c>
      <c r="D284" s="162" t="str">
        <v>шт</v>
      </c>
      <c r="E284" s="163">
        <v>213.5</v>
      </c>
      <c r="F284" s="162">
        <v>84</v>
      </c>
      <c r="G284" s="163">
        <v>0</v>
      </c>
      <c r="H284" s="163">
        <v>17934</v>
      </c>
      <c r="I284" s="11"/>
      <c r="J284" s="147">
        <v>0</v>
      </c>
      <c r="K284" s="148">
        <v>0</v>
      </c>
      <c r="L284" s="149"/>
      <c r="M284" s="150"/>
      <c r="N284" s="147">
        <v>84</v>
      </c>
      <c r="O284" s="148">
        <v>17934</v>
      </c>
      <c r="P284" s="149"/>
      <c r="Q284" s="153">
        <v>0</v>
      </c>
      <c r="R284" s="152">
        <v>0</v>
      </c>
      <c r="S284" s="204"/>
      <c r="T284" s="153">
        <v>0</v>
      </c>
      <c r="U284" s="152">
        <v>0</v>
      </c>
      <c r="V284" s="204"/>
      <c r="W284" s="153">
        <v>0</v>
      </c>
      <c r="X284" s="152">
        <v>0</v>
      </c>
      <c r="Y284" s="204"/>
      <c r="Z284" s="153">
        <v>0</v>
      </c>
      <c r="AA284" s="152">
        <v>0</v>
      </c>
      <c r="AB284" s="204"/>
      <c r="AC284" s="153">
        <v>0</v>
      </c>
      <c r="AD284" s="152">
        <v>0</v>
      </c>
      <c r="AE284" s="204"/>
      <c r="AF284" s="153">
        <v>0</v>
      </c>
      <c r="AG284" s="152">
        <v>0</v>
      </c>
      <c r="AH284" s="204"/>
      <c r="AI284" s="153">
        <v>0</v>
      </c>
      <c r="AJ284" s="152">
        <v>0</v>
      </c>
      <c r="AK284" s="204"/>
      <c r="AL284" s="153">
        <v>0</v>
      </c>
      <c r="AM284" s="152">
        <v>0</v>
      </c>
      <c r="AN284" s="204"/>
      <c r="AO284" s="153">
        <v>0</v>
      </c>
      <c r="AP284" s="152">
        <v>0</v>
      </c>
      <c r="AQ284" s="204"/>
      <c r="AR284" s="153">
        <v>0</v>
      </c>
      <c r="AS284" s="152">
        <v>0</v>
      </c>
      <c r="AT284" s="204"/>
      <c r="AU284" s="153">
        <v>0</v>
      </c>
      <c r="AV284" s="152">
        <v>0</v>
      </c>
      <c r="AW284" s="204"/>
      <c r="AX284" s="153">
        <v>0</v>
      </c>
      <c r="AY284" s="152">
        <v>0</v>
      </c>
      <c r="AZ284" s="204"/>
    </row>
    <row r="285" spans="1:52" ht="15.75" thickBot="1" x14ac:dyDescent="0.3">
      <c r="A285" s="160"/>
      <c r="B285" s="161">
        <v>250</v>
      </c>
      <c r="C285" s="162" t="str">
        <v>Лампа светодиодная LED 11вт E27 белый ECO</v>
      </c>
      <c r="D285" s="162" t="str">
        <v>шт</v>
      </c>
      <c r="E285" s="163">
        <v>96.08</v>
      </c>
      <c r="F285" s="162">
        <v>84</v>
      </c>
      <c r="G285" s="163">
        <v>8070.72</v>
      </c>
      <c r="H285" s="163">
        <v>0</v>
      </c>
      <c r="I285" s="11"/>
      <c r="J285" s="147">
        <v>0</v>
      </c>
      <c r="K285" s="148">
        <v>0</v>
      </c>
      <c r="L285" s="149"/>
      <c r="M285" s="150"/>
      <c r="N285" s="147">
        <v>84</v>
      </c>
      <c r="O285" s="148">
        <v>8070.72</v>
      </c>
      <c r="P285" s="149"/>
      <c r="Q285" s="153">
        <v>0</v>
      </c>
      <c r="R285" s="152">
        <v>0</v>
      </c>
      <c r="S285" s="204"/>
      <c r="T285" s="153">
        <v>0</v>
      </c>
      <c r="U285" s="152">
        <v>0</v>
      </c>
      <c r="V285" s="204"/>
      <c r="W285" s="153">
        <v>0</v>
      </c>
      <c r="X285" s="152">
        <v>0</v>
      </c>
      <c r="Y285" s="204"/>
      <c r="Z285" s="153">
        <v>0</v>
      </c>
      <c r="AA285" s="152">
        <v>0</v>
      </c>
      <c r="AB285" s="204"/>
      <c r="AC285" s="153">
        <v>0</v>
      </c>
      <c r="AD285" s="152">
        <v>0</v>
      </c>
      <c r="AE285" s="204"/>
      <c r="AF285" s="153">
        <v>0</v>
      </c>
      <c r="AG285" s="152">
        <v>0</v>
      </c>
      <c r="AH285" s="204"/>
      <c r="AI285" s="153">
        <v>0</v>
      </c>
      <c r="AJ285" s="152">
        <v>0</v>
      </c>
      <c r="AK285" s="204"/>
      <c r="AL285" s="153">
        <v>0</v>
      </c>
      <c r="AM285" s="152">
        <v>0</v>
      </c>
      <c r="AN285" s="204"/>
      <c r="AO285" s="153">
        <v>0</v>
      </c>
      <c r="AP285" s="152">
        <v>0</v>
      </c>
      <c r="AQ285" s="204"/>
      <c r="AR285" s="153">
        <v>0</v>
      </c>
      <c r="AS285" s="152">
        <v>0</v>
      </c>
      <c r="AT285" s="204"/>
      <c r="AU285" s="153">
        <v>0</v>
      </c>
      <c r="AV285" s="152">
        <v>0</v>
      </c>
      <c r="AW285" s="204"/>
      <c r="AX285" s="153">
        <v>0</v>
      </c>
      <c r="AY285" s="152">
        <v>0</v>
      </c>
      <c r="AZ285" s="204"/>
    </row>
    <row r="286" spans="1:52" ht="45.75" thickBot="1" x14ac:dyDescent="0.3">
      <c r="A286" s="160"/>
      <c r="B286" s="161">
        <v>251</v>
      </c>
      <c r="C286" s="162" t="str">
        <v>358882 STREET NT22 396 черный Светильник ландшафтный светодиодный IP54 LED 4000К 18W 220V OPAL пластиковый корпус</v>
      </c>
      <c r="D286" s="162" t="str">
        <v>шт</v>
      </c>
      <c r="E286" s="163">
        <v>2500</v>
      </c>
      <c r="F286" s="162">
        <v>9</v>
      </c>
      <c r="G286" s="163">
        <v>22500</v>
      </c>
      <c r="H286" s="163">
        <v>0</v>
      </c>
      <c r="I286" s="11"/>
      <c r="J286" s="147">
        <v>0</v>
      </c>
      <c r="K286" s="148">
        <v>0</v>
      </c>
      <c r="L286" s="149"/>
      <c r="M286" s="150"/>
      <c r="N286" s="147">
        <v>9</v>
      </c>
      <c r="O286" s="148">
        <v>22500</v>
      </c>
      <c r="P286" s="149"/>
      <c r="Q286" s="153">
        <v>0</v>
      </c>
      <c r="R286" s="152">
        <v>0</v>
      </c>
      <c r="S286" s="204"/>
      <c r="T286" s="153">
        <v>0</v>
      </c>
      <c r="U286" s="152">
        <v>0</v>
      </c>
      <c r="V286" s="204"/>
      <c r="W286" s="153">
        <v>0</v>
      </c>
      <c r="X286" s="152">
        <v>0</v>
      </c>
      <c r="Y286" s="204"/>
      <c r="Z286" s="153">
        <v>0</v>
      </c>
      <c r="AA286" s="152">
        <v>0</v>
      </c>
      <c r="AB286" s="204"/>
      <c r="AC286" s="153">
        <v>0</v>
      </c>
      <c r="AD286" s="152">
        <v>0</v>
      </c>
      <c r="AE286" s="204"/>
      <c r="AF286" s="153">
        <v>0</v>
      </c>
      <c r="AG286" s="152">
        <v>0</v>
      </c>
      <c r="AH286" s="204"/>
      <c r="AI286" s="153">
        <v>0</v>
      </c>
      <c r="AJ286" s="152">
        <v>0</v>
      </c>
      <c r="AK286" s="204"/>
      <c r="AL286" s="153">
        <v>0</v>
      </c>
      <c r="AM286" s="152">
        <v>0</v>
      </c>
      <c r="AN286" s="204"/>
      <c r="AO286" s="153">
        <v>0</v>
      </c>
      <c r="AP286" s="152">
        <v>0</v>
      </c>
      <c r="AQ286" s="204"/>
      <c r="AR286" s="153">
        <v>0</v>
      </c>
      <c r="AS286" s="152">
        <v>0</v>
      </c>
      <c r="AT286" s="204"/>
      <c r="AU286" s="153">
        <v>0</v>
      </c>
      <c r="AV286" s="152">
        <v>0</v>
      </c>
      <c r="AW286" s="204"/>
      <c r="AX286" s="153">
        <v>0</v>
      </c>
      <c r="AY286" s="152">
        <v>0</v>
      </c>
      <c r="AZ286" s="204"/>
    </row>
    <row r="287" spans="1:52" ht="15.75" thickBot="1" x14ac:dyDescent="0.3">
      <c r="A287" s="160"/>
      <c r="B287" s="161">
        <v>252</v>
      </c>
      <c r="C287" s="162" t="str">
        <v>Монтаж и подключение накладного светильника</v>
      </c>
      <c r="D287" s="162" t="str">
        <v>шт</v>
      </c>
      <c r="E287" s="163">
        <v>384.3</v>
      </c>
      <c r="F287" s="162">
        <v>9</v>
      </c>
      <c r="G287" s="163">
        <v>0</v>
      </c>
      <c r="H287" s="163">
        <v>3458.7</v>
      </c>
      <c r="I287" s="11"/>
      <c r="J287" s="147">
        <v>0</v>
      </c>
      <c r="K287" s="148">
        <v>0</v>
      </c>
      <c r="L287" s="149"/>
      <c r="M287" s="150"/>
      <c r="N287" s="147">
        <v>9</v>
      </c>
      <c r="O287" s="148">
        <v>3458.7000000000003</v>
      </c>
      <c r="P287" s="149"/>
      <c r="Q287" s="153">
        <v>0</v>
      </c>
      <c r="R287" s="152">
        <v>0</v>
      </c>
      <c r="S287" s="204"/>
      <c r="T287" s="153">
        <v>0</v>
      </c>
      <c r="U287" s="152">
        <v>0</v>
      </c>
      <c r="V287" s="204"/>
      <c r="W287" s="153">
        <v>0</v>
      </c>
      <c r="X287" s="152">
        <v>0</v>
      </c>
      <c r="Y287" s="204"/>
      <c r="Z287" s="153">
        <v>0</v>
      </c>
      <c r="AA287" s="152">
        <v>0</v>
      </c>
      <c r="AB287" s="204"/>
      <c r="AC287" s="153">
        <v>0</v>
      </c>
      <c r="AD287" s="152">
        <v>0</v>
      </c>
      <c r="AE287" s="204"/>
      <c r="AF287" s="153">
        <v>0</v>
      </c>
      <c r="AG287" s="152">
        <v>0</v>
      </c>
      <c r="AH287" s="204"/>
      <c r="AI287" s="153">
        <v>0</v>
      </c>
      <c r="AJ287" s="152">
        <v>0</v>
      </c>
      <c r="AK287" s="204"/>
      <c r="AL287" s="153">
        <v>0</v>
      </c>
      <c r="AM287" s="152">
        <v>0</v>
      </c>
      <c r="AN287" s="204"/>
      <c r="AO287" s="153">
        <v>0</v>
      </c>
      <c r="AP287" s="152">
        <v>0</v>
      </c>
      <c r="AQ287" s="204"/>
      <c r="AR287" s="153">
        <v>0</v>
      </c>
      <c r="AS287" s="152">
        <v>0</v>
      </c>
      <c r="AT287" s="204"/>
      <c r="AU287" s="153">
        <v>0</v>
      </c>
      <c r="AV287" s="152">
        <v>0</v>
      </c>
      <c r="AW287" s="204"/>
      <c r="AX287" s="153">
        <v>0</v>
      </c>
      <c r="AY287" s="152">
        <v>0</v>
      </c>
      <c r="AZ287" s="204"/>
    </row>
    <row r="288" spans="1:52" ht="15.75" thickBot="1" x14ac:dyDescent="0.3">
      <c r="A288" s="160"/>
      <c r="B288" s="161">
        <v>253</v>
      </c>
      <c r="C288" s="162" t="str">
        <v>БРА Kink light мелисса 08438-2, 19(21)</v>
      </c>
      <c r="D288" s="162" t="str">
        <v>шт</v>
      </c>
      <c r="E288" s="163">
        <v>6950</v>
      </c>
      <c r="F288" s="162">
        <v>2</v>
      </c>
      <c r="G288" s="163">
        <v>13900</v>
      </c>
      <c r="H288" s="163">
        <v>0</v>
      </c>
      <c r="I288" s="11"/>
      <c r="J288" s="147">
        <v>0</v>
      </c>
      <c r="K288" s="148">
        <v>0</v>
      </c>
      <c r="L288" s="149"/>
      <c r="M288" s="150"/>
      <c r="N288" s="147">
        <v>2</v>
      </c>
      <c r="O288" s="148">
        <v>13900</v>
      </c>
      <c r="P288" s="149"/>
      <c r="Q288" s="153">
        <v>0</v>
      </c>
      <c r="R288" s="152">
        <v>0</v>
      </c>
      <c r="S288" s="204"/>
      <c r="T288" s="153">
        <v>0</v>
      </c>
      <c r="U288" s="152">
        <v>0</v>
      </c>
      <c r="V288" s="204"/>
      <c r="W288" s="153">
        <v>0</v>
      </c>
      <c r="X288" s="152">
        <v>0</v>
      </c>
      <c r="Y288" s="204"/>
      <c r="Z288" s="153">
        <v>0</v>
      </c>
      <c r="AA288" s="152">
        <v>0</v>
      </c>
      <c r="AB288" s="204"/>
      <c r="AC288" s="153">
        <v>0</v>
      </c>
      <c r="AD288" s="152">
        <v>0</v>
      </c>
      <c r="AE288" s="204"/>
      <c r="AF288" s="153">
        <v>0</v>
      </c>
      <c r="AG288" s="152">
        <v>0</v>
      </c>
      <c r="AH288" s="204"/>
      <c r="AI288" s="153">
        <v>0</v>
      </c>
      <c r="AJ288" s="152">
        <v>0</v>
      </c>
      <c r="AK288" s="204"/>
      <c r="AL288" s="153">
        <v>0</v>
      </c>
      <c r="AM288" s="152">
        <v>0</v>
      </c>
      <c r="AN288" s="204"/>
      <c r="AO288" s="153">
        <v>0</v>
      </c>
      <c r="AP288" s="152">
        <v>0</v>
      </c>
      <c r="AQ288" s="204"/>
      <c r="AR288" s="153">
        <v>0</v>
      </c>
      <c r="AS288" s="152">
        <v>0</v>
      </c>
      <c r="AT288" s="204"/>
      <c r="AU288" s="153">
        <v>0</v>
      </c>
      <c r="AV288" s="152">
        <v>0</v>
      </c>
      <c r="AW288" s="204"/>
      <c r="AX288" s="153">
        <v>0</v>
      </c>
      <c r="AY288" s="152">
        <v>0</v>
      </c>
      <c r="AZ288" s="204"/>
    </row>
    <row r="289" spans="1:52" ht="15.75" thickBot="1" x14ac:dyDescent="0.3">
      <c r="A289" s="160"/>
      <c r="B289" s="161">
        <v>254</v>
      </c>
      <c r="C289" s="162" t="str">
        <v>Бра настенная</v>
      </c>
      <c r="D289" s="162" t="str">
        <v>шт</v>
      </c>
      <c r="E289" s="163">
        <v>1050</v>
      </c>
      <c r="F289" s="162">
        <v>2</v>
      </c>
      <c r="G289" s="163">
        <v>0</v>
      </c>
      <c r="H289" s="163">
        <v>2100</v>
      </c>
      <c r="I289" s="11"/>
      <c r="J289" s="147">
        <v>0</v>
      </c>
      <c r="K289" s="148">
        <v>0</v>
      </c>
      <c r="L289" s="149"/>
      <c r="M289" s="150"/>
      <c r="N289" s="147">
        <v>2</v>
      </c>
      <c r="O289" s="148">
        <v>2100</v>
      </c>
      <c r="P289" s="149"/>
      <c r="Q289" s="153">
        <v>0</v>
      </c>
      <c r="R289" s="152">
        <v>0</v>
      </c>
      <c r="S289" s="204"/>
      <c r="T289" s="153">
        <v>0</v>
      </c>
      <c r="U289" s="152">
        <v>0</v>
      </c>
      <c r="V289" s="204"/>
      <c r="W289" s="153">
        <v>0</v>
      </c>
      <c r="X289" s="152">
        <v>0</v>
      </c>
      <c r="Y289" s="204"/>
      <c r="Z289" s="153">
        <v>0</v>
      </c>
      <c r="AA289" s="152">
        <v>0</v>
      </c>
      <c r="AB289" s="204"/>
      <c r="AC289" s="153">
        <v>0</v>
      </c>
      <c r="AD289" s="152">
        <v>0</v>
      </c>
      <c r="AE289" s="204"/>
      <c r="AF289" s="153">
        <v>0</v>
      </c>
      <c r="AG289" s="152">
        <v>0</v>
      </c>
      <c r="AH289" s="204"/>
      <c r="AI289" s="153">
        <v>0</v>
      </c>
      <c r="AJ289" s="152">
        <v>0</v>
      </c>
      <c r="AK289" s="204"/>
      <c r="AL289" s="153">
        <v>0</v>
      </c>
      <c r="AM289" s="152">
        <v>0</v>
      </c>
      <c r="AN289" s="204"/>
      <c r="AO289" s="153">
        <v>0</v>
      </c>
      <c r="AP289" s="152">
        <v>0</v>
      </c>
      <c r="AQ289" s="204"/>
      <c r="AR289" s="153">
        <v>0</v>
      </c>
      <c r="AS289" s="152">
        <v>0</v>
      </c>
      <c r="AT289" s="204"/>
      <c r="AU289" s="153">
        <v>0</v>
      </c>
      <c r="AV289" s="152">
        <v>0</v>
      </c>
      <c r="AW289" s="204"/>
      <c r="AX289" s="153">
        <v>0</v>
      </c>
      <c r="AY289" s="152">
        <v>0</v>
      </c>
      <c r="AZ289" s="204"/>
    </row>
    <row r="290" spans="1:52" ht="30.75" thickBot="1" x14ac:dyDescent="0.3">
      <c r="A290" s="160"/>
      <c r="B290" s="161">
        <v>255</v>
      </c>
      <c r="C290" s="162" t="str">
        <v>Светильник светодиодный SPO-950-3-40K-018 18Вт 4000К 1890Лм IP40 595х180х40 матовый</v>
      </c>
      <c r="D290" s="162" t="str">
        <v>шт</v>
      </c>
      <c r="E290" s="163">
        <v>1636.25</v>
      </c>
      <c r="F290" s="162">
        <v>41</v>
      </c>
      <c r="G290" s="163">
        <v>67086.25</v>
      </c>
      <c r="H290" s="163">
        <v>0</v>
      </c>
      <c r="I290" s="11"/>
      <c r="J290" s="147">
        <v>0</v>
      </c>
      <c r="K290" s="148">
        <v>0</v>
      </c>
      <c r="L290" s="149"/>
      <c r="M290" s="150"/>
      <c r="N290" s="147">
        <v>41</v>
      </c>
      <c r="O290" s="148">
        <v>67086.25</v>
      </c>
      <c r="P290" s="149"/>
      <c r="Q290" s="153">
        <v>0</v>
      </c>
      <c r="R290" s="152">
        <v>0</v>
      </c>
      <c r="S290" s="204"/>
      <c r="T290" s="153">
        <v>0</v>
      </c>
      <c r="U290" s="152">
        <v>0</v>
      </c>
      <c r="V290" s="204"/>
      <c r="W290" s="153">
        <v>0</v>
      </c>
      <c r="X290" s="152">
        <v>0</v>
      </c>
      <c r="Y290" s="204"/>
      <c r="Z290" s="153">
        <v>0</v>
      </c>
      <c r="AA290" s="152">
        <v>0</v>
      </c>
      <c r="AB290" s="204"/>
      <c r="AC290" s="153">
        <v>0</v>
      </c>
      <c r="AD290" s="152">
        <v>0</v>
      </c>
      <c r="AE290" s="204"/>
      <c r="AF290" s="153">
        <v>0</v>
      </c>
      <c r="AG290" s="152">
        <v>0</v>
      </c>
      <c r="AH290" s="204"/>
      <c r="AI290" s="153">
        <v>0</v>
      </c>
      <c r="AJ290" s="152">
        <v>0</v>
      </c>
      <c r="AK290" s="204"/>
      <c r="AL290" s="153">
        <v>0</v>
      </c>
      <c r="AM290" s="152">
        <v>0</v>
      </c>
      <c r="AN290" s="204"/>
      <c r="AO290" s="153">
        <v>0</v>
      </c>
      <c r="AP290" s="152">
        <v>0</v>
      </c>
      <c r="AQ290" s="204"/>
      <c r="AR290" s="153">
        <v>0</v>
      </c>
      <c r="AS290" s="152">
        <v>0</v>
      </c>
      <c r="AT290" s="204"/>
      <c r="AU290" s="153">
        <v>0</v>
      </c>
      <c r="AV290" s="152">
        <v>0</v>
      </c>
      <c r="AW290" s="204"/>
      <c r="AX290" s="153">
        <v>0</v>
      </c>
      <c r="AY290" s="152">
        <v>0</v>
      </c>
      <c r="AZ290" s="204"/>
    </row>
    <row r="291" spans="1:52" ht="15.75" thickBot="1" x14ac:dyDescent="0.3">
      <c r="A291" s="160"/>
      <c r="B291" s="161">
        <v>256</v>
      </c>
      <c r="C291" s="162" t="str">
        <v>Монтаж и подключение светильника в армстронг</v>
      </c>
      <c r="D291" s="162" t="str">
        <v>шт</v>
      </c>
      <c r="E291" s="163">
        <v>400</v>
      </c>
      <c r="F291" s="162">
        <v>41</v>
      </c>
      <c r="G291" s="163">
        <v>0</v>
      </c>
      <c r="H291" s="163">
        <v>16400</v>
      </c>
      <c r="I291" s="11"/>
      <c r="J291" s="147">
        <v>0</v>
      </c>
      <c r="K291" s="148">
        <v>0</v>
      </c>
      <c r="L291" s="149"/>
      <c r="M291" s="150"/>
      <c r="N291" s="147">
        <v>41</v>
      </c>
      <c r="O291" s="148">
        <v>16400</v>
      </c>
      <c r="P291" s="149"/>
      <c r="Q291" s="153">
        <v>0</v>
      </c>
      <c r="R291" s="152">
        <v>0</v>
      </c>
      <c r="S291" s="204"/>
      <c r="T291" s="153">
        <v>0</v>
      </c>
      <c r="U291" s="152">
        <v>0</v>
      </c>
      <c r="V291" s="204"/>
      <c r="W291" s="153">
        <v>0</v>
      </c>
      <c r="X291" s="152">
        <v>0</v>
      </c>
      <c r="Y291" s="204"/>
      <c r="Z291" s="153">
        <v>0</v>
      </c>
      <c r="AA291" s="152">
        <v>0</v>
      </c>
      <c r="AB291" s="204"/>
      <c r="AC291" s="153">
        <v>0</v>
      </c>
      <c r="AD291" s="152">
        <v>0</v>
      </c>
      <c r="AE291" s="204"/>
      <c r="AF291" s="153">
        <v>0</v>
      </c>
      <c r="AG291" s="152">
        <v>0</v>
      </c>
      <c r="AH291" s="204"/>
      <c r="AI291" s="153">
        <v>0</v>
      </c>
      <c r="AJ291" s="152">
        <v>0</v>
      </c>
      <c r="AK291" s="204"/>
      <c r="AL291" s="153">
        <v>0</v>
      </c>
      <c r="AM291" s="152">
        <v>0</v>
      </c>
      <c r="AN291" s="204"/>
      <c r="AO291" s="153">
        <v>0</v>
      </c>
      <c r="AP291" s="152">
        <v>0</v>
      </c>
      <c r="AQ291" s="204"/>
      <c r="AR291" s="153">
        <v>0</v>
      </c>
      <c r="AS291" s="152">
        <v>0</v>
      </c>
      <c r="AT291" s="204"/>
      <c r="AU291" s="153">
        <v>0</v>
      </c>
      <c r="AV291" s="152">
        <v>0</v>
      </c>
      <c r="AW291" s="204"/>
      <c r="AX291" s="153">
        <v>0</v>
      </c>
      <c r="AY291" s="152">
        <v>0</v>
      </c>
      <c r="AZ291" s="204"/>
    </row>
    <row r="292" spans="1:52" ht="30.75" thickBot="1" x14ac:dyDescent="0.3">
      <c r="A292" s="160"/>
      <c r="B292" s="161">
        <v>257</v>
      </c>
      <c r="C292" s="162" t="str">
        <v>Датчик движения ИК встраиваемый 1200w 360 гр. 6м IP20 белый (SEN86 бел.)</v>
      </c>
      <c r="D292" s="162" t="str">
        <v>шт</v>
      </c>
      <c r="E292" s="163">
        <v>450</v>
      </c>
      <c r="F292" s="162">
        <v>18</v>
      </c>
      <c r="G292" s="163">
        <v>8100</v>
      </c>
      <c r="H292" s="163">
        <v>0</v>
      </c>
      <c r="I292" s="11"/>
      <c r="J292" s="147">
        <v>0</v>
      </c>
      <c r="K292" s="148">
        <v>0</v>
      </c>
      <c r="L292" s="149"/>
      <c r="M292" s="150"/>
      <c r="N292" s="147">
        <v>18</v>
      </c>
      <c r="O292" s="148">
        <v>8100</v>
      </c>
      <c r="P292" s="149"/>
      <c r="Q292" s="153">
        <v>0</v>
      </c>
      <c r="R292" s="152">
        <v>0</v>
      </c>
      <c r="S292" s="204"/>
      <c r="T292" s="153">
        <v>0</v>
      </c>
      <c r="U292" s="152">
        <v>0</v>
      </c>
      <c r="V292" s="204"/>
      <c r="W292" s="153">
        <v>0</v>
      </c>
      <c r="X292" s="152">
        <v>0</v>
      </c>
      <c r="Y292" s="204"/>
      <c r="Z292" s="153">
        <v>0</v>
      </c>
      <c r="AA292" s="152">
        <v>0</v>
      </c>
      <c r="AB292" s="204"/>
      <c r="AC292" s="153">
        <v>0</v>
      </c>
      <c r="AD292" s="152">
        <v>0</v>
      </c>
      <c r="AE292" s="204"/>
      <c r="AF292" s="153">
        <v>0</v>
      </c>
      <c r="AG292" s="152">
        <v>0</v>
      </c>
      <c r="AH292" s="204"/>
      <c r="AI292" s="153">
        <v>0</v>
      </c>
      <c r="AJ292" s="152">
        <v>0</v>
      </c>
      <c r="AK292" s="204"/>
      <c r="AL292" s="153">
        <v>0</v>
      </c>
      <c r="AM292" s="152">
        <v>0</v>
      </c>
      <c r="AN292" s="204"/>
      <c r="AO292" s="153">
        <v>0</v>
      </c>
      <c r="AP292" s="152">
        <v>0</v>
      </c>
      <c r="AQ292" s="204"/>
      <c r="AR292" s="153">
        <v>0</v>
      </c>
      <c r="AS292" s="152">
        <v>0</v>
      </c>
      <c r="AT292" s="204"/>
      <c r="AU292" s="153">
        <v>0</v>
      </c>
      <c r="AV292" s="152">
        <v>0</v>
      </c>
      <c r="AW292" s="204"/>
      <c r="AX292" s="153">
        <v>0</v>
      </c>
      <c r="AY292" s="152">
        <v>0</v>
      </c>
      <c r="AZ292" s="204"/>
    </row>
    <row r="293" spans="1:52" ht="15.75" thickBot="1" x14ac:dyDescent="0.3">
      <c r="A293" s="160"/>
      <c r="B293" s="161">
        <v>258</v>
      </c>
      <c r="C293" s="162" t="str">
        <v xml:space="preserve">Монтаж и подключение датчика движения </v>
      </c>
      <c r="D293" s="162" t="str">
        <v>шт</v>
      </c>
      <c r="E293" s="163">
        <v>360</v>
      </c>
      <c r="F293" s="162">
        <v>18</v>
      </c>
      <c r="G293" s="163">
        <v>0</v>
      </c>
      <c r="H293" s="163">
        <v>6480</v>
      </c>
      <c r="I293" s="11"/>
      <c r="J293" s="147">
        <v>0</v>
      </c>
      <c r="K293" s="148">
        <v>0</v>
      </c>
      <c r="L293" s="149"/>
      <c r="M293" s="150"/>
      <c r="N293" s="147">
        <v>18</v>
      </c>
      <c r="O293" s="148">
        <v>6480</v>
      </c>
      <c r="P293" s="149"/>
      <c r="Q293" s="153">
        <v>0</v>
      </c>
      <c r="R293" s="152">
        <v>0</v>
      </c>
      <c r="S293" s="204"/>
      <c r="T293" s="153">
        <v>0</v>
      </c>
      <c r="U293" s="152">
        <v>0</v>
      </c>
      <c r="V293" s="204"/>
      <c r="W293" s="153">
        <v>0</v>
      </c>
      <c r="X293" s="152">
        <v>0</v>
      </c>
      <c r="Y293" s="204"/>
      <c r="Z293" s="153">
        <v>0</v>
      </c>
      <c r="AA293" s="152">
        <v>0</v>
      </c>
      <c r="AB293" s="204"/>
      <c r="AC293" s="153">
        <v>0</v>
      </c>
      <c r="AD293" s="152">
        <v>0</v>
      </c>
      <c r="AE293" s="204"/>
      <c r="AF293" s="153">
        <v>0</v>
      </c>
      <c r="AG293" s="152">
        <v>0</v>
      </c>
      <c r="AH293" s="204"/>
      <c r="AI293" s="153">
        <v>0</v>
      </c>
      <c r="AJ293" s="152">
        <v>0</v>
      </c>
      <c r="AK293" s="204"/>
      <c r="AL293" s="153">
        <v>0</v>
      </c>
      <c r="AM293" s="152">
        <v>0</v>
      </c>
      <c r="AN293" s="204"/>
      <c r="AO293" s="153">
        <v>0</v>
      </c>
      <c r="AP293" s="152">
        <v>0</v>
      </c>
      <c r="AQ293" s="204"/>
      <c r="AR293" s="153">
        <v>0</v>
      </c>
      <c r="AS293" s="152">
        <v>0</v>
      </c>
      <c r="AT293" s="204"/>
      <c r="AU293" s="153">
        <v>0</v>
      </c>
      <c r="AV293" s="152">
        <v>0</v>
      </c>
      <c r="AW293" s="204"/>
      <c r="AX293" s="153">
        <v>0</v>
      </c>
      <c r="AY293" s="152">
        <v>0</v>
      </c>
      <c r="AZ293" s="204"/>
    </row>
    <row r="294" spans="1:52" ht="30.75" thickBot="1" x14ac:dyDescent="0.3">
      <c r="A294" s="160"/>
      <c r="B294" s="161">
        <v>259</v>
      </c>
      <c r="C294" s="162" t="str">
        <v>Коробка распределительная 85х85х40мм для наружного монтажа IP55</v>
      </c>
      <c r="D294" s="162" t="str">
        <v>шт</v>
      </c>
      <c r="E294" s="163">
        <v>64.680000000000007</v>
      </c>
      <c r="F294" s="162">
        <v>54</v>
      </c>
      <c r="G294" s="163">
        <v>3492.72</v>
      </c>
      <c r="H294" s="163">
        <v>0</v>
      </c>
      <c r="I294" s="11"/>
      <c r="J294" s="147">
        <v>0</v>
      </c>
      <c r="K294" s="148">
        <v>0</v>
      </c>
      <c r="L294" s="149"/>
      <c r="M294" s="150"/>
      <c r="N294" s="147">
        <v>54</v>
      </c>
      <c r="O294" s="148">
        <v>3492.7200000000003</v>
      </c>
      <c r="P294" s="149"/>
      <c r="Q294" s="153">
        <v>0</v>
      </c>
      <c r="R294" s="152">
        <v>0</v>
      </c>
      <c r="S294" s="204"/>
      <c r="T294" s="153">
        <v>0</v>
      </c>
      <c r="U294" s="152">
        <v>0</v>
      </c>
      <c r="V294" s="204"/>
      <c r="W294" s="153">
        <v>0</v>
      </c>
      <c r="X294" s="152">
        <v>0</v>
      </c>
      <c r="Y294" s="204"/>
      <c r="Z294" s="153">
        <v>0</v>
      </c>
      <c r="AA294" s="152">
        <v>0</v>
      </c>
      <c r="AB294" s="204"/>
      <c r="AC294" s="153">
        <v>0</v>
      </c>
      <c r="AD294" s="152">
        <v>0</v>
      </c>
      <c r="AE294" s="204"/>
      <c r="AF294" s="153">
        <v>0</v>
      </c>
      <c r="AG294" s="152">
        <v>0</v>
      </c>
      <c r="AH294" s="204"/>
      <c r="AI294" s="153">
        <v>0</v>
      </c>
      <c r="AJ294" s="152">
        <v>0</v>
      </c>
      <c r="AK294" s="204"/>
      <c r="AL294" s="153">
        <v>0</v>
      </c>
      <c r="AM294" s="152">
        <v>0</v>
      </c>
      <c r="AN294" s="204"/>
      <c r="AO294" s="153">
        <v>0</v>
      </c>
      <c r="AP294" s="152">
        <v>0</v>
      </c>
      <c r="AQ294" s="204"/>
      <c r="AR294" s="153">
        <v>0</v>
      </c>
      <c r="AS294" s="152">
        <v>0</v>
      </c>
      <c r="AT294" s="204"/>
      <c r="AU294" s="153">
        <v>0</v>
      </c>
      <c r="AV294" s="152">
        <v>0</v>
      </c>
      <c r="AW294" s="204"/>
      <c r="AX294" s="153">
        <v>0</v>
      </c>
      <c r="AY294" s="152">
        <v>0</v>
      </c>
      <c r="AZ294" s="204"/>
    </row>
    <row r="295" spans="1:52" ht="30.75" thickBot="1" x14ac:dyDescent="0.3">
      <c r="A295" s="160"/>
      <c r="B295" s="161">
        <v>260</v>
      </c>
      <c r="C295" s="162" t="str">
        <v>Монтаж и подключение распределительных коробок</v>
      </c>
      <c r="D295" s="162" t="str">
        <v>шт</v>
      </c>
      <c r="E295" s="163">
        <v>128.1</v>
      </c>
      <c r="F295" s="162">
        <v>54</v>
      </c>
      <c r="G295" s="163">
        <v>0</v>
      </c>
      <c r="H295" s="163">
        <v>6917.4</v>
      </c>
      <c r="I295" s="11"/>
      <c r="J295" s="147">
        <v>0</v>
      </c>
      <c r="K295" s="148">
        <v>0</v>
      </c>
      <c r="L295" s="149"/>
      <c r="M295" s="150"/>
      <c r="N295" s="147">
        <v>54</v>
      </c>
      <c r="O295" s="148">
        <v>6917.4</v>
      </c>
      <c r="P295" s="149"/>
      <c r="Q295" s="153">
        <v>0</v>
      </c>
      <c r="R295" s="152">
        <v>0</v>
      </c>
      <c r="S295" s="204"/>
      <c r="T295" s="153">
        <v>0</v>
      </c>
      <c r="U295" s="152">
        <v>0</v>
      </c>
      <c r="V295" s="204"/>
      <c r="W295" s="153">
        <v>0</v>
      </c>
      <c r="X295" s="152">
        <v>0</v>
      </c>
      <c r="Y295" s="204"/>
      <c r="Z295" s="153">
        <v>0</v>
      </c>
      <c r="AA295" s="152">
        <v>0</v>
      </c>
      <c r="AB295" s="204"/>
      <c r="AC295" s="153">
        <v>0</v>
      </c>
      <c r="AD295" s="152">
        <v>0</v>
      </c>
      <c r="AE295" s="204"/>
      <c r="AF295" s="153">
        <v>0</v>
      </c>
      <c r="AG295" s="152">
        <v>0</v>
      </c>
      <c r="AH295" s="204"/>
      <c r="AI295" s="153">
        <v>0</v>
      </c>
      <c r="AJ295" s="152">
        <v>0</v>
      </c>
      <c r="AK295" s="204"/>
      <c r="AL295" s="153">
        <v>0</v>
      </c>
      <c r="AM295" s="152">
        <v>0</v>
      </c>
      <c r="AN295" s="204"/>
      <c r="AO295" s="153">
        <v>0</v>
      </c>
      <c r="AP295" s="152">
        <v>0</v>
      </c>
      <c r="AQ295" s="204"/>
      <c r="AR295" s="153">
        <v>0</v>
      </c>
      <c r="AS295" s="152">
        <v>0</v>
      </c>
      <c r="AT295" s="204"/>
      <c r="AU295" s="153">
        <v>0</v>
      </c>
      <c r="AV295" s="152">
        <v>0</v>
      </c>
      <c r="AW295" s="204"/>
      <c r="AX295" s="153">
        <v>0</v>
      </c>
      <c r="AY295" s="152">
        <v>0</v>
      </c>
      <c r="AZ295" s="204"/>
    </row>
    <row r="296" spans="1:52" ht="15.75" thickBot="1" x14ac:dyDescent="0.3">
      <c r="A296" s="160"/>
      <c r="B296" s="161">
        <v>0</v>
      </c>
      <c r="C296" s="162" t="str">
        <v>Декоративная подсветка картины</v>
      </c>
      <c r="D296" s="162">
        <v>0</v>
      </c>
      <c r="E296" s="163">
        <v>0</v>
      </c>
      <c r="F296" s="162">
        <v>0</v>
      </c>
      <c r="G296" s="163">
        <v>0</v>
      </c>
      <c r="H296" s="163">
        <v>0</v>
      </c>
      <c r="I296" s="11"/>
      <c r="J296" s="147">
        <v>0</v>
      </c>
      <c r="K296" s="148">
        <v>0</v>
      </c>
      <c r="L296" s="149"/>
      <c r="M296" s="150"/>
      <c r="N296" s="147">
        <v>0</v>
      </c>
      <c r="O296" s="148">
        <v>0</v>
      </c>
      <c r="P296" s="149"/>
      <c r="Q296" s="153">
        <v>0</v>
      </c>
      <c r="R296" s="152">
        <v>0</v>
      </c>
      <c r="S296" s="204"/>
      <c r="T296" s="153">
        <v>0</v>
      </c>
      <c r="U296" s="152">
        <v>0</v>
      </c>
      <c r="V296" s="204"/>
      <c r="W296" s="153">
        <v>0</v>
      </c>
      <c r="X296" s="152">
        <v>0</v>
      </c>
      <c r="Y296" s="204"/>
      <c r="Z296" s="153">
        <v>0</v>
      </c>
      <c r="AA296" s="152">
        <v>0</v>
      </c>
      <c r="AB296" s="204"/>
      <c r="AC296" s="153">
        <v>0</v>
      </c>
      <c r="AD296" s="152">
        <v>0</v>
      </c>
      <c r="AE296" s="204"/>
      <c r="AF296" s="153">
        <v>0</v>
      </c>
      <c r="AG296" s="152">
        <v>0</v>
      </c>
      <c r="AH296" s="204"/>
      <c r="AI296" s="153">
        <v>0</v>
      </c>
      <c r="AJ296" s="152">
        <v>0</v>
      </c>
      <c r="AK296" s="204"/>
      <c r="AL296" s="153">
        <v>0</v>
      </c>
      <c r="AM296" s="152">
        <v>0</v>
      </c>
      <c r="AN296" s="204"/>
      <c r="AO296" s="153">
        <v>0</v>
      </c>
      <c r="AP296" s="152">
        <v>0</v>
      </c>
      <c r="AQ296" s="204"/>
      <c r="AR296" s="153">
        <v>0</v>
      </c>
      <c r="AS296" s="152">
        <v>0</v>
      </c>
      <c r="AT296" s="204"/>
      <c r="AU296" s="153">
        <v>0</v>
      </c>
      <c r="AV296" s="152">
        <v>0</v>
      </c>
      <c r="AW296" s="204"/>
      <c r="AX296" s="153">
        <v>0</v>
      </c>
      <c r="AY296" s="152">
        <v>0</v>
      </c>
      <c r="AZ296" s="204"/>
    </row>
    <row r="297" spans="1:52" ht="30.75" thickBot="1" x14ac:dyDescent="0.3">
      <c r="A297" s="160"/>
      <c r="B297" s="161">
        <v>261</v>
      </c>
      <c r="C297" s="162" t="str">
        <v>Профиль SL-SLIM-H13M-F25-3000 ANOD ( Алюминий)</v>
      </c>
      <c r="D297" s="162" t="str">
        <v>м</v>
      </c>
      <c r="E297" s="163">
        <v>850</v>
      </c>
      <c r="F297" s="162">
        <v>6</v>
      </c>
      <c r="G297" s="163">
        <v>5100</v>
      </c>
      <c r="H297" s="163">
        <v>0</v>
      </c>
      <c r="I297" s="11"/>
      <c r="J297" s="147">
        <v>0</v>
      </c>
      <c r="K297" s="148">
        <v>0</v>
      </c>
      <c r="L297" s="149"/>
      <c r="M297" s="150"/>
      <c r="N297" s="147">
        <v>6</v>
      </c>
      <c r="O297" s="148">
        <v>5100</v>
      </c>
      <c r="P297" s="149"/>
      <c r="Q297" s="153">
        <v>0</v>
      </c>
      <c r="R297" s="152">
        <v>0</v>
      </c>
      <c r="S297" s="204"/>
      <c r="T297" s="153">
        <v>0</v>
      </c>
      <c r="U297" s="152">
        <v>0</v>
      </c>
      <c r="V297" s="204"/>
      <c r="W297" s="153">
        <v>0</v>
      </c>
      <c r="X297" s="152">
        <v>0</v>
      </c>
      <c r="Y297" s="204"/>
      <c r="Z297" s="153">
        <v>0</v>
      </c>
      <c r="AA297" s="152">
        <v>0</v>
      </c>
      <c r="AB297" s="204"/>
      <c r="AC297" s="153">
        <v>0</v>
      </c>
      <c r="AD297" s="152">
        <v>0</v>
      </c>
      <c r="AE297" s="204"/>
      <c r="AF297" s="153">
        <v>0</v>
      </c>
      <c r="AG297" s="152">
        <v>0</v>
      </c>
      <c r="AH297" s="204"/>
      <c r="AI297" s="153">
        <v>0</v>
      </c>
      <c r="AJ297" s="152">
        <v>0</v>
      </c>
      <c r="AK297" s="204"/>
      <c r="AL297" s="153">
        <v>0</v>
      </c>
      <c r="AM297" s="152">
        <v>0</v>
      </c>
      <c r="AN297" s="204"/>
      <c r="AO297" s="153">
        <v>0</v>
      </c>
      <c r="AP297" s="152">
        <v>0</v>
      </c>
      <c r="AQ297" s="204"/>
      <c r="AR297" s="153">
        <v>0</v>
      </c>
      <c r="AS297" s="152">
        <v>0</v>
      </c>
      <c r="AT297" s="204"/>
      <c r="AU297" s="153">
        <v>0</v>
      </c>
      <c r="AV297" s="152">
        <v>0</v>
      </c>
      <c r="AW297" s="204"/>
      <c r="AX297" s="153">
        <v>0</v>
      </c>
      <c r="AY297" s="152">
        <v>0</v>
      </c>
      <c r="AZ297" s="204"/>
    </row>
    <row r="298" spans="1:52" ht="15.75" thickBot="1" x14ac:dyDescent="0.3">
      <c r="A298" s="160"/>
      <c r="B298" s="161">
        <v>262</v>
      </c>
      <c r="C298" s="162" t="str">
        <v>Монтаж профиля</v>
      </c>
      <c r="D298" s="162" t="str">
        <v>м</v>
      </c>
      <c r="E298" s="163">
        <v>800</v>
      </c>
      <c r="F298" s="162">
        <v>6</v>
      </c>
      <c r="G298" s="163">
        <v>0</v>
      </c>
      <c r="H298" s="163">
        <v>4800</v>
      </c>
      <c r="I298" s="11"/>
      <c r="J298" s="147">
        <v>0</v>
      </c>
      <c r="K298" s="148">
        <v>0</v>
      </c>
      <c r="L298" s="149"/>
      <c r="M298" s="150"/>
      <c r="N298" s="147">
        <v>6</v>
      </c>
      <c r="O298" s="148">
        <v>4800</v>
      </c>
      <c r="P298" s="149"/>
      <c r="Q298" s="153">
        <v>0</v>
      </c>
      <c r="R298" s="152">
        <v>0</v>
      </c>
      <c r="S298" s="204"/>
      <c r="T298" s="153">
        <v>0</v>
      </c>
      <c r="U298" s="152">
        <v>0</v>
      </c>
      <c r="V298" s="204"/>
      <c r="W298" s="153">
        <v>0</v>
      </c>
      <c r="X298" s="152">
        <v>0</v>
      </c>
      <c r="Y298" s="204"/>
      <c r="Z298" s="153">
        <v>0</v>
      </c>
      <c r="AA298" s="152">
        <v>0</v>
      </c>
      <c r="AB298" s="204"/>
      <c r="AC298" s="153">
        <v>0</v>
      </c>
      <c r="AD298" s="152">
        <v>0</v>
      </c>
      <c r="AE298" s="204"/>
      <c r="AF298" s="153">
        <v>0</v>
      </c>
      <c r="AG298" s="152">
        <v>0</v>
      </c>
      <c r="AH298" s="204"/>
      <c r="AI298" s="153">
        <v>0</v>
      </c>
      <c r="AJ298" s="152">
        <v>0</v>
      </c>
      <c r="AK298" s="204"/>
      <c r="AL298" s="153">
        <v>0</v>
      </c>
      <c r="AM298" s="152">
        <v>0</v>
      </c>
      <c r="AN298" s="204"/>
      <c r="AO298" s="153">
        <v>0</v>
      </c>
      <c r="AP298" s="152">
        <v>0</v>
      </c>
      <c r="AQ298" s="204"/>
      <c r="AR298" s="153">
        <v>0</v>
      </c>
      <c r="AS298" s="152">
        <v>0</v>
      </c>
      <c r="AT298" s="204"/>
      <c r="AU298" s="153">
        <v>0</v>
      </c>
      <c r="AV298" s="152">
        <v>0</v>
      </c>
      <c r="AW298" s="204"/>
      <c r="AX298" s="153">
        <v>0</v>
      </c>
      <c r="AY298" s="152">
        <v>0</v>
      </c>
      <c r="AZ298" s="204"/>
    </row>
    <row r="299" spans="1:52" ht="30.75" thickBot="1" x14ac:dyDescent="0.3">
      <c r="A299" s="160"/>
      <c r="B299" s="161">
        <v>263</v>
      </c>
      <c r="C299" s="162" t="str">
        <v>Лента светодиодная 9,6 Вт/м 12В IP20 4000K 120LED/м RT/RTW-A120-8-11mm SMD 2835 5 м</v>
      </c>
      <c r="D299" s="162" t="str">
        <v>шт</v>
      </c>
      <c r="E299" s="163">
        <v>3150</v>
      </c>
      <c r="F299" s="162">
        <v>2</v>
      </c>
      <c r="G299" s="163">
        <v>6300</v>
      </c>
      <c r="H299" s="163">
        <v>0</v>
      </c>
      <c r="I299" s="11"/>
      <c r="J299" s="147">
        <v>0</v>
      </c>
      <c r="K299" s="148">
        <v>0</v>
      </c>
      <c r="L299" s="149"/>
      <c r="M299" s="150"/>
      <c r="N299" s="147">
        <v>2</v>
      </c>
      <c r="O299" s="148">
        <v>6300</v>
      </c>
      <c r="P299" s="149"/>
      <c r="Q299" s="153">
        <v>0</v>
      </c>
      <c r="R299" s="152">
        <v>0</v>
      </c>
      <c r="S299" s="204"/>
      <c r="T299" s="153">
        <v>0</v>
      </c>
      <c r="U299" s="152">
        <v>0</v>
      </c>
      <c r="V299" s="204"/>
      <c r="W299" s="153">
        <v>0</v>
      </c>
      <c r="X299" s="152">
        <v>0</v>
      </c>
      <c r="Y299" s="204"/>
      <c r="Z299" s="153">
        <v>0</v>
      </c>
      <c r="AA299" s="152">
        <v>0</v>
      </c>
      <c r="AB299" s="204"/>
      <c r="AC299" s="153">
        <v>0</v>
      </c>
      <c r="AD299" s="152">
        <v>0</v>
      </c>
      <c r="AE299" s="204"/>
      <c r="AF299" s="153">
        <v>0</v>
      </c>
      <c r="AG299" s="152">
        <v>0</v>
      </c>
      <c r="AH299" s="204"/>
      <c r="AI299" s="153">
        <v>0</v>
      </c>
      <c r="AJ299" s="152">
        <v>0</v>
      </c>
      <c r="AK299" s="204"/>
      <c r="AL299" s="153">
        <v>0</v>
      </c>
      <c r="AM299" s="152">
        <v>0</v>
      </c>
      <c r="AN299" s="204"/>
      <c r="AO299" s="153">
        <v>0</v>
      </c>
      <c r="AP299" s="152">
        <v>0</v>
      </c>
      <c r="AQ299" s="204"/>
      <c r="AR299" s="153">
        <v>0</v>
      </c>
      <c r="AS299" s="152">
        <v>0</v>
      </c>
      <c r="AT299" s="204"/>
      <c r="AU299" s="153">
        <v>0</v>
      </c>
      <c r="AV299" s="152">
        <v>0</v>
      </c>
      <c r="AW299" s="204"/>
      <c r="AX299" s="153">
        <v>0</v>
      </c>
      <c r="AY299" s="152">
        <v>0</v>
      </c>
      <c r="AZ299" s="204"/>
    </row>
    <row r="300" spans="1:52" ht="15.75" thickBot="1" x14ac:dyDescent="0.3">
      <c r="A300" s="160"/>
      <c r="B300" s="161">
        <v>264</v>
      </c>
      <c r="C300" s="162" t="str">
        <v>Монтаж и подключение ленты</v>
      </c>
      <c r="D300" s="162" t="str">
        <v>м</v>
      </c>
      <c r="E300" s="163">
        <v>800</v>
      </c>
      <c r="F300" s="162">
        <v>6</v>
      </c>
      <c r="G300" s="163">
        <v>0</v>
      </c>
      <c r="H300" s="163">
        <v>4800</v>
      </c>
      <c r="I300" s="11"/>
      <c r="J300" s="147">
        <v>0</v>
      </c>
      <c r="K300" s="148">
        <v>0</v>
      </c>
      <c r="L300" s="149"/>
      <c r="M300" s="150"/>
      <c r="N300" s="147">
        <v>6</v>
      </c>
      <c r="O300" s="148">
        <v>4800</v>
      </c>
      <c r="P300" s="149"/>
      <c r="Q300" s="153">
        <v>0</v>
      </c>
      <c r="R300" s="152">
        <v>0</v>
      </c>
      <c r="S300" s="204"/>
      <c r="T300" s="153">
        <v>0</v>
      </c>
      <c r="U300" s="152">
        <v>0</v>
      </c>
      <c r="V300" s="204"/>
      <c r="W300" s="153">
        <v>0</v>
      </c>
      <c r="X300" s="152">
        <v>0</v>
      </c>
      <c r="Y300" s="204"/>
      <c r="Z300" s="153">
        <v>0</v>
      </c>
      <c r="AA300" s="152">
        <v>0</v>
      </c>
      <c r="AB300" s="204"/>
      <c r="AC300" s="153">
        <v>0</v>
      </c>
      <c r="AD300" s="152">
        <v>0</v>
      </c>
      <c r="AE300" s="204"/>
      <c r="AF300" s="153">
        <v>0</v>
      </c>
      <c r="AG300" s="152">
        <v>0</v>
      </c>
      <c r="AH300" s="204"/>
      <c r="AI300" s="153">
        <v>0</v>
      </c>
      <c r="AJ300" s="152">
        <v>0</v>
      </c>
      <c r="AK300" s="204"/>
      <c r="AL300" s="153">
        <v>0</v>
      </c>
      <c r="AM300" s="152">
        <v>0</v>
      </c>
      <c r="AN300" s="204"/>
      <c r="AO300" s="153">
        <v>0</v>
      </c>
      <c r="AP300" s="152">
        <v>0</v>
      </c>
      <c r="AQ300" s="204"/>
      <c r="AR300" s="153">
        <v>0</v>
      </c>
      <c r="AS300" s="152">
        <v>0</v>
      </c>
      <c r="AT300" s="204"/>
      <c r="AU300" s="153">
        <v>0</v>
      </c>
      <c r="AV300" s="152">
        <v>0</v>
      </c>
      <c r="AW300" s="204"/>
      <c r="AX300" s="153">
        <v>0</v>
      </c>
      <c r="AY300" s="152">
        <v>0</v>
      </c>
      <c r="AZ300" s="204"/>
    </row>
    <row r="301" spans="1:52" ht="30.75" thickBot="1" x14ac:dyDescent="0.3">
      <c r="A301" s="160"/>
      <c r="B301" s="161">
        <v>265</v>
      </c>
      <c r="C301" s="162" t="str">
        <v>Блок питания ARS-150-12 (12V, 12.5A, 150W) (ARL, IP20 Сетка, 2 года)</v>
      </c>
      <c r="D301" s="162" t="str">
        <v>шт</v>
      </c>
      <c r="E301" s="163">
        <v>3320</v>
      </c>
      <c r="F301" s="162">
        <v>1</v>
      </c>
      <c r="G301" s="163">
        <v>3320</v>
      </c>
      <c r="H301" s="163">
        <v>0</v>
      </c>
      <c r="I301" s="11"/>
      <c r="J301" s="147">
        <v>0</v>
      </c>
      <c r="K301" s="148">
        <v>0</v>
      </c>
      <c r="L301" s="149"/>
      <c r="M301" s="150"/>
      <c r="N301" s="147">
        <v>1</v>
      </c>
      <c r="O301" s="148">
        <v>3320</v>
      </c>
      <c r="P301" s="149"/>
      <c r="Q301" s="153">
        <v>0</v>
      </c>
      <c r="R301" s="152">
        <v>0</v>
      </c>
      <c r="S301" s="204"/>
      <c r="T301" s="153">
        <v>0</v>
      </c>
      <c r="U301" s="152">
        <v>0</v>
      </c>
      <c r="V301" s="204"/>
      <c r="W301" s="153">
        <v>0</v>
      </c>
      <c r="X301" s="152">
        <v>0</v>
      </c>
      <c r="Y301" s="204"/>
      <c r="Z301" s="153">
        <v>0</v>
      </c>
      <c r="AA301" s="152">
        <v>0</v>
      </c>
      <c r="AB301" s="204"/>
      <c r="AC301" s="153">
        <v>0</v>
      </c>
      <c r="AD301" s="152">
        <v>0</v>
      </c>
      <c r="AE301" s="204"/>
      <c r="AF301" s="153">
        <v>0</v>
      </c>
      <c r="AG301" s="152">
        <v>0</v>
      </c>
      <c r="AH301" s="204"/>
      <c r="AI301" s="153">
        <v>0</v>
      </c>
      <c r="AJ301" s="152">
        <v>0</v>
      </c>
      <c r="AK301" s="204"/>
      <c r="AL301" s="153">
        <v>0</v>
      </c>
      <c r="AM301" s="152">
        <v>0</v>
      </c>
      <c r="AN301" s="204"/>
      <c r="AO301" s="153">
        <v>0</v>
      </c>
      <c r="AP301" s="152">
        <v>0</v>
      </c>
      <c r="AQ301" s="204"/>
      <c r="AR301" s="153">
        <v>0</v>
      </c>
      <c r="AS301" s="152">
        <v>0</v>
      </c>
      <c r="AT301" s="204"/>
      <c r="AU301" s="153">
        <v>0</v>
      </c>
      <c r="AV301" s="152">
        <v>0</v>
      </c>
      <c r="AW301" s="204"/>
      <c r="AX301" s="153">
        <v>0</v>
      </c>
      <c r="AY301" s="152">
        <v>0</v>
      </c>
      <c r="AZ301" s="204"/>
    </row>
    <row r="302" spans="1:52" ht="15.75" thickBot="1" x14ac:dyDescent="0.3">
      <c r="A302" s="160"/>
      <c r="B302" s="161">
        <v>266</v>
      </c>
      <c r="C302" s="162" t="str">
        <v>Монтаж и подключение блоков питания</v>
      </c>
      <c r="D302" s="162" t="str">
        <v>шт</v>
      </c>
      <c r="E302" s="163">
        <v>500</v>
      </c>
      <c r="F302" s="162">
        <v>1</v>
      </c>
      <c r="G302" s="163">
        <v>0</v>
      </c>
      <c r="H302" s="163">
        <v>500</v>
      </c>
      <c r="I302" s="11"/>
      <c r="J302" s="147">
        <v>0</v>
      </c>
      <c r="K302" s="148">
        <v>0</v>
      </c>
      <c r="L302" s="149"/>
      <c r="M302" s="150"/>
      <c r="N302" s="147">
        <v>1</v>
      </c>
      <c r="O302" s="148">
        <v>500</v>
      </c>
      <c r="P302" s="149"/>
      <c r="Q302" s="153">
        <v>0</v>
      </c>
      <c r="R302" s="152">
        <v>0</v>
      </c>
      <c r="S302" s="204"/>
      <c r="T302" s="153">
        <v>0</v>
      </c>
      <c r="U302" s="152">
        <v>0</v>
      </c>
      <c r="V302" s="204"/>
      <c r="W302" s="153">
        <v>0</v>
      </c>
      <c r="X302" s="152">
        <v>0</v>
      </c>
      <c r="Y302" s="204"/>
      <c r="Z302" s="153">
        <v>0</v>
      </c>
      <c r="AA302" s="152">
        <v>0</v>
      </c>
      <c r="AB302" s="204"/>
      <c r="AC302" s="153">
        <v>0</v>
      </c>
      <c r="AD302" s="152">
        <v>0</v>
      </c>
      <c r="AE302" s="204"/>
      <c r="AF302" s="153">
        <v>0</v>
      </c>
      <c r="AG302" s="152">
        <v>0</v>
      </c>
      <c r="AH302" s="204"/>
      <c r="AI302" s="153">
        <v>0</v>
      </c>
      <c r="AJ302" s="152">
        <v>0</v>
      </c>
      <c r="AK302" s="204"/>
      <c r="AL302" s="153">
        <v>0</v>
      </c>
      <c r="AM302" s="152">
        <v>0</v>
      </c>
      <c r="AN302" s="204"/>
      <c r="AO302" s="153">
        <v>0</v>
      </c>
      <c r="AP302" s="152">
        <v>0</v>
      </c>
      <c r="AQ302" s="204"/>
      <c r="AR302" s="153">
        <v>0</v>
      </c>
      <c r="AS302" s="152">
        <v>0</v>
      </c>
      <c r="AT302" s="204"/>
      <c r="AU302" s="153">
        <v>0</v>
      </c>
      <c r="AV302" s="152">
        <v>0</v>
      </c>
      <c r="AW302" s="204"/>
      <c r="AX302" s="153">
        <v>0</v>
      </c>
      <c r="AY302" s="152">
        <v>0</v>
      </c>
      <c r="AZ302" s="204"/>
    </row>
    <row r="303" spans="1:52" ht="15.75" thickBot="1" x14ac:dyDescent="0.3">
      <c r="A303" s="160"/>
      <c r="B303" s="161">
        <v>0</v>
      </c>
      <c r="C303" s="162" t="str">
        <v>Декоративная подсветка зеркала</v>
      </c>
      <c r="D303" s="162">
        <v>0</v>
      </c>
      <c r="E303" s="163">
        <v>0</v>
      </c>
      <c r="F303" s="162">
        <v>0</v>
      </c>
      <c r="G303" s="163">
        <v>0</v>
      </c>
      <c r="H303" s="163">
        <v>0</v>
      </c>
      <c r="I303" s="11"/>
      <c r="J303" s="147">
        <v>0</v>
      </c>
      <c r="K303" s="148">
        <v>0</v>
      </c>
      <c r="L303" s="149"/>
      <c r="M303" s="150"/>
      <c r="N303" s="147">
        <v>0</v>
      </c>
      <c r="O303" s="148">
        <v>0</v>
      </c>
      <c r="P303" s="149"/>
      <c r="Q303" s="153">
        <v>0</v>
      </c>
      <c r="R303" s="152">
        <v>0</v>
      </c>
      <c r="S303" s="204"/>
      <c r="T303" s="153">
        <v>0</v>
      </c>
      <c r="U303" s="152">
        <v>0</v>
      </c>
      <c r="V303" s="204"/>
      <c r="W303" s="153">
        <v>0</v>
      </c>
      <c r="X303" s="152">
        <v>0</v>
      </c>
      <c r="Y303" s="204"/>
      <c r="Z303" s="153">
        <v>0</v>
      </c>
      <c r="AA303" s="152">
        <v>0</v>
      </c>
      <c r="AB303" s="204"/>
      <c r="AC303" s="153">
        <v>0</v>
      </c>
      <c r="AD303" s="152">
        <v>0</v>
      </c>
      <c r="AE303" s="204"/>
      <c r="AF303" s="153">
        <v>0</v>
      </c>
      <c r="AG303" s="152">
        <v>0</v>
      </c>
      <c r="AH303" s="204"/>
      <c r="AI303" s="153">
        <v>0</v>
      </c>
      <c r="AJ303" s="152">
        <v>0</v>
      </c>
      <c r="AK303" s="204"/>
      <c r="AL303" s="153">
        <v>0</v>
      </c>
      <c r="AM303" s="152">
        <v>0</v>
      </c>
      <c r="AN303" s="204"/>
      <c r="AO303" s="153">
        <v>0</v>
      </c>
      <c r="AP303" s="152">
        <v>0</v>
      </c>
      <c r="AQ303" s="204"/>
      <c r="AR303" s="153">
        <v>0</v>
      </c>
      <c r="AS303" s="152">
        <v>0</v>
      </c>
      <c r="AT303" s="204"/>
      <c r="AU303" s="153">
        <v>0</v>
      </c>
      <c r="AV303" s="152">
        <v>0</v>
      </c>
      <c r="AW303" s="204"/>
      <c r="AX303" s="153">
        <v>0</v>
      </c>
      <c r="AY303" s="152">
        <v>0</v>
      </c>
      <c r="AZ303" s="204"/>
    </row>
    <row r="304" spans="1:52" ht="30.75" thickBot="1" x14ac:dyDescent="0.3">
      <c r="A304" s="160"/>
      <c r="B304" s="161">
        <v>267</v>
      </c>
      <c r="C304" s="162" t="str">
        <v>Профиль SL-SLIM-H13M-F25-3000 ANOD ( Алюминий)</v>
      </c>
      <c r="D304" s="162" t="str">
        <v>м</v>
      </c>
      <c r="E304" s="163">
        <v>850</v>
      </c>
      <c r="F304" s="162">
        <v>6</v>
      </c>
      <c r="G304" s="163">
        <v>5100</v>
      </c>
      <c r="H304" s="163">
        <v>0</v>
      </c>
      <c r="I304" s="11"/>
      <c r="J304" s="147">
        <v>0</v>
      </c>
      <c r="K304" s="148">
        <v>0</v>
      </c>
      <c r="L304" s="149"/>
      <c r="M304" s="150"/>
      <c r="N304" s="147">
        <v>6</v>
      </c>
      <c r="O304" s="148">
        <v>5100</v>
      </c>
      <c r="P304" s="149"/>
      <c r="Q304" s="153">
        <v>0</v>
      </c>
      <c r="R304" s="152">
        <v>0</v>
      </c>
      <c r="S304" s="204"/>
      <c r="T304" s="153">
        <v>0</v>
      </c>
      <c r="U304" s="152">
        <v>0</v>
      </c>
      <c r="V304" s="204"/>
      <c r="W304" s="153">
        <v>0</v>
      </c>
      <c r="X304" s="152">
        <v>0</v>
      </c>
      <c r="Y304" s="204"/>
      <c r="Z304" s="153">
        <v>0</v>
      </c>
      <c r="AA304" s="152">
        <v>0</v>
      </c>
      <c r="AB304" s="204"/>
      <c r="AC304" s="153">
        <v>0</v>
      </c>
      <c r="AD304" s="152">
        <v>0</v>
      </c>
      <c r="AE304" s="204"/>
      <c r="AF304" s="153">
        <v>0</v>
      </c>
      <c r="AG304" s="152">
        <v>0</v>
      </c>
      <c r="AH304" s="204"/>
      <c r="AI304" s="153">
        <v>0</v>
      </c>
      <c r="AJ304" s="152">
        <v>0</v>
      </c>
      <c r="AK304" s="204"/>
      <c r="AL304" s="153">
        <v>0</v>
      </c>
      <c r="AM304" s="152">
        <v>0</v>
      </c>
      <c r="AN304" s="204"/>
      <c r="AO304" s="153">
        <v>0</v>
      </c>
      <c r="AP304" s="152">
        <v>0</v>
      </c>
      <c r="AQ304" s="204"/>
      <c r="AR304" s="153">
        <v>0</v>
      </c>
      <c r="AS304" s="152">
        <v>0</v>
      </c>
      <c r="AT304" s="204"/>
      <c r="AU304" s="153">
        <v>0</v>
      </c>
      <c r="AV304" s="152">
        <v>0</v>
      </c>
      <c r="AW304" s="204"/>
      <c r="AX304" s="153">
        <v>0</v>
      </c>
      <c r="AY304" s="152">
        <v>0</v>
      </c>
      <c r="AZ304" s="204"/>
    </row>
    <row r="305" spans="1:52" ht="15.75" thickBot="1" x14ac:dyDescent="0.3">
      <c r="A305" s="160"/>
      <c r="B305" s="161">
        <v>268</v>
      </c>
      <c r="C305" s="162" t="str">
        <v>Монтаж профиля</v>
      </c>
      <c r="D305" s="162" t="str">
        <v>м</v>
      </c>
      <c r="E305" s="163">
        <v>800</v>
      </c>
      <c r="F305" s="162">
        <v>6</v>
      </c>
      <c r="G305" s="163">
        <v>0</v>
      </c>
      <c r="H305" s="163">
        <v>4800</v>
      </c>
      <c r="I305" s="11"/>
      <c r="J305" s="147">
        <v>0</v>
      </c>
      <c r="K305" s="148">
        <v>0</v>
      </c>
      <c r="L305" s="149"/>
      <c r="M305" s="150"/>
      <c r="N305" s="147">
        <v>6</v>
      </c>
      <c r="O305" s="148">
        <v>4800</v>
      </c>
      <c r="P305" s="149"/>
      <c r="Q305" s="153">
        <v>0</v>
      </c>
      <c r="R305" s="152">
        <v>0</v>
      </c>
      <c r="S305" s="204"/>
      <c r="T305" s="153">
        <v>0</v>
      </c>
      <c r="U305" s="152">
        <v>0</v>
      </c>
      <c r="V305" s="204"/>
      <c r="W305" s="153">
        <v>0</v>
      </c>
      <c r="X305" s="152">
        <v>0</v>
      </c>
      <c r="Y305" s="204"/>
      <c r="Z305" s="153">
        <v>0</v>
      </c>
      <c r="AA305" s="152">
        <v>0</v>
      </c>
      <c r="AB305" s="204"/>
      <c r="AC305" s="153">
        <v>0</v>
      </c>
      <c r="AD305" s="152">
        <v>0</v>
      </c>
      <c r="AE305" s="204"/>
      <c r="AF305" s="153">
        <v>0</v>
      </c>
      <c r="AG305" s="152">
        <v>0</v>
      </c>
      <c r="AH305" s="204"/>
      <c r="AI305" s="153">
        <v>0</v>
      </c>
      <c r="AJ305" s="152">
        <v>0</v>
      </c>
      <c r="AK305" s="204"/>
      <c r="AL305" s="153">
        <v>0</v>
      </c>
      <c r="AM305" s="152">
        <v>0</v>
      </c>
      <c r="AN305" s="204"/>
      <c r="AO305" s="153">
        <v>0</v>
      </c>
      <c r="AP305" s="152">
        <v>0</v>
      </c>
      <c r="AQ305" s="204"/>
      <c r="AR305" s="153">
        <v>0</v>
      </c>
      <c r="AS305" s="152">
        <v>0</v>
      </c>
      <c r="AT305" s="204"/>
      <c r="AU305" s="153">
        <v>0</v>
      </c>
      <c r="AV305" s="152">
        <v>0</v>
      </c>
      <c r="AW305" s="204"/>
      <c r="AX305" s="153">
        <v>0</v>
      </c>
      <c r="AY305" s="152">
        <v>0</v>
      </c>
      <c r="AZ305" s="204"/>
    </row>
    <row r="306" spans="1:52" ht="30.75" thickBot="1" x14ac:dyDescent="0.3">
      <c r="A306" s="160"/>
      <c r="B306" s="161">
        <v>269</v>
      </c>
      <c r="C306" s="162" t="str">
        <v>Лента светодиодная 9,6 Вт/м 12В IP20 4000K 120LED/м RT/RTW-A120-8-11mm SMD 2835 5 м</v>
      </c>
      <c r="D306" s="162" t="str">
        <v>шт</v>
      </c>
      <c r="E306" s="163">
        <v>3150</v>
      </c>
      <c r="F306" s="162">
        <v>2</v>
      </c>
      <c r="G306" s="163">
        <v>6300</v>
      </c>
      <c r="H306" s="163">
        <v>0</v>
      </c>
      <c r="I306" s="11"/>
      <c r="J306" s="147">
        <v>0</v>
      </c>
      <c r="K306" s="148">
        <v>0</v>
      </c>
      <c r="L306" s="149"/>
      <c r="M306" s="150"/>
      <c r="N306" s="147">
        <v>2</v>
      </c>
      <c r="O306" s="148">
        <v>6300</v>
      </c>
      <c r="P306" s="149"/>
      <c r="Q306" s="153">
        <v>0</v>
      </c>
      <c r="R306" s="152">
        <v>0</v>
      </c>
      <c r="S306" s="204"/>
      <c r="T306" s="153">
        <v>0</v>
      </c>
      <c r="U306" s="152">
        <v>0</v>
      </c>
      <c r="V306" s="204"/>
      <c r="W306" s="153">
        <v>0</v>
      </c>
      <c r="X306" s="152">
        <v>0</v>
      </c>
      <c r="Y306" s="204"/>
      <c r="Z306" s="153">
        <v>0</v>
      </c>
      <c r="AA306" s="152">
        <v>0</v>
      </c>
      <c r="AB306" s="204"/>
      <c r="AC306" s="153">
        <v>0</v>
      </c>
      <c r="AD306" s="152">
        <v>0</v>
      </c>
      <c r="AE306" s="204"/>
      <c r="AF306" s="153">
        <v>0</v>
      </c>
      <c r="AG306" s="152">
        <v>0</v>
      </c>
      <c r="AH306" s="204"/>
      <c r="AI306" s="153">
        <v>0</v>
      </c>
      <c r="AJ306" s="152">
        <v>0</v>
      </c>
      <c r="AK306" s="204"/>
      <c r="AL306" s="153">
        <v>0</v>
      </c>
      <c r="AM306" s="152">
        <v>0</v>
      </c>
      <c r="AN306" s="204"/>
      <c r="AO306" s="153">
        <v>0</v>
      </c>
      <c r="AP306" s="152">
        <v>0</v>
      </c>
      <c r="AQ306" s="204"/>
      <c r="AR306" s="153">
        <v>0</v>
      </c>
      <c r="AS306" s="152">
        <v>0</v>
      </c>
      <c r="AT306" s="204"/>
      <c r="AU306" s="153">
        <v>0</v>
      </c>
      <c r="AV306" s="152">
        <v>0</v>
      </c>
      <c r="AW306" s="204"/>
      <c r="AX306" s="153">
        <v>0</v>
      </c>
      <c r="AY306" s="152">
        <v>0</v>
      </c>
      <c r="AZ306" s="204"/>
    </row>
    <row r="307" spans="1:52" ht="15.75" thickBot="1" x14ac:dyDescent="0.3">
      <c r="A307" s="160"/>
      <c r="B307" s="161">
        <v>270</v>
      </c>
      <c r="C307" s="162" t="str">
        <v>Монтаж и подключение ленты</v>
      </c>
      <c r="D307" s="162" t="str">
        <v>м</v>
      </c>
      <c r="E307" s="163">
        <v>800</v>
      </c>
      <c r="F307" s="162">
        <v>6</v>
      </c>
      <c r="G307" s="163">
        <v>0</v>
      </c>
      <c r="H307" s="163">
        <v>4800</v>
      </c>
      <c r="I307" s="11"/>
      <c r="J307" s="147">
        <v>0</v>
      </c>
      <c r="K307" s="148">
        <v>0</v>
      </c>
      <c r="L307" s="149"/>
      <c r="M307" s="150"/>
      <c r="N307" s="147">
        <v>6</v>
      </c>
      <c r="O307" s="148">
        <v>4800</v>
      </c>
      <c r="P307" s="149"/>
      <c r="Q307" s="153">
        <v>0</v>
      </c>
      <c r="R307" s="152">
        <v>0</v>
      </c>
      <c r="S307" s="204"/>
      <c r="T307" s="153">
        <v>0</v>
      </c>
      <c r="U307" s="152">
        <v>0</v>
      </c>
      <c r="V307" s="204"/>
      <c r="W307" s="153">
        <v>0</v>
      </c>
      <c r="X307" s="152">
        <v>0</v>
      </c>
      <c r="Y307" s="204"/>
      <c r="Z307" s="153">
        <v>0</v>
      </c>
      <c r="AA307" s="152">
        <v>0</v>
      </c>
      <c r="AB307" s="204"/>
      <c r="AC307" s="153">
        <v>0</v>
      </c>
      <c r="AD307" s="152">
        <v>0</v>
      </c>
      <c r="AE307" s="204"/>
      <c r="AF307" s="153">
        <v>0</v>
      </c>
      <c r="AG307" s="152">
        <v>0</v>
      </c>
      <c r="AH307" s="204"/>
      <c r="AI307" s="153">
        <v>0</v>
      </c>
      <c r="AJ307" s="152">
        <v>0</v>
      </c>
      <c r="AK307" s="204"/>
      <c r="AL307" s="153">
        <v>0</v>
      </c>
      <c r="AM307" s="152">
        <v>0</v>
      </c>
      <c r="AN307" s="204"/>
      <c r="AO307" s="153">
        <v>0</v>
      </c>
      <c r="AP307" s="152">
        <v>0</v>
      </c>
      <c r="AQ307" s="204"/>
      <c r="AR307" s="153">
        <v>0</v>
      </c>
      <c r="AS307" s="152">
        <v>0</v>
      </c>
      <c r="AT307" s="204"/>
      <c r="AU307" s="153">
        <v>0</v>
      </c>
      <c r="AV307" s="152">
        <v>0</v>
      </c>
      <c r="AW307" s="204"/>
      <c r="AX307" s="153">
        <v>0</v>
      </c>
      <c r="AY307" s="152">
        <v>0</v>
      </c>
      <c r="AZ307" s="204"/>
    </row>
    <row r="308" spans="1:52" ht="30.75" thickBot="1" x14ac:dyDescent="0.3">
      <c r="A308" s="160"/>
      <c r="B308" s="161">
        <v>271</v>
      </c>
      <c r="C308" s="162" t="str">
        <v>Блок питания ARS-150-12 (12V, 12.5A, 150W) (ARL, IP20 Сетка, 2 года)</v>
      </c>
      <c r="D308" s="162" t="str">
        <v>шт</v>
      </c>
      <c r="E308" s="163">
        <v>3320</v>
      </c>
      <c r="F308" s="162">
        <v>1</v>
      </c>
      <c r="G308" s="163">
        <v>3320</v>
      </c>
      <c r="H308" s="163">
        <v>0</v>
      </c>
      <c r="I308" s="11"/>
      <c r="J308" s="147">
        <v>0</v>
      </c>
      <c r="K308" s="148">
        <v>0</v>
      </c>
      <c r="L308" s="149"/>
      <c r="M308" s="150"/>
      <c r="N308" s="147">
        <v>1</v>
      </c>
      <c r="O308" s="148">
        <v>3320</v>
      </c>
      <c r="P308" s="149"/>
      <c r="Q308" s="153">
        <v>0</v>
      </c>
      <c r="R308" s="152">
        <v>0</v>
      </c>
      <c r="S308" s="204"/>
      <c r="T308" s="153">
        <v>0</v>
      </c>
      <c r="U308" s="152">
        <v>0</v>
      </c>
      <c r="V308" s="204"/>
      <c r="W308" s="153">
        <v>0</v>
      </c>
      <c r="X308" s="152">
        <v>0</v>
      </c>
      <c r="Y308" s="204"/>
      <c r="Z308" s="153">
        <v>0</v>
      </c>
      <c r="AA308" s="152">
        <v>0</v>
      </c>
      <c r="AB308" s="204"/>
      <c r="AC308" s="153">
        <v>0</v>
      </c>
      <c r="AD308" s="152">
        <v>0</v>
      </c>
      <c r="AE308" s="204"/>
      <c r="AF308" s="153">
        <v>0</v>
      </c>
      <c r="AG308" s="152">
        <v>0</v>
      </c>
      <c r="AH308" s="204"/>
      <c r="AI308" s="153">
        <v>0</v>
      </c>
      <c r="AJ308" s="152">
        <v>0</v>
      </c>
      <c r="AK308" s="204"/>
      <c r="AL308" s="153">
        <v>0</v>
      </c>
      <c r="AM308" s="152">
        <v>0</v>
      </c>
      <c r="AN308" s="204"/>
      <c r="AO308" s="153">
        <v>0</v>
      </c>
      <c r="AP308" s="152">
        <v>0</v>
      </c>
      <c r="AQ308" s="204"/>
      <c r="AR308" s="153">
        <v>0</v>
      </c>
      <c r="AS308" s="152">
        <v>0</v>
      </c>
      <c r="AT308" s="204"/>
      <c r="AU308" s="153">
        <v>0</v>
      </c>
      <c r="AV308" s="152">
        <v>0</v>
      </c>
      <c r="AW308" s="204"/>
      <c r="AX308" s="153">
        <v>0</v>
      </c>
      <c r="AY308" s="152">
        <v>0</v>
      </c>
      <c r="AZ308" s="204"/>
    </row>
    <row r="309" spans="1:52" ht="15.75" thickBot="1" x14ac:dyDescent="0.3">
      <c r="A309" s="160"/>
      <c r="B309" s="161">
        <v>272</v>
      </c>
      <c r="C309" s="162" t="str">
        <v>Монтаж и подключение блоков питания</v>
      </c>
      <c r="D309" s="162" t="str">
        <v>шт</v>
      </c>
      <c r="E309" s="163">
        <v>500</v>
      </c>
      <c r="F309" s="162">
        <v>1</v>
      </c>
      <c r="G309" s="163">
        <v>0</v>
      </c>
      <c r="H309" s="163">
        <v>500</v>
      </c>
      <c r="I309" s="11"/>
      <c r="J309" s="147">
        <v>0</v>
      </c>
      <c r="K309" s="148">
        <v>0</v>
      </c>
      <c r="L309" s="149"/>
      <c r="M309" s="150"/>
      <c r="N309" s="147">
        <v>1</v>
      </c>
      <c r="O309" s="148">
        <v>500</v>
      </c>
      <c r="P309" s="149"/>
      <c r="Q309" s="153">
        <v>0</v>
      </c>
      <c r="R309" s="152">
        <v>0</v>
      </c>
      <c r="S309" s="204"/>
      <c r="T309" s="153">
        <v>0</v>
      </c>
      <c r="U309" s="152">
        <v>0</v>
      </c>
      <c r="V309" s="204"/>
      <c r="W309" s="153">
        <v>0</v>
      </c>
      <c r="X309" s="152">
        <v>0</v>
      </c>
      <c r="Y309" s="204"/>
      <c r="Z309" s="153">
        <v>0</v>
      </c>
      <c r="AA309" s="152">
        <v>0</v>
      </c>
      <c r="AB309" s="204"/>
      <c r="AC309" s="153">
        <v>0</v>
      </c>
      <c r="AD309" s="152">
        <v>0</v>
      </c>
      <c r="AE309" s="204"/>
      <c r="AF309" s="153">
        <v>0</v>
      </c>
      <c r="AG309" s="152">
        <v>0</v>
      </c>
      <c r="AH309" s="204"/>
      <c r="AI309" s="153">
        <v>0</v>
      </c>
      <c r="AJ309" s="152">
        <v>0</v>
      </c>
      <c r="AK309" s="204"/>
      <c r="AL309" s="153">
        <v>0</v>
      </c>
      <c r="AM309" s="152">
        <v>0</v>
      </c>
      <c r="AN309" s="204"/>
      <c r="AO309" s="153">
        <v>0</v>
      </c>
      <c r="AP309" s="152">
        <v>0</v>
      </c>
      <c r="AQ309" s="204"/>
      <c r="AR309" s="153">
        <v>0</v>
      </c>
      <c r="AS309" s="152">
        <v>0</v>
      </c>
      <c r="AT309" s="204"/>
      <c r="AU309" s="153">
        <v>0</v>
      </c>
      <c r="AV309" s="152">
        <v>0</v>
      </c>
      <c r="AW309" s="204"/>
      <c r="AX309" s="153">
        <v>0</v>
      </c>
      <c r="AY309" s="152">
        <v>0</v>
      </c>
      <c r="AZ309" s="204"/>
    </row>
    <row r="310" spans="1:52" ht="15.75" thickBot="1" x14ac:dyDescent="0.3">
      <c r="A310" s="160"/>
      <c r="B310" s="161">
        <v>0</v>
      </c>
      <c r="C310" s="162" t="str">
        <v>3.Кабельные изделия</v>
      </c>
      <c r="D310" s="162">
        <v>0</v>
      </c>
      <c r="E310" s="163">
        <v>0</v>
      </c>
      <c r="F310" s="162">
        <v>0</v>
      </c>
      <c r="G310" s="163">
        <v>0</v>
      </c>
      <c r="H310" s="163">
        <v>0</v>
      </c>
      <c r="I310" s="11"/>
      <c r="J310" s="147">
        <v>0</v>
      </c>
      <c r="K310" s="148">
        <v>0</v>
      </c>
      <c r="L310" s="149"/>
      <c r="M310" s="150"/>
      <c r="N310" s="147">
        <v>0</v>
      </c>
      <c r="O310" s="148">
        <v>0</v>
      </c>
      <c r="P310" s="149"/>
      <c r="Q310" s="153">
        <v>0</v>
      </c>
      <c r="R310" s="152">
        <v>0</v>
      </c>
      <c r="S310" s="204"/>
      <c r="T310" s="153">
        <v>0</v>
      </c>
      <c r="U310" s="152">
        <v>0</v>
      </c>
      <c r="V310" s="204"/>
      <c r="W310" s="153">
        <v>0</v>
      </c>
      <c r="X310" s="152">
        <v>0</v>
      </c>
      <c r="Y310" s="204"/>
      <c r="Z310" s="153">
        <v>0</v>
      </c>
      <c r="AA310" s="152">
        <v>0</v>
      </c>
      <c r="AB310" s="204"/>
      <c r="AC310" s="153">
        <v>0</v>
      </c>
      <c r="AD310" s="152">
        <v>0</v>
      </c>
      <c r="AE310" s="204"/>
      <c r="AF310" s="153">
        <v>0</v>
      </c>
      <c r="AG310" s="152">
        <v>0</v>
      </c>
      <c r="AH310" s="204"/>
      <c r="AI310" s="153">
        <v>0</v>
      </c>
      <c r="AJ310" s="152">
        <v>0</v>
      </c>
      <c r="AK310" s="204"/>
      <c r="AL310" s="153">
        <v>0</v>
      </c>
      <c r="AM310" s="152">
        <v>0</v>
      </c>
      <c r="AN310" s="204"/>
      <c r="AO310" s="153">
        <v>0</v>
      </c>
      <c r="AP310" s="152">
        <v>0</v>
      </c>
      <c r="AQ310" s="204"/>
      <c r="AR310" s="153">
        <v>0</v>
      </c>
      <c r="AS310" s="152">
        <v>0</v>
      </c>
      <c r="AT310" s="204"/>
      <c r="AU310" s="153">
        <v>0</v>
      </c>
      <c r="AV310" s="152">
        <v>0</v>
      </c>
      <c r="AW310" s="204"/>
      <c r="AX310" s="153">
        <v>0</v>
      </c>
      <c r="AY310" s="152">
        <v>0</v>
      </c>
      <c r="AZ310" s="204"/>
    </row>
    <row r="311" spans="1:52" ht="30.75" thickBot="1" x14ac:dyDescent="0.3">
      <c r="A311" s="160"/>
      <c r="B311" s="161">
        <v>273</v>
      </c>
      <c r="C311" s="162" t="str">
        <v>Кабель силовой ВВГ-Пнг(А) 3x1,5 ок(N, PE)-0.66 (100м)</v>
      </c>
      <c r="D311" s="162" t="str">
        <v>м</v>
      </c>
      <c r="E311" s="163">
        <v>59.91</v>
      </c>
      <c r="F311" s="162">
        <v>900</v>
      </c>
      <c r="G311" s="163">
        <v>53919</v>
      </c>
      <c r="H311" s="163">
        <v>0</v>
      </c>
      <c r="I311" s="11"/>
      <c r="J311" s="147">
        <v>900</v>
      </c>
      <c r="K311" s="148">
        <v>53919</v>
      </c>
      <c r="L311" s="149"/>
      <c r="M311" s="150"/>
      <c r="N311" s="147">
        <v>0</v>
      </c>
      <c r="O311" s="148">
        <v>0</v>
      </c>
      <c r="P311" s="149"/>
      <c r="Q311" s="153">
        <v>0</v>
      </c>
      <c r="R311" s="152">
        <v>0</v>
      </c>
      <c r="S311" s="204"/>
      <c r="T311" s="153">
        <v>900</v>
      </c>
      <c r="U311" s="152">
        <v>53919</v>
      </c>
      <c r="V311" s="204"/>
      <c r="W311" s="153">
        <v>0</v>
      </c>
      <c r="X311" s="152">
        <v>0</v>
      </c>
      <c r="Y311" s="204"/>
      <c r="Z311" s="153">
        <v>0</v>
      </c>
      <c r="AA311" s="152">
        <v>0</v>
      </c>
      <c r="AB311" s="204"/>
      <c r="AC311" s="153">
        <v>0</v>
      </c>
      <c r="AD311" s="152">
        <v>0</v>
      </c>
      <c r="AE311" s="204"/>
      <c r="AF311" s="153">
        <v>0</v>
      </c>
      <c r="AG311" s="152">
        <v>0</v>
      </c>
      <c r="AH311" s="204"/>
      <c r="AI311" s="153">
        <v>0</v>
      </c>
      <c r="AJ311" s="152">
        <v>0</v>
      </c>
      <c r="AK311" s="204"/>
      <c r="AL311" s="153">
        <v>0</v>
      </c>
      <c r="AM311" s="152">
        <v>0</v>
      </c>
      <c r="AN311" s="204"/>
      <c r="AO311" s="153">
        <v>0</v>
      </c>
      <c r="AP311" s="152">
        <v>0</v>
      </c>
      <c r="AQ311" s="204"/>
      <c r="AR311" s="153">
        <v>0</v>
      </c>
      <c r="AS311" s="152">
        <v>0</v>
      </c>
      <c r="AT311" s="204"/>
      <c r="AU311" s="153">
        <v>0</v>
      </c>
      <c r="AV311" s="152">
        <v>0</v>
      </c>
      <c r="AW311" s="204"/>
      <c r="AX311" s="153">
        <v>0</v>
      </c>
      <c r="AY311" s="152">
        <v>0</v>
      </c>
      <c r="AZ311" s="204"/>
    </row>
    <row r="312" spans="1:52" ht="30.75" thickBot="1" x14ac:dyDescent="0.3">
      <c r="A312" s="160"/>
      <c r="B312" s="161">
        <v>274</v>
      </c>
      <c r="C312" s="162" t="str">
        <v>Кабель силовой ВВГ-Пнг(А)-LS 3x2,5 ок(N, PE)-0.66 (100м)</v>
      </c>
      <c r="D312" s="162" t="str">
        <v>м</v>
      </c>
      <c r="E312" s="163">
        <v>98.21</v>
      </c>
      <c r="F312" s="162">
        <v>1488</v>
      </c>
      <c r="G312" s="163">
        <v>146136.48000000001</v>
      </c>
      <c r="H312" s="163">
        <v>0</v>
      </c>
      <c r="I312" s="11"/>
      <c r="J312" s="147">
        <v>1488</v>
      </c>
      <c r="K312" s="148">
        <v>146136.47999999998</v>
      </c>
      <c r="L312" s="149"/>
      <c r="M312" s="150"/>
      <c r="N312" s="147">
        <v>0</v>
      </c>
      <c r="O312" s="148">
        <v>0</v>
      </c>
      <c r="P312" s="149"/>
      <c r="Q312" s="153">
        <v>0</v>
      </c>
      <c r="R312" s="152">
        <v>0</v>
      </c>
      <c r="S312" s="204"/>
      <c r="T312" s="153">
        <v>1488</v>
      </c>
      <c r="U312" s="152">
        <v>146136.47999999998</v>
      </c>
      <c r="V312" s="204"/>
      <c r="W312" s="153">
        <v>0</v>
      </c>
      <c r="X312" s="152">
        <v>0</v>
      </c>
      <c r="Y312" s="204"/>
      <c r="Z312" s="153">
        <v>0</v>
      </c>
      <c r="AA312" s="152">
        <v>0</v>
      </c>
      <c r="AB312" s="204"/>
      <c r="AC312" s="153">
        <v>0</v>
      </c>
      <c r="AD312" s="152">
        <v>0</v>
      </c>
      <c r="AE312" s="204"/>
      <c r="AF312" s="153">
        <v>0</v>
      </c>
      <c r="AG312" s="152">
        <v>0</v>
      </c>
      <c r="AH312" s="204"/>
      <c r="AI312" s="153">
        <v>0</v>
      </c>
      <c r="AJ312" s="152">
        <v>0</v>
      </c>
      <c r="AK312" s="204"/>
      <c r="AL312" s="153">
        <v>0</v>
      </c>
      <c r="AM312" s="152">
        <v>0</v>
      </c>
      <c r="AN312" s="204"/>
      <c r="AO312" s="153">
        <v>0</v>
      </c>
      <c r="AP312" s="152">
        <v>0</v>
      </c>
      <c r="AQ312" s="204"/>
      <c r="AR312" s="153">
        <v>0</v>
      </c>
      <c r="AS312" s="152">
        <v>0</v>
      </c>
      <c r="AT312" s="204"/>
      <c r="AU312" s="153">
        <v>0</v>
      </c>
      <c r="AV312" s="152">
        <v>0</v>
      </c>
      <c r="AW312" s="204"/>
      <c r="AX312" s="153">
        <v>0</v>
      </c>
      <c r="AY312" s="152">
        <v>0</v>
      </c>
      <c r="AZ312" s="204"/>
    </row>
    <row r="313" spans="1:52" ht="30.75" thickBot="1" x14ac:dyDescent="0.3">
      <c r="A313" s="160"/>
      <c r="B313" s="161">
        <v>275</v>
      </c>
      <c r="C313" s="162" t="str">
        <v>Монтаж кабеля по кирпичной кладке и затягивание в трубы до 30мм2</v>
      </c>
      <c r="D313" s="162" t="str">
        <v>м</v>
      </c>
      <c r="E313" s="163">
        <v>88.07</v>
      </c>
      <c r="F313" s="162">
        <v>2388</v>
      </c>
      <c r="G313" s="163">
        <v>0</v>
      </c>
      <c r="H313" s="163">
        <v>210311.16</v>
      </c>
      <c r="I313" s="11"/>
      <c r="J313" s="147">
        <v>2388</v>
      </c>
      <c r="K313" s="148">
        <v>210311.15999999997</v>
      </c>
      <c r="L313" s="149"/>
      <c r="M313" s="150"/>
      <c r="N313" s="147">
        <v>0</v>
      </c>
      <c r="O313" s="148">
        <v>0</v>
      </c>
      <c r="P313" s="149"/>
      <c r="Q313" s="153">
        <v>0</v>
      </c>
      <c r="R313" s="152">
        <v>0</v>
      </c>
      <c r="S313" s="204"/>
      <c r="T313" s="153">
        <v>2388</v>
      </c>
      <c r="U313" s="152">
        <v>210311.15999999997</v>
      </c>
      <c r="V313" s="204"/>
      <c r="W313" s="153">
        <v>0</v>
      </c>
      <c r="X313" s="152">
        <v>0</v>
      </c>
      <c r="Y313" s="204"/>
      <c r="Z313" s="153">
        <v>0</v>
      </c>
      <c r="AA313" s="152">
        <v>0</v>
      </c>
      <c r="AB313" s="204"/>
      <c r="AC313" s="153">
        <v>0</v>
      </c>
      <c r="AD313" s="152">
        <v>0</v>
      </c>
      <c r="AE313" s="204"/>
      <c r="AF313" s="153">
        <v>0</v>
      </c>
      <c r="AG313" s="152">
        <v>0</v>
      </c>
      <c r="AH313" s="204"/>
      <c r="AI313" s="153">
        <v>0</v>
      </c>
      <c r="AJ313" s="152">
        <v>0</v>
      </c>
      <c r="AK313" s="204"/>
      <c r="AL313" s="153">
        <v>0</v>
      </c>
      <c r="AM313" s="152">
        <v>0</v>
      </c>
      <c r="AN313" s="204"/>
      <c r="AO313" s="153">
        <v>0</v>
      </c>
      <c r="AP313" s="152">
        <v>0</v>
      </c>
      <c r="AQ313" s="204"/>
      <c r="AR313" s="153">
        <v>0</v>
      </c>
      <c r="AS313" s="152">
        <v>0</v>
      </c>
      <c r="AT313" s="204"/>
      <c r="AU313" s="153">
        <v>0</v>
      </c>
      <c r="AV313" s="152">
        <v>0</v>
      </c>
      <c r="AW313" s="204"/>
      <c r="AX313" s="153">
        <v>0</v>
      </c>
      <c r="AY313" s="152">
        <v>0</v>
      </c>
      <c r="AZ313" s="204"/>
    </row>
    <row r="314" spans="1:52" ht="15.75" thickBot="1" x14ac:dyDescent="0.3">
      <c r="A314" s="160"/>
      <c r="B314" s="161">
        <v>276</v>
      </c>
      <c r="C314" s="162" t="str">
        <v xml:space="preserve">Провод ПуВ нг(А)LS 1х6.0 </v>
      </c>
      <c r="D314" s="162" t="str">
        <v>м</v>
      </c>
      <c r="E314" s="163">
        <v>76.010000000000005</v>
      </c>
      <c r="F314" s="162">
        <v>609</v>
      </c>
      <c r="G314" s="163">
        <v>46290.09</v>
      </c>
      <c r="H314" s="163">
        <v>0</v>
      </c>
      <c r="I314" s="11"/>
      <c r="J314" s="147">
        <v>609</v>
      </c>
      <c r="K314" s="148">
        <v>46290.090000000004</v>
      </c>
      <c r="L314" s="149"/>
      <c r="M314" s="150"/>
      <c r="N314" s="147">
        <v>0</v>
      </c>
      <c r="O314" s="148">
        <v>0</v>
      </c>
      <c r="P314" s="149"/>
      <c r="Q314" s="153">
        <v>0</v>
      </c>
      <c r="R314" s="152">
        <v>0</v>
      </c>
      <c r="S314" s="204"/>
      <c r="T314" s="153">
        <v>609</v>
      </c>
      <c r="U314" s="152">
        <v>46290.090000000004</v>
      </c>
      <c r="V314" s="204"/>
      <c r="W314" s="153">
        <v>0</v>
      </c>
      <c r="X314" s="152">
        <v>0</v>
      </c>
      <c r="Y314" s="204"/>
      <c r="Z314" s="153">
        <v>0</v>
      </c>
      <c r="AA314" s="152">
        <v>0</v>
      </c>
      <c r="AB314" s="204"/>
      <c r="AC314" s="153">
        <v>0</v>
      </c>
      <c r="AD314" s="152">
        <v>0</v>
      </c>
      <c r="AE314" s="204"/>
      <c r="AF314" s="153">
        <v>0</v>
      </c>
      <c r="AG314" s="152">
        <v>0</v>
      </c>
      <c r="AH314" s="204"/>
      <c r="AI314" s="153">
        <v>0</v>
      </c>
      <c r="AJ314" s="152">
        <v>0</v>
      </c>
      <c r="AK314" s="204"/>
      <c r="AL314" s="153">
        <v>0</v>
      </c>
      <c r="AM314" s="152">
        <v>0</v>
      </c>
      <c r="AN314" s="204"/>
      <c r="AO314" s="153">
        <v>0</v>
      </c>
      <c r="AP314" s="152">
        <v>0</v>
      </c>
      <c r="AQ314" s="204"/>
      <c r="AR314" s="153">
        <v>0</v>
      </c>
      <c r="AS314" s="152">
        <v>0</v>
      </c>
      <c r="AT314" s="204"/>
      <c r="AU314" s="153">
        <v>0</v>
      </c>
      <c r="AV314" s="152">
        <v>0</v>
      </c>
      <c r="AW314" s="204"/>
      <c r="AX314" s="153">
        <v>0</v>
      </c>
      <c r="AY314" s="152">
        <v>0</v>
      </c>
      <c r="AZ314" s="204"/>
    </row>
    <row r="315" spans="1:52" ht="15.75" thickBot="1" x14ac:dyDescent="0.3">
      <c r="A315" s="160"/>
      <c r="B315" s="161">
        <v>277</v>
      </c>
      <c r="C315" s="162" t="str">
        <v>Кабель силовой ВВГнг(А)-LS 1х4 ок-0,66</v>
      </c>
      <c r="D315" s="162" t="str">
        <v>м</v>
      </c>
      <c r="E315" s="163">
        <v>52.48</v>
      </c>
      <c r="F315" s="162">
        <v>168</v>
      </c>
      <c r="G315" s="163">
        <v>8816.64</v>
      </c>
      <c r="H315" s="163">
        <v>0</v>
      </c>
      <c r="I315" s="11"/>
      <c r="J315" s="147">
        <v>168</v>
      </c>
      <c r="K315" s="148">
        <v>8816.64</v>
      </c>
      <c r="L315" s="149"/>
      <c r="M315" s="150"/>
      <c r="N315" s="147">
        <v>0</v>
      </c>
      <c r="O315" s="148">
        <v>0</v>
      </c>
      <c r="P315" s="149"/>
      <c r="Q315" s="153">
        <v>0</v>
      </c>
      <c r="R315" s="152">
        <v>0</v>
      </c>
      <c r="S315" s="204"/>
      <c r="T315" s="153">
        <v>168</v>
      </c>
      <c r="U315" s="152">
        <v>8816.64</v>
      </c>
      <c r="V315" s="204"/>
      <c r="W315" s="153">
        <v>0</v>
      </c>
      <c r="X315" s="152">
        <v>0</v>
      </c>
      <c r="Y315" s="204"/>
      <c r="Z315" s="153">
        <v>0</v>
      </c>
      <c r="AA315" s="152">
        <v>0</v>
      </c>
      <c r="AB315" s="204"/>
      <c r="AC315" s="153">
        <v>0</v>
      </c>
      <c r="AD315" s="152">
        <v>0</v>
      </c>
      <c r="AE315" s="204"/>
      <c r="AF315" s="153">
        <v>0</v>
      </c>
      <c r="AG315" s="152">
        <v>0</v>
      </c>
      <c r="AH315" s="204"/>
      <c r="AI315" s="153">
        <v>0</v>
      </c>
      <c r="AJ315" s="152">
        <v>0</v>
      </c>
      <c r="AK315" s="204"/>
      <c r="AL315" s="153">
        <v>0</v>
      </c>
      <c r="AM315" s="152">
        <v>0</v>
      </c>
      <c r="AN315" s="204"/>
      <c r="AO315" s="153">
        <v>0</v>
      </c>
      <c r="AP315" s="152">
        <v>0</v>
      </c>
      <c r="AQ315" s="204"/>
      <c r="AR315" s="153">
        <v>0</v>
      </c>
      <c r="AS315" s="152">
        <v>0</v>
      </c>
      <c r="AT315" s="204"/>
      <c r="AU315" s="153">
        <v>0</v>
      </c>
      <c r="AV315" s="152">
        <v>0</v>
      </c>
      <c r="AW315" s="204"/>
      <c r="AX315" s="153">
        <v>0</v>
      </c>
      <c r="AY315" s="152">
        <v>0</v>
      </c>
      <c r="AZ315" s="204"/>
    </row>
    <row r="316" spans="1:52" ht="15.75" thickBot="1" x14ac:dyDescent="0.3">
      <c r="A316" s="160"/>
      <c r="B316" s="161">
        <v>278</v>
      </c>
      <c r="C316" s="162" t="str">
        <v>Провод силовой ПуВнг(А)-LS 10</v>
      </c>
      <c r="D316" s="162" t="str">
        <v>м</v>
      </c>
      <c r="E316" s="163">
        <v>122.14</v>
      </c>
      <c r="F316" s="162">
        <v>372</v>
      </c>
      <c r="G316" s="163">
        <v>45436.08</v>
      </c>
      <c r="H316" s="163">
        <v>0</v>
      </c>
      <c r="I316" s="11"/>
      <c r="J316" s="147">
        <v>372</v>
      </c>
      <c r="K316" s="148">
        <v>45436.08</v>
      </c>
      <c r="L316" s="149"/>
      <c r="M316" s="150"/>
      <c r="N316" s="147">
        <v>0</v>
      </c>
      <c r="O316" s="148">
        <v>0</v>
      </c>
      <c r="P316" s="149"/>
      <c r="Q316" s="153">
        <v>0</v>
      </c>
      <c r="R316" s="152">
        <v>0</v>
      </c>
      <c r="S316" s="204"/>
      <c r="T316" s="153">
        <v>372</v>
      </c>
      <c r="U316" s="152">
        <v>45436.08</v>
      </c>
      <c r="V316" s="204"/>
      <c r="W316" s="153">
        <v>0</v>
      </c>
      <c r="X316" s="152">
        <v>0</v>
      </c>
      <c r="Y316" s="204"/>
      <c r="Z316" s="153">
        <v>0</v>
      </c>
      <c r="AA316" s="152">
        <v>0</v>
      </c>
      <c r="AB316" s="204"/>
      <c r="AC316" s="153">
        <v>0</v>
      </c>
      <c r="AD316" s="152">
        <v>0</v>
      </c>
      <c r="AE316" s="204"/>
      <c r="AF316" s="153">
        <v>0</v>
      </c>
      <c r="AG316" s="152">
        <v>0</v>
      </c>
      <c r="AH316" s="204"/>
      <c r="AI316" s="153">
        <v>0</v>
      </c>
      <c r="AJ316" s="152">
        <v>0</v>
      </c>
      <c r="AK316" s="204"/>
      <c r="AL316" s="153">
        <v>0</v>
      </c>
      <c r="AM316" s="152">
        <v>0</v>
      </c>
      <c r="AN316" s="204"/>
      <c r="AO316" s="153">
        <v>0</v>
      </c>
      <c r="AP316" s="152">
        <v>0</v>
      </c>
      <c r="AQ316" s="204"/>
      <c r="AR316" s="153">
        <v>0</v>
      </c>
      <c r="AS316" s="152">
        <v>0</v>
      </c>
      <c r="AT316" s="204"/>
      <c r="AU316" s="153">
        <v>0</v>
      </c>
      <c r="AV316" s="152">
        <v>0</v>
      </c>
      <c r="AW316" s="204"/>
      <c r="AX316" s="153">
        <v>0</v>
      </c>
      <c r="AY316" s="152">
        <v>0</v>
      </c>
      <c r="AZ316" s="204"/>
    </row>
    <row r="317" spans="1:52" ht="30.75" thickBot="1" x14ac:dyDescent="0.3">
      <c r="A317" s="160"/>
      <c r="B317" s="161">
        <v>279</v>
      </c>
      <c r="C317" s="162" t="str">
        <v>Монтаж кабеля по кирпичной кладке и затягивание в трубы до 30мм2</v>
      </c>
      <c r="D317" s="162" t="str">
        <v>м</v>
      </c>
      <c r="E317" s="163">
        <v>88.07</v>
      </c>
      <c r="F317" s="162">
        <v>1149</v>
      </c>
      <c r="G317" s="163">
        <v>0</v>
      </c>
      <c r="H317" s="163">
        <v>101192.43</v>
      </c>
      <c r="I317" s="11"/>
      <c r="J317" s="147">
        <v>1149</v>
      </c>
      <c r="K317" s="148">
        <v>101192.43</v>
      </c>
      <c r="L317" s="149"/>
      <c r="M317" s="150"/>
      <c r="N317" s="147">
        <v>0</v>
      </c>
      <c r="O317" s="148">
        <v>0</v>
      </c>
      <c r="P317" s="149"/>
      <c r="Q317" s="153">
        <v>0</v>
      </c>
      <c r="R317" s="152">
        <v>0</v>
      </c>
      <c r="S317" s="204"/>
      <c r="T317" s="153">
        <v>1149</v>
      </c>
      <c r="U317" s="152">
        <v>101192.43</v>
      </c>
      <c r="V317" s="204"/>
      <c r="W317" s="153">
        <v>0</v>
      </c>
      <c r="X317" s="152">
        <v>0</v>
      </c>
      <c r="Y317" s="204"/>
      <c r="Z317" s="153">
        <v>0</v>
      </c>
      <c r="AA317" s="152">
        <v>0</v>
      </c>
      <c r="AB317" s="204"/>
      <c r="AC317" s="153">
        <v>0</v>
      </c>
      <c r="AD317" s="152">
        <v>0</v>
      </c>
      <c r="AE317" s="204"/>
      <c r="AF317" s="153">
        <v>0</v>
      </c>
      <c r="AG317" s="152">
        <v>0</v>
      </c>
      <c r="AH317" s="204"/>
      <c r="AI317" s="153">
        <v>0</v>
      </c>
      <c r="AJ317" s="152">
        <v>0</v>
      </c>
      <c r="AK317" s="204"/>
      <c r="AL317" s="153">
        <v>0</v>
      </c>
      <c r="AM317" s="152">
        <v>0</v>
      </c>
      <c r="AN317" s="204"/>
      <c r="AO317" s="153">
        <v>0</v>
      </c>
      <c r="AP317" s="152">
        <v>0</v>
      </c>
      <c r="AQ317" s="204"/>
      <c r="AR317" s="153">
        <v>0</v>
      </c>
      <c r="AS317" s="152">
        <v>0</v>
      </c>
      <c r="AT317" s="204"/>
      <c r="AU317" s="153">
        <v>0</v>
      </c>
      <c r="AV317" s="152">
        <v>0</v>
      </c>
      <c r="AW317" s="204"/>
      <c r="AX317" s="153">
        <v>0</v>
      </c>
      <c r="AY317" s="152">
        <v>0</v>
      </c>
      <c r="AZ317" s="204"/>
    </row>
    <row r="318" spans="1:52" ht="15.75" thickBot="1" x14ac:dyDescent="0.3">
      <c r="A318" s="160"/>
      <c r="B318" s="161">
        <v>280</v>
      </c>
      <c r="C318" s="162" t="str">
        <v>Кабель ВВГ -П нг(А)FRLS 3х1.5 0.66кВ (бухта)</v>
      </c>
      <c r="D318" s="162" t="str">
        <v>м</v>
      </c>
      <c r="E318" s="163">
        <v>74.73</v>
      </c>
      <c r="F318" s="162">
        <v>78</v>
      </c>
      <c r="G318" s="163">
        <v>5828.94</v>
      </c>
      <c r="H318" s="163">
        <v>0</v>
      </c>
      <c r="I318" s="11"/>
      <c r="J318" s="147">
        <v>78</v>
      </c>
      <c r="K318" s="148">
        <v>5828.9400000000005</v>
      </c>
      <c r="L318" s="149"/>
      <c r="M318" s="150"/>
      <c r="N318" s="147">
        <v>0</v>
      </c>
      <c r="O318" s="148">
        <v>0</v>
      </c>
      <c r="P318" s="149"/>
      <c r="Q318" s="153">
        <v>0</v>
      </c>
      <c r="R318" s="152">
        <v>0</v>
      </c>
      <c r="S318" s="204"/>
      <c r="T318" s="153">
        <v>78</v>
      </c>
      <c r="U318" s="152">
        <v>5828.9400000000005</v>
      </c>
      <c r="V318" s="204"/>
      <c r="W318" s="153">
        <v>0</v>
      </c>
      <c r="X318" s="152">
        <v>0</v>
      </c>
      <c r="Y318" s="204"/>
      <c r="Z318" s="153">
        <v>0</v>
      </c>
      <c r="AA318" s="152">
        <v>0</v>
      </c>
      <c r="AB318" s="204"/>
      <c r="AC318" s="153">
        <v>0</v>
      </c>
      <c r="AD318" s="152">
        <v>0</v>
      </c>
      <c r="AE318" s="204"/>
      <c r="AF318" s="153">
        <v>0</v>
      </c>
      <c r="AG318" s="152">
        <v>0</v>
      </c>
      <c r="AH318" s="204"/>
      <c r="AI318" s="153">
        <v>0</v>
      </c>
      <c r="AJ318" s="152">
        <v>0</v>
      </c>
      <c r="AK318" s="204"/>
      <c r="AL318" s="153">
        <v>0</v>
      </c>
      <c r="AM318" s="152">
        <v>0</v>
      </c>
      <c r="AN318" s="204"/>
      <c r="AO318" s="153">
        <v>0</v>
      </c>
      <c r="AP318" s="152">
        <v>0</v>
      </c>
      <c r="AQ318" s="204"/>
      <c r="AR318" s="153">
        <v>0</v>
      </c>
      <c r="AS318" s="152">
        <v>0</v>
      </c>
      <c r="AT318" s="204"/>
      <c r="AU318" s="153">
        <v>0</v>
      </c>
      <c r="AV318" s="152">
        <v>0</v>
      </c>
      <c r="AW318" s="204"/>
      <c r="AX318" s="153">
        <v>0</v>
      </c>
      <c r="AY318" s="152">
        <v>0</v>
      </c>
      <c r="AZ318" s="204"/>
    </row>
    <row r="319" spans="1:52" ht="30.75" thickBot="1" x14ac:dyDescent="0.3">
      <c r="A319" s="160"/>
      <c r="B319" s="161">
        <v>281</v>
      </c>
      <c r="C319" s="162" t="str">
        <v>Монтаж кабеля по кирпичной кладке и затягивание в трубы до 30мм2</v>
      </c>
      <c r="D319" s="162" t="str">
        <v>м</v>
      </c>
      <c r="E319" s="163">
        <v>88.07</v>
      </c>
      <c r="F319" s="162">
        <v>78</v>
      </c>
      <c r="G319" s="163">
        <v>0</v>
      </c>
      <c r="H319" s="163">
        <v>6869.46</v>
      </c>
      <c r="I319" s="11"/>
      <c r="J319" s="147">
        <v>78</v>
      </c>
      <c r="K319" s="148">
        <v>6869.4599999999991</v>
      </c>
      <c r="L319" s="149"/>
      <c r="M319" s="150"/>
      <c r="N319" s="147">
        <v>0</v>
      </c>
      <c r="O319" s="148">
        <v>0</v>
      </c>
      <c r="P319" s="149"/>
      <c r="Q319" s="153">
        <v>0</v>
      </c>
      <c r="R319" s="152">
        <v>0</v>
      </c>
      <c r="S319" s="204"/>
      <c r="T319" s="153">
        <v>78</v>
      </c>
      <c r="U319" s="152">
        <v>6869.4599999999991</v>
      </c>
      <c r="V319" s="204"/>
      <c r="W319" s="153">
        <v>0</v>
      </c>
      <c r="X319" s="152">
        <v>0</v>
      </c>
      <c r="Y319" s="204"/>
      <c r="Z319" s="153">
        <v>0</v>
      </c>
      <c r="AA319" s="152">
        <v>0</v>
      </c>
      <c r="AB319" s="204"/>
      <c r="AC319" s="153">
        <v>0</v>
      </c>
      <c r="AD319" s="152">
        <v>0</v>
      </c>
      <c r="AE319" s="204"/>
      <c r="AF319" s="153">
        <v>0</v>
      </c>
      <c r="AG319" s="152">
        <v>0</v>
      </c>
      <c r="AH319" s="204"/>
      <c r="AI319" s="153">
        <v>0</v>
      </c>
      <c r="AJ319" s="152">
        <v>0</v>
      </c>
      <c r="AK319" s="204"/>
      <c r="AL319" s="153">
        <v>0</v>
      </c>
      <c r="AM319" s="152">
        <v>0</v>
      </c>
      <c r="AN319" s="204"/>
      <c r="AO319" s="153">
        <v>0</v>
      </c>
      <c r="AP319" s="152">
        <v>0</v>
      </c>
      <c r="AQ319" s="204"/>
      <c r="AR319" s="153">
        <v>0</v>
      </c>
      <c r="AS319" s="152">
        <v>0</v>
      </c>
      <c r="AT319" s="204"/>
      <c r="AU319" s="153">
        <v>0</v>
      </c>
      <c r="AV319" s="152">
        <v>0</v>
      </c>
      <c r="AW319" s="204"/>
      <c r="AX319" s="153">
        <v>0</v>
      </c>
      <c r="AY319" s="152">
        <v>0</v>
      </c>
      <c r="AZ319" s="204"/>
    </row>
    <row r="320" spans="1:52" ht="15.75" thickBot="1" x14ac:dyDescent="0.3">
      <c r="A320" s="160"/>
      <c r="B320" s="161">
        <v>0</v>
      </c>
      <c r="C320" s="162" t="str">
        <v>4.Электрортехнические изделия</v>
      </c>
      <c r="D320" s="162">
        <v>0</v>
      </c>
      <c r="E320" s="163">
        <v>0</v>
      </c>
      <c r="F320" s="162">
        <v>0</v>
      </c>
      <c r="G320" s="163">
        <v>0</v>
      </c>
      <c r="H320" s="163">
        <v>0</v>
      </c>
      <c r="I320" s="11"/>
      <c r="J320" s="147">
        <v>0</v>
      </c>
      <c r="K320" s="148">
        <v>0</v>
      </c>
      <c r="L320" s="149"/>
      <c r="M320" s="150"/>
      <c r="N320" s="147">
        <v>0</v>
      </c>
      <c r="O320" s="148">
        <v>0</v>
      </c>
      <c r="P320" s="149"/>
      <c r="Q320" s="153">
        <v>0</v>
      </c>
      <c r="R320" s="152">
        <v>0</v>
      </c>
      <c r="S320" s="204"/>
      <c r="T320" s="153">
        <v>0</v>
      </c>
      <c r="U320" s="152">
        <v>0</v>
      </c>
      <c r="V320" s="204"/>
      <c r="W320" s="153">
        <v>0</v>
      </c>
      <c r="X320" s="152">
        <v>0</v>
      </c>
      <c r="Y320" s="204"/>
      <c r="Z320" s="153">
        <v>0</v>
      </c>
      <c r="AA320" s="152">
        <v>0</v>
      </c>
      <c r="AB320" s="204"/>
      <c r="AC320" s="153">
        <v>0</v>
      </c>
      <c r="AD320" s="152">
        <v>0</v>
      </c>
      <c r="AE320" s="204"/>
      <c r="AF320" s="153">
        <v>0</v>
      </c>
      <c r="AG320" s="152">
        <v>0</v>
      </c>
      <c r="AH320" s="204"/>
      <c r="AI320" s="153">
        <v>0</v>
      </c>
      <c r="AJ320" s="152">
        <v>0</v>
      </c>
      <c r="AK320" s="204"/>
      <c r="AL320" s="153">
        <v>0</v>
      </c>
      <c r="AM320" s="152">
        <v>0</v>
      </c>
      <c r="AN320" s="204"/>
      <c r="AO320" s="153">
        <v>0</v>
      </c>
      <c r="AP320" s="152">
        <v>0</v>
      </c>
      <c r="AQ320" s="204"/>
      <c r="AR320" s="153">
        <v>0</v>
      </c>
      <c r="AS320" s="152">
        <v>0</v>
      </c>
      <c r="AT320" s="204"/>
      <c r="AU320" s="153">
        <v>0</v>
      </c>
      <c r="AV320" s="152">
        <v>0</v>
      </c>
      <c r="AW320" s="204"/>
      <c r="AX320" s="153">
        <v>0</v>
      </c>
      <c r="AY320" s="152">
        <v>0</v>
      </c>
      <c r="AZ320" s="204"/>
    </row>
    <row r="321" spans="1:52" ht="45.75" thickBot="1" x14ac:dyDescent="0.3">
      <c r="A321" s="160"/>
      <c r="B321" s="161">
        <v>282</v>
      </c>
      <c r="C321" s="162" t="str">
        <v>BRITE Розетка двойная с заземлением с защитными шторками и крышкой 16А в сборе IP44 РСбш12-3-44-БрБ белый</v>
      </c>
      <c r="D321" s="162" t="str">
        <v>шт</v>
      </c>
      <c r="E321" s="163">
        <v>361</v>
      </c>
      <c r="F321" s="162">
        <v>20</v>
      </c>
      <c r="G321" s="163">
        <v>7220</v>
      </c>
      <c r="H321" s="163">
        <v>0</v>
      </c>
      <c r="I321" s="11"/>
      <c r="J321" s="147">
        <v>0</v>
      </c>
      <c r="K321" s="148">
        <v>0</v>
      </c>
      <c r="L321" s="149"/>
      <c r="M321" s="150"/>
      <c r="N321" s="147">
        <v>20</v>
      </c>
      <c r="O321" s="148">
        <v>7220</v>
      </c>
      <c r="P321" s="149"/>
      <c r="Q321" s="153">
        <v>0</v>
      </c>
      <c r="R321" s="152">
        <v>0</v>
      </c>
      <c r="S321" s="204"/>
      <c r="T321" s="153">
        <v>0</v>
      </c>
      <c r="U321" s="152">
        <v>0</v>
      </c>
      <c r="V321" s="204"/>
      <c r="W321" s="153">
        <v>0</v>
      </c>
      <c r="X321" s="152">
        <v>0</v>
      </c>
      <c r="Y321" s="204"/>
      <c r="Z321" s="153">
        <v>0</v>
      </c>
      <c r="AA321" s="152">
        <v>0</v>
      </c>
      <c r="AB321" s="204"/>
      <c r="AC321" s="153">
        <v>0</v>
      </c>
      <c r="AD321" s="152">
        <v>0</v>
      </c>
      <c r="AE321" s="204"/>
      <c r="AF321" s="153">
        <v>0</v>
      </c>
      <c r="AG321" s="152">
        <v>0</v>
      </c>
      <c r="AH321" s="204"/>
      <c r="AI321" s="153">
        <v>0</v>
      </c>
      <c r="AJ321" s="152">
        <v>0</v>
      </c>
      <c r="AK321" s="204"/>
      <c r="AL321" s="153">
        <v>0</v>
      </c>
      <c r="AM321" s="152">
        <v>0</v>
      </c>
      <c r="AN321" s="204"/>
      <c r="AO321" s="153">
        <v>0</v>
      </c>
      <c r="AP321" s="152">
        <v>0</v>
      </c>
      <c r="AQ321" s="204"/>
      <c r="AR321" s="153">
        <v>0</v>
      </c>
      <c r="AS321" s="152">
        <v>0</v>
      </c>
      <c r="AT321" s="204"/>
      <c r="AU321" s="153">
        <v>0</v>
      </c>
      <c r="AV321" s="152">
        <v>0</v>
      </c>
      <c r="AW321" s="204"/>
      <c r="AX321" s="153">
        <v>0</v>
      </c>
      <c r="AY321" s="152">
        <v>0</v>
      </c>
      <c r="AZ321" s="204"/>
    </row>
    <row r="322" spans="1:52" ht="30.75" thickBot="1" x14ac:dyDescent="0.3">
      <c r="A322" s="160"/>
      <c r="B322" s="161">
        <v>283</v>
      </c>
      <c r="C322" s="162" t="str">
        <v>Розетка ATLASDESIGN двойная с заземлением со шторками 16А в сборе белый</v>
      </c>
      <c r="D322" s="162" t="str">
        <v>шт</v>
      </c>
      <c r="E322" s="163">
        <v>287.70999999999998</v>
      </c>
      <c r="F322" s="162">
        <v>228</v>
      </c>
      <c r="G322" s="163">
        <v>65597.88</v>
      </c>
      <c r="H322" s="163">
        <v>0</v>
      </c>
      <c r="I322" s="11"/>
      <c r="J322" s="147">
        <v>0</v>
      </c>
      <c r="K322" s="148">
        <v>0</v>
      </c>
      <c r="L322" s="149"/>
      <c r="M322" s="150"/>
      <c r="N322" s="147">
        <v>228</v>
      </c>
      <c r="O322" s="148">
        <v>65597.87999999999</v>
      </c>
      <c r="P322" s="149"/>
      <c r="Q322" s="153">
        <v>0</v>
      </c>
      <c r="R322" s="152">
        <v>0</v>
      </c>
      <c r="S322" s="204"/>
      <c r="T322" s="153">
        <v>0</v>
      </c>
      <c r="U322" s="152">
        <v>0</v>
      </c>
      <c r="V322" s="204"/>
      <c r="W322" s="153">
        <v>0</v>
      </c>
      <c r="X322" s="152">
        <v>0</v>
      </c>
      <c r="Y322" s="204"/>
      <c r="Z322" s="153">
        <v>0</v>
      </c>
      <c r="AA322" s="152">
        <v>0</v>
      </c>
      <c r="AB322" s="204"/>
      <c r="AC322" s="153">
        <v>0</v>
      </c>
      <c r="AD322" s="152">
        <v>0</v>
      </c>
      <c r="AE322" s="204"/>
      <c r="AF322" s="153">
        <v>0</v>
      </c>
      <c r="AG322" s="152">
        <v>0</v>
      </c>
      <c r="AH322" s="204"/>
      <c r="AI322" s="153">
        <v>0</v>
      </c>
      <c r="AJ322" s="152">
        <v>0</v>
      </c>
      <c r="AK322" s="204"/>
      <c r="AL322" s="153">
        <v>0</v>
      </c>
      <c r="AM322" s="152">
        <v>0</v>
      </c>
      <c r="AN322" s="204"/>
      <c r="AO322" s="153">
        <v>0</v>
      </c>
      <c r="AP322" s="152">
        <v>0</v>
      </c>
      <c r="AQ322" s="204"/>
      <c r="AR322" s="153">
        <v>0</v>
      </c>
      <c r="AS322" s="152">
        <v>0</v>
      </c>
      <c r="AT322" s="204"/>
      <c r="AU322" s="153">
        <v>0</v>
      </c>
      <c r="AV322" s="152">
        <v>0</v>
      </c>
      <c r="AW322" s="204"/>
      <c r="AX322" s="153">
        <v>0</v>
      </c>
      <c r="AY322" s="152">
        <v>0</v>
      </c>
      <c r="AZ322" s="204"/>
    </row>
    <row r="323" spans="1:52" ht="30.75" thickBot="1" x14ac:dyDescent="0.3">
      <c r="A323" s="160"/>
      <c r="B323" s="161">
        <v>284</v>
      </c>
      <c r="C323" s="162" t="str">
        <v>Монтаж и подключение розеток скрытой установки</v>
      </c>
      <c r="D323" s="162" t="str">
        <v>шт</v>
      </c>
      <c r="E323" s="163">
        <v>192.15</v>
      </c>
      <c r="F323" s="162">
        <v>248</v>
      </c>
      <c r="G323" s="163">
        <v>0</v>
      </c>
      <c r="H323" s="163">
        <v>47653.2</v>
      </c>
      <c r="I323" s="11"/>
      <c r="J323" s="147">
        <v>0</v>
      </c>
      <c r="K323" s="148">
        <v>0</v>
      </c>
      <c r="L323" s="149"/>
      <c r="M323" s="150"/>
      <c r="N323" s="147">
        <v>248</v>
      </c>
      <c r="O323" s="148">
        <v>47653.200000000004</v>
      </c>
      <c r="P323" s="149"/>
      <c r="Q323" s="153">
        <v>0</v>
      </c>
      <c r="R323" s="152">
        <v>0</v>
      </c>
      <c r="S323" s="204"/>
      <c r="T323" s="153">
        <v>0</v>
      </c>
      <c r="U323" s="152">
        <v>0</v>
      </c>
      <c r="V323" s="204"/>
      <c r="W323" s="153">
        <v>0</v>
      </c>
      <c r="X323" s="152">
        <v>0</v>
      </c>
      <c r="Y323" s="204"/>
      <c r="Z323" s="153">
        <v>0</v>
      </c>
      <c r="AA323" s="152">
        <v>0</v>
      </c>
      <c r="AB323" s="204"/>
      <c r="AC323" s="153">
        <v>0</v>
      </c>
      <c r="AD323" s="152">
        <v>0</v>
      </c>
      <c r="AE323" s="204"/>
      <c r="AF323" s="153">
        <v>0</v>
      </c>
      <c r="AG323" s="152">
        <v>0</v>
      </c>
      <c r="AH323" s="204"/>
      <c r="AI323" s="153">
        <v>0</v>
      </c>
      <c r="AJ323" s="152">
        <v>0</v>
      </c>
      <c r="AK323" s="204"/>
      <c r="AL323" s="153">
        <v>0</v>
      </c>
      <c r="AM323" s="152">
        <v>0</v>
      </c>
      <c r="AN323" s="204"/>
      <c r="AO323" s="153">
        <v>0</v>
      </c>
      <c r="AP323" s="152">
        <v>0</v>
      </c>
      <c r="AQ323" s="204"/>
      <c r="AR323" s="153">
        <v>0</v>
      </c>
      <c r="AS323" s="152">
        <v>0</v>
      </c>
      <c r="AT323" s="204"/>
      <c r="AU323" s="153">
        <v>0</v>
      </c>
      <c r="AV323" s="152">
        <v>0</v>
      </c>
      <c r="AW323" s="204"/>
      <c r="AX323" s="153">
        <v>0</v>
      </c>
      <c r="AY323" s="152">
        <v>0</v>
      </c>
      <c r="AZ323" s="204"/>
    </row>
    <row r="324" spans="1:52" ht="30.75" thickBot="1" x14ac:dyDescent="0.3">
      <c r="A324" s="160"/>
      <c r="B324" s="161">
        <v>285</v>
      </c>
      <c r="C324" s="162" t="str">
        <v>ЭТЮД Розетка наружная с заземлением со шторками белая (на роутер)</v>
      </c>
      <c r="D324" s="162" t="str">
        <v>шт</v>
      </c>
      <c r="E324" s="163">
        <v>170.8</v>
      </c>
      <c r="F324" s="162">
        <v>20</v>
      </c>
      <c r="G324" s="163">
        <v>3416</v>
      </c>
      <c r="H324" s="163">
        <v>0</v>
      </c>
      <c r="I324" s="11"/>
      <c r="J324" s="147">
        <v>0</v>
      </c>
      <c r="K324" s="148">
        <v>0</v>
      </c>
      <c r="L324" s="149"/>
      <c r="M324" s="150"/>
      <c r="N324" s="147">
        <v>20</v>
      </c>
      <c r="O324" s="148">
        <v>3416</v>
      </c>
      <c r="P324" s="149"/>
      <c r="Q324" s="153">
        <v>0</v>
      </c>
      <c r="R324" s="152">
        <v>0</v>
      </c>
      <c r="S324" s="204"/>
      <c r="T324" s="153">
        <v>0</v>
      </c>
      <c r="U324" s="152">
        <v>0</v>
      </c>
      <c r="V324" s="204"/>
      <c r="W324" s="153">
        <v>0</v>
      </c>
      <c r="X324" s="152">
        <v>0</v>
      </c>
      <c r="Y324" s="204"/>
      <c r="Z324" s="153">
        <v>0</v>
      </c>
      <c r="AA324" s="152">
        <v>0</v>
      </c>
      <c r="AB324" s="204"/>
      <c r="AC324" s="153">
        <v>0</v>
      </c>
      <c r="AD324" s="152">
        <v>0</v>
      </c>
      <c r="AE324" s="204"/>
      <c r="AF324" s="153">
        <v>0</v>
      </c>
      <c r="AG324" s="152">
        <v>0</v>
      </c>
      <c r="AH324" s="204"/>
      <c r="AI324" s="153">
        <v>0</v>
      </c>
      <c r="AJ324" s="152">
        <v>0</v>
      </c>
      <c r="AK324" s="204"/>
      <c r="AL324" s="153">
        <v>0</v>
      </c>
      <c r="AM324" s="152">
        <v>0</v>
      </c>
      <c r="AN324" s="204"/>
      <c r="AO324" s="153">
        <v>0</v>
      </c>
      <c r="AP324" s="152">
        <v>0</v>
      </c>
      <c r="AQ324" s="204"/>
      <c r="AR324" s="153">
        <v>0</v>
      </c>
      <c r="AS324" s="152">
        <v>0</v>
      </c>
      <c r="AT324" s="204"/>
      <c r="AU324" s="153">
        <v>0</v>
      </c>
      <c r="AV324" s="152">
        <v>0</v>
      </c>
      <c r="AW324" s="204"/>
      <c r="AX324" s="153">
        <v>0</v>
      </c>
      <c r="AY324" s="152">
        <v>0</v>
      </c>
      <c r="AZ324" s="204"/>
    </row>
    <row r="325" spans="1:52" ht="30.75" thickBot="1" x14ac:dyDescent="0.3">
      <c r="A325" s="160"/>
      <c r="B325" s="161">
        <v>286</v>
      </c>
      <c r="C325" s="162" t="str">
        <v>Монтаж и подключение розеток и выключателей открытой установки</v>
      </c>
      <c r="D325" s="162" t="str">
        <v>шт</v>
      </c>
      <c r="E325" s="163">
        <v>256.2</v>
      </c>
      <c r="F325" s="162">
        <v>20</v>
      </c>
      <c r="G325" s="163">
        <v>0</v>
      </c>
      <c r="H325" s="163">
        <v>5124</v>
      </c>
      <c r="I325" s="11"/>
      <c r="J325" s="147">
        <v>0</v>
      </c>
      <c r="K325" s="148">
        <v>0</v>
      </c>
      <c r="L325" s="149"/>
      <c r="M325" s="150"/>
      <c r="N325" s="147">
        <v>20</v>
      </c>
      <c r="O325" s="148">
        <v>5124</v>
      </c>
      <c r="P325" s="149"/>
      <c r="Q325" s="153">
        <v>0</v>
      </c>
      <c r="R325" s="152">
        <v>0</v>
      </c>
      <c r="S325" s="204"/>
      <c r="T325" s="153">
        <v>0</v>
      </c>
      <c r="U325" s="152">
        <v>0</v>
      </c>
      <c r="V325" s="204"/>
      <c r="W325" s="153">
        <v>0</v>
      </c>
      <c r="X325" s="152">
        <v>0</v>
      </c>
      <c r="Y325" s="204"/>
      <c r="Z325" s="153">
        <v>0</v>
      </c>
      <c r="AA325" s="152">
        <v>0</v>
      </c>
      <c r="AB325" s="204"/>
      <c r="AC325" s="153">
        <v>0</v>
      </c>
      <c r="AD325" s="152">
        <v>0</v>
      </c>
      <c r="AE325" s="204"/>
      <c r="AF325" s="153">
        <v>0</v>
      </c>
      <c r="AG325" s="152">
        <v>0</v>
      </c>
      <c r="AH325" s="204"/>
      <c r="AI325" s="153">
        <v>0</v>
      </c>
      <c r="AJ325" s="152">
        <v>0</v>
      </c>
      <c r="AK325" s="204"/>
      <c r="AL325" s="153">
        <v>0</v>
      </c>
      <c r="AM325" s="152">
        <v>0</v>
      </c>
      <c r="AN325" s="204"/>
      <c r="AO325" s="153">
        <v>0</v>
      </c>
      <c r="AP325" s="152">
        <v>0</v>
      </c>
      <c r="AQ325" s="204"/>
      <c r="AR325" s="153">
        <v>0</v>
      </c>
      <c r="AS325" s="152">
        <v>0</v>
      </c>
      <c r="AT325" s="204"/>
      <c r="AU325" s="153">
        <v>0</v>
      </c>
      <c r="AV325" s="152">
        <v>0</v>
      </c>
      <c r="AW325" s="204"/>
      <c r="AX325" s="153">
        <v>0</v>
      </c>
      <c r="AY325" s="152">
        <v>0</v>
      </c>
      <c r="AZ325" s="204"/>
    </row>
    <row r="326" spans="1:52" ht="30.75" thickBot="1" x14ac:dyDescent="0.3">
      <c r="A326" s="160"/>
      <c r="B326" s="161">
        <v>287</v>
      </c>
      <c r="C326" s="162" t="str">
        <v>Разъем РШ-ВШ 32А 250В 2P+PE(ОУ) пластиковый белый Simple</v>
      </c>
      <c r="D326" s="162" t="str">
        <v>шт</v>
      </c>
      <c r="E326" s="163">
        <v>278.79000000000002</v>
      </c>
      <c r="F326" s="162">
        <v>20</v>
      </c>
      <c r="G326" s="163">
        <v>5575.8</v>
      </c>
      <c r="H326" s="163">
        <v>0</v>
      </c>
      <c r="I326" s="11"/>
      <c r="J326" s="147">
        <v>0</v>
      </c>
      <c r="K326" s="148">
        <v>0</v>
      </c>
      <c r="L326" s="149"/>
      <c r="M326" s="150"/>
      <c r="N326" s="147">
        <v>20</v>
      </c>
      <c r="O326" s="148">
        <v>5575.8</v>
      </c>
      <c r="P326" s="149"/>
      <c r="Q326" s="153">
        <v>0</v>
      </c>
      <c r="R326" s="152">
        <v>0</v>
      </c>
      <c r="S326" s="204"/>
      <c r="T326" s="153">
        <v>0</v>
      </c>
      <c r="U326" s="152">
        <v>0</v>
      </c>
      <c r="V326" s="204"/>
      <c r="W326" s="153">
        <v>0</v>
      </c>
      <c r="X326" s="152">
        <v>0</v>
      </c>
      <c r="Y326" s="204"/>
      <c r="Z326" s="153">
        <v>0</v>
      </c>
      <c r="AA326" s="152">
        <v>0</v>
      </c>
      <c r="AB326" s="204"/>
      <c r="AC326" s="153">
        <v>0</v>
      </c>
      <c r="AD326" s="152">
        <v>0</v>
      </c>
      <c r="AE326" s="204"/>
      <c r="AF326" s="153">
        <v>0</v>
      </c>
      <c r="AG326" s="152">
        <v>0</v>
      </c>
      <c r="AH326" s="204"/>
      <c r="AI326" s="153">
        <v>0</v>
      </c>
      <c r="AJ326" s="152">
        <v>0</v>
      </c>
      <c r="AK326" s="204"/>
      <c r="AL326" s="153">
        <v>0</v>
      </c>
      <c r="AM326" s="152">
        <v>0</v>
      </c>
      <c r="AN326" s="204"/>
      <c r="AO326" s="153">
        <v>0</v>
      </c>
      <c r="AP326" s="152">
        <v>0</v>
      </c>
      <c r="AQ326" s="204"/>
      <c r="AR326" s="153">
        <v>0</v>
      </c>
      <c r="AS326" s="152">
        <v>0</v>
      </c>
      <c r="AT326" s="204"/>
      <c r="AU326" s="153">
        <v>0</v>
      </c>
      <c r="AV326" s="152">
        <v>0</v>
      </c>
      <c r="AW326" s="204"/>
      <c r="AX326" s="153">
        <v>0</v>
      </c>
      <c r="AY326" s="152">
        <v>0</v>
      </c>
      <c r="AZ326" s="204"/>
    </row>
    <row r="327" spans="1:52" ht="30.75" thickBot="1" x14ac:dyDescent="0.3">
      <c r="A327" s="160"/>
      <c r="B327" s="161">
        <v>288</v>
      </c>
      <c r="C327" s="162" t="str">
        <v>Монтаж и подключение силовой розетки на электроплиту</v>
      </c>
      <c r="D327" s="162" t="str">
        <v>шт</v>
      </c>
      <c r="E327" s="163">
        <v>344.27</v>
      </c>
      <c r="F327" s="162">
        <v>20</v>
      </c>
      <c r="G327" s="163">
        <v>0</v>
      </c>
      <c r="H327" s="163">
        <v>6885.4</v>
      </c>
      <c r="I327" s="11"/>
      <c r="J327" s="147">
        <v>0</v>
      </c>
      <c r="K327" s="148">
        <v>0</v>
      </c>
      <c r="L327" s="149"/>
      <c r="M327" s="150"/>
      <c r="N327" s="147">
        <v>20</v>
      </c>
      <c r="O327" s="148">
        <v>6885.4</v>
      </c>
      <c r="P327" s="149"/>
      <c r="Q327" s="153">
        <v>0</v>
      </c>
      <c r="R327" s="152">
        <v>0</v>
      </c>
      <c r="S327" s="204"/>
      <c r="T327" s="153">
        <v>0</v>
      </c>
      <c r="U327" s="152">
        <v>0</v>
      </c>
      <c r="V327" s="204"/>
      <c r="W327" s="153">
        <v>0</v>
      </c>
      <c r="X327" s="152">
        <v>0</v>
      </c>
      <c r="Y327" s="204"/>
      <c r="Z327" s="153">
        <v>0</v>
      </c>
      <c r="AA327" s="152">
        <v>0</v>
      </c>
      <c r="AB327" s="204"/>
      <c r="AC327" s="153">
        <v>0</v>
      </c>
      <c r="AD327" s="152">
        <v>0</v>
      </c>
      <c r="AE327" s="204"/>
      <c r="AF327" s="153">
        <v>0</v>
      </c>
      <c r="AG327" s="152">
        <v>0</v>
      </c>
      <c r="AH327" s="204"/>
      <c r="AI327" s="153">
        <v>0</v>
      </c>
      <c r="AJ327" s="152">
        <v>0</v>
      </c>
      <c r="AK327" s="204"/>
      <c r="AL327" s="153">
        <v>0</v>
      </c>
      <c r="AM327" s="152">
        <v>0</v>
      </c>
      <c r="AN327" s="204"/>
      <c r="AO327" s="153">
        <v>0</v>
      </c>
      <c r="AP327" s="152">
        <v>0</v>
      </c>
      <c r="AQ327" s="204"/>
      <c r="AR327" s="153">
        <v>0</v>
      </c>
      <c r="AS327" s="152">
        <v>0</v>
      </c>
      <c r="AT327" s="204"/>
      <c r="AU327" s="153">
        <v>0</v>
      </c>
      <c r="AV327" s="152">
        <v>0</v>
      </c>
      <c r="AW327" s="204"/>
      <c r="AX327" s="153">
        <v>0</v>
      </c>
      <c r="AY327" s="152">
        <v>0</v>
      </c>
      <c r="AZ327" s="204"/>
    </row>
    <row r="328" spans="1:52" ht="30.75" thickBot="1" x14ac:dyDescent="0.3">
      <c r="A328" s="160"/>
      <c r="B328" s="161">
        <v>289</v>
      </c>
      <c r="C328" s="162" t="str">
        <v>Гермес PLUS Розетка с заземлением наружная с крышкой IP54</v>
      </c>
      <c r="D328" s="162" t="str">
        <v>шт</v>
      </c>
      <c r="E328" s="163">
        <v>330.93</v>
      </c>
      <c r="F328" s="162">
        <v>3</v>
      </c>
      <c r="G328" s="163">
        <v>992.79</v>
      </c>
      <c r="H328" s="163">
        <v>0</v>
      </c>
      <c r="I328" s="11"/>
      <c r="J328" s="147">
        <v>0</v>
      </c>
      <c r="K328" s="148">
        <v>0</v>
      </c>
      <c r="L328" s="149"/>
      <c r="M328" s="150"/>
      <c r="N328" s="147">
        <v>3</v>
      </c>
      <c r="O328" s="148">
        <v>992.79</v>
      </c>
      <c r="P328" s="149"/>
      <c r="Q328" s="153">
        <v>0</v>
      </c>
      <c r="R328" s="152">
        <v>0</v>
      </c>
      <c r="S328" s="204"/>
      <c r="T328" s="153">
        <v>0</v>
      </c>
      <c r="U328" s="152">
        <v>0</v>
      </c>
      <c r="V328" s="204"/>
      <c r="W328" s="153">
        <v>0</v>
      </c>
      <c r="X328" s="152">
        <v>0</v>
      </c>
      <c r="Y328" s="204"/>
      <c r="Z328" s="153">
        <v>0</v>
      </c>
      <c r="AA328" s="152">
        <v>0</v>
      </c>
      <c r="AB328" s="204"/>
      <c r="AC328" s="153">
        <v>0</v>
      </c>
      <c r="AD328" s="152">
        <v>0</v>
      </c>
      <c r="AE328" s="204"/>
      <c r="AF328" s="153">
        <v>0</v>
      </c>
      <c r="AG328" s="152">
        <v>0</v>
      </c>
      <c r="AH328" s="204"/>
      <c r="AI328" s="153">
        <v>0</v>
      </c>
      <c r="AJ328" s="152">
        <v>0</v>
      </c>
      <c r="AK328" s="204"/>
      <c r="AL328" s="153">
        <v>0</v>
      </c>
      <c r="AM328" s="152">
        <v>0</v>
      </c>
      <c r="AN328" s="204"/>
      <c r="AO328" s="153">
        <v>0</v>
      </c>
      <c r="AP328" s="152">
        <v>0</v>
      </c>
      <c r="AQ328" s="204"/>
      <c r="AR328" s="153">
        <v>0</v>
      </c>
      <c r="AS328" s="152">
        <v>0</v>
      </c>
      <c r="AT328" s="204"/>
      <c r="AU328" s="153">
        <v>0</v>
      </c>
      <c r="AV328" s="152">
        <v>0</v>
      </c>
      <c r="AW328" s="204"/>
      <c r="AX328" s="153">
        <v>0</v>
      </c>
      <c r="AY328" s="152">
        <v>0</v>
      </c>
      <c r="AZ328" s="204"/>
    </row>
    <row r="329" spans="1:52" ht="30.75" thickBot="1" x14ac:dyDescent="0.3">
      <c r="A329" s="160"/>
      <c r="B329" s="161">
        <v>290</v>
      </c>
      <c r="C329" s="162" t="str">
        <v>Монтаж и подключение розеток и выключателей открытой установки</v>
      </c>
      <c r="D329" s="162" t="str">
        <v>шт</v>
      </c>
      <c r="E329" s="163">
        <v>256.2</v>
      </c>
      <c r="F329" s="162">
        <v>3</v>
      </c>
      <c r="G329" s="163">
        <v>0</v>
      </c>
      <c r="H329" s="163">
        <v>768.6</v>
      </c>
      <c r="I329" s="11"/>
      <c r="J329" s="147">
        <v>0</v>
      </c>
      <c r="K329" s="148">
        <v>0</v>
      </c>
      <c r="L329" s="149"/>
      <c r="M329" s="150"/>
      <c r="N329" s="147">
        <v>3</v>
      </c>
      <c r="O329" s="148">
        <v>768.59999999999991</v>
      </c>
      <c r="P329" s="149"/>
      <c r="Q329" s="153">
        <v>0</v>
      </c>
      <c r="R329" s="152">
        <v>0</v>
      </c>
      <c r="S329" s="204"/>
      <c r="T329" s="153">
        <v>0</v>
      </c>
      <c r="U329" s="152">
        <v>0</v>
      </c>
      <c r="V329" s="204"/>
      <c r="W329" s="153">
        <v>0</v>
      </c>
      <c r="X329" s="152">
        <v>0</v>
      </c>
      <c r="Y329" s="204"/>
      <c r="Z329" s="153">
        <v>0</v>
      </c>
      <c r="AA329" s="152">
        <v>0</v>
      </c>
      <c r="AB329" s="204"/>
      <c r="AC329" s="153">
        <v>0</v>
      </c>
      <c r="AD329" s="152">
        <v>0</v>
      </c>
      <c r="AE329" s="204"/>
      <c r="AF329" s="153">
        <v>0</v>
      </c>
      <c r="AG329" s="152">
        <v>0</v>
      </c>
      <c r="AH329" s="204"/>
      <c r="AI329" s="153">
        <v>0</v>
      </c>
      <c r="AJ329" s="152">
        <v>0</v>
      </c>
      <c r="AK329" s="204"/>
      <c r="AL329" s="153">
        <v>0</v>
      </c>
      <c r="AM329" s="152">
        <v>0</v>
      </c>
      <c r="AN329" s="204"/>
      <c r="AO329" s="153">
        <v>0</v>
      </c>
      <c r="AP329" s="152">
        <v>0</v>
      </c>
      <c r="AQ329" s="204"/>
      <c r="AR329" s="153">
        <v>0</v>
      </c>
      <c r="AS329" s="152">
        <v>0</v>
      </c>
      <c r="AT329" s="204"/>
      <c r="AU329" s="153">
        <v>0</v>
      </c>
      <c r="AV329" s="152">
        <v>0</v>
      </c>
      <c r="AW329" s="204"/>
      <c r="AX329" s="153">
        <v>0</v>
      </c>
      <c r="AY329" s="152">
        <v>0</v>
      </c>
      <c r="AZ329" s="204"/>
    </row>
    <row r="330" spans="1:52" ht="30.75" thickBot="1" x14ac:dyDescent="0.3">
      <c r="A330" s="160"/>
      <c r="B330" s="161">
        <v>291</v>
      </c>
      <c r="C330" s="162" t="str">
        <v>Выключатель одноклавишный ATLASDESIGN схема 1 10АХ механизм белый</v>
      </c>
      <c r="D330" s="162" t="str">
        <v>шт</v>
      </c>
      <c r="E330" s="163">
        <v>136.99</v>
      </c>
      <c r="F330" s="162">
        <v>38</v>
      </c>
      <c r="G330" s="163">
        <v>5205.62</v>
      </c>
      <c r="H330" s="163">
        <v>0</v>
      </c>
      <c r="I330" s="11"/>
      <c r="J330" s="147">
        <v>0</v>
      </c>
      <c r="K330" s="148">
        <v>0</v>
      </c>
      <c r="L330" s="149"/>
      <c r="M330" s="150"/>
      <c r="N330" s="147">
        <v>38</v>
      </c>
      <c r="O330" s="148">
        <v>5205.6200000000008</v>
      </c>
      <c r="P330" s="149"/>
      <c r="Q330" s="153">
        <v>0</v>
      </c>
      <c r="R330" s="152">
        <v>0</v>
      </c>
      <c r="S330" s="204"/>
      <c r="T330" s="153">
        <v>0</v>
      </c>
      <c r="U330" s="152">
        <v>0</v>
      </c>
      <c r="V330" s="204"/>
      <c r="W330" s="153">
        <v>0</v>
      </c>
      <c r="X330" s="152">
        <v>0</v>
      </c>
      <c r="Y330" s="204"/>
      <c r="Z330" s="153">
        <v>0</v>
      </c>
      <c r="AA330" s="152">
        <v>0</v>
      </c>
      <c r="AB330" s="204"/>
      <c r="AC330" s="153">
        <v>0</v>
      </c>
      <c r="AD330" s="152">
        <v>0</v>
      </c>
      <c r="AE330" s="204"/>
      <c r="AF330" s="153">
        <v>0</v>
      </c>
      <c r="AG330" s="152">
        <v>0</v>
      </c>
      <c r="AH330" s="204"/>
      <c r="AI330" s="153">
        <v>0</v>
      </c>
      <c r="AJ330" s="152">
        <v>0</v>
      </c>
      <c r="AK330" s="204"/>
      <c r="AL330" s="153">
        <v>0</v>
      </c>
      <c r="AM330" s="152">
        <v>0</v>
      </c>
      <c r="AN330" s="204"/>
      <c r="AO330" s="153">
        <v>0</v>
      </c>
      <c r="AP330" s="152">
        <v>0</v>
      </c>
      <c r="AQ330" s="204"/>
      <c r="AR330" s="153">
        <v>0</v>
      </c>
      <c r="AS330" s="152">
        <v>0</v>
      </c>
      <c r="AT330" s="204"/>
      <c r="AU330" s="153">
        <v>0</v>
      </c>
      <c r="AV330" s="152">
        <v>0</v>
      </c>
      <c r="AW330" s="204"/>
      <c r="AX330" s="153">
        <v>0</v>
      </c>
      <c r="AY330" s="152">
        <v>0</v>
      </c>
      <c r="AZ330" s="204"/>
    </row>
    <row r="331" spans="1:52" ht="30.75" thickBot="1" x14ac:dyDescent="0.3">
      <c r="A331" s="160"/>
      <c r="B331" s="161">
        <v>292</v>
      </c>
      <c r="C331" s="162" t="str">
        <v>Выключатель двухклавишный ATLASDESIGN схема 5 10АХ механизм белый</v>
      </c>
      <c r="D331" s="162" t="str">
        <v>шт</v>
      </c>
      <c r="E331" s="163">
        <v>178.27</v>
      </c>
      <c r="F331" s="162">
        <v>76</v>
      </c>
      <c r="G331" s="163">
        <v>13548.52</v>
      </c>
      <c r="H331" s="163">
        <v>0</v>
      </c>
      <c r="I331" s="11"/>
      <c r="J331" s="147">
        <v>0</v>
      </c>
      <c r="K331" s="148">
        <v>0</v>
      </c>
      <c r="L331" s="149"/>
      <c r="M331" s="150"/>
      <c r="N331" s="147">
        <v>76</v>
      </c>
      <c r="O331" s="148">
        <v>13548.52</v>
      </c>
      <c r="P331" s="149"/>
      <c r="Q331" s="153">
        <v>0</v>
      </c>
      <c r="R331" s="152">
        <v>0</v>
      </c>
      <c r="S331" s="204"/>
      <c r="T331" s="153">
        <v>0</v>
      </c>
      <c r="U331" s="152">
        <v>0</v>
      </c>
      <c r="V331" s="204"/>
      <c r="W331" s="153">
        <v>0</v>
      </c>
      <c r="X331" s="152">
        <v>0</v>
      </c>
      <c r="Y331" s="204"/>
      <c r="Z331" s="153">
        <v>0</v>
      </c>
      <c r="AA331" s="152">
        <v>0</v>
      </c>
      <c r="AB331" s="204"/>
      <c r="AC331" s="153">
        <v>0</v>
      </c>
      <c r="AD331" s="152">
        <v>0</v>
      </c>
      <c r="AE331" s="204"/>
      <c r="AF331" s="153">
        <v>0</v>
      </c>
      <c r="AG331" s="152">
        <v>0</v>
      </c>
      <c r="AH331" s="204"/>
      <c r="AI331" s="153">
        <v>0</v>
      </c>
      <c r="AJ331" s="152">
        <v>0</v>
      </c>
      <c r="AK331" s="204"/>
      <c r="AL331" s="153">
        <v>0</v>
      </c>
      <c r="AM331" s="152">
        <v>0</v>
      </c>
      <c r="AN331" s="204"/>
      <c r="AO331" s="153">
        <v>0</v>
      </c>
      <c r="AP331" s="152">
        <v>0</v>
      </c>
      <c r="AQ331" s="204"/>
      <c r="AR331" s="153">
        <v>0</v>
      </c>
      <c r="AS331" s="152">
        <v>0</v>
      </c>
      <c r="AT331" s="204"/>
      <c r="AU331" s="153">
        <v>0</v>
      </c>
      <c r="AV331" s="152">
        <v>0</v>
      </c>
      <c r="AW331" s="204"/>
      <c r="AX331" s="153">
        <v>0</v>
      </c>
      <c r="AY331" s="152">
        <v>0</v>
      </c>
      <c r="AZ331" s="204"/>
    </row>
    <row r="332" spans="1:52" ht="30.75" thickBot="1" x14ac:dyDescent="0.3">
      <c r="A332" s="160"/>
      <c r="B332" s="161">
        <v>293</v>
      </c>
      <c r="C332" s="162" t="str">
        <v>Выключатель трехклавишный ATLASDESIGN схема 1+1+1 10АХ механизм белый</v>
      </c>
      <c r="D332" s="162" t="str">
        <v>шт</v>
      </c>
      <c r="E332" s="163">
        <v>274</v>
      </c>
      <c r="F332" s="162">
        <v>4</v>
      </c>
      <c r="G332" s="163">
        <v>1096</v>
      </c>
      <c r="H332" s="163">
        <v>0</v>
      </c>
      <c r="I332" s="11"/>
      <c r="J332" s="147">
        <v>0</v>
      </c>
      <c r="K332" s="148">
        <v>0</v>
      </c>
      <c r="L332" s="149"/>
      <c r="M332" s="150"/>
      <c r="N332" s="147">
        <v>4</v>
      </c>
      <c r="O332" s="148">
        <v>1096</v>
      </c>
      <c r="P332" s="149"/>
      <c r="Q332" s="153">
        <v>0</v>
      </c>
      <c r="R332" s="152">
        <v>0</v>
      </c>
      <c r="S332" s="204"/>
      <c r="T332" s="153">
        <v>0</v>
      </c>
      <c r="U332" s="152">
        <v>0</v>
      </c>
      <c r="V332" s="204"/>
      <c r="W332" s="153">
        <v>0</v>
      </c>
      <c r="X332" s="152">
        <v>0</v>
      </c>
      <c r="Y332" s="204"/>
      <c r="Z332" s="153">
        <v>0</v>
      </c>
      <c r="AA332" s="152">
        <v>0</v>
      </c>
      <c r="AB332" s="204"/>
      <c r="AC332" s="153">
        <v>0</v>
      </c>
      <c r="AD332" s="152">
        <v>0</v>
      </c>
      <c r="AE332" s="204"/>
      <c r="AF332" s="153">
        <v>0</v>
      </c>
      <c r="AG332" s="152">
        <v>0</v>
      </c>
      <c r="AH332" s="204"/>
      <c r="AI332" s="153">
        <v>0</v>
      </c>
      <c r="AJ332" s="152">
        <v>0</v>
      </c>
      <c r="AK332" s="204"/>
      <c r="AL332" s="153">
        <v>0</v>
      </c>
      <c r="AM332" s="152">
        <v>0</v>
      </c>
      <c r="AN332" s="204"/>
      <c r="AO332" s="153">
        <v>0</v>
      </c>
      <c r="AP332" s="152">
        <v>0</v>
      </c>
      <c r="AQ332" s="204"/>
      <c r="AR332" s="153">
        <v>0</v>
      </c>
      <c r="AS332" s="152">
        <v>0</v>
      </c>
      <c r="AT332" s="204"/>
      <c r="AU332" s="153">
        <v>0</v>
      </c>
      <c r="AV332" s="152">
        <v>0</v>
      </c>
      <c r="AW332" s="204"/>
      <c r="AX332" s="153">
        <v>0</v>
      </c>
      <c r="AY332" s="152">
        <v>0</v>
      </c>
      <c r="AZ332" s="204"/>
    </row>
    <row r="333" spans="1:52" ht="15.75" thickBot="1" x14ac:dyDescent="0.3">
      <c r="A333" s="160"/>
      <c r="B333" s="161">
        <v>294</v>
      </c>
      <c r="C333" s="162" t="str">
        <v>Рамка однопостовая ATLASDESIGN белый</v>
      </c>
      <c r="D333" s="162" t="str">
        <v>шт</v>
      </c>
      <c r="E333" s="163">
        <v>44.84</v>
      </c>
      <c r="F333" s="162">
        <v>118</v>
      </c>
      <c r="G333" s="163">
        <v>5291.12</v>
      </c>
      <c r="H333" s="163">
        <v>0</v>
      </c>
      <c r="I333" s="11"/>
      <c r="J333" s="147">
        <v>0</v>
      </c>
      <c r="K333" s="148">
        <v>0</v>
      </c>
      <c r="L333" s="149"/>
      <c r="M333" s="150"/>
      <c r="N333" s="147">
        <v>118</v>
      </c>
      <c r="O333" s="148">
        <v>5291.1200000000008</v>
      </c>
      <c r="P333" s="149"/>
      <c r="Q333" s="153">
        <v>0</v>
      </c>
      <c r="R333" s="152">
        <v>0</v>
      </c>
      <c r="S333" s="204"/>
      <c r="T333" s="153">
        <v>0</v>
      </c>
      <c r="U333" s="152">
        <v>0</v>
      </c>
      <c r="V333" s="204"/>
      <c r="W333" s="153">
        <v>0</v>
      </c>
      <c r="X333" s="152">
        <v>0</v>
      </c>
      <c r="Y333" s="204"/>
      <c r="Z333" s="153">
        <v>0</v>
      </c>
      <c r="AA333" s="152">
        <v>0</v>
      </c>
      <c r="AB333" s="204"/>
      <c r="AC333" s="153">
        <v>0</v>
      </c>
      <c r="AD333" s="152">
        <v>0</v>
      </c>
      <c r="AE333" s="204"/>
      <c r="AF333" s="153">
        <v>0</v>
      </c>
      <c r="AG333" s="152">
        <v>0</v>
      </c>
      <c r="AH333" s="204"/>
      <c r="AI333" s="153">
        <v>0</v>
      </c>
      <c r="AJ333" s="152">
        <v>0</v>
      </c>
      <c r="AK333" s="204"/>
      <c r="AL333" s="153">
        <v>0</v>
      </c>
      <c r="AM333" s="152">
        <v>0</v>
      </c>
      <c r="AN333" s="204"/>
      <c r="AO333" s="153">
        <v>0</v>
      </c>
      <c r="AP333" s="152">
        <v>0</v>
      </c>
      <c r="AQ333" s="204"/>
      <c r="AR333" s="153">
        <v>0</v>
      </c>
      <c r="AS333" s="152">
        <v>0</v>
      </c>
      <c r="AT333" s="204"/>
      <c r="AU333" s="153">
        <v>0</v>
      </c>
      <c r="AV333" s="152">
        <v>0</v>
      </c>
      <c r="AW333" s="204"/>
      <c r="AX333" s="153">
        <v>0</v>
      </c>
      <c r="AY333" s="152">
        <v>0</v>
      </c>
      <c r="AZ333" s="204"/>
    </row>
    <row r="334" spans="1:52" ht="30.75" thickBot="1" x14ac:dyDescent="0.3">
      <c r="A334" s="160"/>
      <c r="B334" s="161">
        <v>295</v>
      </c>
      <c r="C334" s="162" t="str">
        <v>Монтаж и подключение выключателей скрытой установки</v>
      </c>
      <c r="D334" s="162" t="str">
        <v>шт</v>
      </c>
      <c r="E334" s="163">
        <v>192.15</v>
      </c>
      <c r="F334" s="162">
        <v>118</v>
      </c>
      <c r="G334" s="163">
        <v>0</v>
      </c>
      <c r="H334" s="163">
        <v>22673.7</v>
      </c>
      <c r="I334" s="11"/>
      <c r="J334" s="147">
        <v>0</v>
      </c>
      <c r="K334" s="148">
        <v>0</v>
      </c>
      <c r="L334" s="149"/>
      <c r="M334" s="150"/>
      <c r="N334" s="147">
        <v>118</v>
      </c>
      <c r="O334" s="148">
        <v>22673.7</v>
      </c>
      <c r="P334" s="149"/>
      <c r="Q334" s="153">
        <v>0</v>
      </c>
      <c r="R334" s="152">
        <v>0</v>
      </c>
      <c r="S334" s="204"/>
      <c r="T334" s="153">
        <v>0</v>
      </c>
      <c r="U334" s="152">
        <v>0</v>
      </c>
      <c r="V334" s="204"/>
      <c r="W334" s="153">
        <v>0</v>
      </c>
      <c r="X334" s="152">
        <v>0</v>
      </c>
      <c r="Y334" s="204"/>
      <c r="Z334" s="153">
        <v>0</v>
      </c>
      <c r="AA334" s="152">
        <v>0</v>
      </c>
      <c r="AB334" s="204"/>
      <c r="AC334" s="153">
        <v>0</v>
      </c>
      <c r="AD334" s="152">
        <v>0</v>
      </c>
      <c r="AE334" s="204"/>
      <c r="AF334" s="153">
        <v>0</v>
      </c>
      <c r="AG334" s="152">
        <v>0</v>
      </c>
      <c r="AH334" s="204"/>
      <c r="AI334" s="153">
        <v>0</v>
      </c>
      <c r="AJ334" s="152">
        <v>0</v>
      </c>
      <c r="AK334" s="204"/>
      <c r="AL334" s="153">
        <v>0</v>
      </c>
      <c r="AM334" s="152">
        <v>0</v>
      </c>
      <c r="AN334" s="204"/>
      <c r="AO334" s="153">
        <v>0</v>
      </c>
      <c r="AP334" s="152">
        <v>0</v>
      </c>
      <c r="AQ334" s="204"/>
      <c r="AR334" s="153">
        <v>0</v>
      </c>
      <c r="AS334" s="152">
        <v>0</v>
      </c>
      <c r="AT334" s="204"/>
      <c r="AU334" s="153">
        <v>0</v>
      </c>
      <c r="AV334" s="152">
        <v>0</v>
      </c>
      <c r="AW334" s="204"/>
      <c r="AX334" s="153">
        <v>0</v>
      </c>
      <c r="AY334" s="152">
        <v>0</v>
      </c>
      <c r="AZ334" s="204"/>
    </row>
    <row r="335" spans="1:52" ht="15.75" thickBot="1" x14ac:dyDescent="0.3">
      <c r="A335" s="160"/>
      <c r="B335" s="161">
        <v>296</v>
      </c>
      <c r="C335" s="162" t="str">
        <v>КРЗ-0,4</v>
      </c>
      <c r="D335" s="162" t="str">
        <v>шт</v>
      </c>
      <c r="E335" s="163">
        <v>285.02</v>
      </c>
      <c r="F335" s="162">
        <v>20</v>
      </c>
      <c r="G335" s="163">
        <v>5700.4</v>
      </c>
      <c r="H335" s="163">
        <v>0</v>
      </c>
      <c r="I335" s="11"/>
      <c r="J335" s="147">
        <v>0</v>
      </c>
      <c r="K335" s="148">
        <v>0</v>
      </c>
      <c r="L335" s="149"/>
      <c r="M335" s="150"/>
      <c r="N335" s="147">
        <v>20</v>
      </c>
      <c r="O335" s="148">
        <v>5700.4</v>
      </c>
      <c r="P335" s="149"/>
      <c r="Q335" s="153">
        <v>0</v>
      </c>
      <c r="R335" s="152">
        <v>0</v>
      </c>
      <c r="S335" s="204"/>
      <c r="T335" s="153">
        <v>0</v>
      </c>
      <c r="U335" s="152">
        <v>0</v>
      </c>
      <c r="V335" s="204"/>
      <c r="W335" s="153">
        <v>0</v>
      </c>
      <c r="X335" s="152">
        <v>0</v>
      </c>
      <c r="Y335" s="204"/>
      <c r="Z335" s="153">
        <v>0</v>
      </c>
      <c r="AA335" s="152">
        <v>0</v>
      </c>
      <c r="AB335" s="204"/>
      <c r="AC335" s="153">
        <v>0</v>
      </c>
      <c r="AD335" s="152">
        <v>0</v>
      </c>
      <c r="AE335" s="204"/>
      <c r="AF335" s="153">
        <v>0</v>
      </c>
      <c r="AG335" s="152">
        <v>0</v>
      </c>
      <c r="AH335" s="204"/>
      <c r="AI335" s="153">
        <v>0</v>
      </c>
      <c r="AJ335" s="152">
        <v>0</v>
      </c>
      <c r="AK335" s="204"/>
      <c r="AL335" s="153">
        <v>0</v>
      </c>
      <c r="AM335" s="152">
        <v>0</v>
      </c>
      <c r="AN335" s="204"/>
      <c r="AO335" s="153">
        <v>0</v>
      </c>
      <c r="AP335" s="152">
        <v>0</v>
      </c>
      <c r="AQ335" s="204"/>
      <c r="AR335" s="153">
        <v>0</v>
      </c>
      <c r="AS335" s="152">
        <v>0</v>
      </c>
      <c r="AT335" s="204"/>
      <c r="AU335" s="153">
        <v>0</v>
      </c>
      <c r="AV335" s="152">
        <v>0</v>
      </c>
      <c r="AW335" s="204"/>
      <c r="AX335" s="153">
        <v>0</v>
      </c>
      <c r="AY335" s="152">
        <v>0</v>
      </c>
      <c r="AZ335" s="204"/>
    </row>
    <row r="336" spans="1:52" ht="15.75" thickBot="1" x14ac:dyDescent="0.3">
      <c r="A336" s="160"/>
      <c r="B336" s="161">
        <v>297</v>
      </c>
      <c r="C336" s="162" t="str">
        <v>Монтаж и подключение коробки заземления КРЗ</v>
      </c>
      <c r="D336" s="162" t="str">
        <v>шт</v>
      </c>
      <c r="E336" s="163">
        <v>343.74</v>
      </c>
      <c r="F336" s="162">
        <v>20</v>
      </c>
      <c r="G336" s="163">
        <v>0</v>
      </c>
      <c r="H336" s="163">
        <v>6874.8</v>
      </c>
      <c r="I336" s="11"/>
      <c r="J336" s="147">
        <v>0</v>
      </c>
      <c r="K336" s="148">
        <v>0</v>
      </c>
      <c r="L336" s="149"/>
      <c r="M336" s="150"/>
      <c r="N336" s="147">
        <v>20</v>
      </c>
      <c r="O336" s="148">
        <v>6874.8</v>
      </c>
      <c r="P336" s="149"/>
      <c r="Q336" s="153">
        <v>0</v>
      </c>
      <c r="R336" s="152">
        <v>0</v>
      </c>
      <c r="S336" s="204"/>
      <c r="T336" s="153">
        <v>0</v>
      </c>
      <c r="U336" s="152">
        <v>0</v>
      </c>
      <c r="V336" s="204"/>
      <c r="W336" s="153">
        <v>0</v>
      </c>
      <c r="X336" s="152">
        <v>0</v>
      </c>
      <c r="Y336" s="204"/>
      <c r="Z336" s="153">
        <v>0</v>
      </c>
      <c r="AA336" s="152">
        <v>0</v>
      </c>
      <c r="AB336" s="204"/>
      <c r="AC336" s="153">
        <v>0</v>
      </c>
      <c r="AD336" s="152">
        <v>0</v>
      </c>
      <c r="AE336" s="204"/>
      <c r="AF336" s="153">
        <v>0</v>
      </c>
      <c r="AG336" s="152">
        <v>0</v>
      </c>
      <c r="AH336" s="204"/>
      <c r="AI336" s="153">
        <v>0</v>
      </c>
      <c r="AJ336" s="152">
        <v>0</v>
      </c>
      <c r="AK336" s="204"/>
      <c r="AL336" s="153">
        <v>0</v>
      </c>
      <c r="AM336" s="152">
        <v>0</v>
      </c>
      <c r="AN336" s="204"/>
      <c r="AO336" s="153">
        <v>0</v>
      </c>
      <c r="AP336" s="152">
        <v>0</v>
      </c>
      <c r="AQ336" s="204"/>
      <c r="AR336" s="153">
        <v>0</v>
      </c>
      <c r="AS336" s="152">
        <v>0</v>
      </c>
      <c r="AT336" s="204"/>
      <c r="AU336" s="153">
        <v>0</v>
      </c>
      <c r="AV336" s="152">
        <v>0</v>
      </c>
      <c r="AW336" s="204"/>
      <c r="AX336" s="153">
        <v>0</v>
      </c>
      <c r="AY336" s="152">
        <v>0</v>
      </c>
      <c r="AZ336" s="204"/>
    </row>
    <row r="337" spans="1:52" ht="45.75" thickBot="1" x14ac:dyDescent="0.3">
      <c r="A337" s="160"/>
      <c r="B337" s="161">
        <v>298</v>
      </c>
      <c r="C337" s="162" t="str">
        <v>Звонок Зуммер-1-04 (2ТК) двухтональный без кнопки пластик АБС проводной 220В (Зуммер-1-04 (2ТК))</v>
      </c>
      <c r="D337" s="162" t="str">
        <v>шт</v>
      </c>
      <c r="E337" s="163">
        <v>261.54000000000002</v>
      </c>
      <c r="F337" s="162">
        <v>20</v>
      </c>
      <c r="G337" s="163">
        <v>5230.8</v>
      </c>
      <c r="H337" s="163">
        <v>0</v>
      </c>
      <c r="I337" s="11"/>
      <c r="J337" s="147">
        <v>0</v>
      </c>
      <c r="K337" s="148">
        <v>0</v>
      </c>
      <c r="L337" s="149"/>
      <c r="M337" s="150"/>
      <c r="N337" s="147">
        <v>20</v>
      </c>
      <c r="O337" s="148">
        <v>5230.8</v>
      </c>
      <c r="P337" s="149"/>
      <c r="Q337" s="153">
        <v>0</v>
      </c>
      <c r="R337" s="152">
        <v>0</v>
      </c>
      <c r="S337" s="204"/>
      <c r="T337" s="153">
        <v>0</v>
      </c>
      <c r="U337" s="152">
        <v>0</v>
      </c>
      <c r="V337" s="204"/>
      <c r="W337" s="153">
        <v>0</v>
      </c>
      <c r="X337" s="152">
        <v>0</v>
      </c>
      <c r="Y337" s="204"/>
      <c r="Z337" s="153">
        <v>0</v>
      </c>
      <c r="AA337" s="152">
        <v>0</v>
      </c>
      <c r="AB337" s="204"/>
      <c r="AC337" s="153">
        <v>0</v>
      </c>
      <c r="AD337" s="152">
        <v>0</v>
      </c>
      <c r="AE337" s="204"/>
      <c r="AF337" s="153">
        <v>0</v>
      </c>
      <c r="AG337" s="152">
        <v>0</v>
      </c>
      <c r="AH337" s="204"/>
      <c r="AI337" s="153">
        <v>0</v>
      </c>
      <c r="AJ337" s="152">
        <v>0</v>
      </c>
      <c r="AK337" s="204"/>
      <c r="AL337" s="153">
        <v>0</v>
      </c>
      <c r="AM337" s="152">
        <v>0</v>
      </c>
      <c r="AN337" s="204"/>
      <c r="AO337" s="153">
        <v>0</v>
      </c>
      <c r="AP337" s="152">
        <v>0</v>
      </c>
      <c r="AQ337" s="204"/>
      <c r="AR337" s="153">
        <v>0</v>
      </c>
      <c r="AS337" s="152">
        <v>0</v>
      </c>
      <c r="AT337" s="204"/>
      <c r="AU337" s="153">
        <v>0</v>
      </c>
      <c r="AV337" s="152">
        <v>0</v>
      </c>
      <c r="AW337" s="204"/>
      <c r="AX337" s="153">
        <v>0</v>
      </c>
      <c r="AY337" s="152">
        <v>0</v>
      </c>
      <c r="AZ337" s="204"/>
    </row>
    <row r="338" spans="1:52" ht="15.75" thickBot="1" x14ac:dyDescent="0.3">
      <c r="A338" s="160"/>
      <c r="B338" s="161">
        <v>299</v>
      </c>
      <c r="C338" s="162" t="str">
        <v>Беларусь Кнопка для звонков</v>
      </c>
      <c r="D338" s="162" t="str">
        <v>шт</v>
      </c>
      <c r="E338" s="163">
        <v>74.73</v>
      </c>
      <c r="F338" s="162">
        <v>20</v>
      </c>
      <c r="G338" s="163">
        <v>1494.6</v>
      </c>
      <c r="H338" s="163">
        <v>0</v>
      </c>
      <c r="I338" s="11"/>
      <c r="J338" s="147">
        <v>0</v>
      </c>
      <c r="K338" s="148">
        <v>0</v>
      </c>
      <c r="L338" s="149"/>
      <c r="M338" s="150"/>
      <c r="N338" s="147">
        <v>20</v>
      </c>
      <c r="O338" s="148">
        <v>1494.6000000000001</v>
      </c>
      <c r="P338" s="149"/>
      <c r="Q338" s="153">
        <v>0</v>
      </c>
      <c r="R338" s="152">
        <v>0</v>
      </c>
      <c r="S338" s="204"/>
      <c r="T338" s="153">
        <v>0</v>
      </c>
      <c r="U338" s="152">
        <v>0</v>
      </c>
      <c r="V338" s="204"/>
      <c r="W338" s="153">
        <v>0</v>
      </c>
      <c r="X338" s="152">
        <v>0</v>
      </c>
      <c r="Y338" s="204"/>
      <c r="Z338" s="153">
        <v>0</v>
      </c>
      <c r="AA338" s="152">
        <v>0</v>
      </c>
      <c r="AB338" s="204"/>
      <c r="AC338" s="153">
        <v>0</v>
      </c>
      <c r="AD338" s="152">
        <v>0</v>
      </c>
      <c r="AE338" s="204"/>
      <c r="AF338" s="153">
        <v>0</v>
      </c>
      <c r="AG338" s="152">
        <v>0</v>
      </c>
      <c r="AH338" s="204"/>
      <c r="AI338" s="153">
        <v>0</v>
      </c>
      <c r="AJ338" s="152">
        <v>0</v>
      </c>
      <c r="AK338" s="204"/>
      <c r="AL338" s="153">
        <v>0</v>
      </c>
      <c r="AM338" s="152">
        <v>0</v>
      </c>
      <c r="AN338" s="204"/>
      <c r="AO338" s="153">
        <v>0</v>
      </c>
      <c r="AP338" s="152">
        <v>0</v>
      </c>
      <c r="AQ338" s="204"/>
      <c r="AR338" s="153">
        <v>0</v>
      </c>
      <c r="AS338" s="152">
        <v>0</v>
      </c>
      <c r="AT338" s="204"/>
      <c r="AU338" s="153">
        <v>0</v>
      </c>
      <c r="AV338" s="152">
        <v>0</v>
      </c>
      <c r="AW338" s="204"/>
      <c r="AX338" s="153">
        <v>0</v>
      </c>
      <c r="AY338" s="152">
        <v>0</v>
      </c>
      <c r="AZ338" s="204"/>
    </row>
    <row r="339" spans="1:52" ht="15.75" thickBot="1" x14ac:dyDescent="0.3">
      <c r="A339" s="160"/>
      <c r="B339" s="161">
        <v>300</v>
      </c>
      <c r="C339" s="162" t="str">
        <v>Монтаж и подключение звонка</v>
      </c>
      <c r="D339" s="162" t="str">
        <v>шт</v>
      </c>
      <c r="E339" s="163">
        <v>160.13</v>
      </c>
      <c r="F339" s="162">
        <v>20</v>
      </c>
      <c r="G339" s="163">
        <v>0</v>
      </c>
      <c r="H339" s="163">
        <v>3202.6</v>
      </c>
      <c r="I339" s="11"/>
      <c r="J339" s="147">
        <v>0</v>
      </c>
      <c r="K339" s="148">
        <v>0</v>
      </c>
      <c r="L339" s="149"/>
      <c r="M339" s="150"/>
      <c r="N339" s="147">
        <v>20</v>
      </c>
      <c r="O339" s="148">
        <v>3202.6</v>
      </c>
      <c r="P339" s="149"/>
      <c r="Q339" s="153">
        <v>0</v>
      </c>
      <c r="R339" s="152">
        <v>0</v>
      </c>
      <c r="S339" s="204"/>
      <c r="T339" s="153">
        <v>0</v>
      </c>
      <c r="U339" s="152">
        <v>0</v>
      </c>
      <c r="V339" s="204"/>
      <c r="W339" s="153">
        <v>0</v>
      </c>
      <c r="X339" s="152">
        <v>0</v>
      </c>
      <c r="Y339" s="204"/>
      <c r="Z339" s="153">
        <v>0</v>
      </c>
      <c r="AA339" s="152">
        <v>0</v>
      </c>
      <c r="AB339" s="204"/>
      <c r="AC339" s="153">
        <v>0</v>
      </c>
      <c r="AD339" s="152">
        <v>0</v>
      </c>
      <c r="AE339" s="204"/>
      <c r="AF339" s="153">
        <v>0</v>
      </c>
      <c r="AG339" s="152">
        <v>0</v>
      </c>
      <c r="AH339" s="204"/>
      <c r="AI339" s="153">
        <v>0</v>
      </c>
      <c r="AJ339" s="152">
        <v>0</v>
      </c>
      <c r="AK339" s="204"/>
      <c r="AL339" s="153">
        <v>0</v>
      </c>
      <c r="AM339" s="152">
        <v>0</v>
      </c>
      <c r="AN339" s="204"/>
      <c r="AO339" s="153">
        <v>0</v>
      </c>
      <c r="AP339" s="152">
        <v>0</v>
      </c>
      <c r="AQ339" s="204"/>
      <c r="AR339" s="153">
        <v>0</v>
      </c>
      <c r="AS339" s="152">
        <v>0</v>
      </c>
      <c r="AT339" s="204"/>
      <c r="AU339" s="153">
        <v>0</v>
      </c>
      <c r="AV339" s="152">
        <v>0</v>
      </c>
      <c r="AW339" s="204"/>
      <c r="AX339" s="153">
        <v>0</v>
      </c>
      <c r="AY339" s="152">
        <v>0</v>
      </c>
      <c r="AZ339" s="204"/>
    </row>
    <row r="340" spans="1:52" ht="15.75" thickBot="1" x14ac:dyDescent="0.3">
      <c r="A340" s="160"/>
      <c r="B340" s="161">
        <v>301</v>
      </c>
      <c r="C340" s="162" t="str">
        <v>Монтаж и подключение кнопки звонка</v>
      </c>
      <c r="D340" s="162" t="str">
        <v>шт</v>
      </c>
      <c r="E340" s="163">
        <v>160.13</v>
      </c>
      <c r="F340" s="162">
        <v>20</v>
      </c>
      <c r="G340" s="163">
        <v>0</v>
      </c>
      <c r="H340" s="163">
        <v>3202.6</v>
      </c>
      <c r="I340" s="11"/>
      <c r="J340" s="147">
        <v>0</v>
      </c>
      <c r="K340" s="148">
        <v>0</v>
      </c>
      <c r="L340" s="149"/>
      <c r="M340" s="150"/>
      <c r="N340" s="147">
        <v>20</v>
      </c>
      <c r="O340" s="148">
        <v>3202.6</v>
      </c>
      <c r="P340" s="149"/>
      <c r="Q340" s="153">
        <v>0</v>
      </c>
      <c r="R340" s="152">
        <v>0</v>
      </c>
      <c r="S340" s="204"/>
      <c r="T340" s="153">
        <v>0</v>
      </c>
      <c r="U340" s="152">
        <v>0</v>
      </c>
      <c r="V340" s="204"/>
      <c r="W340" s="153">
        <v>0</v>
      </c>
      <c r="X340" s="152">
        <v>0</v>
      </c>
      <c r="Y340" s="204"/>
      <c r="Z340" s="153">
        <v>0</v>
      </c>
      <c r="AA340" s="152">
        <v>0</v>
      </c>
      <c r="AB340" s="204"/>
      <c r="AC340" s="153">
        <v>0</v>
      </c>
      <c r="AD340" s="152">
        <v>0</v>
      </c>
      <c r="AE340" s="204"/>
      <c r="AF340" s="153">
        <v>0</v>
      </c>
      <c r="AG340" s="152">
        <v>0</v>
      </c>
      <c r="AH340" s="204"/>
      <c r="AI340" s="153">
        <v>0</v>
      </c>
      <c r="AJ340" s="152">
        <v>0</v>
      </c>
      <c r="AK340" s="204"/>
      <c r="AL340" s="153">
        <v>0</v>
      </c>
      <c r="AM340" s="152">
        <v>0</v>
      </c>
      <c r="AN340" s="204"/>
      <c r="AO340" s="153">
        <v>0</v>
      </c>
      <c r="AP340" s="152">
        <v>0</v>
      </c>
      <c r="AQ340" s="204"/>
      <c r="AR340" s="153">
        <v>0</v>
      </c>
      <c r="AS340" s="152">
        <v>0</v>
      </c>
      <c r="AT340" s="204"/>
      <c r="AU340" s="153">
        <v>0</v>
      </c>
      <c r="AV340" s="152">
        <v>0</v>
      </c>
      <c r="AW340" s="204"/>
      <c r="AX340" s="153">
        <v>0</v>
      </c>
      <c r="AY340" s="152">
        <v>0</v>
      </c>
      <c r="AZ340" s="204"/>
    </row>
    <row r="341" spans="1:52" ht="15.75" thickBot="1" x14ac:dyDescent="0.3">
      <c r="A341" s="160"/>
      <c r="B341" s="161">
        <v>0</v>
      </c>
      <c r="C341" s="162" t="str">
        <v>5.Электромонтажные изделия</v>
      </c>
      <c r="D341" s="162">
        <v>0</v>
      </c>
      <c r="E341" s="163">
        <v>0</v>
      </c>
      <c r="F341" s="162">
        <v>0</v>
      </c>
      <c r="G341" s="163">
        <v>0</v>
      </c>
      <c r="H341" s="163">
        <v>0</v>
      </c>
      <c r="I341" s="11"/>
      <c r="J341" s="147">
        <v>0</v>
      </c>
      <c r="K341" s="148">
        <v>0</v>
      </c>
      <c r="L341" s="149"/>
      <c r="M341" s="150"/>
      <c r="N341" s="147">
        <v>0</v>
      </c>
      <c r="O341" s="148">
        <v>0</v>
      </c>
      <c r="P341" s="149"/>
      <c r="Q341" s="153">
        <v>0</v>
      </c>
      <c r="R341" s="152">
        <v>0</v>
      </c>
      <c r="S341" s="204"/>
      <c r="T341" s="153">
        <v>0</v>
      </c>
      <c r="U341" s="152">
        <v>0</v>
      </c>
      <c r="V341" s="204"/>
      <c r="W341" s="153">
        <v>0</v>
      </c>
      <c r="X341" s="152">
        <v>0</v>
      </c>
      <c r="Y341" s="204"/>
      <c r="Z341" s="153">
        <v>0</v>
      </c>
      <c r="AA341" s="152">
        <v>0</v>
      </c>
      <c r="AB341" s="204"/>
      <c r="AC341" s="153">
        <v>0</v>
      </c>
      <c r="AD341" s="152">
        <v>0</v>
      </c>
      <c r="AE341" s="204"/>
      <c r="AF341" s="153">
        <v>0</v>
      </c>
      <c r="AG341" s="152">
        <v>0</v>
      </c>
      <c r="AH341" s="204"/>
      <c r="AI341" s="153">
        <v>0</v>
      </c>
      <c r="AJ341" s="152">
        <v>0</v>
      </c>
      <c r="AK341" s="204"/>
      <c r="AL341" s="153">
        <v>0</v>
      </c>
      <c r="AM341" s="152">
        <v>0</v>
      </c>
      <c r="AN341" s="204"/>
      <c r="AO341" s="153">
        <v>0</v>
      </c>
      <c r="AP341" s="152">
        <v>0</v>
      </c>
      <c r="AQ341" s="204"/>
      <c r="AR341" s="153">
        <v>0</v>
      </c>
      <c r="AS341" s="152">
        <v>0</v>
      </c>
      <c r="AT341" s="204"/>
      <c r="AU341" s="153">
        <v>0</v>
      </c>
      <c r="AV341" s="152">
        <v>0</v>
      </c>
      <c r="AW341" s="204"/>
      <c r="AX341" s="153">
        <v>0</v>
      </c>
      <c r="AY341" s="152">
        <v>0</v>
      </c>
      <c r="AZ341" s="204"/>
    </row>
    <row r="342" spans="1:52" ht="15.75" thickBot="1" x14ac:dyDescent="0.3">
      <c r="A342" s="160"/>
      <c r="B342" s="161">
        <v>302</v>
      </c>
      <c r="C342" s="162" t="str">
        <v>Скрутка СИЗ-1 2.5-4.5мм желтая</v>
      </c>
      <c r="D342" s="162" t="str">
        <v>шт</v>
      </c>
      <c r="E342" s="163">
        <v>4.0599999999999996</v>
      </c>
      <c r="F342" s="162">
        <v>105</v>
      </c>
      <c r="G342" s="163">
        <v>426.3</v>
      </c>
      <c r="H342" s="163">
        <v>0</v>
      </c>
      <c r="I342" s="11"/>
      <c r="J342" s="147">
        <v>105</v>
      </c>
      <c r="K342" s="148">
        <v>426.29999999999995</v>
      </c>
      <c r="L342" s="149"/>
      <c r="M342" s="150"/>
      <c r="N342" s="147">
        <v>0</v>
      </c>
      <c r="O342" s="148">
        <v>0</v>
      </c>
      <c r="P342" s="149"/>
      <c r="Q342" s="153">
        <v>0</v>
      </c>
      <c r="R342" s="152">
        <v>0</v>
      </c>
      <c r="S342" s="204"/>
      <c r="T342" s="153">
        <v>105</v>
      </c>
      <c r="U342" s="152">
        <v>426.29999999999995</v>
      </c>
      <c r="V342" s="204"/>
      <c r="W342" s="153">
        <v>0</v>
      </c>
      <c r="X342" s="152">
        <v>0</v>
      </c>
      <c r="Y342" s="204"/>
      <c r="Z342" s="153">
        <v>0</v>
      </c>
      <c r="AA342" s="152">
        <v>0</v>
      </c>
      <c r="AB342" s="204"/>
      <c r="AC342" s="153">
        <v>0</v>
      </c>
      <c r="AD342" s="152">
        <v>0</v>
      </c>
      <c r="AE342" s="204"/>
      <c r="AF342" s="153">
        <v>0</v>
      </c>
      <c r="AG342" s="152">
        <v>0</v>
      </c>
      <c r="AH342" s="204"/>
      <c r="AI342" s="153">
        <v>0</v>
      </c>
      <c r="AJ342" s="152">
        <v>0</v>
      </c>
      <c r="AK342" s="204"/>
      <c r="AL342" s="153">
        <v>0</v>
      </c>
      <c r="AM342" s="152">
        <v>0</v>
      </c>
      <c r="AN342" s="204"/>
      <c r="AO342" s="153">
        <v>0</v>
      </c>
      <c r="AP342" s="152">
        <v>0</v>
      </c>
      <c r="AQ342" s="204"/>
      <c r="AR342" s="153">
        <v>0</v>
      </c>
      <c r="AS342" s="152">
        <v>0</v>
      </c>
      <c r="AT342" s="204"/>
      <c r="AU342" s="153">
        <v>0</v>
      </c>
      <c r="AV342" s="152">
        <v>0</v>
      </c>
      <c r="AW342" s="204"/>
      <c r="AX342" s="153">
        <v>0</v>
      </c>
      <c r="AY342" s="152">
        <v>0</v>
      </c>
      <c r="AZ342" s="204"/>
    </row>
    <row r="343" spans="1:52" ht="15.75" thickBot="1" x14ac:dyDescent="0.3">
      <c r="A343" s="160"/>
      <c r="B343" s="161">
        <v>303</v>
      </c>
      <c r="C343" s="162" t="str">
        <v>Скрутка СИЗ-1 4-11мм красная</v>
      </c>
      <c r="D343" s="162" t="str">
        <v>шт</v>
      </c>
      <c r="E343" s="163">
        <v>5.34</v>
      </c>
      <c r="F343" s="162">
        <v>308</v>
      </c>
      <c r="G343" s="163">
        <v>1644.72</v>
      </c>
      <c r="H343" s="163">
        <v>0</v>
      </c>
      <c r="I343" s="11"/>
      <c r="J343" s="147">
        <v>308</v>
      </c>
      <c r="K343" s="148">
        <v>1644.72</v>
      </c>
      <c r="L343" s="149"/>
      <c r="M343" s="150"/>
      <c r="N343" s="147">
        <v>0</v>
      </c>
      <c r="O343" s="148">
        <v>0</v>
      </c>
      <c r="P343" s="149"/>
      <c r="Q343" s="153">
        <v>0</v>
      </c>
      <c r="R343" s="152">
        <v>0</v>
      </c>
      <c r="S343" s="204"/>
      <c r="T343" s="153">
        <v>308</v>
      </c>
      <c r="U343" s="152">
        <v>1644.72</v>
      </c>
      <c r="V343" s="204"/>
      <c r="W343" s="153">
        <v>0</v>
      </c>
      <c r="X343" s="152">
        <v>0</v>
      </c>
      <c r="Y343" s="204"/>
      <c r="Z343" s="153">
        <v>0</v>
      </c>
      <c r="AA343" s="152">
        <v>0</v>
      </c>
      <c r="AB343" s="204"/>
      <c r="AC343" s="153">
        <v>0</v>
      </c>
      <c r="AD343" s="152">
        <v>0</v>
      </c>
      <c r="AE343" s="204"/>
      <c r="AF343" s="153">
        <v>0</v>
      </c>
      <c r="AG343" s="152">
        <v>0</v>
      </c>
      <c r="AH343" s="204"/>
      <c r="AI343" s="153">
        <v>0</v>
      </c>
      <c r="AJ343" s="152">
        <v>0</v>
      </c>
      <c r="AK343" s="204"/>
      <c r="AL343" s="153">
        <v>0</v>
      </c>
      <c r="AM343" s="152">
        <v>0</v>
      </c>
      <c r="AN343" s="204"/>
      <c r="AO343" s="153">
        <v>0</v>
      </c>
      <c r="AP343" s="152">
        <v>0</v>
      </c>
      <c r="AQ343" s="204"/>
      <c r="AR343" s="153">
        <v>0</v>
      </c>
      <c r="AS343" s="152">
        <v>0</v>
      </c>
      <c r="AT343" s="204"/>
      <c r="AU343" s="153">
        <v>0</v>
      </c>
      <c r="AV343" s="152">
        <v>0</v>
      </c>
      <c r="AW343" s="204"/>
      <c r="AX343" s="153">
        <v>0</v>
      </c>
      <c r="AY343" s="152">
        <v>0</v>
      </c>
      <c r="AZ343" s="204"/>
    </row>
    <row r="344" spans="1:52" ht="15.75" thickBot="1" x14ac:dyDescent="0.3">
      <c r="A344" s="160"/>
      <c r="B344" s="161">
        <v>304</v>
      </c>
      <c r="C344" s="162" t="str">
        <v>Бирка кабельная У-134 квадрат 55х55 мм</v>
      </c>
      <c r="D344" s="162" t="str">
        <v>шт</v>
      </c>
      <c r="E344" s="163">
        <v>2.46</v>
      </c>
      <c r="F344" s="162">
        <v>28</v>
      </c>
      <c r="G344" s="163">
        <v>68.88</v>
      </c>
      <c r="H344" s="163">
        <v>0</v>
      </c>
      <c r="I344" s="11"/>
      <c r="J344" s="147">
        <v>0</v>
      </c>
      <c r="K344" s="148">
        <v>0</v>
      </c>
      <c r="L344" s="149"/>
      <c r="M344" s="150"/>
      <c r="N344" s="147">
        <v>28</v>
      </c>
      <c r="O344" s="148">
        <v>68.88</v>
      </c>
      <c r="P344" s="149"/>
      <c r="Q344" s="153">
        <v>0</v>
      </c>
      <c r="R344" s="152">
        <v>0</v>
      </c>
      <c r="S344" s="204"/>
      <c r="T344" s="153">
        <v>0</v>
      </c>
      <c r="U344" s="152">
        <v>0</v>
      </c>
      <c r="V344" s="204"/>
      <c r="W344" s="153">
        <v>0</v>
      </c>
      <c r="X344" s="152">
        <v>0</v>
      </c>
      <c r="Y344" s="204"/>
      <c r="Z344" s="153">
        <v>0</v>
      </c>
      <c r="AA344" s="152">
        <v>0</v>
      </c>
      <c r="AB344" s="204"/>
      <c r="AC344" s="153">
        <v>0</v>
      </c>
      <c r="AD344" s="152">
        <v>0</v>
      </c>
      <c r="AE344" s="204"/>
      <c r="AF344" s="153">
        <v>0</v>
      </c>
      <c r="AG344" s="152">
        <v>0</v>
      </c>
      <c r="AH344" s="204"/>
      <c r="AI344" s="153">
        <v>0</v>
      </c>
      <c r="AJ344" s="152">
        <v>0</v>
      </c>
      <c r="AK344" s="204"/>
      <c r="AL344" s="153">
        <v>0</v>
      </c>
      <c r="AM344" s="152">
        <v>0</v>
      </c>
      <c r="AN344" s="204"/>
      <c r="AO344" s="153">
        <v>0</v>
      </c>
      <c r="AP344" s="152">
        <v>0</v>
      </c>
      <c r="AQ344" s="204"/>
      <c r="AR344" s="153">
        <v>0</v>
      </c>
      <c r="AS344" s="152">
        <v>0</v>
      </c>
      <c r="AT344" s="204"/>
      <c r="AU344" s="153">
        <v>0</v>
      </c>
      <c r="AV344" s="152">
        <v>0</v>
      </c>
      <c r="AW344" s="204"/>
      <c r="AX344" s="153">
        <v>0</v>
      </c>
      <c r="AY344" s="152">
        <v>0</v>
      </c>
      <c r="AZ344" s="204"/>
    </row>
    <row r="345" spans="1:52" ht="15.75" thickBot="1" x14ac:dyDescent="0.3">
      <c r="A345" s="160"/>
      <c r="B345" s="161">
        <v>305</v>
      </c>
      <c r="C345" s="162" t="str">
        <v>Коробка установочная 68мм (С3М2)</v>
      </c>
      <c r="D345" s="162" t="str">
        <v>шт</v>
      </c>
      <c r="E345" s="163">
        <v>12.81</v>
      </c>
      <c r="F345" s="162">
        <v>56</v>
      </c>
      <c r="G345" s="163">
        <v>717.36</v>
      </c>
      <c r="H345" s="163">
        <v>0</v>
      </c>
      <c r="I345" s="11"/>
      <c r="J345" s="147">
        <v>0</v>
      </c>
      <c r="K345" s="148">
        <v>0</v>
      </c>
      <c r="L345" s="149"/>
      <c r="M345" s="150"/>
      <c r="N345" s="147">
        <v>56</v>
      </c>
      <c r="O345" s="148">
        <v>717.36</v>
      </c>
      <c r="P345" s="149"/>
      <c r="Q345" s="153">
        <v>0</v>
      </c>
      <c r="R345" s="152">
        <v>0</v>
      </c>
      <c r="S345" s="204"/>
      <c r="T345" s="153">
        <v>0</v>
      </c>
      <c r="U345" s="152">
        <v>0</v>
      </c>
      <c r="V345" s="204"/>
      <c r="W345" s="153">
        <v>0</v>
      </c>
      <c r="X345" s="152">
        <v>0</v>
      </c>
      <c r="Y345" s="204"/>
      <c r="Z345" s="153">
        <v>0</v>
      </c>
      <c r="AA345" s="152">
        <v>0</v>
      </c>
      <c r="AB345" s="204"/>
      <c r="AC345" s="153">
        <v>0</v>
      </c>
      <c r="AD345" s="152">
        <v>0</v>
      </c>
      <c r="AE345" s="204"/>
      <c r="AF345" s="153">
        <v>0</v>
      </c>
      <c r="AG345" s="152">
        <v>0</v>
      </c>
      <c r="AH345" s="204"/>
      <c r="AI345" s="153">
        <v>0</v>
      </c>
      <c r="AJ345" s="152">
        <v>0</v>
      </c>
      <c r="AK345" s="204"/>
      <c r="AL345" s="153">
        <v>0</v>
      </c>
      <c r="AM345" s="152">
        <v>0</v>
      </c>
      <c r="AN345" s="204"/>
      <c r="AO345" s="153">
        <v>0</v>
      </c>
      <c r="AP345" s="152">
        <v>0</v>
      </c>
      <c r="AQ345" s="204"/>
      <c r="AR345" s="153">
        <v>0</v>
      </c>
      <c r="AS345" s="152">
        <v>0</v>
      </c>
      <c r="AT345" s="204"/>
      <c r="AU345" s="153">
        <v>0</v>
      </c>
      <c r="AV345" s="152">
        <v>0</v>
      </c>
      <c r="AW345" s="204"/>
      <c r="AX345" s="153">
        <v>0</v>
      </c>
      <c r="AY345" s="152">
        <v>0</v>
      </c>
      <c r="AZ345" s="204"/>
    </row>
    <row r="346" spans="1:52" ht="30.75" thickBot="1" x14ac:dyDescent="0.3">
      <c r="A346" s="160"/>
      <c r="B346" s="161">
        <v>306</v>
      </c>
      <c r="C346" s="162" t="str">
        <v>Высверливание отверстия в кирпиче и вмазывание установочной коробки</v>
      </c>
      <c r="D346" s="162" t="str">
        <v>шт</v>
      </c>
      <c r="E346" s="163">
        <v>320.25</v>
      </c>
      <c r="F346" s="162">
        <v>56</v>
      </c>
      <c r="G346" s="163">
        <v>0</v>
      </c>
      <c r="H346" s="163">
        <v>17934</v>
      </c>
      <c r="I346" s="11"/>
      <c r="J346" s="147">
        <v>0</v>
      </c>
      <c r="K346" s="148">
        <v>0</v>
      </c>
      <c r="L346" s="149"/>
      <c r="M346" s="150"/>
      <c r="N346" s="147">
        <v>56</v>
      </c>
      <c r="O346" s="148">
        <v>17934</v>
      </c>
      <c r="P346" s="149"/>
      <c r="Q346" s="153">
        <v>0</v>
      </c>
      <c r="R346" s="152">
        <v>0</v>
      </c>
      <c r="S346" s="204"/>
      <c r="T346" s="153">
        <v>0</v>
      </c>
      <c r="U346" s="152">
        <v>0</v>
      </c>
      <c r="V346" s="204"/>
      <c r="W346" s="153">
        <v>0</v>
      </c>
      <c r="X346" s="152">
        <v>0</v>
      </c>
      <c r="Y346" s="204"/>
      <c r="Z346" s="153">
        <v>0</v>
      </c>
      <c r="AA346" s="152">
        <v>0</v>
      </c>
      <c r="AB346" s="204"/>
      <c r="AC346" s="153">
        <v>0</v>
      </c>
      <c r="AD346" s="152">
        <v>0</v>
      </c>
      <c r="AE346" s="204"/>
      <c r="AF346" s="153">
        <v>0</v>
      </c>
      <c r="AG346" s="152">
        <v>0</v>
      </c>
      <c r="AH346" s="204"/>
      <c r="AI346" s="153">
        <v>0</v>
      </c>
      <c r="AJ346" s="152">
        <v>0</v>
      </c>
      <c r="AK346" s="204"/>
      <c r="AL346" s="153">
        <v>0</v>
      </c>
      <c r="AM346" s="152">
        <v>0</v>
      </c>
      <c r="AN346" s="204"/>
      <c r="AO346" s="153">
        <v>0</v>
      </c>
      <c r="AP346" s="152">
        <v>0</v>
      </c>
      <c r="AQ346" s="204"/>
      <c r="AR346" s="153">
        <v>0</v>
      </c>
      <c r="AS346" s="152">
        <v>0</v>
      </c>
      <c r="AT346" s="204"/>
      <c r="AU346" s="153">
        <v>0</v>
      </c>
      <c r="AV346" s="152">
        <v>0</v>
      </c>
      <c r="AW346" s="204"/>
      <c r="AX346" s="153">
        <v>0</v>
      </c>
      <c r="AY346" s="152">
        <v>0</v>
      </c>
      <c r="AZ346" s="204"/>
    </row>
    <row r="347" spans="1:52" ht="15.75" thickBot="1" x14ac:dyDescent="0.3">
      <c r="A347" s="160"/>
      <c r="B347" s="161">
        <v>307</v>
      </c>
      <c r="C347" s="162" t="str">
        <v>Крышка КОН-1М-04</v>
      </c>
      <c r="D347" s="162" t="str">
        <v>шт</v>
      </c>
      <c r="E347" s="163">
        <v>58.21</v>
      </c>
      <c r="F347" s="162">
        <v>200</v>
      </c>
      <c r="G347" s="163">
        <v>11642</v>
      </c>
      <c r="H347" s="163">
        <v>0</v>
      </c>
      <c r="I347" s="11"/>
      <c r="J347" s="147">
        <v>200</v>
      </c>
      <c r="K347" s="148">
        <v>11642</v>
      </c>
      <c r="L347" s="149"/>
      <c r="M347" s="150"/>
      <c r="N347" s="147">
        <v>0</v>
      </c>
      <c r="O347" s="148">
        <v>0</v>
      </c>
      <c r="P347" s="149"/>
      <c r="Q347" s="153">
        <v>0</v>
      </c>
      <c r="R347" s="152">
        <v>0</v>
      </c>
      <c r="S347" s="204"/>
      <c r="T347" s="153">
        <v>200</v>
      </c>
      <c r="U347" s="152">
        <v>11642</v>
      </c>
      <c r="V347" s="204"/>
      <c r="W347" s="153">
        <v>0</v>
      </c>
      <c r="X347" s="152">
        <v>0</v>
      </c>
      <c r="Y347" s="204"/>
      <c r="Z347" s="153">
        <v>0</v>
      </c>
      <c r="AA347" s="152">
        <v>0</v>
      </c>
      <c r="AB347" s="204"/>
      <c r="AC347" s="153">
        <v>0</v>
      </c>
      <c r="AD347" s="152">
        <v>0</v>
      </c>
      <c r="AE347" s="204"/>
      <c r="AF347" s="153">
        <v>0</v>
      </c>
      <c r="AG347" s="152">
        <v>0</v>
      </c>
      <c r="AH347" s="204"/>
      <c r="AI347" s="153">
        <v>0</v>
      </c>
      <c r="AJ347" s="152">
        <v>0</v>
      </c>
      <c r="AK347" s="204"/>
      <c r="AL347" s="153">
        <v>0</v>
      </c>
      <c r="AM347" s="152">
        <v>0</v>
      </c>
      <c r="AN347" s="204"/>
      <c r="AO347" s="153">
        <v>0</v>
      </c>
      <c r="AP347" s="152">
        <v>0</v>
      </c>
      <c r="AQ347" s="204"/>
      <c r="AR347" s="153">
        <v>0</v>
      </c>
      <c r="AS347" s="152">
        <v>0</v>
      </c>
      <c r="AT347" s="204"/>
      <c r="AU347" s="153">
        <v>0</v>
      </c>
      <c r="AV347" s="152">
        <v>0</v>
      </c>
      <c r="AW347" s="204"/>
      <c r="AX347" s="153">
        <v>0</v>
      </c>
      <c r="AY347" s="152">
        <v>0</v>
      </c>
      <c r="AZ347" s="204"/>
    </row>
    <row r="348" spans="1:52" ht="15.75" thickBot="1" x14ac:dyDescent="0.3">
      <c r="A348" s="160"/>
      <c r="B348" s="161">
        <v>308</v>
      </c>
      <c r="C348" s="162" t="str">
        <v>Монтаж крышки КОН-1М-04</v>
      </c>
      <c r="D348" s="162" t="str">
        <v>шт</v>
      </c>
      <c r="E348" s="163">
        <v>80.06</v>
      </c>
      <c r="F348" s="162">
        <v>200</v>
      </c>
      <c r="G348" s="163">
        <v>0</v>
      </c>
      <c r="H348" s="163">
        <v>16012</v>
      </c>
      <c r="I348" s="11"/>
      <c r="J348" s="147">
        <v>200</v>
      </c>
      <c r="K348" s="148">
        <v>16012</v>
      </c>
      <c r="L348" s="149"/>
      <c r="M348" s="150"/>
      <c r="N348" s="147">
        <v>0</v>
      </c>
      <c r="O348" s="148">
        <v>0</v>
      </c>
      <c r="P348" s="149"/>
      <c r="Q348" s="153">
        <v>0</v>
      </c>
      <c r="R348" s="152">
        <v>0</v>
      </c>
      <c r="S348" s="204"/>
      <c r="T348" s="153">
        <v>200</v>
      </c>
      <c r="U348" s="152">
        <v>16012</v>
      </c>
      <c r="V348" s="204"/>
      <c r="W348" s="153">
        <v>0</v>
      </c>
      <c r="X348" s="152">
        <v>0</v>
      </c>
      <c r="Y348" s="204"/>
      <c r="Z348" s="153">
        <v>0</v>
      </c>
      <c r="AA348" s="152">
        <v>0</v>
      </c>
      <c r="AB348" s="204"/>
      <c r="AC348" s="153">
        <v>0</v>
      </c>
      <c r="AD348" s="152">
        <v>0</v>
      </c>
      <c r="AE348" s="204"/>
      <c r="AF348" s="153">
        <v>0</v>
      </c>
      <c r="AG348" s="152">
        <v>0</v>
      </c>
      <c r="AH348" s="204"/>
      <c r="AI348" s="153">
        <v>0</v>
      </c>
      <c r="AJ348" s="152">
        <v>0</v>
      </c>
      <c r="AK348" s="204"/>
      <c r="AL348" s="153">
        <v>0</v>
      </c>
      <c r="AM348" s="152">
        <v>0</v>
      </c>
      <c r="AN348" s="204"/>
      <c r="AO348" s="153">
        <v>0</v>
      </c>
      <c r="AP348" s="152">
        <v>0</v>
      </c>
      <c r="AQ348" s="204"/>
      <c r="AR348" s="153">
        <v>0</v>
      </c>
      <c r="AS348" s="152">
        <v>0</v>
      </c>
      <c r="AT348" s="204"/>
      <c r="AU348" s="153">
        <v>0</v>
      </c>
      <c r="AV348" s="152">
        <v>0</v>
      </c>
      <c r="AW348" s="204"/>
      <c r="AX348" s="153">
        <v>0</v>
      </c>
      <c r="AY348" s="152">
        <v>0</v>
      </c>
      <c r="AZ348" s="204"/>
    </row>
    <row r="349" spans="1:52" ht="15.75" thickBot="1" x14ac:dyDescent="0.3">
      <c r="A349" s="160"/>
      <c r="B349" s="161">
        <v>309</v>
      </c>
      <c r="C349" s="162" t="str">
        <v>Подрозетник Ф65мм</v>
      </c>
      <c r="D349" s="162" t="str">
        <v>шт</v>
      </c>
      <c r="E349" s="163">
        <v>53.38</v>
      </c>
      <c r="F349" s="162">
        <v>20</v>
      </c>
      <c r="G349" s="163">
        <v>1067.5999999999999</v>
      </c>
      <c r="H349" s="163">
        <v>0</v>
      </c>
      <c r="I349" s="11"/>
      <c r="J349" s="147">
        <v>0</v>
      </c>
      <c r="K349" s="148">
        <v>0</v>
      </c>
      <c r="L349" s="149"/>
      <c r="M349" s="150"/>
      <c r="N349" s="147">
        <v>20</v>
      </c>
      <c r="O349" s="148">
        <v>1067.6000000000001</v>
      </c>
      <c r="P349" s="149"/>
      <c r="Q349" s="153">
        <v>0</v>
      </c>
      <c r="R349" s="152">
        <v>0</v>
      </c>
      <c r="S349" s="204"/>
      <c r="T349" s="153">
        <v>0</v>
      </c>
      <c r="U349" s="152">
        <v>0</v>
      </c>
      <c r="V349" s="204"/>
      <c r="W349" s="153">
        <v>0</v>
      </c>
      <c r="X349" s="152">
        <v>0</v>
      </c>
      <c r="Y349" s="204"/>
      <c r="Z349" s="153">
        <v>0</v>
      </c>
      <c r="AA349" s="152">
        <v>0</v>
      </c>
      <c r="AB349" s="204"/>
      <c r="AC349" s="153">
        <v>0</v>
      </c>
      <c r="AD349" s="152">
        <v>0</v>
      </c>
      <c r="AE349" s="204"/>
      <c r="AF349" s="153">
        <v>0</v>
      </c>
      <c r="AG349" s="152">
        <v>0</v>
      </c>
      <c r="AH349" s="204"/>
      <c r="AI349" s="153">
        <v>0</v>
      </c>
      <c r="AJ349" s="152">
        <v>0</v>
      </c>
      <c r="AK349" s="204"/>
      <c r="AL349" s="153">
        <v>0</v>
      </c>
      <c r="AM349" s="152">
        <v>0</v>
      </c>
      <c r="AN349" s="204"/>
      <c r="AO349" s="153">
        <v>0</v>
      </c>
      <c r="AP349" s="152">
        <v>0</v>
      </c>
      <c r="AQ349" s="204"/>
      <c r="AR349" s="153">
        <v>0</v>
      </c>
      <c r="AS349" s="152">
        <v>0</v>
      </c>
      <c r="AT349" s="204"/>
      <c r="AU349" s="153">
        <v>0</v>
      </c>
      <c r="AV349" s="152">
        <v>0</v>
      </c>
      <c r="AW349" s="204"/>
      <c r="AX349" s="153">
        <v>0</v>
      </c>
      <c r="AY349" s="152">
        <v>0</v>
      </c>
      <c r="AZ349" s="204"/>
    </row>
    <row r="350" spans="1:52" ht="15.75" thickBot="1" x14ac:dyDescent="0.3">
      <c r="A350" s="160"/>
      <c r="B350" s="161">
        <v>310</v>
      </c>
      <c r="C350" s="162" t="str">
        <v>Подрозетник Ф100мм</v>
      </c>
      <c r="D350" s="162" t="str">
        <v>шт</v>
      </c>
      <c r="E350" s="163">
        <v>64.05</v>
      </c>
      <c r="F350" s="162">
        <v>20</v>
      </c>
      <c r="G350" s="163">
        <v>1281</v>
      </c>
      <c r="H350" s="163">
        <v>0</v>
      </c>
      <c r="I350" s="11"/>
      <c r="J350" s="147">
        <v>0</v>
      </c>
      <c r="K350" s="148">
        <v>0</v>
      </c>
      <c r="L350" s="149"/>
      <c r="M350" s="150"/>
      <c r="N350" s="147">
        <v>20</v>
      </c>
      <c r="O350" s="148">
        <v>1281</v>
      </c>
      <c r="P350" s="149"/>
      <c r="Q350" s="153">
        <v>0</v>
      </c>
      <c r="R350" s="152">
        <v>0</v>
      </c>
      <c r="S350" s="204"/>
      <c r="T350" s="153">
        <v>0</v>
      </c>
      <c r="U350" s="152">
        <v>0</v>
      </c>
      <c r="V350" s="204"/>
      <c r="W350" s="153">
        <v>0</v>
      </c>
      <c r="X350" s="152">
        <v>0</v>
      </c>
      <c r="Y350" s="204"/>
      <c r="Z350" s="153">
        <v>0</v>
      </c>
      <c r="AA350" s="152">
        <v>0</v>
      </c>
      <c r="AB350" s="204"/>
      <c r="AC350" s="153">
        <v>0</v>
      </c>
      <c r="AD350" s="152">
        <v>0</v>
      </c>
      <c r="AE350" s="204"/>
      <c r="AF350" s="153">
        <v>0</v>
      </c>
      <c r="AG350" s="152">
        <v>0</v>
      </c>
      <c r="AH350" s="204"/>
      <c r="AI350" s="153">
        <v>0</v>
      </c>
      <c r="AJ350" s="152">
        <v>0</v>
      </c>
      <c r="AK350" s="204"/>
      <c r="AL350" s="153">
        <v>0</v>
      </c>
      <c r="AM350" s="152">
        <v>0</v>
      </c>
      <c r="AN350" s="204"/>
      <c r="AO350" s="153">
        <v>0</v>
      </c>
      <c r="AP350" s="152">
        <v>0</v>
      </c>
      <c r="AQ350" s="204"/>
      <c r="AR350" s="153">
        <v>0</v>
      </c>
      <c r="AS350" s="152">
        <v>0</v>
      </c>
      <c r="AT350" s="204"/>
      <c r="AU350" s="153">
        <v>0</v>
      </c>
      <c r="AV350" s="152">
        <v>0</v>
      </c>
      <c r="AW350" s="204"/>
      <c r="AX350" s="153">
        <v>0</v>
      </c>
      <c r="AY350" s="152">
        <v>0</v>
      </c>
      <c r="AZ350" s="204"/>
    </row>
    <row r="351" spans="1:52" ht="15.75" thickBot="1" x14ac:dyDescent="0.3">
      <c r="A351" s="160"/>
      <c r="B351" s="161">
        <v>311</v>
      </c>
      <c r="C351" s="162" t="str">
        <v>Монтаж подрозетника</v>
      </c>
      <c r="D351" s="162" t="str">
        <v>шт</v>
      </c>
      <c r="E351" s="163">
        <v>80.06</v>
      </c>
      <c r="F351" s="162">
        <v>60</v>
      </c>
      <c r="G351" s="163">
        <v>0</v>
      </c>
      <c r="H351" s="163">
        <v>4803.6000000000004</v>
      </c>
      <c r="I351" s="11"/>
      <c r="J351" s="147">
        <v>0</v>
      </c>
      <c r="K351" s="148">
        <v>0</v>
      </c>
      <c r="L351" s="149"/>
      <c r="M351" s="150"/>
      <c r="N351" s="147">
        <v>60</v>
      </c>
      <c r="O351" s="148">
        <v>4803.6000000000004</v>
      </c>
      <c r="P351" s="149"/>
      <c r="Q351" s="153">
        <v>0</v>
      </c>
      <c r="R351" s="152">
        <v>0</v>
      </c>
      <c r="S351" s="204"/>
      <c r="T351" s="153">
        <v>0</v>
      </c>
      <c r="U351" s="152">
        <v>0</v>
      </c>
      <c r="V351" s="204"/>
      <c r="W351" s="153">
        <v>0</v>
      </c>
      <c r="X351" s="152">
        <v>0</v>
      </c>
      <c r="Y351" s="204"/>
      <c r="Z351" s="153">
        <v>0</v>
      </c>
      <c r="AA351" s="152">
        <v>0</v>
      </c>
      <c r="AB351" s="204"/>
      <c r="AC351" s="153">
        <v>0</v>
      </c>
      <c r="AD351" s="152">
        <v>0</v>
      </c>
      <c r="AE351" s="204"/>
      <c r="AF351" s="153">
        <v>0</v>
      </c>
      <c r="AG351" s="152">
        <v>0</v>
      </c>
      <c r="AH351" s="204"/>
      <c r="AI351" s="153">
        <v>0</v>
      </c>
      <c r="AJ351" s="152">
        <v>0</v>
      </c>
      <c r="AK351" s="204"/>
      <c r="AL351" s="153">
        <v>0</v>
      </c>
      <c r="AM351" s="152">
        <v>0</v>
      </c>
      <c r="AN351" s="204"/>
      <c r="AO351" s="153">
        <v>0</v>
      </c>
      <c r="AP351" s="152">
        <v>0</v>
      </c>
      <c r="AQ351" s="204"/>
      <c r="AR351" s="153">
        <v>0</v>
      </c>
      <c r="AS351" s="152">
        <v>0</v>
      </c>
      <c r="AT351" s="204"/>
      <c r="AU351" s="153">
        <v>0</v>
      </c>
      <c r="AV351" s="152">
        <v>0</v>
      </c>
      <c r="AW351" s="204"/>
      <c r="AX351" s="153">
        <v>0</v>
      </c>
      <c r="AY351" s="152">
        <v>0</v>
      </c>
      <c r="AZ351" s="204"/>
    </row>
    <row r="352" spans="1:52" ht="15.75" thickBot="1" x14ac:dyDescent="0.3">
      <c r="A352" s="160"/>
      <c r="B352" s="161">
        <v>0</v>
      </c>
      <c r="C352" s="162" t="str">
        <v>6. Материалы</v>
      </c>
      <c r="D352" s="162">
        <v>0</v>
      </c>
      <c r="E352" s="163">
        <v>0</v>
      </c>
      <c r="F352" s="162">
        <v>0</v>
      </c>
      <c r="G352" s="163">
        <v>0</v>
      </c>
      <c r="H352" s="163">
        <v>0</v>
      </c>
      <c r="I352" s="11"/>
      <c r="J352" s="147">
        <v>0</v>
      </c>
      <c r="K352" s="148">
        <v>0</v>
      </c>
      <c r="L352" s="149"/>
      <c r="M352" s="150"/>
      <c r="N352" s="147">
        <v>0</v>
      </c>
      <c r="O352" s="148">
        <v>0</v>
      </c>
      <c r="P352" s="149"/>
      <c r="Q352" s="153">
        <v>0</v>
      </c>
      <c r="R352" s="152">
        <v>0</v>
      </c>
      <c r="S352" s="204"/>
      <c r="T352" s="153">
        <v>0</v>
      </c>
      <c r="U352" s="152">
        <v>0</v>
      </c>
      <c r="V352" s="204"/>
      <c r="W352" s="153">
        <v>0</v>
      </c>
      <c r="X352" s="152">
        <v>0</v>
      </c>
      <c r="Y352" s="204"/>
      <c r="Z352" s="153">
        <v>0</v>
      </c>
      <c r="AA352" s="152">
        <v>0</v>
      </c>
      <c r="AB352" s="204"/>
      <c r="AC352" s="153">
        <v>0</v>
      </c>
      <c r="AD352" s="152">
        <v>0</v>
      </c>
      <c r="AE352" s="204"/>
      <c r="AF352" s="153">
        <v>0</v>
      </c>
      <c r="AG352" s="152">
        <v>0</v>
      </c>
      <c r="AH352" s="204"/>
      <c r="AI352" s="153">
        <v>0</v>
      </c>
      <c r="AJ352" s="152">
        <v>0</v>
      </c>
      <c r="AK352" s="204"/>
      <c r="AL352" s="153">
        <v>0</v>
      </c>
      <c r="AM352" s="152">
        <v>0</v>
      </c>
      <c r="AN352" s="204"/>
      <c r="AO352" s="153">
        <v>0</v>
      </c>
      <c r="AP352" s="152">
        <v>0</v>
      </c>
      <c r="AQ352" s="204"/>
      <c r="AR352" s="153">
        <v>0</v>
      </c>
      <c r="AS352" s="152">
        <v>0</v>
      </c>
      <c r="AT352" s="204"/>
      <c r="AU352" s="153">
        <v>0</v>
      </c>
      <c r="AV352" s="152">
        <v>0</v>
      </c>
      <c r="AW352" s="204"/>
      <c r="AX352" s="153">
        <v>0</v>
      </c>
      <c r="AY352" s="152">
        <v>0</v>
      </c>
      <c r="AZ352" s="204"/>
    </row>
    <row r="353" spans="1:52" ht="30.75" thickBot="1" x14ac:dyDescent="0.3">
      <c r="A353" s="160"/>
      <c r="B353" s="161">
        <v>312</v>
      </c>
      <c r="C353" s="162" t="str">
        <v>Пена монтажная Roof Complect огнеупорная (890гр)</v>
      </c>
      <c r="D353" s="162" t="str">
        <v>шт</v>
      </c>
      <c r="E353" s="163">
        <v>640.5</v>
      </c>
      <c r="F353" s="162">
        <v>8</v>
      </c>
      <c r="G353" s="163">
        <v>5124</v>
      </c>
      <c r="H353" s="163">
        <v>0</v>
      </c>
      <c r="I353" s="11"/>
      <c r="J353" s="147">
        <v>0</v>
      </c>
      <c r="K353" s="148">
        <v>0</v>
      </c>
      <c r="L353" s="149"/>
      <c r="M353" s="150"/>
      <c r="N353" s="147">
        <v>8</v>
      </c>
      <c r="O353" s="148">
        <v>5124</v>
      </c>
      <c r="P353" s="149"/>
      <c r="Q353" s="153">
        <v>0</v>
      </c>
      <c r="R353" s="152">
        <v>0</v>
      </c>
      <c r="S353" s="204"/>
      <c r="T353" s="153">
        <v>0</v>
      </c>
      <c r="U353" s="152">
        <v>0</v>
      </c>
      <c r="V353" s="204"/>
      <c r="W353" s="153">
        <v>0</v>
      </c>
      <c r="X353" s="152">
        <v>0</v>
      </c>
      <c r="Y353" s="204"/>
      <c r="Z353" s="153">
        <v>0</v>
      </c>
      <c r="AA353" s="152">
        <v>0</v>
      </c>
      <c r="AB353" s="204"/>
      <c r="AC353" s="153">
        <v>0</v>
      </c>
      <c r="AD353" s="152">
        <v>0</v>
      </c>
      <c r="AE353" s="204"/>
      <c r="AF353" s="153">
        <v>0</v>
      </c>
      <c r="AG353" s="152">
        <v>0</v>
      </c>
      <c r="AH353" s="204"/>
      <c r="AI353" s="153">
        <v>0</v>
      </c>
      <c r="AJ353" s="152">
        <v>0</v>
      </c>
      <c r="AK353" s="204"/>
      <c r="AL353" s="153">
        <v>0</v>
      </c>
      <c r="AM353" s="152">
        <v>0</v>
      </c>
      <c r="AN353" s="204"/>
      <c r="AO353" s="153">
        <v>0</v>
      </c>
      <c r="AP353" s="152">
        <v>0</v>
      </c>
      <c r="AQ353" s="204"/>
      <c r="AR353" s="153">
        <v>0</v>
      </c>
      <c r="AS353" s="152">
        <v>0</v>
      </c>
      <c r="AT353" s="204"/>
      <c r="AU353" s="153">
        <v>0</v>
      </c>
      <c r="AV353" s="152">
        <v>0</v>
      </c>
      <c r="AW353" s="204"/>
      <c r="AX353" s="153">
        <v>0</v>
      </c>
      <c r="AY353" s="152">
        <v>0</v>
      </c>
      <c r="AZ353" s="204"/>
    </row>
    <row r="354" spans="1:52" ht="15.75" thickBot="1" x14ac:dyDescent="0.3">
      <c r="A354" s="160"/>
      <c r="B354" s="161">
        <v>313</v>
      </c>
      <c r="C354" s="162" t="str">
        <v>Герметик огнезащитный ведро 10кг</v>
      </c>
      <c r="D354" s="162" t="str">
        <v>шт</v>
      </c>
      <c r="E354" s="163">
        <v>2028.25</v>
      </c>
      <c r="F354" s="162">
        <v>1</v>
      </c>
      <c r="G354" s="163">
        <v>2028.25</v>
      </c>
      <c r="H354" s="163">
        <v>0</v>
      </c>
      <c r="I354" s="11"/>
      <c r="J354" s="147">
        <v>0</v>
      </c>
      <c r="K354" s="148">
        <v>0</v>
      </c>
      <c r="L354" s="149"/>
      <c r="M354" s="150"/>
      <c r="N354" s="147">
        <v>1</v>
      </c>
      <c r="O354" s="148">
        <v>2028.25</v>
      </c>
      <c r="P354" s="149"/>
      <c r="Q354" s="153">
        <v>0</v>
      </c>
      <c r="R354" s="152">
        <v>0</v>
      </c>
      <c r="S354" s="204"/>
      <c r="T354" s="153">
        <v>0</v>
      </c>
      <c r="U354" s="152">
        <v>0</v>
      </c>
      <c r="V354" s="204"/>
      <c r="W354" s="153">
        <v>0</v>
      </c>
      <c r="X354" s="152">
        <v>0</v>
      </c>
      <c r="Y354" s="204"/>
      <c r="Z354" s="153">
        <v>0</v>
      </c>
      <c r="AA354" s="152">
        <v>0</v>
      </c>
      <c r="AB354" s="204"/>
      <c r="AC354" s="153">
        <v>0</v>
      </c>
      <c r="AD354" s="152">
        <v>0</v>
      </c>
      <c r="AE354" s="204"/>
      <c r="AF354" s="153">
        <v>0</v>
      </c>
      <c r="AG354" s="152">
        <v>0</v>
      </c>
      <c r="AH354" s="204"/>
      <c r="AI354" s="153">
        <v>0</v>
      </c>
      <c r="AJ354" s="152">
        <v>0</v>
      </c>
      <c r="AK354" s="204"/>
      <c r="AL354" s="153">
        <v>0</v>
      </c>
      <c r="AM354" s="152">
        <v>0</v>
      </c>
      <c r="AN354" s="204"/>
      <c r="AO354" s="153">
        <v>0</v>
      </c>
      <c r="AP354" s="152">
        <v>0</v>
      </c>
      <c r="AQ354" s="204"/>
      <c r="AR354" s="153">
        <v>0</v>
      </c>
      <c r="AS354" s="152">
        <v>0</v>
      </c>
      <c r="AT354" s="204"/>
      <c r="AU354" s="153">
        <v>0</v>
      </c>
      <c r="AV354" s="152">
        <v>0</v>
      </c>
      <c r="AW354" s="204"/>
      <c r="AX354" s="153">
        <v>0</v>
      </c>
      <c r="AY354" s="152">
        <v>0</v>
      </c>
      <c r="AZ354" s="204"/>
    </row>
    <row r="355" spans="1:52" ht="15.75" thickBot="1" x14ac:dyDescent="0.3">
      <c r="A355" s="160"/>
      <c r="B355" s="161">
        <v>0</v>
      </c>
      <c r="C355" s="162" t="str">
        <v>Ось 6-7/И-К (4.БС21М секция №3)</v>
      </c>
      <c r="D355" s="162">
        <v>0</v>
      </c>
      <c r="E355" s="163">
        <v>0</v>
      </c>
      <c r="F355" s="162">
        <v>0</v>
      </c>
      <c r="G355" s="163">
        <v>0</v>
      </c>
      <c r="H355" s="163">
        <v>0</v>
      </c>
      <c r="I355" s="11"/>
      <c r="J355" s="147">
        <v>0</v>
      </c>
      <c r="K355" s="148">
        <v>0</v>
      </c>
      <c r="L355" s="149"/>
      <c r="M355" s="150"/>
      <c r="N355" s="147">
        <v>0</v>
      </c>
      <c r="O355" s="148">
        <v>0</v>
      </c>
      <c r="P355" s="149"/>
      <c r="Q355" s="153">
        <v>0</v>
      </c>
      <c r="R355" s="152">
        <v>0</v>
      </c>
      <c r="S355" s="204"/>
      <c r="T355" s="153">
        <v>0</v>
      </c>
      <c r="U355" s="152">
        <v>0</v>
      </c>
      <c r="V355" s="204"/>
      <c r="W355" s="153">
        <v>0</v>
      </c>
      <c r="X355" s="152">
        <v>0</v>
      </c>
      <c r="Y355" s="204"/>
      <c r="Z355" s="153">
        <v>0</v>
      </c>
      <c r="AA355" s="152">
        <v>0</v>
      </c>
      <c r="AB355" s="204"/>
      <c r="AC355" s="153">
        <v>0</v>
      </c>
      <c r="AD355" s="152">
        <v>0</v>
      </c>
      <c r="AE355" s="204"/>
      <c r="AF355" s="153">
        <v>0</v>
      </c>
      <c r="AG355" s="152">
        <v>0</v>
      </c>
      <c r="AH355" s="204"/>
      <c r="AI355" s="153">
        <v>0</v>
      </c>
      <c r="AJ355" s="152">
        <v>0</v>
      </c>
      <c r="AK355" s="204"/>
      <c r="AL355" s="153">
        <v>0</v>
      </c>
      <c r="AM355" s="152">
        <v>0</v>
      </c>
      <c r="AN355" s="204"/>
      <c r="AO355" s="153">
        <v>0</v>
      </c>
      <c r="AP355" s="152">
        <v>0</v>
      </c>
      <c r="AQ355" s="204"/>
      <c r="AR355" s="153">
        <v>0</v>
      </c>
      <c r="AS355" s="152">
        <v>0</v>
      </c>
      <c r="AT355" s="204"/>
      <c r="AU355" s="153">
        <v>0</v>
      </c>
      <c r="AV355" s="152">
        <v>0</v>
      </c>
      <c r="AW355" s="204"/>
      <c r="AX355" s="153">
        <v>0</v>
      </c>
      <c r="AY355" s="152">
        <v>0</v>
      </c>
      <c r="AZ355" s="204"/>
    </row>
    <row r="356" spans="1:52" ht="15.75" thickBot="1" x14ac:dyDescent="0.3">
      <c r="A356" s="160"/>
      <c r="B356" s="161">
        <v>0</v>
      </c>
      <c r="C356" s="162" t="str">
        <v>1.Низковольтное оборудование</v>
      </c>
      <c r="D356" s="162">
        <v>0</v>
      </c>
      <c r="E356" s="163">
        <v>0</v>
      </c>
      <c r="F356" s="162">
        <v>0</v>
      </c>
      <c r="G356" s="163">
        <v>0</v>
      </c>
      <c r="H356" s="163">
        <v>0</v>
      </c>
      <c r="I356" s="11"/>
      <c r="J356" s="147">
        <v>0</v>
      </c>
      <c r="K356" s="148">
        <v>0</v>
      </c>
      <c r="L356" s="149"/>
      <c r="M356" s="150"/>
      <c r="N356" s="147">
        <v>0</v>
      </c>
      <c r="O356" s="148">
        <v>0</v>
      </c>
      <c r="P356" s="149"/>
      <c r="Q356" s="153">
        <v>0</v>
      </c>
      <c r="R356" s="152">
        <v>0</v>
      </c>
      <c r="S356" s="204"/>
      <c r="T356" s="153">
        <v>0</v>
      </c>
      <c r="U356" s="152">
        <v>0</v>
      </c>
      <c r="V356" s="204"/>
      <c r="W356" s="153">
        <v>0</v>
      </c>
      <c r="X356" s="152">
        <v>0</v>
      </c>
      <c r="Y356" s="204"/>
      <c r="Z356" s="153">
        <v>0</v>
      </c>
      <c r="AA356" s="152">
        <v>0</v>
      </c>
      <c r="AB356" s="204"/>
      <c r="AC356" s="153">
        <v>0</v>
      </c>
      <c r="AD356" s="152">
        <v>0</v>
      </c>
      <c r="AE356" s="204"/>
      <c r="AF356" s="153">
        <v>0</v>
      </c>
      <c r="AG356" s="152">
        <v>0</v>
      </c>
      <c r="AH356" s="204"/>
      <c r="AI356" s="153">
        <v>0</v>
      </c>
      <c r="AJ356" s="152">
        <v>0</v>
      </c>
      <c r="AK356" s="204"/>
      <c r="AL356" s="153">
        <v>0</v>
      </c>
      <c r="AM356" s="152">
        <v>0</v>
      </c>
      <c r="AN356" s="204"/>
      <c r="AO356" s="153">
        <v>0</v>
      </c>
      <c r="AP356" s="152">
        <v>0</v>
      </c>
      <c r="AQ356" s="204"/>
      <c r="AR356" s="153">
        <v>0</v>
      </c>
      <c r="AS356" s="152">
        <v>0</v>
      </c>
      <c r="AT356" s="204"/>
      <c r="AU356" s="153">
        <v>0</v>
      </c>
      <c r="AV356" s="152">
        <v>0</v>
      </c>
      <c r="AW356" s="204"/>
      <c r="AX356" s="153">
        <v>0</v>
      </c>
      <c r="AY356" s="152">
        <v>0</v>
      </c>
      <c r="AZ356" s="204"/>
    </row>
    <row r="357" spans="1:52" ht="15.75" thickBot="1" x14ac:dyDescent="0.3">
      <c r="A357" s="160"/>
      <c r="B357" s="161">
        <v>314</v>
      </c>
      <c r="C357" s="162" t="str">
        <v>ЩК в комплекте</v>
      </c>
      <c r="D357" s="162" t="str">
        <v>шт</v>
      </c>
      <c r="E357" s="163">
        <v>6351.63</v>
      </c>
      <c r="F357" s="162">
        <v>15</v>
      </c>
      <c r="G357" s="163">
        <v>95274.45</v>
      </c>
      <c r="H357" s="163">
        <v>0</v>
      </c>
      <c r="I357" s="11"/>
      <c r="J357" s="147">
        <v>0</v>
      </c>
      <c r="K357" s="148">
        <v>0</v>
      </c>
      <c r="L357" s="149"/>
      <c r="M357" s="150"/>
      <c r="N357" s="147">
        <v>15</v>
      </c>
      <c r="O357" s="148">
        <v>95274.45</v>
      </c>
      <c r="P357" s="149"/>
      <c r="Q357" s="153">
        <v>0</v>
      </c>
      <c r="R357" s="152">
        <v>0</v>
      </c>
      <c r="S357" s="204"/>
      <c r="T357" s="153">
        <v>0</v>
      </c>
      <c r="U357" s="152">
        <v>0</v>
      </c>
      <c r="V357" s="204"/>
      <c r="W357" s="153">
        <v>0</v>
      </c>
      <c r="X357" s="152">
        <v>0</v>
      </c>
      <c r="Y357" s="204"/>
      <c r="Z357" s="153">
        <v>0</v>
      </c>
      <c r="AA357" s="152">
        <v>0</v>
      </c>
      <c r="AB357" s="204"/>
      <c r="AC357" s="153">
        <v>0</v>
      </c>
      <c r="AD357" s="152">
        <v>0</v>
      </c>
      <c r="AE357" s="204"/>
      <c r="AF357" s="153">
        <v>0</v>
      </c>
      <c r="AG357" s="152">
        <v>0</v>
      </c>
      <c r="AH357" s="204"/>
      <c r="AI357" s="153">
        <v>0</v>
      </c>
      <c r="AJ357" s="152">
        <v>0</v>
      </c>
      <c r="AK357" s="204"/>
      <c r="AL357" s="153">
        <v>0</v>
      </c>
      <c r="AM357" s="152">
        <v>0</v>
      </c>
      <c r="AN357" s="204"/>
      <c r="AO357" s="153">
        <v>0</v>
      </c>
      <c r="AP357" s="152">
        <v>0</v>
      </c>
      <c r="AQ357" s="204"/>
      <c r="AR357" s="153">
        <v>0</v>
      </c>
      <c r="AS357" s="152">
        <v>0</v>
      </c>
      <c r="AT357" s="204"/>
      <c r="AU357" s="153">
        <v>0</v>
      </c>
      <c r="AV357" s="152">
        <v>0</v>
      </c>
      <c r="AW357" s="204"/>
      <c r="AX357" s="153">
        <v>0</v>
      </c>
      <c r="AY357" s="152">
        <v>0</v>
      </c>
      <c r="AZ357" s="204"/>
    </row>
    <row r="358" spans="1:52" ht="30.75" thickBot="1" x14ac:dyDescent="0.3">
      <c r="A358" s="160"/>
      <c r="B358" s="161">
        <v>315</v>
      </c>
      <c r="C358" s="162" t="str">
        <v>Счетчик электронный, 230В, 5(80)А, 1/2 кл.точности СЕ207 R7 849.2.ОА.QUVLF SPds</v>
      </c>
      <c r="D358" s="162" t="str">
        <v>шт</v>
      </c>
      <c r="E358" s="163">
        <v>0</v>
      </c>
      <c r="F358" s="162">
        <v>15</v>
      </c>
      <c r="G358" s="163">
        <v>0</v>
      </c>
      <c r="H358" s="163">
        <v>0</v>
      </c>
      <c r="I358" s="11"/>
      <c r="J358" s="147">
        <v>0</v>
      </c>
      <c r="K358" s="148">
        <v>0</v>
      </c>
      <c r="L358" s="149"/>
      <c r="M358" s="150"/>
      <c r="N358" s="147">
        <v>15</v>
      </c>
      <c r="O358" s="148">
        <v>0</v>
      </c>
      <c r="P358" s="149"/>
      <c r="Q358" s="153">
        <v>0</v>
      </c>
      <c r="R358" s="152">
        <v>0</v>
      </c>
      <c r="S358" s="204"/>
      <c r="T358" s="153">
        <v>0</v>
      </c>
      <c r="U358" s="152">
        <v>0</v>
      </c>
      <c r="V358" s="204"/>
      <c r="W358" s="153">
        <v>0</v>
      </c>
      <c r="X358" s="152">
        <v>0</v>
      </c>
      <c r="Y358" s="204"/>
      <c r="Z358" s="153">
        <v>0</v>
      </c>
      <c r="AA358" s="152">
        <v>0</v>
      </c>
      <c r="AB358" s="204"/>
      <c r="AC358" s="153">
        <v>0</v>
      </c>
      <c r="AD358" s="152">
        <v>0</v>
      </c>
      <c r="AE358" s="204"/>
      <c r="AF358" s="153">
        <v>0</v>
      </c>
      <c r="AG358" s="152">
        <v>0</v>
      </c>
      <c r="AH358" s="204"/>
      <c r="AI358" s="153">
        <v>0</v>
      </c>
      <c r="AJ358" s="152">
        <v>0</v>
      </c>
      <c r="AK358" s="204"/>
      <c r="AL358" s="153">
        <v>0</v>
      </c>
      <c r="AM358" s="152">
        <v>0</v>
      </c>
      <c r="AN358" s="204"/>
      <c r="AO358" s="153">
        <v>0</v>
      </c>
      <c r="AP358" s="152">
        <v>0</v>
      </c>
      <c r="AQ358" s="204"/>
      <c r="AR358" s="153">
        <v>0</v>
      </c>
      <c r="AS358" s="152">
        <v>0</v>
      </c>
      <c r="AT358" s="204"/>
      <c r="AU358" s="153">
        <v>0</v>
      </c>
      <c r="AV358" s="152">
        <v>0</v>
      </c>
      <c r="AW358" s="204"/>
      <c r="AX358" s="153">
        <v>0</v>
      </c>
      <c r="AY358" s="152">
        <v>0</v>
      </c>
      <c r="AZ358" s="204"/>
    </row>
    <row r="359" spans="1:52" ht="15.75" thickBot="1" x14ac:dyDescent="0.3">
      <c r="A359" s="160"/>
      <c r="B359" s="161">
        <v>316</v>
      </c>
      <c r="C359" s="162" t="str">
        <v>Монтаж и подключение ЩК</v>
      </c>
      <c r="D359" s="162" t="str">
        <v>шт</v>
      </c>
      <c r="E359" s="163">
        <v>2668.75</v>
      </c>
      <c r="F359" s="162">
        <v>15</v>
      </c>
      <c r="G359" s="163">
        <v>0</v>
      </c>
      <c r="H359" s="163">
        <v>40031.25</v>
      </c>
      <c r="I359" s="11"/>
      <c r="J359" s="147">
        <v>0</v>
      </c>
      <c r="K359" s="148">
        <v>0</v>
      </c>
      <c r="L359" s="149"/>
      <c r="M359" s="150"/>
      <c r="N359" s="147">
        <v>15</v>
      </c>
      <c r="O359" s="148">
        <v>40031.25</v>
      </c>
      <c r="P359" s="149"/>
      <c r="Q359" s="153">
        <v>0</v>
      </c>
      <c r="R359" s="152">
        <v>0</v>
      </c>
      <c r="S359" s="204"/>
      <c r="T359" s="153">
        <v>0</v>
      </c>
      <c r="U359" s="152">
        <v>0</v>
      </c>
      <c r="V359" s="204"/>
      <c r="W359" s="153">
        <v>0</v>
      </c>
      <c r="X359" s="152">
        <v>0</v>
      </c>
      <c r="Y359" s="204"/>
      <c r="Z359" s="153">
        <v>0</v>
      </c>
      <c r="AA359" s="152">
        <v>0</v>
      </c>
      <c r="AB359" s="204"/>
      <c r="AC359" s="153">
        <v>0</v>
      </c>
      <c r="AD359" s="152">
        <v>0</v>
      </c>
      <c r="AE359" s="204"/>
      <c r="AF359" s="153">
        <v>0</v>
      </c>
      <c r="AG359" s="152">
        <v>0</v>
      </c>
      <c r="AH359" s="204"/>
      <c r="AI359" s="153">
        <v>0</v>
      </c>
      <c r="AJ359" s="152">
        <v>0</v>
      </c>
      <c r="AK359" s="204"/>
      <c r="AL359" s="153">
        <v>0</v>
      </c>
      <c r="AM359" s="152">
        <v>0</v>
      </c>
      <c r="AN359" s="204"/>
      <c r="AO359" s="153">
        <v>0</v>
      </c>
      <c r="AP359" s="152">
        <v>0</v>
      </c>
      <c r="AQ359" s="204"/>
      <c r="AR359" s="153">
        <v>0</v>
      </c>
      <c r="AS359" s="152">
        <v>0</v>
      </c>
      <c r="AT359" s="204"/>
      <c r="AU359" s="153">
        <v>0</v>
      </c>
      <c r="AV359" s="152">
        <v>0</v>
      </c>
      <c r="AW359" s="204"/>
      <c r="AX359" s="153">
        <v>0</v>
      </c>
      <c r="AY359" s="152">
        <v>0</v>
      </c>
      <c r="AZ359" s="204"/>
    </row>
    <row r="360" spans="1:52" ht="15.75" thickBot="1" x14ac:dyDescent="0.3">
      <c r="A360" s="160"/>
      <c r="B360" s="161">
        <v>317</v>
      </c>
      <c r="C360" s="162" t="str">
        <v>Кабель-канал 60х40 ЭЛЕКОР белый (18м) IEK</v>
      </c>
      <c r="D360" s="162" t="str">
        <v>м</v>
      </c>
      <c r="E360" s="163">
        <v>264.60000000000002</v>
      </c>
      <c r="F360" s="162">
        <v>15</v>
      </c>
      <c r="G360" s="163">
        <v>3969</v>
      </c>
      <c r="H360" s="163">
        <v>0</v>
      </c>
      <c r="I360" s="11"/>
      <c r="J360" s="147">
        <v>0</v>
      </c>
      <c r="K360" s="148">
        <v>0</v>
      </c>
      <c r="L360" s="149"/>
      <c r="M360" s="150"/>
      <c r="N360" s="147">
        <v>15</v>
      </c>
      <c r="O360" s="148">
        <v>3969.0000000000005</v>
      </c>
      <c r="P360" s="149"/>
      <c r="Q360" s="153">
        <v>0</v>
      </c>
      <c r="R360" s="152">
        <v>0</v>
      </c>
      <c r="S360" s="204"/>
      <c r="T360" s="153">
        <v>0</v>
      </c>
      <c r="U360" s="152">
        <v>0</v>
      </c>
      <c r="V360" s="204"/>
      <c r="W360" s="153">
        <v>0</v>
      </c>
      <c r="X360" s="152">
        <v>0</v>
      </c>
      <c r="Y360" s="204"/>
      <c r="Z360" s="153">
        <v>0</v>
      </c>
      <c r="AA360" s="152">
        <v>0</v>
      </c>
      <c r="AB360" s="204"/>
      <c r="AC360" s="153">
        <v>0</v>
      </c>
      <c r="AD360" s="152">
        <v>0</v>
      </c>
      <c r="AE360" s="204"/>
      <c r="AF360" s="153">
        <v>0</v>
      </c>
      <c r="AG360" s="152">
        <v>0</v>
      </c>
      <c r="AH360" s="204"/>
      <c r="AI360" s="153">
        <v>0</v>
      </c>
      <c r="AJ360" s="152">
        <v>0</v>
      </c>
      <c r="AK360" s="204"/>
      <c r="AL360" s="153">
        <v>0</v>
      </c>
      <c r="AM360" s="152">
        <v>0</v>
      </c>
      <c r="AN360" s="204"/>
      <c r="AO360" s="153">
        <v>0</v>
      </c>
      <c r="AP360" s="152">
        <v>0</v>
      </c>
      <c r="AQ360" s="204"/>
      <c r="AR360" s="153">
        <v>0</v>
      </c>
      <c r="AS360" s="152">
        <v>0</v>
      </c>
      <c r="AT360" s="204"/>
      <c r="AU360" s="153">
        <v>0</v>
      </c>
      <c r="AV360" s="152">
        <v>0</v>
      </c>
      <c r="AW360" s="204"/>
      <c r="AX360" s="153">
        <v>0</v>
      </c>
      <c r="AY360" s="152">
        <v>0</v>
      </c>
      <c r="AZ360" s="204"/>
    </row>
    <row r="361" spans="1:52" ht="15.75" thickBot="1" x14ac:dyDescent="0.3">
      <c r="A361" s="160"/>
      <c r="B361" s="161">
        <v>318</v>
      </c>
      <c r="C361" s="162" t="str">
        <v>Монтаж кабель-канала</v>
      </c>
      <c r="D361" s="162" t="str">
        <v>м</v>
      </c>
      <c r="E361" s="163">
        <v>330.75</v>
      </c>
      <c r="F361" s="162">
        <v>15</v>
      </c>
      <c r="G361" s="163">
        <v>0</v>
      </c>
      <c r="H361" s="163">
        <v>4961.25</v>
      </c>
      <c r="I361" s="11"/>
      <c r="J361" s="147">
        <v>0</v>
      </c>
      <c r="K361" s="148">
        <v>0</v>
      </c>
      <c r="L361" s="149"/>
      <c r="M361" s="150"/>
      <c r="N361" s="147">
        <v>15</v>
      </c>
      <c r="O361" s="148">
        <v>4961.25</v>
      </c>
      <c r="P361" s="149"/>
      <c r="Q361" s="153">
        <v>0</v>
      </c>
      <c r="R361" s="152">
        <v>0</v>
      </c>
      <c r="S361" s="204"/>
      <c r="T361" s="153">
        <v>0</v>
      </c>
      <c r="U361" s="152">
        <v>0</v>
      </c>
      <c r="V361" s="204"/>
      <c r="W361" s="153">
        <v>0</v>
      </c>
      <c r="X361" s="152">
        <v>0</v>
      </c>
      <c r="Y361" s="204"/>
      <c r="Z361" s="153">
        <v>0</v>
      </c>
      <c r="AA361" s="152">
        <v>0</v>
      </c>
      <c r="AB361" s="204"/>
      <c r="AC361" s="153">
        <v>0</v>
      </c>
      <c r="AD361" s="152">
        <v>0</v>
      </c>
      <c r="AE361" s="204"/>
      <c r="AF361" s="153">
        <v>0</v>
      </c>
      <c r="AG361" s="152">
        <v>0</v>
      </c>
      <c r="AH361" s="204"/>
      <c r="AI361" s="153">
        <v>0</v>
      </c>
      <c r="AJ361" s="152">
        <v>0</v>
      </c>
      <c r="AK361" s="204"/>
      <c r="AL361" s="153">
        <v>0</v>
      </c>
      <c r="AM361" s="152">
        <v>0</v>
      </c>
      <c r="AN361" s="204"/>
      <c r="AO361" s="153">
        <v>0</v>
      </c>
      <c r="AP361" s="152">
        <v>0</v>
      </c>
      <c r="AQ361" s="204"/>
      <c r="AR361" s="153">
        <v>0</v>
      </c>
      <c r="AS361" s="152">
        <v>0</v>
      </c>
      <c r="AT361" s="204"/>
      <c r="AU361" s="153">
        <v>0</v>
      </c>
      <c r="AV361" s="152">
        <v>0</v>
      </c>
      <c r="AW361" s="204"/>
      <c r="AX361" s="153">
        <v>0</v>
      </c>
      <c r="AY361" s="152">
        <v>0</v>
      </c>
      <c r="AZ361" s="204"/>
    </row>
    <row r="362" spans="1:52" ht="15.75" thickBot="1" x14ac:dyDescent="0.3">
      <c r="A362" s="160"/>
      <c r="B362" s="161">
        <v>319</v>
      </c>
      <c r="C362" s="162" t="str">
        <v>Корпус щита этажного ЩЭ</v>
      </c>
      <c r="D362" s="162" t="str">
        <v>шт</v>
      </c>
      <c r="E362" s="163">
        <v>8486.6299999999992</v>
      </c>
      <c r="F362" s="162">
        <v>4</v>
      </c>
      <c r="G362" s="163">
        <v>33946.519999999997</v>
      </c>
      <c r="H362" s="163">
        <v>0</v>
      </c>
      <c r="I362" s="11"/>
      <c r="J362" s="147">
        <v>4</v>
      </c>
      <c r="K362" s="148">
        <v>33946.519999999997</v>
      </c>
      <c r="L362" s="149"/>
      <c r="M362" s="150"/>
      <c r="N362" s="147">
        <v>0</v>
      </c>
      <c r="O362" s="148">
        <v>0</v>
      </c>
      <c r="P362" s="149"/>
      <c r="Q362" s="153">
        <v>0</v>
      </c>
      <c r="R362" s="152">
        <v>0</v>
      </c>
      <c r="S362" s="204"/>
      <c r="T362" s="153">
        <v>0</v>
      </c>
      <c r="U362" s="152">
        <v>0</v>
      </c>
      <c r="V362" s="204"/>
      <c r="W362" s="153">
        <v>4</v>
      </c>
      <c r="X362" s="152">
        <v>33946.519999999997</v>
      </c>
      <c r="Y362" s="204"/>
      <c r="Z362" s="153">
        <v>0</v>
      </c>
      <c r="AA362" s="152">
        <v>0</v>
      </c>
      <c r="AB362" s="204"/>
      <c r="AC362" s="153">
        <v>0</v>
      </c>
      <c r="AD362" s="152">
        <v>0</v>
      </c>
      <c r="AE362" s="204"/>
      <c r="AF362" s="153">
        <v>0</v>
      </c>
      <c r="AG362" s="152">
        <v>0</v>
      </c>
      <c r="AH362" s="204"/>
      <c r="AI362" s="153">
        <v>0</v>
      </c>
      <c r="AJ362" s="152">
        <v>0</v>
      </c>
      <c r="AK362" s="204"/>
      <c r="AL362" s="153">
        <v>0</v>
      </c>
      <c r="AM362" s="152">
        <v>0</v>
      </c>
      <c r="AN362" s="204"/>
      <c r="AO362" s="153">
        <v>0</v>
      </c>
      <c r="AP362" s="152">
        <v>0</v>
      </c>
      <c r="AQ362" s="204"/>
      <c r="AR362" s="153">
        <v>0</v>
      </c>
      <c r="AS362" s="152">
        <v>0</v>
      </c>
      <c r="AT362" s="204"/>
      <c r="AU362" s="153">
        <v>0</v>
      </c>
      <c r="AV362" s="152">
        <v>0</v>
      </c>
      <c r="AW362" s="204"/>
      <c r="AX362" s="153">
        <v>0</v>
      </c>
      <c r="AY362" s="152">
        <v>0</v>
      </c>
      <c r="AZ362" s="204"/>
    </row>
    <row r="363" spans="1:52" ht="15.75" thickBot="1" x14ac:dyDescent="0.3">
      <c r="A363" s="160"/>
      <c r="B363" s="161">
        <v>320</v>
      </c>
      <c r="C363" s="162" t="str">
        <v>Монтаж Корпуса щита этажного</v>
      </c>
      <c r="D363" s="162" t="str">
        <v>шт</v>
      </c>
      <c r="E363" s="163">
        <v>918.05</v>
      </c>
      <c r="F363" s="162">
        <v>4</v>
      </c>
      <c r="G363" s="163">
        <v>0</v>
      </c>
      <c r="H363" s="163">
        <v>3672.2</v>
      </c>
      <c r="I363" s="11"/>
      <c r="J363" s="147">
        <v>4</v>
      </c>
      <c r="K363" s="148">
        <v>3672.2</v>
      </c>
      <c r="L363" s="149"/>
      <c r="M363" s="150"/>
      <c r="N363" s="147">
        <v>0</v>
      </c>
      <c r="O363" s="148">
        <v>0</v>
      </c>
      <c r="P363" s="149"/>
      <c r="Q363" s="153">
        <v>0</v>
      </c>
      <c r="R363" s="152">
        <v>0</v>
      </c>
      <c r="S363" s="204"/>
      <c r="T363" s="153">
        <v>0</v>
      </c>
      <c r="U363" s="152">
        <v>0</v>
      </c>
      <c r="V363" s="204"/>
      <c r="W363" s="153">
        <v>4</v>
      </c>
      <c r="X363" s="152">
        <v>3672.2</v>
      </c>
      <c r="Y363" s="204"/>
      <c r="Z363" s="153">
        <v>0</v>
      </c>
      <c r="AA363" s="152">
        <v>0</v>
      </c>
      <c r="AB363" s="204"/>
      <c r="AC363" s="153">
        <v>0</v>
      </c>
      <c r="AD363" s="152">
        <v>0</v>
      </c>
      <c r="AE363" s="204"/>
      <c r="AF363" s="153">
        <v>0</v>
      </c>
      <c r="AG363" s="152">
        <v>0</v>
      </c>
      <c r="AH363" s="204"/>
      <c r="AI363" s="153">
        <v>0</v>
      </c>
      <c r="AJ363" s="152">
        <v>0</v>
      </c>
      <c r="AK363" s="204"/>
      <c r="AL363" s="153">
        <v>0</v>
      </c>
      <c r="AM363" s="152">
        <v>0</v>
      </c>
      <c r="AN363" s="204"/>
      <c r="AO363" s="153">
        <v>0</v>
      </c>
      <c r="AP363" s="152">
        <v>0</v>
      </c>
      <c r="AQ363" s="204"/>
      <c r="AR363" s="153">
        <v>0</v>
      </c>
      <c r="AS363" s="152">
        <v>0</v>
      </c>
      <c r="AT363" s="204"/>
      <c r="AU363" s="153">
        <v>0</v>
      </c>
      <c r="AV363" s="152">
        <v>0</v>
      </c>
      <c r="AW363" s="204"/>
      <c r="AX363" s="153">
        <v>0</v>
      </c>
      <c r="AY363" s="152">
        <v>0</v>
      </c>
      <c r="AZ363" s="204"/>
    </row>
    <row r="364" spans="1:52" ht="15.75" thickBot="1" x14ac:dyDescent="0.3">
      <c r="A364" s="160"/>
      <c r="B364" s="161">
        <v>321</v>
      </c>
      <c r="C364" s="162" t="str">
        <v>Панель из листовой стали 330х980</v>
      </c>
      <c r="D364" s="162" t="str">
        <v>шт</v>
      </c>
      <c r="E364" s="163">
        <v>1761.38</v>
      </c>
      <c r="F364" s="162">
        <v>4</v>
      </c>
      <c r="G364" s="163">
        <v>7045.52</v>
      </c>
      <c r="H364" s="163">
        <v>0</v>
      </c>
      <c r="I364" s="11"/>
      <c r="J364" s="147">
        <v>4</v>
      </c>
      <c r="K364" s="148">
        <v>7045.52</v>
      </c>
      <c r="L364" s="149"/>
      <c r="M364" s="150"/>
      <c r="N364" s="147">
        <v>0</v>
      </c>
      <c r="O364" s="148">
        <v>0</v>
      </c>
      <c r="P364" s="149"/>
      <c r="Q364" s="153">
        <v>0</v>
      </c>
      <c r="R364" s="152">
        <v>0</v>
      </c>
      <c r="S364" s="204"/>
      <c r="T364" s="153">
        <v>0</v>
      </c>
      <c r="U364" s="152">
        <v>0</v>
      </c>
      <c r="V364" s="204"/>
      <c r="W364" s="153">
        <v>4</v>
      </c>
      <c r="X364" s="152">
        <v>7045.52</v>
      </c>
      <c r="Y364" s="204"/>
      <c r="Z364" s="153">
        <v>0</v>
      </c>
      <c r="AA364" s="152">
        <v>0</v>
      </c>
      <c r="AB364" s="204"/>
      <c r="AC364" s="153">
        <v>0</v>
      </c>
      <c r="AD364" s="152">
        <v>0</v>
      </c>
      <c r="AE364" s="204"/>
      <c r="AF364" s="153">
        <v>0</v>
      </c>
      <c r="AG364" s="152">
        <v>0</v>
      </c>
      <c r="AH364" s="204"/>
      <c r="AI364" s="153">
        <v>0</v>
      </c>
      <c r="AJ364" s="152">
        <v>0</v>
      </c>
      <c r="AK364" s="204"/>
      <c r="AL364" s="153">
        <v>0</v>
      </c>
      <c r="AM364" s="152">
        <v>0</v>
      </c>
      <c r="AN364" s="204"/>
      <c r="AO364" s="153">
        <v>0</v>
      </c>
      <c r="AP364" s="152">
        <v>0</v>
      </c>
      <c r="AQ364" s="204"/>
      <c r="AR364" s="153">
        <v>0</v>
      </c>
      <c r="AS364" s="152">
        <v>0</v>
      </c>
      <c r="AT364" s="204"/>
      <c r="AU364" s="153">
        <v>0</v>
      </c>
      <c r="AV364" s="152">
        <v>0</v>
      </c>
      <c r="AW364" s="204"/>
      <c r="AX364" s="153">
        <v>0</v>
      </c>
      <c r="AY364" s="152">
        <v>0</v>
      </c>
      <c r="AZ364" s="204"/>
    </row>
    <row r="365" spans="1:52" ht="15.75" thickBot="1" x14ac:dyDescent="0.3">
      <c r="A365" s="160"/>
      <c r="B365" s="161">
        <v>322</v>
      </c>
      <c r="C365" s="162" t="str">
        <v>Монтаж панели</v>
      </c>
      <c r="D365" s="162" t="str">
        <v>шт</v>
      </c>
      <c r="E365" s="163">
        <v>560.44000000000005</v>
      </c>
      <c r="F365" s="162">
        <v>4</v>
      </c>
      <c r="G365" s="163">
        <v>0</v>
      </c>
      <c r="H365" s="163">
        <v>2241.7600000000002</v>
      </c>
      <c r="I365" s="11"/>
      <c r="J365" s="147">
        <v>4</v>
      </c>
      <c r="K365" s="148">
        <v>2241.7600000000002</v>
      </c>
      <c r="L365" s="149"/>
      <c r="M365" s="150"/>
      <c r="N365" s="147">
        <v>0</v>
      </c>
      <c r="O365" s="148">
        <v>0</v>
      </c>
      <c r="P365" s="149"/>
      <c r="Q365" s="153">
        <v>0</v>
      </c>
      <c r="R365" s="152">
        <v>0</v>
      </c>
      <c r="S365" s="204"/>
      <c r="T365" s="153">
        <v>0</v>
      </c>
      <c r="U365" s="152">
        <v>0</v>
      </c>
      <c r="V365" s="204"/>
      <c r="W365" s="153">
        <v>4</v>
      </c>
      <c r="X365" s="152">
        <v>2241.7600000000002</v>
      </c>
      <c r="Y365" s="204"/>
      <c r="Z365" s="153">
        <v>0</v>
      </c>
      <c r="AA365" s="152">
        <v>0</v>
      </c>
      <c r="AB365" s="204"/>
      <c r="AC365" s="153">
        <v>0</v>
      </c>
      <c r="AD365" s="152">
        <v>0</v>
      </c>
      <c r="AE365" s="204"/>
      <c r="AF365" s="153">
        <v>0</v>
      </c>
      <c r="AG365" s="152">
        <v>0</v>
      </c>
      <c r="AH365" s="204"/>
      <c r="AI365" s="153">
        <v>0</v>
      </c>
      <c r="AJ365" s="152">
        <v>0</v>
      </c>
      <c r="AK365" s="204"/>
      <c r="AL365" s="153">
        <v>0</v>
      </c>
      <c r="AM365" s="152">
        <v>0</v>
      </c>
      <c r="AN365" s="204"/>
      <c r="AO365" s="153">
        <v>0</v>
      </c>
      <c r="AP365" s="152">
        <v>0</v>
      </c>
      <c r="AQ365" s="204"/>
      <c r="AR365" s="153">
        <v>0</v>
      </c>
      <c r="AS365" s="152">
        <v>0</v>
      </c>
      <c r="AT365" s="204"/>
      <c r="AU365" s="153">
        <v>0</v>
      </c>
      <c r="AV365" s="152">
        <v>0</v>
      </c>
      <c r="AW365" s="204"/>
      <c r="AX365" s="153">
        <v>0</v>
      </c>
      <c r="AY365" s="152">
        <v>0</v>
      </c>
      <c r="AZ365" s="204"/>
    </row>
    <row r="366" spans="1:52" ht="15.75" thickBot="1" x14ac:dyDescent="0.3">
      <c r="A366" s="160"/>
      <c r="B366" s="161">
        <v>0</v>
      </c>
      <c r="C366" s="162" t="str">
        <v>Щит этажный на 3 квартиры состоит (на 1 ЩЭ):</v>
      </c>
      <c r="D366" s="162">
        <v>0</v>
      </c>
      <c r="E366" s="163">
        <v>0</v>
      </c>
      <c r="F366" s="162">
        <v>0</v>
      </c>
      <c r="G366" s="163">
        <v>0</v>
      </c>
      <c r="H366" s="163">
        <v>0</v>
      </c>
      <c r="I366" s="11"/>
      <c r="J366" s="147">
        <v>0</v>
      </c>
      <c r="K366" s="148">
        <v>0</v>
      </c>
      <c r="L366" s="149"/>
      <c r="M366" s="150"/>
      <c r="N366" s="147">
        <v>0</v>
      </c>
      <c r="O366" s="148">
        <v>0</v>
      </c>
      <c r="P366" s="149"/>
      <c r="Q366" s="153">
        <v>0</v>
      </c>
      <c r="R366" s="152">
        <v>0</v>
      </c>
      <c r="S366" s="204"/>
      <c r="T366" s="153">
        <v>0</v>
      </c>
      <c r="U366" s="152">
        <v>0</v>
      </c>
      <c r="V366" s="204"/>
      <c r="W366" s="153">
        <v>0</v>
      </c>
      <c r="X366" s="152">
        <v>0</v>
      </c>
      <c r="Y366" s="204"/>
      <c r="Z366" s="153">
        <v>0</v>
      </c>
      <c r="AA366" s="152">
        <v>0</v>
      </c>
      <c r="AB366" s="204"/>
      <c r="AC366" s="153">
        <v>0</v>
      </c>
      <c r="AD366" s="152">
        <v>0</v>
      </c>
      <c r="AE366" s="204"/>
      <c r="AF366" s="153">
        <v>0</v>
      </c>
      <c r="AG366" s="152">
        <v>0</v>
      </c>
      <c r="AH366" s="204"/>
      <c r="AI366" s="153">
        <v>0</v>
      </c>
      <c r="AJ366" s="152">
        <v>0</v>
      </c>
      <c r="AK366" s="204"/>
      <c r="AL366" s="153">
        <v>0</v>
      </c>
      <c r="AM366" s="152">
        <v>0</v>
      </c>
      <c r="AN366" s="204"/>
      <c r="AO366" s="153">
        <v>0</v>
      </c>
      <c r="AP366" s="152">
        <v>0</v>
      </c>
      <c r="AQ366" s="204"/>
      <c r="AR366" s="153">
        <v>0</v>
      </c>
      <c r="AS366" s="152">
        <v>0</v>
      </c>
      <c r="AT366" s="204"/>
      <c r="AU366" s="153">
        <v>0</v>
      </c>
      <c r="AV366" s="152">
        <v>0</v>
      </c>
      <c r="AW366" s="204"/>
      <c r="AX366" s="153">
        <v>0</v>
      </c>
      <c r="AY366" s="152">
        <v>0</v>
      </c>
      <c r="AZ366" s="204"/>
    </row>
    <row r="367" spans="1:52" ht="30.75" thickBot="1" x14ac:dyDescent="0.3">
      <c r="A367" s="160"/>
      <c r="B367" s="161">
        <v>323</v>
      </c>
      <c r="C367" s="162" t="str">
        <v>Выключатель автоматический двухполюсный 50А С ВА47-29 4.5кА (MVA20-2-050-C)</v>
      </c>
      <c r="D367" s="162" t="str">
        <v>шт</v>
      </c>
      <c r="E367" s="163">
        <v>461.93</v>
      </c>
      <c r="F367" s="162">
        <v>3</v>
      </c>
      <c r="G367" s="163">
        <v>1385.79</v>
      </c>
      <c r="H367" s="163">
        <v>0</v>
      </c>
      <c r="I367" s="11"/>
      <c r="J367" s="147">
        <v>0</v>
      </c>
      <c r="K367" s="148">
        <v>0</v>
      </c>
      <c r="L367" s="149"/>
      <c r="M367" s="150"/>
      <c r="N367" s="147">
        <v>3</v>
      </c>
      <c r="O367" s="148">
        <v>1385.79</v>
      </c>
      <c r="P367" s="149"/>
      <c r="Q367" s="153">
        <v>0</v>
      </c>
      <c r="R367" s="152">
        <v>0</v>
      </c>
      <c r="S367" s="204"/>
      <c r="T367" s="153">
        <v>0</v>
      </c>
      <c r="U367" s="152">
        <v>0</v>
      </c>
      <c r="V367" s="204"/>
      <c r="W367" s="153">
        <v>0</v>
      </c>
      <c r="X367" s="152">
        <v>0</v>
      </c>
      <c r="Y367" s="204"/>
      <c r="Z367" s="153">
        <v>0</v>
      </c>
      <c r="AA367" s="152">
        <v>0</v>
      </c>
      <c r="AB367" s="204"/>
      <c r="AC367" s="153">
        <v>0</v>
      </c>
      <c r="AD367" s="152">
        <v>0</v>
      </c>
      <c r="AE367" s="204"/>
      <c r="AF367" s="153">
        <v>0</v>
      </c>
      <c r="AG367" s="152">
        <v>0</v>
      </c>
      <c r="AH367" s="204"/>
      <c r="AI367" s="153">
        <v>0</v>
      </c>
      <c r="AJ367" s="152">
        <v>0</v>
      </c>
      <c r="AK367" s="204"/>
      <c r="AL367" s="153">
        <v>0</v>
      </c>
      <c r="AM367" s="152">
        <v>0</v>
      </c>
      <c r="AN367" s="204"/>
      <c r="AO367" s="153">
        <v>0</v>
      </c>
      <c r="AP367" s="152">
        <v>0</v>
      </c>
      <c r="AQ367" s="204"/>
      <c r="AR367" s="153">
        <v>0</v>
      </c>
      <c r="AS367" s="152">
        <v>0</v>
      </c>
      <c r="AT367" s="204"/>
      <c r="AU367" s="153">
        <v>0</v>
      </c>
      <c r="AV367" s="152">
        <v>0</v>
      </c>
      <c r="AW367" s="204"/>
      <c r="AX367" s="153">
        <v>0</v>
      </c>
      <c r="AY367" s="152">
        <v>0</v>
      </c>
      <c r="AZ367" s="204"/>
    </row>
    <row r="368" spans="1:52" ht="30.75" thickBot="1" x14ac:dyDescent="0.3">
      <c r="A368" s="160"/>
      <c r="B368" s="161">
        <v>324</v>
      </c>
      <c r="C368" s="162" t="str">
        <v>Сжим ответвительный У-859 м50-70/о4-35 (У-859МУ3)</v>
      </c>
      <c r="D368" s="162" t="str">
        <v>шт</v>
      </c>
      <c r="E368" s="163">
        <v>98.61</v>
      </c>
      <c r="F368" s="162">
        <v>5</v>
      </c>
      <c r="G368" s="163">
        <v>493.05</v>
      </c>
      <c r="H368" s="163">
        <v>0</v>
      </c>
      <c r="I368" s="11"/>
      <c r="J368" s="147">
        <v>0</v>
      </c>
      <c r="K368" s="148">
        <v>0</v>
      </c>
      <c r="L368" s="149"/>
      <c r="M368" s="150"/>
      <c r="N368" s="147">
        <v>5</v>
      </c>
      <c r="O368" s="148">
        <v>493.05</v>
      </c>
      <c r="P368" s="149"/>
      <c r="Q368" s="153">
        <v>0</v>
      </c>
      <c r="R368" s="152">
        <v>0</v>
      </c>
      <c r="S368" s="204"/>
      <c r="T368" s="153">
        <v>0</v>
      </c>
      <c r="U368" s="152">
        <v>0</v>
      </c>
      <c r="V368" s="204"/>
      <c r="W368" s="153">
        <v>0</v>
      </c>
      <c r="X368" s="152">
        <v>0</v>
      </c>
      <c r="Y368" s="204"/>
      <c r="Z368" s="153">
        <v>0</v>
      </c>
      <c r="AA368" s="152">
        <v>0</v>
      </c>
      <c r="AB368" s="204"/>
      <c r="AC368" s="153">
        <v>0</v>
      </c>
      <c r="AD368" s="152">
        <v>0</v>
      </c>
      <c r="AE368" s="204"/>
      <c r="AF368" s="153">
        <v>0</v>
      </c>
      <c r="AG368" s="152">
        <v>0</v>
      </c>
      <c r="AH368" s="204"/>
      <c r="AI368" s="153">
        <v>0</v>
      </c>
      <c r="AJ368" s="152">
        <v>0</v>
      </c>
      <c r="AK368" s="204"/>
      <c r="AL368" s="153">
        <v>0</v>
      </c>
      <c r="AM368" s="152">
        <v>0</v>
      </c>
      <c r="AN368" s="204"/>
      <c r="AO368" s="153">
        <v>0</v>
      </c>
      <c r="AP368" s="152">
        <v>0</v>
      </c>
      <c r="AQ368" s="204"/>
      <c r="AR368" s="153">
        <v>0</v>
      </c>
      <c r="AS368" s="152">
        <v>0</v>
      </c>
      <c r="AT368" s="204"/>
      <c r="AU368" s="153">
        <v>0</v>
      </c>
      <c r="AV368" s="152">
        <v>0</v>
      </c>
      <c r="AW368" s="204"/>
      <c r="AX368" s="153">
        <v>0</v>
      </c>
      <c r="AY368" s="152">
        <v>0</v>
      </c>
      <c r="AZ368" s="204"/>
    </row>
    <row r="369" spans="1:52" ht="15.75" thickBot="1" x14ac:dyDescent="0.3">
      <c r="A369" s="160"/>
      <c r="B369" s="161">
        <v>325</v>
      </c>
      <c r="C369" s="162" t="str">
        <v>Расключение щита этажного ЩЭ</v>
      </c>
      <c r="D369" s="162" t="str">
        <v>шт</v>
      </c>
      <c r="E369" s="163">
        <v>2701.88</v>
      </c>
      <c r="F369" s="162">
        <v>1</v>
      </c>
      <c r="G369" s="163">
        <v>0</v>
      </c>
      <c r="H369" s="163">
        <v>2701.88</v>
      </c>
      <c r="I369" s="11"/>
      <c r="J369" s="147">
        <v>0</v>
      </c>
      <c r="K369" s="148">
        <v>0</v>
      </c>
      <c r="L369" s="149"/>
      <c r="M369" s="150"/>
      <c r="N369" s="147">
        <v>1</v>
      </c>
      <c r="O369" s="148">
        <v>2701.88</v>
      </c>
      <c r="P369" s="149"/>
      <c r="Q369" s="153">
        <v>0</v>
      </c>
      <c r="R369" s="152">
        <v>0</v>
      </c>
      <c r="S369" s="204"/>
      <c r="T369" s="153">
        <v>0</v>
      </c>
      <c r="U369" s="152">
        <v>0</v>
      </c>
      <c r="V369" s="204"/>
      <c r="W369" s="153">
        <v>0</v>
      </c>
      <c r="X369" s="152">
        <v>0</v>
      </c>
      <c r="Y369" s="204"/>
      <c r="Z369" s="153">
        <v>0</v>
      </c>
      <c r="AA369" s="152">
        <v>0</v>
      </c>
      <c r="AB369" s="204"/>
      <c r="AC369" s="153">
        <v>0</v>
      </c>
      <c r="AD369" s="152">
        <v>0</v>
      </c>
      <c r="AE369" s="204"/>
      <c r="AF369" s="153">
        <v>0</v>
      </c>
      <c r="AG369" s="152">
        <v>0</v>
      </c>
      <c r="AH369" s="204"/>
      <c r="AI369" s="153">
        <v>0</v>
      </c>
      <c r="AJ369" s="152">
        <v>0</v>
      </c>
      <c r="AK369" s="204"/>
      <c r="AL369" s="153">
        <v>0</v>
      </c>
      <c r="AM369" s="152">
        <v>0</v>
      </c>
      <c r="AN369" s="204"/>
      <c r="AO369" s="153">
        <v>0</v>
      </c>
      <c r="AP369" s="152">
        <v>0</v>
      </c>
      <c r="AQ369" s="204"/>
      <c r="AR369" s="153">
        <v>0</v>
      </c>
      <c r="AS369" s="152">
        <v>0</v>
      </c>
      <c r="AT369" s="204"/>
      <c r="AU369" s="153">
        <v>0</v>
      </c>
      <c r="AV369" s="152">
        <v>0</v>
      </c>
      <c r="AW369" s="204"/>
      <c r="AX369" s="153">
        <v>0</v>
      </c>
      <c r="AY369" s="152">
        <v>0</v>
      </c>
      <c r="AZ369" s="204"/>
    </row>
    <row r="370" spans="1:52" ht="15.75" thickBot="1" x14ac:dyDescent="0.3">
      <c r="A370" s="160"/>
      <c r="B370" s="161">
        <v>0</v>
      </c>
      <c r="C370" s="162" t="str">
        <v>Щит этажный на 4 квартиры состоит (на 3 ЩЭ):</v>
      </c>
      <c r="D370" s="162">
        <v>0</v>
      </c>
      <c r="E370" s="163">
        <v>0</v>
      </c>
      <c r="F370" s="162">
        <v>0</v>
      </c>
      <c r="G370" s="163">
        <v>0</v>
      </c>
      <c r="H370" s="163">
        <v>0</v>
      </c>
      <c r="I370" s="11"/>
      <c r="J370" s="147">
        <v>0</v>
      </c>
      <c r="K370" s="148">
        <v>0</v>
      </c>
      <c r="L370" s="149"/>
      <c r="M370" s="150"/>
      <c r="N370" s="147">
        <v>0</v>
      </c>
      <c r="O370" s="148">
        <v>0</v>
      </c>
      <c r="P370" s="149"/>
      <c r="Q370" s="153">
        <v>0</v>
      </c>
      <c r="R370" s="152">
        <v>0</v>
      </c>
      <c r="S370" s="204"/>
      <c r="T370" s="153">
        <v>0</v>
      </c>
      <c r="U370" s="152">
        <v>0</v>
      </c>
      <c r="V370" s="204"/>
      <c r="W370" s="153">
        <v>0</v>
      </c>
      <c r="X370" s="152">
        <v>0</v>
      </c>
      <c r="Y370" s="204"/>
      <c r="Z370" s="153">
        <v>0</v>
      </c>
      <c r="AA370" s="152">
        <v>0</v>
      </c>
      <c r="AB370" s="204"/>
      <c r="AC370" s="153">
        <v>0</v>
      </c>
      <c r="AD370" s="152">
        <v>0</v>
      </c>
      <c r="AE370" s="204"/>
      <c r="AF370" s="153">
        <v>0</v>
      </c>
      <c r="AG370" s="152">
        <v>0</v>
      </c>
      <c r="AH370" s="204"/>
      <c r="AI370" s="153">
        <v>0</v>
      </c>
      <c r="AJ370" s="152">
        <v>0</v>
      </c>
      <c r="AK370" s="204"/>
      <c r="AL370" s="153">
        <v>0</v>
      </c>
      <c r="AM370" s="152">
        <v>0</v>
      </c>
      <c r="AN370" s="204"/>
      <c r="AO370" s="153">
        <v>0</v>
      </c>
      <c r="AP370" s="152">
        <v>0</v>
      </c>
      <c r="AQ370" s="204"/>
      <c r="AR370" s="153">
        <v>0</v>
      </c>
      <c r="AS370" s="152">
        <v>0</v>
      </c>
      <c r="AT370" s="204"/>
      <c r="AU370" s="153">
        <v>0</v>
      </c>
      <c r="AV370" s="152">
        <v>0</v>
      </c>
      <c r="AW370" s="204"/>
      <c r="AX370" s="153">
        <v>0</v>
      </c>
      <c r="AY370" s="152">
        <v>0</v>
      </c>
      <c r="AZ370" s="204"/>
    </row>
    <row r="371" spans="1:52" ht="30.75" thickBot="1" x14ac:dyDescent="0.3">
      <c r="A371" s="160"/>
      <c r="B371" s="161">
        <v>326</v>
      </c>
      <c r="C371" s="162" t="str">
        <v>Выключатель автоматический двухполюсный 50А С ВА47-29 4.5кА (MVA20-2-050-C)</v>
      </c>
      <c r="D371" s="162" t="str">
        <v>шт</v>
      </c>
      <c r="E371" s="163">
        <v>461.93</v>
      </c>
      <c r="F371" s="162">
        <v>12</v>
      </c>
      <c r="G371" s="163">
        <v>5543.16</v>
      </c>
      <c r="H371" s="163">
        <v>0</v>
      </c>
      <c r="I371" s="11"/>
      <c r="J371" s="147">
        <v>0</v>
      </c>
      <c r="K371" s="148">
        <v>0</v>
      </c>
      <c r="L371" s="149"/>
      <c r="M371" s="150"/>
      <c r="N371" s="147">
        <v>12</v>
      </c>
      <c r="O371" s="148">
        <v>5543.16</v>
      </c>
      <c r="P371" s="149"/>
      <c r="Q371" s="153">
        <v>0</v>
      </c>
      <c r="R371" s="152">
        <v>0</v>
      </c>
      <c r="S371" s="204"/>
      <c r="T371" s="153">
        <v>0</v>
      </c>
      <c r="U371" s="152">
        <v>0</v>
      </c>
      <c r="V371" s="204"/>
      <c r="W371" s="153">
        <v>0</v>
      </c>
      <c r="X371" s="152">
        <v>0</v>
      </c>
      <c r="Y371" s="204"/>
      <c r="Z371" s="153">
        <v>0</v>
      </c>
      <c r="AA371" s="152">
        <v>0</v>
      </c>
      <c r="AB371" s="204"/>
      <c r="AC371" s="153">
        <v>0</v>
      </c>
      <c r="AD371" s="152">
        <v>0</v>
      </c>
      <c r="AE371" s="204"/>
      <c r="AF371" s="153">
        <v>0</v>
      </c>
      <c r="AG371" s="152">
        <v>0</v>
      </c>
      <c r="AH371" s="204"/>
      <c r="AI371" s="153">
        <v>0</v>
      </c>
      <c r="AJ371" s="152">
        <v>0</v>
      </c>
      <c r="AK371" s="204"/>
      <c r="AL371" s="153">
        <v>0</v>
      </c>
      <c r="AM371" s="152">
        <v>0</v>
      </c>
      <c r="AN371" s="204"/>
      <c r="AO371" s="153">
        <v>0</v>
      </c>
      <c r="AP371" s="152">
        <v>0</v>
      </c>
      <c r="AQ371" s="204"/>
      <c r="AR371" s="153">
        <v>0</v>
      </c>
      <c r="AS371" s="152">
        <v>0</v>
      </c>
      <c r="AT371" s="204"/>
      <c r="AU371" s="153">
        <v>0</v>
      </c>
      <c r="AV371" s="152">
        <v>0</v>
      </c>
      <c r="AW371" s="204"/>
      <c r="AX371" s="153">
        <v>0</v>
      </c>
      <c r="AY371" s="152">
        <v>0</v>
      </c>
      <c r="AZ371" s="204"/>
    </row>
    <row r="372" spans="1:52" ht="30.75" thickBot="1" x14ac:dyDescent="0.3">
      <c r="A372" s="160"/>
      <c r="B372" s="161">
        <v>327</v>
      </c>
      <c r="C372" s="162" t="str">
        <v>Сжим ответвительный У-859 м50-70/о4-35 (У-859МУ3)</v>
      </c>
      <c r="D372" s="162" t="str">
        <v>шт</v>
      </c>
      <c r="E372" s="163">
        <v>98.61</v>
      </c>
      <c r="F372" s="162">
        <v>15</v>
      </c>
      <c r="G372" s="163">
        <v>1479.15</v>
      </c>
      <c r="H372" s="163">
        <v>0</v>
      </c>
      <c r="I372" s="11"/>
      <c r="J372" s="147">
        <v>0</v>
      </c>
      <c r="K372" s="148">
        <v>0</v>
      </c>
      <c r="L372" s="149"/>
      <c r="M372" s="150"/>
      <c r="N372" s="147">
        <v>15</v>
      </c>
      <c r="O372" s="148">
        <v>1479.15</v>
      </c>
      <c r="P372" s="149"/>
      <c r="Q372" s="153">
        <v>0</v>
      </c>
      <c r="R372" s="152">
        <v>0</v>
      </c>
      <c r="S372" s="204"/>
      <c r="T372" s="153">
        <v>0</v>
      </c>
      <c r="U372" s="152">
        <v>0</v>
      </c>
      <c r="V372" s="204"/>
      <c r="W372" s="153">
        <v>0</v>
      </c>
      <c r="X372" s="152">
        <v>0</v>
      </c>
      <c r="Y372" s="204"/>
      <c r="Z372" s="153">
        <v>0</v>
      </c>
      <c r="AA372" s="152">
        <v>0</v>
      </c>
      <c r="AB372" s="204"/>
      <c r="AC372" s="153">
        <v>0</v>
      </c>
      <c r="AD372" s="152">
        <v>0</v>
      </c>
      <c r="AE372" s="204"/>
      <c r="AF372" s="153">
        <v>0</v>
      </c>
      <c r="AG372" s="152">
        <v>0</v>
      </c>
      <c r="AH372" s="204"/>
      <c r="AI372" s="153">
        <v>0</v>
      </c>
      <c r="AJ372" s="152">
        <v>0</v>
      </c>
      <c r="AK372" s="204"/>
      <c r="AL372" s="153">
        <v>0</v>
      </c>
      <c r="AM372" s="152">
        <v>0</v>
      </c>
      <c r="AN372" s="204"/>
      <c r="AO372" s="153">
        <v>0</v>
      </c>
      <c r="AP372" s="152">
        <v>0</v>
      </c>
      <c r="AQ372" s="204"/>
      <c r="AR372" s="153">
        <v>0</v>
      </c>
      <c r="AS372" s="152">
        <v>0</v>
      </c>
      <c r="AT372" s="204"/>
      <c r="AU372" s="153">
        <v>0</v>
      </c>
      <c r="AV372" s="152">
        <v>0</v>
      </c>
      <c r="AW372" s="204"/>
      <c r="AX372" s="153">
        <v>0</v>
      </c>
      <c r="AY372" s="152">
        <v>0</v>
      </c>
      <c r="AZ372" s="204"/>
    </row>
    <row r="373" spans="1:52" ht="30.75" thickBot="1" x14ac:dyDescent="0.3">
      <c r="A373" s="160"/>
      <c r="B373" s="161">
        <v>328</v>
      </c>
      <c r="C373" s="162" t="str">
        <v>Розетка на DIN-рейку с заземлением контактов РАр 10-3-ОП</v>
      </c>
      <c r="D373" s="162" t="str">
        <v>шт</v>
      </c>
      <c r="E373" s="163">
        <v>288.23</v>
      </c>
      <c r="F373" s="162">
        <v>4</v>
      </c>
      <c r="G373" s="163">
        <v>1152.92</v>
      </c>
      <c r="H373" s="163">
        <v>0</v>
      </c>
      <c r="I373" s="11"/>
      <c r="J373" s="147">
        <v>0</v>
      </c>
      <c r="K373" s="148">
        <v>0</v>
      </c>
      <c r="L373" s="149"/>
      <c r="M373" s="150"/>
      <c r="N373" s="147">
        <v>4</v>
      </c>
      <c r="O373" s="148">
        <v>1152.92</v>
      </c>
      <c r="P373" s="149"/>
      <c r="Q373" s="153">
        <v>0</v>
      </c>
      <c r="R373" s="152">
        <v>0</v>
      </c>
      <c r="S373" s="204"/>
      <c r="T373" s="153">
        <v>0</v>
      </c>
      <c r="U373" s="152">
        <v>0</v>
      </c>
      <c r="V373" s="204"/>
      <c r="W373" s="153">
        <v>0</v>
      </c>
      <c r="X373" s="152">
        <v>0</v>
      </c>
      <c r="Y373" s="204"/>
      <c r="Z373" s="153">
        <v>0</v>
      </c>
      <c r="AA373" s="152">
        <v>0</v>
      </c>
      <c r="AB373" s="204"/>
      <c r="AC373" s="153">
        <v>0</v>
      </c>
      <c r="AD373" s="152">
        <v>0</v>
      </c>
      <c r="AE373" s="204"/>
      <c r="AF373" s="153">
        <v>0</v>
      </c>
      <c r="AG373" s="152">
        <v>0</v>
      </c>
      <c r="AH373" s="204"/>
      <c r="AI373" s="153">
        <v>0</v>
      </c>
      <c r="AJ373" s="152">
        <v>0</v>
      </c>
      <c r="AK373" s="204"/>
      <c r="AL373" s="153">
        <v>0</v>
      </c>
      <c r="AM373" s="152">
        <v>0</v>
      </c>
      <c r="AN373" s="204"/>
      <c r="AO373" s="153">
        <v>0</v>
      </c>
      <c r="AP373" s="152">
        <v>0</v>
      </c>
      <c r="AQ373" s="204"/>
      <c r="AR373" s="153">
        <v>0</v>
      </c>
      <c r="AS373" s="152">
        <v>0</v>
      </c>
      <c r="AT373" s="204"/>
      <c r="AU373" s="153">
        <v>0</v>
      </c>
      <c r="AV373" s="152">
        <v>0</v>
      </c>
      <c r="AW373" s="204"/>
      <c r="AX373" s="153">
        <v>0</v>
      </c>
      <c r="AY373" s="152">
        <v>0</v>
      </c>
      <c r="AZ373" s="204"/>
    </row>
    <row r="374" spans="1:52" ht="15.75" thickBot="1" x14ac:dyDescent="0.3">
      <c r="A374" s="160"/>
      <c r="B374" s="161">
        <v>329</v>
      </c>
      <c r="C374" s="162" t="str">
        <v>Расключение щита этажного ЩЭ</v>
      </c>
      <c r="D374" s="162" t="str">
        <v>шт</v>
      </c>
      <c r="E374" s="163">
        <v>3502.5</v>
      </c>
      <c r="F374" s="162">
        <v>3</v>
      </c>
      <c r="G374" s="163">
        <v>0</v>
      </c>
      <c r="H374" s="163">
        <v>10507.5</v>
      </c>
      <c r="I374" s="11"/>
      <c r="J374" s="147">
        <v>0</v>
      </c>
      <c r="K374" s="148">
        <v>0</v>
      </c>
      <c r="L374" s="149"/>
      <c r="M374" s="150"/>
      <c r="N374" s="147">
        <v>3</v>
      </c>
      <c r="O374" s="148">
        <v>10507.5</v>
      </c>
      <c r="P374" s="149"/>
      <c r="Q374" s="153">
        <v>0</v>
      </c>
      <c r="R374" s="152">
        <v>0</v>
      </c>
      <c r="S374" s="204"/>
      <c r="T374" s="153">
        <v>0</v>
      </c>
      <c r="U374" s="152">
        <v>0</v>
      </c>
      <c r="V374" s="204"/>
      <c r="W374" s="153">
        <v>0</v>
      </c>
      <c r="X374" s="152">
        <v>0</v>
      </c>
      <c r="Y374" s="204"/>
      <c r="Z374" s="153">
        <v>0</v>
      </c>
      <c r="AA374" s="152">
        <v>0</v>
      </c>
      <c r="AB374" s="204"/>
      <c r="AC374" s="153">
        <v>0</v>
      </c>
      <c r="AD374" s="152">
        <v>0</v>
      </c>
      <c r="AE374" s="204"/>
      <c r="AF374" s="153">
        <v>0</v>
      </c>
      <c r="AG374" s="152">
        <v>0</v>
      </c>
      <c r="AH374" s="204"/>
      <c r="AI374" s="153">
        <v>0</v>
      </c>
      <c r="AJ374" s="152">
        <v>0</v>
      </c>
      <c r="AK374" s="204"/>
      <c r="AL374" s="153">
        <v>0</v>
      </c>
      <c r="AM374" s="152">
        <v>0</v>
      </c>
      <c r="AN374" s="204"/>
      <c r="AO374" s="153">
        <v>0</v>
      </c>
      <c r="AP374" s="152">
        <v>0</v>
      </c>
      <c r="AQ374" s="204"/>
      <c r="AR374" s="153">
        <v>0</v>
      </c>
      <c r="AS374" s="152">
        <v>0</v>
      </c>
      <c r="AT374" s="204"/>
      <c r="AU374" s="153">
        <v>0</v>
      </c>
      <c r="AV374" s="152">
        <v>0</v>
      </c>
      <c r="AW374" s="204"/>
      <c r="AX374" s="153">
        <v>0</v>
      </c>
      <c r="AY374" s="152">
        <v>0</v>
      </c>
      <c r="AZ374" s="204"/>
    </row>
    <row r="375" spans="1:52" ht="15.75" thickBot="1" x14ac:dyDescent="0.3">
      <c r="A375" s="160"/>
      <c r="B375" s="161">
        <v>0</v>
      </c>
      <c r="C375" s="162" t="str">
        <v>2.Светотехническая продукция</v>
      </c>
      <c r="D375" s="162">
        <v>0</v>
      </c>
      <c r="E375" s="163">
        <v>0</v>
      </c>
      <c r="F375" s="162">
        <v>0</v>
      </c>
      <c r="G375" s="163">
        <v>0</v>
      </c>
      <c r="H375" s="163">
        <v>0</v>
      </c>
      <c r="I375" s="11"/>
      <c r="J375" s="147">
        <v>0</v>
      </c>
      <c r="K375" s="148">
        <v>0</v>
      </c>
      <c r="L375" s="149"/>
      <c r="M375" s="150"/>
      <c r="N375" s="147">
        <v>0</v>
      </c>
      <c r="O375" s="148">
        <v>0</v>
      </c>
      <c r="P375" s="149"/>
      <c r="Q375" s="153">
        <v>0</v>
      </c>
      <c r="R375" s="152">
        <v>0</v>
      </c>
      <c r="S375" s="204"/>
      <c r="T375" s="153">
        <v>0</v>
      </c>
      <c r="U375" s="152">
        <v>0</v>
      </c>
      <c r="V375" s="204"/>
      <c r="W375" s="153">
        <v>0</v>
      </c>
      <c r="X375" s="152">
        <v>0</v>
      </c>
      <c r="Y375" s="204"/>
      <c r="Z375" s="153">
        <v>0</v>
      </c>
      <c r="AA375" s="152">
        <v>0</v>
      </c>
      <c r="AB375" s="204"/>
      <c r="AC375" s="153">
        <v>0</v>
      </c>
      <c r="AD375" s="152">
        <v>0</v>
      </c>
      <c r="AE375" s="204"/>
      <c r="AF375" s="153">
        <v>0</v>
      </c>
      <c r="AG375" s="152">
        <v>0</v>
      </c>
      <c r="AH375" s="204"/>
      <c r="AI375" s="153">
        <v>0</v>
      </c>
      <c r="AJ375" s="152">
        <v>0</v>
      </c>
      <c r="AK375" s="204"/>
      <c r="AL375" s="153">
        <v>0</v>
      </c>
      <c r="AM375" s="152">
        <v>0</v>
      </c>
      <c r="AN375" s="204"/>
      <c r="AO375" s="153">
        <v>0</v>
      </c>
      <c r="AP375" s="152">
        <v>0</v>
      </c>
      <c r="AQ375" s="204"/>
      <c r="AR375" s="153">
        <v>0</v>
      </c>
      <c r="AS375" s="152">
        <v>0</v>
      </c>
      <c r="AT375" s="204"/>
      <c r="AU375" s="153">
        <v>0</v>
      </c>
      <c r="AV375" s="152">
        <v>0</v>
      </c>
      <c r="AW375" s="204"/>
      <c r="AX375" s="153">
        <v>0</v>
      </c>
      <c r="AY375" s="152">
        <v>0</v>
      </c>
      <c r="AZ375" s="204"/>
    </row>
    <row r="376" spans="1:52" ht="15.75" thickBot="1" x14ac:dyDescent="0.3">
      <c r="A376" s="160"/>
      <c r="B376" s="161">
        <v>330</v>
      </c>
      <c r="C376" s="162" t="str">
        <v>Патрон подвесной Е27 пластик белый</v>
      </c>
      <c r="D376" s="162" t="str">
        <v>шт</v>
      </c>
      <c r="E376" s="163">
        <v>24.55</v>
      </c>
      <c r="F376" s="162">
        <v>88</v>
      </c>
      <c r="G376" s="163">
        <v>2160.4</v>
      </c>
      <c r="H376" s="163">
        <v>0</v>
      </c>
      <c r="I376" s="11"/>
      <c r="J376" s="147">
        <v>0</v>
      </c>
      <c r="K376" s="148">
        <v>0</v>
      </c>
      <c r="L376" s="149"/>
      <c r="M376" s="150"/>
      <c r="N376" s="147">
        <v>88</v>
      </c>
      <c r="O376" s="148">
        <v>2160.4</v>
      </c>
      <c r="P376" s="149"/>
      <c r="Q376" s="153">
        <v>0</v>
      </c>
      <c r="R376" s="152">
        <v>0</v>
      </c>
      <c r="S376" s="204"/>
      <c r="T376" s="153">
        <v>0</v>
      </c>
      <c r="U376" s="152">
        <v>0</v>
      </c>
      <c r="V376" s="204"/>
      <c r="W376" s="153">
        <v>0</v>
      </c>
      <c r="X376" s="152">
        <v>0</v>
      </c>
      <c r="Y376" s="204"/>
      <c r="Z376" s="153">
        <v>0</v>
      </c>
      <c r="AA376" s="152">
        <v>0</v>
      </c>
      <c r="AB376" s="204"/>
      <c r="AC376" s="153">
        <v>0</v>
      </c>
      <c r="AD376" s="152">
        <v>0</v>
      </c>
      <c r="AE376" s="204"/>
      <c r="AF376" s="153">
        <v>0</v>
      </c>
      <c r="AG376" s="152">
        <v>0</v>
      </c>
      <c r="AH376" s="204"/>
      <c r="AI376" s="153">
        <v>0</v>
      </c>
      <c r="AJ376" s="152">
        <v>0</v>
      </c>
      <c r="AK376" s="204"/>
      <c r="AL376" s="153">
        <v>0</v>
      </c>
      <c r="AM376" s="152">
        <v>0</v>
      </c>
      <c r="AN376" s="204"/>
      <c r="AO376" s="153">
        <v>0</v>
      </c>
      <c r="AP376" s="152">
        <v>0</v>
      </c>
      <c r="AQ376" s="204"/>
      <c r="AR376" s="153">
        <v>0</v>
      </c>
      <c r="AS376" s="152">
        <v>0</v>
      </c>
      <c r="AT376" s="204"/>
      <c r="AU376" s="153">
        <v>0</v>
      </c>
      <c r="AV376" s="152">
        <v>0</v>
      </c>
      <c r="AW376" s="204"/>
      <c r="AX376" s="153">
        <v>0</v>
      </c>
      <c r="AY376" s="152">
        <v>0</v>
      </c>
      <c r="AZ376" s="204"/>
    </row>
    <row r="377" spans="1:52" ht="15.75" thickBot="1" x14ac:dyDescent="0.3">
      <c r="A377" s="160"/>
      <c r="B377" s="161">
        <v>331</v>
      </c>
      <c r="C377" s="162" t="str">
        <v>Подключение подвесного патрона</v>
      </c>
      <c r="D377" s="162" t="str">
        <v>шт</v>
      </c>
      <c r="E377" s="163">
        <v>213.5</v>
      </c>
      <c r="F377" s="162">
        <v>88</v>
      </c>
      <c r="G377" s="163">
        <v>0</v>
      </c>
      <c r="H377" s="163">
        <v>18788</v>
      </c>
      <c r="I377" s="11"/>
      <c r="J377" s="147">
        <v>0</v>
      </c>
      <c r="K377" s="148">
        <v>0</v>
      </c>
      <c r="L377" s="149"/>
      <c r="M377" s="150"/>
      <c r="N377" s="147">
        <v>88</v>
      </c>
      <c r="O377" s="148">
        <v>18788</v>
      </c>
      <c r="P377" s="149"/>
      <c r="Q377" s="153">
        <v>0</v>
      </c>
      <c r="R377" s="152">
        <v>0</v>
      </c>
      <c r="S377" s="204"/>
      <c r="T377" s="153">
        <v>0</v>
      </c>
      <c r="U377" s="152">
        <v>0</v>
      </c>
      <c r="V377" s="204"/>
      <c r="W377" s="153">
        <v>0</v>
      </c>
      <c r="X377" s="152">
        <v>0</v>
      </c>
      <c r="Y377" s="204"/>
      <c r="Z377" s="153">
        <v>0</v>
      </c>
      <c r="AA377" s="152">
        <v>0</v>
      </c>
      <c r="AB377" s="204"/>
      <c r="AC377" s="153">
        <v>0</v>
      </c>
      <c r="AD377" s="152">
        <v>0</v>
      </c>
      <c r="AE377" s="204"/>
      <c r="AF377" s="153">
        <v>0</v>
      </c>
      <c r="AG377" s="152">
        <v>0</v>
      </c>
      <c r="AH377" s="204"/>
      <c r="AI377" s="153">
        <v>0</v>
      </c>
      <c r="AJ377" s="152">
        <v>0</v>
      </c>
      <c r="AK377" s="204"/>
      <c r="AL377" s="153">
        <v>0</v>
      </c>
      <c r="AM377" s="152">
        <v>0</v>
      </c>
      <c r="AN377" s="204"/>
      <c r="AO377" s="153">
        <v>0</v>
      </c>
      <c r="AP377" s="152">
        <v>0</v>
      </c>
      <c r="AQ377" s="204"/>
      <c r="AR377" s="153">
        <v>0</v>
      </c>
      <c r="AS377" s="152">
        <v>0</v>
      </c>
      <c r="AT377" s="204"/>
      <c r="AU377" s="153">
        <v>0</v>
      </c>
      <c r="AV377" s="152">
        <v>0</v>
      </c>
      <c r="AW377" s="204"/>
      <c r="AX377" s="153">
        <v>0</v>
      </c>
      <c r="AY377" s="152">
        <v>0</v>
      </c>
      <c r="AZ377" s="204"/>
    </row>
    <row r="378" spans="1:52" ht="15.75" thickBot="1" x14ac:dyDescent="0.3">
      <c r="A378" s="160"/>
      <c r="B378" s="161">
        <v>332</v>
      </c>
      <c r="C378" s="162" t="str">
        <v>Лампа светодиодная LED 11вт E27 белый ECO</v>
      </c>
      <c r="D378" s="162" t="str">
        <v>шт</v>
      </c>
      <c r="E378" s="163">
        <v>96.08</v>
      </c>
      <c r="F378" s="162">
        <v>88</v>
      </c>
      <c r="G378" s="163">
        <v>8455.0400000000009</v>
      </c>
      <c r="H378" s="163">
        <v>0</v>
      </c>
      <c r="I378" s="11"/>
      <c r="J378" s="147">
        <v>0</v>
      </c>
      <c r="K378" s="148">
        <v>0</v>
      </c>
      <c r="L378" s="149"/>
      <c r="M378" s="150"/>
      <c r="N378" s="147">
        <v>88</v>
      </c>
      <c r="O378" s="148">
        <v>8455.0399999999991</v>
      </c>
      <c r="P378" s="149"/>
      <c r="Q378" s="153">
        <v>0</v>
      </c>
      <c r="R378" s="152">
        <v>0</v>
      </c>
      <c r="S378" s="204"/>
      <c r="T378" s="153">
        <v>0</v>
      </c>
      <c r="U378" s="152">
        <v>0</v>
      </c>
      <c r="V378" s="204"/>
      <c r="W378" s="153">
        <v>0</v>
      </c>
      <c r="X378" s="152">
        <v>0</v>
      </c>
      <c r="Y378" s="204"/>
      <c r="Z378" s="153">
        <v>0</v>
      </c>
      <c r="AA378" s="152">
        <v>0</v>
      </c>
      <c r="AB378" s="204"/>
      <c r="AC378" s="153">
        <v>0</v>
      </c>
      <c r="AD378" s="152">
        <v>0</v>
      </c>
      <c r="AE378" s="204"/>
      <c r="AF378" s="153">
        <v>0</v>
      </c>
      <c r="AG378" s="152">
        <v>0</v>
      </c>
      <c r="AH378" s="204"/>
      <c r="AI378" s="153">
        <v>0</v>
      </c>
      <c r="AJ378" s="152">
        <v>0</v>
      </c>
      <c r="AK378" s="204"/>
      <c r="AL378" s="153">
        <v>0</v>
      </c>
      <c r="AM378" s="152">
        <v>0</v>
      </c>
      <c r="AN378" s="204"/>
      <c r="AO378" s="153">
        <v>0</v>
      </c>
      <c r="AP378" s="152">
        <v>0</v>
      </c>
      <c r="AQ378" s="204"/>
      <c r="AR378" s="153">
        <v>0</v>
      </c>
      <c r="AS378" s="152">
        <v>0</v>
      </c>
      <c r="AT378" s="204"/>
      <c r="AU378" s="153">
        <v>0</v>
      </c>
      <c r="AV378" s="152">
        <v>0</v>
      </c>
      <c r="AW378" s="204"/>
      <c r="AX378" s="153">
        <v>0</v>
      </c>
      <c r="AY378" s="152">
        <v>0</v>
      </c>
      <c r="AZ378" s="204"/>
    </row>
    <row r="379" spans="1:52" ht="45.75" thickBot="1" x14ac:dyDescent="0.3">
      <c r="A379" s="160"/>
      <c r="B379" s="161">
        <v>333</v>
      </c>
      <c r="C379" s="162" t="str">
        <v>358882 STREET NT22 396 черный Светильник ландшафтный светодиодный IP54 LED 4000К 18W 220V OPAL пластиковый корпус</v>
      </c>
      <c r="D379" s="162" t="str">
        <v>шт</v>
      </c>
      <c r="E379" s="163">
        <v>2500</v>
      </c>
      <c r="F379" s="162">
        <v>13</v>
      </c>
      <c r="G379" s="163">
        <v>32500</v>
      </c>
      <c r="H379" s="163">
        <v>0</v>
      </c>
      <c r="I379" s="11"/>
      <c r="J379" s="147">
        <v>0</v>
      </c>
      <c r="K379" s="148">
        <v>0</v>
      </c>
      <c r="L379" s="149"/>
      <c r="M379" s="150"/>
      <c r="N379" s="147">
        <v>13</v>
      </c>
      <c r="O379" s="148">
        <v>32500</v>
      </c>
      <c r="P379" s="149"/>
      <c r="Q379" s="153">
        <v>0</v>
      </c>
      <c r="R379" s="152">
        <v>0</v>
      </c>
      <c r="S379" s="204"/>
      <c r="T379" s="153">
        <v>0</v>
      </c>
      <c r="U379" s="152">
        <v>0</v>
      </c>
      <c r="V379" s="204"/>
      <c r="W379" s="153">
        <v>0</v>
      </c>
      <c r="X379" s="152">
        <v>0</v>
      </c>
      <c r="Y379" s="204"/>
      <c r="Z379" s="153">
        <v>0</v>
      </c>
      <c r="AA379" s="152">
        <v>0</v>
      </c>
      <c r="AB379" s="204"/>
      <c r="AC379" s="153">
        <v>0</v>
      </c>
      <c r="AD379" s="152">
        <v>0</v>
      </c>
      <c r="AE379" s="204"/>
      <c r="AF379" s="153">
        <v>0</v>
      </c>
      <c r="AG379" s="152">
        <v>0</v>
      </c>
      <c r="AH379" s="204"/>
      <c r="AI379" s="153">
        <v>0</v>
      </c>
      <c r="AJ379" s="152">
        <v>0</v>
      </c>
      <c r="AK379" s="204"/>
      <c r="AL379" s="153">
        <v>0</v>
      </c>
      <c r="AM379" s="152">
        <v>0</v>
      </c>
      <c r="AN379" s="204"/>
      <c r="AO379" s="153">
        <v>0</v>
      </c>
      <c r="AP379" s="152">
        <v>0</v>
      </c>
      <c r="AQ379" s="204"/>
      <c r="AR379" s="153">
        <v>0</v>
      </c>
      <c r="AS379" s="152">
        <v>0</v>
      </c>
      <c r="AT379" s="204"/>
      <c r="AU379" s="153">
        <v>0</v>
      </c>
      <c r="AV379" s="152">
        <v>0</v>
      </c>
      <c r="AW379" s="204"/>
      <c r="AX379" s="153">
        <v>0</v>
      </c>
      <c r="AY379" s="152">
        <v>0</v>
      </c>
      <c r="AZ379" s="204"/>
    </row>
    <row r="380" spans="1:52" ht="15.75" thickBot="1" x14ac:dyDescent="0.3">
      <c r="A380" s="160"/>
      <c r="B380" s="161">
        <v>334</v>
      </c>
      <c r="C380" s="162" t="str">
        <v>Монтаж и подключение накладного светильника</v>
      </c>
      <c r="D380" s="162" t="str">
        <v>шт</v>
      </c>
      <c r="E380" s="163">
        <v>384.3</v>
      </c>
      <c r="F380" s="162">
        <v>13</v>
      </c>
      <c r="G380" s="163">
        <v>0</v>
      </c>
      <c r="H380" s="163">
        <v>4995.8999999999996</v>
      </c>
      <c r="I380" s="11"/>
      <c r="J380" s="147">
        <v>0</v>
      </c>
      <c r="K380" s="148">
        <v>0</v>
      </c>
      <c r="L380" s="149"/>
      <c r="M380" s="150"/>
      <c r="N380" s="147">
        <v>13</v>
      </c>
      <c r="O380" s="148">
        <v>4995.9000000000005</v>
      </c>
      <c r="P380" s="149"/>
      <c r="Q380" s="153">
        <v>0</v>
      </c>
      <c r="R380" s="152">
        <v>0</v>
      </c>
      <c r="S380" s="204"/>
      <c r="T380" s="153">
        <v>0</v>
      </c>
      <c r="U380" s="152">
        <v>0</v>
      </c>
      <c r="V380" s="204"/>
      <c r="W380" s="153">
        <v>0</v>
      </c>
      <c r="X380" s="152">
        <v>0</v>
      </c>
      <c r="Y380" s="204"/>
      <c r="Z380" s="153">
        <v>0</v>
      </c>
      <c r="AA380" s="152">
        <v>0</v>
      </c>
      <c r="AB380" s="204"/>
      <c r="AC380" s="153">
        <v>0</v>
      </c>
      <c r="AD380" s="152">
        <v>0</v>
      </c>
      <c r="AE380" s="204"/>
      <c r="AF380" s="153">
        <v>0</v>
      </c>
      <c r="AG380" s="152">
        <v>0</v>
      </c>
      <c r="AH380" s="204"/>
      <c r="AI380" s="153">
        <v>0</v>
      </c>
      <c r="AJ380" s="152">
        <v>0</v>
      </c>
      <c r="AK380" s="204"/>
      <c r="AL380" s="153">
        <v>0</v>
      </c>
      <c r="AM380" s="152">
        <v>0</v>
      </c>
      <c r="AN380" s="204"/>
      <c r="AO380" s="153">
        <v>0</v>
      </c>
      <c r="AP380" s="152">
        <v>0</v>
      </c>
      <c r="AQ380" s="204"/>
      <c r="AR380" s="153">
        <v>0</v>
      </c>
      <c r="AS380" s="152">
        <v>0</v>
      </c>
      <c r="AT380" s="204"/>
      <c r="AU380" s="153">
        <v>0</v>
      </c>
      <c r="AV380" s="152">
        <v>0</v>
      </c>
      <c r="AW380" s="204"/>
      <c r="AX380" s="153">
        <v>0</v>
      </c>
      <c r="AY380" s="152">
        <v>0</v>
      </c>
      <c r="AZ380" s="204"/>
    </row>
    <row r="381" spans="1:52" ht="15.75" thickBot="1" x14ac:dyDescent="0.3">
      <c r="A381" s="160"/>
      <c r="B381" s="161">
        <v>335</v>
      </c>
      <c r="C381" s="162" t="str">
        <v>БРА Kink light мелисса 08438-2, 19(21)</v>
      </c>
      <c r="D381" s="162" t="str">
        <v>шт</v>
      </c>
      <c r="E381" s="163">
        <v>6950</v>
      </c>
      <c r="F381" s="162">
        <v>4</v>
      </c>
      <c r="G381" s="163">
        <v>27800</v>
      </c>
      <c r="H381" s="163">
        <v>0</v>
      </c>
      <c r="I381" s="11"/>
      <c r="J381" s="147">
        <v>0</v>
      </c>
      <c r="K381" s="148">
        <v>0</v>
      </c>
      <c r="L381" s="149"/>
      <c r="M381" s="150"/>
      <c r="N381" s="147">
        <v>4</v>
      </c>
      <c r="O381" s="148">
        <v>27800</v>
      </c>
      <c r="P381" s="149"/>
      <c r="Q381" s="153">
        <v>0</v>
      </c>
      <c r="R381" s="152">
        <v>0</v>
      </c>
      <c r="S381" s="204"/>
      <c r="T381" s="153">
        <v>0</v>
      </c>
      <c r="U381" s="152">
        <v>0</v>
      </c>
      <c r="V381" s="204"/>
      <c r="W381" s="153">
        <v>0</v>
      </c>
      <c r="X381" s="152">
        <v>0</v>
      </c>
      <c r="Y381" s="204"/>
      <c r="Z381" s="153">
        <v>0</v>
      </c>
      <c r="AA381" s="152">
        <v>0</v>
      </c>
      <c r="AB381" s="204"/>
      <c r="AC381" s="153">
        <v>0</v>
      </c>
      <c r="AD381" s="152">
        <v>0</v>
      </c>
      <c r="AE381" s="204"/>
      <c r="AF381" s="153">
        <v>0</v>
      </c>
      <c r="AG381" s="152">
        <v>0</v>
      </c>
      <c r="AH381" s="204"/>
      <c r="AI381" s="153">
        <v>0</v>
      </c>
      <c r="AJ381" s="152">
        <v>0</v>
      </c>
      <c r="AK381" s="204"/>
      <c r="AL381" s="153">
        <v>0</v>
      </c>
      <c r="AM381" s="152">
        <v>0</v>
      </c>
      <c r="AN381" s="204"/>
      <c r="AO381" s="153">
        <v>0</v>
      </c>
      <c r="AP381" s="152">
        <v>0</v>
      </c>
      <c r="AQ381" s="204"/>
      <c r="AR381" s="153">
        <v>0</v>
      </c>
      <c r="AS381" s="152">
        <v>0</v>
      </c>
      <c r="AT381" s="204"/>
      <c r="AU381" s="153">
        <v>0</v>
      </c>
      <c r="AV381" s="152">
        <v>0</v>
      </c>
      <c r="AW381" s="204"/>
      <c r="AX381" s="153">
        <v>0</v>
      </c>
      <c r="AY381" s="152">
        <v>0</v>
      </c>
      <c r="AZ381" s="204"/>
    </row>
    <row r="382" spans="1:52" ht="15.75" thickBot="1" x14ac:dyDescent="0.3">
      <c r="A382" s="160"/>
      <c r="B382" s="161">
        <v>336</v>
      </c>
      <c r="C382" s="162" t="str">
        <v>Бра настенная</v>
      </c>
      <c r="D382" s="162" t="str">
        <v>шт</v>
      </c>
      <c r="E382" s="163">
        <v>1050</v>
      </c>
      <c r="F382" s="162">
        <v>4</v>
      </c>
      <c r="G382" s="163">
        <v>0</v>
      </c>
      <c r="H382" s="163">
        <v>4200</v>
      </c>
      <c r="I382" s="11"/>
      <c r="J382" s="147">
        <v>0</v>
      </c>
      <c r="K382" s="148">
        <v>0</v>
      </c>
      <c r="L382" s="149"/>
      <c r="M382" s="150"/>
      <c r="N382" s="147">
        <v>4</v>
      </c>
      <c r="O382" s="148">
        <v>4200</v>
      </c>
      <c r="P382" s="149"/>
      <c r="Q382" s="153">
        <v>0</v>
      </c>
      <c r="R382" s="152">
        <v>0</v>
      </c>
      <c r="S382" s="204"/>
      <c r="T382" s="153">
        <v>0</v>
      </c>
      <c r="U382" s="152">
        <v>0</v>
      </c>
      <c r="V382" s="204"/>
      <c r="W382" s="153">
        <v>0</v>
      </c>
      <c r="X382" s="152">
        <v>0</v>
      </c>
      <c r="Y382" s="204"/>
      <c r="Z382" s="153">
        <v>0</v>
      </c>
      <c r="AA382" s="152">
        <v>0</v>
      </c>
      <c r="AB382" s="204"/>
      <c r="AC382" s="153">
        <v>0</v>
      </c>
      <c r="AD382" s="152">
        <v>0</v>
      </c>
      <c r="AE382" s="204"/>
      <c r="AF382" s="153">
        <v>0</v>
      </c>
      <c r="AG382" s="152">
        <v>0</v>
      </c>
      <c r="AH382" s="204"/>
      <c r="AI382" s="153">
        <v>0</v>
      </c>
      <c r="AJ382" s="152">
        <v>0</v>
      </c>
      <c r="AK382" s="204"/>
      <c r="AL382" s="153">
        <v>0</v>
      </c>
      <c r="AM382" s="152">
        <v>0</v>
      </c>
      <c r="AN382" s="204"/>
      <c r="AO382" s="153">
        <v>0</v>
      </c>
      <c r="AP382" s="152">
        <v>0</v>
      </c>
      <c r="AQ382" s="204"/>
      <c r="AR382" s="153">
        <v>0</v>
      </c>
      <c r="AS382" s="152">
        <v>0</v>
      </c>
      <c r="AT382" s="204"/>
      <c r="AU382" s="153">
        <v>0</v>
      </c>
      <c r="AV382" s="152">
        <v>0</v>
      </c>
      <c r="AW382" s="204"/>
      <c r="AX382" s="153">
        <v>0</v>
      </c>
      <c r="AY382" s="152">
        <v>0</v>
      </c>
      <c r="AZ382" s="204"/>
    </row>
    <row r="383" spans="1:52" ht="30.75" thickBot="1" x14ac:dyDescent="0.3">
      <c r="A383" s="160"/>
      <c r="B383" s="161">
        <v>337</v>
      </c>
      <c r="C383" s="162" t="str">
        <v>Светильник светодиодный SPO-950-3-40K-018 18Вт 4000К 1890Лм IP40 595х180х40 матовый</v>
      </c>
      <c r="D383" s="162" t="str">
        <v>шт</v>
      </c>
      <c r="E383" s="163">
        <v>1636.25</v>
      </c>
      <c r="F383" s="162">
        <v>36</v>
      </c>
      <c r="G383" s="163">
        <v>58905</v>
      </c>
      <c r="H383" s="163">
        <v>0</v>
      </c>
      <c r="I383" s="11"/>
      <c r="J383" s="147">
        <v>0</v>
      </c>
      <c r="K383" s="148">
        <v>0</v>
      </c>
      <c r="L383" s="149"/>
      <c r="M383" s="150"/>
      <c r="N383" s="147">
        <v>36</v>
      </c>
      <c r="O383" s="148">
        <v>58905</v>
      </c>
      <c r="P383" s="149"/>
      <c r="Q383" s="153">
        <v>0</v>
      </c>
      <c r="R383" s="152">
        <v>0</v>
      </c>
      <c r="S383" s="204"/>
      <c r="T383" s="153">
        <v>0</v>
      </c>
      <c r="U383" s="152">
        <v>0</v>
      </c>
      <c r="V383" s="204"/>
      <c r="W383" s="153">
        <v>0</v>
      </c>
      <c r="X383" s="152">
        <v>0</v>
      </c>
      <c r="Y383" s="204"/>
      <c r="Z383" s="153">
        <v>0</v>
      </c>
      <c r="AA383" s="152">
        <v>0</v>
      </c>
      <c r="AB383" s="204"/>
      <c r="AC383" s="153">
        <v>0</v>
      </c>
      <c r="AD383" s="152">
        <v>0</v>
      </c>
      <c r="AE383" s="204"/>
      <c r="AF383" s="153">
        <v>0</v>
      </c>
      <c r="AG383" s="152">
        <v>0</v>
      </c>
      <c r="AH383" s="204"/>
      <c r="AI383" s="153">
        <v>0</v>
      </c>
      <c r="AJ383" s="152">
        <v>0</v>
      </c>
      <c r="AK383" s="204"/>
      <c r="AL383" s="153">
        <v>0</v>
      </c>
      <c r="AM383" s="152">
        <v>0</v>
      </c>
      <c r="AN383" s="204"/>
      <c r="AO383" s="153">
        <v>0</v>
      </c>
      <c r="AP383" s="152">
        <v>0</v>
      </c>
      <c r="AQ383" s="204"/>
      <c r="AR383" s="153">
        <v>0</v>
      </c>
      <c r="AS383" s="152">
        <v>0</v>
      </c>
      <c r="AT383" s="204"/>
      <c r="AU383" s="153">
        <v>0</v>
      </c>
      <c r="AV383" s="152">
        <v>0</v>
      </c>
      <c r="AW383" s="204"/>
      <c r="AX383" s="153">
        <v>0</v>
      </c>
      <c r="AY383" s="152">
        <v>0</v>
      </c>
      <c r="AZ383" s="204"/>
    </row>
    <row r="384" spans="1:52" ht="15.75" thickBot="1" x14ac:dyDescent="0.3">
      <c r="A384" s="160"/>
      <c r="B384" s="161">
        <v>338</v>
      </c>
      <c r="C384" s="162" t="str">
        <v>Монтаж и подключение светильника в армстронг</v>
      </c>
      <c r="D384" s="162" t="str">
        <v>шт</v>
      </c>
      <c r="E384" s="163">
        <v>400</v>
      </c>
      <c r="F384" s="162">
        <v>36</v>
      </c>
      <c r="G384" s="163">
        <v>0</v>
      </c>
      <c r="H384" s="163">
        <v>14400</v>
      </c>
      <c r="I384" s="11"/>
      <c r="J384" s="147">
        <v>0</v>
      </c>
      <c r="K384" s="148">
        <v>0</v>
      </c>
      <c r="L384" s="149"/>
      <c r="M384" s="150"/>
      <c r="N384" s="147">
        <v>36</v>
      </c>
      <c r="O384" s="148">
        <v>14400</v>
      </c>
      <c r="P384" s="149"/>
      <c r="Q384" s="153">
        <v>0</v>
      </c>
      <c r="R384" s="152">
        <v>0</v>
      </c>
      <c r="S384" s="204"/>
      <c r="T384" s="153">
        <v>0</v>
      </c>
      <c r="U384" s="152">
        <v>0</v>
      </c>
      <c r="V384" s="204"/>
      <c r="W384" s="153">
        <v>0</v>
      </c>
      <c r="X384" s="152">
        <v>0</v>
      </c>
      <c r="Y384" s="204"/>
      <c r="Z384" s="153">
        <v>0</v>
      </c>
      <c r="AA384" s="152">
        <v>0</v>
      </c>
      <c r="AB384" s="204"/>
      <c r="AC384" s="153">
        <v>0</v>
      </c>
      <c r="AD384" s="152">
        <v>0</v>
      </c>
      <c r="AE384" s="204"/>
      <c r="AF384" s="153">
        <v>0</v>
      </c>
      <c r="AG384" s="152">
        <v>0</v>
      </c>
      <c r="AH384" s="204"/>
      <c r="AI384" s="153">
        <v>0</v>
      </c>
      <c r="AJ384" s="152">
        <v>0</v>
      </c>
      <c r="AK384" s="204"/>
      <c r="AL384" s="153">
        <v>0</v>
      </c>
      <c r="AM384" s="152">
        <v>0</v>
      </c>
      <c r="AN384" s="204"/>
      <c r="AO384" s="153">
        <v>0</v>
      </c>
      <c r="AP384" s="152">
        <v>0</v>
      </c>
      <c r="AQ384" s="204"/>
      <c r="AR384" s="153">
        <v>0</v>
      </c>
      <c r="AS384" s="152">
        <v>0</v>
      </c>
      <c r="AT384" s="204"/>
      <c r="AU384" s="153">
        <v>0</v>
      </c>
      <c r="AV384" s="152">
        <v>0</v>
      </c>
      <c r="AW384" s="204"/>
      <c r="AX384" s="153">
        <v>0</v>
      </c>
      <c r="AY384" s="152">
        <v>0</v>
      </c>
      <c r="AZ384" s="204"/>
    </row>
    <row r="385" spans="1:52" ht="30.75" thickBot="1" x14ac:dyDescent="0.3">
      <c r="A385" s="160"/>
      <c r="B385" s="161">
        <v>339</v>
      </c>
      <c r="C385" s="162" t="str">
        <v>Датчик движения ИК встраиваемый 1200w 360 гр. 6м IP20 белый (SEN86 бел.)</v>
      </c>
      <c r="D385" s="162" t="str">
        <v>шт</v>
      </c>
      <c r="E385" s="163">
        <v>450</v>
      </c>
      <c r="F385" s="162">
        <v>15</v>
      </c>
      <c r="G385" s="163">
        <v>6750</v>
      </c>
      <c r="H385" s="163">
        <v>0</v>
      </c>
      <c r="I385" s="11"/>
      <c r="J385" s="147">
        <v>0</v>
      </c>
      <c r="K385" s="148">
        <v>0</v>
      </c>
      <c r="L385" s="149"/>
      <c r="M385" s="150"/>
      <c r="N385" s="147">
        <v>15</v>
      </c>
      <c r="O385" s="148">
        <v>6750</v>
      </c>
      <c r="P385" s="149"/>
      <c r="Q385" s="153">
        <v>0</v>
      </c>
      <c r="R385" s="152">
        <v>0</v>
      </c>
      <c r="S385" s="204"/>
      <c r="T385" s="153">
        <v>0</v>
      </c>
      <c r="U385" s="152">
        <v>0</v>
      </c>
      <c r="V385" s="204"/>
      <c r="W385" s="153">
        <v>0</v>
      </c>
      <c r="X385" s="152">
        <v>0</v>
      </c>
      <c r="Y385" s="204"/>
      <c r="Z385" s="153">
        <v>0</v>
      </c>
      <c r="AA385" s="152">
        <v>0</v>
      </c>
      <c r="AB385" s="204"/>
      <c r="AC385" s="153">
        <v>0</v>
      </c>
      <c r="AD385" s="152">
        <v>0</v>
      </c>
      <c r="AE385" s="204"/>
      <c r="AF385" s="153">
        <v>0</v>
      </c>
      <c r="AG385" s="152">
        <v>0</v>
      </c>
      <c r="AH385" s="204"/>
      <c r="AI385" s="153">
        <v>0</v>
      </c>
      <c r="AJ385" s="152">
        <v>0</v>
      </c>
      <c r="AK385" s="204"/>
      <c r="AL385" s="153">
        <v>0</v>
      </c>
      <c r="AM385" s="152">
        <v>0</v>
      </c>
      <c r="AN385" s="204"/>
      <c r="AO385" s="153">
        <v>0</v>
      </c>
      <c r="AP385" s="152">
        <v>0</v>
      </c>
      <c r="AQ385" s="204"/>
      <c r="AR385" s="153">
        <v>0</v>
      </c>
      <c r="AS385" s="152">
        <v>0</v>
      </c>
      <c r="AT385" s="204"/>
      <c r="AU385" s="153">
        <v>0</v>
      </c>
      <c r="AV385" s="152">
        <v>0</v>
      </c>
      <c r="AW385" s="204"/>
      <c r="AX385" s="153">
        <v>0</v>
      </c>
      <c r="AY385" s="152">
        <v>0</v>
      </c>
      <c r="AZ385" s="204"/>
    </row>
    <row r="386" spans="1:52" ht="15.75" thickBot="1" x14ac:dyDescent="0.3">
      <c r="A386" s="160"/>
      <c r="B386" s="161">
        <v>340</v>
      </c>
      <c r="C386" s="162" t="str">
        <v xml:space="preserve">Монтаж и подключение датчика движения </v>
      </c>
      <c r="D386" s="162" t="str">
        <v>шт</v>
      </c>
      <c r="E386" s="163">
        <v>360</v>
      </c>
      <c r="F386" s="162">
        <v>15</v>
      </c>
      <c r="G386" s="163">
        <v>0</v>
      </c>
      <c r="H386" s="163">
        <v>5400</v>
      </c>
      <c r="I386" s="11"/>
      <c r="J386" s="147">
        <v>0</v>
      </c>
      <c r="K386" s="148">
        <v>0</v>
      </c>
      <c r="L386" s="149"/>
      <c r="M386" s="150"/>
      <c r="N386" s="147">
        <v>15</v>
      </c>
      <c r="O386" s="148">
        <v>5400</v>
      </c>
      <c r="P386" s="149"/>
      <c r="Q386" s="153">
        <v>0</v>
      </c>
      <c r="R386" s="152">
        <v>0</v>
      </c>
      <c r="S386" s="204"/>
      <c r="T386" s="153">
        <v>0</v>
      </c>
      <c r="U386" s="152">
        <v>0</v>
      </c>
      <c r="V386" s="204"/>
      <c r="W386" s="153">
        <v>0</v>
      </c>
      <c r="X386" s="152">
        <v>0</v>
      </c>
      <c r="Y386" s="204"/>
      <c r="Z386" s="153">
        <v>0</v>
      </c>
      <c r="AA386" s="152">
        <v>0</v>
      </c>
      <c r="AB386" s="204"/>
      <c r="AC386" s="153">
        <v>0</v>
      </c>
      <c r="AD386" s="152">
        <v>0</v>
      </c>
      <c r="AE386" s="204"/>
      <c r="AF386" s="153">
        <v>0</v>
      </c>
      <c r="AG386" s="152">
        <v>0</v>
      </c>
      <c r="AH386" s="204"/>
      <c r="AI386" s="153">
        <v>0</v>
      </c>
      <c r="AJ386" s="152">
        <v>0</v>
      </c>
      <c r="AK386" s="204"/>
      <c r="AL386" s="153">
        <v>0</v>
      </c>
      <c r="AM386" s="152">
        <v>0</v>
      </c>
      <c r="AN386" s="204"/>
      <c r="AO386" s="153">
        <v>0</v>
      </c>
      <c r="AP386" s="152">
        <v>0</v>
      </c>
      <c r="AQ386" s="204"/>
      <c r="AR386" s="153">
        <v>0</v>
      </c>
      <c r="AS386" s="152">
        <v>0</v>
      </c>
      <c r="AT386" s="204"/>
      <c r="AU386" s="153">
        <v>0</v>
      </c>
      <c r="AV386" s="152">
        <v>0</v>
      </c>
      <c r="AW386" s="204"/>
      <c r="AX386" s="153">
        <v>0</v>
      </c>
      <c r="AY386" s="152">
        <v>0</v>
      </c>
      <c r="AZ386" s="204"/>
    </row>
    <row r="387" spans="1:52" ht="30.75" thickBot="1" x14ac:dyDescent="0.3">
      <c r="A387" s="160"/>
      <c r="B387" s="161">
        <v>341</v>
      </c>
      <c r="C387" s="162" t="str">
        <v>Коробка распределительная 85х85х40мм для наружного монтажа IP55</v>
      </c>
      <c r="D387" s="162" t="str">
        <v>шт</v>
      </c>
      <c r="E387" s="163">
        <v>64.680000000000007</v>
      </c>
      <c r="F387" s="162">
        <v>31</v>
      </c>
      <c r="G387" s="163">
        <v>2005.08</v>
      </c>
      <c r="H387" s="163">
        <v>0</v>
      </c>
      <c r="I387" s="11"/>
      <c r="J387" s="147">
        <v>0</v>
      </c>
      <c r="K387" s="148">
        <v>0</v>
      </c>
      <c r="L387" s="149"/>
      <c r="M387" s="150"/>
      <c r="N387" s="147">
        <v>31</v>
      </c>
      <c r="O387" s="148">
        <v>2005.0800000000002</v>
      </c>
      <c r="P387" s="149"/>
      <c r="Q387" s="153">
        <v>0</v>
      </c>
      <c r="R387" s="152">
        <v>0</v>
      </c>
      <c r="S387" s="204"/>
      <c r="T387" s="153">
        <v>0</v>
      </c>
      <c r="U387" s="152">
        <v>0</v>
      </c>
      <c r="V387" s="204"/>
      <c r="W387" s="153">
        <v>0</v>
      </c>
      <c r="X387" s="152">
        <v>0</v>
      </c>
      <c r="Y387" s="204"/>
      <c r="Z387" s="153">
        <v>0</v>
      </c>
      <c r="AA387" s="152">
        <v>0</v>
      </c>
      <c r="AB387" s="204"/>
      <c r="AC387" s="153">
        <v>0</v>
      </c>
      <c r="AD387" s="152">
        <v>0</v>
      </c>
      <c r="AE387" s="204"/>
      <c r="AF387" s="153">
        <v>0</v>
      </c>
      <c r="AG387" s="152">
        <v>0</v>
      </c>
      <c r="AH387" s="204"/>
      <c r="AI387" s="153">
        <v>0</v>
      </c>
      <c r="AJ387" s="152">
        <v>0</v>
      </c>
      <c r="AK387" s="204"/>
      <c r="AL387" s="153">
        <v>0</v>
      </c>
      <c r="AM387" s="152">
        <v>0</v>
      </c>
      <c r="AN387" s="204"/>
      <c r="AO387" s="153">
        <v>0</v>
      </c>
      <c r="AP387" s="152">
        <v>0</v>
      </c>
      <c r="AQ387" s="204"/>
      <c r="AR387" s="153">
        <v>0</v>
      </c>
      <c r="AS387" s="152">
        <v>0</v>
      </c>
      <c r="AT387" s="204"/>
      <c r="AU387" s="153">
        <v>0</v>
      </c>
      <c r="AV387" s="152">
        <v>0</v>
      </c>
      <c r="AW387" s="204"/>
      <c r="AX387" s="153">
        <v>0</v>
      </c>
      <c r="AY387" s="152">
        <v>0</v>
      </c>
      <c r="AZ387" s="204"/>
    </row>
    <row r="388" spans="1:52" ht="30.75" thickBot="1" x14ac:dyDescent="0.3">
      <c r="A388" s="160"/>
      <c r="B388" s="161">
        <v>342</v>
      </c>
      <c r="C388" s="162" t="str">
        <v>Монтаж и подключение распределительных коробок</v>
      </c>
      <c r="D388" s="162" t="str">
        <v>шт</v>
      </c>
      <c r="E388" s="163">
        <v>128.1</v>
      </c>
      <c r="F388" s="162">
        <v>31</v>
      </c>
      <c r="G388" s="163">
        <v>0</v>
      </c>
      <c r="H388" s="163">
        <v>3971.1</v>
      </c>
      <c r="I388" s="11"/>
      <c r="J388" s="147">
        <v>0</v>
      </c>
      <c r="K388" s="148">
        <v>0</v>
      </c>
      <c r="L388" s="149"/>
      <c r="M388" s="150"/>
      <c r="N388" s="147">
        <v>31</v>
      </c>
      <c r="O388" s="148">
        <v>3971.1</v>
      </c>
      <c r="P388" s="149"/>
      <c r="Q388" s="153">
        <v>0</v>
      </c>
      <c r="R388" s="152">
        <v>0</v>
      </c>
      <c r="S388" s="204"/>
      <c r="T388" s="153">
        <v>0</v>
      </c>
      <c r="U388" s="152">
        <v>0</v>
      </c>
      <c r="V388" s="204"/>
      <c r="W388" s="153">
        <v>0</v>
      </c>
      <c r="X388" s="152">
        <v>0</v>
      </c>
      <c r="Y388" s="204"/>
      <c r="Z388" s="153">
        <v>0</v>
      </c>
      <c r="AA388" s="152">
        <v>0</v>
      </c>
      <c r="AB388" s="204"/>
      <c r="AC388" s="153">
        <v>0</v>
      </c>
      <c r="AD388" s="152">
        <v>0</v>
      </c>
      <c r="AE388" s="204"/>
      <c r="AF388" s="153">
        <v>0</v>
      </c>
      <c r="AG388" s="152">
        <v>0</v>
      </c>
      <c r="AH388" s="204"/>
      <c r="AI388" s="153">
        <v>0</v>
      </c>
      <c r="AJ388" s="152">
        <v>0</v>
      </c>
      <c r="AK388" s="204"/>
      <c r="AL388" s="153">
        <v>0</v>
      </c>
      <c r="AM388" s="152">
        <v>0</v>
      </c>
      <c r="AN388" s="204"/>
      <c r="AO388" s="153">
        <v>0</v>
      </c>
      <c r="AP388" s="152">
        <v>0</v>
      </c>
      <c r="AQ388" s="204"/>
      <c r="AR388" s="153">
        <v>0</v>
      </c>
      <c r="AS388" s="152">
        <v>0</v>
      </c>
      <c r="AT388" s="204"/>
      <c r="AU388" s="153">
        <v>0</v>
      </c>
      <c r="AV388" s="152">
        <v>0</v>
      </c>
      <c r="AW388" s="204"/>
      <c r="AX388" s="153">
        <v>0</v>
      </c>
      <c r="AY388" s="152">
        <v>0</v>
      </c>
      <c r="AZ388" s="204"/>
    </row>
    <row r="389" spans="1:52" ht="15.75" thickBot="1" x14ac:dyDescent="0.3">
      <c r="A389" s="160"/>
      <c r="B389" s="161">
        <v>0</v>
      </c>
      <c r="C389" s="162" t="str">
        <v>Декоративная подсветка картины</v>
      </c>
      <c r="D389" s="162">
        <v>0</v>
      </c>
      <c r="E389" s="163">
        <v>0</v>
      </c>
      <c r="F389" s="162">
        <v>0</v>
      </c>
      <c r="G389" s="163">
        <v>0</v>
      </c>
      <c r="H389" s="163">
        <v>0</v>
      </c>
      <c r="I389" s="11"/>
      <c r="J389" s="147">
        <v>0</v>
      </c>
      <c r="K389" s="148">
        <v>0</v>
      </c>
      <c r="L389" s="149"/>
      <c r="M389" s="150"/>
      <c r="N389" s="147">
        <v>0</v>
      </c>
      <c r="O389" s="148">
        <v>0</v>
      </c>
      <c r="P389" s="149"/>
      <c r="Q389" s="153">
        <v>0</v>
      </c>
      <c r="R389" s="152">
        <v>0</v>
      </c>
      <c r="S389" s="204"/>
      <c r="T389" s="153">
        <v>0</v>
      </c>
      <c r="U389" s="152">
        <v>0</v>
      </c>
      <c r="V389" s="204"/>
      <c r="W389" s="153">
        <v>0</v>
      </c>
      <c r="X389" s="152">
        <v>0</v>
      </c>
      <c r="Y389" s="204"/>
      <c r="Z389" s="153">
        <v>0</v>
      </c>
      <c r="AA389" s="152">
        <v>0</v>
      </c>
      <c r="AB389" s="204"/>
      <c r="AC389" s="153">
        <v>0</v>
      </c>
      <c r="AD389" s="152">
        <v>0</v>
      </c>
      <c r="AE389" s="204"/>
      <c r="AF389" s="153">
        <v>0</v>
      </c>
      <c r="AG389" s="152">
        <v>0</v>
      </c>
      <c r="AH389" s="204"/>
      <c r="AI389" s="153">
        <v>0</v>
      </c>
      <c r="AJ389" s="152">
        <v>0</v>
      </c>
      <c r="AK389" s="204"/>
      <c r="AL389" s="153">
        <v>0</v>
      </c>
      <c r="AM389" s="152">
        <v>0</v>
      </c>
      <c r="AN389" s="204"/>
      <c r="AO389" s="153">
        <v>0</v>
      </c>
      <c r="AP389" s="152">
        <v>0</v>
      </c>
      <c r="AQ389" s="204"/>
      <c r="AR389" s="153">
        <v>0</v>
      </c>
      <c r="AS389" s="152">
        <v>0</v>
      </c>
      <c r="AT389" s="204"/>
      <c r="AU389" s="153">
        <v>0</v>
      </c>
      <c r="AV389" s="152">
        <v>0</v>
      </c>
      <c r="AW389" s="204"/>
      <c r="AX389" s="153">
        <v>0</v>
      </c>
      <c r="AY389" s="152">
        <v>0</v>
      </c>
      <c r="AZ389" s="204"/>
    </row>
    <row r="390" spans="1:52" ht="30.75" thickBot="1" x14ac:dyDescent="0.3">
      <c r="A390" s="160"/>
      <c r="B390" s="161">
        <v>343</v>
      </c>
      <c r="C390" s="162" t="str">
        <v>Профиль SL-SLIM-H13M-F25-3000 ANOD ( Алюминий)</v>
      </c>
      <c r="D390" s="162" t="str">
        <v>м</v>
      </c>
      <c r="E390" s="163">
        <v>850</v>
      </c>
      <c r="F390" s="162">
        <v>12</v>
      </c>
      <c r="G390" s="163">
        <v>10200</v>
      </c>
      <c r="H390" s="163">
        <v>0</v>
      </c>
      <c r="I390" s="11"/>
      <c r="J390" s="147">
        <v>0</v>
      </c>
      <c r="K390" s="148">
        <v>0</v>
      </c>
      <c r="L390" s="149"/>
      <c r="M390" s="150"/>
      <c r="N390" s="147">
        <v>12</v>
      </c>
      <c r="O390" s="148">
        <v>10200</v>
      </c>
      <c r="P390" s="149"/>
      <c r="Q390" s="153">
        <v>0</v>
      </c>
      <c r="R390" s="152">
        <v>0</v>
      </c>
      <c r="S390" s="204"/>
      <c r="T390" s="153">
        <v>0</v>
      </c>
      <c r="U390" s="152">
        <v>0</v>
      </c>
      <c r="V390" s="204"/>
      <c r="W390" s="153">
        <v>0</v>
      </c>
      <c r="X390" s="152">
        <v>0</v>
      </c>
      <c r="Y390" s="204"/>
      <c r="Z390" s="153">
        <v>0</v>
      </c>
      <c r="AA390" s="152">
        <v>0</v>
      </c>
      <c r="AB390" s="204"/>
      <c r="AC390" s="153">
        <v>0</v>
      </c>
      <c r="AD390" s="152">
        <v>0</v>
      </c>
      <c r="AE390" s="204"/>
      <c r="AF390" s="153">
        <v>0</v>
      </c>
      <c r="AG390" s="152">
        <v>0</v>
      </c>
      <c r="AH390" s="204"/>
      <c r="AI390" s="153">
        <v>0</v>
      </c>
      <c r="AJ390" s="152">
        <v>0</v>
      </c>
      <c r="AK390" s="204"/>
      <c r="AL390" s="153">
        <v>0</v>
      </c>
      <c r="AM390" s="152">
        <v>0</v>
      </c>
      <c r="AN390" s="204"/>
      <c r="AO390" s="153">
        <v>0</v>
      </c>
      <c r="AP390" s="152">
        <v>0</v>
      </c>
      <c r="AQ390" s="204"/>
      <c r="AR390" s="153">
        <v>0</v>
      </c>
      <c r="AS390" s="152">
        <v>0</v>
      </c>
      <c r="AT390" s="204"/>
      <c r="AU390" s="153">
        <v>0</v>
      </c>
      <c r="AV390" s="152">
        <v>0</v>
      </c>
      <c r="AW390" s="204"/>
      <c r="AX390" s="153">
        <v>0</v>
      </c>
      <c r="AY390" s="152">
        <v>0</v>
      </c>
      <c r="AZ390" s="204"/>
    </row>
    <row r="391" spans="1:52" ht="15.75" thickBot="1" x14ac:dyDescent="0.3">
      <c r="A391" s="160"/>
      <c r="B391" s="161">
        <v>344</v>
      </c>
      <c r="C391" s="162" t="str">
        <v>Монтаж профиля</v>
      </c>
      <c r="D391" s="162" t="str">
        <v>м</v>
      </c>
      <c r="E391" s="163">
        <v>800</v>
      </c>
      <c r="F391" s="162">
        <v>12</v>
      </c>
      <c r="G391" s="163">
        <v>0</v>
      </c>
      <c r="H391" s="163">
        <v>9600</v>
      </c>
      <c r="I391" s="11"/>
      <c r="J391" s="147">
        <v>0</v>
      </c>
      <c r="K391" s="148">
        <v>0</v>
      </c>
      <c r="L391" s="149"/>
      <c r="M391" s="150"/>
      <c r="N391" s="147">
        <v>12</v>
      </c>
      <c r="O391" s="148">
        <v>9600</v>
      </c>
      <c r="P391" s="149"/>
      <c r="Q391" s="153">
        <v>0</v>
      </c>
      <c r="R391" s="152">
        <v>0</v>
      </c>
      <c r="S391" s="204"/>
      <c r="T391" s="153">
        <v>0</v>
      </c>
      <c r="U391" s="152">
        <v>0</v>
      </c>
      <c r="V391" s="204"/>
      <c r="W391" s="153">
        <v>0</v>
      </c>
      <c r="X391" s="152">
        <v>0</v>
      </c>
      <c r="Y391" s="204"/>
      <c r="Z391" s="153">
        <v>0</v>
      </c>
      <c r="AA391" s="152">
        <v>0</v>
      </c>
      <c r="AB391" s="204"/>
      <c r="AC391" s="153">
        <v>0</v>
      </c>
      <c r="AD391" s="152">
        <v>0</v>
      </c>
      <c r="AE391" s="204"/>
      <c r="AF391" s="153">
        <v>0</v>
      </c>
      <c r="AG391" s="152">
        <v>0</v>
      </c>
      <c r="AH391" s="204"/>
      <c r="AI391" s="153">
        <v>0</v>
      </c>
      <c r="AJ391" s="152">
        <v>0</v>
      </c>
      <c r="AK391" s="204"/>
      <c r="AL391" s="153">
        <v>0</v>
      </c>
      <c r="AM391" s="152">
        <v>0</v>
      </c>
      <c r="AN391" s="204"/>
      <c r="AO391" s="153">
        <v>0</v>
      </c>
      <c r="AP391" s="152">
        <v>0</v>
      </c>
      <c r="AQ391" s="204"/>
      <c r="AR391" s="153">
        <v>0</v>
      </c>
      <c r="AS391" s="152">
        <v>0</v>
      </c>
      <c r="AT391" s="204"/>
      <c r="AU391" s="153">
        <v>0</v>
      </c>
      <c r="AV391" s="152">
        <v>0</v>
      </c>
      <c r="AW391" s="204"/>
      <c r="AX391" s="153">
        <v>0</v>
      </c>
      <c r="AY391" s="152">
        <v>0</v>
      </c>
      <c r="AZ391" s="204"/>
    </row>
    <row r="392" spans="1:52" ht="30.75" thickBot="1" x14ac:dyDescent="0.3">
      <c r="A392" s="160"/>
      <c r="B392" s="161">
        <v>345</v>
      </c>
      <c r="C392" s="162" t="str">
        <v>Лента светодиодная 9,6 Вт/м 12В IP20 4000K 120LED/м RT/RTW-A120-8-11mm SMD 2835 5 м</v>
      </c>
      <c r="D392" s="162" t="str">
        <v>шт</v>
      </c>
      <c r="E392" s="163">
        <v>3150</v>
      </c>
      <c r="F392" s="162">
        <v>4</v>
      </c>
      <c r="G392" s="163">
        <v>12600</v>
      </c>
      <c r="H392" s="163">
        <v>0</v>
      </c>
      <c r="I392" s="11"/>
      <c r="J392" s="147">
        <v>0</v>
      </c>
      <c r="K392" s="148">
        <v>0</v>
      </c>
      <c r="L392" s="149"/>
      <c r="M392" s="150"/>
      <c r="N392" s="147">
        <v>4</v>
      </c>
      <c r="O392" s="148">
        <v>12600</v>
      </c>
      <c r="P392" s="149"/>
      <c r="Q392" s="153">
        <v>0</v>
      </c>
      <c r="R392" s="152">
        <v>0</v>
      </c>
      <c r="S392" s="204"/>
      <c r="T392" s="153">
        <v>0</v>
      </c>
      <c r="U392" s="152">
        <v>0</v>
      </c>
      <c r="V392" s="204"/>
      <c r="W392" s="153">
        <v>0</v>
      </c>
      <c r="X392" s="152">
        <v>0</v>
      </c>
      <c r="Y392" s="204"/>
      <c r="Z392" s="153">
        <v>0</v>
      </c>
      <c r="AA392" s="152">
        <v>0</v>
      </c>
      <c r="AB392" s="204"/>
      <c r="AC392" s="153">
        <v>0</v>
      </c>
      <c r="AD392" s="152">
        <v>0</v>
      </c>
      <c r="AE392" s="204"/>
      <c r="AF392" s="153">
        <v>0</v>
      </c>
      <c r="AG392" s="152">
        <v>0</v>
      </c>
      <c r="AH392" s="204"/>
      <c r="AI392" s="153">
        <v>0</v>
      </c>
      <c r="AJ392" s="152">
        <v>0</v>
      </c>
      <c r="AK392" s="204"/>
      <c r="AL392" s="153">
        <v>0</v>
      </c>
      <c r="AM392" s="152">
        <v>0</v>
      </c>
      <c r="AN392" s="204"/>
      <c r="AO392" s="153">
        <v>0</v>
      </c>
      <c r="AP392" s="152">
        <v>0</v>
      </c>
      <c r="AQ392" s="204"/>
      <c r="AR392" s="153">
        <v>0</v>
      </c>
      <c r="AS392" s="152">
        <v>0</v>
      </c>
      <c r="AT392" s="204"/>
      <c r="AU392" s="153">
        <v>0</v>
      </c>
      <c r="AV392" s="152">
        <v>0</v>
      </c>
      <c r="AW392" s="204"/>
      <c r="AX392" s="153">
        <v>0</v>
      </c>
      <c r="AY392" s="152">
        <v>0</v>
      </c>
      <c r="AZ392" s="204"/>
    </row>
    <row r="393" spans="1:52" ht="15.75" thickBot="1" x14ac:dyDescent="0.3">
      <c r="A393" s="160"/>
      <c r="B393" s="161">
        <v>346</v>
      </c>
      <c r="C393" s="162" t="str">
        <v>Монтаж и подключение ленты</v>
      </c>
      <c r="D393" s="162" t="str">
        <v>м</v>
      </c>
      <c r="E393" s="163">
        <v>800</v>
      </c>
      <c r="F393" s="162">
        <v>12</v>
      </c>
      <c r="G393" s="163">
        <v>0</v>
      </c>
      <c r="H393" s="163">
        <v>9600</v>
      </c>
      <c r="I393" s="11"/>
      <c r="J393" s="147">
        <v>0</v>
      </c>
      <c r="K393" s="148">
        <v>0</v>
      </c>
      <c r="L393" s="149"/>
      <c r="M393" s="150"/>
      <c r="N393" s="147">
        <v>12</v>
      </c>
      <c r="O393" s="148">
        <v>9600</v>
      </c>
      <c r="P393" s="149"/>
      <c r="Q393" s="153">
        <v>0</v>
      </c>
      <c r="R393" s="152">
        <v>0</v>
      </c>
      <c r="S393" s="204"/>
      <c r="T393" s="153">
        <v>0</v>
      </c>
      <c r="U393" s="152">
        <v>0</v>
      </c>
      <c r="V393" s="204"/>
      <c r="W393" s="153">
        <v>0</v>
      </c>
      <c r="X393" s="152">
        <v>0</v>
      </c>
      <c r="Y393" s="204"/>
      <c r="Z393" s="153">
        <v>0</v>
      </c>
      <c r="AA393" s="152">
        <v>0</v>
      </c>
      <c r="AB393" s="204"/>
      <c r="AC393" s="153">
        <v>0</v>
      </c>
      <c r="AD393" s="152">
        <v>0</v>
      </c>
      <c r="AE393" s="204"/>
      <c r="AF393" s="153">
        <v>0</v>
      </c>
      <c r="AG393" s="152">
        <v>0</v>
      </c>
      <c r="AH393" s="204"/>
      <c r="AI393" s="153">
        <v>0</v>
      </c>
      <c r="AJ393" s="152">
        <v>0</v>
      </c>
      <c r="AK393" s="204"/>
      <c r="AL393" s="153">
        <v>0</v>
      </c>
      <c r="AM393" s="152">
        <v>0</v>
      </c>
      <c r="AN393" s="204"/>
      <c r="AO393" s="153">
        <v>0</v>
      </c>
      <c r="AP393" s="152">
        <v>0</v>
      </c>
      <c r="AQ393" s="204"/>
      <c r="AR393" s="153">
        <v>0</v>
      </c>
      <c r="AS393" s="152">
        <v>0</v>
      </c>
      <c r="AT393" s="204"/>
      <c r="AU393" s="153">
        <v>0</v>
      </c>
      <c r="AV393" s="152">
        <v>0</v>
      </c>
      <c r="AW393" s="204"/>
      <c r="AX393" s="153">
        <v>0</v>
      </c>
      <c r="AY393" s="152">
        <v>0</v>
      </c>
      <c r="AZ393" s="204"/>
    </row>
    <row r="394" spans="1:52" ht="30.75" thickBot="1" x14ac:dyDescent="0.3">
      <c r="A394" s="160"/>
      <c r="B394" s="161">
        <v>347</v>
      </c>
      <c r="C394" s="162" t="str">
        <v>Блок питания ARS-150-12 (12V, 12.5A, 150W) (ARL, IP20 Сетка, 2 года)</v>
      </c>
      <c r="D394" s="162" t="str">
        <v>шт</v>
      </c>
      <c r="E394" s="163">
        <v>3320</v>
      </c>
      <c r="F394" s="162">
        <v>2</v>
      </c>
      <c r="G394" s="163">
        <v>6640</v>
      </c>
      <c r="H394" s="163">
        <v>0</v>
      </c>
      <c r="I394" s="11"/>
      <c r="J394" s="147">
        <v>0</v>
      </c>
      <c r="K394" s="148">
        <v>0</v>
      </c>
      <c r="L394" s="149"/>
      <c r="M394" s="150"/>
      <c r="N394" s="147">
        <v>2</v>
      </c>
      <c r="O394" s="148">
        <v>6640</v>
      </c>
      <c r="P394" s="149"/>
      <c r="Q394" s="153">
        <v>0</v>
      </c>
      <c r="R394" s="152">
        <v>0</v>
      </c>
      <c r="S394" s="204"/>
      <c r="T394" s="153">
        <v>0</v>
      </c>
      <c r="U394" s="152">
        <v>0</v>
      </c>
      <c r="V394" s="204"/>
      <c r="W394" s="153">
        <v>0</v>
      </c>
      <c r="X394" s="152">
        <v>0</v>
      </c>
      <c r="Y394" s="204"/>
      <c r="Z394" s="153">
        <v>0</v>
      </c>
      <c r="AA394" s="152">
        <v>0</v>
      </c>
      <c r="AB394" s="204"/>
      <c r="AC394" s="153">
        <v>0</v>
      </c>
      <c r="AD394" s="152">
        <v>0</v>
      </c>
      <c r="AE394" s="204"/>
      <c r="AF394" s="153">
        <v>0</v>
      </c>
      <c r="AG394" s="152">
        <v>0</v>
      </c>
      <c r="AH394" s="204"/>
      <c r="AI394" s="153">
        <v>0</v>
      </c>
      <c r="AJ394" s="152">
        <v>0</v>
      </c>
      <c r="AK394" s="204"/>
      <c r="AL394" s="153">
        <v>0</v>
      </c>
      <c r="AM394" s="152">
        <v>0</v>
      </c>
      <c r="AN394" s="204"/>
      <c r="AO394" s="153">
        <v>0</v>
      </c>
      <c r="AP394" s="152">
        <v>0</v>
      </c>
      <c r="AQ394" s="204"/>
      <c r="AR394" s="153">
        <v>0</v>
      </c>
      <c r="AS394" s="152">
        <v>0</v>
      </c>
      <c r="AT394" s="204"/>
      <c r="AU394" s="153">
        <v>0</v>
      </c>
      <c r="AV394" s="152">
        <v>0</v>
      </c>
      <c r="AW394" s="204"/>
      <c r="AX394" s="153">
        <v>0</v>
      </c>
      <c r="AY394" s="152">
        <v>0</v>
      </c>
      <c r="AZ394" s="204"/>
    </row>
    <row r="395" spans="1:52" ht="15.75" thickBot="1" x14ac:dyDescent="0.3">
      <c r="A395" s="160"/>
      <c r="B395" s="161">
        <v>348</v>
      </c>
      <c r="C395" s="162" t="str">
        <v>Монтаж и подключение блоков питания</v>
      </c>
      <c r="D395" s="162" t="str">
        <v>шт</v>
      </c>
      <c r="E395" s="163">
        <v>500</v>
      </c>
      <c r="F395" s="162">
        <v>2</v>
      </c>
      <c r="G395" s="163">
        <v>0</v>
      </c>
      <c r="H395" s="163">
        <v>1000</v>
      </c>
      <c r="I395" s="11"/>
      <c r="J395" s="147">
        <v>0</v>
      </c>
      <c r="K395" s="148">
        <v>0</v>
      </c>
      <c r="L395" s="149"/>
      <c r="M395" s="150"/>
      <c r="N395" s="147">
        <v>2</v>
      </c>
      <c r="O395" s="148">
        <v>1000</v>
      </c>
      <c r="P395" s="149"/>
      <c r="Q395" s="153">
        <v>0</v>
      </c>
      <c r="R395" s="152">
        <v>0</v>
      </c>
      <c r="S395" s="204"/>
      <c r="T395" s="153">
        <v>0</v>
      </c>
      <c r="U395" s="152">
        <v>0</v>
      </c>
      <c r="V395" s="204"/>
      <c r="W395" s="153">
        <v>0</v>
      </c>
      <c r="X395" s="152">
        <v>0</v>
      </c>
      <c r="Y395" s="204"/>
      <c r="Z395" s="153">
        <v>0</v>
      </c>
      <c r="AA395" s="152">
        <v>0</v>
      </c>
      <c r="AB395" s="204"/>
      <c r="AC395" s="153">
        <v>0</v>
      </c>
      <c r="AD395" s="152">
        <v>0</v>
      </c>
      <c r="AE395" s="204"/>
      <c r="AF395" s="153">
        <v>0</v>
      </c>
      <c r="AG395" s="152">
        <v>0</v>
      </c>
      <c r="AH395" s="204"/>
      <c r="AI395" s="153">
        <v>0</v>
      </c>
      <c r="AJ395" s="152">
        <v>0</v>
      </c>
      <c r="AK395" s="204"/>
      <c r="AL395" s="153">
        <v>0</v>
      </c>
      <c r="AM395" s="152">
        <v>0</v>
      </c>
      <c r="AN395" s="204"/>
      <c r="AO395" s="153">
        <v>0</v>
      </c>
      <c r="AP395" s="152">
        <v>0</v>
      </c>
      <c r="AQ395" s="204"/>
      <c r="AR395" s="153">
        <v>0</v>
      </c>
      <c r="AS395" s="152">
        <v>0</v>
      </c>
      <c r="AT395" s="204"/>
      <c r="AU395" s="153">
        <v>0</v>
      </c>
      <c r="AV395" s="152">
        <v>0</v>
      </c>
      <c r="AW395" s="204"/>
      <c r="AX395" s="153">
        <v>0</v>
      </c>
      <c r="AY395" s="152">
        <v>0</v>
      </c>
      <c r="AZ395" s="204"/>
    </row>
    <row r="396" spans="1:52" ht="15.75" thickBot="1" x14ac:dyDescent="0.3">
      <c r="A396" s="160"/>
      <c r="B396" s="161">
        <v>0</v>
      </c>
      <c r="C396" s="162" t="str">
        <v>Декоративная подсветка зеркала</v>
      </c>
      <c r="D396" s="162">
        <v>0</v>
      </c>
      <c r="E396" s="163">
        <v>0</v>
      </c>
      <c r="F396" s="162">
        <v>0</v>
      </c>
      <c r="G396" s="163">
        <v>0</v>
      </c>
      <c r="H396" s="163">
        <v>0</v>
      </c>
      <c r="I396" s="11"/>
      <c r="J396" s="147">
        <v>0</v>
      </c>
      <c r="K396" s="148">
        <v>0</v>
      </c>
      <c r="L396" s="149"/>
      <c r="M396" s="150"/>
      <c r="N396" s="147">
        <v>0</v>
      </c>
      <c r="O396" s="148">
        <v>0</v>
      </c>
      <c r="P396" s="149"/>
      <c r="Q396" s="153">
        <v>0</v>
      </c>
      <c r="R396" s="152">
        <v>0</v>
      </c>
      <c r="S396" s="204"/>
      <c r="T396" s="153">
        <v>0</v>
      </c>
      <c r="U396" s="152">
        <v>0</v>
      </c>
      <c r="V396" s="204"/>
      <c r="W396" s="153">
        <v>0</v>
      </c>
      <c r="X396" s="152">
        <v>0</v>
      </c>
      <c r="Y396" s="204"/>
      <c r="Z396" s="153">
        <v>0</v>
      </c>
      <c r="AA396" s="152">
        <v>0</v>
      </c>
      <c r="AB396" s="204"/>
      <c r="AC396" s="153">
        <v>0</v>
      </c>
      <c r="AD396" s="152">
        <v>0</v>
      </c>
      <c r="AE396" s="204"/>
      <c r="AF396" s="153">
        <v>0</v>
      </c>
      <c r="AG396" s="152">
        <v>0</v>
      </c>
      <c r="AH396" s="204"/>
      <c r="AI396" s="153">
        <v>0</v>
      </c>
      <c r="AJ396" s="152">
        <v>0</v>
      </c>
      <c r="AK396" s="204"/>
      <c r="AL396" s="153">
        <v>0</v>
      </c>
      <c r="AM396" s="152">
        <v>0</v>
      </c>
      <c r="AN396" s="204"/>
      <c r="AO396" s="153">
        <v>0</v>
      </c>
      <c r="AP396" s="152">
        <v>0</v>
      </c>
      <c r="AQ396" s="204"/>
      <c r="AR396" s="153">
        <v>0</v>
      </c>
      <c r="AS396" s="152">
        <v>0</v>
      </c>
      <c r="AT396" s="204"/>
      <c r="AU396" s="153">
        <v>0</v>
      </c>
      <c r="AV396" s="152">
        <v>0</v>
      </c>
      <c r="AW396" s="204"/>
      <c r="AX396" s="153">
        <v>0</v>
      </c>
      <c r="AY396" s="152">
        <v>0</v>
      </c>
      <c r="AZ396" s="204"/>
    </row>
    <row r="397" spans="1:52" ht="30.75" thickBot="1" x14ac:dyDescent="0.3">
      <c r="A397" s="160"/>
      <c r="B397" s="161">
        <v>349</v>
      </c>
      <c r="C397" s="162" t="str">
        <v>Профиль SL-SLIM-H13M-F25-3000 ANOD ( Алюминий)</v>
      </c>
      <c r="D397" s="162" t="str">
        <v>м</v>
      </c>
      <c r="E397" s="163">
        <v>850</v>
      </c>
      <c r="F397" s="162">
        <v>12</v>
      </c>
      <c r="G397" s="163">
        <v>10200</v>
      </c>
      <c r="H397" s="163">
        <v>0</v>
      </c>
      <c r="I397" s="11"/>
      <c r="J397" s="147">
        <v>0</v>
      </c>
      <c r="K397" s="148">
        <v>0</v>
      </c>
      <c r="L397" s="149"/>
      <c r="M397" s="150"/>
      <c r="N397" s="147">
        <v>12</v>
      </c>
      <c r="O397" s="148">
        <v>10200</v>
      </c>
      <c r="P397" s="149"/>
      <c r="Q397" s="153">
        <v>0</v>
      </c>
      <c r="R397" s="152">
        <v>0</v>
      </c>
      <c r="S397" s="204"/>
      <c r="T397" s="153">
        <v>0</v>
      </c>
      <c r="U397" s="152">
        <v>0</v>
      </c>
      <c r="V397" s="204"/>
      <c r="W397" s="153">
        <v>0</v>
      </c>
      <c r="X397" s="152">
        <v>0</v>
      </c>
      <c r="Y397" s="204"/>
      <c r="Z397" s="153">
        <v>0</v>
      </c>
      <c r="AA397" s="152">
        <v>0</v>
      </c>
      <c r="AB397" s="204"/>
      <c r="AC397" s="153">
        <v>0</v>
      </c>
      <c r="AD397" s="152">
        <v>0</v>
      </c>
      <c r="AE397" s="204"/>
      <c r="AF397" s="153">
        <v>0</v>
      </c>
      <c r="AG397" s="152">
        <v>0</v>
      </c>
      <c r="AH397" s="204"/>
      <c r="AI397" s="153">
        <v>0</v>
      </c>
      <c r="AJ397" s="152">
        <v>0</v>
      </c>
      <c r="AK397" s="204"/>
      <c r="AL397" s="153">
        <v>0</v>
      </c>
      <c r="AM397" s="152">
        <v>0</v>
      </c>
      <c r="AN397" s="204"/>
      <c r="AO397" s="153">
        <v>0</v>
      </c>
      <c r="AP397" s="152">
        <v>0</v>
      </c>
      <c r="AQ397" s="204"/>
      <c r="AR397" s="153">
        <v>0</v>
      </c>
      <c r="AS397" s="152">
        <v>0</v>
      </c>
      <c r="AT397" s="204"/>
      <c r="AU397" s="153">
        <v>0</v>
      </c>
      <c r="AV397" s="152">
        <v>0</v>
      </c>
      <c r="AW397" s="204"/>
      <c r="AX397" s="153">
        <v>0</v>
      </c>
      <c r="AY397" s="152">
        <v>0</v>
      </c>
      <c r="AZ397" s="204"/>
    </row>
    <row r="398" spans="1:52" ht="15.75" thickBot="1" x14ac:dyDescent="0.3">
      <c r="A398" s="160"/>
      <c r="B398" s="161">
        <v>350</v>
      </c>
      <c r="C398" s="162" t="str">
        <v>Монтаж профиля</v>
      </c>
      <c r="D398" s="162" t="str">
        <v>м</v>
      </c>
      <c r="E398" s="163">
        <v>800</v>
      </c>
      <c r="F398" s="162">
        <v>12</v>
      </c>
      <c r="G398" s="163">
        <v>0</v>
      </c>
      <c r="H398" s="163">
        <v>9600</v>
      </c>
      <c r="I398" s="11"/>
      <c r="J398" s="147">
        <v>0</v>
      </c>
      <c r="K398" s="148">
        <v>0</v>
      </c>
      <c r="L398" s="149"/>
      <c r="M398" s="150"/>
      <c r="N398" s="147">
        <v>12</v>
      </c>
      <c r="O398" s="148">
        <v>9600</v>
      </c>
      <c r="P398" s="149"/>
      <c r="Q398" s="153">
        <v>0</v>
      </c>
      <c r="R398" s="152">
        <v>0</v>
      </c>
      <c r="S398" s="204"/>
      <c r="T398" s="153">
        <v>0</v>
      </c>
      <c r="U398" s="152">
        <v>0</v>
      </c>
      <c r="V398" s="204"/>
      <c r="W398" s="153">
        <v>0</v>
      </c>
      <c r="X398" s="152">
        <v>0</v>
      </c>
      <c r="Y398" s="204"/>
      <c r="Z398" s="153">
        <v>0</v>
      </c>
      <c r="AA398" s="152">
        <v>0</v>
      </c>
      <c r="AB398" s="204"/>
      <c r="AC398" s="153">
        <v>0</v>
      </c>
      <c r="AD398" s="152">
        <v>0</v>
      </c>
      <c r="AE398" s="204"/>
      <c r="AF398" s="153">
        <v>0</v>
      </c>
      <c r="AG398" s="152">
        <v>0</v>
      </c>
      <c r="AH398" s="204"/>
      <c r="AI398" s="153">
        <v>0</v>
      </c>
      <c r="AJ398" s="152">
        <v>0</v>
      </c>
      <c r="AK398" s="204"/>
      <c r="AL398" s="153">
        <v>0</v>
      </c>
      <c r="AM398" s="152">
        <v>0</v>
      </c>
      <c r="AN398" s="204"/>
      <c r="AO398" s="153">
        <v>0</v>
      </c>
      <c r="AP398" s="152">
        <v>0</v>
      </c>
      <c r="AQ398" s="204"/>
      <c r="AR398" s="153">
        <v>0</v>
      </c>
      <c r="AS398" s="152">
        <v>0</v>
      </c>
      <c r="AT398" s="204"/>
      <c r="AU398" s="153">
        <v>0</v>
      </c>
      <c r="AV398" s="152">
        <v>0</v>
      </c>
      <c r="AW398" s="204"/>
      <c r="AX398" s="153">
        <v>0</v>
      </c>
      <c r="AY398" s="152">
        <v>0</v>
      </c>
      <c r="AZ398" s="204"/>
    </row>
    <row r="399" spans="1:52" ht="30.75" thickBot="1" x14ac:dyDescent="0.3">
      <c r="A399" s="160"/>
      <c r="B399" s="161">
        <v>351</v>
      </c>
      <c r="C399" s="162" t="str">
        <v>Лента светодиодная 9,6 Вт/м 12В IP20 4000K 120LED/м RT/RTW-A120-8-11mm SMD 2835 5 м</v>
      </c>
      <c r="D399" s="162" t="str">
        <v>шт</v>
      </c>
      <c r="E399" s="163">
        <v>3150</v>
      </c>
      <c r="F399" s="162">
        <v>4</v>
      </c>
      <c r="G399" s="163">
        <v>12600</v>
      </c>
      <c r="H399" s="163">
        <v>0</v>
      </c>
      <c r="I399" s="11"/>
      <c r="J399" s="147">
        <v>0</v>
      </c>
      <c r="K399" s="148">
        <v>0</v>
      </c>
      <c r="L399" s="149"/>
      <c r="M399" s="150"/>
      <c r="N399" s="147">
        <v>4</v>
      </c>
      <c r="O399" s="148">
        <v>12600</v>
      </c>
      <c r="P399" s="149"/>
      <c r="Q399" s="153">
        <v>0</v>
      </c>
      <c r="R399" s="152">
        <v>0</v>
      </c>
      <c r="S399" s="204"/>
      <c r="T399" s="153">
        <v>0</v>
      </c>
      <c r="U399" s="152">
        <v>0</v>
      </c>
      <c r="V399" s="204"/>
      <c r="W399" s="153">
        <v>0</v>
      </c>
      <c r="X399" s="152">
        <v>0</v>
      </c>
      <c r="Y399" s="204"/>
      <c r="Z399" s="153">
        <v>0</v>
      </c>
      <c r="AA399" s="152">
        <v>0</v>
      </c>
      <c r="AB399" s="204"/>
      <c r="AC399" s="153">
        <v>0</v>
      </c>
      <c r="AD399" s="152">
        <v>0</v>
      </c>
      <c r="AE399" s="204"/>
      <c r="AF399" s="153">
        <v>0</v>
      </c>
      <c r="AG399" s="152">
        <v>0</v>
      </c>
      <c r="AH399" s="204"/>
      <c r="AI399" s="153">
        <v>0</v>
      </c>
      <c r="AJ399" s="152">
        <v>0</v>
      </c>
      <c r="AK399" s="204"/>
      <c r="AL399" s="153">
        <v>0</v>
      </c>
      <c r="AM399" s="152">
        <v>0</v>
      </c>
      <c r="AN399" s="204"/>
      <c r="AO399" s="153">
        <v>0</v>
      </c>
      <c r="AP399" s="152">
        <v>0</v>
      </c>
      <c r="AQ399" s="204"/>
      <c r="AR399" s="153">
        <v>0</v>
      </c>
      <c r="AS399" s="152">
        <v>0</v>
      </c>
      <c r="AT399" s="204"/>
      <c r="AU399" s="153">
        <v>0</v>
      </c>
      <c r="AV399" s="152">
        <v>0</v>
      </c>
      <c r="AW399" s="204"/>
      <c r="AX399" s="153">
        <v>0</v>
      </c>
      <c r="AY399" s="152">
        <v>0</v>
      </c>
      <c r="AZ399" s="204"/>
    </row>
    <row r="400" spans="1:52" ht="15.75" thickBot="1" x14ac:dyDescent="0.3">
      <c r="A400" s="160"/>
      <c r="B400" s="161">
        <v>352</v>
      </c>
      <c r="C400" s="162" t="str">
        <v>Монтаж и подключение ленты</v>
      </c>
      <c r="D400" s="162" t="str">
        <v>м</v>
      </c>
      <c r="E400" s="163">
        <v>800</v>
      </c>
      <c r="F400" s="162">
        <v>12</v>
      </c>
      <c r="G400" s="163">
        <v>0</v>
      </c>
      <c r="H400" s="163">
        <v>9600</v>
      </c>
      <c r="I400" s="11"/>
      <c r="J400" s="147">
        <v>0</v>
      </c>
      <c r="K400" s="148">
        <v>0</v>
      </c>
      <c r="L400" s="149"/>
      <c r="M400" s="150"/>
      <c r="N400" s="147">
        <v>12</v>
      </c>
      <c r="O400" s="148">
        <v>9600</v>
      </c>
      <c r="P400" s="149"/>
      <c r="Q400" s="153">
        <v>0</v>
      </c>
      <c r="R400" s="152">
        <v>0</v>
      </c>
      <c r="S400" s="204"/>
      <c r="T400" s="153">
        <v>0</v>
      </c>
      <c r="U400" s="152">
        <v>0</v>
      </c>
      <c r="V400" s="204"/>
      <c r="W400" s="153">
        <v>0</v>
      </c>
      <c r="X400" s="152">
        <v>0</v>
      </c>
      <c r="Y400" s="204"/>
      <c r="Z400" s="153">
        <v>0</v>
      </c>
      <c r="AA400" s="152">
        <v>0</v>
      </c>
      <c r="AB400" s="204"/>
      <c r="AC400" s="153">
        <v>0</v>
      </c>
      <c r="AD400" s="152">
        <v>0</v>
      </c>
      <c r="AE400" s="204"/>
      <c r="AF400" s="153">
        <v>0</v>
      </c>
      <c r="AG400" s="152">
        <v>0</v>
      </c>
      <c r="AH400" s="204"/>
      <c r="AI400" s="153">
        <v>0</v>
      </c>
      <c r="AJ400" s="152">
        <v>0</v>
      </c>
      <c r="AK400" s="204"/>
      <c r="AL400" s="153">
        <v>0</v>
      </c>
      <c r="AM400" s="152">
        <v>0</v>
      </c>
      <c r="AN400" s="204"/>
      <c r="AO400" s="153">
        <v>0</v>
      </c>
      <c r="AP400" s="152">
        <v>0</v>
      </c>
      <c r="AQ400" s="204"/>
      <c r="AR400" s="153">
        <v>0</v>
      </c>
      <c r="AS400" s="152">
        <v>0</v>
      </c>
      <c r="AT400" s="204"/>
      <c r="AU400" s="153">
        <v>0</v>
      </c>
      <c r="AV400" s="152">
        <v>0</v>
      </c>
      <c r="AW400" s="204"/>
      <c r="AX400" s="153">
        <v>0</v>
      </c>
      <c r="AY400" s="152">
        <v>0</v>
      </c>
      <c r="AZ400" s="204"/>
    </row>
    <row r="401" spans="1:52" ht="30.75" thickBot="1" x14ac:dyDescent="0.3">
      <c r="A401" s="160"/>
      <c r="B401" s="161">
        <v>353</v>
      </c>
      <c r="C401" s="162" t="str">
        <v>Блок питания ARS-150-12 (12V, 12.5A, 150W) (ARL, IP20 Сетка, 2 года)</v>
      </c>
      <c r="D401" s="162" t="str">
        <v>шт</v>
      </c>
      <c r="E401" s="163">
        <v>3320</v>
      </c>
      <c r="F401" s="162">
        <v>2</v>
      </c>
      <c r="G401" s="163">
        <v>6640</v>
      </c>
      <c r="H401" s="163">
        <v>0</v>
      </c>
      <c r="I401" s="11"/>
      <c r="J401" s="147">
        <v>0</v>
      </c>
      <c r="K401" s="148">
        <v>0</v>
      </c>
      <c r="L401" s="149"/>
      <c r="M401" s="150"/>
      <c r="N401" s="147">
        <v>2</v>
      </c>
      <c r="O401" s="148">
        <v>6640</v>
      </c>
      <c r="P401" s="149"/>
      <c r="Q401" s="153">
        <v>0</v>
      </c>
      <c r="R401" s="152">
        <v>0</v>
      </c>
      <c r="S401" s="204"/>
      <c r="T401" s="153">
        <v>0</v>
      </c>
      <c r="U401" s="152">
        <v>0</v>
      </c>
      <c r="V401" s="204"/>
      <c r="W401" s="153">
        <v>0</v>
      </c>
      <c r="X401" s="152">
        <v>0</v>
      </c>
      <c r="Y401" s="204"/>
      <c r="Z401" s="153">
        <v>0</v>
      </c>
      <c r="AA401" s="152">
        <v>0</v>
      </c>
      <c r="AB401" s="204"/>
      <c r="AC401" s="153">
        <v>0</v>
      </c>
      <c r="AD401" s="152">
        <v>0</v>
      </c>
      <c r="AE401" s="204"/>
      <c r="AF401" s="153">
        <v>0</v>
      </c>
      <c r="AG401" s="152">
        <v>0</v>
      </c>
      <c r="AH401" s="204"/>
      <c r="AI401" s="153">
        <v>0</v>
      </c>
      <c r="AJ401" s="152">
        <v>0</v>
      </c>
      <c r="AK401" s="204"/>
      <c r="AL401" s="153">
        <v>0</v>
      </c>
      <c r="AM401" s="152">
        <v>0</v>
      </c>
      <c r="AN401" s="204"/>
      <c r="AO401" s="153">
        <v>0</v>
      </c>
      <c r="AP401" s="152">
        <v>0</v>
      </c>
      <c r="AQ401" s="204"/>
      <c r="AR401" s="153">
        <v>0</v>
      </c>
      <c r="AS401" s="152">
        <v>0</v>
      </c>
      <c r="AT401" s="204"/>
      <c r="AU401" s="153">
        <v>0</v>
      </c>
      <c r="AV401" s="152">
        <v>0</v>
      </c>
      <c r="AW401" s="204"/>
      <c r="AX401" s="153">
        <v>0</v>
      </c>
      <c r="AY401" s="152">
        <v>0</v>
      </c>
      <c r="AZ401" s="204"/>
    </row>
    <row r="402" spans="1:52" ht="15.75" thickBot="1" x14ac:dyDescent="0.3">
      <c r="A402" s="160"/>
      <c r="B402" s="161">
        <v>354</v>
      </c>
      <c r="C402" s="162" t="str">
        <v>Монтаж и подключение блоков питания</v>
      </c>
      <c r="D402" s="162" t="str">
        <v>шт</v>
      </c>
      <c r="E402" s="163">
        <v>500</v>
      </c>
      <c r="F402" s="162">
        <v>2</v>
      </c>
      <c r="G402" s="163">
        <v>0</v>
      </c>
      <c r="H402" s="163">
        <v>1000</v>
      </c>
      <c r="I402" s="11"/>
      <c r="J402" s="147">
        <v>0</v>
      </c>
      <c r="K402" s="148">
        <v>0</v>
      </c>
      <c r="L402" s="149"/>
      <c r="M402" s="150"/>
      <c r="N402" s="147">
        <v>2</v>
      </c>
      <c r="O402" s="148">
        <v>1000</v>
      </c>
      <c r="P402" s="149"/>
      <c r="Q402" s="153">
        <v>0</v>
      </c>
      <c r="R402" s="152">
        <v>0</v>
      </c>
      <c r="S402" s="204"/>
      <c r="T402" s="153">
        <v>0</v>
      </c>
      <c r="U402" s="152">
        <v>0</v>
      </c>
      <c r="V402" s="204"/>
      <c r="W402" s="153">
        <v>0</v>
      </c>
      <c r="X402" s="152">
        <v>0</v>
      </c>
      <c r="Y402" s="204"/>
      <c r="Z402" s="153">
        <v>0</v>
      </c>
      <c r="AA402" s="152">
        <v>0</v>
      </c>
      <c r="AB402" s="204"/>
      <c r="AC402" s="153">
        <v>0</v>
      </c>
      <c r="AD402" s="152">
        <v>0</v>
      </c>
      <c r="AE402" s="204"/>
      <c r="AF402" s="153">
        <v>0</v>
      </c>
      <c r="AG402" s="152">
        <v>0</v>
      </c>
      <c r="AH402" s="204"/>
      <c r="AI402" s="153">
        <v>0</v>
      </c>
      <c r="AJ402" s="152">
        <v>0</v>
      </c>
      <c r="AK402" s="204"/>
      <c r="AL402" s="153">
        <v>0</v>
      </c>
      <c r="AM402" s="152">
        <v>0</v>
      </c>
      <c r="AN402" s="204"/>
      <c r="AO402" s="153">
        <v>0</v>
      </c>
      <c r="AP402" s="152">
        <v>0</v>
      </c>
      <c r="AQ402" s="204"/>
      <c r="AR402" s="153">
        <v>0</v>
      </c>
      <c r="AS402" s="152">
        <v>0</v>
      </c>
      <c r="AT402" s="204"/>
      <c r="AU402" s="153">
        <v>0</v>
      </c>
      <c r="AV402" s="152">
        <v>0</v>
      </c>
      <c r="AW402" s="204"/>
      <c r="AX402" s="153">
        <v>0</v>
      </c>
      <c r="AY402" s="152">
        <v>0</v>
      </c>
      <c r="AZ402" s="204"/>
    </row>
    <row r="403" spans="1:52" ht="15.75" thickBot="1" x14ac:dyDescent="0.3">
      <c r="A403" s="160"/>
      <c r="B403" s="161">
        <v>0</v>
      </c>
      <c r="C403" s="162" t="str">
        <v>3.Кабельные изделия</v>
      </c>
      <c r="D403" s="162">
        <v>0</v>
      </c>
      <c r="E403" s="163">
        <v>0</v>
      </c>
      <c r="F403" s="162">
        <v>0</v>
      </c>
      <c r="G403" s="163">
        <v>0</v>
      </c>
      <c r="H403" s="163">
        <v>0</v>
      </c>
      <c r="I403" s="11"/>
      <c r="J403" s="147">
        <v>0</v>
      </c>
      <c r="K403" s="148">
        <v>0</v>
      </c>
      <c r="L403" s="149"/>
      <c r="M403" s="150"/>
      <c r="N403" s="147">
        <v>0</v>
      </c>
      <c r="O403" s="148">
        <v>0</v>
      </c>
      <c r="P403" s="149"/>
      <c r="Q403" s="153">
        <v>0</v>
      </c>
      <c r="R403" s="152">
        <v>0</v>
      </c>
      <c r="S403" s="204"/>
      <c r="T403" s="153">
        <v>0</v>
      </c>
      <c r="U403" s="152">
        <v>0</v>
      </c>
      <c r="V403" s="204"/>
      <c r="W403" s="153">
        <v>0</v>
      </c>
      <c r="X403" s="152">
        <v>0</v>
      </c>
      <c r="Y403" s="204"/>
      <c r="Z403" s="153">
        <v>0</v>
      </c>
      <c r="AA403" s="152">
        <v>0</v>
      </c>
      <c r="AB403" s="204"/>
      <c r="AC403" s="153">
        <v>0</v>
      </c>
      <c r="AD403" s="152">
        <v>0</v>
      </c>
      <c r="AE403" s="204"/>
      <c r="AF403" s="153">
        <v>0</v>
      </c>
      <c r="AG403" s="152">
        <v>0</v>
      </c>
      <c r="AH403" s="204"/>
      <c r="AI403" s="153">
        <v>0</v>
      </c>
      <c r="AJ403" s="152">
        <v>0</v>
      </c>
      <c r="AK403" s="204"/>
      <c r="AL403" s="153">
        <v>0</v>
      </c>
      <c r="AM403" s="152">
        <v>0</v>
      </c>
      <c r="AN403" s="204"/>
      <c r="AO403" s="153">
        <v>0</v>
      </c>
      <c r="AP403" s="152">
        <v>0</v>
      </c>
      <c r="AQ403" s="204"/>
      <c r="AR403" s="153">
        <v>0</v>
      </c>
      <c r="AS403" s="152">
        <v>0</v>
      </c>
      <c r="AT403" s="204"/>
      <c r="AU403" s="153">
        <v>0</v>
      </c>
      <c r="AV403" s="152">
        <v>0</v>
      </c>
      <c r="AW403" s="204"/>
      <c r="AX403" s="153">
        <v>0</v>
      </c>
      <c r="AY403" s="152">
        <v>0</v>
      </c>
      <c r="AZ403" s="204"/>
    </row>
    <row r="404" spans="1:52" ht="30.75" thickBot="1" x14ac:dyDescent="0.3">
      <c r="A404" s="160"/>
      <c r="B404" s="161">
        <v>355</v>
      </c>
      <c r="C404" s="162" t="str">
        <v>Кабель силовой ВВГ-Пнг(А) 3x1,5 ок(N, PE)-0.66 (100м)</v>
      </c>
      <c r="D404" s="162" t="str">
        <v>м</v>
      </c>
      <c r="E404" s="163">
        <v>59.91</v>
      </c>
      <c r="F404" s="162">
        <v>588</v>
      </c>
      <c r="G404" s="163">
        <v>35227.08</v>
      </c>
      <c r="H404" s="163">
        <v>0</v>
      </c>
      <c r="I404" s="11"/>
      <c r="J404" s="147">
        <v>588</v>
      </c>
      <c r="K404" s="148">
        <v>35227.079999999994</v>
      </c>
      <c r="L404" s="149"/>
      <c r="M404" s="150"/>
      <c r="N404" s="147">
        <v>0</v>
      </c>
      <c r="O404" s="148">
        <v>0</v>
      </c>
      <c r="P404" s="149"/>
      <c r="Q404" s="153">
        <v>0</v>
      </c>
      <c r="R404" s="152">
        <v>0</v>
      </c>
      <c r="S404" s="204"/>
      <c r="T404" s="153">
        <v>0</v>
      </c>
      <c r="U404" s="152">
        <v>0</v>
      </c>
      <c r="V404" s="204"/>
      <c r="W404" s="153">
        <v>588</v>
      </c>
      <c r="X404" s="152">
        <v>35227.079999999994</v>
      </c>
      <c r="Y404" s="204"/>
      <c r="Z404" s="153">
        <v>0</v>
      </c>
      <c r="AA404" s="152">
        <v>0</v>
      </c>
      <c r="AB404" s="204"/>
      <c r="AC404" s="153">
        <v>0</v>
      </c>
      <c r="AD404" s="152">
        <v>0</v>
      </c>
      <c r="AE404" s="204"/>
      <c r="AF404" s="153">
        <v>0</v>
      </c>
      <c r="AG404" s="152">
        <v>0</v>
      </c>
      <c r="AH404" s="204"/>
      <c r="AI404" s="153">
        <v>0</v>
      </c>
      <c r="AJ404" s="152">
        <v>0</v>
      </c>
      <c r="AK404" s="204"/>
      <c r="AL404" s="153">
        <v>0</v>
      </c>
      <c r="AM404" s="152">
        <v>0</v>
      </c>
      <c r="AN404" s="204"/>
      <c r="AO404" s="153">
        <v>0</v>
      </c>
      <c r="AP404" s="152">
        <v>0</v>
      </c>
      <c r="AQ404" s="204"/>
      <c r="AR404" s="153">
        <v>0</v>
      </c>
      <c r="AS404" s="152">
        <v>0</v>
      </c>
      <c r="AT404" s="204"/>
      <c r="AU404" s="153">
        <v>0</v>
      </c>
      <c r="AV404" s="152">
        <v>0</v>
      </c>
      <c r="AW404" s="204"/>
      <c r="AX404" s="153">
        <v>0</v>
      </c>
      <c r="AY404" s="152">
        <v>0</v>
      </c>
      <c r="AZ404" s="204"/>
    </row>
    <row r="405" spans="1:52" ht="30.75" thickBot="1" x14ac:dyDescent="0.3">
      <c r="A405" s="160"/>
      <c r="B405" s="161">
        <v>356</v>
      </c>
      <c r="C405" s="162" t="str">
        <v>Кабель силовой ВВГ-Пнг(А)-LS 3x2,5 ок(N, PE)-0.66 (100м)</v>
      </c>
      <c r="D405" s="162" t="str">
        <v>м</v>
      </c>
      <c r="E405" s="163">
        <v>98.21</v>
      </c>
      <c r="F405" s="162">
        <v>1212</v>
      </c>
      <c r="G405" s="163">
        <v>119030.52</v>
      </c>
      <c r="H405" s="163">
        <v>0</v>
      </c>
      <c r="I405" s="11"/>
      <c r="J405" s="147">
        <v>1212</v>
      </c>
      <c r="K405" s="148">
        <v>119030.51999999999</v>
      </c>
      <c r="L405" s="149"/>
      <c r="M405" s="150"/>
      <c r="N405" s="147">
        <v>0</v>
      </c>
      <c r="O405" s="148">
        <v>0</v>
      </c>
      <c r="P405" s="149"/>
      <c r="Q405" s="153">
        <v>0</v>
      </c>
      <c r="R405" s="152">
        <v>0</v>
      </c>
      <c r="S405" s="204"/>
      <c r="T405" s="153">
        <v>0</v>
      </c>
      <c r="U405" s="152">
        <v>0</v>
      </c>
      <c r="V405" s="204"/>
      <c r="W405" s="153">
        <v>1212</v>
      </c>
      <c r="X405" s="152">
        <v>119030.51999999999</v>
      </c>
      <c r="Y405" s="204"/>
      <c r="Z405" s="153">
        <v>0</v>
      </c>
      <c r="AA405" s="152">
        <v>0</v>
      </c>
      <c r="AB405" s="204"/>
      <c r="AC405" s="153">
        <v>0</v>
      </c>
      <c r="AD405" s="152">
        <v>0</v>
      </c>
      <c r="AE405" s="204"/>
      <c r="AF405" s="153">
        <v>0</v>
      </c>
      <c r="AG405" s="152">
        <v>0</v>
      </c>
      <c r="AH405" s="204"/>
      <c r="AI405" s="153">
        <v>0</v>
      </c>
      <c r="AJ405" s="152">
        <v>0</v>
      </c>
      <c r="AK405" s="204"/>
      <c r="AL405" s="153">
        <v>0</v>
      </c>
      <c r="AM405" s="152">
        <v>0</v>
      </c>
      <c r="AN405" s="204"/>
      <c r="AO405" s="153">
        <v>0</v>
      </c>
      <c r="AP405" s="152">
        <v>0</v>
      </c>
      <c r="AQ405" s="204"/>
      <c r="AR405" s="153">
        <v>0</v>
      </c>
      <c r="AS405" s="152">
        <v>0</v>
      </c>
      <c r="AT405" s="204"/>
      <c r="AU405" s="153">
        <v>0</v>
      </c>
      <c r="AV405" s="152">
        <v>0</v>
      </c>
      <c r="AW405" s="204"/>
      <c r="AX405" s="153">
        <v>0</v>
      </c>
      <c r="AY405" s="152">
        <v>0</v>
      </c>
      <c r="AZ405" s="204"/>
    </row>
    <row r="406" spans="1:52" ht="30.75" thickBot="1" x14ac:dyDescent="0.3">
      <c r="A406" s="160"/>
      <c r="B406" s="161">
        <v>357</v>
      </c>
      <c r="C406" s="162" t="str">
        <v>Монтаж кабеля по кирпичной кладке и затягивание в трубы до 30мм2</v>
      </c>
      <c r="D406" s="162" t="str">
        <v>м</v>
      </c>
      <c r="E406" s="163">
        <v>88.07</v>
      </c>
      <c r="F406" s="162">
        <v>1800</v>
      </c>
      <c r="G406" s="163">
        <v>0</v>
      </c>
      <c r="H406" s="163">
        <v>158526</v>
      </c>
      <c r="I406" s="11"/>
      <c r="J406" s="147">
        <v>1800</v>
      </c>
      <c r="K406" s="148">
        <v>158526</v>
      </c>
      <c r="L406" s="149"/>
      <c r="M406" s="150"/>
      <c r="N406" s="147">
        <v>0</v>
      </c>
      <c r="O406" s="148">
        <v>0</v>
      </c>
      <c r="P406" s="149"/>
      <c r="Q406" s="153">
        <v>0</v>
      </c>
      <c r="R406" s="152">
        <v>0</v>
      </c>
      <c r="S406" s="204"/>
      <c r="T406" s="153">
        <v>0</v>
      </c>
      <c r="U406" s="152">
        <v>0</v>
      </c>
      <c r="V406" s="204"/>
      <c r="W406" s="153">
        <v>1800</v>
      </c>
      <c r="X406" s="152">
        <v>158526</v>
      </c>
      <c r="Y406" s="204"/>
      <c r="Z406" s="153">
        <v>0</v>
      </c>
      <c r="AA406" s="152">
        <v>0</v>
      </c>
      <c r="AB406" s="204"/>
      <c r="AC406" s="153">
        <v>0</v>
      </c>
      <c r="AD406" s="152">
        <v>0</v>
      </c>
      <c r="AE406" s="204"/>
      <c r="AF406" s="153">
        <v>0</v>
      </c>
      <c r="AG406" s="152">
        <v>0</v>
      </c>
      <c r="AH406" s="204"/>
      <c r="AI406" s="153">
        <v>0</v>
      </c>
      <c r="AJ406" s="152">
        <v>0</v>
      </c>
      <c r="AK406" s="204"/>
      <c r="AL406" s="153">
        <v>0</v>
      </c>
      <c r="AM406" s="152">
        <v>0</v>
      </c>
      <c r="AN406" s="204"/>
      <c r="AO406" s="153">
        <v>0</v>
      </c>
      <c r="AP406" s="152">
        <v>0</v>
      </c>
      <c r="AQ406" s="204"/>
      <c r="AR406" s="153">
        <v>0</v>
      </c>
      <c r="AS406" s="152">
        <v>0</v>
      </c>
      <c r="AT406" s="204"/>
      <c r="AU406" s="153">
        <v>0</v>
      </c>
      <c r="AV406" s="152">
        <v>0</v>
      </c>
      <c r="AW406" s="204"/>
      <c r="AX406" s="153">
        <v>0</v>
      </c>
      <c r="AY406" s="152">
        <v>0</v>
      </c>
      <c r="AZ406" s="204"/>
    </row>
    <row r="407" spans="1:52" ht="15.75" thickBot="1" x14ac:dyDescent="0.3">
      <c r="A407" s="160"/>
      <c r="B407" s="161">
        <v>358</v>
      </c>
      <c r="C407" s="162" t="str">
        <v xml:space="preserve">Провод ПуВ нг(А)LS 1х6.0 </v>
      </c>
      <c r="D407" s="162" t="str">
        <v>м</v>
      </c>
      <c r="E407" s="163">
        <v>76.010000000000005</v>
      </c>
      <c r="F407" s="162">
        <v>405</v>
      </c>
      <c r="G407" s="163">
        <v>30784.05</v>
      </c>
      <c r="H407" s="163">
        <v>0</v>
      </c>
      <c r="I407" s="11"/>
      <c r="J407" s="147">
        <v>405</v>
      </c>
      <c r="K407" s="148">
        <v>30784.050000000003</v>
      </c>
      <c r="L407" s="149"/>
      <c r="M407" s="150"/>
      <c r="N407" s="147">
        <v>0</v>
      </c>
      <c r="O407" s="148">
        <v>0</v>
      </c>
      <c r="P407" s="149"/>
      <c r="Q407" s="153">
        <v>0</v>
      </c>
      <c r="R407" s="152">
        <v>0</v>
      </c>
      <c r="S407" s="204"/>
      <c r="T407" s="153">
        <v>0</v>
      </c>
      <c r="U407" s="152">
        <v>0</v>
      </c>
      <c r="V407" s="204"/>
      <c r="W407" s="153">
        <v>405</v>
      </c>
      <c r="X407" s="152">
        <v>30784.050000000003</v>
      </c>
      <c r="Y407" s="204"/>
      <c r="Z407" s="153">
        <v>0</v>
      </c>
      <c r="AA407" s="152">
        <v>0</v>
      </c>
      <c r="AB407" s="204"/>
      <c r="AC407" s="153">
        <v>0</v>
      </c>
      <c r="AD407" s="152">
        <v>0</v>
      </c>
      <c r="AE407" s="204"/>
      <c r="AF407" s="153">
        <v>0</v>
      </c>
      <c r="AG407" s="152">
        <v>0</v>
      </c>
      <c r="AH407" s="204"/>
      <c r="AI407" s="153">
        <v>0</v>
      </c>
      <c r="AJ407" s="152">
        <v>0</v>
      </c>
      <c r="AK407" s="204"/>
      <c r="AL407" s="153">
        <v>0</v>
      </c>
      <c r="AM407" s="152">
        <v>0</v>
      </c>
      <c r="AN407" s="204"/>
      <c r="AO407" s="153">
        <v>0</v>
      </c>
      <c r="AP407" s="152">
        <v>0</v>
      </c>
      <c r="AQ407" s="204"/>
      <c r="AR407" s="153">
        <v>0</v>
      </c>
      <c r="AS407" s="152">
        <v>0</v>
      </c>
      <c r="AT407" s="204"/>
      <c r="AU407" s="153">
        <v>0</v>
      </c>
      <c r="AV407" s="152">
        <v>0</v>
      </c>
      <c r="AW407" s="204"/>
      <c r="AX407" s="153">
        <v>0</v>
      </c>
      <c r="AY407" s="152">
        <v>0</v>
      </c>
      <c r="AZ407" s="204"/>
    </row>
    <row r="408" spans="1:52" ht="15.75" thickBot="1" x14ac:dyDescent="0.3">
      <c r="A408" s="160"/>
      <c r="B408" s="161">
        <v>359</v>
      </c>
      <c r="C408" s="162" t="str">
        <v>Кабель силовой ВВГнг(А)-LS 1х4 ок-0,66</v>
      </c>
      <c r="D408" s="162" t="str">
        <v>м</v>
      </c>
      <c r="E408" s="163">
        <v>52.48</v>
      </c>
      <c r="F408" s="162">
        <v>151</v>
      </c>
      <c r="G408" s="163">
        <v>7924.48</v>
      </c>
      <c r="H408" s="163">
        <v>0</v>
      </c>
      <c r="I408" s="11"/>
      <c r="J408" s="147">
        <v>151</v>
      </c>
      <c r="K408" s="148">
        <v>7924.48</v>
      </c>
      <c r="L408" s="149"/>
      <c r="M408" s="150"/>
      <c r="N408" s="147">
        <v>0</v>
      </c>
      <c r="O408" s="148">
        <v>0</v>
      </c>
      <c r="P408" s="149"/>
      <c r="Q408" s="153">
        <v>0</v>
      </c>
      <c r="R408" s="152">
        <v>0</v>
      </c>
      <c r="S408" s="204"/>
      <c r="T408" s="153">
        <v>0</v>
      </c>
      <c r="U408" s="152">
        <v>0</v>
      </c>
      <c r="V408" s="204"/>
      <c r="W408" s="153">
        <v>151</v>
      </c>
      <c r="X408" s="152">
        <v>7924.48</v>
      </c>
      <c r="Y408" s="204"/>
      <c r="Z408" s="153">
        <v>0</v>
      </c>
      <c r="AA408" s="152">
        <v>0</v>
      </c>
      <c r="AB408" s="204"/>
      <c r="AC408" s="153">
        <v>0</v>
      </c>
      <c r="AD408" s="152">
        <v>0</v>
      </c>
      <c r="AE408" s="204"/>
      <c r="AF408" s="153">
        <v>0</v>
      </c>
      <c r="AG408" s="152">
        <v>0</v>
      </c>
      <c r="AH408" s="204"/>
      <c r="AI408" s="153">
        <v>0</v>
      </c>
      <c r="AJ408" s="152">
        <v>0</v>
      </c>
      <c r="AK408" s="204"/>
      <c r="AL408" s="153">
        <v>0</v>
      </c>
      <c r="AM408" s="152">
        <v>0</v>
      </c>
      <c r="AN408" s="204"/>
      <c r="AO408" s="153">
        <v>0</v>
      </c>
      <c r="AP408" s="152">
        <v>0</v>
      </c>
      <c r="AQ408" s="204"/>
      <c r="AR408" s="153">
        <v>0</v>
      </c>
      <c r="AS408" s="152">
        <v>0</v>
      </c>
      <c r="AT408" s="204"/>
      <c r="AU408" s="153">
        <v>0</v>
      </c>
      <c r="AV408" s="152">
        <v>0</v>
      </c>
      <c r="AW408" s="204"/>
      <c r="AX408" s="153">
        <v>0</v>
      </c>
      <c r="AY408" s="152">
        <v>0</v>
      </c>
      <c r="AZ408" s="204"/>
    </row>
    <row r="409" spans="1:52" ht="15.75" thickBot="1" x14ac:dyDescent="0.3">
      <c r="A409" s="160"/>
      <c r="B409" s="161">
        <v>360</v>
      </c>
      <c r="C409" s="162" t="str">
        <v>Провод силовой ПуВнг(А)-LS 10</v>
      </c>
      <c r="D409" s="162" t="str">
        <v>м</v>
      </c>
      <c r="E409" s="163">
        <v>122.14</v>
      </c>
      <c r="F409" s="162">
        <v>303</v>
      </c>
      <c r="G409" s="163">
        <v>37008.42</v>
      </c>
      <c r="H409" s="163">
        <v>0</v>
      </c>
      <c r="I409" s="11"/>
      <c r="J409" s="147">
        <v>303</v>
      </c>
      <c r="K409" s="148">
        <v>37008.42</v>
      </c>
      <c r="L409" s="149"/>
      <c r="M409" s="150"/>
      <c r="N409" s="147">
        <v>0</v>
      </c>
      <c r="O409" s="148">
        <v>0</v>
      </c>
      <c r="P409" s="149"/>
      <c r="Q409" s="153">
        <v>0</v>
      </c>
      <c r="R409" s="152">
        <v>0</v>
      </c>
      <c r="S409" s="204"/>
      <c r="T409" s="153">
        <v>0</v>
      </c>
      <c r="U409" s="152">
        <v>0</v>
      </c>
      <c r="V409" s="204"/>
      <c r="W409" s="153">
        <v>303</v>
      </c>
      <c r="X409" s="152">
        <v>37008.42</v>
      </c>
      <c r="Y409" s="204"/>
      <c r="Z409" s="153">
        <v>0</v>
      </c>
      <c r="AA409" s="152">
        <v>0</v>
      </c>
      <c r="AB409" s="204"/>
      <c r="AC409" s="153">
        <v>0</v>
      </c>
      <c r="AD409" s="152">
        <v>0</v>
      </c>
      <c r="AE409" s="204"/>
      <c r="AF409" s="153">
        <v>0</v>
      </c>
      <c r="AG409" s="152">
        <v>0</v>
      </c>
      <c r="AH409" s="204"/>
      <c r="AI409" s="153">
        <v>0</v>
      </c>
      <c r="AJ409" s="152">
        <v>0</v>
      </c>
      <c r="AK409" s="204"/>
      <c r="AL409" s="153">
        <v>0</v>
      </c>
      <c r="AM409" s="152">
        <v>0</v>
      </c>
      <c r="AN409" s="204"/>
      <c r="AO409" s="153">
        <v>0</v>
      </c>
      <c r="AP409" s="152">
        <v>0</v>
      </c>
      <c r="AQ409" s="204"/>
      <c r="AR409" s="153">
        <v>0</v>
      </c>
      <c r="AS409" s="152">
        <v>0</v>
      </c>
      <c r="AT409" s="204"/>
      <c r="AU409" s="153">
        <v>0</v>
      </c>
      <c r="AV409" s="152">
        <v>0</v>
      </c>
      <c r="AW409" s="204"/>
      <c r="AX409" s="153">
        <v>0</v>
      </c>
      <c r="AY409" s="152">
        <v>0</v>
      </c>
      <c r="AZ409" s="204"/>
    </row>
    <row r="410" spans="1:52" ht="30.75" thickBot="1" x14ac:dyDescent="0.3">
      <c r="A410" s="160"/>
      <c r="B410" s="161">
        <v>361</v>
      </c>
      <c r="C410" s="162" t="str">
        <v>Монтаж кабеля по кирпичной кладке и затягивание в трубы до 30мм2</v>
      </c>
      <c r="D410" s="162" t="str">
        <v>м</v>
      </c>
      <c r="E410" s="163">
        <v>88.07</v>
      </c>
      <c r="F410" s="162">
        <v>859</v>
      </c>
      <c r="G410" s="163">
        <v>0</v>
      </c>
      <c r="H410" s="163">
        <v>75652.13</v>
      </c>
      <c r="I410" s="11"/>
      <c r="J410" s="147">
        <v>859</v>
      </c>
      <c r="K410" s="148">
        <v>75652.12999999999</v>
      </c>
      <c r="L410" s="149"/>
      <c r="M410" s="150"/>
      <c r="N410" s="147">
        <v>0</v>
      </c>
      <c r="O410" s="148">
        <v>0</v>
      </c>
      <c r="P410" s="149"/>
      <c r="Q410" s="153">
        <v>0</v>
      </c>
      <c r="R410" s="152">
        <v>0</v>
      </c>
      <c r="S410" s="204"/>
      <c r="T410" s="153">
        <v>0</v>
      </c>
      <c r="U410" s="152">
        <v>0</v>
      </c>
      <c r="V410" s="204"/>
      <c r="W410" s="153">
        <v>859</v>
      </c>
      <c r="X410" s="152">
        <v>75652.12999999999</v>
      </c>
      <c r="Y410" s="204"/>
      <c r="Z410" s="153">
        <v>0</v>
      </c>
      <c r="AA410" s="152">
        <v>0</v>
      </c>
      <c r="AB410" s="204"/>
      <c r="AC410" s="153">
        <v>0</v>
      </c>
      <c r="AD410" s="152">
        <v>0</v>
      </c>
      <c r="AE410" s="204"/>
      <c r="AF410" s="153">
        <v>0</v>
      </c>
      <c r="AG410" s="152">
        <v>0</v>
      </c>
      <c r="AH410" s="204"/>
      <c r="AI410" s="153">
        <v>0</v>
      </c>
      <c r="AJ410" s="152">
        <v>0</v>
      </c>
      <c r="AK410" s="204"/>
      <c r="AL410" s="153">
        <v>0</v>
      </c>
      <c r="AM410" s="152">
        <v>0</v>
      </c>
      <c r="AN410" s="204"/>
      <c r="AO410" s="153">
        <v>0</v>
      </c>
      <c r="AP410" s="152">
        <v>0</v>
      </c>
      <c r="AQ410" s="204"/>
      <c r="AR410" s="153">
        <v>0</v>
      </c>
      <c r="AS410" s="152">
        <v>0</v>
      </c>
      <c r="AT410" s="204"/>
      <c r="AU410" s="153">
        <v>0</v>
      </c>
      <c r="AV410" s="152">
        <v>0</v>
      </c>
      <c r="AW410" s="204"/>
      <c r="AX410" s="153">
        <v>0</v>
      </c>
      <c r="AY410" s="152">
        <v>0</v>
      </c>
      <c r="AZ410" s="204"/>
    </row>
    <row r="411" spans="1:52" ht="15.75" thickBot="1" x14ac:dyDescent="0.3">
      <c r="A411" s="160"/>
      <c r="B411" s="161">
        <v>362</v>
      </c>
      <c r="C411" s="162" t="str">
        <v>Кабель ВВГ -П нг(А)FRLS 3х1.5 0.66кВ (бухта)</v>
      </c>
      <c r="D411" s="162" t="str">
        <v>м</v>
      </c>
      <c r="E411" s="163">
        <v>74.73</v>
      </c>
      <c r="F411" s="162">
        <v>81</v>
      </c>
      <c r="G411" s="163">
        <v>6053.13</v>
      </c>
      <c r="H411" s="163">
        <v>0</v>
      </c>
      <c r="I411" s="11"/>
      <c r="J411" s="147">
        <v>81</v>
      </c>
      <c r="K411" s="148">
        <v>6053.13</v>
      </c>
      <c r="L411" s="149"/>
      <c r="M411" s="150"/>
      <c r="N411" s="147">
        <v>0</v>
      </c>
      <c r="O411" s="148">
        <v>0</v>
      </c>
      <c r="P411" s="149"/>
      <c r="Q411" s="153">
        <v>0</v>
      </c>
      <c r="R411" s="152">
        <v>0</v>
      </c>
      <c r="S411" s="204"/>
      <c r="T411" s="153">
        <v>0</v>
      </c>
      <c r="U411" s="152">
        <v>0</v>
      </c>
      <c r="V411" s="204"/>
      <c r="W411" s="153">
        <v>81</v>
      </c>
      <c r="X411" s="152">
        <v>6053.13</v>
      </c>
      <c r="Y411" s="204"/>
      <c r="Z411" s="153">
        <v>0</v>
      </c>
      <c r="AA411" s="152">
        <v>0</v>
      </c>
      <c r="AB411" s="204"/>
      <c r="AC411" s="153">
        <v>0</v>
      </c>
      <c r="AD411" s="152">
        <v>0</v>
      </c>
      <c r="AE411" s="204"/>
      <c r="AF411" s="153">
        <v>0</v>
      </c>
      <c r="AG411" s="152">
        <v>0</v>
      </c>
      <c r="AH411" s="204"/>
      <c r="AI411" s="153">
        <v>0</v>
      </c>
      <c r="AJ411" s="152">
        <v>0</v>
      </c>
      <c r="AK411" s="204"/>
      <c r="AL411" s="153">
        <v>0</v>
      </c>
      <c r="AM411" s="152">
        <v>0</v>
      </c>
      <c r="AN411" s="204"/>
      <c r="AO411" s="153">
        <v>0</v>
      </c>
      <c r="AP411" s="152">
        <v>0</v>
      </c>
      <c r="AQ411" s="204"/>
      <c r="AR411" s="153">
        <v>0</v>
      </c>
      <c r="AS411" s="152">
        <v>0</v>
      </c>
      <c r="AT411" s="204"/>
      <c r="AU411" s="153">
        <v>0</v>
      </c>
      <c r="AV411" s="152">
        <v>0</v>
      </c>
      <c r="AW411" s="204"/>
      <c r="AX411" s="153">
        <v>0</v>
      </c>
      <c r="AY411" s="152">
        <v>0</v>
      </c>
      <c r="AZ411" s="204"/>
    </row>
    <row r="412" spans="1:52" ht="30.75" thickBot="1" x14ac:dyDescent="0.3">
      <c r="A412" s="160"/>
      <c r="B412" s="161">
        <v>363</v>
      </c>
      <c r="C412" s="162" t="str">
        <v>Монтаж кабеля по кирпичной кладке и затягивание в трубы до 30мм2</v>
      </c>
      <c r="D412" s="162" t="str">
        <v>м</v>
      </c>
      <c r="E412" s="163">
        <v>88.07</v>
      </c>
      <c r="F412" s="162">
        <v>81</v>
      </c>
      <c r="G412" s="163">
        <v>0</v>
      </c>
      <c r="H412" s="163">
        <v>7133.67</v>
      </c>
      <c r="I412" s="11"/>
      <c r="J412" s="147">
        <v>81</v>
      </c>
      <c r="K412" s="148">
        <v>7133.6699999999992</v>
      </c>
      <c r="L412" s="149"/>
      <c r="M412" s="150"/>
      <c r="N412" s="147">
        <v>0</v>
      </c>
      <c r="O412" s="148">
        <v>0</v>
      </c>
      <c r="P412" s="149"/>
      <c r="Q412" s="153">
        <v>0</v>
      </c>
      <c r="R412" s="152">
        <v>0</v>
      </c>
      <c r="S412" s="204"/>
      <c r="T412" s="153">
        <v>0</v>
      </c>
      <c r="U412" s="152">
        <v>0</v>
      </c>
      <c r="V412" s="204"/>
      <c r="W412" s="153">
        <v>81</v>
      </c>
      <c r="X412" s="152">
        <v>7133.6699999999992</v>
      </c>
      <c r="Y412" s="204"/>
      <c r="Z412" s="153">
        <v>0</v>
      </c>
      <c r="AA412" s="152">
        <v>0</v>
      </c>
      <c r="AB412" s="204"/>
      <c r="AC412" s="153">
        <v>0</v>
      </c>
      <c r="AD412" s="152">
        <v>0</v>
      </c>
      <c r="AE412" s="204"/>
      <c r="AF412" s="153">
        <v>0</v>
      </c>
      <c r="AG412" s="152">
        <v>0</v>
      </c>
      <c r="AH412" s="204"/>
      <c r="AI412" s="153">
        <v>0</v>
      </c>
      <c r="AJ412" s="152">
        <v>0</v>
      </c>
      <c r="AK412" s="204"/>
      <c r="AL412" s="153">
        <v>0</v>
      </c>
      <c r="AM412" s="152">
        <v>0</v>
      </c>
      <c r="AN412" s="204"/>
      <c r="AO412" s="153">
        <v>0</v>
      </c>
      <c r="AP412" s="152">
        <v>0</v>
      </c>
      <c r="AQ412" s="204"/>
      <c r="AR412" s="153">
        <v>0</v>
      </c>
      <c r="AS412" s="152">
        <v>0</v>
      </c>
      <c r="AT412" s="204"/>
      <c r="AU412" s="153">
        <v>0</v>
      </c>
      <c r="AV412" s="152">
        <v>0</v>
      </c>
      <c r="AW412" s="204"/>
      <c r="AX412" s="153">
        <v>0</v>
      </c>
      <c r="AY412" s="152">
        <v>0</v>
      </c>
      <c r="AZ412" s="204"/>
    </row>
    <row r="413" spans="1:52" ht="15.75" thickBot="1" x14ac:dyDescent="0.3">
      <c r="A413" s="160"/>
      <c r="B413" s="161">
        <v>0</v>
      </c>
      <c r="C413" s="162" t="str">
        <v>4.Электрортехнические изделия</v>
      </c>
      <c r="D413" s="162">
        <v>0</v>
      </c>
      <c r="E413" s="163">
        <v>0</v>
      </c>
      <c r="F413" s="162">
        <v>0</v>
      </c>
      <c r="G413" s="163">
        <v>0</v>
      </c>
      <c r="H413" s="163">
        <v>0</v>
      </c>
      <c r="I413" s="11"/>
      <c r="J413" s="147">
        <v>0</v>
      </c>
      <c r="K413" s="148">
        <v>0</v>
      </c>
      <c r="L413" s="149"/>
      <c r="M413" s="150"/>
      <c r="N413" s="147">
        <v>0</v>
      </c>
      <c r="O413" s="148">
        <v>0</v>
      </c>
      <c r="P413" s="149"/>
      <c r="Q413" s="153">
        <v>0</v>
      </c>
      <c r="R413" s="152">
        <v>0</v>
      </c>
      <c r="S413" s="204"/>
      <c r="T413" s="153">
        <v>0</v>
      </c>
      <c r="U413" s="152">
        <v>0</v>
      </c>
      <c r="V413" s="204"/>
      <c r="W413" s="153">
        <v>0</v>
      </c>
      <c r="X413" s="152">
        <v>0</v>
      </c>
      <c r="Y413" s="204"/>
      <c r="Z413" s="153">
        <v>0</v>
      </c>
      <c r="AA413" s="152">
        <v>0</v>
      </c>
      <c r="AB413" s="204"/>
      <c r="AC413" s="153">
        <v>0</v>
      </c>
      <c r="AD413" s="152">
        <v>0</v>
      </c>
      <c r="AE413" s="204"/>
      <c r="AF413" s="153">
        <v>0</v>
      </c>
      <c r="AG413" s="152">
        <v>0</v>
      </c>
      <c r="AH413" s="204"/>
      <c r="AI413" s="153">
        <v>0</v>
      </c>
      <c r="AJ413" s="152">
        <v>0</v>
      </c>
      <c r="AK413" s="204"/>
      <c r="AL413" s="153">
        <v>0</v>
      </c>
      <c r="AM413" s="152">
        <v>0</v>
      </c>
      <c r="AN413" s="204"/>
      <c r="AO413" s="153">
        <v>0</v>
      </c>
      <c r="AP413" s="152">
        <v>0</v>
      </c>
      <c r="AQ413" s="204"/>
      <c r="AR413" s="153">
        <v>0</v>
      </c>
      <c r="AS413" s="152">
        <v>0</v>
      </c>
      <c r="AT413" s="204"/>
      <c r="AU413" s="153">
        <v>0</v>
      </c>
      <c r="AV413" s="152">
        <v>0</v>
      </c>
      <c r="AW413" s="204"/>
      <c r="AX413" s="153">
        <v>0</v>
      </c>
      <c r="AY413" s="152">
        <v>0</v>
      </c>
      <c r="AZ413" s="204"/>
    </row>
    <row r="414" spans="1:52" ht="45.75" thickBot="1" x14ac:dyDescent="0.3">
      <c r="A414" s="160"/>
      <c r="B414" s="161">
        <v>364</v>
      </c>
      <c r="C414" s="162" t="str">
        <v>BRITE Розетка двойная с заземлением с защитными шторками и крышкой 16А в сборе IP44 РСбш12-3-44-БрБ белый</v>
      </c>
      <c r="D414" s="162" t="str">
        <v>шт</v>
      </c>
      <c r="E414" s="163">
        <v>361</v>
      </c>
      <c r="F414" s="162">
        <v>15</v>
      </c>
      <c r="G414" s="163">
        <v>5415</v>
      </c>
      <c r="H414" s="163">
        <v>0</v>
      </c>
      <c r="I414" s="11"/>
      <c r="J414" s="147">
        <v>0</v>
      </c>
      <c r="K414" s="148">
        <v>0</v>
      </c>
      <c r="L414" s="149"/>
      <c r="M414" s="150"/>
      <c r="N414" s="147">
        <v>15</v>
      </c>
      <c r="O414" s="148">
        <v>5415</v>
      </c>
      <c r="P414" s="149"/>
      <c r="Q414" s="153">
        <v>0</v>
      </c>
      <c r="R414" s="152">
        <v>0</v>
      </c>
      <c r="S414" s="204"/>
      <c r="T414" s="153">
        <v>0</v>
      </c>
      <c r="U414" s="152">
        <v>0</v>
      </c>
      <c r="V414" s="204"/>
      <c r="W414" s="153">
        <v>0</v>
      </c>
      <c r="X414" s="152">
        <v>0</v>
      </c>
      <c r="Y414" s="204"/>
      <c r="Z414" s="153">
        <v>0</v>
      </c>
      <c r="AA414" s="152">
        <v>0</v>
      </c>
      <c r="AB414" s="204"/>
      <c r="AC414" s="153">
        <v>0</v>
      </c>
      <c r="AD414" s="152">
        <v>0</v>
      </c>
      <c r="AE414" s="204"/>
      <c r="AF414" s="153">
        <v>0</v>
      </c>
      <c r="AG414" s="152">
        <v>0</v>
      </c>
      <c r="AH414" s="204"/>
      <c r="AI414" s="153">
        <v>0</v>
      </c>
      <c r="AJ414" s="152">
        <v>0</v>
      </c>
      <c r="AK414" s="204"/>
      <c r="AL414" s="153">
        <v>0</v>
      </c>
      <c r="AM414" s="152">
        <v>0</v>
      </c>
      <c r="AN414" s="204"/>
      <c r="AO414" s="153">
        <v>0</v>
      </c>
      <c r="AP414" s="152">
        <v>0</v>
      </c>
      <c r="AQ414" s="204"/>
      <c r="AR414" s="153">
        <v>0</v>
      </c>
      <c r="AS414" s="152">
        <v>0</v>
      </c>
      <c r="AT414" s="204"/>
      <c r="AU414" s="153">
        <v>0</v>
      </c>
      <c r="AV414" s="152">
        <v>0</v>
      </c>
      <c r="AW414" s="204"/>
      <c r="AX414" s="153">
        <v>0</v>
      </c>
      <c r="AY414" s="152">
        <v>0</v>
      </c>
      <c r="AZ414" s="204"/>
    </row>
    <row r="415" spans="1:52" ht="30.75" thickBot="1" x14ac:dyDescent="0.3">
      <c r="A415" s="160"/>
      <c r="B415" s="161">
        <v>365</v>
      </c>
      <c r="C415" s="162" t="str">
        <v>Розетка ATLASDESIGN двойная с заземлением со шторками 16А в сборе белый</v>
      </c>
      <c r="D415" s="162" t="str">
        <v>шт</v>
      </c>
      <c r="E415" s="163">
        <v>287.70999999999998</v>
      </c>
      <c r="F415" s="162">
        <v>168</v>
      </c>
      <c r="G415" s="163">
        <v>48335.28</v>
      </c>
      <c r="H415" s="163">
        <v>0</v>
      </c>
      <c r="I415" s="11"/>
      <c r="J415" s="147">
        <v>0</v>
      </c>
      <c r="K415" s="148">
        <v>0</v>
      </c>
      <c r="L415" s="149"/>
      <c r="M415" s="150"/>
      <c r="N415" s="147">
        <v>168</v>
      </c>
      <c r="O415" s="148">
        <v>48335.28</v>
      </c>
      <c r="P415" s="149"/>
      <c r="Q415" s="153">
        <v>0</v>
      </c>
      <c r="R415" s="152">
        <v>0</v>
      </c>
      <c r="S415" s="204"/>
      <c r="T415" s="153">
        <v>0</v>
      </c>
      <c r="U415" s="152">
        <v>0</v>
      </c>
      <c r="V415" s="204"/>
      <c r="W415" s="153">
        <v>0</v>
      </c>
      <c r="X415" s="152">
        <v>0</v>
      </c>
      <c r="Y415" s="204"/>
      <c r="Z415" s="153">
        <v>0</v>
      </c>
      <c r="AA415" s="152">
        <v>0</v>
      </c>
      <c r="AB415" s="204"/>
      <c r="AC415" s="153">
        <v>0</v>
      </c>
      <c r="AD415" s="152">
        <v>0</v>
      </c>
      <c r="AE415" s="204"/>
      <c r="AF415" s="153">
        <v>0</v>
      </c>
      <c r="AG415" s="152">
        <v>0</v>
      </c>
      <c r="AH415" s="204"/>
      <c r="AI415" s="153">
        <v>0</v>
      </c>
      <c r="AJ415" s="152">
        <v>0</v>
      </c>
      <c r="AK415" s="204"/>
      <c r="AL415" s="153">
        <v>0</v>
      </c>
      <c r="AM415" s="152">
        <v>0</v>
      </c>
      <c r="AN415" s="204"/>
      <c r="AO415" s="153">
        <v>0</v>
      </c>
      <c r="AP415" s="152">
        <v>0</v>
      </c>
      <c r="AQ415" s="204"/>
      <c r="AR415" s="153">
        <v>0</v>
      </c>
      <c r="AS415" s="152">
        <v>0</v>
      </c>
      <c r="AT415" s="204"/>
      <c r="AU415" s="153">
        <v>0</v>
      </c>
      <c r="AV415" s="152">
        <v>0</v>
      </c>
      <c r="AW415" s="204"/>
      <c r="AX415" s="153">
        <v>0</v>
      </c>
      <c r="AY415" s="152">
        <v>0</v>
      </c>
      <c r="AZ415" s="204"/>
    </row>
    <row r="416" spans="1:52" ht="30.75" thickBot="1" x14ac:dyDescent="0.3">
      <c r="A416" s="160"/>
      <c r="B416" s="161">
        <v>366</v>
      </c>
      <c r="C416" s="162" t="str">
        <v>Монтаж и подключение розеток скрытой установки</v>
      </c>
      <c r="D416" s="162" t="str">
        <v>шт</v>
      </c>
      <c r="E416" s="163">
        <v>192.15</v>
      </c>
      <c r="F416" s="162">
        <v>183</v>
      </c>
      <c r="G416" s="163">
        <v>0</v>
      </c>
      <c r="H416" s="163">
        <v>35163.449999999997</v>
      </c>
      <c r="I416" s="11"/>
      <c r="J416" s="147">
        <v>0</v>
      </c>
      <c r="K416" s="148">
        <v>0</v>
      </c>
      <c r="L416" s="149"/>
      <c r="M416" s="150"/>
      <c r="N416" s="147">
        <v>183</v>
      </c>
      <c r="O416" s="148">
        <v>35163.450000000004</v>
      </c>
      <c r="P416" s="149"/>
      <c r="Q416" s="153">
        <v>0</v>
      </c>
      <c r="R416" s="152">
        <v>0</v>
      </c>
      <c r="S416" s="204"/>
      <c r="T416" s="153">
        <v>0</v>
      </c>
      <c r="U416" s="152">
        <v>0</v>
      </c>
      <c r="V416" s="204"/>
      <c r="W416" s="153">
        <v>0</v>
      </c>
      <c r="X416" s="152">
        <v>0</v>
      </c>
      <c r="Y416" s="204"/>
      <c r="Z416" s="153">
        <v>0</v>
      </c>
      <c r="AA416" s="152">
        <v>0</v>
      </c>
      <c r="AB416" s="204"/>
      <c r="AC416" s="153">
        <v>0</v>
      </c>
      <c r="AD416" s="152">
        <v>0</v>
      </c>
      <c r="AE416" s="204"/>
      <c r="AF416" s="153">
        <v>0</v>
      </c>
      <c r="AG416" s="152">
        <v>0</v>
      </c>
      <c r="AH416" s="204"/>
      <c r="AI416" s="153">
        <v>0</v>
      </c>
      <c r="AJ416" s="152">
        <v>0</v>
      </c>
      <c r="AK416" s="204"/>
      <c r="AL416" s="153">
        <v>0</v>
      </c>
      <c r="AM416" s="152">
        <v>0</v>
      </c>
      <c r="AN416" s="204"/>
      <c r="AO416" s="153">
        <v>0</v>
      </c>
      <c r="AP416" s="152">
        <v>0</v>
      </c>
      <c r="AQ416" s="204"/>
      <c r="AR416" s="153">
        <v>0</v>
      </c>
      <c r="AS416" s="152">
        <v>0</v>
      </c>
      <c r="AT416" s="204"/>
      <c r="AU416" s="153">
        <v>0</v>
      </c>
      <c r="AV416" s="152">
        <v>0</v>
      </c>
      <c r="AW416" s="204"/>
      <c r="AX416" s="153">
        <v>0</v>
      </c>
      <c r="AY416" s="152">
        <v>0</v>
      </c>
      <c r="AZ416" s="204"/>
    </row>
    <row r="417" spans="1:52" ht="30.75" thickBot="1" x14ac:dyDescent="0.3">
      <c r="A417" s="160"/>
      <c r="B417" s="161">
        <v>367</v>
      </c>
      <c r="C417" s="162" t="str">
        <v>ЭТЮД Розетка наружная с заземлением со шторками белая (на роутер)</v>
      </c>
      <c r="D417" s="162" t="str">
        <v>шт</v>
      </c>
      <c r="E417" s="163">
        <v>170.8</v>
      </c>
      <c r="F417" s="162">
        <v>15</v>
      </c>
      <c r="G417" s="163">
        <v>2562</v>
      </c>
      <c r="H417" s="163">
        <v>0</v>
      </c>
      <c r="I417" s="11"/>
      <c r="J417" s="147">
        <v>0</v>
      </c>
      <c r="K417" s="148">
        <v>0</v>
      </c>
      <c r="L417" s="149"/>
      <c r="M417" s="150"/>
      <c r="N417" s="147">
        <v>15</v>
      </c>
      <c r="O417" s="148">
        <v>2562</v>
      </c>
      <c r="P417" s="149"/>
      <c r="Q417" s="153">
        <v>0</v>
      </c>
      <c r="R417" s="152">
        <v>0</v>
      </c>
      <c r="S417" s="204"/>
      <c r="T417" s="153">
        <v>0</v>
      </c>
      <c r="U417" s="152">
        <v>0</v>
      </c>
      <c r="V417" s="204"/>
      <c r="W417" s="153">
        <v>0</v>
      </c>
      <c r="X417" s="152">
        <v>0</v>
      </c>
      <c r="Y417" s="204"/>
      <c r="Z417" s="153">
        <v>0</v>
      </c>
      <c r="AA417" s="152">
        <v>0</v>
      </c>
      <c r="AB417" s="204"/>
      <c r="AC417" s="153">
        <v>0</v>
      </c>
      <c r="AD417" s="152">
        <v>0</v>
      </c>
      <c r="AE417" s="204"/>
      <c r="AF417" s="153">
        <v>0</v>
      </c>
      <c r="AG417" s="152">
        <v>0</v>
      </c>
      <c r="AH417" s="204"/>
      <c r="AI417" s="153">
        <v>0</v>
      </c>
      <c r="AJ417" s="152">
        <v>0</v>
      </c>
      <c r="AK417" s="204"/>
      <c r="AL417" s="153">
        <v>0</v>
      </c>
      <c r="AM417" s="152">
        <v>0</v>
      </c>
      <c r="AN417" s="204"/>
      <c r="AO417" s="153">
        <v>0</v>
      </c>
      <c r="AP417" s="152">
        <v>0</v>
      </c>
      <c r="AQ417" s="204"/>
      <c r="AR417" s="153">
        <v>0</v>
      </c>
      <c r="AS417" s="152">
        <v>0</v>
      </c>
      <c r="AT417" s="204"/>
      <c r="AU417" s="153">
        <v>0</v>
      </c>
      <c r="AV417" s="152">
        <v>0</v>
      </c>
      <c r="AW417" s="204"/>
      <c r="AX417" s="153">
        <v>0</v>
      </c>
      <c r="AY417" s="152">
        <v>0</v>
      </c>
      <c r="AZ417" s="204"/>
    </row>
    <row r="418" spans="1:52" ht="30.75" thickBot="1" x14ac:dyDescent="0.3">
      <c r="A418" s="160"/>
      <c r="B418" s="161">
        <v>368</v>
      </c>
      <c r="C418" s="162" t="str">
        <v>Монтаж и подключение розеток и выключателей открытой установки</v>
      </c>
      <c r="D418" s="162" t="str">
        <v>шт</v>
      </c>
      <c r="E418" s="163">
        <v>256.2</v>
      </c>
      <c r="F418" s="162">
        <v>15</v>
      </c>
      <c r="G418" s="163">
        <v>0</v>
      </c>
      <c r="H418" s="163">
        <v>3843</v>
      </c>
      <c r="I418" s="11"/>
      <c r="J418" s="147">
        <v>0</v>
      </c>
      <c r="K418" s="148">
        <v>0</v>
      </c>
      <c r="L418" s="149"/>
      <c r="M418" s="150"/>
      <c r="N418" s="147">
        <v>15</v>
      </c>
      <c r="O418" s="148">
        <v>3843</v>
      </c>
      <c r="P418" s="149"/>
      <c r="Q418" s="153">
        <v>0</v>
      </c>
      <c r="R418" s="152">
        <v>0</v>
      </c>
      <c r="S418" s="204"/>
      <c r="T418" s="153">
        <v>0</v>
      </c>
      <c r="U418" s="152">
        <v>0</v>
      </c>
      <c r="V418" s="204"/>
      <c r="W418" s="153">
        <v>0</v>
      </c>
      <c r="X418" s="152">
        <v>0</v>
      </c>
      <c r="Y418" s="204"/>
      <c r="Z418" s="153">
        <v>0</v>
      </c>
      <c r="AA418" s="152">
        <v>0</v>
      </c>
      <c r="AB418" s="204"/>
      <c r="AC418" s="153">
        <v>0</v>
      </c>
      <c r="AD418" s="152">
        <v>0</v>
      </c>
      <c r="AE418" s="204"/>
      <c r="AF418" s="153">
        <v>0</v>
      </c>
      <c r="AG418" s="152">
        <v>0</v>
      </c>
      <c r="AH418" s="204"/>
      <c r="AI418" s="153">
        <v>0</v>
      </c>
      <c r="AJ418" s="152">
        <v>0</v>
      </c>
      <c r="AK418" s="204"/>
      <c r="AL418" s="153">
        <v>0</v>
      </c>
      <c r="AM418" s="152">
        <v>0</v>
      </c>
      <c r="AN418" s="204"/>
      <c r="AO418" s="153">
        <v>0</v>
      </c>
      <c r="AP418" s="152">
        <v>0</v>
      </c>
      <c r="AQ418" s="204"/>
      <c r="AR418" s="153">
        <v>0</v>
      </c>
      <c r="AS418" s="152">
        <v>0</v>
      </c>
      <c r="AT418" s="204"/>
      <c r="AU418" s="153">
        <v>0</v>
      </c>
      <c r="AV418" s="152">
        <v>0</v>
      </c>
      <c r="AW418" s="204"/>
      <c r="AX418" s="153">
        <v>0</v>
      </c>
      <c r="AY418" s="152">
        <v>0</v>
      </c>
      <c r="AZ418" s="204"/>
    </row>
    <row r="419" spans="1:52" ht="30.75" thickBot="1" x14ac:dyDescent="0.3">
      <c r="A419" s="160"/>
      <c r="B419" s="161">
        <v>369</v>
      </c>
      <c r="C419" s="162" t="str">
        <v>Разъем РШ-ВШ 32А 250В 2P+PE(ОУ) пластиковый белый Simple</v>
      </c>
      <c r="D419" s="162" t="str">
        <v>шт</v>
      </c>
      <c r="E419" s="163">
        <v>278.79000000000002</v>
      </c>
      <c r="F419" s="162">
        <v>15</v>
      </c>
      <c r="G419" s="163">
        <v>4181.8500000000004</v>
      </c>
      <c r="H419" s="163">
        <v>0</v>
      </c>
      <c r="I419" s="11"/>
      <c r="J419" s="147">
        <v>0</v>
      </c>
      <c r="K419" s="148">
        <v>0</v>
      </c>
      <c r="L419" s="149"/>
      <c r="M419" s="150"/>
      <c r="N419" s="147">
        <v>15</v>
      </c>
      <c r="O419" s="148">
        <v>4181.8500000000004</v>
      </c>
      <c r="P419" s="149"/>
      <c r="Q419" s="153">
        <v>0</v>
      </c>
      <c r="R419" s="152">
        <v>0</v>
      </c>
      <c r="S419" s="204"/>
      <c r="T419" s="153">
        <v>0</v>
      </c>
      <c r="U419" s="152">
        <v>0</v>
      </c>
      <c r="V419" s="204"/>
      <c r="W419" s="153">
        <v>0</v>
      </c>
      <c r="X419" s="152">
        <v>0</v>
      </c>
      <c r="Y419" s="204"/>
      <c r="Z419" s="153">
        <v>0</v>
      </c>
      <c r="AA419" s="152">
        <v>0</v>
      </c>
      <c r="AB419" s="204"/>
      <c r="AC419" s="153">
        <v>0</v>
      </c>
      <c r="AD419" s="152">
        <v>0</v>
      </c>
      <c r="AE419" s="204"/>
      <c r="AF419" s="153">
        <v>0</v>
      </c>
      <c r="AG419" s="152">
        <v>0</v>
      </c>
      <c r="AH419" s="204"/>
      <c r="AI419" s="153">
        <v>0</v>
      </c>
      <c r="AJ419" s="152">
        <v>0</v>
      </c>
      <c r="AK419" s="204"/>
      <c r="AL419" s="153">
        <v>0</v>
      </c>
      <c r="AM419" s="152">
        <v>0</v>
      </c>
      <c r="AN419" s="204"/>
      <c r="AO419" s="153">
        <v>0</v>
      </c>
      <c r="AP419" s="152">
        <v>0</v>
      </c>
      <c r="AQ419" s="204"/>
      <c r="AR419" s="153">
        <v>0</v>
      </c>
      <c r="AS419" s="152">
        <v>0</v>
      </c>
      <c r="AT419" s="204"/>
      <c r="AU419" s="153">
        <v>0</v>
      </c>
      <c r="AV419" s="152">
        <v>0</v>
      </c>
      <c r="AW419" s="204"/>
      <c r="AX419" s="153">
        <v>0</v>
      </c>
      <c r="AY419" s="152">
        <v>0</v>
      </c>
      <c r="AZ419" s="204"/>
    </row>
    <row r="420" spans="1:52" ht="30.75" thickBot="1" x14ac:dyDescent="0.3">
      <c r="A420" s="160"/>
      <c r="B420" s="161">
        <v>370</v>
      </c>
      <c r="C420" s="162" t="str">
        <v>Монтаж и подключение силовой розетки на электроплиту</v>
      </c>
      <c r="D420" s="162" t="str">
        <v>шт</v>
      </c>
      <c r="E420" s="163">
        <v>344.27</v>
      </c>
      <c r="F420" s="162">
        <v>15</v>
      </c>
      <c r="G420" s="163">
        <v>0</v>
      </c>
      <c r="H420" s="163">
        <v>5164.05</v>
      </c>
      <c r="I420" s="11"/>
      <c r="J420" s="147">
        <v>0</v>
      </c>
      <c r="K420" s="148">
        <v>0</v>
      </c>
      <c r="L420" s="149"/>
      <c r="M420" s="150"/>
      <c r="N420" s="147">
        <v>15</v>
      </c>
      <c r="O420" s="148">
        <v>5164.0499999999993</v>
      </c>
      <c r="P420" s="149"/>
      <c r="Q420" s="153">
        <v>0</v>
      </c>
      <c r="R420" s="152">
        <v>0</v>
      </c>
      <c r="S420" s="204"/>
      <c r="T420" s="153">
        <v>0</v>
      </c>
      <c r="U420" s="152">
        <v>0</v>
      </c>
      <c r="V420" s="204"/>
      <c r="W420" s="153">
        <v>0</v>
      </c>
      <c r="X420" s="152">
        <v>0</v>
      </c>
      <c r="Y420" s="204"/>
      <c r="Z420" s="153">
        <v>0</v>
      </c>
      <c r="AA420" s="152">
        <v>0</v>
      </c>
      <c r="AB420" s="204"/>
      <c r="AC420" s="153">
        <v>0</v>
      </c>
      <c r="AD420" s="152">
        <v>0</v>
      </c>
      <c r="AE420" s="204"/>
      <c r="AF420" s="153">
        <v>0</v>
      </c>
      <c r="AG420" s="152">
        <v>0</v>
      </c>
      <c r="AH420" s="204"/>
      <c r="AI420" s="153">
        <v>0</v>
      </c>
      <c r="AJ420" s="152">
        <v>0</v>
      </c>
      <c r="AK420" s="204"/>
      <c r="AL420" s="153">
        <v>0</v>
      </c>
      <c r="AM420" s="152">
        <v>0</v>
      </c>
      <c r="AN420" s="204"/>
      <c r="AO420" s="153">
        <v>0</v>
      </c>
      <c r="AP420" s="152">
        <v>0</v>
      </c>
      <c r="AQ420" s="204"/>
      <c r="AR420" s="153">
        <v>0</v>
      </c>
      <c r="AS420" s="152">
        <v>0</v>
      </c>
      <c r="AT420" s="204"/>
      <c r="AU420" s="153">
        <v>0</v>
      </c>
      <c r="AV420" s="152">
        <v>0</v>
      </c>
      <c r="AW420" s="204"/>
      <c r="AX420" s="153">
        <v>0</v>
      </c>
      <c r="AY420" s="152">
        <v>0</v>
      </c>
      <c r="AZ420" s="204"/>
    </row>
    <row r="421" spans="1:52" ht="30.75" thickBot="1" x14ac:dyDescent="0.3">
      <c r="A421" s="160"/>
      <c r="B421" s="161">
        <v>371</v>
      </c>
      <c r="C421" s="162" t="str">
        <v>Гермес PLUS Розетка с заземлением наружная с крышкой IP54</v>
      </c>
      <c r="D421" s="162" t="str">
        <v>шт</v>
      </c>
      <c r="E421" s="163">
        <v>330.93</v>
      </c>
      <c r="F421" s="162">
        <v>2</v>
      </c>
      <c r="G421" s="163">
        <v>661.86</v>
      </c>
      <c r="H421" s="163">
        <v>0</v>
      </c>
      <c r="I421" s="11"/>
      <c r="J421" s="147">
        <v>0</v>
      </c>
      <c r="K421" s="148">
        <v>0</v>
      </c>
      <c r="L421" s="149"/>
      <c r="M421" s="150"/>
      <c r="N421" s="147">
        <v>2</v>
      </c>
      <c r="O421" s="148">
        <v>661.86</v>
      </c>
      <c r="P421" s="149"/>
      <c r="Q421" s="153">
        <v>0</v>
      </c>
      <c r="R421" s="152">
        <v>0</v>
      </c>
      <c r="S421" s="204"/>
      <c r="T421" s="153">
        <v>0</v>
      </c>
      <c r="U421" s="152">
        <v>0</v>
      </c>
      <c r="V421" s="204"/>
      <c r="W421" s="153">
        <v>0</v>
      </c>
      <c r="X421" s="152">
        <v>0</v>
      </c>
      <c r="Y421" s="204"/>
      <c r="Z421" s="153">
        <v>0</v>
      </c>
      <c r="AA421" s="152">
        <v>0</v>
      </c>
      <c r="AB421" s="204"/>
      <c r="AC421" s="153">
        <v>0</v>
      </c>
      <c r="AD421" s="152">
        <v>0</v>
      </c>
      <c r="AE421" s="204"/>
      <c r="AF421" s="153">
        <v>0</v>
      </c>
      <c r="AG421" s="152">
        <v>0</v>
      </c>
      <c r="AH421" s="204"/>
      <c r="AI421" s="153">
        <v>0</v>
      </c>
      <c r="AJ421" s="152">
        <v>0</v>
      </c>
      <c r="AK421" s="204"/>
      <c r="AL421" s="153">
        <v>0</v>
      </c>
      <c r="AM421" s="152">
        <v>0</v>
      </c>
      <c r="AN421" s="204"/>
      <c r="AO421" s="153">
        <v>0</v>
      </c>
      <c r="AP421" s="152">
        <v>0</v>
      </c>
      <c r="AQ421" s="204"/>
      <c r="AR421" s="153">
        <v>0</v>
      </c>
      <c r="AS421" s="152">
        <v>0</v>
      </c>
      <c r="AT421" s="204"/>
      <c r="AU421" s="153">
        <v>0</v>
      </c>
      <c r="AV421" s="152">
        <v>0</v>
      </c>
      <c r="AW421" s="204"/>
      <c r="AX421" s="153">
        <v>0</v>
      </c>
      <c r="AY421" s="152">
        <v>0</v>
      </c>
      <c r="AZ421" s="204"/>
    </row>
    <row r="422" spans="1:52" ht="30.75" thickBot="1" x14ac:dyDescent="0.3">
      <c r="A422" s="160"/>
      <c r="B422" s="161">
        <v>372</v>
      </c>
      <c r="C422" s="162" t="str">
        <v>Монтаж и подключение розеток и выключателей открытой установки</v>
      </c>
      <c r="D422" s="162" t="str">
        <v>шт</v>
      </c>
      <c r="E422" s="163">
        <v>256.2</v>
      </c>
      <c r="F422" s="162">
        <v>2</v>
      </c>
      <c r="G422" s="163">
        <v>0</v>
      </c>
      <c r="H422" s="163">
        <v>512.4</v>
      </c>
      <c r="I422" s="11"/>
      <c r="J422" s="147">
        <v>0</v>
      </c>
      <c r="K422" s="148">
        <v>0</v>
      </c>
      <c r="L422" s="149"/>
      <c r="M422" s="150"/>
      <c r="N422" s="147">
        <v>2</v>
      </c>
      <c r="O422" s="148">
        <v>512.4</v>
      </c>
      <c r="P422" s="149"/>
      <c r="Q422" s="153">
        <v>0</v>
      </c>
      <c r="R422" s="152">
        <v>0</v>
      </c>
      <c r="S422" s="204"/>
      <c r="T422" s="153">
        <v>0</v>
      </c>
      <c r="U422" s="152">
        <v>0</v>
      </c>
      <c r="V422" s="204"/>
      <c r="W422" s="153">
        <v>0</v>
      </c>
      <c r="X422" s="152">
        <v>0</v>
      </c>
      <c r="Y422" s="204"/>
      <c r="Z422" s="153">
        <v>0</v>
      </c>
      <c r="AA422" s="152">
        <v>0</v>
      </c>
      <c r="AB422" s="204"/>
      <c r="AC422" s="153">
        <v>0</v>
      </c>
      <c r="AD422" s="152">
        <v>0</v>
      </c>
      <c r="AE422" s="204"/>
      <c r="AF422" s="153">
        <v>0</v>
      </c>
      <c r="AG422" s="152">
        <v>0</v>
      </c>
      <c r="AH422" s="204"/>
      <c r="AI422" s="153">
        <v>0</v>
      </c>
      <c r="AJ422" s="152">
        <v>0</v>
      </c>
      <c r="AK422" s="204"/>
      <c r="AL422" s="153">
        <v>0</v>
      </c>
      <c r="AM422" s="152">
        <v>0</v>
      </c>
      <c r="AN422" s="204"/>
      <c r="AO422" s="153">
        <v>0</v>
      </c>
      <c r="AP422" s="152">
        <v>0</v>
      </c>
      <c r="AQ422" s="204"/>
      <c r="AR422" s="153">
        <v>0</v>
      </c>
      <c r="AS422" s="152">
        <v>0</v>
      </c>
      <c r="AT422" s="204"/>
      <c r="AU422" s="153">
        <v>0</v>
      </c>
      <c r="AV422" s="152">
        <v>0</v>
      </c>
      <c r="AW422" s="204"/>
      <c r="AX422" s="153">
        <v>0</v>
      </c>
      <c r="AY422" s="152">
        <v>0</v>
      </c>
      <c r="AZ422" s="204"/>
    </row>
    <row r="423" spans="1:52" ht="30.75" thickBot="1" x14ac:dyDescent="0.3">
      <c r="A423" s="160"/>
      <c r="B423" s="161">
        <v>373</v>
      </c>
      <c r="C423" s="162" t="str">
        <v>Выключатель одноклавишный ATLASDESIGN схема 1 10АХ механизм белый</v>
      </c>
      <c r="D423" s="162" t="str">
        <v>шт</v>
      </c>
      <c r="E423" s="163">
        <v>136.99</v>
      </c>
      <c r="F423" s="162">
        <v>16</v>
      </c>
      <c r="G423" s="163">
        <v>2191.84</v>
      </c>
      <c r="H423" s="163">
        <v>0</v>
      </c>
      <c r="I423" s="11"/>
      <c r="J423" s="147">
        <v>0</v>
      </c>
      <c r="K423" s="148">
        <v>0</v>
      </c>
      <c r="L423" s="149"/>
      <c r="M423" s="150"/>
      <c r="N423" s="147">
        <v>16</v>
      </c>
      <c r="O423" s="148">
        <v>2191.84</v>
      </c>
      <c r="P423" s="149"/>
      <c r="Q423" s="153">
        <v>0</v>
      </c>
      <c r="R423" s="152">
        <v>0</v>
      </c>
      <c r="S423" s="204"/>
      <c r="T423" s="153">
        <v>0</v>
      </c>
      <c r="U423" s="152">
        <v>0</v>
      </c>
      <c r="V423" s="204"/>
      <c r="W423" s="153">
        <v>0</v>
      </c>
      <c r="X423" s="152">
        <v>0</v>
      </c>
      <c r="Y423" s="204"/>
      <c r="Z423" s="153">
        <v>0</v>
      </c>
      <c r="AA423" s="152">
        <v>0</v>
      </c>
      <c r="AB423" s="204"/>
      <c r="AC423" s="153">
        <v>0</v>
      </c>
      <c r="AD423" s="152">
        <v>0</v>
      </c>
      <c r="AE423" s="204"/>
      <c r="AF423" s="153">
        <v>0</v>
      </c>
      <c r="AG423" s="152">
        <v>0</v>
      </c>
      <c r="AH423" s="204"/>
      <c r="AI423" s="153">
        <v>0</v>
      </c>
      <c r="AJ423" s="152">
        <v>0</v>
      </c>
      <c r="AK423" s="204"/>
      <c r="AL423" s="153">
        <v>0</v>
      </c>
      <c r="AM423" s="152">
        <v>0</v>
      </c>
      <c r="AN423" s="204"/>
      <c r="AO423" s="153">
        <v>0</v>
      </c>
      <c r="AP423" s="152">
        <v>0</v>
      </c>
      <c r="AQ423" s="204"/>
      <c r="AR423" s="153">
        <v>0</v>
      </c>
      <c r="AS423" s="152">
        <v>0</v>
      </c>
      <c r="AT423" s="204"/>
      <c r="AU423" s="153">
        <v>0</v>
      </c>
      <c r="AV423" s="152">
        <v>0</v>
      </c>
      <c r="AW423" s="204"/>
      <c r="AX423" s="153">
        <v>0</v>
      </c>
      <c r="AY423" s="152">
        <v>0</v>
      </c>
      <c r="AZ423" s="204"/>
    </row>
    <row r="424" spans="1:52" ht="30.75" thickBot="1" x14ac:dyDescent="0.3">
      <c r="A424" s="160"/>
      <c r="B424" s="161">
        <v>374</v>
      </c>
      <c r="C424" s="162" t="str">
        <v>Выключатель двухклавишный ATLASDESIGN схема 5 10АХ механизм белый</v>
      </c>
      <c r="D424" s="162" t="str">
        <v>шт</v>
      </c>
      <c r="E424" s="163">
        <v>178.27</v>
      </c>
      <c r="F424" s="162">
        <v>50</v>
      </c>
      <c r="G424" s="163">
        <v>8913.5</v>
      </c>
      <c r="H424" s="163">
        <v>0</v>
      </c>
      <c r="I424" s="11"/>
      <c r="J424" s="147">
        <v>0</v>
      </c>
      <c r="K424" s="148">
        <v>0</v>
      </c>
      <c r="L424" s="149"/>
      <c r="M424" s="150"/>
      <c r="N424" s="147">
        <v>50</v>
      </c>
      <c r="O424" s="148">
        <v>8913.5</v>
      </c>
      <c r="P424" s="149"/>
      <c r="Q424" s="153">
        <v>0</v>
      </c>
      <c r="R424" s="152">
        <v>0</v>
      </c>
      <c r="S424" s="204"/>
      <c r="T424" s="153">
        <v>0</v>
      </c>
      <c r="U424" s="152">
        <v>0</v>
      </c>
      <c r="V424" s="204"/>
      <c r="W424" s="153">
        <v>0</v>
      </c>
      <c r="X424" s="152">
        <v>0</v>
      </c>
      <c r="Y424" s="204"/>
      <c r="Z424" s="153">
        <v>0</v>
      </c>
      <c r="AA424" s="152">
        <v>0</v>
      </c>
      <c r="AB424" s="204"/>
      <c r="AC424" s="153">
        <v>0</v>
      </c>
      <c r="AD424" s="152">
        <v>0</v>
      </c>
      <c r="AE424" s="204"/>
      <c r="AF424" s="153">
        <v>0</v>
      </c>
      <c r="AG424" s="152">
        <v>0</v>
      </c>
      <c r="AH424" s="204"/>
      <c r="AI424" s="153">
        <v>0</v>
      </c>
      <c r="AJ424" s="152">
        <v>0</v>
      </c>
      <c r="AK424" s="204"/>
      <c r="AL424" s="153">
        <v>0</v>
      </c>
      <c r="AM424" s="152">
        <v>0</v>
      </c>
      <c r="AN424" s="204"/>
      <c r="AO424" s="153">
        <v>0</v>
      </c>
      <c r="AP424" s="152">
        <v>0</v>
      </c>
      <c r="AQ424" s="204"/>
      <c r="AR424" s="153">
        <v>0</v>
      </c>
      <c r="AS424" s="152">
        <v>0</v>
      </c>
      <c r="AT424" s="204"/>
      <c r="AU424" s="153">
        <v>0</v>
      </c>
      <c r="AV424" s="152">
        <v>0</v>
      </c>
      <c r="AW424" s="204"/>
      <c r="AX424" s="153">
        <v>0</v>
      </c>
      <c r="AY424" s="152">
        <v>0</v>
      </c>
      <c r="AZ424" s="204"/>
    </row>
    <row r="425" spans="1:52" ht="30.75" thickBot="1" x14ac:dyDescent="0.3">
      <c r="A425" s="160"/>
      <c r="B425" s="161">
        <v>375</v>
      </c>
      <c r="C425" s="162" t="str">
        <v>Выключатель трехклавишный ATLASDESIGN схема 1+1+1 10АХ механизм белый</v>
      </c>
      <c r="D425" s="162" t="str">
        <v>шт</v>
      </c>
      <c r="E425" s="163">
        <v>274</v>
      </c>
      <c r="F425" s="162">
        <v>16</v>
      </c>
      <c r="G425" s="163">
        <v>4384</v>
      </c>
      <c r="H425" s="163">
        <v>0</v>
      </c>
      <c r="I425" s="11"/>
      <c r="J425" s="147">
        <v>0</v>
      </c>
      <c r="K425" s="148">
        <v>0</v>
      </c>
      <c r="L425" s="149"/>
      <c r="M425" s="150"/>
      <c r="N425" s="147">
        <v>16</v>
      </c>
      <c r="O425" s="148">
        <v>4384</v>
      </c>
      <c r="P425" s="149"/>
      <c r="Q425" s="153">
        <v>0</v>
      </c>
      <c r="R425" s="152">
        <v>0</v>
      </c>
      <c r="S425" s="204"/>
      <c r="T425" s="153">
        <v>0</v>
      </c>
      <c r="U425" s="152">
        <v>0</v>
      </c>
      <c r="V425" s="204"/>
      <c r="W425" s="153">
        <v>0</v>
      </c>
      <c r="X425" s="152">
        <v>0</v>
      </c>
      <c r="Y425" s="204"/>
      <c r="Z425" s="153">
        <v>0</v>
      </c>
      <c r="AA425" s="152">
        <v>0</v>
      </c>
      <c r="AB425" s="204"/>
      <c r="AC425" s="153">
        <v>0</v>
      </c>
      <c r="AD425" s="152">
        <v>0</v>
      </c>
      <c r="AE425" s="204"/>
      <c r="AF425" s="153">
        <v>0</v>
      </c>
      <c r="AG425" s="152">
        <v>0</v>
      </c>
      <c r="AH425" s="204"/>
      <c r="AI425" s="153">
        <v>0</v>
      </c>
      <c r="AJ425" s="152">
        <v>0</v>
      </c>
      <c r="AK425" s="204"/>
      <c r="AL425" s="153">
        <v>0</v>
      </c>
      <c r="AM425" s="152">
        <v>0</v>
      </c>
      <c r="AN425" s="204"/>
      <c r="AO425" s="153">
        <v>0</v>
      </c>
      <c r="AP425" s="152">
        <v>0</v>
      </c>
      <c r="AQ425" s="204"/>
      <c r="AR425" s="153">
        <v>0</v>
      </c>
      <c r="AS425" s="152">
        <v>0</v>
      </c>
      <c r="AT425" s="204"/>
      <c r="AU425" s="153">
        <v>0</v>
      </c>
      <c r="AV425" s="152">
        <v>0</v>
      </c>
      <c r="AW425" s="204"/>
      <c r="AX425" s="153">
        <v>0</v>
      </c>
      <c r="AY425" s="152">
        <v>0</v>
      </c>
      <c r="AZ425" s="204"/>
    </row>
    <row r="426" spans="1:52" ht="15.75" thickBot="1" x14ac:dyDescent="0.3">
      <c r="A426" s="160"/>
      <c r="B426" s="161">
        <v>376</v>
      </c>
      <c r="C426" s="162" t="str">
        <v>Рамка однопостовая ATLASDESIGN белый</v>
      </c>
      <c r="D426" s="162" t="str">
        <v>шт</v>
      </c>
      <c r="E426" s="163">
        <v>44.84</v>
      </c>
      <c r="F426" s="162">
        <v>82</v>
      </c>
      <c r="G426" s="163">
        <v>3676.88</v>
      </c>
      <c r="H426" s="163">
        <v>0</v>
      </c>
      <c r="I426" s="11"/>
      <c r="J426" s="147">
        <v>0</v>
      </c>
      <c r="K426" s="148">
        <v>0</v>
      </c>
      <c r="L426" s="149"/>
      <c r="M426" s="150"/>
      <c r="N426" s="147">
        <v>82</v>
      </c>
      <c r="O426" s="148">
        <v>3676.88</v>
      </c>
      <c r="P426" s="149"/>
      <c r="Q426" s="153">
        <v>0</v>
      </c>
      <c r="R426" s="152">
        <v>0</v>
      </c>
      <c r="S426" s="204"/>
      <c r="T426" s="153">
        <v>0</v>
      </c>
      <c r="U426" s="152">
        <v>0</v>
      </c>
      <c r="V426" s="204"/>
      <c r="W426" s="153">
        <v>0</v>
      </c>
      <c r="X426" s="152">
        <v>0</v>
      </c>
      <c r="Y426" s="204"/>
      <c r="Z426" s="153">
        <v>0</v>
      </c>
      <c r="AA426" s="152">
        <v>0</v>
      </c>
      <c r="AB426" s="204"/>
      <c r="AC426" s="153">
        <v>0</v>
      </c>
      <c r="AD426" s="152">
        <v>0</v>
      </c>
      <c r="AE426" s="204"/>
      <c r="AF426" s="153">
        <v>0</v>
      </c>
      <c r="AG426" s="152">
        <v>0</v>
      </c>
      <c r="AH426" s="204"/>
      <c r="AI426" s="153">
        <v>0</v>
      </c>
      <c r="AJ426" s="152">
        <v>0</v>
      </c>
      <c r="AK426" s="204"/>
      <c r="AL426" s="153">
        <v>0</v>
      </c>
      <c r="AM426" s="152">
        <v>0</v>
      </c>
      <c r="AN426" s="204"/>
      <c r="AO426" s="153">
        <v>0</v>
      </c>
      <c r="AP426" s="152">
        <v>0</v>
      </c>
      <c r="AQ426" s="204"/>
      <c r="AR426" s="153">
        <v>0</v>
      </c>
      <c r="AS426" s="152">
        <v>0</v>
      </c>
      <c r="AT426" s="204"/>
      <c r="AU426" s="153">
        <v>0</v>
      </c>
      <c r="AV426" s="152">
        <v>0</v>
      </c>
      <c r="AW426" s="204"/>
      <c r="AX426" s="153">
        <v>0</v>
      </c>
      <c r="AY426" s="152">
        <v>0</v>
      </c>
      <c r="AZ426" s="204"/>
    </row>
    <row r="427" spans="1:52" ht="30.75" thickBot="1" x14ac:dyDescent="0.3">
      <c r="A427" s="160"/>
      <c r="B427" s="161">
        <v>377</v>
      </c>
      <c r="C427" s="162" t="str">
        <v>Монтаж и подключение выключателей скрытой установки</v>
      </c>
      <c r="D427" s="162" t="str">
        <v>шт</v>
      </c>
      <c r="E427" s="163">
        <v>192.15</v>
      </c>
      <c r="F427" s="162">
        <v>82</v>
      </c>
      <c r="G427" s="163">
        <v>0</v>
      </c>
      <c r="H427" s="163">
        <v>15756.3</v>
      </c>
      <c r="I427" s="11"/>
      <c r="J427" s="147">
        <v>0</v>
      </c>
      <c r="K427" s="148">
        <v>0</v>
      </c>
      <c r="L427" s="149"/>
      <c r="M427" s="150"/>
      <c r="N427" s="147">
        <v>82</v>
      </c>
      <c r="O427" s="148">
        <v>15756.300000000001</v>
      </c>
      <c r="P427" s="149"/>
      <c r="Q427" s="153">
        <v>0</v>
      </c>
      <c r="R427" s="152">
        <v>0</v>
      </c>
      <c r="S427" s="204"/>
      <c r="T427" s="153">
        <v>0</v>
      </c>
      <c r="U427" s="152">
        <v>0</v>
      </c>
      <c r="V427" s="204"/>
      <c r="W427" s="153">
        <v>0</v>
      </c>
      <c r="X427" s="152">
        <v>0</v>
      </c>
      <c r="Y427" s="204"/>
      <c r="Z427" s="153">
        <v>0</v>
      </c>
      <c r="AA427" s="152">
        <v>0</v>
      </c>
      <c r="AB427" s="204"/>
      <c r="AC427" s="153">
        <v>0</v>
      </c>
      <c r="AD427" s="152">
        <v>0</v>
      </c>
      <c r="AE427" s="204"/>
      <c r="AF427" s="153">
        <v>0</v>
      </c>
      <c r="AG427" s="152">
        <v>0</v>
      </c>
      <c r="AH427" s="204"/>
      <c r="AI427" s="153">
        <v>0</v>
      </c>
      <c r="AJ427" s="152">
        <v>0</v>
      </c>
      <c r="AK427" s="204"/>
      <c r="AL427" s="153">
        <v>0</v>
      </c>
      <c r="AM427" s="152">
        <v>0</v>
      </c>
      <c r="AN427" s="204"/>
      <c r="AO427" s="153">
        <v>0</v>
      </c>
      <c r="AP427" s="152">
        <v>0</v>
      </c>
      <c r="AQ427" s="204"/>
      <c r="AR427" s="153">
        <v>0</v>
      </c>
      <c r="AS427" s="152">
        <v>0</v>
      </c>
      <c r="AT427" s="204"/>
      <c r="AU427" s="153">
        <v>0</v>
      </c>
      <c r="AV427" s="152">
        <v>0</v>
      </c>
      <c r="AW427" s="204"/>
      <c r="AX427" s="153">
        <v>0</v>
      </c>
      <c r="AY427" s="152">
        <v>0</v>
      </c>
      <c r="AZ427" s="204"/>
    </row>
    <row r="428" spans="1:52" ht="15.75" thickBot="1" x14ac:dyDescent="0.3">
      <c r="A428" s="160"/>
      <c r="B428" s="161">
        <v>378</v>
      </c>
      <c r="C428" s="162" t="str">
        <v>КРЗ-0,4</v>
      </c>
      <c r="D428" s="162" t="str">
        <v>шт</v>
      </c>
      <c r="E428" s="163">
        <v>285.02</v>
      </c>
      <c r="F428" s="162">
        <v>15</v>
      </c>
      <c r="G428" s="163">
        <v>4275.3</v>
      </c>
      <c r="H428" s="163">
        <v>0</v>
      </c>
      <c r="I428" s="11"/>
      <c r="J428" s="147">
        <v>0</v>
      </c>
      <c r="K428" s="148">
        <v>0</v>
      </c>
      <c r="L428" s="149"/>
      <c r="M428" s="150"/>
      <c r="N428" s="147">
        <v>15</v>
      </c>
      <c r="O428" s="148">
        <v>4275.2999999999993</v>
      </c>
      <c r="P428" s="149"/>
      <c r="Q428" s="153">
        <v>0</v>
      </c>
      <c r="R428" s="152">
        <v>0</v>
      </c>
      <c r="S428" s="204"/>
      <c r="T428" s="153">
        <v>0</v>
      </c>
      <c r="U428" s="152">
        <v>0</v>
      </c>
      <c r="V428" s="204"/>
      <c r="W428" s="153">
        <v>0</v>
      </c>
      <c r="X428" s="152">
        <v>0</v>
      </c>
      <c r="Y428" s="204"/>
      <c r="Z428" s="153">
        <v>0</v>
      </c>
      <c r="AA428" s="152">
        <v>0</v>
      </c>
      <c r="AB428" s="204"/>
      <c r="AC428" s="153">
        <v>0</v>
      </c>
      <c r="AD428" s="152">
        <v>0</v>
      </c>
      <c r="AE428" s="204"/>
      <c r="AF428" s="153">
        <v>0</v>
      </c>
      <c r="AG428" s="152">
        <v>0</v>
      </c>
      <c r="AH428" s="204"/>
      <c r="AI428" s="153">
        <v>0</v>
      </c>
      <c r="AJ428" s="152">
        <v>0</v>
      </c>
      <c r="AK428" s="204"/>
      <c r="AL428" s="153">
        <v>0</v>
      </c>
      <c r="AM428" s="152">
        <v>0</v>
      </c>
      <c r="AN428" s="204"/>
      <c r="AO428" s="153">
        <v>0</v>
      </c>
      <c r="AP428" s="152">
        <v>0</v>
      </c>
      <c r="AQ428" s="204"/>
      <c r="AR428" s="153">
        <v>0</v>
      </c>
      <c r="AS428" s="152">
        <v>0</v>
      </c>
      <c r="AT428" s="204"/>
      <c r="AU428" s="153">
        <v>0</v>
      </c>
      <c r="AV428" s="152">
        <v>0</v>
      </c>
      <c r="AW428" s="204"/>
      <c r="AX428" s="153">
        <v>0</v>
      </c>
      <c r="AY428" s="152">
        <v>0</v>
      </c>
      <c r="AZ428" s="204"/>
    </row>
    <row r="429" spans="1:52" ht="15.75" thickBot="1" x14ac:dyDescent="0.3">
      <c r="A429" s="160"/>
      <c r="B429" s="161">
        <v>379</v>
      </c>
      <c r="C429" s="162" t="str">
        <v>Монтаж и подключение коробки заземления КРЗ</v>
      </c>
      <c r="D429" s="162" t="str">
        <v>шт</v>
      </c>
      <c r="E429" s="163">
        <v>343.74</v>
      </c>
      <c r="F429" s="162">
        <v>15</v>
      </c>
      <c r="G429" s="163">
        <v>0</v>
      </c>
      <c r="H429" s="163">
        <v>5156.1000000000004</v>
      </c>
      <c r="I429" s="11"/>
      <c r="J429" s="147">
        <v>0</v>
      </c>
      <c r="K429" s="148">
        <v>0</v>
      </c>
      <c r="L429" s="149"/>
      <c r="M429" s="150"/>
      <c r="N429" s="147">
        <v>15</v>
      </c>
      <c r="O429" s="148">
        <v>5156.1000000000004</v>
      </c>
      <c r="P429" s="149"/>
      <c r="Q429" s="153">
        <v>0</v>
      </c>
      <c r="R429" s="152">
        <v>0</v>
      </c>
      <c r="S429" s="204"/>
      <c r="T429" s="153">
        <v>0</v>
      </c>
      <c r="U429" s="152">
        <v>0</v>
      </c>
      <c r="V429" s="204"/>
      <c r="W429" s="153">
        <v>0</v>
      </c>
      <c r="X429" s="152">
        <v>0</v>
      </c>
      <c r="Y429" s="204"/>
      <c r="Z429" s="153">
        <v>0</v>
      </c>
      <c r="AA429" s="152">
        <v>0</v>
      </c>
      <c r="AB429" s="204"/>
      <c r="AC429" s="153">
        <v>0</v>
      </c>
      <c r="AD429" s="152">
        <v>0</v>
      </c>
      <c r="AE429" s="204"/>
      <c r="AF429" s="153">
        <v>0</v>
      </c>
      <c r="AG429" s="152">
        <v>0</v>
      </c>
      <c r="AH429" s="204"/>
      <c r="AI429" s="153">
        <v>0</v>
      </c>
      <c r="AJ429" s="152">
        <v>0</v>
      </c>
      <c r="AK429" s="204"/>
      <c r="AL429" s="153">
        <v>0</v>
      </c>
      <c r="AM429" s="152">
        <v>0</v>
      </c>
      <c r="AN429" s="204"/>
      <c r="AO429" s="153">
        <v>0</v>
      </c>
      <c r="AP429" s="152">
        <v>0</v>
      </c>
      <c r="AQ429" s="204"/>
      <c r="AR429" s="153">
        <v>0</v>
      </c>
      <c r="AS429" s="152">
        <v>0</v>
      </c>
      <c r="AT429" s="204"/>
      <c r="AU429" s="153">
        <v>0</v>
      </c>
      <c r="AV429" s="152">
        <v>0</v>
      </c>
      <c r="AW429" s="204"/>
      <c r="AX429" s="153">
        <v>0</v>
      </c>
      <c r="AY429" s="152">
        <v>0</v>
      </c>
      <c r="AZ429" s="204"/>
    </row>
    <row r="430" spans="1:52" ht="45.75" thickBot="1" x14ac:dyDescent="0.3">
      <c r="A430" s="160"/>
      <c r="B430" s="161">
        <v>380</v>
      </c>
      <c r="C430" s="162" t="str">
        <v>Звонок Зуммер-1-04 (2ТК) двухтональный без кнопки пластик АБС проводной 220В (Зуммер-1-04 (2ТК))</v>
      </c>
      <c r="D430" s="162" t="str">
        <v>шт</v>
      </c>
      <c r="E430" s="163">
        <v>261.54000000000002</v>
      </c>
      <c r="F430" s="162">
        <v>15</v>
      </c>
      <c r="G430" s="163">
        <v>3923.1</v>
      </c>
      <c r="H430" s="163">
        <v>0</v>
      </c>
      <c r="I430" s="11"/>
      <c r="J430" s="147">
        <v>0</v>
      </c>
      <c r="K430" s="148">
        <v>0</v>
      </c>
      <c r="L430" s="149"/>
      <c r="M430" s="150"/>
      <c r="N430" s="147">
        <v>15</v>
      </c>
      <c r="O430" s="148">
        <v>3923.1000000000004</v>
      </c>
      <c r="P430" s="149"/>
      <c r="Q430" s="153">
        <v>0</v>
      </c>
      <c r="R430" s="152">
        <v>0</v>
      </c>
      <c r="S430" s="204"/>
      <c r="T430" s="153">
        <v>0</v>
      </c>
      <c r="U430" s="152">
        <v>0</v>
      </c>
      <c r="V430" s="204"/>
      <c r="W430" s="153">
        <v>0</v>
      </c>
      <c r="X430" s="152">
        <v>0</v>
      </c>
      <c r="Y430" s="204"/>
      <c r="Z430" s="153">
        <v>0</v>
      </c>
      <c r="AA430" s="152">
        <v>0</v>
      </c>
      <c r="AB430" s="204"/>
      <c r="AC430" s="153">
        <v>0</v>
      </c>
      <c r="AD430" s="152">
        <v>0</v>
      </c>
      <c r="AE430" s="204"/>
      <c r="AF430" s="153">
        <v>0</v>
      </c>
      <c r="AG430" s="152">
        <v>0</v>
      </c>
      <c r="AH430" s="204"/>
      <c r="AI430" s="153">
        <v>0</v>
      </c>
      <c r="AJ430" s="152">
        <v>0</v>
      </c>
      <c r="AK430" s="204"/>
      <c r="AL430" s="153">
        <v>0</v>
      </c>
      <c r="AM430" s="152">
        <v>0</v>
      </c>
      <c r="AN430" s="204"/>
      <c r="AO430" s="153">
        <v>0</v>
      </c>
      <c r="AP430" s="152">
        <v>0</v>
      </c>
      <c r="AQ430" s="204"/>
      <c r="AR430" s="153">
        <v>0</v>
      </c>
      <c r="AS430" s="152">
        <v>0</v>
      </c>
      <c r="AT430" s="204"/>
      <c r="AU430" s="153">
        <v>0</v>
      </c>
      <c r="AV430" s="152">
        <v>0</v>
      </c>
      <c r="AW430" s="204"/>
      <c r="AX430" s="153">
        <v>0</v>
      </c>
      <c r="AY430" s="152">
        <v>0</v>
      </c>
      <c r="AZ430" s="204"/>
    </row>
    <row r="431" spans="1:52" ht="15.75" thickBot="1" x14ac:dyDescent="0.3">
      <c r="A431" s="160"/>
      <c r="B431" s="161">
        <v>381</v>
      </c>
      <c r="C431" s="162" t="str">
        <v>Беларусь Кнопка для звонков</v>
      </c>
      <c r="D431" s="162" t="str">
        <v>шт</v>
      </c>
      <c r="E431" s="163">
        <v>74.73</v>
      </c>
      <c r="F431" s="162">
        <v>15</v>
      </c>
      <c r="G431" s="163">
        <v>1120.95</v>
      </c>
      <c r="H431" s="163">
        <v>0</v>
      </c>
      <c r="I431" s="11"/>
      <c r="J431" s="147">
        <v>0</v>
      </c>
      <c r="K431" s="148">
        <v>0</v>
      </c>
      <c r="L431" s="149"/>
      <c r="M431" s="150"/>
      <c r="N431" s="147">
        <v>15</v>
      </c>
      <c r="O431" s="148">
        <v>1120.95</v>
      </c>
      <c r="P431" s="149"/>
      <c r="Q431" s="153">
        <v>0</v>
      </c>
      <c r="R431" s="152">
        <v>0</v>
      </c>
      <c r="S431" s="204"/>
      <c r="T431" s="153">
        <v>0</v>
      </c>
      <c r="U431" s="152">
        <v>0</v>
      </c>
      <c r="V431" s="204"/>
      <c r="W431" s="153">
        <v>0</v>
      </c>
      <c r="X431" s="152">
        <v>0</v>
      </c>
      <c r="Y431" s="204"/>
      <c r="Z431" s="153">
        <v>0</v>
      </c>
      <c r="AA431" s="152">
        <v>0</v>
      </c>
      <c r="AB431" s="204"/>
      <c r="AC431" s="153">
        <v>0</v>
      </c>
      <c r="AD431" s="152">
        <v>0</v>
      </c>
      <c r="AE431" s="204"/>
      <c r="AF431" s="153">
        <v>0</v>
      </c>
      <c r="AG431" s="152">
        <v>0</v>
      </c>
      <c r="AH431" s="204"/>
      <c r="AI431" s="153">
        <v>0</v>
      </c>
      <c r="AJ431" s="152">
        <v>0</v>
      </c>
      <c r="AK431" s="204"/>
      <c r="AL431" s="153">
        <v>0</v>
      </c>
      <c r="AM431" s="152">
        <v>0</v>
      </c>
      <c r="AN431" s="204"/>
      <c r="AO431" s="153">
        <v>0</v>
      </c>
      <c r="AP431" s="152">
        <v>0</v>
      </c>
      <c r="AQ431" s="204"/>
      <c r="AR431" s="153">
        <v>0</v>
      </c>
      <c r="AS431" s="152">
        <v>0</v>
      </c>
      <c r="AT431" s="204"/>
      <c r="AU431" s="153">
        <v>0</v>
      </c>
      <c r="AV431" s="152">
        <v>0</v>
      </c>
      <c r="AW431" s="204"/>
      <c r="AX431" s="153">
        <v>0</v>
      </c>
      <c r="AY431" s="152">
        <v>0</v>
      </c>
      <c r="AZ431" s="204"/>
    </row>
    <row r="432" spans="1:52" ht="15.75" thickBot="1" x14ac:dyDescent="0.3">
      <c r="A432" s="160"/>
      <c r="B432" s="161">
        <v>382</v>
      </c>
      <c r="C432" s="162" t="str">
        <v>Монтаж и подключение звонка</v>
      </c>
      <c r="D432" s="162" t="str">
        <v>шт</v>
      </c>
      <c r="E432" s="163">
        <v>160.13</v>
      </c>
      <c r="F432" s="162">
        <v>15</v>
      </c>
      <c r="G432" s="163">
        <v>0</v>
      </c>
      <c r="H432" s="163">
        <v>2401.9499999999998</v>
      </c>
      <c r="I432" s="11"/>
      <c r="J432" s="147">
        <v>0</v>
      </c>
      <c r="K432" s="148">
        <v>0</v>
      </c>
      <c r="L432" s="149"/>
      <c r="M432" s="150"/>
      <c r="N432" s="147">
        <v>15</v>
      </c>
      <c r="O432" s="148">
        <v>2401.9499999999998</v>
      </c>
      <c r="P432" s="149"/>
      <c r="Q432" s="153">
        <v>0</v>
      </c>
      <c r="R432" s="152">
        <v>0</v>
      </c>
      <c r="S432" s="204"/>
      <c r="T432" s="153">
        <v>0</v>
      </c>
      <c r="U432" s="152">
        <v>0</v>
      </c>
      <c r="V432" s="204"/>
      <c r="W432" s="153">
        <v>0</v>
      </c>
      <c r="X432" s="152">
        <v>0</v>
      </c>
      <c r="Y432" s="204"/>
      <c r="Z432" s="153">
        <v>0</v>
      </c>
      <c r="AA432" s="152">
        <v>0</v>
      </c>
      <c r="AB432" s="204"/>
      <c r="AC432" s="153">
        <v>0</v>
      </c>
      <c r="AD432" s="152">
        <v>0</v>
      </c>
      <c r="AE432" s="204"/>
      <c r="AF432" s="153">
        <v>0</v>
      </c>
      <c r="AG432" s="152">
        <v>0</v>
      </c>
      <c r="AH432" s="204"/>
      <c r="AI432" s="153">
        <v>0</v>
      </c>
      <c r="AJ432" s="152">
        <v>0</v>
      </c>
      <c r="AK432" s="204"/>
      <c r="AL432" s="153">
        <v>0</v>
      </c>
      <c r="AM432" s="152">
        <v>0</v>
      </c>
      <c r="AN432" s="204"/>
      <c r="AO432" s="153">
        <v>0</v>
      </c>
      <c r="AP432" s="152">
        <v>0</v>
      </c>
      <c r="AQ432" s="204"/>
      <c r="AR432" s="153">
        <v>0</v>
      </c>
      <c r="AS432" s="152">
        <v>0</v>
      </c>
      <c r="AT432" s="204"/>
      <c r="AU432" s="153">
        <v>0</v>
      </c>
      <c r="AV432" s="152">
        <v>0</v>
      </c>
      <c r="AW432" s="204"/>
      <c r="AX432" s="153">
        <v>0</v>
      </c>
      <c r="AY432" s="152">
        <v>0</v>
      </c>
      <c r="AZ432" s="204"/>
    </row>
    <row r="433" spans="1:52" ht="15.75" thickBot="1" x14ac:dyDescent="0.3">
      <c r="A433" s="160"/>
      <c r="B433" s="161">
        <v>383</v>
      </c>
      <c r="C433" s="162" t="str">
        <v>Монтаж и подключение кнопки звонка</v>
      </c>
      <c r="D433" s="162" t="str">
        <v>шт</v>
      </c>
      <c r="E433" s="163">
        <v>160.13</v>
      </c>
      <c r="F433" s="162">
        <v>15</v>
      </c>
      <c r="G433" s="163">
        <v>0</v>
      </c>
      <c r="H433" s="163">
        <v>2401.9499999999998</v>
      </c>
      <c r="I433" s="11"/>
      <c r="J433" s="147">
        <v>0</v>
      </c>
      <c r="K433" s="148">
        <v>0</v>
      </c>
      <c r="L433" s="149"/>
      <c r="M433" s="150"/>
      <c r="N433" s="147">
        <v>15</v>
      </c>
      <c r="O433" s="148">
        <v>2401.9499999999998</v>
      </c>
      <c r="P433" s="149"/>
      <c r="Q433" s="153">
        <v>0</v>
      </c>
      <c r="R433" s="152">
        <v>0</v>
      </c>
      <c r="S433" s="204"/>
      <c r="T433" s="153">
        <v>0</v>
      </c>
      <c r="U433" s="152">
        <v>0</v>
      </c>
      <c r="V433" s="204"/>
      <c r="W433" s="153">
        <v>0</v>
      </c>
      <c r="X433" s="152">
        <v>0</v>
      </c>
      <c r="Y433" s="204"/>
      <c r="Z433" s="153">
        <v>0</v>
      </c>
      <c r="AA433" s="152">
        <v>0</v>
      </c>
      <c r="AB433" s="204"/>
      <c r="AC433" s="153">
        <v>0</v>
      </c>
      <c r="AD433" s="152">
        <v>0</v>
      </c>
      <c r="AE433" s="204"/>
      <c r="AF433" s="153">
        <v>0</v>
      </c>
      <c r="AG433" s="152">
        <v>0</v>
      </c>
      <c r="AH433" s="204"/>
      <c r="AI433" s="153">
        <v>0</v>
      </c>
      <c r="AJ433" s="152">
        <v>0</v>
      </c>
      <c r="AK433" s="204"/>
      <c r="AL433" s="153">
        <v>0</v>
      </c>
      <c r="AM433" s="152">
        <v>0</v>
      </c>
      <c r="AN433" s="204"/>
      <c r="AO433" s="153">
        <v>0</v>
      </c>
      <c r="AP433" s="152">
        <v>0</v>
      </c>
      <c r="AQ433" s="204"/>
      <c r="AR433" s="153">
        <v>0</v>
      </c>
      <c r="AS433" s="152">
        <v>0</v>
      </c>
      <c r="AT433" s="204"/>
      <c r="AU433" s="153">
        <v>0</v>
      </c>
      <c r="AV433" s="152">
        <v>0</v>
      </c>
      <c r="AW433" s="204"/>
      <c r="AX433" s="153">
        <v>0</v>
      </c>
      <c r="AY433" s="152">
        <v>0</v>
      </c>
      <c r="AZ433" s="204"/>
    </row>
    <row r="434" spans="1:52" ht="15.75" thickBot="1" x14ac:dyDescent="0.3">
      <c r="A434" s="160"/>
      <c r="B434" s="161">
        <v>0</v>
      </c>
      <c r="C434" s="162" t="str">
        <v>5.Электромонтажные изделия</v>
      </c>
      <c r="D434" s="162">
        <v>0</v>
      </c>
      <c r="E434" s="163">
        <v>0</v>
      </c>
      <c r="F434" s="162">
        <v>0</v>
      </c>
      <c r="G434" s="163">
        <v>0</v>
      </c>
      <c r="H434" s="163">
        <v>0</v>
      </c>
      <c r="I434" s="11"/>
      <c r="J434" s="147">
        <v>0</v>
      </c>
      <c r="K434" s="148">
        <v>0</v>
      </c>
      <c r="L434" s="149"/>
      <c r="M434" s="150"/>
      <c r="N434" s="147">
        <v>0</v>
      </c>
      <c r="O434" s="148">
        <v>0</v>
      </c>
      <c r="P434" s="149"/>
      <c r="Q434" s="153">
        <v>0</v>
      </c>
      <c r="R434" s="152">
        <v>0</v>
      </c>
      <c r="S434" s="204"/>
      <c r="T434" s="153">
        <v>0</v>
      </c>
      <c r="U434" s="152">
        <v>0</v>
      </c>
      <c r="V434" s="204"/>
      <c r="W434" s="153">
        <v>0</v>
      </c>
      <c r="X434" s="152">
        <v>0</v>
      </c>
      <c r="Y434" s="204"/>
      <c r="Z434" s="153">
        <v>0</v>
      </c>
      <c r="AA434" s="152">
        <v>0</v>
      </c>
      <c r="AB434" s="204"/>
      <c r="AC434" s="153">
        <v>0</v>
      </c>
      <c r="AD434" s="152">
        <v>0</v>
      </c>
      <c r="AE434" s="204"/>
      <c r="AF434" s="153">
        <v>0</v>
      </c>
      <c r="AG434" s="152">
        <v>0</v>
      </c>
      <c r="AH434" s="204"/>
      <c r="AI434" s="153">
        <v>0</v>
      </c>
      <c r="AJ434" s="152">
        <v>0</v>
      </c>
      <c r="AK434" s="204"/>
      <c r="AL434" s="153">
        <v>0</v>
      </c>
      <c r="AM434" s="152">
        <v>0</v>
      </c>
      <c r="AN434" s="204"/>
      <c r="AO434" s="153">
        <v>0</v>
      </c>
      <c r="AP434" s="152">
        <v>0</v>
      </c>
      <c r="AQ434" s="204"/>
      <c r="AR434" s="153">
        <v>0</v>
      </c>
      <c r="AS434" s="152">
        <v>0</v>
      </c>
      <c r="AT434" s="204"/>
      <c r="AU434" s="153">
        <v>0</v>
      </c>
      <c r="AV434" s="152">
        <v>0</v>
      </c>
      <c r="AW434" s="204"/>
      <c r="AX434" s="153">
        <v>0</v>
      </c>
      <c r="AY434" s="152">
        <v>0</v>
      </c>
      <c r="AZ434" s="204"/>
    </row>
    <row r="435" spans="1:52" ht="15.75" thickBot="1" x14ac:dyDescent="0.3">
      <c r="A435" s="160"/>
      <c r="B435" s="161">
        <v>384</v>
      </c>
      <c r="C435" s="162" t="str">
        <v>Скрутка СИЗ-1 2.5-4.5мм желтая</v>
      </c>
      <c r="D435" s="162" t="str">
        <v>шт</v>
      </c>
      <c r="E435" s="163">
        <v>4.0599999999999996</v>
      </c>
      <c r="F435" s="162">
        <v>200</v>
      </c>
      <c r="G435" s="163">
        <v>812</v>
      </c>
      <c r="H435" s="163">
        <v>0</v>
      </c>
      <c r="I435" s="11"/>
      <c r="J435" s="147">
        <v>200</v>
      </c>
      <c r="K435" s="148">
        <v>811.99999999999989</v>
      </c>
      <c r="L435" s="149"/>
      <c r="M435" s="150"/>
      <c r="N435" s="147">
        <v>0</v>
      </c>
      <c r="O435" s="148">
        <v>0</v>
      </c>
      <c r="P435" s="149"/>
      <c r="Q435" s="153">
        <v>0</v>
      </c>
      <c r="R435" s="152">
        <v>0</v>
      </c>
      <c r="S435" s="204"/>
      <c r="T435" s="153">
        <v>0</v>
      </c>
      <c r="U435" s="152">
        <v>0</v>
      </c>
      <c r="V435" s="204"/>
      <c r="W435" s="153">
        <v>200</v>
      </c>
      <c r="X435" s="152">
        <v>811.99999999999989</v>
      </c>
      <c r="Y435" s="204"/>
      <c r="Z435" s="153">
        <v>0</v>
      </c>
      <c r="AA435" s="152">
        <v>0</v>
      </c>
      <c r="AB435" s="204"/>
      <c r="AC435" s="153">
        <v>0</v>
      </c>
      <c r="AD435" s="152">
        <v>0</v>
      </c>
      <c r="AE435" s="204"/>
      <c r="AF435" s="153">
        <v>0</v>
      </c>
      <c r="AG435" s="152">
        <v>0</v>
      </c>
      <c r="AH435" s="204"/>
      <c r="AI435" s="153">
        <v>0</v>
      </c>
      <c r="AJ435" s="152">
        <v>0</v>
      </c>
      <c r="AK435" s="204"/>
      <c r="AL435" s="153">
        <v>0</v>
      </c>
      <c r="AM435" s="152">
        <v>0</v>
      </c>
      <c r="AN435" s="204"/>
      <c r="AO435" s="153">
        <v>0</v>
      </c>
      <c r="AP435" s="152">
        <v>0</v>
      </c>
      <c r="AQ435" s="204"/>
      <c r="AR435" s="153">
        <v>0</v>
      </c>
      <c r="AS435" s="152">
        <v>0</v>
      </c>
      <c r="AT435" s="204"/>
      <c r="AU435" s="153">
        <v>0</v>
      </c>
      <c r="AV435" s="152">
        <v>0</v>
      </c>
      <c r="AW435" s="204"/>
      <c r="AX435" s="153">
        <v>0</v>
      </c>
      <c r="AY435" s="152">
        <v>0</v>
      </c>
      <c r="AZ435" s="204"/>
    </row>
    <row r="436" spans="1:52" ht="15.75" thickBot="1" x14ac:dyDescent="0.3">
      <c r="A436" s="160"/>
      <c r="B436" s="161">
        <v>385</v>
      </c>
      <c r="C436" s="162" t="str">
        <v>Скрутка СИЗ-1 4-11мм красная</v>
      </c>
      <c r="D436" s="162" t="str">
        <v>шт</v>
      </c>
      <c r="E436" s="163">
        <v>5.34</v>
      </c>
      <c r="F436" s="162">
        <v>1000</v>
      </c>
      <c r="G436" s="163">
        <v>5340</v>
      </c>
      <c r="H436" s="163">
        <v>0</v>
      </c>
      <c r="I436" s="11"/>
      <c r="J436" s="147">
        <v>1000</v>
      </c>
      <c r="K436" s="148">
        <v>5340</v>
      </c>
      <c r="L436" s="149"/>
      <c r="M436" s="150"/>
      <c r="N436" s="147">
        <v>0</v>
      </c>
      <c r="O436" s="148">
        <v>0</v>
      </c>
      <c r="P436" s="149"/>
      <c r="Q436" s="153">
        <v>0</v>
      </c>
      <c r="R436" s="152">
        <v>0</v>
      </c>
      <c r="S436" s="204"/>
      <c r="T436" s="153">
        <v>0</v>
      </c>
      <c r="U436" s="152">
        <v>0</v>
      </c>
      <c r="V436" s="204"/>
      <c r="W436" s="153">
        <v>1000</v>
      </c>
      <c r="X436" s="152">
        <v>5340</v>
      </c>
      <c r="Y436" s="204"/>
      <c r="Z436" s="153">
        <v>0</v>
      </c>
      <c r="AA436" s="152">
        <v>0</v>
      </c>
      <c r="AB436" s="204"/>
      <c r="AC436" s="153">
        <v>0</v>
      </c>
      <c r="AD436" s="152">
        <v>0</v>
      </c>
      <c r="AE436" s="204"/>
      <c r="AF436" s="153">
        <v>0</v>
      </c>
      <c r="AG436" s="152">
        <v>0</v>
      </c>
      <c r="AH436" s="204"/>
      <c r="AI436" s="153">
        <v>0</v>
      </c>
      <c r="AJ436" s="152">
        <v>0</v>
      </c>
      <c r="AK436" s="204"/>
      <c r="AL436" s="153">
        <v>0</v>
      </c>
      <c r="AM436" s="152">
        <v>0</v>
      </c>
      <c r="AN436" s="204"/>
      <c r="AO436" s="153">
        <v>0</v>
      </c>
      <c r="AP436" s="152">
        <v>0</v>
      </c>
      <c r="AQ436" s="204"/>
      <c r="AR436" s="153">
        <v>0</v>
      </c>
      <c r="AS436" s="152">
        <v>0</v>
      </c>
      <c r="AT436" s="204"/>
      <c r="AU436" s="153">
        <v>0</v>
      </c>
      <c r="AV436" s="152">
        <v>0</v>
      </c>
      <c r="AW436" s="204"/>
      <c r="AX436" s="153">
        <v>0</v>
      </c>
      <c r="AY436" s="152">
        <v>0</v>
      </c>
      <c r="AZ436" s="204"/>
    </row>
    <row r="437" spans="1:52" ht="15.75" thickBot="1" x14ac:dyDescent="0.3">
      <c r="A437" s="160"/>
      <c r="B437" s="161">
        <v>386</v>
      </c>
      <c r="C437" s="162" t="str">
        <v>Бирка кабельная У-134 квадрат 55х55 мм</v>
      </c>
      <c r="D437" s="162" t="str">
        <v>шт</v>
      </c>
      <c r="E437" s="163">
        <v>2.46</v>
      </c>
      <c r="F437" s="162">
        <v>15</v>
      </c>
      <c r="G437" s="163">
        <v>36.9</v>
      </c>
      <c r="H437" s="163">
        <v>0</v>
      </c>
      <c r="I437" s="11"/>
      <c r="J437" s="147">
        <v>0</v>
      </c>
      <c r="K437" s="148">
        <v>0</v>
      </c>
      <c r="L437" s="149"/>
      <c r="M437" s="150"/>
      <c r="N437" s="147">
        <v>15</v>
      </c>
      <c r="O437" s="148">
        <v>36.9</v>
      </c>
      <c r="P437" s="149"/>
      <c r="Q437" s="153">
        <v>0</v>
      </c>
      <c r="R437" s="152">
        <v>0</v>
      </c>
      <c r="S437" s="204"/>
      <c r="T437" s="153">
        <v>0</v>
      </c>
      <c r="U437" s="152">
        <v>0</v>
      </c>
      <c r="V437" s="204"/>
      <c r="W437" s="153">
        <v>0</v>
      </c>
      <c r="X437" s="152">
        <v>0</v>
      </c>
      <c r="Y437" s="204"/>
      <c r="Z437" s="153">
        <v>0</v>
      </c>
      <c r="AA437" s="152">
        <v>0</v>
      </c>
      <c r="AB437" s="204"/>
      <c r="AC437" s="153">
        <v>0</v>
      </c>
      <c r="AD437" s="152">
        <v>0</v>
      </c>
      <c r="AE437" s="204"/>
      <c r="AF437" s="153">
        <v>0</v>
      </c>
      <c r="AG437" s="152">
        <v>0</v>
      </c>
      <c r="AH437" s="204"/>
      <c r="AI437" s="153">
        <v>0</v>
      </c>
      <c r="AJ437" s="152">
        <v>0</v>
      </c>
      <c r="AK437" s="204"/>
      <c r="AL437" s="153">
        <v>0</v>
      </c>
      <c r="AM437" s="152">
        <v>0</v>
      </c>
      <c r="AN437" s="204"/>
      <c r="AO437" s="153">
        <v>0</v>
      </c>
      <c r="AP437" s="152">
        <v>0</v>
      </c>
      <c r="AQ437" s="204"/>
      <c r="AR437" s="153">
        <v>0</v>
      </c>
      <c r="AS437" s="152">
        <v>0</v>
      </c>
      <c r="AT437" s="204"/>
      <c r="AU437" s="153">
        <v>0</v>
      </c>
      <c r="AV437" s="152">
        <v>0</v>
      </c>
      <c r="AW437" s="204"/>
      <c r="AX437" s="153">
        <v>0</v>
      </c>
      <c r="AY437" s="152">
        <v>0</v>
      </c>
      <c r="AZ437" s="204"/>
    </row>
    <row r="438" spans="1:52" ht="15.75" thickBot="1" x14ac:dyDescent="0.3">
      <c r="A438" s="160"/>
      <c r="B438" s="161">
        <v>387</v>
      </c>
      <c r="C438" s="162" t="str">
        <v>Коробка установочная 68мм (С3М2)</v>
      </c>
      <c r="D438" s="162" t="str">
        <v>шт</v>
      </c>
      <c r="E438" s="163">
        <v>12.81</v>
      </c>
      <c r="F438" s="162">
        <v>30</v>
      </c>
      <c r="G438" s="163">
        <v>384.3</v>
      </c>
      <c r="H438" s="163">
        <v>0</v>
      </c>
      <c r="I438" s="11"/>
      <c r="J438" s="147">
        <v>0</v>
      </c>
      <c r="K438" s="148">
        <v>0</v>
      </c>
      <c r="L438" s="149"/>
      <c r="M438" s="150"/>
      <c r="N438" s="147">
        <v>30</v>
      </c>
      <c r="O438" s="148">
        <v>384.3</v>
      </c>
      <c r="P438" s="149"/>
      <c r="Q438" s="153">
        <v>0</v>
      </c>
      <c r="R438" s="152">
        <v>0</v>
      </c>
      <c r="S438" s="204"/>
      <c r="T438" s="153">
        <v>0</v>
      </c>
      <c r="U438" s="152">
        <v>0</v>
      </c>
      <c r="V438" s="204"/>
      <c r="W438" s="153">
        <v>0</v>
      </c>
      <c r="X438" s="152">
        <v>0</v>
      </c>
      <c r="Y438" s="204"/>
      <c r="Z438" s="153">
        <v>0</v>
      </c>
      <c r="AA438" s="152">
        <v>0</v>
      </c>
      <c r="AB438" s="204"/>
      <c r="AC438" s="153">
        <v>0</v>
      </c>
      <c r="AD438" s="152">
        <v>0</v>
      </c>
      <c r="AE438" s="204"/>
      <c r="AF438" s="153">
        <v>0</v>
      </c>
      <c r="AG438" s="152">
        <v>0</v>
      </c>
      <c r="AH438" s="204"/>
      <c r="AI438" s="153">
        <v>0</v>
      </c>
      <c r="AJ438" s="152">
        <v>0</v>
      </c>
      <c r="AK438" s="204"/>
      <c r="AL438" s="153">
        <v>0</v>
      </c>
      <c r="AM438" s="152">
        <v>0</v>
      </c>
      <c r="AN438" s="204"/>
      <c r="AO438" s="153">
        <v>0</v>
      </c>
      <c r="AP438" s="152">
        <v>0</v>
      </c>
      <c r="AQ438" s="204"/>
      <c r="AR438" s="153">
        <v>0</v>
      </c>
      <c r="AS438" s="152">
        <v>0</v>
      </c>
      <c r="AT438" s="204"/>
      <c r="AU438" s="153">
        <v>0</v>
      </c>
      <c r="AV438" s="152">
        <v>0</v>
      </c>
      <c r="AW438" s="204"/>
      <c r="AX438" s="153">
        <v>0</v>
      </c>
      <c r="AY438" s="152">
        <v>0</v>
      </c>
      <c r="AZ438" s="204"/>
    </row>
    <row r="439" spans="1:52" ht="30.75" thickBot="1" x14ac:dyDescent="0.3">
      <c r="A439" s="160"/>
      <c r="B439" s="161">
        <v>388</v>
      </c>
      <c r="C439" s="162" t="str">
        <v>Высверливание отверстия в кирпиче и вмазывание установочной коробки</v>
      </c>
      <c r="D439" s="162" t="str">
        <v>шт</v>
      </c>
      <c r="E439" s="163">
        <v>320.25</v>
      </c>
      <c r="F439" s="162">
        <v>30</v>
      </c>
      <c r="G439" s="163">
        <v>0</v>
      </c>
      <c r="H439" s="163">
        <v>9607.5</v>
      </c>
      <c r="I439" s="11"/>
      <c r="J439" s="147">
        <v>0</v>
      </c>
      <c r="K439" s="148">
        <v>0</v>
      </c>
      <c r="L439" s="149"/>
      <c r="M439" s="150"/>
      <c r="N439" s="147">
        <v>30</v>
      </c>
      <c r="O439" s="148">
        <v>9607.5</v>
      </c>
      <c r="P439" s="149"/>
      <c r="Q439" s="153">
        <v>0</v>
      </c>
      <c r="R439" s="152">
        <v>0</v>
      </c>
      <c r="S439" s="204"/>
      <c r="T439" s="153">
        <v>0</v>
      </c>
      <c r="U439" s="152">
        <v>0</v>
      </c>
      <c r="V439" s="204"/>
      <c r="W439" s="153">
        <v>0</v>
      </c>
      <c r="X439" s="152">
        <v>0</v>
      </c>
      <c r="Y439" s="204"/>
      <c r="Z439" s="153">
        <v>0</v>
      </c>
      <c r="AA439" s="152">
        <v>0</v>
      </c>
      <c r="AB439" s="204"/>
      <c r="AC439" s="153">
        <v>0</v>
      </c>
      <c r="AD439" s="152">
        <v>0</v>
      </c>
      <c r="AE439" s="204"/>
      <c r="AF439" s="153">
        <v>0</v>
      </c>
      <c r="AG439" s="152">
        <v>0</v>
      </c>
      <c r="AH439" s="204"/>
      <c r="AI439" s="153">
        <v>0</v>
      </c>
      <c r="AJ439" s="152">
        <v>0</v>
      </c>
      <c r="AK439" s="204"/>
      <c r="AL439" s="153">
        <v>0</v>
      </c>
      <c r="AM439" s="152">
        <v>0</v>
      </c>
      <c r="AN439" s="204"/>
      <c r="AO439" s="153">
        <v>0</v>
      </c>
      <c r="AP439" s="152">
        <v>0</v>
      </c>
      <c r="AQ439" s="204"/>
      <c r="AR439" s="153">
        <v>0</v>
      </c>
      <c r="AS439" s="152">
        <v>0</v>
      </c>
      <c r="AT439" s="204"/>
      <c r="AU439" s="153">
        <v>0</v>
      </c>
      <c r="AV439" s="152">
        <v>0</v>
      </c>
      <c r="AW439" s="204"/>
      <c r="AX439" s="153">
        <v>0</v>
      </c>
      <c r="AY439" s="152">
        <v>0</v>
      </c>
      <c r="AZ439" s="204"/>
    </row>
    <row r="440" spans="1:52" ht="15.75" thickBot="1" x14ac:dyDescent="0.3">
      <c r="A440" s="160"/>
      <c r="B440" s="161">
        <v>389</v>
      </c>
      <c r="C440" s="162" t="str">
        <v>Крышка КОН-1М-04</v>
      </c>
      <c r="D440" s="162" t="str">
        <v>шт</v>
      </c>
      <c r="E440" s="163">
        <v>58.21</v>
      </c>
      <c r="F440" s="162">
        <v>183</v>
      </c>
      <c r="G440" s="163">
        <v>10652.43</v>
      </c>
      <c r="H440" s="163">
        <v>0</v>
      </c>
      <c r="I440" s="11"/>
      <c r="J440" s="147">
        <v>183</v>
      </c>
      <c r="K440" s="148">
        <v>10652.43</v>
      </c>
      <c r="L440" s="149"/>
      <c r="M440" s="150"/>
      <c r="N440" s="147">
        <v>0</v>
      </c>
      <c r="O440" s="148">
        <v>0</v>
      </c>
      <c r="P440" s="149"/>
      <c r="Q440" s="153">
        <v>0</v>
      </c>
      <c r="R440" s="152">
        <v>0</v>
      </c>
      <c r="S440" s="204"/>
      <c r="T440" s="153">
        <v>0</v>
      </c>
      <c r="U440" s="152">
        <v>0</v>
      </c>
      <c r="V440" s="204"/>
      <c r="W440" s="153">
        <v>183</v>
      </c>
      <c r="X440" s="152">
        <v>10652.43</v>
      </c>
      <c r="Y440" s="204"/>
      <c r="Z440" s="153">
        <v>0</v>
      </c>
      <c r="AA440" s="152">
        <v>0</v>
      </c>
      <c r="AB440" s="204"/>
      <c r="AC440" s="153">
        <v>0</v>
      </c>
      <c r="AD440" s="152">
        <v>0</v>
      </c>
      <c r="AE440" s="204"/>
      <c r="AF440" s="153">
        <v>0</v>
      </c>
      <c r="AG440" s="152">
        <v>0</v>
      </c>
      <c r="AH440" s="204"/>
      <c r="AI440" s="153">
        <v>0</v>
      </c>
      <c r="AJ440" s="152">
        <v>0</v>
      </c>
      <c r="AK440" s="204"/>
      <c r="AL440" s="153">
        <v>0</v>
      </c>
      <c r="AM440" s="152">
        <v>0</v>
      </c>
      <c r="AN440" s="204"/>
      <c r="AO440" s="153">
        <v>0</v>
      </c>
      <c r="AP440" s="152">
        <v>0</v>
      </c>
      <c r="AQ440" s="204"/>
      <c r="AR440" s="153">
        <v>0</v>
      </c>
      <c r="AS440" s="152">
        <v>0</v>
      </c>
      <c r="AT440" s="204"/>
      <c r="AU440" s="153">
        <v>0</v>
      </c>
      <c r="AV440" s="152">
        <v>0</v>
      </c>
      <c r="AW440" s="204"/>
      <c r="AX440" s="153">
        <v>0</v>
      </c>
      <c r="AY440" s="152">
        <v>0</v>
      </c>
      <c r="AZ440" s="204"/>
    </row>
    <row r="441" spans="1:52" ht="15.75" thickBot="1" x14ac:dyDescent="0.3">
      <c r="A441" s="160"/>
      <c r="B441" s="161">
        <v>390</v>
      </c>
      <c r="C441" s="162" t="str">
        <v>Монтаж крышки КОН-1М-04</v>
      </c>
      <c r="D441" s="162" t="str">
        <v>шт</v>
      </c>
      <c r="E441" s="163">
        <v>80.06</v>
      </c>
      <c r="F441" s="162">
        <v>183</v>
      </c>
      <c r="G441" s="163">
        <v>0</v>
      </c>
      <c r="H441" s="163">
        <v>14650.98</v>
      </c>
      <c r="I441" s="11"/>
      <c r="J441" s="147">
        <v>183</v>
      </c>
      <c r="K441" s="148">
        <v>14650.98</v>
      </c>
      <c r="L441" s="149"/>
      <c r="M441" s="150"/>
      <c r="N441" s="147">
        <v>0</v>
      </c>
      <c r="O441" s="148">
        <v>0</v>
      </c>
      <c r="P441" s="149"/>
      <c r="Q441" s="153">
        <v>0</v>
      </c>
      <c r="R441" s="152">
        <v>0</v>
      </c>
      <c r="S441" s="204"/>
      <c r="T441" s="153">
        <v>0</v>
      </c>
      <c r="U441" s="152">
        <v>0</v>
      </c>
      <c r="V441" s="204"/>
      <c r="W441" s="153">
        <v>183</v>
      </c>
      <c r="X441" s="152">
        <v>14650.98</v>
      </c>
      <c r="Y441" s="204"/>
      <c r="Z441" s="153">
        <v>0</v>
      </c>
      <c r="AA441" s="152">
        <v>0</v>
      </c>
      <c r="AB441" s="204"/>
      <c r="AC441" s="153">
        <v>0</v>
      </c>
      <c r="AD441" s="152">
        <v>0</v>
      </c>
      <c r="AE441" s="204"/>
      <c r="AF441" s="153">
        <v>0</v>
      </c>
      <c r="AG441" s="152">
        <v>0</v>
      </c>
      <c r="AH441" s="204"/>
      <c r="AI441" s="153">
        <v>0</v>
      </c>
      <c r="AJ441" s="152">
        <v>0</v>
      </c>
      <c r="AK441" s="204"/>
      <c r="AL441" s="153">
        <v>0</v>
      </c>
      <c r="AM441" s="152">
        <v>0</v>
      </c>
      <c r="AN441" s="204"/>
      <c r="AO441" s="153">
        <v>0</v>
      </c>
      <c r="AP441" s="152">
        <v>0</v>
      </c>
      <c r="AQ441" s="204"/>
      <c r="AR441" s="153">
        <v>0</v>
      </c>
      <c r="AS441" s="152">
        <v>0</v>
      </c>
      <c r="AT441" s="204"/>
      <c r="AU441" s="153">
        <v>0</v>
      </c>
      <c r="AV441" s="152">
        <v>0</v>
      </c>
      <c r="AW441" s="204"/>
      <c r="AX441" s="153">
        <v>0</v>
      </c>
      <c r="AY441" s="152">
        <v>0</v>
      </c>
      <c r="AZ441" s="204"/>
    </row>
    <row r="442" spans="1:52" ht="15.75" thickBot="1" x14ac:dyDescent="0.3">
      <c r="A442" s="160"/>
      <c r="B442" s="161">
        <v>391</v>
      </c>
      <c r="C442" s="162" t="str">
        <v>Подрозетник Ф65мм</v>
      </c>
      <c r="D442" s="162" t="str">
        <v>шт</v>
      </c>
      <c r="E442" s="163">
        <v>53.38</v>
      </c>
      <c r="F442" s="162">
        <v>15</v>
      </c>
      <c r="G442" s="163">
        <v>800.7</v>
      </c>
      <c r="H442" s="163">
        <v>0</v>
      </c>
      <c r="I442" s="11"/>
      <c r="J442" s="147">
        <v>0</v>
      </c>
      <c r="K442" s="148">
        <v>0</v>
      </c>
      <c r="L442" s="149"/>
      <c r="M442" s="150"/>
      <c r="N442" s="147">
        <v>15</v>
      </c>
      <c r="O442" s="148">
        <v>800.7</v>
      </c>
      <c r="P442" s="149"/>
      <c r="Q442" s="153">
        <v>0</v>
      </c>
      <c r="R442" s="152">
        <v>0</v>
      </c>
      <c r="S442" s="204"/>
      <c r="T442" s="153">
        <v>0</v>
      </c>
      <c r="U442" s="152">
        <v>0</v>
      </c>
      <c r="V442" s="204"/>
      <c r="W442" s="153">
        <v>0</v>
      </c>
      <c r="X442" s="152">
        <v>0</v>
      </c>
      <c r="Y442" s="204"/>
      <c r="Z442" s="153">
        <v>0</v>
      </c>
      <c r="AA442" s="152">
        <v>0</v>
      </c>
      <c r="AB442" s="204"/>
      <c r="AC442" s="153">
        <v>0</v>
      </c>
      <c r="AD442" s="152">
        <v>0</v>
      </c>
      <c r="AE442" s="204"/>
      <c r="AF442" s="153">
        <v>0</v>
      </c>
      <c r="AG442" s="152">
        <v>0</v>
      </c>
      <c r="AH442" s="204"/>
      <c r="AI442" s="153">
        <v>0</v>
      </c>
      <c r="AJ442" s="152">
        <v>0</v>
      </c>
      <c r="AK442" s="204"/>
      <c r="AL442" s="153">
        <v>0</v>
      </c>
      <c r="AM442" s="152">
        <v>0</v>
      </c>
      <c r="AN442" s="204"/>
      <c r="AO442" s="153">
        <v>0</v>
      </c>
      <c r="AP442" s="152">
        <v>0</v>
      </c>
      <c r="AQ442" s="204"/>
      <c r="AR442" s="153">
        <v>0</v>
      </c>
      <c r="AS442" s="152">
        <v>0</v>
      </c>
      <c r="AT442" s="204"/>
      <c r="AU442" s="153">
        <v>0</v>
      </c>
      <c r="AV442" s="152">
        <v>0</v>
      </c>
      <c r="AW442" s="204"/>
      <c r="AX442" s="153">
        <v>0</v>
      </c>
      <c r="AY442" s="152">
        <v>0</v>
      </c>
      <c r="AZ442" s="204"/>
    </row>
    <row r="443" spans="1:52" ht="15.75" thickBot="1" x14ac:dyDescent="0.3">
      <c r="A443" s="160"/>
      <c r="B443" s="161">
        <v>392</v>
      </c>
      <c r="C443" s="162" t="str">
        <v>Подрозетник Ф100мм</v>
      </c>
      <c r="D443" s="162" t="str">
        <v>шт</v>
      </c>
      <c r="E443" s="163">
        <v>64.05</v>
      </c>
      <c r="F443" s="162">
        <v>15</v>
      </c>
      <c r="G443" s="163">
        <v>960.75</v>
      </c>
      <c r="H443" s="163">
        <v>0</v>
      </c>
      <c r="I443" s="11"/>
      <c r="J443" s="147">
        <v>0</v>
      </c>
      <c r="K443" s="148">
        <v>0</v>
      </c>
      <c r="L443" s="149"/>
      <c r="M443" s="150"/>
      <c r="N443" s="147">
        <v>15</v>
      </c>
      <c r="O443" s="148">
        <v>960.75</v>
      </c>
      <c r="P443" s="149"/>
      <c r="Q443" s="153">
        <v>0</v>
      </c>
      <c r="R443" s="152">
        <v>0</v>
      </c>
      <c r="S443" s="204"/>
      <c r="T443" s="153">
        <v>0</v>
      </c>
      <c r="U443" s="152">
        <v>0</v>
      </c>
      <c r="V443" s="204"/>
      <c r="W443" s="153">
        <v>0</v>
      </c>
      <c r="X443" s="152">
        <v>0</v>
      </c>
      <c r="Y443" s="204"/>
      <c r="Z443" s="153">
        <v>0</v>
      </c>
      <c r="AA443" s="152">
        <v>0</v>
      </c>
      <c r="AB443" s="204"/>
      <c r="AC443" s="153">
        <v>0</v>
      </c>
      <c r="AD443" s="152">
        <v>0</v>
      </c>
      <c r="AE443" s="204"/>
      <c r="AF443" s="153">
        <v>0</v>
      </c>
      <c r="AG443" s="152">
        <v>0</v>
      </c>
      <c r="AH443" s="204"/>
      <c r="AI443" s="153">
        <v>0</v>
      </c>
      <c r="AJ443" s="152">
        <v>0</v>
      </c>
      <c r="AK443" s="204"/>
      <c r="AL443" s="153">
        <v>0</v>
      </c>
      <c r="AM443" s="152">
        <v>0</v>
      </c>
      <c r="AN443" s="204"/>
      <c r="AO443" s="153">
        <v>0</v>
      </c>
      <c r="AP443" s="152">
        <v>0</v>
      </c>
      <c r="AQ443" s="204"/>
      <c r="AR443" s="153">
        <v>0</v>
      </c>
      <c r="AS443" s="152">
        <v>0</v>
      </c>
      <c r="AT443" s="204"/>
      <c r="AU443" s="153">
        <v>0</v>
      </c>
      <c r="AV443" s="152">
        <v>0</v>
      </c>
      <c r="AW443" s="204"/>
      <c r="AX443" s="153">
        <v>0</v>
      </c>
      <c r="AY443" s="152">
        <v>0</v>
      </c>
      <c r="AZ443" s="204"/>
    </row>
    <row r="444" spans="1:52" ht="15.75" thickBot="1" x14ac:dyDescent="0.3">
      <c r="A444" s="160"/>
      <c r="B444" s="161">
        <v>393</v>
      </c>
      <c r="C444" s="162" t="str">
        <v>Монтаж подрозетника</v>
      </c>
      <c r="D444" s="162" t="str">
        <v>шт</v>
      </c>
      <c r="E444" s="163">
        <v>80.06</v>
      </c>
      <c r="F444" s="162">
        <v>30</v>
      </c>
      <c r="G444" s="163">
        <v>0</v>
      </c>
      <c r="H444" s="163">
        <v>2401.8000000000002</v>
      </c>
      <c r="I444" s="11"/>
      <c r="J444" s="147">
        <v>0</v>
      </c>
      <c r="K444" s="148">
        <v>0</v>
      </c>
      <c r="L444" s="149"/>
      <c r="M444" s="150"/>
      <c r="N444" s="147">
        <v>30</v>
      </c>
      <c r="O444" s="148">
        <v>2401.8000000000002</v>
      </c>
      <c r="P444" s="149"/>
      <c r="Q444" s="153">
        <v>0</v>
      </c>
      <c r="R444" s="152">
        <v>0</v>
      </c>
      <c r="S444" s="204"/>
      <c r="T444" s="153">
        <v>0</v>
      </c>
      <c r="U444" s="152">
        <v>0</v>
      </c>
      <c r="V444" s="204"/>
      <c r="W444" s="153">
        <v>0</v>
      </c>
      <c r="X444" s="152">
        <v>0</v>
      </c>
      <c r="Y444" s="204"/>
      <c r="Z444" s="153">
        <v>0</v>
      </c>
      <c r="AA444" s="152">
        <v>0</v>
      </c>
      <c r="AB444" s="204"/>
      <c r="AC444" s="153">
        <v>0</v>
      </c>
      <c r="AD444" s="152">
        <v>0</v>
      </c>
      <c r="AE444" s="204"/>
      <c r="AF444" s="153">
        <v>0</v>
      </c>
      <c r="AG444" s="152">
        <v>0</v>
      </c>
      <c r="AH444" s="204"/>
      <c r="AI444" s="153">
        <v>0</v>
      </c>
      <c r="AJ444" s="152">
        <v>0</v>
      </c>
      <c r="AK444" s="204"/>
      <c r="AL444" s="153">
        <v>0</v>
      </c>
      <c r="AM444" s="152">
        <v>0</v>
      </c>
      <c r="AN444" s="204"/>
      <c r="AO444" s="153">
        <v>0</v>
      </c>
      <c r="AP444" s="152">
        <v>0</v>
      </c>
      <c r="AQ444" s="204"/>
      <c r="AR444" s="153">
        <v>0</v>
      </c>
      <c r="AS444" s="152">
        <v>0</v>
      </c>
      <c r="AT444" s="204"/>
      <c r="AU444" s="153">
        <v>0</v>
      </c>
      <c r="AV444" s="152">
        <v>0</v>
      </c>
      <c r="AW444" s="204"/>
      <c r="AX444" s="153">
        <v>0</v>
      </c>
      <c r="AY444" s="152">
        <v>0</v>
      </c>
      <c r="AZ444" s="204"/>
    </row>
    <row r="445" spans="1:52" ht="15.75" thickBot="1" x14ac:dyDescent="0.3">
      <c r="A445" s="160"/>
      <c r="B445" s="161">
        <v>0</v>
      </c>
      <c r="C445" s="162" t="str">
        <v>6. Материалы</v>
      </c>
      <c r="D445" s="162">
        <v>0</v>
      </c>
      <c r="E445" s="163">
        <v>0</v>
      </c>
      <c r="F445" s="162">
        <v>0</v>
      </c>
      <c r="G445" s="163">
        <v>0</v>
      </c>
      <c r="H445" s="163">
        <v>0</v>
      </c>
      <c r="I445" s="11"/>
      <c r="J445" s="147">
        <v>0</v>
      </c>
      <c r="K445" s="148">
        <v>0</v>
      </c>
      <c r="L445" s="149"/>
      <c r="M445" s="150"/>
      <c r="N445" s="147">
        <v>0</v>
      </c>
      <c r="O445" s="148">
        <v>0</v>
      </c>
      <c r="P445" s="149"/>
      <c r="Q445" s="153">
        <v>0</v>
      </c>
      <c r="R445" s="152">
        <v>0</v>
      </c>
      <c r="S445" s="204"/>
      <c r="T445" s="153">
        <v>0</v>
      </c>
      <c r="U445" s="152">
        <v>0</v>
      </c>
      <c r="V445" s="204"/>
      <c r="W445" s="153">
        <v>0</v>
      </c>
      <c r="X445" s="152">
        <v>0</v>
      </c>
      <c r="Y445" s="204"/>
      <c r="Z445" s="153">
        <v>0</v>
      </c>
      <c r="AA445" s="152">
        <v>0</v>
      </c>
      <c r="AB445" s="204"/>
      <c r="AC445" s="153">
        <v>0</v>
      </c>
      <c r="AD445" s="152">
        <v>0</v>
      </c>
      <c r="AE445" s="204"/>
      <c r="AF445" s="153">
        <v>0</v>
      </c>
      <c r="AG445" s="152">
        <v>0</v>
      </c>
      <c r="AH445" s="204"/>
      <c r="AI445" s="153">
        <v>0</v>
      </c>
      <c r="AJ445" s="152">
        <v>0</v>
      </c>
      <c r="AK445" s="204"/>
      <c r="AL445" s="153">
        <v>0</v>
      </c>
      <c r="AM445" s="152">
        <v>0</v>
      </c>
      <c r="AN445" s="204"/>
      <c r="AO445" s="153">
        <v>0</v>
      </c>
      <c r="AP445" s="152">
        <v>0</v>
      </c>
      <c r="AQ445" s="204"/>
      <c r="AR445" s="153">
        <v>0</v>
      </c>
      <c r="AS445" s="152">
        <v>0</v>
      </c>
      <c r="AT445" s="204"/>
      <c r="AU445" s="153">
        <v>0</v>
      </c>
      <c r="AV445" s="152">
        <v>0</v>
      </c>
      <c r="AW445" s="204"/>
      <c r="AX445" s="153">
        <v>0</v>
      </c>
      <c r="AY445" s="152">
        <v>0</v>
      </c>
      <c r="AZ445" s="204"/>
    </row>
    <row r="446" spans="1:52" ht="30.75" thickBot="1" x14ac:dyDescent="0.3">
      <c r="A446" s="160"/>
      <c r="B446" s="161">
        <v>394</v>
      </c>
      <c r="C446" s="162" t="str">
        <v>Пена монтажная Roof Complect огнеупорная (890гр)</v>
      </c>
      <c r="D446" s="162" t="str">
        <v>шт</v>
      </c>
      <c r="E446" s="163">
        <v>640.5</v>
      </c>
      <c r="F446" s="162">
        <v>8</v>
      </c>
      <c r="G446" s="163">
        <v>5124</v>
      </c>
      <c r="H446" s="163">
        <v>0</v>
      </c>
      <c r="I446" s="11"/>
      <c r="J446" s="147">
        <v>0</v>
      </c>
      <c r="K446" s="148">
        <v>0</v>
      </c>
      <c r="L446" s="149"/>
      <c r="M446" s="150"/>
      <c r="N446" s="147">
        <v>8</v>
      </c>
      <c r="O446" s="148">
        <v>5124</v>
      </c>
      <c r="P446" s="149"/>
      <c r="Q446" s="153">
        <v>0</v>
      </c>
      <c r="R446" s="152">
        <v>0</v>
      </c>
      <c r="S446" s="204"/>
      <c r="T446" s="153">
        <v>0</v>
      </c>
      <c r="U446" s="152">
        <v>0</v>
      </c>
      <c r="V446" s="204"/>
      <c r="W446" s="153">
        <v>0</v>
      </c>
      <c r="X446" s="152">
        <v>0</v>
      </c>
      <c r="Y446" s="204"/>
      <c r="Z446" s="153">
        <v>0</v>
      </c>
      <c r="AA446" s="152">
        <v>0</v>
      </c>
      <c r="AB446" s="204"/>
      <c r="AC446" s="153">
        <v>0</v>
      </c>
      <c r="AD446" s="152">
        <v>0</v>
      </c>
      <c r="AE446" s="204"/>
      <c r="AF446" s="153">
        <v>0</v>
      </c>
      <c r="AG446" s="152">
        <v>0</v>
      </c>
      <c r="AH446" s="204"/>
      <c r="AI446" s="153">
        <v>0</v>
      </c>
      <c r="AJ446" s="152">
        <v>0</v>
      </c>
      <c r="AK446" s="204"/>
      <c r="AL446" s="153">
        <v>0</v>
      </c>
      <c r="AM446" s="152">
        <v>0</v>
      </c>
      <c r="AN446" s="204"/>
      <c r="AO446" s="153">
        <v>0</v>
      </c>
      <c r="AP446" s="152">
        <v>0</v>
      </c>
      <c r="AQ446" s="204"/>
      <c r="AR446" s="153">
        <v>0</v>
      </c>
      <c r="AS446" s="152">
        <v>0</v>
      </c>
      <c r="AT446" s="204"/>
      <c r="AU446" s="153">
        <v>0</v>
      </c>
      <c r="AV446" s="152">
        <v>0</v>
      </c>
      <c r="AW446" s="204"/>
      <c r="AX446" s="153">
        <v>0</v>
      </c>
      <c r="AY446" s="152">
        <v>0</v>
      </c>
      <c r="AZ446" s="204"/>
    </row>
    <row r="447" spans="1:52" ht="15.75" thickBot="1" x14ac:dyDescent="0.3">
      <c r="A447" s="160"/>
      <c r="B447" s="161">
        <v>395</v>
      </c>
      <c r="C447" s="162" t="str">
        <v>Герметик огнезащитный ведро 10кг</v>
      </c>
      <c r="D447" s="162" t="str">
        <v>шт</v>
      </c>
      <c r="E447" s="163">
        <v>2028.25</v>
      </c>
      <c r="F447" s="162">
        <v>1</v>
      </c>
      <c r="G447" s="163">
        <v>2028.25</v>
      </c>
      <c r="H447" s="163">
        <v>0</v>
      </c>
      <c r="I447" s="11"/>
      <c r="J447" s="147">
        <v>0</v>
      </c>
      <c r="K447" s="148">
        <v>0</v>
      </c>
      <c r="L447" s="149"/>
      <c r="M447" s="150"/>
      <c r="N447" s="147">
        <v>1</v>
      </c>
      <c r="O447" s="148">
        <v>2028.25</v>
      </c>
      <c r="P447" s="149"/>
      <c r="Q447" s="153">
        <v>0</v>
      </c>
      <c r="R447" s="152">
        <v>0</v>
      </c>
      <c r="S447" s="204"/>
      <c r="T447" s="153">
        <v>0</v>
      </c>
      <c r="U447" s="152">
        <v>0</v>
      </c>
      <c r="V447" s="204"/>
      <c r="W447" s="153">
        <v>0</v>
      </c>
      <c r="X447" s="152">
        <v>0</v>
      </c>
      <c r="Y447" s="204"/>
      <c r="Z447" s="153">
        <v>0</v>
      </c>
      <c r="AA447" s="152">
        <v>0</v>
      </c>
      <c r="AB447" s="204"/>
      <c r="AC447" s="153">
        <v>0</v>
      </c>
      <c r="AD447" s="152">
        <v>0</v>
      </c>
      <c r="AE447" s="204"/>
      <c r="AF447" s="153">
        <v>0</v>
      </c>
      <c r="AG447" s="152">
        <v>0</v>
      </c>
      <c r="AH447" s="204"/>
      <c r="AI447" s="153">
        <v>0</v>
      </c>
      <c r="AJ447" s="152">
        <v>0</v>
      </c>
      <c r="AK447" s="204"/>
      <c r="AL447" s="153">
        <v>0</v>
      </c>
      <c r="AM447" s="152">
        <v>0</v>
      </c>
      <c r="AN447" s="204"/>
      <c r="AO447" s="153">
        <v>0</v>
      </c>
      <c r="AP447" s="152">
        <v>0</v>
      </c>
      <c r="AQ447" s="204"/>
      <c r="AR447" s="153">
        <v>0</v>
      </c>
      <c r="AS447" s="152">
        <v>0</v>
      </c>
      <c r="AT447" s="204"/>
      <c r="AU447" s="153">
        <v>0</v>
      </c>
      <c r="AV447" s="152">
        <v>0</v>
      </c>
      <c r="AW447" s="204"/>
      <c r="AX447" s="153">
        <v>0</v>
      </c>
      <c r="AY447" s="152">
        <v>0</v>
      </c>
      <c r="AZ447" s="204"/>
    </row>
    <row r="448" spans="1:52" ht="15.75" thickBot="1" x14ac:dyDescent="0.3">
      <c r="A448" s="160"/>
      <c r="B448" s="161">
        <v>0</v>
      </c>
      <c r="C448" s="162" t="str">
        <v>Ось 8-10/И-К (4.БС21М секция №4)</v>
      </c>
      <c r="D448" s="162">
        <v>0</v>
      </c>
      <c r="E448" s="163">
        <v>0</v>
      </c>
      <c r="F448" s="162">
        <v>0</v>
      </c>
      <c r="G448" s="163">
        <v>0</v>
      </c>
      <c r="H448" s="163">
        <v>0</v>
      </c>
      <c r="I448" s="11"/>
      <c r="J448" s="147">
        <v>0</v>
      </c>
      <c r="K448" s="148">
        <v>0</v>
      </c>
      <c r="L448" s="149"/>
      <c r="M448" s="150"/>
      <c r="N448" s="147">
        <v>0</v>
      </c>
      <c r="O448" s="148">
        <v>0</v>
      </c>
      <c r="P448" s="149"/>
      <c r="Q448" s="153">
        <v>0</v>
      </c>
      <c r="R448" s="152">
        <v>0</v>
      </c>
      <c r="S448" s="204"/>
      <c r="T448" s="153">
        <v>0</v>
      </c>
      <c r="U448" s="152">
        <v>0</v>
      </c>
      <c r="V448" s="204"/>
      <c r="W448" s="153">
        <v>0</v>
      </c>
      <c r="X448" s="152">
        <v>0</v>
      </c>
      <c r="Y448" s="204"/>
      <c r="Z448" s="153">
        <v>0</v>
      </c>
      <c r="AA448" s="152">
        <v>0</v>
      </c>
      <c r="AB448" s="204"/>
      <c r="AC448" s="153">
        <v>0</v>
      </c>
      <c r="AD448" s="152">
        <v>0</v>
      </c>
      <c r="AE448" s="204"/>
      <c r="AF448" s="153">
        <v>0</v>
      </c>
      <c r="AG448" s="152">
        <v>0</v>
      </c>
      <c r="AH448" s="204"/>
      <c r="AI448" s="153">
        <v>0</v>
      </c>
      <c r="AJ448" s="152">
        <v>0</v>
      </c>
      <c r="AK448" s="204"/>
      <c r="AL448" s="153">
        <v>0</v>
      </c>
      <c r="AM448" s="152">
        <v>0</v>
      </c>
      <c r="AN448" s="204"/>
      <c r="AO448" s="153">
        <v>0</v>
      </c>
      <c r="AP448" s="152">
        <v>0</v>
      </c>
      <c r="AQ448" s="204"/>
      <c r="AR448" s="153">
        <v>0</v>
      </c>
      <c r="AS448" s="152">
        <v>0</v>
      </c>
      <c r="AT448" s="204"/>
      <c r="AU448" s="153">
        <v>0</v>
      </c>
      <c r="AV448" s="152">
        <v>0</v>
      </c>
      <c r="AW448" s="204"/>
      <c r="AX448" s="153">
        <v>0</v>
      </c>
      <c r="AY448" s="152">
        <v>0</v>
      </c>
      <c r="AZ448" s="204"/>
    </row>
    <row r="449" spans="1:52" ht="15.75" thickBot="1" x14ac:dyDescent="0.3">
      <c r="A449" s="160"/>
      <c r="B449" s="161">
        <v>396</v>
      </c>
      <c r="C449" s="162" t="str">
        <v>ЩК в комплекте</v>
      </c>
      <c r="D449" s="162" t="str">
        <v>шт</v>
      </c>
      <c r="E449" s="163">
        <v>6351.63</v>
      </c>
      <c r="F449" s="162">
        <v>15</v>
      </c>
      <c r="G449" s="163">
        <v>95274.45</v>
      </c>
      <c r="H449" s="163">
        <v>0</v>
      </c>
      <c r="I449" s="11"/>
      <c r="J449" s="147">
        <v>0</v>
      </c>
      <c r="K449" s="148">
        <v>0</v>
      </c>
      <c r="L449" s="149"/>
      <c r="M449" s="150"/>
      <c r="N449" s="147">
        <v>15</v>
      </c>
      <c r="O449" s="148">
        <v>95274.45</v>
      </c>
      <c r="P449" s="149"/>
      <c r="Q449" s="153">
        <v>0</v>
      </c>
      <c r="R449" s="152">
        <v>0</v>
      </c>
      <c r="S449" s="204"/>
      <c r="T449" s="153">
        <v>0</v>
      </c>
      <c r="U449" s="152">
        <v>0</v>
      </c>
      <c r="V449" s="204"/>
      <c r="W449" s="153">
        <v>0</v>
      </c>
      <c r="X449" s="152">
        <v>0</v>
      </c>
      <c r="Y449" s="204"/>
      <c r="Z449" s="153">
        <v>0</v>
      </c>
      <c r="AA449" s="152">
        <v>0</v>
      </c>
      <c r="AB449" s="204"/>
      <c r="AC449" s="153">
        <v>0</v>
      </c>
      <c r="AD449" s="152">
        <v>0</v>
      </c>
      <c r="AE449" s="204"/>
      <c r="AF449" s="153">
        <v>0</v>
      </c>
      <c r="AG449" s="152">
        <v>0</v>
      </c>
      <c r="AH449" s="204"/>
      <c r="AI449" s="153">
        <v>0</v>
      </c>
      <c r="AJ449" s="152">
        <v>0</v>
      </c>
      <c r="AK449" s="204"/>
      <c r="AL449" s="153">
        <v>0</v>
      </c>
      <c r="AM449" s="152">
        <v>0</v>
      </c>
      <c r="AN449" s="204"/>
      <c r="AO449" s="153">
        <v>0</v>
      </c>
      <c r="AP449" s="152">
        <v>0</v>
      </c>
      <c r="AQ449" s="204"/>
      <c r="AR449" s="153">
        <v>0</v>
      </c>
      <c r="AS449" s="152">
        <v>0</v>
      </c>
      <c r="AT449" s="204"/>
      <c r="AU449" s="153">
        <v>0</v>
      </c>
      <c r="AV449" s="152">
        <v>0</v>
      </c>
      <c r="AW449" s="204"/>
      <c r="AX449" s="153">
        <v>0</v>
      </c>
      <c r="AY449" s="152">
        <v>0</v>
      </c>
      <c r="AZ449" s="204"/>
    </row>
    <row r="450" spans="1:52" ht="30.75" thickBot="1" x14ac:dyDescent="0.3">
      <c r="A450" s="160"/>
      <c r="B450" s="161">
        <v>397</v>
      </c>
      <c r="C450" s="162" t="str">
        <v>Счетчик электронный, 230В, 5(80)А, 1/2 кл.точности СЕ207 R7 849.2.ОА.QUVLF SPds</v>
      </c>
      <c r="D450" s="162" t="str">
        <v>шт</v>
      </c>
      <c r="E450" s="163">
        <v>0</v>
      </c>
      <c r="F450" s="162">
        <v>15</v>
      </c>
      <c r="G450" s="163">
        <v>0</v>
      </c>
      <c r="H450" s="163">
        <v>0</v>
      </c>
      <c r="I450" s="11"/>
      <c r="J450" s="147">
        <v>0</v>
      </c>
      <c r="K450" s="148">
        <v>0</v>
      </c>
      <c r="L450" s="149"/>
      <c r="M450" s="150"/>
      <c r="N450" s="147">
        <v>15</v>
      </c>
      <c r="O450" s="148">
        <v>0</v>
      </c>
      <c r="P450" s="149"/>
      <c r="Q450" s="153">
        <v>0</v>
      </c>
      <c r="R450" s="152">
        <v>0</v>
      </c>
      <c r="S450" s="204"/>
      <c r="T450" s="153">
        <v>0</v>
      </c>
      <c r="U450" s="152">
        <v>0</v>
      </c>
      <c r="V450" s="204"/>
      <c r="W450" s="153">
        <v>0</v>
      </c>
      <c r="X450" s="152">
        <v>0</v>
      </c>
      <c r="Y450" s="204"/>
      <c r="Z450" s="153">
        <v>0</v>
      </c>
      <c r="AA450" s="152">
        <v>0</v>
      </c>
      <c r="AB450" s="204"/>
      <c r="AC450" s="153">
        <v>0</v>
      </c>
      <c r="AD450" s="152">
        <v>0</v>
      </c>
      <c r="AE450" s="204"/>
      <c r="AF450" s="153">
        <v>0</v>
      </c>
      <c r="AG450" s="152">
        <v>0</v>
      </c>
      <c r="AH450" s="204"/>
      <c r="AI450" s="153">
        <v>0</v>
      </c>
      <c r="AJ450" s="152">
        <v>0</v>
      </c>
      <c r="AK450" s="204"/>
      <c r="AL450" s="153">
        <v>0</v>
      </c>
      <c r="AM450" s="152">
        <v>0</v>
      </c>
      <c r="AN450" s="204"/>
      <c r="AO450" s="153">
        <v>0</v>
      </c>
      <c r="AP450" s="152">
        <v>0</v>
      </c>
      <c r="AQ450" s="204"/>
      <c r="AR450" s="153">
        <v>0</v>
      </c>
      <c r="AS450" s="152">
        <v>0</v>
      </c>
      <c r="AT450" s="204"/>
      <c r="AU450" s="153">
        <v>0</v>
      </c>
      <c r="AV450" s="152">
        <v>0</v>
      </c>
      <c r="AW450" s="204"/>
      <c r="AX450" s="153">
        <v>0</v>
      </c>
      <c r="AY450" s="152">
        <v>0</v>
      </c>
      <c r="AZ450" s="204"/>
    </row>
    <row r="451" spans="1:52" ht="15.75" thickBot="1" x14ac:dyDescent="0.3">
      <c r="A451" s="160"/>
      <c r="B451" s="161">
        <v>398</v>
      </c>
      <c r="C451" s="162" t="str">
        <v>Монтаж и подключение ЩК</v>
      </c>
      <c r="D451" s="162" t="str">
        <v>шт</v>
      </c>
      <c r="E451" s="163">
        <v>2668.75</v>
      </c>
      <c r="F451" s="162">
        <v>15</v>
      </c>
      <c r="G451" s="163">
        <v>0</v>
      </c>
      <c r="H451" s="163">
        <v>40031.25</v>
      </c>
      <c r="I451" s="11"/>
      <c r="J451" s="147">
        <v>0</v>
      </c>
      <c r="K451" s="148">
        <v>0</v>
      </c>
      <c r="L451" s="149"/>
      <c r="M451" s="150"/>
      <c r="N451" s="147">
        <v>15</v>
      </c>
      <c r="O451" s="148">
        <v>40031.25</v>
      </c>
      <c r="P451" s="149"/>
      <c r="Q451" s="153">
        <v>0</v>
      </c>
      <c r="R451" s="152">
        <v>0</v>
      </c>
      <c r="S451" s="204"/>
      <c r="T451" s="153">
        <v>0</v>
      </c>
      <c r="U451" s="152">
        <v>0</v>
      </c>
      <c r="V451" s="204"/>
      <c r="W451" s="153">
        <v>0</v>
      </c>
      <c r="X451" s="152">
        <v>0</v>
      </c>
      <c r="Y451" s="204"/>
      <c r="Z451" s="153">
        <v>0</v>
      </c>
      <c r="AA451" s="152">
        <v>0</v>
      </c>
      <c r="AB451" s="204"/>
      <c r="AC451" s="153">
        <v>0</v>
      </c>
      <c r="AD451" s="152">
        <v>0</v>
      </c>
      <c r="AE451" s="204"/>
      <c r="AF451" s="153">
        <v>0</v>
      </c>
      <c r="AG451" s="152">
        <v>0</v>
      </c>
      <c r="AH451" s="204"/>
      <c r="AI451" s="153">
        <v>0</v>
      </c>
      <c r="AJ451" s="152">
        <v>0</v>
      </c>
      <c r="AK451" s="204"/>
      <c r="AL451" s="153">
        <v>0</v>
      </c>
      <c r="AM451" s="152">
        <v>0</v>
      </c>
      <c r="AN451" s="204"/>
      <c r="AO451" s="153">
        <v>0</v>
      </c>
      <c r="AP451" s="152">
        <v>0</v>
      </c>
      <c r="AQ451" s="204"/>
      <c r="AR451" s="153">
        <v>0</v>
      </c>
      <c r="AS451" s="152">
        <v>0</v>
      </c>
      <c r="AT451" s="204"/>
      <c r="AU451" s="153">
        <v>0</v>
      </c>
      <c r="AV451" s="152">
        <v>0</v>
      </c>
      <c r="AW451" s="204"/>
      <c r="AX451" s="153">
        <v>0</v>
      </c>
      <c r="AY451" s="152">
        <v>0</v>
      </c>
      <c r="AZ451" s="204"/>
    </row>
    <row r="452" spans="1:52" ht="15.75" thickBot="1" x14ac:dyDescent="0.3">
      <c r="A452" s="160"/>
      <c r="B452" s="161">
        <v>399</v>
      </c>
      <c r="C452" s="162" t="str">
        <v>Кабель-канал 60х40 ЭЛЕКОР белый (18м) IEK</v>
      </c>
      <c r="D452" s="162" t="str">
        <v>м</v>
      </c>
      <c r="E452" s="163">
        <v>264.60000000000002</v>
      </c>
      <c r="F452" s="162">
        <v>15</v>
      </c>
      <c r="G452" s="163">
        <v>3969</v>
      </c>
      <c r="H452" s="163">
        <v>0</v>
      </c>
      <c r="I452" s="11"/>
      <c r="J452" s="147">
        <v>0</v>
      </c>
      <c r="K452" s="148">
        <v>0</v>
      </c>
      <c r="L452" s="149"/>
      <c r="M452" s="150"/>
      <c r="N452" s="147">
        <v>15</v>
      </c>
      <c r="O452" s="148">
        <v>3969.0000000000005</v>
      </c>
      <c r="P452" s="149"/>
      <c r="Q452" s="153">
        <v>0</v>
      </c>
      <c r="R452" s="152">
        <v>0</v>
      </c>
      <c r="S452" s="204"/>
      <c r="T452" s="153">
        <v>0</v>
      </c>
      <c r="U452" s="152">
        <v>0</v>
      </c>
      <c r="V452" s="204"/>
      <c r="W452" s="153">
        <v>0</v>
      </c>
      <c r="X452" s="152">
        <v>0</v>
      </c>
      <c r="Y452" s="204"/>
      <c r="Z452" s="153">
        <v>0</v>
      </c>
      <c r="AA452" s="152">
        <v>0</v>
      </c>
      <c r="AB452" s="204"/>
      <c r="AC452" s="153">
        <v>0</v>
      </c>
      <c r="AD452" s="152">
        <v>0</v>
      </c>
      <c r="AE452" s="204"/>
      <c r="AF452" s="153">
        <v>0</v>
      </c>
      <c r="AG452" s="152">
        <v>0</v>
      </c>
      <c r="AH452" s="204"/>
      <c r="AI452" s="153">
        <v>0</v>
      </c>
      <c r="AJ452" s="152">
        <v>0</v>
      </c>
      <c r="AK452" s="204"/>
      <c r="AL452" s="153">
        <v>0</v>
      </c>
      <c r="AM452" s="152">
        <v>0</v>
      </c>
      <c r="AN452" s="204"/>
      <c r="AO452" s="153">
        <v>0</v>
      </c>
      <c r="AP452" s="152">
        <v>0</v>
      </c>
      <c r="AQ452" s="204"/>
      <c r="AR452" s="153">
        <v>0</v>
      </c>
      <c r="AS452" s="152">
        <v>0</v>
      </c>
      <c r="AT452" s="204"/>
      <c r="AU452" s="153">
        <v>0</v>
      </c>
      <c r="AV452" s="152">
        <v>0</v>
      </c>
      <c r="AW452" s="204"/>
      <c r="AX452" s="153">
        <v>0</v>
      </c>
      <c r="AY452" s="152">
        <v>0</v>
      </c>
      <c r="AZ452" s="204"/>
    </row>
    <row r="453" spans="1:52" ht="15.75" thickBot="1" x14ac:dyDescent="0.3">
      <c r="A453" s="160"/>
      <c r="B453" s="161">
        <v>400</v>
      </c>
      <c r="C453" s="162" t="str">
        <v>Монтаж кабель-канала</v>
      </c>
      <c r="D453" s="162" t="str">
        <v>м</v>
      </c>
      <c r="E453" s="163">
        <v>330.75</v>
      </c>
      <c r="F453" s="162">
        <v>15</v>
      </c>
      <c r="G453" s="163">
        <v>0</v>
      </c>
      <c r="H453" s="163">
        <v>4961.25</v>
      </c>
      <c r="I453" s="11"/>
      <c r="J453" s="147">
        <v>0</v>
      </c>
      <c r="K453" s="148">
        <v>0</v>
      </c>
      <c r="L453" s="149"/>
      <c r="M453" s="150"/>
      <c r="N453" s="147">
        <v>15</v>
      </c>
      <c r="O453" s="148">
        <v>4961.25</v>
      </c>
      <c r="P453" s="149"/>
      <c r="Q453" s="153">
        <v>0</v>
      </c>
      <c r="R453" s="152">
        <v>0</v>
      </c>
      <c r="S453" s="204"/>
      <c r="T453" s="153">
        <v>0</v>
      </c>
      <c r="U453" s="152">
        <v>0</v>
      </c>
      <c r="V453" s="204"/>
      <c r="W453" s="153">
        <v>0</v>
      </c>
      <c r="X453" s="152">
        <v>0</v>
      </c>
      <c r="Y453" s="204"/>
      <c r="Z453" s="153">
        <v>0</v>
      </c>
      <c r="AA453" s="152">
        <v>0</v>
      </c>
      <c r="AB453" s="204"/>
      <c r="AC453" s="153">
        <v>0</v>
      </c>
      <c r="AD453" s="152">
        <v>0</v>
      </c>
      <c r="AE453" s="204"/>
      <c r="AF453" s="153">
        <v>0</v>
      </c>
      <c r="AG453" s="152">
        <v>0</v>
      </c>
      <c r="AH453" s="204"/>
      <c r="AI453" s="153">
        <v>0</v>
      </c>
      <c r="AJ453" s="152">
        <v>0</v>
      </c>
      <c r="AK453" s="204"/>
      <c r="AL453" s="153">
        <v>0</v>
      </c>
      <c r="AM453" s="152">
        <v>0</v>
      </c>
      <c r="AN453" s="204"/>
      <c r="AO453" s="153">
        <v>0</v>
      </c>
      <c r="AP453" s="152">
        <v>0</v>
      </c>
      <c r="AQ453" s="204"/>
      <c r="AR453" s="153">
        <v>0</v>
      </c>
      <c r="AS453" s="152">
        <v>0</v>
      </c>
      <c r="AT453" s="204"/>
      <c r="AU453" s="153">
        <v>0</v>
      </c>
      <c r="AV453" s="152">
        <v>0</v>
      </c>
      <c r="AW453" s="204"/>
      <c r="AX453" s="153">
        <v>0</v>
      </c>
      <c r="AY453" s="152">
        <v>0</v>
      </c>
      <c r="AZ453" s="204"/>
    </row>
    <row r="454" spans="1:52" ht="15.75" thickBot="1" x14ac:dyDescent="0.3">
      <c r="A454" s="160"/>
      <c r="B454" s="161">
        <v>401</v>
      </c>
      <c r="C454" s="162" t="str">
        <v>Корпус щита этажного ЩЭ</v>
      </c>
      <c r="D454" s="162" t="str">
        <v>шт</v>
      </c>
      <c r="E454" s="163">
        <v>8486.6299999999992</v>
      </c>
      <c r="F454" s="162">
        <v>4</v>
      </c>
      <c r="G454" s="163">
        <v>33946.519999999997</v>
      </c>
      <c r="H454" s="163">
        <v>0</v>
      </c>
      <c r="I454" s="11"/>
      <c r="J454" s="147">
        <v>4</v>
      </c>
      <c r="K454" s="148">
        <v>33946.519999999997</v>
      </c>
      <c r="L454" s="149"/>
      <c r="M454" s="150"/>
      <c r="N454" s="147">
        <v>0</v>
      </c>
      <c r="O454" s="148">
        <v>0</v>
      </c>
      <c r="P454" s="149"/>
      <c r="Q454" s="153">
        <v>0</v>
      </c>
      <c r="R454" s="152">
        <v>0</v>
      </c>
      <c r="S454" s="204"/>
      <c r="T454" s="153">
        <v>0</v>
      </c>
      <c r="U454" s="152">
        <v>0</v>
      </c>
      <c r="V454" s="204"/>
      <c r="W454" s="153">
        <v>4</v>
      </c>
      <c r="X454" s="152">
        <v>33946.519999999997</v>
      </c>
      <c r="Y454" s="204"/>
      <c r="Z454" s="153">
        <v>0</v>
      </c>
      <c r="AA454" s="152">
        <v>0</v>
      </c>
      <c r="AB454" s="204"/>
      <c r="AC454" s="153">
        <v>0</v>
      </c>
      <c r="AD454" s="152">
        <v>0</v>
      </c>
      <c r="AE454" s="204"/>
      <c r="AF454" s="153">
        <v>0</v>
      </c>
      <c r="AG454" s="152">
        <v>0</v>
      </c>
      <c r="AH454" s="204"/>
      <c r="AI454" s="153">
        <v>0</v>
      </c>
      <c r="AJ454" s="152">
        <v>0</v>
      </c>
      <c r="AK454" s="204"/>
      <c r="AL454" s="153">
        <v>0</v>
      </c>
      <c r="AM454" s="152">
        <v>0</v>
      </c>
      <c r="AN454" s="204"/>
      <c r="AO454" s="153">
        <v>0</v>
      </c>
      <c r="AP454" s="152">
        <v>0</v>
      </c>
      <c r="AQ454" s="204"/>
      <c r="AR454" s="153">
        <v>0</v>
      </c>
      <c r="AS454" s="152">
        <v>0</v>
      </c>
      <c r="AT454" s="204"/>
      <c r="AU454" s="153">
        <v>0</v>
      </c>
      <c r="AV454" s="152">
        <v>0</v>
      </c>
      <c r="AW454" s="204"/>
      <c r="AX454" s="153">
        <v>0</v>
      </c>
      <c r="AY454" s="152">
        <v>0</v>
      </c>
      <c r="AZ454" s="204"/>
    </row>
    <row r="455" spans="1:52" ht="15.75" thickBot="1" x14ac:dyDescent="0.3">
      <c r="A455" s="160"/>
      <c r="B455" s="161">
        <v>402</v>
      </c>
      <c r="C455" s="162" t="str">
        <v>Монтаж Корпуса щита этажного</v>
      </c>
      <c r="D455" s="162" t="str">
        <v>шт</v>
      </c>
      <c r="E455" s="163">
        <v>918.05</v>
      </c>
      <c r="F455" s="162">
        <v>4</v>
      </c>
      <c r="G455" s="163">
        <v>0</v>
      </c>
      <c r="H455" s="163">
        <v>3672.2</v>
      </c>
      <c r="I455" s="11"/>
      <c r="J455" s="147">
        <v>4</v>
      </c>
      <c r="K455" s="148">
        <v>3672.2</v>
      </c>
      <c r="L455" s="149"/>
      <c r="M455" s="150"/>
      <c r="N455" s="147">
        <v>0</v>
      </c>
      <c r="O455" s="148">
        <v>0</v>
      </c>
      <c r="P455" s="149"/>
      <c r="Q455" s="153">
        <v>0</v>
      </c>
      <c r="R455" s="152">
        <v>0</v>
      </c>
      <c r="S455" s="204"/>
      <c r="T455" s="153">
        <v>0</v>
      </c>
      <c r="U455" s="152">
        <v>0</v>
      </c>
      <c r="V455" s="204"/>
      <c r="W455" s="153">
        <v>4</v>
      </c>
      <c r="X455" s="152">
        <v>3672.2</v>
      </c>
      <c r="Y455" s="204"/>
      <c r="Z455" s="153">
        <v>0</v>
      </c>
      <c r="AA455" s="152">
        <v>0</v>
      </c>
      <c r="AB455" s="204"/>
      <c r="AC455" s="153">
        <v>0</v>
      </c>
      <c r="AD455" s="152">
        <v>0</v>
      </c>
      <c r="AE455" s="204"/>
      <c r="AF455" s="153">
        <v>0</v>
      </c>
      <c r="AG455" s="152">
        <v>0</v>
      </c>
      <c r="AH455" s="204"/>
      <c r="AI455" s="153">
        <v>0</v>
      </c>
      <c r="AJ455" s="152">
        <v>0</v>
      </c>
      <c r="AK455" s="204"/>
      <c r="AL455" s="153">
        <v>0</v>
      </c>
      <c r="AM455" s="152">
        <v>0</v>
      </c>
      <c r="AN455" s="204"/>
      <c r="AO455" s="153">
        <v>0</v>
      </c>
      <c r="AP455" s="152">
        <v>0</v>
      </c>
      <c r="AQ455" s="204"/>
      <c r="AR455" s="153">
        <v>0</v>
      </c>
      <c r="AS455" s="152">
        <v>0</v>
      </c>
      <c r="AT455" s="204"/>
      <c r="AU455" s="153">
        <v>0</v>
      </c>
      <c r="AV455" s="152">
        <v>0</v>
      </c>
      <c r="AW455" s="204"/>
      <c r="AX455" s="153">
        <v>0</v>
      </c>
      <c r="AY455" s="152">
        <v>0</v>
      </c>
      <c r="AZ455" s="204"/>
    </row>
    <row r="456" spans="1:52" ht="15.75" thickBot="1" x14ac:dyDescent="0.3">
      <c r="A456" s="160"/>
      <c r="B456" s="161">
        <v>403</v>
      </c>
      <c r="C456" s="162" t="str">
        <v>Панель из листовой стали 330х980</v>
      </c>
      <c r="D456" s="162" t="str">
        <v>шт</v>
      </c>
      <c r="E456" s="163">
        <v>1761.38</v>
      </c>
      <c r="F456" s="162">
        <v>4</v>
      </c>
      <c r="G456" s="163">
        <v>7045.52</v>
      </c>
      <c r="H456" s="163">
        <v>0</v>
      </c>
      <c r="I456" s="11"/>
      <c r="J456" s="147">
        <v>4</v>
      </c>
      <c r="K456" s="148">
        <v>7045.52</v>
      </c>
      <c r="L456" s="149"/>
      <c r="M456" s="150"/>
      <c r="N456" s="147">
        <v>0</v>
      </c>
      <c r="O456" s="148">
        <v>0</v>
      </c>
      <c r="P456" s="149"/>
      <c r="Q456" s="153">
        <v>0</v>
      </c>
      <c r="R456" s="152">
        <v>0</v>
      </c>
      <c r="S456" s="204"/>
      <c r="T456" s="153">
        <v>0</v>
      </c>
      <c r="U456" s="152">
        <v>0</v>
      </c>
      <c r="V456" s="204"/>
      <c r="W456" s="153">
        <v>4</v>
      </c>
      <c r="X456" s="152">
        <v>7045.52</v>
      </c>
      <c r="Y456" s="204"/>
      <c r="Z456" s="153">
        <v>0</v>
      </c>
      <c r="AA456" s="152">
        <v>0</v>
      </c>
      <c r="AB456" s="204"/>
      <c r="AC456" s="153">
        <v>0</v>
      </c>
      <c r="AD456" s="152">
        <v>0</v>
      </c>
      <c r="AE456" s="204"/>
      <c r="AF456" s="153">
        <v>0</v>
      </c>
      <c r="AG456" s="152">
        <v>0</v>
      </c>
      <c r="AH456" s="204"/>
      <c r="AI456" s="153">
        <v>0</v>
      </c>
      <c r="AJ456" s="152">
        <v>0</v>
      </c>
      <c r="AK456" s="204"/>
      <c r="AL456" s="153">
        <v>0</v>
      </c>
      <c r="AM456" s="152">
        <v>0</v>
      </c>
      <c r="AN456" s="204"/>
      <c r="AO456" s="153">
        <v>0</v>
      </c>
      <c r="AP456" s="152">
        <v>0</v>
      </c>
      <c r="AQ456" s="204"/>
      <c r="AR456" s="153">
        <v>0</v>
      </c>
      <c r="AS456" s="152">
        <v>0</v>
      </c>
      <c r="AT456" s="204"/>
      <c r="AU456" s="153">
        <v>0</v>
      </c>
      <c r="AV456" s="152">
        <v>0</v>
      </c>
      <c r="AW456" s="204"/>
      <c r="AX456" s="153">
        <v>0</v>
      </c>
      <c r="AY456" s="152">
        <v>0</v>
      </c>
      <c r="AZ456" s="204"/>
    </row>
    <row r="457" spans="1:52" ht="15.75" thickBot="1" x14ac:dyDescent="0.3">
      <c r="A457" s="160"/>
      <c r="B457" s="161">
        <v>404</v>
      </c>
      <c r="C457" s="162" t="str">
        <v>Монтаж панели</v>
      </c>
      <c r="D457" s="162" t="str">
        <v>шт</v>
      </c>
      <c r="E457" s="163">
        <v>560.44000000000005</v>
      </c>
      <c r="F457" s="162">
        <v>4</v>
      </c>
      <c r="G457" s="163">
        <v>0</v>
      </c>
      <c r="H457" s="163">
        <v>2241.7600000000002</v>
      </c>
      <c r="I457" s="11"/>
      <c r="J457" s="147">
        <v>4</v>
      </c>
      <c r="K457" s="148">
        <v>2241.7600000000002</v>
      </c>
      <c r="L457" s="149"/>
      <c r="M457" s="150"/>
      <c r="N457" s="147">
        <v>0</v>
      </c>
      <c r="O457" s="148">
        <v>0</v>
      </c>
      <c r="P457" s="149"/>
      <c r="Q457" s="153">
        <v>0</v>
      </c>
      <c r="R457" s="152">
        <v>0</v>
      </c>
      <c r="S457" s="204"/>
      <c r="T457" s="153">
        <v>0</v>
      </c>
      <c r="U457" s="152">
        <v>0</v>
      </c>
      <c r="V457" s="204"/>
      <c r="W457" s="153">
        <v>4</v>
      </c>
      <c r="X457" s="152">
        <v>2241.7600000000002</v>
      </c>
      <c r="Y457" s="204"/>
      <c r="Z457" s="153">
        <v>0</v>
      </c>
      <c r="AA457" s="152">
        <v>0</v>
      </c>
      <c r="AB457" s="204"/>
      <c r="AC457" s="153">
        <v>0</v>
      </c>
      <c r="AD457" s="152">
        <v>0</v>
      </c>
      <c r="AE457" s="204"/>
      <c r="AF457" s="153">
        <v>0</v>
      </c>
      <c r="AG457" s="152">
        <v>0</v>
      </c>
      <c r="AH457" s="204"/>
      <c r="AI457" s="153">
        <v>0</v>
      </c>
      <c r="AJ457" s="152">
        <v>0</v>
      </c>
      <c r="AK457" s="204"/>
      <c r="AL457" s="153">
        <v>0</v>
      </c>
      <c r="AM457" s="152">
        <v>0</v>
      </c>
      <c r="AN457" s="204"/>
      <c r="AO457" s="153">
        <v>0</v>
      </c>
      <c r="AP457" s="152">
        <v>0</v>
      </c>
      <c r="AQ457" s="204"/>
      <c r="AR457" s="153">
        <v>0</v>
      </c>
      <c r="AS457" s="152">
        <v>0</v>
      </c>
      <c r="AT457" s="204"/>
      <c r="AU457" s="153">
        <v>0</v>
      </c>
      <c r="AV457" s="152">
        <v>0</v>
      </c>
      <c r="AW457" s="204"/>
      <c r="AX457" s="153">
        <v>0</v>
      </c>
      <c r="AY457" s="152">
        <v>0</v>
      </c>
      <c r="AZ457" s="204"/>
    </row>
    <row r="458" spans="1:52" ht="15.75" thickBot="1" x14ac:dyDescent="0.3">
      <c r="A458" s="160"/>
      <c r="B458" s="161">
        <v>0</v>
      </c>
      <c r="C458" s="162" t="str">
        <v>Щит этажный на 3 квартиры состоит (на 1 ЩЭ):</v>
      </c>
      <c r="D458" s="162">
        <v>0</v>
      </c>
      <c r="E458" s="163">
        <v>0</v>
      </c>
      <c r="F458" s="162">
        <v>0</v>
      </c>
      <c r="G458" s="163">
        <v>0</v>
      </c>
      <c r="H458" s="163">
        <v>0</v>
      </c>
      <c r="I458" s="11"/>
      <c r="J458" s="147">
        <v>0</v>
      </c>
      <c r="K458" s="148">
        <v>0</v>
      </c>
      <c r="L458" s="149"/>
      <c r="M458" s="150"/>
      <c r="N458" s="147">
        <v>0</v>
      </c>
      <c r="O458" s="148">
        <v>0</v>
      </c>
      <c r="P458" s="149"/>
      <c r="Q458" s="153">
        <v>0</v>
      </c>
      <c r="R458" s="152">
        <v>0</v>
      </c>
      <c r="S458" s="204"/>
      <c r="T458" s="153">
        <v>0</v>
      </c>
      <c r="U458" s="152">
        <v>0</v>
      </c>
      <c r="V458" s="204"/>
      <c r="W458" s="153">
        <v>0</v>
      </c>
      <c r="X458" s="152">
        <v>0</v>
      </c>
      <c r="Y458" s="204"/>
      <c r="Z458" s="153">
        <v>0</v>
      </c>
      <c r="AA458" s="152">
        <v>0</v>
      </c>
      <c r="AB458" s="204"/>
      <c r="AC458" s="153">
        <v>0</v>
      </c>
      <c r="AD458" s="152">
        <v>0</v>
      </c>
      <c r="AE458" s="204"/>
      <c r="AF458" s="153">
        <v>0</v>
      </c>
      <c r="AG458" s="152">
        <v>0</v>
      </c>
      <c r="AH458" s="204"/>
      <c r="AI458" s="153">
        <v>0</v>
      </c>
      <c r="AJ458" s="152">
        <v>0</v>
      </c>
      <c r="AK458" s="204"/>
      <c r="AL458" s="153">
        <v>0</v>
      </c>
      <c r="AM458" s="152">
        <v>0</v>
      </c>
      <c r="AN458" s="204"/>
      <c r="AO458" s="153">
        <v>0</v>
      </c>
      <c r="AP458" s="152">
        <v>0</v>
      </c>
      <c r="AQ458" s="204"/>
      <c r="AR458" s="153">
        <v>0</v>
      </c>
      <c r="AS458" s="152">
        <v>0</v>
      </c>
      <c r="AT458" s="204"/>
      <c r="AU458" s="153">
        <v>0</v>
      </c>
      <c r="AV458" s="152">
        <v>0</v>
      </c>
      <c r="AW458" s="204"/>
      <c r="AX458" s="153">
        <v>0</v>
      </c>
      <c r="AY458" s="152">
        <v>0</v>
      </c>
      <c r="AZ458" s="204"/>
    </row>
    <row r="459" spans="1:52" ht="30.75" thickBot="1" x14ac:dyDescent="0.3">
      <c r="A459" s="160"/>
      <c r="B459" s="161">
        <v>405</v>
      </c>
      <c r="C459" s="162" t="str">
        <v>Выключатель автоматический двухполюсный 50А С ВА47-29 4.5кА (MVA20-2-050-C)</v>
      </c>
      <c r="D459" s="162" t="str">
        <v>шт</v>
      </c>
      <c r="E459" s="163">
        <v>461.93</v>
      </c>
      <c r="F459" s="162">
        <v>3</v>
      </c>
      <c r="G459" s="163">
        <v>1385.79</v>
      </c>
      <c r="H459" s="163">
        <v>0</v>
      </c>
      <c r="I459" s="11"/>
      <c r="J459" s="147">
        <v>0</v>
      </c>
      <c r="K459" s="148">
        <v>0</v>
      </c>
      <c r="L459" s="149"/>
      <c r="M459" s="150"/>
      <c r="N459" s="147">
        <v>3</v>
      </c>
      <c r="O459" s="148">
        <v>1385.79</v>
      </c>
      <c r="P459" s="149"/>
      <c r="Q459" s="153">
        <v>0</v>
      </c>
      <c r="R459" s="152">
        <v>0</v>
      </c>
      <c r="S459" s="204"/>
      <c r="T459" s="153">
        <v>0</v>
      </c>
      <c r="U459" s="152">
        <v>0</v>
      </c>
      <c r="V459" s="204"/>
      <c r="W459" s="153">
        <v>0</v>
      </c>
      <c r="X459" s="152">
        <v>0</v>
      </c>
      <c r="Y459" s="204"/>
      <c r="Z459" s="153">
        <v>0</v>
      </c>
      <c r="AA459" s="152">
        <v>0</v>
      </c>
      <c r="AB459" s="204"/>
      <c r="AC459" s="153">
        <v>0</v>
      </c>
      <c r="AD459" s="152">
        <v>0</v>
      </c>
      <c r="AE459" s="204"/>
      <c r="AF459" s="153">
        <v>0</v>
      </c>
      <c r="AG459" s="152">
        <v>0</v>
      </c>
      <c r="AH459" s="204"/>
      <c r="AI459" s="153">
        <v>0</v>
      </c>
      <c r="AJ459" s="152">
        <v>0</v>
      </c>
      <c r="AK459" s="204"/>
      <c r="AL459" s="153">
        <v>0</v>
      </c>
      <c r="AM459" s="152">
        <v>0</v>
      </c>
      <c r="AN459" s="204"/>
      <c r="AO459" s="153">
        <v>0</v>
      </c>
      <c r="AP459" s="152">
        <v>0</v>
      </c>
      <c r="AQ459" s="204"/>
      <c r="AR459" s="153">
        <v>0</v>
      </c>
      <c r="AS459" s="152">
        <v>0</v>
      </c>
      <c r="AT459" s="204"/>
      <c r="AU459" s="153">
        <v>0</v>
      </c>
      <c r="AV459" s="152">
        <v>0</v>
      </c>
      <c r="AW459" s="204"/>
      <c r="AX459" s="153">
        <v>0</v>
      </c>
      <c r="AY459" s="152">
        <v>0</v>
      </c>
      <c r="AZ459" s="204"/>
    </row>
    <row r="460" spans="1:52" ht="30.75" thickBot="1" x14ac:dyDescent="0.3">
      <c r="A460" s="160"/>
      <c r="B460" s="161">
        <v>406</v>
      </c>
      <c r="C460" s="162" t="str">
        <v>Сжим ответвительный У-859 м50-70/о4-35 (У-859МУ3)</v>
      </c>
      <c r="D460" s="162" t="str">
        <v>шт</v>
      </c>
      <c r="E460" s="163">
        <v>98.61</v>
      </c>
      <c r="F460" s="162">
        <v>5</v>
      </c>
      <c r="G460" s="163">
        <v>493.05</v>
      </c>
      <c r="H460" s="163">
        <v>0</v>
      </c>
      <c r="I460" s="11"/>
      <c r="J460" s="147">
        <v>0</v>
      </c>
      <c r="K460" s="148">
        <v>0</v>
      </c>
      <c r="L460" s="149"/>
      <c r="M460" s="150"/>
      <c r="N460" s="147">
        <v>5</v>
      </c>
      <c r="O460" s="148">
        <v>493.05</v>
      </c>
      <c r="P460" s="149"/>
      <c r="Q460" s="153">
        <v>0</v>
      </c>
      <c r="R460" s="152">
        <v>0</v>
      </c>
      <c r="S460" s="204"/>
      <c r="T460" s="153">
        <v>0</v>
      </c>
      <c r="U460" s="152">
        <v>0</v>
      </c>
      <c r="V460" s="204"/>
      <c r="W460" s="153">
        <v>0</v>
      </c>
      <c r="X460" s="152">
        <v>0</v>
      </c>
      <c r="Y460" s="204"/>
      <c r="Z460" s="153">
        <v>0</v>
      </c>
      <c r="AA460" s="152">
        <v>0</v>
      </c>
      <c r="AB460" s="204"/>
      <c r="AC460" s="153">
        <v>0</v>
      </c>
      <c r="AD460" s="152">
        <v>0</v>
      </c>
      <c r="AE460" s="204"/>
      <c r="AF460" s="153">
        <v>0</v>
      </c>
      <c r="AG460" s="152">
        <v>0</v>
      </c>
      <c r="AH460" s="204"/>
      <c r="AI460" s="153">
        <v>0</v>
      </c>
      <c r="AJ460" s="152">
        <v>0</v>
      </c>
      <c r="AK460" s="204"/>
      <c r="AL460" s="153">
        <v>0</v>
      </c>
      <c r="AM460" s="152">
        <v>0</v>
      </c>
      <c r="AN460" s="204"/>
      <c r="AO460" s="153">
        <v>0</v>
      </c>
      <c r="AP460" s="152">
        <v>0</v>
      </c>
      <c r="AQ460" s="204"/>
      <c r="AR460" s="153">
        <v>0</v>
      </c>
      <c r="AS460" s="152">
        <v>0</v>
      </c>
      <c r="AT460" s="204"/>
      <c r="AU460" s="153">
        <v>0</v>
      </c>
      <c r="AV460" s="152">
        <v>0</v>
      </c>
      <c r="AW460" s="204"/>
      <c r="AX460" s="153">
        <v>0</v>
      </c>
      <c r="AY460" s="152">
        <v>0</v>
      </c>
      <c r="AZ460" s="204"/>
    </row>
    <row r="461" spans="1:52" ht="15.75" thickBot="1" x14ac:dyDescent="0.3">
      <c r="A461" s="160"/>
      <c r="B461" s="161">
        <v>407</v>
      </c>
      <c r="C461" s="162" t="str">
        <v>Расключение щита этажного ЩЭ</v>
      </c>
      <c r="D461" s="162" t="str">
        <v>шт</v>
      </c>
      <c r="E461" s="163">
        <v>2701.88</v>
      </c>
      <c r="F461" s="162">
        <v>1</v>
      </c>
      <c r="G461" s="163">
        <v>0</v>
      </c>
      <c r="H461" s="163">
        <v>2701.88</v>
      </c>
      <c r="I461" s="11"/>
      <c r="J461" s="147">
        <v>0</v>
      </c>
      <c r="K461" s="148">
        <v>0</v>
      </c>
      <c r="L461" s="149"/>
      <c r="M461" s="150"/>
      <c r="N461" s="147">
        <v>1</v>
      </c>
      <c r="O461" s="148">
        <v>2701.88</v>
      </c>
      <c r="P461" s="149"/>
      <c r="Q461" s="153">
        <v>0</v>
      </c>
      <c r="R461" s="152">
        <v>0</v>
      </c>
      <c r="S461" s="204"/>
      <c r="T461" s="153">
        <v>0</v>
      </c>
      <c r="U461" s="152">
        <v>0</v>
      </c>
      <c r="V461" s="204"/>
      <c r="W461" s="153">
        <v>0</v>
      </c>
      <c r="X461" s="152">
        <v>0</v>
      </c>
      <c r="Y461" s="204"/>
      <c r="Z461" s="153">
        <v>0</v>
      </c>
      <c r="AA461" s="152">
        <v>0</v>
      </c>
      <c r="AB461" s="204"/>
      <c r="AC461" s="153">
        <v>0</v>
      </c>
      <c r="AD461" s="152">
        <v>0</v>
      </c>
      <c r="AE461" s="204"/>
      <c r="AF461" s="153">
        <v>0</v>
      </c>
      <c r="AG461" s="152">
        <v>0</v>
      </c>
      <c r="AH461" s="204"/>
      <c r="AI461" s="153">
        <v>0</v>
      </c>
      <c r="AJ461" s="152">
        <v>0</v>
      </c>
      <c r="AK461" s="204"/>
      <c r="AL461" s="153">
        <v>0</v>
      </c>
      <c r="AM461" s="152">
        <v>0</v>
      </c>
      <c r="AN461" s="204"/>
      <c r="AO461" s="153">
        <v>0</v>
      </c>
      <c r="AP461" s="152">
        <v>0</v>
      </c>
      <c r="AQ461" s="204"/>
      <c r="AR461" s="153">
        <v>0</v>
      </c>
      <c r="AS461" s="152">
        <v>0</v>
      </c>
      <c r="AT461" s="204"/>
      <c r="AU461" s="153">
        <v>0</v>
      </c>
      <c r="AV461" s="152">
        <v>0</v>
      </c>
      <c r="AW461" s="204"/>
      <c r="AX461" s="153">
        <v>0</v>
      </c>
      <c r="AY461" s="152">
        <v>0</v>
      </c>
      <c r="AZ461" s="204"/>
    </row>
    <row r="462" spans="1:52" ht="15.75" thickBot="1" x14ac:dyDescent="0.3">
      <c r="A462" s="160"/>
      <c r="B462" s="161">
        <v>0</v>
      </c>
      <c r="C462" s="162" t="str">
        <v>Щит этажный на 4 квартиры состоит (на 3 ЩЭ):</v>
      </c>
      <c r="D462" s="162">
        <v>0</v>
      </c>
      <c r="E462" s="163">
        <v>0</v>
      </c>
      <c r="F462" s="162">
        <v>0</v>
      </c>
      <c r="G462" s="163">
        <v>0</v>
      </c>
      <c r="H462" s="163">
        <v>0</v>
      </c>
      <c r="I462" s="11"/>
      <c r="J462" s="147">
        <v>0</v>
      </c>
      <c r="K462" s="148">
        <v>0</v>
      </c>
      <c r="L462" s="149"/>
      <c r="M462" s="150"/>
      <c r="N462" s="147">
        <v>0</v>
      </c>
      <c r="O462" s="148">
        <v>0</v>
      </c>
      <c r="P462" s="149"/>
      <c r="Q462" s="153">
        <v>0</v>
      </c>
      <c r="R462" s="152">
        <v>0</v>
      </c>
      <c r="S462" s="204"/>
      <c r="T462" s="153">
        <v>0</v>
      </c>
      <c r="U462" s="152">
        <v>0</v>
      </c>
      <c r="V462" s="204"/>
      <c r="W462" s="153">
        <v>0</v>
      </c>
      <c r="X462" s="152">
        <v>0</v>
      </c>
      <c r="Y462" s="204"/>
      <c r="Z462" s="153">
        <v>0</v>
      </c>
      <c r="AA462" s="152">
        <v>0</v>
      </c>
      <c r="AB462" s="204"/>
      <c r="AC462" s="153">
        <v>0</v>
      </c>
      <c r="AD462" s="152">
        <v>0</v>
      </c>
      <c r="AE462" s="204"/>
      <c r="AF462" s="153">
        <v>0</v>
      </c>
      <c r="AG462" s="152">
        <v>0</v>
      </c>
      <c r="AH462" s="204"/>
      <c r="AI462" s="153">
        <v>0</v>
      </c>
      <c r="AJ462" s="152">
        <v>0</v>
      </c>
      <c r="AK462" s="204"/>
      <c r="AL462" s="153">
        <v>0</v>
      </c>
      <c r="AM462" s="152">
        <v>0</v>
      </c>
      <c r="AN462" s="204"/>
      <c r="AO462" s="153">
        <v>0</v>
      </c>
      <c r="AP462" s="152">
        <v>0</v>
      </c>
      <c r="AQ462" s="204"/>
      <c r="AR462" s="153">
        <v>0</v>
      </c>
      <c r="AS462" s="152">
        <v>0</v>
      </c>
      <c r="AT462" s="204"/>
      <c r="AU462" s="153">
        <v>0</v>
      </c>
      <c r="AV462" s="152">
        <v>0</v>
      </c>
      <c r="AW462" s="204"/>
      <c r="AX462" s="153">
        <v>0</v>
      </c>
      <c r="AY462" s="152">
        <v>0</v>
      </c>
      <c r="AZ462" s="204"/>
    </row>
    <row r="463" spans="1:52" ht="30.75" thickBot="1" x14ac:dyDescent="0.3">
      <c r="A463" s="160"/>
      <c r="B463" s="161">
        <v>408</v>
      </c>
      <c r="C463" s="162" t="str">
        <v>Выключатель автоматический двухполюсный 50А С ВА47-29 4.5кА (MVA20-2-050-C)</v>
      </c>
      <c r="D463" s="162" t="str">
        <v>шт</v>
      </c>
      <c r="E463" s="163">
        <v>461.93</v>
      </c>
      <c r="F463" s="162">
        <v>12</v>
      </c>
      <c r="G463" s="163">
        <v>5543.16</v>
      </c>
      <c r="H463" s="163">
        <v>0</v>
      </c>
      <c r="I463" s="11"/>
      <c r="J463" s="147">
        <v>0</v>
      </c>
      <c r="K463" s="148">
        <v>0</v>
      </c>
      <c r="L463" s="149"/>
      <c r="M463" s="150"/>
      <c r="N463" s="147">
        <v>12</v>
      </c>
      <c r="O463" s="148">
        <v>5543.16</v>
      </c>
      <c r="P463" s="149"/>
      <c r="Q463" s="153">
        <v>0</v>
      </c>
      <c r="R463" s="152">
        <v>0</v>
      </c>
      <c r="S463" s="204"/>
      <c r="T463" s="153">
        <v>0</v>
      </c>
      <c r="U463" s="152">
        <v>0</v>
      </c>
      <c r="V463" s="204"/>
      <c r="W463" s="153">
        <v>0</v>
      </c>
      <c r="X463" s="152">
        <v>0</v>
      </c>
      <c r="Y463" s="204"/>
      <c r="Z463" s="153">
        <v>0</v>
      </c>
      <c r="AA463" s="152">
        <v>0</v>
      </c>
      <c r="AB463" s="204"/>
      <c r="AC463" s="153">
        <v>0</v>
      </c>
      <c r="AD463" s="152">
        <v>0</v>
      </c>
      <c r="AE463" s="204"/>
      <c r="AF463" s="153">
        <v>0</v>
      </c>
      <c r="AG463" s="152">
        <v>0</v>
      </c>
      <c r="AH463" s="204"/>
      <c r="AI463" s="153">
        <v>0</v>
      </c>
      <c r="AJ463" s="152">
        <v>0</v>
      </c>
      <c r="AK463" s="204"/>
      <c r="AL463" s="153">
        <v>0</v>
      </c>
      <c r="AM463" s="152">
        <v>0</v>
      </c>
      <c r="AN463" s="204"/>
      <c r="AO463" s="153">
        <v>0</v>
      </c>
      <c r="AP463" s="152">
        <v>0</v>
      </c>
      <c r="AQ463" s="204"/>
      <c r="AR463" s="153">
        <v>0</v>
      </c>
      <c r="AS463" s="152">
        <v>0</v>
      </c>
      <c r="AT463" s="204"/>
      <c r="AU463" s="153">
        <v>0</v>
      </c>
      <c r="AV463" s="152">
        <v>0</v>
      </c>
      <c r="AW463" s="204"/>
      <c r="AX463" s="153">
        <v>0</v>
      </c>
      <c r="AY463" s="152">
        <v>0</v>
      </c>
      <c r="AZ463" s="204"/>
    </row>
    <row r="464" spans="1:52" ht="30.75" thickBot="1" x14ac:dyDescent="0.3">
      <c r="A464" s="160"/>
      <c r="B464" s="161">
        <v>409</v>
      </c>
      <c r="C464" s="162" t="str">
        <v>Сжим ответвительный У-859 м50-70/о4-35 (У-859МУ3)</v>
      </c>
      <c r="D464" s="162" t="str">
        <v>шт</v>
      </c>
      <c r="E464" s="163">
        <v>98.61</v>
      </c>
      <c r="F464" s="162">
        <v>15</v>
      </c>
      <c r="G464" s="163">
        <v>1479.15</v>
      </c>
      <c r="H464" s="163">
        <v>0</v>
      </c>
      <c r="I464" s="11"/>
      <c r="J464" s="147">
        <v>0</v>
      </c>
      <c r="K464" s="148">
        <v>0</v>
      </c>
      <c r="L464" s="149"/>
      <c r="M464" s="150"/>
      <c r="N464" s="147">
        <v>15</v>
      </c>
      <c r="O464" s="148">
        <v>1479.15</v>
      </c>
      <c r="P464" s="149"/>
      <c r="Q464" s="153">
        <v>0</v>
      </c>
      <c r="R464" s="152">
        <v>0</v>
      </c>
      <c r="S464" s="204"/>
      <c r="T464" s="153">
        <v>0</v>
      </c>
      <c r="U464" s="152">
        <v>0</v>
      </c>
      <c r="V464" s="204"/>
      <c r="W464" s="153">
        <v>0</v>
      </c>
      <c r="X464" s="152">
        <v>0</v>
      </c>
      <c r="Y464" s="204"/>
      <c r="Z464" s="153">
        <v>0</v>
      </c>
      <c r="AA464" s="152">
        <v>0</v>
      </c>
      <c r="AB464" s="204"/>
      <c r="AC464" s="153">
        <v>0</v>
      </c>
      <c r="AD464" s="152">
        <v>0</v>
      </c>
      <c r="AE464" s="204"/>
      <c r="AF464" s="153">
        <v>0</v>
      </c>
      <c r="AG464" s="152">
        <v>0</v>
      </c>
      <c r="AH464" s="204"/>
      <c r="AI464" s="153">
        <v>0</v>
      </c>
      <c r="AJ464" s="152">
        <v>0</v>
      </c>
      <c r="AK464" s="204"/>
      <c r="AL464" s="153">
        <v>0</v>
      </c>
      <c r="AM464" s="152">
        <v>0</v>
      </c>
      <c r="AN464" s="204"/>
      <c r="AO464" s="153">
        <v>0</v>
      </c>
      <c r="AP464" s="152">
        <v>0</v>
      </c>
      <c r="AQ464" s="204"/>
      <c r="AR464" s="153">
        <v>0</v>
      </c>
      <c r="AS464" s="152">
        <v>0</v>
      </c>
      <c r="AT464" s="204"/>
      <c r="AU464" s="153">
        <v>0</v>
      </c>
      <c r="AV464" s="152">
        <v>0</v>
      </c>
      <c r="AW464" s="204"/>
      <c r="AX464" s="153">
        <v>0</v>
      </c>
      <c r="AY464" s="152">
        <v>0</v>
      </c>
      <c r="AZ464" s="204"/>
    </row>
    <row r="465" spans="1:52" ht="30.75" thickBot="1" x14ac:dyDescent="0.3">
      <c r="A465" s="160"/>
      <c r="B465" s="161">
        <v>410</v>
      </c>
      <c r="C465" s="162" t="str">
        <v>Розетка на DIN-рейку с заземлением контактов РАр 10-3-ОП</v>
      </c>
      <c r="D465" s="162" t="str">
        <v>шт</v>
      </c>
      <c r="E465" s="163">
        <v>288.23</v>
      </c>
      <c r="F465" s="162">
        <v>4</v>
      </c>
      <c r="G465" s="163">
        <v>1152.92</v>
      </c>
      <c r="H465" s="163">
        <v>0</v>
      </c>
      <c r="I465" s="11"/>
      <c r="J465" s="147">
        <v>0</v>
      </c>
      <c r="K465" s="148">
        <v>0</v>
      </c>
      <c r="L465" s="149"/>
      <c r="M465" s="150"/>
      <c r="N465" s="147">
        <v>4</v>
      </c>
      <c r="O465" s="148">
        <v>1152.92</v>
      </c>
      <c r="P465" s="149"/>
      <c r="Q465" s="153">
        <v>0</v>
      </c>
      <c r="R465" s="152">
        <v>0</v>
      </c>
      <c r="S465" s="204"/>
      <c r="T465" s="153">
        <v>0</v>
      </c>
      <c r="U465" s="152">
        <v>0</v>
      </c>
      <c r="V465" s="204"/>
      <c r="W465" s="153">
        <v>0</v>
      </c>
      <c r="X465" s="152">
        <v>0</v>
      </c>
      <c r="Y465" s="204"/>
      <c r="Z465" s="153">
        <v>0</v>
      </c>
      <c r="AA465" s="152">
        <v>0</v>
      </c>
      <c r="AB465" s="204"/>
      <c r="AC465" s="153">
        <v>0</v>
      </c>
      <c r="AD465" s="152">
        <v>0</v>
      </c>
      <c r="AE465" s="204"/>
      <c r="AF465" s="153">
        <v>0</v>
      </c>
      <c r="AG465" s="152">
        <v>0</v>
      </c>
      <c r="AH465" s="204"/>
      <c r="AI465" s="153">
        <v>0</v>
      </c>
      <c r="AJ465" s="152">
        <v>0</v>
      </c>
      <c r="AK465" s="204"/>
      <c r="AL465" s="153">
        <v>0</v>
      </c>
      <c r="AM465" s="152">
        <v>0</v>
      </c>
      <c r="AN465" s="204"/>
      <c r="AO465" s="153">
        <v>0</v>
      </c>
      <c r="AP465" s="152">
        <v>0</v>
      </c>
      <c r="AQ465" s="204"/>
      <c r="AR465" s="153">
        <v>0</v>
      </c>
      <c r="AS465" s="152">
        <v>0</v>
      </c>
      <c r="AT465" s="204"/>
      <c r="AU465" s="153">
        <v>0</v>
      </c>
      <c r="AV465" s="152">
        <v>0</v>
      </c>
      <c r="AW465" s="204"/>
      <c r="AX465" s="153">
        <v>0</v>
      </c>
      <c r="AY465" s="152">
        <v>0</v>
      </c>
      <c r="AZ465" s="204"/>
    </row>
    <row r="466" spans="1:52" ht="15.75" thickBot="1" x14ac:dyDescent="0.3">
      <c r="A466" s="160"/>
      <c r="B466" s="161">
        <v>411</v>
      </c>
      <c r="C466" s="162" t="str">
        <v>Расключение щита этажного ЩЭ</v>
      </c>
      <c r="D466" s="162" t="str">
        <v>шт</v>
      </c>
      <c r="E466" s="163">
        <v>3502.5</v>
      </c>
      <c r="F466" s="162">
        <v>3</v>
      </c>
      <c r="G466" s="163">
        <v>0</v>
      </c>
      <c r="H466" s="163">
        <v>10507.5</v>
      </c>
      <c r="I466" s="11"/>
      <c r="J466" s="147">
        <v>0</v>
      </c>
      <c r="K466" s="148">
        <v>0</v>
      </c>
      <c r="L466" s="149"/>
      <c r="M466" s="150"/>
      <c r="N466" s="147">
        <v>3</v>
      </c>
      <c r="O466" s="148">
        <v>10507.5</v>
      </c>
      <c r="P466" s="149"/>
      <c r="Q466" s="153">
        <v>0</v>
      </c>
      <c r="R466" s="152">
        <v>0</v>
      </c>
      <c r="S466" s="204"/>
      <c r="T466" s="153">
        <v>0</v>
      </c>
      <c r="U466" s="152">
        <v>0</v>
      </c>
      <c r="V466" s="204"/>
      <c r="W466" s="153">
        <v>0</v>
      </c>
      <c r="X466" s="152">
        <v>0</v>
      </c>
      <c r="Y466" s="204"/>
      <c r="Z466" s="153">
        <v>0</v>
      </c>
      <c r="AA466" s="152">
        <v>0</v>
      </c>
      <c r="AB466" s="204"/>
      <c r="AC466" s="153">
        <v>0</v>
      </c>
      <c r="AD466" s="152">
        <v>0</v>
      </c>
      <c r="AE466" s="204"/>
      <c r="AF466" s="153">
        <v>0</v>
      </c>
      <c r="AG466" s="152">
        <v>0</v>
      </c>
      <c r="AH466" s="204"/>
      <c r="AI466" s="153">
        <v>0</v>
      </c>
      <c r="AJ466" s="152">
        <v>0</v>
      </c>
      <c r="AK466" s="204"/>
      <c r="AL466" s="153">
        <v>0</v>
      </c>
      <c r="AM466" s="152">
        <v>0</v>
      </c>
      <c r="AN466" s="204"/>
      <c r="AO466" s="153">
        <v>0</v>
      </c>
      <c r="AP466" s="152">
        <v>0</v>
      </c>
      <c r="AQ466" s="204"/>
      <c r="AR466" s="153">
        <v>0</v>
      </c>
      <c r="AS466" s="152">
        <v>0</v>
      </c>
      <c r="AT466" s="204"/>
      <c r="AU466" s="153">
        <v>0</v>
      </c>
      <c r="AV466" s="152">
        <v>0</v>
      </c>
      <c r="AW466" s="204"/>
      <c r="AX466" s="153">
        <v>0</v>
      </c>
      <c r="AY466" s="152">
        <v>0</v>
      </c>
      <c r="AZ466" s="204"/>
    </row>
    <row r="467" spans="1:52" ht="15.75" thickBot="1" x14ac:dyDescent="0.3">
      <c r="A467" s="160"/>
      <c r="B467" s="161">
        <v>0</v>
      </c>
      <c r="C467" s="162" t="str">
        <v>2.Светотехническая продукция</v>
      </c>
      <c r="D467" s="162">
        <v>0</v>
      </c>
      <c r="E467" s="163">
        <v>0</v>
      </c>
      <c r="F467" s="162">
        <v>0</v>
      </c>
      <c r="G467" s="163">
        <v>0</v>
      </c>
      <c r="H467" s="163">
        <v>0</v>
      </c>
      <c r="I467" s="11"/>
      <c r="J467" s="147">
        <v>0</v>
      </c>
      <c r="K467" s="148">
        <v>0</v>
      </c>
      <c r="L467" s="149"/>
      <c r="M467" s="150"/>
      <c r="N467" s="147">
        <v>0</v>
      </c>
      <c r="O467" s="148">
        <v>0</v>
      </c>
      <c r="P467" s="149"/>
      <c r="Q467" s="153">
        <v>0</v>
      </c>
      <c r="R467" s="152">
        <v>0</v>
      </c>
      <c r="S467" s="204"/>
      <c r="T467" s="153">
        <v>0</v>
      </c>
      <c r="U467" s="152">
        <v>0</v>
      </c>
      <c r="V467" s="204"/>
      <c r="W467" s="153">
        <v>0</v>
      </c>
      <c r="X467" s="152">
        <v>0</v>
      </c>
      <c r="Y467" s="204"/>
      <c r="Z467" s="153">
        <v>0</v>
      </c>
      <c r="AA467" s="152">
        <v>0</v>
      </c>
      <c r="AB467" s="204"/>
      <c r="AC467" s="153">
        <v>0</v>
      </c>
      <c r="AD467" s="152">
        <v>0</v>
      </c>
      <c r="AE467" s="204"/>
      <c r="AF467" s="153">
        <v>0</v>
      </c>
      <c r="AG467" s="152">
        <v>0</v>
      </c>
      <c r="AH467" s="204"/>
      <c r="AI467" s="153">
        <v>0</v>
      </c>
      <c r="AJ467" s="152">
        <v>0</v>
      </c>
      <c r="AK467" s="204"/>
      <c r="AL467" s="153">
        <v>0</v>
      </c>
      <c r="AM467" s="152">
        <v>0</v>
      </c>
      <c r="AN467" s="204"/>
      <c r="AO467" s="153">
        <v>0</v>
      </c>
      <c r="AP467" s="152">
        <v>0</v>
      </c>
      <c r="AQ467" s="204"/>
      <c r="AR467" s="153">
        <v>0</v>
      </c>
      <c r="AS467" s="152">
        <v>0</v>
      </c>
      <c r="AT467" s="204"/>
      <c r="AU467" s="153">
        <v>0</v>
      </c>
      <c r="AV467" s="152">
        <v>0</v>
      </c>
      <c r="AW467" s="204"/>
      <c r="AX467" s="153">
        <v>0</v>
      </c>
      <c r="AY467" s="152">
        <v>0</v>
      </c>
      <c r="AZ467" s="204"/>
    </row>
    <row r="468" spans="1:52" ht="15.75" thickBot="1" x14ac:dyDescent="0.3">
      <c r="A468" s="160"/>
      <c r="B468" s="161">
        <v>412</v>
      </c>
      <c r="C468" s="162" t="str">
        <v>Патрон подвесной Е27 пластик белый</v>
      </c>
      <c r="D468" s="162" t="str">
        <v>шт</v>
      </c>
      <c r="E468" s="163">
        <v>24.55</v>
      </c>
      <c r="F468" s="162">
        <v>87</v>
      </c>
      <c r="G468" s="163">
        <v>2135.85</v>
      </c>
      <c r="H468" s="163">
        <v>0</v>
      </c>
      <c r="I468" s="11"/>
      <c r="J468" s="147">
        <v>0</v>
      </c>
      <c r="K468" s="148">
        <v>0</v>
      </c>
      <c r="L468" s="149"/>
      <c r="M468" s="150"/>
      <c r="N468" s="147">
        <v>87</v>
      </c>
      <c r="O468" s="148">
        <v>2135.85</v>
      </c>
      <c r="P468" s="149"/>
      <c r="Q468" s="153">
        <v>0</v>
      </c>
      <c r="R468" s="152">
        <v>0</v>
      </c>
      <c r="S468" s="204"/>
      <c r="T468" s="153">
        <v>0</v>
      </c>
      <c r="U468" s="152">
        <v>0</v>
      </c>
      <c r="V468" s="204"/>
      <c r="W468" s="153">
        <v>0</v>
      </c>
      <c r="X468" s="152">
        <v>0</v>
      </c>
      <c r="Y468" s="204"/>
      <c r="Z468" s="153">
        <v>0</v>
      </c>
      <c r="AA468" s="152">
        <v>0</v>
      </c>
      <c r="AB468" s="204"/>
      <c r="AC468" s="153">
        <v>0</v>
      </c>
      <c r="AD468" s="152">
        <v>0</v>
      </c>
      <c r="AE468" s="204"/>
      <c r="AF468" s="153">
        <v>0</v>
      </c>
      <c r="AG468" s="152">
        <v>0</v>
      </c>
      <c r="AH468" s="204"/>
      <c r="AI468" s="153">
        <v>0</v>
      </c>
      <c r="AJ468" s="152">
        <v>0</v>
      </c>
      <c r="AK468" s="204"/>
      <c r="AL468" s="153">
        <v>0</v>
      </c>
      <c r="AM468" s="152">
        <v>0</v>
      </c>
      <c r="AN468" s="204"/>
      <c r="AO468" s="153">
        <v>0</v>
      </c>
      <c r="AP468" s="152">
        <v>0</v>
      </c>
      <c r="AQ468" s="204"/>
      <c r="AR468" s="153">
        <v>0</v>
      </c>
      <c r="AS468" s="152">
        <v>0</v>
      </c>
      <c r="AT468" s="204"/>
      <c r="AU468" s="153">
        <v>0</v>
      </c>
      <c r="AV468" s="152">
        <v>0</v>
      </c>
      <c r="AW468" s="204"/>
      <c r="AX468" s="153">
        <v>0</v>
      </c>
      <c r="AY468" s="152">
        <v>0</v>
      </c>
      <c r="AZ468" s="204"/>
    </row>
    <row r="469" spans="1:52" ht="15.75" thickBot="1" x14ac:dyDescent="0.3">
      <c r="A469" s="160"/>
      <c r="B469" s="161">
        <v>413</v>
      </c>
      <c r="C469" s="162" t="str">
        <v>Подключение подвесного патрона</v>
      </c>
      <c r="D469" s="162" t="str">
        <v>шт</v>
      </c>
      <c r="E469" s="163">
        <v>213.5</v>
      </c>
      <c r="F469" s="162">
        <v>87</v>
      </c>
      <c r="G469" s="163">
        <v>0</v>
      </c>
      <c r="H469" s="163">
        <v>18574.5</v>
      </c>
      <c r="I469" s="11"/>
      <c r="J469" s="147">
        <v>0</v>
      </c>
      <c r="K469" s="148">
        <v>0</v>
      </c>
      <c r="L469" s="149"/>
      <c r="M469" s="150"/>
      <c r="N469" s="147">
        <v>87</v>
      </c>
      <c r="O469" s="148">
        <v>18574.5</v>
      </c>
      <c r="P469" s="149"/>
      <c r="Q469" s="153">
        <v>0</v>
      </c>
      <c r="R469" s="152">
        <v>0</v>
      </c>
      <c r="S469" s="204"/>
      <c r="T469" s="153">
        <v>0</v>
      </c>
      <c r="U469" s="152">
        <v>0</v>
      </c>
      <c r="V469" s="204"/>
      <c r="W469" s="153">
        <v>0</v>
      </c>
      <c r="X469" s="152">
        <v>0</v>
      </c>
      <c r="Y469" s="204"/>
      <c r="Z469" s="153">
        <v>0</v>
      </c>
      <c r="AA469" s="152">
        <v>0</v>
      </c>
      <c r="AB469" s="204"/>
      <c r="AC469" s="153">
        <v>0</v>
      </c>
      <c r="AD469" s="152">
        <v>0</v>
      </c>
      <c r="AE469" s="204"/>
      <c r="AF469" s="153">
        <v>0</v>
      </c>
      <c r="AG469" s="152">
        <v>0</v>
      </c>
      <c r="AH469" s="204"/>
      <c r="AI469" s="153">
        <v>0</v>
      </c>
      <c r="AJ469" s="152">
        <v>0</v>
      </c>
      <c r="AK469" s="204"/>
      <c r="AL469" s="153">
        <v>0</v>
      </c>
      <c r="AM469" s="152">
        <v>0</v>
      </c>
      <c r="AN469" s="204"/>
      <c r="AO469" s="153">
        <v>0</v>
      </c>
      <c r="AP469" s="152">
        <v>0</v>
      </c>
      <c r="AQ469" s="204"/>
      <c r="AR469" s="153">
        <v>0</v>
      </c>
      <c r="AS469" s="152">
        <v>0</v>
      </c>
      <c r="AT469" s="204"/>
      <c r="AU469" s="153">
        <v>0</v>
      </c>
      <c r="AV469" s="152">
        <v>0</v>
      </c>
      <c r="AW469" s="204"/>
      <c r="AX469" s="153">
        <v>0</v>
      </c>
      <c r="AY469" s="152">
        <v>0</v>
      </c>
      <c r="AZ469" s="204"/>
    </row>
    <row r="470" spans="1:52" ht="15.75" thickBot="1" x14ac:dyDescent="0.3">
      <c r="A470" s="160"/>
      <c r="B470" s="161">
        <v>414</v>
      </c>
      <c r="C470" s="162" t="str">
        <v>Лампа светодиодная LED 11вт E27 белый ECO</v>
      </c>
      <c r="D470" s="162" t="str">
        <v>шт</v>
      </c>
      <c r="E470" s="163">
        <v>96.08</v>
      </c>
      <c r="F470" s="162">
        <v>87</v>
      </c>
      <c r="G470" s="163">
        <v>8358.9599999999991</v>
      </c>
      <c r="H470" s="163">
        <v>0</v>
      </c>
      <c r="I470" s="11"/>
      <c r="J470" s="147">
        <v>0</v>
      </c>
      <c r="K470" s="148">
        <v>0</v>
      </c>
      <c r="L470" s="149"/>
      <c r="M470" s="150"/>
      <c r="N470" s="147">
        <v>87</v>
      </c>
      <c r="O470" s="148">
        <v>8358.9599999999991</v>
      </c>
      <c r="P470" s="149"/>
      <c r="Q470" s="153">
        <v>0</v>
      </c>
      <c r="R470" s="152">
        <v>0</v>
      </c>
      <c r="S470" s="204"/>
      <c r="T470" s="153">
        <v>0</v>
      </c>
      <c r="U470" s="152">
        <v>0</v>
      </c>
      <c r="V470" s="204"/>
      <c r="W470" s="153">
        <v>0</v>
      </c>
      <c r="X470" s="152">
        <v>0</v>
      </c>
      <c r="Y470" s="204"/>
      <c r="Z470" s="153">
        <v>0</v>
      </c>
      <c r="AA470" s="152">
        <v>0</v>
      </c>
      <c r="AB470" s="204"/>
      <c r="AC470" s="153">
        <v>0</v>
      </c>
      <c r="AD470" s="152">
        <v>0</v>
      </c>
      <c r="AE470" s="204"/>
      <c r="AF470" s="153">
        <v>0</v>
      </c>
      <c r="AG470" s="152">
        <v>0</v>
      </c>
      <c r="AH470" s="204"/>
      <c r="AI470" s="153">
        <v>0</v>
      </c>
      <c r="AJ470" s="152">
        <v>0</v>
      </c>
      <c r="AK470" s="204"/>
      <c r="AL470" s="153">
        <v>0</v>
      </c>
      <c r="AM470" s="152">
        <v>0</v>
      </c>
      <c r="AN470" s="204"/>
      <c r="AO470" s="153">
        <v>0</v>
      </c>
      <c r="AP470" s="152">
        <v>0</v>
      </c>
      <c r="AQ470" s="204"/>
      <c r="AR470" s="153">
        <v>0</v>
      </c>
      <c r="AS470" s="152">
        <v>0</v>
      </c>
      <c r="AT470" s="204"/>
      <c r="AU470" s="153">
        <v>0</v>
      </c>
      <c r="AV470" s="152">
        <v>0</v>
      </c>
      <c r="AW470" s="204"/>
      <c r="AX470" s="153">
        <v>0</v>
      </c>
      <c r="AY470" s="152">
        <v>0</v>
      </c>
      <c r="AZ470" s="204"/>
    </row>
    <row r="471" spans="1:52" ht="15.75" thickBot="1" x14ac:dyDescent="0.3">
      <c r="A471" s="160"/>
      <c r="B471" s="161">
        <v>0</v>
      </c>
      <c r="C471" s="162">
        <v>0</v>
      </c>
      <c r="D471" s="162">
        <v>0</v>
      </c>
      <c r="E471" s="163">
        <v>0</v>
      </c>
      <c r="F471" s="162">
        <v>0</v>
      </c>
      <c r="G471" s="163">
        <v>0</v>
      </c>
      <c r="H471" s="163">
        <v>0</v>
      </c>
      <c r="I471" s="11"/>
      <c r="J471" s="147">
        <v>0</v>
      </c>
      <c r="K471" s="148">
        <v>0</v>
      </c>
      <c r="L471" s="149"/>
      <c r="M471" s="150"/>
      <c r="N471" s="147">
        <v>0</v>
      </c>
      <c r="O471" s="148">
        <v>0</v>
      </c>
      <c r="P471" s="149"/>
      <c r="Q471" s="153">
        <v>0</v>
      </c>
      <c r="R471" s="152">
        <v>0</v>
      </c>
      <c r="S471" s="204"/>
      <c r="T471" s="153">
        <v>0</v>
      </c>
      <c r="U471" s="152">
        <v>0</v>
      </c>
      <c r="V471" s="204"/>
      <c r="W471" s="153">
        <v>0</v>
      </c>
      <c r="X471" s="152">
        <v>0</v>
      </c>
      <c r="Y471" s="204"/>
      <c r="Z471" s="153">
        <v>0</v>
      </c>
      <c r="AA471" s="152">
        <v>0</v>
      </c>
      <c r="AB471" s="204"/>
      <c r="AC471" s="153">
        <v>0</v>
      </c>
      <c r="AD471" s="152">
        <v>0</v>
      </c>
      <c r="AE471" s="204"/>
      <c r="AF471" s="153">
        <v>0</v>
      </c>
      <c r="AG471" s="152">
        <v>0</v>
      </c>
      <c r="AH471" s="204"/>
      <c r="AI471" s="153">
        <v>0</v>
      </c>
      <c r="AJ471" s="152">
        <v>0</v>
      </c>
      <c r="AK471" s="204"/>
      <c r="AL471" s="153">
        <v>0</v>
      </c>
      <c r="AM471" s="152">
        <v>0</v>
      </c>
      <c r="AN471" s="204"/>
      <c r="AO471" s="153">
        <v>0</v>
      </c>
      <c r="AP471" s="152">
        <v>0</v>
      </c>
      <c r="AQ471" s="204"/>
      <c r="AR471" s="153">
        <v>0</v>
      </c>
      <c r="AS471" s="152">
        <v>0</v>
      </c>
      <c r="AT471" s="204"/>
      <c r="AU471" s="153">
        <v>0</v>
      </c>
      <c r="AV471" s="152">
        <v>0</v>
      </c>
      <c r="AW471" s="204"/>
      <c r="AX471" s="153">
        <v>0</v>
      </c>
      <c r="AY471" s="152">
        <v>0</v>
      </c>
      <c r="AZ471" s="204"/>
    </row>
    <row r="472" spans="1:52" ht="45.75" thickBot="1" x14ac:dyDescent="0.3">
      <c r="A472" s="160"/>
      <c r="B472" s="161">
        <v>415</v>
      </c>
      <c r="C472" s="162" t="str">
        <v>358882 STREET NT22 396 черный Светильник ландшафтный светодиодный IP54 LED 4000К 18W 220V OPAL пластиковый корпус</v>
      </c>
      <c r="D472" s="162" t="str">
        <v>шт</v>
      </c>
      <c r="E472" s="163">
        <v>2500</v>
      </c>
      <c r="F472" s="162">
        <v>12</v>
      </c>
      <c r="G472" s="163">
        <v>30000</v>
      </c>
      <c r="H472" s="163">
        <v>0</v>
      </c>
      <c r="I472" s="11"/>
      <c r="J472" s="147">
        <v>0</v>
      </c>
      <c r="K472" s="148">
        <v>0</v>
      </c>
      <c r="L472" s="149"/>
      <c r="M472" s="150"/>
      <c r="N472" s="147">
        <v>12</v>
      </c>
      <c r="O472" s="148">
        <v>30000</v>
      </c>
      <c r="P472" s="149"/>
      <c r="Q472" s="153">
        <v>0</v>
      </c>
      <c r="R472" s="152">
        <v>0</v>
      </c>
      <c r="S472" s="204"/>
      <c r="T472" s="153">
        <v>0</v>
      </c>
      <c r="U472" s="152">
        <v>0</v>
      </c>
      <c r="V472" s="204"/>
      <c r="W472" s="153">
        <v>0</v>
      </c>
      <c r="X472" s="152">
        <v>0</v>
      </c>
      <c r="Y472" s="204"/>
      <c r="Z472" s="153">
        <v>0</v>
      </c>
      <c r="AA472" s="152">
        <v>0</v>
      </c>
      <c r="AB472" s="204"/>
      <c r="AC472" s="153">
        <v>0</v>
      </c>
      <c r="AD472" s="152">
        <v>0</v>
      </c>
      <c r="AE472" s="204"/>
      <c r="AF472" s="153">
        <v>0</v>
      </c>
      <c r="AG472" s="152">
        <v>0</v>
      </c>
      <c r="AH472" s="204"/>
      <c r="AI472" s="153">
        <v>0</v>
      </c>
      <c r="AJ472" s="152">
        <v>0</v>
      </c>
      <c r="AK472" s="204"/>
      <c r="AL472" s="153">
        <v>0</v>
      </c>
      <c r="AM472" s="152">
        <v>0</v>
      </c>
      <c r="AN472" s="204"/>
      <c r="AO472" s="153">
        <v>0</v>
      </c>
      <c r="AP472" s="152">
        <v>0</v>
      </c>
      <c r="AQ472" s="204"/>
      <c r="AR472" s="153">
        <v>0</v>
      </c>
      <c r="AS472" s="152">
        <v>0</v>
      </c>
      <c r="AT472" s="204"/>
      <c r="AU472" s="153">
        <v>0</v>
      </c>
      <c r="AV472" s="152">
        <v>0</v>
      </c>
      <c r="AW472" s="204"/>
      <c r="AX472" s="153">
        <v>0</v>
      </c>
      <c r="AY472" s="152">
        <v>0</v>
      </c>
      <c r="AZ472" s="204"/>
    </row>
    <row r="473" spans="1:52" ht="15.75" thickBot="1" x14ac:dyDescent="0.3">
      <c r="A473" s="160"/>
      <c r="B473" s="161">
        <v>416</v>
      </c>
      <c r="C473" s="162" t="str">
        <v>Монтаж и подключение накладного светильника</v>
      </c>
      <c r="D473" s="162" t="str">
        <v>шт</v>
      </c>
      <c r="E473" s="163">
        <v>384.3</v>
      </c>
      <c r="F473" s="162">
        <v>13</v>
      </c>
      <c r="G473" s="163">
        <v>0</v>
      </c>
      <c r="H473" s="163">
        <v>4995.8999999999996</v>
      </c>
      <c r="I473" s="11"/>
      <c r="J473" s="147">
        <v>0</v>
      </c>
      <c r="K473" s="148">
        <v>0</v>
      </c>
      <c r="L473" s="149"/>
      <c r="M473" s="150"/>
      <c r="N473" s="147">
        <v>13</v>
      </c>
      <c r="O473" s="148">
        <v>4995.9000000000005</v>
      </c>
      <c r="P473" s="149"/>
      <c r="Q473" s="153">
        <v>0</v>
      </c>
      <c r="R473" s="152">
        <v>0</v>
      </c>
      <c r="S473" s="204"/>
      <c r="T473" s="153">
        <v>0</v>
      </c>
      <c r="U473" s="152">
        <v>0</v>
      </c>
      <c r="V473" s="204"/>
      <c r="W473" s="153">
        <v>0</v>
      </c>
      <c r="X473" s="152">
        <v>0</v>
      </c>
      <c r="Y473" s="204"/>
      <c r="Z473" s="153">
        <v>0</v>
      </c>
      <c r="AA473" s="152">
        <v>0</v>
      </c>
      <c r="AB473" s="204"/>
      <c r="AC473" s="153">
        <v>0</v>
      </c>
      <c r="AD473" s="152">
        <v>0</v>
      </c>
      <c r="AE473" s="204"/>
      <c r="AF473" s="153">
        <v>0</v>
      </c>
      <c r="AG473" s="152">
        <v>0</v>
      </c>
      <c r="AH473" s="204"/>
      <c r="AI473" s="153">
        <v>0</v>
      </c>
      <c r="AJ473" s="152">
        <v>0</v>
      </c>
      <c r="AK473" s="204"/>
      <c r="AL473" s="153">
        <v>0</v>
      </c>
      <c r="AM473" s="152">
        <v>0</v>
      </c>
      <c r="AN473" s="204"/>
      <c r="AO473" s="153">
        <v>0</v>
      </c>
      <c r="AP473" s="152">
        <v>0</v>
      </c>
      <c r="AQ473" s="204"/>
      <c r="AR473" s="153">
        <v>0</v>
      </c>
      <c r="AS473" s="152">
        <v>0</v>
      </c>
      <c r="AT473" s="204"/>
      <c r="AU473" s="153">
        <v>0</v>
      </c>
      <c r="AV473" s="152">
        <v>0</v>
      </c>
      <c r="AW473" s="204"/>
      <c r="AX473" s="153">
        <v>0</v>
      </c>
      <c r="AY473" s="152">
        <v>0</v>
      </c>
      <c r="AZ473" s="204"/>
    </row>
    <row r="474" spans="1:52" ht="15.75" thickBot="1" x14ac:dyDescent="0.3">
      <c r="A474" s="160"/>
      <c r="B474" s="161">
        <v>417</v>
      </c>
      <c r="C474" s="162" t="str">
        <v>БРА Kink light мелисса 08438-2, 19(21)</v>
      </c>
      <c r="D474" s="162" t="str">
        <v>шт</v>
      </c>
      <c r="E474" s="163">
        <v>6950</v>
      </c>
      <c r="F474" s="162">
        <v>2</v>
      </c>
      <c r="G474" s="163">
        <v>13900</v>
      </c>
      <c r="H474" s="163">
        <v>0</v>
      </c>
      <c r="I474" s="11"/>
      <c r="J474" s="147">
        <v>0</v>
      </c>
      <c r="K474" s="148">
        <v>0</v>
      </c>
      <c r="L474" s="149"/>
      <c r="M474" s="150"/>
      <c r="N474" s="147">
        <v>2</v>
      </c>
      <c r="O474" s="148">
        <v>13900</v>
      </c>
      <c r="P474" s="149"/>
      <c r="Q474" s="153">
        <v>0</v>
      </c>
      <c r="R474" s="152">
        <v>0</v>
      </c>
      <c r="S474" s="204"/>
      <c r="T474" s="153">
        <v>0</v>
      </c>
      <c r="U474" s="152">
        <v>0</v>
      </c>
      <c r="V474" s="204"/>
      <c r="W474" s="153">
        <v>0</v>
      </c>
      <c r="X474" s="152">
        <v>0</v>
      </c>
      <c r="Y474" s="204"/>
      <c r="Z474" s="153">
        <v>0</v>
      </c>
      <c r="AA474" s="152">
        <v>0</v>
      </c>
      <c r="AB474" s="204"/>
      <c r="AC474" s="153">
        <v>0</v>
      </c>
      <c r="AD474" s="152">
        <v>0</v>
      </c>
      <c r="AE474" s="204"/>
      <c r="AF474" s="153">
        <v>0</v>
      </c>
      <c r="AG474" s="152">
        <v>0</v>
      </c>
      <c r="AH474" s="204"/>
      <c r="AI474" s="153">
        <v>0</v>
      </c>
      <c r="AJ474" s="152">
        <v>0</v>
      </c>
      <c r="AK474" s="204"/>
      <c r="AL474" s="153">
        <v>0</v>
      </c>
      <c r="AM474" s="152">
        <v>0</v>
      </c>
      <c r="AN474" s="204"/>
      <c r="AO474" s="153">
        <v>0</v>
      </c>
      <c r="AP474" s="152">
        <v>0</v>
      </c>
      <c r="AQ474" s="204"/>
      <c r="AR474" s="153">
        <v>0</v>
      </c>
      <c r="AS474" s="152">
        <v>0</v>
      </c>
      <c r="AT474" s="204"/>
      <c r="AU474" s="153">
        <v>0</v>
      </c>
      <c r="AV474" s="152">
        <v>0</v>
      </c>
      <c r="AW474" s="204"/>
      <c r="AX474" s="153">
        <v>0</v>
      </c>
      <c r="AY474" s="152">
        <v>0</v>
      </c>
      <c r="AZ474" s="204"/>
    </row>
    <row r="475" spans="1:52" ht="15.75" thickBot="1" x14ac:dyDescent="0.3">
      <c r="A475" s="160"/>
      <c r="B475" s="161">
        <v>418</v>
      </c>
      <c r="C475" s="162" t="str">
        <v>Бра настенная</v>
      </c>
      <c r="D475" s="162" t="str">
        <v>шт</v>
      </c>
      <c r="E475" s="163">
        <v>1050</v>
      </c>
      <c r="F475" s="162">
        <v>2</v>
      </c>
      <c r="G475" s="163">
        <v>0</v>
      </c>
      <c r="H475" s="163">
        <v>2100</v>
      </c>
      <c r="I475" s="11"/>
      <c r="J475" s="147">
        <v>0</v>
      </c>
      <c r="K475" s="148">
        <v>0</v>
      </c>
      <c r="L475" s="149"/>
      <c r="M475" s="150"/>
      <c r="N475" s="147">
        <v>2</v>
      </c>
      <c r="O475" s="148">
        <v>2100</v>
      </c>
      <c r="P475" s="149"/>
      <c r="Q475" s="153">
        <v>0</v>
      </c>
      <c r="R475" s="152">
        <v>0</v>
      </c>
      <c r="S475" s="204"/>
      <c r="T475" s="153">
        <v>0</v>
      </c>
      <c r="U475" s="152">
        <v>0</v>
      </c>
      <c r="V475" s="204"/>
      <c r="W475" s="153">
        <v>0</v>
      </c>
      <c r="X475" s="152">
        <v>0</v>
      </c>
      <c r="Y475" s="204"/>
      <c r="Z475" s="153">
        <v>0</v>
      </c>
      <c r="AA475" s="152">
        <v>0</v>
      </c>
      <c r="AB475" s="204"/>
      <c r="AC475" s="153">
        <v>0</v>
      </c>
      <c r="AD475" s="152">
        <v>0</v>
      </c>
      <c r="AE475" s="204"/>
      <c r="AF475" s="153">
        <v>0</v>
      </c>
      <c r="AG475" s="152">
        <v>0</v>
      </c>
      <c r="AH475" s="204"/>
      <c r="AI475" s="153">
        <v>0</v>
      </c>
      <c r="AJ475" s="152">
        <v>0</v>
      </c>
      <c r="AK475" s="204"/>
      <c r="AL475" s="153">
        <v>0</v>
      </c>
      <c r="AM475" s="152">
        <v>0</v>
      </c>
      <c r="AN475" s="204"/>
      <c r="AO475" s="153">
        <v>0</v>
      </c>
      <c r="AP475" s="152">
        <v>0</v>
      </c>
      <c r="AQ475" s="204"/>
      <c r="AR475" s="153">
        <v>0</v>
      </c>
      <c r="AS475" s="152">
        <v>0</v>
      </c>
      <c r="AT475" s="204"/>
      <c r="AU475" s="153">
        <v>0</v>
      </c>
      <c r="AV475" s="152">
        <v>0</v>
      </c>
      <c r="AW475" s="204"/>
      <c r="AX475" s="153">
        <v>0</v>
      </c>
      <c r="AY475" s="152">
        <v>0</v>
      </c>
      <c r="AZ475" s="204"/>
    </row>
    <row r="476" spans="1:52" ht="30.75" thickBot="1" x14ac:dyDescent="0.3">
      <c r="A476" s="160"/>
      <c r="B476" s="161">
        <v>419</v>
      </c>
      <c r="C476" s="162" t="str">
        <v>Светильник светодиодный SPO-950-3-40K-018 18Вт 4000К 1890Лм IP40 595х180х40 матовый</v>
      </c>
      <c r="D476" s="162" t="str">
        <v>шт</v>
      </c>
      <c r="E476" s="163">
        <v>1636.25</v>
      </c>
      <c r="F476" s="162">
        <v>31</v>
      </c>
      <c r="G476" s="163">
        <v>50723.75</v>
      </c>
      <c r="H476" s="163">
        <v>0</v>
      </c>
      <c r="I476" s="11"/>
      <c r="J476" s="147">
        <v>0</v>
      </c>
      <c r="K476" s="148">
        <v>0</v>
      </c>
      <c r="L476" s="149"/>
      <c r="M476" s="150"/>
      <c r="N476" s="147">
        <v>31</v>
      </c>
      <c r="O476" s="148">
        <v>50723.75</v>
      </c>
      <c r="P476" s="149"/>
      <c r="Q476" s="153">
        <v>0</v>
      </c>
      <c r="R476" s="152">
        <v>0</v>
      </c>
      <c r="S476" s="204"/>
      <c r="T476" s="153">
        <v>0</v>
      </c>
      <c r="U476" s="152">
        <v>0</v>
      </c>
      <c r="V476" s="204"/>
      <c r="W476" s="153">
        <v>0</v>
      </c>
      <c r="X476" s="152">
        <v>0</v>
      </c>
      <c r="Y476" s="204"/>
      <c r="Z476" s="153">
        <v>0</v>
      </c>
      <c r="AA476" s="152">
        <v>0</v>
      </c>
      <c r="AB476" s="204"/>
      <c r="AC476" s="153">
        <v>0</v>
      </c>
      <c r="AD476" s="152">
        <v>0</v>
      </c>
      <c r="AE476" s="204"/>
      <c r="AF476" s="153">
        <v>0</v>
      </c>
      <c r="AG476" s="152">
        <v>0</v>
      </c>
      <c r="AH476" s="204"/>
      <c r="AI476" s="153">
        <v>0</v>
      </c>
      <c r="AJ476" s="152">
        <v>0</v>
      </c>
      <c r="AK476" s="204"/>
      <c r="AL476" s="153">
        <v>0</v>
      </c>
      <c r="AM476" s="152">
        <v>0</v>
      </c>
      <c r="AN476" s="204"/>
      <c r="AO476" s="153">
        <v>0</v>
      </c>
      <c r="AP476" s="152">
        <v>0</v>
      </c>
      <c r="AQ476" s="204"/>
      <c r="AR476" s="153">
        <v>0</v>
      </c>
      <c r="AS476" s="152">
        <v>0</v>
      </c>
      <c r="AT476" s="204"/>
      <c r="AU476" s="153">
        <v>0</v>
      </c>
      <c r="AV476" s="152">
        <v>0</v>
      </c>
      <c r="AW476" s="204"/>
      <c r="AX476" s="153">
        <v>0</v>
      </c>
      <c r="AY476" s="152">
        <v>0</v>
      </c>
      <c r="AZ476" s="204"/>
    </row>
    <row r="477" spans="1:52" ht="15.75" thickBot="1" x14ac:dyDescent="0.3">
      <c r="A477" s="160"/>
      <c r="B477" s="161">
        <v>420</v>
      </c>
      <c r="C477" s="162" t="str">
        <v>Монтаж и подключение светильника в армстронг</v>
      </c>
      <c r="D477" s="162" t="str">
        <v>шт</v>
      </c>
      <c r="E477" s="163">
        <v>400</v>
      </c>
      <c r="F477" s="162">
        <v>31</v>
      </c>
      <c r="G477" s="163">
        <v>0</v>
      </c>
      <c r="H477" s="163">
        <v>12400</v>
      </c>
      <c r="I477" s="11"/>
      <c r="J477" s="147">
        <v>0</v>
      </c>
      <c r="K477" s="148">
        <v>0</v>
      </c>
      <c r="L477" s="149"/>
      <c r="M477" s="150"/>
      <c r="N477" s="147">
        <v>31</v>
      </c>
      <c r="O477" s="148">
        <v>12400</v>
      </c>
      <c r="P477" s="149"/>
      <c r="Q477" s="153">
        <v>0</v>
      </c>
      <c r="R477" s="152">
        <v>0</v>
      </c>
      <c r="S477" s="204"/>
      <c r="T477" s="153">
        <v>0</v>
      </c>
      <c r="U477" s="152">
        <v>0</v>
      </c>
      <c r="V477" s="204"/>
      <c r="W477" s="153">
        <v>0</v>
      </c>
      <c r="X477" s="152">
        <v>0</v>
      </c>
      <c r="Y477" s="204"/>
      <c r="Z477" s="153">
        <v>0</v>
      </c>
      <c r="AA477" s="152">
        <v>0</v>
      </c>
      <c r="AB477" s="204"/>
      <c r="AC477" s="153">
        <v>0</v>
      </c>
      <c r="AD477" s="152">
        <v>0</v>
      </c>
      <c r="AE477" s="204"/>
      <c r="AF477" s="153">
        <v>0</v>
      </c>
      <c r="AG477" s="152">
        <v>0</v>
      </c>
      <c r="AH477" s="204"/>
      <c r="AI477" s="153">
        <v>0</v>
      </c>
      <c r="AJ477" s="152">
        <v>0</v>
      </c>
      <c r="AK477" s="204"/>
      <c r="AL477" s="153">
        <v>0</v>
      </c>
      <c r="AM477" s="152">
        <v>0</v>
      </c>
      <c r="AN477" s="204"/>
      <c r="AO477" s="153">
        <v>0</v>
      </c>
      <c r="AP477" s="152">
        <v>0</v>
      </c>
      <c r="AQ477" s="204"/>
      <c r="AR477" s="153">
        <v>0</v>
      </c>
      <c r="AS477" s="152">
        <v>0</v>
      </c>
      <c r="AT477" s="204"/>
      <c r="AU477" s="153">
        <v>0</v>
      </c>
      <c r="AV477" s="152">
        <v>0</v>
      </c>
      <c r="AW477" s="204"/>
      <c r="AX477" s="153">
        <v>0</v>
      </c>
      <c r="AY477" s="152">
        <v>0</v>
      </c>
      <c r="AZ477" s="204"/>
    </row>
    <row r="478" spans="1:52" ht="30.75" thickBot="1" x14ac:dyDescent="0.3">
      <c r="A478" s="160"/>
      <c r="B478" s="161">
        <v>421</v>
      </c>
      <c r="C478" s="162" t="str">
        <v>Датчик движения ИК встраиваемый 1200w 360 гр. 6м IP20 белый (SEN86 бел.)</v>
      </c>
      <c r="D478" s="162" t="str">
        <v>шт</v>
      </c>
      <c r="E478" s="163">
        <v>450</v>
      </c>
      <c r="F478" s="162">
        <v>13</v>
      </c>
      <c r="G478" s="163">
        <v>5850</v>
      </c>
      <c r="H478" s="163">
        <v>0</v>
      </c>
      <c r="I478" s="11"/>
      <c r="J478" s="147">
        <v>0</v>
      </c>
      <c r="K478" s="148">
        <v>0</v>
      </c>
      <c r="L478" s="149"/>
      <c r="M478" s="150"/>
      <c r="N478" s="147">
        <v>13</v>
      </c>
      <c r="O478" s="148">
        <v>5850</v>
      </c>
      <c r="P478" s="149"/>
      <c r="Q478" s="153">
        <v>0</v>
      </c>
      <c r="R478" s="152">
        <v>0</v>
      </c>
      <c r="S478" s="204"/>
      <c r="T478" s="153">
        <v>0</v>
      </c>
      <c r="U478" s="152">
        <v>0</v>
      </c>
      <c r="V478" s="204"/>
      <c r="W478" s="153">
        <v>0</v>
      </c>
      <c r="X478" s="152">
        <v>0</v>
      </c>
      <c r="Y478" s="204"/>
      <c r="Z478" s="153">
        <v>0</v>
      </c>
      <c r="AA478" s="152">
        <v>0</v>
      </c>
      <c r="AB478" s="204"/>
      <c r="AC478" s="153">
        <v>0</v>
      </c>
      <c r="AD478" s="152">
        <v>0</v>
      </c>
      <c r="AE478" s="204"/>
      <c r="AF478" s="153">
        <v>0</v>
      </c>
      <c r="AG478" s="152">
        <v>0</v>
      </c>
      <c r="AH478" s="204"/>
      <c r="AI478" s="153">
        <v>0</v>
      </c>
      <c r="AJ478" s="152">
        <v>0</v>
      </c>
      <c r="AK478" s="204"/>
      <c r="AL478" s="153">
        <v>0</v>
      </c>
      <c r="AM478" s="152">
        <v>0</v>
      </c>
      <c r="AN478" s="204"/>
      <c r="AO478" s="153">
        <v>0</v>
      </c>
      <c r="AP478" s="152">
        <v>0</v>
      </c>
      <c r="AQ478" s="204"/>
      <c r="AR478" s="153">
        <v>0</v>
      </c>
      <c r="AS478" s="152">
        <v>0</v>
      </c>
      <c r="AT478" s="204"/>
      <c r="AU478" s="153">
        <v>0</v>
      </c>
      <c r="AV478" s="152">
        <v>0</v>
      </c>
      <c r="AW478" s="204"/>
      <c r="AX478" s="153">
        <v>0</v>
      </c>
      <c r="AY478" s="152">
        <v>0</v>
      </c>
      <c r="AZ478" s="204"/>
    </row>
    <row r="479" spans="1:52" ht="15.75" thickBot="1" x14ac:dyDescent="0.3">
      <c r="A479" s="160"/>
      <c r="B479" s="161">
        <v>422</v>
      </c>
      <c r="C479" s="162" t="str">
        <v xml:space="preserve">Монтаж и подключение датчика движения </v>
      </c>
      <c r="D479" s="162" t="str">
        <v>шт</v>
      </c>
      <c r="E479" s="163">
        <v>360</v>
      </c>
      <c r="F479" s="162">
        <v>13</v>
      </c>
      <c r="G479" s="163">
        <v>0</v>
      </c>
      <c r="H479" s="163">
        <v>4680</v>
      </c>
      <c r="I479" s="11"/>
      <c r="J479" s="147">
        <v>0</v>
      </c>
      <c r="K479" s="148">
        <v>0</v>
      </c>
      <c r="L479" s="149"/>
      <c r="M479" s="150"/>
      <c r="N479" s="147">
        <v>13</v>
      </c>
      <c r="O479" s="148">
        <v>4680</v>
      </c>
      <c r="P479" s="149"/>
      <c r="Q479" s="153">
        <v>0</v>
      </c>
      <c r="R479" s="152">
        <v>0</v>
      </c>
      <c r="S479" s="204"/>
      <c r="T479" s="153">
        <v>0</v>
      </c>
      <c r="U479" s="152">
        <v>0</v>
      </c>
      <c r="V479" s="204"/>
      <c r="W479" s="153">
        <v>0</v>
      </c>
      <c r="X479" s="152">
        <v>0</v>
      </c>
      <c r="Y479" s="204"/>
      <c r="Z479" s="153">
        <v>0</v>
      </c>
      <c r="AA479" s="152">
        <v>0</v>
      </c>
      <c r="AB479" s="204"/>
      <c r="AC479" s="153">
        <v>0</v>
      </c>
      <c r="AD479" s="152">
        <v>0</v>
      </c>
      <c r="AE479" s="204"/>
      <c r="AF479" s="153">
        <v>0</v>
      </c>
      <c r="AG479" s="152">
        <v>0</v>
      </c>
      <c r="AH479" s="204"/>
      <c r="AI479" s="153">
        <v>0</v>
      </c>
      <c r="AJ479" s="152">
        <v>0</v>
      </c>
      <c r="AK479" s="204"/>
      <c r="AL479" s="153">
        <v>0</v>
      </c>
      <c r="AM479" s="152">
        <v>0</v>
      </c>
      <c r="AN479" s="204"/>
      <c r="AO479" s="153">
        <v>0</v>
      </c>
      <c r="AP479" s="152">
        <v>0</v>
      </c>
      <c r="AQ479" s="204"/>
      <c r="AR479" s="153">
        <v>0</v>
      </c>
      <c r="AS479" s="152">
        <v>0</v>
      </c>
      <c r="AT479" s="204"/>
      <c r="AU479" s="153">
        <v>0</v>
      </c>
      <c r="AV479" s="152">
        <v>0</v>
      </c>
      <c r="AW479" s="204"/>
      <c r="AX479" s="153">
        <v>0</v>
      </c>
      <c r="AY479" s="152">
        <v>0</v>
      </c>
      <c r="AZ479" s="204"/>
    </row>
    <row r="480" spans="1:52" ht="30.75" thickBot="1" x14ac:dyDescent="0.3">
      <c r="A480" s="160"/>
      <c r="B480" s="161">
        <v>423</v>
      </c>
      <c r="C480" s="162" t="str">
        <v>Коробка распределительная 85х85х40мм для наружного монтажа IP55</v>
      </c>
      <c r="D480" s="162" t="str">
        <v>шт</v>
      </c>
      <c r="E480" s="163">
        <v>64.680000000000007</v>
      </c>
      <c r="F480" s="162">
        <v>31</v>
      </c>
      <c r="G480" s="163">
        <v>2005.08</v>
      </c>
      <c r="H480" s="163">
        <v>0</v>
      </c>
      <c r="I480" s="11"/>
      <c r="J480" s="147">
        <v>31</v>
      </c>
      <c r="K480" s="148">
        <v>2005.0800000000002</v>
      </c>
      <c r="L480" s="149"/>
      <c r="M480" s="150"/>
      <c r="N480" s="147">
        <v>0</v>
      </c>
      <c r="O480" s="148">
        <v>0</v>
      </c>
      <c r="P480" s="149"/>
      <c r="Q480" s="153">
        <v>0</v>
      </c>
      <c r="R480" s="152">
        <v>0</v>
      </c>
      <c r="S480" s="204"/>
      <c r="T480" s="153">
        <v>0</v>
      </c>
      <c r="U480" s="152">
        <v>0</v>
      </c>
      <c r="V480" s="204"/>
      <c r="W480" s="153">
        <v>31</v>
      </c>
      <c r="X480" s="152">
        <v>2005.0800000000002</v>
      </c>
      <c r="Y480" s="204"/>
      <c r="Z480" s="153">
        <v>0</v>
      </c>
      <c r="AA480" s="152">
        <v>0</v>
      </c>
      <c r="AB480" s="204"/>
      <c r="AC480" s="153">
        <v>0</v>
      </c>
      <c r="AD480" s="152">
        <v>0</v>
      </c>
      <c r="AE480" s="204"/>
      <c r="AF480" s="153">
        <v>0</v>
      </c>
      <c r="AG480" s="152">
        <v>0</v>
      </c>
      <c r="AH480" s="204"/>
      <c r="AI480" s="153">
        <v>0</v>
      </c>
      <c r="AJ480" s="152">
        <v>0</v>
      </c>
      <c r="AK480" s="204"/>
      <c r="AL480" s="153">
        <v>0</v>
      </c>
      <c r="AM480" s="152">
        <v>0</v>
      </c>
      <c r="AN480" s="204"/>
      <c r="AO480" s="153">
        <v>0</v>
      </c>
      <c r="AP480" s="152">
        <v>0</v>
      </c>
      <c r="AQ480" s="204"/>
      <c r="AR480" s="153">
        <v>0</v>
      </c>
      <c r="AS480" s="152">
        <v>0</v>
      </c>
      <c r="AT480" s="204"/>
      <c r="AU480" s="153">
        <v>0</v>
      </c>
      <c r="AV480" s="152">
        <v>0</v>
      </c>
      <c r="AW480" s="204"/>
      <c r="AX480" s="153">
        <v>0</v>
      </c>
      <c r="AY480" s="152">
        <v>0</v>
      </c>
      <c r="AZ480" s="204"/>
    </row>
    <row r="481" spans="1:52" ht="30.75" thickBot="1" x14ac:dyDescent="0.3">
      <c r="A481" s="160"/>
      <c r="B481" s="161">
        <v>424</v>
      </c>
      <c r="C481" s="162" t="str">
        <v>Монтаж и подключение распределительных коробок</v>
      </c>
      <c r="D481" s="162" t="str">
        <v>шт</v>
      </c>
      <c r="E481" s="163">
        <v>128.1</v>
      </c>
      <c r="F481" s="162">
        <v>31</v>
      </c>
      <c r="G481" s="163">
        <v>0</v>
      </c>
      <c r="H481" s="163">
        <v>3971.1</v>
      </c>
      <c r="I481" s="11"/>
      <c r="J481" s="147">
        <v>31</v>
      </c>
      <c r="K481" s="148">
        <v>3971.1</v>
      </c>
      <c r="L481" s="149"/>
      <c r="M481" s="150"/>
      <c r="N481" s="147">
        <v>0</v>
      </c>
      <c r="O481" s="148">
        <v>0</v>
      </c>
      <c r="P481" s="149"/>
      <c r="Q481" s="153">
        <v>0</v>
      </c>
      <c r="R481" s="152">
        <v>0</v>
      </c>
      <c r="S481" s="204"/>
      <c r="T481" s="153">
        <v>0</v>
      </c>
      <c r="U481" s="152">
        <v>0</v>
      </c>
      <c r="V481" s="204"/>
      <c r="W481" s="153">
        <v>31</v>
      </c>
      <c r="X481" s="152">
        <v>3971.1</v>
      </c>
      <c r="Y481" s="204"/>
      <c r="Z481" s="153">
        <v>0</v>
      </c>
      <c r="AA481" s="152">
        <v>0</v>
      </c>
      <c r="AB481" s="204"/>
      <c r="AC481" s="153">
        <v>0</v>
      </c>
      <c r="AD481" s="152">
        <v>0</v>
      </c>
      <c r="AE481" s="204"/>
      <c r="AF481" s="153">
        <v>0</v>
      </c>
      <c r="AG481" s="152">
        <v>0</v>
      </c>
      <c r="AH481" s="204"/>
      <c r="AI481" s="153">
        <v>0</v>
      </c>
      <c r="AJ481" s="152">
        <v>0</v>
      </c>
      <c r="AK481" s="204"/>
      <c r="AL481" s="153">
        <v>0</v>
      </c>
      <c r="AM481" s="152">
        <v>0</v>
      </c>
      <c r="AN481" s="204"/>
      <c r="AO481" s="153">
        <v>0</v>
      </c>
      <c r="AP481" s="152">
        <v>0</v>
      </c>
      <c r="AQ481" s="204"/>
      <c r="AR481" s="153">
        <v>0</v>
      </c>
      <c r="AS481" s="152">
        <v>0</v>
      </c>
      <c r="AT481" s="204"/>
      <c r="AU481" s="153">
        <v>0</v>
      </c>
      <c r="AV481" s="152">
        <v>0</v>
      </c>
      <c r="AW481" s="204"/>
      <c r="AX481" s="153">
        <v>0</v>
      </c>
      <c r="AY481" s="152">
        <v>0</v>
      </c>
      <c r="AZ481" s="204"/>
    </row>
    <row r="482" spans="1:52" ht="15.75" thickBot="1" x14ac:dyDescent="0.3">
      <c r="A482" s="160"/>
      <c r="B482" s="161">
        <v>0</v>
      </c>
      <c r="C482" s="162" t="str">
        <v>Декоративная подсветка картины</v>
      </c>
      <c r="D482" s="162">
        <v>0</v>
      </c>
      <c r="E482" s="163">
        <v>0</v>
      </c>
      <c r="F482" s="162">
        <v>0</v>
      </c>
      <c r="G482" s="163">
        <v>0</v>
      </c>
      <c r="H482" s="163">
        <v>0</v>
      </c>
      <c r="I482" s="11"/>
      <c r="J482" s="147">
        <v>0</v>
      </c>
      <c r="K482" s="148">
        <v>0</v>
      </c>
      <c r="L482" s="149"/>
      <c r="M482" s="150"/>
      <c r="N482" s="147">
        <v>0</v>
      </c>
      <c r="O482" s="148">
        <v>0</v>
      </c>
      <c r="P482" s="149"/>
      <c r="Q482" s="153">
        <v>0</v>
      </c>
      <c r="R482" s="152">
        <v>0</v>
      </c>
      <c r="S482" s="204"/>
      <c r="T482" s="153">
        <v>0</v>
      </c>
      <c r="U482" s="152">
        <v>0</v>
      </c>
      <c r="V482" s="204"/>
      <c r="W482" s="153">
        <v>0</v>
      </c>
      <c r="X482" s="152">
        <v>0</v>
      </c>
      <c r="Y482" s="204"/>
      <c r="Z482" s="153">
        <v>0</v>
      </c>
      <c r="AA482" s="152">
        <v>0</v>
      </c>
      <c r="AB482" s="204"/>
      <c r="AC482" s="153">
        <v>0</v>
      </c>
      <c r="AD482" s="152">
        <v>0</v>
      </c>
      <c r="AE482" s="204"/>
      <c r="AF482" s="153">
        <v>0</v>
      </c>
      <c r="AG482" s="152">
        <v>0</v>
      </c>
      <c r="AH482" s="204"/>
      <c r="AI482" s="153">
        <v>0</v>
      </c>
      <c r="AJ482" s="152">
        <v>0</v>
      </c>
      <c r="AK482" s="204"/>
      <c r="AL482" s="153">
        <v>0</v>
      </c>
      <c r="AM482" s="152">
        <v>0</v>
      </c>
      <c r="AN482" s="204"/>
      <c r="AO482" s="153">
        <v>0</v>
      </c>
      <c r="AP482" s="152">
        <v>0</v>
      </c>
      <c r="AQ482" s="204"/>
      <c r="AR482" s="153">
        <v>0</v>
      </c>
      <c r="AS482" s="152">
        <v>0</v>
      </c>
      <c r="AT482" s="204"/>
      <c r="AU482" s="153">
        <v>0</v>
      </c>
      <c r="AV482" s="152">
        <v>0</v>
      </c>
      <c r="AW482" s="204"/>
      <c r="AX482" s="153">
        <v>0</v>
      </c>
      <c r="AY482" s="152">
        <v>0</v>
      </c>
      <c r="AZ482" s="204"/>
    </row>
    <row r="483" spans="1:52" ht="30.75" thickBot="1" x14ac:dyDescent="0.3">
      <c r="A483" s="160"/>
      <c r="B483" s="161">
        <v>425</v>
      </c>
      <c r="C483" s="162" t="str">
        <v>Профиль SL-SLIM-H13M-F25-3000 ANOD ( Алюминий)</v>
      </c>
      <c r="D483" s="162" t="str">
        <v>м</v>
      </c>
      <c r="E483" s="163">
        <v>850</v>
      </c>
      <c r="F483" s="162">
        <v>6</v>
      </c>
      <c r="G483" s="163">
        <v>5100</v>
      </c>
      <c r="H483" s="163">
        <v>0</v>
      </c>
      <c r="I483" s="11"/>
      <c r="J483" s="147">
        <v>0</v>
      </c>
      <c r="K483" s="148">
        <v>0</v>
      </c>
      <c r="L483" s="149"/>
      <c r="M483" s="150"/>
      <c r="N483" s="147">
        <v>6</v>
      </c>
      <c r="O483" s="148">
        <v>5100</v>
      </c>
      <c r="P483" s="149"/>
      <c r="Q483" s="153">
        <v>0</v>
      </c>
      <c r="R483" s="152">
        <v>0</v>
      </c>
      <c r="S483" s="204"/>
      <c r="T483" s="153">
        <v>0</v>
      </c>
      <c r="U483" s="152">
        <v>0</v>
      </c>
      <c r="V483" s="204"/>
      <c r="W483" s="153">
        <v>0</v>
      </c>
      <c r="X483" s="152">
        <v>0</v>
      </c>
      <c r="Y483" s="204"/>
      <c r="Z483" s="153">
        <v>0</v>
      </c>
      <c r="AA483" s="152">
        <v>0</v>
      </c>
      <c r="AB483" s="204"/>
      <c r="AC483" s="153">
        <v>0</v>
      </c>
      <c r="AD483" s="152">
        <v>0</v>
      </c>
      <c r="AE483" s="204"/>
      <c r="AF483" s="153">
        <v>0</v>
      </c>
      <c r="AG483" s="152">
        <v>0</v>
      </c>
      <c r="AH483" s="204"/>
      <c r="AI483" s="153">
        <v>0</v>
      </c>
      <c r="AJ483" s="152">
        <v>0</v>
      </c>
      <c r="AK483" s="204"/>
      <c r="AL483" s="153">
        <v>0</v>
      </c>
      <c r="AM483" s="152">
        <v>0</v>
      </c>
      <c r="AN483" s="204"/>
      <c r="AO483" s="153">
        <v>0</v>
      </c>
      <c r="AP483" s="152">
        <v>0</v>
      </c>
      <c r="AQ483" s="204"/>
      <c r="AR483" s="153">
        <v>0</v>
      </c>
      <c r="AS483" s="152">
        <v>0</v>
      </c>
      <c r="AT483" s="204"/>
      <c r="AU483" s="153">
        <v>0</v>
      </c>
      <c r="AV483" s="152">
        <v>0</v>
      </c>
      <c r="AW483" s="204"/>
      <c r="AX483" s="153">
        <v>0</v>
      </c>
      <c r="AY483" s="152">
        <v>0</v>
      </c>
      <c r="AZ483" s="204"/>
    </row>
    <row r="484" spans="1:52" ht="15.75" thickBot="1" x14ac:dyDescent="0.3">
      <c r="A484" s="160"/>
      <c r="B484" s="161">
        <v>426</v>
      </c>
      <c r="C484" s="162" t="str">
        <v>Монтаж профиля</v>
      </c>
      <c r="D484" s="162" t="str">
        <v>м</v>
      </c>
      <c r="E484" s="163">
        <v>800</v>
      </c>
      <c r="F484" s="162">
        <v>6</v>
      </c>
      <c r="G484" s="163">
        <v>0</v>
      </c>
      <c r="H484" s="163">
        <v>4800</v>
      </c>
      <c r="I484" s="11"/>
      <c r="J484" s="147">
        <v>0</v>
      </c>
      <c r="K484" s="148">
        <v>0</v>
      </c>
      <c r="L484" s="149"/>
      <c r="M484" s="150"/>
      <c r="N484" s="147">
        <v>6</v>
      </c>
      <c r="O484" s="148">
        <v>4800</v>
      </c>
      <c r="P484" s="149"/>
      <c r="Q484" s="153">
        <v>0</v>
      </c>
      <c r="R484" s="152">
        <v>0</v>
      </c>
      <c r="S484" s="204"/>
      <c r="T484" s="153">
        <v>0</v>
      </c>
      <c r="U484" s="152">
        <v>0</v>
      </c>
      <c r="V484" s="204"/>
      <c r="W484" s="153">
        <v>0</v>
      </c>
      <c r="X484" s="152">
        <v>0</v>
      </c>
      <c r="Y484" s="204"/>
      <c r="Z484" s="153">
        <v>0</v>
      </c>
      <c r="AA484" s="152">
        <v>0</v>
      </c>
      <c r="AB484" s="204"/>
      <c r="AC484" s="153">
        <v>0</v>
      </c>
      <c r="AD484" s="152">
        <v>0</v>
      </c>
      <c r="AE484" s="204"/>
      <c r="AF484" s="153">
        <v>0</v>
      </c>
      <c r="AG484" s="152">
        <v>0</v>
      </c>
      <c r="AH484" s="204"/>
      <c r="AI484" s="153">
        <v>0</v>
      </c>
      <c r="AJ484" s="152">
        <v>0</v>
      </c>
      <c r="AK484" s="204"/>
      <c r="AL484" s="153">
        <v>0</v>
      </c>
      <c r="AM484" s="152">
        <v>0</v>
      </c>
      <c r="AN484" s="204"/>
      <c r="AO484" s="153">
        <v>0</v>
      </c>
      <c r="AP484" s="152">
        <v>0</v>
      </c>
      <c r="AQ484" s="204"/>
      <c r="AR484" s="153">
        <v>0</v>
      </c>
      <c r="AS484" s="152">
        <v>0</v>
      </c>
      <c r="AT484" s="204"/>
      <c r="AU484" s="153">
        <v>0</v>
      </c>
      <c r="AV484" s="152">
        <v>0</v>
      </c>
      <c r="AW484" s="204"/>
      <c r="AX484" s="153">
        <v>0</v>
      </c>
      <c r="AY484" s="152">
        <v>0</v>
      </c>
      <c r="AZ484" s="204"/>
    </row>
    <row r="485" spans="1:52" ht="30.75" thickBot="1" x14ac:dyDescent="0.3">
      <c r="A485" s="160"/>
      <c r="B485" s="161">
        <v>427</v>
      </c>
      <c r="C485" s="162" t="str">
        <v>Лента светодиодная 9,6 Вт/м 12В IP20 4000K 120LED/м RT/RTW-A120-8-11mm SMD 2835 5 м</v>
      </c>
      <c r="D485" s="162" t="str">
        <v>шт</v>
      </c>
      <c r="E485" s="163">
        <v>3150</v>
      </c>
      <c r="F485" s="162">
        <v>2</v>
      </c>
      <c r="G485" s="163">
        <v>6300</v>
      </c>
      <c r="H485" s="163">
        <v>0</v>
      </c>
      <c r="I485" s="11"/>
      <c r="J485" s="147">
        <v>0</v>
      </c>
      <c r="K485" s="148">
        <v>0</v>
      </c>
      <c r="L485" s="149"/>
      <c r="M485" s="150"/>
      <c r="N485" s="147">
        <v>2</v>
      </c>
      <c r="O485" s="148">
        <v>6300</v>
      </c>
      <c r="P485" s="149"/>
      <c r="Q485" s="153">
        <v>0</v>
      </c>
      <c r="R485" s="152">
        <v>0</v>
      </c>
      <c r="S485" s="204"/>
      <c r="T485" s="153">
        <v>0</v>
      </c>
      <c r="U485" s="152">
        <v>0</v>
      </c>
      <c r="V485" s="204"/>
      <c r="W485" s="153">
        <v>0</v>
      </c>
      <c r="X485" s="152">
        <v>0</v>
      </c>
      <c r="Y485" s="204"/>
      <c r="Z485" s="153">
        <v>0</v>
      </c>
      <c r="AA485" s="152">
        <v>0</v>
      </c>
      <c r="AB485" s="204"/>
      <c r="AC485" s="153">
        <v>0</v>
      </c>
      <c r="AD485" s="152">
        <v>0</v>
      </c>
      <c r="AE485" s="204"/>
      <c r="AF485" s="153">
        <v>0</v>
      </c>
      <c r="AG485" s="152">
        <v>0</v>
      </c>
      <c r="AH485" s="204"/>
      <c r="AI485" s="153">
        <v>0</v>
      </c>
      <c r="AJ485" s="152">
        <v>0</v>
      </c>
      <c r="AK485" s="204"/>
      <c r="AL485" s="153">
        <v>0</v>
      </c>
      <c r="AM485" s="152">
        <v>0</v>
      </c>
      <c r="AN485" s="204"/>
      <c r="AO485" s="153">
        <v>0</v>
      </c>
      <c r="AP485" s="152">
        <v>0</v>
      </c>
      <c r="AQ485" s="204"/>
      <c r="AR485" s="153">
        <v>0</v>
      </c>
      <c r="AS485" s="152">
        <v>0</v>
      </c>
      <c r="AT485" s="204"/>
      <c r="AU485" s="153">
        <v>0</v>
      </c>
      <c r="AV485" s="152">
        <v>0</v>
      </c>
      <c r="AW485" s="204"/>
      <c r="AX485" s="153">
        <v>0</v>
      </c>
      <c r="AY485" s="152">
        <v>0</v>
      </c>
      <c r="AZ485" s="204"/>
    </row>
    <row r="486" spans="1:52" ht="15.75" thickBot="1" x14ac:dyDescent="0.3">
      <c r="A486" s="160"/>
      <c r="B486" s="161">
        <v>428</v>
      </c>
      <c r="C486" s="162" t="str">
        <v>Монтаж и подключение ленты</v>
      </c>
      <c r="D486" s="162" t="str">
        <v>м</v>
      </c>
      <c r="E486" s="163">
        <v>800</v>
      </c>
      <c r="F486" s="162">
        <v>6</v>
      </c>
      <c r="G486" s="163">
        <v>0</v>
      </c>
      <c r="H486" s="163">
        <v>4800</v>
      </c>
      <c r="I486" s="11"/>
      <c r="J486" s="147">
        <v>0</v>
      </c>
      <c r="K486" s="148">
        <v>0</v>
      </c>
      <c r="L486" s="149"/>
      <c r="M486" s="150"/>
      <c r="N486" s="147">
        <v>6</v>
      </c>
      <c r="O486" s="148">
        <v>4800</v>
      </c>
      <c r="P486" s="149"/>
      <c r="Q486" s="153">
        <v>0</v>
      </c>
      <c r="R486" s="152">
        <v>0</v>
      </c>
      <c r="S486" s="204"/>
      <c r="T486" s="153">
        <v>0</v>
      </c>
      <c r="U486" s="152">
        <v>0</v>
      </c>
      <c r="V486" s="204"/>
      <c r="W486" s="153">
        <v>0</v>
      </c>
      <c r="X486" s="152">
        <v>0</v>
      </c>
      <c r="Y486" s="204"/>
      <c r="Z486" s="153">
        <v>0</v>
      </c>
      <c r="AA486" s="152">
        <v>0</v>
      </c>
      <c r="AB486" s="204"/>
      <c r="AC486" s="153">
        <v>0</v>
      </c>
      <c r="AD486" s="152">
        <v>0</v>
      </c>
      <c r="AE486" s="204"/>
      <c r="AF486" s="153">
        <v>0</v>
      </c>
      <c r="AG486" s="152">
        <v>0</v>
      </c>
      <c r="AH486" s="204"/>
      <c r="AI486" s="153">
        <v>0</v>
      </c>
      <c r="AJ486" s="152">
        <v>0</v>
      </c>
      <c r="AK486" s="204"/>
      <c r="AL486" s="153">
        <v>0</v>
      </c>
      <c r="AM486" s="152">
        <v>0</v>
      </c>
      <c r="AN486" s="204"/>
      <c r="AO486" s="153">
        <v>0</v>
      </c>
      <c r="AP486" s="152">
        <v>0</v>
      </c>
      <c r="AQ486" s="204"/>
      <c r="AR486" s="153">
        <v>0</v>
      </c>
      <c r="AS486" s="152">
        <v>0</v>
      </c>
      <c r="AT486" s="204"/>
      <c r="AU486" s="153">
        <v>0</v>
      </c>
      <c r="AV486" s="152">
        <v>0</v>
      </c>
      <c r="AW486" s="204"/>
      <c r="AX486" s="153">
        <v>0</v>
      </c>
      <c r="AY486" s="152">
        <v>0</v>
      </c>
      <c r="AZ486" s="204"/>
    </row>
    <row r="487" spans="1:52" ht="30.75" thickBot="1" x14ac:dyDescent="0.3">
      <c r="A487" s="160"/>
      <c r="B487" s="161">
        <v>429</v>
      </c>
      <c r="C487" s="162" t="str">
        <v>Блок питания ARS-150-12 (12V, 12.5A, 150W) (ARL, IP20 Сетка, 2 года)</v>
      </c>
      <c r="D487" s="162" t="str">
        <v>шт</v>
      </c>
      <c r="E487" s="163">
        <v>3320</v>
      </c>
      <c r="F487" s="162">
        <v>1</v>
      </c>
      <c r="G487" s="163">
        <v>3320</v>
      </c>
      <c r="H487" s="163">
        <v>0</v>
      </c>
      <c r="I487" s="11"/>
      <c r="J487" s="147">
        <v>0</v>
      </c>
      <c r="K487" s="148">
        <v>0</v>
      </c>
      <c r="L487" s="149"/>
      <c r="M487" s="150"/>
      <c r="N487" s="147">
        <v>1</v>
      </c>
      <c r="O487" s="148">
        <v>3320</v>
      </c>
      <c r="P487" s="149"/>
      <c r="Q487" s="153">
        <v>0</v>
      </c>
      <c r="R487" s="152">
        <v>0</v>
      </c>
      <c r="S487" s="204"/>
      <c r="T487" s="153">
        <v>0</v>
      </c>
      <c r="U487" s="152">
        <v>0</v>
      </c>
      <c r="V487" s="204"/>
      <c r="W487" s="153">
        <v>0</v>
      </c>
      <c r="X487" s="152">
        <v>0</v>
      </c>
      <c r="Y487" s="204"/>
      <c r="Z487" s="153">
        <v>0</v>
      </c>
      <c r="AA487" s="152">
        <v>0</v>
      </c>
      <c r="AB487" s="204"/>
      <c r="AC487" s="153">
        <v>0</v>
      </c>
      <c r="AD487" s="152">
        <v>0</v>
      </c>
      <c r="AE487" s="204"/>
      <c r="AF487" s="153">
        <v>0</v>
      </c>
      <c r="AG487" s="152">
        <v>0</v>
      </c>
      <c r="AH487" s="204"/>
      <c r="AI487" s="153">
        <v>0</v>
      </c>
      <c r="AJ487" s="152">
        <v>0</v>
      </c>
      <c r="AK487" s="204"/>
      <c r="AL487" s="153">
        <v>0</v>
      </c>
      <c r="AM487" s="152">
        <v>0</v>
      </c>
      <c r="AN487" s="204"/>
      <c r="AO487" s="153">
        <v>0</v>
      </c>
      <c r="AP487" s="152">
        <v>0</v>
      </c>
      <c r="AQ487" s="204"/>
      <c r="AR487" s="153">
        <v>0</v>
      </c>
      <c r="AS487" s="152">
        <v>0</v>
      </c>
      <c r="AT487" s="204"/>
      <c r="AU487" s="153">
        <v>0</v>
      </c>
      <c r="AV487" s="152">
        <v>0</v>
      </c>
      <c r="AW487" s="204"/>
      <c r="AX487" s="153">
        <v>0</v>
      </c>
      <c r="AY487" s="152">
        <v>0</v>
      </c>
      <c r="AZ487" s="204"/>
    </row>
    <row r="488" spans="1:52" ht="15.75" thickBot="1" x14ac:dyDescent="0.3">
      <c r="A488" s="160"/>
      <c r="B488" s="161">
        <v>430</v>
      </c>
      <c r="C488" s="162" t="str">
        <v>Монтаж и подключение блоков питания</v>
      </c>
      <c r="D488" s="162" t="str">
        <v>шт</v>
      </c>
      <c r="E488" s="163">
        <v>500</v>
      </c>
      <c r="F488" s="162">
        <v>1</v>
      </c>
      <c r="G488" s="163">
        <v>0</v>
      </c>
      <c r="H488" s="163">
        <v>500</v>
      </c>
      <c r="I488" s="11"/>
      <c r="J488" s="147">
        <v>0</v>
      </c>
      <c r="K488" s="148">
        <v>0</v>
      </c>
      <c r="L488" s="149"/>
      <c r="M488" s="150"/>
      <c r="N488" s="147">
        <v>1</v>
      </c>
      <c r="O488" s="148">
        <v>500</v>
      </c>
      <c r="P488" s="149"/>
      <c r="Q488" s="153">
        <v>0</v>
      </c>
      <c r="R488" s="152">
        <v>0</v>
      </c>
      <c r="S488" s="204"/>
      <c r="T488" s="153">
        <v>0</v>
      </c>
      <c r="U488" s="152">
        <v>0</v>
      </c>
      <c r="V488" s="204"/>
      <c r="W488" s="153">
        <v>0</v>
      </c>
      <c r="X488" s="152">
        <v>0</v>
      </c>
      <c r="Y488" s="204"/>
      <c r="Z488" s="153">
        <v>0</v>
      </c>
      <c r="AA488" s="152">
        <v>0</v>
      </c>
      <c r="AB488" s="204"/>
      <c r="AC488" s="153">
        <v>0</v>
      </c>
      <c r="AD488" s="152">
        <v>0</v>
      </c>
      <c r="AE488" s="204"/>
      <c r="AF488" s="153">
        <v>0</v>
      </c>
      <c r="AG488" s="152">
        <v>0</v>
      </c>
      <c r="AH488" s="204"/>
      <c r="AI488" s="153">
        <v>0</v>
      </c>
      <c r="AJ488" s="152">
        <v>0</v>
      </c>
      <c r="AK488" s="204"/>
      <c r="AL488" s="153">
        <v>0</v>
      </c>
      <c r="AM488" s="152">
        <v>0</v>
      </c>
      <c r="AN488" s="204"/>
      <c r="AO488" s="153">
        <v>0</v>
      </c>
      <c r="AP488" s="152">
        <v>0</v>
      </c>
      <c r="AQ488" s="204"/>
      <c r="AR488" s="153">
        <v>0</v>
      </c>
      <c r="AS488" s="152">
        <v>0</v>
      </c>
      <c r="AT488" s="204"/>
      <c r="AU488" s="153">
        <v>0</v>
      </c>
      <c r="AV488" s="152">
        <v>0</v>
      </c>
      <c r="AW488" s="204"/>
      <c r="AX488" s="153">
        <v>0</v>
      </c>
      <c r="AY488" s="152">
        <v>0</v>
      </c>
      <c r="AZ488" s="204"/>
    </row>
    <row r="489" spans="1:52" ht="15.75" thickBot="1" x14ac:dyDescent="0.3">
      <c r="A489" s="160"/>
      <c r="B489" s="161">
        <v>0</v>
      </c>
      <c r="C489" s="162" t="str">
        <v>Декоративная подсветка зеркала</v>
      </c>
      <c r="D489" s="162">
        <v>0</v>
      </c>
      <c r="E489" s="163">
        <v>0</v>
      </c>
      <c r="F489" s="162">
        <v>0</v>
      </c>
      <c r="G489" s="163">
        <v>0</v>
      </c>
      <c r="H489" s="163">
        <v>0</v>
      </c>
      <c r="I489" s="11"/>
      <c r="J489" s="147">
        <v>0</v>
      </c>
      <c r="K489" s="148">
        <v>0</v>
      </c>
      <c r="L489" s="149"/>
      <c r="M489" s="150"/>
      <c r="N489" s="147">
        <v>0</v>
      </c>
      <c r="O489" s="148">
        <v>0</v>
      </c>
      <c r="P489" s="149"/>
      <c r="Q489" s="153">
        <v>0</v>
      </c>
      <c r="R489" s="152">
        <v>0</v>
      </c>
      <c r="S489" s="204"/>
      <c r="T489" s="153">
        <v>0</v>
      </c>
      <c r="U489" s="152">
        <v>0</v>
      </c>
      <c r="V489" s="204"/>
      <c r="W489" s="153">
        <v>0</v>
      </c>
      <c r="X489" s="152">
        <v>0</v>
      </c>
      <c r="Y489" s="204"/>
      <c r="Z489" s="153">
        <v>0</v>
      </c>
      <c r="AA489" s="152">
        <v>0</v>
      </c>
      <c r="AB489" s="204"/>
      <c r="AC489" s="153">
        <v>0</v>
      </c>
      <c r="AD489" s="152">
        <v>0</v>
      </c>
      <c r="AE489" s="204"/>
      <c r="AF489" s="153">
        <v>0</v>
      </c>
      <c r="AG489" s="152">
        <v>0</v>
      </c>
      <c r="AH489" s="204"/>
      <c r="AI489" s="153">
        <v>0</v>
      </c>
      <c r="AJ489" s="152">
        <v>0</v>
      </c>
      <c r="AK489" s="204"/>
      <c r="AL489" s="153">
        <v>0</v>
      </c>
      <c r="AM489" s="152">
        <v>0</v>
      </c>
      <c r="AN489" s="204"/>
      <c r="AO489" s="153">
        <v>0</v>
      </c>
      <c r="AP489" s="152">
        <v>0</v>
      </c>
      <c r="AQ489" s="204"/>
      <c r="AR489" s="153">
        <v>0</v>
      </c>
      <c r="AS489" s="152">
        <v>0</v>
      </c>
      <c r="AT489" s="204"/>
      <c r="AU489" s="153">
        <v>0</v>
      </c>
      <c r="AV489" s="152">
        <v>0</v>
      </c>
      <c r="AW489" s="204"/>
      <c r="AX489" s="153">
        <v>0</v>
      </c>
      <c r="AY489" s="152">
        <v>0</v>
      </c>
      <c r="AZ489" s="204"/>
    </row>
    <row r="490" spans="1:52" ht="30.75" thickBot="1" x14ac:dyDescent="0.3">
      <c r="A490" s="160"/>
      <c r="B490" s="161">
        <v>431</v>
      </c>
      <c r="C490" s="162" t="str">
        <v>Профиль SL-SLIM-H13M-F25-3000 ANOD ( Алюминий)</v>
      </c>
      <c r="D490" s="162" t="str">
        <v>м</v>
      </c>
      <c r="E490" s="163">
        <v>850</v>
      </c>
      <c r="F490" s="162">
        <v>6</v>
      </c>
      <c r="G490" s="163">
        <v>5100</v>
      </c>
      <c r="H490" s="163">
        <v>0</v>
      </c>
      <c r="I490" s="11"/>
      <c r="J490" s="147">
        <v>0</v>
      </c>
      <c r="K490" s="148">
        <v>0</v>
      </c>
      <c r="L490" s="149"/>
      <c r="M490" s="150"/>
      <c r="N490" s="147">
        <v>6</v>
      </c>
      <c r="O490" s="148">
        <v>5100</v>
      </c>
      <c r="P490" s="149"/>
      <c r="Q490" s="153">
        <v>0</v>
      </c>
      <c r="R490" s="152">
        <v>0</v>
      </c>
      <c r="S490" s="204"/>
      <c r="T490" s="153">
        <v>0</v>
      </c>
      <c r="U490" s="152">
        <v>0</v>
      </c>
      <c r="V490" s="204"/>
      <c r="W490" s="153">
        <v>0</v>
      </c>
      <c r="X490" s="152">
        <v>0</v>
      </c>
      <c r="Y490" s="204"/>
      <c r="Z490" s="153">
        <v>0</v>
      </c>
      <c r="AA490" s="152">
        <v>0</v>
      </c>
      <c r="AB490" s="204"/>
      <c r="AC490" s="153">
        <v>0</v>
      </c>
      <c r="AD490" s="152">
        <v>0</v>
      </c>
      <c r="AE490" s="204"/>
      <c r="AF490" s="153">
        <v>0</v>
      </c>
      <c r="AG490" s="152">
        <v>0</v>
      </c>
      <c r="AH490" s="204"/>
      <c r="AI490" s="153">
        <v>0</v>
      </c>
      <c r="AJ490" s="152">
        <v>0</v>
      </c>
      <c r="AK490" s="204"/>
      <c r="AL490" s="153">
        <v>0</v>
      </c>
      <c r="AM490" s="152">
        <v>0</v>
      </c>
      <c r="AN490" s="204"/>
      <c r="AO490" s="153">
        <v>0</v>
      </c>
      <c r="AP490" s="152">
        <v>0</v>
      </c>
      <c r="AQ490" s="204"/>
      <c r="AR490" s="153">
        <v>0</v>
      </c>
      <c r="AS490" s="152">
        <v>0</v>
      </c>
      <c r="AT490" s="204"/>
      <c r="AU490" s="153">
        <v>0</v>
      </c>
      <c r="AV490" s="152">
        <v>0</v>
      </c>
      <c r="AW490" s="204"/>
      <c r="AX490" s="153">
        <v>0</v>
      </c>
      <c r="AY490" s="152">
        <v>0</v>
      </c>
      <c r="AZ490" s="204"/>
    </row>
    <row r="491" spans="1:52" ht="15.75" thickBot="1" x14ac:dyDescent="0.3">
      <c r="A491" s="160"/>
      <c r="B491" s="161">
        <v>432</v>
      </c>
      <c r="C491" s="162" t="str">
        <v>Монтаж профиля</v>
      </c>
      <c r="D491" s="162" t="str">
        <v>м</v>
      </c>
      <c r="E491" s="163">
        <v>800</v>
      </c>
      <c r="F491" s="162">
        <v>6</v>
      </c>
      <c r="G491" s="163">
        <v>0</v>
      </c>
      <c r="H491" s="163">
        <v>4800</v>
      </c>
      <c r="I491" s="11"/>
      <c r="J491" s="147">
        <v>0</v>
      </c>
      <c r="K491" s="148">
        <v>0</v>
      </c>
      <c r="L491" s="149"/>
      <c r="M491" s="150"/>
      <c r="N491" s="147">
        <v>6</v>
      </c>
      <c r="O491" s="148">
        <v>4800</v>
      </c>
      <c r="P491" s="149"/>
      <c r="Q491" s="153">
        <v>0</v>
      </c>
      <c r="R491" s="152">
        <v>0</v>
      </c>
      <c r="S491" s="204"/>
      <c r="T491" s="153">
        <v>0</v>
      </c>
      <c r="U491" s="152">
        <v>0</v>
      </c>
      <c r="V491" s="204"/>
      <c r="W491" s="153">
        <v>0</v>
      </c>
      <c r="X491" s="152">
        <v>0</v>
      </c>
      <c r="Y491" s="204"/>
      <c r="Z491" s="153">
        <v>0</v>
      </c>
      <c r="AA491" s="152">
        <v>0</v>
      </c>
      <c r="AB491" s="204"/>
      <c r="AC491" s="153">
        <v>0</v>
      </c>
      <c r="AD491" s="152">
        <v>0</v>
      </c>
      <c r="AE491" s="204"/>
      <c r="AF491" s="153">
        <v>0</v>
      </c>
      <c r="AG491" s="152">
        <v>0</v>
      </c>
      <c r="AH491" s="204"/>
      <c r="AI491" s="153">
        <v>0</v>
      </c>
      <c r="AJ491" s="152">
        <v>0</v>
      </c>
      <c r="AK491" s="204"/>
      <c r="AL491" s="153">
        <v>0</v>
      </c>
      <c r="AM491" s="152">
        <v>0</v>
      </c>
      <c r="AN491" s="204"/>
      <c r="AO491" s="153">
        <v>0</v>
      </c>
      <c r="AP491" s="152">
        <v>0</v>
      </c>
      <c r="AQ491" s="204"/>
      <c r="AR491" s="153">
        <v>0</v>
      </c>
      <c r="AS491" s="152">
        <v>0</v>
      </c>
      <c r="AT491" s="204"/>
      <c r="AU491" s="153">
        <v>0</v>
      </c>
      <c r="AV491" s="152">
        <v>0</v>
      </c>
      <c r="AW491" s="204"/>
      <c r="AX491" s="153">
        <v>0</v>
      </c>
      <c r="AY491" s="152">
        <v>0</v>
      </c>
      <c r="AZ491" s="204"/>
    </row>
    <row r="492" spans="1:52" ht="30.75" thickBot="1" x14ac:dyDescent="0.3">
      <c r="A492" s="160"/>
      <c r="B492" s="161">
        <v>433</v>
      </c>
      <c r="C492" s="162" t="str">
        <v>Лента светодиодная 9,6 Вт/м 12В IP20 4000K 120LED/м RT/RTW-A120-8-11mm SMD 2835 5 м</v>
      </c>
      <c r="D492" s="162" t="str">
        <v>шт</v>
      </c>
      <c r="E492" s="163">
        <v>3150</v>
      </c>
      <c r="F492" s="162">
        <v>2</v>
      </c>
      <c r="G492" s="163">
        <v>6300</v>
      </c>
      <c r="H492" s="163">
        <v>0</v>
      </c>
      <c r="I492" s="11"/>
      <c r="J492" s="147">
        <v>0</v>
      </c>
      <c r="K492" s="148">
        <v>0</v>
      </c>
      <c r="L492" s="149"/>
      <c r="M492" s="150"/>
      <c r="N492" s="147">
        <v>2</v>
      </c>
      <c r="O492" s="148">
        <v>6300</v>
      </c>
      <c r="P492" s="149"/>
      <c r="Q492" s="153">
        <v>0</v>
      </c>
      <c r="R492" s="152">
        <v>0</v>
      </c>
      <c r="S492" s="204"/>
      <c r="T492" s="153">
        <v>0</v>
      </c>
      <c r="U492" s="152">
        <v>0</v>
      </c>
      <c r="V492" s="204"/>
      <c r="W492" s="153">
        <v>0</v>
      </c>
      <c r="X492" s="152">
        <v>0</v>
      </c>
      <c r="Y492" s="204"/>
      <c r="Z492" s="153">
        <v>0</v>
      </c>
      <c r="AA492" s="152">
        <v>0</v>
      </c>
      <c r="AB492" s="204"/>
      <c r="AC492" s="153">
        <v>0</v>
      </c>
      <c r="AD492" s="152">
        <v>0</v>
      </c>
      <c r="AE492" s="204"/>
      <c r="AF492" s="153">
        <v>0</v>
      </c>
      <c r="AG492" s="152">
        <v>0</v>
      </c>
      <c r="AH492" s="204"/>
      <c r="AI492" s="153">
        <v>0</v>
      </c>
      <c r="AJ492" s="152">
        <v>0</v>
      </c>
      <c r="AK492" s="204"/>
      <c r="AL492" s="153">
        <v>0</v>
      </c>
      <c r="AM492" s="152">
        <v>0</v>
      </c>
      <c r="AN492" s="204"/>
      <c r="AO492" s="153">
        <v>0</v>
      </c>
      <c r="AP492" s="152">
        <v>0</v>
      </c>
      <c r="AQ492" s="204"/>
      <c r="AR492" s="153">
        <v>0</v>
      </c>
      <c r="AS492" s="152">
        <v>0</v>
      </c>
      <c r="AT492" s="204"/>
      <c r="AU492" s="153">
        <v>0</v>
      </c>
      <c r="AV492" s="152">
        <v>0</v>
      </c>
      <c r="AW492" s="204"/>
      <c r="AX492" s="153">
        <v>0</v>
      </c>
      <c r="AY492" s="152">
        <v>0</v>
      </c>
      <c r="AZ492" s="204"/>
    </row>
    <row r="493" spans="1:52" ht="15.75" thickBot="1" x14ac:dyDescent="0.3">
      <c r="A493" s="160"/>
      <c r="B493" s="161">
        <v>434</v>
      </c>
      <c r="C493" s="162" t="str">
        <v>Монтаж и подключение ленты</v>
      </c>
      <c r="D493" s="162" t="str">
        <v>м</v>
      </c>
      <c r="E493" s="163">
        <v>800</v>
      </c>
      <c r="F493" s="162">
        <v>6</v>
      </c>
      <c r="G493" s="163">
        <v>0</v>
      </c>
      <c r="H493" s="163">
        <v>4800</v>
      </c>
      <c r="I493" s="11"/>
      <c r="J493" s="147">
        <v>0</v>
      </c>
      <c r="K493" s="148">
        <v>0</v>
      </c>
      <c r="L493" s="149"/>
      <c r="M493" s="150"/>
      <c r="N493" s="147">
        <v>6</v>
      </c>
      <c r="O493" s="148">
        <v>4800</v>
      </c>
      <c r="P493" s="149"/>
      <c r="Q493" s="153">
        <v>0</v>
      </c>
      <c r="R493" s="152">
        <v>0</v>
      </c>
      <c r="S493" s="204"/>
      <c r="T493" s="153">
        <v>0</v>
      </c>
      <c r="U493" s="152">
        <v>0</v>
      </c>
      <c r="V493" s="204"/>
      <c r="W493" s="153">
        <v>0</v>
      </c>
      <c r="X493" s="152">
        <v>0</v>
      </c>
      <c r="Y493" s="204"/>
      <c r="Z493" s="153">
        <v>0</v>
      </c>
      <c r="AA493" s="152">
        <v>0</v>
      </c>
      <c r="AB493" s="204"/>
      <c r="AC493" s="153">
        <v>0</v>
      </c>
      <c r="AD493" s="152">
        <v>0</v>
      </c>
      <c r="AE493" s="204"/>
      <c r="AF493" s="153">
        <v>0</v>
      </c>
      <c r="AG493" s="152">
        <v>0</v>
      </c>
      <c r="AH493" s="204"/>
      <c r="AI493" s="153">
        <v>0</v>
      </c>
      <c r="AJ493" s="152">
        <v>0</v>
      </c>
      <c r="AK493" s="204"/>
      <c r="AL493" s="153">
        <v>0</v>
      </c>
      <c r="AM493" s="152">
        <v>0</v>
      </c>
      <c r="AN493" s="204"/>
      <c r="AO493" s="153">
        <v>0</v>
      </c>
      <c r="AP493" s="152">
        <v>0</v>
      </c>
      <c r="AQ493" s="204"/>
      <c r="AR493" s="153">
        <v>0</v>
      </c>
      <c r="AS493" s="152">
        <v>0</v>
      </c>
      <c r="AT493" s="204"/>
      <c r="AU493" s="153">
        <v>0</v>
      </c>
      <c r="AV493" s="152">
        <v>0</v>
      </c>
      <c r="AW493" s="204"/>
      <c r="AX493" s="153">
        <v>0</v>
      </c>
      <c r="AY493" s="152">
        <v>0</v>
      </c>
      <c r="AZ493" s="204"/>
    </row>
    <row r="494" spans="1:52" ht="30.75" thickBot="1" x14ac:dyDescent="0.3">
      <c r="A494" s="160"/>
      <c r="B494" s="161">
        <v>435</v>
      </c>
      <c r="C494" s="162" t="str">
        <v>Блок питания ARS-150-12 (12V, 12.5A, 150W) (ARL, IP20 Сетка, 2 года)</v>
      </c>
      <c r="D494" s="162" t="str">
        <v>шт</v>
      </c>
      <c r="E494" s="163">
        <v>3320</v>
      </c>
      <c r="F494" s="162">
        <v>1</v>
      </c>
      <c r="G494" s="163">
        <v>3320</v>
      </c>
      <c r="H494" s="163">
        <v>0</v>
      </c>
      <c r="I494" s="11"/>
      <c r="J494" s="147">
        <v>0</v>
      </c>
      <c r="K494" s="148">
        <v>0</v>
      </c>
      <c r="L494" s="149"/>
      <c r="M494" s="150"/>
      <c r="N494" s="147">
        <v>1</v>
      </c>
      <c r="O494" s="148">
        <v>3320</v>
      </c>
      <c r="P494" s="149"/>
      <c r="Q494" s="153">
        <v>0</v>
      </c>
      <c r="R494" s="152">
        <v>0</v>
      </c>
      <c r="S494" s="204"/>
      <c r="T494" s="153">
        <v>0</v>
      </c>
      <c r="U494" s="152">
        <v>0</v>
      </c>
      <c r="V494" s="204"/>
      <c r="W494" s="153">
        <v>0</v>
      </c>
      <c r="X494" s="152">
        <v>0</v>
      </c>
      <c r="Y494" s="204"/>
      <c r="Z494" s="153">
        <v>0</v>
      </c>
      <c r="AA494" s="152">
        <v>0</v>
      </c>
      <c r="AB494" s="204"/>
      <c r="AC494" s="153">
        <v>0</v>
      </c>
      <c r="AD494" s="152">
        <v>0</v>
      </c>
      <c r="AE494" s="204"/>
      <c r="AF494" s="153">
        <v>0</v>
      </c>
      <c r="AG494" s="152">
        <v>0</v>
      </c>
      <c r="AH494" s="204"/>
      <c r="AI494" s="153">
        <v>0</v>
      </c>
      <c r="AJ494" s="152">
        <v>0</v>
      </c>
      <c r="AK494" s="204"/>
      <c r="AL494" s="153">
        <v>0</v>
      </c>
      <c r="AM494" s="152">
        <v>0</v>
      </c>
      <c r="AN494" s="204"/>
      <c r="AO494" s="153">
        <v>0</v>
      </c>
      <c r="AP494" s="152">
        <v>0</v>
      </c>
      <c r="AQ494" s="204"/>
      <c r="AR494" s="153">
        <v>0</v>
      </c>
      <c r="AS494" s="152">
        <v>0</v>
      </c>
      <c r="AT494" s="204"/>
      <c r="AU494" s="153">
        <v>0</v>
      </c>
      <c r="AV494" s="152">
        <v>0</v>
      </c>
      <c r="AW494" s="204"/>
      <c r="AX494" s="153">
        <v>0</v>
      </c>
      <c r="AY494" s="152">
        <v>0</v>
      </c>
      <c r="AZ494" s="204"/>
    </row>
    <row r="495" spans="1:52" ht="15.75" thickBot="1" x14ac:dyDescent="0.3">
      <c r="A495" s="160"/>
      <c r="B495" s="161">
        <v>436</v>
      </c>
      <c r="C495" s="162" t="str">
        <v>Монтаж и подключение блоков питания</v>
      </c>
      <c r="D495" s="162" t="str">
        <v>шт</v>
      </c>
      <c r="E495" s="163">
        <v>500</v>
      </c>
      <c r="F495" s="162">
        <v>1</v>
      </c>
      <c r="G495" s="163">
        <v>0</v>
      </c>
      <c r="H495" s="163">
        <v>500</v>
      </c>
      <c r="I495" s="11"/>
      <c r="J495" s="147">
        <v>0</v>
      </c>
      <c r="K495" s="148">
        <v>0</v>
      </c>
      <c r="L495" s="149"/>
      <c r="M495" s="150"/>
      <c r="N495" s="147">
        <v>1</v>
      </c>
      <c r="O495" s="148">
        <v>500</v>
      </c>
      <c r="P495" s="149"/>
      <c r="Q495" s="153">
        <v>0</v>
      </c>
      <c r="R495" s="152">
        <v>0</v>
      </c>
      <c r="S495" s="204"/>
      <c r="T495" s="153">
        <v>0</v>
      </c>
      <c r="U495" s="152">
        <v>0</v>
      </c>
      <c r="V495" s="204"/>
      <c r="W495" s="153">
        <v>0</v>
      </c>
      <c r="X495" s="152">
        <v>0</v>
      </c>
      <c r="Y495" s="204"/>
      <c r="Z495" s="153">
        <v>0</v>
      </c>
      <c r="AA495" s="152">
        <v>0</v>
      </c>
      <c r="AB495" s="204"/>
      <c r="AC495" s="153">
        <v>0</v>
      </c>
      <c r="AD495" s="152">
        <v>0</v>
      </c>
      <c r="AE495" s="204"/>
      <c r="AF495" s="153">
        <v>0</v>
      </c>
      <c r="AG495" s="152">
        <v>0</v>
      </c>
      <c r="AH495" s="204"/>
      <c r="AI495" s="153">
        <v>0</v>
      </c>
      <c r="AJ495" s="152">
        <v>0</v>
      </c>
      <c r="AK495" s="204"/>
      <c r="AL495" s="153">
        <v>0</v>
      </c>
      <c r="AM495" s="152">
        <v>0</v>
      </c>
      <c r="AN495" s="204"/>
      <c r="AO495" s="153">
        <v>0</v>
      </c>
      <c r="AP495" s="152">
        <v>0</v>
      </c>
      <c r="AQ495" s="204"/>
      <c r="AR495" s="153">
        <v>0</v>
      </c>
      <c r="AS495" s="152">
        <v>0</v>
      </c>
      <c r="AT495" s="204"/>
      <c r="AU495" s="153">
        <v>0</v>
      </c>
      <c r="AV495" s="152">
        <v>0</v>
      </c>
      <c r="AW495" s="204"/>
      <c r="AX495" s="153">
        <v>0</v>
      </c>
      <c r="AY495" s="152">
        <v>0</v>
      </c>
      <c r="AZ495" s="204"/>
    </row>
    <row r="496" spans="1:52" ht="15.75" thickBot="1" x14ac:dyDescent="0.3">
      <c r="A496" s="160"/>
      <c r="B496" s="161">
        <v>0</v>
      </c>
      <c r="C496" s="162" t="str">
        <v>3.Кабельные изделия</v>
      </c>
      <c r="D496" s="162">
        <v>0</v>
      </c>
      <c r="E496" s="163">
        <v>0</v>
      </c>
      <c r="F496" s="162">
        <v>0</v>
      </c>
      <c r="G496" s="163">
        <v>0</v>
      </c>
      <c r="H496" s="163">
        <v>0</v>
      </c>
      <c r="I496" s="11"/>
      <c r="J496" s="147">
        <v>0</v>
      </c>
      <c r="K496" s="148">
        <v>0</v>
      </c>
      <c r="L496" s="149"/>
      <c r="M496" s="150"/>
      <c r="N496" s="147">
        <v>0</v>
      </c>
      <c r="O496" s="148">
        <v>0</v>
      </c>
      <c r="P496" s="149"/>
      <c r="Q496" s="153">
        <v>0</v>
      </c>
      <c r="R496" s="152">
        <v>0</v>
      </c>
      <c r="S496" s="204"/>
      <c r="T496" s="153">
        <v>0</v>
      </c>
      <c r="U496" s="152">
        <v>0</v>
      </c>
      <c r="V496" s="204"/>
      <c r="W496" s="153">
        <v>0</v>
      </c>
      <c r="X496" s="152">
        <v>0</v>
      </c>
      <c r="Y496" s="204"/>
      <c r="Z496" s="153">
        <v>0</v>
      </c>
      <c r="AA496" s="152">
        <v>0</v>
      </c>
      <c r="AB496" s="204"/>
      <c r="AC496" s="153">
        <v>0</v>
      </c>
      <c r="AD496" s="152">
        <v>0</v>
      </c>
      <c r="AE496" s="204"/>
      <c r="AF496" s="153">
        <v>0</v>
      </c>
      <c r="AG496" s="152">
        <v>0</v>
      </c>
      <c r="AH496" s="204"/>
      <c r="AI496" s="153">
        <v>0</v>
      </c>
      <c r="AJ496" s="152">
        <v>0</v>
      </c>
      <c r="AK496" s="204"/>
      <c r="AL496" s="153">
        <v>0</v>
      </c>
      <c r="AM496" s="152">
        <v>0</v>
      </c>
      <c r="AN496" s="204"/>
      <c r="AO496" s="153">
        <v>0</v>
      </c>
      <c r="AP496" s="152">
        <v>0</v>
      </c>
      <c r="AQ496" s="204"/>
      <c r="AR496" s="153">
        <v>0</v>
      </c>
      <c r="AS496" s="152">
        <v>0</v>
      </c>
      <c r="AT496" s="204"/>
      <c r="AU496" s="153">
        <v>0</v>
      </c>
      <c r="AV496" s="152">
        <v>0</v>
      </c>
      <c r="AW496" s="204"/>
      <c r="AX496" s="153">
        <v>0</v>
      </c>
      <c r="AY496" s="152">
        <v>0</v>
      </c>
      <c r="AZ496" s="204"/>
    </row>
    <row r="497" spans="1:52" ht="30.75" thickBot="1" x14ac:dyDescent="0.3">
      <c r="A497" s="160"/>
      <c r="B497" s="161">
        <v>437</v>
      </c>
      <c r="C497" s="162" t="str">
        <v>Кабель силовой ВВГ-Пнг(А) 3x1,5 ок(N, PE)-0.66 (100м)</v>
      </c>
      <c r="D497" s="162" t="str">
        <v>м</v>
      </c>
      <c r="E497" s="163">
        <v>59.91</v>
      </c>
      <c r="F497" s="162">
        <v>587</v>
      </c>
      <c r="G497" s="163">
        <v>35167.17</v>
      </c>
      <c r="H497" s="163">
        <v>0</v>
      </c>
      <c r="I497" s="11"/>
      <c r="J497" s="147">
        <v>587</v>
      </c>
      <c r="K497" s="148">
        <v>35167.17</v>
      </c>
      <c r="L497" s="149"/>
      <c r="M497" s="150"/>
      <c r="N497" s="147">
        <v>0</v>
      </c>
      <c r="O497" s="148">
        <v>0</v>
      </c>
      <c r="P497" s="149"/>
      <c r="Q497" s="153">
        <v>0</v>
      </c>
      <c r="R497" s="152">
        <v>0</v>
      </c>
      <c r="S497" s="204"/>
      <c r="T497" s="153">
        <v>0</v>
      </c>
      <c r="U497" s="152">
        <v>0</v>
      </c>
      <c r="V497" s="204"/>
      <c r="W497" s="153">
        <v>587</v>
      </c>
      <c r="X497" s="152">
        <v>35167.17</v>
      </c>
      <c r="Y497" s="204"/>
      <c r="Z497" s="153">
        <v>0</v>
      </c>
      <c r="AA497" s="152">
        <v>0</v>
      </c>
      <c r="AB497" s="204"/>
      <c r="AC497" s="153">
        <v>0</v>
      </c>
      <c r="AD497" s="152">
        <v>0</v>
      </c>
      <c r="AE497" s="204"/>
      <c r="AF497" s="153">
        <v>0</v>
      </c>
      <c r="AG497" s="152">
        <v>0</v>
      </c>
      <c r="AH497" s="204"/>
      <c r="AI497" s="153">
        <v>0</v>
      </c>
      <c r="AJ497" s="152">
        <v>0</v>
      </c>
      <c r="AK497" s="204"/>
      <c r="AL497" s="153">
        <v>0</v>
      </c>
      <c r="AM497" s="152">
        <v>0</v>
      </c>
      <c r="AN497" s="204"/>
      <c r="AO497" s="153">
        <v>0</v>
      </c>
      <c r="AP497" s="152">
        <v>0</v>
      </c>
      <c r="AQ497" s="204"/>
      <c r="AR497" s="153">
        <v>0</v>
      </c>
      <c r="AS497" s="152">
        <v>0</v>
      </c>
      <c r="AT497" s="204"/>
      <c r="AU497" s="153">
        <v>0</v>
      </c>
      <c r="AV497" s="152">
        <v>0</v>
      </c>
      <c r="AW497" s="204"/>
      <c r="AX497" s="153">
        <v>0</v>
      </c>
      <c r="AY497" s="152">
        <v>0</v>
      </c>
      <c r="AZ497" s="204"/>
    </row>
    <row r="498" spans="1:52" ht="30.75" thickBot="1" x14ac:dyDescent="0.3">
      <c r="A498" s="160"/>
      <c r="B498" s="161">
        <v>438</v>
      </c>
      <c r="C498" s="162" t="str">
        <v>Кабель силовой ВВГ-Пнг(А)-LS 3x2,5 ок(N, PE)-0.66 (100м)</v>
      </c>
      <c r="D498" s="162" t="str">
        <v>м</v>
      </c>
      <c r="E498" s="163">
        <v>98.21</v>
      </c>
      <c r="F498" s="162">
        <v>1189</v>
      </c>
      <c r="G498" s="163">
        <v>116771.69</v>
      </c>
      <c r="H498" s="163">
        <v>0</v>
      </c>
      <c r="I498" s="11"/>
      <c r="J498" s="147">
        <v>1189</v>
      </c>
      <c r="K498" s="148">
        <v>116771.68999999999</v>
      </c>
      <c r="L498" s="149"/>
      <c r="M498" s="150"/>
      <c r="N498" s="147">
        <v>0</v>
      </c>
      <c r="O498" s="148">
        <v>0</v>
      </c>
      <c r="P498" s="149"/>
      <c r="Q498" s="153">
        <v>0</v>
      </c>
      <c r="R498" s="152">
        <v>0</v>
      </c>
      <c r="S498" s="204"/>
      <c r="T498" s="153">
        <v>0</v>
      </c>
      <c r="U498" s="152">
        <v>0</v>
      </c>
      <c r="V498" s="204"/>
      <c r="W498" s="153">
        <v>1189</v>
      </c>
      <c r="X498" s="152">
        <v>116771.68999999999</v>
      </c>
      <c r="Y498" s="204"/>
      <c r="Z498" s="153">
        <v>0</v>
      </c>
      <c r="AA498" s="152">
        <v>0</v>
      </c>
      <c r="AB498" s="204"/>
      <c r="AC498" s="153">
        <v>0</v>
      </c>
      <c r="AD498" s="152">
        <v>0</v>
      </c>
      <c r="AE498" s="204"/>
      <c r="AF498" s="153">
        <v>0</v>
      </c>
      <c r="AG498" s="152">
        <v>0</v>
      </c>
      <c r="AH498" s="204"/>
      <c r="AI498" s="153">
        <v>0</v>
      </c>
      <c r="AJ498" s="152">
        <v>0</v>
      </c>
      <c r="AK498" s="204"/>
      <c r="AL498" s="153">
        <v>0</v>
      </c>
      <c r="AM498" s="152">
        <v>0</v>
      </c>
      <c r="AN498" s="204"/>
      <c r="AO498" s="153">
        <v>0</v>
      </c>
      <c r="AP498" s="152">
        <v>0</v>
      </c>
      <c r="AQ498" s="204"/>
      <c r="AR498" s="153">
        <v>0</v>
      </c>
      <c r="AS498" s="152">
        <v>0</v>
      </c>
      <c r="AT498" s="204"/>
      <c r="AU498" s="153">
        <v>0</v>
      </c>
      <c r="AV498" s="152">
        <v>0</v>
      </c>
      <c r="AW498" s="204"/>
      <c r="AX498" s="153">
        <v>0</v>
      </c>
      <c r="AY498" s="152">
        <v>0</v>
      </c>
      <c r="AZ498" s="204"/>
    </row>
    <row r="499" spans="1:52" ht="30.75" thickBot="1" x14ac:dyDescent="0.3">
      <c r="A499" s="160"/>
      <c r="B499" s="161">
        <v>439</v>
      </c>
      <c r="C499" s="162" t="str">
        <v>Монтаж кабеля по кирпичной кладке и затягивание в трубы до 30мм2</v>
      </c>
      <c r="D499" s="162" t="str">
        <v>м</v>
      </c>
      <c r="E499" s="163">
        <v>88.07</v>
      </c>
      <c r="F499" s="162">
        <v>1776</v>
      </c>
      <c r="G499" s="163">
        <v>0</v>
      </c>
      <c r="H499" s="163">
        <v>156412.32</v>
      </c>
      <c r="I499" s="11"/>
      <c r="J499" s="147">
        <v>1776</v>
      </c>
      <c r="K499" s="148">
        <v>156412.31999999998</v>
      </c>
      <c r="L499" s="149"/>
      <c r="M499" s="150"/>
      <c r="N499" s="147">
        <v>0</v>
      </c>
      <c r="O499" s="148">
        <v>0</v>
      </c>
      <c r="P499" s="149"/>
      <c r="Q499" s="153">
        <v>0</v>
      </c>
      <c r="R499" s="152">
        <v>0</v>
      </c>
      <c r="S499" s="204"/>
      <c r="T499" s="153">
        <v>0</v>
      </c>
      <c r="U499" s="152">
        <v>0</v>
      </c>
      <c r="V499" s="204"/>
      <c r="W499" s="153">
        <v>1776</v>
      </c>
      <c r="X499" s="152">
        <v>156412.31999999998</v>
      </c>
      <c r="Y499" s="204"/>
      <c r="Z499" s="153">
        <v>0</v>
      </c>
      <c r="AA499" s="152">
        <v>0</v>
      </c>
      <c r="AB499" s="204"/>
      <c r="AC499" s="153">
        <v>0</v>
      </c>
      <c r="AD499" s="152">
        <v>0</v>
      </c>
      <c r="AE499" s="204"/>
      <c r="AF499" s="153">
        <v>0</v>
      </c>
      <c r="AG499" s="152">
        <v>0</v>
      </c>
      <c r="AH499" s="204"/>
      <c r="AI499" s="153">
        <v>0</v>
      </c>
      <c r="AJ499" s="152">
        <v>0</v>
      </c>
      <c r="AK499" s="204"/>
      <c r="AL499" s="153">
        <v>0</v>
      </c>
      <c r="AM499" s="152">
        <v>0</v>
      </c>
      <c r="AN499" s="204"/>
      <c r="AO499" s="153">
        <v>0</v>
      </c>
      <c r="AP499" s="152">
        <v>0</v>
      </c>
      <c r="AQ499" s="204"/>
      <c r="AR499" s="153">
        <v>0</v>
      </c>
      <c r="AS499" s="152">
        <v>0</v>
      </c>
      <c r="AT499" s="204"/>
      <c r="AU499" s="153">
        <v>0</v>
      </c>
      <c r="AV499" s="152">
        <v>0</v>
      </c>
      <c r="AW499" s="204"/>
      <c r="AX499" s="153">
        <v>0</v>
      </c>
      <c r="AY499" s="152">
        <v>0</v>
      </c>
      <c r="AZ499" s="204"/>
    </row>
    <row r="500" spans="1:52" ht="15.75" thickBot="1" x14ac:dyDescent="0.3">
      <c r="A500" s="160"/>
      <c r="B500" s="161">
        <v>440</v>
      </c>
      <c r="C500" s="162" t="str">
        <v xml:space="preserve">Провод ПуВ нг(А)LS 1х6.0 </v>
      </c>
      <c r="D500" s="162" t="str">
        <v>м</v>
      </c>
      <c r="E500" s="163">
        <v>76.010000000000005</v>
      </c>
      <c r="F500" s="162">
        <v>387</v>
      </c>
      <c r="G500" s="163">
        <v>29415.87</v>
      </c>
      <c r="H500" s="163">
        <v>0</v>
      </c>
      <c r="I500" s="11"/>
      <c r="J500" s="147">
        <v>387</v>
      </c>
      <c r="K500" s="148">
        <v>29415.870000000003</v>
      </c>
      <c r="L500" s="149"/>
      <c r="M500" s="150"/>
      <c r="N500" s="147">
        <v>0</v>
      </c>
      <c r="O500" s="148">
        <v>0</v>
      </c>
      <c r="P500" s="149"/>
      <c r="Q500" s="153">
        <v>0</v>
      </c>
      <c r="R500" s="152">
        <v>0</v>
      </c>
      <c r="S500" s="204"/>
      <c r="T500" s="153">
        <v>0</v>
      </c>
      <c r="U500" s="152">
        <v>0</v>
      </c>
      <c r="V500" s="204"/>
      <c r="W500" s="153">
        <v>387</v>
      </c>
      <c r="X500" s="152">
        <v>29415.870000000003</v>
      </c>
      <c r="Y500" s="204"/>
      <c r="Z500" s="153">
        <v>0</v>
      </c>
      <c r="AA500" s="152">
        <v>0</v>
      </c>
      <c r="AB500" s="204"/>
      <c r="AC500" s="153">
        <v>0</v>
      </c>
      <c r="AD500" s="152">
        <v>0</v>
      </c>
      <c r="AE500" s="204"/>
      <c r="AF500" s="153">
        <v>0</v>
      </c>
      <c r="AG500" s="152">
        <v>0</v>
      </c>
      <c r="AH500" s="204"/>
      <c r="AI500" s="153">
        <v>0</v>
      </c>
      <c r="AJ500" s="152">
        <v>0</v>
      </c>
      <c r="AK500" s="204"/>
      <c r="AL500" s="153">
        <v>0</v>
      </c>
      <c r="AM500" s="152">
        <v>0</v>
      </c>
      <c r="AN500" s="204"/>
      <c r="AO500" s="153">
        <v>0</v>
      </c>
      <c r="AP500" s="152">
        <v>0</v>
      </c>
      <c r="AQ500" s="204"/>
      <c r="AR500" s="153">
        <v>0</v>
      </c>
      <c r="AS500" s="152">
        <v>0</v>
      </c>
      <c r="AT500" s="204"/>
      <c r="AU500" s="153">
        <v>0</v>
      </c>
      <c r="AV500" s="152">
        <v>0</v>
      </c>
      <c r="AW500" s="204"/>
      <c r="AX500" s="153">
        <v>0</v>
      </c>
      <c r="AY500" s="152">
        <v>0</v>
      </c>
      <c r="AZ500" s="204"/>
    </row>
    <row r="501" spans="1:52" ht="15.75" thickBot="1" x14ac:dyDescent="0.3">
      <c r="A501" s="160"/>
      <c r="B501" s="161">
        <v>441</v>
      </c>
      <c r="C501" s="162" t="str">
        <v>Кабель силовой ВВГнг(А)-LS 1х4 ок-0,66</v>
      </c>
      <c r="D501" s="162" t="str">
        <v>м</v>
      </c>
      <c r="E501" s="163">
        <v>52.48</v>
      </c>
      <c r="F501" s="162">
        <v>161</v>
      </c>
      <c r="G501" s="163">
        <v>8449.2800000000007</v>
      </c>
      <c r="H501" s="163">
        <v>0</v>
      </c>
      <c r="I501" s="11"/>
      <c r="J501" s="147">
        <v>161</v>
      </c>
      <c r="K501" s="148">
        <v>8449.2799999999988</v>
      </c>
      <c r="L501" s="149"/>
      <c r="M501" s="150"/>
      <c r="N501" s="147">
        <v>0</v>
      </c>
      <c r="O501" s="148">
        <v>0</v>
      </c>
      <c r="P501" s="149"/>
      <c r="Q501" s="153">
        <v>0</v>
      </c>
      <c r="R501" s="152">
        <v>0</v>
      </c>
      <c r="S501" s="204"/>
      <c r="T501" s="153">
        <v>0</v>
      </c>
      <c r="U501" s="152">
        <v>0</v>
      </c>
      <c r="V501" s="204"/>
      <c r="W501" s="153">
        <v>161</v>
      </c>
      <c r="X501" s="152">
        <v>8449.2799999999988</v>
      </c>
      <c r="Y501" s="204"/>
      <c r="Z501" s="153">
        <v>0</v>
      </c>
      <c r="AA501" s="152">
        <v>0</v>
      </c>
      <c r="AB501" s="204"/>
      <c r="AC501" s="153">
        <v>0</v>
      </c>
      <c r="AD501" s="152">
        <v>0</v>
      </c>
      <c r="AE501" s="204"/>
      <c r="AF501" s="153">
        <v>0</v>
      </c>
      <c r="AG501" s="152">
        <v>0</v>
      </c>
      <c r="AH501" s="204"/>
      <c r="AI501" s="153">
        <v>0</v>
      </c>
      <c r="AJ501" s="152">
        <v>0</v>
      </c>
      <c r="AK501" s="204"/>
      <c r="AL501" s="153">
        <v>0</v>
      </c>
      <c r="AM501" s="152">
        <v>0</v>
      </c>
      <c r="AN501" s="204"/>
      <c r="AO501" s="153">
        <v>0</v>
      </c>
      <c r="AP501" s="152">
        <v>0</v>
      </c>
      <c r="AQ501" s="204"/>
      <c r="AR501" s="153">
        <v>0</v>
      </c>
      <c r="AS501" s="152">
        <v>0</v>
      </c>
      <c r="AT501" s="204"/>
      <c r="AU501" s="153">
        <v>0</v>
      </c>
      <c r="AV501" s="152">
        <v>0</v>
      </c>
      <c r="AW501" s="204"/>
      <c r="AX501" s="153">
        <v>0</v>
      </c>
      <c r="AY501" s="152">
        <v>0</v>
      </c>
      <c r="AZ501" s="204"/>
    </row>
    <row r="502" spans="1:52" ht="15.75" thickBot="1" x14ac:dyDescent="0.3">
      <c r="A502" s="160"/>
      <c r="B502" s="161">
        <v>442</v>
      </c>
      <c r="C502" s="162" t="str">
        <v>Провод силовой ПуВнг(А)-LS 10</v>
      </c>
      <c r="D502" s="162" t="str">
        <v>м</v>
      </c>
      <c r="E502" s="163">
        <v>122.14</v>
      </c>
      <c r="F502" s="162">
        <v>276</v>
      </c>
      <c r="G502" s="163">
        <v>33710.639999999999</v>
      </c>
      <c r="H502" s="163">
        <v>0</v>
      </c>
      <c r="I502" s="11"/>
      <c r="J502" s="147">
        <v>276</v>
      </c>
      <c r="K502" s="148">
        <v>33710.639999999999</v>
      </c>
      <c r="L502" s="149"/>
      <c r="M502" s="150"/>
      <c r="N502" s="147">
        <v>0</v>
      </c>
      <c r="O502" s="148">
        <v>0</v>
      </c>
      <c r="P502" s="149"/>
      <c r="Q502" s="153">
        <v>0</v>
      </c>
      <c r="R502" s="152">
        <v>0</v>
      </c>
      <c r="S502" s="204"/>
      <c r="T502" s="153">
        <v>0</v>
      </c>
      <c r="U502" s="152">
        <v>0</v>
      </c>
      <c r="V502" s="204"/>
      <c r="W502" s="153">
        <v>276</v>
      </c>
      <c r="X502" s="152">
        <v>33710.639999999999</v>
      </c>
      <c r="Y502" s="204"/>
      <c r="Z502" s="153">
        <v>0</v>
      </c>
      <c r="AA502" s="152">
        <v>0</v>
      </c>
      <c r="AB502" s="204"/>
      <c r="AC502" s="153">
        <v>0</v>
      </c>
      <c r="AD502" s="152">
        <v>0</v>
      </c>
      <c r="AE502" s="204"/>
      <c r="AF502" s="153">
        <v>0</v>
      </c>
      <c r="AG502" s="152">
        <v>0</v>
      </c>
      <c r="AH502" s="204"/>
      <c r="AI502" s="153">
        <v>0</v>
      </c>
      <c r="AJ502" s="152">
        <v>0</v>
      </c>
      <c r="AK502" s="204"/>
      <c r="AL502" s="153">
        <v>0</v>
      </c>
      <c r="AM502" s="152">
        <v>0</v>
      </c>
      <c r="AN502" s="204"/>
      <c r="AO502" s="153">
        <v>0</v>
      </c>
      <c r="AP502" s="152">
        <v>0</v>
      </c>
      <c r="AQ502" s="204"/>
      <c r="AR502" s="153">
        <v>0</v>
      </c>
      <c r="AS502" s="152">
        <v>0</v>
      </c>
      <c r="AT502" s="204"/>
      <c r="AU502" s="153">
        <v>0</v>
      </c>
      <c r="AV502" s="152">
        <v>0</v>
      </c>
      <c r="AW502" s="204"/>
      <c r="AX502" s="153">
        <v>0</v>
      </c>
      <c r="AY502" s="152">
        <v>0</v>
      </c>
      <c r="AZ502" s="204"/>
    </row>
    <row r="503" spans="1:52" ht="30.75" thickBot="1" x14ac:dyDescent="0.3">
      <c r="A503" s="160"/>
      <c r="B503" s="161">
        <v>443</v>
      </c>
      <c r="C503" s="162" t="str">
        <v>Монтаж кабеля по кирпичной кладке и затягивание в трубы до 30мм2</v>
      </c>
      <c r="D503" s="162" t="str">
        <v>м</v>
      </c>
      <c r="E503" s="163">
        <v>88.07</v>
      </c>
      <c r="F503" s="162">
        <v>824</v>
      </c>
      <c r="G503" s="163">
        <v>0</v>
      </c>
      <c r="H503" s="163">
        <v>72569.679999999993</v>
      </c>
      <c r="I503" s="11"/>
      <c r="J503" s="147">
        <v>824</v>
      </c>
      <c r="K503" s="148">
        <v>72569.679999999993</v>
      </c>
      <c r="L503" s="149"/>
      <c r="M503" s="150"/>
      <c r="N503" s="147">
        <v>0</v>
      </c>
      <c r="O503" s="148">
        <v>0</v>
      </c>
      <c r="P503" s="149"/>
      <c r="Q503" s="153">
        <v>0</v>
      </c>
      <c r="R503" s="152">
        <v>0</v>
      </c>
      <c r="S503" s="204"/>
      <c r="T503" s="153">
        <v>0</v>
      </c>
      <c r="U503" s="152">
        <v>0</v>
      </c>
      <c r="V503" s="204"/>
      <c r="W503" s="153">
        <v>824</v>
      </c>
      <c r="X503" s="152">
        <v>72569.679999999993</v>
      </c>
      <c r="Y503" s="204"/>
      <c r="Z503" s="153">
        <v>0</v>
      </c>
      <c r="AA503" s="152">
        <v>0</v>
      </c>
      <c r="AB503" s="204"/>
      <c r="AC503" s="153">
        <v>0</v>
      </c>
      <c r="AD503" s="152">
        <v>0</v>
      </c>
      <c r="AE503" s="204"/>
      <c r="AF503" s="153">
        <v>0</v>
      </c>
      <c r="AG503" s="152">
        <v>0</v>
      </c>
      <c r="AH503" s="204"/>
      <c r="AI503" s="153">
        <v>0</v>
      </c>
      <c r="AJ503" s="152">
        <v>0</v>
      </c>
      <c r="AK503" s="204"/>
      <c r="AL503" s="153">
        <v>0</v>
      </c>
      <c r="AM503" s="152">
        <v>0</v>
      </c>
      <c r="AN503" s="204"/>
      <c r="AO503" s="153">
        <v>0</v>
      </c>
      <c r="AP503" s="152">
        <v>0</v>
      </c>
      <c r="AQ503" s="204"/>
      <c r="AR503" s="153">
        <v>0</v>
      </c>
      <c r="AS503" s="152">
        <v>0</v>
      </c>
      <c r="AT503" s="204"/>
      <c r="AU503" s="153">
        <v>0</v>
      </c>
      <c r="AV503" s="152">
        <v>0</v>
      </c>
      <c r="AW503" s="204"/>
      <c r="AX503" s="153">
        <v>0</v>
      </c>
      <c r="AY503" s="152">
        <v>0</v>
      </c>
      <c r="AZ503" s="204"/>
    </row>
    <row r="504" spans="1:52" ht="15.75" thickBot="1" x14ac:dyDescent="0.3">
      <c r="A504" s="160"/>
      <c r="B504" s="161">
        <v>444</v>
      </c>
      <c r="C504" s="162" t="str">
        <v>Кабель ВВГ -П нг(А)FRLS 3х1.5 0.66кВ (бухта)</v>
      </c>
      <c r="D504" s="162" t="str">
        <v>м</v>
      </c>
      <c r="E504" s="163">
        <v>74.73</v>
      </c>
      <c r="F504" s="162">
        <v>83</v>
      </c>
      <c r="G504" s="163">
        <v>6202.59</v>
      </c>
      <c r="H504" s="163">
        <v>0</v>
      </c>
      <c r="I504" s="11"/>
      <c r="J504" s="147">
        <v>83</v>
      </c>
      <c r="K504" s="148">
        <v>6202.59</v>
      </c>
      <c r="L504" s="149"/>
      <c r="M504" s="150"/>
      <c r="N504" s="147">
        <v>0</v>
      </c>
      <c r="O504" s="148">
        <v>0</v>
      </c>
      <c r="P504" s="149"/>
      <c r="Q504" s="153">
        <v>0</v>
      </c>
      <c r="R504" s="152">
        <v>0</v>
      </c>
      <c r="S504" s="204"/>
      <c r="T504" s="153">
        <v>0</v>
      </c>
      <c r="U504" s="152">
        <v>0</v>
      </c>
      <c r="V504" s="204"/>
      <c r="W504" s="153">
        <v>83</v>
      </c>
      <c r="X504" s="152">
        <v>6202.59</v>
      </c>
      <c r="Y504" s="204"/>
      <c r="Z504" s="153">
        <v>0</v>
      </c>
      <c r="AA504" s="152">
        <v>0</v>
      </c>
      <c r="AB504" s="204"/>
      <c r="AC504" s="153">
        <v>0</v>
      </c>
      <c r="AD504" s="152">
        <v>0</v>
      </c>
      <c r="AE504" s="204"/>
      <c r="AF504" s="153">
        <v>0</v>
      </c>
      <c r="AG504" s="152">
        <v>0</v>
      </c>
      <c r="AH504" s="204"/>
      <c r="AI504" s="153">
        <v>0</v>
      </c>
      <c r="AJ504" s="152">
        <v>0</v>
      </c>
      <c r="AK504" s="204"/>
      <c r="AL504" s="153">
        <v>0</v>
      </c>
      <c r="AM504" s="152">
        <v>0</v>
      </c>
      <c r="AN504" s="204"/>
      <c r="AO504" s="153">
        <v>0</v>
      </c>
      <c r="AP504" s="152">
        <v>0</v>
      </c>
      <c r="AQ504" s="204"/>
      <c r="AR504" s="153">
        <v>0</v>
      </c>
      <c r="AS504" s="152">
        <v>0</v>
      </c>
      <c r="AT504" s="204"/>
      <c r="AU504" s="153">
        <v>0</v>
      </c>
      <c r="AV504" s="152">
        <v>0</v>
      </c>
      <c r="AW504" s="204"/>
      <c r="AX504" s="153">
        <v>0</v>
      </c>
      <c r="AY504" s="152">
        <v>0</v>
      </c>
      <c r="AZ504" s="204"/>
    </row>
    <row r="505" spans="1:52" ht="30.75" thickBot="1" x14ac:dyDescent="0.3">
      <c r="A505" s="160"/>
      <c r="B505" s="161">
        <v>445</v>
      </c>
      <c r="C505" s="162" t="str">
        <v>Монтаж кабеля по кирпичной кладке и затягивание в трубы до 30мм2</v>
      </c>
      <c r="D505" s="162" t="str">
        <v>м</v>
      </c>
      <c r="E505" s="163">
        <v>88.07</v>
      </c>
      <c r="F505" s="162">
        <v>83</v>
      </c>
      <c r="G505" s="163">
        <v>0</v>
      </c>
      <c r="H505" s="163">
        <v>7309.81</v>
      </c>
      <c r="I505" s="11"/>
      <c r="J505" s="147">
        <v>83</v>
      </c>
      <c r="K505" s="148">
        <v>7309.8099999999995</v>
      </c>
      <c r="L505" s="149"/>
      <c r="M505" s="150"/>
      <c r="N505" s="147">
        <v>0</v>
      </c>
      <c r="O505" s="148">
        <v>0</v>
      </c>
      <c r="P505" s="149"/>
      <c r="Q505" s="153">
        <v>0</v>
      </c>
      <c r="R505" s="152">
        <v>0</v>
      </c>
      <c r="S505" s="204"/>
      <c r="T505" s="153">
        <v>0</v>
      </c>
      <c r="U505" s="152">
        <v>0</v>
      </c>
      <c r="V505" s="204"/>
      <c r="W505" s="153">
        <v>83</v>
      </c>
      <c r="X505" s="152">
        <v>7309.8099999999995</v>
      </c>
      <c r="Y505" s="204"/>
      <c r="Z505" s="153">
        <v>0</v>
      </c>
      <c r="AA505" s="152">
        <v>0</v>
      </c>
      <c r="AB505" s="204"/>
      <c r="AC505" s="153">
        <v>0</v>
      </c>
      <c r="AD505" s="152">
        <v>0</v>
      </c>
      <c r="AE505" s="204"/>
      <c r="AF505" s="153">
        <v>0</v>
      </c>
      <c r="AG505" s="152">
        <v>0</v>
      </c>
      <c r="AH505" s="204"/>
      <c r="AI505" s="153">
        <v>0</v>
      </c>
      <c r="AJ505" s="152">
        <v>0</v>
      </c>
      <c r="AK505" s="204"/>
      <c r="AL505" s="153">
        <v>0</v>
      </c>
      <c r="AM505" s="152">
        <v>0</v>
      </c>
      <c r="AN505" s="204"/>
      <c r="AO505" s="153">
        <v>0</v>
      </c>
      <c r="AP505" s="152">
        <v>0</v>
      </c>
      <c r="AQ505" s="204"/>
      <c r="AR505" s="153">
        <v>0</v>
      </c>
      <c r="AS505" s="152">
        <v>0</v>
      </c>
      <c r="AT505" s="204"/>
      <c r="AU505" s="153">
        <v>0</v>
      </c>
      <c r="AV505" s="152">
        <v>0</v>
      </c>
      <c r="AW505" s="204"/>
      <c r="AX505" s="153">
        <v>0</v>
      </c>
      <c r="AY505" s="152">
        <v>0</v>
      </c>
      <c r="AZ505" s="204"/>
    </row>
    <row r="506" spans="1:52" ht="15.75" thickBot="1" x14ac:dyDescent="0.3">
      <c r="A506" s="160"/>
      <c r="B506" s="161">
        <v>0</v>
      </c>
      <c r="C506" s="162" t="str">
        <v>4.Электрортехнические изделия</v>
      </c>
      <c r="D506" s="162">
        <v>0</v>
      </c>
      <c r="E506" s="163">
        <v>0</v>
      </c>
      <c r="F506" s="162">
        <v>0</v>
      </c>
      <c r="G506" s="163">
        <v>0</v>
      </c>
      <c r="H506" s="163">
        <v>0</v>
      </c>
      <c r="I506" s="11"/>
      <c r="J506" s="147">
        <v>0</v>
      </c>
      <c r="K506" s="148">
        <v>0</v>
      </c>
      <c r="L506" s="149"/>
      <c r="M506" s="150"/>
      <c r="N506" s="147">
        <v>0</v>
      </c>
      <c r="O506" s="148">
        <v>0</v>
      </c>
      <c r="P506" s="149"/>
      <c r="Q506" s="153">
        <v>0</v>
      </c>
      <c r="R506" s="152">
        <v>0</v>
      </c>
      <c r="S506" s="204"/>
      <c r="T506" s="153">
        <v>0</v>
      </c>
      <c r="U506" s="152">
        <v>0</v>
      </c>
      <c r="V506" s="204"/>
      <c r="W506" s="153">
        <v>0</v>
      </c>
      <c r="X506" s="152">
        <v>0</v>
      </c>
      <c r="Y506" s="204"/>
      <c r="Z506" s="153">
        <v>0</v>
      </c>
      <c r="AA506" s="152">
        <v>0</v>
      </c>
      <c r="AB506" s="204"/>
      <c r="AC506" s="153">
        <v>0</v>
      </c>
      <c r="AD506" s="152">
        <v>0</v>
      </c>
      <c r="AE506" s="204"/>
      <c r="AF506" s="153">
        <v>0</v>
      </c>
      <c r="AG506" s="152">
        <v>0</v>
      </c>
      <c r="AH506" s="204"/>
      <c r="AI506" s="153">
        <v>0</v>
      </c>
      <c r="AJ506" s="152">
        <v>0</v>
      </c>
      <c r="AK506" s="204"/>
      <c r="AL506" s="153">
        <v>0</v>
      </c>
      <c r="AM506" s="152">
        <v>0</v>
      </c>
      <c r="AN506" s="204"/>
      <c r="AO506" s="153">
        <v>0</v>
      </c>
      <c r="AP506" s="152">
        <v>0</v>
      </c>
      <c r="AQ506" s="204"/>
      <c r="AR506" s="153">
        <v>0</v>
      </c>
      <c r="AS506" s="152">
        <v>0</v>
      </c>
      <c r="AT506" s="204"/>
      <c r="AU506" s="153">
        <v>0</v>
      </c>
      <c r="AV506" s="152">
        <v>0</v>
      </c>
      <c r="AW506" s="204"/>
      <c r="AX506" s="153">
        <v>0</v>
      </c>
      <c r="AY506" s="152">
        <v>0</v>
      </c>
      <c r="AZ506" s="204"/>
    </row>
    <row r="507" spans="1:52" ht="45.75" thickBot="1" x14ac:dyDescent="0.3">
      <c r="A507" s="160"/>
      <c r="B507" s="161">
        <v>446</v>
      </c>
      <c r="C507" s="162" t="str">
        <v>BRITE Розетка двойная с заземлением с защитными шторками и крышкой 16А в сборе IP44 РСбш12-3-44-БрБ белый</v>
      </c>
      <c r="D507" s="162" t="str">
        <v>шт</v>
      </c>
      <c r="E507" s="163">
        <v>361</v>
      </c>
      <c r="F507" s="162">
        <v>15</v>
      </c>
      <c r="G507" s="163">
        <v>5415</v>
      </c>
      <c r="H507" s="163">
        <v>0</v>
      </c>
      <c r="I507" s="11"/>
      <c r="J507" s="147">
        <v>0</v>
      </c>
      <c r="K507" s="148">
        <v>0</v>
      </c>
      <c r="L507" s="149"/>
      <c r="M507" s="150"/>
      <c r="N507" s="147">
        <v>15</v>
      </c>
      <c r="O507" s="148">
        <v>5415</v>
      </c>
      <c r="P507" s="149"/>
      <c r="Q507" s="153">
        <v>0</v>
      </c>
      <c r="R507" s="152">
        <v>0</v>
      </c>
      <c r="S507" s="204"/>
      <c r="T507" s="153">
        <v>0</v>
      </c>
      <c r="U507" s="152">
        <v>0</v>
      </c>
      <c r="V507" s="204"/>
      <c r="W507" s="153">
        <v>0</v>
      </c>
      <c r="X507" s="152">
        <v>0</v>
      </c>
      <c r="Y507" s="204"/>
      <c r="Z507" s="153">
        <v>0</v>
      </c>
      <c r="AA507" s="152">
        <v>0</v>
      </c>
      <c r="AB507" s="204"/>
      <c r="AC507" s="153">
        <v>0</v>
      </c>
      <c r="AD507" s="152">
        <v>0</v>
      </c>
      <c r="AE507" s="204"/>
      <c r="AF507" s="153">
        <v>0</v>
      </c>
      <c r="AG507" s="152">
        <v>0</v>
      </c>
      <c r="AH507" s="204"/>
      <c r="AI507" s="153">
        <v>0</v>
      </c>
      <c r="AJ507" s="152">
        <v>0</v>
      </c>
      <c r="AK507" s="204"/>
      <c r="AL507" s="153">
        <v>0</v>
      </c>
      <c r="AM507" s="152">
        <v>0</v>
      </c>
      <c r="AN507" s="204"/>
      <c r="AO507" s="153">
        <v>0</v>
      </c>
      <c r="AP507" s="152">
        <v>0</v>
      </c>
      <c r="AQ507" s="204"/>
      <c r="AR507" s="153">
        <v>0</v>
      </c>
      <c r="AS507" s="152">
        <v>0</v>
      </c>
      <c r="AT507" s="204"/>
      <c r="AU507" s="153">
        <v>0</v>
      </c>
      <c r="AV507" s="152">
        <v>0</v>
      </c>
      <c r="AW507" s="204"/>
      <c r="AX507" s="153">
        <v>0</v>
      </c>
      <c r="AY507" s="152">
        <v>0</v>
      </c>
      <c r="AZ507" s="204"/>
    </row>
    <row r="508" spans="1:52" ht="30.75" thickBot="1" x14ac:dyDescent="0.3">
      <c r="A508" s="160"/>
      <c r="B508" s="161">
        <v>447</v>
      </c>
      <c r="C508" s="162" t="str">
        <v>Розетка ATLASDESIGN двойная с заземлением со шторками 16А в сборе белый</v>
      </c>
      <c r="D508" s="162" t="str">
        <v>шт</v>
      </c>
      <c r="E508" s="163">
        <v>287.70999999999998</v>
      </c>
      <c r="F508" s="162">
        <v>172</v>
      </c>
      <c r="G508" s="163">
        <v>49486.12</v>
      </c>
      <c r="H508" s="163">
        <v>0</v>
      </c>
      <c r="I508" s="11"/>
      <c r="J508" s="147">
        <v>0</v>
      </c>
      <c r="K508" s="148">
        <v>0</v>
      </c>
      <c r="L508" s="149"/>
      <c r="M508" s="150"/>
      <c r="N508" s="147">
        <v>172</v>
      </c>
      <c r="O508" s="148">
        <v>49486.119999999995</v>
      </c>
      <c r="P508" s="149"/>
      <c r="Q508" s="153">
        <v>0</v>
      </c>
      <c r="R508" s="152">
        <v>0</v>
      </c>
      <c r="S508" s="204"/>
      <c r="T508" s="153">
        <v>0</v>
      </c>
      <c r="U508" s="152">
        <v>0</v>
      </c>
      <c r="V508" s="204"/>
      <c r="W508" s="153">
        <v>0</v>
      </c>
      <c r="X508" s="152">
        <v>0</v>
      </c>
      <c r="Y508" s="204"/>
      <c r="Z508" s="153">
        <v>0</v>
      </c>
      <c r="AA508" s="152">
        <v>0</v>
      </c>
      <c r="AB508" s="204"/>
      <c r="AC508" s="153">
        <v>0</v>
      </c>
      <c r="AD508" s="152">
        <v>0</v>
      </c>
      <c r="AE508" s="204"/>
      <c r="AF508" s="153">
        <v>0</v>
      </c>
      <c r="AG508" s="152">
        <v>0</v>
      </c>
      <c r="AH508" s="204"/>
      <c r="AI508" s="153">
        <v>0</v>
      </c>
      <c r="AJ508" s="152">
        <v>0</v>
      </c>
      <c r="AK508" s="204"/>
      <c r="AL508" s="153">
        <v>0</v>
      </c>
      <c r="AM508" s="152">
        <v>0</v>
      </c>
      <c r="AN508" s="204"/>
      <c r="AO508" s="153">
        <v>0</v>
      </c>
      <c r="AP508" s="152">
        <v>0</v>
      </c>
      <c r="AQ508" s="204"/>
      <c r="AR508" s="153">
        <v>0</v>
      </c>
      <c r="AS508" s="152">
        <v>0</v>
      </c>
      <c r="AT508" s="204"/>
      <c r="AU508" s="153">
        <v>0</v>
      </c>
      <c r="AV508" s="152">
        <v>0</v>
      </c>
      <c r="AW508" s="204"/>
      <c r="AX508" s="153">
        <v>0</v>
      </c>
      <c r="AY508" s="152">
        <v>0</v>
      </c>
      <c r="AZ508" s="204"/>
    </row>
    <row r="509" spans="1:52" ht="30.75" thickBot="1" x14ac:dyDescent="0.3">
      <c r="A509" s="160"/>
      <c r="B509" s="161">
        <v>448</v>
      </c>
      <c r="C509" s="162" t="str">
        <v>Монтаж и подключение розеток скрытой установки</v>
      </c>
      <c r="D509" s="162" t="str">
        <v>шт</v>
      </c>
      <c r="E509" s="163">
        <v>192.15</v>
      </c>
      <c r="F509" s="162">
        <v>187</v>
      </c>
      <c r="G509" s="163">
        <v>0</v>
      </c>
      <c r="H509" s="163">
        <v>35932.050000000003</v>
      </c>
      <c r="I509" s="11"/>
      <c r="J509" s="147">
        <v>0</v>
      </c>
      <c r="K509" s="148">
        <v>0</v>
      </c>
      <c r="L509" s="149"/>
      <c r="M509" s="150"/>
      <c r="N509" s="147">
        <v>187</v>
      </c>
      <c r="O509" s="148">
        <v>35932.050000000003</v>
      </c>
      <c r="P509" s="149"/>
      <c r="Q509" s="153">
        <v>0</v>
      </c>
      <c r="R509" s="152">
        <v>0</v>
      </c>
      <c r="S509" s="204"/>
      <c r="T509" s="153">
        <v>0</v>
      </c>
      <c r="U509" s="152">
        <v>0</v>
      </c>
      <c r="V509" s="204"/>
      <c r="W509" s="153">
        <v>0</v>
      </c>
      <c r="X509" s="152">
        <v>0</v>
      </c>
      <c r="Y509" s="204"/>
      <c r="Z509" s="153">
        <v>0</v>
      </c>
      <c r="AA509" s="152">
        <v>0</v>
      </c>
      <c r="AB509" s="204"/>
      <c r="AC509" s="153">
        <v>0</v>
      </c>
      <c r="AD509" s="152">
        <v>0</v>
      </c>
      <c r="AE509" s="204"/>
      <c r="AF509" s="153">
        <v>0</v>
      </c>
      <c r="AG509" s="152">
        <v>0</v>
      </c>
      <c r="AH509" s="204"/>
      <c r="AI509" s="153">
        <v>0</v>
      </c>
      <c r="AJ509" s="152">
        <v>0</v>
      </c>
      <c r="AK509" s="204"/>
      <c r="AL509" s="153">
        <v>0</v>
      </c>
      <c r="AM509" s="152">
        <v>0</v>
      </c>
      <c r="AN509" s="204"/>
      <c r="AO509" s="153">
        <v>0</v>
      </c>
      <c r="AP509" s="152">
        <v>0</v>
      </c>
      <c r="AQ509" s="204"/>
      <c r="AR509" s="153">
        <v>0</v>
      </c>
      <c r="AS509" s="152">
        <v>0</v>
      </c>
      <c r="AT509" s="204"/>
      <c r="AU509" s="153">
        <v>0</v>
      </c>
      <c r="AV509" s="152">
        <v>0</v>
      </c>
      <c r="AW509" s="204"/>
      <c r="AX509" s="153">
        <v>0</v>
      </c>
      <c r="AY509" s="152">
        <v>0</v>
      </c>
      <c r="AZ509" s="204"/>
    </row>
    <row r="510" spans="1:52" ht="30.75" thickBot="1" x14ac:dyDescent="0.3">
      <c r="A510" s="160"/>
      <c r="B510" s="161">
        <v>449</v>
      </c>
      <c r="C510" s="162" t="str">
        <v>ЭТЮД Розетка наружная с заземлением со шторками белая (на роутер)</v>
      </c>
      <c r="D510" s="162" t="str">
        <v>шт</v>
      </c>
      <c r="E510" s="163">
        <v>170.8</v>
      </c>
      <c r="F510" s="162">
        <v>15</v>
      </c>
      <c r="G510" s="163">
        <v>2562</v>
      </c>
      <c r="H510" s="163">
        <v>0</v>
      </c>
      <c r="I510" s="11"/>
      <c r="J510" s="147">
        <v>0</v>
      </c>
      <c r="K510" s="148">
        <v>0</v>
      </c>
      <c r="L510" s="149"/>
      <c r="M510" s="150"/>
      <c r="N510" s="147">
        <v>15</v>
      </c>
      <c r="O510" s="148">
        <v>2562</v>
      </c>
      <c r="P510" s="149"/>
      <c r="Q510" s="153">
        <v>0</v>
      </c>
      <c r="R510" s="152">
        <v>0</v>
      </c>
      <c r="S510" s="204"/>
      <c r="T510" s="153">
        <v>0</v>
      </c>
      <c r="U510" s="152">
        <v>0</v>
      </c>
      <c r="V510" s="204"/>
      <c r="W510" s="153">
        <v>0</v>
      </c>
      <c r="X510" s="152">
        <v>0</v>
      </c>
      <c r="Y510" s="204"/>
      <c r="Z510" s="153">
        <v>0</v>
      </c>
      <c r="AA510" s="152">
        <v>0</v>
      </c>
      <c r="AB510" s="204"/>
      <c r="AC510" s="153">
        <v>0</v>
      </c>
      <c r="AD510" s="152">
        <v>0</v>
      </c>
      <c r="AE510" s="204"/>
      <c r="AF510" s="153">
        <v>0</v>
      </c>
      <c r="AG510" s="152">
        <v>0</v>
      </c>
      <c r="AH510" s="204"/>
      <c r="AI510" s="153">
        <v>0</v>
      </c>
      <c r="AJ510" s="152">
        <v>0</v>
      </c>
      <c r="AK510" s="204"/>
      <c r="AL510" s="153">
        <v>0</v>
      </c>
      <c r="AM510" s="152">
        <v>0</v>
      </c>
      <c r="AN510" s="204"/>
      <c r="AO510" s="153">
        <v>0</v>
      </c>
      <c r="AP510" s="152">
        <v>0</v>
      </c>
      <c r="AQ510" s="204"/>
      <c r="AR510" s="153">
        <v>0</v>
      </c>
      <c r="AS510" s="152">
        <v>0</v>
      </c>
      <c r="AT510" s="204"/>
      <c r="AU510" s="153">
        <v>0</v>
      </c>
      <c r="AV510" s="152">
        <v>0</v>
      </c>
      <c r="AW510" s="204"/>
      <c r="AX510" s="153">
        <v>0</v>
      </c>
      <c r="AY510" s="152">
        <v>0</v>
      </c>
      <c r="AZ510" s="204"/>
    </row>
    <row r="511" spans="1:52" ht="30.75" thickBot="1" x14ac:dyDescent="0.3">
      <c r="A511" s="160"/>
      <c r="B511" s="161">
        <v>450</v>
      </c>
      <c r="C511" s="162" t="str">
        <v>Монтаж и подключение розеток и выключателей открытой установки</v>
      </c>
      <c r="D511" s="162" t="str">
        <v>шт</v>
      </c>
      <c r="E511" s="163">
        <v>256.2</v>
      </c>
      <c r="F511" s="162">
        <v>15</v>
      </c>
      <c r="G511" s="163">
        <v>0</v>
      </c>
      <c r="H511" s="163">
        <v>3843</v>
      </c>
      <c r="I511" s="11"/>
      <c r="J511" s="147">
        <v>0</v>
      </c>
      <c r="K511" s="148">
        <v>0</v>
      </c>
      <c r="L511" s="149"/>
      <c r="M511" s="150"/>
      <c r="N511" s="147">
        <v>15</v>
      </c>
      <c r="O511" s="148">
        <v>3843</v>
      </c>
      <c r="P511" s="149"/>
      <c r="Q511" s="153">
        <v>0</v>
      </c>
      <c r="R511" s="152">
        <v>0</v>
      </c>
      <c r="S511" s="204"/>
      <c r="T511" s="153">
        <v>0</v>
      </c>
      <c r="U511" s="152">
        <v>0</v>
      </c>
      <c r="V511" s="204"/>
      <c r="W511" s="153">
        <v>0</v>
      </c>
      <c r="X511" s="152">
        <v>0</v>
      </c>
      <c r="Y511" s="204"/>
      <c r="Z511" s="153">
        <v>0</v>
      </c>
      <c r="AA511" s="152">
        <v>0</v>
      </c>
      <c r="AB511" s="204"/>
      <c r="AC511" s="153">
        <v>0</v>
      </c>
      <c r="AD511" s="152">
        <v>0</v>
      </c>
      <c r="AE511" s="204"/>
      <c r="AF511" s="153">
        <v>0</v>
      </c>
      <c r="AG511" s="152">
        <v>0</v>
      </c>
      <c r="AH511" s="204"/>
      <c r="AI511" s="153">
        <v>0</v>
      </c>
      <c r="AJ511" s="152">
        <v>0</v>
      </c>
      <c r="AK511" s="204"/>
      <c r="AL511" s="153">
        <v>0</v>
      </c>
      <c r="AM511" s="152">
        <v>0</v>
      </c>
      <c r="AN511" s="204"/>
      <c r="AO511" s="153">
        <v>0</v>
      </c>
      <c r="AP511" s="152">
        <v>0</v>
      </c>
      <c r="AQ511" s="204"/>
      <c r="AR511" s="153">
        <v>0</v>
      </c>
      <c r="AS511" s="152">
        <v>0</v>
      </c>
      <c r="AT511" s="204"/>
      <c r="AU511" s="153">
        <v>0</v>
      </c>
      <c r="AV511" s="152">
        <v>0</v>
      </c>
      <c r="AW511" s="204"/>
      <c r="AX511" s="153">
        <v>0</v>
      </c>
      <c r="AY511" s="152">
        <v>0</v>
      </c>
      <c r="AZ511" s="204"/>
    </row>
    <row r="512" spans="1:52" ht="30.75" thickBot="1" x14ac:dyDescent="0.3">
      <c r="A512" s="160"/>
      <c r="B512" s="161">
        <v>451</v>
      </c>
      <c r="C512" s="162" t="str">
        <v>Разъем РШ-ВШ 32А 250В 2P+PE(ОУ) пластиковый белый Simple</v>
      </c>
      <c r="D512" s="162" t="str">
        <v>шт</v>
      </c>
      <c r="E512" s="163">
        <v>278.79000000000002</v>
      </c>
      <c r="F512" s="162">
        <v>15</v>
      </c>
      <c r="G512" s="163">
        <v>4181.8500000000004</v>
      </c>
      <c r="H512" s="163">
        <v>0</v>
      </c>
      <c r="I512" s="11"/>
      <c r="J512" s="147">
        <v>0</v>
      </c>
      <c r="K512" s="148">
        <v>0</v>
      </c>
      <c r="L512" s="149"/>
      <c r="M512" s="150"/>
      <c r="N512" s="147">
        <v>15</v>
      </c>
      <c r="O512" s="148">
        <v>4181.8500000000004</v>
      </c>
      <c r="P512" s="149"/>
      <c r="Q512" s="153">
        <v>0</v>
      </c>
      <c r="R512" s="152">
        <v>0</v>
      </c>
      <c r="S512" s="204"/>
      <c r="T512" s="153">
        <v>0</v>
      </c>
      <c r="U512" s="152">
        <v>0</v>
      </c>
      <c r="V512" s="204"/>
      <c r="W512" s="153">
        <v>0</v>
      </c>
      <c r="X512" s="152">
        <v>0</v>
      </c>
      <c r="Y512" s="204"/>
      <c r="Z512" s="153">
        <v>0</v>
      </c>
      <c r="AA512" s="152">
        <v>0</v>
      </c>
      <c r="AB512" s="204"/>
      <c r="AC512" s="153">
        <v>0</v>
      </c>
      <c r="AD512" s="152">
        <v>0</v>
      </c>
      <c r="AE512" s="204"/>
      <c r="AF512" s="153">
        <v>0</v>
      </c>
      <c r="AG512" s="152">
        <v>0</v>
      </c>
      <c r="AH512" s="204"/>
      <c r="AI512" s="153">
        <v>0</v>
      </c>
      <c r="AJ512" s="152">
        <v>0</v>
      </c>
      <c r="AK512" s="204"/>
      <c r="AL512" s="153">
        <v>0</v>
      </c>
      <c r="AM512" s="152">
        <v>0</v>
      </c>
      <c r="AN512" s="204"/>
      <c r="AO512" s="153">
        <v>0</v>
      </c>
      <c r="AP512" s="152">
        <v>0</v>
      </c>
      <c r="AQ512" s="204"/>
      <c r="AR512" s="153">
        <v>0</v>
      </c>
      <c r="AS512" s="152">
        <v>0</v>
      </c>
      <c r="AT512" s="204"/>
      <c r="AU512" s="153">
        <v>0</v>
      </c>
      <c r="AV512" s="152">
        <v>0</v>
      </c>
      <c r="AW512" s="204"/>
      <c r="AX512" s="153">
        <v>0</v>
      </c>
      <c r="AY512" s="152">
        <v>0</v>
      </c>
      <c r="AZ512" s="204"/>
    </row>
    <row r="513" spans="1:52" ht="30.75" thickBot="1" x14ac:dyDescent="0.3">
      <c r="A513" s="160"/>
      <c r="B513" s="161">
        <v>452</v>
      </c>
      <c r="C513" s="162" t="str">
        <v>Монтаж и подключение силовой розетки на электроплиту</v>
      </c>
      <c r="D513" s="162" t="str">
        <v>шт</v>
      </c>
      <c r="E513" s="163">
        <v>344.27</v>
      </c>
      <c r="F513" s="162">
        <v>15</v>
      </c>
      <c r="G513" s="163">
        <v>0</v>
      </c>
      <c r="H513" s="163">
        <v>5164.05</v>
      </c>
      <c r="I513" s="11"/>
      <c r="J513" s="147">
        <v>0</v>
      </c>
      <c r="K513" s="148">
        <v>0</v>
      </c>
      <c r="L513" s="149"/>
      <c r="M513" s="150"/>
      <c r="N513" s="147">
        <v>15</v>
      </c>
      <c r="O513" s="148">
        <v>5164.0499999999993</v>
      </c>
      <c r="P513" s="149"/>
      <c r="Q513" s="153">
        <v>0</v>
      </c>
      <c r="R513" s="152">
        <v>0</v>
      </c>
      <c r="S513" s="204"/>
      <c r="T513" s="153">
        <v>0</v>
      </c>
      <c r="U513" s="152">
        <v>0</v>
      </c>
      <c r="V513" s="204"/>
      <c r="W513" s="153">
        <v>0</v>
      </c>
      <c r="X513" s="152">
        <v>0</v>
      </c>
      <c r="Y513" s="204"/>
      <c r="Z513" s="153">
        <v>0</v>
      </c>
      <c r="AA513" s="152">
        <v>0</v>
      </c>
      <c r="AB513" s="204"/>
      <c r="AC513" s="153">
        <v>0</v>
      </c>
      <c r="AD513" s="152">
        <v>0</v>
      </c>
      <c r="AE513" s="204"/>
      <c r="AF513" s="153">
        <v>0</v>
      </c>
      <c r="AG513" s="152">
        <v>0</v>
      </c>
      <c r="AH513" s="204"/>
      <c r="AI513" s="153">
        <v>0</v>
      </c>
      <c r="AJ513" s="152">
        <v>0</v>
      </c>
      <c r="AK513" s="204"/>
      <c r="AL513" s="153">
        <v>0</v>
      </c>
      <c r="AM513" s="152">
        <v>0</v>
      </c>
      <c r="AN513" s="204"/>
      <c r="AO513" s="153">
        <v>0</v>
      </c>
      <c r="AP513" s="152">
        <v>0</v>
      </c>
      <c r="AQ513" s="204"/>
      <c r="AR513" s="153">
        <v>0</v>
      </c>
      <c r="AS513" s="152">
        <v>0</v>
      </c>
      <c r="AT513" s="204"/>
      <c r="AU513" s="153">
        <v>0</v>
      </c>
      <c r="AV513" s="152">
        <v>0</v>
      </c>
      <c r="AW513" s="204"/>
      <c r="AX513" s="153">
        <v>0</v>
      </c>
      <c r="AY513" s="152">
        <v>0</v>
      </c>
      <c r="AZ513" s="204"/>
    </row>
    <row r="514" spans="1:52" ht="30.75" thickBot="1" x14ac:dyDescent="0.3">
      <c r="A514" s="160"/>
      <c r="B514" s="161">
        <v>453</v>
      </c>
      <c r="C514" s="162" t="str">
        <v>Гермес PLUS Розетка с заземлением наружная с крышкой IP54</v>
      </c>
      <c r="D514" s="162" t="str">
        <v>шт</v>
      </c>
      <c r="E514" s="163">
        <v>330.93</v>
      </c>
      <c r="F514" s="162">
        <v>2</v>
      </c>
      <c r="G514" s="163">
        <v>661.86</v>
      </c>
      <c r="H514" s="163">
        <v>0</v>
      </c>
      <c r="I514" s="11"/>
      <c r="J514" s="147">
        <v>0</v>
      </c>
      <c r="K514" s="148">
        <v>0</v>
      </c>
      <c r="L514" s="149"/>
      <c r="M514" s="150"/>
      <c r="N514" s="147">
        <v>2</v>
      </c>
      <c r="O514" s="148">
        <v>661.86</v>
      </c>
      <c r="P514" s="149"/>
      <c r="Q514" s="153">
        <v>0</v>
      </c>
      <c r="R514" s="152">
        <v>0</v>
      </c>
      <c r="S514" s="204"/>
      <c r="T514" s="153">
        <v>0</v>
      </c>
      <c r="U514" s="152">
        <v>0</v>
      </c>
      <c r="V514" s="204"/>
      <c r="W514" s="153">
        <v>0</v>
      </c>
      <c r="X514" s="152">
        <v>0</v>
      </c>
      <c r="Y514" s="204"/>
      <c r="Z514" s="153">
        <v>0</v>
      </c>
      <c r="AA514" s="152">
        <v>0</v>
      </c>
      <c r="AB514" s="204"/>
      <c r="AC514" s="153">
        <v>0</v>
      </c>
      <c r="AD514" s="152">
        <v>0</v>
      </c>
      <c r="AE514" s="204"/>
      <c r="AF514" s="153">
        <v>0</v>
      </c>
      <c r="AG514" s="152">
        <v>0</v>
      </c>
      <c r="AH514" s="204"/>
      <c r="AI514" s="153">
        <v>0</v>
      </c>
      <c r="AJ514" s="152">
        <v>0</v>
      </c>
      <c r="AK514" s="204"/>
      <c r="AL514" s="153">
        <v>0</v>
      </c>
      <c r="AM514" s="152">
        <v>0</v>
      </c>
      <c r="AN514" s="204"/>
      <c r="AO514" s="153">
        <v>0</v>
      </c>
      <c r="AP514" s="152">
        <v>0</v>
      </c>
      <c r="AQ514" s="204"/>
      <c r="AR514" s="153">
        <v>0</v>
      </c>
      <c r="AS514" s="152">
        <v>0</v>
      </c>
      <c r="AT514" s="204"/>
      <c r="AU514" s="153">
        <v>0</v>
      </c>
      <c r="AV514" s="152">
        <v>0</v>
      </c>
      <c r="AW514" s="204"/>
      <c r="AX514" s="153">
        <v>0</v>
      </c>
      <c r="AY514" s="152">
        <v>0</v>
      </c>
      <c r="AZ514" s="204"/>
    </row>
    <row r="515" spans="1:52" ht="30.75" thickBot="1" x14ac:dyDescent="0.3">
      <c r="A515" s="160"/>
      <c r="B515" s="161">
        <v>454</v>
      </c>
      <c r="C515" s="162" t="str">
        <v>Монтаж и подключение розеток и выключателей открытой установки</v>
      </c>
      <c r="D515" s="162" t="str">
        <v>шт</v>
      </c>
      <c r="E515" s="163">
        <v>256.2</v>
      </c>
      <c r="F515" s="162">
        <v>2</v>
      </c>
      <c r="G515" s="163">
        <v>0</v>
      </c>
      <c r="H515" s="163">
        <v>512.4</v>
      </c>
      <c r="I515" s="11"/>
      <c r="J515" s="147">
        <v>0</v>
      </c>
      <c r="K515" s="148">
        <v>0</v>
      </c>
      <c r="L515" s="149"/>
      <c r="M515" s="150"/>
      <c r="N515" s="147">
        <v>2</v>
      </c>
      <c r="O515" s="148">
        <v>512.4</v>
      </c>
      <c r="P515" s="149"/>
      <c r="Q515" s="153">
        <v>0</v>
      </c>
      <c r="R515" s="152">
        <v>0</v>
      </c>
      <c r="S515" s="204"/>
      <c r="T515" s="153">
        <v>0</v>
      </c>
      <c r="U515" s="152">
        <v>0</v>
      </c>
      <c r="V515" s="204"/>
      <c r="W515" s="153">
        <v>0</v>
      </c>
      <c r="X515" s="152">
        <v>0</v>
      </c>
      <c r="Y515" s="204"/>
      <c r="Z515" s="153">
        <v>0</v>
      </c>
      <c r="AA515" s="152">
        <v>0</v>
      </c>
      <c r="AB515" s="204"/>
      <c r="AC515" s="153">
        <v>0</v>
      </c>
      <c r="AD515" s="152">
        <v>0</v>
      </c>
      <c r="AE515" s="204"/>
      <c r="AF515" s="153">
        <v>0</v>
      </c>
      <c r="AG515" s="152">
        <v>0</v>
      </c>
      <c r="AH515" s="204"/>
      <c r="AI515" s="153">
        <v>0</v>
      </c>
      <c r="AJ515" s="152">
        <v>0</v>
      </c>
      <c r="AK515" s="204"/>
      <c r="AL515" s="153">
        <v>0</v>
      </c>
      <c r="AM515" s="152">
        <v>0</v>
      </c>
      <c r="AN515" s="204"/>
      <c r="AO515" s="153">
        <v>0</v>
      </c>
      <c r="AP515" s="152">
        <v>0</v>
      </c>
      <c r="AQ515" s="204"/>
      <c r="AR515" s="153">
        <v>0</v>
      </c>
      <c r="AS515" s="152">
        <v>0</v>
      </c>
      <c r="AT515" s="204"/>
      <c r="AU515" s="153">
        <v>0</v>
      </c>
      <c r="AV515" s="152">
        <v>0</v>
      </c>
      <c r="AW515" s="204"/>
      <c r="AX515" s="153">
        <v>0</v>
      </c>
      <c r="AY515" s="152">
        <v>0</v>
      </c>
      <c r="AZ515" s="204"/>
    </row>
    <row r="516" spans="1:52" ht="30.75" thickBot="1" x14ac:dyDescent="0.3">
      <c r="A516" s="160"/>
      <c r="B516" s="161">
        <v>455</v>
      </c>
      <c r="C516" s="162" t="str">
        <v>Выключатель одноклавишный ATLASDESIGN схема 1 10АХ механизм белый</v>
      </c>
      <c r="D516" s="162" t="str">
        <v>шт</v>
      </c>
      <c r="E516" s="163">
        <v>136.99</v>
      </c>
      <c r="F516" s="162">
        <v>12</v>
      </c>
      <c r="G516" s="163">
        <v>1643.88</v>
      </c>
      <c r="H516" s="163">
        <v>0</v>
      </c>
      <c r="I516" s="11"/>
      <c r="J516" s="147">
        <v>0</v>
      </c>
      <c r="K516" s="148">
        <v>0</v>
      </c>
      <c r="L516" s="149"/>
      <c r="M516" s="150"/>
      <c r="N516" s="147">
        <v>12</v>
      </c>
      <c r="O516" s="148">
        <v>1643.88</v>
      </c>
      <c r="P516" s="149"/>
      <c r="Q516" s="153">
        <v>0</v>
      </c>
      <c r="R516" s="152">
        <v>0</v>
      </c>
      <c r="S516" s="204"/>
      <c r="T516" s="153">
        <v>0</v>
      </c>
      <c r="U516" s="152">
        <v>0</v>
      </c>
      <c r="V516" s="204"/>
      <c r="W516" s="153">
        <v>0</v>
      </c>
      <c r="X516" s="152">
        <v>0</v>
      </c>
      <c r="Y516" s="204"/>
      <c r="Z516" s="153">
        <v>0</v>
      </c>
      <c r="AA516" s="152">
        <v>0</v>
      </c>
      <c r="AB516" s="204"/>
      <c r="AC516" s="153">
        <v>0</v>
      </c>
      <c r="AD516" s="152">
        <v>0</v>
      </c>
      <c r="AE516" s="204"/>
      <c r="AF516" s="153">
        <v>0</v>
      </c>
      <c r="AG516" s="152">
        <v>0</v>
      </c>
      <c r="AH516" s="204"/>
      <c r="AI516" s="153">
        <v>0</v>
      </c>
      <c r="AJ516" s="152">
        <v>0</v>
      </c>
      <c r="AK516" s="204"/>
      <c r="AL516" s="153">
        <v>0</v>
      </c>
      <c r="AM516" s="152">
        <v>0</v>
      </c>
      <c r="AN516" s="204"/>
      <c r="AO516" s="153">
        <v>0</v>
      </c>
      <c r="AP516" s="152">
        <v>0</v>
      </c>
      <c r="AQ516" s="204"/>
      <c r="AR516" s="153">
        <v>0</v>
      </c>
      <c r="AS516" s="152">
        <v>0</v>
      </c>
      <c r="AT516" s="204"/>
      <c r="AU516" s="153">
        <v>0</v>
      </c>
      <c r="AV516" s="152">
        <v>0</v>
      </c>
      <c r="AW516" s="204"/>
      <c r="AX516" s="153">
        <v>0</v>
      </c>
      <c r="AY516" s="152">
        <v>0</v>
      </c>
      <c r="AZ516" s="204"/>
    </row>
    <row r="517" spans="1:52" ht="30.75" thickBot="1" x14ac:dyDescent="0.3">
      <c r="A517" s="160"/>
      <c r="B517" s="161">
        <v>456</v>
      </c>
      <c r="C517" s="162" t="str">
        <v>Выключатель двухклавишный ATLASDESIGN схема 5 10АХ механизм белый</v>
      </c>
      <c r="D517" s="162" t="str">
        <v>шт</v>
      </c>
      <c r="E517" s="163">
        <v>178.27</v>
      </c>
      <c r="F517" s="162">
        <v>55</v>
      </c>
      <c r="G517" s="163">
        <v>9804.85</v>
      </c>
      <c r="H517" s="163">
        <v>0</v>
      </c>
      <c r="I517" s="11"/>
      <c r="J517" s="147">
        <v>0</v>
      </c>
      <c r="K517" s="148">
        <v>0</v>
      </c>
      <c r="L517" s="149"/>
      <c r="M517" s="150"/>
      <c r="N517" s="147">
        <v>55</v>
      </c>
      <c r="O517" s="148">
        <v>9804.85</v>
      </c>
      <c r="P517" s="149"/>
      <c r="Q517" s="153">
        <v>0</v>
      </c>
      <c r="R517" s="152">
        <v>0</v>
      </c>
      <c r="S517" s="204"/>
      <c r="T517" s="153">
        <v>0</v>
      </c>
      <c r="U517" s="152">
        <v>0</v>
      </c>
      <c r="V517" s="204"/>
      <c r="W517" s="153">
        <v>0</v>
      </c>
      <c r="X517" s="152">
        <v>0</v>
      </c>
      <c r="Y517" s="204"/>
      <c r="Z517" s="153">
        <v>0</v>
      </c>
      <c r="AA517" s="152">
        <v>0</v>
      </c>
      <c r="AB517" s="204"/>
      <c r="AC517" s="153">
        <v>0</v>
      </c>
      <c r="AD517" s="152">
        <v>0</v>
      </c>
      <c r="AE517" s="204"/>
      <c r="AF517" s="153">
        <v>0</v>
      </c>
      <c r="AG517" s="152">
        <v>0</v>
      </c>
      <c r="AH517" s="204"/>
      <c r="AI517" s="153">
        <v>0</v>
      </c>
      <c r="AJ517" s="152">
        <v>0</v>
      </c>
      <c r="AK517" s="204"/>
      <c r="AL517" s="153">
        <v>0</v>
      </c>
      <c r="AM517" s="152">
        <v>0</v>
      </c>
      <c r="AN517" s="204"/>
      <c r="AO517" s="153">
        <v>0</v>
      </c>
      <c r="AP517" s="152">
        <v>0</v>
      </c>
      <c r="AQ517" s="204"/>
      <c r="AR517" s="153">
        <v>0</v>
      </c>
      <c r="AS517" s="152">
        <v>0</v>
      </c>
      <c r="AT517" s="204"/>
      <c r="AU517" s="153">
        <v>0</v>
      </c>
      <c r="AV517" s="152">
        <v>0</v>
      </c>
      <c r="AW517" s="204"/>
      <c r="AX517" s="153">
        <v>0</v>
      </c>
      <c r="AY517" s="152">
        <v>0</v>
      </c>
      <c r="AZ517" s="204"/>
    </row>
    <row r="518" spans="1:52" ht="30.75" thickBot="1" x14ac:dyDescent="0.3">
      <c r="A518" s="160"/>
      <c r="B518" s="161">
        <v>457</v>
      </c>
      <c r="C518" s="162" t="str">
        <v>Выключатель трехклавишный ATLASDESIGN схема 1+1+1 10АХ механизм белый</v>
      </c>
      <c r="D518" s="162" t="str">
        <v>шт</v>
      </c>
      <c r="E518" s="163">
        <v>274</v>
      </c>
      <c r="F518" s="162">
        <v>15</v>
      </c>
      <c r="G518" s="163">
        <v>4110</v>
      </c>
      <c r="H518" s="163">
        <v>0</v>
      </c>
      <c r="I518" s="11"/>
      <c r="J518" s="147">
        <v>0</v>
      </c>
      <c r="K518" s="148">
        <v>0</v>
      </c>
      <c r="L518" s="149"/>
      <c r="M518" s="150"/>
      <c r="N518" s="147">
        <v>15</v>
      </c>
      <c r="O518" s="148">
        <v>4110</v>
      </c>
      <c r="P518" s="149"/>
      <c r="Q518" s="153">
        <v>0</v>
      </c>
      <c r="R518" s="152">
        <v>0</v>
      </c>
      <c r="S518" s="204"/>
      <c r="T518" s="153">
        <v>0</v>
      </c>
      <c r="U518" s="152">
        <v>0</v>
      </c>
      <c r="V518" s="204"/>
      <c r="W518" s="153">
        <v>0</v>
      </c>
      <c r="X518" s="152">
        <v>0</v>
      </c>
      <c r="Y518" s="204"/>
      <c r="Z518" s="153">
        <v>0</v>
      </c>
      <c r="AA518" s="152">
        <v>0</v>
      </c>
      <c r="AB518" s="204"/>
      <c r="AC518" s="153">
        <v>0</v>
      </c>
      <c r="AD518" s="152">
        <v>0</v>
      </c>
      <c r="AE518" s="204"/>
      <c r="AF518" s="153">
        <v>0</v>
      </c>
      <c r="AG518" s="152">
        <v>0</v>
      </c>
      <c r="AH518" s="204"/>
      <c r="AI518" s="153">
        <v>0</v>
      </c>
      <c r="AJ518" s="152">
        <v>0</v>
      </c>
      <c r="AK518" s="204"/>
      <c r="AL518" s="153">
        <v>0</v>
      </c>
      <c r="AM518" s="152">
        <v>0</v>
      </c>
      <c r="AN518" s="204"/>
      <c r="AO518" s="153">
        <v>0</v>
      </c>
      <c r="AP518" s="152">
        <v>0</v>
      </c>
      <c r="AQ518" s="204"/>
      <c r="AR518" s="153">
        <v>0</v>
      </c>
      <c r="AS518" s="152">
        <v>0</v>
      </c>
      <c r="AT518" s="204"/>
      <c r="AU518" s="153">
        <v>0</v>
      </c>
      <c r="AV518" s="152">
        <v>0</v>
      </c>
      <c r="AW518" s="204"/>
      <c r="AX518" s="153">
        <v>0</v>
      </c>
      <c r="AY518" s="152">
        <v>0</v>
      </c>
      <c r="AZ518" s="204"/>
    </row>
    <row r="519" spans="1:52" ht="15.75" thickBot="1" x14ac:dyDescent="0.3">
      <c r="A519" s="160"/>
      <c r="B519" s="161">
        <v>458</v>
      </c>
      <c r="C519" s="162" t="str">
        <v>Рамка однопостовая ATLASDESIGN белый</v>
      </c>
      <c r="D519" s="162" t="str">
        <v>шт</v>
      </c>
      <c r="E519" s="163">
        <v>44.84</v>
      </c>
      <c r="F519" s="162">
        <v>82</v>
      </c>
      <c r="G519" s="163">
        <v>3676.88</v>
      </c>
      <c r="H519" s="163">
        <v>0</v>
      </c>
      <c r="I519" s="11"/>
      <c r="J519" s="147">
        <v>0</v>
      </c>
      <c r="K519" s="148">
        <v>0</v>
      </c>
      <c r="L519" s="149"/>
      <c r="M519" s="150"/>
      <c r="N519" s="147">
        <v>82</v>
      </c>
      <c r="O519" s="148">
        <v>3676.88</v>
      </c>
      <c r="P519" s="149"/>
      <c r="Q519" s="153">
        <v>0</v>
      </c>
      <c r="R519" s="152">
        <v>0</v>
      </c>
      <c r="S519" s="204"/>
      <c r="T519" s="153">
        <v>0</v>
      </c>
      <c r="U519" s="152">
        <v>0</v>
      </c>
      <c r="V519" s="204"/>
      <c r="W519" s="153">
        <v>0</v>
      </c>
      <c r="X519" s="152">
        <v>0</v>
      </c>
      <c r="Y519" s="204"/>
      <c r="Z519" s="153">
        <v>0</v>
      </c>
      <c r="AA519" s="152">
        <v>0</v>
      </c>
      <c r="AB519" s="204"/>
      <c r="AC519" s="153">
        <v>0</v>
      </c>
      <c r="AD519" s="152">
        <v>0</v>
      </c>
      <c r="AE519" s="204"/>
      <c r="AF519" s="153">
        <v>0</v>
      </c>
      <c r="AG519" s="152">
        <v>0</v>
      </c>
      <c r="AH519" s="204"/>
      <c r="AI519" s="153">
        <v>0</v>
      </c>
      <c r="AJ519" s="152">
        <v>0</v>
      </c>
      <c r="AK519" s="204"/>
      <c r="AL519" s="153">
        <v>0</v>
      </c>
      <c r="AM519" s="152">
        <v>0</v>
      </c>
      <c r="AN519" s="204"/>
      <c r="AO519" s="153">
        <v>0</v>
      </c>
      <c r="AP519" s="152">
        <v>0</v>
      </c>
      <c r="AQ519" s="204"/>
      <c r="AR519" s="153">
        <v>0</v>
      </c>
      <c r="AS519" s="152">
        <v>0</v>
      </c>
      <c r="AT519" s="204"/>
      <c r="AU519" s="153">
        <v>0</v>
      </c>
      <c r="AV519" s="152">
        <v>0</v>
      </c>
      <c r="AW519" s="204"/>
      <c r="AX519" s="153">
        <v>0</v>
      </c>
      <c r="AY519" s="152">
        <v>0</v>
      </c>
      <c r="AZ519" s="204"/>
    </row>
    <row r="520" spans="1:52" ht="30.75" thickBot="1" x14ac:dyDescent="0.3">
      <c r="A520" s="160"/>
      <c r="B520" s="161">
        <v>459</v>
      </c>
      <c r="C520" s="162" t="str">
        <v>Монтаж и подключение выключателей скрытой установки</v>
      </c>
      <c r="D520" s="162" t="str">
        <v>шт</v>
      </c>
      <c r="E520" s="163">
        <v>192.15</v>
      </c>
      <c r="F520" s="162">
        <v>82</v>
      </c>
      <c r="G520" s="163">
        <v>0</v>
      </c>
      <c r="H520" s="163">
        <v>15756.3</v>
      </c>
      <c r="I520" s="11"/>
      <c r="J520" s="147">
        <v>0</v>
      </c>
      <c r="K520" s="148">
        <v>0</v>
      </c>
      <c r="L520" s="149"/>
      <c r="M520" s="150"/>
      <c r="N520" s="147">
        <v>82</v>
      </c>
      <c r="O520" s="148">
        <v>15756.300000000001</v>
      </c>
      <c r="P520" s="149"/>
      <c r="Q520" s="153">
        <v>0</v>
      </c>
      <c r="R520" s="152">
        <v>0</v>
      </c>
      <c r="S520" s="204"/>
      <c r="T520" s="153">
        <v>0</v>
      </c>
      <c r="U520" s="152">
        <v>0</v>
      </c>
      <c r="V520" s="204"/>
      <c r="W520" s="153">
        <v>0</v>
      </c>
      <c r="X520" s="152">
        <v>0</v>
      </c>
      <c r="Y520" s="204"/>
      <c r="Z520" s="153">
        <v>0</v>
      </c>
      <c r="AA520" s="152">
        <v>0</v>
      </c>
      <c r="AB520" s="204"/>
      <c r="AC520" s="153">
        <v>0</v>
      </c>
      <c r="AD520" s="152">
        <v>0</v>
      </c>
      <c r="AE520" s="204"/>
      <c r="AF520" s="153">
        <v>0</v>
      </c>
      <c r="AG520" s="152">
        <v>0</v>
      </c>
      <c r="AH520" s="204"/>
      <c r="AI520" s="153">
        <v>0</v>
      </c>
      <c r="AJ520" s="152">
        <v>0</v>
      </c>
      <c r="AK520" s="204"/>
      <c r="AL520" s="153">
        <v>0</v>
      </c>
      <c r="AM520" s="152">
        <v>0</v>
      </c>
      <c r="AN520" s="204"/>
      <c r="AO520" s="153">
        <v>0</v>
      </c>
      <c r="AP520" s="152">
        <v>0</v>
      </c>
      <c r="AQ520" s="204"/>
      <c r="AR520" s="153">
        <v>0</v>
      </c>
      <c r="AS520" s="152">
        <v>0</v>
      </c>
      <c r="AT520" s="204"/>
      <c r="AU520" s="153">
        <v>0</v>
      </c>
      <c r="AV520" s="152">
        <v>0</v>
      </c>
      <c r="AW520" s="204"/>
      <c r="AX520" s="153">
        <v>0</v>
      </c>
      <c r="AY520" s="152">
        <v>0</v>
      </c>
      <c r="AZ520" s="204"/>
    </row>
    <row r="521" spans="1:52" ht="15.75" thickBot="1" x14ac:dyDescent="0.3">
      <c r="A521" s="160"/>
      <c r="B521" s="161">
        <v>460</v>
      </c>
      <c r="C521" s="162" t="str">
        <v>КРЗ-0,4</v>
      </c>
      <c r="D521" s="162" t="str">
        <v>шт</v>
      </c>
      <c r="E521" s="163">
        <v>285.02</v>
      </c>
      <c r="F521" s="162">
        <v>15</v>
      </c>
      <c r="G521" s="163">
        <v>4275.3</v>
      </c>
      <c r="H521" s="163">
        <v>0</v>
      </c>
      <c r="I521" s="11"/>
      <c r="J521" s="147">
        <v>0</v>
      </c>
      <c r="K521" s="148">
        <v>0</v>
      </c>
      <c r="L521" s="149"/>
      <c r="M521" s="150"/>
      <c r="N521" s="147">
        <v>15</v>
      </c>
      <c r="O521" s="148">
        <v>4275.2999999999993</v>
      </c>
      <c r="P521" s="149"/>
      <c r="Q521" s="153">
        <v>0</v>
      </c>
      <c r="R521" s="152">
        <v>0</v>
      </c>
      <c r="S521" s="204"/>
      <c r="T521" s="153">
        <v>0</v>
      </c>
      <c r="U521" s="152">
        <v>0</v>
      </c>
      <c r="V521" s="204"/>
      <c r="W521" s="153">
        <v>0</v>
      </c>
      <c r="X521" s="152">
        <v>0</v>
      </c>
      <c r="Y521" s="204"/>
      <c r="Z521" s="153">
        <v>0</v>
      </c>
      <c r="AA521" s="152">
        <v>0</v>
      </c>
      <c r="AB521" s="204"/>
      <c r="AC521" s="153">
        <v>0</v>
      </c>
      <c r="AD521" s="152">
        <v>0</v>
      </c>
      <c r="AE521" s="204"/>
      <c r="AF521" s="153">
        <v>0</v>
      </c>
      <c r="AG521" s="152">
        <v>0</v>
      </c>
      <c r="AH521" s="204"/>
      <c r="AI521" s="153">
        <v>0</v>
      </c>
      <c r="AJ521" s="152">
        <v>0</v>
      </c>
      <c r="AK521" s="204"/>
      <c r="AL521" s="153">
        <v>0</v>
      </c>
      <c r="AM521" s="152">
        <v>0</v>
      </c>
      <c r="AN521" s="204"/>
      <c r="AO521" s="153">
        <v>0</v>
      </c>
      <c r="AP521" s="152">
        <v>0</v>
      </c>
      <c r="AQ521" s="204"/>
      <c r="AR521" s="153">
        <v>0</v>
      </c>
      <c r="AS521" s="152">
        <v>0</v>
      </c>
      <c r="AT521" s="204"/>
      <c r="AU521" s="153">
        <v>0</v>
      </c>
      <c r="AV521" s="152">
        <v>0</v>
      </c>
      <c r="AW521" s="204"/>
      <c r="AX521" s="153">
        <v>0</v>
      </c>
      <c r="AY521" s="152">
        <v>0</v>
      </c>
      <c r="AZ521" s="204"/>
    </row>
    <row r="522" spans="1:52" ht="15.75" thickBot="1" x14ac:dyDescent="0.3">
      <c r="A522" s="160"/>
      <c r="B522" s="161">
        <v>461</v>
      </c>
      <c r="C522" s="162" t="str">
        <v>Монтаж и подключение коробки заземления КРЗ</v>
      </c>
      <c r="D522" s="162" t="str">
        <v>шт</v>
      </c>
      <c r="E522" s="163">
        <v>343.74</v>
      </c>
      <c r="F522" s="162">
        <v>15</v>
      </c>
      <c r="G522" s="163">
        <v>0</v>
      </c>
      <c r="H522" s="163">
        <v>5156.1000000000004</v>
      </c>
      <c r="I522" s="11"/>
      <c r="J522" s="147">
        <v>0</v>
      </c>
      <c r="K522" s="148">
        <v>0</v>
      </c>
      <c r="L522" s="149"/>
      <c r="M522" s="150"/>
      <c r="N522" s="147">
        <v>15</v>
      </c>
      <c r="O522" s="148">
        <v>5156.1000000000004</v>
      </c>
      <c r="P522" s="149"/>
      <c r="Q522" s="153">
        <v>0</v>
      </c>
      <c r="R522" s="152">
        <v>0</v>
      </c>
      <c r="S522" s="204"/>
      <c r="T522" s="153">
        <v>0</v>
      </c>
      <c r="U522" s="152">
        <v>0</v>
      </c>
      <c r="V522" s="204"/>
      <c r="W522" s="153">
        <v>0</v>
      </c>
      <c r="X522" s="152">
        <v>0</v>
      </c>
      <c r="Y522" s="204"/>
      <c r="Z522" s="153">
        <v>0</v>
      </c>
      <c r="AA522" s="152">
        <v>0</v>
      </c>
      <c r="AB522" s="204"/>
      <c r="AC522" s="153">
        <v>0</v>
      </c>
      <c r="AD522" s="152">
        <v>0</v>
      </c>
      <c r="AE522" s="204"/>
      <c r="AF522" s="153">
        <v>0</v>
      </c>
      <c r="AG522" s="152">
        <v>0</v>
      </c>
      <c r="AH522" s="204"/>
      <c r="AI522" s="153">
        <v>0</v>
      </c>
      <c r="AJ522" s="152">
        <v>0</v>
      </c>
      <c r="AK522" s="204"/>
      <c r="AL522" s="153">
        <v>0</v>
      </c>
      <c r="AM522" s="152">
        <v>0</v>
      </c>
      <c r="AN522" s="204"/>
      <c r="AO522" s="153">
        <v>0</v>
      </c>
      <c r="AP522" s="152">
        <v>0</v>
      </c>
      <c r="AQ522" s="204"/>
      <c r="AR522" s="153">
        <v>0</v>
      </c>
      <c r="AS522" s="152">
        <v>0</v>
      </c>
      <c r="AT522" s="204"/>
      <c r="AU522" s="153">
        <v>0</v>
      </c>
      <c r="AV522" s="152">
        <v>0</v>
      </c>
      <c r="AW522" s="204"/>
      <c r="AX522" s="153">
        <v>0</v>
      </c>
      <c r="AY522" s="152">
        <v>0</v>
      </c>
      <c r="AZ522" s="204"/>
    </row>
    <row r="523" spans="1:52" ht="45.75" thickBot="1" x14ac:dyDescent="0.3">
      <c r="A523" s="160"/>
      <c r="B523" s="161">
        <v>462</v>
      </c>
      <c r="C523" s="162" t="str">
        <v>Звонок Зуммер-1-04 (2ТК) двухтональный без кнопки пластик АБС проводной 220В (Зуммер-1-04 (2ТК))</v>
      </c>
      <c r="D523" s="162" t="str">
        <v>шт</v>
      </c>
      <c r="E523" s="163">
        <v>261.54000000000002</v>
      </c>
      <c r="F523" s="162">
        <v>15</v>
      </c>
      <c r="G523" s="163">
        <v>3923.1</v>
      </c>
      <c r="H523" s="163">
        <v>0</v>
      </c>
      <c r="I523" s="11"/>
      <c r="J523" s="147">
        <v>0</v>
      </c>
      <c r="K523" s="148">
        <v>0</v>
      </c>
      <c r="L523" s="149"/>
      <c r="M523" s="150"/>
      <c r="N523" s="147">
        <v>15</v>
      </c>
      <c r="O523" s="148">
        <v>3923.1000000000004</v>
      </c>
      <c r="P523" s="149"/>
      <c r="Q523" s="153">
        <v>0</v>
      </c>
      <c r="R523" s="152">
        <v>0</v>
      </c>
      <c r="S523" s="204"/>
      <c r="T523" s="153">
        <v>0</v>
      </c>
      <c r="U523" s="152">
        <v>0</v>
      </c>
      <c r="V523" s="204"/>
      <c r="W523" s="153">
        <v>0</v>
      </c>
      <c r="X523" s="152">
        <v>0</v>
      </c>
      <c r="Y523" s="204"/>
      <c r="Z523" s="153">
        <v>0</v>
      </c>
      <c r="AA523" s="152">
        <v>0</v>
      </c>
      <c r="AB523" s="204"/>
      <c r="AC523" s="153">
        <v>0</v>
      </c>
      <c r="AD523" s="152">
        <v>0</v>
      </c>
      <c r="AE523" s="204"/>
      <c r="AF523" s="153">
        <v>0</v>
      </c>
      <c r="AG523" s="152">
        <v>0</v>
      </c>
      <c r="AH523" s="204"/>
      <c r="AI523" s="153">
        <v>0</v>
      </c>
      <c r="AJ523" s="152">
        <v>0</v>
      </c>
      <c r="AK523" s="204"/>
      <c r="AL523" s="153">
        <v>0</v>
      </c>
      <c r="AM523" s="152">
        <v>0</v>
      </c>
      <c r="AN523" s="204"/>
      <c r="AO523" s="153">
        <v>0</v>
      </c>
      <c r="AP523" s="152">
        <v>0</v>
      </c>
      <c r="AQ523" s="204"/>
      <c r="AR523" s="153">
        <v>0</v>
      </c>
      <c r="AS523" s="152">
        <v>0</v>
      </c>
      <c r="AT523" s="204"/>
      <c r="AU523" s="153">
        <v>0</v>
      </c>
      <c r="AV523" s="152">
        <v>0</v>
      </c>
      <c r="AW523" s="204"/>
      <c r="AX523" s="153">
        <v>0</v>
      </c>
      <c r="AY523" s="152">
        <v>0</v>
      </c>
      <c r="AZ523" s="204"/>
    </row>
    <row r="524" spans="1:52" ht="15.75" thickBot="1" x14ac:dyDescent="0.3">
      <c r="A524" s="160"/>
      <c r="B524" s="161">
        <v>463</v>
      </c>
      <c r="C524" s="162" t="str">
        <v>Беларусь Кнопка для звонков</v>
      </c>
      <c r="D524" s="162" t="str">
        <v>шт</v>
      </c>
      <c r="E524" s="163">
        <v>74.73</v>
      </c>
      <c r="F524" s="162">
        <v>15</v>
      </c>
      <c r="G524" s="163">
        <v>1120.95</v>
      </c>
      <c r="H524" s="163">
        <v>0</v>
      </c>
      <c r="I524" s="11"/>
      <c r="J524" s="147">
        <v>0</v>
      </c>
      <c r="K524" s="148">
        <v>0</v>
      </c>
      <c r="L524" s="149"/>
      <c r="M524" s="150"/>
      <c r="N524" s="147">
        <v>15</v>
      </c>
      <c r="O524" s="148">
        <v>1120.95</v>
      </c>
      <c r="P524" s="149"/>
      <c r="Q524" s="153">
        <v>0</v>
      </c>
      <c r="R524" s="152">
        <v>0</v>
      </c>
      <c r="S524" s="204"/>
      <c r="T524" s="153">
        <v>0</v>
      </c>
      <c r="U524" s="152">
        <v>0</v>
      </c>
      <c r="V524" s="204"/>
      <c r="W524" s="153">
        <v>0</v>
      </c>
      <c r="X524" s="152">
        <v>0</v>
      </c>
      <c r="Y524" s="204"/>
      <c r="Z524" s="153">
        <v>0</v>
      </c>
      <c r="AA524" s="152">
        <v>0</v>
      </c>
      <c r="AB524" s="204"/>
      <c r="AC524" s="153">
        <v>0</v>
      </c>
      <c r="AD524" s="152">
        <v>0</v>
      </c>
      <c r="AE524" s="204"/>
      <c r="AF524" s="153">
        <v>0</v>
      </c>
      <c r="AG524" s="152">
        <v>0</v>
      </c>
      <c r="AH524" s="204"/>
      <c r="AI524" s="153">
        <v>0</v>
      </c>
      <c r="AJ524" s="152">
        <v>0</v>
      </c>
      <c r="AK524" s="204"/>
      <c r="AL524" s="153">
        <v>0</v>
      </c>
      <c r="AM524" s="152">
        <v>0</v>
      </c>
      <c r="AN524" s="204"/>
      <c r="AO524" s="153">
        <v>0</v>
      </c>
      <c r="AP524" s="152">
        <v>0</v>
      </c>
      <c r="AQ524" s="204"/>
      <c r="AR524" s="153">
        <v>0</v>
      </c>
      <c r="AS524" s="152">
        <v>0</v>
      </c>
      <c r="AT524" s="204"/>
      <c r="AU524" s="153">
        <v>0</v>
      </c>
      <c r="AV524" s="152">
        <v>0</v>
      </c>
      <c r="AW524" s="204"/>
      <c r="AX524" s="153">
        <v>0</v>
      </c>
      <c r="AY524" s="152">
        <v>0</v>
      </c>
      <c r="AZ524" s="204"/>
    </row>
    <row r="525" spans="1:52" ht="15.75" thickBot="1" x14ac:dyDescent="0.3">
      <c r="A525" s="160"/>
      <c r="B525" s="161">
        <v>464</v>
      </c>
      <c r="C525" s="162" t="str">
        <v>Монтаж и подключение звонка</v>
      </c>
      <c r="D525" s="162" t="str">
        <v>шт</v>
      </c>
      <c r="E525" s="163">
        <v>160.13</v>
      </c>
      <c r="F525" s="162">
        <v>15</v>
      </c>
      <c r="G525" s="163">
        <v>0</v>
      </c>
      <c r="H525" s="163">
        <v>2401.9499999999998</v>
      </c>
      <c r="I525" s="11"/>
      <c r="J525" s="147">
        <v>0</v>
      </c>
      <c r="K525" s="148">
        <v>0</v>
      </c>
      <c r="L525" s="149"/>
      <c r="M525" s="150"/>
      <c r="N525" s="147">
        <v>15</v>
      </c>
      <c r="O525" s="148">
        <v>2401.9499999999998</v>
      </c>
      <c r="P525" s="149"/>
      <c r="Q525" s="153">
        <v>0</v>
      </c>
      <c r="R525" s="152">
        <v>0</v>
      </c>
      <c r="S525" s="204"/>
      <c r="T525" s="153">
        <v>0</v>
      </c>
      <c r="U525" s="152">
        <v>0</v>
      </c>
      <c r="V525" s="204"/>
      <c r="W525" s="153">
        <v>0</v>
      </c>
      <c r="X525" s="152">
        <v>0</v>
      </c>
      <c r="Y525" s="204"/>
      <c r="Z525" s="153">
        <v>0</v>
      </c>
      <c r="AA525" s="152">
        <v>0</v>
      </c>
      <c r="AB525" s="204"/>
      <c r="AC525" s="153">
        <v>0</v>
      </c>
      <c r="AD525" s="152">
        <v>0</v>
      </c>
      <c r="AE525" s="204"/>
      <c r="AF525" s="153">
        <v>0</v>
      </c>
      <c r="AG525" s="152">
        <v>0</v>
      </c>
      <c r="AH525" s="204"/>
      <c r="AI525" s="153">
        <v>0</v>
      </c>
      <c r="AJ525" s="152">
        <v>0</v>
      </c>
      <c r="AK525" s="204"/>
      <c r="AL525" s="153">
        <v>0</v>
      </c>
      <c r="AM525" s="152">
        <v>0</v>
      </c>
      <c r="AN525" s="204"/>
      <c r="AO525" s="153">
        <v>0</v>
      </c>
      <c r="AP525" s="152">
        <v>0</v>
      </c>
      <c r="AQ525" s="204"/>
      <c r="AR525" s="153">
        <v>0</v>
      </c>
      <c r="AS525" s="152">
        <v>0</v>
      </c>
      <c r="AT525" s="204"/>
      <c r="AU525" s="153">
        <v>0</v>
      </c>
      <c r="AV525" s="152">
        <v>0</v>
      </c>
      <c r="AW525" s="204"/>
      <c r="AX525" s="153">
        <v>0</v>
      </c>
      <c r="AY525" s="152">
        <v>0</v>
      </c>
      <c r="AZ525" s="204"/>
    </row>
    <row r="526" spans="1:52" ht="15.75" thickBot="1" x14ac:dyDescent="0.3">
      <c r="A526" s="160"/>
      <c r="B526" s="161">
        <v>465</v>
      </c>
      <c r="C526" s="162" t="str">
        <v>Монтаж и подключение кнопки звонка</v>
      </c>
      <c r="D526" s="162" t="str">
        <v>шт</v>
      </c>
      <c r="E526" s="163">
        <v>160.13</v>
      </c>
      <c r="F526" s="162">
        <v>15</v>
      </c>
      <c r="G526" s="163">
        <v>0</v>
      </c>
      <c r="H526" s="163">
        <v>2401.9499999999998</v>
      </c>
      <c r="I526" s="11"/>
      <c r="J526" s="147">
        <v>0</v>
      </c>
      <c r="K526" s="148">
        <v>0</v>
      </c>
      <c r="L526" s="149"/>
      <c r="M526" s="150"/>
      <c r="N526" s="147">
        <v>15</v>
      </c>
      <c r="O526" s="148">
        <v>2401.9499999999998</v>
      </c>
      <c r="P526" s="149"/>
      <c r="Q526" s="153">
        <v>0</v>
      </c>
      <c r="R526" s="152">
        <v>0</v>
      </c>
      <c r="S526" s="204"/>
      <c r="T526" s="153">
        <v>0</v>
      </c>
      <c r="U526" s="152">
        <v>0</v>
      </c>
      <c r="V526" s="204"/>
      <c r="W526" s="153">
        <v>0</v>
      </c>
      <c r="X526" s="152">
        <v>0</v>
      </c>
      <c r="Y526" s="204"/>
      <c r="Z526" s="153">
        <v>0</v>
      </c>
      <c r="AA526" s="152">
        <v>0</v>
      </c>
      <c r="AB526" s="204"/>
      <c r="AC526" s="153">
        <v>0</v>
      </c>
      <c r="AD526" s="152">
        <v>0</v>
      </c>
      <c r="AE526" s="204"/>
      <c r="AF526" s="153">
        <v>0</v>
      </c>
      <c r="AG526" s="152">
        <v>0</v>
      </c>
      <c r="AH526" s="204"/>
      <c r="AI526" s="153">
        <v>0</v>
      </c>
      <c r="AJ526" s="152">
        <v>0</v>
      </c>
      <c r="AK526" s="204"/>
      <c r="AL526" s="153">
        <v>0</v>
      </c>
      <c r="AM526" s="152">
        <v>0</v>
      </c>
      <c r="AN526" s="204"/>
      <c r="AO526" s="153">
        <v>0</v>
      </c>
      <c r="AP526" s="152">
        <v>0</v>
      </c>
      <c r="AQ526" s="204"/>
      <c r="AR526" s="153">
        <v>0</v>
      </c>
      <c r="AS526" s="152">
        <v>0</v>
      </c>
      <c r="AT526" s="204"/>
      <c r="AU526" s="153">
        <v>0</v>
      </c>
      <c r="AV526" s="152">
        <v>0</v>
      </c>
      <c r="AW526" s="204"/>
      <c r="AX526" s="153">
        <v>0</v>
      </c>
      <c r="AY526" s="152">
        <v>0</v>
      </c>
      <c r="AZ526" s="204"/>
    </row>
    <row r="527" spans="1:52" ht="15.75" thickBot="1" x14ac:dyDescent="0.3">
      <c r="A527" s="160"/>
      <c r="B527" s="161">
        <v>0</v>
      </c>
      <c r="C527" s="162" t="str">
        <v>5.Электромонтажные изделия</v>
      </c>
      <c r="D527" s="162">
        <v>0</v>
      </c>
      <c r="E527" s="163">
        <v>0</v>
      </c>
      <c r="F527" s="162">
        <v>0</v>
      </c>
      <c r="G527" s="163">
        <v>0</v>
      </c>
      <c r="H527" s="163">
        <v>0</v>
      </c>
      <c r="I527" s="11"/>
      <c r="J527" s="147">
        <v>0</v>
      </c>
      <c r="K527" s="148">
        <v>0</v>
      </c>
      <c r="L527" s="149"/>
      <c r="M527" s="150"/>
      <c r="N527" s="147">
        <v>0</v>
      </c>
      <c r="O527" s="148">
        <v>0</v>
      </c>
      <c r="P527" s="149"/>
      <c r="Q527" s="153">
        <v>0</v>
      </c>
      <c r="R527" s="152">
        <v>0</v>
      </c>
      <c r="S527" s="204"/>
      <c r="T527" s="153">
        <v>0</v>
      </c>
      <c r="U527" s="152">
        <v>0</v>
      </c>
      <c r="V527" s="204"/>
      <c r="W527" s="153">
        <v>0</v>
      </c>
      <c r="X527" s="152">
        <v>0</v>
      </c>
      <c r="Y527" s="204"/>
      <c r="Z527" s="153">
        <v>0</v>
      </c>
      <c r="AA527" s="152">
        <v>0</v>
      </c>
      <c r="AB527" s="204"/>
      <c r="AC527" s="153">
        <v>0</v>
      </c>
      <c r="AD527" s="152">
        <v>0</v>
      </c>
      <c r="AE527" s="204"/>
      <c r="AF527" s="153">
        <v>0</v>
      </c>
      <c r="AG527" s="152">
        <v>0</v>
      </c>
      <c r="AH527" s="204"/>
      <c r="AI527" s="153">
        <v>0</v>
      </c>
      <c r="AJ527" s="152">
        <v>0</v>
      </c>
      <c r="AK527" s="204"/>
      <c r="AL527" s="153">
        <v>0</v>
      </c>
      <c r="AM527" s="152">
        <v>0</v>
      </c>
      <c r="AN527" s="204"/>
      <c r="AO527" s="153">
        <v>0</v>
      </c>
      <c r="AP527" s="152">
        <v>0</v>
      </c>
      <c r="AQ527" s="204"/>
      <c r="AR527" s="153">
        <v>0</v>
      </c>
      <c r="AS527" s="152">
        <v>0</v>
      </c>
      <c r="AT527" s="204"/>
      <c r="AU527" s="153">
        <v>0</v>
      </c>
      <c r="AV527" s="152">
        <v>0</v>
      </c>
      <c r="AW527" s="204"/>
      <c r="AX527" s="153">
        <v>0</v>
      </c>
      <c r="AY527" s="152">
        <v>0</v>
      </c>
      <c r="AZ527" s="204"/>
    </row>
    <row r="528" spans="1:52" ht="15.75" thickBot="1" x14ac:dyDescent="0.3">
      <c r="A528" s="160"/>
      <c r="B528" s="161">
        <v>466</v>
      </c>
      <c r="C528" s="162" t="str">
        <v>Скрутка СИЗ-1 2.5-4.5мм желтая</v>
      </c>
      <c r="D528" s="162" t="str">
        <v>шт</v>
      </c>
      <c r="E528" s="163">
        <v>4.0599999999999996</v>
      </c>
      <c r="F528" s="162">
        <v>200</v>
      </c>
      <c r="G528" s="163">
        <v>812</v>
      </c>
      <c r="H528" s="163">
        <v>0</v>
      </c>
      <c r="I528" s="11"/>
      <c r="J528" s="147">
        <v>200</v>
      </c>
      <c r="K528" s="148">
        <v>811.99999999999989</v>
      </c>
      <c r="L528" s="149"/>
      <c r="M528" s="150"/>
      <c r="N528" s="147">
        <v>0</v>
      </c>
      <c r="O528" s="148">
        <v>0</v>
      </c>
      <c r="P528" s="149"/>
      <c r="Q528" s="153">
        <v>0</v>
      </c>
      <c r="R528" s="152">
        <v>0</v>
      </c>
      <c r="S528" s="204"/>
      <c r="T528" s="153">
        <v>0</v>
      </c>
      <c r="U528" s="152">
        <v>0</v>
      </c>
      <c r="V528" s="204"/>
      <c r="W528" s="153">
        <v>200</v>
      </c>
      <c r="X528" s="152">
        <v>811.99999999999989</v>
      </c>
      <c r="Y528" s="204"/>
      <c r="Z528" s="153">
        <v>0</v>
      </c>
      <c r="AA528" s="152">
        <v>0</v>
      </c>
      <c r="AB528" s="204"/>
      <c r="AC528" s="153">
        <v>0</v>
      </c>
      <c r="AD528" s="152">
        <v>0</v>
      </c>
      <c r="AE528" s="204"/>
      <c r="AF528" s="153">
        <v>0</v>
      </c>
      <c r="AG528" s="152">
        <v>0</v>
      </c>
      <c r="AH528" s="204"/>
      <c r="AI528" s="153">
        <v>0</v>
      </c>
      <c r="AJ528" s="152">
        <v>0</v>
      </c>
      <c r="AK528" s="204"/>
      <c r="AL528" s="153">
        <v>0</v>
      </c>
      <c r="AM528" s="152">
        <v>0</v>
      </c>
      <c r="AN528" s="204"/>
      <c r="AO528" s="153">
        <v>0</v>
      </c>
      <c r="AP528" s="152">
        <v>0</v>
      </c>
      <c r="AQ528" s="204"/>
      <c r="AR528" s="153">
        <v>0</v>
      </c>
      <c r="AS528" s="152">
        <v>0</v>
      </c>
      <c r="AT528" s="204"/>
      <c r="AU528" s="153">
        <v>0</v>
      </c>
      <c r="AV528" s="152">
        <v>0</v>
      </c>
      <c r="AW528" s="204"/>
      <c r="AX528" s="153">
        <v>0</v>
      </c>
      <c r="AY528" s="152">
        <v>0</v>
      </c>
      <c r="AZ528" s="204"/>
    </row>
    <row r="529" spans="1:52" ht="15.75" thickBot="1" x14ac:dyDescent="0.3">
      <c r="A529" s="160"/>
      <c r="B529" s="161">
        <v>467</v>
      </c>
      <c r="C529" s="162" t="str">
        <v>Скрутка СИЗ-1 4-11мм красная</v>
      </c>
      <c r="D529" s="162" t="str">
        <v>шт</v>
      </c>
      <c r="E529" s="163">
        <v>5.34</v>
      </c>
      <c r="F529" s="162">
        <v>1000</v>
      </c>
      <c r="G529" s="163">
        <v>5340</v>
      </c>
      <c r="H529" s="163">
        <v>0</v>
      </c>
      <c r="I529" s="11"/>
      <c r="J529" s="147">
        <v>1000</v>
      </c>
      <c r="K529" s="148">
        <v>5340</v>
      </c>
      <c r="L529" s="149"/>
      <c r="M529" s="150"/>
      <c r="N529" s="147">
        <v>0</v>
      </c>
      <c r="O529" s="148">
        <v>0</v>
      </c>
      <c r="P529" s="149"/>
      <c r="Q529" s="153">
        <v>0</v>
      </c>
      <c r="R529" s="152">
        <v>0</v>
      </c>
      <c r="S529" s="204"/>
      <c r="T529" s="153">
        <v>0</v>
      </c>
      <c r="U529" s="152">
        <v>0</v>
      </c>
      <c r="V529" s="204"/>
      <c r="W529" s="153">
        <v>1000</v>
      </c>
      <c r="X529" s="152">
        <v>5340</v>
      </c>
      <c r="Y529" s="204"/>
      <c r="Z529" s="153">
        <v>0</v>
      </c>
      <c r="AA529" s="152">
        <v>0</v>
      </c>
      <c r="AB529" s="204"/>
      <c r="AC529" s="153">
        <v>0</v>
      </c>
      <c r="AD529" s="152">
        <v>0</v>
      </c>
      <c r="AE529" s="204"/>
      <c r="AF529" s="153">
        <v>0</v>
      </c>
      <c r="AG529" s="152">
        <v>0</v>
      </c>
      <c r="AH529" s="204"/>
      <c r="AI529" s="153">
        <v>0</v>
      </c>
      <c r="AJ529" s="152">
        <v>0</v>
      </c>
      <c r="AK529" s="204"/>
      <c r="AL529" s="153">
        <v>0</v>
      </c>
      <c r="AM529" s="152">
        <v>0</v>
      </c>
      <c r="AN529" s="204"/>
      <c r="AO529" s="153">
        <v>0</v>
      </c>
      <c r="AP529" s="152">
        <v>0</v>
      </c>
      <c r="AQ529" s="204"/>
      <c r="AR529" s="153">
        <v>0</v>
      </c>
      <c r="AS529" s="152">
        <v>0</v>
      </c>
      <c r="AT529" s="204"/>
      <c r="AU529" s="153">
        <v>0</v>
      </c>
      <c r="AV529" s="152">
        <v>0</v>
      </c>
      <c r="AW529" s="204"/>
      <c r="AX529" s="153">
        <v>0</v>
      </c>
      <c r="AY529" s="152">
        <v>0</v>
      </c>
      <c r="AZ529" s="204"/>
    </row>
    <row r="530" spans="1:52" ht="15.75" thickBot="1" x14ac:dyDescent="0.3">
      <c r="A530" s="160"/>
      <c r="B530" s="161">
        <v>468</v>
      </c>
      <c r="C530" s="162" t="str">
        <v>Бирка кабельная У-134 квадрат 55х55 мм</v>
      </c>
      <c r="D530" s="162" t="str">
        <v>шт</v>
      </c>
      <c r="E530" s="163">
        <v>2.46</v>
      </c>
      <c r="F530" s="162">
        <v>15</v>
      </c>
      <c r="G530" s="163">
        <v>36.9</v>
      </c>
      <c r="H530" s="163">
        <v>0</v>
      </c>
      <c r="I530" s="11"/>
      <c r="J530" s="147">
        <v>0</v>
      </c>
      <c r="K530" s="148">
        <v>0</v>
      </c>
      <c r="L530" s="149"/>
      <c r="M530" s="150"/>
      <c r="N530" s="147">
        <v>15</v>
      </c>
      <c r="O530" s="148">
        <v>36.9</v>
      </c>
      <c r="P530" s="149"/>
      <c r="Q530" s="153">
        <v>0</v>
      </c>
      <c r="R530" s="152">
        <v>0</v>
      </c>
      <c r="S530" s="204"/>
      <c r="T530" s="153">
        <v>0</v>
      </c>
      <c r="U530" s="152">
        <v>0</v>
      </c>
      <c r="V530" s="204"/>
      <c r="W530" s="153">
        <v>0</v>
      </c>
      <c r="X530" s="152">
        <v>0</v>
      </c>
      <c r="Y530" s="204"/>
      <c r="Z530" s="153">
        <v>0</v>
      </c>
      <c r="AA530" s="152">
        <v>0</v>
      </c>
      <c r="AB530" s="204"/>
      <c r="AC530" s="153">
        <v>0</v>
      </c>
      <c r="AD530" s="152">
        <v>0</v>
      </c>
      <c r="AE530" s="204"/>
      <c r="AF530" s="153">
        <v>0</v>
      </c>
      <c r="AG530" s="152">
        <v>0</v>
      </c>
      <c r="AH530" s="204"/>
      <c r="AI530" s="153">
        <v>0</v>
      </c>
      <c r="AJ530" s="152">
        <v>0</v>
      </c>
      <c r="AK530" s="204"/>
      <c r="AL530" s="153">
        <v>0</v>
      </c>
      <c r="AM530" s="152">
        <v>0</v>
      </c>
      <c r="AN530" s="204"/>
      <c r="AO530" s="153">
        <v>0</v>
      </c>
      <c r="AP530" s="152">
        <v>0</v>
      </c>
      <c r="AQ530" s="204"/>
      <c r="AR530" s="153">
        <v>0</v>
      </c>
      <c r="AS530" s="152">
        <v>0</v>
      </c>
      <c r="AT530" s="204"/>
      <c r="AU530" s="153">
        <v>0</v>
      </c>
      <c r="AV530" s="152">
        <v>0</v>
      </c>
      <c r="AW530" s="204"/>
      <c r="AX530" s="153">
        <v>0</v>
      </c>
      <c r="AY530" s="152">
        <v>0</v>
      </c>
      <c r="AZ530" s="204"/>
    </row>
    <row r="531" spans="1:52" ht="15.75" thickBot="1" x14ac:dyDescent="0.3">
      <c r="A531" s="160"/>
      <c r="B531" s="161">
        <v>469</v>
      </c>
      <c r="C531" s="162" t="str">
        <v>Коробка установочная 68мм (С3М2)</v>
      </c>
      <c r="D531" s="162" t="str">
        <v>шт</v>
      </c>
      <c r="E531" s="163">
        <v>12.81</v>
      </c>
      <c r="F531" s="162">
        <v>32</v>
      </c>
      <c r="G531" s="163">
        <v>409.92</v>
      </c>
      <c r="H531" s="163">
        <v>0</v>
      </c>
      <c r="I531" s="11"/>
      <c r="J531" s="147">
        <v>0</v>
      </c>
      <c r="K531" s="148">
        <v>0</v>
      </c>
      <c r="L531" s="149"/>
      <c r="M531" s="150"/>
      <c r="N531" s="147">
        <v>32</v>
      </c>
      <c r="O531" s="148">
        <v>409.92</v>
      </c>
      <c r="P531" s="149"/>
      <c r="Q531" s="153">
        <v>0</v>
      </c>
      <c r="R531" s="152">
        <v>0</v>
      </c>
      <c r="S531" s="204"/>
      <c r="T531" s="153">
        <v>0</v>
      </c>
      <c r="U531" s="152">
        <v>0</v>
      </c>
      <c r="V531" s="204"/>
      <c r="W531" s="153">
        <v>0</v>
      </c>
      <c r="X531" s="152">
        <v>0</v>
      </c>
      <c r="Y531" s="204"/>
      <c r="Z531" s="153">
        <v>0</v>
      </c>
      <c r="AA531" s="152">
        <v>0</v>
      </c>
      <c r="AB531" s="204"/>
      <c r="AC531" s="153">
        <v>0</v>
      </c>
      <c r="AD531" s="152">
        <v>0</v>
      </c>
      <c r="AE531" s="204"/>
      <c r="AF531" s="153">
        <v>0</v>
      </c>
      <c r="AG531" s="152">
        <v>0</v>
      </c>
      <c r="AH531" s="204"/>
      <c r="AI531" s="153">
        <v>0</v>
      </c>
      <c r="AJ531" s="152">
        <v>0</v>
      </c>
      <c r="AK531" s="204"/>
      <c r="AL531" s="153">
        <v>0</v>
      </c>
      <c r="AM531" s="152">
        <v>0</v>
      </c>
      <c r="AN531" s="204"/>
      <c r="AO531" s="153">
        <v>0</v>
      </c>
      <c r="AP531" s="152">
        <v>0</v>
      </c>
      <c r="AQ531" s="204"/>
      <c r="AR531" s="153">
        <v>0</v>
      </c>
      <c r="AS531" s="152">
        <v>0</v>
      </c>
      <c r="AT531" s="204"/>
      <c r="AU531" s="153">
        <v>0</v>
      </c>
      <c r="AV531" s="152">
        <v>0</v>
      </c>
      <c r="AW531" s="204"/>
      <c r="AX531" s="153">
        <v>0</v>
      </c>
      <c r="AY531" s="152">
        <v>0</v>
      </c>
      <c r="AZ531" s="204"/>
    </row>
    <row r="532" spans="1:52" ht="30.75" thickBot="1" x14ac:dyDescent="0.3">
      <c r="A532" s="160"/>
      <c r="B532" s="161">
        <v>470</v>
      </c>
      <c r="C532" s="162" t="str">
        <v>Высверливание отверстия в кирпиче и вмазывание установочной коробки</v>
      </c>
      <c r="D532" s="162" t="str">
        <v>шт</v>
      </c>
      <c r="E532" s="163">
        <v>320.25</v>
      </c>
      <c r="F532" s="162">
        <v>32</v>
      </c>
      <c r="G532" s="163">
        <v>0</v>
      </c>
      <c r="H532" s="163">
        <v>10248</v>
      </c>
      <c r="I532" s="11"/>
      <c r="J532" s="147">
        <v>0</v>
      </c>
      <c r="K532" s="148">
        <v>0</v>
      </c>
      <c r="L532" s="149"/>
      <c r="M532" s="150"/>
      <c r="N532" s="147">
        <v>32</v>
      </c>
      <c r="O532" s="148">
        <v>10248</v>
      </c>
      <c r="P532" s="149"/>
      <c r="Q532" s="153">
        <v>0</v>
      </c>
      <c r="R532" s="152">
        <v>0</v>
      </c>
      <c r="S532" s="204"/>
      <c r="T532" s="153">
        <v>0</v>
      </c>
      <c r="U532" s="152">
        <v>0</v>
      </c>
      <c r="V532" s="204"/>
      <c r="W532" s="153">
        <v>0</v>
      </c>
      <c r="X532" s="152">
        <v>0</v>
      </c>
      <c r="Y532" s="204"/>
      <c r="Z532" s="153">
        <v>0</v>
      </c>
      <c r="AA532" s="152">
        <v>0</v>
      </c>
      <c r="AB532" s="204"/>
      <c r="AC532" s="153">
        <v>0</v>
      </c>
      <c r="AD532" s="152">
        <v>0</v>
      </c>
      <c r="AE532" s="204"/>
      <c r="AF532" s="153">
        <v>0</v>
      </c>
      <c r="AG532" s="152">
        <v>0</v>
      </c>
      <c r="AH532" s="204"/>
      <c r="AI532" s="153">
        <v>0</v>
      </c>
      <c r="AJ532" s="152">
        <v>0</v>
      </c>
      <c r="AK532" s="204"/>
      <c r="AL532" s="153">
        <v>0</v>
      </c>
      <c r="AM532" s="152">
        <v>0</v>
      </c>
      <c r="AN532" s="204"/>
      <c r="AO532" s="153">
        <v>0</v>
      </c>
      <c r="AP532" s="152">
        <v>0</v>
      </c>
      <c r="AQ532" s="204"/>
      <c r="AR532" s="153">
        <v>0</v>
      </c>
      <c r="AS532" s="152">
        <v>0</v>
      </c>
      <c r="AT532" s="204"/>
      <c r="AU532" s="153">
        <v>0</v>
      </c>
      <c r="AV532" s="152">
        <v>0</v>
      </c>
      <c r="AW532" s="204"/>
      <c r="AX532" s="153">
        <v>0</v>
      </c>
      <c r="AY532" s="152">
        <v>0</v>
      </c>
      <c r="AZ532" s="204"/>
    </row>
    <row r="533" spans="1:52" ht="15.75" thickBot="1" x14ac:dyDescent="0.3">
      <c r="A533" s="160"/>
      <c r="B533" s="161">
        <v>471</v>
      </c>
      <c r="C533" s="162" t="str">
        <v>Крышка КОН-1М-04</v>
      </c>
      <c r="D533" s="162" t="str">
        <v>шт</v>
      </c>
      <c r="E533" s="163">
        <v>58.21</v>
      </c>
      <c r="F533" s="162">
        <v>186</v>
      </c>
      <c r="G533" s="163">
        <v>10827.06</v>
      </c>
      <c r="H533" s="163">
        <v>0</v>
      </c>
      <c r="I533" s="11"/>
      <c r="J533" s="147">
        <v>186</v>
      </c>
      <c r="K533" s="148">
        <v>10827.06</v>
      </c>
      <c r="L533" s="149"/>
      <c r="M533" s="150"/>
      <c r="N533" s="147">
        <v>0</v>
      </c>
      <c r="O533" s="148">
        <v>0</v>
      </c>
      <c r="P533" s="149"/>
      <c r="Q533" s="153">
        <v>0</v>
      </c>
      <c r="R533" s="152">
        <v>0</v>
      </c>
      <c r="S533" s="204"/>
      <c r="T533" s="153">
        <v>0</v>
      </c>
      <c r="U533" s="152">
        <v>0</v>
      </c>
      <c r="V533" s="204"/>
      <c r="W533" s="153">
        <v>186</v>
      </c>
      <c r="X533" s="152">
        <v>10827.06</v>
      </c>
      <c r="Y533" s="204"/>
      <c r="Z533" s="153">
        <v>0</v>
      </c>
      <c r="AA533" s="152">
        <v>0</v>
      </c>
      <c r="AB533" s="204"/>
      <c r="AC533" s="153">
        <v>0</v>
      </c>
      <c r="AD533" s="152">
        <v>0</v>
      </c>
      <c r="AE533" s="204"/>
      <c r="AF533" s="153">
        <v>0</v>
      </c>
      <c r="AG533" s="152">
        <v>0</v>
      </c>
      <c r="AH533" s="204"/>
      <c r="AI533" s="153">
        <v>0</v>
      </c>
      <c r="AJ533" s="152">
        <v>0</v>
      </c>
      <c r="AK533" s="204"/>
      <c r="AL533" s="153">
        <v>0</v>
      </c>
      <c r="AM533" s="152">
        <v>0</v>
      </c>
      <c r="AN533" s="204"/>
      <c r="AO533" s="153">
        <v>0</v>
      </c>
      <c r="AP533" s="152">
        <v>0</v>
      </c>
      <c r="AQ533" s="204"/>
      <c r="AR533" s="153">
        <v>0</v>
      </c>
      <c r="AS533" s="152">
        <v>0</v>
      </c>
      <c r="AT533" s="204"/>
      <c r="AU533" s="153">
        <v>0</v>
      </c>
      <c r="AV533" s="152">
        <v>0</v>
      </c>
      <c r="AW533" s="204"/>
      <c r="AX533" s="153">
        <v>0</v>
      </c>
      <c r="AY533" s="152">
        <v>0</v>
      </c>
      <c r="AZ533" s="204"/>
    </row>
    <row r="534" spans="1:52" ht="15.75" thickBot="1" x14ac:dyDescent="0.3">
      <c r="A534" s="160"/>
      <c r="B534" s="161">
        <v>472</v>
      </c>
      <c r="C534" s="162" t="str">
        <v>Монтаж крышки КОН-1М-04</v>
      </c>
      <c r="D534" s="162" t="str">
        <v>шт</v>
      </c>
      <c r="E534" s="163">
        <v>80.06</v>
      </c>
      <c r="F534" s="162">
        <v>186</v>
      </c>
      <c r="G534" s="163">
        <v>0</v>
      </c>
      <c r="H534" s="163">
        <v>14891.16</v>
      </c>
      <c r="I534" s="11"/>
      <c r="J534" s="147">
        <v>186</v>
      </c>
      <c r="K534" s="148">
        <v>14891.16</v>
      </c>
      <c r="L534" s="149"/>
      <c r="M534" s="150"/>
      <c r="N534" s="147">
        <v>0</v>
      </c>
      <c r="O534" s="148">
        <v>0</v>
      </c>
      <c r="P534" s="149"/>
      <c r="Q534" s="153">
        <v>0</v>
      </c>
      <c r="R534" s="152">
        <v>0</v>
      </c>
      <c r="S534" s="204"/>
      <c r="T534" s="153">
        <v>0</v>
      </c>
      <c r="U534" s="152">
        <v>0</v>
      </c>
      <c r="V534" s="204"/>
      <c r="W534" s="153">
        <v>186</v>
      </c>
      <c r="X534" s="152">
        <v>14891.16</v>
      </c>
      <c r="Y534" s="204"/>
      <c r="Z534" s="153">
        <v>0</v>
      </c>
      <c r="AA534" s="152">
        <v>0</v>
      </c>
      <c r="AB534" s="204"/>
      <c r="AC534" s="153">
        <v>0</v>
      </c>
      <c r="AD534" s="152">
        <v>0</v>
      </c>
      <c r="AE534" s="204"/>
      <c r="AF534" s="153">
        <v>0</v>
      </c>
      <c r="AG534" s="152">
        <v>0</v>
      </c>
      <c r="AH534" s="204"/>
      <c r="AI534" s="153">
        <v>0</v>
      </c>
      <c r="AJ534" s="152">
        <v>0</v>
      </c>
      <c r="AK534" s="204"/>
      <c r="AL534" s="153">
        <v>0</v>
      </c>
      <c r="AM534" s="152">
        <v>0</v>
      </c>
      <c r="AN534" s="204"/>
      <c r="AO534" s="153">
        <v>0</v>
      </c>
      <c r="AP534" s="152">
        <v>0</v>
      </c>
      <c r="AQ534" s="204"/>
      <c r="AR534" s="153">
        <v>0</v>
      </c>
      <c r="AS534" s="152">
        <v>0</v>
      </c>
      <c r="AT534" s="204"/>
      <c r="AU534" s="153">
        <v>0</v>
      </c>
      <c r="AV534" s="152">
        <v>0</v>
      </c>
      <c r="AW534" s="204"/>
      <c r="AX534" s="153">
        <v>0</v>
      </c>
      <c r="AY534" s="152">
        <v>0</v>
      </c>
      <c r="AZ534" s="204"/>
    </row>
    <row r="535" spans="1:52" ht="15.75" thickBot="1" x14ac:dyDescent="0.3">
      <c r="A535" s="160"/>
      <c r="B535" s="161">
        <v>473</v>
      </c>
      <c r="C535" s="162" t="str">
        <v>Подрозетник Ф65мм</v>
      </c>
      <c r="D535" s="162" t="str">
        <v>шт</v>
      </c>
      <c r="E535" s="163">
        <v>53.38</v>
      </c>
      <c r="F535" s="162">
        <v>15</v>
      </c>
      <c r="G535" s="163">
        <v>800.7</v>
      </c>
      <c r="H535" s="163">
        <v>0</v>
      </c>
      <c r="I535" s="11"/>
      <c r="J535" s="147">
        <v>0</v>
      </c>
      <c r="K535" s="148">
        <v>0</v>
      </c>
      <c r="L535" s="149"/>
      <c r="M535" s="150"/>
      <c r="N535" s="147">
        <v>15</v>
      </c>
      <c r="O535" s="148">
        <v>800.7</v>
      </c>
      <c r="P535" s="149"/>
      <c r="Q535" s="153">
        <v>0</v>
      </c>
      <c r="R535" s="152">
        <v>0</v>
      </c>
      <c r="S535" s="204"/>
      <c r="T535" s="153">
        <v>0</v>
      </c>
      <c r="U535" s="152">
        <v>0</v>
      </c>
      <c r="V535" s="204"/>
      <c r="W535" s="153">
        <v>0</v>
      </c>
      <c r="X535" s="152">
        <v>0</v>
      </c>
      <c r="Y535" s="204"/>
      <c r="Z535" s="153">
        <v>0</v>
      </c>
      <c r="AA535" s="152">
        <v>0</v>
      </c>
      <c r="AB535" s="204"/>
      <c r="AC535" s="153">
        <v>0</v>
      </c>
      <c r="AD535" s="152">
        <v>0</v>
      </c>
      <c r="AE535" s="204"/>
      <c r="AF535" s="153">
        <v>0</v>
      </c>
      <c r="AG535" s="152">
        <v>0</v>
      </c>
      <c r="AH535" s="204"/>
      <c r="AI535" s="153">
        <v>0</v>
      </c>
      <c r="AJ535" s="152">
        <v>0</v>
      </c>
      <c r="AK535" s="204"/>
      <c r="AL535" s="153">
        <v>0</v>
      </c>
      <c r="AM535" s="152">
        <v>0</v>
      </c>
      <c r="AN535" s="204"/>
      <c r="AO535" s="153">
        <v>0</v>
      </c>
      <c r="AP535" s="152">
        <v>0</v>
      </c>
      <c r="AQ535" s="204"/>
      <c r="AR535" s="153">
        <v>0</v>
      </c>
      <c r="AS535" s="152">
        <v>0</v>
      </c>
      <c r="AT535" s="204"/>
      <c r="AU535" s="153">
        <v>0</v>
      </c>
      <c r="AV535" s="152">
        <v>0</v>
      </c>
      <c r="AW535" s="204"/>
      <c r="AX535" s="153">
        <v>0</v>
      </c>
      <c r="AY535" s="152">
        <v>0</v>
      </c>
      <c r="AZ535" s="204"/>
    </row>
    <row r="536" spans="1:52" ht="15.75" thickBot="1" x14ac:dyDescent="0.3">
      <c r="A536" s="160"/>
      <c r="B536" s="161">
        <v>474</v>
      </c>
      <c r="C536" s="162" t="str">
        <v>Подрозетник Ф100мм</v>
      </c>
      <c r="D536" s="162" t="str">
        <v>шт</v>
      </c>
      <c r="E536" s="163">
        <v>64.05</v>
      </c>
      <c r="F536" s="162">
        <v>15</v>
      </c>
      <c r="G536" s="163">
        <v>960.75</v>
      </c>
      <c r="H536" s="163">
        <v>0</v>
      </c>
      <c r="I536" s="11"/>
      <c r="J536" s="147">
        <v>0</v>
      </c>
      <c r="K536" s="148">
        <v>0</v>
      </c>
      <c r="L536" s="149"/>
      <c r="M536" s="150"/>
      <c r="N536" s="147">
        <v>15</v>
      </c>
      <c r="O536" s="148">
        <v>960.75</v>
      </c>
      <c r="P536" s="149"/>
      <c r="Q536" s="153">
        <v>0</v>
      </c>
      <c r="R536" s="152">
        <v>0</v>
      </c>
      <c r="S536" s="204"/>
      <c r="T536" s="153">
        <v>0</v>
      </c>
      <c r="U536" s="152">
        <v>0</v>
      </c>
      <c r="V536" s="204"/>
      <c r="W536" s="153">
        <v>0</v>
      </c>
      <c r="X536" s="152">
        <v>0</v>
      </c>
      <c r="Y536" s="204"/>
      <c r="Z536" s="153">
        <v>0</v>
      </c>
      <c r="AA536" s="152">
        <v>0</v>
      </c>
      <c r="AB536" s="204"/>
      <c r="AC536" s="153">
        <v>0</v>
      </c>
      <c r="AD536" s="152">
        <v>0</v>
      </c>
      <c r="AE536" s="204"/>
      <c r="AF536" s="153">
        <v>0</v>
      </c>
      <c r="AG536" s="152">
        <v>0</v>
      </c>
      <c r="AH536" s="204"/>
      <c r="AI536" s="153">
        <v>0</v>
      </c>
      <c r="AJ536" s="152">
        <v>0</v>
      </c>
      <c r="AK536" s="204"/>
      <c r="AL536" s="153">
        <v>0</v>
      </c>
      <c r="AM536" s="152">
        <v>0</v>
      </c>
      <c r="AN536" s="204"/>
      <c r="AO536" s="153">
        <v>0</v>
      </c>
      <c r="AP536" s="152">
        <v>0</v>
      </c>
      <c r="AQ536" s="204"/>
      <c r="AR536" s="153">
        <v>0</v>
      </c>
      <c r="AS536" s="152">
        <v>0</v>
      </c>
      <c r="AT536" s="204"/>
      <c r="AU536" s="153">
        <v>0</v>
      </c>
      <c r="AV536" s="152">
        <v>0</v>
      </c>
      <c r="AW536" s="204"/>
      <c r="AX536" s="153">
        <v>0</v>
      </c>
      <c r="AY536" s="152">
        <v>0</v>
      </c>
      <c r="AZ536" s="204"/>
    </row>
    <row r="537" spans="1:52" ht="15.75" thickBot="1" x14ac:dyDescent="0.3">
      <c r="A537" s="160"/>
      <c r="B537" s="161">
        <v>475</v>
      </c>
      <c r="C537" s="162" t="str">
        <v>Монтаж подрозетника</v>
      </c>
      <c r="D537" s="162" t="str">
        <v>шт</v>
      </c>
      <c r="E537" s="163">
        <v>80.06</v>
      </c>
      <c r="F537" s="162">
        <v>30</v>
      </c>
      <c r="G537" s="163">
        <v>0</v>
      </c>
      <c r="H537" s="163">
        <v>2401.8000000000002</v>
      </c>
      <c r="I537" s="11"/>
      <c r="J537" s="147">
        <v>0</v>
      </c>
      <c r="K537" s="148">
        <v>0</v>
      </c>
      <c r="L537" s="149"/>
      <c r="M537" s="150"/>
      <c r="N537" s="147">
        <v>30</v>
      </c>
      <c r="O537" s="148">
        <v>2401.8000000000002</v>
      </c>
      <c r="P537" s="149"/>
      <c r="Q537" s="153">
        <v>0</v>
      </c>
      <c r="R537" s="152">
        <v>0</v>
      </c>
      <c r="S537" s="204"/>
      <c r="T537" s="153">
        <v>0</v>
      </c>
      <c r="U537" s="152">
        <v>0</v>
      </c>
      <c r="V537" s="204"/>
      <c r="W537" s="153">
        <v>0</v>
      </c>
      <c r="X537" s="152">
        <v>0</v>
      </c>
      <c r="Y537" s="204"/>
      <c r="Z537" s="153">
        <v>0</v>
      </c>
      <c r="AA537" s="152">
        <v>0</v>
      </c>
      <c r="AB537" s="204"/>
      <c r="AC537" s="153">
        <v>0</v>
      </c>
      <c r="AD537" s="152">
        <v>0</v>
      </c>
      <c r="AE537" s="204"/>
      <c r="AF537" s="153">
        <v>0</v>
      </c>
      <c r="AG537" s="152">
        <v>0</v>
      </c>
      <c r="AH537" s="204"/>
      <c r="AI537" s="153">
        <v>0</v>
      </c>
      <c r="AJ537" s="152">
        <v>0</v>
      </c>
      <c r="AK537" s="204"/>
      <c r="AL537" s="153">
        <v>0</v>
      </c>
      <c r="AM537" s="152">
        <v>0</v>
      </c>
      <c r="AN537" s="204"/>
      <c r="AO537" s="153">
        <v>0</v>
      </c>
      <c r="AP537" s="152">
        <v>0</v>
      </c>
      <c r="AQ537" s="204"/>
      <c r="AR537" s="153">
        <v>0</v>
      </c>
      <c r="AS537" s="152">
        <v>0</v>
      </c>
      <c r="AT537" s="204"/>
      <c r="AU537" s="153">
        <v>0</v>
      </c>
      <c r="AV537" s="152">
        <v>0</v>
      </c>
      <c r="AW537" s="204"/>
      <c r="AX537" s="153">
        <v>0</v>
      </c>
      <c r="AY537" s="152">
        <v>0</v>
      </c>
      <c r="AZ537" s="204"/>
    </row>
    <row r="538" spans="1:52" ht="15.75" thickBot="1" x14ac:dyDescent="0.3">
      <c r="A538" s="160"/>
      <c r="B538" s="161">
        <v>0</v>
      </c>
      <c r="C538" s="162" t="str">
        <v>6. Материалы</v>
      </c>
      <c r="D538" s="162">
        <v>0</v>
      </c>
      <c r="E538" s="163">
        <v>0</v>
      </c>
      <c r="F538" s="162">
        <v>0</v>
      </c>
      <c r="G538" s="163">
        <v>0</v>
      </c>
      <c r="H538" s="163">
        <v>0</v>
      </c>
      <c r="I538" s="11"/>
      <c r="J538" s="147">
        <v>0</v>
      </c>
      <c r="K538" s="148">
        <v>0</v>
      </c>
      <c r="L538" s="149"/>
      <c r="M538" s="150"/>
      <c r="N538" s="147">
        <v>0</v>
      </c>
      <c r="O538" s="148">
        <v>0</v>
      </c>
      <c r="P538" s="149"/>
      <c r="Q538" s="153">
        <v>0</v>
      </c>
      <c r="R538" s="152">
        <v>0</v>
      </c>
      <c r="S538" s="204"/>
      <c r="T538" s="153">
        <v>0</v>
      </c>
      <c r="U538" s="152">
        <v>0</v>
      </c>
      <c r="V538" s="204"/>
      <c r="W538" s="153">
        <v>0</v>
      </c>
      <c r="X538" s="152">
        <v>0</v>
      </c>
      <c r="Y538" s="204"/>
      <c r="Z538" s="153">
        <v>0</v>
      </c>
      <c r="AA538" s="152">
        <v>0</v>
      </c>
      <c r="AB538" s="204"/>
      <c r="AC538" s="153">
        <v>0</v>
      </c>
      <c r="AD538" s="152">
        <v>0</v>
      </c>
      <c r="AE538" s="204"/>
      <c r="AF538" s="153">
        <v>0</v>
      </c>
      <c r="AG538" s="152">
        <v>0</v>
      </c>
      <c r="AH538" s="204"/>
      <c r="AI538" s="153">
        <v>0</v>
      </c>
      <c r="AJ538" s="152">
        <v>0</v>
      </c>
      <c r="AK538" s="204"/>
      <c r="AL538" s="153">
        <v>0</v>
      </c>
      <c r="AM538" s="152">
        <v>0</v>
      </c>
      <c r="AN538" s="204"/>
      <c r="AO538" s="153">
        <v>0</v>
      </c>
      <c r="AP538" s="152">
        <v>0</v>
      </c>
      <c r="AQ538" s="204"/>
      <c r="AR538" s="153">
        <v>0</v>
      </c>
      <c r="AS538" s="152">
        <v>0</v>
      </c>
      <c r="AT538" s="204"/>
      <c r="AU538" s="153">
        <v>0</v>
      </c>
      <c r="AV538" s="152">
        <v>0</v>
      </c>
      <c r="AW538" s="204"/>
      <c r="AX538" s="153">
        <v>0</v>
      </c>
      <c r="AY538" s="152">
        <v>0</v>
      </c>
      <c r="AZ538" s="204"/>
    </row>
    <row r="539" spans="1:52" ht="30.75" thickBot="1" x14ac:dyDescent="0.3">
      <c r="A539" s="160"/>
      <c r="B539" s="161">
        <v>476</v>
      </c>
      <c r="C539" s="162" t="str">
        <v>Пена монтажная Roof Complect огнеупорная (890гр)</v>
      </c>
      <c r="D539" s="162" t="str">
        <v>шт</v>
      </c>
      <c r="E539" s="163">
        <v>640.5</v>
      </c>
      <c r="F539" s="162">
        <v>8</v>
      </c>
      <c r="G539" s="163">
        <v>5124</v>
      </c>
      <c r="H539" s="163">
        <v>0</v>
      </c>
      <c r="I539" s="11"/>
      <c r="J539" s="147">
        <v>0</v>
      </c>
      <c r="K539" s="148">
        <v>0</v>
      </c>
      <c r="L539" s="149"/>
      <c r="M539" s="150"/>
      <c r="N539" s="147">
        <v>8</v>
      </c>
      <c r="O539" s="148">
        <v>5124</v>
      </c>
      <c r="P539" s="149"/>
      <c r="Q539" s="153">
        <v>0</v>
      </c>
      <c r="R539" s="152">
        <v>0</v>
      </c>
      <c r="S539" s="204"/>
      <c r="T539" s="153">
        <v>0</v>
      </c>
      <c r="U539" s="152">
        <v>0</v>
      </c>
      <c r="V539" s="204"/>
      <c r="W539" s="153">
        <v>0</v>
      </c>
      <c r="X539" s="152">
        <v>0</v>
      </c>
      <c r="Y539" s="204"/>
      <c r="Z539" s="153">
        <v>0</v>
      </c>
      <c r="AA539" s="152">
        <v>0</v>
      </c>
      <c r="AB539" s="204"/>
      <c r="AC539" s="153">
        <v>0</v>
      </c>
      <c r="AD539" s="152">
        <v>0</v>
      </c>
      <c r="AE539" s="204"/>
      <c r="AF539" s="153">
        <v>0</v>
      </c>
      <c r="AG539" s="152">
        <v>0</v>
      </c>
      <c r="AH539" s="204"/>
      <c r="AI539" s="153">
        <v>0</v>
      </c>
      <c r="AJ539" s="152">
        <v>0</v>
      </c>
      <c r="AK539" s="204"/>
      <c r="AL539" s="153">
        <v>0</v>
      </c>
      <c r="AM539" s="152">
        <v>0</v>
      </c>
      <c r="AN539" s="204"/>
      <c r="AO539" s="153">
        <v>0</v>
      </c>
      <c r="AP539" s="152">
        <v>0</v>
      </c>
      <c r="AQ539" s="204"/>
      <c r="AR539" s="153">
        <v>0</v>
      </c>
      <c r="AS539" s="152">
        <v>0</v>
      </c>
      <c r="AT539" s="204"/>
      <c r="AU539" s="153">
        <v>0</v>
      </c>
      <c r="AV539" s="152">
        <v>0</v>
      </c>
      <c r="AW539" s="204"/>
      <c r="AX539" s="153">
        <v>0</v>
      </c>
      <c r="AY539" s="152">
        <v>0</v>
      </c>
      <c r="AZ539" s="204"/>
    </row>
    <row r="540" spans="1:52" ht="15.75" thickBot="1" x14ac:dyDescent="0.3">
      <c r="A540" s="160"/>
      <c r="B540" s="161">
        <v>477</v>
      </c>
      <c r="C540" s="162" t="str">
        <v>Герметик огнезащитный ведро 10кг</v>
      </c>
      <c r="D540" s="162" t="str">
        <v>шт</v>
      </c>
      <c r="E540" s="163">
        <v>2028.25</v>
      </c>
      <c r="F540" s="162">
        <v>1</v>
      </c>
      <c r="G540" s="163">
        <v>2028.25</v>
      </c>
      <c r="H540" s="163">
        <v>0</v>
      </c>
      <c r="I540" s="11"/>
      <c r="J540" s="147">
        <v>0</v>
      </c>
      <c r="K540" s="148">
        <v>0</v>
      </c>
      <c r="L540" s="149"/>
      <c r="M540" s="150"/>
      <c r="N540" s="147">
        <v>1</v>
      </c>
      <c r="O540" s="148">
        <v>2028.25</v>
      </c>
      <c r="P540" s="149"/>
      <c r="Q540" s="153">
        <v>0</v>
      </c>
      <c r="R540" s="152">
        <v>0</v>
      </c>
      <c r="S540" s="204"/>
      <c r="T540" s="153">
        <v>0</v>
      </c>
      <c r="U540" s="152">
        <v>0</v>
      </c>
      <c r="V540" s="204"/>
      <c r="W540" s="153">
        <v>0</v>
      </c>
      <c r="X540" s="152">
        <v>0</v>
      </c>
      <c r="Y540" s="204"/>
      <c r="Z540" s="153">
        <v>0</v>
      </c>
      <c r="AA540" s="152">
        <v>0</v>
      </c>
      <c r="AB540" s="204"/>
      <c r="AC540" s="153">
        <v>0</v>
      </c>
      <c r="AD540" s="152">
        <v>0</v>
      </c>
      <c r="AE540" s="204"/>
      <c r="AF540" s="153">
        <v>0</v>
      </c>
      <c r="AG540" s="152">
        <v>0</v>
      </c>
      <c r="AH540" s="204"/>
      <c r="AI540" s="153">
        <v>0</v>
      </c>
      <c r="AJ540" s="152">
        <v>0</v>
      </c>
      <c r="AK540" s="204"/>
      <c r="AL540" s="153">
        <v>0</v>
      </c>
      <c r="AM540" s="152">
        <v>0</v>
      </c>
      <c r="AN540" s="204"/>
      <c r="AO540" s="153">
        <v>0</v>
      </c>
      <c r="AP540" s="152">
        <v>0</v>
      </c>
      <c r="AQ540" s="204"/>
      <c r="AR540" s="153">
        <v>0</v>
      </c>
      <c r="AS540" s="152">
        <v>0</v>
      </c>
      <c r="AT540" s="204"/>
      <c r="AU540" s="153">
        <v>0</v>
      </c>
      <c r="AV540" s="152">
        <v>0</v>
      </c>
      <c r="AW540" s="204"/>
      <c r="AX540" s="153">
        <v>0</v>
      </c>
      <c r="AY540" s="152">
        <v>0</v>
      </c>
      <c r="AZ540" s="204"/>
    </row>
    <row r="541" spans="1:52" ht="15.75" thickBot="1" x14ac:dyDescent="0.3">
      <c r="A541" s="160"/>
      <c r="B541" s="161">
        <v>0</v>
      </c>
      <c r="C541" s="162" t="str">
        <v>Ось 11-14/И-К (4.БС21М секция №5)</v>
      </c>
      <c r="D541" s="162">
        <v>0</v>
      </c>
      <c r="E541" s="163">
        <v>0</v>
      </c>
      <c r="F541" s="162">
        <v>0</v>
      </c>
      <c r="G541" s="163">
        <v>0</v>
      </c>
      <c r="H541" s="163">
        <v>0</v>
      </c>
      <c r="I541" s="11"/>
      <c r="J541" s="147">
        <v>0</v>
      </c>
      <c r="K541" s="148">
        <v>0</v>
      </c>
      <c r="L541" s="149"/>
      <c r="M541" s="150"/>
      <c r="N541" s="147">
        <v>0</v>
      </c>
      <c r="O541" s="148">
        <v>0</v>
      </c>
      <c r="P541" s="149"/>
      <c r="Q541" s="153">
        <v>0</v>
      </c>
      <c r="R541" s="152">
        <v>0</v>
      </c>
      <c r="S541" s="204"/>
      <c r="T541" s="153">
        <v>0</v>
      </c>
      <c r="U541" s="152">
        <v>0</v>
      </c>
      <c r="V541" s="204"/>
      <c r="W541" s="153">
        <v>0</v>
      </c>
      <c r="X541" s="152">
        <v>0</v>
      </c>
      <c r="Y541" s="204"/>
      <c r="Z541" s="153">
        <v>0</v>
      </c>
      <c r="AA541" s="152">
        <v>0</v>
      </c>
      <c r="AB541" s="204"/>
      <c r="AC541" s="153">
        <v>0</v>
      </c>
      <c r="AD541" s="152">
        <v>0</v>
      </c>
      <c r="AE541" s="204"/>
      <c r="AF541" s="153">
        <v>0</v>
      </c>
      <c r="AG541" s="152">
        <v>0</v>
      </c>
      <c r="AH541" s="204"/>
      <c r="AI541" s="153">
        <v>0</v>
      </c>
      <c r="AJ541" s="152">
        <v>0</v>
      </c>
      <c r="AK541" s="204"/>
      <c r="AL541" s="153">
        <v>0</v>
      </c>
      <c r="AM541" s="152">
        <v>0</v>
      </c>
      <c r="AN541" s="204"/>
      <c r="AO541" s="153">
        <v>0</v>
      </c>
      <c r="AP541" s="152">
        <v>0</v>
      </c>
      <c r="AQ541" s="204"/>
      <c r="AR541" s="153">
        <v>0</v>
      </c>
      <c r="AS541" s="152">
        <v>0</v>
      </c>
      <c r="AT541" s="204"/>
      <c r="AU541" s="153">
        <v>0</v>
      </c>
      <c r="AV541" s="152">
        <v>0</v>
      </c>
      <c r="AW541" s="204"/>
      <c r="AX541" s="153">
        <v>0</v>
      </c>
      <c r="AY541" s="152">
        <v>0</v>
      </c>
      <c r="AZ541" s="204"/>
    </row>
    <row r="542" spans="1:52" ht="15.75" thickBot="1" x14ac:dyDescent="0.3">
      <c r="A542" s="160"/>
      <c r="B542" s="161">
        <v>478</v>
      </c>
      <c r="C542" s="162" t="str">
        <v>ЩК в комплекте</v>
      </c>
      <c r="D542" s="162" t="str">
        <v>шт</v>
      </c>
      <c r="E542" s="163">
        <v>6351.63</v>
      </c>
      <c r="F542" s="162">
        <v>15</v>
      </c>
      <c r="G542" s="163">
        <v>95274.45</v>
      </c>
      <c r="H542" s="163">
        <v>0</v>
      </c>
      <c r="I542" s="11"/>
      <c r="J542" s="147">
        <v>0</v>
      </c>
      <c r="K542" s="148">
        <v>0</v>
      </c>
      <c r="L542" s="149"/>
      <c r="M542" s="150"/>
      <c r="N542" s="147">
        <v>15</v>
      </c>
      <c r="O542" s="148">
        <v>95274.45</v>
      </c>
      <c r="P542" s="149"/>
      <c r="Q542" s="153">
        <v>0</v>
      </c>
      <c r="R542" s="152">
        <v>0</v>
      </c>
      <c r="S542" s="204"/>
      <c r="T542" s="153">
        <v>0</v>
      </c>
      <c r="U542" s="152">
        <v>0</v>
      </c>
      <c r="V542" s="204"/>
      <c r="W542" s="153">
        <v>0</v>
      </c>
      <c r="X542" s="152">
        <v>0</v>
      </c>
      <c r="Y542" s="204"/>
      <c r="Z542" s="153">
        <v>0</v>
      </c>
      <c r="AA542" s="152">
        <v>0</v>
      </c>
      <c r="AB542" s="204"/>
      <c r="AC542" s="153">
        <v>0</v>
      </c>
      <c r="AD542" s="152">
        <v>0</v>
      </c>
      <c r="AE542" s="204"/>
      <c r="AF542" s="153">
        <v>0</v>
      </c>
      <c r="AG542" s="152">
        <v>0</v>
      </c>
      <c r="AH542" s="204"/>
      <c r="AI542" s="153">
        <v>0</v>
      </c>
      <c r="AJ542" s="152">
        <v>0</v>
      </c>
      <c r="AK542" s="204"/>
      <c r="AL542" s="153">
        <v>0</v>
      </c>
      <c r="AM542" s="152">
        <v>0</v>
      </c>
      <c r="AN542" s="204"/>
      <c r="AO542" s="153">
        <v>0</v>
      </c>
      <c r="AP542" s="152">
        <v>0</v>
      </c>
      <c r="AQ542" s="204"/>
      <c r="AR542" s="153">
        <v>0</v>
      </c>
      <c r="AS542" s="152">
        <v>0</v>
      </c>
      <c r="AT542" s="204"/>
      <c r="AU542" s="153">
        <v>0</v>
      </c>
      <c r="AV542" s="152">
        <v>0</v>
      </c>
      <c r="AW542" s="204"/>
      <c r="AX542" s="153">
        <v>0</v>
      </c>
      <c r="AY542" s="152">
        <v>0</v>
      </c>
      <c r="AZ542" s="204"/>
    </row>
    <row r="543" spans="1:52" ht="30.75" thickBot="1" x14ac:dyDescent="0.3">
      <c r="A543" s="160"/>
      <c r="B543" s="161">
        <v>479</v>
      </c>
      <c r="C543" s="162" t="str">
        <v>Счетчик электронный, 230В, 5(80)А, 1/2 кл.точности СЕ207 R7 849.2.ОА.QUVLF SPds</v>
      </c>
      <c r="D543" s="162" t="str">
        <v>шт</v>
      </c>
      <c r="E543" s="163">
        <v>0</v>
      </c>
      <c r="F543" s="162">
        <v>15</v>
      </c>
      <c r="G543" s="163">
        <v>0</v>
      </c>
      <c r="H543" s="163">
        <v>0</v>
      </c>
      <c r="I543" s="11"/>
      <c r="J543" s="147">
        <v>0</v>
      </c>
      <c r="K543" s="148">
        <v>0</v>
      </c>
      <c r="L543" s="149"/>
      <c r="M543" s="150"/>
      <c r="N543" s="147">
        <v>15</v>
      </c>
      <c r="O543" s="148">
        <v>0</v>
      </c>
      <c r="P543" s="149"/>
      <c r="Q543" s="153">
        <v>0</v>
      </c>
      <c r="R543" s="152">
        <v>0</v>
      </c>
      <c r="S543" s="204"/>
      <c r="T543" s="153">
        <v>0</v>
      </c>
      <c r="U543" s="152">
        <v>0</v>
      </c>
      <c r="V543" s="204"/>
      <c r="W543" s="153">
        <v>0</v>
      </c>
      <c r="X543" s="152">
        <v>0</v>
      </c>
      <c r="Y543" s="204"/>
      <c r="Z543" s="153">
        <v>0</v>
      </c>
      <c r="AA543" s="152">
        <v>0</v>
      </c>
      <c r="AB543" s="204"/>
      <c r="AC543" s="153">
        <v>0</v>
      </c>
      <c r="AD543" s="152">
        <v>0</v>
      </c>
      <c r="AE543" s="204"/>
      <c r="AF543" s="153">
        <v>0</v>
      </c>
      <c r="AG543" s="152">
        <v>0</v>
      </c>
      <c r="AH543" s="204"/>
      <c r="AI543" s="153">
        <v>0</v>
      </c>
      <c r="AJ543" s="152">
        <v>0</v>
      </c>
      <c r="AK543" s="204"/>
      <c r="AL543" s="153">
        <v>0</v>
      </c>
      <c r="AM543" s="152">
        <v>0</v>
      </c>
      <c r="AN543" s="204"/>
      <c r="AO543" s="153">
        <v>0</v>
      </c>
      <c r="AP543" s="152">
        <v>0</v>
      </c>
      <c r="AQ543" s="204"/>
      <c r="AR543" s="153">
        <v>0</v>
      </c>
      <c r="AS543" s="152">
        <v>0</v>
      </c>
      <c r="AT543" s="204"/>
      <c r="AU543" s="153">
        <v>0</v>
      </c>
      <c r="AV543" s="152">
        <v>0</v>
      </c>
      <c r="AW543" s="204"/>
      <c r="AX543" s="153">
        <v>0</v>
      </c>
      <c r="AY543" s="152">
        <v>0</v>
      </c>
      <c r="AZ543" s="204"/>
    </row>
    <row r="544" spans="1:52" ht="15.75" thickBot="1" x14ac:dyDescent="0.3">
      <c r="A544" s="160"/>
      <c r="B544" s="161">
        <v>480</v>
      </c>
      <c r="C544" s="162" t="str">
        <v>Монтаж и подключение ЩК</v>
      </c>
      <c r="D544" s="162" t="str">
        <v>шт</v>
      </c>
      <c r="E544" s="163">
        <v>2668.75</v>
      </c>
      <c r="F544" s="162">
        <v>15</v>
      </c>
      <c r="G544" s="163">
        <v>0</v>
      </c>
      <c r="H544" s="163">
        <v>40031.25</v>
      </c>
      <c r="I544" s="11"/>
      <c r="J544" s="147">
        <v>0</v>
      </c>
      <c r="K544" s="148">
        <v>0</v>
      </c>
      <c r="L544" s="149"/>
      <c r="M544" s="150"/>
      <c r="N544" s="147">
        <v>15</v>
      </c>
      <c r="O544" s="148">
        <v>40031.25</v>
      </c>
      <c r="P544" s="149"/>
      <c r="Q544" s="153">
        <v>0</v>
      </c>
      <c r="R544" s="152">
        <v>0</v>
      </c>
      <c r="S544" s="204"/>
      <c r="T544" s="153">
        <v>0</v>
      </c>
      <c r="U544" s="152">
        <v>0</v>
      </c>
      <c r="V544" s="204"/>
      <c r="W544" s="153">
        <v>0</v>
      </c>
      <c r="X544" s="152">
        <v>0</v>
      </c>
      <c r="Y544" s="204"/>
      <c r="Z544" s="153">
        <v>0</v>
      </c>
      <c r="AA544" s="152">
        <v>0</v>
      </c>
      <c r="AB544" s="204"/>
      <c r="AC544" s="153">
        <v>0</v>
      </c>
      <c r="AD544" s="152">
        <v>0</v>
      </c>
      <c r="AE544" s="204"/>
      <c r="AF544" s="153">
        <v>0</v>
      </c>
      <c r="AG544" s="152">
        <v>0</v>
      </c>
      <c r="AH544" s="204"/>
      <c r="AI544" s="153">
        <v>0</v>
      </c>
      <c r="AJ544" s="152">
        <v>0</v>
      </c>
      <c r="AK544" s="204"/>
      <c r="AL544" s="153">
        <v>0</v>
      </c>
      <c r="AM544" s="152">
        <v>0</v>
      </c>
      <c r="AN544" s="204"/>
      <c r="AO544" s="153">
        <v>0</v>
      </c>
      <c r="AP544" s="152">
        <v>0</v>
      </c>
      <c r="AQ544" s="204"/>
      <c r="AR544" s="153">
        <v>0</v>
      </c>
      <c r="AS544" s="152">
        <v>0</v>
      </c>
      <c r="AT544" s="204"/>
      <c r="AU544" s="153">
        <v>0</v>
      </c>
      <c r="AV544" s="152">
        <v>0</v>
      </c>
      <c r="AW544" s="204"/>
      <c r="AX544" s="153">
        <v>0</v>
      </c>
      <c r="AY544" s="152">
        <v>0</v>
      </c>
      <c r="AZ544" s="204"/>
    </row>
    <row r="545" spans="1:52" ht="15.75" thickBot="1" x14ac:dyDescent="0.3">
      <c r="A545" s="160"/>
      <c r="B545" s="161">
        <v>481</v>
      </c>
      <c r="C545" s="162" t="str">
        <v>Кабель-канал 60х40 ЭЛЕКОР белый (18м) IEK</v>
      </c>
      <c r="D545" s="162" t="str">
        <v>м</v>
      </c>
      <c r="E545" s="163">
        <v>264.60000000000002</v>
      </c>
      <c r="F545" s="162">
        <v>15</v>
      </c>
      <c r="G545" s="163">
        <v>3969</v>
      </c>
      <c r="H545" s="163">
        <v>0</v>
      </c>
      <c r="I545" s="11"/>
      <c r="J545" s="147">
        <v>0</v>
      </c>
      <c r="K545" s="148">
        <v>0</v>
      </c>
      <c r="L545" s="149"/>
      <c r="M545" s="150"/>
      <c r="N545" s="147">
        <v>15</v>
      </c>
      <c r="O545" s="148">
        <v>3969.0000000000005</v>
      </c>
      <c r="P545" s="149"/>
      <c r="Q545" s="153">
        <v>0</v>
      </c>
      <c r="R545" s="152">
        <v>0</v>
      </c>
      <c r="S545" s="204"/>
      <c r="T545" s="153">
        <v>0</v>
      </c>
      <c r="U545" s="152">
        <v>0</v>
      </c>
      <c r="V545" s="204"/>
      <c r="W545" s="153">
        <v>0</v>
      </c>
      <c r="X545" s="152">
        <v>0</v>
      </c>
      <c r="Y545" s="204"/>
      <c r="Z545" s="153">
        <v>0</v>
      </c>
      <c r="AA545" s="152">
        <v>0</v>
      </c>
      <c r="AB545" s="204"/>
      <c r="AC545" s="153">
        <v>0</v>
      </c>
      <c r="AD545" s="152">
        <v>0</v>
      </c>
      <c r="AE545" s="204"/>
      <c r="AF545" s="153">
        <v>0</v>
      </c>
      <c r="AG545" s="152">
        <v>0</v>
      </c>
      <c r="AH545" s="204"/>
      <c r="AI545" s="153">
        <v>0</v>
      </c>
      <c r="AJ545" s="152">
        <v>0</v>
      </c>
      <c r="AK545" s="204"/>
      <c r="AL545" s="153">
        <v>0</v>
      </c>
      <c r="AM545" s="152">
        <v>0</v>
      </c>
      <c r="AN545" s="204"/>
      <c r="AO545" s="153">
        <v>0</v>
      </c>
      <c r="AP545" s="152">
        <v>0</v>
      </c>
      <c r="AQ545" s="204"/>
      <c r="AR545" s="153">
        <v>0</v>
      </c>
      <c r="AS545" s="152">
        <v>0</v>
      </c>
      <c r="AT545" s="204"/>
      <c r="AU545" s="153">
        <v>0</v>
      </c>
      <c r="AV545" s="152">
        <v>0</v>
      </c>
      <c r="AW545" s="204"/>
      <c r="AX545" s="153">
        <v>0</v>
      </c>
      <c r="AY545" s="152">
        <v>0</v>
      </c>
      <c r="AZ545" s="204"/>
    </row>
    <row r="546" spans="1:52" ht="15.75" thickBot="1" x14ac:dyDescent="0.3">
      <c r="A546" s="160"/>
      <c r="B546" s="161">
        <v>482</v>
      </c>
      <c r="C546" s="162" t="str">
        <v>Монтаж кабель-канала</v>
      </c>
      <c r="D546" s="162" t="str">
        <v>м</v>
      </c>
      <c r="E546" s="163">
        <v>330.75</v>
      </c>
      <c r="F546" s="162">
        <v>15</v>
      </c>
      <c r="G546" s="163">
        <v>0</v>
      </c>
      <c r="H546" s="163">
        <v>4961.25</v>
      </c>
      <c r="I546" s="11"/>
      <c r="J546" s="147">
        <v>0</v>
      </c>
      <c r="K546" s="148">
        <v>0</v>
      </c>
      <c r="L546" s="149"/>
      <c r="M546" s="150"/>
      <c r="N546" s="147">
        <v>15</v>
      </c>
      <c r="O546" s="148">
        <v>4961.25</v>
      </c>
      <c r="P546" s="149"/>
      <c r="Q546" s="153">
        <v>0</v>
      </c>
      <c r="R546" s="152">
        <v>0</v>
      </c>
      <c r="S546" s="204"/>
      <c r="T546" s="153">
        <v>0</v>
      </c>
      <c r="U546" s="152">
        <v>0</v>
      </c>
      <c r="V546" s="204"/>
      <c r="W546" s="153">
        <v>0</v>
      </c>
      <c r="X546" s="152">
        <v>0</v>
      </c>
      <c r="Y546" s="204"/>
      <c r="Z546" s="153">
        <v>0</v>
      </c>
      <c r="AA546" s="152">
        <v>0</v>
      </c>
      <c r="AB546" s="204"/>
      <c r="AC546" s="153">
        <v>0</v>
      </c>
      <c r="AD546" s="152">
        <v>0</v>
      </c>
      <c r="AE546" s="204"/>
      <c r="AF546" s="153">
        <v>0</v>
      </c>
      <c r="AG546" s="152">
        <v>0</v>
      </c>
      <c r="AH546" s="204"/>
      <c r="AI546" s="153">
        <v>0</v>
      </c>
      <c r="AJ546" s="152">
        <v>0</v>
      </c>
      <c r="AK546" s="204"/>
      <c r="AL546" s="153">
        <v>0</v>
      </c>
      <c r="AM546" s="152">
        <v>0</v>
      </c>
      <c r="AN546" s="204"/>
      <c r="AO546" s="153">
        <v>0</v>
      </c>
      <c r="AP546" s="152">
        <v>0</v>
      </c>
      <c r="AQ546" s="204"/>
      <c r="AR546" s="153">
        <v>0</v>
      </c>
      <c r="AS546" s="152">
        <v>0</v>
      </c>
      <c r="AT546" s="204"/>
      <c r="AU546" s="153">
        <v>0</v>
      </c>
      <c r="AV546" s="152">
        <v>0</v>
      </c>
      <c r="AW546" s="204"/>
      <c r="AX546" s="153">
        <v>0</v>
      </c>
      <c r="AY546" s="152">
        <v>0</v>
      </c>
      <c r="AZ546" s="204"/>
    </row>
    <row r="547" spans="1:52" ht="15.75" thickBot="1" x14ac:dyDescent="0.3">
      <c r="A547" s="160"/>
      <c r="B547" s="161">
        <v>483</v>
      </c>
      <c r="C547" s="162" t="str">
        <v>Корпус щита этажного ЩЭ</v>
      </c>
      <c r="D547" s="162" t="str">
        <v>шт</v>
      </c>
      <c r="E547" s="163">
        <v>8486.6299999999992</v>
      </c>
      <c r="F547" s="162">
        <v>4</v>
      </c>
      <c r="G547" s="163">
        <v>33946.519999999997</v>
      </c>
      <c r="H547" s="163">
        <v>0</v>
      </c>
      <c r="I547" s="11"/>
      <c r="J547" s="147">
        <v>4</v>
      </c>
      <c r="K547" s="148">
        <v>33946.519999999997</v>
      </c>
      <c r="L547" s="149"/>
      <c r="M547" s="150"/>
      <c r="N547" s="147">
        <v>0</v>
      </c>
      <c r="O547" s="148">
        <v>0</v>
      </c>
      <c r="P547" s="149"/>
      <c r="Q547" s="153">
        <v>0</v>
      </c>
      <c r="R547" s="152">
        <v>0</v>
      </c>
      <c r="S547" s="204"/>
      <c r="T547" s="153">
        <v>0</v>
      </c>
      <c r="U547" s="152">
        <v>0</v>
      </c>
      <c r="V547" s="204"/>
      <c r="W547" s="153">
        <v>4</v>
      </c>
      <c r="X547" s="152">
        <v>33946.519999999997</v>
      </c>
      <c r="Y547" s="204"/>
      <c r="Z547" s="153">
        <v>0</v>
      </c>
      <c r="AA547" s="152">
        <v>0</v>
      </c>
      <c r="AB547" s="204"/>
      <c r="AC547" s="153">
        <v>0</v>
      </c>
      <c r="AD547" s="152">
        <v>0</v>
      </c>
      <c r="AE547" s="204"/>
      <c r="AF547" s="153">
        <v>0</v>
      </c>
      <c r="AG547" s="152">
        <v>0</v>
      </c>
      <c r="AH547" s="204"/>
      <c r="AI547" s="153">
        <v>0</v>
      </c>
      <c r="AJ547" s="152">
        <v>0</v>
      </c>
      <c r="AK547" s="204"/>
      <c r="AL547" s="153">
        <v>0</v>
      </c>
      <c r="AM547" s="152">
        <v>0</v>
      </c>
      <c r="AN547" s="204"/>
      <c r="AO547" s="153">
        <v>0</v>
      </c>
      <c r="AP547" s="152">
        <v>0</v>
      </c>
      <c r="AQ547" s="204"/>
      <c r="AR547" s="153">
        <v>0</v>
      </c>
      <c r="AS547" s="152">
        <v>0</v>
      </c>
      <c r="AT547" s="204"/>
      <c r="AU547" s="153">
        <v>0</v>
      </c>
      <c r="AV547" s="152">
        <v>0</v>
      </c>
      <c r="AW547" s="204"/>
      <c r="AX547" s="153">
        <v>0</v>
      </c>
      <c r="AY547" s="152">
        <v>0</v>
      </c>
      <c r="AZ547" s="204"/>
    </row>
    <row r="548" spans="1:52" ht="15.75" thickBot="1" x14ac:dyDescent="0.3">
      <c r="A548" s="160"/>
      <c r="B548" s="161">
        <v>484</v>
      </c>
      <c r="C548" s="162" t="str">
        <v>Монтаж Корпуса щита этажного</v>
      </c>
      <c r="D548" s="162" t="str">
        <v>шт</v>
      </c>
      <c r="E548" s="163">
        <v>918.05</v>
      </c>
      <c r="F548" s="162">
        <v>4</v>
      </c>
      <c r="G548" s="163">
        <v>0</v>
      </c>
      <c r="H548" s="163">
        <v>3672.2</v>
      </c>
      <c r="I548" s="11"/>
      <c r="J548" s="147">
        <v>4</v>
      </c>
      <c r="K548" s="148">
        <v>3672.2</v>
      </c>
      <c r="L548" s="149"/>
      <c r="M548" s="150"/>
      <c r="N548" s="147">
        <v>0</v>
      </c>
      <c r="O548" s="148">
        <v>0</v>
      </c>
      <c r="P548" s="149"/>
      <c r="Q548" s="153">
        <v>0</v>
      </c>
      <c r="R548" s="152">
        <v>0</v>
      </c>
      <c r="S548" s="204"/>
      <c r="T548" s="153">
        <v>0</v>
      </c>
      <c r="U548" s="152">
        <v>0</v>
      </c>
      <c r="V548" s="204"/>
      <c r="W548" s="153">
        <v>4</v>
      </c>
      <c r="X548" s="152">
        <v>3672.2</v>
      </c>
      <c r="Y548" s="204"/>
      <c r="Z548" s="153">
        <v>0</v>
      </c>
      <c r="AA548" s="152">
        <v>0</v>
      </c>
      <c r="AB548" s="204"/>
      <c r="AC548" s="153">
        <v>0</v>
      </c>
      <c r="AD548" s="152">
        <v>0</v>
      </c>
      <c r="AE548" s="204"/>
      <c r="AF548" s="153">
        <v>0</v>
      </c>
      <c r="AG548" s="152">
        <v>0</v>
      </c>
      <c r="AH548" s="204"/>
      <c r="AI548" s="153">
        <v>0</v>
      </c>
      <c r="AJ548" s="152">
        <v>0</v>
      </c>
      <c r="AK548" s="204"/>
      <c r="AL548" s="153">
        <v>0</v>
      </c>
      <c r="AM548" s="152">
        <v>0</v>
      </c>
      <c r="AN548" s="204"/>
      <c r="AO548" s="153">
        <v>0</v>
      </c>
      <c r="AP548" s="152">
        <v>0</v>
      </c>
      <c r="AQ548" s="204"/>
      <c r="AR548" s="153">
        <v>0</v>
      </c>
      <c r="AS548" s="152">
        <v>0</v>
      </c>
      <c r="AT548" s="204"/>
      <c r="AU548" s="153">
        <v>0</v>
      </c>
      <c r="AV548" s="152">
        <v>0</v>
      </c>
      <c r="AW548" s="204"/>
      <c r="AX548" s="153">
        <v>0</v>
      </c>
      <c r="AY548" s="152">
        <v>0</v>
      </c>
      <c r="AZ548" s="204"/>
    </row>
    <row r="549" spans="1:52" ht="15.75" thickBot="1" x14ac:dyDescent="0.3">
      <c r="A549" s="160"/>
      <c r="B549" s="161">
        <v>485</v>
      </c>
      <c r="C549" s="162" t="str">
        <v>Панель из листовой стали 330х980</v>
      </c>
      <c r="D549" s="162" t="str">
        <v>шт</v>
      </c>
      <c r="E549" s="163">
        <v>1761.38</v>
      </c>
      <c r="F549" s="162">
        <v>4</v>
      </c>
      <c r="G549" s="163">
        <v>7045.52</v>
      </c>
      <c r="H549" s="163">
        <v>0</v>
      </c>
      <c r="I549" s="11"/>
      <c r="J549" s="147">
        <v>4</v>
      </c>
      <c r="K549" s="148">
        <v>7045.52</v>
      </c>
      <c r="L549" s="149"/>
      <c r="M549" s="150"/>
      <c r="N549" s="147">
        <v>0</v>
      </c>
      <c r="O549" s="148">
        <v>0</v>
      </c>
      <c r="P549" s="149"/>
      <c r="Q549" s="153">
        <v>0</v>
      </c>
      <c r="R549" s="152">
        <v>0</v>
      </c>
      <c r="S549" s="204"/>
      <c r="T549" s="153">
        <v>0</v>
      </c>
      <c r="U549" s="152">
        <v>0</v>
      </c>
      <c r="V549" s="204"/>
      <c r="W549" s="153">
        <v>4</v>
      </c>
      <c r="X549" s="152">
        <v>7045.52</v>
      </c>
      <c r="Y549" s="204"/>
      <c r="Z549" s="153">
        <v>0</v>
      </c>
      <c r="AA549" s="152">
        <v>0</v>
      </c>
      <c r="AB549" s="204"/>
      <c r="AC549" s="153">
        <v>0</v>
      </c>
      <c r="AD549" s="152">
        <v>0</v>
      </c>
      <c r="AE549" s="204"/>
      <c r="AF549" s="153">
        <v>0</v>
      </c>
      <c r="AG549" s="152">
        <v>0</v>
      </c>
      <c r="AH549" s="204"/>
      <c r="AI549" s="153">
        <v>0</v>
      </c>
      <c r="AJ549" s="152">
        <v>0</v>
      </c>
      <c r="AK549" s="204"/>
      <c r="AL549" s="153">
        <v>0</v>
      </c>
      <c r="AM549" s="152">
        <v>0</v>
      </c>
      <c r="AN549" s="204"/>
      <c r="AO549" s="153">
        <v>0</v>
      </c>
      <c r="AP549" s="152">
        <v>0</v>
      </c>
      <c r="AQ549" s="204"/>
      <c r="AR549" s="153">
        <v>0</v>
      </c>
      <c r="AS549" s="152">
        <v>0</v>
      </c>
      <c r="AT549" s="204"/>
      <c r="AU549" s="153">
        <v>0</v>
      </c>
      <c r="AV549" s="152">
        <v>0</v>
      </c>
      <c r="AW549" s="204"/>
      <c r="AX549" s="153">
        <v>0</v>
      </c>
      <c r="AY549" s="152">
        <v>0</v>
      </c>
      <c r="AZ549" s="204"/>
    </row>
    <row r="550" spans="1:52" ht="15.75" thickBot="1" x14ac:dyDescent="0.3">
      <c r="A550" s="160"/>
      <c r="B550" s="161">
        <v>486</v>
      </c>
      <c r="C550" s="162" t="str">
        <v>Монтаж панели</v>
      </c>
      <c r="D550" s="162" t="str">
        <v>шт</v>
      </c>
      <c r="E550" s="163">
        <v>560.44000000000005</v>
      </c>
      <c r="F550" s="162">
        <v>4</v>
      </c>
      <c r="G550" s="163">
        <v>0</v>
      </c>
      <c r="H550" s="163">
        <v>2241.7600000000002</v>
      </c>
      <c r="I550" s="11"/>
      <c r="J550" s="147">
        <v>4</v>
      </c>
      <c r="K550" s="148">
        <v>2241.7600000000002</v>
      </c>
      <c r="L550" s="149"/>
      <c r="M550" s="150"/>
      <c r="N550" s="147">
        <v>0</v>
      </c>
      <c r="O550" s="148">
        <v>0</v>
      </c>
      <c r="P550" s="149"/>
      <c r="Q550" s="153">
        <v>0</v>
      </c>
      <c r="R550" s="152">
        <v>0</v>
      </c>
      <c r="S550" s="204"/>
      <c r="T550" s="153">
        <v>0</v>
      </c>
      <c r="U550" s="152">
        <v>0</v>
      </c>
      <c r="V550" s="204"/>
      <c r="W550" s="153">
        <v>4</v>
      </c>
      <c r="X550" s="152">
        <v>2241.7600000000002</v>
      </c>
      <c r="Y550" s="204"/>
      <c r="Z550" s="153">
        <v>0</v>
      </c>
      <c r="AA550" s="152">
        <v>0</v>
      </c>
      <c r="AB550" s="204"/>
      <c r="AC550" s="153">
        <v>0</v>
      </c>
      <c r="AD550" s="152">
        <v>0</v>
      </c>
      <c r="AE550" s="204"/>
      <c r="AF550" s="153">
        <v>0</v>
      </c>
      <c r="AG550" s="152">
        <v>0</v>
      </c>
      <c r="AH550" s="204"/>
      <c r="AI550" s="153">
        <v>0</v>
      </c>
      <c r="AJ550" s="152">
        <v>0</v>
      </c>
      <c r="AK550" s="204"/>
      <c r="AL550" s="153">
        <v>0</v>
      </c>
      <c r="AM550" s="152">
        <v>0</v>
      </c>
      <c r="AN550" s="204"/>
      <c r="AO550" s="153">
        <v>0</v>
      </c>
      <c r="AP550" s="152">
        <v>0</v>
      </c>
      <c r="AQ550" s="204"/>
      <c r="AR550" s="153">
        <v>0</v>
      </c>
      <c r="AS550" s="152">
        <v>0</v>
      </c>
      <c r="AT550" s="204"/>
      <c r="AU550" s="153">
        <v>0</v>
      </c>
      <c r="AV550" s="152">
        <v>0</v>
      </c>
      <c r="AW550" s="204"/>
      <c r="AX550" s="153">
        <v>0</v>
      </c>
      <c r="AY550" s="152">
        <v>0</v>
      </c>
      <c r="AZ550" s="204"/>
    </row>
    <row r="551" spans="1:52" ht="15.75" thickBot="1" x14ac:dyDescent="0.3">
      <c r="A551" s="160"/>
      <c r="B551" s="161">
        <v>0</v>
      </c>
      <c r="C551" s="162" t="str">
        <v>Щит этажный на 3 квартиры состоит (на 1 ЩЭ):</v>
      </c>
      <c r="D551" s="162">
        <v>0</v>
      </c>
      <c r="E551" s="163">
        <v>0</v>
      </c>
      <c r="F551" s="162">
        <v>0</v>
      </c>
      <c r="G551" s="163">
        <v>0</v>
      </c>
      <c r="H551" s="163">
        <v>0</v>
      </c>
      <c r="I551" s="11"/>
      <c r="J551" s="147">
        <v>0</v>
      </c>
      <c r="K551" s="148">
        <v>0</v>
      </c>
      <c r="L551" s="149"/>
      <c r="M551" s="150"/>
      <c r="N551" s="147">
        <v>0</v>
      </c>
      <c r="O551" s="148">
        <v>0</v>
      </c>
      <c r="P551" s="149"/>
      <c r="Q551" s="153">
        <v>0</v>
      </c>
      <c r="R551" s="152">
        <v>0</v>
      </c>
      <c r="S551" s="204"/>
      <c r="T551" s="153">
        <v>0</v>
      </c>
      <c r="U551" s="152">
        <v>0</v>
      </c>
      <c r="V551" s="204"/>
      <c r="W551" s="153">
        <v>0</v>
      </c>
      <c r="X551" s="152">
        <v>0</v>
      </c>
      <c r="Y551" s="204"/>
      <c r="Z551" s="153">
        <v>0</v>
      </c>
      <c r="AA551" s="152">
        <v>0</v>
      </c>
      <c r="AB551" s="204"/>
      <c r="AC551" s="153">
        <v>0</v>
      </c>
      <c r="AD551" s="152">
        <v>0</v>
      </c>
      <c r="AE551" s="204"/>
      <c r="AF551" s="153">
        <v>0</v>
      </c>
      <c r="AG551" s="152">
        <v>0</v>
      </c>
      <c r="AH551" s="204"/>
      <c r="AI551" s="153">
        <v>0</v>
      </c>
      <c r="AJ551" s="152">
        <v>0</v>
      </c>
      <c r="AK551" s="204"/>
      <c r="AL551" s="153">
        <v>0</v>
      </c>
      <c r="AM551" s="152">
        <v>0</v>
      </c>
      <c r="AN551" s="204"/>
      <c r="AO551" s="153">
        <v>0</v>
      </c>
      <c r="AP551" s="152">
        <v>0</v>
      </c>
      <c r="AQ551" s="204"/>
      <c r="AR551" s="153">
        <v>0</v>
      </c>
      <c r="AS551" s="152">
        <v>0</v>
      </c>
      <c r="AT551" s="204"/>
      <c r="AU551" s="153">
        <v>0</v>
      </c>
      <c r="AV551" s="152">
        <v>0</v>
      </c>
      <c r="AW551" s="204"/>
      <c r="AX551" s="153">
        <v>0</v>
      </c>
      <c r="AY551" s="152">
        <v>0</v>
      </c>
      <c r="AZ551" s="204"/>
    </row>
    <row r="552" spans="1:52" ht="30.75" thickBot="1" x14ac:dyDescent="0.3">
      <c r="A552" s="160"/>
      <c r="B552" s="161">
        <v>487</v>
      </c>
      <c r="C552" s="162" t="str">
        <v>Выключатель автоматический двухполюсный 50А С ВА47-29 4.5кА (MVA20-2-050-C)</v>
      </c>
      <c r="D552" s="162" t="str">
        <v>шт</v>
      </c>
      <c r="E552" s="163">
        <v>461.93</v>
      </c>
      <c r="F552" s="162">
        <v>3</v>
      </c>
      <c r="G552" s="163">
        <v>1385.79</v>
      </c>
      <c r="H552" s="163">
        <v>0</v>
      </c>
      <c r="I552" s="11"/>
      <c r="J552" s="147">
        <v>0</v>
      </c>
      <c r="K552" s="148">
        <v>0</v>
      </c>
      <c r="L552" s="149"/>
      <c r="M552" s="150"/>
      <c r="N552" s="147">
        <v>3</v>
      </c>
      <c r="O552" s="148">
        <v>1385.79</v>
      </c>
      <c r="P552" s="149"/>
      <c r="Q552" s="153">
        <v>0</v>
      </c>
      <c r="R552" s="152">
        <v>0</v>
      </c>
      <c r="S552" s="204"/>
      <c r="T552" s="153">
        <v>0</v>
      </c>
      <c r="U552" s="152">
        <v>0</v>
      </c>
      <c r="V552" s="204"/>
      <c r="W552" s="153">
        <v>0</v>
      </c>
      <c r="X552" s="152">
        <v>0</v>
      </c>
      <c r="Y552" s="204"/>
      <c r="Z552" s="153">
        <v>0</v>
      </c>
      <c r="AA552" s="152">
        <v>0</v>
      </c>
      <c r="AB552" s="204"/>
      <c r="AC552" s="153">
        <v>0</v>
      </c>
      <c r="AD552" s="152">
        <v>0</v>
      </c>
      <c r="AE552" s="204"/>
      <c r="AF552" s="153">
        <v>0</v>
      </c>
      <c r="AG552" s="152">
        <v>0</v>
      </c>
      <c r="AH552" s="204"/>
      <c r="AI552" s="153">
        <v>0</v>
      </c>
      <c r="AJ552" s="152">
        <v>0</v>
      </c>
      <c r="AK552" s="204"/>
      <c r="AL552" s="153">
        <v>0</v>
      </c>
      <c r="AM552" s="152">
        <v>0</v>
      </c>
      <c r="AN552" s="204"/>
      <c r="AO552" s="153">
        <v>0</v>
      </c>
      <c r="AP552" s="152">
        <v>0</v>
      </c>
      <c r="AQ552" s="204"/>
      <c r="AR552" s="153">
        <v>0</v>
      </c>
      <c r="AS552" s="152">
        <v>0</v>
      </c>
      <c r="AT552" s="204"/>
      <c r="AU552" s="153">
        <v>0</v>
      </c>
      <c r="AV552" s="152">
        <v>0</v>
      </c>
      <c r="AW552" s="204"/>
      <c r="AX552" s="153">
        <v>0</v>
      </c>
      <c r="AY552" s="152">
        <v>0</v>
      </c>
      <c r="AZ552" s="204"/>
    </row>
    <row r="553" spans="1:52" ht="30.75" thickBot="1" x14ac:dyDescent="0.3">
      <c r="A553" s="160"/>
      <c r="B553" s="161">
        <v>488</v>
      </c>
      <c r="C553" s="162" t="str">
        <v>Сжим ответвительный У-859 м50-70/о4-35 (У-859МУ3)</v>
      </c>
      <c r="D553" s="162" t="str">
        <v>шт</v>
      </c>
      <c r="E553" s="163">
        <v>98.61</v>
      </c>
      <c r="F553" s="162">
        <v>5</v>
      </c>
      <c r="G553" s="163">
        <v>493.05</v>
      </c>
      <c r="H553" s="163">
        <v>0</v>
      </c>
      <c r="I553" s="11"/>
      <c r="J553" s="147">
        <v>0</v>
      </c>
      <c r="K553" s="148">
        <v>0</v>
      </c>
      <c r="L553" s="149"/>
      <c r="M553" s="150"/>
      <c r="N553" s="147">
        <v>5</v>
      </c>
      <c r="O553" s="148">
        <v>493.05</v>
      </c>
      <c r="P553" s="149"/>
      <c r="Q553" s="153">
        <v>0</v>
      </c>
      <c r="R553" s="152">
        <v>0</v>
      </c>
      <c r="S553" s="204"/>
      <c r="T553" s="153">
        <v>0</v>
      </c>
      <c r="U553" s="152">
        <v>0</v>
      </c>
      <c r="V553" s="204"/>
      <c r="W553" s="153">
        <v>0</v>
      </c>
      <c r="X553" s="152">
        <v>0</v>
      </c>
      <c r="Y553" s="204"/>
      <c r="Z553" s="153">
        <v>0</v>
      </c>
      <c r="AA553" s="152">
        <v>0</v>
      </c>
      <c r="AB553" s="204"/>
      <c r="AC553" s="153">
        <v>0</v>
      </c>
      <c r="AD553" s="152">
        <v>0</v>
      </c>
      <c r="AE553" s="204"/>
      <c r="AF553" s="153">
        <v>0</v>
      </c>
      <c r="AG553" s="152">
        <v>0</v>
      </c>
      <c r="AH553" s="204"/>
      <c r="AI553" s="153">
        <v>0</v>
      </c>
      <c r="AJ553" s="152">
        <v>0</v>
      </c>
      <c r="AK553" s="204"/>
      <c r="AL553" s="153">
        <v>0</v>
      </c>
      <c r="AM553" s="152">
        <v>0</v>
      </c>
      <c r="AN553" s="204"/>
      <c r="AO553" s="153">
        <v>0</v>
      </c>
      <c r="AP553" s="152">
        <v>0</v>
      </c>
      <c r="AQ553" s="204"/>
      <c r="AR553" s="153">
        <v>0</v>
      </c>
      <c r="AS553" s="152">
        <v>0</v>
      </c>
      <c r="AT553" s="204"/>
      <c r="AU553" s="153">
        <v>0</v>
      </c>
      <c r="AV553" s="152">
        <v>0</v>
      </c>
      <c r="AW553" s="204"/>
      <c r="AX553" s="153">
        <v>0</v>
      </c>
      <c r="AY553" s="152">
        <v>0</v>
      </c>
      <c r="AZ553" s="204"/>
    </row>
    <row r="554" spans="1:52" ht="15.75" thickBot="1" x14ac:dyDescent="0.3">
      <c r="A554" s="160"/>
      <c r="B554" s="161">
        <v>489</v>
      </c>
      <c r="C554" s="162" t="str">
        <v>Расключение щита этажного ЩЭ</v>
      </c>
      <c r="D554" s="162" t="str">
        <v>шт</v>
      </c>
      <c r="E554" s="163">
        <v>2701.88</v>
      </c>
      <c r="F554" s="162">
        <v>1</v>
      </c>
      <c r="G554" s="163">
        <v>0</v>
      </c>
      <c r="H554" s="163">
        <v>2701.88</v>
      </c>
      <c r="I554" s="11"/>
      <c r="J554" s="147">
        <v>0</v>
      </c>
      <c r="K554" s="148">
        <v>0</v>
      </c>
      <c r="L554" s="149"/>
      <c r="M554" s="150"/>
      <c r="N554" s="147">
        <v>1</v>
      </c>
      <c r="O554" s="148">
        <v>2701.88</v>
      </c>
      <c r="P554" s="149"/>
      <c r="Q554" s="153">
        <v>0</v>
      </c>
      <c r="R554" s="152">
        <v>0</v>
      </c>
      <c r="S554" s="204"/>
      <c r="T554" s="153">
        <v>0</v>
      </c>
      <c r="U554" s="152">
        <v>0</v>
      </c>
      <c r="V554" s="204"/>
      <c r="W554" s="153">
        <v>0</v>
      </c>
      <c r="X554" s="152">
        <v>0</v>
      </c>
      <c r="Y554" s="204"/>
      <c r="Z554" s="153">
        <v>0</v>
      </c>
      <c r="AA554" s="152">
        <v>0</v>
      </c>
      <c r="AB554" s="204"/>
      <c r="AC554" s="153">
        <v>0</v>
      </c>
      <c r="AD554" s="152">
        <v>0</v>
      </c>
      <c r="AE554" s="204"/>
      <c r="AF554" s="153">
        <v>0</v>
      </c>
      <c r="AG554" s="152">
        <v>0</v>
      </c>
      <c r="AH554" s="204"/>
      <c r="AI554" s="153">
        <v>0</v>
      </c>
      <c r="AJ554" s="152">
        <v>0</v>
      </c>
      <c r="AK554" s="204"/>
      <c r="AL554" s="153">
        <v>0</v>
      </c>
      <c r="AM554" s="152">
        <v>0</v>
      </c>
      <c r="AN554" s="204"/>
      <c r="AO554" s="153">
        <v>0</v>
      </c>
      <c r="AP554" s="152">
        <v>0</v>
      </c>
      <c r="AQ554" s="204"/>
      <c r="AR554" s="153">
        <v>0</v>
      </c>
      <c r="AS554" s="152">
        <v>0</v>
      </c>
      <c r="AT554" s="204"/>
      <c r="AU554" s="153">
        <v>0</v>
      </c>
      <c r="AV554" s="152">
        <v>0</v>
      </c>
      <c r="AW554" s="204"/>
      <c r="AX554" s="153">
        <v>0</v>
      </c>
      <c r="AY554" s="152">
        <v>0</v>
      </c>
      <c r="AZ554" s="204"/>
    </row>
    <row r="555" spans="1:52" ht="15.75" thickBot="1" x14ac:dyDescent="0.3">
      <c r="A555" s="160"/>
      <c r="B555" s="161">
        <v>0</v>
      </c>
      <c r="C555" s="162" t="str">
        <v>Щит этажный на 4 квартиры состоит (на 3 ЩЭ):</v>
      </c>
      <c r="D555" s="162">
        <v>0</v>
      </c>
      <c r="E555" s="163">
        <v>0</v>
      </c>
      <c r="F555" s="162">
        <v>0</v>
      </c>
      <c r="G555" s="163">
        <v>0</v>
      </c>
      <c r="H555" s="163">
        <v>0</v>
      </c>
      <c r="I555" s="11"/>
      <c r="J555" s="147">
        <v>0</v>
      </c>
      <c r="K555" s="148">
        <v>0</v>
      </c>
      <c r="L555" s="149"/>
      <c r="M555" s="150"/>
      <c r="N555" s="147">
        <v>0</v>
      </c>
      <c r="O555" s="148">
        <v>0</v>
      </c>
      <c r="P555" s="149"/>
      <c r="Q555" s="153">
        <v>0</v>
      </c>
      <c r="R555" s="152">
        <v>0</v>
      </c>
      <c r="S555" s="204"/>
      <c r="T555" s="153">
        <v>0</v>
      </c>
      <c r="U555" s="152">
        <v>0</v>
      </c>
      <c r="V555" s="204"/>
      <c r="W555" s="153">
        <v>0</v>
      </c>
      <c r="X555" s="152">
        <v>0</v>
      </c>
      <c r="Y555" s="204"/>
      <c r="Z555" s="153">
        <v>0</v>
      </c>
      <c r="AA555" s="152">
        <v>0</v>
      </c>
      <c r="AB555" s="204"/>
      <c r="AC555" s="153">
        <v>0</v>
      </c>
      <c r="AD555" s="152">
        <v>0</v>
      </c>
      <c r="AE555" s="204"/>
      <c r="AF555" s="153">
        <v>0</v>
      </c>
      <c r="AG555" s="152">
        <v>0</v>
      </c>
      <c r="AH555" s="204"/>
      <c r="AI555" s="153">
        <v>0</v>
      </c>
      <c r="AJ555" s="152">
        <v>0</v>
      </c>
      <c r="AK555" s="204"/>
      <c r="AL555" s="153">
        <v>0</v>
      </c>
      <c r="AM555" s="152">
        <v>0</v>
      </c>
      <c r="AN555" s="204"/>
      <c r="AO555" s="153">
        <v>0</v>
      </c>
      <c r="AP555" s="152">
        <v>0</v>
      </c>
      <c r="AQ555" s="204"/>
      <c r="AR555" s="153">
        <v>0</v>
      </c>
      <c r="AS555" s="152">
        <v>0</v>
      </c>
      <c r="AT555" s="204"/>
      <c r="AU555" s="153">
        <v>0</v>
      </c>
      <c r="AV555" s="152">
        <v>0</v>
      </c>
      <c r="AW555" s="204"/>
      <c r="AX555" s="153">
        <v>0</v>
      </c>
      <c r="AY555" s="152">
        <v>0</v>
      </c>
      <c r="AZ555" s="204"/>
    </row>
    <row r="556" spans="1:52" ht="30.75" thickBot="1" x14ac:dyDescent="0.3">
      <c r="A556" s="160"/>
      <c r="B556" s="161">
        <v>490</v>
      </c>
      <c r="C556" s="162" t="str">
        <v>Выключатель автоматический двухполюсный 50А С ВА47-29 4.5кА (MVA20-2-050-C)</v>
      </c>
      <c r="D556" s="162" t="str">
        <v>шт</v>
      </c>
      <c r="E556" s="163">
        <v>461.93</v>
      </c>
      <c r="F556" s="162">
        <v>12</v>
      </c>
      <c r="G556" s="163">
        <v>5543.16</v>
      </c>
      <c r="H556" s="163">
        <v>0</v>
      </c>
      <c r="I556" s="11"/>
      <c r="J556" s="147">
        <v>0</v>
      </c>
      <c r="K556" s="148">
        <v>0</v>
      </c>
      <c r="L556" s="149"/>
      <c r="M556" s="150"/>
      <c r="N556" s="147">
        <v>12</v>
      </c>
      <c r="O556" s="148">
        <v>5543.16</v>
      </c>
      <c r="P556" s="149"/>
      <c r="Q556" s="153">
        <v>0</v>
      </c>
      <c r="R556" s="152">
        <v>0</v>
      </c>
      <c r="S556" s="204"/>
      <c r="T556" s="153">
        <v>0</v>
      </c>
      <c r="U556" s="152">
        <v>0</v>
      </c>
      <c r="V556" s="204"/>
      <c r="W556" s="153">
        <v>0</v>
      </c>
      <c r="X556" s="152">
        <v>0</v>
      </c>
      <c r="Y556" s="204"/>
      <c r="Z556" s="153">
        <v>0</v>
      </c>
      <c r="AA556" s="152">
        <v>0</v>
      </c>
      <c r="AB556" s="204"/>
      <c r="AC556" s="153">
        <v>0</v>
      </c>
      <c r="AD556" s="152">
        <v>0</v>
      </c>
      <c r="AE556" s="204"/>
      <c r="AF556" s="153">
        <v>0</v>
      </c>
      <c r="AG556" s="152">
        <v>0</v>
      </c>
      <c r="AH556" s="204"/>
      <c r="AI556" s="153">
        <v>0</v>
      </c>
      <c r="AJ556" s="152">
        <v>0</v>
      </c>
      <c r="AK556" s="204"/>
      <c r="AL556" s="153">
        <v>0</v>
      </c>
      <c r="AM556" s="152">
        <v>0</v>
      </c>
      <c r="AN556" s="204"/>
      <c r="AO556" s="153">
        <v>0</v>
      </c>
      <c r="AP556" s="152">
        <v>0</v>
      </c>
      <c r="AQ556" s="204"/>
      <c r="AR556" s="153">
        <v>0</v>
      </c>
      <c r="AS556" s="152">
        <v>0</v>
      </c>
      <c r="AT556" s="204"/>
      <c r="AU556" s="153">
        <v>0</v>
      </c>
      <c r="AV556" s="152">
        <v>0</v>
      </c>
      <c r="AW556" s="204"/>
      <c r="AX556" s="153">
        <v>0</v>
      </c>
      <c r="AY556" s="152">
        <v>0</v>
      </c>
      <c r="AZ556" s="204"/>
    </row>
    <row r="557" spans="1:52" ht="30.75" thickBot="1" x14ac:dyDescent="0.3">
      <c r="A557" s="160"/>
      <c r="B557" s="161">
        <v>491</v>
      </c>
      <c r="C557" s="162" t="str">
        <v>Сжим ответвительный У-859 м50-70/о4-35 (У-859МУ3)</v>
      </c>
      <c r="D557" s="162" t="str">
        <v>шт</v>
      </c>
      <c r="E557" s="163">
        <v>98.61</v>
      </c>
      <c r="F557" s="162">
        <v>15</v>
      </c>
      <c r="G557" s="163">
        <v>1479.15</v>
      </c>
      <c r="H557" s="163">
        <v>0</v>
      </c>
      <c r="I557" s="11"/>
      <c r="J557" s="147">
        <v>0</v>
      </c>
      <c r="K557" s="148">
        <v>0</v>
      </c>
      <c r="L557" s="149"/>
      <c r="M557" s="150"/>
      <c r="N557" s="147">
        <v>15</v>
      </c>
      <c r="O557" s="148">
        <v>1479.15</v>
      </c>
      <c r="P557" s="149"/>
      <c r="Q557" s="153">
        <v>0</v>
      </c>
      <c r="R557" s="152">
        <v>0</v>
      </c>
      <c r="S557" s="204"/>
      <c r="T557" s="153">
        <v>0</v>
      </c>
      <c r="U557" s="152">
        <v>0</v>
      </c>
      <c r="V557" s="204"/>
      <c r="W557" s="153">
        <v>0</v>
      </c>
      <c r="X557" s="152">
        <v>0</v>
      </c>
      <c r="Y557" s="204"/>
      <c r="Z557" s="153">
        <v>0</v>
      </c>
      <c r="AA557" s="152">
        <v>0</v>
      </c>
      <c r="AB557" s="204"/>
      <c r="AC557" s="153">
        <v>0</v>
      </c>
      <c r="AD557" s="152">
        <v>0</v>
      </c>
      <c r="AE557" s="204"/>
      <c r="AF557" s="153">
        <v>0</v>
      </c>
      <c r="AG557" s="152">
        <v>0</v>
      </c>
      <c r="AH557" s="204"/>
      <c r="AI557" s="153">
        <v>0</v>
      </c>
      <c r="AJ557" s="152">
        <v>0</v>
      </c>
      <c r="AK557" s="204"/>
      <c r="AL557" s="153">
        <v>0</v>
      </c>
      <c r="AM557" s="152">
        <v>0</v>
      </c>
      <c r="AN557" s="204"/>
      <c r="AO557" s="153">
        <v>0</v>
      </c>
      <c r="AP557" s="152">
        <v>0</v>
      </c>
      <c r="AQ557" s="204"/>
      <c r="AR557" s="153">
        <v>0</v>
      </c>
      <c r="AS557" s="152">
        <v>0</v>
      </c>
      <c r="AT557" s="204"/>
      <c r="AU557" s="153">
        <v>0</v>
      </c>
      <c r="AV557" s="152">
        <v>0</v>
      </c>
      <c r="AW557" s="204"/>
      <c r="AX557" s="153">
        <v>0</v>
      </c>
      <c r="AY557" s="152">
        <v>0</v>
      </c>
      <c r="AZ557" s="204"/>
    </row>
    <row r="558" spans="1:52" ht="30.75" thickBot="1" x14ac:dyDescent="0.3">
      <c r="A558" s="160"/>
      <c r="B558" s="161">
        <v>492</v>
      </c>
      <c r="C558" s="162" t="str">
        <v>Розетка на DIN-рейку с заземлением контактов РАр 10-3-ОП</v>
      </c>
      <c r="D558" s="162" t="str">
        <v>шт</v>
      </c>
      <c r="E558" s="163">
        <v>288.23</v>
      </c>
      <c r="F558" s="162">
        <v>4</v>
      </c>
      <c r="G558" s="163">
        <v>1152.92</v>
      </c>
      <c r="H558" s="163">
        <v>0</v>
      </c>
      <c r="I558" s="11"/>
      <c r="J558" s="147">
        <v>0</v>
      </c>
      <c r="K558" s="148">
        <v>0</v>
      </c>
      <c r="L558" s="149"/>
      <c r="M558" s="150"/>
      <c r="N558" s="147">
        <v>4</v>
      </c>
      <c r="O558" s="148">
        <v>1152.92</v>
      </c>
      <c r="P558" s="149"/>
      <c r="Q558" s="153">
        <v>0</v>
      </c>
      <c r="R558" s="152">
        <v>0</v>
      </c>
      <c r="S558" s="204"/>
      <c r="T558" s="153">
        <v>0</v>
      </c>
      <c r="U558" s="152">
        <v>0</v>
      </c>
      <c r="V558" s="204"/>
      <c r="W558" s="153">
        <v>0</v>
      </c>
      <c r="X558" s="152">
        <v>0</v>
      </c>
      <c r="Y558" s="204"/>
      <c r="Z558" s="153">
        <v>0</v>
      </c>
      <c r="AA558" s="152">
        <v>0</v>
      </c>
      <c r="AB558" s="204"/>
      <c r="AC558" s="153">
        <v>0</v>
      </c>
      <c r="AD558" s="152">
        <v>0</v>
      </c>
      <c r="AE558" s="204"/>
      <c r="AF558" s="153">
        <v>0</v>
      </c>
      <c r="AG558" s="152">
        <v>0</v>
      </c>
      <c r="AH558" s="204"/>
      <c r="AI558" s="153">
        <v>0</v>
      </c>
      <c r="AJ558" s="152">
        <v>0</v>
      </c>
      <c r="AK558" s="204"/>
      <c r="AL558" s="153">
        <v>0</v>
      </c>
      <c r="AM558" s="152">
        <v>0</v>
      </c>
      <c r="AN558" s="204"/>
      <c r="AO558" s="153">
        <v>0</v>
      </c>
      <c r="AP558" s="152">
        <v>0</v>
      </c>
      <c r="AQ558" s="204"/>
      <c r="AR558" s="153">
        <v>0</v>
      </c>
      <c r="AS558" s="152">
        <v>0</v>
      </c>
      <c r="AT558" s="204"/>
      <c r="AU558" s="153">
        <v>0</v>
      </c>
      <c r="AV558" s="152">
        <v>0</v>
      </c>
      <c r="AW558" s="204"/>
      <c r="AX558" s="153">
        <v>0</v>
      </c>
      <c r="AY558" s="152">
        <v>0</v>
      </c>
      <c r="AZ558" s="204"/>
    </row>
    <row r="559" spans="1:52" ht="15.75" thickBot="1" x14ac:dyDescent="0.3">
      <c r="A559" s="160"/>
      <c r="B559" s="161">
        <v>493</v>
      </c>
      <c r="C559" s="162" t="str">
        <v>Расключение щита этажного ЩЭ</v>
      </c>
      <c r="D559" s="162" t="str">
        <v>шт</v>
      </c>
      <c r="E559" s="163">
        <v>3502.5</v>
      </c>
      <c r="F559" s="162">
        <v>3</v>
      </c>
      <c r="G559" s="163">
        <v>0</v>
      </c>
      <c r="H559" s="163">
        <v>10507.5</v>
      </c>
      <c r="I559" s="11"/>
      <c r="J559" s="147">
        <v>0</v>
      </c>
      <c r="K559" s="148">
        <v>0</v>
      </c>
      <c r="L559" s="149"/>
      <c r="M559" s="150"/>
      <c r="N559" s="147">
        <v>3</v>
      </c>
      <c r="O559" s="148">
        <v>10507.5</v>
      </c>
      <c r="P559" s="149"/>
      <c r="Q559" s="153">
        <v>0</v>
      </c>
      <c r="R559" s="152">
        <v>0</v>
      </c>
      <c r="S559" s="204"/>
      <c r="T559" s="153">
        <v>0</v>
      </c>
      <c r="U559" s="152">
        <v>0</v>
      </c>
      <c r="V559" s="204"/>
      <c r="W559" s="153">
        <v>0</v>
      </c>
      <c r="X559" s="152">
        <v>0</v>
      </c>
      <c r="Y559" s="204"/>
      <c r="Z559" s="153">
        <v>0</v>
      </c>
      <c r="AA559" s="152">
        <v>0</v>
      </c>
      <c r="AB559" s="204"/>
      <c r="AC559" s="153">
        <v>0</v>
      </c>
      <c r="AD559" s="152">
        <v>0</v>
      </c>
      <c r="AE559" s="204"/>
      <c r="AF559" s="153">
        <v>0</v>
      </c>
      <c r="AG559" s="152">
        <v>0</v>
      </c>
      <c r="AH559" s="204"/>
      <c r="AI559" s="153">
        <v>0</v>
      </c>
      <c r="AJ559" s="152">
        <v>0</v>
      </c>
      <c r="AK559" s="204"/>
      <c r="AL559" s="153">
        <v>0</v>
      </c>
      <c r="AM559" s="152">
        <v>0</v>
      </c>
      <c r="AN559" s="204"/>
      <c r="AO559" s="153">
        <v>0</v>
      </c>
      <c r="AP559" s="152">
        <v>0</v>
      </c>
      <c r="AQ559" s="204"/>
      <c r="AR559" s="153">
        <v>0</v>
      </c>
      <c r="AS559" s="152">
        <v>0</v>
      </c>
      <c r="AT559" s="204"/>
      <c r="AU559" s="153">
        <v>0</v>
      </c>
      <c r="AV559" s="152">
        <v>0</v>
      </c>
      <c r="AW559" s="204"/>
      <c r="AX559" s="153">
        <v>0</v>
      </c>
      <c r="AY559" s="152">
        <v>0</v>
      </c>
      <c r="AZ559" s="204"/>
    </row>
    <row r="560" spans="1:52" ht="15.75" thickBot="1" x14ac:dyDescent="0.3">
      <c r="A560" s="160"/>
      <c r="B560" s="161">
        <v>0</v>
      </c>
      <c r="C560" s="162" t="str">
        <v>2.Светотехническая продукция</v>
      </c>
      <c r="D560" s="162">
        <v>0</v>
      </c>
      <c r="E560" s="163">
        <v>0</v>
      </c>
      <c r="F560" s="162">
        <v>0</v>
      </c>
      <c r="G560" s="163">
        <v>0</v>
      </c>
      <c r="H560" s="163">
        <v>0</v>
      </c>
      <c r="I560" s="11"/>
      <c r="J560" s="147">
        <v>0</v>
      </c>
      <c r="K560" s="148">
        <v>0</v>
      </c>
      <c r="L560" s="149"/>
      <c r="M560" s="150"/>
      <c r="N560" s="147">
        <v>0</v>
      </c>
      <c r="O560" s="148">
        <v>0</v>
      </c>
      <c r="P560" s="149"/>
      <c r="Q560" s="153">
        <v>0</v>
      </c>
      <c r="R560" s="152">
        <v>0</v>
      </c>
      <c r="S560" s="204"/>
      <c r="T560" s="153">
        <v>0</v>
      </c>
      <c r="U560" s="152">
        <v>0</v>
      </c>
      <c r="V560" s="204"/>
      <c r="W560" s="153">
        <v>0</v>
      </c>
      <c r="X560" s="152">
        <v>0</v>
      </c>
      <c r="Y560" s="204"/>
      <c r="Z560" s="153">
        <v>0</v>
      </c>
      <c r="AA560" s="152">
        <v>0</v>
      </c>
      <c r="AB560" s="204"/>
      <c r="AC560" s="153">
        <v>0</v>
      </c>
      <c r="AD560" s="152">
        <v>0</v>
      </c>
      <c r="AE560" s="204"/>
      <c r="AF560" s="153">
        <v>0</v>
      </c>
      <c r="AG560" s="152">
        <v>0</v>
      </c>
      <c r="AH560" s="204"/>
      <c r="AI560" s="153">
        <v>0</v>
      </c>
      <c r="AJ560" s="152">
        <v>0</v>
      </c>
      <c r="AK560" s="204"/>
      <c r="AL560" s="153">
        <v>0</v>
      </c>
      <c r="AM560" s="152">
        <v>0</v>
      </c>
      <c r="AN560" s="204"/>
      <c r="AO560" s="153">
        <v>0</v>
      </c>
      <c r="AP560" s="152">
        <v>0</v>
      </c>
      <c r="AQ560" s="204"/>
      <c r="AR560" s="153">
        <v>0</v>
      </c>
      <c r="AS560" s="152">
        <v>0</v>
      </c>
      <c r="AT560" s="204"/>
      <c r="AU560" s="153">
        <v>0</v>
      </c>
      <c r="AV560" s="152">
        <v>0</v>
      </c>
      <c r="AW560" s="204"/>
      <c r="AX560" s="153">
        <v>0</v>
      </c>
      <c r="AY560" s="152">
        <v>0</v>
      </c>
      <c r="AZ560" s="204"/>
    </row>
    <row r="561" spans="1:52" ht="15.75" thickBot="1" x14ac:dyDescent="0.3">
      <c r="A561" s="160"/>
      <c r="B561" s="161">
        <v>494</v>
      </c>
      <c r="C561" s="162" t="str">
        <v>Патрон подвесной Е27 пластик белый</v>
      </c>
      <c r="D561" s="162" t="str">
        <v>шт</v>
      </c>
      <c r="E561" s="163">
        <v>24.55</v>
      </c>
      <c r="F561" s="162">
        <v>87</v>
      </c>
      <c r="G561" s="163">
        <v>2135.85</v>
      </c>
      <c r="H561" s="163">
        <v>0</v>
      </c>
      <c r="I561" s="11"/>
      <c r="J561" s="147">
        <v>0</v>
      </c>
      <c r="K561" s="148">
        <v>0</v>
      </c>
      <c r="L561" s="149"/>
      <c r="M561" s="150"/>
      <c r="N561" s="147">
        <v>87</v>
      </c>
      <c r="O561" s="148">
        <v>2135.85</v>
      </c>
      <c r="P561" s="149"/>
      <c r="Q561" s="153">
        <v>0</v>
      </c>
      <c r="R561" s="152">
        <v>0</v>
      </c>
      <c r="S561" s="204"/>
      <c r="T561" s="153">
        <v>0</v>
      </c>
      <c r="U561" s="152">
        <v>0</v>
      </c>
      <c r="V561" s="204"/>
      <c r="W561" s="153">
        <v>0</v>
      </c>
      <c r="X561" s="152">
        <v>0</v>
      </c>
      <c r="Y561" s="204"/>
      <c r="Z561" s="153">
        <v>0</v>
      </c>
      <c r="AA561" s="152">
        <v>0</v>
      </c>
      <c r="AB561" s="204"/>
      <c r="AC561" s="153">
        <v>0</v>
      </c>
      <c r="AD561" s="152">
        <v>0</v>
      </c>
      <c r="AE561" s="204"/>
      <c r="AF561" s="153">
        <v>0</v>
      </c>
      <c r="AG561" s="152">
        <v>0</v>
      </c>
      <c r="AH561" s="204"/>
      <c r="AI561" s="153">
        <v>0</v>
      </c>
      <c r="AJ561" s="152">
        <v>0</v>
      </c>
      <c r="AK561" s="204"/>
      <c r="AL561" s="153">
        <v>0</v>
      </c>
      <c r="AM561" s="152">
        <v>0</v>
      </c>
      <c r="AN561" s="204"/>
      <c r="AO561" s="153">
        <v>0</v>
      </c>
      <c r="AP561" s="152">
        <v>0</v>
      </c>
      <c r="AQ561" s="204"/>
      <c r="AR561" s="153">
        <v>0</v>
      </c>
      <c r="AS561" s="152">
        <v>0</v>
      </c>
      <c r="AT561" s="204"/>
      <c r="AU561" s="153">
        <v>0</v>
      </c>
      <c r="AV561" s="152">
        <v>0</v>
      </c>
      <c r="AW561" s="204"/>
      <c r="AX561" s="153">
        <v>0</v>
      </c>
      <c r="AY561" s="152">
        <v>0</v>
      </c>
      <c r="AZ561" s="204"/>
    </row>
    <row r="562" spans="1:52" ht="15.75" thickBot="1" x14ac:dyDescent="0.3">
      <c r="A562" s="160"/>
      <c r="B562" s="161">
        <v>495</v>
      </c>
      <c r="C562" s="162" t="str">
        <v>Подключение подвесного патрона</v>
      </c>
      <c r="D562" s="162" t="str">
        <v>шт</v>
      </c>
      <c r="E562" s="163">
        <v>213.5</v>
      </c>
      <c r="F562" s="162">
        <v>87</v>
      </c>
      <c r="G562" s="163">
        <v>0</v>
      </c>
      <c r="H562" s="163">
        <v>18574.5</v>
      </c>
      <c r="I562" s="11"/>
      <c r="J562" s="147">
        <v>0</v>
      </c>
      <c r="K562" s="148">
        <v>0</v>
      </c>
      <c r="L562" s="149"/>
      <c r="M562" s="150"/>
      <c r="N562" s="147">
        <v>87</v>
      </c>
      <c r="O562" s="148">
        <v>18574.5</v>
      </c>
      <c r="P562" s="149"/>
      <c r="Q562" s="153">
        <v>0</v>
      </c>
      <c r="R562" s="152">
        <v>0</v>
      </c>
      <c r="S562" s="204"/>
      <c r="T562" s="153">
        <v>0</v>
      </c>
      <c r="U562" s="152">
        <v>0</v>
      </c>
      <c r="V562" s="204"/>
      <c r="W562" s="153">
        <v>0</v>
      </c>
      <c r="X562" s="152">
        <v>0</v>
      </c>
      <c r="Y562" s="204"/>
      <c r="Z562" s="153">
        <v>0</v>
      </c>
      <c r="AA562" s="152">
        <v>0</v>
      </c>
      <c r="AB562" s="204"/>
      <c r="AC562" s="153">
        <v>0</v>
      </c>
      <c r="AD562" s="152">
        <v>0</v>
      </c>
      <c r="AE562" s="204"/>
      <c r="AF562" s="153">
        <v>0</v>
      </c>
      <c r="AG562" s="152">
        <v>0</v>
      </c>
      <c r="AH562" s="204"/>
      <c r="AI562" s="153">
        <v>0</v>
      </c>
      <c r="AJ562" s="152">
        <v>0</v>
      </c>
      <c r="AK562" s="204"/>
      <c r="AL562" s="153">
        <v>0</v>
      </c>
      <c r="AM562" s="152">
        <v>0</v>
      </c>
      <c r="AN562" s="204"/>
      <c r="AO562" s="153">
        <v>0</v>
      </c>
      <c r="AP562" s="152">
        <v>0</v>
      </c>
      <c r="AQ562" s="204"/>
      <c r="AR562" s="153">
        <v>0</v>
      </c>
      <c r="AS562" s="152">
        <v>0</v>
      </c>
      <c r="AT562" s="204"/>
      <c r="AU562" s="153">
        <v>0</v>
      </c>
      <c r="AV562" s="152">
        <v>0</v>
      </c>
      <c r="AW562" s="204"/>
      <c r="AX562" s="153">
        <v>0</v>
      </c>
      <c r="AY562" s="152">
        <v>0</v>
      </c>
      <c r="AZ562" s="204"/>
    </row>
    <row r="563" spans="1:52" ht="15.75" thickBot="1" x14ac:dyDescent="0.3">
      <c r="A563" s="160"/>
      <c r="B563" s="161">
        <v>496</v>
      </c>
      <c r="C563" s="162" t="str">
        <v>Лампа светодиодная LED 11вт E27 белый ECO</v>
      </c>
      <c r="D563" s="162" t="str">
        <v>шт</v>
      </c>
      <c r="E563" s="163">
        <v>96.08</v>
      </c>
      <c r="F563" s="162">
        <v>87</v>
      </c>
      <c r="G563" s="163">
        <v>8358.9599999999991</v>
      </c>
      <c r="H563" s="163">
        <v>0</v>
      </c>
      <c r="I563" s="11"/>
      <c r="J563" s="147">
        <v>0</v>
      </c>
      <c r="K563" s="148">
        <v>0</v>
      </c>
      <c r="L563" s="149"/>
      <c r="M563" s="150"/>
      <c r="N563" s="147">
        <v>87</v>
      </c>
      <c r="O563" s="148">
        <v>8358.9599999999991</v>
      </c>
      <c r="P563" s="149"/>
      <c r="Q563" s="153">
        <v>0</v>
      </c>
      <c r="R563" s="152">
        <v>0</v>
      </c>
      <c r="S563" s="204"/>
      <c r="T563" s="153">
        <v>0</v>
      </c>
      <c r="U563" s="152">
        <v>0</v>
      </c>
      <c r="V563" s="204"/>
      <c r="W563" s="153">
        <v>0</v>
      </c>
      <c r="X563" s="152">
        <v>0</v>
      </c>
      <c r="Y563" s="204"/>
      <c r="Z563" s="153">
        <v>0</v>
      </c>
      <c r="AA563" s="152">
        <v>0</v>
      </c>
      <c r="AB563" s="204"/>
      <c r="AC563" s="153">
        <v>0</v>
      </c>
      <c r="AD563" s="152">
        <v>0</v>
      </c>
      <c r="AE563" s="204"/>
      <c r="AF563" s="153">
        <v>0</v>
      </c>
      <c r="AG563" s="152">
        <v>0</v>
      </c>
      <c r="AH563" s="204"/>
      <c r="AI563" s="153">
        <v>0</v>
      </c>
      <c r="AJ563" s="152">
        <v>0</v>
      </c>
      <c r="AK563" s="204"/>
      <c r="AL563" s="153">
        <v>0</v>
      </c>
      <c r="AM563" s="152">
        <v>0</v>
      </c>
      <c r="AN563" s="204"/>
      <c r="AO563" s="153">
        <v>0</v>
      </c>
      <c r="AP563" s="152">
        <v>0</v>
      </c>
      <c r="AQ563" s="204"/>
      <c r="AR563" s="153">
        <v>0</v>
      </c>
      <c r="AS563" s="152">
        <v>0</v>
      </c>
      <c r="AT563" s="204"/>
      <c r="AU563" s="153">
        <v>0</v>
      </c>
      <c r="AV563" s="152">
        <v>0</v>
      </c>
      <c r="AW563" s="204"/>
      <c r="AX563" s="153">
        <v>0</v>
      </c>
      <c r="AY563" s="152">
        <v>0</v>
      </c>
      <c r="AZ563" s="204"/>
    </row>
    <row r="564" spans="1:52" ht="45.75" thickBot="1" x14ac:dyDescent="0.3">
      <c r="A564" s="160"/>
      <c r="B564" s="161">
        <v>497</v>
      </c>
      <c r="C564" s="162" t="str">
        <v>358882 STREET NT22 396 черный Светильник ландшафтный светодиодный IP54 LED 4000К 18W 220V OPAL пластиковый корпус</v>
      </c>
      <c r="D564" s="162" t="str">
        <v>шт</v>
      </c>
      <c r="E564" s="163">
        <v>2500</v>
      </c>
      <c r="F564" s="162">
        <v>12</v>
      </c>
      <c r="G564" s="163">
        <v>30000</v>
      </c>
      <c r="H564" s="163">
        <v>0</v>
      </c>
      <c r="I564" s="11"/>
      <c r="J564" s="147">
        <v>0</v>
      </c>
      <c r="K564" s="148">
        <v>0</v>
      </c>
      <c r="L564" s="149"/>
      <c r="M564" s="150"/>
      <c r="N564" s="147">
        <v>12</v>
      </c>
      <c r="O564" s="148">
        <v>30000</v>
      </c>
      <c r="P564" s="149"/>
      <c r="Q564" s="153">
        <v>0</v>
      </c>
      <c r="R564" s="152">
        <v>0</v>
      </c>
      <c r="S564" s="204"/>
      <c r="T564" s="153">
        <v>0</v>
      </c>
      <c r="U564" s="152">
        <v>0</v>
      </c>
      <c r="V564" s="204"/>
      <c r="W564" s="153">
        <v>0</v>
      </c>
      <c r="X564" s="152">
        <v>0</v>
      </c>
      <c r="Y564" s="204"/>
      <c r="Z564" s="153">
        <v>0</v>
      </c>
      <c r="AA564" s="152">
        <v>0</v>
      </c>
      <c r="AB564" s="204"/>
      <c r="AC564" s="153">
        <v>0</v>
      </c>
      <c r="AD564" s="152">
        <v>0</v>
      </c>
      <c r="AE564" s="204"/>
      <c r="AF564" s="153">
        <v>0</v>
      </c>
      <c r="AG564" s="152">
        <v>0</v>
      </c>
      <c r="AH564" s="204"/>
      <c r="AI564" s="153">
        <v>0</v>
      </c>
      <c r="AJ564" s="152">
        <v>0</v>
      </c>
      <c r="AK564" s="204"/>
      <c r="AL564" s="153">
        <v>0</v>
      </c>
      <c r="AM564" s="152">
        <v>0</v>
      </c>
      <c r="AN564" s="204"/>
      <c r="AO564" s="153">
        <v>0</v>
      </c>
      <c r="AP564" s="152">
        <v>0</v>
      </c>
      <c r="AQ564" s="204"/>
      <c r="AR564" s="153">
        <v>0</v>
      </c>
      <c r="AS564" s="152">
        <v>0</v>
      </c>
      <c r="AT564" s="204"/>
      <c r="AU564" s="153">
        <v>0</v>
      </c>
      <c r="AV564" s="152">
        <v>0</v>
      </c>
      <c r="AW564" s="204"/>
      <c r="AX564" s="153">
        <v>0</v>
      </c>
      <c r="AY564" s="152">
        <v>0</v>
      </c>
      <c r="AZ564" s="204"/>
    </row>
    <row r="565" spans="1:52" ht="15.75" thickBot="1" x14ac:dyDescent="0.3">
      <c r="A565" s="160"/>
      <c r="B565" s="161">
        <v>498</v>
      </c>
      <c r="C565" s="162" t="str">
        <v>Монтаж и подключение накладного светильника</v>
      </c>
      <c r="D565" s="162" t="str">
        <v>шт</v>
      </c>
      <c r="E565" s="163">
        <v>384.3</v>
      </c>
      <c r="F565" s="162">
        <v>12</v>
      </c>
      <c r="G565" s="163">
        <v>0</v>
      </c>
      <c r="H565" s="163">
        <v>4611.6000000000004</v>
      </c>
      <c r="I565" s="11"/>
      <c r="J565" s="147">
        <v>0</v>
      </c>
      <c r="K565" s="148">
        <v>0</v>
      </c>
      <c r="L565" s="149"/>
      <c r="M565" s="150"/>
      <c r="N565" s="147">
        <v>12</v>
      </c>
      <c r="O565" s="148">
        <v>4611.6000000000004</v>
      </c>
      <c r="P565" s="149"/>
      <c r="Q565" s="153">
        <v>0</v>
      </c>
      <c r="R565" s="152">
        <v>0</v>
      </c>
      <c r="S565" s="204"/>
      <c r="T565" s="153">
        <v>0</v>
      </c>
      <c r="U565" s="152">
        <v>0</v>
      </c>
      <c r="V565" s="204"/>
      <c r="W565" s="153">
        <v>0</v>
      </c>
      <c r="X565" s="152">
        <v>0</v>
      </c>
      <c r="Y565" s="204"/>
      <c r="Z565" s="153">
        <v>0</v>
      </c>
      <c r="AA565" s="152">
        <v>0</v>
      </c>
      <c r="AB565" s="204"/>
      <c r="AC565" s="153">
        <v>0</v>
      </c>
      <c r="AD565" s="152">
        <v>0</v>
      </c>
      <c r="AE565" s="204"/>
      <c r="AF565" s="153">
        <v>0</v>
      </c>
      <c r="AG565" s="152">
        <v>0</v>
      </c>
      <c r="AH565" s="204"/>
      <c r="AI565" s="153">
        <v>0</v>
      </c>
      <c r="AJ565" s="152">
        <v>0</v>
      </c>
      <c r="AK565" s="204"/>
      <c r="AL565" s="153">
        <v>0</v>
      </c>
      <c r="AM565" s="152">
        <v>0</v>
      </c>
      <c r="AN565" s="204"/>
      <c r="AO565" s="153">
        <v>0</v>
      </c>
      <c r="AP565" s="152">
        <v>0</v>
      </c>
      <c r="AQ565" s="204"/>
      <c r="AR565" s="153">
        <v>0</v>
      </c>
      <c r="AS565" s="152">
        <v>0</v>
      </c>
      <c r="AT565" s="204"/>
      <c r="AU565" s="153">
        <v>0</v>
      </c>
      <c r="AV565" s="152">
        <v>0</v>
      </c>
      <c r="AW565" s="204"/>
      <c r="AX565" s="153">
        <v>0</v>
      </c>
      <c r="AY565" s="152">
        <v>0</v>
      </c>
      <c r="AZ565" s="204"/>
    </row>
    <row r="566" spans="1:52" ht="15.75" thickBot="1" x14ac:dyDescent="0.3">
      <c r="A566" s="160"/>
      <c r="B566" s="161">
        <v>499</v>
      </c>
      <c r="C566" s="162" t="str">
        <v>БРА Kink light мелисса 08438-2, 19(21)</v>
      </c>
      <c r="D566" s="162" t="str">
        <v>шт</v>
      </c>
      <c r="E566" s="163">
        <v>6950</v>
      </c>
      <c r="F566" s="162">
        <v>2</v>
      </c>
      <c r="G566" s="163">
        <v>13900</v>
      </c>
      <c r="H566" s="163">
        <v>0</v>
      </c>
      <c r="I566" s="11"/>
      <c r="J566" s="147">
        <v>0</v>
      </c>
      <c r="K566" s="148">
        <v>0</v>
      </c>
      <c r="L566" s="149"/>
      <c r="M566" s="150"/>
      <c r="N566" s="147">
        <v>2</v>
      </c>
      <c r="O566" s="148">
        <v>13900</v>
      </c>
      <c r="P566" s="149"/>
      <c r="Q566" s="153">
        <v>0</v>
      </c>
      <c r="R566" s="152">
        <v>0</v>
      </c>
      <c r="S566" s="204"/>
      <c r="T566" s="153">
        <v>0</v>
      </c>
      <c r="U566" s="152">
        <v>0</v>
      </c>
      <c r="V566" s="204"/>
      <c r="W566" s="153">
        <v>0</v>
      </c>
      <c r="X566" s="152">
        <v>0</v>
      </c>
      <c r="Y566" s="204"/>
      <c r="Z566" s="153">
        <v>0</v>
      </c>
      <c r="AA566" s="152">
        <v>0</v>
      </c>
      <c r="AB566" s="204"/>
      <c r="AC566" s="153">
        <v>0</v>
      </c>
      <c r="AD566" s="152">
        <v>0</v>
      </c>
      <c r="AE566" s="204"/>
      <c r="AF566" s="153">
        <v>0</v>
      </c>
      <c r="AG566" s="152">
        <v>0</v>
      </c>
      <c r="AH566" s="204"/>
      <c r="AI566" s="153">
        <v>0</v>
      </c>
      <c r="AJ566" s="152">
        <v>0</v>
      </c>
      <c r="AK566" s="204"/>
      <c r="AL566" s="153">
        <v>0</v>
      </c>
      <c r="AM566" s="152">
        <v>0</v>
      </c>
      <c r="AN566" s="204"/>
      <c r="AO566" s="153">
        <v>0</v>
      </c>
      <c r="AP566" s="152">
        <v>0</v>
      </c>
      <c r="AQ566" s="204"/>
      <c r="AR566" s="153">
        <v>0</v>
      </c>
      <c r="AS566" s="152">
        <v>0</v>
      </c>
      <c r="AT566" s="204"/>
      <c r="AU566" s="153">
        <v>0</v>
      </c>
      <c r="AV566" s="152">
        <v>0</v>
      </c>
      <c r="AW566" s="204"/>
      <c r="AX566" s="153">
        <v>0</v>
      </c>
      <c r="AY566" s="152">
        <v>0</v>
      </c>
      <c r="AZ566" s="204"/>
    </row>
    <row r="567" spans="1:52" ht="15.75" thickBot="1" x14ac:dyDescent="0.3">
      <c r="A567" s="160"/>
      <c r="B567" s="161">
        <v>500</v>
      </c>
      <c r="C567" s="162" t="str">
        <v>Бра настенная</v>
      </c>
      <c r="D567" s="162" t="str">
        <v>шт</v>
      </c>
      <c r="E567" s="163">
        <v>1050</v>
      </c>
      <c r="F567" s="162">
        <v>2</v>
      </c>
      <c r="G567" s="163">
        <v>0</v>
      </c>
      <c r="H567" s="163">
        <v>2100</v>
      </c>
      <c r="I567" s="11"/>
      <c r="J567" s="147">
        <v>0</v>
      </c>
      <c r="K567" s="148">
        <v>0</v>
      </c>
      <c r="L567" s="149"/>
      <c r="M567" s="150"/>
      <c r="N567" s="147">
        <v>2</v>
      </c>
      <c r="O567" s="148">
        <v>2100</v>
      </c>
      <c r="P567" s="149"/>
      <c r="Q567" s="153">
        <v>0</v>
      </c>
      <c r="R567" s="152">
        <v>0</v>
      </c>
      <c r="S567" s="204"/>
      <c r="T567" s="153">
        <v>0</v>
      </c>
      <c r="U567" s="152">
        <v>0</v>
      </c>
      <c r="V567" s="204"/>
      <c r="W567" s="153">
        <v>0</v>
      </c>
      <c r="X567" s="152">
        <v>0</v>
      </c>
      <c r="Y567" s="204"/>
      <c r="Z567" s="153">
        <v>0</v>
      </c>
      <c r="AA567" s="152">
        <v>0</v>
      </c>
      <c r="AB567" s="204"/>
      <c r="AC567" s="153">
        <v>0</v>
      </c>
      <c r="AD567" s="152">
        <v>0</v>
      </c>
      <c r="AE567" s="204"/>
      <c r="AF567" s="153">
        <v>0</v>
      </c>
      <c r="AG567" s="152">
        <v>0</v>
      </c>
      <c r="AH567" s="204"/>
      <c r="AI567" s="153">
        <v>0</v>
      </c>
      <c r="AJ567" s="152">
        <v>0</v>
      </c>
      <c r="AK567" s="204"/>
      <c r="AL567" s="153">
        <v>0</v>
      </c>
      <c r="AM567" s="152">
        <v>0</v>
      </c>
      <c r="AN567" s="204"/>
      <c r="AO567" s="153">
        <v>0</v>
      </c>
      <c r="AP567" s="152">
        <v>0</v>
      </c>
      <c r="AQ567" s="204"/>
      <c r="AR567" s="153">
        <v>0</v>
      </c>
      <c r="AS567" s="152">
        <v>0</v>
      </c>
      <c r="AT567" s="204"/>
      <c r="AU567" s="153">
        <v>0</v>
      </c>
      <c r="AV567" s="152">
        <v>0</v>
      </c>
      <c r="AW567" s="204"/>
      <c r="AX567" s="153">
        <v>0</v>
      </c>
      <c r="AY567" s="152">
        <v>0</v>
      </c>
      <c r="AZ567" s="204"/>
    </row>
    <row r="568" spans="1:52" ht="30.75" thickBot="1" x14ac:dyDescent="0.3">
      <c r="A568" s="160"/>
      <c r="B568" s="161">
        <v>501</v>
      </c>
      <c r="C568" s="162" t="str">
        <v>Светильник светодиодный SPO-950-3-40K-018 18Вт 4000К 1890Лм IP40 595х180х40 матовый</v>
      </c>
      <c r="D568" s="162" t="str">
        <v>шт</v>
      </c>
      <c r="E568" s="163">
        <v>1636.25</v>
      </c>
      <c r="F568" s="162">
        <v>31</v>
      </c>
      <c r="G568" s="163">
        <v>50723.75</v>
      </c>
      <c r="H568" s="163">
        <v>0</v>
      </c>
      <c r="I568" s="11"/>
      <c r="J568" s="147">
        <v>0</v>
      </c>
      <c r="K568" s="148">
        <v>0</v>
      </c>
      <c r="L568" s="149"/>
      <c r="M568" s="150"/>
      <c r="N568" s="147">
        <v>31</v>
      </c>
      <c r="O568" s="148">
        <v>50723.75</v>
      </c>
      <c r="P568" s="149"/>
      <c r="Q568" s="153">
        <v>0</v>
      </c>
      <c r="R568" s="152">
        <v>0</v>
      </c>
      <c r="S568" s="204"/>
      <c r="T568" s="153">
        <v>0</v>
      </c>
      <c r="U568" s="152">
        <v>0</v>
      </c>
      <c r="V568" s="204"/>
      <c r="W568" s="153">
        <v>0</v>
      </c>
      <c r="X568" s="152">
        <v>0</v>
      </c>
      <c r="Y568" s="204"/>
      <c r="Z568" s="153">
        <v>0</v>
      </c>
      <c r="AA568" s="152">
        <v>0</v>
      </c>
      <c r="AB568" s="204"/>
      <c r="AC568" s="153">
        <v>0</v>
      </c>
      <c r="AD568" s="152">
        <v>0</v>
      </c>
      <c r="AE568" s="204"/>
      <c r="AF568" s="153">
        <v>0</v>
      </c>
      <c r="AG568" s="152">
        <v>0</v>
      </c>
      <c r="AH568" s="204"/>
      <c r="AI568" s="153">
        <v>0</v>
      </c>
      <c r="AJ568" s="152">
        <v>0</v>
      </c>
      <c r="AK568" s="204"/>
      <c r="AL568" s="153">
        <v>0</v>
      </c>
      <c r="AM568" s="152">
        <v>0</v>
      </c>
      <c r="AN568" s="204"/>
      <c r="AO568" s="153">
        <v>0</v>
      </c>
      <c r="AP568" s="152">
        <v>0</v>
      </c>
      <c r="AQ568" s="204"/>
      <c r="AR568" s="153">
        <v>0</v>
      </c>
      <c r="AS568" s="152">
        <v>0</v>
      </c>
      <c r="AT568" s="204"/>
      <c r="AU568" s="153">
        <v>0</v>
      </c>
      <c r="AV568" s="152">
        <v>0</v>
      </c>
      <c r="AW568" s="204"/>
      <c r="AX568" s="153">
        <v>0</v>
      </c>
      <c r="AY568" s="152">
        <v>0</v>
      </c>
      <c r="AZ568" s="204"/>
    </row>
    <row r="569" spans="1:52" ht="15.75" thickBot="1" x14ac:dyDescent="0.3">
      <c r="A569" s="160"/>
      <c r="B569" s="161">
        <v>502</v>
      </c>
      <c r="C569" s="162" t="str">
        <v>Монтаж и подключение светильника в армстронг</v>
      </c>
      <c r="D569" s="162" t="str">
        <v>шт</v>
      </c>
      <c r="E569" s="163">
        <v>400</v>
      </c>
      <c r="F569" s="162">
        <v>31</v>
      </c>
      <c r="G569" s="163">
        <v>0</v>
      </c>
      <c r="H569" s="163">
        <v>12400</v>
      </c>
      <c r="I569" s="11"/>
      <c r="J569" s="147">
        <v>0</v>
      </c>
      <c r="K569" s="148">
        <v>0</v>
      </c>
      <c r="L569" s="149"/>
      <c r="M569" s="150"/>
      <c r="N569" s="147">
        <v>31</v>
      </c>
      <c r="O569" s="148">
        <v>12400</v>
      </c>
      <c r="P569" s="149"/>
      <c r="Q569" s="153">
        <v>0</v>
      </c>
      <c r="R569" s="152">
        <v>0</v>
      </c>
      <c r="S569" s="204"/>
      <c r="T569" s="153">
        <v>0</v>
      </c>
      <c r="U569" s="152">
        <v>0</v>
      </c>
      <c r="V569" s="204"/>
      <c r="W569" s="153">
        <v>0</v>
      </c>
      <c r="X569" s="152">
        <v>0</v>
      </c>
      <c r="Y569" s="204"/>
      <c r="Z569" s="153">
        <v>0</v>
      </c>
      <c r="AA569" s="152">
        <v>0</v>
      </c>
      <c r="AB569" s="204"/>
      <c r="AC569" s="153">
        <v>0</v>
      </c>
      <c r="AD569" s="152">
        <v>0</v>
      </c>
      <c r="AE569" s="204"/>
      <c r="AF569" s="153">
        <v>0</v>
      </c>
      <c r="AG569" s="152">
        <v>0</v>
      </c>
      <c r="AH569" s="204"/>
      <c r="AI569" s="153">
        <v>0</v>
      </c>
      <c r="AJ569" s="152">
        <v>0</v>
      </c>
      <c r="AK569" s="204"/>
      <c r="AL569" s="153">
        <v>0</v>
      </c>
      <c r="AM569" s="152">
        <v>0</v>
      </c>
      <c r="AN569" s="204"/>
      <c r="AO569" s="153">
        <v>0</v>
      </c>
      <c r="AP569" s="152">
        <v>0</v>
      </c>
      <c r="AQ569" s="204"/>
      <c r="AR569" s="153">
        <v>0</v>
      </c>
      <c r="AS569" s="152">
        <v>0</v>
      </c>
      <c r="AT569" s="204"/>
      <c r="AU569" s="153">
        <v>0</v>
      </c>
      <c r="AV569" s="152">
        <v>0</v>
      </c>
      <c r="AW569" s="204"/>
      <c r="AX569" s="153">
        <v>0</v>
      </c>
      <c r="AY569" s="152">
        <v>0</v>
      </c>
      <c r="AZ569" s="204"/>
    </row>
    <row r="570" spans="1:52" ht="30.75" thickBot="1" x14ac:dyDescent="0.3">
      <c r="A570" s="160"/>
      <c r="B570" s="161">
        <v>503</v>
      </c>
      <c r="C570" s="162" t="str">
        <v>Датчик движения ИК встраиваемый 1200w 360 гр. 6м IP20 белый (SEN86 бел.)</v>
      </c>
      <c r="D570" s="162" t="str">
        <v>шт</v>
      </c>
      <c r="E570" s="163">
        <v>450</v>
      </c>
      <c r="F570" s="162">
        <v>13</v>
      </c>
      <c r="G570" s="163">
        <v>5850</v>
      </c>
      <c r="H570" s="163">
        <v>0</v>
      </c>
      <c r="I570" s="11"/>
      <c r="J570" s="147">
        <v>0</v>
      </c>
      <c r="K570" s="148">
        <v>0</v>
      </c>
      <c r="L570" s="149"/>
      <c r="M570" s="150"/>
      <c r="N570" s="147">
        <v>13</v>
      </c>
      <c r="O570" s="148">
        <v>5850</v>
      </c>
      <c r="P570" s="149"/>
      <c r="Q570" s="153">
        <v>0</v>
      </c>
      <c r="R570" s="152">
        <v>0</v>
      </c>
      <c r="S570" s="204"/>
      <c r="T570" s="153">
        <v>0</v>
      </c>
      <c r="U570" s="152">
        <v>0</v>
      </c>
      <c r="V570" s="204"/>
      <c r="W570" s="153">
        <v>0</v>
      </c>
      <c r="X570" s="152">
        <v>0</v>
      </c>
      <c r="Y570" s="204"/>
      <c r="Z570" s="153">
        <v>0</v>
      </c>
      <c r="AA570" s="152">
        <v>0</v>
      </c>
      <c r="AB570" s="204"/>
      <c r="AC570" s="153">
        <v>0</v>
      </c>
      <c r="AD570" s="152">
        <v>0</v>
      </c>
      <c r="AE570" s="204"/>
      <c r="AF570" s="153">
        <v>0</v>
      </c>
      <c r="AG570" s="152">
        <v>0</v>
      </c>
      <c r="AH570" s="204"/>
      <c r="AI570" s="153">
        <v>0</v>
      </c>
      <c r="AJ570" s="152">
        <v>0</v>
      </c>
      <c r="AK570" s="204"/>
      <c r="AL570" s="153">
        <v>0</v>
      </c>
      <c r="AM570" s="152">
        <v>0</v>
      </c>
      <c r="AN570" s="204"/>
      <c r="AO570" s="153">
        <v>0</v>
      </c>
      <c r="AP570" s="152">
        <v>0</v>
      </c>
      <c r="AQ570" s="204"/>
      <c r="AR570" s="153">
        <v>0</v>
      </c>
      <c r="AS570" s="152">
        <v>0</v>
      </c>
      <c r="AT570" s="204"/>
      <c r="AU570" s="153">
        <v>0</v>
      </c>
      <c r="AV570" s="152">
        <v>0</v>
      </c>
      <c r="AW570" s="204"/>
      <c r="AX570" s="153">
        <v>0</v>
      </c>
      <c r="AY570" s="152">
        <v>0</v>
      </c>
      <c r="AZ570" s="204"/>
    </row>
    <row r="571" spans="1:52" ht="15.75" thickBot="1" x14ac:dyDescent="0.3">
      <c r="A571" s="160"/>
      <c r="B571" s="161">
        <v>504</v>
      </c>
      <c r="C571" s="162" t="str">
        <v xml:space="preserve">Монтаж и подключение датчика движения </v>
      </c>
      <c r="D571" s="162" t="str">
        <v>шт</v>
      </c>
      <c r="E571" s="163">
        <v>360</v>
      </c>
      <c r="F571" s="162">
        <v>13</v>
      </c>
      <c r="G571" s="163">
        <v>0</v>
      </c>
      <c r="H571" s="163">
        <v>4680</v>
      </c>
      <c r="I571" s="11"/>
      <c r="J571" s="147">
        <v>0</v>
      </c>
      <c r="K571" s="148">
        <v>0</v>
      </c>
      <c r="L571" s="149"/>
      <c r="M571" s="150"/>
      <c r="N571" s="147">
        <v>13</v>
      </c>
      <c r="O571" s="148">
        <v>4680</v>
      </c>
      <c r="P571" s="149"/>
      <c r="Q571" s="153">
        <v>0</v>
      </c>
      <c r="R571" s="152">
        <v>0</v>
      </c>
      <c r="S571" s="204"/>
      <c r="T571" s="153">
        <v>0</v>
      </c>
      <c r="U571" s="152">
        <v>0</v>
      </c>
      <c r="V571" s="204"/>
      <c r="W571" s="153">
        <v>0</v>
      </c>
      <c r="X571" s="152">
        <v>0</v>
      </c>
      <c r="Y571" s="204"/>
      <c r="Z571" s="153">
        <v>0</v>
      </c>
      <c r="AA571" s="152">
        <v>0</v>
      </c>
      <c r="AB571" s="204"/>
      <c r="AC571" s="153">
        <v>0</v>
      </c>
      <c r="AD571" s="152">
        <v>0</v>
      </c>
      <c r="AE571" s="204"/>
      <c r="AF571" s="153">
        <v>0</v>
      </c>
      <c r="AG571" s="152">
        <v>0</v>
      </c>
      <c r="AH571" s="204"/>
      <c r="AI571" s="153">
        <v>0</v>
      </c>
      <c r="AJ571" s="152">
        <v>0</v>
      </c>
      <c r="AK571" s="204"/>
      <c r="AL571" s="153">
        <v>0</v>
      </c>
      <c r="AM571" s="152">
        <v>0</v>
      </c>
      <c r="AN571" s="204"/>
      <c r="AO571" s="153">
        <v>0</v>
      </c>
      <c r="AP571" s="152">
        <v>0</v>
      </c>
      <c r="AQ571" s="204"/>
      <c r="AR571" s="153">
        <v>0</v>
      </c>
      <c r="AS571" s="152">
        <v>0</v>
      </c>
      <c r="AT571" s="204"/>
      <c r="AU571" s="153">
        <v>0</v>
      </c>
      <c r="AV571" s="152">
        <v>0</v>
      </c>
      <c r="AW571" s="204"/>
      <c r="AX571" s="153">
        <v>0</v>
      </c>
      <c r="AY571" s="152">
        <v>0</v>
      </c>
      <c r="AZ571" s="204"/>
    </row>
    <row r="572" spans="1:52" ht="30.75" thickBot="1" x14ac:dyDescent="0.3">
      <c r="A572" s="160"/>
      <c r="B572" s="161">
        <v>505</v>
      </c>
      <c r="C572" s="162" t="str">
        <v>Коробка распределительная 85х85х40мм для наружного монтажа IP55</v>
      </c>
      <c r="D572" s="162" t="str">
        <v>шт</v>
      </c>
      <c r="E572" s="163">
        <v>64.680000000000007</v>
      </c>
      <c r="F572" s="162">
        <v>31</v>
      </c>
      <c r="G572" s="163">
        <v>2005.08</v>
      </c>
      <c r="H572" s="163">
        <v>0</v>
      </c>
      <c r="I572" s="11"/>
      <c r="J572" s="147">
        <v>0</v>
      </c>
      <c r="K572" s="148">
        <v>0</v>
      </c>
      <c r="L572" s="149"/>
      <c r="M572" s="150"/>
      <c r="N572" s="147">
        <v>31</v>
      </c>
      <c r="O572" s="148">
        <v>2005.0800000000002</v>
      </c>
      <c r="P572" s="149"/>
      <c r="Q572" s="153">
        <v>0</v>
      </c>
      <c r="R572" s="152">
        <v>0</v>
      </c>
      <c r="S572" s="204"/>
      <c r="T572" s="153">
        <v>0</v>
      </c>
      <c r="U572" s="152">
        <v>0</v>
      </c>
      <c r="V572" s="204"/>
      <c r="W572" s="153">
        <v>0</v>
      </c>
      <c r="X572" s="152">
        <v>0</v>
      </c>
      <c r="Y572" s="204"/>
      <c r="Z572" s="153">
        <v>0</v>
      </c>
      <c r="AA572" s="152">
        <v>0</v>
      </c>
      <c r="AB572" s="204"/>
      <c r="AC572" s="153">
        <v>0</v>
      </c>
      <c r="AD572" s="152">
        <v>0</v>
      </c>
      <c r="AE572" s="204"/>
      <c r="AF572" s="153">
        <v>0</v>
      </c>
      <c r="AG572" s="152">
        <v>0</v>
      </c>
      <c r="AH572" s="204"/>
      <c r="AI572" s="153">
        <v>0</v>
      </c>
      <c r="AJ572" s="152">
        <v>0</v>
      </c>
      <c r="AK572" s="204"/>
      <c r="AL572" s="153">
        <v>0</v>
      </c>
      <c r="AM572" s="152">
        <v>0</v>
      </c>
      <c r="AN572" s="204"/>
      <c r="AO572" s="153">
        <v>0</v>
      </c>
      <c r="AP572" s="152">
        <v>0</v>
      </c>
      <c r="AQ572" s="204"/>
      <c r="AR572" s="153">
        <v>0</v>
      </c>
      <c r="AS572" s="152">
        <v>0</v>
      </c>
      <c r="AT572" s="204"/>
      <c r="AU572" s="153">
        <v>0</v>
      </c>
      <c r="AV572" s="152">
        <v>0</v>
      </c>
      <c r="AW572" s="204"/>
      <c r="AX572" s="153">
        <v>0</v>
      </c>
      <c r="AY572" s="152">
        <v>0</v>
      </c>
      <c r="AZ572" s="204"/>
    </row>
    <row r="573" spans="1:52" ht="30.75" thickBot="1" x14ac:dyDescent="0.3">
      <c r="A573" s="160"/>
      <c r="B573" s="161">
        <v>506</v>
      </c>
      <c r="C573" s="162" t="str">
        <v>Монтаж и подключение распределительных коробок</v>
      </c>
      <c r="D573" s="162" t="str">
        <v>шт</v>
      </c>
      <c r="E573" s="163">
        <v>128.1</v>
      </c>
      <c r="F573" s="162">
        <v>31</v>
      </c>
      <c r="G573" s="163">
        <v>0</v>
      </c>
      <c r="H573" s="163">
        <v>3971.1</v>
      </c>
      <c r="I573" s="11"/>
      <c r="J573" s="147">
        <v>0</v>
      </c>
      <c r="K573" s="148">
        <v>0</v>
      </c>
      <c r="L573" s="149"/>
      <c r="M573" s="150"/>
      <c r="N573" s="147">
        <v>31</v>
      </c>
      <c r="O573" s="148">
        <v>3971.1</v>
      </c>
      <c r="P573" s="149"/>
      <c r="Q573" s="153">
        <v>0</v>
      </c>
      <c r="R573" s="152">
        <v>0</v>
      </c>
      <c r="S573" s="204"/>
      <c r="T573" s="153">
        <v>0</v>
      </c>
      <c r="U573" s="152">
        <v>0</v>
      </c>
      <c r="V573" s="204"/>
      <c r="W573" s="153">
        <v>0</v>
      </c>
      <c r="X573" s="152">
        <v>0</v>
      </c>
      <c r="Y573" s="204"/>
      <c r="Z573" s="153">
        <v>0</v>
      </c>
      <c r="AA573" s="152">
        <v>0</v>
      </c>
      <c r="AB573" s="204"/>
      <c r="AC573" s="153">
        <v>0</v>
      </c>
      <c r="AD573" s="152">
        <v>0</v>
      </c>
      <c r="AE573" s="204"/>
      <c r="AF573" s="153">
        <v>0</v>
      </c>
      <c r="AG573" s="152">
        <v>0</v>
      </c>
      <c r="AH573" s="204"/>
      <c r="AI573" s="153">
        <v>0</v>
      </c>
      <c r="AJ573" s="152">
        <v>0</v>
      </c>
      <c r="AK573" s="204"/>
      <c r="AL573" s="153">
        <v>0</v>
      </c>
      <c r="AM573" s="152">
        <v>0</v>
      </c>
      <c r="AN573" s="204"/>
      <c r="AO573" s="153">
        <v>0</v>
      </c>
      <c r="AP573" s="152">
        <v>0</v>
      </c>
      <c r="AQ573" s="204"/>
      <c r="AR573" s="153">
        <v>0</v>
      </c>
      <c r="AS573" s="152">
        <v>0</v>
      </c>
      <c r="AT573" s="204"/>
      <c r="AU573" s="153">
        <v>0</v>
      </c>
      <c r="AV573" s="152">
        <v>0</v>
      </c>
      <c r="AW573" s="204"/>
      <c r="AX573" s="153">
        <v>0</v>
      </c>
      <c r="AY573" s="152">
        <v>0</v>
      </c>
      <c r="AZ573" s="204"/>
    </row>
    <row r="574" spans="1:52" ht="15.75" thickBot="1" x14ac:dyDescent="0.3">
      <c r="A574" s="160"/>
      <c r="B574" s="161">
        <v>0</v>
      </c>
      <c r="C574" s="162" t="str">
        <v>Декоративная подсветка картины</v>
      </c>
      <c r="D574" s="162">
        <v>0</v>
      </c>
      <c r="E574" s="163">
        <v>0</v>
      </c>
      <c r="F574" s="162">
        <v>0</v>
      </c>
      <c r="G574" s="163">
        <v>0</v>
      </c>
      <c r="H574" s="163">
        <v>0</v>
      </c>
      <c r="I574" s="11"/>
      <c r="J574" s="147">
        <v>0</v>
      </c>
      <c r="K574" s="148">
        <v>0</v>
      </c>
      <c r="L574" s="149"/>
      <c r="M574" s="150"/>
      <c r="N574" s="147">
        <v>0</v>
      </c>
      <c r="O574" s="148">
        <v>0</v>
      </c>
      <c r="P574" s="149"/>
      <c r="Q574" s="153">
        <v>0</v>
      </c>
      <c r="R574" s="152">
        <v>0</v>
      </c>
      <c r="S574" s="204"/>
      <c r="T574" s="153">
        <v>0</v>
      </c>
      <c r="U574" s="152">
        <v>0</v>
      </c>
      <c r="V574" s="204"/>
      <c r="W574" s="153">
        <v>0</v>
      </c>
      <c r="X574" s="152">
        <v>0</v>
      </c>
      <c r="Y574" s="204"/>
      <c r="Z574" s="153">
        <v>0</v>
      </c>
      <c r="AA574" s="152">
        <v>0</v>
      </c>
      <c r="AB574" s="204"/>
      <c r="AC574" s="153">
        <v>0</v>
      </c>
      <c r="AD574" s="152">
        <v>0</v>
      </c>
      <c r="AE574" s="204"/>
      <c r="AF574" s="153">
        <v>0</v>
      </c>
      <c r="AG574" s="152">
        <v>0</v>
      </c>
      <c r="AH574" s="204"/>
      <c r="AI574" s="153">
        <v>0</v>
      </c>
      <c r="AJ574" s="152">
        <v>0</v>
      </c>
      <c r="AK574" s="204"/>
      <c r="AL574" s="153">
        <v>0</v>
      </c>
      <c r="AM574" s="152">
        <v>0</v>
      </c>
      <c r="AN574" s="204"/>
      <c r="AO574" s="153">
        <v>0</v>
      </c>
      <c r="AP574" s="152">
        <v>0</v>
      </c>
      <c r="AQ574" s="204"/>
      <c r="AR574" s="153">
        <v>0</v>
      </c>
      <c r="AS574" s="152">
        <v>0</v>
      </c>
      <c r="AT574" s="204"/>
      <c r="AU574" s="153">
        <v>0</v>
      </c>
      <c r="AV574" s="152">
        <v>0</v>
      </c>
      <c r="AW574" s="204"/>
      <c r="AX574" s="153">
        <v>0</v>
      </c>
      <c r="AY574" s="152">
        <v>0</v>
      </c>
      <c r="AZ574" s="204"/>
    </row>
    <row r="575" spans="1:52" ht="30.75" thickBot="1" x14ac:dyDescent="0.3">
      <c r="A575" s="160"/>
      <c r="B575" s="161">
        <v>507</v>
      </c>
      <c r="C575" s="162" t="str">
        <v>Профиль SL-SLIM-H13M-F25-3000 ANOD ( Алюминий)</v>
      </c>
      <c r="D575" s="162" t="str">
        <v>м</v>
      </c>
      <c r="E575" s="163">
        <v>850</v>
      </c>
      <c r="F575" s="162">
        <v>6</v>
      </c>
      <c r="G575" s="163">
        <v>5100</v>
      </c>
      <c r="H575" s="163">
        <v>0</v>
      </c>
      <c r="I575" s="11"/>
      <c r="J575" s="147">
        <v>0</v>
      </c>
      <c r="K575" s="148">
        <v>0</v>
      </c>
      <c r="L575" s="149"/>
      <c r="M575" s="150"/>
      <c r="N575" s="147">
        <v>6</v>
      </c>
      <c r="O575" s="148">
        <v>5100</v>
      </c>
      <c r="P575" s="149"/>
      <c r="Q575" s="153">
        <v>0</v>
      </c>
      <c r="R575" s="152">
        <v>0</v>
      </c>
      <c r="S575" s="204"/>
      <c r="T575" s="153">
        <v>0</v>
      </c>
      <c r="U575" s="152">
        <v>0</v>
      </c>
      <c r="V575" s="204"/>
      <c r="W575" s="153">
        <v>0</v>
      </c>
      <c r="X575" s="152">
        <v>0</v>
      </c>
      <c r="Y575" s="204"/>
      <c r="Z575" s="153">
        <v>0</v>
      </c>
      <c r="AA575" s="152">
        <v>0</v>
      </c>
      <c r="AB575" s="204"/>
      <c r="AC575" s="153">
        <v>0</v>
      </c>
      <c r="AD575" s="152">
        <v>0</v>
      </c>
      <c r="AE575" s="204"/>
      <c r="AF575" s="153">
        <v>0</v>
      </c>
      <c r="AG575" s="152">
        <v>0</v>
      </c>
      <c r="AH575" s="204"/>
      <c r="AI575" s="153">
        <v>0</v>
      </c>
      <c r="AJ575" s="152">
        <v>0</v>
      </c>
      <c r="AK575" s="204"/>
      <c r="AL575" s="153">
        <v>0</v>
      </c>
      <c r="AM575" s="152">
        <v>0</v>
      </c>
      <c r="AN575" s="204"/>
      <c r="AO575" s="153">
        <v>0</v>
      </c>
      <c r="AP575" s="152">
        <v>0</v>
      </c>
      <c r="AQ575" s="204"/>
      <c r="AR575" s="153">
        <v>0</v>
      </c>
      <c r="AS575" s="152">
        <v>0</v>
      </c>
      <c r="AT575" s="204"/>
      <c r="AU575" s="153">
        <v>0</v>
      </c>
      <c r="AV575" s="152">
        <v>0</v>
      </c>
      <c r="AW575" s="204"/>
      <c r="AX575" s="153">
        <v>0</v>
      </c>
      <c r="AY575" s="152">
        <v>0</v>
      </c>
      <c r="AZ575" s="204"/>
    </row>
    <row r="576" spans="1:52" ht="15.75" thickBot="1" x14ac:dyDescent="0.3">
      <c r="A576" s="160"/>
      <c r="B576" s="161">
        <v>508</v>
      </c>
      <c r="C576" s="162" t="str">
        <v>Монтаж профиля</v>
      </c>
      <c r="D576" s="162" t="str">
        <v>м</v>
      </c>
      <c r="E576" s="163">
        <v>800</v>
      </c>
      <c r="F576" s="162">
        <v>6</v>
      </c>
      <c r="G576" s="163">
        <v>0</v>
      </c>
      <c r="H576" s="163">
        <v>4800</v>
      </c>
      <c r="I576" s="11"/>
      <c r="J576" s="147">
        <v>0</v>
      </c>
      <c r="K576" s="148">
        <v>0</v>
      </c>
      <c r="L576" s="149"/>
      <c r="M576" s="150"/>
      <c r="N576" s="147">
        <v>6</v>
      </c>
      <c r="O576" s="148">
        <v>4800</v>
      </c>
      <c r="P576" s="149"/>
      <c r="Q576" s="153">
        <v>0</v>
      </c>
      <c r="R576" s="152">
        <v>0</v>
      </c>
      <c r="S576" s="204"/>
      <c r="T576" s="153">
        <v>0</v>
      </c>
      <c r="U576" s="152">
        <v>0</v>
      </c>
      <c r="V576" s="204"/>
      <c r="W576" s="153">
        <v>0</v>
      </c>
      <c r="X576" s="152">
        <v>0</v>
      </c>
      <c r="Y576" s="204"/>
      <c r="Z576" s="153">
        <v>0</v>
      </c>
      <c r="AA576" s="152">
        <v>0</v>
      </c>
      <c r="AB576" s="204"/>
      <c r="AC576" s="153">
        <v>0</v>
      </c>
      <c r="AD576" s="152">
        <v>0</v>
      </c>
      <c r="AE576" s="204"/>
      <c r="AF576" s="153">
        <v>0</v>
      </c>
      <c r="AG576" s="152">
        <v>0</v>
      </c>
      <c r="AH576" s="204"/>
      <c r="AI576" s="153">
        <v>0</v>
      </c>
      <c r="AJ576" s="152">
        <v>0</v>
      </c>
      <c r="AK576" s="204"/>
      <c r="AL576" s="153">
        <v>0</v>
      </c>
      <c r="AM576" s="152">
        <v>0</v>
      </c>
      <c r="AN576" s="204"/>
      <c r="AO576" s="153">
        <v>0</v>
      </c>
      <c r="AP576" s="152">
        <v>0</v>
      </c>
      <c r="AQ576" s="204"/>
      <c r="AR576" s="153">
        <v>0</v>
      </c>
      <c r="AS576" s="152">
        <v>0</v>
      </c>
      <c r="AT576" s="204"/>
      <c r="AU576" s="153">
        <v>0</v>
      </c>
      <c r="AV576" s="152">
        <v>0</v>
      </c>
      <c r="AW576" s="204"/>
      <c r="AX576" s="153">
        <v>0</v>
      </c>
      <c r="AY576" s="152">
        <v>0</v>
      </c>
      <c r="AZ576" s="204"/>
    </row>
    <row r="577" spans="1:52" ht="30.75" thickBot="1" x14ac:dyDescent="0.3">
      <c r="A577" s="160"/>
      <c r="B577" s="161">
        <v>509</v>
      </c>
      <c r="C577" s="162" t="str">
        <v>Лента светодиодная 9,6 Вт/м 12В IP20 4000K 120LED/м RT/RTW-A120-8-11mm SMD 2835 5 м</v>
      </c>
      <c r="D577" s="162" t="str">
        <v>шт</v>
      </c>
      <c r="E577" s="163">
        <v>3150</v>
      </c>
      <c r="F577" s="162">
        <v>2</v>
      </c>
      <c r="G577" s="163">
        <v>6300</v>
      </c>
      <c r="H577" s="163">
        <v>0</v>
      </c>
      <c r="I577" s="11"/>
      <c r="J577" s="147">
        <v>0</v>
      </c>
      <c r="K577" s="148">
        <v>0</v>
      </c>
      <c r="L577" s="149"/>
      <c r="M577" s="150"/>
      <c r="N577" s="147">
        <v>2</v>
      </c>
      <c r="O577" s="148">
        <v>6300</v>
      </c>
      <c r="P577" s="149"/>
      <c r="Q577" s="153">
        <v>0</v>
      </c>
      <c r="R577" s="152">
        <v>0</v>
      </c>
      <c r="S577" s="204"/>
      <c r="T577" s="153">
        <v>0</v>
      </c>
      <c r="U577" s="152">
        <v>0</v>
      </c>
      <c r="V577" s="204"/>
      <c r="W577" s="153">
        <v>0</v>
      </c>
      <c r="X577" s="152">
        <v>0</v>
      </c>
      <c r="Y577" s="204"/>
      <c r="Z577" s="153">
        <v>0</v>
      </c>
      <c r="AA577" s="152">
        <v>0</v>
      </c>
      <c r="AB577" s="204"/>
      <c r="AC577" s="153">
        <v>0</v>
      </c>
      <c r="AD577" s="152">
        <v>0</v>
      </c>
      <c r="AE577" s="204"/>
      <c r="AF577" s="153">
        <v>0</v>
      </c>
      <c r="AG577" s="152">
        <v>0</v>
      </c>
      <c r="AH577" s="204"/>
      <c r="AI577" s="153">
        <v>0</v>
      </c>
      <c r="AJ577" s="152">
        <v>0</v>
      </c>
      <c r="AK577" s="204"/>
      <c r="AL577" s="153">
        <v>0</v>
      </c>
      <c r="AM577" s="152">
        <v>0</v>
      </c>
      <c r="AN577" s="204"/>
      <c r="AO577" s="153">
        <v>0</v>
      </c>
      <c r="AP577" s="152">
        <v>0</v>
      </c>
      <c r="AQ577" s="204"/>
      <c r="AR577" s="153">
        <v>0</v>
      </c>
      <c r="AS577" s="152">
        <v>0</v>
      </c>
      <c r="AT577" s="204"/>
      <c r="AU577" s="153">
        <v>0</v>
      </c>
      <c r="AV577" s="152">
        <v>0</v>
      </c>
      <c r="AW577" s="204"/>
      <c r="AX577" s="153">
        <v>0</v>
      </c>
      <c r="AY577" s="152">
        <v>0</v>
      </c>
      <c r="AZ577" s="204"/>
    </row>
    <row r="578" spans="1:52" ht="15.75" thickBot="1" x14ac:dyDescent="0.3">
      <c r="A578" s="160"/>
      <c r="B578" s="161">
        <v>510</v>
      </c>
      <c r="C578" s="162" t="str">
        <v>Монтаж и подключение ленты</v>
      </c>
      <c r="D578" s="162" t="str">
        <v>м</v>
      </c>
      <c r="E578" s="163">
        <v>800</v>
      </c>
      <c r="F578" s="162">
        <v>6</v>
      </c>
      <c r="G578" s="163">
        <v>0</v>
      </c>
      <c r="H578" s="163">
        <v>4800</v>
      </c>
      <c r="I578" s="11"/>
      <c r="J578" s="147">
        <v>0</v>
      </c>
      <c r="K578" s="148">
        <v>0</v>
      </c>
      <c r="L578" s="149"/>
      <c r="M578" s="150"/>
      <c r="N578" s="147">
        <v>6</v>
      </c>
      <c r="O578" s="148">
        <v>4800</v>
      </c>
      <c r="P578" s="149"/>
      <c r="Q578" s="153">
        <v>0</v>
      </c>
      <c r="R578" s="152">
        <v>0</v>
      </c>
      <c r="S578" s="204"/>
      <c r="T578" s="153">
        <v>0</v>
      </c>
      <c r="U578" s="152">
        <v>0</v>
      </c>
      <c r="V578" s="204"/>
      <c r="W578" s="153">
        <v>0</v>
      </c>
      <c r="X578" s="152">
        <v>0</v>
      </c>
      <c r="Y578" s="204"/>
      <c r="Z578" s="153">
        <v>0</v>
      </c>
      <c r="AA578" s="152">
        <v>0</v>
      </c>
      <c r="AB578" s="204"/>
      <c r="AC578" s="153">
        <v>0</v>
      </c>
      <c r="AD578" s="152">
        <v>0</v>
      </c>
      <c r="AE578" s="204"/>
      <c r="AF578" s="153">
        <v>0</v>
      </c>
      <c r="AG578" s="152">
        <v>0</v>
      </c>
      <c r="AH578" s="204"/>
      <c r="AI578" s="153">
        <v>0</v>
      </c>
      <c r="AJ578" s="152">
        <v>0</v>
      </c>
      <c r="AK578" s="204"/>
      <c r="AL578" s="153">
        <v>0</v>
      </c>
      <c r="AM578" s="152">
        <v>0</v>
      </c>
      <c r="AN578" s="204"/>
      <c r="AO578" s="153">
        <v>0</v>
      </c>
      <c r="AP578" s="152">
        <v>0</v>
      </c>
      <c r="AQ578" s="204"/>
      <c r="AR578" s="153">
        <v>0</v>
      </c>
      <c r="AS578" s="152">
        <v>0</v>
      </c>
      <c r="AT578" s="204"/>
      <c r="AU578" s="153">
        <v>0</v>
      </c>
      <c r="AV578" s="152">
        <v>0</v>
      </c>
      <c r="AW578" s="204"/>
      <c r="AX578" s="153">
        <v>0</v>
      </c>
      <c r="AY578" s="152">
        <v>0</v>
      </c>
      <c r="AZ578" s="204"/>
    </row>
    <row r="579" spans="1:52" ht="30.75" thickBot="1" x14ac:dyDescent="0.3">
      <c r="A579" s="160"/>
      <c r="B579" s="161">
        <v>511</v>
      </c>
      <c r="C579" s="162" t="str">
        <v>Блок питания ARS-150-12 (12V, 12.5A, 150W) (ARL, IP20 Сетка, 2 года)</v>
      </c>
      <c r="D579" s="162" t="str">
        <v>шт</v>
      </c>
      <c r="E579" s="163">
        <v>3320</v>
      </c>
      <c r="F579" s="162">
        <v>1</v>
      </c>
      <c r="G579" s="163">
        <v>3320</v>
      </c>
      <c r="H579" s="163">
        <v>0</v>
      </c>
      <c r="I579" s="11"/>
      <c r="J579" s="147">
        <v>0</v>
      </c>
      <c r="K579" s="148">
        <v>0</v>
      </c>
      <c r="L579" s="149"/>
      <c r="M579" s="150"/>
      <c r="N579" s="147">
        <v>1</v>
      </c>
      <c r="O579" s="148">
        <v>3320</v>
      </c>
      <c r="P579" s="149"/>
      <c r="Q579" s="153">
        <v>0</v>
      </c>
      <c r="R579" s="152">
        <v>0</v>
      </c>
      <c r="S579" s="204"/>
      <c r="T579" s="153">
        <v>0</v>
      </c>
      <c r="U579" s="152">
        <v>0</v>
      </c>
      <c r="V579" s="204"/>
      <c r="W579" s="153">
        <v>0</v>
      </c>
      <c r="X579" s="152">
        <v>0</v>
      </c>
      <c r="Y579" s="204"/>
      <c r="Z579" s="153">
        <v>0</v>
      </c>
      <c r="AA579" s="152">
        <v>0</v>
      </c>
      <c r="AB579" s="204"/>
      <c r="AC579" s="153">
        <v>0</v>
      </c>
      <c r="AD579" s="152">
        <v>0</v>
      </c>
      <c r="AE579" s="204"/>
      <c r="AF579" s="153">
        <v>0</v>
      </c>
      <c r="AG579" s="152">
        <v>0</v>
      </c>
      <c r="AH579" s="204"/>
      <c r="AI579" s="153">
        <v>0</v>
      </c>
      <c r="AJ579" s="152">
        <v>0</v>
      </c>
      <c r="AK579" s="204"/>
      <c r="AL579" s="153">
        <v>0</v>
      </c>
      <c r="AM579" s="152">
        <v>0</v>
      </c>
      <c r="AN579" s="204"/>
      <c r="AO579" s="153">
        <v>0</v>
      </c>
      <c r="AP579" s="152">
        <v>0</v>
      </c>
      <c r="AQ579" s="204"/>
      <c r="AR579" s="153">
        <v>0</v>
      </c>
      <c r="AS579" s="152">
        <v>0</v>
      </c>
      <c r="AT579" s="204"/>
      <c r="AU579" s="153">
        <v>0</v>
      </c>
      <c r="AV579" s="152">
        <v>0</v>
      </c>
      <c r="AW579" s="204"/>
      <c r="AX579" s="153">
        <v>0</v>
      </c>
      <c r="AY579" s="152">
        <v>0</v>
      </c>
      <c r="AZ579" s="204"/>
    </row>
    <row r="580" spans="1:52" ht="15.75" thickBot="1" x14ac:dyDescent="0.3">
      <c r="A580" s="160"/>
      <c r="B580" s="161">
        <v>512</v>
      </c>
      <c r="C580" s="162" t="str">
        <v>Монтаж и подключение блоков питания</v>
      </c>
      <c r="D580" s="162" t="str">
        <v>шт</v>
      </c>
      <c r="E580" s="163">
        <v>500</v>
      </c>
      <c r="F580" s="162">
        <v>1</v>
      </c>
      <c r="G580" s="163">
        <v>0</v>
      </c>
      <c r="H580" s="163">
        <v>500</v>
      </c>
      <c r="I580" s="11"/>
      <c r="J580" s="147">
        <v>0</v>
      </c>
      <c r="K580" s="148">
        <v>0</v>
      </c>
      <c r="L580" s="149"/>
      <c r="M580" s="150"/>
      <c r="N580" s="147">
        <v>1</v>
      </c>
      <c r="O580" s="148">
        <v>500</v>
      </c>
      <c r="P580" s="149"/>
      <c r="Q580" s="153">
        <v>0</v>
      </c>
      <c r="R580" s="152">
        <v>0</v>
      </c>
      <c r="S580" s="204"/>
      <c r="T580" s="153">
        <v>0</v>
      </c>
      <c r="U580" s="152">
        <v>0</v>
      </c>
      <c r="V580" s="204"/>
      <c r="W580" s="153">
        <v>0</v>
      </c>
      <c r="X580" s="152">
        <v>0</v>
      </c>
      <c r="Y580" s="204"/>
      <c r="Z580" s="153">
        <v>0</v>
      </c>
      <c r="AA580" s="152">
        <v>0</v>
      </c>
      <c r="AB580" s="204"/>
      <c r="AC580" s="153">
        <v>0</v>
      </c>
      <c r="AD580" s="152">
        <v>0</v>
      </c>
      <c r="AE580" s="204"/>
      <c r="AF580" s="153">
        <v>0</v>
      </c>
      <c r="AG580" s="152">
        <v>0</v>
      </c>
      <c r="AH580" s="204"/>
      <c r="AI580" s="153">
        <v>0</v>
      </c>
      <c r="AJ580" s="152">
        <v>0</v>
      </c>
      <c r="AK580" s="204"/>
      <c r="AL580" s="153">
        <v>0</v>
      </c>
      <c r="AM580" s="152">
        <v>0</v>
      </c>
      <c r="AN580" s="204"/>
      <c r="AO580" s="153">
        <v>0</v>
      </c>
      <c r="AP580" s="152">
        <v>0</v>
      </c>
      <c r="AQ580" s="204"/>
      <c r="AR580" s="153">
        <v>0</v>
      </c>
      <c r="AS580" s="152">
        <v>0</v>
      </c>
      <c r="AT580" s="204"/>
      <c r="AU580" s="153">
        <v>0</v>
      </c>
      <c r="AV580" s="152">
        <v>0</v>
      </c>
      <c r="AW580" s="204"/>
      <c r="AX580" s="153">
        <v>0</v>
      </c>
      <c r="AY580" s="152">
        <v>0</v>
      </c>
      <c r="AZ580" s="204"/>
    </row>
    <row r="581" spans="1:52" ht="15.75" thickBot="1" x14ac:dyDescent="0.3">
      <c r="A581" s="160"/>
      <c r="B581" s="161">
        <v>0</v>
      </c>
      <c r="C581" s="162" t="str">
        <v>Декоративная подсветка зеркала</v>
      </c>
      <c r="D581" s="162">
        <v>0</v>
      </c>
      <c r="E581" s="163">
        <v>0</v>
      </c>
      <c r="F581" s="162">
        <v>0</v>
      </c>
      <c r="G581" s="163">
        <v>0</v>
      </c>
      <c r="H581" s="163">
        <v>0</v>
      </c>
      <c r="I581" s="11"/>
      <c r="J581" s="147">
        <v>0</v>
      </c>
      <c r="K581" s="148">
        <v>0</v>
      </c>
      <c r="L581" s="149"/>
      <c r="M581" s="150"/>
      <c r="N581" s="147">
        <v>0</v>
      </c>
      <c r="O581" s="148">
        <v>0</v>
      </c>
      <c r="P581" s="149"/>
      <c r="Q581" s="153">
        <v>0</v>
      </c>
      <c r="R581" s="152">
        <v>0</v>
      </c>
      <c r="S581" s="204"/>
      <c r="T581" s="153">
        <v>0</v>
      </c>
      <c r="U581" s="152">
        <v>0</v>
      </c>
      <c r="V581" s="204"/>
      <c r="W581" s="153">
        <v>0</v>
      </c>
      <c r="X581" s="152">
        <v>0</v>
      </c>
      <c r="Y581" s="204"/>
      <c r="Z581" s="153">
        <v>0</v>
      </c>
      <c r="AA581" s="152">
        <v>0</v>
      </c>
      <c r="AB581" s="204"/>
      <c r="AC581" s="153">
        <v>0</v>
      </c>
      <c r="AD581" s="152">
        <v>0</v>
      </c>
      <c r="AE581" s="204"/>
      <c r="AF581" s="153">
        <v>0</v>
      </c>
      <c r="AG581" s="152">
        <v>0</v>
      </c>
      <c r="AH581" s="204"/>
      <c r="AI581" s="153">
        <v>0</v>
      </c>
      <c r="AJ581" s="152">
        <v>0</v>
      </c>
      <c r="AK581" s="204"/>
      <c r="AL581" s="153">
        <v>0</v>
      </c>
      <c r="AM581" s="152">
        <v>0</v>
      </c>
      <c r="AN581" s="204"/>
      <c r="AO581" s="153">
        <v>0</v>
      </c>
      <c r="AP581" s="152">
        <v>0</v>
      </c>
      <c r="AQ581" s="204"/>
      <c r="AR581" s="153">
        <v>0</v>
      </c>
      <c r="AS581" s="152">
        <v>0</v>
      </c>
      <c r="AT581" s="204"/>
      <c r="AU581" s="153">
        <v>0</v>
      </c>
      <c r="AV581" s="152">
        <v>0</v>
      </c>
      <c r="AW581" s="204"/>
      <c r="AX581" s="153">
        <v>0</v>
      </c>
      <c r="AY581" s="152">
        <v>0</v>
      </c>
      <c r="AZ581" s="204"/>
    </row>
    <row r="582" spans="1:52" ht="30.75" thickBot="1" x14ac:dyDescent="0.3">
      <c r="A582" s="160"/>
      <c r="B582" s="161">
        <v>513</v>
      </c>
      <c r="C582" s="162" t="str">
        <v>Профиль SL-SLIM-H13M-F25-3000 ANOD ( Алюминий)</v>
      </c>
      <c r="D582" s="162" t="str">
        <v>м</v>
      </c>
      <c r="E582" s="163">
        <v>850</v>
      </c>
      <c r="F582" s="162">
        <v>6</v>
      </c>
      <c r="G582" s="163">
        <v>5100</v>
      </c>
      <c r="H582" s="163">
        <v>0</v>
      </c>
      <c r="I582" s="11"/>
      <c r="J582" s="147">
        <v>0</v>
      </c>
      <c r="K582" s="148">
        <v>0</v>
      </c>
      <c r="L582" s="149"/>
      <c r="M582" s="150"/>
      <c r="N582" s="147">
        <v>6</v>
      </c>
      <c r="O582" s="148">
        <v>5100</v>
      </c>
      <c r="P582" s="149"/>
      <c r="Q582" s="153">
        <v>0</v>
      </c>
      <c r="R582" s="152">
        <v>0</v>
      </c>
      <c r="S582" s="204"/>
      <c r="T582" s="153">
        <v>0</v>
      </c>
      <c r="U582" s="152">
        <v>0</v>
      </c>
      <c r="V582" s="204"/>
      <c r="W582" s="153">
        <v>0</v>
      </c>
      <c r="X582" s="152">
        <v>0</v>
      </c>
      <c r="Y582" s="204"/>
      <c r="Z582" s="153">
        <v>0</v>
      </c>
      <c r="AA582" s="152">
        <v>0</v>
      </c>
      <c r="AB582" s="204"/>
      <c r="AC582" s="153">
        <v>0</v>
      </c>
      <c r="AD582" s="152">
        <v>0</v>
      </c>
      <c r="AE582" s="204"/>
      <c r="AF582" s="153">
        <v>0</v>
      </c>
      <c r="AG582" s="152">
        <v>0</v>
      </c>
      <c r="AH582" s="204"/>
      <c r="AI582" s="153">
        <v>0</v>
      </c>
      <c r="AJ582" s="152">
        <v>0</v>
      </c>
      <c r="AK582" s="204"/>
      <c r="AL582" s="153">
        <v>0</v>
      </c>
      <c r="AM582" s="152">
        <v>0</v>
      </c>
      <c r="AN582" s="204"/>
      <c r="AO582" s="153">
        <v>0</v>
      </c>
      <c r="AP582" s="152">
        <v>0</v>
      </c>
      <c r="AQ582" s="204"/>
      <c r="AR582" s="153">
        <v>0</v>
      </c>
      <c r="AS582" s="152">
        <v>0</v>
      </c>
      <c r="AT582" s="204"/>
      <c r="AU582" s="153">
        <v>0</v>
      </c>
      <c r="AV582" s="152">
        <v>0</v>
      </c>
      <c r="AW582" s="204"/>
      <c r="AX582" s="153">
        <v>0</v>
      </c>
      <c r="AY582" s="152">
        <v>0</v>
      </c>
      <c r="AZ582" s="204"/>
    </row>
    <row r="583" spans="1:52" ht="15.75" thickBot="1" x14ac:dyDescent="0.3">
      <c r="A583" s="160"/>
      <c r="B583" s="161">
        <v>514</v>
      </c>
      <c r="C583" s="162" t="str">
        <v>Монтаж профиля</v>
      </c>
      <c r="D583" s="162" t="str">
        <v>м</v>
      </c>
      <c r="E583" s="163">
        <v>800</v>
      </c>
      <c r="F583" s="162">
        <v>6</v>
      </c>
      <c r="G583" s="163">
        <v>0</v>
      </c>
      <c r="H583" s="163">
        <v>4800</v>
      </c>
      <c r="I583" s="11"/>
      <c r="J583" s="147">
        <v>0</v>
      </c>
      <c r="K583" s="148">
        <v>0</v>
      </c>
      <c r="L583" s="149"/>
      <c r="M583" s="150"/>
      <c r="N583" s="147">
        <v>6</v>
      </c>
      <c r="O583" s="148">
        <v>4800</v>
      </c>
      <c r="P583" s="149"/>
      <c r="Q583" s="153">
        <v>0</v>
      </c>
      <c r="R583" s="152">
        <v>0</v>
      </c>
      <c r="S583" s="204"/>
      <c r="T583" s="153">
        <v>0</v>
      </c>
      <c r="U583" s="152">
        <v>0</v>
      </c>
      <c r="V583" s="204"/>
      <c r="W583" s="153">
        <v>0</v>
      </c>
      <c r="X583" s="152">
        <v>0</v>
      </c>
      <c r="Y583" s="204"/>
      <c r="Z583" s="153">
        <v>0</v>
      </c>
      <c r="AA583" s="152">
        <v>0</v>
      </c>
      <c r="AB583" s="204"/>
      <c r="AC583" s="153">
        <v>0</v>
      </c>
      <c r="AD583" s="152">
        <v>0</v>
      </c>
      <c r="AE583" s="204"/>
      <c r="AF583" s="153">
        <v>0</v>
      </c>
      <c r="AG583" s="152">
        <v>0</v>
      </c>
      <c r="AH583" s="204"/>
      <c r="AI583" s="153">
        <v>0</v>
      </c>
      <c r="AJ583" s="152">
        <v>0</v>
      </c>
      <c r="AK583" s="204"/>
      <c r="AL583" s="153">
        <v>0</v>
      </c>
      <c r="AM583" s="152">
        <v>0</v>
      </c>
      <c r="AN583" s="204"/>
      <c r="AO583" s="153">
        <v>0</v>
      </c>
      <c r="AP583" s="152">
        <v>0</v>
      </c>
      <c r="AQ583" s="204"/>
      <c r="AR583" s="153">
        <v>0</v>
      </c>
      <c r="AS583" s="152">
        <v>0</v>
      </c>
      <c r="AT583" s="204"/>
      <c r="AU583" s="153">
        <v>0</v>
      </c>
      <c r="AV583" s="152">
        <v>0</v>
      </c>
      <c r="AW583" s="204"/>
      <c r="AX583" s="153">
        <v>0</v>
      </c>
      <c r="AY583" s="152">
        <v>0</v>
      </c>
      <c r="AZ583" s="204"/>
    </row>
    <row r="584" spans="1:52" ht="30.75" thickBot="1" x14ac:dyDescent="0.3">
      <c r="A584" s="160"/>
      <c r="B584" s="161">
        <v>515</v>
      </c>
      <c r="C584" s="162" t="str">
        <v>Лента светодиодная 9,6 Вт/м 12В IP20 4000K 120LED/м RT/RTW-A120-8-11mm SMD 2835 5 м</v>
      </c>
      <c r="D584" s="162" t="str">
        <v>шт</v>
      </c>
      <c r="E584" s="163">
        <v>3150</v>
      </c>
      <c r="F584" s="162">
        <v>2</v>
      </c>
      <c r="G584" s="163">
        <v>6300</v>
      </c>
      <c r="H584" s="163">
        <v>0</v>
      </c>
      <c r="I584" s="11"/>
      <c r="J584" s="147">
        <v>0</v>
      </c>
      <c r="K584" s="148">
        <v>0</v>
      </c>
      <c r="L584" s="149"/>
      <c r="M584" s="150"/>
      <c r="N584" s="147">
        <v>2</v>
      </c>
      <c r="O584" s="148">
        <v>6300</v>
      </c>
      <c r="P584" s="149"/>
      <c r="Q584" s="153">
        <v>0</v>
      </c>
      <c r="R584" s="152">
        <v>0</v>
      </c>
      <c r="S584" s="204"/>
      <c r="T584" s="153">
        <v>0</v>
      </c>
      <c r="U584" s="152">
        <v>0</v>
      </c>
      <c r="V584" s="204"/>
      <c r="W584" s="153">
        <v>0</v>
      </c>
      <c r="X584" s="152">
        <v>0</v>
      </c>
      <c r="Y584" s="204"/>
      <c r="Z584" s="153">
        <v>0</v>
      </c>
      <c r="AA584" s="152">
        <v>0</v>
      </c>
      <c r="AB584" s="204"/>
      <c r="AC584" s="153">
        <v>0</v>
      </c>
      <c r="AD584" s="152">
        <v>0</v>
      </c>
      <c r="AE584" s="204"/>
      <c r="AF584" s="153">
        <v>0</v>
      </c>
      <c r="AG584" s="152">
        <v>0</v>
      </c>
      <c r="AH584" s="204"/>
      <c r="AI584" s="153">
        <v>0</v>
      </c>
      <c r="AJ584" s="152">
        <v>0</v>
      </c>
      <c r="AK584" s="204"/>
      <c r="AL584" s="153">
        <v>0</v>
      </c>
      <c r="AM584" s="152">
        <v>0</v>
      </c>
      <c r="AN584" s="204"/>
      <c r="AO584" s="153">
        <v>0</v>
      </c>
      <c r="AP584" s="152">
        <v>0</v>
      </c>
      <c r="AQ584" s="204"/>
      <c r="AR584" s="153">
        <v>0</v>
      </c>
      <c r="AS584" s="152">
        <v>0</v>
      </c>
      <c r="AT584" s="204"/>
      <c r="AU584" s="153">
        <v>0</v>
      </c>
      <c r="AV584" s="152">
        <v>0</v>
      </c>
      <c r="AW584" s="204"/>
      <c r="AX584" s="153">
        <v>0</v>
      </c>
      <c r="AY584" s="152">
        <v>0</v>
      </c>
      <c r="AZ584" s="204"/>
    </row>
    <row r="585" spans="1:52" ht="15.75" thickBot="1" x14ac:dyDescent="0.3">
      <c r="A585" s="160"/>
      <c r="B585" s="161">
        <v>516</v>
      </c>
      <c r="C585" s="162" t="str">
        <v>Монтаж и подключение ленты</v>
      </c>
      <c r="D585" s="162" t="str">
        <v>м</v>
      </c>
      <c r="E585" s="163">
        <v>800</v>
      </c>
      <c r="F585" s="162">
        <v>6</v>
      </c>
      <c r="G585" s="163">
        <v>0</v>
      </c>
      <c r="H585" s="163">
        <v>4800</v>
      </c>
      <c r="I585" s="11"/>
      <c r="J585" s="147">
        <v>0</v>
      </c>
      <c r="K585" s="148">
        <v>0</v>
      </c>
      <c r="L585" s="149"/>
      <c r="M585" s="150"/>
      <c r="N585" s="147">
        <v>6</v>
      </c>
      <c r="O585" s="148">
        <v>4800</v>
      </c>
      <c r="P585" s="149"/>
      <c r="Q585" s="153">
        <v>0</v>
      </c>
      <c r="R585" s="152">
        <v>0</v>
      </c>
      <c r="S585" s="204"/>
      <c r="T585" s="153">
        <v>0</v>
      </c>
      <c r="U585" s="152">
        <v>0</v>
      </c>
      <c r="V585" s="204"/>
      <c r="W585" s="153">
        <v>0</v>
      </c>
      <c r="X585" s="152">
        <v>0</v>
      </c>
      <c r="Y585" s="204"/>
      <c r="Z585" s="153">
        <v>0</v>
      </c>
      <c r="AA585" s="152">
        <v>0</v>
      </c>
      <c r="AB585" s="204"/>
      <c r="AC585" s="153">
        <v>0</v>
      </c>
      <c r="AD585" s="152">
        <v>0</v>
      </c>
      <c r="AE585" s="204"/>
      <c r="AF585" s="153">
        <v>0</v>
      </c>
      <c r="AG585" s="152">
        <v>0</v>
      </c>
      <c r="AH585" s="204"/>
      <c r="AI585" s="153">
        <v>0</v>
      </c>
      <c r="AJ585" s="152">
        <v>0</v>
      </c>
      <c r="AK585" s="204"/>
      <c r="AL585" s="153">
        <v>0</v>
      </c>
      <c r="AM585" s="152">
        <v>0</v>
      </c>
      <c r="AN585" s="204"/>
      <c r="AO585" s="153">
        <v>0</v>
      </c>
      <c r="AP585" s="152">
        <v>0</v>
      </c>
      <c r="AQ585" s="204"/>
      <c r="AR585" s="153">
        <v>0</v>
      </c>
      <c r="AS585" s="152">
        <v>0</v>
      </c>
      <c r="AT585" s="204"/>
      <c r="AU585" s="153">
        <v>0</v>
      </c>
      <c r="AV585" s="152">
        <v>0</v>
      </c>
      <c r="AW585" s="204"/>
      <c r="AX585" s="153">
        <v>0</v>
      </c>
      <c r="AY585" s="152">
        <v>0</v>
      </c>
      <c r="AZ585" s="204"/>
    </row>
    <row r="586" spans="1:52" ht="30.75" thickBot="1" x14ac:dyDescent="0.3">
      <c r="A586" s="160"/>
      <c r="B586" s="161">
        <v>517</v>
      </c>
      <c r="C586" s="162" t="str">
        <v>Блок питания ARS-150-12 (12V, 12.5A, 150W) (ARL, IP20 Сетка, 2 года)</v>
      </c>
      <c r="D586" s="162" t="str">
        <v>шт</v>
      </c>
      <c r="E586" s="163">
        <v>3320</v>
      </c>
      <c r="F586" s="162">
        <v>1</v>
      </c>
      <c r="G586" s="163">
        <v>3320</v>
      </c>
      <c r="H586" s="163">
        <v>0</v>
      </c>
      <c r="I586" s="11"/>
      <c r="J586" s="147">
        <v>0</v>
      </c>
      <c r="K586" s="148">
        <v>0</v>
      </c>
      <c r="L586" s="149"/>
      <c r="M586" s="150"/>
      <c r="N586" s="147">
        <v>1</v>
      </c>
      <c r="O586" s="148">
        <v>3320</v>
      </c>
      <c r="P586" s="149"/>
      <c r="Q586" s="153">
        <v>0</v>
      </c>
      <c r="R586" s="152">
        <v>0</v>
      </c>
      <c r="S586" s="204"/>
      <c r="T586" s="153">
        <v>0</v>
      </c>
      <c r="U586" s="152">
        <v>0</v>
      </c>
      <c r="V586" s="204"/>
      <c r="W586" s="153">
        <v>0</v>
      </c>
      <c r="X586" s="152">
        <v>0</v>
      </c>
      <c r="Y586" s="204"/>
      <c r="Z586" s="153">
        <v>0</v>
      </c>
      <c r="AA586" s="152">
        <v>0</v>
      </c>
      <c r="AB586" s="204"/>
      <c r="AC586" s="153">
        <v>0</v>
      </c>
      <c r="AD586" s="152">
        <v>0</v>
      </c>
      <c r="AE586" s="204"/>
      <c r="AF586" s="153">
        <v>0</v>
      </c>
      <c r="AG586" s="152">
        <v>0</v>
      </c>
      <c r="AH586" s="204"/>
      <c r="AI586" s="153">
        <v>0</v>
      </c>
      <c r="AJ586" s="152">
        <v>0</v>
      </c>
      <c r="AK586" s="204"/>
      <c r="AL586" s="153">
        <v>0</v>
      </c>
      <c r="AM586" s="152">
        <v>0</v>
      </c>
      <c r="AN586" s="204"/>
      <c r="AO586" s="153">
        <v>0</v>
      </c>
      <c r="AP586" s="152">
        <v>0</v>
      </c>
      <c r="AQ586" s="204"/>
      <c r="AR586" s="153">
        <v>0</v>
      </c>
      <c r="AS586" s="152">
        <v>0</v>
      </c>
      <c r="AT586" s="204"/>
      <c r="AU586" s="153">
        <v>0</v>
      </c>
      <c r="AV586" s="152">
        <v>0</v>
      </c>
      <c r="AW586" s="204"/>
      <c r="AX586" s="153">
        <v>0</v>
      </c>
      <c r="AY586" s="152">
        <v>0</v>
      </c>
      <c r="AZ586" s="204"/>
    </row>
    <row r="587" spans="1:52" ht="15.75" thickBot="1" x14ac:dyDescent="0.3">
      <c r="A587" s="160"/>
      <c r="B587" s="161">
        <v>518</v>
      </c>
      <c r="C587" s="162" t="str">
        <v>Монтаж и подключение блоков питания</v>
      </c>
      <c r="D587" s="162" t="str">
        <v>шт</v>
      </c>
      <c r="E587" s="163">
        <v>500</v>
      </c>
      <c r="F587" s="162">
        <v>1</v>
      </c>
      <c r="G587" s="163">
        <v>0</v>
      </c>
      <c r="H587" s="163">
        <v>500</v>
      </c>
      <c r="I587" s="11"/>
      <c r="J587" s="147">
        <v>0</v>
      </c>
      <c r="K587" s="148">
        <v>0</v>
      </c>
      <c r="L587" s="149"/>
      <c r="M587" s="150"/>
      <c r="N587" s="147">
        <v>1</v>
      </c>
      <c r="O587" s="148">
        <v>500</v>
      </c>
      <c r="P587" s="149"/>
      <c r="Q587" s="153">
        <v>0</v>
      </c>
      <c r="R587" s="152">
        <v>0</v>
      </c>
      <c r="S587" s="204"/>
      <c r="T587" s="153">
        <v>0</v>
      </c>
      <c r="U587" s="152">
        <v>0</v>
      </c>
      <c r="V587" s="204"/>
      <c r="W587" s="153">
        <v>0</v>
      </c>
      <c r="X587" s="152">
        <v>0</v>
      </c>
      <c r="Y587" s="204"/>
      <c r="Z587" s="153">
        <v>0</v>
      </c>
      <c r="AA587" s="152">
        <v>0</v>
      </c>
      <c r="AB587" s="204"/>
      <c r="AC587" s="153">
        <v>0</v>
      </c>
      <c r="AD587" s="152">
        <v>0</v>
      </c>
      <c r="AE587" s="204"/>
      <c r="AF587" s="153">
        <v>0</v>
      </c>
      <c r="AG587" s="152">
        <v>0</v>
      </c>
      <c r="AH587" s="204"/>
      <c r="AI587" s="153">
        <v>0</v>
      </c>
      <c r="AJ587" s="152">
        <v>0</v>
      </c>
      <c r="AK587" s="204"/>
      <c r="AL587" s="153">
        <v>0</v>
      </c>
      <c r="AM587" s="152">
        <v>0</v>
      </c>
      <c r="AN587" s="204"/>
      <c r="AO587" s="153">
        <v>0</v>
      </c>
      <c r="AP587" s="152">
        <v>0</v>
      </c>
      <c r="AQ587" s="204"/>
      <c r="AR587" s="153">
        <v>0</v>
      </c>
      <c r="AS587" s="152">
        <v>0</v>
      </c>
      <c r="AT587" s="204"/>
      <c r="AU587" s="153">
        <v>0</v>
      </c>
      <c r="AV587" s="152">
        <v>0</v>
      </c>
      <c r="AW587" s="204"/>
      <c r="AX587" s="153">
        <v>0</v>
      </c>
      <c r="AY587" s="152">
        <v>0</v>
      </c>
      <c r="AZ587" s="204"/>
    </row>
    <row r="588" spans="1:52" ht="15.75" thickBot="1" x14ac:dyDescent="0.3">
      <c r="A588" s="160"/>
      <c r="B588" s="161">
        <v>0</v>
      </c>
      <c r="C588" s="162" t="str">
        <v>3.Кабельные изделия</v>
      </c>
      <c r="D588" s="162">
        <v>0</v>
      </c>
      <c r="E588" s="163">
        <v>0</v>
      </c>
      <c r="F588" s="162">
        <v>0</v>
      </c>
      <c r="G588" s="163">
        <v>0</v>
      </c>
      <c r="H588" s="163">
        <v>0</v>
      </c>
      <c r="I588" s="11"/>
      <c r="J588" s="147">
        <v>0</v>
      </c>
      <c r="K588" s="148">
        <v>0</v>
      </c>
      <c r="L588" s="149"/>
      <c r="M588" s="150"/>
      <c r="N588" s="147">
        <v>0</v>
      </c>
      <c r="O588" s="148">
        <v>0</v>
      </c>
      <c r="P588" s="149"/>
      <c r="Q588" s="153">
        <v>0</v>
      </c>
      <c r="R588" s="152">
        <v>0</v>
      </c>
      <c r="S588" s="204"/>
      <c r="T588" s="153">
        <v>0</v>
      </c>
      <c r="U588" s="152">
        <v>0</v>
      </c>
      <c r="V588" s="204"/>
      <c r="W588" s="153">
        <v>0</v>
      </c>
      <c r="X588" s="152">
        <v>0</v>
      </c>
      <c r="Y588" s="204"/>
      <c r="Z588" s="153">
        <v>0</v>
      </c>
      <c r="AA588" s="152">
        <v>0</v>
      </c>
      <c r="AB588" s="204"/>
      <c r="AC588" s="153">
        <v>0</v>
      </c>
      <c r="AD588" s="152">
        <v>0</v>
      </c>
      <c r="AE588" s="204"/>
      <c r="AF588" s="153">
        <v>0</v>
      </c>
      <c r="AG588" s="152">
        <v>0</v>
      </c>
      <c r="AH588" s="204"/>
      <c r="AI588" s="153">
        <v>0</v>
      </c>
      <c r="AJ588" s="152">
        <v>0</v>
      </c>
      <c r="AK588" s="204"/>
      <c r="AL588" s="153">
        <v>0</v>
      </c>
      <c r="AM588" s="152">
        <v>0</v>
      </c>
      <c r="AN588" s="204"/>
      <c r="AO588" s="153">
        <v>0</v>
      </c>
      <c r="AP588" s="152">
        <v>0</v>
      </c>
      <c r="AQ588" s="204"/>
      <c r="AR588" s="153">
        <v>0</v>
      </c>
      <c r="AS588" s="152">
        <v>0</v>
      </c>
      <c r="AT588" s="204"/>
      <c r="AU588" s="153">
        <v>0</v>
      </c>
      <c r="AV588" s="152">
        <v>0</v>
      </c>
      <c r="AW588" s="204"/>
      <c r="AX588" s="153">
        <v>0</v>
      </c>
      <c r="AY588" s="152">
        <v>0</v>
      </c>
      <c r="AZ588" s="204"/>
    </row>
    <row r="589" spans="1:52" ht="30.75" thickBot="1" x14ac:dyDescent="0.3">
      <c r="A589" s="160"/>
      <c r="B589" s="161">
        <v>519</v>
      </c>
      <c r="C589" s="162" t="str">
        <v>Кабель силовой ВВГ-Пнг(А) 3x1,5 ок(N, PE)-0.66 (100м)</v>
      </c>
      <c r="D589" s="162" t="str">
        <v>м</v>
      </c>
      <c r="E589" s="163">
        <v>59.91</v>
      </c>
      <c r="F589" s="162">
        <v>587</v>
      </c>
      <c r="G589" s="163">
        <v>35167.17</v>
      </c>
      <c r="H589" s="163">
        <v>0</v>
      </c>
      <c r="I589" s="11"/>
      <c r="J589" s="147">
        <v>587</v>
      </c>
      <c r="K589" s="148">
        <v>35167.17</v>
      </c>
      <c r="L589" s="149"/>
      <c r="M589" s="150"/>
      <c r="N589" s="147">
        <v>0</v>
      </c>
      <c r="O589" s="148">
        <v>0</v>
      </c>
      <c r="P589" s="149"/>
      <c r="Q589" s="153">
        <v>0</v>
      </c>
      <c r="R589" s="152">
        <v>0</v>
      </c>
      <c r="S589" s="204"/>
      <c r="T589" s="153">
        <v>0</v>
      </c>
      <c r="U589" s="152">
        <v>0</v>
      </c>
      <c r="V589" s="204"/>
      <c r="W589" s="153">
        <v>587</v>
      </c>
      <c r="X589" s="152">
        <v>35167.17</v>
      </c>
      <c r="Y589" s="204"/>
      <c r="Z589" s="153">
        <v>0</v>
      </c>
      <c r="AA589" s="152">
        <v>0</v>
      </c>
      <c r="AB589" s="204"/>
      <c r="AC589" s="153">
        <v>0</v>
      </c>
      <c r="AD589" s="152">
        <v>0</v>
      </c>
      <c r="AE589" s="204"/>
      <c r="AF589" s="153">
        <v>0</v>
      </c>
      <c r="AG589" s="152">
        <v>0</v>
      </c>
      <c r="AH589" s="204"/>
      <c r="AI589" s="153">
        <v>0</v>
      </c>
      <c r="AJ589" s="152">
        <v>0</v>
      </c>
      <c r="AK589" s="204"/>
      <c r="AL589" s="153">
        <v>0</v>
      </c>
      <c r="AM589" s="152">
        <v>0</v>
      </c>
      <c r="AN589" s="204"/>
      <c r="AO589" s="153">
        <v>0</v>
      </c>
      <c r="AP589" s="152">
        <v>0</v>
      </c>
      <c r="AQ589" s="204"/>
      <c r="AR589" s="153">
        <v>0</v>
      </c>
      <c r="AS589" s="152">
        <v>0</v>
      </c>
      <c r="AT589" s="204"/>
      <c r="AU589" s="153">
        <v>0</v>
      </c>
      <c r="AV589" s="152">
        <v>0</v>
      </c>
      <c r="AW589" s="204"/>
      <c r="AX589" s="153">
        <v>0</v>
      </c>
      <c r="AY589" s="152">
        <v>0</v>
      </c>
      <c r="AZ589" s="204"/>
    </row>
    <row r="590" spans="1:52" ht="30.75" thickBot="1" x14ac:dyDescent="0.3">
      <c r="A590" s="160"/>
      <c r="B590" s="161">
        <v>520</v>
      </c>
      <c r="C590" s="162" t="str">
        <v>Кабель силовой ВВГ-Пнг(А)-LS 3x2,5 ок(N, PE)-0.66 (100м)</v>
      </c>
      <c r="D590" s="162" t="str">
        <v>м</v>
      </c>
      <c r="E590" s="163">
        <v>98.21</v>
      </c>
      <c r="F590" s="162">
        <v>1189</v>
      </c>
      <c r="G590" s="163">
        <v>116771.69</v>
      </c>
      <c r="H590" s="163">
        <v>0</v>
      </c>
      <c r="I590" s="11"/>
      <c r="J590" s="147">
        <v>1189</v>
      </c>
      <c r="K590" s="148">
        <v>116771.68999999999</v>
      </c>
      <c r="L590" s="149"/>
      <c r="M590" s="150"/>
      <c r="N590" s="147">
        <v>0</v>
      </c>
      <c r="O590" s="148">
        <v>0</v>
      </c>
      <c r="P590" s="149"/>
      <c r="Q590" s="153">
        <v>0</v>
      </c>
      <c r="R590" s="152">
        <v>0</v>
      </c>
      <c r="S590" s="204"/>
      <c r="T590" s="153">
        <v>0</v>
      </c>
      <c r="U590" s="152">
        <v>0</v>
      </c>
      <c r="V590" s="204"/>
      <c r="W590" s="153">
        <v>1189</v>
      </c>
      <c r="X590" s="152">
        <v>116771.68999999999</v>
      </c>
      <c r="Y590" s="204"/>
      <c r="Z590" s="153">
        <v>0</v>
      </c>
      <c r="AA590" s="152">
        <v>0</v>
      </c>
      <c r="AB590" s="204"/>
      <c r="AC590" s="153">
        <v>0</v>
      </c>
      <c r="AD590" s="152">
        <v>0</v>
      </c>
      <c r="AE590" s="204"/>
      <c r="AF590" s="153">
        <v>0</v>
      </c>
      <c r="AG590" s="152">
        <v>0</v>
      </c>
      <c r="AH590" s="204"/>
      <c r="AI590" s="153">
        <v>0</v>
      </c>
      <c r="AJ590" s="152">
        <v>0</v>
      </c>
      <c r="AK590" s="204"/>
      <c r="AL590" s="153">
        <v>0</v>
      </c>
      <c r="AM590" s="152">
        <v>0</v>
      </c>
      <c r="AN590" s="204"/>
      <c r="AO590" s="153">
        <v>0</v>
      </c>
      <c r="AP590" s="152">
        <v>0</v>
      </c>
      <c r="AQ590" s="204"/>
      <c r="AR590" s="153">
        <v>0</v>
      </c>
      <c r="AS590" s="152">
        <v>0</v>
      </c>
      <c r="AT590" s="204"/>
      <c r="AU590" s="153">
        <v>0</v>
      </c>
      <c r="AV590" s="152">
        <v>0</v>
      </c>
      <c r="AW590" s="204"/>
      <c r="AX590" s="153">
        <v>0</v>
      </c>
      <c r="AY590" s="152">
        <v>0</v>
      </c>
      <c r="AZ590" s="204"/>
    </row>
    <row r="591" spans="1:52" ht="30.75" thickBot="1" x14ac:dyDescent="0.3">
      <c r="A591" s="160"/>
      <c r="B591" s="161">
        <v>521</v>
      </c>
      <c r="C591" s="162" t="str">
        <v>Монтаж кабеля по кирпичной кладке и затягивание в трубы до 30мм2</v>
      </c>
      <c r="D591" s="162" t="str">
        <v>м</v>
      </c>
      <c r="E591" s="163">
        <v>88.07</v>
      </c>
      <c r="F591" s="162">
        <v>1776</v>
      </c>
      <c r="G591" s="163">
        <v>0</v>
      </c>
      <c r="H591" s="163">
        <v>156412.32</v>
      </c>
      <c r="I591" s="11"/>
      <c r="J591" s="147">
        <v>1776</v>
      </c>
      <c r="K591" s="148">
        <v>156412.31999999998</v>
      </c>
      <c r="L591" s="149"/>
      <c r="M591" s="150"/>
      <c r="N591" s="147">
        <v>0</v>
      </c>
      <c r="O591" s="148">
        <v>0</v>
      </c>
      <c r="P591" s="149"/>
      <c r="Q591" s="153">
        <v>0</v>
      </c>
      <c r="R591" s="152">
        <v>0</v>
      </c>
      <c r="S591" s="204"/>
      <c r="T591" s="153">
        <v>0</v>
      </c>
      <c r="U591" s="152">
        <v>0</v>
      </c>
      <c r="V591" s="204"/>
      <c r="W591" s="153">
        <v>1776</v>
      </c>
      <c r="X591" s="152">
        <v>156412.31999999998</v>
      </c>
      <c r="Y591" s="204"/>
      <c r="Z591" s="153">
        <v>0</v>
      </c>
      <c r="AA591" s="152">
        <v>0</v>
      </c>
      <c r="AB591" s="204"/>
      <c r="AC591" s="153">
        <v>0</v>
      </c>
      <c r="AD591" s="152">
        <v>0</v>
      </c>
      <c r="AE591" s="204"/>
      <c r="AF591" s="153">
        <v>0</v>
      </c>
      <c r="AG591" s="152">
        <v>0</v>
      </c>
      <c r="AH591" s="204"/>
      <c r="AI591" s="153">
        <v>0</v>
      </c>
      <c r="AJ591" s="152">
        <v>0</v>
      </c>
      <c r="AK591" s="204"/>
      <c r="AL591" s="153">
        <v>0</v>
      </c>
      <c r="AM591" s="152">
        <v>0</v>
      </c>
      <c r="AN591" s="204"/>
      <c r="AO591" s="153">
        <v>0</v>
      </c>
      <c r="AP591" s="152">
        <v>0</v>
      </c>
      <c r="AQ591" s="204"/>
      <c r="AR591" s="153">
        <v>0</v>
      </c>
      <c r="AS591" s="152">
        <v>0</v>
      </c>
      <c r="AT591" s="204"/>
      <c r="AU591" s="153">
        <v>0</v>
      </c>
      <c r="AV591" s="152">
        <v>0</v>
      </c>
      <c r="AW591" s="204"/>
      <c r="AX591" s="153">
        <v>0</v>
      </c>
      <c r="AY591" s="152">
        <v>0</v>
      </c>
      <c r="AZ591" s="204"/>
    </row>
    <row r="592" spans="1:52" ht="15.75" thickBot="1" x14ac:dyDescent="0.3">
      <c r="A592" s="160"/>
      <c r="B592" s="161">
        <v>522</v>
      </c>
      <c r="C592" s="162" t="str">
        <v xml:space="preserve">Провод ПуВ нг(А)LS 1х6.0 </v>
      </c>
      <c r="D592" s="162" t="str">
        <v>м</v>
      </c>
      <c r="E592" s="163">
        <v>76.010000000000005</v>
      </c>
      <c r="F592" s="162">
        <v>387</v>
      </c>
      <c r="G592" s="163">
        <v>29415.87</v>
      </c>
      <c r="H592" s="163">
        <v>0</v>
      </c>
      <c r="I592" s="11"/>
      <c r="J592" s="147">
        <v>387</v>
      </c>
      <c r="K592" s="148">
        <v>29415.870000000003</v>
      </c>
      <c r="L592" s="149"/>
      <c r="M592" s="150"/>
      <c r="N592" s="147">
        <v>0</v>
      </c>
      <c r="O592" s="148">
        <v>0</v>
      </c>
      <c r="P592" s="149"/>
      <c r="Q592" s="153">
        <v>0</v>
      </c>
      <c r="R592" s="152">
        <v>0</v>
      </c>
      <c r="S592" s="204"/>
      <c r="T592" s="153">
        <v>0</v>
      </c>
      <c r="U592" s="152">
        <v>0</v>
      </c>
      <c r="V592" s="204"/>
      <c r="W592" s="153">
        <v>387</v>
      </c>
      <c r="X592" s="152">
        <v>29415.870000000003</v>
      </c>
      <c r="Y592" s="204"/>
      <c r="Z592" s="153">
        <v>0</v>
      </c>
      <c r="AA592" s="152">
        <v>0</v>
      </c>
      <c r="AB592" s="204"/>
      <c r="AC592" s="153">
        <v>0</v>
      </c>
      <c r="AD592" s="152">
        <v>0</v>
      </c>
      <c r="AE592" s="204"/>
      <c r="AF592" s="153">
        <v>0</v>
      </c>
      <c r="AG592" s="152">
        <v>0</v>
      </c>
      <c r="AH592" s="204"/>
      <c r="AI592" s="153">
        <v>0</v>
      </c>
      <c r="AJ592" s="152">
        <v>0</v>
      </c>
      <c r="AK592" s="204"/>
      <c r="AL592" s="153">
        <v>0</v>
      </c>
      <c r="AM592" s="152">
        <v>0</v>
      </c>
      <c r="AN592" s="204"/>
      <c r="AO592" s="153">
        <v>0</v>
      </c>
      <c r="AP592" s="152">
        <v>0</v>
      </c>
      <c r="AQ592" s="204"/>
      <c r="AR592" s="153">
        <v>0</v>
      </c>
      <c r="AS592" s="152">
        <v>0</v>
      </c>
      <c r="AT592" s="204"/>
      <c r="AU592" s="153">
        <v>0</v>
      </c>
      <c r="AV592" s="152">
        <v>0</v>
      </c>
      <c r="AW592" s="204"/>
      <c r="AX592" s="153">
        <v>0</v>
      </c>
      <c r="AY592" s="152">
        <v>0</v>
      </c>
      <c r="AZ592" s="204"/>
    </row>
    <row r="593" spans="1:52" ht="15.75" thickBot="1" x14ac:dyDescent="0.3">
      <c r="A593" s="160"/>
      <c r="B593" s="161">
        <v>523</v>
      </c>
      <c r="C593" s="162" t="str">
        <v>Кабель силовой ВВГнг(А)-LS 1х4 ок-0,66</v>
      </c>
      <c r="D593" s="162" t="str">
        <v>м</v>
      </c>
      <c r="E593" s="163">
        <v>52.48</v>
      </c>
      <c r="F593" s="162">
        <v>161</v>
      </c>
      <c r="G593" s="163">
        <v>8449.2800000000007</v>
      </c>
      <c r="H593" s="163">
        <v>0</v>
      </c>
      <c r="I593" s="11"/>
      <c r="J593" s="147">
        <v>161</v>
      </c>
      <c r="K593" s="148">
        <v>8449.2799999999988</v>
      </c>
      <c r="L593" s="149"/>
      <c r="M593" s="150"/>
      <c r="N593" s="147">
        <v>0</v>
      </c>
      <c r="O593" s="148">
        <v>0</v>
      </c>
      <c r="P593" s="149"/>
      <c r="Q593" s="153">
        <v>0</v>
      </c>
      <c r="R593" s="152">
        <v>0</v>
      </c>
      <c r="S593" s="204"/>
      <c r="T593" s="153">
        <v>0</v>
      </c>
      <c r="U593" s="152">
        <v>0</v>
      </c>
      <c r="V593" s="204"/>
      <c r="W593" s="153">
        <v>161</v>
      </c>
      <c r="X593" s="152">
        <v>8449.2799999999988</v>
      </c>
      <c r="Y593" s="204"/>
      <c r="Z593" s="153">
        <v>0</v>
      </c>
      <c r="AA593" s="152">
        <v>0</v>
      </c>
      <c r="AB593" s="204"/>
      <c r="AC593" s="153">
        <v>0</v>
      </c>
      <c r="AD593" s="152">
        <v>0</v>
      </c>
      <c r="AE593" s="204"/>
      <c r="AF593" s="153">
        <v>0</v>
      </c>
      <c r="AG593" s="152">
        <v>0</v>
      </c>
      <c r="AH593" s="204"/>
      <c r="AI593" s="153">
        <v>0</v>
      </c>
      <c r="AJ593" s="152">
        <v>0</v>
      </c>
      <c r="AK593" s="204"/>
      <c r="AL593" s="153">
        <v>0</v>
      </c>
      <c r="AM593" s="152">
        <v>0</v>
      </c>
      <c r="AN593" s="204"/>
      <c r="AO593" s="153">
        <v>0</v>
      </c>
      <c r="AP593" s="152">
        <v>0</v>
      </c>
      <c r="AQ593" s="204"/>
      <c r="AR593" s="153">
        <v>0</v>
      </c>
      <c r="AS593" s="152">
        <v>0</v>
      </c>
      <c r="AT593" s="204"/>
      <c r="AU593" s="153">
        <v>0</v>
      </c>
      <c r="AV593" s="152">
        <v>0</v>
      </c>
      <c r="AW593" s="204"/>
      <c r="AX593" s="153">
        <v>0</v>
      </c>
      <c r="AY593" s="152">
        <v>0</v>
      </c>
      <c r="AZ593" s="204"/>
    </row>
    <row r="594" spans="1:52" ht="15.75" thickBot="1" x14ac:dyDescent="0.3">
      <c r="A594" s="160"/>
      <c r="B594" s="161">
        <v>524</v>
      </c>
      <c r="C594" s="162" t="str">
        <v>Провод силовой ПуВнг(А)-LS 10</v>
      </c>
      <c r="D594" s="162" t="str">
        <v>м</v>
      </c>
      <c r="E594" s="163">
        <v>122.14</v>
      </c>
      <c r="F594" s="162">
        <v>276</v>
      </c>
      <c r="G594" s="163">
        <v>33710.639999999999</v>
      </c>
      <c r="H594" s="163">
        <v>0</v>
      </c>
      <c r="I594" s="11"/>
      <c r="J594" s="147">
        <v>276</v>
      </c>
      <c r="K594" s="148">
        <v>33710.639999999999</v>
      </c>
      <c r="L594" s="149"/>
      <c r="M594" s="150"/>
      <c r="N594" s="147">
        <v>0</v>
      </c>
      <c r="O594" s="148">
        <v>0</v>
      </c>
      <c r="P594" s="149"/>
      <c r="Q594" s="153">
        <v>0</v>
      </c>
      <c r="R594" s="152">
        <v>0</v>
      </c>
      <c r="S594" s="204"/>
      <c r="T594" s="153">
        <v>0</v>
      </c>
      <c r="U594" s="152">
        <v>0</v>
      </c>
      <c r="V594" s="204"/>
      <c r="W594" s="153">
        <v>276</v>
      </c>
      <c r="X594" s="152">
        <v>33710.639999999999</v>
      </c>
      <c r="Y594" s="204"/>
      <c r="Z594" s="153">
        <v>0</v>
      </c>
      <c r="AA594" s="152">
        <v>0</v>
      </c>
      <c r="AB594" s="204"/>
      <c r="AC594" s="153">
        <v>0</v>
      </c>
      <c r="AD594" s="152">
        <v>0</v>
      </c>
      <c r="AE594" s="204"/>
      <c r="AF594" s="153">
        <v>0</v>
      </c>
      <c r="AG594" s="152">
        <v>0</v>
      </c>
      <c r="AH594" s="204"/>
      <c r="AI594" s="153">
        <v>0</v>
      </c>
      <c r="AJ594" s="152">
        <v>0</v>
      </c>
      <c r="AK594" s="204"/>
      <c r="AL594" s="153">
        <v>0</v>
      </c>
      <c r="AM594" s="152">
        <v>0</v>
      </c>
      <c r="AN594" s="204"/>
      <c r="AO594" s="153">
        <v>0</v>
      </c>
      <c r="AP594" s="152">
        <v>0</v>
      </c>
      <c r="AQ594" s="204"/>
      <c r="AR594" s="153">
        <v>0</v>
      </c>
      <c r="AS594" s="152">
        <v>0</v>
      </c>
      <c r="AT594" s="204"/>
      <c r="AU594" s="153">
        <v>0</v>
      </c>
      <c r="AV594" s="152">
        <v>0</v>
      </c>
      <c r="AW594" s="204"/>
      <c r="AX594" s="153">
        <v>0</v>
      </c>
      <c r="AY594" s="152">
        <v>0</v>
      </c>
      <c r="AZ594" s="204"/>
    </row>
    <row r="595" spans="1:52" ht="30.75" thickBot="1" x14ac:dyDescent="0.3">
      <c r="A595" s="160"/>
      <c r="B595" s="161">
        <v>525</v>
      </c>
      <c r="C595" s="162" t="str">
        <v>Монтаж кабеля по кирпичной кладке и затягивание в трубы до 30мм2</v>
      </c>
      <c r="D595" s="162" t="str">
        <v>м</v>
      </c>
      <c r="E595" s="163">
        <v>88.07</v>
      </c>
      <c r="F595" s="162">
        <v>824</v>
      </c>
      <c r="G595" s="163">
        <v>0</v>
      </c>
      <c r="H595" s="163">
        <v>72569.679999999993</v>
      </c>
      <c r="I595" s="11"/>
      <c r="J595" s="147">
        <v>824</v>
      </c>
      <c r="K595" s="148">
        <v>72569.679999999993</v>
      </c>
      <c r="L595" s="149"/>
      <c r="M595" s="150"/>
      <c r="N595" s="147">
        <v>0</v>
      </c>
      <c r="O595" s="148">
        <v>0</v>
      </c>
      <c r="P595" s="149"/>
      <c r="Q595" s="153">
        <v>0</v>
      </c>
      <c r="R595" s="152">
        <v>0</v>
      </c>
      <c r="S595" s="204"/>
      <c r="T595" s="153">
        <v>0</v>
      </c>
      <c r="U595" s="152">
        <v>0</v>
      </c>
      <c r="V595" s="204"/>
      <c r="W595" s="153">
        <v>824</v>
      </c>
      <c r="X595" s="152">
        <v>72569.679999999993</v>
      </c>
      <c r="Y595" s="204"/>
      <c r="Z595" s="153">
        <v>0</v>
      </c>
      <c r="AA595" s="152">
        <v>0</v>
      </c>
      <c r="AB595" s="204"/>
      <c r="AC595" s="153">
        <v>0</v>
      </c>
      <c r="AD595" s="152">
        <v>0</v>
      </c>
      <c r="AE595" s="204"/>
      <c r="AF595" s="153">
        <v>0</v>
      </c>
      <c r="AG595" s="152">
        <v>0</v>
      </c>
      <c r="AH595" s="204"/>
      <c r="AI595" s="153">
        <v>0</v>
      </c>
      <c r="AJ595" s="152">
        <v>0</v>
      </c>
      <c r="AK595" s="204"/>
      <c r="AL595" s="153">
        <v>0</v>
      </c>
      <c r="AM595" s="152">
        <v>0</v>
      </c>
      <c r="AN595" s="204"/>
      <c r="AO595" s="153">
        <v>0</v>
      </c>
      <c r="AP595" s="152">
        <v>0</v>
      </c>
      <c r="AQ595" s="204"/>
      <c r="AR595" s="153">
        <v>0</v>
      </c>
      <c r="AS595" s="152">
        <v>0</v>
      </c>
      <c r="AT595" s="204"/>
      <c r="AU595" s="153">
        <v>0</v>
      </c>
      <c r="AV595" s="152">
        <v>0</v>
      </c>
      <c r="AW595" s="204"/>
      <c r="AX595" s="153">
        <v>0</v>
      </c>
      <c r="AY595" s="152">
        <v>0</v>
      </c>
      <c r="AZ595" s="204"/>
    </row>
    <row r="596" spans="1:52" ht="15.75" thickBot="1" x14ac:dyDescent="0.3">
      <c r="A596" s="160"/>
      <c r="B596" s="161">
        <v>526</v>
      </c>
      <c r="C596" s="162" t="str">
        <v>Кабель ВВГ -П нг(А)FRLS 3х1.5 0.66кВ (бухта)</v>
      </c>
      <c r="D596" s="162" t="str">
        <v>м</v>
      </c>
      <c r="E596" s="163">
        <v>74.73</v>
      </c>
      <c r="F596" s="162">
        <v>83</v>
      </c>
      <c r="G596" s="163">
        <v>6202.59</v>
      </c>
      <c r="H596" s="163">
        <v>0</v>
      </c>
      <c r="I596" s="11"/>
      <c r="J596" s="147">
        <v>83</v>
      </c>
      <c r="K596" s="148">
        <v>6202.59</v>
      </c>
      <c r="L596" s="149"/>
      <c r="M596" s="150"/>
      <c r="N596" s="147">
        <v>0</v>
      </c>
      <c r="O596" s="148">
        <v>0</v>
      </c>
      <c r="P596" s="149"/>
      <c r="Q596" s="153">
        <v>0</v>
      </c>
      <c r="R596" s="152">
        <v>0</v>
      </c>
      <c r="S596" s="204"/>
      <c r="T596" s="153">
        <v>0</v>
      </c>
      <c r="U596" s="152">
        <v>0</v>
      </c>
      <c r="V596" s="204"/>
      <c r="W596" s="153">
        <v>83</v>
      </c>
      <c r="X596" s="152">
        <v>6202.59</v>
      </c>
      <c r="Y596" s="204"/>
      <c r="Z596" s="153">
        <v>0</v>
      </c>
      <c r="AA596" s="152">
        <v>0</v>
      </c>
      <c r="AB596" s="204"/>
      <c r="AC596" s="153">
        <v>0</v>
      </c>
      <c r="AD596" s="152">
        <v>0</v>
      </c>
      <c r="AE596" s="204"/>
      <c r="AF596" s="153">
        <v>0</v>
      </c>
      <c r="AG596" s="152">
        <v>0</v>
      </c>
      <c r="AH596" s="204"/>
      <c r="AI596" s="153">
        <v>0</v>
      </c>
      <c r="AJ596" s="152">
        <v>0</v>
      </c>
      <c r="AK596" s="204"/>
      <c r="AL596" s="153">
        <v>0</v>
      </c>
      <c r="AM596" s="152">
        <v>0</v>
      </c>
      <c r="AN596" s="204"/>
      <c r="AO596" s="153">
        <v>0</v>
      </c>
      <c r="AP596" s="152">
        <v>0</v>
      </c>
      <c r="AQ596" s="204"/>
      <c r="AR596" s="153">
        <v>0</v>
      </c>
      <c r="AS596" s="152">
        <v>0</v>
      </c>
      <c r="AT596" s="204"/>
      <c r="AU596" s="153">
        <v>0</v>
      </c>
      <c r="AV596" s="152">
        <v>0</v>
      </c>
      <c r="AW596" s="204"/>
      <c r="AX596" s="153">
        <v>0</v>
      </c>
      <c r="AY596" s="152">
        <v>0</v>
      </c>
      <c r="AZ596" s="204"/>
    </row>
    <row r="597" spans="1:52" ht="30.75" thickBot="1" x14ac:dyDescent="0.3">
      <c r="A597" s="160"/>
      <c r="B597" s="161">
        <v>527</v>
      </c>
      <c r="C597" s="162" t="str">
        <v>Монтаж кабеля по кирпичной кладке и затягивание в трубы до 30мм2</v>
      </c>
      <c r="D597" s="162" t="str">
        <v>м</v>
      </c>
      <c r="E597" s="163">
        <v>88.07</v>
      </c>
      <c r="F597" s="162">
        <v>83</v>
      </c>
      <c r="G597" s="163">
        <v>0</v>
      </c>
      <c r="H597" s="163">
        <v>7309.81</v>
      </c>
      <c r="I597" s="11"/>
      <c r="J597" s="147">
        <v>83</v>
      </c>
      <c r="K597" s="148">
        <v>7309.8099999999995</v>
      </c>
      <c r="L597" s="149"/>
      <c r="M597" s="150"/>
      <c r="N597" s="147">
        <v>0</v>
      </c>
      <c r="O597" s="148">
        <v>0</v>
      </c>
      <c r="P597" s="149"/>
      <c r="Q597" s="153">
        <v>0</v>
      </c>
      <c r="R597" s="152">
        <v>0</v>
      </c>
      <c r="S597" s="204"/>
      <c r="T597" s="153">
        <v>0</v>
      </c>
      <c r="U597" s="152">
        <v>0</v>
      </c>
      <c r="V597" s="204"/>
      <c r="W597" s="153">
        <v>83</v>
      </c>
      <c r="X597" s="152">
        <v>7309.8099999999995</v>
      </c>
      <c r="Y597" s="204"/>
      <c r="Z597" s="153">
        <v>0</v>
      </c>
      <c r="AA597" s="152">
        <v>0</v>
      </c>
      <c r="AB597" s="204"/>
      <c r="AC597" s="153">
        <v>0</v>
      </c>
      <c r="AD597" s="152">
        <v>0</v>
      </c>
      <c r="AE597" s="204"/>
      <c r="AF597" s="153">
        <v>0</v>
      </c>
      <c r="AG597" s="152">
        <v>0</v>
      </c>
      <c r="AH597" s="204"/>
      <c r="AI597" s="153">
        <v>0</v>
      </c>
      <c r="AJ597" s="152">
        <v>0</v>
      </c>
      <c r="AK597" s="204"/>
      <c r="AL597" s="153">
        <v>0</v>
      </c>
      <c r="AM597" s="152">
        <v>0</v>
      </c>
      <c r="AN597" s="204"/>
      <c r="AO597" s="153">
        <v>0</v>
      </c>
      <c r="AP597" s="152">
        <v>0</v>
      </c>
      <c r="AQ597" s="204"/>
      <c r="AR597" s="153">
        <v>0</v>
      </c>
      <c r="AS597" s="152">
        <v>0</v>
      </c>
      <c r="AT597" s="204"/>
      <c r="AU597" s="153">
        <v>0</v>
      </c>
      <c r="AV597" s="152">
        <v>0</v>
      </c>
      <c r="AW597" s="204"/>
      <c r="AX597" s="153">
        <v>0</v>
      </c>
      <c r="AY597" s="152">
        <v>0</v>
      </c>
      <c r="AZ597" s="204"/>
    </row>
    <row r="598" spans="1:52" ht="15.75" thickBot="1" x14ac:dyDescent="0.3">
      <c r="A598" s="160"/>
      <c r="B598" s="161">
        <v>0</v>
      </c>
      <c r="C598" s="162" t="str">
        <v>4.Электрортехнические изделия</v>
      </c>
      <c r="D598" s="162">
        <v>0</v>
      </c>
      <c r="E598" s="163">
        <v>0</v>
      </c>
      <c r="F598" s="162">
        <v>0</v>
      </c>
      <c r="G598" s="163">
        <v>0</v>
      </c>
      <c r="H598" s="163">
        <v>0</v>
      </c>
      <c r="I598" s="11"/>
      <c r="J598" s="147">
        <v>0</v>
      </c>
      <c r="K598" s="148">
        <v>0</v>
      </c>
      <c r="L598" s="149"/>
      <c r="M598" s="150"/>
      <c r="N598" s="147">
        <v>0</v>
      </c>
      <c r="O598" s="148">
        <v>0</v>
      </c>
      <c r="P598" s="149"/>
      <c r="Q598" s="153">
        <v>0</v>
      </c>
      <c r="R598" s="152">
        <v>0</v>
      </c>
      <c r="S598" s="204"/>
      <c r="T598" s="153">
        <v>0</v>
      </c>
      <c r="U598" s="152">
        <v>0</v>
      </c>
      <c r="V598" s="204"/>
      <c r="W598" s="153">
        <v>0</v>
      </c>
      <c r="X598" s="152">
        <v>0</v>
      </c>
      <c r="Y598" s="204"/>
      <c r="Z598" s="153">
        <v>0</v>
      </c>
      <c r="AA598" s="152">
        <v>0</v>
      </c>
      <c r="AB598" s="204"/>
      <c r="AC598" s="153">
        <v>0</v>
      </c>
      <c r="AD598" s="152">
        <v>0</v>
      </c>
      <c r="AE598" s="204"/>
      <c r="AF598" s="153">
        <v>0</v>
      </c>
      <c r="AG598" s="152">
        <v>0</v>
      </c>
      <c r="AH598" s="204"/>
      <c r="AI598" s="153">
        <v>0</v>
      </c>
      <c r="AJ598" s="152">
        <v>0</v>
      </c>
      <c r="AK598" s="204"/>
      <c r="AL598" s="153">
        <v>0</v>
      </c>
      <c r="AM598" s="152">
        <v>0</v>
      </c>
      <c r="AN598" s="204"/>
      <c r="AO598" s="153">
        <v>0</v>
      </c>
      <c r="AP598" s="152">
        <v>0</v>
      </c>
      <c r="AQ598" s="204"/>
      <c r="AR598" s="153">
        <v>0</v>
      </c>
      <c r="AS598" s="152">
        <v>0</v>
      </c>
      <c r="AT598" s="204"/>
      <c r="AU598" s="153">
        <v>0</v>
      </c>
      <c r="AV598" s="152">
        <v>0</v>
      </c>
      <c r="AW598" s="204"/>
      <c r="AX598" s="153">
        <v>0</v>
      </c>
      <c r="AY598" s="152">
        <v>0</v>
      </c>
      <c r="AZ598" s="204"/>
    </row>
    <row r="599" spans="1:52" ht="45.75" thickBot="1" x14ac:dyDescent="0.3">
      <c r="A599" s="160"/>
      <c r="B599" s="161">
        <v>528</v>
      </c>
      <c r="C599" s="162" t="str">
        <v>BRITE Розетка двойная с заземлением с защитными шторками и крышкой 16А в сборе IP44 РСбш12-3-44-БрБ белый</v>
      </c>
      <c r="D599" s="162" t="str">
        <v>шт</v>
      </c>
      <c r="E599" s="163">
        <v>361</v>
      </c>
      <c r="F599" s="162">
        <v>15</v>
      </c>
      <c r="G599" s="163">
        <v>5415</v>
      </c>
      <c r="H599" s="163">
        <v>0</v>
      </c>
      <c r="I599" s="11"/>
      <c r="J599" s="147">
        <v>0</v>
      </c>
      <c r="K599" s="148">
        <v>0</v>
      </c>
      <c r="L599" s="149"/>
      <c r="M599" s="150"/>
      <c r="N599" s="147">
        <v>15</v>
      </c>
      <c r="O599" s="148">
        <v>5415</v>
      </c>
      <c r="P599" s="149"/>
      <c r="Q599" s="153">
        <v>0</v>
      </c>
      <c r="R599" s="152">
        <v>0</v>
      </c>
      <c r="S599" s="204"/>
      <c r="T599" s="153">
        <v>0</v>
      </c>
      <c r="U599" s="152">
        <v>0</v>
      </c>
      <c r="V599" s="204"/>
      <c r="W599" s="153">
        <v>0</v>
      </c>
      <c r="X599" s="152">
        <v>0</v>
      </c>
      <c r="Y599" s="204"/>
      <c r="Z599" s="153">
        <v>0</v>
      </c>
      <c r="AA599" s="152">
        <v>0</v>
      </c>
      <c r="AB599" s="204"/>
      <c r="AC599" s="153">
        <v>0</v>
      </c>
      <c r="AD599" s="152">
        <v>0</v>
      </c>
      <c r="AE599" s="204"/>
      <c r="AF599" s="153">
        <v>0</v>
      </c>
      <c r="AG599" s="152">
        <v>0</v>
      </c>
      <c r="AH599" s="204"/>
      <c r="AI599" s="153">
        <v>0</v>
      </c>
      <c r="AJ599" s="152">
        <v>0</v>
      </c>
      <c r="AK599" s="204"/>
      <c r="AL599" s="153">
        <v>0</v>
      </c>
      <c r="AM599" s="152">
        <v>0</v>
      </c>
      <c r="AN599" s="204"/>
      <c r="AO599" s="153">
        <v>0</v>
      </c>
      <c r="AP599" s="152">
        <v>0</v>
      </c>
      <c r="AQ599" s="204"/>
      <c r="AR599" s="153">
        <v>0</v>
      </c>
      <c r="AS599" s="152">
        <v>0</v>
      </c>
      <c r="AT599" s="204"/>
      <c r="AU599" s="153">
        <v>0</v>
      </c>
      <c r="AV599" s="152">
        <v>0</v>
      </c>
      <c r="AW599" s="204"/>
      <c r="AX599" s="153">
        <v>0</v>
      </c>
      <c r="AY599" s="152">
        <v>0</v>
      </c>
      <c r="AZ599" s="204"/>
    </row>
    <row r="600" spans="1:52" ht="30.75" thickBot="1" x14ac:dyDescent="0.3">
      <c r="A600" s="160"/>
      <c r="B600" s="161">
        <v>529</v>
      </c>
      <c r="C600" s="162" t="str">
        <v>Розетка ATLASDESIGN двойная с заземлением со шторками 16А в сборе белый</v>
      </c>
      <c r="D600" s="162" t="str">
        <v>шт</v>
      </c>
      <c r="E600" s="163">
        <v>287.70999999999998</v>
      </c>
      <c r="F600" s="162">
        <v>172</v>
      </c>
      <c r="G600" s="163">
        <v>49486.12</v>
      </c>
      <c r="H600" s="163">
        <v>0</v>
      </c>
      <c r="I600" s="11"/>
      <c r="J600" s="147">
        <v>0</v>
      </c>
      <c r="K600" s="148">
        <v>0</v>
      </c>
      <c r="L600" s="149"/>
      <c r="M600" s="150"/>
      <c r="N600" s="147">
        <v>172</v>
      </c>
      <c r="O600" s="148">
        <v>49486.119999999995</v>
      </c>
      <c r="P600" s="149"/>
      <c r="Q600" s="153">
        <v>0</v>
      </c>
      <c r="R600" s="152">
        <v>0</v>
      </c>
      <c r="S600" s="204"/>
      <c r="T600" s="153">
        <v>0</v>
      </c>
      <c r="U600" s="152">
        <v>0</v>
      </c>
      <c r="V600" s="204"/>
      <c r="W600" s="153">
        <v>0</v>
      </c>
      <c r="X600" s="152">
        <v>0</v>
      </c>
      <c r="Y600" s="204"/>
      <c r="Z600" s="153">
        <v>0</v>
      </c>
      <c r="AA600" s="152">
        <v>0</v>
      </c>
      <c r="AB600" s="204"/>
      <c r="AC600" s="153">
        <v>0</v>
      </c>
      <c r="AD600" s="152">
        <v>0</v>
      </c>
      <c r="AE600" s="204"/>
      <c r="AF600" s="153">
        <v>0</v>
      </c>
      <c r="AG600" s="152">
        <v>0</v>
      </c>
      <c r="AH600" s="204"/>
      <c r="AI600" s="153">
        <v>0</v>
      </c>
      <c r="AJ600" s="152">
        <v>0</v>
      </c>
      <c r="AK600" s="204"/>
      <c r="AL600" s="153">
        <v>0</v>
      </c>
      <c r="AM600" s="152">
        <v>0</v>
      </c>
      <c r="AN600" s="204"/>
      <c r="AO600" s="153">
        <v>0</v>
      </c>
      <c r="AP600" s="152">
        <v>0</v>
      </c>
      <c r="AQ600" s="204"/>
      <c r="AR600" s="153">
        <v>0</v>
      </c>
      <c r="AS600" s="152">
        <v>0</v>
      </c>
      <c r="AT600" s="204"/>
      <c r="AU600" s="153">
        <v>0</v>
      </c>
      <c r="AV600" s="152">
        <v>0</v>
      </c>
      <c r="AW600" s="204"/>
      <c r="AX600" s="153">
        <v>0</v>
      </c>
      <c r="AY600" s="152">
        <v>0</v>
      </c>
      <c r="AZ600" s="204"/>
    </row>
    <row r="601" spans="1:52" ht="30.75" thickBot="1" x14ac:dyDescent="0.3">
      <c r="A601" s="160"/>
      <c r="B601" s="161">
        <v>530</v>
      </c>
      <c r="C601" s="162" t="str">
        <v>Монтаж и подключение розеток скрытой установки</v>
      </c>
      <c r="D601" s="162" t="str">
        <v>шт</v>
      </c>
      <c r="E601" s="163">
        <v>192.15</v>
      </c>
      <c r="F601" s="162">
        <v>187</v>
      </c>
      <c r="G601" s="163">
        <v>0</v>
      </c>
      <c r="H601" s="163">
        <v>35932.050000000003</v>
      </c>
      <c r="I601" s="11"/>
      <c r="J601" s="147">
        <v>0</v>
      </c>
      <c r="K601" s="148">
        <v>0</v>
      </c>
      <c r="L601" s="149"/>
      <c r="M601" s="150"/>
      <c r="N601" s="147">
        <v>187</v>
      </c>
      <c r="O601" s="148">
        <v>35932.050000000003</v>
      </c>
      <c r="P601" s="149"/>
      <c r="Q601" s="153">
        <v>0</v>
      </c>
      <c r="R601" s="152">
        <v>0</v>
      </c>
      <c r="S601" s="204"/>
      <c r="T601" s="153">
        <v>0</v>
      </c>
      <c r="U601" s="152">
        <v>0</v>
      </c>
      <c r="V601" s="204"/>
      <c r="W601" s="153">
        <v>0</v>
      </c>
      <c r="X601" s="152">
        <v>0</v>
      </c>
      <c r="Y601" s="204"/>
      <c r="Z601" s="153">
        <v>0</v>
      </c>
      <c r="AA601" s="152">
        <v>0</v>
      </c>
      <c r="AB601" s="204"/>
      <c r="AC601" s="153">
        <v>0</v>
      </c>
      <c r="AD601" s="152">
        <v>0</v>
      </c>
      <c r="AE601" s="204"/>
      <c r="AF601" s="153">
        <v>0</v>
      </c>
      <c r="AG601" s="152">
        <v>0</v>
      </c>
      <c r="AH601" s="204"/>
      <c r="AI601" s="153">
        <v>0</v>
      </c>
      <c r="AJ601" s="152">
        <v>0</v>
      </c>
      <c r="AK601" s="204"/>
      <c r="AL601" s="153">
        <v>0</v>
      </c>
      <c r="AM601" s="152">
        <v>0</v>
      </c>
      <c r="AN601" s="204"/>
      <c r="AO601" s="153">
        <v>0</v>
      </c>
      <c r="AP601" s="152">
        <v>0</v>
      </c>
      <c r="AQ601" s="204"/>
      <c r="AR601" s="153">
        <v>0</v>
      </c>
      <c r="AS601" s="152">
        <v>0</v>
      </c>
      <c r="AT601" s="204"/>
      <c r="AU601" s="153">
        <v>0</v>
      </c>
      <c r="AV601" s="152">
        <v>0</v>
      </c>
      <c r="AW601" s="204"/>
      <c r="AX601" s="153">
        <v>0</v>
      </c>
      <c r="AY601" s="152">
        <v>0</v>
      </c>
      <c r="AZ601" s="204"/>
    </row>
    <row r="602" spans="1:52" ht="30.75" thickBot="1" x14ac:dyDescent="0.3">
      <c r="A602" s="160"/>
      <c r="B602" s="161">
        <v>531</v>
      </c>
      <c r="C602" s="162" t="str">
        <v>ЭТЮД Розетка наружная с заземлением со шторками белая (на роутер)</v>
      </c>
      <c r="D602" s="162" t="str">
        <v>шт</v>
      </c>
      <c r="E602" s="163">
        <v>170.8</v>
      </c>
      <c r="F602" s="162">
        <v>15</v>
      </c>
      <c r="G602" s="163">
        <v>2562</v>
      </c>
      <c r="H602" s="163">
        <v>0</v>
      </c>
      <c r="I602" s="11"/>
      <c r="J602" s="147">
        <v>0</v>
      </c>
      <c r="K602" s="148">
        <v>0</v>
      </c>
      <c r="L602" s="149"/>
      <c r="M602" s="150"/>
      <c r="N602" s="147">
        <v>15</v>
      </c>
      <c r="O602" s="148">
        <v>2562</v>
      </c>
      <c r="P602" s="149"/>
      <c r="Q602" s="153">
        <v>0</v>
      </c>
      <c r="R602" s="152">
        <v>0</v>
      </c>
      <c r="S602" s="204"/>
      <c r="T602" s="153">
        <v>0</v>
      </c>
      <c r="U602" s="152">
        <v>0</v>
      </c>
      <c r="V602" s="204"/>
      <c r="W602" s="153">
        <v>0</v>
      </c>
      <c r="X602" s="152">
        <v>0</v>
      </c>
      <c r="Y602" s="204"/>
      <c r="Z602" s="153">
        <v>0</v>
      </c>
      <c r="AA602" s="152">
        <v>0</v>
      </c>
      <c r="AB602" s="204"/>
      <c r="AC602" s="153">
        <v>0</v>
      </c>
      <c r="AD602" s="152">
        <v>0</v>
      </c>
      <c r="AE602" s="204"/>
      <c r="AF602" s="153">
        <v>0</v>
      </c>
      <c r="AG602" s="152">
        <v>0</v>
      </c>
      <c r="AH602" s="204"/>
      <c r="AI602" s="153">
        <v>0</v>
      </c>
      <c r="AJ602" s="152">
        <v>0</v>
      </c>
      <c r="AK602" s="204"/>
      <c r="AL602" s="153">
        <v>0</v>
      </c>
      <c r="AM602" s="152">
        <v>0</v>
      </c>
      <c r="AN602" s="204"/>
      <c r="AO602" s="153">
        <v>0</v>
      </c>
      <c r="AP602" s="152">
        <v>0</v>
      </c>
      <c r="AQ602" s="204"/>
      <c r="AR602" s="153">
        <v>0</v>
      </c>
      <c r="AS602" s="152">
        <v>0</v>
      </c>
      <c r="AT602" s="204"/>
      <c r="AU602" s="153">
        <v>0</v>
      </c>
      <c r="AV602" s="152">
        <v>0</v>
      </c>
      <c r="AW602" s="204"/>
      <c r="AX602" s="153">
        <v>0</v>
      </c>
      <c r="AY602" s="152">
        <v>0</v>
      </c>
      <c r="AZ602" s="204"/>
    </row>
    <row r="603" spans="1:52" ht="30.75" thickBot="1" x14ac:dyDescent="0.3">
      <c r="A603" s="160"/>
      <c r="B603" s="161">
        <v>532</v>
      </c>
      <c r="C603" s="162" t="str">
        <v>Монтаж и подключение розеток и выключателей открытой установки</v>
      </c>
      <c r="D603" s="162" t="str">
        <v>шт</v>
      </c>
      <c r="E603" s="163">
        <v>256.2</v>
      </c>
      <c r="F603" s="162">
        <v>15</v>
      </c>
      <c r="G603" s="163">
        <v>0</v>
      </c>
      <c r="H603" s="163">
        <v>3843</v>
      </c>
      <c r="I603" s="11"/>
      <c r="J603" s="147">
        <v>0</v>
      </c>
      <c r="K603" s="148">
        <v>0</v>
      </c>
      <c r="L603" s="149"/>
      <c r="M603" s="150"/>
      <c r="N603" s="147">
        <v>15</v>
      </c>
      <c r="O603" s="148">
        <v>3843</v>
      </c>
      <c r="P603" s="149"/>
      <c r="Q603" s="153">
        <v>0</v>
      </c>
      <c r="R603" s="152">
        <v>0</v>
      </c>
      <c r="S603" s="204"/>
      <c r="T603" s="153">
        <v>0</v>
      </c>
      <c r="U603" s="152">
        <v>0</v>
      </c>
      <c r="V603" s="204"/>
      <c r="W603" s="153">
        <v>0</v>
      </c>
      <c r="X603" s="152">
        <v>0</v>
      </c>
      <c r="Y603" s="204"/>
      <c r="Z603" s="153">
        <v>0</v>
      </c>
      <c r="AA603" s="152">
        <v>0</v>
      </c>
      <c r="AB603" s="204"/>
      <c r="AC603" s="153">
        <v>0</v>
      </c>
      <c r="AD603" s="152">
        <v>0</v>
      </c>
      <c r="AE603" s="204"/>
      <c r="AF603" s="153">
        <v>0</v>
      </c>
      <c r="AG603" s="152">
        <v>0</v>
      </c>
      <c r="AH603" s="204"/>
      <c r="AI603" s="153">
        <v>0</v>
      </c>
      <c r="AJ603" s="152">
        <v>0</v>
      </c>
      <c r="AK603" s="204"/>
      <c r="AL603" s="153">
        <v>0</v>
      </c>
      <c r="AM603" s="152">
        <v>0</v>
      </c>
      <c r="AN603" s="204"/>
      <c r="AO603" s="153">
        <v>0</v>
      </c>
      <c r="AP603" s="152">
        <v>0</v>
      </c>
      <c r="AQ603" s="204"/>
      <c r="AR603" s="153">
        <v>0</v>
      </c>
      <c r="AS603" s="152">
        <v>0</v>
      </c>
      <c r="AT603" s="204"/>
      <c r="AU603" s="153">
        <v>0</v>
      </c>
      <c r="AV603" s="152">
        <v>0</v>
      </c>
      <c r="AW603" s="204"/>
      <c r="AX603" s="153">
        <v>0</v>
      </c>
      <c r="AY603" s="152">
        <v>0</v>
      </c>
      <c r="AZ603" s="204"/>
    </row>
    <row r="604" spans="1:52" ht="30.75" thickBot="1" x14ac:dyDescent="0.3">
      <c r="A604" s="160"/>
      <c r="B604" s="161">
        <v>533</v>
      </c>
      <c r="C604" s="162" t="str">
        <v>Разъем РШ-ВШ 32А 250В 2P+PE(ОУ) пластиковый белый Simple</v>
      </c>
      <c r="D604" s="162" t="str">
        <v>шт</v>
      </c>
      <c r="E604" s="163">
        <v>278.79000000000002</v>
      </c>
      <c r="F604" s="162">
        <v>15</v>
      </c>
      <c r="G604" s="163">
        <v>4181.8500000000004</v>
      </c>
      <c r="H604" s="163">
        <v>0</v>
      </c>
      <c r="I604" s="11"/>
      <c r="J604" s="147">
        <v>0</v>
      </c>
      <c r="K604" s="148">
        <v>0</v>
      </c>
      <c r="L604" s="149"/>
      <c r="M604" s="150"/>
      <c r="N604" s="147">
        <v>15</v>
      </c>
      <c r="O604" s="148">
        <v>4181.8500000000004</v>
      </c>
      <c r="P604" s="149"/>
      <c r="Q604" s="153">
        <v>0</v>
      </c>
      <c r="R604" s="152">
        <v>0</v>
      </c>
      <c r="S604" s="204"/>
      <c r="T604" s="153">
        <v>0</v>
      </c>
      <c r="U604" s="152">
        <v>0</v>
      </c>
      <c r="V604" s="204"/>
      <c r="W604" s="153">
        <v>0</v>
      </c>
      <c r="X604" s="152">
        <v>0</v>
      </c>
      <c r="Y604" s="204"/>
      <c r="Z604" s="153">
        <v>0</v>
      </c>
      <c r="AA604" s="152">
        <v>0</v>
      </c>
      <c r="AB604" s="204"/>
      <c r="AC604" s="153">
        <v>0</v>
      </c>
      <c r="AD604" s="152">
        <v>0</v>
      </c>
      <c r="AE604" s="204"/>
      <c r="AF604" s="153">
        <v>0</v>
      </c>
      <c r="AG604" s="152">
        <v>0</v>
      </c>
      <c r="AH604" s="204"/>
      <c r="AI604" s="153">
        <v>0</v>
      </c>
      <c r="AJ604" s="152">
        <v>0</v>
      </c>
      <c r="AK604" s="204"/>
      <c r="AL604" s="153">
        <v>0</v>
      </c>
      <c r="AM604" s="152">
        <v>0</v>
      </c>
      <c r="AN604" s="204"/>
      <c r="AO604" s="153">
        <v>0</v>
      </c>
      <c r="AP604" s="152">
        <v>0</v>
      </c>
      <c r="AQ604" s="204"/>
      <c r="AR604" s="153">
        <v>0</v>
      </c>
      <c r="AS604" s="152">
        <v>0</v>
      </c>
      <c r="AT604" s="204"/>
      <c r="AU604" s="153">
        <v>0</v>
      </c>
      <c r="AV604" s="152">
        <v>0</v>
      </c>
      <c r="AW604" s="204"/>
      <c r="AX604" s="153">
        <v>0</v>
      </c>
      <c r="AY604" s="152">
        <v>0</v>
      </c>
      <c r="AZ604" s="204"/>
    </row>
    <row r="605" spans="1:52" ht="30.75" thickBot="1" x14ac:dyDescent="0.3">
      <c r="A605" s="160"/>
      <c r="B605" s="161">
        <v>534</v>
      </c>
      <c r="C605" s="162" t="str">
        <v>Монтаж и подключение силовой розетки на электроплиту</v>
      </c>
      <c r="D605" s="162" t="str">
        <v>шт</v>
      </c>
      <c r="E605" s="163">
        <v>344.27</v>
      </c>
      <c r="F605" s="162">
        <v>15</v>
      </c>
      <c r="G605" s="163">
        <v>0</v>
      </c>
      <c r="H605" s="163">
        <v>5164.05</v>
      </c>
      <c r="I605" s="11"/>
      <c r="J605" s="147">
        <v>0</v>
      </c>
      <c r="K605" s="148">
        <v>0</v>
      </c>
      <c r="L605" s="149"/>
      <c r="M605" s="150"/>
      <c r="N605" s="147">
        <v>15</v>
      </c>
      <c r="O605" s="148">
        <v>5164.0499999999993</v>
      </c>
      <c r="P605" s="149"/>
      <c r="Q605" s="153">
        <v>0</v>
      </c>
      <c r="R605" s="152">
        <v>0</v>
      </c>
      <c r="S605" s="204"/>
      <c r="T605" s="153">
        <v>0</v>
      </c>
      <c r="U605" s="152">
        <v>0</v>
      </c>
      <c r="V605" s="204"/>
      <c r="W605" s="153">
        <v>0</v>
      </c>
      <c r="X605" s="152">
        <v>0</v>
      </c>
      <c r="Y605" s="204"/>
      <c r="Z605" s="153">
        <v>0</v>
      </c>
      <c r="AA605" s="152">
        <v>0</v>
      </c>
      <c r="AB605" s="204"/>
      <c r="AC605" s="153">
        <v>0</v>
      </c>
      <c r="AD605" s="152">
        <v>0</v>
      </c>
      <c r="AE605" s="204"/>
      <c r="AF605" s="153">
        <v>0</v>
      </c>
      <c r="AG605" s="152">
        <v>0</v>
      </c>
      <c r="AH605" s="204"/>
      <c r="AI605" s="153">
        <v>0</v>
      </c>
      <c r="AJ605" s="152">
        <v>0</v>
      </c>
      <c r="AK605" s="204"/>
      <c r="AL605" s="153">
        <v>0</v>
      </c>
      <c r="AM605" s="152">
        <v>0</v>
      </c>
      <c r="AN605" s="204"/>
      <c r="AO605" s="153">
        <v>0</v>
      </c>
      <c r="AP605" s="152">
        <v>0</v>
      </c>
      <c r="AQ605" s="204"/>
      <c r="AR605" s="153">
        <v>0</v>
      </c>
      <c r="AS605" s="152">
        <v>0</v>
      </c>
      <c r="AT605" s="204"/>
      <c r="AU605" s="153">
        <v>0</v>
      </c>
      <c r="AV605" s="152">
        <v>0</v>
      </c>
      <c r="AW605" s="204"/>
      <c r="AX605" s="153">
        <v>0</v>
      </c>
      <c r="AY605" s="152">
        <v>0</v>
      </c>
      <c r="AZ605" s="204"/>
    </row>
    <row r="606" spans="1:52" ht="30.75" thickBot="1" x14ac:dyDescent="0.3">
      <c r="A606" s="160"/>
      <c r="B606" s="161">
        <v>535</v>
      </c>
      <c r="C606" s="162" t="str">
        <v>Гермес PLUS Розетка с заземлением наружная с крышкой IP54</v>
      </c>
      <c r="D606" s="162" t="str">
        <v>шт</v>
      </c>
      <c r="E606" s="163">
        <v>330.93</v>
      </c>
      <c r="F606" s="162">
        <v>2</v>
      </c>
      <c r="G606" s="163">
        <v>661.86</v>
      </c>
      <c r="H606" s="163">
        <v>0</v>
      </c>
      <c r="I606" s="11"/>
      <c r="J606" s="147">
        <v>0</v>
      </c>
      <c r="K606" s="148">
        <v>0</v>
      </c>
      <c r="L606" s="149"/>
      <c r="M606" s="150"/>
      <c r="N606" s="147">
        <v>2</v>
      </c>
      <c r="O606" s="148">
        <v>661.86</v>
      </c>
      <c r="P606" s="149"/>
      <c r="Q606" s="153">
        <v>0</v>
      </c>
      <c r="R606" s="152">
        <v>0</v>
      </c>
      <c r="S606" s="204"/>
      <c r="T606" s="153">
        <v>0</v>
      </c>
      <c r="U606" s="152">
        <v>0</v>
      </c>
      <c r="V606" s="204"/>
      <c r="W606" s="153">
        <v>0</v>
      </c>
      <c r="X606" s="152">
        <v>0</v>
      </c>
      <c r="Y606" s="204"/>
      <c r="Z606" s="153">
        <v>0</v>
      </c>
      <c r="AA606" s="152">
        <v>0</v>
      </c>
      <c r="AB606" s="204"/>
      <c r="AC606" s="153">
        <v>0</v>
      </c>
      <c r="AD606" s="152">
        <v>0</v>
      </c>
      <c r="AE606" s="204"/>
      <c r="AF606" s="153">
        <v>0</v>
      </c>
      <c r="AG606" s="152">
        <v>0</v>
      </c>
      <c r="AH606" s="204"/>
      <c r="AI606" s="153">
        <v>0</v>
      </c>
      <c r="AJ606" s="152">
        <v>0</v>
      </c>
      <c r="AK606" s="204"/>
      <c r="AL606" s="153">
        <v>0</v>
      </c>
      <c r="AM606" s="152">
        <v>0</v>
      </c>
      <c r="AN606" s="204"/>
      <c r="AO606" s="153">
        <v>0</v>
      </c>
      <c r="AP606" s="152">
        <v>0</v>
      </c>
      <c r="AQ606" s="204"/>
      <c r="AR606" s="153">
        <v>0</v>
      </c>
      <c r="AS606" s="152">
        <v>0</v>
      </c>
      <c r="AT606" s="204"/>
      <c r="AU606" s="153">
        <v>0</v>
      </c>
      <c r="AV606" s="152">
        <v>0</v>
      </c>
      <c r="AW606" s="204"/>
      <c r="AX606" s="153">
        <v>0</v>
      </c>
      <c r="AY606" s="152">
        <v>0</v>
      </c>
      <c r="AZ606" s="204"/>
    </row>
    <row r="607" spans="1:52" ht="30.75" thickBot="1" x14ac:dyDescent="0.3">
      <c r="A607" s="160"/>
      <c r="B607" s="161">
        <v>536</v>
      </c>
      <c r="C607" s="162" t="str">
        <v>Монтаж и подключение розеток и выключателей открытой установки</v>
      </c>
      <c r="D607" s="162" t="str">
        <v>шт</v>
      </c>
      <c r="E607" s="163">
        <v>256.2</v>
      </c>
      <c r="F607" s="162">
        <v>2</v>
      </c>
      <c r="G607" s="163">
        <v>0</v>
      </c>
      <c r="H607" s="163">
        <v>512.4</v>
      </c>
      <c r="I607" s="11"/>
      <c r="J607" s="147">
        <v>0</v>
      </c>
      <c r="K607" s="148">
        <v>0</v>
      </c>
      <c r="L607" s="149"/>
      <c r="M607" s="150"/>
      <c r="N607" s="147">
        <v>2</v>
      </c>
      <c r="O607" s="148">
        <v>512.4</v>
      </c>
      <c r="P607" s="149"/>
      <c r="Q607" s="153">
        <v>0</v>
      </c>
      <c r="R607" s="152">
        <v>0</v>
      </c>
      <c r="S607" s="204"/>
      <c r="T607" s="153">
        <v>0</v>
      </c>
      <c r="U607" s="152">
        <v>0</v>
      </c>
      <c r="V607" s="204"/>
      <c r="W607" s="153">
        <v>0</v>
      </c>
      <c r="X607" s="152">
        <v>0</v>
      </c>
      <c r="Y607" s="204"/>
      <c r="Z607" s="153">
        <v>0</v>
      </c>
      <c r="AA607" s="152">
        <v>0</v>
      </c>
      <c r="AB607" s="204"/>
      <c r="AC607" s="153">
        <v>0</v>
      </c>
      <c r="AD607" s="152">
        <v>0</v>
      </c>
      <c r="AE607" s="204"/>
      <c r="AF607" s="153">
        <v>0</v>
      </c>
      <c r="AG607" s="152">
        <v>0</v>
      </c>
      <c r="AH607" s="204"/>
      <c r="AI607" s="153">
        <v>0</v>
      </c>
      <c r="AJ607" s="152">
        <v>0</v>
      </c>
      <c r="AK607" s="204"/>
      <c r="AL607" s="153">
        <v>0</v>
      </c>
      <c r="AM607" s="152">
        <v>0</v>
      </c>
      <c r="AN607" s="204"/>
      <c r="AO607" s="153">
        <v>0</v>
      </c>
      <c r="AP607" s="152">
        <v>0</v>
      </c>
      <c r="AQ607" s="204"/>
      <c r="AR607" s="153">
        <v>0</v>
      </c>
      <c r="AS607" s="152">
        <v>0</v>
      </c>
      <c r="AT607" s="204"/>
      <c r="AU607" s="153">
        <v>0</v>
      </c>
      <c r="AV607" s="152">
        <v>0</v>
      </c>
      <c r="AW607" s="204"/>
      <c r="AX607" s="153">
        <v>0</v>
      </c>
      <c r="AY607" s="152">
        <v>0</v>
      </c>
      <c r="AZ607" s="204"/>
    </row>
    <row r="608" spans="1:52" ht="30.75" thickBot="1" x14ac:dyDescent="0.3">
      <c r="A608" s="160"/>
      <c r="B608" s="161">
        <v>537</v>
      </c>
      <c r="C608" s="162" t="str">
        <v>Выключатель одноклавишный ATLASDESIGN схема 1 10АХ механизм белый</v>
      </c>
      <c r="D608" s="162" t="str">
        <v>шт</v>
      </c>
      <c r="E608" s="163">
        <v>136.99</v>
      </c>
      <c r="F608" s="162">
        <v>12</v>
      </c>
      <c r="G608" s="163">
        <v>1643.88</v>
      </c>
      <c r="H608" s="163">
        <v>0</v>
      </c>
      <c r="I608" s="11"/>
      <c r="J608" s="147">
        <v>0</v>
      </c>
      <c r="K608" s="148">
        <v>0</v>
      </c>
      <c r="L608" s="149"/>
      <c r="M608" s="150"/>
      <c r="N608" s="147">
        <v>12</v>
      </c>
      <c r="O608" s="148">
        <v>1643.88</v>
      </c>
      <c r="P608" s="149"/>
      <c r="Q608" s="153">
        <v>0</v>
      </c>
      <c r="R608" s="152">
        <v>0</v>
      </c>
      <c r="S608" s="204"/>
      <c r="T608" s="153">
        <v>0</v>
      </c>
      <c r="U608" s="152">
        <v>0</v>
      </c>
      <c r="V608" s="204"/>
      <c r="W608" s="153">
        <v>0</v>
      </c>
      <c r="X608" s="152">
        <v>0</v>
      </c>
      <c r="Y608" s="204"/>
      <c r="Z608" s="153">
        <v>0</v>
      </c>
      <c r="AA608" s="152">
        <v>0</v>
      </c>
      <c r="AB608" s="204"/>
      <c r="AC608" s="153">
        <v>0</v>
      </c>
      <c r="AD608" s="152">
        <v>0</v>
      </c>
      <c r="AE608" s="204"/>
      <c r="AF608" s="153">
        <v>0</v>
      </c>
      <c r="AG608" s="152">
        <v>0</v>
      </c>
      <c r="AH608" s="204"/>
      <c r="AI608" s="153">
        <v>0</v>
      </c>
      <c r="AJ608" s="152">
        <v>0</v>
      </c>
      <c r="AK608" s="204"/>
      <c r="AL608" s="153">
        <v>0</v>
      </c>
      <c r="AM608" s="152">
        <v>0</v>
      </c>
      <c r="AN608" s="204"/>
      <c r="AO608" s="153">
        <v>0</v>
      </c>
      <c r="AP608" s="152">
        <v>0</v>
      </c>
      <c r="AQ608" s="204"/>
      <c r="AR608" s="153">
        <v>0</v>
      </c>
      <c r="AS608" s="152">
        <v>0</v>
      </c>
      <c r="AT608" s="204"/>
      <c r="AU608" s="153">
        <v>0</v>
      </c>
      <c r="AV608" s="152">
        <v>0</v>
      </c>
      <c r="AW608" s="204"/>
      <c r="AX608" s="153">
        <v>0</v>
      </c>
      <c r="AY608" s="152">
        <v>0</v>
      </c>
      <c r="AZ608" s="204"/>
    </row>
    <row r="609" spans="1:52" ht="30.75" thickBot="1" x14ac:dyDescent="0.3">
      <c r="A609" s="160"/>
      <c r="B609" s="161">
        <v>538</v>
      </c>
      <c r="C609" s="162" t="str">
        <v>Выключатель двухклавишный ATLASDESIGN схема 5 10АХ механизм белый</v>
      </c>
      <c r="D609" s="162" t="str">
        <v>шт</v>
      </c>
      <c r="E609" s="163">
        <v>178.27</v>
      </c>
      <c r="F609" s="162">
        <v>55</v>
      </c>
      <c r="G609" s="163">
        <v>9804.85</v>
      </c>
      <c r="H609" s="163">
        <v>0</v>
      </c>
      <c r="I609" s="11"/>
      <c r="J609" s="147">
        <v>0</v>
      </c>
      <c r="K609" s="148">
        <v>0</v>
      </c>
      <c r="L609" s="149"/>
      <c r="M609" s="150"/>
      <c r="N609" s="147">
        <v>55</v>
      </c>
      <c r="O609" s="148">
        <v>9804.85</v>
      </c>
      <c r="P609" s="149"/>
      <c r="Q609" s="153">
        <v>0</v>
      </c>
      <c r="R609" s="152">
        <v>0</v>
      </c>
      <c r="S609" s="204"/>
      <c r="T609" s="153">
        <v>0</v>
      </c>
      <c r="U609" s="152">
        <v>0</v>
      </c>
      <c r="V609" s="204"/>
      <c r="W609" s="153">
        <v>0</v>
      </c>
      <c r="X609" s="152">
        <v>0</v>
      </c>
      <c r="Y609" s="204"/>
      <c r="Z609" s="153">
        <v>0</v>
      </c>
      <c r="AA609" s="152">
        <v>0</v>
      </c>
      <c r="AB609" s="204"/>
      <c r="AC609" s="153">
        <v>0</v>
      </c>
      <c r="AD609" s="152">
        <v>0</v>
      </c>
      <c r="AE609" s="204"/>
      <c r="AF609" s="153">
        <v>0</v>
      </c>
      <c r="AG609" s="152">
        <v>0</v>
      </c>
      <c r="AH609" s="204"/>
      <c r="AI609" s="153">
        <v>0</v>
      </c>
      <c r="AJ609" s="152">
        <v>0</v>
      </c>
      <c r="AK609" s="204"/>
      <c r="AL609" s="153">
        <v>0</v>
      </c>
      <c r="AM609" s="152">
        <v>0</v>
      </c>
      <c r="AN609" s="204"/>
      <c r="AO609" s="153">
        <v>0</v>
      </c>
      <c r="AP609" s="152">
        <v>0</v>
      </c>
      <c r="AQ609" s="204"/>
      <c r="AR609" s="153">
        <v>0</v>
      </c>
      <c r="AS609" s="152">
        <v>0</v>
      </c>
      <c r="AT609" s="204"/>
      <c r="AU609" s="153">
        <v>0</v>
      </c>
      <c r="AV609" s="152">
        <v>0</v>
      </c>
      <c r="AW609" s="204"/>
      <c r="AX609" s="153">
        <v>0</v>
      </c>
      <c r="AY609" s="152">
        <v>0</v>
      </c>
      <c r="AZ609" s="204"/>
    </row>
    <row r="610" spans="1:52" ht="30.75" thickBot="1" x14ac:dyDescent="0.3">
      <c r="A610" s="160"/>
      <c r="B610" s="161">
        <v>539</v>
      </c>
      <c r="C610" s="162" t="str">
        <v>Выключатель трехклавишный ATLASDESIGN схема 1+1+1 10АХ механизм белый</v>
      </c>
      <c r="D610" s="162" t="str">
        <v>шт</v>
      </c>
      <c r="E610" s="163">
        <v>274</v>
      </c>
      <c r="F610" s="162">
        <v>15</v>
      </c>
      <c r="G610" s="163">
        <v>4110</v>
      </c>
      <c r="H610" s="163">
        <v>0</v>
      </c>
      <c r="I610" s="11"/>
      <c r="J610" s="147">
        <v>0</v>
      </c>
      <c r="K610" s="148">
        <v>0</v>
      </c>
      <c r="L610" s="149"/>
      <c r="M610" s="150"/>
      <c r="N610" s="147">
        <v>15</v>
      </c>
      <c r="O610" s="148">
        <v>4110</v>
      </c>
      <c r="P610" s="149"/>
      <c r="Q610" s="153">
        <v>0</v>
      </c>
      <c r="R610" s="152">
        <v>0</v>
      </c>
      <c r="S610" s="204"/>
      <c r="T610" s="153">
        <v>0</v>
      </c>
      <c r="U610" s="152">
        <v>0</v>
      </c>
      <c r="V610" s="204"/>
      <c r="W610" s="153">
        <v>0</v>
      </c>
      <c r="X610" s="152">
        <v>0</v>
      </c>
      <c r="Y610" s="204"/>
      <c r="Z610" s="153">
        <v>0</v>
      </c>
      <c r="AA610" s="152">
        <v>0</v>
      </c>
      <c r="AB610" s="204"/>
      <c r="AC610" s="153">
        <v>0</v>
      </c>
      <c r="AD610" s="152">
        <v>0</v>
      </c>
      <c r="AE610" s="204"/>
      <c r="AF610" s="153">
        <v>0</v>
      </c>
      <c r="AG610" s="152">
        <v>0</v>
      </c>
      <c r="AH610" s="204"/>
      <c r="AI610" s="153">
        <v>0</v>
      </c>
      <c r="AJ610" s="152">
        <v>0</v>
      </c>
      <c r="AK610" s="204"/>
      <c r="AL610" s="153">
        <v>0</v>
      </c>
      <c r="AM610" s="152">
        <v>0</v>
      </c>
      <c r="AN610" s="204"/>
      <c r="AO610" s="153">
        <v>0</v>
      </c>
      <c r="AP610" s="152">
        <v>0</v>
      </c>
      <c r="AQ610" s="204"/>
      <c r="AR610" s="153">
        <v>0</v>
      </c>
      <c r="AS610" s="152">
        <v>0</v>
      </c>
      <c r="AT610" s="204"/>
      <c r="AU610" s="153">
        <v>0</v>
      </c>
      <c r="AV610" s="152">
        <v>0</v>
      </c>
      <c r="AW610" s="204"/>
      <c r="AX610" s="153">
        <v>0</v>
      </c>
      <c r="AY610" s="152">
        <v>0</v>
      </c>
      <c r="AZ610" s="204"/>
    </row>
    <row r="611" spans="1:52" ht="15.75" thickBot="1" x14ac:dyDescent="0.3">
      <c r="A611" s="160"/>
      <c r="B611" s="161">
        <v>540</v>
      </c>
      <c r="C611" s="162" t="str">
        <v>Рамка однопостовая ATLASDESIGN белый</v>
      </c>
      <c r="D611" s="162" t="str">
        <v>шт</v>
      </c>
      <c r="E611" s="163">
        <v>44.84</v>
      </c>
      <c r="F611" s="162">
        <v>82</v>
      </c>
      <c r="G611" s="163">
        <v>3676.88</v>
      </c>
      <c r="H611" s="163">
        <v>0</v>
      </c>
      <c r="I611" s="11"/>
      <c r="J611" s="147">
        <v>0</v>
      </c>
      <c r="K611" s="148">
        <v>0</v>
      </c>
      <c r="L611" s="149"/>
      <c r="M611" s="150"/>
      <c r="N611" s="147">
        <v>82</v>
      </c>
      <c r="O611" s="148">
        <v>3676.88</v>
      </c>
      <c r="P611" s="149"/>
      <c r="Q611" s="153">
        <v>0</v>
      </c>
      <c r="R611" s="152">
        <v>0</v>
      </c>
      <c r="S611" s="204"/>
      <c r="T611" s="153">
        <v>0</v>
      </c>
      <c r="U611" s="152">
        <v>0</v>
      </c>
      <c r="V611" s="204"/>
      <c r="W611" s="153">
        <v>0</v>
      </c>
      <c r="X611" s="152">
        <v>0</v>
      </c>
      <c r="Y611" s="204"/>
      <c r="Z611" s="153">
        <v>0</v>
      </c>
      <c r="AA611" s="152">
        <v>0</v>
      </c>
      <c r="AB611" s="204"/>
      <c r="AC611" s="153">
        <v>0</v>
      </c>
      <c r="AD611" s="152">
        <v>0</v>
      </c>
      <c r="AE611" s="204"/>
      <c r="AF611" s="153">
        <v>0</v>
      </c>
      <c r="AG611" s="152">
        <v>0</v>
      </c>
      <c r="AH611" s="204"/>
      <c r="AI611" s="153">
        <v>0</v>
      </c>
      <c r="AJ611" s="152">
        <v>0</v>
      </c>
      <c r="AK611" s="204"/>
      <c r="AL611" s="153">
        <v>0</v>
      </c>
      <c r="AM611" s="152">
        <v>0</v>
      </c>
      <c r="AN611" s="204"/>
      <c r="AO611" s="153">
        <v>0</v>
      </c>
      <c r="AP611" s="152">
        <v>0</v>
      </c>
      <c r="AQ611" s="204"/>
      <c r="AR611" s="153">
        <v>0</v>
      </c>
      <c r="AS611" s="152">
        <v>0</v>
      </c>
      <c r="AT611" s="204"/>
      <c r="AU611" s="153">
        <v>0</v>
      </c>
      <c r="AV611" s="152">
        <v>0</v>
      </c>
      <c r="AW611" s="204"/>
      <c r="AX611" s="153">
        <v>0</v>
      </c>
      <c r="AY611" s="152">
        <v>0</v>
      </c>
      <c r="AZ611" s="204"/>
    </row>
    <row r="612" spans="1:52" ht="30.75" thickBot="1" x14ac:dyDescent="0.3">
      <c r="A612" s="160"/>
      <c r="B612" s="161">
        <v>541</v>
      </c>
      <c r="C612" s="162" t="str">
        <v>Монтаж и подключение выключателей скрытой установки</v>
      </c>
      <c r="D612" s="162" t="str">
        <v>шт</v>
      </c>
      <c r="E612" s="163">
        <v>192.15</v>
      </c>
      <c r="F612" s="162">
        <v>82</v>
      </c>
      <c r="G612" s="163">
        <v>0</v>
      </c>
      <c r="H612" s="163">
        <v>15756.3</v>
      </c>
      <c r="I612" s="11"/>
      <c r="J612" s="147">
        <v>0</v>
      </c>
      <c r="K612" s="148">
        <v>0</v>
      </c>
      <c r="L612" s="149"/>
      <c r="M612" s="150"/>
      <c r="N612" s="147">
        <v>82</v>
      </c>
      <c r="O612" s="148">
        <v>15756.300000000001</v>
      </c>
      <c r="P612" s="149"/>
      <c r="Q612" s="153">
        <v>0</v>
      </c>
      <c r="R612" s="152">
        <v>0</v>
      </c>
      <c r="S612" s="204"/>
      <c r="T612" s="153">
        <v>0</v>
      </c>
      <c r="U612" s="152">
        <v>0</v>
      </c>
      <c r="V612" s="204"/>
      <c r="W612" s="153">
        <v>0</v>
      </c>
      <c r="X612" s="152">
        <v>0</v>
      </c>
      <c r="Y612" s="204"/>
      <c r="Z612" s="153">
        <v>0</v>
      </c>
      <c r="AA612" s="152">
        <v>0</v>
      </c>
      <c r="AB612" s="204"/>
      <c r="AC612" s="153">
        <v>0</v>
      </c>
      <c r="AD612" s="152">
        <v>0</v>
      </c>
      <c r="AE612" s="204"/>
      <c r="AF612" s="153">
        <v>0</v>
      </c>
      <c r="AG612" s="152">
        <v>0</v>
      </c>
      <c r="AH612" s="204"/>
      <c r="AI612" s="153">
        <v>0</v>
      </c>
      <c r="AJ612" s="152">
        <v>0</v>
      </c>
      <c r="AK612" s="204"/>
      <c r="AL612" s="153">
        <v>0</v>
      </c>
      <c r="AM612" s="152">
        <v>0</v>
      </c>
      <c r="AN612" s="204"/>
      <c r="AO612" s="153">
        <v>0</v>
      </c>
      <c r="AP612" s="152">
        <v>0</v>
      </c>
      <c r="AQ612" s="204"/>
      <c r="AR612" s="153">
        <v>0</v>
      </c>
      <c r="AS612" s="152">
        <v>0</v>
      </c>
      <c r="AT612" s="204"/>
      <c r="AU612" s="153">
        <v>0</v>
      </c>
      <c r="AV612" s="152">
        <v>0</v>
      </c>
      <c r="AW612" s="204"/>
      <c r="AX612" s="153">
        <v>0</v>
      </c>
      <c r="AY612" s="152">
        <v>0</v>
      </c>
      <c r="AZ612" s="204"/>
    </row>
    <row r="613" spans="1:52" ht="15.75" thickBot="1" x14ac:dyDescent="0.3">
      <c r="A613" s="160"/>
      <c r="B613" s="161">
        <v>542</v>
      </c>
      <c r="C613" s="162" t="str">
        <v>КРЗ-0,4</v>
      </c>
      <c r="D613" s="162" t="str">
        <v>шт</v>
      </c>
      <c r="E613" s="163">
        <v>285.02</v>
      </c>
      <c r="F613" s="162">
        <v>15</v>
      </c>
      <c r="G613" s="163">
        <v>4275.3</v>
      </c>
      <c r="H613" s="163">
        <v>0</v>
      </c>
      <c r="I613" s="11"/>
      <c r="J613" s="147">
        <v>0</v>
      </c>
      <c r="K613" s="148">
        <v>0</v>
      </c>
      <c r="L613" s="149"/>
      <c r="M613" s="150"/>
      <c r="N613" s="147">
        <v>15</v>
      </c>
      <c r="O613" s="148">
        <v>4275.2999999999993</v>
      </c>
      <c r="P613" s="149"/>
      <c r="Q613" s="153">
        <v>0</v>
      </c>
      <c r="R613" s="152">
        <v>0</v>
      </c>
      <c r="S613" s="204"/>
      <c r="T613" s="153">
        <v>0</v>
      </c>
      <c r="U613" s="152">
        <v>0</v>
      </c>
      <c r="V613" s="204"/>
      <c r="W613" s="153">
        <v>0</v>
      </c>
      <c r="X613" s="152">
        <v>0</v>
      </c>
      <c r="Y613" s="204"/>
      <c r="Z613" s="153">
        <v>0</v>
      </c>
      <c r="AA613" s="152">
        <v>0</v>
      </c>
      <c r="AB613" s="204"/>
      <c r="AC613" s="153">
        <v>0</v>
      </c>
      <c r="AD613" s="152">
        <v>0</v>
      </c>
      <c r="AE613" s="204"/>
      <c r="AF613" s="153">
        <v>0</v>
      </c>
      <c r="AG613" s="152">
        <v>0</v>
      </c>
      <c r="AH613" s="204"/>
      <c r="AI613" s="153">
        <v>0</v>
      </c>
      <c r="AJ613" s="152">
        <v>0</v>
      </c>
      <c r="AK613" s="204"/>
      <c r="AL613" s="153">
        <v>0</v>
      </c>
      <c r="AM613" s="152">
        <v>0</v>
      </c>
      <c r="AN613" s="204"/>
      <c r="AO613" s="153">
        <v>0</v>
      </c>
      <c r="AP613" s="152">
        <v>0</v>
      </c>
      <c r="AQ613" s="204"/>
      <c r="AR613" s="153">
        <v>0</v>
      </c>
      <c r="AS613" s="152">
        <v>0</v>
      </c>
      <c r="AT613" s="204"/>
      <c r="AU613" s="153">
        <v>0</v>
      </c>
      <c r="AV613" s="152">
        <v>0</v>
      </c>
      <c r="AW613" s="204"/>
      <c r="AX613" s="153">
        <v>0</v>
      </c>
      <c r="AY613" s="152">
        <v>0</v>
      </c>
      <c r="AZ613" s="204"/>
    </row>
    <row r="614" spans="1:52" ht="15.75" thickBot="1" x14ac:dyDescent="0.3">
      <c r="A614" s="160"/>
      <c r="B614" s="161">
        <v>543</v>
      </c>
      <c r="C614" s="162" t="str">
        <v>Монтаж и подключение коробки заземления КРЗ</v>
      </c>
      <c r="D614" s="162" t="str">
        <v>шт</v>
      </c>
      <c r="E614" s="163">
        <v>343.74</v>
      </c>
      <c r="F614" s="162">
        <v>15</v>
      </c>
      <c r="G614" s="163">
        <v>0</v>
      </c>
      <c r="H614" s="163">
        <v>5156.1000000000004</v>
      </c>
      <c r="I614" s="11"/>
      <c r="J614" s="147">
        <v>0</v>
      </c>
      <c r="K614" s="148">
        <v>0</v>
      </c>
      <c r="L614" s="149"/>
      <c r="M614" s="150"/>
      <c r="N614" s="147">
        <v>15</v>
      </c>
      <c r="O614" s="148">
        <v>5156.1000000000004</v>
      </c>
      <c r="P614" s="149"/>
      <c r="Q614" s="153">
        <v>0</v>
      </c>
      <c r="R614" s="152">
        <v>0</v>
      </c>
      <c r="S614" s="204"/>
      <c r="T614" s="153">
        <v>0</v>
      </c>
      <c r="U614" s="152">
        <v>0</v>
      </c>
      <c r="V614" s="204"/>
      <c r="W614" s="153">
        <v>0</v>
      </c>
      <c r="X614" s="152">
        <v>0</v>
      </c>
      <c r="Y614" s="204"/>
      <c r="Z614" s="153">
        <v>0</v>
      </c>
      <c r="AA614" s="152">
        <v>0</v>
      </c>
      <c r="AB614" s="204"/>
      <c r="AC614" s="153">
        <v>0</v>
      </c>
      <c r="AD614" s="152">
        <v>0</v>
      </c>
      <c r="AE614" s="204"/>
      <c r="AF614" s="153">
        <v>0</v>
      </c>
      <c r="AG614" s="152">
        <v>0</v>
      </c>
      <c r="AH614" s="204"/>
      <c r="AI614" s="153">
        <v>0</v>
      </c>
      <c r="AJ614" s="152">
        <v>0</v>
      </c>
      <c r="AK614" s="204"/>
      <c r="AL614" s="153">
        <v>0</v>
      </c>
      <c r="AM614" s="152">
        <v>0</v>
      </c>
      <c r="AN614" s="204"/>
      <c r="AO614" s="153">
        <v>0</v>
      </c>
      <c r="AP614" s="152">
        <v>0</v>
      </c>
      <c r="AQ614" s="204"/>
      <c r="AR614" s="153">
        <v>0</v>
      </c>
      <c r="AS614" s="152">
        <v>0</v>
      </c>
      <c r="AT614" s="204"/>
      <c r="AU614" s="153">
        <v>0</v>
      </c>
      <c r="AV614" s="152">
        <v>0</v>
      </c>
      <c r="AW614" s="204"/>
      <c r="AX614" s="153">
        <v>0</v>
      </c>
      <c r="AY614" s="152">
        <v>0</v>
      </c>
      <c r="AZ614" s="204"/>
    </row>
    <row r="615" spans="1:52" ht="45.75" thickBot="1" x14ac:dyDescent="0.3">
      <c r="A615" s="160"/>
      <c r="B615" s="161">
        <v>544</v>
      </c>
      <c r="C615" s="162" t="str">
        <v>Звонок Зуммер-1-04 (2ТК) двухтональный без кнопки пластик АБС проводной 220В (Зуммер-1-04 (2ТК))</v>
      </c>
      <c r="D615" s="162" t="str">
        <v>шт</v>
      </c>
      <c r="E615" s="163">
        <v>261.54000000000002</v>
      </c>
      <c r="F615" s="162">
        <v>15</v>
      </c>
      <c r="G615" s="163">
        <v>3923.1</v>
      </c>
      <c r="H615" s="163">
        <v>0</v>
      </c>
      <c r="I615" s="11"/>
      <c r="J615" s="147">
        <v>0</v>
      </c>
      <c r="K615" s="148">
        <v>0</v>
      </c>
      <c r="L615" s="149"/>
      <c r="M615" s="150"/>
      <c r="N615" s="147">
        <v>15</v>
      </c>
      <c r="O615" s="148">
        <v>3923.1000000000004</v>
      </c>
      <c r="P615" s="149"/>
      <c r="Q615" s="153">
        <v>0</v>
      </c>
      <c r="R615" s="152">
        <v>0</v>
      </c>
      <c r="S615" s="204"/>
      <c r="T615" s="153">
        <v>0</v>
      </c>
      <c r="U615" s="152">
        <v>0</v>
      </c>
      <c r="V615" s="204"/>
      <c r="W615" s="153">
        <v>0</v>
      </c>
      <c r="X615" s="152">
        <v>0</v>
      </c>
      <c r="Y615" s="204"/>
      <c r="Z615" s="153">
        <v>0</v>
      </c>
      <c r="AA615" s="152">
        <v>0</v>
      </c>
      <c r="AB615" s="204"/>
      <c r="AC615" s="153">
        <v>0</v>
      </c>
      <c r="AD615" s="152">
        <v>0</v>
      </c>
      <c r="AE615" s="204"/>
      <c r="AF615" s="153">
        <v>0</v>
      </c>
      <c r="AG615" s="152">
        <v>0</v>
      </c>
      <c r="AH615" s="204"/>
      <c r="AI615" s="153">
        <v>0</v>
      </c>
      <c r="AJ615" s="152">
        <v>0</v>
      </c>
      <c r="AK615" s="204"/>
      <c r="AL615" s="153">
        <v>0</v>
      </c>
      <c r="AM615" s="152">
        <v>0</v>
      </c>
      <c r="AN615" s="204"/>
      <c r="AO615" s="153">
        <v>0</v>
      </c>
      <c r="AP615" s="152">
        <v>0</v>
      </c>
      <c r="AQ615" s="204"/>
      <c r="AR615" s="153">
        <v>0</v>
      </c>
      <c r="AS615" s="152">
        <v>0</v>
      </c>
      <c r="AT615" s="204"/>
      <c r="AU615" s="153">
        <v>0</v>
      </c>
      <c r="AV615" s="152">
        <v>0</v>
      </c>
      <c r="AW615" s="204"/>
      <c r="AX615" s="153">
        <v>0</v>
      </c>
      <c r="AY615" s="152">
        <v>0</v>
      </c>
      <c r="AZ615" s="204"/>
    </row>
    <row r="616" spans="1:52" ht="15.75" thickBot="1" x14ac:dyDescent="0.3">
      <c r="A616" s="160"/>
      <c r="B616" s="161">
        <v>545</v>
      </c>
      <c r="C616" s="162" t="str">
        <v>Беларусь Кнопка для звонков</v>
      </c>
      <c r="D616" s="162" t="str">
        <v>шт</v>
      </c>
      <c r="E616" s="163">
        <v>74.73</v>
      </c>
      <c r="F616" s="162">
        <v>15</v>
      </c>
      <c r="G616" s="163">
        <v>1120.95</v>
      </c>
      <c r="H616" s="163">
        <v>0</v>
      </c>
      <c r="I616" s="11"/>
      <c r="J616" s="147">
        <v>0</v>
      </c>
      <c r="K616" s="148">
        <v>0</v>
      </c>
      <c r="L616" s="149"/>
      <c r="M616" s="150"/>
      <c r="N616" s="147">
        <v>15</v>
      </c>
      <c r="O616" s="148">
        <v>1120.95</v>
      </c>
      <c r="P616" s="149"/>
      <c r="Q616" s="153">
        <v>0</v>
      </c>
      <c r="R616" s="152">
        <v>0</v>
      </c>
      <c r="S616" s="204"/>
      <c r="T616" s="153">
        <v>0</v>
      </c>
      <c r="U616" s="152">
        <v>0</v>
      </c>
      <c r="V616" s="204"/>
      <c r="W616" s="153">
        <v>0</v>
      </c>
      <c r="X616" s="152">
        <v>0</v>
      </c>
      <c r="Y616" s="204"/>
      <c r="Z616" s="153">
        <v>0</v>
      </c>
      <c r="AA616" s="152">
        <v>0</v>
      </c>
      <c r="AB616" s="204"/>
      <c r="AC616" s="153">
        <v>0</v>
      </c>
      <c r="AD616" s="152">
        <v>0</v>
      </c>
      <c r="AE616" s="204"/>
      <c r="AF616" s="153">
        <v>0</v>
      </c>
      <c r="AG616" s="152">
        <v>0</v>
      </c>
      <c r="AH616" s="204"/>
      <c r="AI616" s="153">
        <v>0</v>
      </c>
      <c r="AJ616" s="152">
        <v>0</v>
      </c>
      <c r="AK616" s="204"/>
      <c r="AL616" s="153">
        <v>0</v>
      </c>
      <c r="AM616" s="152">
        <v>0</v>
      </c>
      <c r="AN616" s="204"/>
      <c r="AO616" s="153">
        <v>0</v>
      </c>
      <c r="AP616" s="152">
        <v>0</v>
      </c>
      <c r="AQ616" s="204"/>
      <c r="AR616" s="153">
        <v>0</v>
      </c>
      <c r="AS616" s="152">
        <v>0</v>
      </c>
      <c r="AT616" s="204"/>
      <c r="AU616" s="153">
        <v>0</v>
      </c>
      <c r="AV616" s="152">
        <v>0</v>
      </c>
      <c r="AW616" s="204"/>
      <c r="AX616" s="153">
        <v>0</v>
      </c>
      <c r="AY616" s="152">
        <v>0</v>
      </c>
      <c r="AZ616" s="204"/>
    </row>
    <row r="617" spans="1:52" ht="15.75" thickBot="1" x14ac:dyDescent="0.3">
      <c r="A617" s="160"/>
      <c r="B617" s="161">
        <v>546</v>
      </c>
      <c r="C617" s="162" t="str">
        <v>Монтаж и подключение звонка</v>
      </c>
      <c r="D617" s="162" t="str">
        <v>шт</v>
      </c>
      <c r="E617" s="163">
        <v>160.13</v>
      </c>
      <c r="F617" s="162">
        <v>15</v>
      </c>
      <c r="G617" s="163">
        <v>0</v>
      </c>
      <c r="H617" s="163">
        <v>2401.9499999999998</v>
      </c>
      <c r="I617" s="11"/>
      <c r="J617" s="147">
        <v>0</v>
      </c>
      <c r="K617" s="148">
        <v>0</v>
      </c>
      <c r="L617" s="149"/>
      <c r="M617" s="150"/>
      <c r="N617" s="147">
        <v>15</v>
      </c>
      <c r="O617" s="148">
        <v>2401.9499999999998</v>
      </c>
      <c r="P617" s="149"/>
      <c r="Q617" s="153">
        <v>0</v>
      </c>
      <c r="R617" s="152">
        <v>0</v>
      </c>
      <c r="S617" s="204"/>
      <c r="T617" s="153">
        <v>0</v>
      </c>
      <c r="U617" s="152">
        <v>0</v>
      </c>
      <c r="V617" s="204"/>
      <c r="W617" s="153">
        <v>0</v>
      </c>
      <c r="X617" s="152">
        <v>0</v>
      </c>
      <c r="Y617" s="204"/>
      <c r="Z617" s="153">
        <v>0</v>
      </c>
      <c r="AA617" s="152">
        <v>0</v>
      </c>
      <c r="AB617" s="204"/>
      <c r="AC617" s="153">
        <v>0</v>
      </c>
      <c r="AD617" s="152">
        <v>0</v>
      </c>
      <c r="AE617" s="204"/>
      <c r="AF617" s="153">
        <v>0</v>
      </c>
      <c r="AG617" s="152">
        <v>0</v>
      </c>
      <c r="AH617" s="204"/>
      <c r="AI617" s="153">
        <v>0</v>
      </c>
      <c r="AJ617" s="152">
        <v>0</v>
      </c>
      <c r="AK617" s="204"/>
      <c r="AL617" s="153">
        <v>0</v>
      </c>
      <c r="AM617" s="152">
        <v>0</v>
      </c>
      <c r="AN617" s="204"/>
      <c r="AO617" s="153">
        <v>0</v>
      </c>
      <c r="AP617" s="152">
        <v>0</v>
      </c>
      <c r="AQ617" s="204"/>
      <c r="AR617" s="153">
        <v>0</v>
      </c>
      <c r="AS617" s="152">
        <v>0</v>
      </c>
      <c r="AT617" s="204"/>
      <c r="AU617" s="153">
        <v>0</v>
      </c>
      <c r="AV617" s="152">
        <v>0</v>
      </c>
      <c r="AW617" s="204"/>
      <c r="AX617" s="153">
        <v>0</v>
      </c>
      <c r="AY617" s="152">
        <v>0</v>
      </c>
      <c r="AZ617" s="204"/>
    </row>
    <row r="618" spans="1:52" ht="15.75" thickBot="1" x14ac:dyDescent="0.3">
      <c r="A618" s="160"/>
      <c r="B618" s="161">
        <v>547</v>
      </c>
      <c r="C618" s="162" t="str">
        <v>Монтаж и подключение кнопки звонка</v>
      </c>
      <c r="D618" s="162" t="str">
        <v>шт</v>
      </c>
      <c r="E618" s="163">
        <v>160.13</v>
      </c>
      <c r="F618" s="162">
        <v>15</v>
      </c>
      <c r="G618" s="163">
        <v>0</v>
      </c>
      <c r="H618" s="163">
        <v>2401.9499999999998</v>
      </c>
      <c r="I618" s="11"/>
      <c r="J618" s="147">
        <v>0</v>
      </c>
      <c r="K618" s="148">
        <v>0</v>
      </c>
      <c r="L618" s="149"/>
      <c r="M618" s="150"/>
      <c r="N618" s="147">
        <v>15</v>
      </c>
      <c r="O618" s="148">
        <v>2401.9499999999998</v>
      </c>
      <c r="P618" s="149"/>
      <c r="Q618" s="153">
        <v>0</v>
      </c>
      <c r="R618" s="152">
        <v>0</v>
      </c>
      <c r="S618" s="204"/>
      <c r="T618" s="153">
        <v>0</v>
      </c>
      <c r="U618" s="152">
        <v>0</v>
      </c>
      <c r="V618" s="204"/>
      <c r="W618" s="153">
        <v>0</v>
      </c>
      <c r="X618" s="152">
        <v>0</v>
      </c>
      <c r="Y618" s="204"/>
      <c r="Z618" s="153">
        <v>0</v>
      </c>
      <c r="AA618" s="152">
        <v>0</v>
      </c>
      <c r="AB618" s="204"/>
      <c r="AC618" s="153">
        <v>0</v>
      </c>
      <c r="AD618" s="152">
        <v>0</v>
      </c>
      <c r="AE618" s="204"/>
      <c r="AF618" s="153">
        <v>0</v>
      </c>
      <c r="AG618" s="152">
        <v>0</v>
      </c>
      <c r="AH618" s="204"/>
      <c r="AI618" s="153">
        <v>0</v>
      </c>
      <c r="AJ618" s="152">
        <v>0</v>
      </c>
      <c r="AK618" s="204"/>
      <c r="AL618" s="153">
        <v>0</v>
      </c>
      <c r="AM618" s="152">
        <v>0</v>
      </c>
      <c r="AN618" s="204"/>
      <c r="AO618" s="153">
        <v>0</v>
      </c>
      <c r="AP618" s="152">
        <v>0</v>
      </c>
      <c r="AQ618" s="204"/>
      <c r="AR618" s="153">
        <v>0</v>
      </c>
      <c r="AS618" s="152">
        <v>0</v>
      </c>
      <c r="AT618" s="204"/>
      <c r="AU618" s="153">
        <v>0</v>
      </c>
      <c r="AV618" s="152">
        <v>0</v>
      </c>
      <c r="AW618" s="204"/>
      <c r="AX618" s="153">
        <v>0</v>
      </c>
      <c r="AY618" s="152">
        <v>0</v>
      </c>
      <c r="AZ618" s="204"/>
    </row>
    <row r="619" spans="1:52" ht="15.75" thickBot="1" x14ac:dyDescent="0.3">
      <c r="A619" s="160"/>
      <c r="B619" s="161">
        <v>0</v>
      </c>
      <c r="C619" s="162" t="str">
        <v>5.Электромонтажные изделия</v>
      </c>
      <c r="D619" s="162">
        <v>0</v>
      </c>
      <c r="E619" s="163">
        <v>0</v>
      </c>
      <c r="F619" s="162">
        <v>0</v>
      </c>
      <c r="G619" s="163">
        <v>0</v>
      </c>
      <c r="H619" s="163">
        <v>0</v>
      </c>
      <c r="I619" s="11"/>
      <c r="J619" s="147">
        <v>0</v>
      </c>
      <c r="K619" s="148">
        <v>0</v>
      </c>
      <c r="L619" s="149"/>
      <c r="M619" s="150"/>
      <c r="N619" s="147">
        <v>0</v>
      </c>
      <c r="O619" s="148">
        <v>0</v>
      </c>
      <c r="P619" s="149"/>
      <c r="Q619" s="153">
        <v>0</v>
      </c>
      <c r="R619" s="152">
        <v>0</v>
      </c>
      <c r="S619" s="204"/>
      <c r="T619" s="153">
        <v>0</v>
      </c>
      <c r="U619" s="152">
        <v>0</v>
      </c>
      <c r="V619" s="204"/>
      <c r="W619" s="153">
        <v>0</v>
      </c>
      <c r="X619" s="152">
        <v>0</v>
      </c>
      <c r="Y619" s="204"/>
      <c r="Z619" s="153">
        <v>0</v>
      </c>
      <c r="AA619" s="152">
        <v>0</v>
      </c>
      <c r="AB619" s="204"/>
      <c r="AC619" s="153">
        <v>0</v>
      </c>
      <c r="AD619" s="152">
        <v>0</v>
      </c>
      <c r="AE619" s="204"/>
      <c r="AF619" s="153">
        <v>0</v>
      </c>
      <c r="AG619" s="152">
        <v>0</v>
      </c>
      <c r="AH619" s="204"/>
      <c r="AI619" s="153">
        <v>0</v>
      </c>
      <c r="AJ619" s="152">
        <v>0</v>
      </c>
      <c r="AK619" s="204"/>
      <c r="AL619" s="153">
        <v>0</v>
      </c>
      <c r="AM619" s="152">
        <v>0</v>
      </c>
      <c r="AN619" s="204"/>
      <c r="AO619" s="153">
        <v>0</v>
      </c>
      <c r="AP619" s="152">
        <v>0</v>
      </c>
      <c r="AQ619" s="204"/>
      <c r="AR619" s="153">
        <v>0</v>
      </c>
      <c r="AS619" s="152">
        <v>0</v>
      </c>
      <c r="AT619" s="204"/>
      <c r="AU619" s="153">
        <v>0</v>
      </c>
      <c r="AV619" s="152">
        <v>0</v>
      </c>
      <c r="AW619" s="204"/>
      <c r="AX619" s="153">
        <v>0</v>
      </c>
      <c r="AY619" s="152">
        <v>0</v>
      </c>
      <c r="AZ619" s="204"/>
    </row>
    <row r="620" spans="1:52" ht="15.75" thickBot="1" x14ac:dyDescent="0.3">
      <c r="A620" s="160"/>
      <c r="B620" s="161">
        <v>548</v>
      </c>
      <c r="C620" s="162" t="str">
        <v>Скрутка СИЗ-1 2.5-4.5мм желтая</v>
      </c>
      <c r="D620" s="162" t="str">
        <v>шт</v>
      </c>
      <c r="E620" s="163">
        <v>4.0599999999999996</v>
      </c>
      <c r="F620" s="162">
        <v>200</v>
      </c>
      <c r="G620" s="163">
        <v>812</v>
      </c>
      <c r="H620" s="163">
        <v>0</v>
      </c>
      <c r="I620" s="11"/>
      <c r="J620" s="147">
        <v>200</v>
      </c>
      <c r="K620" s="148">
        <v>811.99999999999989</v>
      </c>
      <c r="L620" s="149"/>
      <c r="M620" s="150"/>
      <c r="N620" s="147">
        <v>0</v>
      </c>
      <c r="O620" s="148">
        <v>0</v>
      </c>
      <c r="P620" s="149"/>
      <c r="Q620" s="153">
        <v>0</v>
      </c>
      <c r="R620" s="152">
        <v>0</v>
      </c>
      <c r="S620" s="204"/>
      <c r="T620" s="153">
        <v>0</v>
      </c>
      <c r="U620" s="152">
        <v>0</v>
      </c>
      <c r="V620" s="204"/>
      <c r="W620" s="153">
        <v>200</v>
      </c>
      <c r="X620" s="152">
        <v>811.99999999999989</v>
      </c>
      <c r="Y620" s="204"/>
      <c r="Z620" s="153">
        <v>0</v>
      </c>
      <c r="AA620" s="152">
        <v>0</v>
      </c>
      <c r="AB620" s="204"/>
      <c r="AC620" s="153">
        <v>0</v>
      </c>
      <c r="AD620" s="152">
        <v>0</v>
      </c>
      <c r="AE620" s="204"/>
      <c r="AF620" s="153">
        <v>0</v>
      </c>
      <c r="AG620" s="152">
        <v>0</v>
      </c>
      <c r="AH620" s="204"/>
      <c r="AI620" s="153">
        <v>0</v>
      </c>
      <c r="AJ620" s="152">
        <v>0</v>
      </c>
      <c r="AK620" s="204"/>
      <c r="AL620" s="153">
        <v>0</v>
      </c>
      <c r="AM620" s="152">
        <v>0</v>
      </c>
      <c r="AN620" s="204"/>
      <c r="AO620" s="153">
        <v>0</v>
      </c>
      <c r="AP620" s="152">
        <v>0</v>
      </c>
      <c r="AQ620" s="204"/>
      <c r="AR620" s="153">
        <v>0</v>
      </c>
      <c r="AS620" s="152">
        <v>0</v>
      </c>
      <c r="AT620" s="204"/>
      <c r="AU620" s="153">
        <v>0</v>
      </c>
      <c r="AV620" s="152">
        <v>0</v>
      </c>
      <c r="AW620" s="204"/>
      <c r="AX620" s="153">
        <v>0</v>
      </c>
      <c r="AY620" s="152">
        <v>0</v>
      </c>
      <c r="AZ620" s="204"/>
    </row>
    <row r="621" spans="1:52" ht="15.75" thickBot="1" x14ac:dyDescent="0.3">
      <c r="A621" s="160"/>
      <c r="B621" s="161">
        <v>549</v>
      </c>
      <c r="C621" s="162" t="str">
        <v>Скрутка СИЗ-1 4-11мм красная</v>
      </c>
      <c r="D621" s="162" t="str">
        <v>шт</v>
      </c>
      <c r="E621" s="163">
        <v>5.34</v>
      </c>
      <c r="F621" s="162">
        <v>1000</v>
      </c>
      <c r="G621" s="163">
        <v>5340</v>
      </c>
      <c r="H621" s="163">
        <v>0</v>
      </c>
      <c r="I621" s="11"/>
      <c r="J621" s="147">
        <v>1000</v>
      </c>
      <c r="K621" s="148">
        <v>5340</v>
      </c>
      <c r="L621" s="149"/>
      <c r="M621" s="150"/>
      <c r="N621" s="147">
        <v>0</v>
      </c>
      <c r="O621" s="148">
        <v>0</v>
      </c>
      <c r="P621" s="149"/>
      <c r="Q621" s="153">
        <v>0</v>
      </c>
      <c r="R621" s="152">
        <v>0</v>
      </c>
      <c r="S621" s="204"/>
      <c r="T621" s="153">
        <v>0</v>
      </c>
      <c r="U621" s="152">
        <v>0</v>
      </c>
      <c r="V621" s="204"/>
      <c r="W621" s="153">
        <v>1000</v>
      </c>
      <c r="X621" s="152">
        <v>5340</v>
      </c>
      <c r="Y621" s="204"/>
      <c r="Z621" s="153">
        <v>0</v>
      </c>
      <c r="AA621" s="152">
        <v>0</v>
      </c>
      <c r="AB621" s="204"/>
      <c r="AC621" s="153">
        <v>0</v>
      </c>
      <c r="AD621" s="152">
        <v>0</v>
      </c>
      <c r="AE621" s="204"/>
      <c r="AF621" s="153">
        <v>0</v>
      </c>
      <c r="AG621" s="152">
        <v>0</v>
      </c>
      <c r="AH621" s="204"/>
      <c r="AI621" s="153">
        <v>0</v>
      </c>
      <c r="AJ621" s="152">
        <v>0</v>
      </c>
      <c r="AK621" s="204"/>
      <c r="AL621" s="153">
        <v>0</v>
      </c>
      <c r="AM621" s="152">
        <v>0</v>
      </c>
      <c r="AN621" s="204"/>
      <c r="AO621" s="153">
        <v>0</v>
      </c>
      <c r="AP621" s="152">
        <v>0</v>
      </c>
      <c r="AQ621" s="204"/>
      <c r="AR621" s="153">
        <v>0</v>
      </c>
      <c r="AS621" s="152">
        <v>0</v>
      </c>
      <c r="AT621" s="204"/>
      <c r="AU621" s="153">
        <v>0</v>
      </c>
      <c r="AV621" s="152">
        <v>0</v>
      </c>
      <c r="AW621" s="204"/>
      <c r="AX621" s="153">
        <v>0</v>
      </c>
      <c r="AY621" s="152">
        <v>0</v>
      </c>
      <c r="AZ621" s="204"/>
    </row>
    <row r="622" spans="1:52" ht="15.75" thickBot="1" x14ac:dyDescent="0.3">
      <c r="A622" s="160"/>
      <c r="B622" s="161">
        <v>550</v>
      </c>
      <c r="C622" s="162" t="str">
        <v>Бирка кабельная У-134 квадрат 55х55 мм</v>
      </c>
      <c r="D622" s="162" t="str">
        <v>шт</v>
      </c>
      <c r="E622" s="163">
        <v>2.46</v>
      </c>
      <c r="F622" s="162">
        <v>15</v>
      </c>
      <c r="G622" s="163">
        <v>36.9</v>
      </c>
      <c r="H622" s="163">
        <v>0</v>
      </c>
      <c r="I622" s="11"/>
      <c r="J622" s="147">
        <v>0</v>
      </c>
      <c r="K622" s="148">
        <v>0</v>
      </c>
      <c r="L622" s="149"/>
      <c r="M622" s="150"/>
      <c r="N622" s="147">
        <v>15</v>
      </c>
      <c r="O622" s="148">
        <v>36.9</v>
      </c>
      <c r="P622" s="149"/>
      <c r="Q622" s="153">
        <v>0</v>
      </c>
      <c r="R622" s="152">
        <v>0</v>
      </c>
      <c r="S622" s="204"/>
      <c r="T622" s="153">
        <v>0</v>
      </c>
      <c r="U622" s="152">
        <v>0</v>
      </c>
      <c r="V622" s="204"/>
      <c r="W622" s="153">
        <v>0</v>
      </c>
      <c r="X622" s="152">
        <v>0</v>
      </c>
      <c r="Y622" s="204"/>
      <c r="Z622" s="153">
        <v>0</v>
      </c>
      <c r="AA622" s="152">
        <v>0</v>
      </c>
      <c r="AB622" s="204"/>
      <c r="AC622" s="153">
        <v>0</v>
      </c>
      <c r="AD622" s="152">
        <v>0</v>
      </c>
      <c r="AE622" s="204"/>
      <c r="AF622" s="153">
        <v>0</v>
      </c>
      <c r="AG622" s="152">
        <v>0</v>
      </c>
      <c r="AH622" s="204"/>
      <c r="AI622" s="153">
        <v>0</v>
      </c>
      <c r="AJ622" s="152">
        <v>0</v>
      </c>
      <c r="AK622" s="204"/>
      <c r="AL622" s="153">
        <v>0</v>
      </c>
      <c r="AM622" s="152">
        <v>0</v>
      </c>
      <c r="AN622" s="204"/>
      <c r="AO622" s="153">
        <v>0</v>
      </c>
      <c r="AP622" s="152">
        <v>0</v>
      </c>
      <c r="AQ622" s="204"/>
      <c r="AR622" s="153">
        <v>0</v>
      </c>
      <c r="AS622" s="152">
        <v>0</v>
      </c>
      <c r="AT622" s="204"/>
      <c r="AU622" s="153">
        <v>0</v>
      </c>
      <c r="AV622" s="152">
        <v>0</v>
      </c>
      <c r="AW622" s="204"/>
      <c r="AX622" s="153">
        <v>0</v>
      </c>
      <c r="AY622" s="152">
        <v>0</v>
      </c>
      <c r="AZ622" s="204"/>
    </row>
    <row r="623" spans="1:52" ht="15.75" thickBot="1" x14ac:dyDescent="0.3">
      <c r="A623" s="160"/>
      <c r="B623" s="161">
        <v>551</v>
      </c>
      <c r="C623" s="162" t="str">
        <v>Коробка установочная 68мм (С3М2)</v>
      </c>
      <c r="D623" s="162" t="str">
        <v>шт</v>
      </c>
      <c r="E623" s="163">
        <v>12.81</v>
      </c>
      <c r="F623" s="162">
        <v>32</v>
      </c>
      <c r="G623" s="163">
        <v>409.92</v>
      </c>
      <c r="H623" s="163">
        <v>0</v>
      </c>
      <c r="I623" s="11"/>
      <c r="J623" s="147">
        <v>0</v>
      </c>
      <c r="K623" s="148">
        <v>0</v>
      </c>
      <c r="L623" s="149"/>
      <c r="M623" s="150"/>
      <c r="N623" s="147">
        <v>32</v>
      </c>
      <c r="O623" s="148">
        <v>409.92</v>
      </c>
      <c r="P623" s="149"/>
      <c r="Q623" s="153">
        <v>0</v>
      </c>
      <c r="R623" s="152">
        <v>0</v>
      </c>
      <c r="S623" s="204"/>
      <c r="T623" s="153">
        <v>0</v>
      </c>
      <c r="U623" s="152">
        <v>0</v>
      </c>
      <c r="V623" s="204"/>
      <c r="W623" s="153">
        <v>0</v>
      </c>
      <c r="X623" s="152">
        <v>0</v>
      </c>
      <c r="Y623" s="204"/>
      <c r="Z623" s="153">
        <v>0</v>
      </c>
      <c r="AA623" s="152">
        <v>0</v>
      </c>
      <c r="AB623" s="204"/>
      <c r="AC623" s="153">
        <v>0</v>
      </c>
      <c r="AD623" s="152">
        <v>0</v>
      </c>
      <c r="AE623" s="204"/>
      <c r="AF623" s="153">
        <v>0</v>
      </c>
      <c r="AG623" s="152">
        <v>0</v>
      </c>
      <c r="AH623" s="204"/>
      <c r="AI623" s="153">
        <v>0</v>
      </c>
      <c r="AJ623" s="152">
        <v>0</v>
      </c>
      <c r="AK623" s="204"/>
      <c r="AL623" s="153">
        <v>0</v>
      </c>
      <c r="AM623" s="152">
        <v>0</v>
      </c>
      <c r="AN623" s="204"/>
      <c r="AO623" s="153">
        <v>0</v>
      </c>
      <c r="AP623" s="152">
        <v>0</v>
      </c>
      <c r="AQ623" s="204"/>
      <c r="AR623" s="153">
        <v>0</v>
      </c>
      <c r="AS623" s="152">
        <v>0</v>
      </c>
      <c r="AT623" s="204"/>
      <c r="AU623" s="153">
        <v>0</v>
      </c>
      <c r="AV623" s="152">
        <v>0</v>
      </c>
      <c r="AW623" s="204"/>
      <c r="AX623" s="153">
        <v>0</v>
      </c>
      <c r="AY623" s="152">
        <v>0</v>
      </c>
      <c r="AZ623" s="204"/>
    </row>
    <row r="624" spans="1:52" ht="30.75" thickBot="1" x14ac:dyDescent="0.3">
      <c r="A624" s="160"/>
      <c r="B624" s="161">
        <v>552</v>
      </c>
      <c r="C624" s="162" t="str">
        <v>Высверливание отверстия в кирпиче и вмазывание установочной коробки</v>
      </c>
      <c r="D624" s="162" t="str">
        <v>шт</v>
      </c>
      <c r="E624" s="163">
        <v>320.25</v>
      </c>
      <c r="F624" s="162">
        <v>32</v>
      </c>
      <c r="G624" s="163">
        <v>0</v>
      </c>
      <c r="H624" s="163">
        <v>10248</v>
      </c>
      <c r="I624" s="11"/>
      <c r="J624" s="147">
        <v>0</v>
      </c>
      <c r="K624" s="148">
        <v>0</v>
      </c>
      <c r="L624" s="149"/>
      <c r="M624" s="150"/>
      <c r="N624" s="147">
        <v>32</v>
      </c>
      <c r="O624" s="148">
        <v>10248</v>
      </c>
      <c r="P624" s="149"/>
      <c r="Q624" s="153">
        <v>0</v>
      </c>
      <c r="R624" s="152">
        <v>0</v>
      </c>
      <c r="S624" s="204"/>
      <c r="T624" s="153">
        <v>0</v>
      </c>
      <c r="U624" s="152">
        <v>0</v>
      </c>
      <c r="V624" s="204"/>
      <c r="W624" s="153">
        <v>0</v>
      </c>
      <c r="X624" s="152">
        <v>0</v>
      </c>
      <c r="Y624" s="204"/>
      <c r="Z624" s="153">
        <v>0</v>
      </c>
      <c r="AA624" s="152">
        <v>0</v>
      </c>
      <c r="AB624" s="204"/>
      <c r="AC624" s="153">
        <v>0</v>
      </c>
      <c r="AD624" s="152">
        <v>0</v>
      </c>
      <c r="AE624" s="204"/>
      <c r="AF624" s="153">
        <v>0</v>
      </c>
      <c r="AG624" s="152">
        <v>0</v>
      </c>
      <c r="AH624" s="204"/>
      <c r="AI624" s="153">
        <v>0</v>
      </c>
      <c r="AJ624" s="152">
        <v>0</v>
      </c>
      <c r="AK624" s="204"/>
      <c r="AL624" s="153">
        <v>0</v>
      </c>
      <c r="AM624" s="152">
        <v>0</v>
      </c>
      <c r="AN624" s="204"/>
      <c r="AO624" s="153">
        <v>0</v>
      </c>
      <c r="AP624" s="152">
        <v>0</v>
      </c>
      <c r="AQ624" s="204"/>
      <c r="AR624" s="153">
        <v>0</v>
      </c>
      <c r="AS624" s="152">
        <v>0</v>
      </c>
      <c r="AT624" s="204"/>
      <c r="AU624" s="153">
        <v>0</v>
      </c>
      <c r="AV624" s="152">
        <v>0</v>
      </c>
      <c r="AW624" s="204"/>
      <c r="AX624" s="153">
        <v>0</v>
      </c>
      <c r="AY624" s="152">
        <v>0</v>
      </c>
      <c r="AZ624" s="204"/>
    </row>
    <row r="625" spans="1:52" ht="15.75" thickBot="1" x14ac:dyDescent="0.3">
      <c r="A625" s="160"/>
      <c r="B625" s="161">
        <v>553</v>
      </c>
      <c r="C625" s="162" t="str">
        <v>Крышка КОН-1М-04</v>
      </c>
      <c r="D625" s="162" t="str">
        <v>шт</v>
      </c>
      <c r="E625" s="163">
        <v>58.21</v>
      </c>
      <c r="F625" s="162">
        <v>186</v>
      </c>
      <c r="G625" s="163">
        <v>10827.06</v>
      </c>
      <c r="H625" s="163">
        <v>0</v>
      </c>
      <c r="I625" s="11"/>
      <c r="J625" s="147">
        <v>186</v>
      </c>
      <c r="K625" s="148">
        <v>10827.06</v>
      </c>
      <c r="L625" s="149"/>
      <c r="M625" s="150"/>
      <c r="N625" s="147">
        <v>0</v>
      </c>
      <c r="O625" s="148">
        <v>0</v>
      </c>
      <c r="P625" s="149"/>
      <c r="Q625" s="153">
        <v>0</v>
      </c>
      <c r="R625" s="152">
        <v>0</v>
      </c>
      <c r="S625" s="204"/>
      <c r="T625" s="153">
        <v>0</v>
      </c>
      <c r="U625" s="152">
        <v>0</v>
      </c>
      <c r="V625" s="204"/>
      <c r="W625" s="153">
        <v>186</v>
      </c>
      <c r="X625" s="152">
        <v>10827.06</v>
      </c>
      <c r="Y625" s="204"/>
      <c r="Z625" s="153">
        <v>0</v>
      </c>
      <c r="AA625" s="152">
        <v>0</v>
      </c>
      <c r="AB625" s="204"/>
      <c r="AC625" s="153">
        <v>0</v>
      </c>
      <c r="AD625" s="152">
        <v>0</v>
      </c>
      <c r="AE625" s="204"/>
      <c r="AF625" s="153">
        <v>0</v>
      </c>
      <c r="AG625" s="152">
        <v>0</v>
      </c>
      <c r="AH625" s="204"/>
      <c r="AI625" s="153">
        <v>0</v>
      </c>
      <c r="AJ625" s="152">
        <v>0</v>
      </c>
      <c r="AK625" s="204"/>
      <c r="AL625" s="153">
        <v>0</v>
      </c>
      <c r="AM625" s="152">
        <v>0</v>
      </c>
      <c r="AN625" s="204"/>
      <c r="AO625" s="153">
        <v>0</v>
      </c>
      <c r="AP625" s="152">
        <v>0</v>
      </c>
      <c r="AQ625" s="204"/>
      <c r="AR625" s="153">
        <v>0</v>
      </c>
      <c r="AS625" s="152">
        <v>0</v>
      </c>
      <c r="AT625" s="204"/>
      <c r="AU625" s="153">
        <v>0</v>
      </c>
      <c r="AV625" s="152">
        <v>0</v>
      </c>
      <c r="AW625" s="204"/>
      <c r="AX625" s="153">
        <v>0</v>
      </c>
      <c r="AY625" s="152">
        <v>0</v>
      </c>
      <c r="AZ625" s="204"/>
    </row>
    <row r="626" spans="1:52" ht="15.75" thickBot="1" x14ac:dyDescent="0.3">
      <c r="A626" s="160"/>
      <c r="B626" s="161">
        <v>554</v>
      </c>
      <c r="C626" s="162" t="str">
        <v>Монтаж крышки КОН-1М-04</v>
      </c>
      <c r="D626" s="162" t="str">
        <v>шт</v>
      </c>
      <c r="E626" s="163">
        <v>80.06</v>
      </c>
      <c r="F626" s="162">
        <v>186</v>
      </c>
      <c r="G626" s="163">
        <v>0</v>
      </c>
      <c r="H626" s="163">
        <v>14891.16</v>
      </c>
      <c r="I626" s="11"/>
      <c r="J626" s="147">
        <v>186</v>
      </c>
      <c r="K626" s="148">
        <v>14891.16</v>
      </c>
      <c r="L626" s="149"/>
      <c r="M626" s="150"/>
      <c r="N626" s="147">
        <v>0</v>
      </c>
      <c r="O626" s="148">
        <v>0</v>
      </c>
      <c r="P626" s="149"/>
      <c r="Q626" s="153">
        <v>0</v>
      </c>
      <c r="R626" s="152">
        <v>0</v>
      </c>
      <c r="S626" s="204"/>
      <c r="T626" s="153">
        <v>0</v>
      </c>
      <c r="U626" s="152">
        <v>0</v>
      </c>
      <c r="V626" s="204"/>
      <c r="W626" s="153">
        <v>186</v>
      </c>
      <c r="X626" s="152">
        <v>14891.16</v>
      </c>
      <c r="Y626" s="204"/>
      <c r="Z626" s="153">
        <v>0</v>
      </c>
      <c r="AA626" s="152">
        <v>0</v>
      </c>
      <c r="AB626" s="204"/>
      <c r="AC626" s="153">
        <v>0</v>
      </c>
      <c r="AD626" s="152">
        <v>0</v>
      </c>
      <c r="AE626" s="204"/>
      <c r="AF626" s="153">
        <v>0</v>
      </c>
      <c r="AG626" s="152">
        <v>0</v>
      </c>
      <c r="AH626" s="204"/>
      <c r="AI626" s="153">
        <v>0</v>
      </c>
      <c r="AJ626" s="152">
        <v>0</v>
      </c>
      <c r="AK626" s="204"/>
      <c r="AL626" s="153">
        <v>0</v>
      </c>
      <c r="AM626" s="152">
        <v>0</v>
      </c>
      <c r="AN626" s="204"/>
      <c r="AO626" s="153">
        <v>0</v>
      </c>
      <c r="AP626" s="152">
        <v>0</v>
      </c>
      <c r="AQ626" s="204"/>
      <c r="AR626" s="153">
        <v>0</v>
      </c>
      <c r="AS626" s="152">
        <v>0</v>
      </c>
      <c r="AT626" s="204"/>
      <c r="AU626" s="153">
        <v>0</v>
      </c>
      <c r="AV626" s="152">
        <v>0</v>
      </c>
      <c r="AW626" s="204"/>
      <c r="AX626" s="153">
        <v>0</v>
      </c>
      <c r="AY626" s="152">
        <v>0</v>
      </c>
      <c r="AZ626" s="204"/>
    </row>
    <row r="627" spans="1:52" ht="15.75" thickBot="1" x14ac:dyDescent="0.3">
      <c r="A627" s="160"/>
      <c r="B627" s="161">
        <v>555</v>
      </c>
      <c r="C627" s="162" t="str">
        <v>Подрозетник Ф65мм</v>
      </c>
      <c r="D627" s="162" t="str">
        <v>шт</v>
      </c>
      <c r="E627" s="163">
        <v>53.38</v>
      </c>
      <c r="F627" s="162">
        <v>15</v>
      </c>
      <c r="G627" s="163">
        <v>800.7</v>
      </c>
      <c r="H627" s="163">
        <v>0</v>
      </c>
      <c r="I627" s="11"/>
      <c r="J627" s="147">
        <v>0</v>
      </c>
      <c r="K627" s="148">
        <v>0</v>
      </c>
      <c r="L627" s="149"/>
      <c r="M627" s="150"/>
      <c r="N627" s="147">
        <v>15</v>
      </c>
      <c r="O627" s="148">
        <v>800.7</v>
      </c>
      <c r="P627" s="149"/>
      <c r="Q627" s="153">
        <v>0</v>
      </c>
      <c r="R627" s="152">
        <v>0</v>
      </c>
      <c r="S627" s="204"/>
      <c r="T627" s="153">
        <v>0</v>
      </c>
      <c r="U627" s="152">
        <v>0</v>
      </c>
      <c r="V627" s="204"/>
      <c r="W627" s="153">
        <v>0</v>
      </c>
      <c r="X627" s="152">
        <v>0</v>
      </c>
      <c r="Y627" s="204"/>
      <c r="Z627" s="153">
        <v>0</v>
      </c>
      <c r="AA627" s="152">
        <v>0</v>
      </c>
      <c r="AB627" s="204"/>
      <c r="AC627" s="153">
        <v>0</v>
      </c>
      <c r="AD627" s="152">
        <v>0</v>
      </c>
      <c r="AE627" s="204"/>
      <c r="AF627" s="153">
        <v>0</v>
      </c>
      <c r="AG627" s="152">
        <v>0</v>
      </c>
      <c r="AH627" s="204"/>
      <c r="AI627" s="153">
        <v>0</v>
      </c>
      <c r="AJ627" s="152">
        <v>0</v>
      </c>
      <c r="AK627" s="204"/>
      <c r="AL627" s="153">
        <v>0</v>
      </c>
      <c r="AM627" s="152">
        <v>0</v>
      </c>
      <c r="AN627" s="204"/>
      <c r="AO627" s="153">
        <v>0</v>
      </c>
      <c r="AP627" s="152">
        <v>0</v>
      </c>
      <c r="AQ627" s="204"/>
      <c r="AR627" s="153">
        <v>0</v>
      </c>
      <c r="AS627" s="152">
        <v>0</v>
      </c>
      <c r="AT627" s="204"/>
      <c r="AU627" s="153">
        <v>0</v>
      </c>
      <c r="AV627" s="152">
        <v>0</v>
      </c>
      <c r="AW627" s="204"/>
      <c r="AX627" s="153">
        <v>0</v>
      </c>
      <c r="AY627" s="152">
        <v>0</v>
      </c>
      <c r="AZ627" s="204"/>
    </row>
    <row r="628" spans="1:52" ht="15.75" thickBot="1" x14ac:dyDescent="0.3">
      <c r="A628" s="160"/>
      <c r="B628" s="161">
        <v>556</v>
      </c>
      <c r="C628" s="162" t="str">
        <v>Подрозетник Ф100мм</v>
      </c>
      <c r="D628" s="162" t="str">
        <v>шт</v>
      </c>
      <c r="E628" s="163">
        <v>64.05</v>
      </c>
      <c r="F628" s="162">
        <v>15</v>
      </c>
      <c r="G628" s="163">
        <v>960.75</v>
      </c>
      <c r="H628" s="163">
        <v>0</v>
      </c>
      <c r="I628" s="11"/>
      <c r="J628" s="147">
        <v>0</v>
      </c>
      <c r="K628" s="148">
        <v>0</v>
      </c>
      <c r="L628" s="149"/>
      <c r="M628" s="150"/>
      <c r="N628" s="147">
        <v>15</v>
      </c>
      <c r="O628" s="148">
        <v>960.75</v>
      </c>
      <c r="P628" s="149"/>
      <c r="Q628" s="153">
        <v>0</v>
      </c>
      <c r="R628" s="152">
        <v>0</v>
      </c>
      <c r="S628" s="204"/>
      <c r="T628" s="153">
        <v>0</v>
      </c>
      <c r="U628" s="152">
        <v>0</v>
      </c>
      <c r="V628" s="204"/>
      <c r="W628" s="153">
        <v>0</v>
      </c>
      <c r="X628" s="152">
        <v>0</v>
      </c>
      <c r="Y628" s="204"/>
      <c r="Z628" s="153">
        <v>0</v>
      </c>
      <c r="AA628" s="152">
        <v>0</v>
      </c>
      <c r="AB628" s="204"/>
      <c r="AC628" s="153">
        <v>0</v>
      </c>
      <c r="AD628" s="152">
        <v>0</v>
      </c>
      <c r="AE628" s="204"/>
      <c r="AF628" s="153">
        <v>0</v>
      </c>
      <c r="AG628" s="152">
        <v>0</v>
      </c>
      <c r="AH628" s="204"/>
      <c r="AI628" s="153">
        <v>0</v>
      </c>
      <c r="AJ628" s="152">
        <v>0</v>
      </c>
      <c r="AK628" s="204"/>
      <c r="AL628" s="153">
        <v>0</v>
      </c>
      <c r="AM628" s="152">
        <v>0</v>
      </c>
      <c r="AN628" s="204"/>
      <c r="AO628" s="153">
        <v>0</v>
      </c>
      <c r="AP628" s="152">
        <v>0</v>
      </c>
      <c r="AQ628" s="204"/>
      <c r="AR628" s="153">
        <v>0</v>
      </c>
      <c r="AS628" s="152">
        <v>0</v>
      </c>
      <c r="AT628" s="204"/>
      <c r="AU628" s="153">
        <v>0</v>
      </c>
      <c r="AV628" s="152">
        <v>0</v>
      </c>
      <c r="AW628" s="204"/>
      <c r="AX628" s="153">
        <v>0</v>
      </c>
      <c r="AY628" s="152">
        <v>0</v>
      </c>
      <c r="AZ628" s="204"/>
    </row>
    <row r="629" spans="1:52" ht="15.75" thickBot="1" x14ac:dyDescent="0.3">
      <c r="A629" s="160"/>
      <c r="B629" s="161">
        <v>557</v>
      </c>
      <c r="C629" s="162" t="str">
        <v>Монтаж подрозетника</v>
      </c>
      <c r="D629" s="162" t="str">
        <v>шт</v>
      </c>
      <c r="E629" s="163">
        <v>80.06</v>
      </c>
      <c r="F629" s="162">
        <v>30</v>
      </c>
      <c r="G629" s="163">
        <v>0</v>
      </c>
      <c r="H629" s="163">
        <v>2401.8000000000002</v>
      </c>
      <c r="I629" s="11"/>
      <c r="J629" s="147">
        <v>0</v>
      </c>
      <c r="K629" s="148">
        <v>0</v>
      </c>
      <c r="L629" s="149"/>
      <c r="M629" s="150"/>
      <c r="N629" s="147">
        <v>30</v>
      </c>
      <c r="O629" s="148">
        <v>2401.8000000000002</v>
      </c>
      <c r="P629" s="149"/>
      <c r="Q629" s="153">
        <v>0</v>
      </c>
      <c r="R629" s="152">
        <v>0</v>
      </c>
      <c r="S629" s="204"/>
      <c r="T629" s="153">
        <v>0</v>
      </c>
      <c r="U629" s="152">
        <v>0</v>
      </c>
      <c r="V629" s="204"/>
      <c r="W629" s="153">
        <v>0</v>
      </c>
      <c r="X629" s="152">
        <v>0</v>
      </c>
      <c r="Y629" s="204"/>
      <c r="Z629" s="153">
        <v>0</v>
      </c>
      <c r="AA629" s="152">
        <v>0</v>
      </c>
      <c r="AB629" s="204"/>
      <c r="AC629" s="153">
        <v>0</v>
      </c>
      <c r="AD629" s="152">
        <v>0</v>
      </c>
      <c r="AE629" s="204"/>
      <c r="AF629" s="153">
        <v>0</v>
      </c>
      <c r="AG629" s="152">
        <v>0</v>
      </c>
      <c r="AH629" s="204"/>
      <c r="AI629" s="153">
        <v>0</v>
      </c>
      <c r="AJ629" s="152">
        <v>0</v>
      </c>
      <c r="AK629" s="204"/>
      <c r="AL629" s="153">
        <v>0</v>
      </c>
      <c r="AM629" s="152">
        <v>0</v>
      </c>
      <c r="AN629" s="204"/>
      <c r="AO629" s="153">
        <v>0</v>
      </c>
      <c r="AP629" s="152">
        <v>0</v>
      </c>
      <c r="AQ629" s="204"/>
      <c r="AR629" s="153">
        <v>0</v>
      </c>
      <c r="AS629" s="152">
        <v>0</v>
      </c>
      <c r="AT629" s="204"/>
      <c r="AU629" s="153">
        <v>0</v>
      </c>
      <c r="AV629" s="152">
        <v>0</v>
      </c>
      <c r="AW629" s="204"/>
      <c r="AX629" s="153">
        <v>0</v>
      </c>
      <c r="AY629" s="152">
        <v>0</v>
      </c>
      <c r="AZ629" s="204"/>
    </row>
    <row r="630" spans="1:52" ht="15.75" thickBot="1" x14ac:dyDescent="0.3">
      <c r="A630" s="160"/>
      <c r="B630" s="161">
        <v>0</v>
      </c>
      <c r="C630" s="162" t="str">
        <v>6. Материалы</v>
      </c>
      <c r="D630" s="162">
        <v>0</v>
      </c>
      <c r="E630" s="163">
        <v>0</v>
      </c>
      <c r="F630" s="162">
        <v>0</v>
      </c>
      <c r="G630" s="163">
        <v>0</v>
      </c>
      <c r="H630" s="163">
        <v>0</v>
      </c>
      <c r="I630" s="11"/>
      <c r="J630" s="147">
        <v>0</v>
      </c>
      <c r="K630" s="148">
        <v>0</v>
      </c>
      <c r="L630" s="149"/>
      <c r="M630" s="150"/>
      <c r="N630" s="147">
        <v>0</v>
      </c>
      <c r="O630" s="148">
        <v>0</v>
      </c>
      <c r="P630" s="149"/>
      <c r="Q630" s="153">
        <v>0</v>
      </c>
      <c r="R630" s="152">
        <v>0</v>
      </c>
      <c r="S630" s="204"/>
      <c r="T630" s="153">
        <v>0</v>
      </c>
      <c r="U630" s="152">
        <v>0</v>
      </c>
      <c r="V630" s="204"/>
      <c r="W630" s="153">
        <v>0</v>
      </c>
      <c r="X630" s="152">
        <v>0</v>
      </c>
      <c r="Y630" s="204"/>
      <c r="Z630" s="153">
        <v>0</v>
      </c>
      <c r="AA630" s="152">
        <v>0</v>
      </c>
      <c r="AB630" s="204"/>
      <c r="AC630" s="153">
        <v>0</v>
      </c>
      <c r="AD630" s="152">
        <v>0</v>
      </c>
      <c r="AE630" s="204"/>
      <c r="AF630" s="153">
        <v>0</v>
      </c>
      <c r="AG630" s="152">
        <v>0</v>
      </c>
      <c r="AH630" s="204"/>
      <c r="AI630" s="153">
        <v>0</v>
      </c>
      <c r="AJ630" s="152">
        <v>0</v>
      </c>
      <c r="AK630" s="204"/>
      <c r="AL630" s="153">
        <v>0</v>
      </c>
      <c r="AM630" s="152">
        <v>0</v>
      </c>
      <c r="AN630" s="204"/>
      <c r="AO630" s="153">
        <v>0</v>
      </c>
      <c r="AP630" s="152">
        <v>0</v>
      </c>
      <c r="AQ630" s="204"/>
      <c r="AR630" s="153">
        <v>0</v>
      </c>
      <c r="AS630" s="152">
        <v>0</v>
      </c>
      <c r="AT630" s="204"/>
      <c r="AU630" s="153">
        <v>0</v>
      </c>
      <c r="AV630" s="152">
        <v>0</v>
      </c>
      <c r="AW630" s="204"/>
      <c r="AX630" s="153">
        <v>0</v>
      </c>
      <c r="AY630" s="152">
        <v>0</v>
      </c>
      <c r="AZ630" s="204"/>
    </row>
    <row r="631" spans="1:52" ht="30.75" thickBot="1" x14ac:dyDescent="0.3">
      <c r="A631" s="160"/>
      <c r="B631" s="161">
        <v>558</v>
      </c>
      <c r="C631" s="162" t="str">
        <v>Пена монтажная Roof Complect огнеупорная (890гр)</v>
      </c>
      <c r="D631" s="162" t="str">
        <v>шт</v>
      </c>
      <c r="E631" s="163">
        <v>640.5</v>
      </c>
      <c r="F631" s="162">
        <v>8</v>
      </c>
      <c r="G631" s="163">
        <v>5124</v>
      </c>
      <c r="H631" s="163">
        <v>0</v>
      </c>
      <c r="I631" s="11"/>
      <c r="J631" s="147">
        <v>0</v>
      </c>
      <c r="K631" s="148">
        <v>0</v>
      </c>
      <c r="L631" s="149"/>
      <c r="M631" s="150"/>
      <c r="N631" s="147">
        <v>8</v>
      </c>
      <c r="O631" s="148">
        <v>5124</v>
      </c>
      <c r="P631" s="149"/>
      <c r="Q631" s="153">
        <v>0</v>
      </c>
      <c r="R631" s="152">
        <v>0</v>
      </c>
      <c r="S631" s="204"/>
      <c r="T631" s="153">
        <v>0</v>
      </c>
      <c r="U631" s="152">
        <v>0</v>
      </c>
      <c r="V631" s="204"/>
      <c r="W631" s="153">
        <v>0</v>
      </c>
      <c r="X631" s="152">
        <v>0</v>
      </c>
      <c r="Y631" s="204"/>
      <c r="Z631" s="153">
        <v>0</v>
      </c>
      <c r="AA631" s="152">
        <v>0</v>
      </c>
      <c r="AB631" s="204"/>
      <c r="AC631" s="153">
        <v>0</v>
      </c>
      <c r="AD631" s="152">
        <v>0</v>
      </c>
      <c r="AE631" s="204"/>
      <c r="AF631" s="153">
        <v>0</v>
      </c>
      <c r="AG631" s="152">
        <v>0</v>
      </c>
      <c r="AH631" s="204"/>
      <c r="AI631" s="153">
        <v>0</v>
      </c>
      <c r="AJ631" s="152">
        <v>0</v>
      </c>
      <c r="AK631" s="204"/>
      <c r="AL631" s="153">
        <v>0</v>
      </c>
      <c r="AM631" s="152">
        <v>0</v>
      </c>
      <c r="AN631" s="204"/>
      <c r="AO631" s="153">
        <v>0</v>
      </c>
      <c r="AP631" s="152">
        <v>0</v>
      </c>
      <c r="AQ631" s="204"/>
      <c r="AR631" s="153">
        <v>0</v>
      </c>
      <c r="AS631" s="152">
        <v>0</v>
      </c>
      <c r="AT631" s="204"/>
      <c r="AU631" s="153">
        <v>0</v>
      </c>
      <c r="AV631" s="152">
        <v>0</v>
      </c>
      <c r="AW631" s="204"/>
      <c r="AX631" s="153">
        <v>0</v>
      </c>
      <c r="AY631" s="152">
        <v>0</v>
      </c>
      <c r="AZ631" s="204"/>
    </row>
    <row r="632" spans="1:52" ht="15.75" thickBot="1" x14ac:dyDescent="0.3">
      <c r="A632" s="160"/>
      <c r="B632" s="161">
        <v>559</v>
      </c>
      <c r="C632" s="162" t="str">
        <v>Герметик огнезащитный ведро 10кг</v>
      </c>
      <c r="D632" s="162" t="str">
        <v>шт</v>
      </c>
      <c r="E632" s="163">
        <v>2028.25</v>
      </c>
      <c r="F632" s="162">
        <v>1</v>
      </c>
      <c r="G632" s="163">
        <v>2028.25</v>
      </c>
      <c r="H632" s="163">
        <v>0</v>
      </c>
      <c r="I632" s="11"/>
      <c r="J632" s="147">
        <v>0</v>
      </c>
      <c r="K632" s="148">
        <v>0</v>
      </c>
      <c r="L632" s="149"/>
      <c r="M632" s="150"/>
      <c r="N632" s="147">
        <v>1</v>
      </c>
      <c r="O632" s="148">
        <v>2028.25</v>
      </c>
      <c r="P632" s="149"/>
      <c r="Q632" s="153">
        <v>0</v>
      </c>
      <c r="R632" s="152">
        <v>0</v>
      </c>
      <c r="S632" s="204"/>
      <c r="T632" s="153">
        <v>0</v>
      </c>
      <c r="U632" s="152">
        <v>0</v>
      </c>
      <c r="V632" s="204"/>
      <c r="W632" s="153">
        <v>0</v>
      </c>
      <c r="X632" s="152">
        <v>0</v>
      </c>
      <c r="Y632" s="204"/>
      <c r="Z632" s="153">
        <v>0</v>
      </c>
      <c r="AA632" s="152">
        <v>0</v>
      </c>
      <c r="AB632" s="204"/>
      <c r="AC632" s="153">
        <v>0</v>
      </c>
      <c r="AD632" s="152">
        <v>0</v>
      </c>
      <c r="AE632" s="204"/>
      <c r="AF632" s="153">
        <v>0</v>
      </c>
      <c r="AG632" s="152">
        <v>0</v>
      </c>
      <c r="AH632" s="204"/>
      <c r="AI632" s="153">
        <v>0</v>
      </c>
      <c r="AJ632" s="152">
        <v>0</v>
      </c>
      <c r="AK632" s="204"/>
      <c r="AL632" s="153">
        <v>0</v>
      </c>
      <c r="AM632" s="152">
        <v>0</v>
      </c>
      <c r="AN632" s="204"/>
      <c r="AO632" s="153">
        <v>0</v>
      </c>
      <c r="AP632" s="152">
        <v>0</v>
      </c>
      <c r="AQ632" s="204"/>
      <c r="AR632" s="153">
        <v>0</v>
      </c>
      <c r="AS632" s="152">
        <v>0</v>
      </c>
      <c r="AT632" s="204"/>
      <c r="AU632" s="153">
        <v>0</v>
      </c>
      <c r="AV632" s="152">
        <v>0</v>
      </c>
      <c r="AW632" s="204"/>
      <c r="AX632" s="153">
        <v>0</v>
      </c>
      <c r="AY632" s="152">
        <v>0</v>
      </c>
      <c r="AZ632" s="204"/>
    </row>
    <row r="633" spans="1:52" ht="15.75" thickBot="1" x14ac:dyDescent="0.3">
      <c r="A633" s="160"/>
      <c r="B633" s="161">
        <v>0</v>
      </c>
      <c r="C633" s="162" t="str">
        <v>Ось 15-18/И-К (4.БС21М секция №6)</v>
      </c>
      <c r="D633" s="162">
        <v>0</v>
      </c>
      <c r="E633" s="163">
        <v>0</v>
      </c>
      <c r="F633" s="162">
        <v>0</v>
      </c>
      <c r="G633" s="163">
        <v>0</v>
      </c>
      <c r="H633" s="163">
        <v>0</v>
      </c>
      <c r="I633" s="11"/>
      <c r="J633" s="147">
        <v>0</v>
      </c>
      <c r="K633" s="148">
        <v>0</v>
      </c>
      <c r="L633" s="149"/>
      <c r="M633" s="150"/>
      <c r="N633" s="147">
        <v>0</v>
      </c>
      <c r="O633" s="148">
        <v>0</v>
      </c>
      <c r="P633" s="149"/>
      <c r="Q633" s="153">
        <v>0</v>
      </c>
      <c r="R633" s="152">
        <v>0</v>
      </c>
      <c r="S633" s="204"/>
      <c r="T633" s="153">
        <v>0</v>
      </c>
      <c r="U633" s="152">
        <v>0</v>
      </c>
      <c r="V633" s="204"/>
      <c r="W633" s="153">
        <v>0</v>
      </c>
      <c r="X633" s="152">
        <v>0</v>
      </c>
      <c r="Y633" s="204"/>
      <c r="Z633" s="153">
        <v>0</v>
      </c>
      <c r="AA633" s="152">
        <v>0</v>
      </c>
      <c r="AB633" s="204"/>
      <c r="AC633" s="153">
        <v>0</v>
      </c>
      <c r="AD633" s="152">
        <v>0</v>
      </c>
      <c r="AE633" s="204"/>
      <c r="AF633" s="153">
        <v>0</v>
      </c>
      <c r="AG633" s="152">
        <v>0</v>
      </c>
      <c r="AH633" s="204"/>
      <c r="AI633" s="153">
        <v>0</v>
      </c>
      <c r="AJ633" s="152">
        <v>0</v>
      </c>
      <c r="AK633" s="204"/>
      <c r="AL633" s="153">
        <v>0</v>
      </c>
      <c r="AM633" s="152">
        <v>0</v>
      </c>
      <c r="AN633" s="204"/>
      <c r="AO633" s="153">
        <v>0</v>
      </c>
      <c r="AP633" s="152">
        <v>0</v>
      </c>
      <c r="AQ633" s="204"/>
      <c r="AR633" s="153">
        <v>0</v>
      </c>
      <c r="AS633" s="152">
        <v>0</v>
      </c>
      <c r="AT633" s="204"/>
      <c r="AU633" s="153">
        <v>0</v>
      </c>
      <c r="AV633" s="152">
        <v>0</v>
      </c>
      <c r="AW633" s="204"/>
      <c r="AX633" s="153">
        <v>0</v>
      </c>
      <c r="AY633" s="152">
        <v>0</v>
      </c>
      <c r="AZ633" s="204"/>
    </row>
    <row r="634" spans="1:52" ht="15.75" thickBot="1" x14ac:dyDescent="0.3">
      <c r="A634" s="160"/>
      <c r="B634" s="161">
        <v>0</v>
      </c>
      <c r="C634" s="162" t="str">
        <v>1.Низковольтное оборудование</v>
      </c>
      <c r="D634" s="162">
        <v>0</v>
      </c>
      <c r="E634" s="163">
        <v>0</v>
      </c>
      <c r="F634" s="162">
        <v>0</v>
      </c>
      <c r="G634" s="163">
        <v>0</v>
      </c>
      <c r="H634" s="163">
        <v>0</v>
      </c>
      <c r="I634" s="11"/>
      <c r="J634" s="147">
        <v>0</v>
      </c>
      <c r="K634" s="148">
        <v>0</v>
      </c>
      <c r="L634" s="149"/>
      <c r="M634" s="150"/>
      <c r="N634" s="147">
        <v>0</v>
      </c>
      <c r="O634" s="148">
        <v>0</v>
      </c>
      <c r="P634" s="149"/>
      <c r="Q634" s="153">
        <v>0</v>
      </c>
      <c r="R634" s="152">
        <v>0</v>
      </c>
      <c r="S634" s="204"/>
      <c r="T634" s="153">
        <v>0</v>
      </c>
      <c r="U634" s="152">
        <v>0</v>
      </c>
      <c r="V634" s="204"/>
      <c r="W634" s="153">
        <v>0</v>
      </c>
      <c r="X634" s="152">
        <v>0</v>
      </c>
      <c r="Y634" s="204"/>
      <c r="Z634" s="153">
        <v>0</v>
      </c>
      <c r="AA634" s="152">
        <v>0</v>
      </c>
      <c r="AB634" s="204"/>
      <c r="AC634" s="153">
        <v>0</v>
      </c>
      <c r="AD634" s="152">
        <v>0</v>
      </c>
      <c r="AE634" s="204"/>
      <c r="AF634" s="153">
        <v>0</v>
      </c>
      <c r="AG634" s="152">
        <v>0</v>
      </c>
      <c r="AH634" s="204"/>
      <c r="AI634" s="153">
        <v>0</v>
      </c>
      <c r="AJ634" s="152">
        <v>0</v>
      </c>
      <c r="AK634" s="204"/>
      <c r="AL634" s="153">
        <v>0</v>
      </c>
      <c r="AM634" s="152">
        <v>0</v>
      </c>
      <c r="AN634" s="204"/>
      <c r="AO634" s="153">
        <v>0</v>
      </c>
      <c r="AP634" s="152">
        <v>0</v>
      </c>
      <c r="AQ634" s="204"/>
      <c r="AR634" s="153">
        <v>0</v>
      </c>
      <c r="AS634" s="152">
        <v>0</v>
      </c>
      <c r="AT634" s="204"/>
      <c r="AU634" s="153">
        <v>0</v>
      </c>
      <c r="AV634" s="152">
        <v>0</v>
      </c>
      <c r="AW634" s="204"/>
      <c r="AX634" s="153">
        <v>0</v>
      </c>
      <c r="AY634" s="152">
        <v>0</v>
      </c>
      <c r="AZ634" s="204"/>
    </row>
    <row r="635" spans="1:52" ht="15.75" thickBot="1" x14ac:dyDescent="0.3">
      <c r="A635" s="160"/>
      <c r="B635" s="161">
        <v>560</v>
      </c>
      <c r="C635" s="162" t="str">
        <v>ЩК в комплекте</v>
      </c>
      <c r="D635" s="162" t="str">
        <v>шт</v>
      </c>
      <c r="E635" s="163">
        <v>6351.63</v>
      </c>
      <c r="F635" s="162">
        <v>12</v>
      </c>
      <c r="G635" s="163">
        <v>76219.56</v>
      </c>
      <c r="H635" s="163">
        <v>0</v>
      </c>
      <c r="I635" s="11"/>
      <c r="J635" s="147">
        <v>0</v>
      </c>
      <c r="K635" s="148">
        <v>0</v>
      </c>
      <c r="L635" s="149"/>
      <c r="M635" s="150"/>
      <c r="N635" s="147">
        <v>12</v>
      </c>
      <c r="O635" s="148">
        <v>76219.56</v>
      </c>
      <c r="P635" s="149"/>
      <c r="Q635" s="153">
        <v>0</v>
      </c>
      <c r="R635" s="152">
        <v>0</v>
      </c>
      <c r="S635" s="204"/>
      <c r="T635" s="153">
        <v>0</v>
      </c>
      <c r="U635" s="152">
        <v>0</v>
      </c>
      <c r="V635" s="204"/>
      <c r="W635" s="153">
        <v>0</v>
      </c>
      <c r="X635" s="152">
        <v>0</v>
      </c>
      <c r="Y635" s="204"/>
      <c r="Z635" s="153">
        <v>0</v>
      </c>
      <c r="AA635" s="152">
        <v>0</v>
      </c>
      <c r="AB635" s="204"/>
      <c r="AC635" s="153">
        <v>0</v>
      </c>
      <c r="AD635" s="152">
        <v>0</v>
      </c>
      <c r="AE635" s="204"/>
      <c r="AF635" s="153">
        <v>0</v>
      </c>
      <c r="AG635" s="152">
        <v>0</v>
      </c>
      <c r="AH635" s="204"/>
      <c r="AI635" s="153">
        <v>0</v>
      </c>
      <c r="AJ635" s="152">
        <v>0</v>
      </c>
      <c r="AK635" s="204"/>
      <c r="AL635" s="153">
        <v>0</v>
      </c>
      <c r="AM635" s="152">
        <v>0</v>
      </c>
      <c r="AN635" s="204"/>
      <c r="AO635" s="153">
        <v>0</v>
      </c>
      <c r="AP635" s="152">
        <v>0</v>
      </c>
      <c r="AQ635" s="204"/>
      <c r="AR635" s="153">
        <v>0</v>
      </c>
      <c r="AS635" s="152">
        <v>0</v>
      </c>
      <c r="AT635" s="204"/>
      <c r="AU635" s="153">
        <v>0</v>
      </c>
      <c r="AV635" s="152">
        <v>0</v>
      </c>
      <c r="AW635" s="204"/>
      <c r="AX635" s="153">
        <v>0</v>
      </c>
      <c r="AY635" s="152">
        <v>0</v>
      </c>
      <c r="AZ635" s="204"/>
    </row>
    <row r="636" spans="1:52" ht="30.75" thickBot="1" x14ac:dyDescent="0.3">
      <c r="A636" s="160"/>
      <c r="B636" s="161">
        <v>561</v>
      </c>
      <c r="C636" s="162" t="str">
        <v>Счетчик электронный, 230В, 5(80)А, 1/2 кл.точности СЕ207 R7 849.2.ОА.QUVLF SPds</v>
      </c>
      <c r="D636" s="162" t="str">
        <v>шт</v>
      </c>
      <c r="E636" s="163">
        <v>0</v>
      </c>
      <c r="F636" s="162">
        <v>12</v>
      </c>
      <c r="G636" s="163">
        <v>0</v>
      </c>
      <c r="H636" s="163">
        <v>0</v>
      </c>
      <c r="I636" s="11"/>
      <c r="J636" s="147">
        <v>0</v>
      </c>
      <c r="K636" s="148">
        <v>0</v>
      </c>
      <c r="L636" s="149"/>
      <c r="M636" s="150"/>
      <c r="N636" s="147">
        <v>12</v>
      </c>
      <c r="O636" s="148">
        <v>0</v>
      </c>
      <c r="P636" s="149"/>
      <c r="Q636" s="153">
        <v>0</v>
      </c>
      <c r="R636" s="152">
        <v>0</v>
      </c>
      <c r="S636" s="204"/>
      <c r="T636" s="153">
        <v>0</v>
      </c>
      <c r="U636" s="152">
        <v>0</v>
      </c>
      <c r="V636" s="204"/>
      <c r="W636" s="153">
        <v>0</v>
      </c>
      <c r="X636" s="152">
        <v>0</v>
      </c>
      <c r="Y636" s="204"/>
      <c r="Z636" s="153">
        <v>0</v>
      </c>
      <c r="AA636" s="152">
        <v>0</v>
      </c>
      <c r="AB636" s="204"/>
      <c r="AC636" s="153">
        <v>0</v>
      </c>
      <c r="AD636" s="152">
        <v>0</v>
      </c>
      <c r="AE636" s="204"/>
      <c r="AF636" s="153">
        <v>0</v>
      </c>
      <c r="AG636" s="152">
        <v>0</v>
      </c>
      <c r="AH636" s="204"/>
      <c r="AI636" s="153">
        <v>0</v>
      </c>
      <c r="AJ636" s="152">
        <v>0</v>
      </c>
      <c r="AK636" s="204"/>
      <c r="AL636" s="153">
        <v>0</v>
      </c>
      <c r="AM636" s="152">
        <v>0</v>
      </c>
      <c r="AN636" s="204"/>
      <c r="AO636" s="153">
        <v>0</v>
      </c>
      <c r="AP636" s="152">
        <v>0</v>
      </c>
      <c r="AQ636" s="204"/>
      <c r="AR636" s="153">
        <v>0</v>
      </c>
      <c r="AS636" s="152">
        <v>0</v>
      </c>
      <c r="AT636" s="204"/>
      <c r="AU636" s="153">
        <v>0</v>
      </c>
      <c r="AV636" s="152">
        <v>0</v>
      </c>
      <c r="AW636" s="204"/>
      <c r="AX636" s="153">
        <v>0</v>
      </c>
      <c r="AY636" s="152">
        <v>0</v>
      </c>
      <c r="AZ636" s="204"/>
    </row>
    <row r="637" spans="1:52" ht="15.75" thickBot="1" x14ac:dyDescent="0.3">
      <c r="A637" s="160"/>
      <c r="B637" s="161">
        <v>562</v>
      </c>
      <c r="C637" s="162" t="str">
        <v>Монтаж и подключение ЩК</v>
      </c>
      <c r="D637" s="162" t="str">
        <v>шт</v>
      </c>
      <c r="E637" s="163">
        <v>2668.75</v>
      </c>
      <c r="F637" s="162">
        <v>12</v>
      </c>
      <c r="G637" s="163">
        <v>0</v>
      </c>
      <c r="H637" s="163">
        <v>32025</v>
      </c>
      <c r="I637" s="11"/>
      <c r="J637" s="147">
        <v>0</v>
      </c>
      <c r="K637" s="148">
        <v>0</v>
      </c>
      <c r="L637" s="149"/>
      <c r="M637" s="150"/>
      <c r="N637" s="147">
        <v>12</v>
      </c>
      <c r="O637" s="148">
        <v>32025</v>
      </c>
      <c r="P637" s="149"/>
      <c r="Q637" s="153">
        <v>0</v>
      </c>
      <c r="R637" s="152">
        <v>0</v>
      </c>
      <c r="S637" s="204"/>
      <c r="T637" s="153">
        <v>0</v>
      </c>
      <c r="U637" s="152">
        <v>0</v>
      </c>
      <c r="V637" s="204"/>
      <c r="W637" s="153">
        <v>0</v>
      </c>
      <c r="X637" s="152">
        <v>0</v>
      </c>
      <c r="Y637" s="204"/>
      <c r="Z637" s="153">
        <v>0</v>
      </c>
      <c r="AA637" s="152">
        <v>0</v>
      </c>
      <c r="AB637" s="204"/>
      <c r="AC637" s="153">
        <v>0</v>
      </c>
      <c r="AD637" s="152">
        <v>0</v>
      </c>
      <c r="AE637" s="204"/>
      <c r="AF637" s="153">
        <v>0</v>
      </c>
      <c r="AG637" s="152">
        <v>0</v>
      </c>
      <c r="AH637" s="204"/>
      <c r="AI637" s="153">
        <v>0</v>
      </c>
      <c r="AJ637" s="152">
        <v>0</v>
      </c>
      <c r="AK637" s="204"/>
      <c r="AL637" s="153">
        <v>0</v>
      </c>
      <c r="AM637" s="152">
        <v>0</v>
      </c>
      <c r="AN637" s="204"/>
      <c r="AO637" s="153">
        <v>0</v>
      </c>
      <c r="AP637" s="152">
        <v>0</v>
      </c>
      <c r="AQ637" s="204"/>
      <c r="AR637" s="153">
        <v>0</v>
      </c>
      <c r="AS637" s="152">
        <v>0</v>
      </c>
      <c r="AT637" s="204"/>
      <c r="AU637" s="153">
        <v>0</v>
      </c>
      <c r="AV637" s="152">
        <v>0</v>
      </c>
      <c r="AW637" s="204"/>
      <c r="AX637" s="153">
        <v>0</v>
      </c>
      <c r="AY637" s="152">
        <v>0</v>
      </c>
      <c r="AZ637" s="204"/>
    </row>
    <row r="638" spans="1:52" ht="15.75" thickBot="1" x14ac:dyDescent="0.3">
      <c r="A638" s="160"/>
      <c r="B638" s="161">
        <v>563</v>
      </c>
      <c r="C638" s="162" t="str">
        <v>Кабель-канал 60х40 ЭЛЕКОР белый (18м) IEK</v>
      </c>
      <c r="D638" s="162" t="str">
        <v>м</v>
      </c>
      <c r="E638" s="163">
        <v>264.60000000000002</v>
      </c>
      <c r="F638" s="162">
        <v>12</v>
      </c>
      <c r="G638" s="163">
        <v>3175.2</v>
      </c>
      <c r="H638" s="163">
        <v>0</v>
      </c>
      <c r="I638" s="11"/>
      <c r="J638" s="147">
        <v>0</v>
      </c>
      <c r="K638" s="148">
        <v>0</v>
      </c>
      <c r="L638" s="149"/>
      <c r="M638" s="150"/>
      <c r="N638" s="147">
        <v>12</v>
      </c>
      <c r="O638" s="148">
        <v>3175.2000000000003</v>
      </c>
      <c r="P638" s="149"/>
      <c r="Q638" s="153">
        <v>0</v>
      </c>
      <c r="R638" s="152">
        <v>0</v>
      </c>
      <c r="S638" s="204"/>
      <c r="T638" s="153">
        <v>0</v>
      </c>
      <c r="U638" s="152">
        <v>0</v>
      </c>
      <c r="V638" s="204"/>
      <c r="W638" s="153">
        <v>0</v>
      </c>
      <c r="X638" s="152">
        <v>0</v>
      </c>
      <c r="Y638" s="204"/>
      <c r="Z638" s="153">
        <v>0</v>
      </c>
      <c r="AA638" s="152">
        <v>0</v>
      </c>
      <c r="AB638" s="204"/>
      <c r="AC638" s="153">
        <v>0</v>
      </c>
      <c r="AD638" s="152">
        <v>0</v>
      </c>
      <c r="AE638" s="204"/>
      <c r="AF638" s="153">
        <v>0</v>
      </c>
      <c r="AG638" s="152">
        <v>0</v>
      </c>
      <c r="AH638" s="204"/>
      <c r="AI638" s="153">
        <v>0</v>
      </c>
      <c r="AJ638" s="152">
        <v>0</v>
      </c>
      <c r="AK638" s="204"/>
      <c r="AL638" s="153">
        <v>0</v>
      </c>
      <c r="AM638" s="152">
        <v>0</v>
      </c>
      <c r="AN638" s="204"/>
      <c r="AO638" s="153">
        <v>0</v>
      </c>
      <c r="AP638" s="152">
        <v>0</v>
      </c>
      <c r="AQ638" s="204"/>
      <c r="AR638" s="153">
        <v>0</v>
      </c>
      <c r="AS638" s="152">
        <v>0</v>
      </c>
      <c r="AT638" s="204"/>
      <c r="AU638" s="153">
        <v>0</v>
      </c>
      <c r="AV638" s="152">
        <v>0</v>
      </c>
      <c r="AW638" s="204"/>
      <c r="AX638" s="153">
        <v>0</v>
      </c>
      <c r="AY638" s="152">
        <v>0</v>
      </c>
      <c r="AZ638" s="204"/>
    </row>
    <row r="639" spans="1:52" ht="15.75" thickBot="1" x14ac:dyDescent="0.3">
      <c r="A639" s="160"/>
      <c r="B639" s="161">
        <v>564</v>
      </c>
      <c r="C639" s="162" t="str">
        <v>Монтаж кабель-канала</v>
      </c>
      <c r="D639" s="162" t="str">
        <v>м</v>
      </c>
      <c r="E639" s="163">
        <v>330.75</v>
      </c>
      <c r="F639" s="162">
        <v>12</v>
      </c>
      <c r="G639" s="163">
        <v>0</v>
      </c>
      <c r="H639" s="163">
        <v>3969</v>
      </c>
      <c r="I639" s="11"/>
      <c r="J639" s="147">
        <v>0</v>
      </c>
      <c r="K639" s="148">
        <v>0</v>
      </c>
      <c r="L639" s="149"/>
      <c r="M639" s="150"/>
      <c r="N639" s="147">
        <v>12</v>
      </c>
      <c r="O639" s="148">
        <v>3969</v>
      </c>
      <c r="P639" s="149"/>
      <c r="Q639" s="153">
        <v>0</v>
      </c>
      <c r="R639" s="152">
        <v>0</v>
      </c>
      <c r="S639" s="204"/>
      <c r="T639" s="153">
        <v>0</v>
      </c>
      <c r="U639" s="152">
        <v>0</v>
      </c>
      <c r="V639" s="204"/>
      <c r="W639" s="153">
        <v>0</v>
      </c>
      <c r="X639" s="152">
        <v>0</v>
      </c>
      <c r="Y639" s="204"/>
      <c r="Z639" s="153">
        <v>0</v>
      </c>
      <c r="AA639" s="152">
        <v>0</v>
      </c>
      <c r="AB639" s="204"/>
      <c r="AC639" s="153">
        <v>0</v>
      </c>
      <c r="AD639" s="152">
        <v>0</v>
      </c>
      <c r="AE639" s="204"/>
      <c r="AF639" s="153">
        <v>0</v>
      </c>
      <c r="AG639" s="152">
        <v>0</v>
      </c>
      <c r="AH639" s="204"/>
      <c r="AI639" s="153">
        <v>0</v>
      </c>
      <c r="AJ639" s="152">
        <v>0</v>
      </c>
      <c r="AK639" s="204"/>
      <c r="AL639" s="153">
        <v>0</v>
      </c>
      <c r="AM639" s="152">
        <v>0</v>
      </c>
      <c r="AN639" s="204"/>
      <c r="AO639" s="153">
        <v>0</v>
      </c>
      <c r="AP639" s="152">
        <v>0</v>
      </c>
      <c r="AQ639" s="204"/>
      <c r="AR639" s="153">
        <v>0</v>
      </c>
      <c r="AS639" s="152">
        <v>0</v>
      </c>
      <c r="AT639" s="204"/>
      <c r="AU639" s="153">
        <v>0</v>
      </c>
      <c r="AV639" s="152">
        <v>0</v>
      </c>
      <c r="AW639" s="204"/>
      <c r="AX639" s="153">
        <v>0</v>
      </c>
      <c r="AY639" s="152">
        <v>0</v>
      </c>
      <c r="AZ639" s="204"/>
    </row>
    <row r="640" spans="1:52" ht="75.75" thickBot="1" x14ac:dyDescent="0.3">
      <c r="A640" s="160"/>
      <c r="B640" s="161">
        <v>565</v>
      </c>
      <c r="C640" s="162" t="str">
        <v>TITAN 3 Корпус металлический ЩРн-24 (395х310х120) IP31 (шкаф ЩВР комплектуется: Выключатель автоматический трехполюсный 25А C ВА47-29 4.5кА-1шт;Шина N ''ноль'' на DIN-изоляторе Ni ШНИ-6х9-10-Д-С-2шт.)</v>
      </c>
      <c r="D640" s="162" t="str">
        <v>шт</v>
      </c>
      <c r="E640" s="163">
        <v>3600</v>
      </c>
      <c r="F640" s="162">
        <v>3</v>
      </c>
      <c r="G640" s="163">
        <v>10800</v>
      </c>
      <c r="H640" s="163">
        <v>0</v>
      </c>
      <c r="I640" s="11"/>
      <c r="J640" s="147">
        <v>0</v>
      </c>
      <c r="K640" s="148">
        <v>0</v>
      </c>
      <c r="L640" s="149"/>
      <c r="M640" s="150"/>
      <c r="N640" s="147">
        <v>3</v>
      </c>
      <c r="O640" s="148">
        <v>10800</v>
      </c>
      <c r="P640" s="149"/>
      <c r="Q640" s="153">
        <v>0</v>
      </c>
      <c r="R640" s="152">
        <v>0</v>
      </c>
      <c r="S640" s="204"/>
      <c r="T640" s="153">
        <v>0</v>
      </c>
      <c r="U640" s="152">
        <v>0</v>
      </c>
      <c r="V640" s="204"/>
      <c r="W640" s="153">
        <v>0</v>
      </c>
      <c r="X640" s="152">
        <v>0</v>
      </c>
      <c r="Y640" s="204"/>
      <c r="Z640" s="153">
        <v>0</v>
      </c>
      <c r="AA640" s="152">
        <v>0</v>
      </c>
      <c r="AB640" s="204"/>
      <c r="AC640" s="153">
        <v>0</v>
      </c>
      <c r="AD640" s="152">
        <v>0</v>
      </c>
      <c r="AE640" s="204"/>
      <c r="AF640" s="153">
        <v>0</v>
      </c>
      <c r="AG640" s="152">
        <v>0</v>
      </c>
      <c r="AH640" s="204"/>
      <c r="AI640" s="153">
        <v>0</v>
      </c>
      <c r="AJ640" s="152">
        <v>0</v>
      </c>
      <c r="AK640" s="204"/>
      <c r="AL640" s="153">
        <v>0</v>
      </c>
      <c r="AM640" s="152">
        <v>0</v>
      </c>
      <c r="AN640" s="204"/>
      <c r="AO640" s="153">
        <v>0</v>
      </c>
      <c r="AP640" s="152">
        <v>0</v>
      </c>
      <c r="AQ640" s="204"/>
      <c r="AR640" s="153">
        <v>0</v>
      </c>
      <c r="AS640" s="152">
        <v>0</v>
      </c>
      <c r="AT640" s="204"/>
      <c r="AU640" s="153">
        <v>0</v>
      </c>
      <c r="AV640" s="152">
        <v>0</v>
      </c>
      <c r="AW640" s="204"/>
      <c r="AX640" s="153">
        <v>0</v>
      </c>
      <c r="AY640" s="152">
        <v>0</v>
      </c>
      <c r="AZ640" s="204"/>
    </row>
    <row r="641" spans="1:52" ht="15.75" thickBot="1" x14ac:dyDescent="0.3">
      <c r="A641" s="160"/>
      <c r="B641" s="161">
        <v>566</v>
      </c>
      <c r="C641" s="162" t="str">
        <v>Монтаж корпуса щита ЩРВ</v>
      </c>
      <c r="D641" s="162" t="str">
        <v>шт</v>
      </c>
      <c r="E641" s="163">
        <v>1300</v>
      </c>
      <c r="F641" s="162">
        <v>3</v>
      </c>
      <c r="G641" s="163">
        <v>0</v>
      </c>
      <c r="H641" s="163">
        <v>3900</v>
      </c>
      <c r="I641" s="11"/>
      <c r="J641" s="147">
        <v>0</v>
      </c>
      <c r="K641" s="148">
        <v>0</v>
      </c>
      <c r="L641" s="149"/>
      <c r="M641" s="150"/>
      <c r="N641" s="147">
        <v>3</v>
      </c>
      <c r="O641" s="148">
        <v>3900</v>
      </c>
      <c r="P641" s="149"/>
      <c r="Q641" s="153">
        <v>0</v>
      </c>
      <c r="R641" s="152">
        <v>0</v>
      </c>
      <c r="S641" s="204"/>
      <c r="T641" s="153">
        <v>0</v>
      </c>
      <c r="U641" s="152">
        <v>0</v>
      </c>
      <c r="V641" s="204"/>
      <c r="W641" s="153">
        <v>0</v>
      </c>
      <c r="X641" s="152">
        <v>0</v>
      </c>
      <c r="Y641" s="204"/>
      <c r="Z641" s="153">
        <v>0</v>
      </c>
      <c r="AA641" s="152">
        <v>0</v>
      </c>
      <c r="AB641" s="204"/>
      <c r="AC641" s="153">
        <v>0</v>
      </c>
      <c r="AD641" s="152">
        <v>0</v>
      </c>
      <c r="AE641" s="204"/>
      <c r="AF641" s="153">
        <v>0</v>
      </c>
      <c r="AG641" s="152">
        <v>0</v>
      </c>
      <c r="AH641" s="204"/>
      <c r="AI641" s="153">
        <v>0</v>
      </c>
      <c r="AJ641" s="152">
        <v>0</v>
      </c>
      <c r="AK641" s="204"/>
      <c r="AL641" s="153">
        <v>0</v>
      </c>
      <c r="AM641" s="152">
        <v>0</v>
      </c>
      <c r="AN641" s="204"/>
      <c r="AO641" s="153">
        <v>0</v>
      </c>
      <c r="AP641" s="152">
        <v>0</v>
      </c>
      <c r="AQ641" s="204"/>
      <c r="AR641" s="153">
        <v>0</v>
      </c>
      <c r="AS641" s="152">
        <v>0</v>
      </c>
      <c r="AT641" s="204"/>
      <c r="AU641" s="153">
        <v>0</v>
      </c>
      <c r="AV641" s="152">
        <v>0</v>
      </c>
      <c r="AW641" s="204"/>
      <c r="AX641" s="153">
        <v>0</v>
      </c>
      <c r="AY641" s="152">
        <v>0</v>
      </c>
      <c r="AZ641" s="204"/>
    </row>
    <row r="642" spans="1:52" ht="15.75" thickBot="1" x14ac:dyDescent="0.3">
      <c r="A642" s="160"/>
      <c r="B642" s="161">
        <v>567</v>
      </c>
      <c r="C642" s="162" t="str">
        <v>Корпус щита этажного ЩЭ</v>
      </c>
      <c r="D642" s="162" t="str">
        <v>шт</v>
      </c>
      <c r="E642" s="163">
        <v>8486.6299999999992</v>
      </c>
      <c r="F642" s="162">
        <v>4</v>
      </c>
      <c r="G642" s="163">
        <v>33946.519999999997</v>
      </c>
      <c r="H642" s="163">
        <v>0</v>
      </c>
      <c r="I642" s="11"/>
      <c r="J642" s="147">
        <v>4</v>
      </c>
      <c r="K642" s="148">
        <v>33946.519999999997</v>
      </c>
      <c r="L642" s="149"/>
      <c r="M642" s="150"/>
      <c r="N642" s="147">
        <v>0</v>
      </c>
      <c r="O642" s="148">
        <v>0</v>
      </c>
      <c r="P642" s="149"/>
      <c r="Q642" s="153">
        <v>0</v>
      </c>
      <c r="R642" s="152">
        <v>0</v>
      </c>
      <c r="S642" s="204"/>
      <c r="T642" s="153">
        <v>0</v>
      </c>
      <c r="U642" s="152">
        <v>0</v>
      </c>
      <c r="V642" s="204"/>
      <c r="W642" s="153">
        <v>4</v>
      </c>
      <c r="X642" s="152">
        <v>33946.519999999997</v>
      </c>
      <c r="Y642" s="204"/>
      <c r="Z642" s="153">
        <v>0</v>
      </c>
      <c r="AA642" s="152">
        <v>0</v>
      </c>
      <c r="AB642" s="204"/>
      <c r="AC642" s="153">
        <v>0</v>
      </c>
      <c r="AD642" s="152">
        <v>0</v>
      </c>
      <c r="AE642" s="204"/>
      <c r="AF642" s="153">
        <v>0</v>
      </c>
      <c r="AG642" s="152">
        <v>0</v>
      </c>
      <c r="AH642" s="204"/>
      <c r="AI642" s="153">
        <v>0</v>
      </c>
      <c r="AJ642" s="152">
        <v>0</v>
      </c>
      <c r="AK642" s="204"/>
      <c r="AL642" s="153">
        <v>0</v>
      </c>
      <c r="AM642" s="152">
        <v>0</v>
      </c>
      <c r="AN642" s="204"/>
      <c r="AO642" s="153">
        <v>0</v>
      </c>
      <c r="AP642" s="152">
        <v>0</v>
      </c>
      <c r="AQ642" s="204"/>
      <c r="AR642" s="153">
        <v>0</v>
      </c>
      <c r="AS642" s="152">
        <v>0</v>
      </c>
      <c r="AT642" s="204"/>
      <c r="AU642" s="153">
        <v>0</v>
      </c>
      <c r="AV642" s="152">
        <v>0</v>
      </c>
      <c r="AW642" s="204"/>
      <c r="AX642" s="153">
        <v>0</v>
      </c>
      <c r="AY642" s="152">
        <v>0</v>
      </c>
      <c r="AZ642" s="204"/>
    </row>
    <row r="643" spans="1:52" ht="15.75" thickBot="1" x14ac:dyDescent="0.3">
      <c r="A643" s="160"/>
      <c r="B643" s="161">
        <v>568</v>
      </c>
      <c r="C643" s="162" t="str">
        <v>Монтаж Корпуса щита этажного</v>
      </c>
      <c r="D643" s="162" t="str">
        <v>шт</v>
      </c>
      <c r="E643" s="163">
        <v>918.05</v>
      </c>
      <c r="F643" s="162">
        <v>4</v>
      </c>
      <c r="G643" s="163">
        <v>0</v>
      </c>
      <c r="H643" s="163">
        <v>3672.2</v>
      </c>
      <c r="I643" s="11"/>
      <c r="J643" s="147">
        <v>4</v>
      </c>
      <c r="K643" s="148">
        <v>3672.2</v>
      </c>
      <c r="L643" s="149"/>
      <c r="M643" s="150"/>
      <c r="N643" s="147">
        <v>0</v>
      </c>
      <c r="O643" s="148">
        <v>0</v>
      </c>
      <c r="P643" s="149"/>
      <c r="Q643" s="153">
        <v>0</v>
      </c>
      <c r="R643" s="152">
        <v>0</v>
      </c>
      <c r="S643" s="204"/>
      <c r="T643" s="153">
        <v>0</v>
      </c>
      <c r="U643" s="152">
        <v>0</v>
      </c>
      <c r="V643" s="204"/>
      <c r="W643" s="153">
        <v>4</v>
      </c>
      <c r="X643" s="152">
        <v>3672.2</v>
      </c>
      <c r="Y643" s="204"/>
      <c r="Z643" s="153">
        <v>0</v>
      </c>
      <c r="AA643" s="152">
        <v>0</v>
      </c>
      <c r="AB643" s="204"/>
      <c r="AC643" s="153">
        <v>0</v>
      </c>
      <c r="AD643" s="152">
        <v>0</v>
      </c>
      <c r="AE643" s="204"/>
      <c r="AF643" s="153">
        <v>0</v>
      </c>
      <c r="AG643" s="152">
        <v>0</v>
      </c>
      <c r="AH643" s="204"/>
      <c r="AI643" s="153">
        <v>0</v>
      </c>
      <c r="AJ643" s="152">
        <v>0</v>
      </c>
      <c r="AK643" s="204"/>
      <c r="AL643" s="153">
        <v>0</v>
      </c>
      <c r="AM643" s="152">
        <v>0</v>
      </c>
      <c r="AN643" s="204"/>
      <c r="AO643" s="153">
        <v>0</v>
      </c>
      <c r="AP643" s="152">
        <v>0</v>
      </c>
      <c r="AQ643" s="204"/>
      <c r="AR643" s="153">
        <v>0</v>
      </c>
      <c r="AS643" s="152">
        <v>0</v>
      </c>
      <c r="AT643" s="204"/>
      <c r="AU643" s="153">
        <v>0</v>
      </c>
      <c r="AV643" s="152">
        <v>0</v>
      </c>
      <c r="AW643" s="204"/>
      <c r="AX643" s="153">
        <v>0</v>
      </c>
      <c r="AY643" s="152">
        <v>0</v>
      </c>
      <c r="AZ643" s="204"/>
    </row>
    <row r="644" spans="1:52" x14ac:dyDescent="0.25">
      <c r="B644" s="2">
        <v>569</v>
      </c>
      <c r="C644" s="1" t="str">
        <v>Панель из листовой стали 330х980</v>
      </c>
      <c r="D644" s="2" t="str">
        <v>шт</v>
      </c>
      <c r="E644" s="2">
        <v>1761.38</v>
      </c>
      <c r="F644" s="2">
        <v>4</v>
      </c>
      <c r="G644" s="3">
        <v>7045.52</v>
      </c>
      <c r="H644" s="3">
        <v>0</v>
      </c>
      <c r="J644" s="154">
        <v>4</v>
      </c>
      <c r="K644" s="154">
        <v>7045.52</v>
      </c>
      <c r="L644" s="149"/>
      <c r="M644" s="155"/>
      <c r="N644" s="154">
        <v>0</v>
      </c>
      <c r="O644" s="154">
        <v>0</v>
      </c>
      <c r="P644" s="149"/>
      <c r="Q644" s="156">
        <v>0</v>
      </c>
      <c r="R644" s="156">
        <v>0</v>
      </c>
      <c r="S644" s="205"/>
      <c r="T644" s="156">
        <v>0</v>
      </c>
      <c r="U644" s="156">
        <v>0</v>
      </c>
      <c r="V644" s="205"/>
      <c r="W644" s="156">
        <v>4</v>
      </c>
      <c r="X644" s="156">
        <v>7045.52</v>
      </c>
      <c r="Y644" s="205"/>
      <c r="Z644" s="156">
        <v>0</v>
      </c>
      <c r="AA644" s="156">
        <v>0</v>
      </c>
      <c r="AB644" s="205"/>
      <c r="AC644" s="156">
        <v>0</v>
      </c>
      <c r="AD644" s="156">
        <v>0</v>
      </c>
      <c r="AE644" s="205"/>
      <c r="AF644" s="156">
        <v>0</v>
      </c>
      <c r="AG644" s="156">
        <v>0</v>
      </c>
      <c r="AH644" s="205"/>
      <c r="AI644" s="156">
        <v>0</v>
      </c>
      <c r="AJ644" s="156">
        <v>0</v>
      </c>
      <c r="AK644" s="205"/>
      <c r="AL644" s="156">
        <v>0</v>
      </c>
      <c r="AM644" s="156">
        <v>0</v>
      </c>
      <c r="AN644" s="205"/>
      <c r="AO644" s="156">
        <v>0</v>
      </c>
      <c r="AP644" s="156">
        <v>0</v>
      </c>
      <c r="AQ644" s="205"/>
      <c r="AR644" s="156">
        <v>0</v>
      </c>
      <c r="AS644" s="156">
        <v>0</v>
      </c>
      <c r="AT644" s="205"/>
      <c r="AU644" s="156">
        <v>0</v>
      </c>
      <c r="AV644" s="156">
        <v>0</v>
      </c>
      <c r="AW644" s="205"/>
      <c r="AX644" s="156">
        <v>0</v>
      </c>
      <c r="AY644" s="156">
        <v>0</v>
      </c>
      <c r="AZ644" s="205"/>
    </row>
    <row r="645" spans="1:52" x14ac:dyDescent="0.25">
      <c r="B645" s="2">
        <v>570</v>
      </c>
      <c r="C645" s="1" t="str">
        <v>Монтаж панели</v>
      </c>
      <c r="D645" s="2" t="str">
        <v>шт</v>
      </c>
      <c r="E645" s="2">
        <v>560.44000000000005</v>
      </c>
      <c r="F645" s="2">
        <v>4</v>
      </c>
      <c r="G645" s="3">
        <v>0</v>
      </c>
      <c r="H645" s="3">
        <v>2241.7600000000002</v>
      </c>
      <c r="J645" s="14">
        <v>4</v>
      </c>
      <c r="K645" s="14">
        <v>2241.7600000000002</v>
      </c>
      <c r="N645" s="14">
        <v>0</v>
      </c>
      <c r="O645" s="14">
        <v>0</v>
      </c>
      <c r="Q645" s="12">
        <v>0</v>
      </c>
      <c r="R645" s="12">
        <v>0</v>
      </c>
      <c r="T645" s="12">
        <v>0</v>
      </c>
      <c r="U645" s="12">
        <v>0</v>
      </c>
      <c r="W645" s="12">
        <v>4</v>
      </c>
      <c r="X645" s="12">
        <v>2241.7600000000002</v>
      </c>
      <c r="Z645" s="12">
        <v>0</v>
      </c>
      <c r="AA645" s="12">
        <v>0</v>
      </c>
      <c r="AC645" s="12">
        <v>0</v>
      </c>
      <c r="AD645" s="12">
        <v>0</v>
      </c>
      <c r="AF645" s="12">
        <v>0</v>
      </c>
      <c r="AG645" s="12">
        <v>0</v>
      </c>
      <c r="AI645" s="12">
        <v>0</v>
      </c>
      <c r="AJ645" s="12">
        <v>0</v>
      </c>
      <c r="AL645" s="12">
        <v>0</v>
      </c>
      <c r="AM645" s="12">
        <v>0</v>
      </c>
      <c r="AO645" s="12">
        <v>0</v>
      </c>
      <c r="AP645" s="12">
        <v>0</v>
      </c>
      <c r="AR645" s="12">
        <v>0</v>
      </c>
      <c r="AS645" s="12">
        <v>0</v>
      </c>
      <c r="AU645" s="12">
        <v>0</v>
      </c>
      <c r="AV645" s="12">
        <v>0</v>
      </c>
      <c r="AX645" s="12">
        <v>0</v>
      </c>
      <c r="AY645" s="12">
        <v>0</v>
      </c>
    </row>
    <row r="646" spans="1:52" x14ac:dyDescent="0.25">
      <c r="B646" s="2">
        <v>0</v>
      </c>
      <c r="C646" s="1" t="str">
        <v>Щит этажный на 4 квартиры состоит (на 3 ЩЭ):</v>
      </c>
      <c r="D646" s="2">
        <v>0</v>
      </c>
      <c r="E646" s="2">
        <v>0</v>
      </c>
      <c r="F646" s="2">
        <v>0</v>
      </c>
      <c r="G646" s="3">
        <v>0</v>
      </c>
      <c r="H646" s="3">
        <v>0</v>
      </c>
      <c r="J646" s="14">
        <v>0</v>
      </c>
      <c r="K646" s="14">
        <v>0</v>
      </c>
      <c r="N646" s="14">
        <v>0</v>
      </c>
      <c r="O646" s="14">
        <v>0</v>
      </c>
      <c r="Q646" s="12">
        <v>0</v>
      </c>
      <c r="R646" s="12">
        <v>0</v>
      </c>
      <c r="T646" s="12">
        <v>0</v>
      </c>
      <c r="U646" s="12">
        <v>0</v>
      </c>
      <c r="W646" s="12">
        <v>0</v>
      </c>
      <c r="X646" s="12">
        <v>0</v>
      </c>
      <c r="Z646" s="12">
        <v>0</v>
      </c>
      <c r="AA646" s="12">
        <v>0</v>
      </c>
      <c r="AC646" s="12">
        <v>0</v>
      </c>
      <c r="AD646" s="12">
        <v>0</v>
      </c>
      <c r="AF646" s="12">
        <v>0</v>
      </c>
      <c r="AG646" s="12">
        <v>0</v>
      </c>
      <c r="AI646" s="12">
        <v>0</v>
      </c>
      <c r="AJ646" s="12">
        <v>0</v>
      </c>
      <c r="AL646" s="12">
        <v>0</v>
      </c>
      <c r="AM646" s="12">
        <v>0</v>
      </c>
      <c r="AO646" s="12">
        <v>0</v>
      </c>
      <c r="AP646" s="12">
        <v>0</v>
      </c>
      <c r="AR646" s="12">
        <v>0</v>
      </c>
      <c r="AS646" s="12">
        <v>0</v>
      </c>
      <c r="AU646" s="12">
        <v>0</v>
      </c>
      <c r="AV646" s="12">
        <v>0</v>
      </c>
      <c r="AX646" s="12">
        <v>0</v>
      </c>
      <c r="AY646" s="12">
        <v>0</v>
      </c>
    </row>
    <row r="647" spans="1:52" x14ac:dyDescent="0.25">
      <c r="B647" s="2">
        <v>571</v>
      </c>
      <c r="C647" s="1" t="str">
        <v>Выключатель автоматический двухполюсный 50А С ВА47-29 4.5кА (MVA20-2-050-C)</v>
      </c>
      <c r="D647" s="2" t="str">
        <v>шт</v>
      </c>
      <c r="E647" s="2">
        <v>461.93</v>
      </c>
      <c r="F647" s="2">
        <v>12</v>
      </c>
      <c r="G647" s="3">
        <v>5543.16</v>
      </c>
      <c r="H647" s="3">
        <v>0</v>
      </c>
      <c r="J647" s="14">
        <v>0</v>
      </c>
      <c r="K647" s="14">
        <v>0</v>
      </c>
      <c r="N647" s="14">
        <v>12</v>
      </c>
      <c r="O647" s="14">
        <v>5543.16</v>
      </c>
      <c r="Q647" s="12">
        <v>0</v>
      </c>
      <c r="R647" s="12">
        <v>0</v>
      </c>
      <c r="T647" s="12">
        <v>0</v>
      </c>
      <c r="U647" s="12">
        <v>0</v>
      </c>
      <c r="W647" s="12">
        <v>0</v>
      </c>
      <c r="X647" s="12">
        <v>0</v>
      </c>
      <c r="Z647" s="12">
        <v>0</v>
      </c>
      <c r="AA647" s="12">
        <v>0</v>
      </c>
      <c r="AC647" s="12">
        <v>0</v>
      </c>
      <c r="AD647" s="12">
        <v>0</v>
      </c>
      <c r="AF647" s="12">
        <v>0</v>
      </c>
      <c r="AG647" s="12">
        <v>0</v>
      </c>
      <c r="AI647" s="12">
        <v>0</v>
      </c>
      <c r="AJ647" s="12">
        <v>0</v>
      </c>
      <c r="AL647" s="12">
        <v>0</v>
      </c>
      <c r="AM647" s="12">
        <v>0</v>
      </c>
      <c r="AO647" s="12">
        <v>0</v>
      </c>
      <c r="AP647" s="12">
        <v>0</v>
      </c>
      <c r="AR647" s="12">
        <v>0</v>
      </c>
      <c r="AS647" s="12">
        <v>0</v>
      </c>
      <c r="AU647" s="12">
        <v>0</v>
      </c>
      <c r="AV647" s="12">
        <v>0</v>
      </c>
      <c r="AX647" s="12">
        <v>0</v>
      </c>
      <c r="AY647" s="12">
        <v>0</v>
      </c>
    </row>
    <row r="648" spans="1:52" x14ac:dyDescent="0.25">
      <c r="B648" s="2">
        <v>572</v>
      </c>
      <c r="C648" s="1" t="str">
        <v>Сжим ответвительный У-859 м50-70/о4-35 (У-859МУ3)</v>
      </c>
      <c r="D648" s="2" t="str">
        <v>шт</v>
      </c>
      <c r="E648" s="2">
        <v>98.61</v>
      </c>
      <c r="F648" s="2">
        <v>15</v>
      </c>
      <c r="G648" s="3">
        <v>1479.15</v>
      </c>
      <c r="H648" s="3">
        <v>0</v>
      </c>
      <c r="J648" s="14">
        <v>0</v>
      </c>
      <c r="K648" s="14">
        <v>0</v>
      </c>
      <c r="N648" s="14">
        <v>15</v>
      </c>
      <c r="O648" s="14">
        <v>1479.15</v>
      </c>
      <c r="Q648" s="12">
        <v>0</v>
      </c>
      <c r="R648" s="12">
        <v>0</v>
      </c>
      <c r="T648" s="12">
        <v>0</v>
      </c>
      <c r="U648" s="12">
        <v>0</v>
      </c>
      <c r="W648" s="12">
        <v>0</v>
      </c>
      <c r="X648" s="12">
        <v>0</v>
      </c>
      <c r="Z648" s="12">
        <v>0</v>
      </c>
      <c r="AA648" s="12">
        <v>0</v>
      </c>
      <c r="AC648" s="12">
        <v>0</v>
      </c>
      <c r="AD648" s="12">
        <v>0</v>
      </c>
      <c r="AF648" s="12">
        <v>0</v>
      </c>
      <c r="AG648" s="12">
        <v>0</v>
      </c>
      <c r="AI648" s="12">
        <v>0</v>
      </c>
      <c r="AJ648" s="12">
        <v>0</v>
      </c>
      <c r="AL648" s="12">
        <v>0</v>
      </c>
      <c r="AM648" s="12">
        <v>0</v>
      </c>
      <c r="AO648" s="12">
        <v>0</v>
      </c>
      <c r="AP648" s="12">
        <v>0</v>
      </c>
      <c r="AR648" s="12">
        <v>0</v>
      </c>
      <c r="AS648" s="12">
        <v>0</v>
      </c>
      <c r="AU648" s="12">
        <v>0</v>
      </c>
      <c r="AV648" s="12">
        <v>0</v>
      </c>
      <c r="AX648" s="12">
        <v>0</v>
      </c>
      <c r="AY648" s="12">
        <v>0</v>
      </c>
    </row>
    <row r="649" spans="1:52" x14ac:dyDescent="0.25">
      <c r="B649" s="2">
        <v>573</v>
      </c>
      <c r="C649" s="1" t="str">
        <v>Розетка на DIN-рейку с заземлением контактов РАр 10-3-ОП</v>
      </c>
      <c r="D649" s="2" t="str">
        <v>шт</v>
      </c>
      <c r="E649" s="2">
        <v>288.23</v>
      </c>
      <c r="F649" s="2">
        <v>4</v>
      </c>
      <c r="G649" s="3">
        <v>1152.92</v>
      </c>
      <c r="H649" s="3">
        <v>0</v>
      </c>
      <c r="J649" s="14">
        <v>0</v>
      </c>
      <c r="K649" s="14">
        <v>0</v>
      </c>
      <c r="N649" s="14">
        <v>4</v>
      </c>
      <c r="O649" s="14">
        <v>1152.92</v>
      </c>
      <c r="Q649" s="12">
        <v>0</v>
      </c>
      <c r="R649" s="12">
        <v>0</v>
      </c>
      <c r="T649" s="12">
        <v>0</v>
      </c>
      <c r="U649" s="12">
        <v>0</v>
      </c>
      <c r="W649" s="12">
        <v>0</v>
      </c>
      <c r="X649" s="12">
        <v>0</v>
      </c>
      <c r="Z649" s="12">
        <v>0</v>
      </c>
      <c r="AA649" s="12">
        <v>0</v>
      </c>
      <c r="AC649" s="12">
        <v>0</v>
      </c>
      <c r="AD649" s="12">
        <v>0</v>
      </c>
      <c r="AF649" s="12">
        <v>0</v>
      </c>
      <c r="AG649" s="12">
        <v>0</v>
      </c>
      <c r="AI649" s="12">
        <v>0</v>
      </c>
      <c r="AJ649" s="12">
        <v>0</v>
      </c>
      <c r="AL649" s="12">
        <v>0</v>
      </c>
      <c r="AM649" s="12">
        <v>0</v>
      </c>
      <c r="AO649" s="12">
        <v>0</v>
      </c>
      <c r="AP649" s="12">
        <v>0</v>
      </c>
      <c r="AR649" s="12">
        <v>0</v>
      </c>
      <c r="AS649" s="12">
        <v>0</v>
      </c>
      <c r="AU649" s="12">
        <v>0</v>
      </c>
      <c r="AV649" s="12">
        <v>0</v>
      </c>
      <c r="AX649" s="12">
        <v>0</v>
      </c>
      <c r="AY649" s="12">
        <v>0</v>
      </c>
    </row>
    <row r="650" spans="1:52" x14ac:dyDescent="0.25">
      <c r="B650" s="2">
        <v>574</v>
      </c>
      <c r="C650" s="1" t="str">
        <v>Расключение щита этажного ЩЭ</v>
      </c>
      <c r="D650" s="2" t="str">
        <v>шт</v>
      </c>
      <c r="E650" s="2">
        <v>3502.5</v>
      </c>
      <c r="F650" s="2">
        <v>3</v>
      </c>
      <c r="G650" s="3">
        <v>0</v>
      </c>
      <c r="H650" s="3">
        <v>10507.5</v>
      </c>
      <c r="J650" s="14">
        <v>0</v>
      </c>
      <c r="K650" s="14">
        <v>0</v>
      </c>
      <c r="N650" s="14">
        <v>3</v>
      </c>
      <c r="O650" s="14">
        <v>10507.5</v>
      </c>
      <c r="Q650" s="12">
        <v>0</v>
      </c>
      <c r="R650" s="12">
        <v>0</v>
      </c>
      <c r="T650" s="12">
        <v>0</v>
      </c>
      <c r="U650" s="12">
        <v>0</v>
      </c>
      <c r="W650" s="12">
        <v>0</v>
      </c>
      <c r="X650" s="12">
        <v>0</v>
      </c>
      <c r="Z650" s="12">
        <v>0</v>
      </c>
      <c r="AA650" s="12">
        <v>0</v>
      </c>
      <c r="AC650" s="12">
        <v>0</v>
      </c>
      <c r="AD650" s="12">
        <v>0</v>
      </c>
      <c r="AF650" s="12">
        <v>0</v>
      </c>
      <c r="AG650" s="12">
        <v>0</v>
      </c>
      <c r="AI650" s="12">
        <v>0</v>
      </c>
      <c r="AJ650" s="12">
        <v>0</v>
      </c>
      <c r="AL650" s="12">
        <v>0</v>
      </c>
      <c r="AM650" s="12">
        <v>0</v>
      </c>
      <c r="AO650" s="12">
        <v>0</v>
      </c>
      <c r="AP650" s="12">
        <v>0</v>
      </c>
      <c r="AR650" s="12">
        <v>0</v>
      </c>
      <c r="AS650" s="12">
        <v>0</v>
      </c>
      <c r="AU650" s="12">
        <v>0</v>
      </c>
      <c r="AV650" s="12">
        <v>0</v>
      </c>
      <c r="AX650" s="12">
        <v>0</v>
      </c>
      <c r="AY650" s="12">
        <v>0</v>
      </c>
    </row>
    <row r="651" spans="1:52" x14ac:dyDescent="0.25">
      <c r="B651" s="2">
        <v>0</v>
      </c>
      <c r="C651" s="1" t="str">
        <v>2.Светотехническая продукция</v>
      </c>
      <c r="D651" s="2">
        <v>0</v>
      </c>
      <c r="E651" s="2">
        <v>0</v>
      </c>
      <c r="F651" s="2">
        <v>0</v>
      </c>
      <c r="G651" s="3">
        <v>0</v>
      </c>
      <c r="H651" s="3">
        <v>0</v>
      </c>
      <c r="J651" s="14">
        <v>0</v>
      </c>
      <c r="K651" s="14">
        <v>0</v>
      </c>
      <c r="N651" s="14">
        <v>0</v>
      </c>
      <c r="O651" s="14">
        <v>0</v>
      </c>
      <c r="Q651" s="12">
        <v>0</v>
      </c>
      <c r="R651" s="12">
        <v>0</v>
      </c>
      <c r="T651" s="12">
        <v>0</v>
      </c>
      <c r="U651" s="12">
        <v>0</v>
      </c>
      <c r="W651" s="12">
        <v>0</v>
      </c>
      <c r="X651" s="12">
        <v>0</v>
      </c>
      <c r="Z651" s="12">
        <v>0</v>
      </c>
      <c r="AA651" s="12">
        <v>0</v>
      </c>
      <c r="AC651" s="12">
        <v>0</v>
      </c>
      <c r="AD651" s="12">
        <v>0</v>
      </c>
      <c r="AF651" s="12">
        <v>0</v>
      </c>
      <c r="AG651" s="12">
        <v>0</v>
      </c>
      <c r="AI651" s="12">
        <v>0</v>
      </c>
      <c r="AJ651" s="12">
        <v>0</v>
      </c>
      <c r="AL651" s="12">
        <v>0</v>
      </c>
      <c r="AM651" s="12">
        <v>0</v>
      </c>
      <c r="AO651" s="12">
        <v>0</v>
      </c>
      <c r="AP651" s="12">
        <v>0</v>
      </c>
      <c r="AR651" s="12">
        <v>0</v>
      </c>
      <c r="AS651" s="12">
        <v>0</v>
      </c>
      <c r="AU651" s="12">
        <v>0</v>
      </c>
      <c r="AV651" s="12">
        <v>0</v>
      </c>
      <c r="AX651" s="12">
        <v>0</v>
      </c>
      <c r="AY651" s="12">
        <v>0</v>
      </c>
    </row>
    <row r="652" spans="1:52" x14ac:dyDescent="0.25">
      <c r="B652" s="2">
        <v>575</v>
      </c>
      <c r="C652" s="1" t="str">
        <v>Патрон подвесной Е27 пластик белый</v>
      </c>
      <c r="D652" s="2" t="str">
        <v>шт</v>
      </c>
      <c r="E652" s="2">
        <v>24.55</v>
      </c>
      <c r="F652" s="2">
        <v>62</v>
      </c>
      <c r="G652" s="3">
        <v>1522.1</v>
      </c>
      <c r="H652" s="3">
        <v>0</v>
      </c>
      <c r="J652" s="14">
        <v>0</v>
      </c>
      <c r="K652" s="14">
        <v>0</v>
      </c>
      <c r="N652" s="14">
        <v>62</v>
      </c>
      <c r="O652" s="14">
        <v>1522.1000000000001</v>
      </c>
      <c r="Q652" s="12">
        <v>0</v>
      </c>
      <c r="R652" s="12">
        <v>0</v>
      </c>
      <c r="T652" s="12">
        <v>0</v>
      </c>
      <c r="U652" s="12">
        <v>0</v>
      </c>
      <c r="W652" s="12">
        <v>0</v>
      </c>
      <c r="X652" s="12">
        <v>0</v>
      </c>
      <c r="Z652" s="12">
        <v>0</v>
      </c>
      <c r="AA652" s="12">
        <v>0</v>
      </c>
      <c r="AC652" s="12">
        <v>0</v>
      </c>
      <c r="AD652" s="12">
        <v>0</v>
      </c>
      <c r="AF652" s="12">
        <v>0</v>
      </c>
      <c r="AG652" s="12">
        <v>0</v>
      </c>
      <c r="AI652" s="12">
        <v>0</v>
      </c>
      <c r="AJ652" s="12">
        <v>0</v>
      </c>
      <c r="AL652" s="12">
        <v>0</v>
      </c>
      <c r="AM652" s="12">
        <v>0</v>
      </c>
      <c r="AO652" s="12">
        <v>0</v>
      </c>
      <c r="AP652" s="12">
        <v>0</v>
      </c>
      <c r="AR652" s="12">
        <v>0</v>
      </c>
      <c r="AS652" s="12">
        <v>0</v>
      </c>
      <c r="AU652" s="12">
        <v>0</v>
      </c>
      <c r="AV652" s="12">
        <v>0</v>
      </c>
      <c r="AX652" s="12">
        <v>0</v>
      </c>
      <c r="AY652" s="12">
        <v>0</v>
      </c>
    </row>
    <row r="653" spans="1:52" x14ac:dyDescent="0.25">
      <c r="B653" s="2">
        <v>576</v>
      </c>
      <c r="C653" s="1" t="str">
        <v>Подключение подвесного патрона</v>
      </c>
      <c r="D653" s="2" t="str">
        <v>шт</v>
      </c>
      <c r="E653" s="2">
        <v>213.5</v>
      </c>
      <c r="F653" s="2">
        <v>62</v>
      </c>
      <c r="G653" s="3">
        <v>0</v>
      </c>
      <c r="H653" s="3">
        <v>13237</v>
      </c>
      <c r="J653" s="14">
        <v>0</v>
      </c>
      <c r="K653" s="14">
        <v>0</v>
      </c>
      <c r="N653" s="14">
        <v>62</v>
      </c>
      <c r="O653" s="14">
        <v>13237</v>
      </c>
      <c r="Q653" s="12">
        <v>0</v>
      </c>
      <c r="R653" s="12">
        <v>0</v>
      </c>
      <c r="T653" s="12">
        <v>0</v>
      </c>
      <c r="U653" s="12">
        <v>0</v>
      </c>
      <c r="W653" s="12">
        <v>0</v>
      </c>
      <c r="X653" s="12">
        <v>0</v>
      </c>
      <c r="Z653" s="12">
        <v>0</v>
      </c>
      <c r="AA653" s="12">
        <v>0</v>
      </c>
      <c r="AC653" s="12">
        <v>0</v>
      </c>
      <c r="AD653" s="12">
        <v>0</v>
      </c>
      <c r="AF653" s="12">
        <v>0</v>
      </c>
      <c r="AG653" s="12">
        <v>0</v>
      </c>
      <c r="AI653" s="12">
        <v>0</v>
      </c>
      <c r="AJ653" s="12">
        <v>0</v>
      </c>
      <c r="AL653" s="12">
        <v>0</v>
      </c>
      <c r="AM653" s="12">
        <v>0</v>
      </c>
      <c r="AO653" s="12">
        <v>0</v>
      </c>
      <c r="AP653" s="12">
        <v>0</v>
      </c>
      <c r="AR653" s="12">
        <v>0</v>
      </c>
      <c r="AS653" s="12">
        <v>0</v>
      </c>
      <c r="AU653" s="12">
        <v>0</v>
      </c>
      <c r="AV653" s="12">
        <v>0</v>
      </c>
      <c r="AX653" s="12">
        <v>0</v>
      </c>
      <c r="AY653" s="12">
        <v>0</v>
      </c>
    </row>
    <row r="654" spans="1:52" x14ac:dyDescent="0.25">
      <c r="B654" s="2">
        <v>577</v>
      </c>
      <c r="C654" s="1" t="str">
        <v>Лампа светодиодная LED 11вт E27 белый ECO</v>
      </c>
      <c r="D654" s="2" t="str">
        <v>шт</v>
      </c>
      <c r="E654" s="2">
        <v>96.08</v>
      </c>
      <c r="F654" s="2">
        <v>62</v>
      </c>
      <c r="G654" s="3">
        <v>5956.96</v>
      </c>
      <c r="H654" s="3">
        <v>0</v>
      </c>
      <c r="J654" s="14">
        <v>0</v>
      </c>
      <c r="K654" s="14">
        <v>0</v>
      </c>
      <c r="N654" s="14">
        <v>62</v>
      </c>
      <c r="O654" s="14">
        <v>5956.96</v>
      </c>
      <c r="Q654" s="12">
        <v>0</v>
      </c>
      <c r="R654" s="12">
        <v>0</v>
      </c>
      <c r="T654" s="12">
        <v>0</v>
      </c>
      <c r="U654" s="12">
        <v>0</v>
      </c>
      <c r="W654" s="12">
        <v>0</v>
      </c>
      <c r="X654" s="12">
        <v>0</v>
      </c>
      <c r="Z654" s="12">
        <v>0</v>
      </c>
      <c r="AA654" s="12">
        <v>0</v>
      </c>
      <c r="AC654" s="12">
        <v>0</v>
      </c>
      <c r="AD654" s="12">
        <v>0</v>
      </c>
      <c r="AF654" s="12">
        <v>0</v>
      </c>
      <c r="AG654" s="12">
        <v>0</v>
      </c>
      <c r="AI654" s="12">
        <v>0</v>
      </c>
      <c r="AJ654" s="12">
        <v>0</v>
      </c>
      <c r="AL654" s="12">
        <v>0</v>
      </c>
      <c r="AM654" s="12">
        <v>0</v>
      </c>
      <c r="AO654" s="12">
        <v>0</v>
      </c>
      <c r="AP654" s="12">
        <v>0</v>
      </c>
      <c r="AR654" s="12">
        <v>0</v>
      </c>
      <c r="AS654" s="12">
        <v>0</v>
      </c>
      <c r="AU654" s="12">
        <v>0</v>
      </c>
      <c r="AV654" s="12">
        <v>0</v>
      </c>
      <c r="AX654" s="12">
        <v>0</v>
      </c>
      <c r="AY654" s="12">
        <v>0</v>
      </c>
    </row>
    <row r="655" spans="1:52" x14ac:dyDescent="0.25">
      <c r="B655" s="2">
        <v>578</v>
      </c>
      <c r="C655" s="1" t="str">
        <v>358882 STREET NT22 396 черный Светильник ландшафтный светодиодный IP54 LED 4000К 18W 220V OPAL пластиковый корпус</v>
      </c>
      <c r="D655" s="2" t="str">
        <v>шт</v>
      </c>
      <c r="E655" s="2">
        <v>2500</v>
      </c>
      <c r="F655" s="2">
        <v>12</v>
      </c>
      <c r="G655" s="3">
        <v>30000</v>
      </c>
      <c r="H655" s="3">
        <v>0</v>
      </c>
      <c r="J655" s="14">
        <v>0</v>
      </c>
      <c r="K655" s="14">
        <v>0</v>
      </c>
      <c r="N655" s="14">
        <v>12</v>
      </c>
      <c r="O655" s="14">
        <v>30000</v>
      </c>
      <c r="Q655" s="12">
        <v>0</v>
      </c>
      <c r="R655" s="12">
        <v>0</v>
      </c>
      <c r="T655" s="12">
        <v>0</v>
      </c>
      <c r="U655" s="12">
        <v>0</v>
      </c>
      <c r="W655" s="12">
        <v>0</v>
      </c>
      <c r="X655" s="12">
        <v>0</v>
      </c>
      <c r="Z655" s="12">
        <v>0</v>
      </c>
      <c r="AA655" s="12">
        <v>0</v>
      </c>
      <c r="AC655" s="12">
        <v>0</v>
      </c>
      <c r="AD655" s="12">
        <v>0</v>
      </c>
      <c r="AF655" s="12">
        <v>0</v>
      </c>
      <c r="AG655" s="12">
        <v>0</v>
      </c>
      <c r="AI655" s="12">
        <v>0</v>
      </c>
      <c r="AJ655" s="12">
        <v>0</v>
      </c>
      <c r="AL655" s="12">
        <v>0</v>
      </c>
      <c r="AM655" s="12">
        <v>0</v>
      </c>
      <c r="AO655" s="12">
        <v>0</v>
      </c>
      <c r="AP655" s="12">
        <v>0</v>
      </c>
      <c r="AR655" s="12">
        <v>0</v>
      </c>
      <c r="AS655" s="12">
        <v>0</v>
      </c>
      <c r="AU655" s="12">
        <v>0</v>
      </c>
      <c r="AV655" s="12">
        <v>0</v>
      </c>
      <c r="AX655" s="12">
        <v>0</v>
      </c>
      <c r="AY655" s="12">
        <v>0</v>
      </c>
    </row>
    <row r="656" spans="1:52" x14ac:dyDescent="0.25">
      <c r="B656" s="2">
        <v>579</v>
      </c>
      <c r="C656" s="1" t="str">
        <v>Монтаж и подключение накладного светильника</v>
      </c>
      <c r="D656" s="2" t="str">
        <v>шт</v>
      </c>
      <c r="E656" s="2">
        <v>384.3</v>
      </c>
      <c r="F656" s="2">
        <v>12</v>
      </c>
      <c r="G656" s="3">
        <v>0</v>
      </c>
      <c r="H656" s="3">
        <v>4611.6000000000004</v>
      </c>
      <c r="J656" s="14">
        <v>0</v>
      </c>
      <c r="K656" s="14">
        <v>0</v>
      </c>
      <c r="N656" s="14">
        <v>12</v>
      </c>
      <c r="O656" s="14">
        <v>4611.6000000000004</v>
      </c>
      <c r="Q656" s="12">
        <v>0</v>
      </c>
      <c r="R656" s="12">
        <v>0</v>
      </c>
      <c r="T656" s="12">
        <v>0</v>
      </c>
      <c r="U656" s="12">
        <v>0</v>
      </c>
      <c r="W656" s="12">
        <v>0</v>
      </c>
      <c r="X656" s="12">
        <v>0</v>
      </c>
      <c r="Z656" s="12">
        <v>0</v>
      </c>
      <c r="AA656" s="12">
        <v>0</v>
      </c>
      <c r="AC656" s="12">
        <v>0</v>
      </c>
      <c r="AD656" s="12">
        <v>0</v>
      </c>
      <c r="AF656" s="12">
        <v>0</v>
      </c>
      <c r="AG656" s="12">
        <v>0</v>
      </c>
      <c r="AI656" s="12">
        <v>0</v>
      </c>
      <c r="AJ656" s="12">
        <v>0</v>
      </c>
      <c r="AL656" s="12">
        <v>0</v>
      </c>
      <c r="AM656" s="12">
        <v>0</v>
      </c>
      <c r="AO656" s="12">
        <v>0</v>
      </c>
      <c r="AP656" s="12">
        <v>0</v>
      </c>
      <c r="AR656" s="12">
        <v>0</v>
      </c>
      <c r="AS656" s="12">
        <v>0</v>
      </c>
      <c r="AU656" s="12">
        <v>0</v>
      </c>
      <c r="AV656" s="12">
        <v>0</v>
      </c>
      <c r="AX656" s="12">
        <v>0</v>
      </c>
      <c r="AY656" s="12">
        <v>0</v>
      </c>
    </row>
    <row r="657" spans="2:51" x14ac:dyDescent="0.25">
      <c r="B657" s="2">
        <v>580</v>
      </c>
      <c r="C657" s="1" t="str">
        <v>БРА Kink light мелисса 08438-2, 19(21)</v>
      </c>
      <c r="D657" s="2" t="str">
        <v>шт</v>
      </c>
      <c r="E657" s="2">
        <v>6950</v>
      </c>
      <c r="F657" s="2">
        <v>4</v>
      </c>
      <c r="G657" s="3">
        <v>27800</v>
      </c>
      <c r="H657" s="3">
        <v>0</v>
      </c>
      <c r="J657" s="14">
        <v>0</v>
      </c>
      <c r="K657" s="14">
        <v>0</v>
      </c>
      <c r="N657" s="14">
        <v>4</v>
      </c>
      <c r="O657" s="14">
        <v>27800</v>
      </c>
      <c r="Q657" s="12">
        <v>0</v>
      </c>
      <c r="R657" s="12">
        <v>0</v>
      </c>
      <c r="T657" s="12">
        <v>0</v>
      </c>
      <c r="U657" s="12">
        <v>0</v>
      </c>
      <c r="W657" s="12">
        <v>0</v>
      </c>
      <c r="X657" s="12">
        <v>0</v>
      </c>
      <c r="Z657" s="12">
        <v>0</v>
      </c>
      <c r="AA657" s="12">
        <v>0</v>
      </c>
      <c r="AC657" s="12">
        <v>0</v>
      </c>
      <c r="AD657" s="12">
        <v>0</v>
      </c>
      <c r="AF657" s="12">
        <v>0</v>
      </c>
      <c r="AG657" s="12">
        <v>0</v>
      </c>
      <c r="AI657" s="12">
        <v>0</v>
      </c>
      <c r="AJ657" s="12">
        <v>0</v>
      </c>
      <c r="AL657" s="12">
        <v>0</v>
      </c>
      <c r="AM657" s="12">
        <v>0</v>
      </c>
      <c r="AO657" s="12">
        <v>0</v>
      </c>
      <c r="AP657" s="12">
        <v>0</v>
      </c>
      <c r="AR657" s="12">
        <v>0</v>
      </c>
      <c r="AS657" s="12">
        <v>0</v>
      </c>
      <c r="AU657" s="12">
        <v>0</v>
      </c>
      <c r="AV657" s="12">
        <v>0</v>
      </c>
      <c r="AX657" s="12">
        <v>0</v>
      </c>
      <c r="AY657" s="12">
        <v>0</v>
      </c>
    </row>
    <row r="658" spans="2:51" x14ac:dyDescent="0.25">
      <c r="B658" s="2">
        <v>581</v>
      </c>
      <c r="C658" s="1" t="str">
        <v>Бра настенная</v>
      </c>
      <c r="D658" s="2" t="str">
        <v>шт</v>
      </c>
      <c r="E658" s="2">
        <v>1050</v>
      </c>
      <c r="F658" s="2">
        <v>4</v>
      </c>
      <c r="G658" s="3">
        <v>0</v>
      </c>
      <c r="H658" s="3">
        <v>4200</v>
      </c>
      <c r="J658" s="14">
        <v>0</v>
      </c>
      <c r="K658" s="14">
        <v>0</v>
      </c>
      <c r="N658" s="14">
        <v>4</v>
      </c>
      <c r="O658" s="14">
        <v>4200</v>
      </c>
      <c r="Q658" s="12">
        <v>0</v>
      </c>
      <c r="R658" s="12">
        <v>0</v>
      </c>
      <c r="T658" s="12">
        <v>0</v>
      </c>
      <c r="U658" s="12">
        <v>0</v>
      </c>
      <c r="W658" s="12">
        <v>0</v>
      </c>
      <c r="X658" s="12">
        <v>0</v>
      </c>
      <c r="Z658" s="12">
        <v>0</v>
      </c>
      <c r="AA658" s="12">
        <v>0</v>
      </c>
      <c r="AC658" s="12">
        <v>0</v>
      </c>
      <c r="AD658" s="12">
        <v>0</v>
      </c>
      <c r="AF658" s="12">
        <v>0</v>
      </c>
      <c r="AG658" s="12">
        <v>0</v>
      </c>
      <c r="AI658" s="12">
        <v>0</v>
      </c>
      <c r="AJ658" s="12">
        <v>0</v>
      </c>
      <c r="AL658" s="12">
        <v>0</v>
      </c>
      <c r="AM658" s="12">
        <v>0</v>
      </c>
      <c r="AO658" s="12">
        <v>0</v>
      </c>
      <c r="AP658" s="12">
        <v>0</v>
      </c>
      <c r="AR658" s="12">
        <v>0</v>
      </c>
      <c r="AS658" s="12">
        <v>0</v>
      </c>
      <c r="AU658" s="12">
        <v>0</v>
      </c>
      <c r="AV658" s="12">
        <v>0</v>
      </c>
      <c r="AX658" s="12">
        <v>0</v>
      </c>
      <c r="AY658" s="12">
        <v>0</v>
      </c>
    </row>
    <row r="659" spans="2:51" x14ac:dyDescent="0.25">
      <c r="B659" s="2">
        <v>582</v>
      </c>
      <c r="C659" s="1" t="str">
        <v>Светильник светодиодный SPO-950-3-40K-018 18Вт 4000К 1890Лм IP40 595х180х40 матовый</v>
      </c>
      <c r="D659" s="2" t="str">
        <v>шт</v>
      </c>
      <c r="E659" s="2">
        <v>1636.25</v>
      </c>
      <c r="F659" s="2">
        <v>36</v>
      </c>
      <c r="G659" s="3">
        <v>58905</v>
      </c>
      <c r="H659" s="3">
        <v>0</v>
      </c>
      <c r="J659" s="14">
        <v>0</v>
      </c>
      <c r="K659" s="14">
        <v>0</v>
      </c>
      <c r="N659" s="14">
        <v>36</v>
      </c>
      <c r="O659" s="14">
        <v>58905</v>
      </c>
      <c r="Q659" s="12">
        <v>0</v>
      </c>
      <c r="R659" s="12">
        <v>0</v>
      </c>
      <c r="T659" s="12">
        <v>0</v>
      </c>
      <c r="U659" s="12">
        <v>0</v>
      </c>
      <c r="W659" s="12">
        <v>0</v>
      </c>
      <c r="X659" s="12">
        <v>0</v>
      </c>
      <c r="Z659" s="12">
        <v>0</v>
      </c>
      <c r="AA659" s="12">
        <v>0</v>
      </c>
      <c r="AC659" s="12">
        <v>0</v>
      </c>
      <c r="AD659" s="12">
        <v>0</v>
      </c>
      <c r="AF659" s="12">
        <v>0</v>
      </c>
      <c r="AG659" s="12">
        <v>0</v>
      </c>
      <c r="AI659" s="12">
        <v>0</v>
      </c>
      <c r="AJ659" s="12">
        <v>0</v>
      </c>
      <c r="AL659" s="12">
        <v>0</v>
      </c>
      <c r="AM659" s="12">
        <v>0</v>
      </c>
      <c r="AO659" s="12">
        <v>0</v>
      </c>
      <c r="AP659" s="12">
        <v>0</v>
      </c>
      <c r="AR659" s="12">
        <v>0</v>
      </c>
      <c r="AS659" s="12">
        <v>0</v>
      </c>
      <c r="AU659" s="12">
        <v>0</v>
      </c>
      <c r="AV659" s="12">
        <v>0</v>
      </c>
      <c r="AX659" s="12">
        <v>0</v>
      </c>
      <c r="AY659" s="12">
        <v>0</v>
      </c>
    </row>
    <row r="660" spans="2:51" x14ac:dyDescent="0.25">
      <c r="B660" s="2">
        <v>583</v>
      </c>
      <c r="C660" s="1" t="str">
        <v>Монтаж и подключение светильника в армстронг</v>
      </c>
      <c r="D660" s="2" t="str">
        <v>шт</v>
      </c>
      <c r="E660" s="2">
        <v>400</v>
      </c>
      <c r="F660" s="2">
        <v>36</v>
      </c>
      <c r="G660" s="3">
        <v>0</v>
      </c>
      <c r="H660" s="3">
        <v>14400</v>
      </c>
      <c r="J660" s="14">
        <v>0</v>
      </c>
      <c r="K660" s="14">
        <v>0</v>
      </c>
      <c r="N660" s="14">
        <v>36</v>
      </c>
      <c r="O660" s="14">
        <v>14400</v>
      </c>
      <c r="Q660" s="12">
        <v>0</v>
      </c>
      <c r="R660" s="12">
        <v>0</v>
      </c>
      <c r="T660" s="12">
        <v>0</v>
      </c>
      <c r="U660" s="12">
        <v>0</v>
      </c>
      <c r="W660" s="12">
        <v>0</v>
      </c>
      <c r="X660" s="12">
        <v>0</v>
      </c>
      <c r="Z660" s="12">
        <v>0</v>
      </c>
      <c r="AA660" s="12">
        <v>0</v>
      </c>
      <c r="AC660" s="12">
        <v>0</v>
      </c>
      <c r="AD660" s="12">
        <v>0</v>
      </c>
      <c r="AF660" s="12">
        <v>0</v>
      </c>
      <c r="AG660" s="12">
        <v>0</v>
      </c>
      <c r="AI660" s="12">
        <v>0</v>
      </c>
      <c r="AJ660" s="12">
        <v>0</v>
      </c>
      <c r="AL660" s="12">
        <v>0</v>
      </c>
      <c r="AM660" s="12">
        <v>0</v>
      </c>
      <c r="AO660" s="12">
        <v>0</v>
      </c>
      <c r="AP660" s="12">
        <v>0</v>
      </c>
      <c r="AR660" s="12">
        <v>0</v>
      </c>
      <c r="AS660" s="12">
        <v>0</v>
      </c>
      <c r="AU660" s="12">
        <v>0</v>
      </c>
      <c r="AV660" s="12">
        <v>0</v>
      </c>
      <c r="AX660" s="12">
        <v>0</v>
      </c>
      <c r="AY660" s="12">
        <v>0</v>
      </c>
    </row>
    <row r="661" spans="2:51" x14ac:dyDescent="0.25">
      <c r="B661" s="2">
        <v>584</v>
      </c>
      <c r="C661" s="1" t="str">
        <v>Датчик движения ИК встраиваемый 1200w 360 гр. 6м IP20 белый (SEN86 бел.)</v>
      </c>
      <c r="D661" s="2" t="str">
        <v>шт</v>
      </c>
      <c r="E661" s="2">
        <v>450</v>
      </c>
      <c r="F661" s="2">
        <v>14</v>
      </c>
      <c r="G661" s="3">
        <v>6300</v>
      </c>
      <c r="H661" s="3">
        <v>0</v>
      </c>
      <c r="J661" s="14">
        <v>0</v>
      </c>
      <c r="K661" s="14">
        <v>0</v>
      </c>
      <c r="N661" s="14">
        <v>14</v>
      </c>
      <c r="O661" s="14">
        <v>6300</v>
      </c>
      <c r="Q661" s="12">
        <v>0</v>
      </c>
      <c r="R661" s="12">
        <v>0</v>
      </c>
      <c r="T661" s="12">
        <v>0</v>
      </c>
      <c r="U661" s="12">
        <v>0</v>
      </c>
      <c r="W661" s="12">
        <v>0</v>
      </c>
      <c r="X661" s="12">
        <v>0</v>
      </c>
      <c r="Z661" s="12">
        <v>0</v>
      </c>
      <c r="AA661" s="12">
        <v>0</v>
      </c>
      <c r="AC661" s="12">
        <v>0</v>
      </c>
      <c r="AD661" s="12">
        <v>0</v>
      </c>
      <c r="AF661" s="12">
        <v>0</v>
      </c>
      <c r="AG661" s="12">
        <v>0</v>
      </c>
      <c r="AI661" s="12">
        <v>0</v>
      </c>
      <c r="AJ661" s="12">
        <v>0</v>
      </c>
      <c r="AL661" s="12">
        <v>0</v>
      </c>
      <c r="AM661" s="12">
        <v>0</v>
      </c>
      <c r="AO661" s="12">
        <v>0</v>
      </c>
      <c r="AP661" s="12">
        <v>0</v>
      </c>
      <c r="AR661" s="12">
        <v>0</v>
      </c>
      <c r="AS661" s="12">
        <v>0</v>
      </c>
      <c r="AU661" s="12">
        <v>0</v>
      </c>
      <c r="AV661" s="12">
        <v>0</v>
      </c>
      <c r="AX661" s="12">
        <v>0</v>
      </c>
      <c r="AY661" s="12">
        <v>0</v>
      </c>
    </row>
    <row r="662" spans="2:51" x14ac:dyDescent="0.25">
      <c r="B662" s="2">
        <v>585</v>
      </c>
      <c r="C662" s="1" t="str">
        <v xml:space="preserve">Монтаж и подключение датчика движения </v>
      </c>
      <c r="D662" s="2" t="str">
        <v>шт</v>
      </c>
      <c r="E662" s="2">
        <v>360</v>
      </c>
      <c r="F662" s="2">
        <v>14</v>
      </c>
      <c r="G662" s="3">
        <v>0</v>
      </c>
      <c r="H662" s="3">
        <v>5040</v>
      </c>
      <c r="J662" s="14">
        <v>0</v>
      </c>
      <c r="K662" s="14">
        <v>0</v>
      </c>
      <c r="N662" s="14">
        <v>14</v>
      </c>
      <c r="O662" s="14">
        <v>5040</v>
      </c>
      <c r="Q662" s="12">
        <v>0</v>
      </c>
      <c r="R662" s="12">
        <v>0</v>
      </c>
      <c r="T662" s="12">
        <v>0</v>
      </c>
      <c r="U662" s="12">
        <v>0</v>
      </c>
      <c r="W662" s="12">
        <v>0</v>
      </c>
      <c r="X662" s="12">
        <v>0</v>
      </c>
      <c r="Z662" s="12">
        <v>0</v>
      </c>
      <c r="AA662" s="12">
        <v>0</v>
      </c>
      <c r="AC662" s="12">
        <v>0</v>
      </c>
      <c r="AD662" s="12">
        <v>0</v>
      </c>
      <c r="AF662" s="12">
        <v>0</v>
      </c>
      <c r="AG662" s="12">
        <v>0</v>
      </c>
      <c r="AI662" s="12">
        <v>0</v>
      </c>
      <c r="AJ662" s="12">
        <v>0</v>
      </c>
      <c r="AL662" s="12">
        <v>0</v>
      </c>
      <c r="AM662" s="12">
        <v>0</v>
      </c>
      <c r="AO662" s="12">
        <v>0</v>
      </c>
      <c r="AP662" s="12">
        <v>0</v>
      </c>
      <c r="AR662" s="12">
        <v>0</v>
      </c>
      <c r="AS662" s="12">
        <v>0</v>
      </c>
      <c r="AU662" s="12">
        <v>0</v>
      </c>
      <c r="AV662" s="12">
        <v>0</v>
      </c>
      <c r="AX662" s="12">
        <v>0</v>
      </c>
      <c r="AY662" s="12">
        <v>0</v>
      </c>
    </row>
    <row r="663" spans="2:51" x14ac:dyDescent="0.25">
      <c r="B663" s="2">
        <v>586</v>
      </c>
      <c r="C663" s="1" t="str">
        <v>Коробка распределительная 85х85х40мм для наружного монтажа IP55</v>
      </c>
      <c r="D663" s="2" t="str">
        <v>шт</v>
      </c>
      <c r="E663" s="2">
        <v>64.680000000000007</v>
      </c>
      <c r="F663" s="2">
        <v>36</v>
      </c>
      <c r="G663" s="3">
        <v>2328.48</v>
      </c>
      <c r="H663" s="3">
        <v>0</v>
      </c>
      <c r="J663" s="14">
        <v>0</v>
      </c>
      <c r="K663" s="14">
        <v>0</v>
      </c>
      <c r="N663" s="14">
        <v>36</v>
      </c>
      <c r="O663" s="14">
        <v>2328.4800000000005</v>
      </c>
      <c r="Q663" s="12">
        <v>0</v>
      </c>
      <c r="R663" s="12">
        <v>0</v>
      </c>
      <c r="T663" s="12">
        <v>0</v>
      </c>
      <c r="U663" s="12">
        <v>0</v>
      </c>
      <c r="W663" s="12">
        <v>0</v>
      </c>
      <c r="X663" s="12">
        <v>0</v>
      </c>
      <c r="Z663" s="12">
        <v>0</v>
      </c>
      <c r="AA663" s="12">
        <v>0</v>
      </c>
      <c r="AC663" s="12">
        <v>0</v>
      </c>
      <c r="AD663" s="12">
        <v>0</v>
      </c>
      <c r="AF663" s="12">
        <v>0</v>
      </c>
      <c r="AG663" s="12">
        <v>0</v>
      </c>
      <c r="AI663" s="12">
        <v>0</v>
      </c>
      <c r="AJ663" s="12">
        <v>0</v>
      </c>
      <c r="AL663" s="12">
        <v>0</v>
      </c>
      <c r="AM663" s="12">
        <v>0</v>
      </c>
      <c r="AO663" s="12">
        <v>0</v>
      </c>
      <c r="AP663" s="12">
        <v>0</v>
      </c>
      <c r="AR663" s="12">
        <v>0</v>
      </c>
      <c r="AS663" s="12">
        <v>0</v>
      </c>
      <c r="AU663" s="12">
        <v>0</v>
      </c>
      <c r="AV663" s="12">
        <v>0</v>
      </c>
      <c r="AX663" s="12">
        <v>0</v>
      </c>
      <c r="AY663" s="12">
        <v>0</v>
      </c>
    </row>
    <row r="664" spans="2:51" x14ac:dyDescent="0.25">
      <c r="B664" s="2">
        <v>587</v>
      </c>
      <c r="C664" s="1" t="str">
        <v>Монтаж и подключение распределительных коробок</v>
      </c>
      <c r="D664" s="2" t="str">
        <v>шт</v>
      </c>
      <c r="E664" s="2">
        <v>128.1</v>
      </c>
      <c r="F664" s="2">
        <v>36</v>
      </c>
      <c r="G664" s="3">
        <v>0</v>
      </c>
      <c r="H664" s="3">
        <v>4611.6000000000004</v>
      </c>
      <c r="J664" s="14">
        <v>0</v>
      </c>
      <c r="K664" s="14">
        <v>0</v>
      </c>
      <c r="N664" s="14">
        <v>36</v>
      </c>
      <c r="O664" s="14">
        <v>4611.5999999999995</v>
      </c>
      <c r="Q664" s="12">
        <v>0</v>
      </c>
      <c r="R664" s="12">
        <v>0</v>
      </c>
      <c r="T664" s="12">
        <v>0</v>
      </c>
      <c r="U664" s="12">
        <v>0</v>
      </c>
      <c r="W664" s="12">
        <v>0</v>
      </c>
      <c r="X664" s="12">
        <v>0</v>
      </c>
      <c r="Z664" s="12">
        <v>0</v>
      </c>
      <c r="AA664" s="12">
        <v>0</v>
      </c>
      <c r="AC664" s="12">
        <v>0</v>
      </c>
      <c r="AD664" s="12">
        <v>0</v>
      </c>
      <c r="AF664" s="12">
        <v>0</v>
      </c>
      <c r="AG664" s="12">
        <v>0</v>
      </c>
      <c r="AI664" s="12">
        <v>0</v>
      </c>
      <c r="AJ664" s="12">
        <v>0</v>
      </c>
      <c r="AL664" s="12">
        <v>0</v>
      </c>
      <c r="AM664" s="12">
        <v>0</v>
      </c>
      <c r="AO664" s="12">
        <v>0</v>
      </c>
      <c r="AP664" s="12">
        <v>0</v>
      </c>
      <c r="AR664" s="12">
        <v>0</v>
      </c>
      <c r="AS664" s="12">
        <v>0</v>
      </c>
      <c r="AU664" s="12">
        <v>0</v>
      </c>
      <c r="AV664" s="12">
        <v>0</v>
      </c>
      <c r="AX664" s="12">
        <v>0</v>
      </c>
      <c r="AY664" s="12">
        <v>0</v>
      </c>
    </row>
    <row r="665" spans="2:51" x14ac:dyDescent="0.25">
      <c r="B665" s="2">
        <v>0</v>
      </c>
      <c r="C665" s="1" t="str">
        <v>Декоративная подсветка картины</v>
      </c>
      <c r="D665" s="2">
        <v>0</v>
      </c>
      <c r="E665" s="2">
        <v>0</v>
      </c>
      <c r="F665" s="2">
        <v>0</v>
      </c>
      <c r="G665" s="3">
        <v>0</v>
      </c>
      <c r="H665" s="3">
        <v>0</v>
      </c>
      <c r="J665" s="14">
        <v>0</v>
      </c>
      <c r="K665" s="14">
        <v>0</v>
      </c>
      <c r="N665" s="14">
        <v>0</v>
      </c>
      <c r="O665" s="14">
        <v>0</v>
      </c>
      <c r="Q665" s="12">
        <v>0</v>
      </c>
      <c r="R665" s="12">
        <v>0</v>
      </c>
      <c r="T665" s="12">
        <v>0</v>
      </c>
      <c r="U665" s="12">
        <v>0</v>
      </c>
      <c r="W665" s="12">
        <v>0</v>
      </c>
      <c r="X665" s="12">
        <v>0</v>
      </c>
      <c r="Z665" s="12">
        <v>0</v>
      </c>
      <c r="AA665" s="12">
        <v>0</v>
      </c>
      <c r="AC665" s="12">
        <v>0</v>
      </c>
      <c r="AD665" s="12">
        <v>0</v>
      </c>
      <c r="AF665" s="12">
        <v>0</v>
      </c>
      <c r="AG665" s="12">
        <v>0</v>
      </c>
      <c r="AI665" s="12">
        <v>0</v>
      </c>
      <c r="AJ665" s="12">
        <v>0</v>
      </c>
      <c r="AL665" s="12">
        <v>0</v>
      </c>
      <c r="AM665" s="12">
        <v>0</v>
      </c>
      <c r="AO665" s="12">
        <v>0</v>
      </c>
      <c r="AP665" s="12">
        <v>0</v>
      </c>
      <c r="AR665" s="12">
        <v>0</v>
      </c>
      <c r="AS665" s="12">
        <v>0</v>
      </c>
      <c r="AU665" s="12">
        <v>0</v>
      </c>
      <c r="AV665" s="12">
        <v>0</v>
      </c>
      <c r="AX665" s="12">
        <v>0</v>
      </c>
      <c r="AY665" s="12">
        <v>0</v>
      </c>
    </row>
    <row r="666" spans="2:51" x14ac:dyDescent="0.25">
      <c r="B666" s="2">
        <v>588</v>
      </c>
      <c r="C666" s="1" t="str">
        <v>Профиль SL-SLIM-H13M-F25-3000 ANOD ( Алюминий)</v>
      </c>
      <c r="D666" s="2" t="str">
        <v>м</v>
      </c>
      <c r="E666" s="2">
        <v>850</v>
      </c>
      <c r="F666" s="2">
        <v>12</v>
      </c>
      <c r="G666" s="3">
        <v>10200</v>
      </c>
      <c r="H666" s="3">
        <v>0</v>
      </c>
      <c r="J666" s="14">
        <v>0</v>
      </c>
      <c r="K666" s="14">
        <v>0</v>
      </c>
      <c r="N666" s="14">
        <v>12</v>
      </c>
      <c r="O666" s="14">
        <v>10200</v>
      </c>
      <c r="Q666" s="12">
        <v>0</v>
      </c>
      <c r="R666" s="12">
        <v>0</v>
      </c>
      <c r="T666" s="12">
        <v>0</v>
      </c>
      <c r="U666" s="12">
        <v>0</v>
      </c>
      <c r="W666" s="12">
        <v>0</v>
      </c>
      <c r="X666" s="12">
        <v>0</v>
      </c>
      <c r="Z666" s="12">
        <v>0</v>
      </c>
      <c r="AA666" s="12">
        <v>0</v>
      </c>
      <c r="AC666" s="12">
        <v>0</v>
      </c>
      <c r="AD666" s="12">
        <v>0</v>
      </c>
      <c r="AF666" s="12">
        <v>0</v>
      </c>
      <c r="AG666" s="12">
        <v>0</v>
      </c>
      <c r="AI666" s="12">
        <v>0</v>
      </c>
      <c r="AJ666" s="12">
        <v>0</v>
      </c>
      <c r="AL666" s="12">
        <v>0</v>
      </c>
      <c r="AM666" s="12">
        <v>0</v>
      </c>
      <c r="AO666" s="12">
        <v>0</v>
      </c>
      <c r="AP666" s="12">
        <v>0</v>
      </c>
      <c r="AR666" s="12">
        <v>0</v>
      </c>
      <c r="AS666" s="12">
        <v>0</v>
      </c>
      <c r="AU666" s="12">
        <v>0</v>
      </c>
      <c r="AV666" s="12">
        <v>0</v>
      </c>
      <c r="AX666" s="12">
        <v>0</v>
      </c>
      <c r="AY666" s="12">
        <v>0</v>
      </c>
    </row>
    <row r="667" spans="2:51" x14ac:dyDescent="0.25">
      <c r="B667" s="2">
        <v>589</v>
      </c>
      <c r="C667" s="1" t="str">
        <v>Монтаж профиля</v>
      </c>
      <c r="D667" s="2" t="str">
        <v>м</v>
      </c>
      <c r="E667" s="2">
        <v>800</v>
      </c>
      <c r="F667" s="2">
        <v>12</v>
      </c>
      <c r="G667" s="3">
        <v>0</v>
      </c>
      <c r="H667" s="3">
        <v>9600</v>
      </c>
      <c r="J667" s="14">
        <v>0</v>
      </c>
      <c r="K667" s="14">
        <v>0</v>
      </c>
      <c r="N667" s="14">
        <v>12</v>
      </c>
      <c r="O667" s="14">
        <v>9600</v>
      </c>
      <c r="Q667" s="12">
        <v>0</v>
      </c>
      <c r="R667" s="12">
        <v>0</v>
      </c>
      <c r="T667" s="12">
        <v>0</v>
      </c>
      <c r="U667" s="12">
        <v>0</v>
      </c>
      <c r="W667" s="12">
        <v>0</v>
      </c>
      <c r="X667" s="12">
        <v>0</v>
      </c>
      <c r="Z667" s="12">
        <v>0</v>
      </c>
      <c r="AA667" s="12">
        <v>0</v>
      </c>
      <c r="AC667" s="12">
        <v>0</v>
      </c>
      <c r="AD667" s="12">
        <v>0</v>
      </c>
      <c r="AF667" s="12">
        <v>0</v>
      </c>
      <c r="AG667" s="12">
        <v>0</v>
      </c>
      <c r="AI667" s="12">
        <v>0</v>
      </c>
      <c r="AJ667" s="12">
        <v>0</v>
      </c>
      <c r="AL667" s="12">
        <v>0</v>
      </c>
      <c r="AM667" s="12">
        <v>0</v>
      </c>
      <c r="AO667" s="12">
        <v>0</v>
      </c>
      <c r="AP667" s="12">
        <v>0</v>
      </c>
      <c r="AR667" s="12">
        <v>0</v>
      </c>
      <c r="AS667" s="12">
        <v>0</v>
      </c>
      <c r="AU667" s="12">
        <v>0</v>
      </c>
      <c r="AV667" s="12">
        <v>0</v>
      </c>
      <c r="AX667" s="12">
        <v>0</v>
      </c>
      <c r="AY667" s="12">
        <v>0</v>
      </c>
    </row>
    <row r="668" spans="2:51" x14ac:dyDescent="0.25">
      <c r="B668" s="2">
        <v>590</v>
      </c>
      <c r="C668" s="1" t="str">
        <v>Лента светодиодная 9,6 Вт/м 12В IP20 4000K 120LED/м RT/RTW-A120-8-11mm SMD 2835 5 м</v>
      </c>
      <c r="D668" s="2" t="str">
        <v>шт</v>
      </c>
      <c r="E668" s="2">
        <v>3150</v>
      </c>
      <c r="F668" s="2">
        <v>4</v>
      </c>
      <c r="G668" s="3">
        <v>12600</v>
      </c>
      <c r="H668" s="3">
        <v>0</v>
      </c>
      <c r="J668" s="14">
        <v>0</v>
      </c>
      <c r="K668" s="14">
        <v>0</v>
      </c>
      <c r="N668" s="14">
        <v>4</v>
      </c>
      <c r="O668" s="14">
        <v>12600</v>
      </c>
      <c r="Q668" s="12">
        <v>0</v>
      </c>
      <c r="R668" s="12">
        <v>0</v>
      </c>
      <c r="T668" s="12">
        <v>0</v>
      </c>
      <c r="U668" s="12">
        <v>0</v>
      </c>
      <c r="W668" s="12">
        <v>0</v>
      </c>
      <c r="X668" s="12">
        <v>0</v>
      </c>
      <c r="Z668" s="12">
        <v>0</v>
      </c>
      <c r="AA668" s="12">
        <v>0</v>
      </c>
      <c r="AC668" s="12">
        <v>0</v>
      </c>
      <c r="AD668" s="12">
        <v>0</v>
      </c>
      <c r="AF668" s="12">
        <v>0</v>
      </c>
      <c r="AG668" s="12">
        <v>0</v>
      </c>
      <c r="AI668" s="12">
        <v>0</v>
      </c>
      <c r="AJ668" s="12">
        <v>0</v>
      </c>
      <c r="AL668" s="12">
        <v>0</v>
      </c>
      <c r="AM668" s="12">
        <v>0</v>
      </c>
      <c r="AO668" s="12">
        <v>0</v>
      </c>
      <c r="AP668" s="12">
        <v>0</v>
      </c>
      <c r="AR668" s="12">
        <v>0</v>
      </c>
      <c r="AS668" s="12">
        <v>0</v>
      </c>
      <c r="AU668" s="12">
        <v>0</v>
      </c>
      <c r="AV668" s="12">
        <v>0</v>
      </c>
      <c r="AX668" s="12">
        <v>0</v>
      </c>
      <c r="AY668" s="12">
        <v>0</v>
      </c>
    </row>
    <row r="669" spans="2:51" x14ac:dyDescent="0.25">
      <c r="B669" s="2">
        <v>591</v>
      </c>
      <c r="C669" s="1" t="str">
        <v>Монтаж и подключение ленты</v>
      </c>
      <c r="D669" s="2" t="str">
        <v>м</v>
      </c>
      <c r="E669" s="2">
        <v>800</v>
      </c>
      <c r="F669" s="2">
        <v>12</v>
      </c>
      <c r="G669" s="3">
        <v>0</v>
      </c>
      <c r="H669" s="3">
        <v>9600</v>
      </c>
      <c r="J669" s="14">
        <v>0</v>
      </c>
      <c r="K669" s="14">
        <v>0</v>
      </c>
      <c r="N669" s="14">
        <v>12</v>
      </c>
      <c r="O669" s="14">
        <v>9600</v>
      </c>
      <c r="Q669" s="12">
        <v>0</v>
      </c>
      <c r="R669" s="12">
        <v>0</v>
      </c>
      <c r="T669" s="12">
        <v>0</v>
      </c>
      <c r="U669" s="12">
        <v>0</v>
      </c>
      <c r="W669" s="12">
        <v>0</v>
      </c>
      <c r="X669" s="12">
        <v>0</v>
      </c>
      <c r="Z669" s="12">
        <v>0</v>
      </c>
      <c r="AA669" s="12">
        <v>0</v>
      </c>
      <c r="AC669" s="12">
        <v>0</v>
      </c>
      <c r="AD669" s="12">
        <v>0</v>
      </c>
      <c r="AF669" s="12">
        <v>0</v>
      </c>
      <c r="AG669" s="12">
        <v>0</v>
      </c>
      <c r="AI669" s="12">
        <v>0</v>
      </c>
      <c r="AJ669" s="12">
        <v>0</v>
      </c>
      <c r="AL669" s="12">
        <v>0</v>
      </c>
      <c r="AM669" s="12">
        <v>0</v>
      </c>
      <c r="AO669" s="12">
        <v>0</v>
      </c>
      <c r="AP669" s="12">
        <v>0</v>
      </c>
      <c r="AR669" s="12">
        <v>0</v>
      </c>
      <c r="AS669" s="12">
        <v>0</v>
      </c>
      <c r="AU669" s="12">
        <v>0</v>
      </c>
      <c r="AV669" s="12">
        <v>0</v>
      </c>
      <c r="AX669" s="12">
        <v>0</v>
      </c>
      <c r="AY669" s="12">
        <v>0</v>
      </c>
    </row>
    <row r="670" spans="2:51" x14ac:dyDescent="0.25">
      <c r="B670" s="2">
        <v>592</v>
      </c>
      <c r="C670" s="1" t="str">
        <v>Блок питания ARS-150-12 (12V, 12.5A, 150W) (ARL, IP20 Сетка, 2 года)</v>
      </c>
      <c r="D670" s="2" t="str">
        <v>шт</v>
      </c>
      <c r="E670" s="2">
        <v>3320</v>
      </c>
      <c r="F670" s="2">
        <v>2</v>
      </c>
      <c r="G670" s="3">
        <v>6640</v>
      </c>
      <c r="H670" s="3">
        <v>0</v>
      </c>
      <c r="J670" s="14">
        <v>0</v>
      </c>
      <c r="K670" s="14">
        <v>0</v>
      </c>
      <c r="N670" s="14">
        <v>2</v>
      </c>
      <c r="O670" s="14">
        <v>6640</v>
      </c>
      <c r="Q670" s="12">
        <v>0</v>
      </c>
      <c r="R670" s="12">
        <v>0</v>
      </c>
      <c r="T670" s="12">
        <v>0</v>
      </c>
      <c r="U670" s="12">
        <v>0</v>
      </c>
      <c r="W670" s="12">
        <v>0</v>
      </c>
      <c r="X670" s="12">
        <v>0</v>
      </c>
      <c r="Z670" s="12">
        <v>0</v>
      </c>
      <c r="AA670" s="12">
        <v>0</v>
      </c>
      <c r="AC670" s="12">
        <v>0</v>
      </c>
      <c r="AD670" s="12">
        <v>0</v>
      </c>
      <c r="AF670" s="12">
        <v>0</v>
      </c>
      <c r="AG670" s="12">
        <v>0</v>
      </c>
      <c r="AI670" s="12">
        <v>0</v>
      </c>
      <c r="AJ670" s="12">
        <v>0</v>
      </c>
      <c r="AL670" s="12">
        <v>0</v>
      </c>
      <c r="AM670" s="12">
        <v>0</v>
      </c>
      <c r="AO670" s="12">
        <v>0</v>
      </c>
      <c r="AP670" s="12">
        <v>0</v>
      </c>
      <c r="AR670" s="12">
        <v>0</v>
      </c>
      <c r="AS670" s="12">
        <v>0</v>
      </c>
      <c r="AU670" s="12">
        <v>0</v>
      </c>
      <c r="AV670" s="12">
        <v>0</v>
      </c>
      <c r="AX670" s="12">
        <v>0</v>
      </c>
      <c r="AY670" s="12">
        <v>0</v>
      </c>
    </row>
    <row r="671" spans="2:51" x14ac:dyDescent="0.25">
      <c r="B671" s="2">
        <v>593</v>
      </c>
      <c r="C671" s="1" t="str">
        <v>Монтаж и подключение блоков питания</v>
      </c>
      <c r="D671" s="2" t="str">
        <v>шт</v>
      </c>
      <c r="E671" s="2">
        <v>500</v>
      </c>
      <c r="F671" s="2">
        <v>2</v>
      </c>
      <c r="G671" s="3">
        <v>0</v>
      </c>
      <c r="H671" s="3">
        <v>1000</v>
      </c>
      <c r="J671" s="14">
        <v>0</v>
      </c>
      <c r="K671" s="14">
        <v>0</v>
      </c>
      <c r="N671" s="14">
        <v>2</v>
      </c>
      <c r="O671" s="14">
        <v>1000</v>
      </c>
      <c r="Q671" s="12">
        <v>0</v>
      </c>
      <c r="R671" s="12">
        <v>0</v>
      </c>
      <c r="T671" s="12">
        <v>0</v>
      </c>
      <c r="U671" s="12">
        <v>0</v>
      </c>
      <c r="W671" s="12">
        <v>0</v>
      </c>
      <c r="X671" s="12">
        <v>0</v>
      </c>
      <c r="Z671" s="12">
        <v>0</v>
      </c>
      <c r="AA671" s="12">
        <v>0</v>
      </c>
      <c r="AC671" s="12">
        <v>0</v>
      </c>
      <c r="AD671" s="12">
        <v>0</v>
      </c>
      <c r="AF671" s="12">
        <v>0</v>
      </c>
      <c r="AG671" s="12">
        <v>0</v>
      </c>
      <c r="AI671" s="12">
        <v>0</v>
      </c>
      <c r="AJ671" s="12">
        <v>0</v>
      </c>
      <c r="AL671" s="12">
        <v>0</v>
      </c>
      <c r="AM671" s="12">
        <v>0</v>
      </c>
      <c r="AO671" s="12">
        <v>0</v>
      </c>
      <c r="AP671" s="12">
        <v>0</v>
      </c>
      <c r="AR671" s="12">
        <v>0</v>
      </c>
      <c r="AS671" s="12">
        <v>0</v>
      </c>
      <c r="AU671" s="12">
        <v>0</v>
      </c>
      <c r="AV671" s="12">
        <v>0</v>
      </c>
      <c r="AX671" s="12">
        <v>0</v>
      </c>
      <c r="AY671" s="12">
        <v>0</v>
      </c>
    </row>
    <row r="672" spans="2:51" x14ac:dyDescent="0.25">
      <c r="B672" s="2">
        <v>0</v>
      </c>
      <c r="C672" s="1" t="str">
        <v>Декоративная подсветка зеркала</v>
      </c>
      <c r="D672" s="2">
        <v>0</v>
      </c>
      <c r="E672" s="2">
        <v>0</v>
      </c>
      <c r="F672" s="2">
        <v>0</v>
      </c>
      <c r="G672" s="3">
        <v>0</v>
      </c>
      <c r="H672" s="3">
        <v>0</v>
      </c>
      <c r="J672" s="14">
        <v>0</v>
      </c>
      <c r="K672" s="14">
        <v>0</v>
      </c>
      <c r="N672" s="14">
        <v>0</v>
      </c>
      <c r="O672" s="14">
        <v>0</v>
      </c>
      <c r="Q672" s="12">
        <v>0</v>
      </c>
      <c r="R672" s="12">
        <v>0</v>
      </c>
      <c r="T672" s="12">
        <v>0</v>
      </c>
      <c r="U672" s="12">
        <v>0</v>
      </c>
      <c r="W672" s="12">
        <v>0</v>
      </c>
      <c r="X672" s="12">
        <v>0</v>
      </c>
      <c r="Z672" s="12">
        <v>0</v>
      </c>
      <c r="AA672" s="12">
        <v>0</v>
      </c>
      <c r="AC672" s="12">
        <v>0</v>
      </c>
      <c r="AD672" s="12">
        <v>0</v>
      </c>
      <c r="AF672" s="12">
        <v>0</v>
      </c>
      <c r="AG672" s="12">
        <v>0</v>
      </c>
      <c r="AI672" s="12">
        <v>0</v>
      </c>
      <c r="AJ672" s="12">
        <v>0</v>
      </c>
      <c r="AL672" s="12">
        <v>0</v>
      </c>
      <c r="AM672" s="12">
        <v>0</v>
      </c>
      <c r="AO672" s="12">
        <v>0</v>
      </c>
      <c r="AP672" s="12">
        <v>0</v>
      </c>
      <c r="AR672" s="12">
        <v>0</v>
      </c>
      <c r="AS672" s="12">
        <v>0</v>
      </c>
      <c r="AU672" s="12">
        <v>0</v>
      </c>
      <c r="AV672" s="12">
        <v>0</v>
      </c>
      <c r="AX672" s="12">
        <v>0</v>
      </c>
      <c r="AY672" s="12">
        <v>0</v>
      </c>
    </row>
    <row r="673" spans="2:51" x14ac:dyDescent="0.25">
      <c r="B673" s="2">
        <v>594</v>
      </c>
      <c r="C673" s="1" t="str">
        <v>Профиль SL-SLIM-H13M-F25-3000 ANOD ( Алюминий)</v>
      </c>
      <c r="D673" s="2" t="str">
        <v>м</v>
      </c>
      <c r="E673" s="2">
        <v>850</v>
      </c>
      <c r="F673" s="2">
        <v>12</v>
      </c>
      <c r="G673" s="3">
        <v>10200</v>
      </c>
      <c r="H673" s="3">
        <v>0</v>
      </c>
      <c r="J673" s="14">
        <v>0</v>
      </c>
      <c r="K673" s="14">
        <v>0</v>
      </c>
      <c r="N673" s="14">
        <v>12</v>
      </c>
      <c r="O673" s="14">
        <v>10200</v>
      </c>
      <c r="Q673" s="12">
        <v>0</v>
      </c>
      <c r="R673" s="12">
        <v>0</v>
      </c>
      <c r="T673" s="12">
        <v>0</v>
      </c>
      <c r="U673" s="12">
        <v>0</v>
      </c>
      <c r="W673" s="12">
        <v>0</v>
      </c>
      <c r="X673" s="12">
        <v>0</v>
      </c>
      <c r="Z673" s="12">
        <v>0</v>
      </c>
      <c r="AA673" s="12">
        <v>0</v>
      </c>
      <c r="AC673" s="12">
        <v>0</v>
      </c>
      <c r="AD673" s="12">
        <v>0</v>
      </c>
      <c r="AF673" s="12">
        <v>0</v>
      </c>
      <c r="AG673" s="12">
        <v>0</v>
      </c>
      <c r="AI673" s="12">
        <v>0</v>
      </c>
      <c r="AJ673" s="12">
        <v>0</v>
      </c>
      <c r="AL673" s="12">
        <v>0</v>
      </c>
      <c r="AM673" s="12">
        <v>0</v>
      </c>
      <c r="AO673" s="12">
        <v>0</v>
      </c>
      <c r="AP673" s="12">
        <v>0</v>
      </c>
      <c r="AR673" s="12">
        <v>0</v>
      </c>
      <c r="AS673" s="12">
        <v>0</v>
      </c>
      <c r="AU673" s="12">
        <v>0</v>
      </c>
      <c r="AV673" s="12">
        <v>0</v>
      </c>
      <c r="AX673" s="12">
        <v>0</v>
      </c>
      <c r="AY673" s="12">
        <v>0</v>
      </c>
    </row>
    <row r="674" spans="2:51" x14ac:dyDescent="0.25">
      <c r="B674" s="2">
        <v>595</v>
      </c>
      <c r="C674" s="1" t="str">
        <v>Монтаж профиля</v>
      </c>
      <c r="D674" s="2" t="str">
        <v>м</v>
      </c>
      <c r="E674" s="2">
        <v>800</v>
      </c>
      <c r="F674" s="2">
        <v>12</v>
      </c>
      <c r="G674" s="3">
        <v>0</v>
      </c>
      <c r="H674" s="3">
        <v>9600</v>
      </c>
      <c r="J674" s="14">
        <v>0</v>
      </c>
      <c r="K674" s="14">
        <v>0</v>
      </c>
      <c r="N674" s="14">
        <v>12</v>
      </c>
      <c r="O674" s="14">
        <v>9600</v>
      </c>
      <c r="Q674" s="12">
        <v>0</v>
      </c>
      <c r="R674" s="12">
        <v>0</v>
      </c>
      <c r="T674" s="12">
        <v>0</v>
      </c>
      <c r="U674" s="12">
        <v>0</v>
      </c>
      <c r="W674" s="12">
        <v>0</v>
      </c>
      <c r="X674" s="12">
        <v>0</v>
      </c>
      <c r="Z674" s="12">
        <v>0</v>
      </c>
      <c r="AA674" s="12">
        <v>0</v>
      </c>
      <c r="AC674" s="12">
        <v>0</v>
      </c>
      <c r="AD674" s="12">
        <v>0</v>
      </c>
      <c r="AF674" s="12">
        <v>0</v>
      </c>
      <c r="AG674" s="12">
        <v>0</v>
      </c>
      <c r="AI674" s="12">
        <v>0</v>
      </c>
      <c r="AJ674" s="12">
        <v>0</v>
      </c>
      <c r="AL674" s="12">
        <v>0</v>
      </c>
      <c r="AM674" s="12">
        <v>0</v>
      </c>
      <c r="AO674" s="12">
        <v>0</v>
      </c>
      <c r="AP674" s="12">
        <v>0</v>
      </c>
      <c r="AR674" s="12">
        <v>0</v>
      </c>
      <c r="AS674" s="12">
        <v>0</v>
      </c>
      <c r="AU674" s="12">
        <v>0</v>
      </c>
      <c r="AV674" s="12">
        <v>0</v>
      </c>
      <c r="AX674" s="12">
        <v>0</v>
      </c>
      <c r="AY674" s="12">
        <v>0</v>
      </c>
    </row>
    <row r="675" spans="2:51" x14ac:dyDescent="0.25">
      <c r="B675" s="2">
        <v>596</v>
      </c>
      <c r="C675" s="1" t="str">
        <v>Лента светодиодная 9,6 Вт/м 12В IP20 4000K 120LED/м RT/RTW-A120-8-11mm SMD 2835 5 м</v>
      </c>
      <c r="D675" s="2" t="str">
        <v>шт</v>
      </c>
      <c r="E675" s="2">
        <v>3150</v>
      </c>
      <c r="F675" s="2">
        <v>4</v>
      </c>
      <c r="G675" s="3">
        <v>12600</v>
      </c>
      <c r="H675" s="3">
        <v>0</v>
      </c>
      <c r="J675" s="14">
        <v>0</v>
      </c>
      <c r="K675" s="14">
        <v>0</v>
      </c>
      <c r="N675" s="14">
        <v>4</v>
      </c>
      <c r="O675" s="14">
        <v>12600</v>
      </c>
      <c r="Q675" s="12">
        <v>0</v>
      </c>
      <c r="R675" s="12">
        <v>0</v>
      </c>
      <c r="T675" s="12">
        <v>0</v>
      </c>
      <c r="U675" s="12">
        <v>0</v>
      </c>
      <c r="W675" s="12">
        <v>0</v>
      </c>
      <c r="X675" s="12">
        <v>0</v>
      </c>
      <c r="Z675" s="12">
        <v>0</v>
      </c>
      <c r="AA675" s="12">
        <v>0</v>
      </c>
      <c r="AC675" s="12">
        <v>0</v>
      </c>
      <c r="AD675" s="12">
        <v>0</v>
      </c>
      <c r="AF675" s="12">
        <v>0</v>
      </c>
      <c r="AG675" s="12">
        <v>0</v>
      </c>
      <c r="AI675" s="12">
        <v>0</v>
      </c>
      <c r="AJ675" s="12">
        <v>0</v>
      </c>
      <c r="AL675" s="12">
        <v>0</v>
      </c>
      <c r="AM675" s="12">
        <v>0</v>
      </c>
      <c r="AO675" s="12">
        <v>0</v>
      </c>
      <c r="AP675" s="12">
        <v>0</v>
      </c>
      <c r="AR675" s="12">
        <v>0</v>
      </c>
      <c r="AS675" s="12">
        <v>0</v>
      </c>
      <c r="AU675" s="12">
        <v>0</v>
      </c>
      <c r="AV675" s="12">
        <v>0</v>
      </c>
      <c r="AX675" s="12">
        <v>0</v>
      </c>
      <c r="AY675" s="12">
        <v>0</v>
      </c>
    </row>
    <row r="676" spans="2:51" x14ac:dyDescent="0.25">
      <c r="B676" s="2">
        <v>597</v>
      </c>
      <c r="C676" s="1" t="str">
        <v>Монтаж и подключение ленты</v>
      </c>
      <c r="D676" s="2" t="str">
        <v>м</v>
      </c>
      <c r="E676" s="2">
        <v>800</v>
      </c>
      <c r="F676" s="2">
        <v>12</v>
      </c>
      <c r="G676" s="3">
        <v>0</v>
      </c>
      <c r="H676" s="3">
        <v>9600</v>
      </c>
      <c r="J676" s="14">
        <v>0</v>
      </c>
      <c r="K676" s="14">
        <v>0</v>
      </c>
      <c r="N676" s="14">
        <v>12</v>
      </c>
      <c r="O676" s="14">
        <v>9600</v>
      </c>
      <c r="Q676" s="12">
        <v>0</v>
      </c>
      <c r="R676" s="12">
        <v>0</v>
      </c>
      <c r="T676" s="12">
        <v>0</v>
      </c>
      <c r="U676" s="12">
        <v>0</v>
      </c>
      <c r="W676" s="12">
        <v>0</v>
      </c>
      <c r="X676" s="12">
        <v>0</v>
      </c>
      <c r="Z676" s="12">
        <v>0</v>
      </c>
      <c r="AA676" s="12">
        <v>0</v>
      </c>
      <c r="AC676" s="12">
        <v>0</v>
      </c>
      <c r="AD676" s="12">
        <v>0</v>
      </c>
      <c r="AF676" s="12">
        <v>0</v>
      </c>
      <c r="AG676" s="12">
        <v>0</v>
      </c>
      <c r="AI676" s="12">
        <v>0</v>
      </c>
      <c r="AJ676" s="12">
        <v>0</v>
      </c>
      <c r="AL676" s="12">
        <v>0</v>
      </c>
      <c r="AM676" s="12">
        <v>0</v>
      </c>
      <c r="AO676" s="12">
        <v>0</v>
      </c>
      <c r="AP676" s="12">
        <v>0</v>
      </c>
      <c r="AR676" s="12">
        <v>0</v>
      </c>
      <c r="AS676" s="12">
        <v>0</v>
      </c>
      <c r="AU676" s="12">
        <v>0</v>
      </c>
      <c r="AV676" s="12">
        <v>0</v>
      </c>
      <c r="AX676" s="12">
        <v>0</v>
      </c>
      <c r="AY676" s="12">
        <v>0</v>
      </c>
    </row>
    <row r="677" spans="2:51" x14ac:dyDescent="0.25">
      <c r="B677" s="2">
        <v>598</v>
      </c>
      <c r="C677" s="1" t="str">
        <v>Блок питания ARS-150-12 (12V, 12.5A, 150W) (ARL, IP20 Сетка, 2 года)</v>
      </c>
      <c r="D677" s="2" t="str">
        <v>шт</v>
      </c>
      <c r="E677" s="2">
        <v>3320</v>
      </c>
      <c r="F677" s="2">
        <v>2</v>
      </c>
      <c r="G677" s="3">
        <v>6640</v>
      </c>
      <c r="H677" s="3">
        <v>0</v>
      </c>
      <c r="J677" s="14">
        <v>0</v>
      </c>
      <c r="K677" s="14">
        <v>0</v>
      </c>
      <c r="N677" s="14">
        <v>2</v>
      </c>
      <c r="O677" s="14">
        <v>6640</v>
      </c>
      <c r="Q677" s="12">
        <v>0</v>
      </c>
      <c r="R677" s="12">
        <v>0</v>
      </c>
      <c r="T677" s="12">
        <v>0</v>
      </c>
      <c r="U677" s="12">
        <v>0</v>
      </c>
      <c r="W677" s="12">
        <v>0</v>
      </c>
      <c r="X677" s="12">
        <v>0</v>
      </c>
      <c r="Z677" s="12">
        <v>0</v>
      </c>
      <c r="AA677" s="12">
        <v>0</v>
      </c>
      <c r="AC677" s="12">
        <v>0</v>
      </c>
      <c r="AD677" s="12">
        <v>0</v>
      </c>
      <c r="AF677" s="12">
        <v>0</v>
      </c>
      <c r="AG677" s="12">
        <v>0</v>
      </c>
      <c r="AI677" s="12">
        <v>0</v>
      </c>
      <c r="AJ677" s="12">
        <v>0</v>
      </c>
      <c r="AL677" s="12">
        <v>0</v>
      </c>
      <c r="AM677" s="12">
        <v>0</v>
      </c>
      <c r="AO677" s="12">
        <v>0</v>
      </c>
      <c r="AP677" s="12">
        <v>0</v>
      </c>
      <c r="AR677" s="12">
        <v>0</v>
      </c>
      <c r="AS677" s="12">
        <v>0</v>
      </c>
      <c r="AU677" s="12">
        <v>0</v>
      </c>
      <c r="AV677" s="12">
        <v>0</v>
      </c>
      <c r="AX677" s="12">
        <v>0</v>
      </c>
      <c r="AY677" s="12">
        <v>0</v>
      </c>
    </row>
    <row r="678" spans="2:51" x14ac:dyDescent="0.25">
      <c r="B678" s="2">
        <v>599</v>
      </c>
      <c r="C678" s="1" t="str">
        <v>Монтаж и подключение блоков питания</v>
      </c>
      <c r="D678" s="2" t="str">
        <v>шт</v>
      </c>
      <c r="E678" s="2">
        <v>500</v>
      </c>
      <c r="F678" s="2">
        <v>2</v>
      </c>
      <c r="G678" s="3">
        <v>0</v>
      </c>
      <c r="H678" s="3">
        <v>1000</v>
      </c>
      <c r="J678" s="14">
        <v>0</v>
      </c>
      <c r="K678" s="14">
        <v>0</v>
      </c>
      <c r="N678" s="14">
        <v>2</v>
      </c>
      <c r="O678" s="14">
        <v>1000</v>
      </c>
      <c r="Q678" s="12">
        <v>0</v>
      </c>
      <c r="R678" s="12">
        <v>0</v>
      </c>
      <c r="T678" s="12">
        <v>0</v>
      </c>
      <c r="U678" s="12">
        <v>0</v>
      </c>
      <c r="W678" s="12">
        <v>0</v>
      </c>
      <c r="X678" s="12">
        <v>0</v>
      </c>
      <c r="Z678" s="12">
        <v>0</v>
      </c>
      <c r="AA678" s="12">
        <v>0</v>
      </c>
      <c r="AC678" s="12">
        <v>0</v>
      </c>
      <c r="AD678" s="12">
        <v>0</v>
      </c>
      <c r="AF678" s="12">
        <v>0</v>
      </c>
      <c r="AG678" s="12">
        <v>0</v>
      </c>
      <c r="AI678" s="12">
        <v>0</v>
      </c>
      <c r="AJ678" s="12">
        <v>0</v>
      </c>
      <c r="AL678" s="12">
        <v>0</v>
      </c>
      <c r="AM678" s="12">
        <v>0</v>
      </c>
      <c r="AO678" s="12">
        <v>0</v>
      </c>
      <c r="AP678" s="12">
        <v>0</v>
      </c>
      <c r="AR678" s="12">
        <v>0</v>
      </c>
      <c r="AS678" s="12">
        <v>0</v>
      </c>
      <c r="AU678" s="12">
        <v>0</v>
      </c>
      <c r="AV678" s="12">
        <v>0</v>
      </c>
      <c r="AX678" s="12">
        <v>0</v>
      </c>
      <c r="AY678" s="12">
        <v>0</v>
      </c>
    </row>
    <row r="679" spans="2:51" x14ac:dyDescent="0.25">
      <c r="B679" s="2">
        <v>0</v>
      </c>
      <c r="C679" s="1" t="str">
        <v>3.Кабельные изделия</v>
      </c>
      <c r="D679" s="2">
        <v>0</v>
      </c>
      <c r="E679" s="2">
        <v>0</v>
      </c>
      <c r="F679" s="2">
        <v>0</v>
      </c>
      <c r="G679" s="3">
        <v>0</v>
      </c>
      <c r="H679" s="3">
        <v>0</v>
      </c>
      <c r="J679" s="14">
        <v>0</v>
      </c>
      <c r="K679" s="14">
        <v>0</v>
      </c>
      <c r="N679" s="14">
        <v>0</v>
      </c>
      <c r="O679" s="14">
        <v>0</v>
      </c>
      <c r="Q679" s="12">
        <v>0</v>
      </c>
      <c r="R679" s="12">
        <v>0</v>
      </c>
      <c r="T679" s="12">
        <v>0</v>
      </c>
      <c r="U679" s="12">
        <v>0</v>
      </c>
      <c r="W679" s="12">
        <v>0</v>
      </c>
      <c r="X679" s="12">
        <v>0</v>
      </c>
      <c r="Z679" s="12">
        <v>0</v>
      </c>
      <c r="AA679" s="12">
        <v>0</v>
      </c>
      <c r="AC679" s="12">
        <v>0</v>
      </c>
      <c r="AD679" s="12">
        <v>0</v>
      </c>
      <c r="AF679" s="12">
        <v>0</v>
      </c>
      <c r="AG679" s="12">
        <v>0</v>
      </c>
      <c r="AI679" s="12">
        <v>0</v>
      </c>
      <c r="AJ679" s="12">
        <v>0</v>
      </c>
      <c r="AL679" s="12">
        <v>0</v>
      </c>
      <c r="AM679" s="12">
        <v>0</v>
      </c>
      <c r="AO679" s="12">
        <v>0</v>
      </c>
      <c r="AP679" s="12">
        <v>0</v>
      </c>
      <c r="AR679" s="12">
        <v>0</v>
      </c>
      <c r="AS679" s="12">
        <v>0</v>
      </c>
      <c r="AU679" s="12">
        <v>0</v>
      </c>
      <c r="AV679" s="12">
        <v>0</v>
      </c>
      <c r="AX679" s="12">
        <v>0</v>
      </c>
      <c r="AY679" s="12">
        <v>0</v>
      </c>
    </row>
    <row r="680" spans="2:51" x14ac:dyDescent="0.25">
      <c r="B680" s="2">
        <v>600</v>
      </c>
      <c r="C680" s="1" t="str">
        <v>Кабель силовой ВВГ-Пнг(А) 3x1,5 ок(N, PE)-0.66 (100м)</v>
      </c>
      <c r="D680" s="2" t="str">
        <v>м</v>
      </c>
      <c r="E680" s="2">
        <v>59.91</v>
      </c>
      <c r="F680" s="2">
        <v>502</v>
      </c>
      <c r="G680" s="3">
        <v>30074.82</v>
      </c>
      <c r="H680" s="3">
        <v>0</v>
      </c>
      <c r="J680" s="14">
        <v>502</v>
      </c>
      <c r="K680" s="14">
        <v>30074.82</v>
      </c>
      <c r="N680" s="14">
        <v>0</v>
      </c>
      <c r="O680" s="14">
        <v>0</v>
      </c>
      <c r="Q680" s="12">
        <v>0</v>
      </c>
      <c r="R680" s="12">
        <v>0</v>
      </c>
      <c r="T680" s="12">
        <v>0</v>
      </c>
      <c r="U680" s="12">
        <v>0</v>
      </c>
      <c r="W680" s="12">
        <v>502</v>
      </c>
      <c r="X680" s="12">
        <v>30074.82</v>
      </c>
      <c r="Z680" s="12">
        <v>0</v>
      </c>
      <c r="AA680" s="12">
        <v>0</v>
      </c>
      <c r="AC680" s="12">
        <v>0</v>
      </c>
      <c r="AD680" s="12">
        <v>0</v>
      </c>
      <c r="AF680" s="12">
        <v>0</v>
      </c>
      <c r="AG680" s="12">
        <v>0</v>
      </c>
      <c r="AI680" s="12">
        <v>0</v>
      </c>
      <c r="AJ680" s="12">
        <v>0</v>
      </c>
      <c r="AL680" s="12">
        <v>0</v>
      </c>
      <c r="AM680" s="12">
        <v>0</v>
      </c>
      <c r="AO680" s="12">
        <v>0</v>
      </c>
      <c r="AP680" s="12">
        <v>0</v>
      </c>
      <c r="AR680" s="12">
        <v>0</v>
      </c>
      <c r="AS680" s="12">
        <v>0</v>
      </c>
      <c r="AU680" s="12">
        <v>0</v>
      </c>
      <c r="AV680" s="12">
        <v>0</v>
      </c>
      <c r="AX680" s="12">
        <v>0</v>
      </c>
      <c r="AY680" s="12">
        <v>0</v>
      </c>
    </row>
    <row r="681" spans="2:51" x14ac:dyDescent="0.25">
      <c r="B681" s="2">
        <v>601</v>
      </c>
      <c r="C681" s="1" t="str">
        <v>Кабель силовой ВВГ-Пнг(А)-LS 3x2,5 ок(N, PE)-0.66 (100м)</v>
      </c>
      <c r="D681" s="2" t="str">
        <v>м</v>
      </c>
      <c r="E681" s="2">
        <v>98.21</v>
      </c>
      <c r="F681" s="2">
        <v>949</v>
      </c>
      <c r="G681" s="3">
        <v>93201.29</v>
      </c>
      <c r="H681" s="3">
        <v>0</v>
      </c>
      <c r="J681" s="14">
        <v>949</v>
      </c>
      <c r="K681" s="14">
        <v>93201.29</v>
      </c>
      <c r="N681" s="14">
        <v>0</v>
      </c>
      <c r="O681" s="14">
        <v>0</v>
      </c>
      <c r="Q681" s="12">
        <v>0</v>
      </c>
      <c r="R681" s="12">
        <v>0</v>
      </c>
      <c r="T681" s="12">
        <v>0</v>
      </c>
      <c r="U681" s="12">
        <v>0</v>
      </c>
      <c r="W681" s="12">
        <v>949</v>
      </c>
      <c r="X681" s="12">
        <v>93201.29</v>
      </c>
      <c r="Z681" s="12">
        <v>0</v>
      </c>
      <c r="AA681" s="12">
        <v>0</v>
      </c>
      <c r="AC681" s="12">
        <v>0</v>
      </c>
      <c r="AD681" s="12">
        <v>0</v>
      </c>
      <c r="AF681" s="12">
        <v>0</v>
      </c>
      <c r="AG681" s="12">
        <v>0</v>
      </c>
      <c r="AI681" s="12">
        <v>0</v>
      </c>
      <c r="AJ681" s="12">
        <v>0</v>
      </c>
      <c r="AL681" s="12">
        <v>0</v>
      </c>
      <c r="AM681" s="12">
        <v>0</v>
      </c>
      <c r="AO681" s="12">
        <v>0</v>
      </c>
      <c r="AP681" s="12">
        <v>0</v>
      </c>
      <c r="AR681" s="12">
        <v>0</v>
      </c>
      <c r="AS681" s="12">
        <v>0</v>
      </c>
      <c r="AU681" s="12">
        <v>0</v>
      </c>
      <c r="AV681" s="12">
        <v>0</v>
      </c>
      <c r="AX681" s="12">
        <v>0</v>
      </c>
      <c r="AY681" s="12">
        <v>0</v>
      </c>
    </row>
    <row r="682" spans="2:51" x14ac:dyDescent="0.25">
      <c r="B682" s="2">
        <v>602</v>
      </c>
      <c r="C682" s="1" t="str">
        <v>Монтаж кабеля по кирпичной кладке и затягивание в трубы до 30мм2</v>
      </c>
      <c r="D682" s="2" t="str">
        <v>м</v>
      </c>
      <c r="E682" s="2">
        <v>88.07</v>
      </c>
      <c r="F682" s="2">
        <v>1451</v>
      </c>
      <c r="G682" s="3">
        <v>0</v>
      </c>
      <c r="H682" s="3">
        <v>127789.57</v>
      </c>
      <c r="J682" s="14">
        <v>1451</v>
      </c>
      <c r="K682" s="14">
        <v>127789.56999999999</v>
      </c>
      <c r="N682" s="14">
        <v>0</v>
      </c>
      <c r="O682" s="14">
        <v>0</v>
      </c>
      <c r="Q682" s="12">
        <v>0</v>
      </c>
      <c r="R682" s="12">
        <v>0</v>
      </c>
      <c r="T682" s="12">
        <v>0</v>
      </c>
      <c r="U682" s="12">
        <v>0</v>
      </c>
      <c r="W682" s="12">
        <v>1451</v>
      </c>
      <c r="X682" s="12">
        <v>127789.56999999999</v>
      </c>
      <c r="Z682" s="12">
        <v>0</v>
      </c>
      <c r="AA682" s="12">
        <v>0</v>
      </c>
      <c r="AC682" s="12">
        <v>0</v>
      </c>
      <c r="AD682" s="12">
        <v>0</v>
      </c>
      <c r="AF682" s="12">
        <v>0</v>
      </c>
      <c r="AG682" s="12">
        <v>0</v>
      </c>
      <c r="AI682" s="12">
        <v>0</v>
      </c>
      <c r="AJ682" s="12">
        <v>0</v>
      </c>
      <c r="AL682" s="12">
        <v>0</v>
      </c>
      <c r="AM682" s="12">
        <v>0</v>
      </c>
      <c r="AO682" s="12">
        <v>0</v>
      </c>
      <c r="AP682" s="12">
        <v>0</v>
      </c>
      <c r="AR682" s="12">
        <v>0</v>
      </c>
      <c r="AS682" s="12">
        <v>0</v>
      </c>
      <c r="AU682" s="12">
        <v>0</v>
      </c>
      <c r="AV682" s="12">
        <v>0</v>
      </c>
      <c r="AX682" s="12">
        <v>0</v>
      </c>
      <c r="AY682" s="12">
        <v>0</v>
      </c>
    </row>
    <row r="683" spans="2:51" x14ac:dyDescent="0.25">
      <c r="B683" s="2">
        <v>603</v>
      </c>
      <c r="C683" s="1" t="str">
        <v xml:space="preserve">Провод ПуВ нг(А)LS 1х6.0 </v>
      </c>
      <c r="D683" s="2" t="str">
        <v>м</v>
      </c>
      <c r="E683" s="2">
        <v>76.010000000000005</v>
      </c>
      <c r="F683" s="2">
        <v>306</v>
      </c>
      <c r="G683" s="3">
        <v>23259.06</v>
      </c>
      <c r="H683" s="3">
        <v>0</v>
      </c>
      <c r="J683" s="14">
        <v>306</v>
      </c>
      <c r="K683" s="14">
        <v>23259.06</v>
      </c>
      <c r="N683" s="14">
        <v>0</v>
      </c>
      <c r="O683" s="14">
        <v>0</v>
      </c>
      <c r="Q683" s="12">
        <v>0</v>
      </c>
      <c r="R683" s="12">
        <v>0</v>
      </c>
      <c r="T683" s="12">
        <v>0</v>
      </c>
      <c r="U683" s="12">
        <v>0</v>
      </c>
      <c r="W683" s="12">
        <v>306</v>
      </c>
      <c r="X683" s="12">
        <v>23259.06</v>
      </c>
      <c r="Z683" s="12">
        <v>0</v>
      </c>
      <c r="AA683" s="12">
        <v>0</v>
      </c>
      <c r="AC683" s="12">
        <v>0</v>
      </c>
      <c r="AD683" s="12">
        <v>0</v>
      </c>
      <c r="AF683" s="12">
        <v>0</v>
      </c>
      <c r="AG683" s="12">
        <v>0</v>
      </c>
      <c r="AI683" s="12">
        <v>0</v>
      </c>
      <c r="AJ683" s="12">
        <v>0</v>
      </c>
      <c r="AL683" s="12">
        <v>0</v>
      </c>
      <c r="AM683" s="12">
        <v>0</v>
      </c>
      <c r="AO683" s="12">
        <v>0</v>
      </c>
      <c r="AP683" s="12">
        <v>0</v>
      </c>
      <c r="AR683" s="12">
        <v>0</v>
      </c>
      <c r="AS683" s="12">
        <v>0</v>
      </c>
      <c r="AU683" s="12">
        <v>0</v>
      </c>
      <c r="AV683" s="12">
        <v>0</v>
      </c>
      <c r="AX683" s="12">
        <v>0</v>
      </c>
      <c r="AY683" s="12">
        <v>0</v>
      </c>
    </row>
    <row r="684" spans="2:51" x14ac:dyDescent="0.25">
      <c r="B684" s="2">
        <v>604</v>
      </c>
      <c r="C684" s="1" t="str">
        <v>Кабель силовой ВВГнг(А)-LS 1х4 ок-0,66</v>
      </c>
      <c r="D684" s="2" t="str">
        <v>м</v>
      </c>
      <c r="E684" s="2">
        <v>52.48</v>
      </c>
      <c r="F684" s="2">
        <v>119</v>
      </c>
      <c r="G684" s="3">
        <v>6245.12</v>
      </c>
      <c r="H684" s="3">
        <v>0</v>
      </c>
      <c r="J684" s="14">
        <v>119</v>
      </c>
      <c r="K684" s="14">
        <v>6245.12</v>
      </c>
      <c r="N684" s="14">
        <v>0</v>
      </c>
      <c r="O684" s="14">
        <v>0</v>
      </c>
      <c r="Q684" s="12">
        <v>0</v>
      </c>
      <c r="R684" s="12">
        <v>0</v>
      </c>
      <c r="T684" s="12">
        <v>0</v>
      </c>
      <c r="U684" s="12">
        <v>0</v>
      </c>
      <c r="W684" s="12">
        <v>119</v>
      </c>
      <c r="X684" s="12">
        <v>6245.12</v>
      </c>
      <c r="Z684" s="12">
        <v>0</v>
      </c>
      <c r="AA684" s="12">
        <v>0</v>
      </c>
      <c r="AC684" s="12">
        <v>0</v>
      </c>
      <c r="AD684" s="12">
        <v>0</v>
      </c>
      <c r="AF684" s="12">
        <v>0</v>
      </c>
      <c r="AG684" s="12">
        <v>0</v>
      </c>
      <c r="AI684" s="12">
        <v>0</v>
      </c>
      <c r="AJ684" s="12">
        <v>0</v>
      </c>
      <c r="AL684" s="12">
        <v>0</v>
      </c>
      <c r="AM684" s="12">
        <v>0</v>
      </c>
      <c r="AO684" s="12">
        <v>0</v>
      </c>
      <c r="AP684" s="12">
        <v>0</v>
      </c>
      <c r="AR684" s="12">
        <v>0</v>
      </c>
      <c r="AS684" s="12">
        <v>0</v>
      </c>
      <c r="AU684" s="12">
        <v>0</v>
      </c>
      <c r="AV684" s="12">
        <v>0</v>
      </c>
      <c r="AX684" s="12">
        <v>0</v>
      </c>
      <c r="AY684" s="12">
        <v>0</v>
      </c>
    </row>
    <row r="685" spans="2:51" x14ac:dyDescent="0.25">
      <c r="B685" s="2">
        <v>605</v>
      </c>
      <c r="C685" s="1" t="str">
        <v>Провод силовой ПуВнг(А)-LS 10</v>
      </c>
      <c r="D685" s="2" t="str">
        <v>м</v>
      </c>
      <c r="E685" s="2">
        <v>122.14</v>
      </c>
      <c r="F685" s="2">
        <v>213</v>
      </c>
      <c r="G685" s="3">
        <v>26015.82</v>
      </c>
      <c r="H685" s="3">
        <v>0</v>
      </c>
      <c r="J685" s="14">
        <v>213</v>
      </c>
      <c r="K685" s="14">
        <v>26015.82</v>
      </c>
      <c r="N685" s="14">
        <v>0</v>
      </c>
      <c r="O685" s="14">
        <v>0</v>
      </c>
      <c r="Q685" s="12">
        <v>0</v>
      </c>
      <c r="R685" s="12">
        <v>0</v>
      </c>
      <c r="T685" s="12">
        <v>0</v>
      </c>
      <c r="U685" s="12">
        <v>0</v>
      </c>
      <c r="W685" s="12">
        <v>213</v>
      </c>
      <c r="X685" s="12">
        <v>26015.82</v>
      </c>
      <c r="Z685" s="12">
        <v>0</v>
      </c>
      <c r="AA685" s="12">
        <v>0</v>
      </c>
      <c r="AC685" s="12">
        <v>0</v>
      </c>
      <c r="AD685" s="12">
        <v>0</v>
      </c>
      <c r="AF685" s="12">
        <v>0</v>
      </c>
      <c r="AG685" s="12">
        <v>0</v>
      </c>
      <c r="AI685" s="12">
        <v>0</v>
      </c>
      <c r="AJ685" s="12">
        <v>0</v>
      </c>
      <c r="AL685" s="12">
        <v>0</v>
      </c>
      <c r="AM685" s="12">
        <v>0</v>
      </c>
      <c r="AO685" s="12">
        <v>0</v>
      </c>
      <c r="AP685" s="12">
        <v>0</v>
      </c>
      <c r="AR685" s="12">
        <v>0</v>
      </c>
      <c r="AS685" s="12">
        <v>0</v>
      </c>
      <c r="AU685" s="12">
        <v>0</v>
      </c>
      <c r="AV685" s="12">
        <v>0</v>
      </c>
      <c r="AX685" s="12">
        <v>0</v>
      </c>
      <c r="AY685" s="12">
        <v>0</v>
      </c>
    </row>
    <row r="686" spans="2:51" x14ac:dyDescent="0.25">
      <c r="B686" s="2">
        <v>606</v>
      </c>
      <c r="C686" s="1" t="str">
        <v>Монтаж кабеля по кирпичной кладке и затягивание в трубы до 30мм2</v>
      </c>
      <c r="D686" s="2" t="str">
        <v>м</v>
      </c>
      <c r="E686" s="2">
        <v>88.07</v>
      </c>
      <c r="F686" s="2">
        <v>638</v>
      </c>
      <c r="G686" s="3">
        <v>0</v>
      </c>
      <c r="H686" s="3">
        <v>56188.66</v>
      </c>
      <c r="J686" s="14">
        <v>638</v>
      </c>
      <c r="K686" s="14">
        <v>56188.659999999996</v>
      </c>
      <c r="N686" s="14">
        <v>0</v>
      </c>
      <c r="O686" s="14">
        <v>0</v>
      </c>
      <c r="Q686" s="12">
        <v>0</v>
      </c>
      <c r="R686" s="12">
        <v>0</v>
      </c>
      <c r="T686" s="12">
        <v>0</v>
      </c>
      <c r="U686" s="12">
        <v>0</v>
      </c>
      <c r="W686" s="12">
        <v>638</v>
      </c>
      <c r="X686" s="12">
        <v>56188.659999999996</v>
      </c>
      <c r="Z686" s="12">
        <v>0</v>
      </c>
      <c r="AA686" s="12">
        <v>0</v>
      </c>
      <c r="AC686" s="12">
        <v>0</v>
      </c>
      <c r="AD686" s="12">
        <v>0</v>
      </c>
      <c r="AF686" s="12">
        <v>0</v>
      </c>
      <c r="AG686" s="12">
        <v>0</v>
      </c>
      <c r="AI686" s="12">
        <v>0</v>
      </c>
      <c r="AJ686" s="12">
        <v>0</v>
      </c>
      <c r="AL686" s="12">
        <v>0</v>
      </c>
      <c r="AM686" s="12">
        <v>0</v>
      </c>
      <c r="AO686" s="12">
        <v>0</v>
      </c>
      <c r="AP686" s="12">
        <v>0</v>
      </c>
      <c r="AR686" s="12">
        <v>0</v>
      </c>
      <c r="AS686" s="12">
        <v>0</v>
      </c>
      <c r="AU686" s="12">
        <v>0</v>
      </c>
      <c r="AV686" s="12">
        <v>0</v>
      </c>
      <c r="AX686" s="12">
        <v>0</v>
      </c>
      <c r="AY686" s="12">
        <v>0</v>
      </c>
    </row>
    <row r="687" spans="2:51" x14ac:dyDescent="0.25">
      <c r="B687" s="2">
        <v>607</v>
      </c>
      <c r="C687" s="1" t="str">
        <v>Кабель ВВГ -П нг(А)FRLS 3х1.5 0.66кВ (бухта)</v>
      </c>
      <c r="D687" s="2" t="str">
        <v>м</v>
      </c>
      <c r="E687" s="2">
        <v>74.73</v>
      </c>
      <c r="F687" s="2">
        <v>117</v>
      </c>
      <c r="G687" s="3">
        <v>8743.41</v>
      </c>
      <c r="H687" s="3">
        <v>0</v>
      </c>
      <c r="J687" s="14">
        <v>117</v>
      </c>
      <c r="K687" s="14">
        <v>8743.41</v>
      </c>
      <c r="N687" s="14">
        <v>0</v>
      </c>
      <c r="O687" s="14">
        <v>0</v>
      </c>
      <c r="Q687" s="12">
        <v>0</v>
      </c>
      <c r="R687" s="12">
        <v>0</v>
      </c>
      <c r="T687" s="12">
        <v>0</v>
      </c>
      <c r="U687" s="12">
        <v>0</v>
      </c>
      <c r="W687" s="12">
        <v>117</v>
      </c>
      <c r="X687" s="12">
        <v>8743.41</v>
      </c>
      <c r="Z687" s="12">
        <v>0</v>
      </c>
      <c r="AA687" s="12">
        <v>0</v>
      </c>
      <c r="AC687" s="12">
        <v>0</v>
      </c>
      <c r="AD687" s="12">
        <v>0</v>
      </c>
      <c r="AF687" s="12">
        <v>0</v>
      </c>
      <c r="AG687" s="12">
        <v>0</v>
      </c>
      <c r="AI687" s="12">
        <v>0</v>
      </c>
      <c r="AJ687" s="12">
        <v>0</v>
      </c>
      <c r="AL687" s="12">
        <v>0</v>
      </c>
      <c r="AM687" s="12">
        <v>0</v>
      </c>
      <c r="AO687" s="12">
        <v>0</v>
      </c>
      <c r="AP687" s="12">
        <v>0</v>
      </c>
      <c r="AR687" s="12">
        <v>0</v>
      </c>
      <c r="AS687" s="12">
        <v>0</v>
      </c>
      <c r="AU687" s="12">
        <v>0</v>
      </c>
      <c r="AV687" s="12">
        <v>0</v>
      </c>
      <c r="AX687" s="12">
        <v>0</v>
      </c>
      <c r="AY687" s="12">
        <v>0</v>
      </c>
    </row>
    <row r="688" spans="2:51" x14ac:dyDescent="0.25">
      <c r="B688" s="2">
        <v>608</v>
      </c>
      <c r="C688" s="1" t="str">
        <v>Монтаж кабеля по кирпичной кладке и затягивание в трубы до 30мм2</v>
      </c>
      <c r="D688" s="2" t="str">
        <v>м</v>
      </c>
      <c r="E688" s="2">
        <v>88.07</v>
      </c>
      <c r="F688" s="2">
        <v>117</v>
      </c>
      <c r="G688" s="3">
        <v>0</v>
      </c>
      <c r="H688" s="3">
        <v>10304.19</v>
      </c>
      <c r="J688" s="14">
        <v>117</v>
      </c>
      <c r="K688" s="14">
        <v>10304.189999999999</v>
      </c>
      <c r="N688" s="14">
        <v>0</v>
      </c>
      <c r="O688" s="14">
        <v>0</v>
      </c>
      <c r="Q688" s="12">
        <v>0</v>
      </c>
      <c r="R688" s="12">
        <v>0</v>
      </c>
      <c r="T688" s="12">
        <v>0</v>
      </c>
      <c r="U688" s="12">
        <v>0</v>
      </c>
      <c r="W688" s="12">
        <v>117</v>
      </c>
      <c r="X688" s="12">
        <v>10304.189999999999</v>
      </c>
      <c r="Z688" s="12">
        <v>0</v>
      </c>
      <c r="AA688" s="12">
        <v>0</v>
      </c>
      <c r="AC688" s="12">
        <v>0</v>
      </c>
      <c r="AD688" s="12">
        <v>0</v>
      </c>
      <c r="AF688" s="12">
        <v>0</v>
      </c>
      <c r="AG688" s="12">
        <v>0</v>
      </c>
      <c r="AI688" s="12">
        <v>0</v>
      </c>
      <c r="AJ688" s="12">
        <v>0</v>
      </c>
      <c r="AL688" s="12">
        <v>0</v>
      </c>
      <c r="AM688" s="12">
        <v>0</v>
      </c>
      <c r="AO688" s="12">
        <v>0</v>
      </c>
      <c r="AP688" s="12">
        <v>0</v>
      </c>
      <c r="AR688" s="12">
        <v>0</v>
      </c>
      <c r="AS688" s="12">
        <v>0</v>
      </c>
      <c r="AU688" s="12">
        <v>0</v>
      </c>
      <c r="AV688" s="12">
        <v>0</v>
      </c>
      <c r="AX688" s="12">
        <v>0</v>
      </c>
      <c r="AY688" s="12">
        <v>0</v>
      </c>
    </row>
    <row r="689" spans="2:51" x14ac:dyDescent="0.25">
      <c r="B689" s="2">
        <v>0</v>
      </c>
      <c r="C689" s="1" t="str">
        <v>4.Электрортехнические изделия</v>
      </c>
      <c r="D689" s="2">
        <v>0</v>
      </c>
      <c r="E689" s="2">
        <v>0</v>
      </c>
      <c r="F689" s="2">
        <v>0</v>
      </c>
      <c r="G689" s="3">
        <v>0</v>
      </c>
      <c r="H689" s="3">
        <v>0</v>
      </c>
      <c r="J689" s="14">
        <v>0</v>
      </c>
      <c r="K689" s="14">
        <v>0</v>
      </c>
      <c r="N689" s="14">
        <v>0</v>
      </c>
      <c r="O689" s="14">
        <v>0</v>
      </c>
      <c r="Q689" s="12">
        <v>0</v>
      </c>
      <c r="R689" s="12">
        <v>0</v>
      </c>
      <c r="T689" s="12">
        <v>0</v>
      </c>
      <c r="U689" s="12">
        <v>0</v>
      </c>
      <c r="W689" s="12">
        <v>0</v>
      </c>
      <c r="X689" s="12">
        <v>0</v>
      </c>
      <c r="Z689" s="12">
        <v>0</v>
      </c>
      <c r="AA689" s="12">
        <v>0</v>
      </c>
      <c r="AC689" s="12">
        <v>0</v>
      </c>
      <c r="AD689" s="12">
        <v>0</v>
      </c>
      <c r="AF689" s="12">
        <v>0</v>
      </c>
      <c r="AG689" s="12">
        <v>0</v>
      </c>
      <c r="AI689" s="12">
        <v>0</v>
      </c>
      <c r="AJ689" s="12">
        <v>0</v>
      </c>
      <c r="AL689" s="12">
        <v>0</v>
      </c>
      <c r="AM689" s="12">
        <v>0</v>
      </c>
      <c r="AO689" s="12">
        <v>0</v>
      </c>
      <c r="AP689" s="12">
        <v>0</v>
      </c>
      <c r="AR689" s="12">
        <v>0</v>
      </c>
      <c r="AS689" s="12">
        <v>0</v>
      </c>
      <c r="AU689" s="12">
        <v>0</v>
      </c>
      <c r="AV689" s="12">
        <v>0</v>
      </c>
      <c r="AX689" s="12">
        <v>0</v>
      </c>
      <c r="AY689" s="12">
        <v>0</v>
      </c>
    </row>
    <row r="690" spans="2:51" x14ac:dyDescent="0.25">
      <c r="B690" s="2">
        <v>609</v>
      </c>
      <c r="C690" s="1" t="str">
        <v>BRITE Розетка двойная с заземлением с защитными шторками и крышкой 16А в сборе IP44 РСбш12-3-44-БрБ белый</v>
      </c>
      <c r="D690" s="2" t="str">
        <v>шт</v>
      </c>
      <c r="E690" s="2">
        <v>361</v>
      </c>
      <c r="F690" s="2">
        <v>12</v>
      </c>
      <c r="G690" s="3">
        <v>4332</v>
      </c>
      <c r="H690" s="3">
        <v>0</v>
      </c>
      <c r="J690" s="14">
        <v>0</v>
      </c>
      <c r="K690" s="14">
        <v>0</v>
      </c>
      <c r="N690" s="14">
        <v>12</v>
      </c>
      <c r="O690" s="14">
        <v>4332</v>
      </c>
      <c r="Q690" s="12">
        <v>0</v>
      </c>
      <c r="R690" s="12">
        <v>0</v>
      </c>
      <c r="T690" s="12">
        <v>0</v>
      </c>
      <c r="U690" s="12">
        <v>0</v>
      </c>
      <c r="W690" s="12">
        <v>0</v>
      </c>
      <c r="X690" s="12">
        <v>0</v>
      </c>
      <c r="Z690" s="12">
        <v>0</v>
      </c>
      <c r="AA690" s="12">
        <v>0</v>
      </c>
      <c r="AC690" s="12">
        <v>0</v>
      </c>
      <c r="AD690" s="12">
        <v>0</v>
      </c>
      <c r="AF690" s="12">
        <v>0</v>
      </c>
      <c r="AG690" s="12">
        <v>0</v>
      </c>
      <c r="AI690" s="12">
        <v>0</v>
      </c>
      <c r="AJ690" s="12">
        <v>0</v>
      </c>
      <c r="AL690" s="12">
        <v>0</v>
      </c>
      <c r="AM690" s="12">
        <v>0</v>
      </c>
      <c r="AO690" s="12">
        <v>0</v>
      </c>
      <c r="AP690" s="12">
        <v>0</v>
      </c>
      <c r="AR690" s="12">
        <v>0</v>
      </c>
      <c r="AS690" s="12">
        <v>0</v>
      </c>
      <c r="AU690" s="12">
        <v>0</v>
      </c>
      <c r="AV690" s="12">
        <v>0</v>
      </c>
      <c r="AX690" s="12">
        <v>0</v>
      </c>
      <c r="AY690" s="12">
        <v>0</v>
      </c>
    </row>
    <row r="691" spans="2:51" x14ac:dyDescent="0.25">
      <c r="B691" s="2">
        <v>610</v>
      </c>
      <c r="C691" s="1" t="str">
        <v>Розетка ATLASDESIGN двойная с заземлением со шторками 16А в сборе белый</v>
      </c>
      <c r="D691" s="2" t="str">
        <v>шт</v>
      </c>
      <c r="E691" s="2">
        <v>287.70999999999998</v>
      </c>
      <c r="F691" s="2">
        <v>132</v>
      </c>
      <c r="G691" s="3">
        <v>37977.72</v>
      </c>
      <c r="H691" s="3">
        <v>0</v>
      </c>
      <c r="J691" s="14">
        <v>0</v>
      </c>
      <c r="K691" s="14">
        <v>0</v>
      </c>
      <c r="N691" s="14">
        <v>132</v>
      </c>
      <c r="O691" s="14">
        <v>37977.719999999994</v>
      </c>
      <c r="Q691" s="12">
        <v>0</v>
      </c>
      <c r="R691" s="12">
        <v>0</v>
      </c>
      <c r="T691" s="12">
        <v>0</v>
      </c>
      <c r="U691" s="12">
        <v>0</v>
      </c>
      <c r="W691" s="12">
        <v>0</v>
      </c>
      <c r="X691" s="12">
        <v>0</v>
      </c>
      <c r="Z691" s="12">
        <v>0</v>
      </c>
      <c r="AA691" s="12">
        <v>0</v>
      </c>
      <c r="AC691" s="12">
        <v>0</v>
      </c>
      <c r="AD691" s="12">
        <v>0</v>
      </c>
      <c r="AF691" s="12">
        <v>0</v>
      </c>
      <c r="AG691" s="12">
        <v>0</v>
      </c>
      <c r="AI691" s="12">
        <v>0</v>
      </c>
      <c r="AJ691" s="12">
        <v>0</v>
      </c>
      <c r="AL691" s="12">
        <v>0</v>
      </c>
      <c r="AM691" s="12">
        <v>0</v>
      </c>
      <c r="AO691" s="12">
        <v>0</v>
      </c>
      <c r="AP691" s="12">
        <v>0</v>
      </c>
      <c r="AR691" s="12">
        <v>0</v>
      </c>
      <c r="AS691" s="12">
        <v>0</v>
      </c>
      <c r="AU691" s="12">
        <v>0</v>
      </c>
      <c r="AV691" s="12">
        <v>0</v>
      </c>
      <c r="AX691" s="12">
        <v>0</v>
      </c>
      <c r="AY691" s="12">
        <v>0</v>
      </c>
    </row>
    <row r="692" spans="2:51" x14ac:dyDescent="0.25">
      <c r="B692" s="2">
        <v>611</v>
      </c>
      <c r="C692" s="1" t="str">
        <v>Монтаж и подключение розеток скрытой установки</v>
      </c>
      <c r="D692" s="2" t="str">
        <v>шт</v>
      </c>
      <c r="E692" s="2">
        <v>192.15</v>
      </c>
      <c r="F692" s="2">
        <v>144</v>
      </c>
      <c r="G692" s="3">
        <v>0</v>
      </c>
      <c r="H692" s="3">
        <v>27669.599999999999</v>
      </c>
      <c r="J692" s="14">
        <v>0</v>
      </c>
      <c r="K692" s="14">
        <v>0</v>
      </c>
      <c r="N692" s="14">
        <v>144</v>
      </c>
      <c r="O692" s="14">
        <v>27669.600000000002</v>
      </c>
      <c r="Q692" s="12">
        <v>0</v>
      </c>
      <c r="R692" s="12">
        <v>0</v>
      </c>
      <c r="T692" s="12">
        <v>0</v>
      </c>
      <c r="U692" s="12">
        <v>0</v>
      </c>
      <c r="W692" s="12">
        <v>0</v>
      </c>
      <c r="X692" s="12">
        <v>0</v>
      </c>
      <c r="Z692" s="12">
        <v>0</v>
      </c>
      <c r="AA692" s="12">
        <v>0</v>
      </c>
      <c r="AC692" s="12">
        <v>0</v>
      </c>
      <c r="AD692" s="12">
        <v>0</v>
      </c>
      <c r="AF692" s="12">
        <v>0</v>
      </c>
      <c r="AG692" s="12">
        <v>0</v>
      </c>
      <c r="AI692" s="12">
        <v>0</v>
      </c>
      <c r="AJ692" s="12">
        <v>0</v>
      </c>
      <c r="AL692" s="12">
        <v>0</v>
      </c>
      <c r="AM692" s="12">
        <v>0</v>
      </c>
      <c r="AO692" s="12">
        <v>0</v>
      </c>
      <c r="AP692" s="12">
        <v>0</v>
      </c>
      <c r="AR692" s="12">
        <v>0</v>
      </c>
      <c r="AS692" s="12">
        <v>0</v>
      </c>
      <c r="AU692" s="12">
        <v>0</v>
      </c>
      <c r="AV692" s="12">
        <v>0</v>
      </c>
      <c r="AX692" s="12">
        <v>0</v>
      </c>
      <c r="AY692" s="12">
        <v>0</v>
      </c>
    </row>
    <row r="693" spans="2:51" x14ac:dyDescent="0.25">
      <c r="B693" s="2">
        <v>612</v>
      </c>
      <c r="C693" s="1" t="str">
        <v>ЭТЮД Розетка наружная с заземлением со шторками белая (на роутер)</v>
      </c>
      <c r="D693" s="2" t="str">
        <v>шт</v>
      </c>
      <c r="E693" s="2">
        <v>170.8</v>
      </c>
      <c r="F693" s="2">
        <v>12</v>
      </c>
      <c r="G693" s="3">
        <v>2049.6</v>
      </c>
      <c r="H693" s="3">
        <v>0</v>
      </c>
      <c r="J693" s="14">
        <v>0</v>
      </c>
      <c r="K693" s="14">
        <v>0</v>
      </c>
      <c r="N693" s="14">
        <v>12</v>
      </c>
      <c r="O693" s="14">
        <v>2049.6000000000004</v>
      </c>
      <c r="Q693" s="12">
        <v>0</v>
      </c>
      <c r="R693" s="12">
        <v>0</v>
      </c>
      <c r="T693" s="12">
        <v>0</v>
      </c>
      <c r="U693" s="12">
        <v>0</v>
      </c>
      <c r="W693" s="12">
        <v>0</v>
      </c>
      <c r="X693" s="12">
        <v>0</v>
      </c>
      <c r="Z693" s="12">
        <v>0</v>
      </c>
      <c r="AA693" s="12">
        <v>0</v>
      </c>
      <c r="AC693" s="12">
        <v>0</v>
      </c>
      <c r="AD693" s="12">
        <v>0</v>
      </c>
      <c r="AF693" s="12">
        <v>0</v>
      </c>
      <c r="AG693" s="12">
        <v>0</v>
      </c>
      <c r="AI693" s="12">
        <v>0</v>
      </c>
      <c r="AJ693" s="12">
        <v>0</v>
      </c>
      <c r="AL693" s="12">
        <v>0</v>
      </c>
      <c r="AM693" s="12">
        <v>0</v>
      </c>
      <c r="AO693" s="12">
        <v>0</v>
      </c>
      <c r="AP693" s="12">
        <v>0</v>
      </c>
      <c r="AR693" s="12">
        <v>0</v>
      </c>
      <c r="AS693" s="12">
        <v>0</v>
      </c>
      <c r="AU693" s="12">
        <v>0</v>
      </c>
      <c r="AV693" s="12">
        <v>0</v>
      </c>
      <c r="AX693" s="12">
        <v>0</v>
      </c>
      <c r="AY693" s="12">
        <v>0</v>
      </c>
    </row>
    <row r="694" spans="2:51" x14ac:dyDescent="0.25">
      <c r="B694" s="2">
        <v>613</v>
      </c>
      <c r="C694" s="1" t="str">
        <v>Монтаж и подключение розеток и выключателей открытой установки</v>
      </c>
      <c r="D694" s="2" t="str">
        <v>шт</v>
      </c>
      <c r="E694" s="2">
        <v>256.2</v>
      </c>
      <c r="F694" s="2">
        <v>12</v>
      </c>
      <c r="G694" s="3">
        <v>0</v>
      </c>
      <c r="H694" s="3">
        <v>3074.4</v>
      </c>
      <c r="J694" s="14">
        <v>0</v>
      </c>
      <c r="K694" s="14">
        <v>0</v>
      </c>
      <c r="N694" s="14">
        <v>12</v>
      </c>
      <c r="O694" s="14">
        <v>3074.3999999999996</v>
      </c>
      <c r="Q694" s="12">
        <v>0</v>
      </c>
      <c r="R694" s="12">
        <v>0</v>
      </c>
      <c r="T694" s="12">
        <v>0</v>
      </c>
      <c r="U694" s="12">
        <v>0</v>
      </c>
      <c r="W694" s="12">
        <v>0</v>
      </c>
      <c r="X694" s="12">
        <v>0</v>
      </c>
      <c r="Z694" s="12">
        <v>0</v>
      </c>
      <c r="AA694" s="12">
        <v>0</v>
      </c>
      <c r="AC694" s="12">
        <v>0</v>
      </c>
      <c r="AD694" s="12">
        <v>0</v>
      </c>
      <c r="AF694" s="12">
        <v>0</v>
      </c>
      <c r="AG694" s="12">
        <v>0</v>
      </c>
      <c r="AI694" s="12">
        <v>0</v>
      </c>
      <c r="AJ694" s="12">
        <v>0</v>
      </c>
      <c r="AL694" s="12">
        <v>0</v>
      </c>
      <c r="AM694" s="12">
        <v>0</v>
      </c>
      <c r="AO694" s="12">
        <v>0</v>
      </c>
      <c r="AP694" s="12">
        <v>0</v>
      </c>
      <c r="AR694" s="12">
        <v>0</v>
      </c>
      <c r="AS694" s="12">
        <v>0</v>
      </c>
      <c r="AU694" s="12">
        <v>0</v>
      </c>
      <c r="AV694" s="12">
        <v>0</v>
      </c>
      <c r="AX694" s="12">
        <v>0</v>
      </c>
      <c r="AY694" s="12">
        <v>0</v>
      </c>
    </row>
    <row r="695" spans="2:51" x14ac:dyDescent="0.25">
      <c r="B695" s="2">
        <v>614</v>
      </c>
      <c r="C695" s="1" t="str">
        <v>Разъем РШ-ВШ 32А 250В 2P+PE(ОУ) пластиковый белый Simple</v>
      </c>
      <c r="D695" s="2" t="str">
        <v>шт</v>
      </c>
      <c r="E695" s="2">
        <v>278.79000000000002</v>
      </c>
      <c r="F695" s="2">
        <v>12</v>
      </c>
      <c r="G695" s="3">
        <v>3345.48</v>
      </c>
      <c r="H695" s="3">
        <v>0</v>
      </c>
      <c r="J695" s="14">
        <v>0</v>
      </c>
      <c r="K695" s="14">
        <v>0</v>
      </c>
      <c r="N695" s="14">
        <v>12</v>
      </c>
      <c r="O695" s="14">
        <v>3345.4800000000005</v>
      </c>
      <c r="Q695" s="12">
        <v>0</v>
      </c>
      <c r="R695" s="12">
        <v>0</v>
      </c>
      <c r="T695" s="12">
        <v>0</v>
      </c>
      <c r="U695" s="12">
        <v>0</v>
      </c>
      <c r="W695" s="12">
        <v>0</v>
      </c>
      <c r="X695" s="12">
        <v>0</v>
      </c>
      <c r="Z695" s="12">
        <v>0</v>
      </c>
      <c r="AA695" s="12">
        <v>0</v>
      </c>
      <c r="AC695" s="12">
        <v>0</v>
      </c>
      <c r="AD695" s="12">
        <v>0</v>
      </c>
      <c r="AF695" s="12">
        <v>0</v>
      </c>
      <c r="AG695" s="12">
        <v>0</v>
      </c>
      <c r="AI695" s="12">
        <v>0</v>
      </c>
      <c r="AJ695" s="12">
        <v>0</v>
      </c>
      <c r="AL695" s="12">
        <v>0</v>
      </c>
      <c r="AM695" s="12">
        <v>0</v>
      </c>
      <c r="AO695" s="12">
        <v>0</v>
      </c>
      <c r="AP695" s="12">
        <v>0</v>
      </c>
      <c r="AR695" s="12">
        <v>0</v>
      </c>
      <c r="AS695" s="12">
        <v>0</v>
      </c>
      <c r="AU695" s="12">
        <v>0</v>
      </c>
      <c r="AV695" s="12">
        <v>0</v>
      </c>
      <c r="AX695" s="12">
        <v>0</v>
      </c>
      <c r="AY695" s="12">
        <v>0</v>
      </c>
    </row>
    <row r="696" spans="2:51" x14ac:dyDescent="0.25">
      <c r="B696" s="2">
        <v>615</v>
      </c>
      <c r="C696" s="1" t="str">
        <v>Монтаж и подключение силовой розетки на электроплиту</v>
      </c>
      <c r="D696" s="2" t="str">
        <v>шт</v>
      </c>
      <c r="E696" s="2">
        <v>344.27</v>
      </c>
      <c r="F696" s="2">
        <v>12</v>
      </c>
      <c r="G696" s="3">
        <v>0</v>
      </c>
      <c r="H696" s="3">
        <v>4131.24</v>
      </c>
      <c r="J696" s="14">
        <v>0</v>
      </c>
      <c r="K696" s="14">
        <v>0</v>
      </c>
      <c r="N696" s="14">
        <v>12</v>
      </c>
      <c r="O696" s="14">
        <v>4131.24</v>
      </c>
      <c r="Q696" s="12">
        <v>0</v>
      </c>
      <c r="R696" s="12">
        <v>0</v>
      </c>
      <c r="T696" s="12">
        <v>0</v>
      </c>
      <c r="U696" s="12">
        <v>0</v>
      </c>
      <c r="W696" s="12">
        <v>0</v>
      </c>
      <c r="X696" s="12">
        <v>0</v>
      </c>
      <c r="Z696" s="12">
        <v>0</v>
      </c>
      <c r="AA696" s="12">
        <v>0</v>
      </c>
      <c r="AC696" s="12">
        <v>0</v>
      </c>
      <c r="AD696" s="12">
        <v>0</v>
      </c>
      <c r="AF696" s="12">
        <v>0</v>
      </c>
      <c r="AG696" s="12">
        <v>0</v>
      </c>
      <c r="AI696" s="12">
        <v>0</v>
      </c>
      <c r="AJ696" s="12">
        <v>0</v>
      </c>
      <c r="AL696" s="12">
        <v>0</v>
      </c>
      <c r="AM696" s="12">
        <v>0</v>
      </c>
      <c r="AO696" s="12">
        <v>0</v>
      </c>
      <c r="AP696" s="12">
        <v>0</v>
      </c>
      <c r="AR696" s="12">
        <v>0</v>
      </c>
      <c r="AS696" s="12">
        <v>0</v>
      </c>
      <c r="AU696" s="12">
        <v>0</v>
      </c>
      <c r="AV696" s="12">
        <v>0</v>
      </c>
      <c r="AX696" s="12">
        <v>0</v>
      </c>
      <c r="AY696" s="12">
        <v>0</v>
      </c>
    </row>
    <row r="697" spans="2:51" x14ac:dyDescent="0.25">
      <c r="B697" s="2">
        <v>616</v>
      </c>
      <c r="C697" s="1" t="str">
        <v>Гермес PLUS Розетка с заземлением наружная с крышкой IP54</v>
      </c>
      <c r="D697" s="2" t="str">
        <v>шт</v>
      </c>
      <c r="E697" s="2">
        <v>330.93</v>
      </c>
      <c r="F697" s="2">
        <v>2</v>
      </c>
      <c r="G697" s="3">
        <v>661.86</v>
      </c>
      <c r="H697" s="3">
        <v>0</v>
      </c>
      <c r="J697" s="14">
        <v>0</v>
      </c>
      <c r="K697" s="14">
        <v>0</v>
      </c>
      <c r="N697" s="14">
        <v>2</v>
      </c>
      <c r="O697" s="14">
        <v>661.86</v>
      </c>
      <c r="Q697" s="12">
        <v>0</v>
      </c>
      <c r="R697" s="12">
        <v>0</v>
      </c>
      <c r="T697" s="12">
        <v>0</v>
      </c>
      <c r="U697" s="12">
        <v>0</v>
      </c>
      <c r="W697" s="12">
        <v>0</v>
      </c>
      <c r="X697" s="12">
        <v>0</v>
      </c>
      <c r="Z697" s="12">
        <v>0</v>
      </c>
      <c r="AA697" s="12">
        <v>0</v>
      </c>
      <c r="AC697" s="12">
        <v>0</v>
      </c>
      <c r="AD697" s="12">
        <v>0</v>
      </c>
      <c r="AF697" s="12">
        <v>0</v>
      </c>
      <c r="AG697" s="12">
        <v>0</v>
      </c>
      <c r="AI697" s="12">
        <v>0</v>
      </c>
      <c r="AJ697" s="12">
        <v>0</v>
      </c>
      <c r="AL697" s="12">
        <v>0</v>
      </c>
      <c r="AM697" s="12">
        <v>0</v>
      </c>
      <c r="AO697" s="12">
        <v>0</v>
      </c>
      <c r="AP697" s="12">
        <v>0</v>
      </c>
      <c r="AR697" s="12">
        <v>0</v>
      </c>
      <c r="AS697" s="12">
        <v>0</v>
      </c>
      <c r="AU697" s="12">
        <v>0</v>
      </c>
      <c r="AV697" s="12">
        <v>0</v>
      </c>
      <c r="AX697" s="12">
        <v>0</v>
      </c>
      <c r="AY697" s="12">
        <v>0</v>
      </c>
    </row>
    <row r="698" spans="2:51" x14ac:dyDescent="0.25">
      <c r="B698" s="2">
        <v>617</v>
      </c>
      <c r="C698" s="1" t="str">
        <v>Монтаж и подключение розеток и выключателей открытой установки</v>
      </c>
      <c r="D698" s="2" t="str">
        <v>шт</v>
      </c>
      <c r="E698" s="2">
        <v>256.2</v>
      </c>
      <c r="F698" s="2">
        <v>2</v>
      </c>
      <c r="G698" s="3">
        <v>0</v>
      </c>
      <c r="H698" s="3">
        <v>512.4</v>
      </c>
      <c r="J698" s="14">
        <v>0</v>
      </c>
      <c r="K698" s="14">
        <v>0</v>
      </c>
      <c r="N698" s="14">
        <v>2</v>
      </c>
      <c r="O698" s="14">
        <v>512.4</v>
      </c>
      <c r="Q698" s="12">
        <v>0</v>
      </c>
      <c r="R698" s="12">
        <v>0</v>
      </c>
      <c r="T698" s="12">
        <v>0</v>
      </c>
      <c r="U698" s="12">
        <v>0</v>
      </c>
      <c r="W698" s="12">
        <v>0</v>
      </c>
      <c r="X698" s="12">
        <v>0</v>
      </c>
      <c r="Z698" s="12">
        <v>0</v>
      </c>
      <c r="AA698" s="12">
        <v>0</v>
      </c>
      <c r="AC698" s="12">
        <v>0</v>
      </c>
      <c r="AD698" s="12">
        <v>0</v>
      </c>
      <c r="AF698" s="12">
        <v>0</v>
      </c>
      <c r="AG698" s="12">
        <v>0</v>
      </c>
      <c r="AI698" s="12">
        <v>0</v>
      </c>
      <c r="AJ698" s="12">
        <v>0</v>
      </c>
      <c r="AL698" s="12">
        <v>0</v>
      </c>
      <c r="AM698" s="12">
        <v>0</v>
      </c>
      <c r="AO698" s="12">
        <v>0</v>
      </c>
      <c r="AP698" s="12">
        <v>0</v>
      </c>
      <c r="AR698" s="12">
        <v>0</v>
      </c>
      <c r="AS698" s="12">
        <v>0</v>
      </c>
      <c r="AU698" s="12">
        <v>0</v>
      </c>
      <c r="AV698" s="12">
        <v>0</v>
      </c>
      <c r="AX698" s="12">
        <v>0</v>
      </c>
      <c r="AY698" s="12">
        <v>0</v>
      </c>
    </row>
    <row r="699" spans="2:51" x14ac:dyDescent="0.25">
      <c r="B699" s="2">
        <v>618</v>
      </c>
      <c r="C699" s="1" t="str">
        <v>Выключатель одноклавишный ATLASDESIGN схема 1 10АХ механизм белый</v>
      </c>
      <c r="D699" s="2" t="str">
        <v>шт</v>
      </c>
      <c r="E699" s="2">
        <v>136.99</v>
      </c>
      <c r="F699" s="2">
        <v>12</v>
      </c>
      <c r="G699" s="3">
        <v>1643.88</v>
      </c>
      <c r="H699" s="3">
        <v>0</v>
      </c>
      <c r="J699" s="14">
        <v>0</v>
      </c>
      <c r="K699" s="14">
        <v>0</v>
      </c>
      <c r="N699" s="14">
        <v>12</v>
      </c>
      <c r="O699" s="14">
        <v>1643.88</v>
      </c>
      <c r="Q699" s="12">
        <v>0</v>
      </c>
      <c r="R699" s="12">
        <v>0</v>
      </c>
      <c r="T699" s="12">
        <v>0</v>
      </c>
      <c r="U699" s="12">
        <v>0</v>
      </c>
      <c r="W699" s="12">
        <v>0</v>
      </c>
      <c r="X699" s="12">
        <v>0</v>
      </c>
      <c r="Z699" s="12">
        <v>0</v>
      </c>
      <c r="AA699" s="12">
        <v>0</v>
      </c>
      <c r="AC699" s="12">
        <v>0</v>
      </c>
      <c r="AD699" s="12">
        <v>0</v>
      </c>
      <c r="AF699" s="12">
        <v>0</v>
      </c>
      <c r="AG699" s="12">
        <v>0</v>
      </c>
      <c r="AI699" s="12">
        <v>0</v>
      </c>
      <c r="AJ699" s="12">
        <v>0</v>
      </c>
      <c r="AL699" s="12">
        <v>0</v>
      </c>
      <c r="AM699" s="12">
        <v>0</v>
      </c>
      <c r="AO699" s="12">
        <v>0</v>
      </c>
      <c r="AP699" s="12">
        <v>0</v>
      </c>
      <c r="AR699" s="12">
        <v>0</v>
      </c>
      <c r="AS699" s="12">
        <v>0</v>
      </c>
      <c r="AU699" s="12">
        <v>0</v>
      </c>
      <c r="AV699" s="12">
        <v>0</v>
      </c>
      <c r="AX699" s="12">
        <v>0</v>
      </c>
      <c r="AY699" s="12">
        <v>0</v>
      </c>
    </row>
    <row r="700" spans="2:51" x14ac:dyDescent="0.25">
      <c r="B700" s="2">
        <v>619</v>
      </c>
      <c r="C700" s="1" t="str">
        <v>Выключатель двухклавишный ATLASDESIGN схема 5 10АХ механизм белый</v>
      </c>
      <c r="D700" s="2" t="str">
        <v>шт</v>
      </c>
      <c r="E700" s="2">
        <v>178.27</v>
      </c>
      <c r="F700" s="2">
        <v>39</v>
      </c>
      <c r="G700" s="3">
        <v>6952.53</v>
      </c>
      <c r="H700" s="3">
        <v>0</v>
      </c>
      <c r="J700" s="14">
        <v>0</v>
      </c>
      <c r="K700" s="14">
        <v>0</v>
      </c>
      <c r="N700" s="14">
        <v>39</v>
      </c>
      <c r="O700" s="14">
        <v>6952.5300000000007</v>
      </c>
      <c r="Q700" s="12">
        <v>0</v>
      </c>
      <c r="R700" s="12">
        <v>0</v>
      </c>
      <c r="T700" s="12">
        <v>0</v>
      </c>
      <c r="U700" s="12">
        <v>0</v>
      </c>
      <c r="W700" s="12">
        <v>0</v>
      </c>
      <c r="X700" s="12">
        <v>0</v>
      </c>
      <c r="Z700" s="12">
        <v>0</v>
      </c>
      <c r="AA700" s="12">
        <v>0</v>
      </c>
      <c r="AC700" s="12">
        <v>0</v>
      </c>
      <c r="AD700" s="12">
        <v>0</v>
      </c>
      <c r="AF700" s="12">
        <v>0</v>
      </c>
      <c r="AG700" s="12">
        <v>0</v>
      </c>
      <c r="AI700" s="12">
        <v>0</v>
      </c>
      <c r="AJ700" s="12">
        <v>0</v>
      </c>
      <c r="AL700" s="12">
        <v>0</v>
      </c>
      <c r="AM700" s="12">
        <v>0</v>
      </c>
      <c r="AO700" s="12">
        <v>0</v>
      </c>
      <c r="AP700" s="12">
        <v>0</v>
      </c>
      <c r="AR700" s="12">
        <v>0</v>
      </c>
      <c r="AS700" s="12">
        <v>0</v>
      </c>
      <c r="AU700" s="12">
        <v>0</v>
      </c>
      <c r="AV700" s="12">
        <v>0</v>
      </c>
      <c r="AX700" s="12">
        <v>0</v>
      </c>
      <c r="AY700" s="12">
        <v>0</v>
      </c>
    </row>
    <row r="701" spans="2:51" x14ac:dyDescent="0.25">
      <c r="B701" s="2">
        <v>620</v>
      </c>
      <c r="C701" s="1" t="str">
        <v>Выключатель трехклавишный ATLASDESIGN схема 1+1+1 10АХ механизм белый</v>
      </c>
      <c r="D701" s="2" t="str">
        <v>шт</v>
      </c>
      <c r="E701" s="2">
        <v>274</v>
      </c>
      <c r="F701" s="2">
        <v>12</v>
      </c>
      <c r="G701" s="3">
        <v>3288</v>
      </c>
      <c r="H701" s="3">
        <v>0</v>
      </c>
      <c r="J701" s="14">
        <v>0</v>
      </c>
      <c r="K701" s="14">
        <v>0</v>
      </c>
      <c r="N701" s="14">
        <v>12</v>
      </c>
      <c r="O701" s="14">
        <v>3288</v>
      </c>
      <c r="Q701" s="12">
        <v>0</v>
      </c>
      <c r="R701" s="12">
        <v>0</v>
      </c>
      <c r="T701" s="12">
        <v>0</v>
      </c>
      <c r="U701" s="12">
        <v>0</v>
      </c>
      <c r="W701" s="12">
        <v>0</v>
      </c>
      <c r="X701" s="12">
        <v>0</v>
      </c>
      <c r="Z701" s="12">
        <v>0</v>
      </c>
      <c r="AA701" s="12">
        <v>0</v>
      </c>
      <c r="AC701" s="12">
        <v>0</v>
      </c>
      <c r="AD701" s="12">
        <v>0</v>
      </c>
      <c r="AF701" s="12">
        <v>0</v>
      </c>
      <c r="AG701" s="12">
        <v>0</v>
      </c>
      <c r="AI701" s="12">
        <v>0</v>
      </c>
      <c r="AJ701" s="12">
        <v>0</v>
      </c>
      <c r="AL701" s="12">
        <v>0</v>
      </c>
      <c r="AM701" s="12">
        <v>0</v>
      </c>
      <c r="AO701" s="12">
        <v>0</v>
      </c>
      <c r="AP701" s="12">
        <v>0</v>
      </c>
      <c r="AR701" s="12">
        <v>0</v>
      </c>
      <c r="AS701" s="12">
        <v>0</v>
      </c>
      <c r="AU701" s="12">
        <v>0</v>
      </c>
      <c r="AV701" s="12">
        <v>0</v>
      </c>
      <c r="AX701" s="12">
        <v>0</v>
      </c>
      <c r="AY701" s="12">
        <v>0</v>
      </c>
    </row>
    <row r="702" spans="2:51" x14ac:dyDescent="0.25">
      <c r="B702" s="2">
        <v>621</v>
      </c>
      <c r="C702" s="1" t="str">
        <v>Рамка однопостовая ATLASDESIGN белый</v>
      </c>
      <c r="D702" s="2" t="str">
        <v>шт</v>
      </c>
      <c r="E702" s="2">
        <v>44.84</v>
      </c>
      <c r="F702" s="2">
        <v>63</v>
      </c>
      <c r="G702" s="3">
        <v>2824.92</v>
      </c>
      <c r="H702" s="3">
        <v>0</v>
      </c>
      <c r="J702" s="14">
        <v>0</v>
      </c>
      <c r="K702" s="14">
        <v>0</v>
      </c>
      <c r="N702" s="14">
        <v>63</v>
      </c>
      <c r="O702" s="14">
        <v>2824.92</v>
      </c>
      <c r="Q702" s="12">
        <v>0</v>
      </c>
      <c r="R702" s="12">
        <v>0</v>
      </c>
      <c r="T702" s="12">
        <v>0</v>
      </c>
      <c r="U702" s="12">
        <v>0</v>
      </c>
      <c r="W702" s="12">
        <v>0</v>
      </c>
      <c r="X702" s="12">
        <v>0</v>
      </c>
      <c r="Z702" s="12">
        <v>0</v>
      </c>
      <c r="AA702" s="12">
        <v>0</v>
      </c>
      <c r="AC702" s="12">
        <v>0</v>
      </c>
      <c r="AD702" s="12">
        <v>0</v>
      </c>
      <c r="AF702" s="12">
        <v>0</v>
      </c>
      <c r="AG702" s="12">
        <v>0</v>
      </c>
      <c r="AI702" s="12">
        <v>0</v>
      </c>
      <c r="AJ702" s="12">
        <v>0</v>
      </c>
      <c r="AL702" s="12">
        <v>0</v>
      </c>
      <c r="AM702" s="12">
        <v>0</v>
      </c>
      <c r="AO702" s="12">
        <v>0</v>
      </c>
      <c r="AP702" s="12">
        <v>0</v>
      </c>
      <c r="AR702" s="12">
        <v>0</v>
      </c>
      <c r="AS702" s="12">
        <v>0</v>
      </c>
      <c r="AU702" s="12">
        <v>0</v>
      </c>
      <c r="AV702" s="12">
        <v>0</v>
      </c>
      <c r="AX702" s="12">
        <v>0</v>
      </c>
      <c r="AY702" s="12">
        <v>0</v>
      </c>
    </row>
    <row r="703" spans="2:51" x14ac:dyDescent="0.25">
      <c r="B703" s="2">
        <v>622</v>
      </c>
      <c r="C703" s="1" t="str">
        <v>Монтаж и подключение выключателей скрытой установки</v>
      </c>
      <c r="D703" s="2" t="str">
        <v>шт</v>
      </c>
      <c r="E703" s="2">
        <v>192.15</v>
      </c>
      <c r="F703" s="2">
        <v>63</v>
      </c>
      <c r="G703" s="3">
        <v>0</v>
      </c>
      <c r="H703" s="3">
        <v>12105.45</v>
      </c>
      <c r="J703" s="14">
        <v>0</v>
      </c>
      <c r="K703" s="14">
        <v>0</v>
      </c>
      <c r="N703" s="14">
        <v>63</v>
      </c>
      <c r="O703" s="14">
        <v>12105.45</v>
      </c>
      <c r="Q703" s="12">
        <v>0</v>
      </c>
      <c r="R703" s="12">
        <v>0</v>
      </c>
      <c r="T703" s="12">
        <v>0</v>
      </c>
      <c r="U703" s="12">
        <v>0</v>
      </c>
      <c r="W703" s="12">
        <v>0</v>
      </c>
      <c r="X703" s="12">
        <v>0</v>
      </c>
      <c r="Z703" s="12">
        <v>0</v>
      </c>
      <c r="AA703" s="12">
        <v>0</v>
      </c>
      <c r="AC703" s="12">
        <v>0</v>
      </c>
      <c r="AD703" s="12">
        <v>0</v>
      </c>
      <c r="AF703" s="12">
        <v>0</v>
      </c>
      <c r="AG703" s="12">
        <v>0</v>
      </c>
      <c r="AI703" s="12">
        <v>0</v>
      </c>
      <c r="AJ703" s="12">
        <v>0</v>
      </c>
      <c r="AL703" s="12">
        <v>0</v>
      </c>
      <c r="AM703" s="12">
        <v>0</v>
      </c>
      <c r="AO703" s="12">
        <v>0</v>
      </c>
      <c r="AP703" s="12">
        <v>0</v>
      </c>
      <c r="AR703" s="12">
        <v>0</v>
      </c>
      <c r="AS703" s="12">
        <v>0</v>
      </c>
      <c r="AU703" s="12">
        <v>0</v>
      </c>
      <c r="AV703" s="12">
        <v>0</v>
      </c>
      <c r="AX703" s="12">
        <v>0</v>
      </c>
      <c r="AY703" s="12">
        <v>0</v>
      </c>
    </row>
    <row r="704" spans="2:51" x14ac:dyDescent="0.25">
      <c r="B704" s="2">
        <v>623</v>
      </c>
      <c r="C704" s="1" t="str">
        <v>КРЗ-0,4</v>
      </c>
      <c r="D704" s="2" t="str">
        <v>шт</v>
      </c>
      <c r="E704" s="2">
        <v>285.02</v>
      </c>
      <c r="F704" s="2">
        <v>12</v>
      </c>
      <c r="G704" s="3">
        <v>3420.24</v>
      </c>
      <c r="H704" s="3">
        <v>0</v>
      </c>
      <c r="J704" s="14">
        <v>0</v>
      </c>
      <c r="K704" s="14">
        <v>0</v>
      </c>
      <c r="N704" s="14">
        <v>12</v>
      </c>
      <c r="O704" s="14">
        <v>3420.24</v>
      </c>
      <c r="Q704" s="12">
        <v>0</v>
      </c>
      <c r="R704" s="12">
        <v>0</v>
      </c>
      <c r="T704" s="12">
        <v>0</v>
      </c>
      <c r="U704" s="12">
        <v>0</v>
      </c>
      <c r="W704" s="12">
        <v>0</v>
      </c>
      <c r="X704" s="12">
        <v>0</v>
      </c>
      <c r="Z704" s="12">
        <v>0</v>
      </c>
      <c r="AA704" s="12">
        <v>0</v>
      </c>
      <c r="AC704" s="12">
        <v>0</v>
      </c>
      <c r="AD704" s="12">
        <v>0</v>
      </c>
      <c r="AF704" s="12">
        <v>0</v>
      </c>
      <c r="AG704" s="12">
        <v>0</v>
      </c>
      <c r="AI704" s="12">
        <v>0</v>
      </c>
      <c r="AJ704" s="12">
        <v>0</v>
      </c>
      <c r="AL704" s="12">
        <v>0</v>
      </c>
      <c r="AM704" s="12">
        <v>0</v>
      </c>
      <c r="AO704" s="12">
        <v>0</v>
      </c>
      <c r="AP704" s="12">
        <v>0</v>
      </c>
      <c r="AR704" s="12">
        <v>0</v>
      </c>
      <c r="AS704" s="12">
        <v>0</v>
      </c>
      <c r="AU704" s="12">
        <v>0</v>
      </c>
      <c r="AV704" s="12">
        <v>0</v>
      </c>
      <c r="AX704" s="12">
        <v>0</v>
      </c>
      <c r="AY704" s="12">
        <v>0</v>
      </c>
    </row>
    <row r="705" spans="2:51" x14ac:dyDescent="0.25">
      <c r="B705" s="2">
        <v>624</v>
      </c>
      <c r="C705" s="1" t="str">
        <v>Монтаж и подключение коробки заземления КРЗ</v>
      </c>
      <c r="D705" s="2" t="str">
        <v>шт</v>
      </c>
      <c r="E705" s="2">
        <v>343.74</v>
      </c>
      <c r="F705" s="2">
        <v>12</v>
      </c>
      <c r="G705" s="3">
        <v>0</v>
      </c>
      <c r="H705" s="3">
        <v>4124.88</v>
      </c>
      <c r="J705" s="14">
        <v>0</v>
      </c>
      <c r="K705" s="14">
        <v>0</v>
      </c>
      <c r="N705" s="14">
        <v>12</v>
      </c>
      <c r="O705" s="14">
        <v>4124.88</v>
      </c>
      <c r="Q705" s="12">
        <v>0</v>
      </c>
      <c r="R705" s="12">
        <v>0</v>
      </c>
      <c r="T705" s="12">
        <v>0</v>
      </c>
      <c r="U705" s="12">
        <v>0</v>
      </c>
      <c r="W705" s="12">
        <v>0</v>
      </c>
      <c r="X705" s="12">
        <v>0</v>
      </c>
      <c r="Z705" s="12">
        <v>0</v>
      </c>
      <c r="AA705" s="12">
        <v>0</v>
      </c>
      <c r="AC705" s="12">
        <v>0</v>
      </c>
      <c r="AD705" s="12">
        <v>0</v>
      </c>
      <c r="AF705" s="12">
        <v>0</v>
      </c>
      <c r="AG705" s="12">
        <v>0</v>
      </c>
      <c r="AI705" s="12">
        <v>0</v>
      </c>
      <c r="AJ705" s="12">
        <v>0</v>
      </c>
      <c r="AL705" s="12">
        <v>0</v>
      </c>
      <c r="AM705" s="12">
        <v>0</v>
      </c>
      <c r="AO705" s="12">
        <v>0</v>
      </c>
      <c r="AP705" s="12">
        <v>0</v>
      </c>
      <c r="AR705" s="12">
        <v>0</v>
      </c>
      <c r="AS705" s="12">
        <v>0</v>
      </c>
      <c r="AU705" s="12">
        <v>0</v>
      </c>
      <c r="AV705" s="12">
        <v>0</v>
      </c>
      <c r="AX705" s="12">
        <v>0</v>
      </c>
      <c r="AY705" s="12">
        <v>0</v>
      </c>
    </row>
    <row r="706" spans="2:51" x14ac:dyDescent="0.25">
      <c r="B706" s="2">
        <v>625</v>
      </c>
      <c r="C706" s="1" t="str">
        <v>Звонок Зуммер-1-04 (2ТК) двухтональный без кнопки пластик АБС проводной 220В (Зуммер-1-04 (2ТК))</v>
      </c>
      <c r="D706" s="2" t="str">
        <v>шт</v>
      </c>
      <c r="E706" s="2">
        <v>261.54000000000002</v>
      </c>
      <c r="F706" s="2">
        <v>12</v>
      </c>
      <c r="G706" s="3">
        <v>3138.48</v>
      </c>
      <c r="H706" s="3">
        <v>0</v>
      </c>
      <c r="J706" s="14">
        <v>0</v>
      </c>
      <c r="K706" s="14">
        <v>0</v>
      </c>
      <c r="N706" s="14">
        <v>12</v>
      </c>
      <c r="O706" s="14">
        <v>3138.4800000000005</v>
      </c>
      <c r="Q706" s="12">
        <v>0</v>
      </c>
      <c r="R706" s="12">
        <v>0</v>
      </c>
      <c r="T706" s="12">
        <v>0</v>
      </c>
      <c r="U706" s="12">
        <v>0</v>
      </c>
      <c r="W706" s="12">
        <v>0</v>
      </c>
      <c r="X706" s="12">
        <v>0</v>
      </c>
      <c r="Z706" s="12">
        <v>0</v>
      </c>
      <c r="AA706" s="12">
        <v>0</v>
      </c>
      <c r="AC706" s="12">
        <v>0</v>
      </c>
      <c r="AD706" s="12">
        <v>0</v>
      </c>
      <c r="AF706" s="12">
        <v>0</v>
      </c>
      <c r="AG706" s="12">
        <v>0</v>
      </c>
      <c r="AI706" s="12">
        <v>0</v>
      </c>
      <c r="AJ706" s="12">
        <v>0</v>
      </c>
      <c r="AL706" s="12">
        <v>0</v>
      </c>
      <c r="AM706" s="12">
        <v>0</v>
      </c>
      <c r="AO706" s="12">
        <v>0</v>
      </c>
      <c r="AP706" s="12">
        <v>0</v>
      </c>
      <c r="AR706" s="12">
        <v>0</v>
      </c>
      <c r="AS706" s="12">
        <v>0</v>
      </c>
      <c r="AU706" s="12">
        <v>0</v>
      </c>
      <c r="AV706" s="12">
        <v>0</v>
      </c>
      <c r="AX706" s="12">
        <v>0</v>
      </c>
      <c r="AY706" s="12">
        <v>0</v>
      </c>
    </row>
    <row r="707" spans="2:51" x14ac:dyDescent="0.25">
      <c r="B707" s="2">
        <v>626</v>
      </c>
      <c r="C707" s="1" t="str">
        <v>Беларусь Кнопка для звонков</v>
      </c>
      <c r="D707" s="2" t="str">
        <v>шт</v>
      </c>
      <c r="E707" s="2">
        <v>74.73</v>
      </c>
      <c r="F707" s="2">
        <v>12</v>
      </c>
      <c r="G707" s="3">
        <v>896.76</v>
      </c>
      <c r="H707" s="3">
        <v>0</v>
      </c>
      <c r="J707" s="14">
        <v>0</v>
      </c>
      <c r="K707" s="14">
        <v>0</v>
      </c>
      <c r="N707" s="14">
        <v>12</v>
      </c>
      <c r="O707" s="14">
        <v>896.76</v>
      </c>
      <c r="Q707" s="12">
        <v>0</v>
      </c>
      <c r="R707" s="12">
        <v>0</v>
      </c>
      <c r="T707" s="12">
        <v>0</v>
      </c>
      <c r="U707" s="12">
        <v>0</v>
      </c>
      <c r="W707" s="12">
        <v>0</v>
      </c>
      <c r="X707" s="12">
        <v>0</v>
      </c>
      <c r="Z707" s="12">
        <v>0</v>
      </c>
      <c r="AA707" s="12">
        <v>0</v>
      </c>
      <c r="AC707" s="12">
        <v>0</v>
      </c>
      <c r="AD707" s="12">
        <v>0</v>
      </c>
      <c r="AF707" s="12">
        <v>0</v>
      </c>
      <c r="AG707" s="12">
        <v>0</v>
      </c>
      <c r="AI707" s="12">
        <v>0</v>
      </c>
      <c r="AJ707" s="12">
        <v>0</v>
      </c>
      <c r="AL707" s="12">
        <v>0</v>
      </c>
      <c r="AM707" s="12">
        <v>0</v>
      </c>
      <c r="AO707" s="12">
        <v>0</v>
      </c>
      <c r="AP707" s="12">
        <v>0</v>
      </c>
      <c r="AR707" s="12">
        <v>0</v>
      </c>
      <c r="AS707" s="12">
        <v>0</v>
      </c>
      <c r="AU707" s="12">
        <v>0</v>
      </c>
      <c r="AV707" s="12">
        <v>0</v>
      </c>
      <c r="AX707" s="12">
        <v>0</v>
      </c>
      <c r="AY707" s="12">
        <v>0</v>
      </c>
    </row>
    <row r="708" spans="2:51" x14ac:dyDescent="0.25">
      <c r="B708" s="2">
        <v>627</v>
      </c>
      <c r="C708" s="1" t="str">
        <v>Монтаж и подключение звонка</v>
      </c>
      <c r="D708" s="2" t="str">
        <v>шт</v>
      </c>
      <c r="E708" s="2">
        <v>160.13</v>
      </c>
      <c r="F708" s="2">
        <v>12</v>
      </c>
      <c r="G708" s="3">
        <v>0</v>
      </c>
      <c r="H708" s="3">
        <v>1921.56</v>
      </c>
      <c r="J708" s="14">
        <v>0</v>
      </c>
      <c r="K708" s="14">
        <v>0</v>
      </c>
      <c r="N708" s="14">
        <v>12</v>
      </c>
      <c r="O708" s="14">
        <v>1921.56</v>
      </c>
      <c r="Q708" s="12">
        <v>0</v>
      </c>
      <c r="R708" s="12">
        <v>0</v>
      </c>
      <c r="T708" s="12">
        <v>0</v>
      </c>
      <c r="U708" s="12">
        <v>0</v>
      </c>
      <c r="W708" s="12">
        <v>0</v>
      </c>
      <c r="X708" s="12">
        <v>0</v>
      </c>
      <c r="Z708" s="12">
        <v>0</v>
      </c>
      <c r="AA708" s="12">
        <v>0</v>
      </c>
      <c r="AC708" s="12">
        <v>0</v>
      </c>
      <c r="AD708" s="12">
        <v>0</v>
      </c>
      <c r="AF708" s="12">
        <v>0</v>
      </c>
      <c r="AG708" s="12">
        <v>0</v>
      </c>
      <c r="AI708" s="12">
        <v>0</v>
      </c>
      <c r="AJ708" s="12">
        <v>0</v>
      </c>
      <c r="AL708" s="12">
        <v>0</v>
      </c>
      <c r="AM708" s="12">
        <v>0</v>
      </c>
      <c r="AO708" s="12">
        <v>0</v>
      </c>
      <c r="AP708" s="12">
        <v>0</v>
      </c>
      <c r="AR708" s="12">
        <v>0</v>
      </c>
      <c r="AS708" s="12">
        <v>0</v>
      </c>
      <c r="AU708" s="12">
        <v>0</v>
      </c>
      <c r="AV708" s="12">
        <v>0</v>
      </c>
      <c r="AX708" s="12">
        <v>0</v>
      </c>
      <c r="AY708" s="12">
        <v>0</v>
      </c>
    </row>
    <row r="709" spans="2:51" x14ac:dyDescent="0.25">
      <c r="B709" s="2">
        <v>628</v>
      </c>
      <c r="C709" s="1" t="str">
        <v>Монтаж и подключение кнопки звонка</v>
      </c>
      <c r="D709" s="2" t="str">
        <v>шт</v>
      </c>
      <c r="E709" s="2">
        <v>160.13</v>
      </c>
      <c r="F709" s="2">
        <v>12</v>
      </c>
      <c r="G709" s="3">
        <v>0</v>
      </c>
      <c r="H709" s="3">
        <v>1921.56</v>
      </c>
      <c r="J709" s="14">
        <v>0</v>
      </c>
      <c r="K709" s="14">
        <v>0</v>
      </c>
      <c r="N709" s="14">
        <v>12</v>
      </c>
      <c r="O709" s="14">
        <v>1921.56</v>
      </c>
      <c r="Q709" s="12">
        <v>0</v>
      </c>
      <c r="R709" s="12">
        <v>0</v>
      </c>
      <c r="T709" s="12">
        <v>0</v>
      </c>
      <c r="U709" s="12">
        <v>0</v>
      </c>
      <c r="W709" s="12">
        <v>0</v>
      </c>
      <c r="X709" s="12">
        <v>0</v>
      </c>
      <c r="Z709" s="12">
        <v>0</v>
      </c>
      <c r="AA709" s="12">
        <v>0</v>
      </c>
      <c r="AC709" s="12">
        <v>0</v>
      </c>
      <c r="AD709" s="12">
        <v>0</v>
      </c>
      <c r="AF709" s="12">
        <v>0</v>
      </c>
      <c r="AG709" s="12">
        <v>0</v>
      </c>
      <c r="AI709" s="12">
        <v>0</v>
      </c>
      <c r="AJ709" s="12">
        <v>0</v>
      </c>
      <c r="AL709" s="12">
        <v>0</v>
      </c>
      <c r="AM709" s="12">
        <v>0</v>
      </c>
      <c r="AO709" s="12">
        <v>0</v>
      </c>
      <c r="AP709" s="12">
        <v>0</v>
      </c>
      <c r="AR709" s="12">
        <v>0</v>
      </c>
      <c r="AS709" s="12">
        <v>0</v>
      </c>
      <c r="AU709" s="12">
        <v>0</v>
      </c>
      <c r="AV709" s="12">
        <v>0</v>
      </c>
      <c r="AX709" s="12">
        <v>0</v>
      </c>
      <c r="AY709" s="12">
        <v>0</v>
      </c>
    </row>
    <row r="710" spans="2:51" x14ac:dyDescent="0.25">
      <c r="B710" s="2">
        <v>0</v>
      </c>
      <c r="C710" s="1" t="str">
        <v>5.Электромонтажные изделия</v>
      </c>
      <c r="D710" s="2">
        <v>0</v>
      </c>
      <c r="E710" s="2">
        <v>0</v>
      </c>
      <c r="F710" s="2">
        <v>0</v>
      </c>
      <c r="G710" s="3">
        <v>0</v>
      </c>
      <c r="H710" s="3">
        <v>0</v>
      </c>
      <c r="J710" s="14">
        <v>0</v>
      </c>
      <c r="K710" s="14">
        <v>0</v>
      </c>
      <c r="N710" s="14">
        <v>0</v>
      </c>
      <c r="O710" s="14">
        <v>0</v>
      </c>
      <c r="Q710" s="12">
        <v>0</v>
      </c>
      <c r="R710" s="12">
        <v>0</v>
      </c>
      <c r="T710" s="12">
        <v>0</v>
      </c>
      <c r="U710" s="12">
        <v>0</v>
      </c>
      <c r="W710" s="12">
        <v>0</v>
      </c>
      <c r="X710" s="12">
        <v>0</v>
      </c>
      <c r="Z710" s="12">
        <v>0</v>
      </c>
      <c r="AA710" s="12">
        <v>0</v>
      </c>
      <c r="AC710" s="12">
        <v>0</v>
      </c>
      <c r="AD710" s="12">
        <v>0</v>
      </c>
      <c r="AF710" s="12">
        <v>0</v>
      </c>
      <c r="AG710" s="12">
        <v>0</v>
      </c>
      <c r="AI710" s="12">
        <v>0</v>
      </c>
      <c r="AJ710" s="12">
        <v>0</v>
      </c>
      <c r="AL710" s="12">
        <v>0</v>
      </c>
      <c r="AM710" s="12">
        <v>0</v>
      </c>
      <c r="AO710" s="12">
        <v>0</v>
      </c>
      <c r="AP710" s="12">
        <v>0</v>
      </c>
      <c r="AR710" s="12">
        <v>0</v>
      </c>
      <c r="AS710" s="12">
        <v>0</v>
      </c>
      <c r="AU710" s="12">
        <v>0</v>
      </c>
      <c r="AV710" s="12">
        <v>0</v>
      </c>
      <c r="AX710" s="12">
        <v>0</v>
      </c>
      <c r="AY710" s="12">
        <v>0</v>
      </c>
    </row>
    <row r="711" spans="2:51" x14ac:dyDescent="0.25">
      <c r="B711" s="2">
        <v>629</v>
      </c>
      <c r="C711" s="1" t="str">
        <v>Скрутка СИЗ-1 2.5-4.5мм желтая</v>
      </c>
      <c r="D711" s="2" t="str">
        <v>шт</v>
      </c>
      <c r="E711" s="2">
        <v>4.0599999999999996</v>
      </c>
      <c r="F711" s="2">
        <v>105</v>
      </c>
      <c r="G711" s="3">
        <v>426.3</v>
      </c>
      <c r="H711" s="3">
        <v>0</v>
      </c>
      <c r="J711" s="14">
        <v>105</v>
      </c>
      <c r="K711" s="14">
        <v>426.29999999999995</v>
      </c>
      <c r="N711" s="14">
        <v>0</v>
      </c>
      <c r="O711" s="14">
        <v>0</v>
      </c>
      <c r="Q711" s="12">
        <v>0</v>
      </c>
      <c r="R711" s="12">
        <v>0</v>
      </c>
      <c r="T711" s="12">
        <v>0</v>
      </c>
      <c r="U711" s="12">
        <v>0</v>
      </c>
      <c r="W711" s="12">
        <v>105</v>
      </c>
      <c r="X711" s="12">
        <v>426.29999999999995</v>
      </c>
      <c r="Z711" s="12">
        <v>0</v>
      </c>
      <c r="AA711" s="12">
        <v>0</v>
      </c>
      <c r="AC711" s="12">
        <v>0</v>
      </c>
      <c r="AD711" s="12">
        <v>0</v>
      </c>
      <c r="AF711" s="12">
        <v>0</v>
      </c>
      <c r="AG711" s="12">
        <v>0</v>
      </c>
      <c r="AI711" s="12">
        <v>0</v>
      </c>
      <c r="AJ711" s="12">
        <v>0</v>
      </c>
      <c r="AL711" s="12">
        <v>0</v>
      </c>
      <c r="AM711" s="12">
        <v>0</v>
      </c>
      <c r="AO711" s="12">
        <v>0</v>
      </c>
      <c r="AP711" s="12">
        <v>0</v>
      </c>
      <c r="AR711" s="12">
        <v>0</v>
      </c>
      <c r="AS711" s="12">
        <v>0</v>
      </c>
      <c r="AU711" s="12">
        <v>0</v>
      </c>
      <c r="AV711" s="12">
        <v>0</v>
      </c>
      <c r="AX711" s="12">
        <v>0</v>
      </c>
      <c r="AY711" s="12">
        <v>0</v>
      </c>
    </row>
    <row r="712" spans="2:51" x14ac:dyDescent="0.25">
      <c r="B712" s="2">
        <v>630</v>
      </c>
      <c r="C712" s="1" t="str">
        <v>Скрутка СИЗ-1 4-11мм красная</v>
      </c>
      <c r="D712" s="2" t="str">
        <v>шт</v>
      </c>
      <c r="E712" s="2">
        <v>5.34</v>
      </c>
      <c r="F712" s="2">
        <v>308</v>
      </c>
      <c r="G712" s="3">
        <v>1644.72</v>
      </c>
      <c r="H712" s="3">
        <v>0</v>
      </c>
      <c r="J712" s="14">
        <v>308</v>
      </c>
      <c r="K712" s="14">
        <v>1644.72</v>
      </c>
      <c r="N712" s="14">
        <v>0</v>
      </c>
      <c r="O712" s="14">
        <v>0</v>
      </c>
      <c r="Q712" s="12">
        <v>0</v>
      </c>
      <c r="R712" s="12">
        <v>0</v>
      </c>
      <c r="T712" s="12">
        <v>0</v>
      </c>
      <c r="U712" s="12">
        <v>0</v>
      </c>
      <c r="W712" s="12">
        <v>308</v>
      </c>
      <c r="X712" s="12">
        <v>1644.72</v>
      </c>
      <c r="Z712" s="12">
        <v>0</v>
      </c>
      <c r="AA712" s="12">
        <v>0</v>
      </c>
      <c r="AC712" s="12">
        <v>0</v>
      </c>
      <c r="AD712" s="12">
        <v>0</v>
      </c>
      <c r="AF712" s="12">
        <v>0</v>
      </c>
      <c r="AG712" s="12">
        <v>0</v>
      </c>
      <c r="AI712" s="12">
        <v>0</v>
      </c>
      <c r="AJ712" s="12">
        <v>0</v>
      </c>
      <c r="AL712" s="12">
        <v>0</v>
      </c>
      <c r="AM712" s="12">
        <v>0</v>
      </c>
      <c r="AO712" s="12">
        <v>0</v>
      </c>
      <c r="AP712" s="12">
        <v>0</v>
      </c>
      <c r="AR712" s="12">
        <v>0</v>
      </c>
      <c r="AS712" s="12">
        <v>0</v>
      </c>
      <c r="AU712" s="12">
        <v>0</v>
      </c>
      <c r="AV712" s="12">
        <v>0</v>
      </c>
      <c r="AX712" s="12">
        <v>0</v>
      </c>
      <c r="AY712" s="12">
        <v>0</v>
      </c>
    </row>
    <row r="713" spans="2:51" x14ac:dyDescent="0.25">
      <c r="B713" s="2">
        <v>631</v>
      </c>
      <c r="C713" s="1" t="str">
        <v>Бирка кабельная У-134 квадрат 55х55 мм</v>
      </c>
      <c r="D713" s="2" t="str">
        <v>шт</v>
      </c>
      <c r="E713" s="2">
        <v>2.46</v>
      </c>
      <c r="F713" s="2">
        <v>12</v>
      </c>
      <c r="G713" s="3">
        <v>29.52</v>
      </c>
      <c r="H713" s="3">
        <v>0</v>
      </c>
      <c r="J713" s="14">
        <v>0</v>
      </c>
      <c r="K713" s="14">
        <v>0</v>
      </c>
      <c r="N713" s="14">
        <v>12</v>
      </c>
      <c r="O713" s="14">
        <v>29.52</v>
      </c>
      <c r="Q713" s="12">
        <v>0</v>
      </c>
      <c r="R713" s="12">
        <v>0</v>
      </c>
      <c r="T713" s="12">
        <v>0</v>
      </c>
      <c r="U713" s="12">
        <v>0</v>
      </c>
      <c r="W713" s="12">
        <v>0</v>
      </c>
      <c r="X713" s="12">
        <v>0</v>
      </c>
      <c r="Z713" s="12">
        <v>0</v>
      </c>
      <c r="AA713" s="12">
        <v>0</v>
      </c>
      <c r="AC713" s="12">
        <v>0</v>
      </c>
      <c r="AD713" s="12">
        <v>0</v>
      </c>
      <c r="AF713" s="12">
        <v>0</v>
      </c>
      <c r="AG713" s="12">
        <v>0</v>
      </c>
      <c r="AI713" s="12">
        <v>0</v>
      </c>
      <c r="AJ713" s="12">
        <v>0</v>
      </c>
      <c r="AL713" s="12">
        <v>0</v>
      </c>
      <c r="AM713" s="12">
        <v>0</v>
      </c>
      <c r="AO713" s="12">
        <v>0</v>
      </c>
      <c r="AP713" s="12">
        <v>0</v>
      </c>
      <c r="AR713" s="12">
        <v>0</v>
      </c>
      <c r="AS713" s="12">
        <v>0</v>
      </c>
      <c r="AU713" s="12">
        <v>0</v>
      </c>
      <c r="AV713" s="12">
        <v>0</v>
      </c>
      <c r="AX713" s="12">
        <v>0</v>
      </c>
      <c r="AY713" s="12">
        <v>0</v>
      </c>
    </row>
    <row r="714" spans="2:51" x14ac:dyDescent="0.25">
      <c r="B714" s="2">
        <v>632</v>
      </c>
      <c r="C714" s="1" t="str">
        <v>Коробка установочная 68мм (С3М2)</v>
      </c>
      <c r="D714" s="2" t="str">
        <v>шт</v>
      </c>
      <c r="E714" s="2">
        <v>12.81</v>
      </c>
      <c r="F714" s="2">
        <v>24</v>
      </c>
      <c r="G714" s="3">
        <v>307.44</v>
      </c>
      <c r="H714" s="3">
        <v>0</v>
      </c>
      <c r="J714" s="14">
        <v>0</v>
      </c>
      <c r="K714" s="14">
        <v>0</v>
      </c>
      <c r="N714" s="14">
        <v>24</v>
      </c>
      <c r="O714" s="14">
        <v>307.44</v>
      </c>
      <c r="Q714" s="12">
        <v>0</v>
      </c>
      <c r="R714" s="12">
        <v>0</v>
      </c>
      <c r="T714" s="12">
        <v>0</v>
      </c>
      <c r="U714" s="12">
        <v>0</v>
      </c>
      <c r="W714" s="12">
        <v>0</v>
      </c>
      <c r="X714" s="12">
        <v>0</v>
      </c>
      <c r="Z714" s="12">
        <v>0</v>
      </c>
      <c r="AA714" s="12">
        <v>0</v>
      </c>
      <c r="AC714" s="12">
        <v>0</v>
      </c>
      <c r="AD714" s="12">
        <v>0</v>
      </c>
      <c r="AF714" s="12">
        <v>0</v>
      </c>
      <c r="AG714" s="12">
        <v>0</v>
      </c>
      <c r="AI714" s="12">
        <v>0</v>
      </c>
      <c r="AJ714" s="12">
        <v>0</v>
      </c>
      <c r="AL714" s="12">
        <v>0</v>
      </c>
      <c r="AM714" s="12">
        <v>0</v>
      </c>
      <c r="AO714" s="12">
        <v>0</v>
      </c>
      <c r="AP714" s="12">
        <v>0</v>
      </c>
      <c r="AR714" s="12">
        <v>0</v>
      </c>
      <c r="AS714" s="12">
        <v>0</v>
      </c>
      <c r="AU714" s="12">
        <v>0</v>
      </c>
      <c r="AV714" s="12">
        <v>0</v>
      </c>
      <c r="AX714" s="12">
        <v>0</v>
      </c>
      <c r="AY714" s="12">
        <v>0</v>
      </c>
    </row>
    <row r="715" spans="2:51" x14ac:dyDescent="0.25">
      <c r="B715" s="2">
        <v>633</v>
      </c>
      <c r="C715" s="1" t="str">
        <v>Высверливание отверстия в кирпиче и вмазывание установочной коробки</v>
      </c>
      <c r="D715" s="2" t="str">
        <v>шт</v>
      </c>
      <c r="E715" s="2">
        <v>320.25</v>
      </c>
      <c r="F715" s="2">
        <v>24</v>
      </c>
      <c r="G715" s="3">
        <v>0</v>
      </c>
      <c r="H715" s="3">
        <v>7686</v>
      </c>
      <c r="J715" s="14">
        <v>0</v>
      </c>
      <c r="K715" s="14">
        <v>0</v>
      </c>
      <c r="N715" s="14">
        <v>24</v>
      </c>
      <c r="O715" s="14">
        <v>7686</v>
      </c>
      <c r="Q715" s="12">
        <v>0</v>
      </c>
      <c r="R715" s="12">
        <v>0</v>
      </c>
      <c r="T715" s="12">
        <v>0</v>
      </c>
      <c r="U715" s="12">
        <v>0</v>
      </c>
      <c r="W715" s="12">
        <v>0</v>
      </c>
      <c r="X715" s="12">
        <v>0</v>
      </c>
      <c r="Z715" s="12">
        <v>0</v>
      </c>
      <c r="AA715" s="12">
        <v>0</v>
      </c>
      <c r="AC715" s="12">
        <v>0</v>
      </c>
      <c r="AD715" s="12">
        <v>0</v>
      </c>
      <c r="AF715" s="12">
        <v>0</v>
      </c>
      <c r="AG715" s="12">
        <v>0</v>
      </c>
      <c r="AI715" s="12">
        <v>0</v>
      </c>
      <c r="AJ715" s="12">
        <v>0</v>
      </c>
      <c r="AL715" s="12">
        <v>0</v>
      </c>
      <c r="AM715" s="12">
        <v>0</v>
      </c>
      <c r="AO715" s="12">
        <v>0</v>
      </c>
      <c r="AP715" s="12">
        <v>0</v>
      </c>
      <c r="AR715" s="12">
        <v>0</v>
      </c>
      <c r="AS715" s="12">
        <v>0</v>
      </c>
      <c r="AU715" s="12">
        <v>0</v>
      </c>
      <c r="AV715" s="12">
        <v>0</v>
      </c>
      <c r="AX715" s="12">
        <v>0</v>
      </c>
      <c r="AY715" s="12">
        <v>0</v>
      </c>
    </row>
    <row r="716" spans="2:51" x14ac:dyDescent="0.25">
      <c r="B716" s="2">
        <v>634</v>
      </c>
      <c r="C716" s="1" t="str">
        <v>Крышка КОН-1М-04</v>
      </c>
      <c r="D716" s="2" t="str">
        <v>шт</v>
      </c>
      <c r="E716" s="2">
        <v>58.21</v>
      </c>
      <c r="F716" s="2">
        <v>153</v>
      </c>
      <c r="G716" s="3">
        <v>8906.1299999999992</v>
      </c>
      <c r="H716" s="3">
        <v>0</v>
      </c>
      <c r="J716" s="14">
        <v>153</v>
      </c>
      <c r="K716" s="14">
        <v>8906.130000000001</v>
      </c>
      <c r="N716" s="14">
        <v>0</v>
      </c>
      <c r="O716" s="14">
        <v>0</v>
      </c>
      <c r="Q716" s="12">
        <v>0</v>
      </c>
      <c r="R716" s="12">
        <v>0</v>
      </c>
      <c r="T716" s="12">
        <v>0</v>
      </c>
      <c r="U716" s="12">
        <v>0</v>
      </c>
      <c r="W716" s="12">
        <v>153</v>
      </c>
      <c r="X716" s="12">
        <v>8906.130000000001</v>
      </c>
      <c r="Z716" s="12">
        <v>0</v>
      </c>
      <c r="AA716" s="12">
        <v>0</v>
      </c>
      <c r="AC716" s="12">
        <v>0</v>
      </c>
      <c r="AD716" s="12">
        <v>0</v>
      </c>
      <c r="AF716" s="12">
        <v>0</v>
      </c>
      <c r="AG716" s="12">
        <v>0</v>
      </c>
      <c r="AI716" s="12">
        <v>0</v>
      </c>
      <c r="AJ716" s="12">
        <v>0</v>
      </c>
      <c r="AL716" s="12">
        <v>0</v>
      </c>
      <c r="AM716" s="12">
        <v>0</v>
      </c>
      <c r="AO716" s="12">
        <v>0</v>
      </c>
      <c r="AP716" s="12">
        <v>0</v>
      </c>
      <c r="AR716" s="12">
        <v>0</v>
      </c>
      <c r="AS716" s="12">
        <v>0</v>
      </c>
      <c r="AU716" s="12">
        <v>0</v>
      </c>
      <c r="AV716" s="12">
        <v>0</v>
      </c>
      <c r="AX716" s="12">
        <v>0</v>
      </c>
      <c r="AY716" s="12">
        <v>0</v>
      </c>
    </row>
    <row r="717" spans="2:51" x14ac:dyDescent="0.25">
      <c r="B717" s="2">
        <v>635</v>
      </c>
      <c r="C717" s="1" t="str">
        <v>Монтаж крышки КОН-1М-04</v>
      </c>
      <c r="D717" s="2" t="str">
        <v>шт</v>
      </c>
      <c r="E717" s="2">
        <v>80.06</v>
      </c>
      <c r="F717" s="2">
        <v>153</v>
      </c>
      <c r="G717" s="3">
        <v>0</v>
      </c>
      <c r="H717" s="3">
        <v>12249.18</v>
      </c>
      <c r="J717" s="14">
        <v>153</v>
      </c>
      <c r="K717" s="14">
        <v>12249.18</v>
      </c>
      <c r="N717" s="14">
        <v>0</v>
      </c>
      <c r="O717" s="14">
        <v>0</v>
      </c>
      <c r="Q717" s="12">
        <v>0</v>
      </c>
      <c r="R717" s="12">
        <v>0</v>
      </c>
      <c r="T717" s="12">
        <v>0</v>
      </c>
      <c r="U717" s="12">
        <v>0</v>
      </c>
      <c r="W717" s="12">
        <v>153</v>
      </c>
      <c r="X717" s="12">
        <v>12249.18</v>
      </c>
      <c r="Z717" s="12">
        <v>0</v>
      </c>
      <c r="AA717" s="12">
        <v>0</v>
      </c>
      <c r="AC717" s="12">
        <v>0</v>
      </c>
      <c r="AD717" s="12">
        <v>0</v>
      </c>
      <c r="AF717" s="12">
        <v>0</v>
      </c>
      <c r="AG717" s="12">
        <v>0</v>
      </c>
      <c r="AI717" s="12">
        <v>0</v>
      </c>
      <c r="AJ717" s="12">
        <v>0</v>
      </c>
      <c r="AL717" s="12">
        <v>0</v>
      </c>
      <c r="AM717" s="12">
        <v>0</v>
      </c>
      <c r="AO717" s="12">
        <v>0</v>
      </c>
      <c r="AP717" s="12">
        <v>0</v>
      </c>
      <c r="AR717" s="12">
        <v>0</v>
      </c>
      <c r="AS717" s="12">
        <v>0</v>
      </c>
      <c r="AU717" s="12">
        <v>0</v>
      </c>
      <c r="AV717" s="12">
        <v>0</v>
      </c>
      <c r="AX717" s="12">
        <v>0</v>
      </c>
      <c r="AY717" s="12">
        <v>0</v>
      </c>
    </row>
    <row r="718" spans="2:51" x14ac:dyDescent="0.25">
      <c r="B718" s="2">
        <v>636</v>
      </c>
      <c r="C718" s="1" t="str">
        <v>Подрозетник Ф65мм</v>
      </c>
      <c r="D718" s="2" t="str">
        <v>шт</v>
      </c>
      <c r="E718" s="2">
        <v>53.38</v>
      </c>
      <c r="F718" s="2">
        <v>12</v>
      </c>
      <c r="G718" s="3">
        <v>640.55999999999995</v>
      </c>
      <c r="H718" s="3">
        <v>0</v>
      </c>
      <c r="J718" s="14">
        <v>0</v>
      </c>
      <c r="K718" s="14">
        <v>0</v>
      </c>
      <c r="N718" s="14">
        <v>12</v>
      </c>
      <c r="O718" s="14">
        <v>640.56000000000006</v>
      </c>
      <c r="Q718" s="12">
        <v>0</v>
      </c>
      <c r="R718" s="12">
        <v>0</v>
      </c>
      <c r="T718" s="12">
        <v>0</v>
      </c>
      <c r="U718" s="12">
        <v>0</v>
      </c>
      <c r="W718" s="12">
        <v>0</v>
      </c>
      <c r="X718" s="12">
        <v>0</v>
      </c>
      <c r="Z718" s="12">
        <v>0</v>
      </c>
      <c r="AA718" s="12">
        <v>0</v>
      </c>
      <c r="AC718" s="12">
        <v>0</v>
      </c>
      <c r="AD718" s="12">
        <v>0</v>
      </c>
      <c r="AF718" s="12">
        <v>0</v>
      </c>
      <c r="AG718" s="12">
        <v>0</v>
      </c>
      <c r="AI718" s="12">
        <v>0</v>
      </c>
      <c r="AJ718" s="12">
        <v>0</v>
      </c>
      <c r="AL718" s="12">
        <v>0</v>
      </c>
      <c r="AM718" s="12">
        <v>0</v>
      </c>
      <c r="AO718" s="12">
        <v>0</v>
      </c>
      <c r="AP718" s="12">
        <v>0</v>
      </c>
      <c r="AR718" s="12">
        <v>0</v>
      </c>
      <c r="AS718" s="12">
        <v>0</v>
      </c>
      <c r="AU718" s="12">
        <v>0</v>
      </c>
      <c r="AV718" s="12">
        <v>0</v>
      </c>
      <c r="AX718" s="12">
        <v>0</v>
      </c>
      <c r="AY718" s="12">
        <v>0</v>
      </c>
    </row>
    <row r="719" spans="2:51" x14ac:dyDescent="0.25">
      <c r="B719" s="2">
        <v>637</v>
      </c>
      <c r="C719" s="1" t="str">
        <v>Подрозетник Ф100мм</v>
      </c>
      <c r="D719" s="2" t="str">
        <v>шт</v>
      </c>
      <c r="E719" s="2">
        <v>64.05</v>
      </c>
      <c r="F719" s="2">
        <v>12</v>
      </c>
      <c r="G719" s="3">
        <v>768.6</v>
      </c>
      <c r="H719" s="3">
        <v>0</v>
      </c>
      <c r="J719" s="14">
        <v>0</v>
      </c>
      <c r="K719" s="14">
        <v>0</v>
      </c>
      <c r="N719" s="14">
        <v>12</v>
      </c>
      <c r="O719" s="14">
        <v>768.59999999999991</v>
      </c>
      <c r="Q719" s="12">
        <v>0</v>
      </c>
      <c r="R719" s="12">
        <v>0</v>
      </c>
      <c r="T719" s="12">
        <v>0</v>
      </c>
      <c r="U719" s="12">
        <v>0</v>
      </c>
      <c r="W719" s="12">
        <v>0</v>
      </c>
      <c r="X719" s="12">
        <v>0</v>
      </c>
      <c r="Z719" s="12">
        <v>0</v>
      </c>
      <c r="AA719" s="12">
        <v>0</v>
      </c>
      <c r="AC719" s="12">
        <v>0</v>
      </c>
      <c r="AD719" s="12">
        <v>0</v>
      </c>
      <c r="AF719" s="12">
        <v>0</v>
      </c>
      <c r="AG719" s="12">
        <v>0</v>
      </c>
      <c r="AI719" s="12">
        <v>0</v>
      </c>
      <c r="AJ719" s="12">
        <v>0</v>
      </c>
      <c r="AL719" s="12">
        <v>0</v>
      </c>
      <c r="AM719" s="12">
        <v>0</v>
      </c>
      <c r="AO719" s="12">
        <v>0</v>
      </c>
      <c r="AP719" s="12">
        <v>0</v>
      </c>
      <c r="AR719" s="12">
        <v>0</v>
      </c>
      <c r="AS719" s="12">
        <v>0</v>
      </c>
      <c r="AU719" s="12">
        <v>0</v>
      </c>
      <c r="AV719" s="12">
        <v>0</v>
      </c>
      <c r="AX719" s="12">
        <v>0</v>
      </c>
      <c r="AY719" s="12">
        <v>0</v>
      </c>
    </row>
    <row r="720" spans="2:51" x14ac:dyDescent="0.25">
      <c r="B720" s="2">
        <v>638</v>
      </c>
      <c r="C720" s="1" t="str">
        <v>Монтаж подрозетника</v>
      </c>
      <c r="D720" s="2" t="str">
        <v>шт</v>
      </c>
      <c r="E720" s="2">
        <v>80.06</v>
      </c>
      <c r="F720" s="2">
        <v>24</v>
      </c>
      <c r="G720" s="3">
        <v>0</v>
      </c>
      <c r="H720" s="3">
        <v>1921.44</v>
      </c>
      <c r="J720" s="14">
        <v>0</v>
      </c>
      <c r="K720" s="14">
        <v>0</v>
      </c>
      <c r="N720" s="14">
        <v>24</v>
      </c>
      <c r="O720" s="14">
        <v>1921.44</v>
      </c>
      <c r="Q720" s="12">
        <v>0</v>
      </c>
      <c r="R720" s="12">
        <v>0</v>
      </c>
      <c r="T720" s="12">
        <v>0</v>
      </c>
      <c r="U720" s="12">
        <v>0</v>
      </c>
      <c r="W720" s="12">
        <v>0</v>
      </c>
      <c r="X720" s="12">
        <v>0</v>
      </c>
      <c r="Z720" s="12">
        <v>0</v>
      </c>
      <c r="AA720" s="12">
        <v>0</v>
      </c>
      <c r="AC720" s="12">
        <v>0</v>
      </c>
      <c r="AD720" s="12">
        <v>0</v>
      </c>
      <c r="AF720" s="12">
        <v>0</v>
      </c>
      <c r="AG720" s="12">
        <v>0</v>
      </c>
      <c r="AI720" s="12">
        <v>0</v>
      </c>
      <c r="AJ720" s="12">
        <v>0</v>
      </c>
      <c r="AL720" s="12">
        <v>0</v>
      </c>
      <c r="AM720" s="12">
        <v>0</v>
      </c>
      <c r="AO720" s="12">
        <v>0</v>
      </c>
      <c r="AP720" s="12">
        <v>0</v>
      </c>
      <c r="AR720" s="12">
        <v>0</v>
      </c>
      <c r="AS720" s="12">
        <v>0</v>
      </c>
      <c r="AU720" s="12">
        <v>0</v>
      </c>
      <c r="AV720" s="12">
        <v>0</v>
      </c>
      <c r="AX720" s="12">
        <v>0</v>
      </c>
      <c r="AY720" s="12">
        <v>0</v>
      </c>
    </row>
    <row r="721" spans="2:51" x14ac:dyDescent="0.25">
      <c r="B721" s="2">
        <v>0</v>
      </c>
      <c r="C721" s="1" t="str">
        <v>6. Материалы</v>
      </c>
      <c r="D721" s="2">
        <v>0</v>
      </c>
      <c r="E721" s="2">
        <v>0</v>
      </c>
      <c r="F721" s="2">
        <v>0</v>
      </c>
      <c r="G721" s="3">
        <v>0</v>
      </c>
      <c r="H721" s="3">
        <v>0</v>
      </c>
      <c r="J721" s="14">
        <v>0</v>
      </c>
      <c r="K721" s="14">
        <v>0</v>
      </c>
      <c r="N721" s="14">
        <v>0</v>
      </c>
      <c r="O721" s="14">
        <v>0</v>
      </c>
      <c r="Q721" s="12">
        <v>0</v>
      </c>
      <c r="R721" s="12">
        <v>0</v>
      </c>
      <c r="T721" s="12">
        <v>0</v>
      </c>
      <c r="U721" s="12">
        <v>0</v>
      </c>
      <c r="W721" s="12">
        <v>0</v>
      </c>
      <c r="X721" s="12">
        <v>0</v>
      </c>
      <c r="Z721" s="12">
        <v>0</v>
      </c>
      <c r="AA721" s="12">
        <v>0</v>
      </c>
      <c r="AC721" s="12">
        <v>0</v>
      </c>
      <c r="AD721" s="12">
        <v>0</v>
      </c>
      <c r="AF721" s="12">
        <v>0</v>
      </c>
      <c r="AG721" s="12">
        <v>0</v>
      </c>
      <c r="AI721" s="12">
        <v>0</v>
      </c>
      <c r="AJ721" s="12">
        <v>0</v>
      </c>
      <c r="AL721" s="12">
        <v>0</v>
      </c>
      <c r="AM721" s="12">
        <v>0</v>
      </c>
      <c r="AO721" s="12">
        <v>0</v>
      </c>
      <c r="AP721" s="12">
        <v>0</v>
      </c>
      <c r="AR721" s="12">
        <v>0</v>
      </c>
      <c r="AS721" s="12">
        <v>0</v>
      </c>
      <c r="AU721" s="12">
        <v>0</v>
      </c>
      <c r="AV721" s="12">
        <v>0</v>
      </c>
      <c r="AX721" s="12">
        <v>0</v>
      </c>
      <c r="AY721" s="12">
        <v>0</v>
      </c>
    </row>
    <row r="722" spans="2:51" x14ac:dyDescent="0.25">
      <c r="B722" s="2">
        <v>639</v>
      </c>
      <c r="C722" s="1" t="str">
        <v>Пена монтажная Roof Complect огнеупорная (890гр)</v>
      </c>
      <c r="D722" s="2" t="str">
        <v>шт</v>
      </c>
      <c r="E722" s="2">
        <v>640.5</v>
      </c>
      <c r="F722" s="2">
        <v>8</v>
      </c>
      <c r="G722" s="3">
        <v>5124</v>
      </c>
      <c r="H722" s="3">
        <v>0</v>
      </c>
      <c r="J722" s="14">
        <v>0</v>
      </c>
      <c r="K722" s="14">
        <v>0</v>
      </c>
      <c r="N722" s="14">
        <v>8</v>
      </c>
      <c r="O722" s="14">
        <v>5124</v>
      </c>
      <c r="Q722" s="12">
        <v>0</v>
      </c>
      <c r="R722" s="12">
        <v>0</v>
      </c>
      <c r="T722" s="12">
        <v>0</v>
      </c>
      <c r="U722" s="12">
        <v>0</v>
      </c>
      <c r="W722" s="12">
        <v>0</v>
      </c>
      <c r="X722" s="12">
        <v>0</v>
      </c>
      <c r="Z722" s="12">
        <v>0</v>
      </c>
      <c r="AA722" s="12">
        <v>0</v>
      </c>
      <c r="AC722" s="12">
        <v>0</v>
      </c>
      <c r="AD722" s="12">
        <v>0</v>
      </c>
      <c r="AF722" s="12">
        <v>0</v>
      </c>
      <c r="AG722" s="12">
        <v>0</v>
      </c>
      <c r="AI722" s="12">
        <v>0</v>
      </c>
      <c r="AJ722" s="12">
        <v>0</v>
      </c>
      <c r="AL722" s="12">
        <v>0</v>
      </c>
      <c r="AM722" s="12">
        <v>0</v>
      </c>
      <c r="AO722" s="12">
        <v>0</v>
      </c>
      <c r="AP722" s="12">
        <v>0</v>
      </c>
      <c r="AR722" s="12">
        <v>0</v>
      </c>
      <c r="AS722" s="12">
        <v>0</v>
      </c>
      <c r="AU722" s="12">
        <v>0</v>
      </c>
      <c r="AV722" s="12">
        <v>0</v>
      </c>
      <c r="AX722" s="12">
        <v>0</v>
      </c>
      <c r="AY722" s="12">
        <v>0</v>
      </c>
    </row>
    <row r="723" spans="2:51" x14ac:dyDescent="0.25">
      <c r="B723" s="2">
        <v>640</v>
      </c>
      <c r="C723" s="1" t="str">
        <v>Герметик огнезащитный ведро 10кг</v>
      </c>
      <c r="D723" s="2" t="str">
        <v>шт</v>
      </c>
      <c r="E723" s="2">
        <v>2028.25</v>
      </c>
      <c r="F723" s="2">
        <v>1</v>
      </c>
      <c r="G723" s="3">
        <v>2028.25</v>
      </c>
      <c r="H723" s="3">
        <v>0</v>
      </c>
      <c r="J723" s="14">
        <v>0</v>
      </c>
      <c r="K723" s="14">
        <v>0</v>
      </c>
      <c r="N723" s="14">
        <v>1</v>
      </c>
      <c r="O723" s="14">
        <v>2028.25</v>
      </c>
      <c r="Q723" s="12">
        <v>0</v>
      </c>
      <c r="R723" s="12">
        <v>0</v>
      </c>
      <c r="T723" s="12">
        <v>0</v>
      </c>
      <c r="U723" s="12">
        <v>0</v>
      </c>
      <c r="W723" s="12">
        <v>0</v>
      </c>
      <c r="X723" s="12">
        <v>0</v>
      </c>
      <c r="Z723" s="12">
        <v>0</v>
      </c>
      <c r="AA723" s="12">
        <v>0</v>
      </c>
      <c r="AC723" s="12">
        <v>0</v>
      </c>
      <c r="AD723" s="12">
        <v>0</v>
      </c>
      <c r="AF723" s="12">
        <v>0</v>
      </c>
      <c r="AG723" s="12">
        <v>0</v>
      </c>
      <c r="AI723" s="12">
        <v>0</v>
      </c>
      <c r="AJ723" s="12">
        <v>0</v>
      </c>
      <c r="AL723" s="12">
        <v>0</v>
      </c>
      <c r="AM723" s="12">
        <v>0</v>
      </c>
      <c r="AO723" s="12">
        <v>0</v>
      </c>
      <c r="AP723" s="12">
        <v>0</v>
      </c>
      <c r="AR723" s="12">
        <v>0</v>
      </c>
      <c r="AS723" s="12">
        <v>0</v>
      </c>
      <c r="AU723" s="12">
        <v>0</v>
      </c>
      <c r="AV723" s="12">
        <v>0</v>
      </c>
      <c r="AX723" s="12">
        <v>0</v>
      </c>
      <c r="AY723" s="12">
        <v>0</v>
      </c>
    </row>
    <row r="724" spans="2:51" x14ac:dyDescent="0.25">
      <c r="B724" s="2">
        <v>0</v>
      </c>
      <c r="C724" s="1" t="str">
        <v>Ось 19-21/Ж-К (4.БСУ2М-1 секция №7)</v>
      </c>
      <c r="D724" s="2">
        <v>0</v>
      </c>
      <c r="E724" s="2">
        <v>0</v>
      </c>
      <c r="F724" s="2">
        <v>0</v>
      </c>
      <c r="G724" s="3">
        <v>0</v>
      </c>
      <c r="H724" s="3">
        <v>0</v>
      </c>
      <c r="J724" s="14">
        <v>0</v>
      </c>
      <c r="K724" s="14">
        <v>0</v>
      </c>
      <c r="N724" s="14">
        <v>0</v>
      </c>
      <c r="O724" s="14">
        <v>0</v>
      </c>
      <c r="Q724" s="12">
        <v>0</v>
      </c>
      <c r="R724" s="12">
        <v>0</v>
      </c>
      <c r="T724" s="12">
        <v>0</v>
      </c>
      <c r="U724" s="12">
        <v>0</v>
      </c>
      <c r="W724" s="12">
        <v>0</v>
      </c>
      <c r="X724" s="12">
        <v>0</v>
      </c>
      <c r="Z724" s="12">
        <v>0</v>
      </c>
      <c r="AA724" s="12">
        <v>0</v>
      </c>
      <c r="AC724" s="12">
        <v>0</v>
      </c>
      <c r="AD724" s="12">
        <v>0</v>
      </c>
      <c r="AF724" s="12">
        <v>0</v>
      </c>
      <c r="AG724" s="12">
        <v>0</v>
      </c>
      <c r="AI724" s="12">
        <v>0</v>
      </c>
      <c r="AJ724" s="12">
        <v>0</v>
      </c>
      <c r="AL724" s="12">
        <v>0</v>
      </c>
      <c r="AM724" s="12">
        <v>0</v>
      </c>
      <c r="AO724" s="12">
        <v>0</v>
      </c>
      <c r="AP724" s="12">
        <v>0</v>
      </c>
      <c r="AR724" s="12">
        <v>0</v>
      </c>
      <c r="AS724" s="12">
        <v>0</v>
      </c>
      <c r="AU724" s="12">
        <v>0</v>
      </c>
      <c r="AV724" s="12">
        <v>0</v>
      </c>
      <c r="AX724" s="12">
        <v>0</v>
      </c>
      <c r="AY724" s="12">
        <v>0</v>
      </c>
    </row>
    <row r="725" spans="2:51" x14ac:dyDescent="0.25">
      <c r="B725" s="2">
        <v>0</v>
      </c>
      <c r="C725" s="1" t="str">
        <v>1.Низковольтное оборудование</v>
      </c>
      <c r="D725" s="2">
        <v>0</v>
      </c>
      <c r="E725" s="2">
        <v>0</v>
      </c>
      <c r="F725" s="2">
        <v>0</v>
      </c>
      <c r="G725" s="3">
        <v>0</v>
      </c>
      <c r="H725" s="3">
        <v>0</v>
      </c>
      <c r="J725" s="14">
        <v>0</v>
      </c>
      <c r="K725" s="14">
        <v>0</v>
      </c>
      <c r="N725" s="14">
        <v>0</v>
      </c>
      <c r="O725" s="14">
        <v>0</v>
      </c>
      <c r="Q725" s="12">
        <v>0</v>
      </c>
      <c r="R725" s="12">
        <v>0</v>
      </c>
      <c r="T725" s="12">
        <v>0</v>
      </c>
      <c r="U725" s="12">
        <v>0</v>
      </c>
      <c r="W725" s="12">
        <v>0</v>
      </c>
      <c r="X725" s="12">
        <v>0</v>
      </c>
      <c r="Z725" s="12">
        <v>0</v>
      </c>
      <c r="AA725" s="12">
        <v>0</v>
      </c>
      <c r="AC725" s="12">
        <v>0</v>
      </c>
      <c r="AD725" s="12">
        <v>0</v>
      </c>
      <c r="AF725" s="12">
        <v>0</v>
      </c>
      <c r="AG725" s="12">
        <v>0</v>
      </c>
      <c r="AI725" s="12">
        <v>0</v>
      </c>
      <c r="AJ725" s="12">
        <v>0</v>
      </c>
      <c r="AL725" s="12">
        <v>0</v>
      </c>
      <c r="AM725" s="12">
        <v>0</v>
      </c>
      <c r="AO725" s="12">
        <v>0</v>
      </c>
      <c r="AP725" s="12">
        <v>0</v>
      </c>
      <c r="AR725" s="12">
        <v>0</v>
      </c>
      <c r="AS725" s="12">
        <v>0</v>
      </c>
      <c r="AU725" s="12">
        <v>0</v>
      </c>
      <c r="AV725" s="12">
        <v>0</v>
      </c>
      <c r="AX725" s="12">
        <v>0</v>
      </c>
      <c r="AY725" s="12">
        <v>0</v>
      </c>
    </row>
    <row r="726" spans="2:51" x14ac:dyDescent="0.25">
      <c r="B726" s="2">
        <v>641</v>
      </c>
      <c r="C726" s="1" t="str">
        <v>ЩК в комплекте</v>
      </c>
      <c r="D726" s="2" t="str">
        <v>шт</v>
      </c>
      <c r="E726" s="2">
        <v>6351.63</v>
      </c>
      <c r="F726" s="2">
        <v>15</v>
      </c>
      <c r="G726" s="3">
        <v>95274.45</v>
      </c>
      <c r="H726" s="3">
        <v>0</v>
      </c>
      <c r="J726" s="14">
        <v>0</v>
      </c>
      <c r="K726" s="14">
        <v>0</v>
      </c>
      <c r="N726" s="14">
        <v>15</v>
      </c>
      <c r="O726" s="14">
        <v>95274.45</v>
      </c>
      <c r="Q726" s="12">
        <v>0</v>
      </c>
      <c r="R726" s="12">
        <v>0</v>
      </c>
      <c r="T726" s="12">
        <v>0</v>
      </c>
      <c r="U726" s="12">
        <v>0</v>
      </c>
      <c r="W726" s="12">
        <v>0</v>
      </c>
      <c r="X726" s="12">
        <v>0</v>
      </c>
      <c r="Z726" s="12">
        <v>0</v>
      </c>
      <c r="AA726" s="12">
        <v>0</v>
      </c>
      <c r="AC726" s="12">
        <v>0</v>
      </c>
      <c r="AD726" s="12">
        <v>0</v>
      </c>
      <c r="AF726" s="12">
        <v>0</v>
      </c>
      <c r="AG726" s="12">
        <v>0</v>
      </c>
      <c r="AI726" s="12">
        <v>0</v>
      </c>
      <c r="AJ726" s="12">
        <v>0</v>
      </c>
      <c r="AL726" s="12">
        <v>0</v>
      </c>
      <c r="AM726" s="12">
        <v>0</v>
      </c>
      <c r="AO726" s="12">
        <v>0</v>
      </c>
      <c r="AP726" s="12">
        <v>0</v>
      </c>
      <c r="AR726" s="12">
        <v>0</v>
      </c>
      <c r="AS726" s="12">
        <v>0</v>
      </c>
      <c r="AU726" s="12">
        <v>0</v>
      </c>
      <c r="AV726" s="12">
        <v>0</v>
      </c>
      <c r="AX726" s="12">
        <v>0</v>
      </c>
      <c r="AY726" s="12">
        <v>0</v>
      </c>
    </row>
    <row r="727" spans="2:51" x14ac:dyDescent="0.25">
      <c r="B727" s="2">
        <v>642</v>
      </c>
      <c r="C727" s="1" t="str">
        <v>Счетчик электронный, 230В, 5(80)А, 1/2 кл.точности СЕ207 R7 849.2.ОА.QUVLF SPds</v>
      </c>
      <c r="D727" s="2" t="str">
        <v>шт</v>
      </c>
      <c r="E727" s="2">
        <v>0</v>
      </c>
      <c r="F727" s="2">
        <v>15</v>
      </c>
      <c r="G727" s="3">
        <v>0</v>
      </c>
      <c r="H727" s="3">
        <v>0</v>
      </c>
      <c r="J727" s="14">
        <v>0</v>
      </c>
      <c r="K727" s="14">
        <v>0</v>
      </c>
      <c r="N727" s="14">
        <v>15</v>
      </c>
      <c r="O727" s="14">
        <v>0</v>
      </c>
      <c r="Q727" s="12">
        <v>0</v>
      </c>
      <c r="R727" s="12">
        <v>0</v>
      </c>
      <c r="T727" s="12">
        <v>0</v>
      </c>
      <c r="U727" s="12">
        <v>0</v>
      </c>
      <c r="W727" s="12">
        <v>0</v>
      </c>
      <c r="X727" s="12">
        <v>0</v>
      </c>
      <c r="Z727" s="12">
        <v>0</v>
      </c>
      <c r="AA727" s="12">
        <v>0</v>
      </c>
      <c r="AC727" s="12">
        <v>0</v>
      </c>
      <c r="AD727" s="12">
        <v>0</v>
      </c>
      <c r="AF727" s="12">
        <v>0</v>
      </c>
      <c r="AG727" s="12">
        <v>0</v>
      </c>
      <c r="AI727" s="12">
        <v>0</v>
      </c>
      <c r="AJ727" s="12">
        <v>0</v>
      </c>
      <c r="AL727" s="12">
        <v>0</v>
      </c>
      <c r="AM727" s="12">
        <v>0</v>
      </c>
      <c r="AO727" s="12">
        <v>0</v>
      </c>
      <c r="AP727" s="12">
        <v>0</v>
      </c>
      <c r="AR727" s="12">
        <v>0</v>
      </c>
      <c r="AS727" s="12">
        <v>0</v>
      </c>
      <c r="AU727" s="12">
        <v>0</v>
      </c>
      <c r="AV727" s="12">
        <v>0</v>
      </c>
      <c r="AX727" s="12">
        <v>0</v>
      </c>
      <c r="AY727" s="12">
        <v>0</v>
      </c>
    </row>
    <row r="728" spans="2:51" x14ac:dyDescent="0.25">
      <c r="B728" s="2">
        <v>643</v>
      </c>
      <c r="C728" s="1" t="str">
        <v>Монтаж и подключение ЩК</v>
      </c>
      <c r="D728" s="2" t="str">
        <v>шт</v>
      </c>
      <c r="E728" s="2">
        <v>2668.75</v>
      </c>
      <c r="F728" s="2">
        <v>15</v>
      </c>
      <c r="G728" s="3">
        <v>0</v>
      </c>
      <c r="H728" s="3">
        <v>40031.25</v>
      </c>
      <c r="J728" s="14">
        <v>0</v>
      </c>
      <c r="K728" s="14">
        <v>0</v>
      </c>
      <c r="N728" s="14">
        <v>15</v>
      </c>
      <c r="O728" s="14">
        <v>40031.25</v>
      </c>
      <c r="Q728" s="12">
        <v>0</v>
      </c>
      <c r="R728" s="12">
        <v>0</v>
      </c>
      <c r="T728" s="12">
        <v>0</v>
      </c>
      <c r="U728" s="12">
        <v>0</v>
      </c>
      <c r="W728" s="12">
        <v>0</v>
      </c>
      <c r="X728" s="12">
        <v>0</v>
      </c>
      <c r="Z728" s="12">
        <v>0</v>
      </c>
      <c r="AA728" s="12">
        <v>0</v>
      </c>
      <c r="AC728" s="12">
        <v>0</v>
      </c>
      <c r="AD728" s="12">
        <v>0</v>
      </c>
      <c r="AF728" s="12">
        <v>0</v>
      </c>
      <c r="AG728" s="12">
        <v>0</v>
      </c>
      <c r="AI728" s="12">
        <v>0</v>
      </c>
      <c r="AJ728" s="12">
        <v>0</v>
      </c>
      <c r="AL728" s="12">
        <v>0</v>
      </c>
      <c r="AM728" s="12">
        <v>0</v>
      </c>
      <c r="AO728" s="12">
        <v>0</v>
      </c>
      <c r="AP728" s="12">
        <v>0</v>
      </c>
      <c r="AR728" s="12">
        <v>0</v>
      </c>
      <c r="AS728" s="12">
        <v>0</v>
      </c>
      <c r="AU728" s="12">
        <v>0</v>
      </c>
      <c r="AV728" s="12">
        <v>0</v>
      </c>
      <c r="AX728" s="12">
        <v>0</v>
      </c>
      <c r="AY728" s="12">
        <v>0</v>
      </c>
    </row>
    <row r="729" spans="2:51" x14ac:dyDescent="0.25">
      <c r="B729" s="2">
        <v>644</v>
      </c>
      <c r="C729" s="1" t="str">
        <v>Кабель-канал 60х40 ЭЛЕКОР белый (18м) IEK</v>
      </c>
      <c r="D729" s="2" t="str">
        <v>м</v>
      </c>
      <c r="E729" s="2">
        <v>264.60000000000002</v>
      </c>
      <c r="F729" s="2">
        <v>15</v>
      </c>
      <c r="G729" s="3">
        <v>3969</v>
      </c>
      <c r="H729" s="3">
        <v>0</v>
      </c>
      <c r="J729" s="14">
        <v>0</v>
      </c>
      <c r="K729" s="14">
        <v>0</v>
      </c>
      <c r="N729" s="14">
        <v>15</v>
      </c>
      <c r="O729" s="14">
        <v>3969.0000000000005</v>
      </c>
      <c r="Q729" s="12">
        <v>0</v>
      </c>
      <c r="R729" s="12">
        <v>0</v>
      </c>
      <c r="T729" s="12">
        <v>0</v>
      </c>
      <c r="U729" s="12">
        <v>0</v>
      </c>
      <c r="W729" s="12">
        <v>0</v>
      </c>
      <c r="X729" s="12">
        <v>0</v>
      </c>
      <c r="Z729" s="12">
        <v>0</v>
      </c>
      <c r="AA729" s="12">
        <v>0</v>
      </c>
      <c r="AC729" s="12">
        <v>0</v>
      </c>
      <c r="AD729" s="12">
        <v>0</v>
      </c>
      <c r="AF729" s="12">
        <v>0</v>
      </c>
      <c r="AG729" s="12">
        <v>0</v>
      </c>
      <c r="AI729" s="12">
        <v>0</v>
      </c>
      <c r="AJ729" s="12">
        <v>0</v>
      </c>
      <c r="AL729" s="12">
        <v>0</v>
      </c>
      <c r="AM729" s="12">
        <v>0</v>
      </c>
      <c r="AO729" s="12">
        <v>0</v>
      </c>
      <c r="AP729" s="12">
        <v>0</v>
      </c>
      <c r="AR729" s="12">
        <v>0</v>
      </c>
      <c r="AS729" s="12">
        <v>0</v>
      </c>
      <c r="AU729" s="12">
        <v>0</v>
      </c>
      <c r="AV729" s="12">
        <v>0</v>
      </c>
      <c r="AX729" s="12">
        <v>0</v>
      </c>
      <c r="AY729" s="12">
        <v>0</v>
      </c>
    </row>
    <row r="730" spans="2:51" x14ac:dyDescent="0.25">
      <c r="B730" s="2">
        <v>645</v>
      </c>
      <c r="C730" s="1" t="str">
        <v>Монтаж кабель-канала</v>
      </c>
      <c r="D730" s="2" t="str">
        <v>м</v>
      </c>
      <c r="E730" s="2">
        <v>330.75</v>
      </c>
      <c r="F730" s="2">
        <v>15</v>
      </c>
      <c r="G730" s="3">
        <v>0</v>
      </c>
      <c r="H730" s="3">
        <v>4961.25</v>
      </c>
      <c r="J730" s="14">
        <v>0</v>
      </c>
      <c r="K730" s="14">
        <v>0</v>
      </c>
      <c r="N730" s="14">
        <v>15</v>
      </c>
      <c r="O730" s="14">
        <v>4961.25</v>
      </c>
      <c r="Q730" s="12">
        <v>0</v>
      </c>
      <c r="R730" s="12">
        <v>0</v>
      </c>
      <c r="T730" s="12">
        <v>0</v>
      </c>
      <c r="U730" s="12">
        <v>0</v>
      </c>
      <c r="W730" s="12">
        <v>0</v>
      </c>
      <c r="X730" s="12">
        <v>0</v>
      </c>
      <c r="Z730" s="12">
        <v>0</v>
      </c>
      <c r="AA730" s="12">
        <v>0</v>
      </c>
      <c r="AC730" s="12">
        <v>0</v>
      </c>
      <c r="AD730" s="12">
        <v>0</v>
      </c>
      <c r="AF730" s="12">
        <v>0</v>
      </c>
      <c r="AG730" s="12">
        <v>0</v>
      </c>
      <c r="AI730" s="12">
        <v>0</v>
      </c>
      <c r="AJ730" s="12">
        <v>0</v>
      </c>
      <c r="AL730" s="12">
        <v>0</v>
      </c>
      <c r="AM730" s="12">
        <v>0</v>
      </c>
      <c r="AO730" s="12">
        <v>0</v>
      </c>
      <c r="AP730" s="12">
        <v>0</v>
      </c>
      <c r="AR730" s="12">
        <v>0</v>
      </c>
      <c r="AS730" s="12">
        <v>0</v>
      </c>
      <c r="AU730" s="12">
        <v>0</v>
      </c>
      <c r="AV730" s="12">
        <v>0</v>
      </c>
      <c r="AX730" s="12">
        <v>0</v>
      </c>
      <c r="AY730" s="12">
        <v>0</v>
      </c>
    </row>
    <row r="731" spans="2:51" x14ac:dyDescent="0.25">
      <c r="B731" s="2">
        <v>646</v>
      </c>
      <c r="C731" s="1" t="str">
        <v>TITAN 3 Корпус металлический ЩРн-24 (395х310х120) IP31 (шкаф ЩВР комплектуется: Выключатель автоматический трехполюсный 25А C ВА47-29 4.5кА-1шт;Шина N ''ноль'' на DIN-изоляторе Ni ШНИ-6х9-10-Д-С-2шт.)</v>
      </c>
      <c r="D731" s="2" t="str">
        <v>шт</v>
      </c>
      <c r="E731" s="2">
        <v>3600</v>
      </c>
      <c r="F731" s="2">
        <v>4</v>
      </c>
      <c r="G731" s="3">
        <v>14400</v>
      </c>
      <c r="H731" s="3">
        <v>0</v>
      </c>
      <c r="J731" s="14">
        <v>0</v>
      </c>
      <c r="K731" s="14">
        <v>0</v>
      </c>
      <c r="N731" s="14">
        <v>4</v>
      </c>
      <c r="O731" s="14">
        <v>14400</v>
      </c>
      <c r="Q731" s="12">
        <v>0</v>
      </c>
      <c r="R731" s="12">
        <v>0</v>
      </c>
      <c r="T731" s="12">
        <v>0</v>
      </c>
      <c r="U731" s="12">
        <v>0</v>
      </c>
      <c r="W731" s="12">
        <v>0</v>
      </c>
      <c r="X731" s="12">
        <v>0</v>
      </c>
      <c r="Z731" s="12">
        <v>0</v>
      </c>
      <c r="AA731" s="12">
        <v>0</v>
      </c>
      <c r="AC731" s="12">
        <v>0</v>
      </c>
      <c r="AD731" s="12">
        <v>0</v>
      </c>
      <c r="AF731" s="12">
        <v>0</v>
      </c>
      <c r="AG731" s="12">
        <v>0</v>
      </c>
      <c r="AI731" s="12">
        <v>0</v>
      </c>
      <c r="AJ731" s="12">
        <v>0</v>
      </c>
      <c r="AL731" s="12">
        <v>0</v>
      </c>
      <c r="AM731" s="12">
        <v>0</v>
      </c>
      <c r="AO731" s="12">
        <v>0</v>
      </c>
      <c r="AP731" s="12">
        <v>0</v>
      </c>
      <c r="AR731" s="12">
        <v>0</v>
      </c>
      <c r="AS731" s="12">
        <v>0</v>
      </c>
      <c r="AU731" s="12">
        <v>0</v>
      </c>
      <c r="AV731" s="12">
        <v>0</v>
      </c>
      <c r="AX731" s="12">
        <v>0</v>
      </c>
      <c r="AY731" s="12">
        <v>0</v>
      </c>
    </row>
    <row r="732" spans="2:51" x14ac:dyDescent="0.25">
      <c r="B732" s="2">
        <v>647</v>
      </c>
      <c r="C732" s="1" t="str">
        <v>Монтаж корпуса щита ЩРВ</v>
      </c>
      <c r="D732" s="2" t="str">
        <v>шт</v>
      </c>
      <c r="E732" s="2">
        <v>1300</v>
      </c>
      <c r="F732" s="2">
        <v>4</v>
      </c>
      <c r="G732" s="3">
        <v>0</v>
      </c>
      <c r="H732" s="3">
        <v>5200</v>
      </c>
      <c r="J732" s="14">
        <v>0</v>
      </c>
      <c r="K732" s="14">
        <v>0</v>
      </c>
      <c r="N732" s="14">
        <v>4</v>
      </c>
      <c r="O732" s="14">
        <v>5200</v>
      </c>
      <c r="Q732" s="12">
        <v>0</v>
      </c>
      <c r="R732" s="12">
        <v>0</v>
      </c>
      <c r="T732" s="12">
        <v>0</v>
      </c>
      <c r="U732" s="12">
        <v>0</v>
      </c>
      <c r="W732" s="12">
        <v>0</v>
      </c>
      <c r="X732" s="12">
        <v>0</v>
      </c>
      <c r="Z732" s="12">
        <v>0</v>
      </c>
      <c r="AA732" s="12">
        <v>0</v>
      </c>
      <c r="AC732" s="12">
        <v>0</v>
      </c>
      <c r="AD732" s="12">
        <v>0</v>
      </c>
      <c r="AF732" s="12">
        <v>0</v>
      </c>
      <c r="AG732" s="12">
        <v>0</v>
      </c>
      <c r="AI732" s="12">
        <v>0</v>
      </c>
      <c r="AJ732" s="12">
        <v>0</v>
      </c>
      <c r="AL732" s="12">
        <v>0</v>
      </c>
      <c r="AM732" s="12">
        <v>0</v>
      </c>
      <c r="AO732" s="12">
        <v>0</v>
      </c>
      <c r="AP732" s="12">
        <v>0</v>
      </c>
      <c r="AR732" s="12">
        <v>0</v>
      </c>
      <c r="AS732" s="12">
        <v>0</v>
      </c>
      <c r="AU732" s="12">
        <v>0</v>
      </c>
      <c r="AV732" s="12">
        <v>0</v>
      </c>
      <c r="AX732" s="12">
        <v>0</v>
      </c>
      <c r="AY732" s="12">
        <v>0</v>
      </c>
    </row>
    <row r="733" spans="2:51" x14ac:dyDescent="0.25">
      <c r="B733" s="2">
        <v>648</v>
      </c>
      <c r="C733" s="1" t="str">
        <v>Корпус щита этажного ЩЭ</v>
      </c>
      <c r="D733" s="2" t="str">
        <v>шт</v>
      </c>
      <c r="E733" s="2">
        <v>8486.6299999999992</v>
      </c>
      <c r="F733" s="2">
        <v>8</v>
      </c>
      <c r="G733" s="3">
        <v>67893.039999999994</v>
      </c>
      <c r="H733" s="3">
        <v>0</v>
      </c>
      <c r="J733" s="14">
        <v>8</v>
      </c>
      <c r="K733" s="14">
        <v>67893.039999999994</v>
      </c>
      <c r="N733" s="14">
        <v>0</v>
      </c>
      <c r="O733" s="14">
        <v>0</v>
      </c>
      <c r="Q733" s="12">
        <v>0</v>
      </c>
      <c r="R733" s="12">
        <v>0</v>
      </c>
      <c r="T733" s="12">
        <v>0</v>
      </c>
      <c r="U733" s="12">
        <v>0</v>
      </c>
      <c r="W733" s="12">
        <v>8</v>
      </c>
      <c r="X733" s="12">
        <v>67893.039999999994</v>
      </c>
      <c r="Z733" s="12">
        <v>0</v>
      </c>
      <c r="AA733" s="12">
        <v>0</v>
      </c>
      <c r="AC733" s="12">
        <v>0</v>
      </c>
      <c r="AD733" s="12">
        <v>0</v>
      </c>
      <c r="AF733" s="12">
        <v>0</v>
      </c>
      <c r="AG733" s="12">
        <v>0</v>
      </c>
      <c r="AI733" s="12">
        <v>0</v>
      </c>
      <c r="AJ733" s="12">
        <v>0</v>
      </c>
      <c r="AL733" s="12">
        <v>0</v>
      </c>
      <c r="AM733" s="12">
        <v>0</v>
      </c>
      <c r="AO733" s="12">
        <v>0</v>
      </c>
      <c r="AP733" s="12">
        <v>0</v>
      </c>
      <c r="AR733" s="12">
        <v>0</v>
      </c>
      <c r="AS733" s="12">
        <v>0</v>
      </c>
      <c r="AU733" s="12">
        <v>0</v>
      </c>
      <c r="AV733" s="12">
        <v>0</v>
      </c>
      <c r="AX733" s="12">
        <v>0</v>
      </c>
      <c r="AY733" s="12">
        <v>0</v>
      </c>
    </row>
    <row r="734" spans="2:51" x14ac:dyDescent="0.25">
      <c r="B734" s="2">
        <v>649</v>
      </c>
      <c r="C734" s="1" t="str">
        <v>Монтаж Корпуса щита этажного</v>
      </c>
      <c r="D734" s="2" t="str">
        <v>шт</v>
      </c>
      <c r="E734" s="2">
        <v>918.05</v>
      </c>
      <c r="F734" s="2">
        <v>8</v>
      </c>
      <c r="G734" s="3">
        <v>0</v>
      </c>
      <c r="H734" s="3">
        <v>7344.4</v>
      </c>
      <c r="J734" s="14">
        <v>8</v>
      </c>
      <c r="K734" s="14">
        <v>7344.4</v>
      </c>
      <c r="N734" s="14">
        <v>0</v>
      </c>
      <c r="O734" s="14">
        <v>0</v>
      </c>
      <c r="Q734" s="12">
        <v>0</v>
      </c>
      <c r="R734" s="12">
        <v>0</v>
      </c>
      <c r="T734" s="12">
        <v>0</v>
      </c>
      <c r="U734" s="12">
        <v>0</v>
      </c>
      <c r="W734" s="12">
        <v>8</v>
      </c>
      <c r="X734" s="12">
        <v>7344.4</v>
      </c>
      <c r="Z734" s="12">
        <v>0</v>
      </c>
      <c r="AA734" s="12">
        <v>0</v>
      </c>
      <c r="AC734" s="12">
        <v>0</v>
      </c>
      <c r="AD734" s="12">
        <v>0</v>
      </c>
      <c r="AF734" s="12">
        <v>0</v>
      </c>
      <c r="AG734" s="12">
        <v>0</v>
      </c>
      <c r="AI734" s="12">
        <v>0</v>
      </c>
      <c r="AJ734" s="12">
        <v>0</v>
      </c>
      <c r="AL734" s="12">
        <v>0</v>
      </c>
      <c r="AM734" s="12">
        <v>0</v>
      </c>
      <c r="AO734" s="12">
        <v>0</v>
      </c>
      <c r="AP734" s="12">
        <v>0</v>
      </c>
      <c r="AR734" s="12">
        <v>0</v>
      </c>
      <c r="AS734" s="12">
        <v>0</v>
      </c>
      <c r="AU734" s="12">
        <v>0</v>
      </c>
      <c r="AV734" s="12">
        <v>0</v>
      </c>
      <c r="AX734" s="12">
        <v>0</v>
      </c>
      <c r="AY734" s="12">
        <v>0</v>
      </c>
    </row>
    <row r="735" spans="2:51" x14ac:dyDescent="0.25">
      <c r="B735" s="2">
        <v>650</v>
      </c>
      <c r="C735" s="1" t="str">
        <v>Панель из листовой стали 330х980</v>
      </c>
      <c r="D735" s="2" t="str">
        <v>шт</v>
      </c>
      <c r="E735" s="2">
        <v>1761.38</v>
      </c>
      <c r="F735" s="2">
        <v>8</v>
      </c>
      <c r="G735" s="3">
        <v>14091.04</v>
      </c>
      <c r="H735" s="3">
        <v>0</v>
      </c>
      <c r="J735" s="14">
        <v>8</v>
      </c>
      <c r="K735" s="14">
        <v>14091.04</v>
      </c>
      <c r="N735" s="14">
        <v>0</v>
      </c>
      <c r="O735" s="14">
        <v>0</v>
      </c>
      <c r="Q735" s="12">
        <v>0</v>
      </c>
      <c r="R735" s="12">
        <v>0</v>
      </c>
      <c r="T735" s="12">
        <v>0</v>
      </c>
      <c r="U735" s="12">
        <v>0</v>
      </c>
      <c r="W735" s="12">
        <v>8</v>
      </c>
      <c r="X735" s="12">
        <v>14091.04</v>
      </c>
      <c r="Z735" s="12">
        <v>0</v>
      </c>
      <c r="AA735" s="12">
        <v>0</v>
      </c>
      <c r="AC735" s="12">
        <v>0</v>
      </c>
      <c r="AD735" s="12">
        <v>0</v>
      </c>
      <c r="AF735" s="12">
        <v>0</v>
      </c>
      <c r="AG735" s="12">
        <v>0</v>
      </c>
      <c r="AI735" s="12">
        <v>0</v>
      </c>
      <c r="AJ735" s="12">
        <v>0</v>
      </c>
      <c r="AL735" s="12">
        <v>0</v>
      </c>
      <c r="AM735" s="12">
        <v>0</v>
      </c>
      <c r="AO735" s="12">
        <v>0</v>
      </c>
      <c r="AP735" s="12">
        <v>0</v>
      </c>
      <c r="AR735" s="12">
        <v>0</v>
      </c>
      <c r="AS735" s="12">
        <v>0</v>
      </c>
      <c r="AU735" s="12">
        <v>0</v>
      </c>
      <c r="AV735" s="12">
        <v>0</v>
      </c>
      <c r="AX735" s="12">
        <v>0</v>
      </c>
      <c r="AY735" s="12">
        <v>0</v>
      </c>
    </row>
    <row r="736" spans="2:51" x14ac:dyDescent="0.25">
      <c r="B736" s="2">
        <v>651</v>
      </c>
      <c r="C736" s="1" t="str">
        <v>Монтаж панели</v>
      </c>
      <c r="D736" s="2" t="str">
        <v>шт</v>
      </c>
      <c r="E736" s="2">
        <v>560.44000000000005</v>
      </c>
      <c r="F736" s="2">
        <v>8</v>
      </c>
      <c r="G736" s="3">
        <v>0</v>
      </c>
      <c r="H736" s="3">
        <v>4483.5200000000004</v>
      </c>
      <c r="J736" s="14">
        <v>8</v>
      </c>
      <c r="K736" s="14">
        <v>4483.5200000000004</v>
      </c>
      <c r="N736" s="14">
        <v>0</v>
      </c>
      <c r="O736" s="14">
        <v>0</v>
      </c>
      <c r="Q736" s="12">
        <v>0</v>
      </c>
      <c r="R736" s="12">
        <v>0</v>
      </c>
      <c r="T736" s="12">
        <v>0</v>
      </c>
      <c r="U736" s="12">
        <v>0</v>
      </c>
      <c r="W736" s="12">
        <v>8</v>
      </c>
      <c r="X736" s="12">
        <v>4483.5200000000004</v>
      </c>
      <c r="Z736" s="12">
        <v>0</v>
      </c>
      <c r="AA736" s="12">
        <v>0</v>
      </c>
      <c r="AC736" s="12">
        <v>0</v>
      </c>
      <c r="AD736" s="12">
        <v>0</v>
      </c>
      <c r="AF736" s="12">
        <v>0</v>
      </c>
      <c r="AG736" s="12">
        <v>0</v>
      </c>
      <c r="AI736" s="12">
        <v>0</v>
      </c>
      <c r="AJ736" s="12">
        <v>0</v>
      </c>
      <c r="AL736" s="12">
        <v>0</v>
      </c>
      <c r="AM736" s="12">
        <v>0</v>
      </c>
      <c r="AO736" s="12">
        <v>0</v>
      </c>
      <c r="AP736" s="12">
        <v>0</v>
      </c>
      <c r="AR736" s="12">
        <v>0</v>
      </c>
      <c r="AS736" s="12">
        <v>0</v>
      </c>
      <c r="AU736" s="12">
        <v>0</v>
      </c>
      <c r="AV736" s="12">
        <v>0</v>
      </c>
      <c r="AX736" s="12">
        <v>0</v>
      </c>
      <c r="AY736" s="12">
        <v>0</v>
      </c>
    </row>
    <row r="737" spans="2:51" x14ac:dyDescent="0.25">
      <c r="B737" s="2">
        <v>0</v>
      </c>
      <c r="C737" s="1" t="str">
        <v>Щит этажный на 1 квартиру состоит (на 3 ЩЭ):</v>
      </c>
      <c r="D737" s="2">
        <v>0</v>
      </c>
      <c r="E737" s="2">
        <v>0</v>
      </c>
      <c r="F737" s="2">
        <v>0</v>
      </c>
      <c r="G737" s="3">
        <v>0</v>
      </c>
      <c r="H737" s="3">
        <v>0</v>
      </c>
      <c r="J737" s="14">
        <v>0</v>
      </c>
      <c r="K737" s="14">
        <v>0</v>
      </c>
      <c r="N737" s="14">
        <v>0</v>
      </c>
      <c r="O737" s="14">
        <v>0</v>
      </c>
      <c r="Q737" s="12">
        <v>0</v>
      </c>
      <c r="R737" s="12">
        <v>0</v>
      </c>
      <c r="T737" s="12">
        <v>0</v>
      </c>
      <c r="U737" s="12">
        <v>0</v>
      </c>
      <c r="W737" s="12">
        <v>0</v>
      </c>
      <c r="X737" s="12">
        <v>0</v>
      </c>
      <c r="Z737" s="12">
        <v>0</v>
      </c>
      <c r="AA737" s="12">
        <v>0</v>
      </c>
      <c r="AC737" s="12">
        <v>0</v>
      </c>
      <c r="AD737" s="12">
        <v>0</v>
      </c>
      <c r="AF737" s="12">
        <v>0</v>
      </c>
      <c r="AG737" s="12">
        <v>0</v>
      </c>
      <c r="AI737" s="12">
        <v>0</v>
      </c>
      <c r="AJ737" s="12">
        <v>0</v>
      </c>
      <c r="AL737" s="12">
        <v>0</v>
      </c>
      <c r="AM737" s="12">
        <v>0</v>
      </c>
      <c r="AO737" s="12">
        <v>0</v>
      </c>
      <c r="AP737" s="12">
        <v>0</v>
      </c>
      <c r="AR737" s="12">
        <v>0</v>
      </c>
      <c r="AS737" s="12">
        <v>0</v>
      </c>
      <c r="AU737" s="12">
        <v>0</v>
      </c>
      <c r="AV737" s="12">
        <v>0</v>
      </c>
      <c r="AX737" s="12">
        <v>0</v>
      </c>
      <c r="AY737" s="12">
        <v>0</v>
      </c>
    </row>
    <row r="738" spans="2:51" x14ac:dyDescent="0.25">
      <c r="B738" s="2">
        <v>652</v>
      </c>
      <c r="C738" s="1" t="str">
        <v>Выключатель автоматический двухполюсный 50А С ВА47-29 4.5кА (MVA20-2-050-C)</v>
      </c>
      <c r="D738" s="2" t="str">
        <v>шт</v>
      </c>
      <c r="E738" s="2">
        <v>461.93</v>
      </c>
      <c r="F738" s="2">
        <v>3</v>
      </c>
      <c r="G738" s="3">
        <v>1385.79</v>
      </c>
      <c r="H738" s="3">
        <v>0</v>
      </c>
      <c r="J738" s="14">
        <v>0</v>
      </c>
      <c r="K738" s="14">
        <v>0</v>
      </c>
      <c r="N738" s="14">
        <v>3</v>
      </c>
      <c r="O738" s="14">
        <v>1385.79</v>
      </c>
      <c r="Q738" s="12">
        <v>0</v>
      </c>
      <c r="R738" s="12">
        <v>0</v>
      </c>
      <c r="T738" s="12">
        <v>0</v>
      </c>
      <c r="U738" s="12">
        <v>0</v>
      </c>
      <c r="W738" s="12">
        <v>0</v>
      </c>
      <c r="X738" s="12">
        <v>0</v>
      </c>
      <c r="Z738" s="12">
        <v>0</v>
      </c>
      <c r="AA738" s="12">
        <v>0</v>
      </c>
      <c r="AC738" s="12">
        <v>0</v>
      </c>
      <c r="AD738" s="12">
        <v>0</v>
      </c>
      <c r="AF738" s="12">
        <v>0</v>
      </c>
      <c r="AG738" s="12">
        <v>0</v>
      </c>
      <c r="AI738" s="12">
        <v>0</v>
      </c>
      <c r="AJ738" s="12">
        <v>0</v>
      </c>
      <c r="AL738" s="12">
        <v>0</v>
      </c>
      <c r="AM738" s="12">
        <v>0</v>
      </c>
      <c r="AO738" s="12">
        <v>0</v>
      </c>
      <c r="AP738" s="12">
        <v>0</v>
      </c>
      <c r="AR738" s="12">
        <v>0</v>
      </c>
      <c r="AS738" s="12">
        <v>0</v>
      </c>
      <c r="AU738" s="12">
        <v>0</v>
      </c>
      <c r="AV738" s="12">
        <v>0</v>
      </c>
      <c r="AX738" s="12">
        <v>0</v>
      </c>
      <c r="AY738" s="12">
        <v>0</v>
      </c>
    </row>
    <row r="739" spans="2:51" x14ac:dyDescent="0.25">
      <c r="B739" s="2">
        <v>653</v>
      </c>
      <c r="C739" s="1" t="str">
        <v>Сжим ответвительный У-859 м50-70/о4-35 (У-859МУ3)</v>
      </c>
      <c r="D739" s="2" t="str">
        <v>шт</v>
      </c>
      <c r="E739" s="2">
        <v>98.61</v>
      </c>
      <c r="F739" s="2">
        <v>9</v>
      </c>
      <c r="G739" s="3">
        <v>887.49</v>
      </c>
      <c r="H739" s="3">
        <v>0</v>
      </c>
      <c r="J739" s="14">
        <v>0</v>
      </c>
      <c r="K739" s="14">
        <v>0</v>
      </c>
      <c r="N739" s="14">
        <v>9</v>
      </c>
      <c r="O739" s="14">
        <v>887.49</v>
      </c>
      <c r="Q739" s="12">
        <v>0</v>
      </c>
      <c r="R739" s="12">
        <v>0</v>
      </c>
      <c r="T739" s="12">
        <v>0</v>
      </c>
      <c r="U739" s="12">
        <v>0</v>
      </c>
      <c r="W739" s="12">
        <v>0</v>
      </c>
      <c r="X739" s="12">
        <v>0</v>
      </c>
      <c r="Z739" s="12">
        <v>0</v>
      </c>
      <c r="AA739" s="12">
        <v>0</v>
      </c>
      <c r="AC739" s="12">
        <v>0</v>
      </c>
      <c r="AD739" s="12">
        <v>0</v>
      </c>
      <c r="AF739" s="12">
        <v>0</v>
      </c>
      <c r="AG739" s="12">
        <v>0</v>
      </c>
      <c r="AI739" s="12">
        <v>0</v>
      </c>
      <c r="AJ739" s="12">
        <v>0</v>
      </c>
      <c r="AL739" s="12">
        <v>0</v>
      </c>
      <c r="AM739" s="12">
        <v>0</v>
      </c>
      <c r="AO739" s="12">
        <v>0</v>
      </c>
      <c r="AP739" s="12">
        <v>0</v>
      </c>
      <c r="AR739" s="12">
        <v>0</v>
      </c>
      <c r="AS739" s="12">
        <v>0</v>
      </c>
      <c r="AU739" s="12">
        <v>0</v>
      </c>
      <c r="AV739" s="12">
        <v>0</v>
      </c>
      <c r="AX739" s="12">
        <v>0</v>
      </c>
      <c r="AY739" s="12">
        <v>0</v>
      </c>
    </row>
    <row r="740" spans="2:51" x14ac:dyDescent="0.25">
      <c r="B740" s="2">
        <v>654</v>
      </c>
      <c r="C740" s="1" t="str">
        <v>Расключение щита этажного ЩЭ</v>
      </c>
      <c r="D740" s="2" t="str">
        <v>шт</v>
      </c>
      <c r="E740" s="2">
        <v>1100.6300000000001</v>
      </c>
      <c r="F740" s="2">
        <v>3</v>
      </c>
      <c r="G740" s="3">
        <v>0</v>
      </c>
      <c r="H740" s="3">
        <v>3301.89</v>
      </c>
      <c r="J740" s="14">
        <v>0</v>
      </c>
      <c r="K740" s="14">
        <v>0</v>
      </c>
      <c r="N740" s="14">
        <v>3</v>
      </c>
      <c r="O740" s="14">
        <v>3301.8900000000003</v>
      </c>
      <c r="Q740" s="12">
        <v>0</v>
      </c>
      <c r="R740" s="12">
        <v>0</v>
      </c>
      <c r="T740" s="12">
        <v>0</v>
      </c>
      <c r="U740" s="12">
        <v>0</v>
      </c>
      <c r="W740" s="12">
        <v>0</v>
      </c>
      <c r="X740" s="12">
        <v>0</v>
      </c>
      <c r="Z740" s="12">
        <v>0</v>
      </c>
      <c r="AA740" s="12">
        <v>0</v>
      </c>
      <c r="AC740" s="12">
        <v>0</v>
      </c>
      <c r="AD740" s="12">
        <v>0</v>
      </c>
      <c r="AF740" s="12">
        <v>0</v>
      </c>
      <c r="AG740" s="12">
        <v>0</v>
      </c>
      <c r="AI740" s="12">
        <v>0</v>
      </c>
      <c r="AJ740" s="12">
        <v>0</v>
      </c>
      <c r="AL740" s="12">
        <v>0</v>
      </c>
      <c r="AM740" s="12">
        <v>0</v>
      </c>
      <c r="AO740" s="12">
        <v>0</v>
      </c>
      <c r="AP740" s="12">
        <v>0</v>
      </c>
      <c r="AR740" s="12">
        <v>0</v>
      </c>
      <c r="AS740" s="12">
        <v>0</v>
      </c>
      <c r="AU740" s="12">
        <v>0</v>
      </c>
      <c r="AV740" s="12">
        <v>0</v>
      </c>
      <c r="AX740" s="12">
        <v>0</v>
      </c>
      <c r="AY740" s="12">
        <v>0</v>
      </c>
    </row>
    <row r="741" spans="2:51" x14ac:dyDescent="0.25">
      <c r="B741" s="2">
        <v>0</v>
      </c>
      <c r="C741" s="1" t="str">
        <v>Щит этажный на 4 квартиры состоит (на 3 ЩЭ):</v>
      </c>
      <c r="D741" s="2">
        <v>0</v>
      </c>
      <c r="E741" s="2">
        <v>0</v>
      </c>
      <c r="F741" s="2">
        <v>0</v>
      </c>
      <c r="G741" s="3">
        <v>0</v>
      </c>
      <c r="H741" s="3">
        <v>0</v>
      </c>
      <c r="J741" s="14">
        <v>0</v>
      </c>
      <c r="K741" s="14">
        <v>0</v>
      </c>
      <c r="N741" s="14">
        <v>0</v>
      </c>
      <c r="O741" s="14">
        <v>0</v>
      </c>
      <c r="Q741" s="12">
        <v>0</v>
      </c>
      <c r="R741" s="12">
        <v>0</v>
      </c>
      <c r="T741" s="12">
        <v>0</v>
      </c>
      <c r="U741" s="12">
        <v>0</v>
      </c>
      <c r="W741" s="12">
        <v>0</v>
      </c>
      <c r="X741" s="12">
        <v>0</v>
      </c>
      <c r="Z741" s="12">
        <v>0</v>
      </c>
      <c r="AA741" s="12">
        <v>0</v>
      </c>
      <c r="AC741" s="12">
        <v>0</v>
      </c>
      <c r="AD741" s="12">
        <v>0</v>
      </c>
      <c r="AF741" s="12">
        <v>0</v>
      </c>
      <c r="AG741" s="12">
        <v>0</v>
      </c>
      <c r="AI741" s="12">
        <v>0</v>
      </c>
      <c r="AJ741" s="12">
        <v>0</v>
      </c>
      <c r="AL741" s="12">
        <v>0</v>
      </c>
      <c r="AM741" s="12">
        <v>0</v>
      </c>
      <c r="AO741" s="12">
        <v>0</v>
      </c>
      <c r="AP741" s="12">
        <v>0</v>
      </c>
      <c r="AR741" s="12">
        <v>0</v>
      </c>
      <c r="AS741" s="12">
        <v>0</v>
      </c>
      <c r="AU741" s="12">
        <v>0</v>
      </c>
      <c r="AV741" s="12">
        <v>0</v>
      </c>
      <c r="AX741" s="12">
        <v>0</v>
      </c>
      <c r="AY741" s="12">
        <v>0</v>
      </c>
    </row>
    <row r="742" spans="2:51" x14ac:dyDescent="0.25">
      <c r="B742" s="2">
        <v>655</v>
      </c>
      <c r="C742" s="1" t="str">
        <v>Выключатель автоматический двухполюсный 50А С ВА47-29 4.5кА (MVA20-2-050-C)</v>
      </c>
      <c r="D742" s="2" t="str">
        <v>шт</v>
      </c>
      <c r="E742" s="2">
        <v>461.93</v>
      </c>
      <c r="F742" s="2">
        <v>12</v>
      </c>
      <c r="G742" s="3">
        <v>5543.16</v>
      </c>
      <c r="H742" s="3">
        <v>0</v>
      </c>
      <c r="J742" s="14">
        <v>0</v>
      </c>
      <c r="K742" s="14">
        <v>0</v>
      </c>
      <c r="N742" s="14">
        <v>12</v>
      </c>
      <c r="O742" s="14">
        <v>5543.16</v>
      </c>
      <c r="Q742" s="12">
        <v>0</v>
      </c>
      <c r="R742" s="12">
        <v>0</v>
      </c>
      <c r="T742" s="12">
        <v>0</v>
      </c>
      <c r="U742" s="12">
        <v>0</v>
      </c>
      <c r="W742" s="12">
        <v>0</v>
      </c>
      <c r="X742" s="12">
        <v>0</v>
      </c>
      <c r="Z742" s="12">
        <v>0</v>
      </c>
      <c r="AA742" s="12">
        <v>0</v>
      </c>
      <c r="AC742" s="12">
        <v>0</v>
      </c>
      <c r="AD742" s="12">
        <v>0</v>
      </c>
      <c r="AF742" s="12">
        <v>0</v>
      </c>
      <c r="AG742" s="12">
        <v>0</v>
      </c>
      <c r="AI742" s="12">
        <v>0</v>
      </c>
      <c r="AJ742" s="12">
        <v>0</v>
      </c>
      <c r="AL742" s="12">
        <v>0</v>
      </c>
      <c r="AM742" s="12">
        <v>0</v>
      </c>
      <c r="AO742" s="12">
        <v>0</v>
      </c>
      <c r="AP742" s="12">
        <v>0</v>
      </c>
      <c r="AR742" s="12">
        <v>0</v>
      </c>
      <c r="AS742" s="12">
        <v>0</v>
      </c>
      <c r="AU742" s="12">
        <v>0</v>
      </c>
      <c r="AV742" s="12">
        <v>0</v>
      </c>
      <c r="AX742" s="12">
        <v>0</v>
      </c>
      <c r="AY742" s="12">
        <v>0</v>
      </c>
    </row>
    <row r="743" spans="2:51" x14ac:dyDescent="0.25">
      <c r="B743" s="2">
        <v>656</v>
      </c>
      <c r="C743" s="1" t="str">
        <v>Сжим ответвительный У-859 м50-70/о4-35 (У-859МУ3)</v>
      </c>
      <c r="D743" s="2" t="str">
        <v>шт</v>
      </c>
      <c r="E743" s="2">
        <v>98.61</v>
      </c>
      <c r="F743" s="2">
        <v>15</v>
      </c>
      <c r="G743" s="3">
        <v>1479.15</v>
      </c>
      <c r="H743" s="3">
        <v>0</v>
      </c>
      <c r="J743" s="14">
        <v>0</v>
      </c>
      <c r="K743" s="14">
        <v>0</v>
      </c>
      <c r="N743" s="14">
        <v>15</v>
      </c>
      <c r="O743" s="14">
        <v>1479.15</v>
      </c>
      <c r="Q743" s="12">
        <v>0</v>
      </c>
      <c r="R743" s="12">
        <v>0</v>
      </c>
      <c r="T743" s="12">
        <v>0</v>
      </c>
      <c r="U743" s="12">
        <v>0</v>
      </c>
      <c r="W743" s="12">
        <v>0</v>
      </c>
      <c r="X743" s="12">
        <v>0</v>
      </c>
      <c r="Z743" s="12">
        <v>0</v>
      </c>
      <c r="AA743" s="12">
        <v>0</v>
      </c>
      <c r="AC743" s="12">
        <v>0</v>
      </c>
      <c r="AD743" s="12">
        <v>0</v>
      </c>
      <c r="AF743" s="12">
        <v>0</v>
      </c>
      <c r="AG743" s="12">
        <v>0</v>
      </c>
      <c r="AI743" s="12">
        <v>0</v>
      </c>
      <c r="AJ743" s="12">
        <v>0</v>
      </c>
      <c r="AL743" s="12">
        <v>0</v>
      </c>
      <c r="AM743" s="12">
        <v>0</v>
      </c>
      <c r="AO743" s="12">
        <v>0</v>
      </c>
      <c r="AP743" s="12">
        <v>0</v>
      </c>
      <c r="AR743" s="12">
        <v>0</v>
      </c>
      <c r="AS743" s="12">
        <v>0</v>
      </c>
      <c r="AU743" s="12">
        <v>0</v>
      </c>
      <c r="AV743" s="12">
        <v>0</v>
      </c>
      <c r="AX743" s="12">
        <v>0</v>
      </c>
      <c r="AY743" s="12">
        <v>0</v>
      </c>
    </row>
    <row r="744" spans="2:51" x14ac:dyDescent="0.25">
      <c r="B744" s="2">
        <v>657</v>
      </c>
      <c r="C744" s="1" t="str">
        <v>Розетка на DIN-рейку с заземлением контактов РАр 10-3-ОП</v>
      </c>
      <c r="D744" s="2" t="str">
        <v>шт</v>
      </c>
      <c r="E744" s="2">
        <v>288.23</v>
      </c>
      <c r="F744" s="2">
        <v>4</v>
      </c>
      <c r="G744" s="3">
        <v>1152.92</v>
      </c>
      <c r="H744" s="3">
        <v>0</v>
      </c>
      <c r="J744" s="14">
        <v>0</v>
      </c>
      <c r="K744" s="14">
        <v>0</v>
      </c>
      <c r="N744" s="14">
        <v>4</v>
      </c>
      <c r="O744" s="14">
        <v>1152.92</v>
      </c>
      <c r="Q744" s="12">
        <v>0</v>
      </c>
      <c r="R744" s="12">
        <v>0</v>
      </c>
      <c r="T744" s="12">
        <v>0</v>
      </c>
      <c r="U744" s="12">
        <v>0</v>
      </c>
      <c r="W744" s="12">
        <v>0</v>
      </c>
      <c r="X744" s="12">
        <v>0</v>
      </c>
      <c r="Z744" s="12">
        <v>0</v>
      </c>
      <c r="AA744" s="12">
        <v>0</v>
      </c>
      <c r="AC744" s="12">
        <v>0</v>
      </c>
      <c r="AD744" s="12">
        <v>0</v>
      </c>
      <c r="AF744" s="12">
        <v>0</v>
      </c>
      <c r="AG744" s="12">
        <v>0</v>
      </c>
      <c r="AI744" s="12">
        <v>0</v>
      </c>
      <c r="AJ744" s="12">
        <v>0</v>
      </c>
      <c r="AL744" s="12">
        <v>0</v>
      </c>
      <c r="AM744" s="12">
        <v>0</v>
      </c>
      <c r="AO744" s="12">
        <v>0</v>
      </c>
      <c r="AP744" s="12">
        <v>0</v>
      </c>
      <c r="AR744" s="12">
        <v>0</v>
      </c>
      <c r="AS744" s="12">
        <v>0</v>
      </c>
      <c r="AU744" s="12">
        <v>0</v>
      </c>
      <c r="AV744" s="12">
        <v>0</v>
      </c>
      <c r="AX744" s="12">
        <v>0</v>
      </c>
      <c r="AY744" s="12">
        <v>0</v>
      </c>
    </row>
    <row r="745" spans="2:51" x14ac:dyDescent="0.25">
      <c r="B745" s="2">
        <v>658</v>
      </c>
      <c r="C745" s="1" t="str">
        <v>Расключение щита этажного ЩЭ</v>
      </c>
      <c r="D745" s="2" t="str">
        <v>шт</v>
      </c>
      <c r="E745" s="2">
        <v>3502.5</v>
      </c>
      <c r="F745" s="2">
        <v>3</v>
      </c>
      <c r="G745" s="3">
        <v>0</v>
      </c>
      <c r="H745" s="3">
        <v>10507.5</v>
      </c>
      <c r="J745" s="14">
        <v>0</v>
      </c>
      <c r="K745" s="14">
        <v>0</v>
      </c>
      <c r="N745" s="14">
        <v>3</v>
      </c>
      <c r="O745" s="14">
        <v>10507.5</v>
      </c>
      <c r="Q745" s="12">
        <v>0</v>
      </c>
      <c r="R745" s="12">
        <v>0</v>
      </c>
      <c r="T745" s="12">
        <v>0</v>
      </c>
      <c r="U745" s="12">
        <v>0</v>
      </c>
      <c r="W745" s="12">
        <v>0</v>
      </c>
      <c r="X745" s="12">
        <v>0</v>
      </c>
      <c r="Z745" s="12">
        <v>0</v>
      </c>
      <c r="AA745" s="12">
        <v>0</v>
      </c>
      <c r="AC745" s="12">
        <v>0</v>
      </c>
      <c r="AD745" s="12">
        <v>0</v>
      </c>
      <c r="AF745" s="12">
        <v>0</v>
      </c>
      <c r="AG745" s="12">
        <v>0</v>
      </c>
      <c r="AI745" s="12">
        <v>0</v>
      </c>
      <c r="AJ745" s="12">
        <v>0</v>
      </c>
      <c r="AL745" s="12">
        <v>0</v>
      </c>
      <c r="AM745" s="12">
        <v>0</v>
      </c>
      <c r="AO745" s="12">
        <v>0</v>
      </c>
      <c r="AP745" s="12">
        <v>0</v>
      </c>
      <c r="AR745" s="12">
        <v>0</v>
      </c>
      <c r="AS745" s="12">
        <v>0</v>
      </c>
      <c r="AU745" s="12">
        <v>0</v>
      </c>
      <c r="AV745" s="12">
        <v>0</v>
      </c>
      <c r="AX745" s="12">
        <v>0</v>
      </c>
      <c r="AY745" s="12">
        <v>0</v>
      </c>
    </row>
    <row r="746" spans="2:51" x14ac:dyDescent="0.25">
      <c r="B746" s="2">
        <v>0</v>
      </c>
      <c r="C746" s="1" t="str">
        <v>2.Светотехническая продукция</v>
      </c>
      <c r="D746" s="2">
        <v>0</v>
      </c>
      <c r="E746" s="2">
        <v>0</v>
      </c>
      <c r="F746" s="2">
        <v>0</v>
      </c>
      <c r="G746" s="3">
        <v>0</v>
      </c>
      <c r="H746" s="3">
        <v>0</v>
      </c>
      <c r="J746" s="14">
        <v>0</v>
      </c>
      <c r="K746" s="14">
        <v>0</v>
      </c>
      <c r="N746" s="14">
        <v>0</v>
      </c>
      <c r="O746" s="14">
        <v>0</v>
      </c>
      <c r="Q746" s="12">
        <v>0</v>
      </c>
      <c r="R746" s="12">
        <v>0</v>
      </c>
      <c r="T746" s="12">
        <v>0</v>
      </c>
      <c r="U746" s="12">
        <v>0</v>
      </c>
      <c r="W746" s="12">
        <v>0</v>
      </c>
      <c r="X746" s="12">
        <v>0</v>
      </c>
      <c r="Z746" s="12">
        <v>0</v>
      </c>
      <c r="AA746" s="12">
        <v>0</v>
      </c>
      <c r="AC746" s="12">
        <v>0</v>
      </c>
      <c r="AD746" s="12">
        <v>0</v>
      </c>
      <c r="AF746" s="12">
        <v>0</v>
      </c>
      <c r="AG746" s="12">
        <v>0</v>
      </c>
      <c r="AI746" s="12">
        <v>0</v>
      </c>
      <c r="AJ746" s="12">
        <v>0</v>
      </c>
      <c r="AL746" s="12">
        <v>0</v>
      </c>
      <c r="AM746" s="12">
        <v>0</v>
      </c>
      <c r="AO746" s="12">
        <v>0</v>
      </c>
      <c r="AP746" s="12">
        <v>0</v>
      </c>
      <c r="AR746" s="12">
        <v>0</v>
      </c>
      <c r="AS746" s="12">
        <v>0</v>
      </c>
      <c r="AU746" s="12">
        <v>0</v>
      </c>
      <c r="AV746" s="12">
        <v>0</v>
      </c>
      <c r="AX746" s="12">
        <v>0</v>
      </c>
      <c r="AY746" s="12">
        <v>0</v>
      </c>
    </row>
    <row r="747" spans="2:51" x14ac:dyDescent="0.25">
      <c r="B747" s="2">
        <v>659</v>
      </c>
      <c r="C747" s="1" t="str">
        <v>Патрон подвесной Е27 пластик белый</v>
      </c>
      <c r="D747" s="2" t="str">
        <v>шт</v>
      </c>
      <c r="E747" s="2">
        <v>24.55</v>
      </c>
      <c r="F747" s="2">
        <v>96</v>
      </c>
      <c r="G747" s="3">
        <v>2356.8000000000002</v>
      </c>
      <c r="H747" s="3">
        <v>0</v>
      </c>
      <c r="J747" s="14">
        <v>0</v>
      </c>
      <c r="K747" s="14">
        <v>0</v>
      </c>
      <c r="N747" s="14">
        <v>96</v>
      </c>
      <c r="O747" s="14">
        <v>2356.8000000000002</v>
      </c>
      <c r="Q747" s="12">
        <v>0</v>
      </c>
      <c r="R747" s="12">
        <v>0</v>
      </c>
      <c r="T747" s="12">
        <v>0</v>
      </c>
      <c r="U747" s="12">
        <v>0</v>
      </c>
      <c r="W747" s="12">
        <v>0</v>
      </c>
      <c r="X747" s="12">
        <v>0</v>
      </c>
      <c r="Z747" s="12">
        <v>0</v>
      </c>
      <c r="AA747" s="12">
        <v>0</v>
      </c>
      <c r="AC747" s="12">
        <v>0</v>
      </c>
      <c r="AD747" s="12">
        <v>0</v>
      </c>
      <c r="AF747" s="12">
        <v>0</v>
      </c>
      <c r="AG747" s="12">
        <v>0</v>
      </c>
      <c r="AI747" s="12">
        <v>0</v>
      </c>
      <c r="AJ747" s="12">
        <v>0</v>
      </c>
      <c r="AL747" s="12">
        <v>0</v>
      </c>
      <c r="AM747" s="12">
        <v>0</v>
      </c>
      <c r="AO747" s="12">
        <v>0</v>
      </c>
      <c r="AP747" s="12">
        <v>0</v>
      </c>
      <c r="AR747" s="12">
        <v>0</v>
      </c>
      <c r="AS747" s="12">
        <v>0</v>
      </c>
      <c r="AU747" s="12">
        <v>0</v>
      </c>
      <c r="AV747" s="12">
        <v>0</v>
      </c>
      <c r="AX747" s="12">
        <v>0</v>
      </c>
      <c r="AY747" s="12">
        <v>0</v>
      </c>
    </row>
    <row r="748" spans="2:51" x14ac:dyDescent="0.25">
      <c r="B748" s="2">
        <v>660</v>
      </c>
      <c r="C748" s="1" t="str">
        <v>Подключение подвесного патрона</v>
      </c>
      <c r="D748" s="2" t="str">
        <v>шт</v>
      </c>
      <c r="E748" s="2">
        <v>213.5</v>
      </c>
      <c r="F748" s="2">
        <v>96</v>
      </c>
      <c r="G748" s="3">
        <v>0</v>
      </c>
      <c r="H748" s="3">
        <v>20496</v>
      </c>
      <c r="J748" s="14">
        <v>0</v>
      </c>
      <c r="K748" s="14">
        <v>0</v>
      </c>
      <c r="N748" s="14">
        <v>96</v>
      </c>
      <c r="O748" s="14">
        <v>20496</v>
      </c>
      <c r="Q748" s="12">
        <v>0</v>
      </c>
      <c r="R748" s="12">
        <v>0</v>
      </c>
      <c r="T748" s="12">
        <v>0</v>
      </c>
      <c r="U748" s="12">
        <v>0</v>
      </c>
      <c r="W748" s="12">
        <v>0</v>
      </c>
      <c r="X748" s="12">
        <v>0</v>
      </c>
      <c r="Z748" s="12">
        <v>0</v>
      </c>
      <c r="AA748" s="12">
        <v>0</v>
      </c>
      <c r="AC748" s="12">
        <v>0</v>
      </c>
      <c r="AD748" s="12">
        <v>0</v>
      </c>
      <c r="AF748" s="12">
        <v>0</v>
      </c>
      <c r="AG748" s="12">
        <v>0</v>
      </c>
      <c r="AI748" s="12">
        <v>0</v>
      </c>
      <c r="AJ748" s="12">
        <v>0</v>
      </c>
      <c r="AL748" s="12">
        <v>0</v>
      </c>
      <c r="AM748" s="12">
        <v>0</v>
      </c>
      <c r="AO748" s="12">
        <v>0</v>
      </c>
      <c r="AP748" s="12">
        <v>0</v>
      </c>
      <c r="AR748" s="12">
        <v>0</v>
      </c>
      <c r="AS748" s="12">
        <v>0</v>
      </c>
      <c r="AU748" s="12">
        <v>0</v>
      </c>
      <c r="AV748" s="12">
        <v>0</v>
      </c>
      <c r="AX748" s="12">
        <v>0</v>
      </c>
      <c r="AY748" s="12">
        <v>0</v>
      </c>
    </row>
    <row r="749" spans="2:51" x14ac:dyDescent="0.25">
      <c r="B749" s="2">
        <v>661</v>
      </c>
      <c r="C749" s="1" t="str">
        <v>Лампа светодиодная LED 11вт E27 белый ECO</v>
      </c>
      <c r="D749" s="2" t="str">
        <v>шт</v>
      </c>
      <c r="E749" s="2">
        <v>96.08</v>
      </c>
      <c r="F749" s="2">
        <v>96</v>
      </c>
      <c r="G749" s="3">
        <v>9223.68</v>
      </c>
      <c r="H749" s="3">
        <v>0</v>
      </c>
      <c r="J749" s="14">
        <v>0</v>
      </c>
      <c r="K749" s="14">
        <v>0</v>
      </c>
      <c r="N749" s="14">
        <v>96</v>
      </c>
      <c r="O749" s="14">
        <v>9223.68</v>
      </c>
      <c r="Q749" s="12">
        <v>0</v>
      </c>
      <c r="R749" s="12">
        <v>0</v>
      </c>
      <c r="T749" s="12">
        <v>0</v>
      </c>
      <c r="U749" s="12">
        <v>0</v>
      </c>
      <c r="W749" s="12">
        <v>0</v>
      </c>
      <c r="X749" s="12">
        <v>0</v>
      </c>
      <c r="Z749" s="12">
        <v>0</v>
      </c>
      <c r="AA749" s="12">
        <v>0</v>
      </c>
      <c r="AC749" s="12">
        <v>0</v>
      </c>
      <c r="AD749" s="12">
        <v>0</v>
      </c>
      <c r="AF749" s="12">
        <v>0</v>
      </c>
      <c r="AG749" s="12">
        <v>0</v>
      </c>
      <c r="AI749" s="12">
        <v>0</v>
      </c>
      <c r="AJ749" s="12">
        <v>0</v>
      </c>
      <c r="AL749" s="12">
        <v>0</v>
      </c>
      <c r="AM749" s="12">
        <v>0</v>
      </c>
      <c r="AO749" s="12">
        <v>0</v>
      </c>
      <c r="AP749" s="12">
        <v>0</v>
      </c>
      <c r="AR749" s="12">
        <v>0</v>
      </c>
      <c r="AS749" s="12">
        <v>0</v>
      </c>
      <c r="AU749" s="12">
        <v>0</v>
      </c>
      <c r="AV749" s="12">
        <v>0</v>
      </c>
      <c r="AX749" s="12">
        <v>0</v>
      </c>
      <c r="AY749" s="12">
        <v>0</v>
      </c>
    </row>
    <row r="750" spans="2:51" x14ac:dyDescent="0.25">
      <c r="B750" s="2">
        <v>662</v>
      </c>
      <c r="C750" s="1" t="str">
        <v>358882 STREET NT22 396 черный Светильник ландшафтный светодиодный IP54 LED 4000К 18W 220V OPAL пластиковый корпус</v>
      </c>
      <c r="D750" s="2" t="str">
        <v>шт</v>
      </c>
      <c r="E750" s="2">
        <v>2500</v>
      </c>
      <c r="F750" s="2">
        <v>8</v>
      </c>
      <c r="G750" s="3">
        <v>20000</v>
      </c>
      <c r="H750" s="3">
        <v>0</v>
      </c>
      <c r="J750" s="14">
        <v>0</v>
      </c>
      <c r="K750" s="14">
        <v>0</v>
      </c>
      <c r="N750" s="14">
        <v>8</v>
      </c>
      <c r="O750" s="14">
        <v>20000</v>
      </c>
      <c r="Q750" s="12">
        <v>0</v>
      </c>
      <c r="R750" s="12">
        <v>0</v>
      </c>
      <c r="T750" s="12">
        <v>0</v>
      </c>
      <c r="U750" s="12">
        <v>0</v>
      </c>
      <c r="W750" s="12">
        <v>0</v>
      </c>
      <c r="X750" s="12">
        <v>0</v>
      </c>
      <c r="Z750" s="12">
        <v>0</v>
      </c>
      <c r="AA750" s="12">
        <v>0</v>
      </c>
      <c r="AC750" s="12">
        <v>0</v>
      </c>
      <c r="AD750" s="12">
        <v>0</v>
      </c>
      <c r="AF750" s="12">
        <v>0</v>
      </c>
      <c r="AG750" s="12">
        <v>0</v>
      </c>
      <c r="AI750" s="12">
        <v>0</v>
      </c>
      <c r="AJ750" s="12">
        <v>0</v>
      </c>
      <c r="AL750" s="12">
        <v>0</v>
      </c>
      <c r="AM750" s="12">
        <v>0</v>
      </c>
      <c r="AO750" s="12">
        <v>0</v>
      </c>
      <c r="AP750" s="12">
        <v>0</v>
      </c>
      <c r="AR750" s="12">
        <v>0</v>
      </c>
      <c r="AS750" s="12">
        <v>0</v>
      </c>
      <c r="AU750" s="12">
        <v>0</v>
      </c>
      <c r="AV750" s="12">
        <v>0</v>
      </c>
      <c r="AX750" s="12">
        <v>0</v>
      </c>
      <c r="AY750" s="12">
        <v>0</v>
      </c>
    </row>
    <row r="751" spans="2:51" x14ac:dyDescent="0.25">
      <c r="B751" s="2">
        <v>663</v>
      </c>
      <c r="C751" s="1" t="str">
        <v>Монтаж и подключение накладного светильника</v>
      </c>
      <c r="D751" s="2" t="str">
        <v>шт</v>
      </c>
      <c r="E751" s="2">
        <v>384.3</v>
      </c>
      <c r="F751" s="2">
        <v>8</v>
      </c>
      <c r="G751" s="3">
        <v>0</v>
      </c>
      <c r="H751" s="3">
        <v>3074.4</v>
      </c>
      <c r="J751" s="14">
        <v>0</v>
      </c>
      <c r="K751" s="14">
        <v>0</v>
      </c>
      <c r="N751" s="14">
        <v>8</v>
      </c>
      <c r="O751" s="14">
        <v>3074.4</v>
      </c>
      <c r="Q751" s="12">
        <v>0</v>
      </c>
      <c r="R751" s="12">
        <v>0</v>
      </c>
      <c r="T751" s="12">
        <v>0</v>
      </c>
      <c r="U751" s="12">
        <v>0</v>
      </c>
      <c r="W751" s="12">
        <v>0</v>
      </c>
      <c r="X751" s="12">
        <v>0</v>
      </c>
      <c r="Z751" s="12">
        <v>0</v>
      </c>
      <c r="AA751" s="12">
        <v>0</v>
      </c>
      <c r="AC751" s="12">
        <v>0</v>
      </c>
      <c r="AD751" s="12">
        <v>0</v>
      </c>
      <c r="AF751" s="12">
        <v>0</v>
      </c>
      <c r="AG751" s="12">
        <v>0</v>
      </c>
      <c r="AI751" s="12">
        <v>0</v>
      </c>
      <c r="AJ751" s="12">
        <v>0</v>
      </c>
      <c r="AL751" s="12">
        <v>0</v>
      </c>
      <c r="AM751" s="12">
        <v>0</v>
      </c>
      <c r="AO751" s="12">
        <v>0</v>
      </c>
      <c r="AP751" s="12">
        <v>0</v>
      </c>
      <c r="AR751" s="12">
        <v>0</v>
      </c>
      <c r="AS751" s="12">
        <v>0</v>
      </c>
      <c r="AU751" s="12">
        <v>0</v>
      </c>
      <c r="AV751" s="12">
        <v>0</v>
      </c>
      <c r="AX751" s="12">
        <v>0</v>
      </c>
      <c r="AY751" s="12">
        <v>0</v>
      </c>
    </row>
    <row r="752" spans="2:51" x14ac:dyDescent="0.25">
      <c r="B752" s="2">
        <v>664</v>
      </c>
      <c r="C752" s="1" t="str">
        <v>БРА Kink light мелисса 08438-2, 19(21)</v>
      </c>
      <c r="D752" s="2" t="str">
        <v>шт</v>
      </c>
      <c r="E752" s="2">
        <v>6950</v>
      </c>
      <c r="F752" s="2">
        <v>2</v>
      </c>
      <c r="G752" s="3">
        <v>13900</v>
      </c>
      <c r="H752" s="3">
        <v>0</v>
      </c>
      <c r="J752" s="14">
        <v>0</v>
      </c>
      <c r="K752" s="14">
        <v>0</v>
      </c>
      <c r="N752" s="14">
        <v>2</v>
      </c>
      <c r="O752" s="14">
        <v>13900</v>
      </c>
      <c r="Q752" s="12">
        <v>0</v>
      </c>
      <c r="R752" s="12">
        <v>0</v>
      </c>
      <c r="T752" s="12">
        <v>0</v>
      </c>
      <c r="U752" s="12">
        <v>0</v>
      </c>
      <c r="W752" s="12">
        <v>0</v>
      </c>
      <c r="X752" s="12">
        <v>0</v>
      </c>
      <c r="Z752" s="12">
        <v>0</v>
      </c>
      <c r="AA752" s="12">
        <v>0</v>
      </c>
      <c r="AC752" s="12">
        <v>0</v>
      </c>
      <c r="AD752" s="12">
        <v>0</v>
      </c>
      <c r="AF752" s="12">
        <v>0</v>
      </c>
      <c r="AG752" s="12">
        <v>0</v>
      </c>
      <c r="AI752" s="12">
        <v>0</v>
      </c>
      <c r="AJ752" s="12">
        <v>0</v>
      </c>
      <c r="AL752" s="12">
        <v>0</v>
      </c>
      <c r="AM752" s="12">
        <v>0</v>
      </c>
      <c r="AO752" s="12">
        <v>0</v>
      </c>
      <c r="AP752" s="12">
        <v>0</v>
      </c>
      <c r="AR752" s="12">
        <v>0</v>
      </c>
      <c r="AS752" s="12">
        <v>0</v>
      </c>
      <c r="AU752" s="12">
        <v>0</v>
      </c>
      <c r="AV752" s="12">
        <v>0</v>
      </c>
      <c r="AX752" s="12">
        <v>0</v>
      </c>
      <c r="AY752" s="12">
        <v>0</v>
      </c>
    </row>
    <row r="753" spans="2:51" x14ac:dyDescent="0.25">
      <c r="B753" s="2">
        <v>665</v>
      </c>
      <c r="C753" s="1" t="str">
        <v>Бра настенная</v>
      </c>
      <c r="D753" s="2" t="str">
        <v>шт</v>
      </c>
      <c r="E753" s="2">
        <v>1050</v>
      </c>
      <c r="F753" s="2">
        <v>2</v>
      </c>
      <c r="G753" s="3">
        <v>0</v>
      </c>
      <c r="H753" s="3">
        <v>2100</v>
      </c>
      <c r="J753" s="14">
        <v>0</v>
      </c>
      <c r="K753" s="14">
        <v>0</v>
      </c>
      <c r="N753" s="14">
        <v>2</v>
      </c>
      <c r="O753" s="14">
        <v>2100</v>
      </c>
      <c r="Q753" s="12">
        <v>0</v>
      </c>
      <c r="R753" s="12">
        <v>0</v>
      </c>
      <c r="T753" s="12">
        <v>0</v>
      </c>
      <c r="U753" s="12">
        <v>0</v>
      </c>
      <c r="W753" s="12">
        <v>0</v>
      </c>
      <c r="X753" s="12">
        <v>0</v>
      </c>
      <c r="Z753" s="12">
        <v>0</v>
      </c>
      <c r="AA753" s="12">
        <v>0</v>
      </c>
      <c r="AC753" s="12">
        <v>0</v>
      </c>
      <c r="AD753" s="12">
        <v>0</v>
      </c>
      <c r="AF753" s="12">
        <v>0</v>
      </c>
      <c r="AG753" s="12">
        <v>0</v>
      </c>
      <c r="AI753" s="12">
        <v>0</v>
      </c>
      <c r="AJ753" s="12">
        <v>0</v>
      </c>
      <c r="AL753" s="12">
        <v>0</v>
      </c>
      <c r="AM753" s="12">
        <v>0</v>
      </c>
      <c r="AO753" s="12">
        <v>0</v>
      </c>
      <c r="AP753" s="12">
        <v>0</v>
      </c>
      <c r="AR753" s="12">
        <v>0</v>
      </c>
      <c r="AS753" s="12">
        <v>0</v>
      </c>
      <c r="AU753" s="12">
        <v>0</v>
      </c>
      <c r="AV753" s="12">
        <v>0</v>
      </c>
      <c r="AX753" s="12">
        <v>0</v>
      </c>
      <c r="AY753" s="12">
        <v>0</v>
      </c>
    </row>
    <row r="754" spans="2:51" x14ac:dyDescent="0.25">
      <c r="B754" s="2">
        <v>666</v>
      </c>
      <c r="C754" s="1" t="str">
        <v>Светильник светодиодный SPO-950-3-40K-018 18Вт 4000К 1890Лм IP40 595х180х40 матовый</v>
      </c>
      <c r="D754" s="2" t="str">
        <v>шт</v>
      </c>
      <c r="E754" s="2">
        <v>1636.25</v>
      </c>
      <c r="F754" s="2">
        <v>36</v>
      </c>
      <c r="G754" s="3">
        <v>58905</v>
      </c>
      <c r="H754" s="3">
        <v>0</v>
      </c>
      <c r="J754" s="14">
        <v>0</v>
      </c>
      <c r="K754" s="14">
        <v>0</v>
      </c>
      <c r="N754" s="14">
        <v>36</v>
      </c>
      <c r="O754" s="14">
        <v>58905</v>
      </c>
      <c r="Q754" s="12">
        <v>0</v>
      </c>
      <c r="R754" s="12">
        <v>0</v>
      </c>
      <c r="T754" s="12">
        <v>0</v>
      </c>
      <c r="U754" s="12">
        <v>0</v>
      </c>
      <c r="W754" s="12">
        <v>0</v>
      </c>
      <c r="X754" s="12">
        <v>0</v>
      </c>
      <c r="Z754" s="12">
        <v>0</v>
      </c>
      <c r="AA754" s="12">
        <v>0</v>
      </c>
      <c r="AC754" s="12">
        <v>0</v>
      </c>
      <c r="AD754" s="12">
        <v>0</v>
      </c>
      <c r="AF754" s="12">
        <v>0</v>
      </c>
      <c r="AG754" s="12">
        <v>0</v>
      </c>
      <c r="AI754" s="12">
        <v>0</v>
      </c>
      <c r="AJ754" s="12">
        <v>0</v>
      </c>
      <c r="AL754" s="12">
        <v>0</v>
      </c>
      <c r="AM754" s="12">
        <v>0</v>
      </c>
      <c r="AO754" s="12">
        <v>0</v>
      </c>
      <c r="AP754" s="12">
        <v>0</v>
      </c>
      <c r="AR754" s="12">
        <v>0</v>
      </c>
      <c r="AS754" s="12">
        <v>0</v>
      </c>
      <c r="AU754" s="12">
        <v>0</v>
      </c>
      <c r="AV754" s="12">
        <v>0</v>
      </c>
      <c r="AX754" s="12">
        <v>0</v>
      </c>
      <c r="AY754" s="12">
        <v>0</v>
      </c>
    </row>
    <row r="755" spans="2:51" x14ac:dyDescent="0.25">
      <c r="B755" s="2">
        <v>667</v>
      </c>
      <c r="C755" s="1" t="str">
        <v>Монтаж и подключение светильника в армстронг</v>
      </c>
      <c r="D755" s="2" t="str">
        <v>шт</v>
      </c>
      <c r="E755" s="2">
        <v>400</v>
      </c>
      <c r="F755" s="2">
        <v>36</v>
      </c>
      <c r="G755" s="3">
        <v>0</v>
      </c>
      <c r="H755" s="3">
        <v>14400</v>
      </c>
      <c r="J755" s="14">
        <v>0</v>
      </c>
      <c r="K755" s="14">
        <v>0</v>
      </c>
      <c r="N755" s="14">
        <v>36</v>
      </c>
      <c r="O755" s="14">
        <v>14400</v>
      </c>
      <c r="Q755" s="12">
        <v>0</v>
      </c>
      <c r="R755" s="12">
        <v>0</v>
      </c>
      <c r="T755" s="12">
        <v>0</v>
      </c>
      <c r="U755" s="12">
        <v>0</v>
      </c>
      <c r="W755" s="12">
        <v>0</v>
      </c>
      <c r="X755" s="12">
        <v>0</v>
      </c>
      <c r="Z755" s="12">
        <v>0</v>
      </c>
      <c r="AA755" s="12">
        <v>0</v>
      </c>
      <c r="AC755" s="12">
        <v>0</v>
      </c>
      <c r="AD755" s="12">
        <v>0</v>
      </c>
      <c r="AF755" s="12">
        <v>0</v>
      </c>
      <c r="AG755" s="12">
        <v>0</v>
      </c>
      <c r="AI755" s="12">
        <v>0</v>
      </c>
      <c r="AJ755" s="12">
        <v>0</v>
      </c>
      <c r="AL755" s="12">
        <v>0</v>
      </c>
      <c r="AM755" s="12">
        <v>0</v>
      </c>
      <c r="AO755" s="12">
        <v>0</v>
      </c>
      <c r="AP755" s="12">
        <v>0</v>
      </c>
      <c r="AR755" s="12">
        <v>0</v>
      </c>
      <c r="AS755" s="12">
        <v>0</v>
      </c>
      <c r="AU755" s="12">
        <v>0</v>
      </c>
      <c r="AV755" s="12">
        <v>0</v>
      </c>
      <c r="AX755" s="12">
        <v>0</v>
      </c>
      <c r="AY755" s="12">
        <v>0</v>
      </c>
    </row>
    <row r="756" spans="2:51" x14ac:dyDescent="0.25">
      <c r="B756" s="2">
        <v>668</v>
      </c>
      <c r="C756" s="1" t="str">
        <v>Датчик движения ИК встраиваемый 1200w 360 гр. 6м IP20 белый (SEN86 бел.)</v>
      </c>
      <c r="D756" s="2" t="str">
        <v>шт</v>
      </c>
      <c r="E756" s="2">
        <v>450</v>
      </c>
      <c r="F756" s="2">
        <v>15</v>
      </c>
      <c r="G756" s="3">
        <v>6750</v>
      </c>
      <c r="H756" s="3">
        <v>0</v>
      </c>
      <c r="J756" s="14">
        <v>0</v>
      </c>
      <c r="K756" s="14">
        <v>0</v>
      </c>
      <c r="N756" s="14">
        <v>15</v>
      </c>
      <c r="O756" s="14">
        <v>6750</v>
      </c>
      <c r="Q756" s="12">
        <v>0</v>
      </c>
      <c r="R756" s="12">
        <v>0</v>
      </c>
      <c r="T756" s="12">
        <v>0</v>
      </c>
      <c r="U756" s="12">
        <v>0</v>
      </c>
      <c r="W756" s="12">
        <v>0</v>
      </c>
      <c r="X756" s="12">
        <v>0</v>
      </c>
      <c r="Z756" s="12">
        <v>0</v>
      </c>
      <c r="AA756" s="12">
        <v>0</v>
      </c>
      <c r="AC756" s="12">
        <v>0</v>
      </c>
      <c r="AD756" s="12">
        <v>0</v>
      </c>
      <c r="AF756" s="12">
        <v>0</v>
      </c>
      <c r="AG756" s="12">
        <v>0</v>
      </c>
      <c r="AI756" s="12">
        <v>0</v>
      </c>
      <c r="AJ756" s="12">
        <v>0</v>
      </c>
      <c r="AL756" s="12">
        <v>0</v>
      </c>
      <c r="AM756" s="12">
        <v>0</v>
      </c>
      <c r="AO756" s="12">
        <v>0</v>
      </c>
      <c r="AP756" s="12">
        <v>0</v>
      </c>
      <c r="AR756" s="12">
        <v>0</v>
      </c>
      <c r="AS756" s="12">
        <v>0</v>
      </c>
      <c r="AU756" s="12">
        <v>0</v>
      </c>
      <c r="AV756" s="12">
        <v>0</v>
      </c>
      <c r="AX756" s="12">
        <v>0</v>
      </c>
      <c r="AY756" s="12">
        <v>0</v>
      </c>
    </row>
    <row r="757" spans="2:51" x14ac:dyDescent="0.25">
      <c r="B757" s="2">
        <v>669</v>
      </c>
      <c r="C757" s="1" t="str">
        <v xml:space="preserve">Монтаж и подключение датчика движения </v>
      </c>
      <c r="D757" s="2" t="str">
        <v>шт</v>
      </c>
      <c r="E757" s="2">
        <v>360</v>
      </c>
      <c r="F757" s="2">
        <v>15</v>
      </c>
      <c r="G757" s="3">
        <v>0</v>
      </c>
      <c r="H757" s="3">
        <v>5400</v>
      </c>
      <c r="J757" s="14">
        <v>0</v>
      </c>
      <c r="K757" s="14">
        <v>0</v>
      </c>
      <c r="N757" s="14">
        <v>15</v>
      </c>
      <c r="O757" s="14">
        <v>5400</v>
      </c>
      <c r="Q757" s="12">
        <v>0</v>
      </c>
      <c r="R757" s="12">
        <v>0</v>
      </c>
      <c r="T757" s="12">
        <v>0</v>
      </c>
      <c r="U757" s="12">
        <v>0</v>
      </c>
      <c r="W757" s="12">
        <v>0</v>
      </c>
      <c r="X757" s="12">
        <v>0</v>
      </c>
      <c r="Z757" s="12">
        <v>0</v>
      </c>
      <c r="AA757" s="12">
        <v>0</v>
      </c>
      <c r="AC757" s="12">
        <v>0</v>
      </c>
      <c r="AD757" s="12">
        <v>0</v>
      </c>
      <c r="AF757" s="12">
        <v>0</v>
      </c>
      <c r="AG757" s="12">
        <v>0</v>
      </c>
      <c r="AI757" s="12">
        <v>0</v>
      </c>
      <c r="AJ757" s="12">
        <v>0</v>
      </c>
      <c r="AL757" s="12">
        <v>0</v>
      </c>
      <c r="AM757" s="12">
        <v>0</v>
      </c>
      <c r="AO757" s="12">
        <v>0</v>
      </c>
      <c r="AP757" s="12">
        <v>0</v>
      </c>
      <c r="AR757" s="12">
        <v>0</v>
      </c>
      <c r="AS757" s="12">
        <v>0</v>
      </c>
      <c r="AU757" s="12">
        <v>0</v>
      </c>
      <c r="AV757" s="12">
        <v>0</v>
      </c>
      <c r="AX757" s="12">
        <v>0</v>
      </c>
      <c r="AY757" s="12">
        <v>0</v>
      </c>
    </row>
    <row r="758" spans="2:51" x14ac:dyDescent="0.25">
      <c r="B758" s="2">
        <v>670</v>
      </c>
      <c r="C758" s="1" t="str">
        <v>Коробка распределительная 85х85х40мм для наружного монтажа IP55</v>
      </c>
      <c r="D758" s="2" t="str">
        <v>шт</v>
      </c>
      <c r="E758" s="2">
        <v>64.680000000000007</v>
      </c>
      <c r="F758" s="2">
        <v>45</v>
      </c>
      <c r="G758" s="3">
        <v>2910.6</v>
      </c>
      <c r="H758" s="3">
        <v>0</v>
      </c>
      <c r="J758" s="14">
        <v>0</v>
      </c>
      <c r="K758" s="14">
        <v>0</v>
      </c>
      <c r="N758" s="14">
        <v>45</v>
      </c>
      <c r="O758" s="14">
        <v>2910.6000000000004</v>
      </c>
      <c r="Q758" s="12">
        <v>0</v>
      </c>
      <c r="R758" s="12">
        <v>0</v>
      </c>
      <c r="T758" s="12">
        <v>0</v>
      </c>
      <c r="U758" s="12">
        <v>0</v>
      </c>
      <c r="W758" s="12">
        <v>0</v>
      </c>
      <c r="X758" s="12">
        <v>0</v>
      </c>
      <c r="Z758" s="12">
        <v>0</v>
      </c>
      <c r="AA758" s="12">
        <v>0</v>
      </c>
      <c r="AC758" s="12">
        <v>0</v>
      </c>
      <c r="AD758" s="12">
        <v>0</v>
      </c>
      <c r="AF758" s="12">
        <v>0</v>
      </c>
      <c r="AG758" s="12">
        <v>0</v>
      </c>
      <c r="AI758" s="12">
        <v>0</v>
      </c>
      <c r="AJ758" s="12">
        <v>0</v>
      </c>
      <c r="AL758" s="12">
        <v>0</v>
      </c>
      <c r="AM758" s="12">
        <v>0</v>
      </c>
      <c r="AO758" s="12">
        <v>0</v>
      </c>
      <c r="AP758" s="12">
        <v>0</v>
      </c>
      <c r="AR758" s="12">
        <v>0</v>
      </c>
      <c r="AS758" s="12">
        <v>0</v>
      </c>
      <c r="AU758" s="12">
        <v>0</v>
      </c>
      <c r="AV758" s="12">
        <v>0</v>
      </c>
      <c r="AX758" s="12">
        <v>0</v>
      </c>
      <c r="AY758" s="12">
        <v>0</v>
      </c>
    </row>
    <row r="759" spans="2:51" x14ac:dyDescent="0.25">
      <c r="B759" s="2">
        <v>671</v>
      </c>
      <c r="C759" s="1" t="str">
        <v>Монтаж и подключение распределительных коробок</v>
      </c>
      <c r="D759" s="2" t="str">
        <v>шт</v>
      </c>
      <c r="E759" s="2">
        <v>128.1</v>
      </c>
      <c r="F759" s="2">
        <v>45</v>
      </c>
      <c r="G759" s="3">
        <v>0</v>
      </c>
      <c r="H759" s="3">
        <v>5764.5</v>
      </c>
      <c r="J759" s="14">
        <v>0</v>
      </c>
      <c r="K759" s="14">
        <v>0</v>
      </c>
      <c r="N759" s="14">
        <v>45</v>
      </c>
      <c r="O759" s="14">
        <v>5764.5</v>
      </c>
      <c r="Q759" s="12">
        <v>0</v>
      </c>
      <c r="R759" s="12">
        <v>0</v>
      </c>
      <c r="T759" s="12">
        <v>0</v>
      </c>
      <c r="U759" s="12">
        <v>0</v>
      </c>
      <c r="W759" s="12">
        <v>0</v>
      </c>
      <c r="X759" s="12">
        <v>0</v>
      </c>
      <c r="Z759" s="12">
        <v>0</v>
      </c>
      <c r="AA759" s="12">
        <v>0</v>
      </c>
      <c r="AC759" s="12">
        <v>0</v>
      </c>
      <c r="AD759" s="12">
        <v>0</v>
      </c>
      <c r="AF759" s="12">
        <v>0</v>
      </c>
      <c r="AG759" s="12">
        <v>0</v>
      </c>
      <c r="AI759" s="12">
        <v>0</v>
      </c>
      <c r="AJ759" s="12">
        <v>0</v>
      </c>
      <c r="AL759" s="12">
        <v>0</v>
      </c>
      <c r="AM759" s="12">
        <v>0</v>
      </c>
      <c r="AO759" s="12">
        <v>0</v>
      </c>
      <c r="AP759" s="12">
        <v>0</v>
      </c>
      <c r="AR759" s="12">
        <v>0</v>
      </c>
      <c r="AS759" s="12">
        <v>0</v>
      </c>
      <c r="AU759" s="12">
        <v>0</v>
      </c>
      <c r="AV759" s="12">
        <v>0</v>
      </c>
      <c r="AX759" s="12">
        <v>0</v>
      </c>
      <c r="AY759" s="12">
        <v>0</v>
      </c>
    </row>
    <row r="760" spans="2:51" x14ac:dyDescent="0.25">
      <c r="B760" s="2">
        <v>0</v>
      </c>
      <c r="C760" s="1" t="str">
        <v>Декоративная подсветка картины</v>
      </c>
      <c r="D760" s="2">
        <v>0</v>
      </c>
      <c r="E760" s="2">
        <v>0</v>
      </c>
      <c r="F760" s="2">
        <v>0</v>
      </c>
      <c r="G760" s="3">
        <v>0</v>
      </c>
      <c r="H760" s="3">
        <v>0</v>
      </c>
      <c r="J760" s="14">
        <v>0</v>
      </c>
      <c r="K760" s="14">
        <v>0</v>
      </c>
      <c r="N760" s="14">
        <v>0</v>
      </c>
      <c r="O760" s="14">
        <v>0</v>
      </c>
      <c r="Q760" s="12">
        <v>0</v>
      </c>
      <c r="R760" s="12">
        <v>0</v>
      </c>
      <c r="T760" s="12">
        <v>0</v>
      </c>
      <c r="U760" s="12">
        <v>0</v>
      </c>
      <c r="W760" s="12">
        <v>0</v>
      </c>
      <c r="X760" s="12">
        <v>0</v>
      </c>
      <c r="Z760" s="12">
        <v>0</v>
      </c>
      <c r="AA760" s="12">
        <v>0</v>
      </c>
      <c r="AC760" s="12">
        <v>0</v>
      </c>
      <c r="AD760" s="12">
        <v>0</v>
      </c>
      <c r="AF760" s="12">
        <v>0</v>
      </c>
      <c r="AG760" s="12">
        <v>0</v>
      </c>
      <c r="AI760" s="12">
        <v>0</v>
      </c>
      <c r="AJ760" s="12">
        <v>0</v>
      </c>
      <c r="AL760" s="12">
        <v>0</v>
      </c>
      <c r="AM760" s="12">
        <v>0</v>
      </c>
      <c r="AO760" s="12">
        <v>0</v>
      </c>
      <c r="AP760" s="12">
        <v>0</v>
      </c>
      <c r="AR760" s="12">
        <v>0</v>
      </c>
      <c r="AS760" s="12">
        <v>0</v>
      </c>
      <c r="AU760" s="12">
        <v>0</v>
      </c>
      <c r="AV760" s="12">
        <v>0</v>
      </c>
      <c r="AX760" s="12">
        <v>0</v>
      </c>
      <c r="AY760" s="12">
        <v>0</v>
      </c>
    </row>
    <row r="761" spans="2:51" x14ac:dyDescent="0.25">
      <c r="B761" s="2">
        <v>672</v>
      </c>
      <c r="C761" s="1" t="str">
        <v>Профиль SL-SLIM-H13M-F25-3000 ANOD ( Алюминий)</v>
      </c>
      <c r="D761" s="2" t="str">
        <v>м</v>
      </c>
      <c r="E761" s="2">
        <v>850</v>
      </c>
      <c r="F761" s="2">
        <v>6</v>
      </c>
      <c r="G761" s="3">
        <v>5100</v>
      </c>
      <c r="H761" s="3">
        <v>0</v>
      </c>
      <c r="J761" s="14">
        <v>0</v>
      </c>
      <c r="K761" s="14">
        <v>0</v>
      </c>
      <c r="N761" s="14">
        <v>6</v>
      </c>
      <c r="O761" s="14">
        <v>5100</v>
      </c>
      <c r="Q761" s="12">
        <v>0</v>
      </c>
      <c r="R761" s="12">
        <v>0</v>
      </c>
      <c r="T761" s="12">
        <v>0</v>
      </c>
      <c r="U761" s="12">
        <v>0</v>
      </c>
      <c r="W761" s="12">
        <v>0</v>
      </c>
      <c r="X761" s="12">
        <v>0</v>
      </c>
      <c r="Z761" s="12">
        <v>0</v>
      </c>
      <c r="AA761" s="12">
        <v>0</v>
      </c>
      <c r="AC761" s="12">
        <v>0</v>
      </c>
      <c r="AD761" s="12">
        <v>0</v>
      </c>
      <c r="AF761" s="12">
        <v>0</v>
      </c>
      <c r="AG761" s="12">
        <v>0</v>
      </c>
      <c r="AI761" s="12">
        <v>0</v>
      </c>
      <c r="AJ761" s="12">
        <v>0</v>
      </c>
      <c r="AL761" s="12">
        <v>0</v>
      </c>
      <c r="AM761" s="12">
        <v>0</v>
      </c>
      <c r="AO761" s="12">
        <v>0</v>
      </c>
      <c r="AP761" s="12">
        <v>0</v>
      </c>
      <c r="AR761" s="12">
        <v>0</v>
      </c>
      <c r="AS761" s="12">
        <v>0</v>
      </c>
      <c r="AU761" s="12">
        <v>0</v>
      </c>
      <c r="AV761" s="12">
        <v>0</v>
      </c>
      <c r="AX761" s="12">
        <v>0</v>
      </c>
      <c r="AY761" s="12">
        <v>0</v>
      </c>
    </row>
    <row r="762" spans="2:51" x14ac:dyDescent="0.25">
      <c r="B762" s="2">
        <v>673</v>
      </c>
      <c r="C762" s="1" t="str">
        <v>Монтаж профиля</v>
      </c>
      <c r="D762" s="2" t="str">
        <v>м</v>
      </c>
      <c r="E762" s="2">
        <v>800</v>
      </c>
      <c r="F762" s="2">
        <v>6</v>
      </c>
      <c r="G762" s="3">
        <v>0</v>
      </c>
      <c r="H762" s="3">
        <v>4800</v>
      </c>
      <c r="J762" s="14">
        <v>0</v>
      </c>
      <c r="K762" s="14">
        <v>0</v>
      </c>
      <c r="N762" s="14">
        <v>6</v>
      </c>
      <c r="O762" s="14">
        <v>4800</v>
      </c>
      <c r="Q762" s="12">
        <v>0</v>
      </c>
      <c r="R762" s="12">
        <v>0</v>
      </c>
      <c r="T762" s="12">
        <v>0</v>
      </c>
      <c r="U762" s="12">
        <v>0</v>
      </c>
      <c r="W762" s="12">
        <v>0</v>
      </c>
      <c r="X762" s="12">
        <v>0</v>
      </c>
      <c r="Z762" s="12">
        <v>0</v>
      </c>
      <c r="AA762" s="12">
        <v>0</v>
      </c>
      <c r="AC762" s="12">
        <v>0</v>
      </c>
      <c r="AD762" s="12">
        <v>0</v>
      </c>
      <c r="AF762" s="12">
        <v>0</v>
      </c>
      <c r="AG762" s="12">
        <v>0</v>
      </c>
      <c r="AI762" s="12">
        <v>0</v>
      </c>
      <c r="AJ762" s="12">
        <v>0</v>
      </c>
      <c r="AL762" s="12">
        <v>0</v>
      </c>
      <c r="AM762" s="12">
        <v>0</v>
      </c>
      <c r="AO762" s="12">
        <v>0</v>
      </c>
      <c r="AP762" s="12">
        <v>0</v>
      </c>
      <c r="AR762" s="12">
        <v>0</v>
      </c>
      <c r="AS762" s="12">
        <v>0</v>
      </c>
      <c r="AU762" s="12">
        <v>0</v>
      </c>
      <c r="AV762" s="12">
        <v>0</v>
      </c>
      <c r="AX762" s="12">
        <v>0</v>
      </c>
      <c r="AY762" s="12">
        <v>0</v>
      </c>
    </row>
    <row r="763" spans="2:51" x14ac:dyDescent="0.25">
      <c r="B763" s="2">
        <v>674</v>
      </c>
      <c r="C763" s="1" t="str">
        <v>Лента светодиодная 9,6 Вт/м 12В IP20 4000K 120LED/м RT/RTW-A120-8-11mm SMD 2835 5 м</v>
      </c>
      <c r="D763" s="2" t="str">
        <v>шт</v>
      </c>
      <c r="E763" s="2">
        <v>3150</v>
      </c>
      <c r="F763" s="2">
        <v>2</v>
      </c>
      <c r="G763" s="3">
        <v>6300</v>
      </c>
      <c r="H763" s="3">
        <v>0</v>
      </c>
      <c r="J763" s="14">
        <v>0</v>
      </c>
      <c r="K763" s="14">
        <v>0</v>
      </c>
      <c r="N763" s="14">
        <v>2</v>
      </c>
      <c r="O763" s="14">
        <v>6300</v>
      </c>
      <c r="Q763" s="12">
        <v>0</v>
      </c>
      <c r="R763" s="12">
        <v>0</v>
      </c>
      <c r="T763" s="12">
        <v>0</v>
      </c>
      <c r="U763" s="12">
        <v>0</v>
      </c>
      <c r="W763" s="12">
        <v>0</v>
      </c>
      <c r="X763" s="12">
        <v>0</v>
      </c>
      <c r="Z763" s="12">
        <v>0</v>
      </c>
      <c r="AA763" s="12">
        <v>0</v>
      </c>
      <c r="AC763" s="12">
        <v>0</v>
      </c>
      <c r="AD763" s="12">
        <v>0</v>
      </c>
      <c r="AF763" s="12">
        <v>0</v>
      </c>
      <c r="AG763" s="12">
        <v>0</v>
      </c>
      <c r="AI763" s="12">
        <v>0</v>
      </c>
      <c r="AJ763" s="12">
        <v>0</v>
      </c>
      <c r="AL763" s="12">
        <v>0</v>
      </c>
      <c r="AM763" s="12">
        <v>0</v>
      </c>
      <c r="AO763" s="12">
        <v>0</v>
      </c>
      <c r="AP763" s="12">
        <v>0</v>
      </c>
      <c r="AR763" s="12">
        <v>0</v>
      </c>
      <c r="AS763" s="12">
        <v>0</v>
      </c>
      <c r="AU763" s="12">
        <v>0</v>
      </c>
      <c r="AV763" s="12">
        <v>0</v>
      </c>
      <c r="AX763" s="12">
        <v>0</v>
      </c>
      <c r="AY763" s="12">
        <v>0</v>
      </c>
    </row>
    <row r="764" spans="2:51" x14ac:dyDescent="0.25">
      <c r="B764" s="2">
        <v>675</v>
      </c>
      <c r="C764" s="1" t="str">
        <v>Монтаж и подключение ленты</v>
      </c>
      <c r="D764" s="2" t="str">
        <v>м</v>
      </c>
      <c r="E764" s="2">
        <v>800</v>
      </c>
      <c r="F764" s="2">
        <v>6</v>
      </c>
      <c r="G764" s="3">
        <v>0</v>
      </c>
      <c r="H764" s="3">
        <v>4800</v>
      </c>
      <c r="J764" s="14">
        <v>0</v>
      </c>
      <c r="K764" s="14">
        <v>0</v>
      </c>
      <c r="N764" s="14">
        <v>6</v>
      </c>
      <c r="O764" s="14">
        <v>4800</v>
      </c>
      <c r="Q764" s="12">
        <v>0</v>
      </c>
      <c r="R764" s="12">
        <v>0</v>
      </c>
      <c r="T764" s="12">
        <v>0</v>
      </c>
      <c r="U764" s="12">
        <v>0</v>
      </c>
      <c r="W764" s="12">
        <v>0</v>
      </c>
      <c r="X764" s="12">
        <v>0</v>
      </c>
      <c r="Z764" s="12">
        <v>0</v>
      </c>
      <c r="AA764" s="12">
        <v>0</v>
      </c>
      <c r="AC764" s="12">
        <v>0</v>
      </c>
      <c r="AD764" s="12">
        <v>0</v>
      </c>
      <c r="AF764" s="12">
        <v>0</v>
      </c>
      <c r="AG764" s="12">
        <v>0</v>
      </c>
      <c r="AI764" s="12">
        <v>0</v>
      </c>
      <c r="AJ764" s="12">
        <v>0</v>
      </c>
      <c r="AL764" s="12">
        <v>0</v>
      </c>
      <c r="AM764" s="12">
        <v>0</v>
      </c>
      <c r="AO764" s="12">
        <v>0</v>
      </c>
      <c r="AP764" s="12">
        <v>0</v>
      </c>
      <c r="AR764" s="12">
        <v>0</v>
      </c>
      <c r="AS764" s="12">
        <v>0</v>
      </c>
      <c r="AU764" s="12">
        <v>0</v>
      </c>
      <c r="AV764" s="12">
        <v>0</v>
      </c>
      <c r="AX764" s="12">
        <v>0</v>
      </c>
      <c r="AY764" s="12">
        <v>0</v>
      </c>
    </row>
    <row r="765" spans="2:51" x14ac:dyDescent="0.25">
      <c r="B765" s="2">
        <v>676</v>
      </c>
      <c r="C765" s="1" t="str">
        <v>Блок питания ARS-150-12 (12V, 12.5A, 150W) (ARL, IP20 Сетка, 2 года)</v>
      </c>
      <c r="D765" s="2" t="str">
        <v>шт</v>
      </c>
      <c r="E765" s="2">
        <v>3320</v>
      </c>
      <c r="F765" s="2">
        <v>1</v>
      </c>
      <c r="G765" s="3">
        <v>3320</v>
      </c>
      <c r="H765" s="3">
        <v>0</v>
      </c>
      <c r="J765" s="14">
        <v>0</v>
      </c>
      <c r="K765" s="14">
        <v>0</v>
      </c>
      <c r="N765" s="14">
        <v>1</v>
      </c>
      <c r="O765" s="14">
        <v>3320</v>
      </c>
      <c r="Q765" s="12">
        <v>0</v>
      </c>
      <c r="R765" s="12">
        <v>0</v>
      </c>
      <c r="T765" s="12">
        <v>0</v>
      </c>
      <c r="U765" s="12">
        <v>0</v>
      </c>
      <c r="W765" s="12">
        <v>0</v>
      </c>
      <c r="X765" s="12">
        <v>0</v>
      </c>
      <c r="Z765" s="12">
        <v>0</v>
      </c>
      <c r="AA765" s="12">
        <v>0</v>
      </c>
      <c r="AC765" s="12">
        <v>0</v>
      </c>
      <c r="AD765" s="12">
        <v>0</v>
      </c>
      <c r="AF765" s="12">
        <v>0</v>
      </c>
      <c r="AG765" s="12">
        <v>0</v>
      </c>
      <c r="AI765" s="12">
        <v>0</v>
      </c>
      <c r="AJ765" s="12">
        <v>0</v>
      </c>
      <c r="AL765" s="12">
        <v>0</v>
      </c>
      <c r="AM765" s="12">
        <v>0</v>
      </c>
      <c r="AO765" s="12">
        <v>0</v>
      </c>
      <c r="AP765" s="12">
        <v>0</v>
      </c>
      <c r="AR765" s="12">
        <v>0</v>
      </c>
      <c r="AS765" s="12">
        <v>0</v>
      </c>
      <c r="AU765" s="12">
        <v>0</v>
      </c>
      <c r="AV765" s="12">
        <v>0</v>
      </c>
      <c r="AX765" s="12">
        <v>0</v>
      </c>
      <c r="AY765" s="12">
        <v>0</v>
      </c>
    </row>
    <row r="766" spans="2:51" x14ac:dyDescent="0.25">
      <c r="B766" s="2">
        <v>677</v>
      </c>
      <c r="C766" s="1" t="str">
        <v>Монтаж и подключение блоков питания</v>
      </c>
      <c r="D766" s="2" t="str">
        <v>шт</v>
      </c>
      <c r="E766" s="2">
        <v>500</v>
      </c>
      <c r="F766" s="2">
        <v>1</v>
      </c>
      <c r="G766" s="3">
        <v>0</v>
      </c>
      <c r="H766" s="3">
        <v>500</v>
      </c>
      <c r="J766" s="14">
        <v>0</v>
      </c>
      <c r="K766" s="14">
        <v>0</v>
      </c>
      <c r="N766" s="14">
        <v>1</v>
      </c>
      <c r="O766" s="14">
        <v>500</v>
      </c>
      <c r="Q766" s="12">
        <v>0</v>
      </c>
      <c r="R766" s="12">
        <v>0</v>
      </c>
      <c r="T766" s="12">
        <v>0</v>
      </c>
      <c r="U766" s="12">
        <v>0</v>
      </c>
      <c r="W766" s="12">
        <v>0</v>
      </c>
      <c r="X766" s="12">
        <v>0</v>
      </c>
      <c r="Z766" s="12">
        <v>0</v>
      </c>
      <c r="AA766" s="12">
        <v>0</v>
      </c>
      <c r="AC766" s="12">
        <v>0</v>
      </c>
      <c r="AD766" s="12">
        <v>0</v>
      </c>
      <c r="AF766" s="12">
        <v>0</v>
      </c>
      <c r="AG766" s="12">
        <v>0</v>
      </c>
      <c r="AI766" s="12">
        <v>0</v>
      </c>
      <c r="AJ766" s="12">
        <v>0</v>
      </c>
      <c r="AL766" s="12">
        <v>0</v>
      </c>
      <c r="AM766" s="12">
        <v>0</v>
      </c>
      <c r="AO766" s="12">
        <v>0</v>
      </c>
      <c r="AP766" s="12">
        <v>0</v>
      </c>
      <c r="AR766" s="12">
        <v>0</v>
      </c>
      <c r="AS766" s="12">
        <v>0</v>
      </c>
      <c r="AU766" s="12">
        <v>0</v>
      </c>
      <c r="AV766" s="12">
        <v>0</v>
      </c>
      <c r="AX766" s="12">
        <v>0</v>
      </c>
      <c r="AY766" s="12">
        <v>0</v>
      </c>
    </row>
    <row r="767" spans="2:51" x14ac:dyDescent="0.25">
      <c r="B767" s="2">
        <v>0</v>
      </c>
      <c r="C767" s="1" t="str">
        <v>Декоративная подсветка зеркала</v>
      </c>
      <c r="D767" s="2">
        <v>0</v>
      </c>
      <c r="E767" s="2">
        <v>0</v>
      </c>
      <c r="F767" s="2">
        <v>0</v>
      </c>
      <c r="G767" s="3">
        <v>0</v>
      </c>
      <c r="H767" s="3">
        <v>0</v>
      </c>
      <c r="J767" s="14">
        <v>0</v>
      </c>
      <c r="K767" s="14">
        <v>0</v>
      </c>
      <c r="N767" s="14">
        <v>0</v>
      </c>
      <c r="O767" s="14">
        <v>0</v>
      </c>
      <c r="Q767" s="12">
        <v>0</v>
      </c>
      <c r="R767" s="12">
        <v>0</v>
      </c>
      <c r="T767" s="12">
        <v>0</v>
      </c>
      <c r="U767" s="12">
        <v>0</v>
      </c>
      <c r="W767" s="12">
        <v>0</v>
      </c>
      <c r="X767" s="12">
        <v>0</v>
      </c>
      <c r="Z767" s="12">
        <v>0</v>
      </c>
      <c r="AA767" s="12">
        <v>0</v>
      </c>
      <c r="AC767" s="12">
        <v>0</v>
      </c>
      <c r="AD767" s="12">
        <v>0</v>
      </c>
      <c r="AF767" s="12">
        <v>0</v>
      </c>
      <c r="AG767" s="12">
        <v>0</v>
      </c>
      <c r="AI767" s="12">
        <v>0</v>
      </c>
      <c r="AJ767" s="12">
        <v>0</v>
      </c>
      <c r="AL767" s="12">
        <v>0</v>
      </c>
      <c r="AM767" s="12">
        <v>0</v>
      </c>
      <c r="AO767" s="12">
        <v>0</v>
      </c>
      <c r="AP767" s="12">
        <v>0</v>
      </c>
      <c r="AR767" s="12">
        <v>0</v>
      </c>
      <c r="AS767" s="12">
        <v>0</v>
      </c>
      <c r="AU767" s="12">
        <v>0</v>
      </c>
      <c r="AV767" s="12">
        <v>0</v>
      </c>
      <c r="AX767" s="12">
        <v>0</v>
      </c>
      <c r="AY767" s="12">
        <v>0</v>
      </c>
    </row>
    <row r="768" spans="2:51" x14ac:dyDescent="0.25">
      <c r="B768" s="2">
        <v>678</v>
      </c>
      <c r="C768" s="1" t="str">
        <v>Профиль SL-SLIM-H13M-F25-3000 ANOD ( Алюминий)</v>
      </c>
      <c r="D768" s="2" t="str">
        <v>м</v>
      </c>
      <c r="E768" s="2">
        <v>850</v>
      </c>
      <c r="F768" s="2">
        <v>6</v>
      </c>
      <c r="G768" s="3">
        <v>5100</v>
      </c>
      <c r="H768" s="3">
        <v>0</v>
      </c>
      <c r="J768" s="14">
        <v>0</v>
      </c>
      <c r="K768" s="14">
        <v>0</v>
      </c>
      <c r="N768" s="14">
        <v>6</v>
      </c>
      <c r="O768" s="14">
        <v>5100</v>
      </c>
      <c r="Q768" s="12">
        <v>0</v>
      </c>
      <c r="R768" s="12">
        <v>0</v>
      </c>
      <c r="T768" s="12">
        <v>0</v>
      </c>
      <c r="U768" s="12">
        <v>0</v>
      </c>
      <c r="W768" s="12">
        <v>0</v>
      </c>
      <c r="X768" s="12">
        <v>0</v>
      </c>
      <c r="Z768" s="12">
        <v>0</v>
      </c>
      <c r="AA768" s="12">
        <v>0</v>
      </c>
      <c r="AC768" s="12">
        <v>0</v>
      </c>
      <c r="AD768" s="12">
        <v>0</v>
      </c>
      <c r="AF768" s="12">
        <v>0</v>
      </c>
      <c r="AG768" s="12">
        <v>0</v>
      </c>
      <c r="AI768" s="12">
        <v>0</v>
      </c>
      <c r="AJ768" s="12">
        <v>0</v>
      </c>
      <c r="AL768" s="12">
        <v>0</v>
      </c>
      <c r="AM768" s="12">
        <v>0</v>
      </c>
      <c r="AO768" s="12">
        <v>0</v>
      </c>
      <c r="AP768" s="12">
        <v>0</v>
      </c>
      <c r="AR768" s="12">
        <v>0</v>
      </c>
      <c r="AS768" s="12">
        <v>0</v>
      </c>
      <c r="AU768" s="12">
        <v>0</v>
      </c>
      <c r="AV768" s="12">
        <v>0</v>
      </c>
      <c r="AX768" s="12">
        <v>0</v>
      </c>
      <c r="AY768" s="12">
        <v>0</v>
      </c>
    </row>
    <row r="769" spans="2:51" x14ac:dyDescent="0.25">
      <c r="B769" s="2">
        <v>679</v>
      </c>
      <c r="C769" s="1" t="str">
        <v>Монтаж профиля</v>
      </c>
      <c r="D769" s="2" t="str">
        <v>м</v>
      </c>
      <c r="E769" s="2">
        <v>800</v>
      </c>
      <c r="F769" s="2">
        <v>6</v>
      </c>
      <c r="G769" s="3">
        <v>0</v>
      </c>
      <c r="H769" s="3">
        <v>4800</v>
      </c>
      <c r="J769" s="14">
        <v>0</v>
      </c>
      <c r="K769" s="14">
        <v>0</v>
      </c>
      <c r="N769" s="14">
        <v>6</v>
      </c>
      <c r="O769" s="14">
        <v>4800</v>
      </c>
      <c r="Q769" s="12">
        <v>0</v>
      </c>
      <c r="R769" s="12">
        <v>0</v>
      </c>
      <c r="T769" s="12">
        <v>0</v>
      </c>
      <c r="U769" s="12">
        <v>0</v>
      </c>
      <c r="W769" s="12">
        <v>0</v>
      </c>
      <c r="X769" s="12">
        <v>0</v>
      </c>
      <c r="Z769" s="12">
        <v>0</v>
      </c>
      <c r="AA769" s="12">
        <v>0</v>
      </c>
      <c r="AC769" s="12">
        <v>0</v>
      </c>
      <c r="AD769" s="12">
        <v>0</v>
      </c>
      <c r="AF769" s="12">
        <v>0</v>
      </c>
      <c r="AG769" s="12">
        <v>0</v>
      </c>
      <c r="AI769" s="12">
        <v>0</v>
      </c>
      <c r="AJ769" s="12">
        <v>0</v>
      </c>
      <c r="AL769" s="12">
        <v>0</v>
      </c>
      <c r="AM769" s="12">
        <v>0</v>
      </c>
      <c r="AO769" s="12">
        <v>0</v>
      </c>
      <c r="AP769" s="12">
        <v>0</v>
      </c>
      <c r="AR769" s="12">
        <v>0</v>
      </c>
      <c r="AS769" s="12">
        <v>0</v>
      </c>
      <c r="AU769" s="12">
        <v>0</v>
      </c>
      <c r="AV769" s="12">
        <v>0</v>
      </c>
      <c r="AX769" s="12">
        <v>0</v>
      </c>
      <c r="AY769" s="12">
        <v>0</v>
      </c>
    </row>
    <row r="770" spans="2:51" x14ac:dyDescent="0.25">
      <c r="B770" s="2">
        <v>680</v>
      </c>
      <c r="C770" s="1" t="str">
        <v>Лента светодиодная 9,6 Вт/м 12В IP20 4000K 120LED/м RT/RTW-A120-8-11mm SMD 2835 5 м</v>
      </c>
      <c r="D770" s="2" t="str">
        <v>шт</v>
      </c>
      <c r="E770" s="2">
        <v>3150</v>
      </c>
      <c r="F770" s="2">
        <v>2</v>
      </c>
      <c r="G770" s="3">
        <v>6300</v>
      </c>
      <c r="H770" s="3">
        <v>0</v>
      </c>
      <c r="J770" s="14">
        <v>0</v>
      </c>
      <c r="K770" s="14">
        <v>0</v>
      </c>
      <c r="N770" s="14">
        <v>2</v>
      </c>
      <c r="O770" s="14">
        <v>6300</v>
      </c>
      <c r="Q770" s="12">
        <v>0</v>
      </c>
      <c r="R770" s="12">
        <v>0</v>
      </c>
      <c r="T770" s="12">
        <v>0</v>
      </c>
      <c r="U770" s="12">
        <v>0</v>
      </c>
      <c r="W770" s="12">
        <v>0</v>
      </c>
      <c r="X770" s="12">
        <v>0</v>
      </c>
      <c r="Z770" s="12">
        <v>0</v>
      </c>
      <c r="AA770" s="12">
        <v>0</v>
      </c>
      <c r="AC770" s="12">
        <v>0</v>
      </c>
      <c r="AD770" s="12">
        <v>0</v>
      </c>
      <c r="AF770" s="12">
        <v>0</v>
      </c>
      <c r="AG770" s="12">
        <v>0</v>
      </c>
      <c r="AI770" s="12">
        <v>0</v>
      </c>
      <c r="AJ770" s="12">
        <v>0</v>
      </c>
      <c r="AL770" s="12">
        <v>0</v>
      </c>
      <c r="AM770" s="12">
        <v>0</v>
      </c>
      <c r="AO770" s="12">
        <v>0</v>
      </c>
      <c r="AP770" s="12">
        <v>0</v>
      </c>
      <c r="AR770" s="12">
        <v>0</v>
      </c>
      <c r="AS770" s="12">
        <v>0</v>
      </c>
      <c r="AU770" s="12">
        <v>0</v>
      </c>
      <c r="AV770" s="12">
        <v>0</v>
      </c>
      <c r="AX770" s="12">
        <v>0</v>
      </c>
      <c r="AY770" s="12">
        <v>0</v>
      </c>
    </row>
    <row r="771" spans="2:51" x14ac:dyDescent="0.25">
      <c r="B771" s="2">
        <v>681</v>
      </c>
      <c r="C771" s="1" t="str">
        <v>Монтаж и подключение ленты</v>
      </c>
      <c r="D771" s="2" t="str">
        <v>м</v>
      </c>
      <c r="E771" s="2">
        <v>800</v>
      </c>
      <c r="F771" s="2">
        <v>6</v>
      </c>
      <c r="G771" s="3">
        <v>0</v>
      </c>
      <c r="H771" s="3">
        <v>4800</v>
      </c>
      <c r="J771" s="14">
        <v>0</v>
      </c>
      <c r="K771" s="14">
        <v>0</v>
      </c>
      <c r="N771" s="14">
        <v>6</v>
      </c>
      <c r="O771" s="14">
        <v>4800</v>
      </c>
      <c r="Q771" s="12">
        <v>0</v>
      </c>
      <c r="R771" s="12">
        <v>0</v>
      </c>
      <c r="T771" s="12">
        <v>0</v>
      </c>
      <c r="U771" s="12">
        <v>0</v>
      </c>
      <c r="W771" s="12">
        <v>0</v>
      </c>
      <c r="X771" s="12">
        <v>0</v>
      </c>
      <c r="Z771" s="12">
        <v>0</v>
      </c>
      <c r="AA771" s="12">
        <v>0</v>
      </c>
      <c r="AC771" s="12">
        <v>0</v>
      </c>
      <c r="AD771" s="12">
        <v>0</v>
      </c>
      <c r="AF771" s="12">
        <v>0</v>
      </c>
      <c r="AG771" s="12">
        <v>0</v>
      </c>
      <c r="AI771" s="12">
        <v>0</v>
      </c>
      <c r="AJ771" s="12">
        <v>0</v>
      </c>
      <c r="AL771" s="12">
        <v>0</v>
      </c>
      <c r="AM771" s="12">
        <v>0</v>
      </c>
      <c r="AO771" s="12">
        <v>0</v>
      </c>
      <c r="AP771" s="12">
        <v>0</v>
      </c>
      <c r="AR771" s="12">
        <v>0</v>
      </c>
      <c r="AS771" s="12">
        <v>0</v>
      </c>
      <c r="AU771" s="12">
        <v>0</v>
      </c>
      <c r="AV771" s="12">
        <v>0</v>
      </c>
      <c r="AX771" s="12">
        <v>0</v>
      </c>
      <c r="AY771" s="12">
        <v>0</v>
      </c>
    </row>
    <row r="772" spans="2:51" x14ac:dyDescent="0.25">
      <c r="B772" s="2">
        <v>682</v>
      </c>
      <c r="C772" s="1" t="str">
        <v>Блок питания ARS-150-12 (12V, 12.5A, 150W) (ARL, IP20 Сетка, 2 года)</v>
      </c>
      <c r="D772" s="2" t="str">
        <v>шт</v>
      </c>
      <c r="E772" s="2">
        <v>3320</v>
      </c>
      <c r="F772" s="2">
        <v>1</v>
      </c>
      <c r="G772" s="3">
        <v>3320</v>
      </c>
      <c r="H772" s="3">
        <v>0</v>
      </c>
      <c r="J772" s="14">
        <v>0</v>
      </c>
      <c r="K772" s="14">
        <v>0</v>
      </c>
      <c r="N772" s="14">
        <v>1</v>
      </c>
      <c r="O772" s="14">
        <v>3320</v>
      </c>
      <c r="Q772" s="12">
        <v>0</v>
      </c>
      <c r="R772" s="12">
        <v>0</v>
      </c>
      <c r="T772" s="12">
        <v>0</v>
      </c>
      <c r="U772" s="12">
        <v>0</v>
      </c>
      <c r="W772" s="12">
        <v>0</v>
      </c>
      <c r="X772" s="12">
        <v>0</v>
      </c>
      <c r="Z772" s="12">
        <v>0</v>
      </c>
      <c r="AA772" s="12">
        <v>0</v>
      </c>
      <c r="AC772" s="12">
        <v>0</v>
      </c>
      <c r="AD772" s="12">
        <v>0</v>
      </c>
      <c r="AF772" s="12">
        <v>0</v>
      </c>
      <c r="AG772" s="12">
        <v>0</v>
      </c>
      <c r="AI772" s="12">
        <v>0</v>
      </c>
      <c r="AJ772" s="12">
        <v>0</v>
      </c>
      <c r="AL772" s="12">
        <v>0</v>
      </c>
      <c r="AM772" s="12">
        <v>0</v>
      </c>
      <c r="AO772" s="12">
        <v>0</v>
      </c>
      <c r="AP772" s="12">
        <v>0</v>
      </c>
      <c r="AR772" s="12">
        <v>0</v>
      </c>
      <c r="AS772" s="12">
        <v>0</v>
      </c>
      <c r="AU772" s="12">
        <v>0</v>
      </c>
      <c r="AV772" s="12">
        <v>0</v>
      </c>
      <c r="AX772" s="12">
        <v>0</v>
      </c>
      <c r="AY772" s="12">
        <v>0</v>
      </c>
    </row>
    <row r="773" spans="2:51" x14ac:dyDescent="0.25">
      <c r="B773" s="2">
        <v>683</v>
      </c>
      <c r="C773" s="1" t="str">
        <v>Монтаж и подключение блоков питания</v>
      </c>
      <c r="D773" s="2" t="str">
        <v>шт</v>
      </c>
      <c r="E773" s="2">
        <v>500</v>
      </c>
      <c r="F773" s="2">
        <v>1</v>
      </c>
      <c r="G773" s="3">
        <v>0</v>
      </c>
      <c r="H773" s="3">
        <v>500</v>
      </c>
      <c r="J773" s="14">
        <v>0</v>
      </c>
      <c r="K773" s="14">
        <v>0</v>
      </c>
      <c r="N773" s="14">
        <v>1</v>
      </c>
      <c r="O773" s="14">
        <v>500</v>
      </c>
      <c r="Q773" s="12">
        <v>0</v>
      </c>
      <c r="R773" s="12">
        <v>0</v>
      </c>
      <c r="T773" s="12">
        <v>0</v>
      </c>
      <c r="U773" s="12">
        <v>0</v>
      </c>
      <c r="W773" s="12">
        <v>0</v>
      </c>
      <c r="X773" s="12">
        <v>0</v>
      </c>
      <c r="Z773" s="12">
        <v>0</v>
      </c>
      <c r="AA773" s="12">
        <v>0</v>
      </c>
      <c r="AC773" s="12">
        <v>0</v>
      </c>
      <c r="AD773" s="12">
        <v>0</v>
      </c>
      <c r="AF773" s="12">
        <v>0</v>
      </c>
      <c r="AG773" s="12">
        <v>0</v>
      </c>
      <c r="AI773" s="12">
        <v>0</v>
      </c>
      <c r="AJ773" s="12">
        <v>0</v>
      </c>
      <c r="AL773" s="12">
        <v>0</v>
      </c>
      <c r="AM773" s="12">
        <v>0</v>
      </c>
      <c r="AO773" s="12">
        <v>0</v>
      </c>
      <c r="AP773" s="12">
        <v>0</v>
      </c>
      <c r="AR773" s="12">
        <v>0</v>
      </c>
      <c r="AS773" s="12">
        <v>0</v>
      </c>
      <c r="AU773" s="12">
        <v>0</v>
      </c>
      <c r="AV773" s="12">
        <v>0</v>
      </c>
      <c r="AX773" s="12">
        <v>0</v>
      </c>
      <c r="AY773" s="12">
        <v>0</v>
      </c>
    </row>
    <row r="774" spans="2:51" x14ac:dyDescent="0.25">
      <c r="B774" s="2">
        <v>0</v>
      </c>
      <c r="C774" s="1" t="str">
        <v>3.Кабельные изделия</v>
      </c>
      <c r="D774" s="2">
        <v>0</v>
      </c>
      <c r="E774" s="2">
        <v>0</v>
      </c>
      <c r="F774" s="2">
        <v>0</v>
      </c>
      <c r="G774" s="3">
        <v>0</v>
      </c>
      <c r="H774" s="3">
        <v>0</v>
      </c>
      <c r="J774" s="14">
        <v>0</v>
      </c>
      <c r="K774" s="14">
        <v>0</v>
      </c>
      <c r="N774" s="14">
        <v>0</v>
      </c>
      <c r="O774" s="14">
        <v>0</v>
      </c>
      <c r="Q774" s="12">
        <v>0</v>
      </c>
      <c r="R774" s="12">
        <v>0</v>
      </c>
      <c r="T774" s="12">
        <v>0</v>
      </c>
      <c r="U774" s="12">
        <v>0</v>
      </c>
      <c r="W774" s="12">
        <v>0</v>
      </c>
      <c r="X774" s="12">
        <v>0</v>
      </c>
      <c r="Z774" s="12">
        <v>0</v>
      </c>
      <c r="AA774" s="12">
        <v>0</v>
      </c>
      <c r="AC774" s="12">
        <v>0</v>
      </c>
      <c r="AD774" s="12">
        <v>0</v>
      </c>
      <c r="AF774" s="12">
        <v>0</v>
      </c>
      <c r="AG774" s="12">
        <v>0</v>
      </c>
      <c r="AI774" s="12">
        <v>0</v>
      </c>
      <c r="AJ774" s="12">
        <v>0</v>
      </c>
      <c r="AL774" s="12">
        <v>0</v>
      </c>
      <c r="AM774" s="12">
        <v>0</v>
      </c>
      <c r="AO774" s="12">
        <v>0</v>
      </c>
      <c r="AP774" s="12">
        <v>0</v>
      </c>
      <c r="AR774" s="12">
        <v>0</v>
      </c>
      <c r="AS774" s="12">
        <v>0</v>
      </c>
      <c r="AU774" s="12">
        <v>0</v>
      </c>
      <c r="AV774" s="12">
        <v>0</v>
      </c>
      <c r="AX774" s="12">
        <v>0</v>
      </c>
      <c r="AY774" s="12">
        <v>0</v>
      </c>
    </row>
    <row r="775" spans="2:51" x14ac:dyDescent="0.25">
      <c r="B775" s="2">
        <v>684</v>
      </c>
      <c r="C775" s="1" t="str">
        <v>Кабель силовой ВВГ-Пнг(А) 3x1,5 ок(N, PE)-0.66 (100м)</v>
      </c>
      <c r="D775" s="2" t="str">
        <v>м</v>
      </c>
      <c r="E775" s="2">
        <v>59.91</v>
      </c>
      <c r="F775" s="2">
        <v>743</v>
      </c>
      <c r="G775" s="3">
        <v>44513.13</v>
      </c>
      <c r="H775" s="3">
        <v>0</v>
      </c>
      <c r="J775" s="14">
        <v>743</v>
      </c>
      <c r="K775" s="14">
        <v>44513.13</v>
      </c>
      <c r="N775" s="14">
        <v>0</v>
      </c>
      <c r="O775" s="14">
        <v>0</v>
      </c>
      <c r="Q775" s="12">
        <v>0</v>
      </c>
      <c r="R775" s="12">
        <v>0</v>
      </c>
      <c r="T775" s="12">
        <v>743</v>
      </c>
      <c r="U775" s="12">
        <v>44513.13</v>
      </c>
      <c r="W775" s="12">
        <v>0</v>
      </c>
      <c r="X775" s="12">
        <v>0</v>
      </c>
      <c r="Z775" s="12">
        <v>0</v>
      </c>
      <c r="AA775" s="12">
        <v>0</v>
      </c>
      <c r="AC775" s="12">
        <v>0</v>
      </c>
      <c r="AD775" s="12">
        <v>0</v>
      </c>
      <c r="AF775" s="12">
        <v>0</v>
      </c>
      <c r="AG775" s="12">
        <v>0</v>
      </c>
      <c r="AI775" s="12">
        <v>0</v>
      </c>
      <c r="AJ775" s="12">
        <v>0</v>
      </c>
      <c r="AL775" s="12">
        <v>0</v>
      </c>
      <c r="AM775" s="12">
        <v>0</v>
      </c>
      <c r="AO775" s="12">
        <v>0</v>
      </c>
      <c r="AP775" s="12">
        <v>0</v>
      </c>
      <c r="AR775" s="12">
        <v>0</v>
      </c>
      <c r="AS775" s="12">
        <v>0</v>
      </c>
      <c r="AU775" s="12">
        <v>0</v>
      </c>
      <c r="AV775" s="12">
        <v>0</v>
      </c>
      <c r="AX775" s="12">
        <v>0</v>
      </c>
      <c r="AY775" s="12">
        <v>0</v>
      </c>
    </row>
    <row r="776" spans="2:51" x14ac:dyDescent="0.25">
      <c r="B776" s="2">
        <v>685</v>
      </c>
      <c r="C776" s="1" t="str">
        <v>Кабель силовой ВВГ-Пнг(А)-LS 3x2,5 ок(N, PE)-0.66 (100м)</v>
      </c>
      <c r="D776" s="2" t="str">
        <v>м</v>
      </c>
      <c r="E776" s="2">
        <v>98.21</v>
      </c>
      <c r="F776" s="2">
        <v>1275</v>
      </c>
      <c r="G776" s="3">
        <v>125217.75</v>
      </c>
      <c r="H776" s="3">
        <v>0</v>
      </c>
      <c r="J776" s="14">
        <v>1275</v>
      </c>
      <c r="K776" s="14">
        <v>125217.74999999999</v>
      </c>
      <c r="N776" s="14">
        <v>0</v>
      </c>
      <c r="O776" s="14">
        <v>0</v>
      </c>
      <c r="Q776" s="12">
        <v>0</v>
      </c>
      <c r="R776" s="12">
        <v>0</v>
      </c>
      <c r="T776" s="12">
        <v>1275</v>
      </c>
      <c r="U776" s="12">
        <v>125217.74999999999</v>
      </c>
      <c r="W776" s="12">
        <v>0</v>
      </c>
      <c r="X776" s="12">
        <v>0</v>
      </c>
      <c r="Z776" s="12">
        <v>0</v>
      </c>
      <c r="AA776" s="12">
        <v>0</v>
      </c>
      <c r="AC776" s="12">
        <v>0</v>
      </c>
      <c r="AD776" s="12">
        <v>0</v>
      </c>
      <c r="AF776" s="12">
        <v>0</v>
      </c>
      <c r="AG776" s="12">
        <v>0</v>
      </c>
      <c r="AI776" s="12">
        <v>0</v>
      </c>
      <c r="AJ776" s="12">
        <v>0</v>
      </c>
      <c r="AL776" s="12">
        <v>0</v>
      </c>
      <c r="AM776" s="12">
        <v>0</v>
      </c>
      <c r="AO776" s="12">
        <v>0</v>
      </c>
      <c r="AP776" s="12">
        <v>0</v>
      </c>
      <c r="AR776" s="12">
        <v>0</v>
      </c>
      <c r="AS776" s="12">
        <v>0</v>
      </c>
      <c r="AU776" s="12">
        <v>0</v>
      </c>
      <c r="AV776" s="12">
        <v>0</v>
      </c>
      <c r="AX776" s="12">
        <v>0</v>
      </c>
      <c r="AY776" s="12">
        <v>0</v>
      </c>
    </row>
    <row r="777" spans="2:51" x14ac:dyDescent="0.25">
      <c r="B777" s="2">
        <v>686</v>
      </c>
      <c r="C777" s="1" t="str">
        <v>Монтаж кабеля по кирпичной кладке и затягивание в трубы до 30мм2</v>
      </c>
      <c r="D777" s="2" t="str">
        <v>м</v>
      </c>
      <c r="E777" s="2">
        <v>88.07</v>
      </c>
      <c r="F777" s="2">
        <v>2018</v>
      </c>
      <c r="G777" s="3">
        <v>0</v>
      </c>
      <c r="H777" s="3">
        <v>177725.26</v>
      </c>
      <c r="J777" s="14">
        <v>2018</v>
      </c>
      <c r="K777" s="14">
        <v>177725.25999999998</v>
      </c>
      <c r="N777" s="14">
        <v>0</v>
      </c>
      <c r="O777" s="14">
        <v>0</v>
      </c>
      <c r="Q777" s="12">
        <v>0</v>
      </c>
      <c r="R777" s="12">
        <v>0</v>
      </c>
      <c r="T777" s="12">
        <v>2018</v>
      </c>
      <c r="U777" s="12">
        <v>177725.25999999998</v>
      </c>
      <c r="W777" s="12">
        <v>0</v>
      </c>
      <c r="X777" s="12">
        <v>0</v>
      </c>
      <c r="Z777" s="12">
        <v>0</v>
      </c>
      <c r="AA777" s="12">
        <v>0</v>
      </c>
      <c r="AC777" s="12">
        <v>0</v>
      </c>
      <c r="AD777" s="12">
        <v>0</v>
      </c>
      <c r="AF777" s="12">
        <v>0</v>
      </c>
      <c r="AG777" s="12">
        <v>0</v>
      </c>
      <c r="AI777" s="12">
        <v>0</v>
      </c>
      <c r="AJ777" s="12">
        <v>0</v>
      </c>
      <c r="AL777" s="12">
        <v>0</v>
      </c>
      <c r="AM777" s="12">
        <v>0</v>
      </c>
      <c r="AO777" s="12">
        <v>0</v>
      </c>
      <c r="AP777" s="12">
        <v>0</v>
      </c>
      <c r="AR777" s="12">
        <v>0</v>
      </c>
      <c r="AS777" s="12">
        <v>0</v>
      </c>
      <c r="AU777" s="12">
        <v>0</v>
      </c>
      <c r="AV777" s="12">
        <v>0</v>
      </c>
      <c r="AX777" s="12">
        <v>0</v>
      </c>
      <c r="AY777" s="12">
        <v>0</v>
      </c>
    </row>
    <row r="778" spans="2:51" x14ac:dyDescent="0.25">
      <c r="B778" s="2">
        <v>687</v>
      </c>
      <c r="C778" s="1" t="str">
        <v xml:space="preserve">Провод ПуВ нг(А)LS 1х6.0 </v>
      </c>
      <c r="D778" s="2" t="str">
        <v>м</v>
      </c>
      <c r="E778" s="2">
        <v>76.010000000000005</v>
      </c>
      <c r="F778" s="2">
        <v>438</v>
      </c>
      <c r="G778" s="3">
        <v>33292.379999999997</v>
      </c>
      <c r="H778" s="3">
        <v>0</v>
      </c>
      <c r="J778" s="14">
        <v>438</v>
      </c>
      <c r="K778" s="14">
        <v>33292.380000000005</v>
      </c>
      <c r="N778" s="14">
        <v>0</v>
      </c>
      <c r="O778" s="14">
        <v>0</v>
      </c>
      <c r="Q778" s="12">
        <v>0</v>
      </c>
      <c r="R778" s="12">
        <v>0</v>
      </c>
      <c r="T778" s="12">
        <v>438</v>
      </c>
      <c r="U778" s="12">
        <v>33292.380000000005</v>
      </c>
      <c r="W778" s="12">
        <v>0</v>
      </c>
      <c r="X778" s="12">
        <v>0</v>
      </c>
      <c r="Z778" s="12">
        <v>0</v>
      </c>
      <c r="AA778" s="12">
        <v>0</v>
      </c>
      <c r="AC778" s="12">
        <v>0</v>
      </c>
      <c r="AD778" s="12">
        <v>0</v>
      </c>
      <c r="AF778" s="12">
        <v>0</v>
      </c>
      <c r="AG778" s="12">
        <v>0</v>
      </c>
      <c r="AI778" s="12">
        <v>0</v>
      </c>
      <c r="AJ778" s="12">
        <v>0</v>
      </c>
      <c r="AL778" s="12">
        <v>0</v>
      </c>
      <c r="AM778" s="12">
        <v>0</v>
      </c>
      <c r="AO778" s="12">
        <v>0</v>
      </c>
      <c r="AP778" s="12">
        <v>0</v>
      </c>
      <c r="AR778" s="12">
        <v>0</v>
      </c>
      <c r="AS778" s="12">
        <v>0</v>
      </c>
      <c r="AU778" s="12">
        <v>0</v>
      </c>
      <c r="AV778" s="12">
        <v>0</v>
      </c>
      <c r="AX778" s="12">
        <v>0</v>
      </c>
      <c r="AY778" s="12">
        <v>0</v>
      </c>
    </row>
    <row r="779" spans="2:51" x14ac:dyDescent="0.25">
      <c r="B779" s="2">
        <v>688</v>
      </c>
      <c r="C779" s="1" t="str">
        <v>Кабель силовой ВВГнг(А)-LS 1х4 ок-0,66</v>
      </c>
      <c r="D779" s="2" t="str">
        <v>м</v>
      </c>
      <c r="E779" s="2">
        <v>52.48</v>
      </c>
      <c r="F779" s="2">
        <v>126</v>
      </c>
      <c r="G779" s="3">
        <v>6612.48</v>
      </c>
      <c r="H779" s="3">
        <v>0</v>
      </c>
      <c r="J779" s="14">
        <v>126</v>
      </c>
      <c r="K779" s="14">
        <v>6612.48</v>
      </c>
      <c r="N779" s="14">
        <v>0</v>
      </c>
      <c r="O779" s="14">
        <v>0</v>
      </c>
      <c r="Q779" s="12">
        <v>0</v>
      </c>
      <c r="R779" s="12">
        <v>0</v>
      </c>
      <c r="T779" s="12">
        <v>126</v>
      </c>
      <c r="U779" s="12">
        <v>6612.48</v>
      </c>
      <c r="W779" s="12">
        <v>0</v>
      </c>
      <c r="X779" s="12">
        <v>0</v>
      </c>
      <c r="Z779" s="12">
        <v>0</v>
      </c>
      <c r="AA779" s="12">
        <v>0</v>
      </c>
      <c r="AC779" s="12">
        <v>0</v>
      </c>
      <c r="AD779" s="12">
        <v>0</v>
      </c>
      <c r="AF779" s="12">
        <v>0</v>
      </c>
      <c r="AG779" s="12">
        <v>0</v>
      </c>
      <c r="AI779" s="12">
        <v>0</v>
      </c>
      <c r="AJ779" s="12">
        <v>0</v>
      </c>
      <c r="AL779" s="12">
        <v>0</v>
      </c>
      <c r="AM779" s="12">
        <v>0</v>
      </c>
      <c r="AO779" s="12">
        <v>0</v>
      </c>
      <c r="AP779" s="12">
        <v>0</v>
      </c>
      <c r="AR779" s="12">
        <v>0</v>
      </c>
      <c r="AS779" s="12">
        <v>0</v>
      </c>
      <c r="AU779" s="12">
        <v>0</v>
      </c>
      <c r="AV779" s="12">
        <v>0</v>
      </c>
      <c r="AX779" s="12">
        <v>0</v>
      </c>
      <c r="AY779" s="12">
        <v>0</v>
      </c>
    </row>
    <row r="780" spans="2:51" x14ac:dyDescent="0.25">
      <c r="B780" s="2">
        <v>689</v>
      </c>
      <c r="C780" s="1" t="str">
        <v>Провод силовой ПуВнг(А)-LS 10</v>
      </c>
      <c r="D780" s="2" t="str">
        <v>м</v>
      </c>
      <c r="E780" s="2">
        <v>122.14</v>
      </c>
      <c r="F780" s="2">
        <v>321</v>
      </c>
      <c r="G780" s="3">
        <v>39206.94</v>
      </c>
      <c r="H780" s="3">
        <v>0</v>
      </c>
      <c r="J780" s="14">
        <v>321</v>
      </c>
      <c r="K780" s="14">
        <v>39206.94</v>
      </c>
      <c r="N780" s="14">
        <v>0</v>
      </c>
      <c r="O780" s="14">
        <v>0</v>
      </c>
      <c r="Q780" s="12">
        <v>0</v>
      </c>
      <c r="R780" s="12">
        <v>0</v>
      </c>
      <c r="T780" s="12">
        <v>321</v>
      </c>
      <c r="U780" s="12">
        <v>39206.94</v>
      </c>
      <c r="W780" s="12">
        <v>0</v>
      </c>
      <c r="X780" s="12">
        <v>0</v>
      </c>
      <c r="Z780" s="12">
        <v>0</v>
      </c>
      <c r="AA780" s="12">
        <v>0</v>
      </c>
      <c r="AC780" s="12">
        <v>0</v>
      </c>
      <c r="AD780" s="12">
        <v>0</v>
      </c>
      <c r="AF780" s="12">
        <v>0</v>
      </c>
      <c r="AG780" s="12">
        <v>0</v>
      </c>
      <c r="AI780" s="12">
        <v>0</v>
      </c>
      <c r="AJ780" s="12">
        <v>0</v>
      </c>
      <c r="AL780" s="12">
        <v>0</v>
      </c>
      <c r="AM780" s="12">
        <v>0</v>
      </c>
      <c r="AO780" s="12">
        <v>0</v>
      </c>
      <c r="AP780" s="12">
        <v>0</v>
      </c>
      <c r="AR780" s="12">
        <v>0</v>
      </c>
      <c r="AS780" s="12">
        <v>0</v>
      </c>
      <c r="AU780" s="12">
        <v>0</v>
      </c>
      <c r="AV780" s="12">
        <v>0</v>
      </c>
      <c r="AX780" s="12">
        <v>0</v>
      </c>
      <c r="AY780" s="12">
        <v>0</v>
      </c>
    </row>
    <row r="781" spans="2:51" x14ac:dyDescent="0.25">
      <c r="B781" s="2">
        <v>690</v>
      </c>
      <c r="C781" s="1" t="str">
        <v>Монтаж кабеля по кирпичной кладке и затягивание в трубы до 30мм2</v>
      </c>
      <c r="D781" s="2" t="str">
        <v>м</v>
      </c>
      <c r="E781" s="2">
        <v>88.07</v>
      </c>
      <c r="F781" s="2">
        <v>885</v>
      </c>
      <c r="G781" s="3">
        <v>0</v>
      </c>
      <c r="H781" s="3">
        <v>77941.95</v>
      </c>
      <c r="J781" s="14">
        <v>885</v>
      </c>
      <c r="K781" s="14">
        <v>77941.95</v>
      </c>
      <c r="N781" s="14">
        <v>0</v>
      </c>
      <c r="O781" s="14">
        <v>0</v>
      </c>
      <c r="Q781" s="12">
        <v>0</v>
      </c>
      <c r="R781" s="12">
        <v>0</v>
      </c>
      <c r="T781" s="12">
        <v>885</v>
      </c>
      <c r="U781" s="12">
        <v>77941.95</v>
      </c>
      <c r="W781" s="12">
        <v>0</v>
      </c>
      <c r="X781" s="12">
        <v>0</v>
      </c>
      <c r="Z781" s="12">
        <v>0</v>
      </c>
      <c r="AA781" s="12">
        <v>0</v>
      </c>
      <c r="AC781" s="12">
        <v>0</v>
      </c>
      <c r="AD781" s="12">
        <v>0</v>
      </c>
      <c r="AF781" s="12">
        <v>0</v>
      </c>
      <c r="AG781" s="12">
        <v>0</v>
      </c>
      <c r="AI781" s="12">
        <v>0</v>
      </c>
      <c r="AJ781" s="12">
        <v>0</v>
      </c>
      <c r="AL781" s="12">
        <v>0</v>
      </c>
      <c r="AM781" s="12">
        <v>0</v>
      </c>
      <c r="AO781" s="12">
        <v>0</v>
      </c>
      <c r="AP781" s="12">
        <v>0</v>
      </c>
      <c r="AR781" s="12">
        <v>0</v>
      </c>
      <c r="AS781" s="12">
        <v>0</v>
      </c>
      <c r="AU781" s="12">
        <v>0</v>
      </c>
      <c r="AV781" s="12">
        <v>0</v>
      </c>
      <c r="AX781" s="12">
        <v>0</v>
      </c>
      <c r="AY781" s="12">
        <v>0</v>
      </c>
    </row>
    <row r="782" spans="2:51" x14ac:dyDescent="0.25">
      <c r="B782" s="2">
        <v>691</v>
      </c>
      <c r="C782" s="1" t="str">
        <v>Кабель ВВГ -П нг(А)FRLS 3х1.5 0.66кВ (бухта)</v>
      </c>
      <c r="D782" s="2" t="str">
        <v>м</v>
      </c>
      <c r="E782" s="2">
        <v>74.73</v>
      </c>
      <c r="F782" s="2">
        <v>52</v>
      </c>
      <c r="G782" s="3">
        <v>3885.96</v>
      </c>
      <c r="H782" s="3">
        <v>0</v>
      </c>
      <c r="J782" s="14">
        <v>52</v>
      </c>
      <c r="K782" s="14">
        <v>3885.96</v>
      </c>
      <c r="N782" s="14">
        <v>0</v>
      </c>
      <c r="O782" s="14">
        <v>0</v>
      </c>
      <c r="Q782" s="12">
        <v>0</v>
      </c>
      <c r="R782" s="12">
        <v>0</v>
      </c>
      <c r="T782" s="12">
        <v>52</v>
      </c>
      <c r="U782" s="12">
        <v>3885.96</v>
      </c>
      <c r="W782" s="12">
        <v>0</v>
      </c>
      <c r="X782" s="12">
        <v>0</v>
      </c>
      <c r="Z782" s="12">
        <v>0</v>
      </c>
      <c r="AA782" s="12">
        <v>0</v>
      </c>
      <c r="AC782" s="12">
        <v>0</v>
      </c>
      <c r="AD782" s="12">
        <v>0</v>
      </c>
      <c r="AF782" s="12">
        <v>0</v>
      </c>
      <c r="AG782" s="12">
        <v>0</v>
      </c>
      <c r="AI782" s="12">
        <v>0</v>
      </c>
      <c r="AJ782" s="12">
        <v>0</v>
      </c>
      <c r="AL782" s="12">
        <v>0</v>
      </c>
      <c r="AM782" s="12">
        <v>0</v>
      </c>
      <c r="AO782" s="12">
        <v>0</v>
      </c>
      <c r="AP782" s="12">
        <v>0</v>
      </c>
      <c r="AR782" s="12">
        <v>0</v>
      </c>
      <c r="AS782" s="12">
        <v>0</v>
      </c>
      <c r="AU782" s="12">
        <v>0</v>
      </c>
      <c r="AV782" s="12">
        <v>0</v>
      </c>
      <c r="AX782" s="12">
        <v>0</v>
      </c>
      <c r="AY782" s="12">
        <v>0</v>
      </c>
    </row>
    <row r="783" spans="2:51" x14ac:dyDescent="0.25">
      <c r="B783" s="2">
        <v>692</v>
      </c>
      <c r="C783" s="1" t="str">
        <v>Монтаж кабеля по кирпичной кладке и затягивание в трубы до 30мм2</v>
      </c>
      <c r="D783" s="2" t="str">
        <v>м</v>
      </c>
      <c r="E783" s="2">
        <v>88.07</v>
      </c>
      <c r="F783" s="2">
        <v>52</v>
      </c>
      <c r="G783" s="3">
        <v>0</v>
      </c>
      <c r="H783" s="3">
        <v>4579.6400000000003</v>
      </c>
      <c r="J783" s="14">
        <v>52</v>
      </c>
      <c r="K783" s="14">
        <v>4579.6399999999994</v>
      </c>
      <c r="N783" s="14">
        <v>0</v>
      </c>
      <c r="O783" s="14">
        <v>0</v>
      </c>
      <c r="Q783" s="12">
        <v>0</v>
      </c>
      <c r="R783" s="12">
        <v>0</v>
      </c>
      <c r="T783" s="12">
        <v>52</v>
      </c>
      <c r="U783" s="12">
        <v>4579.6399999999994</v>
      </c>
      <c r="W783" s="12">
        <v>0</v>
      </c>
      <c r="X783" s="12">
        <v>0</v>
      </c>
      <c r="Z783" s="12">
        <v>0</v>
      </c>
      <c r="AA783" s="12">
        <v>0</v>
      </c>
      <c r="AC783" s="12">
        <v>0</v>
      </c>
      <c r="AD783" s="12">
        <v>0</v>
      </c>
      <c r="AF783" s="12">
        <v>0</v>
      </c>
      <c r="AG783" s="12">
        <v>0</v>
      </c>
      <c r="AI783" s="12">
        <v>0</v>
      </c>
      <c r="AJ783" s="12">
        <v>0</v>
      </c>
      <c r="AL783" s="12">
        <v>0</v>
      </c>
      <c r="AM783" s="12">
        <v>0</v>
      </c>
      <c r="AO783" s="12">
        <v>0</v>
      </c>
      <c r="AP783" s="12">
        <v>0</v>
      </c>
      <c r="AR783" s="12">
        <v>0</v>
      </c>
      <c r="AS783" s="12">
        <v>0</v>
      </c>
      <c r="AU783" s="12">
        <v>0</v>
      </c>
      <c r="AV783" s="12">
        <v>0</v>
      </c>
      <c r="AX783" s="12">
        <v>0</v>
      </c>
      <c r="AY783" s="12">
        <v>0</v>
      </c>
    </row>
    <row r="784" spans="2:51" x14ac:dyDescent="0.25">
      <c r="B784" s="2">
        <v>0</v>
      </c>
      <c r="C784" s="1" t="str">
        <v>4.Электрортехнические изделия</v>
      </c>
      <c r="D784" s="2">
        <v>0</v>
      </c>
      <c r="E784" s="2">
        <v>0</v>
      </c>
      <c r="F784" s="2">
        <v>0</v>
      </c>
      <c r="G784" s="3">
        <v>0</v>
      </c>
      <c r="H784" s="3">
        <v>0</v>
      </c>
      <c r="J784" s="14">
        <v>0</v>
      </c>
      <c r="K784" s="14">
        <v>0</v>
      </c>
      <c r="N784" s="14">
        <v>0</v>
      </c>
      <c r="O784" s="14">
        <v>0</v>
      </c>
      <c r="Q784" s="12">
        <v>0</v>
      </c>
      <c r="R784" s="12">
        <v>0</v>
      </c>
      <c r="T784" s="12">
        <v>0</v>
      </c>
      <c r="U784" s="12">
        <v>0</v>
      </c>
      <c r="W784" s="12">
        <v>0</v>
      </c>
      <c r="X784" s="12">
        <v>0</v>
      </c>
      <c r="Z784" s="12">
        <v>0</v>
      </c>
      <c r="AA784" s="12">
        <v>0</v>
      </c>
      <c r="AC784" s="12">
        <v>0</v>
      </c>
      <c r="AD784" s="12">
        <v>0</v>
      </c>
      <c r="AF784" s="12">
        <v>0</v>
      </c>
      <c r="AG784" s="12">
        <v>0</v>
      </c>
      <c r="AI784" s="12">
        <v>0</v>
      </c>
      <c r="AJ784" s="12">
        <v>0</v>
      </c>
      <c r="AL784" s="12">
        <v>0</v>
      </c>
      <c r="AM784" s="12">
        <v>0</v>
      </c>
      <c r="AO784" s="12">
        <v>0</v>
      </c>
      <c r="AP784" s="12">
        <v>0</v>
      </c>
      <c r="AR784" s="12">
        <v>0</v>
      </c>
      <c r="AS784" s="12">
        <v>0</v>
      </c>
      <c r="AU784" s="12">
        <v>0</v>
      </c>
      <c r="AV784" s="12">
        <v>0</v>
      </c>
      <c r="AX784" s="12">
        <v>0</v>
      </c>
      <c r="AY784" s="12">
        <v>0</v>
      </c>
    </row>
    <row r="785" spans="2:51" x14ac:dyDescent="0.25">
      <c r="B785" s="2">
        <v>693</v>
      </c>
      <c r="C785" s="1" t="str">
        <v>BRITE Розетка двойная с заземлением с защитными шторками и крышкой 16А в сборе IP44 РСбш12-3-44-БрБ белый</v>
      </c>
      <c r="D785" s="2" t="str">
        <v>шт</v>
      </c>
      <c r="E785" s="2">
        <v>361</v>
      </c>
      <c r="F785" s="2">
        <v>15</v>
      </c>
      <c r="G785" s="3">
        <v>5415</v>
      </c>
      <c r="H785" s="3">
        <v>0</v>
      </c>
      <c r="J785" s="14">
        <v>0</v>
      </c>
      <c r="K785" s="14">
        <v>0</v>
      </c>
      <c r="N785" s="14">
        <v>15</v>
      </c>
      <c r="O785" s="14">
        <v>5415</v>
      </c>
      <c r="Q785" s="12">
        <v>0</v>
      </c>
      <c r="R785" s="12">
        <v>0</v>
      </c>
      <c r="T785" s="12">
        <v>0</v>
      </c>
      <c r="U785" s="12">
        <v>0</v>
      </c>
      <c r="W785" s="12">
        <v>0</v>
      </c>
      <c r="X785" s="12">
        <v>0</v>
      </c>
      <c r="Z785" s="12">
        <v>0</v>
      </c>
      <c r="AA785" s="12">
        <v>0</v>
      </c>
      <c r="AC785" s="12">
        <v>0</v>
      </c>
      <c r="AD785" s="12">
        <v>0</v>
      </c>
      <c r="AF785" s="12">
        <v>0</v>
      </c>
      <c r="AG785" s="12">
        <v>0</v>
      </c>
      <c r="AI785" s="12">
        <v>0</v>
      </c>
      <c r="AJ785" s="12">
        <v>0</v>
      </c>
      <c r="AL785" s="12">
        <v>0</v>
      </c>
      <c r="AM785" s="12">
        <v>0</v>
      </c>
      <c r="AO785" s="12">
        <v>0</v>
      </c>
      <c r="AP785" s="12">
        <v>0</v>
      </c>
      <c r="AR785" s="12">
        <v>0</v>
      </c>
      <c r="AS785" s="12">
        <v>0</v>
      </c>
      <c r="AU785" s="12">
        <v>0</v>
      </c>
      <c r="AV785" s="12">
        <v>0</v>
      </c>
      <c r="AX785" s="12">
        <v>0</v>
      </c>
      <c r="AY785" s="12">
        <v>0</v>
      </c>
    </row>
    <row r="786" spans="2:51" x14ac:dyDescent="0.25">
      <c r="B786" s="2">
        <v>694</v>
      </c>
      <c r="C786" s="1" t="str">
        <v>Розетка ATLASDESIGN двойная с заземлением со шторками 16А в сборе белый</v>
      </c>
      <c r="D786" s="2" t="str">
        <v>шт</v>
      </c>
      <c r="E786" s="2">
        <v>287.70999999999998</v>
      </c>
      <c r="F786" s="2">
        <v>167</v>
      </c>
      <c r="G786" s="3">
        <v>48047.57</v>
      </c>
      <c r="H786" s="3">
        <v>0</v>
      </c>
      <c r="J786" s="14">
        <v>0</v>
      </c>
      <c r="K786" s="14">
        <v>0</v>
      </c>
      <c r="N786" s="14">
        <v>167</v>
      </c>
      <c r="O786" s="14">
        <v>48047.57</v>
      </c>
      <c r="Q786" s="12">
        <v>0</v>
      </c>
      <c r="R786" s="12">
        <v>0</v>
      </c>
      <c r="T786" s="12">
        <v>0</v>
      </c>
      <c r="U786" s="12">
        <v>0</v>
      </c>
      <c r="W786" s="12">
        <v>0</v>
      </c>
      <c r="X786" s="12">
        <v>0</v>
      </c>
      <c r="Z786" s="12">
        <v>0</v>
      </c>
      <c r="AA786" s="12">
        <v>0</v>
      </c>
      <c r="AC786" s="12">
        <v>0</v>
      </c>
      <c r="AD786" s="12">
        <v>0</v>
      </c>
      <c r="AF786" s="12">
        <v>0</v>
      </c>
      <c r="AG786" s="12">
        <v>0</v>
      </c>
      <c r="AI786" s="12">
        <v>0</v>
      </c>
      <c r="AJ786" s="12">
        <v>0</v>
      </c>
      <c r="AL786" s="12">
        <v>0</v>
      </c>
      <c r="AM786" s="12">
        <v>0</v>
      </c>
      <c r="AO786" s="12">
        <v>0</v>
      </c>
      <c r="AP786" s="12">
        <v>0</v>
      </c>
      <c r="AR786" s="12">
        <v>0</v>
      </c>
      <c r="AS786" s="12">
        <v>0</v>
      </c>
      <c r="AU786" s="12">
        <v>0</v>
      </c>
      <c r="AV786" s="12">
        <v>0</v>
      </c>
      <c r="AX786" s="12">
        <v>0</v>
      </c>
      <c r="AY786" s="12">
        <v>0</v>
      </c>
    </row>
    <row r="787" spans="2:51" x14ac:dyDescent="0.25">
      <c r="B787" s="2">
        <v>695</v>
      </c>
      <c r="C787" s="1" t="str">
        <v>Монтаж и подключение розеток скрытой установки</v>
      </c>
      <c r="D787" s="2" t="str">
        <v>шт</v>
      </c>
      <c r="E787" s="2">
        <v>192.15</v>
      </c>
      <c r="F787" s="2">
        <v>182</v>
      </c>
      <c r="G787" s="3">
        <v>0</v>
      </c>
      <c r="H787" s="3">
        <v>34971.300000000003</v>
      </c>
      <c r="J787" s="14">
        <v>0</v>
      </c>
      <c r="K787" s="14">
        <v>0</v>
      </c>
      <c r="N787" s="14">
        <v>182</v>
      </c>
      <c r="O787" s="14">
        <v>34971.300000000003</v>
      </c>
      <c r="Q787" s="12">
        <v>0</v>
      </c>
      <c r="R787" s="12">
        <v>0</v>
      </c>
      <c r="T787" s="12">
        <v>0</v>
      </c>
      <c r="U787" s="12">
        <v>0</v>
      </c>
      <c r="W787" s="12">
        <v>0</v>
      </c>
      <c r="X787" s="12">
        <v>0</v>
      </c>
      <c r="Z787" s="12">
        <v>0</v>
      </c>
      <c r="AA787" s="12">
        <v>0</v>
      </c>
      <c r="AC787" s="12">
        <v>0</v>
      </c>
      <c r="AD787" s="12">
        <v>0</v>
      </c>
      <c r="AF787" s="12">
        <v>0</v>
      </c>
      <c r="AG787" s="12">
        <v>0</v>
      </c>
      <c r="AI787" s="12">
        <v>0</v>
      </c>
      <c r="AJ787" s="12">
        <v>0</v>
      </c>
      <c r="AL787" s="12">
        <v>0</v>
      </c>
      <c r="AM787" s="12">
        <v>0</v>
      </c>
      <c r="AO787" s="12">
        <v>0</v>
      </c>
      <c r="AP787" s="12">
        <v>0</v>
      </c>
      <c r="AR787" s="12">
        <v>0</v>
      </c>
      <c r="AS787" s="12">
        <v>0</v>
      </c>
      <c r="AU787" s="12">
        <v>0</v>
      </c>
      <c r="AV787" s="12">
        <v>0</v>
      </c>
      <c r="AX787" s="12">
        <v>0</v>
      </c>
      <c r="AY787" s="12">
        <v>0</v>
      </c>
    </row>
    <row r="788" spans="2:51" x14ac:dyDescent="0.25">
      <c r="B788" s="2">
        <v>696</v>
      </c>
      <c r="C788" s="1" t="str">
        <v>ЭТЮД Розетка наружная с заземлением со шторками белая (на роутер)</v>
      </c>
      <c r="D788" s="2" t="str">
        <v>шт</v>
      </c>
      <c r="E788" s="2">
        <v>170.8</v>
      </c>
      <c r="F788" s="2">
        <v>15</v>
      </c>
      <c r="G788" s="3">
        <v>2562</v>
      </c>
      <c r="H788" s="3">
        <v>0</v>
      </c>
      <c r="J788" s="14">
        <v>0</v>
      </c>
      <c r="K788" s="14">
        <v>0</v>
      </c>
      <c r="N788" s="14">
        <v>15</v>
      </c>
      <c r="O788" s="14">
        <v>2562</v>
      </c>
      <c r="Q788" s="12">
        <v>0</v>
      </c>
      <c r="R788" s="12">
        <v>0</v>
      </c>
      <c r="T788" s="12">
        <v>0</v>
      </c>
      <c r="U788" s="12">
        <v>0</v>
      </c>
      <c r="W788" s="12">
        <v>0</v>
      </c>
      <c r="X788" s="12">
        <v>0</v>
      </c>
      <c r="Z788" s="12">
        <v>0</v>
      </c>
      <c r="AA788" s="12">
        <v>0</v>
      </c>
      <c r="AC788" s="12">
        <v>0</v>
      </c>
      <c r="AD788" s="12">
        <v>0</v>
      </c>
      <c r="AF788" s="12">
        <v>0</v>
      </c>
      <c r="AG788" s="12">
        <v>0</v>
      </c>
      <c r="AI788" s="12">
        <v>0</v>
      </c>
      <c r="AJ788" s="12">
        <v>0</v>
      </c>
      <c r="AL788" s="12">
        <v>0</v>
      </c>
      <c r="AM788" s="12">
        <v>0</v>
      </c>
      <c r="AO788" s="12">
        <v>0</v>
      </c>
      <c r="AP788" s="12">
        <v>0</v>
      </c>
      <c r="AR788" s="12">
        <v>0</v>
      </c>
      <c r="AS788" s="12">
        <v>0</v>
      </c>
      <c r="AU788" s="12">
        <v>0</v>
      </c>
      <c r="AV788" s="12">
        <v>0</v>
      </c>
      <c r="AX788" s="12">
        <v>0</v>
      </c>
      <c r="AY788" s="12">
        <v>0</v>
      </c>
    </row>
    <row r="789" spans="2:51" x14ac:dyDescent="0.25">
      <c r="B789" s="2">
        <v>697</v>
      </c>
      <c r="C789" s="1" t="str">
        <v>Монтаж и подключение розеток и выключателей открытой установки</v>
      </c>
      <c r="D789" s="2" t="str">
        <v>шт</v>
      </c>
      <c r="E789" s="2">
        <v>256.2</v>
      </c>
      <c r="F789" s="2">
        <v>15</v>
      </c>
      <c r="G789" s="3">
        <v>0</v>
      </c>
      <c r="H789" s="3">
        <v>3843</v>
      </c>
      <c r="J789" s="14">
        <v>0</v>
      </c>
      <c r="K789" s="14">
        <v>0</v>
      </c>
      <c r="N789" s="14">
        <v>15</v>
      </c>
      <c r="O789" s="14">
        <v>3843</v>
      </c>
      <c r="Q789" s="12">
        <v>0</v>
      </c>
      <c r="R789" s="12">
        <v>0</v>
      </c>
      <c r="T789" s="12">
        <v>0</v>
      </c>
      <c r="U789" s="12">
        <v>0</v>
      </c>
      <c r="W789" s="12">
        <v>0</v>
      </c>
      <c r="X789" s="12">
        <v>0</v>
      </c>
      <c r="Z789" s="12">
        <v>0</v>
      </c>
      <c r="AA789" s="12">
        <v>0</v>
      </c>
      <c r="AC789" s="12">
        <v>0</v>
      </c>
      <c r="AD789" s="12">
        <v>0</v>
      </c>
      <c r="AF789" s="12">
        <v>0</v>
      </c>
      <c r="AG789" s="12">
        <v>0</v>
      </c>
      <c r="AI789" s="12">
        <v>0</v>
      </c>
      <c r="AJ789" s="12">
        <v>0</v>
      </c>
      <c r="AL789" s="12">
        <v>0</v>
      </c>
      <c r="AM789" s="12">
        <v>0</v>
      </c>
      <c r="AO789" s="12">
        <v>0</v>
      </c>
      <c r="AP789" s="12">
        <v>0</v>
      </c>
      <c r="AR789" s="12">
        <v>0</v>
      </c>
      <c r="AS789" s="12">
        <v>0</v>
      </c>
      <c r="AU789" s="12">
        <v>0</v>
      </c>
      <c r="AV789" s="12">
        <v>0</v>
      </c>
      <c r="AX789" s="12">
        <v>0</v>
      </c>
      <c r="AY789" s="12">
        <v>0</v>
      </c>
    </row>
    <row r="790" spans="2:51" x14ac:dyDescent="0.25">
      <c r="B790" s="2">
        <v>698</v>
      </c>
      <c r="C790" s="1" t="str">
        <v>Разъем РШ-ВШ 32А 250В 2P+PE(ОУ) пластиковый белый Simple</v>
      </c>
      <c r="D790" s="2" t="str">
        <v>шт</v>
      </c>
      <c r="E790" s="2">
        <v>278.79000000000002</v>
      </c>
      <c r="F790" s="2">
        <v>15</v>
      </c>
      <c r="G790" s="3">
        <v>4181.8500000000004</v>
      </c>
      <c r="H790" s="3">
        <v>0</v>
      </c>
      <c r="J790" s="14">
        <v>0</v>
      </c>
      <c r="K790" s="14">
        <v>0</v>
      </c>
      <c r="N790" s="14">
        <v>15</v>
      </c>
      <c r="O790" s="14">
        <v>4181.8500000000004</v>
      </c>
      <c r="Q790" s="12">
        <v>0</v>
      </c>
      <c r="R790" s="12">
        <v>0</v>
      </c>
      <c r="T790" s="12">
        <v>0</v>
      </c>
      <c r="U790" s="12">
        <v>0</v>
      </c>
      <c r="W790" s="12">
        <v>0</v>
      </c>
      <c r="X790" s="12">
        <v>0</v>
      </c>
      <c r="Z790" s="12">
        <v>0</v>
      </c>
      <c r="AA790" s="12">
        <v>0</v>
      </c>
      <c r="AC790" s="12">
        <v>0</v>
      </c>
      <c r="AD790" s="12">
        <v>0</v>
      </c>
      <c r="AF790" s="12">
        <v>0</v>
      </c>
      <c r="AG790" s="12">
        <v>0</v>
      </c>
      <c r="AI790" s="12">
        <v>0</v>
      </c>
      <c r="AJ790" s="12">
        <v>0</v>
      </c>
      <c r="AL790" s="12">
        <v>0</v>
      </c>
      <c r="AM790" s="12">
        <v>0</v>
      </c>
      <c r="AO790" s="12">
        <v>0</v>
      </c>
      <c r="AP790" s="12">
        <v>0</v>
      </c>
      <c r="AR790" s="12">
        <v>0</v>
      </c>
      <c r="AS790" s="12">
        <v>0</v>
      </c>
      <c r="AU790" s="12">
        <v>0</v>
      </c>
      <c r="AV790" s="12">
        <v>0</v>
      </c>
      <c r="AX790" s="12">
        <v>0</v>
      </c>
      <c r="AY790" s="12">
        <v>0</v>
      </c>
    </row>
    <row r="791" spans="2:51" x14ac:dyDescent="0.25">
      <c r="B791" s="2">
        <v>699</v>
      </c>
      <c r="C791" s="1" t="str">
        <v>Монтаж и подключение силовой розетки на электроплиту</v>
      </c>
      <c r="D791" s="2" t="str">
        <v>шт</v>
      </c>
      <c r="E791" s="2">
        <v>344.27</v>
      </c>
      <c r="F791" s="2">
        <v>15</v>
      </c>
      <c r="G791" s="3">
        <v>0</v>
      </c>
      <c r="H791" s="3">
        <v>5164.05</v>
      </c>
      <c r="J791" s="14">
        <v>0</v>
      </c>
      <c r="K791" s="14">
        <v>0</v>
      </c>
      <c r="N791" s="14">
        <v>15</v>
      </c>
      <c r="O791" s="14">
        <v>5164.0499999999993</v>
      </c>
      <c r="Q791" s="12">
        <v>0</v>
      </c>
      <c r="R791" s="12">
        <v>0</v>
      </c>
      <c r="T791" s="12">
        <v>0</v>
      </c>
      <c r="U791" s="12">
        <v>0</v>
      </c>
      <c r="W791" s="12">
        <v>0</v>
      </c>
      <c r="X791" s="12">
        <v>0</v>
      </c>
      <c r="Z791" s="12">
        <v>0</v>
      </c>
      <c r="AA791" s="12">
        <v>0</v>
      </c>
      <c r="AC791" s="12">
        <v>0</v>
      </c>
      <c r="AD791" s="12">
        <v>0</v>
      </c>
      <c r="AF791" s="12">
        <v>0</v>
      </c>
      <c r="AG791" s="12">
        <v>0</v>
      </c>
      <c r="AI791" s="12">
        <v>0</v>
      </c>
      <c r="AJ791" s="12">
        <v>0</v>
      </c>
      <c r="AL791" s="12">
        <v>0</v>
      </c>
      <c r="AM791" s="12">
        <v>0</v>
      </c>
      <c r="AO791" s="12">
        <v>0</v>
      </c>
      <c r="AP791" s="12">
        <v>0</v>
      </c>
      <c r="AR791" s="12">
        <v>0</v>
      </c>
      <c r="AS791" s="12">
        <v>0</v>
      </c>
      <c r="AU791" s="12">
        <v>0</v>
      </c>
      <c r="AV791" s="12">
        <v>0</v>
      </c>
      <c r="AX791" s="12">
        <v>0</v>
      </c>
      <c r="AY791" s="12">
        <v>0</v>
      </c>
    </row>
    <row r="792" spans="2:51" x14ac:dyDescent="0.25">
      <c r="B792" s="2">
        <v>700</v>
      </c>
      <c r="C792" s="1" t="str">
        <v>Гермес PLUS Розетка с заземлением наружная с крышкой IP54</v>
      </c>
      <c r="D792" s="2" t="str">
        <v>шт</v>
      </c>
      <c r="E792" s="2">
        <v>330.93</v>
      </c>
      <c r="F792" s="2">
        <v>3</v>
      </c>
      <c r="G792" s="3">
        <v>992.79</v>
      </c>
      <c r="H792" s="3">
        <v>0</v>
      </c>
      <c r="J792" s="14">
        <v>0</v>
      </c>
      <c r="K792" s="14">
        <v>0</v>
      </c>
      <c r="N792" s="14">
        <v>3</v>
      </c>
      <c r="O792" s="14">
        <v>992.79</v>
      </c>
      <c r="Q792" s="12">
        <v>0</v>
      </c>
      <c r="R792" s="12">
        <v>0</v>
      </c>
      <c r="T792" s="12">
        <v>0</v>
      </c>
      <c r="U792" s="12">
        <v>0</v>
      </c>
      <c r="W792" s="12">
        <v>0</v>
      </c>
      <c r="X792" s="12">
        <v>0</v>
      </c>
      <c r="Z792" s="12">
        <v>0</v>
      </c>
      <c r="AA792" s="12">
        <v>0</v>
      </c>
      <c r="AC792" s="12">
        <v>0</v>
      </c>
      <c r="AD792" s="12">
        <v>0</v>
      </c>
      <c r="AF792" s="12">
        <v>0</v>
      </c>
      <c r="AG792" s="12">
        <v>0</v>
      </c>
      <c r="AI792" s="12">
        <v>0</v>
      </c>
      <c r="AJ792" s="12">
        <v>0</v>
      </c>
      <c r="AL792" s="12">
        <v>0</v>
      </c>
      <c r="AM792" s="12">
        <v>0</v>
      </c>
      <c r="AO792" s="12">
        <v>0</v>
      </c>
      <c r="AP792" s="12">
        <v>0</v>
      </c>
      <c r="AR792" s="12">
        <v>0</v>
      </c>
      <c r="AS792" s="12">
        <v>0</v>
      </c>
      <c r="AU792" s="12">
        <v>0</v>
      </c>
      <c r="AV792" s="12">
        <v>0</v>
      </c>
      <c r="AX792" s="12">
        <v>0</v>
      </c>
      <c r="AY792" s="12">
        <v>0</v>
      </c>
    </row>
    <row r="793" spans="2:51" x14ac:dyDescent="0.25">
      <c r="B793" s="2">
        <v>701</v>
      </c>
      <c r="C793" s="1" t="str">
        <v>Монтаж и подключение розеток и выключателей открытой установки</v>
      </c>
      <c r="D793" s="2" t="str">
        <v>шт</v>
      </c>
      <c r="E793" s="2">
        <v>256.2</v>
      </c>
      <c r="F793" s="2">
        <v>3</v>
      </c>
      <c r="G793" s="3">
        <v>0</v>
      </c>
      <c r="H793" s="3">
        <v>768.6</v>
      </c>
      <c r="J793" s="14">
        <v>0</v>
      </c>
      <c r="K793" s="14">
        <v>0</v>
      </c>
      <c r="N793" s="14">
        <v>3</v>
      </c>
      <c r="O793" s="14">
        <v>768.59999999999991</v>
      </c>
      <c r="Q793" s="12">
        <v>0</v>
      </c>
      <c r="R793" s="12">
        <v>0</v>
      </c>
      <c r="T793" s="12">
        <v>0</v>
      </c>
      <c r="U793" s="12">
        <v>0</v>
      </c>
      <c r="W793" s="12">
        <v>0</v>
      </c>
      <c r="X793" s="12">
        <v>0</v>
      </c>
      <c r="Z793" s="12">
        <v>0</v>
      </c>
      <c r="AA793" s="12">
        <v>0</v>
      </c>
      <c r="AC793" s="12">
        <v>0</v>
      </c>
      <c r="AD793" s="12">
        <v>0</v>
      </c>
      <c r="AF793" s="12">
        <v>0</v>
      </c>
      <c r="AG793" s="12">
        <v>0</v>
      </c>
      <c r="AI793" s="12">
        <v>0</v>
      </c>
      <c r="AJ793" s="12">
        <v>0</v>
      </c>
      <c r="AL793" s="12">
        <v>0</v>
      </c>
      <c r="AM793" s="12">
        <v>0</v>
      </c>
      <c r="AO793" s="12">
        <v>0</v>
      </c>
      <c r="AP793" s="12">
        <v>0</v>
      </c>
      <c r="AR793" s="12">
        <v>0</v>
      </c>
      <c r="AS793" s="12">
        <v>0</v>
      </c>
      <c r="AU793" s="12">
        <v>0</v>
      </c>
      <c r="AV793" s="12">
        <v>0</v>
      </c>
      <c r="AX793" s="12">
        <v>0</v>
      </c>
      <c r="AY793" s="12">
        <v>0</v>
      </c>
    </row>
    <row r="794" spans="2:51" x14ac:dyDescent="0.25">
      <c r="B794" s="2">
        <v>702</v>
      </c>
      <c r="C794" s="1" t="str">
        <v>Выключатель одноклавишный ATLASDESIGN схема 1 10АХ механизм белый</v>
      </c>
      <c r="D794" s="2" t="str">
        <v>шт</v>
      </c>
      <c r="E794" s="2">
        <v>136.99</v>
      </c>
      <c r="F794" s="2">
        <v>48</v>
      </c>
      <c r="G794" s="3">
        <v>6575.52</v>
      </c>
      <c r="H794" s="3">
        <v>0</v>
      </c>
      <c r="J794" s="14">
        <v>0</v>
      </c>
      <c r="K794" s="14">
        <v>0</v>
      </c>
      <c r="N794" s="14">
        <v>48</v>
      </c>
      <c r="O794" s="14">
        <v>6575.52</v>
      </c>
      <c r="Q794" s="12">
        <v>0</v>
      </c>
      <c r="R794" s="12">
        <v>0</v>
      </c>
      <c r="T794" s="12">
        <v>0</v>
      </c>
      <c r="U794" s="12">
        <v>0</v>
      </c>
      <c r="W794" s="12">
        <v>0</v>
      </c>
      <c r="X794" s="12">
        <v>0</v>
      </c>
      <c r="Z794" s="12">
        <v>0</v>
      </c>
      <c r="AA794" s="12">
        <v>0</v>
      </c>
      <c r="AC794" s="12">
        <v>0</v>
      </c>
      <c r="AD794" s="12">
        <v>0</v>
      </c>
      <c r="AF794" s="12">
        <v>0</v>
      </c>
      <c r="AG794" s="12">
        <v>0</v>
      </c>
      <c r="AI794" s="12">
        <v>0</v>
      </c>
      <c r="AJ794" s="12">
        <v>0</v>
      </c>
      <c r="AL794" s="12">
        <v>0</v>
      </c>
      <c r="AM794" s="12">
        <v>0</v>
      </c>
      <c r="AO794" s="12">
        <v>0</v>
      </c>
      <c r="AP794" s="12">
        <v>0</v>
      </c>
      <c r="AR794" s="12">
        <v>0</v>
      </c>
      <c r="AS794" s="12">
        <v>0</v>
      </c>
      <c r="AU794" s="12">
        <v>0</v>
      </c>
      <c r="AV794" s="12">
        <v>0</v>
      </c>
      <c r="AX794" s="12">
        <v>0</v>
      </c>
      <c r="AY794" s="12">
        <v>0</v>
      </c>
    </row>
    <row r="795" spans="2:51" x14ac:dyDescent="0.25">
      <c r="B795" s="2">
        <v>703</v>
      </c>
      <c r="C795" s="1" t="str">
        <v>Выключатель двухклавишный ATLASDESIGN схема 5 10АХ механизм белый</v>
      </c>
      <c r="D795" s="2" t="str">
        <v>шт</v>
      </c>
      <c r="E795" s="2">
        <v>178.27</v>
      </c>
      <c r="F795" s="2">
        <v>43</v>
      </c>
      <c r="G795" s="3">
        <v>7665.61</v>
      </c>
      <c r="H795" s="3">
        <v>0</v>
      </c>
      <c r="J795" s="14">
        <v>0</v>
      </c>
      <c r="K795" s="14">
        <v>0</v>
      </c>
      <c r="N795" s="14">
        <v>43</v>
      </c>
      <c r="O795" s="14">
        <v>7665.6100000000006</v>
      </c>
      <c r="Q795" s="12">
        <v>0</v>
      </c>
      <c r="R795" s="12">
        <v>0</v>
      </c>
      <c r="T795" s="12">
        <v>0</v>
      </c>
      <c r="U795" s="12">
        <v>0</v>
      </c>
      <c r="W795" s="12">
        <v>0</v>
      </c>
      <c r="X795" s="12">
        <v>0</v>
      </c>
      <c r="Z795" s="12">
        <v>0</v>
      </c>
      <c r="AA795" s="12">
        <v>0</v>
      </c>
      <c r="AC795" s="12">
        <v>0</v>
      </c>
      <c r="AD795" s="12">
        <v>0</v>
      </c>
      <c r="AF795" s="12">
        <v>0</v>
      </c>
      <c r="AG795" s="12">
        <v>0</v>
      </c>
      <c r="AI795" s="12">
        <v>0</v>
      </c>
      <c r="AJ795" s="12">
        <v>0</v>
      </c>
      <c r="AL795" s="12">
        <v>0</v>
      </c>
      <c r="AM795" s="12">
        <v>0</v>
      </c>
      <c r="AO795" s="12">
        <v>0</v>
      </c>
      <c r="AP795" s="12">
        <v>0</v>
      </c>
      <c r="AR795" s="12">
        <v>0</v>
      </c>
      <c r="AS795" s="12">
        <v>0</v>
      </c>
      <c r="AU795" s="12">
        <v>0</v>
      </c>
      <c r="AV795" s="12">
        <v>0</v>
      </c>
      <c r="AX795" s="12">
        <v>0</v>
      </c>
      <c r="AY795" s="12">
        <v>0</v>
      </c>
    </row>
    <row r="796" spans="2:51" x14ac:dyDescent="0.25">
      <c r="B796" s="2">
        <v>704</v>
      </c>
      <c r="C796" s="1" t="str">
        <v>Выключатель трехклавишный ATLASDESIGN схема 1+1+1 10АХ механизм белый</v>
      </c>
      <c r="D796" s="2" t="str">
        <v>шт</v>
      </c>
      <c r="E796" s="2">
        <v>274</v>
      </c>
      <c r="F796" s="2">
        <v>3</v>
      </c>
      <c r="G796" s="3">
        <v>822</v>
      </c>
      <c r="H796" s="3">
        <v>0</v>
      </c>
      <c r="J796" s="14">
        <v>0</v>
      </c>
      <c r="K796" s="14">
        <v>0</v>
      </c>
      <c r="N796" s="14">
        <v>3</v>
      </c>
      <c r="O796" s="14">
        <v>822</v>
      </c>
      <c r="Q796" s="12">
        <v>0</v>
      </c>
      <c r="R796" s="12">
        <v>0</v>
      </c>
      <c r="T796" s="12">
        <v>0</v>
      </c>
      <c r="U796" s="12">
        <v>0</v>
      </c>
      <c r="W796" s="12">
        <v>0</v>
      </c>
      <c r="X796" s="12">
        <v>0</v>
      </c>
      <c r="Z796" s="12">
        <v>0</v>
      </c>
      <c r="AA796" s="12">
        <v>0</v>
      </c>
      <c r="AC796" s="12">
        <v>0</v>
      </c>
      <c r="AD796" s="12">
        <v>0</v>
      </c>
      <c r="AF796" s="12">
        <v>0</v>
      </c>
      <c r="AG796" s="12">
        <v>0</v>
      </c>
      <c r="AI796" s="12">
        <v>0</v>
      </c>
      <c r="AJ796" s="12">
        <v>0</v>
      </c>
      <c r="AL796" s="12">
        <v>0</v>
      </c>
      <c r="AM796" s="12">
        <v>0</v>
      </c>
      <c r="AO796" s="12">
        <v>0</v>
      </c>
      <c r="AP796" s="12">
        <v>0</v>
      </c>
      <c r="AR796" s="12">
        <v>0</v>
      </c>
      <c r="AS796" s="12">
        <v>0</v>
      </c>
      <c r="AU796" s="12">
        <v>0</v>
      </c>
      <c r="AV796" s="12">
        <v>0</v>
      </c>
      <c r="AX796" s="12">
        <v>0</v>
      </c>
      <c r="AY796" s="12">
        <v>0</v>
      </c>
    </row>
    <row r="797" spans="2:51" x14ac:dyDescent="0.25">
      <c r="B797" s="2">
        <v>705</v>
      </c>
      <c r="C797" s="1" t="str">
        <v>Рамка однопостовая ATLASDESIGN белый</v>
      </c>
      <c r="D797" s="2" t="str">
        <v>шт</v>
      </c>
      <c r="E797" s="2">
        <v>44.84</v>
      </c>
      <c r="F797" s="2">
        <v>94</v>
      </c>
      <c r="G797" s="3">
        <v>4214.96</v>
      </c>
      <c r="H797" s="3">
        <v>0</v>
      </c>
      <c r="J797" s="14">
        <v>0</v>
      </c>
      <c r="K797" s="14">
        <v>0</v>
      </c>
      <c r="N797" s="14">
        <v>94</v>
      </c>
      <c r="O797" s="14">
        <v>4214.96</v>
      </c>
      <c r="Q797" s="12">
        <v>0</v>
      </c>
      <c r="R797" s="12">
        <v>0</v>
      </c>
      <c r="T797" s="12">
        <v>0</v>
      </c>
      <c r="U797" s="12">
        <v>0</v>
      </c>
      <c r="W797" s="12">
        <v>0</v>
      </c>
      <c r="X797" s="12">
        <v>0</v>
      </c>
      <c r="Z797" s="12">
        <v>0</v>
      </c>
      <c r="AA797" s="12">
        <v>0</v>
      </c>
      <c r="AC797" s="12">
        <v>0</v>
      </c>
      <c r="AD797" s="12">
        <v>0</v>
      </c>
      <c r="AF797" s="12">
        <v>0</v>
      </c>
      <c r="AG797" s="12">
        <v>0</v>
      </c>
      <c r="AI797" s="12">
        <v>0</v>
      </c>
      <c r="AJ797" s="12">
        <v>0</v>
      </c>
      <c r="AL797" s="12">
        <v>0</v>
      </c>
      <c r="AM797" s="12">
        <v>0</v>
      </c>
      <c r="AO797" s="12">
        <v>0</v>
      </c>
      <c r="AP797" s="12">
        <v>0</v>
      </c>
      <c r="AR797" s="12">
        <v>0</v>
      </c>
      <c r="AS797" s="12">
        <v>0</v>
      </c>
      <c r="AU797" s="12">
        <v>0</v>
      </c>
      <c r="AV797" s="12">
        <v>0</v>
      </c>
      <c r="AX797" s="12">
        <v>0</v>
      </c>
      <c r="AY797" s="12">
        <v>0</v>
      </c>
    </row>
    <row r="798" spans="2:51" x14ac:dyDescent="0.25">
      <c r="B798" s="2">
        <v>706</v>
      </c>
      <c r="C798" s="1" t="str">
        <v>Монтаж и подключение выключателей скрытой установки</v>
      </c>
      <c r="D798" s="2" t="str">
        <v>шт</v>
      </c>
      <c r="E798" s="2">
        <v>192.15</v>
      </c>
      <c r="F798" s="2">
        <v>94</v>
      </c>
      <c r="G798" s="3">
        <v>0</v>
      </c>
      <c r="H798" s="3">
        <v>18062.099999999999</v>
      </c>
      <c r="J798" s="14">
        <v>0</v>
      </c>
      <c r="K798" s="14">
        <v>0</v>
      </c>
      <c r="N798" s="14">
        <v>94</v>
      </c>
      <c r="O798" s="14">
        <v>18062.100000000002</v>
      </c>
      <c r="Q798" s="12">
        <v>0</v>
      </c>
      <c r="R798" s="12">
        <v>0</v>
      </c>
      <c r="T798" s="12">
        <v>0</v>
      </c>
      <c r="U798" s="12">
        <v>0</v>
      </c>
      <c r="W798" s="12">
        <v>0</v>
      </c>
      <c r="X798" s="12">
        <v>0</v>
      </c>
      <c r="Z798" s="12">
        <v>0</v>
      </c>
      <c r="AA798" s="12">
        <v>0</v>
      </c>
      <c r="AC798" s="12">
        <v>0</v>
      </c>
      <c r="AD798" s="12">
        <v>0</v>
      </c>
      <c r="AF798" s="12">
        <v>0</v>
      </c>
      <c r="AG798" s="12">
        <v>0</v>
      </c>
      <c r="AI798" s="12">
        <v>0</v>
      </c>
      <c r="AJ798" s="12">
        <v>0</v>
      </c>
      <c r="AL798" s="12">
        <v>0</v>
      </c>
      <c r="AM798" s="12">
        <v>0</v>
      </c>
      <c r="AO798" s="12">
        <v>0</v>
      </c>
      <c r="AP798" s="12">
        <v>0</v>
      </c>
      <c r="AR798" s="12">
        <v>0</v>
      </c>
      <c r="AS798" s="12">
        <v>0</v>
      </c>
      <c r="AU798" s="12">
        <v>0</v>
      </c>
      <c r="AV798" s="12">
        <v>0</v>
      </c>
      <c r="AX798" s="12">
        <v>0</v>
      </c>
      <c r="AY798" s="12">
        <v>0</v>
      </c>
    </row>
    <row r="799" spans="2:51" x14ac:dyDescent="0.25">
      <c r="B799" s="2">
        <v>707</v>
      </c>
      <c r="C799" s="1" t="str">
        <v>КРЗ-0,4</v>
      </c>
      <c r="D799" s="2" t="str">
        <v>шт</v>
      </c>
      <c r="E799" s="2">
        <v>285.02</v>
      </c>
      <c r="F799" s="2">
        <v>15</v>
      </c>
      <c r="G799" s="3">
        <v>4275.3</v>
      </c>
      <c r="H799" s="3">
        <v>0</v>
      </c>
      <c r="J799" s="14">
        <v>0</v>
      </c>
      <c r="K799" s="14">
        <v>0</v>
      </c>
      <c r="N799" s="14">
        <v>15</v>
      </c>
      <c r="O799" s="14">
        <v>4275.2999999999993</v>
      </c>
      <c r="Q799" s="12">
        <v>0</v>
      </c>
      <c r="R799" s="12">
        <v>0</v>
      </c>
      <c r="T799" s="12">
        <v>0</v>
      </c>
      <c r="U799" s="12">
        <v>0</v>
      </c>
      <c r="W799" s="12">
        <v>0</v>
      </c>
      <c r="X799" s="12">
        <v>0</v>
      </c>
      <c r="Z799" s="12">
        <v>0</v>
      </c>
      <c r="AA799" s="12">
        <v>0</v>
      </c>
      <c r="AC799" s="12">
        <v>0</v>
      </c>
      <c r="AD799" s="12">
        <v>0</v>
      </c>
      <c r="AF799" s="12">
        <v>0</v>
      </c>
      <c r="AG799" s="12">
        <v>0</v>
      </c>
      <c r="AI799" s="12">
        <v>0</v>
      </c>
      <c r="AJ799" s="12">
        <v>0</v>
      </c>
      <c r="AL799" s="12">
        <v>0</v>
      </c>
      <c r="AM799" s="12">
        <v>0</v>
      </c>
      <c r="AO799" s="12">
        <v>0</v>
      </c>
      <c r="AP799" s="12">
        <v>0</v>
      </c>
      <c r="AR799" s="12">
        <v>0</v>
      </c>
      <c r="AS799" s="12">
        <v>0</v>
      </c>
      <c r="AU799" s="12">
        <v>0</v>
      </c>
      <c r="AV799" s="12">
        <v>0</v>
      </c>
      <c r="AX799" s="12">
        <v>0</v>
      </c>
      <c r="AY799" s="12">
        <v>0</v>
      </c>
    </row>
    <row r="800" spans="2:51" x14ac:dyDescent="0.25">
      <c r="B800" s="2">
        <v>708</v>
      </c>
      <c r="C800" s="1" t="str">
        <v>Монтаж и подключение коробки заземления КРЗ</v>
      </c>
      <c r="D800" s="2" t="str">
        <v>шт</v>
      </c>
      <c r="E800" s="2">
        <v>343.74</v>
      </c>
      <c r="F800" s="2">
        <v>15</v>
      </c>
      <c r="G800" s="3">
        <v>0</v>
      </c>
      <c r="H800" s="3">
        <v>5156.1000000000004</v>
      </c>
      <c r="J800" s="14">
        <v>0</v>
      </c>
      <c r="K800" s="14">
        <v>0</v>
      </c>
      <c r="N800" s="14">
        <v>15</v>
      </c>
      <c r="O800" s="14">
        <v>5156.1000000000004</v>
      </c>
      <c r="Q800" s="12">
        <v>0</v>
      </c>
      <c r="R800" s="12">
        <v>0</v>
      </c>
      <c r="T800" s="12">
        <v>0</v>
      </c>
      <c r="U800" s="12">
        <v>0</v>
      </c>
      <c r="W800" s="12">
        <v>0</v>
      </c>
      <c r="X800" s="12">
        <v>0</v>
      </c>
      <c r="Z800" s="12">
        <v>0</v>
      </c>
      <c r="AA800" s="12">
        <v>0</v>
      </c>
      <c r="AC800" s="12">
        <v>0</v>
      </c>
      <c r="AD800" s="12">
        <v>0</v>
      </c>
      <c r="AF800" s="12">
        <v>0</v>
      </c>
      <c r="AG800" s="12">
        <v>0</v>
      </c>
      <c r="AI800" s="12">
        <v>0</v>
      </c>
      <c r="AJ800" s="12">
        <v>0</v>
      </c>
      <c r="AL800" s="12">
        <v>0</v>
      </c>
      <c r="AM800" s="12">
        <v>0</v>
      </c>
      <c r="AO800" s="12">
        <v>0</v>
      </c>
      <c r="AP800" s="12">
        <v>0</v>
      </c>
      <c r="AR800" s="12">
        <v>0</v>
      </c>
      <c r="AS800" s="12">
        <v>0</v>
      </c>
      <c r="AU800" s="12">
        <v>0</v>
      </c>
      <c r="AV800" s="12">
        <v>0</v>
      </c>
      <c r="AX800" s="12">
        <v>0</v>
      </c>
      <c r="AY800" s="12">
        <v>0</v>
      </c>
    </row>
    <row r="801" spans="2:51" x14ac:dyDescent="0.25">
      <c r="B801" s="2">
        <v>709</v>
      </c>
      <c r="C801" s="1" t="str">
        <v>Звонок Зуммер-1-04 (2ТК) двухтональный без кнопки пластик АБС проводной 220В (Зуммер-1-04 (2ТК))</v>
      </c>
      <c r="D801" s="2" t="str">
        <v>шт</v>
      </c>
      <c r="E801" s="2">
        <v>261.54000000000002</v>
      </c>
      <c r="F801" s="2">
        <v>15</v>
      </c>
      <c r="G801" s="3">
        <v>3923.1</v>
      </c>
      <c r="H801" s="3">
        <v>0</v>
      </c>
      <c r="J801" s="14">
        <v>0</v>
      </c>
      <c r="K801" s="14">
        <v>0</v>
      </c>
      <c r="N801" s="14">
        <v>15</v>
      </c>
      <c r="O801" s="14">
        <v>3923.1000000000004</v>
      </c>
      <c r="Q801" s="12">
        <v>0</v>
      </c>
      <c r="R801" s="12">
        <v>0</v>
      </c>
      <c r="T801" s="12">
        <v>0</v>
      </c>
      <c r="U801" s="12">
        <v>0</v>
      </c>
      <c r="W801" s="12">
        <v>0</v>
      </c>
      <c r="X801" s="12">
        <v>0</v>
      </c>
      <c r="Z801" s="12">
        <v>0</v>
      </c>
      <c r="AA801" s="12">
        <v>0</v>
      </c>
      <c r="AC801" s="12">
        <v>0</v>
      </c>
      <c r="AD801" s="12">
        <v>0</v>
      </c>
      <c r="AF801" s="12">
        <v>0</v>
      </c>
      <c r="AG801" s="12">
        <v>0</v>
      </c>
      <c r="AI801" s="12">
        <v>0</v>
      </c>
      <c r="AJ801" s="12">
        <v>0</v>
      </c>
      <c r="AL801" s="12">
        <v>0</v>
      </c>
      <c r="AM801" s="12">
        <v>0</v>
      </c>
      <c r="AO801" s="12">
        <v>0</v>
      </c>
      <c r="AP801" s="12">
        <v>0</v>
      </c>
      <c r="AR801" s="12">
        <v>0</v>
      </c>
      <c r="AS801" s="12">
        <v>0</v>
      </c>
      <c r="AU801" s="12">
        <v>0</v>
      </c>
      <c r="AV801" s="12">
        <v>0</v>
      </c>
      <c r="AX801" s="12">
        <v>0</v>
      </c>
      <c r="AY801" s="12">
        <v>0</v>
      </c>
    </row>
    <row r="802" spans="2:51" x14ac:dyDescent="0.25">
      <c r="B802" s="2">
        <v>710</v>
      </c>
      <c r="C802" s="1" t="str">
        <v>Беларусь Кнопка для звонков</v>
      </c>
      <c r="D802" s="2" t="str">
        <v>шт</v>
      </c>
      <c r="E802" s="2">
        <v>74.73</v>
      </c>
      <c r="F802" s="2">
        <v>15</v>
      </c>
      <c r="G802" s="3">
        <v>1120.95</v>
      </c>
      <c r="H802" s="3">
        <v>0</v>
      </c>
      <c r="J802" s="14">
        <v>0</v>
      </c>
      <c r="K802" s="14">
        <v>0</v>
      </c>
      <c r="N802" s="14">
        <v>15</v>
      </c>
      <c r="O802" s="14">
        <v>1120.95</v>
      </c>
      <c r="Q802" s="12">
        <v>0</v>
      </c>
      <c r="R802" s="12">
        <v>0</v>
      </c>
      <c r="T802" s="12">
        <v>0</v>
      </c>
      <c r="U802" s="12">
        <v>0</v>
      </c>
      <c r="W802" s="12">
        <v>0</v>
      </c>
      <c r="X802" s="12">
        <v>0</v>
      </c>
      <c r="Z802" s="12">
        <v>0</v>
      </c>
      <c r="AA802" s="12">
        <v>0</v>
      </c>
      <c r="AC802" s="12">
        <v>0</v>
      </c>
      <c r="AD802" s="12">
        <v>0</v>
      </c>
      <c r="AF802" s="12">
        <v>0</v>
      </c>
      <c r="AG802" s="12">
        <v>0</v>
      </c>
      <c r="AI802" s="12">
        <v>0</v>
      </c>
      <c r="AJ802" s="12">
        <v>0</v>
      </c>
      <c r="AL802" s="12">
        <v>0</v>
      </c>
      <c r="AM802" s="12">
        <v>0</v>
      </c>
      <c r="AO802" s="12">
        <v>0</v>
      </c>
      <c r="AP802" s="12">
        <v>0</v>
      </c>
      <c r="AR802" s="12">
        <v>0</v>
      </c>
      <c r="AS802" s="12">
        <v>0</v>
      </c>
      <c r="AU802" s="12">
        <v>0</v>
      </c>
      <c r="AV802" s="12">
        <v>0</v>
      </c>
      <c r="AX802" s="12">
        <v>0</v>
      </c>
      <c r="AY802" s="12">
        <v>0</v>
      </c>
    </row>
    <row r="803" spans="2:51" x14ac:dyDescent="0.25">
      <c r="B803" s="2">
        <v>711</v>
      </c>
      <c r="C803" s="1" t="str">
        <v>Монтаж и подключение звонка</v>
      </c>
      <c r="D803" s="2" t="str">
        <v>шт</v>
      </c>
      <c r="E803" s="2">
        <v>160.13</v>
      </c>
      <c r="F803" s="2">
        <v>15</v>
      </c>
      <c r="G803" s="3">
        <v>0</v>
      </c>
      <c r="H803" s="3">
        <v>2401.9499999999998</v>
      </c>
      <c r="J803" s="14">
        <v>0</v>
      </c>
      <c r="K803" s="14">
        <v>0</v>
      </c>
      <c r="N803" s="14">
        <v>15</v>
      </c>
      <c r="O803" s="14">
        <v>2401.9499999999998</v>
      </c>
      <c r="Q803" s="12">
        <v>0</v>
      </c>
      <c r="R803" s="12">
        <v>0</v>
      </c>
      <c r="T803" s="12">
        <v>0</v>
      </c>
      <c r="U803" s="12">
        <v>0</v>
      </c>
      <c r="W803" s="12">
        <v>0</v>
      </c>
      <c r="X803" s="12">
        <v>0</v>
      </c>
      <c r="Z803" s="12">
        <v>0</v>
      </c>
      <c r="AA803" s="12">
        <v>0</v>
      </c>
      <c r="AC803" s="12">
        <v>0</v>
      </c>
      <c r="AD803" s="12">
        <v>0</v>
      </c>
      <c r="AF803" s="12">
        <v>0</v>
      </c>
      <c r="AG803" s="12">
        <v>0</v>
      </c>
      <c r="AI803" s="12">
        <v>0</v>
      </c>
      <c r="AJ803" s="12">
        <v>0</v>
      </c>
      <c r="AL803" s="12">
        <v>0</v>
      </c>
      <c r="AM803" s="12">
        <v>0</v>
      </c>
      <c r="AO803" s="12">
        <v>0</v>
      </c>
      <c r="AP803" s="12">
        <v>0</v>
      </c>
      <c r="AR803" s="12">
        <v>0</v>
      </c>
      <c r="AS803" s="12">
        <v>0</v>
      </c>
      <c r="AU803" s="12">
        <v>0</v>
      </c>
      <c r="AV803" s="12">
        <v>0</v>
      </c>
      <c r="AX803" s="12">
        <v>0</v>
      </c>
      <c r="AY803" s="12">
        <v>0</v>
      </c>
    </row>
    <row r="804" spans="2:51" x14ac:dyDescent="0.25">
      <c r="B804" s="2">
        <v>712</v>
      </c>
      <c r="C804" s="1" t="str">
        <v>Монтаж и подключение кнопки звонка</v>
      </c>
      <c r="D804" s="2" t="str">
        <v>шт</v>
      </c>
      <c r="E804" s="2">
        <v>160.13</v>
      </c>
      <c r="F804" s="2">
        <v>15</v>
      </c>
      <c r="G804" s="3">
        <v>0</v>
      </c>
      <c r="H804" s="3">
        <v>2401.9499999999998</v>
      </c>
      <c r="J804" s="14">
        <v>0</v>
      </c>
      <c r="K804" s="14">
        <v>0</v>
      </c>
      <c r="N804" s="14">
        <v>15</v>
      </c>
      <c r="O804" s="14">
        <v>2401.9499999999998</v>
      </c>
      <c r="Q804" s="12">
        <v>0</v>
      </c>
      <c r="R804" s="12">
        <v>0</v>
      </c>
      <c r="T804" s="12">
        <v>0</v>
      </c>
      <c r="U804" s="12">
        <v>0</v>
      </c>
      <c r="W804" s="12">
        <v>0</v>
      </c>
      <c r="X804" s="12">
        <v>0</v>
      </c>
      <c r="Z804" s="12">
        <v>0</v>
      </c>
      <c r="AA804" s="12">
        <v>0</v>
      </c>
      <c r="AC804" s="12">
        <v>0</v>
      </c>
      <c r="AD804" s="12">
        <v>0</v>
      </c>
      <c r="AF804" s="12">
        <v>0</v>
      </c>
      <c r="AG804" s="12">
        <v>0</v>
      </c>
      <c r="AI804" s="12">
        <v>0</v>
      </c>
      <c r="AJ804" s="12">
        <v>0</v>
      </c>
      <c r="AL804" s="12">
        <v>0</v>
      </c>
      <c r="AM804" s="12">
        <v>0</v>
      </c>
      <c r="AO804" s="12">
        <v>0</v>
      </c>
      <c r="AP804" s="12">
        <v>0</v>
      </c>
      <c r="AR804" s="12">
        <v>0</v>
      </c>
      <c r="AS804" s="12">
        <v>0</v>
      </c>
      <c r="AU804" s="12">
        <v>0</v>
      </c>
      <c r="AV804" s="12">
        <v>0</v>
      </c>
      <c r="AX804" s="12">
        <v>0</v>
      </c>
      <c r="AY804" s="12">
        <v>0</v>
      </c>
    </row>
    <row r="805" spans="2:51" x14ac:dyDescent="0.25">
      <c r="B805" s="2">
        <v>0</v>
      </c>
      <c r="C805" s="1" t="str">
        <v>5.Электромонтажные изделия</v>
      </c>
      <c r="D805" s="2">
        <v>0</v>
      </c>
      <c r="E805" s="2">
        <v>0</v>
      </c>
      <c r="F805" s="2">
        <v>0</v>
      </c>
      <c r="G805" s="3">
        <v>0</v>
      </c>
      <c r="H805" s="3">
        <v>0</v>
      </c>
      <c r="J805" s="14">
        <v>0</v>
      </c>
      <c r="K805" s="14">
        <v>0</v>
      </c>
      <c r="N805" s="14">
        <v>0</v>
      </c>
      <c r="O805" s="14">
        <v>0</v>
      </c>
      <c r="Q805" s="12">
        <v>0</v>
      </c>
      <c r="R805" s="12">
        <v>0</v>
      </c>
      <c r="T805" s="12">
        <v>0</v>
      </c>
      <c r="U805" s="12">
        <v>0</v>
      </c>
      <c r="W805" s="12">
        <v>0</v>
      </c>
      <c r="X805" s="12">
        <v>0</v>
      </c>
      <c r="Z805" s="12">
        <v>0</v>
      </c>
      <c r="AA805" s="12">
        <v>0</v>
      </c>
      <c r="AC805" s="12">
        <v>0</v>
      </c>
      <c r="AD805" s="12">
        <v>0</v>
      </c>
      <c r="AF805" s="12">
        <v>0</v>
      </c>
      <c r="AG805" s="12">
        <v>0</v>
      </c>
      <c r="AI805" s="12">
        <v>0</v>
      </c>
      <c r="AJ805" s="12">
        <v>0</v>
      </c>
      <c r="AL805" s="12">
        <v>0</v>
      </c>
      <c r="AM805" s="12">
        <v>0</v>
      </c>
      <c r="AO805" s="12">
        <v>0</v>
      </c>
      <c r="AP805" s="12">
        <v>0</v>
      </c>
      <c r="AR805" s="12">
        <v>0</v>
      </c>
      <c r="AS805" s="12">
        <v>0</v>
      </c>
      <c r="AU805" s="12">
        <v>0</v>
      </c>
      <c r="AV805" s="12">
        <v>0</v>
      </c>
      <c r="AX805" s="12">
        <v>0</v>
      </c>
      <c r="AY805" s="12">
        <v>0</v>
      </c>
    </row>
    <row r="806" spans="2:51" x14ac:dyDescent="0.25">
      <c r="B806" s="2">
        <v>713</v>
      </c>
      <c r="C806" s="1" t="str">
        <v>Скрутка СИЗ-1 2.5-4.5мм желтая</v>
      </c>
      <c r="D806" s="2" t="str">
        <v>шт</v>
      </c>
      <c r="E806" s="2">
        <v>4.0599999999999996</v>
      </c>
      <c r="F806" s="2">
        <v>300</v>
      </c>
      <c r="G806" s="3">
        <v>1218</v>
      </c>
      <c r="H806" s="3">
        <v>0</v>
      </c>
      <c r="J806" s="14">
        <v>300</v>
      </c>
      <c r="K806" s="14">
        <v>1217.9999999999998</v>
      </c>
      <c r="N806" s="14">
        <v>0</v>
      </c>
      <c r="O806" s="14">
        <v>0</v>
      </c>
      <c r="Q806" s="12">
        <v>0</v>
      </c>
      <c r="R806" s="12">
        <v>0</v>
      </c>
      <c r="T806" s="12">
        <v>300</v>
      </c>
      <c r="U806" s="12">
        <v>1217.9999999999998</v>
      </c>
      <c r="W806" s="12">
        <v>0</v>
      </c>
      <c r="X806" s="12">
        <v>0</v>
      </c>
      <c r="Z806" s="12">
        <v>0</v>
      </c>
      <c r="AA806" s="12">
        <v>0</v>
      </c>
      <c r="AC806" s="12">
        <v>0</v>
      </c>
      <c r="AD806" s="12">
        <v>0</v>
      </c>
      <c r="AF806" s="12">
        <v>0</v>
      </c>
      <c r="AG806" s="12">
        <v>0</v>
      </c>
      <c r="AI806" s="12">
        <v>0</v>
      </c>
      <c r="AJ806" s="12">
        <v>0</v>
      </c>
      <c r="AL806" s="12">
        <v>0</v>
      </c>
      <c r="AM806" s="12">
        <v>0</v>
      </c>
      <c r="AO806" s="12">
        <v>0</v>
      </c>
      <c r="AP806" s="12">
        <v>0</v>
      </c>
      <c r="AR806" s="12">
        <v>0</v>
      </c>
      <c r="AS806" s="12">
        <v>0</v>
      </c>
      <c r="AU806" s="12">
        <v>0</v>
      </c>
      <c r="AV806" s="12">
        <v>0</v>
      </c>
      <c r="AX806" s="12">
        <v>0</v>
      </c>
      <c r="AY806" s="12">
        <v>0</v>
      </c>
    </row>
    <row r="807" spans="2:51" x14ac:dyDescent="0.25">
      <c r="B807" s="2">
        <v>714</v>
      </c>
      <c r="C807" s="1" t="str">
        <v>Скрутка СИЗ-1 4-11мм красная</v>
      </c>
      <c r="D807" s="2" t="str">
        <v>шт</v>
      </c>
      <c r="E807" s="2">
        <v>5.34</v>
      </c>
      <c r="F807" s="2">
        <v>1300</v>
      </c>
      <c r="G807" s="3">
        <v>6942</v>
      </c>
      <c r="H807" s="3">
        <v>0</v>
      </c>
      <c r="J807" s="14">
        <v>1300</v>
      </c>
      <c r="K807" s="14">
        <v>6942</v>
      </c>
      <c r="N807" s="14">
        <v>0</v>
      </c>
      <c r="O807" s="14">
        <v>0</v>
      </c>
      <c r="Q807" s="12">
        <v>0</v>
      </c>
      <c r="R807" s="12">
        <v>0</v>
      </c>
      <c r="T807" s="12">
        <v>1300</v>
      </c>
      <c r="U807" s="12">
        <v>6942</v>
      </c>
      <c r="W807" s="12">
        <v>0</v>
      </c>
      <c r="X807" s="12">
        <v>0</v>
      </c>
      <c r="Z807" s="12">
        <v>0</v>
      </c>
      <c r="AA807" s="12">
        <v>0</v>
      </c>
      <c r="AC807" s="12">
        <v>0</v>
      </c>
      <c r="AD807" s="12">
        <v>0</v>
      </c>
      <c r="AF807" s="12">
        <v>0</v>
      </c>
      <c r="AG807" s="12">
        <v>0</v>
      </c>
      <c r="AI807" s="12">
        <v>0</v>
      </c>
      <c r="AJ807" s="12">
        <v>0</v>
      </c>
      <c r="AL807" s="12">
        <v>0</v>
      </c>
      <c r="AM807" s="12">
        <v>0</v>
      </c>
      <c r="AO807" s="12">
        <v>0</v>
      </c>
      <c r="AP807" s="12">
        <v>0</v>
      </c>
      <c r="AR807" s="12">
        <v>0</v>
      </c>
      <c r="AS807" s="12">
        <v>0</v>
      </c>
      <c r="AU807" s="12">
        <v>0</v>
      </c>
      <c r="AV807" s="12">
        <v>0</v>
      </c>
      <c r="AX807" s="12">
        <v>0</v>
      </c>
      <c r="AY807" s="12">
        <v>0</v>
      </c>
    </row>
    <row r="808" spans="2:51" x14ac:dyDescent="0.25">
      <c r="B808" s="2">
        <v>715</v>
      </c>
      <c r="C808" s="1" t="str">
        <v>Бирка кабельная У-134 квадрат 55х55 мм</v>
      </c>
      <c r="D808" s="2" t="str">
        <v>шт</v>
      </c>
      <c r="E808" s="2">
        <v>2.46</v>
      </c>
      <c r="F808" s="2">
        <v>22</v>
      </c>
      <c r="G808" s="3">
        <v>54.12</v>
      </c>
      <c r="H808" s="3">
        <v>0</v>
      </c>
      <c r="J808" s="14">
        <v>0</v>
      </c>
      <c r="K808" s="14">
        <v>0</v>
      </c>
      <c r="N808" s="14">
        <v>22</v>
      </c>
      <c r="O808" s="14">
        <v>54.12</v>
      </c>
      <c r="Q808" s="12">
        <v>0</v>
      </c>
      <c r="R808" s="12">
        <v>0</v>
      </c>
      <c r="T808" s="12">
        <v>0</v>
      </c>
      <c r="U808" s="12">
        <v>0</v>
      </c>
      <c r="W808" s="12">
        <v>0</v>
      </c>
      <c r="X808" s="12">
        <v>0</v>
      </c>
      <c r="Z808" s="12">
        <v>0</v>
      </c>
      <c r="AA808" s="12">
        <v>0</v>
      </c>
      <c r="AC808" s="12">
        <v>0</v>
      </c>
      <c r="AD808" s="12">
        <v>0</v>
      </c>
      <c r="AF808" s="12">
        <v>0</v>
      </c>
      <c r="AG808" s="12">
        <v>0</v>
      </c>
      <c r="AI808" s="12">
        <v>0</v>
      </c>
      <c r="AJ808" s="12">
        <v>0</v>
      </c>
      <c r="AL808" s="12">
        <v>0</v>
      </c>
      <c r="AM808" s="12">
        <v>0</v>
      </c>
      <c r="AO808" s="12">
        <v>0</v>
      </c>
      <c r="AP808" s="12">
        <v>0</v>
      </c>
      <c r="AR808" s="12">
        <v>0</v>
      </c>
      <c r="AS808" s="12">
        <v>0</v>
      </c>
      <c r="AU808" s="12">
        <v>0</v>
      </c>
      <c r="AV808" s="12">
        <v>0</v>
      </c>
      <c r="AX808" s="12">
        <v>0</v>
      </c>
      <c r="AY808" s="12">
        <v>0</v>
      </c>
    </row>
    <row r="809" spans="2:51" x14ac:dyDescent="0.25">
      <c r="B809" s="2">
        <v>716</v>
      </c>
      <c r="C809" s="1" t="str">
        <v>Коробка установочная 68мм (С3М2)</v>
      </c>
      <c r="D809" s="2" t="str">
        <v>шт</v>
      </c>
      <c r="E809" s="2">
        <v>12.81</v>
      </c>
      <c r="F809" s="2">
        <v>36</v>
      </c>
      <c r="G809" s="3">
        <v>461.16</v>
      </c>
      <c r="H809" s="3">
        <v>0</v>
      </c>
      <c r="J809" s="14">
        <v>0</v>
      </c>
      <c r="K809" s="14">
        <v>0</v>
      </c>
      <c r="N809" s="14">
        <v>36</v>
      </c>
      <c r="O809" s="14">
        <v>461.16</v>
      </c>
      <c r="Q809" s="12">
        <v>0</v>
      </c>
      <c r="R809" s="12">
        <v>0</v>
      </c>
      <c r="T809" s="12">
        <v>0</v>
      </c>
      <c r="U809" s="12">
        <v>0</v>
      </c>
      <c r="W809" s="12">
        <v>0</v>
      </c>
      <c r="X809" s="12">
        <v>0</v>
      </c>
      <c r="Z809" s="12">
        <v>0</v>
      </c>
      <c r="AA809" s="12">
        <v>0</v>
      </c>
      <c r="AC809" s="12">
        <v>0</v>
      </c>
      <c r="AD809" s="12">
        <v>0</v>
      </c>
      <c r="AF809" s="12">
        <v>0</v>
      </c>
      <c r="AG809" s="12">
        <v>0</v>
      </c>
      <c r="AI809" s="12">
        <v>0</v>
      </c>
      <c r="AJ809" s="12">
        <v>0</v>
      </c>
      <c r="AL809" s="12">
        <v>0</v>
      </c>
      <c r="AM809" s="12">
        <v>0</v>
      </c>
      <c r="AO809" s="12">
        <v>0</v>
      </c>
      <c r="AP809" s="12">
        <v>0</v>
      </c>
      <c r="AR809" s="12">
        <v>0</v>
      </c>
      <c r="AS809" s="12">
        <v>0</v>
      </c>
      <c r="AU809" s="12">
        <v>0</v>
      </c>
      <c r="AV809" s="12">
        <v>0</v>
      </c>
      <c r="AX809" s="12">
        <v>0</v>
      </c>
      <c r="AY809" s="12">
        <v>0</v>
      </c>
    </row>
    <row r="810" spans="2:51" x14ac:dyDescent="0.25">
      <c r="B810" s="2">
        <v>717</v>
      </c>
      <c r="C810" s="1" t="str">
        <v>Высверливание отверстия в кирпиче и вмазывание установочной коробки</v>
      </c>
      <c r="D810" s="2" t="str">
        <v>шт</v>
      </c>
      <c r="E810" s="2">
        <v>320.25</v>
      </c>
      <c r="F810" s="2">
        <v>36</v>
      </c>
      <c r="G810" s="3">
        <v>0</v>
      </c>
      <c r="H810" s="3">
        <v>11529</v>
      </c>
      <c r="J810" s="14">
        <v>0</v>
      </c>
      <c r="K810" s="14">
        <v>0</v>
      </c>
      <c r="N810" s="14">
        <v>36</v>
      </c>
      <c r="O810" s="14">
        <v>11529</v>
      </c>
      <c r="Q810" s="12">
        <v>0</v>
      </c>
      <c r="R810" s="12">
        <v>0</v>
      </c>
      <c r="T810" s="12">
        <v>0</v>
      </c>
      <c r="U810" s="12">
        <v>0</v>
      </c>
      <c r="W810" s="12">
        <v>0</v>
      </c>
      <c r="X810" s="12">
        <v>0</v>
      </c>
      <c r="Z810" s="12">
        <v>0</v>
      </c>
      <c r="AA810" s="12">
        <v>0</v>
      </c>
      <c r="AC810" s="12">
        <v>0</v>
      </c>
      <c r="AD810" s="12">
        <v>0</v>
      </c>
      <c r="AF810" s="12">
        <v>0</v>
      </c>
      <c r="AG810" s="12">
        <v>0</v>
      </c>
      <c r="AI810" s="12">
        <v>0</v>
      </c>
      <c r="AJ810" s="12">
        <v>0</v>
      </c>
      <c r="AL810" s="12">
        <v>0</v>
      </c>
      <c r="AM810" s="12">
        <v>0</v>
      </c>
      <c r="AO810" s="12">
        <v>0</v>
      </c>
      <c r="AP810" s="12">
        <v>0</v>
      </c>
      <c r="AR810" s="12">
        <v>0</v>
      </c>
      <c r="AS810" s="12">
        <v>0</v>
      </c>
      <c r="AU810" s="12">
        <v>0</v>
      </c>
      <c r="AV810" s="12">
        <v>0</v>
      </c>
      <c r="AX810" s="12">
        <v>0</v>
      </c>
      <c r="AY810" s="12">
        <v>0</v>
      </c>
    </row>
    <row r="811" spans="2:51" x14ac:dyDescent="0.25">
      <c r="B811" s="2">
        <v>718</v>
      </c>
      <c r="C811" s="1" t="str">
        <v>Крышка КОН-1М-04</v>
      </c>
      <c r="D811" s="2" t="str">
        <v>шт</v>
      </c>
      <c r="E811" s="2">
        <v>58.21</v>
      </c>
      <c r="F811" s="2">
        <v>200</v>
      </c>
      <c r="G811" s="3">
        <v>11642</v>
      </c>
      <c r="H811" s="3">
        <v>0</v>
      </c>
      <c r="J811" s="14">
        <v>200</v>
      </c>
      <c r="K811" s="14">
        <v>11642</v>
      </c>
      <c r="N811" s="14">
        <v>0</v>
      </c>
      <c r="O811" s="14">
        <v>0</v>
      </c>
      <c r="Q811" s="12">
        <v>0</v>
      </c>
      <c r="R811" s="12">
        <v>0</v>
      </c>
      <c r="T811" s="12">
        <v>200</v>
      </c>
      <c r="U811" s="12">
        <v>11642</v>
      </c>
      <c r="W811" s="12">
        <v>0</v>
      </c>
      <c r="X811" s="12">
        <v>0</v>
      </c>
      <c r="Z811" s="12">
        <v>0</v>
      </c>
      <c r="AA811" s="12">
        <v>0</v>
      </c>
      <c r="AC811" s="12">
        <v>0</v>
      </c>
      <c r="AD811" s="12">
        <v>0</v>
      </c>
      <c r="AF811" s="12">
        <v>0</v>
      </c>
      <c r="AG811" s="12">
        <v>0</v>
      </c>
      <c r="AI811" s="12">
        <v>0</v>
      </c>
      <c r="AJ811" s="12">
        <v>0</v>
      </c>
      <c r="AL811" s="12">
        <v>0</v>
      </c>
      <c r="AM811" s="12">
        <v>0</v>
      </c>
      <c r="AO811" s="12">
        <v>0</v>
      </c>
      <c r="AP811" s="12">
        <v>0</v>
      </c>
      <c r="AR811" s="12">
        <v>0</v>
      </c>
      <c r="AS811" s="12">
        <v>0</v>
      </c>
      <c r="AU811" s="12">
        <v>0</v>
      </c>
      <c r="AV811" s="12">
        <v>0</v>
      </c>
      <c r="AX811" s="12">
        <v>0</v>
      </c>
      <c r="AY811" s="12">
        <v>0</v>
      </c>
    </row>
    <row r="812" spans="2:51" x14ac:dyDescent="0.25">
      <c r="B812" s="2">
        <v>719</v>
      </c>
      <c r="C812" s="1" t="str">
        <v>Монтаж крышки КОН-1М-04</v>
      </c>
      <c r="D812" s="2" t="str">
        <v>шт</v>
      </c>
      <c r="E812" s="2">
        <v>80.06</v>
      </c>
      <c r="F812" s="2">
        <v>200</v>
      </c>
      <c r="G812" s="3">
        <v>0</v>
      </c>
      <c r="H812" s="3">
        <v>16012</v>
      </c>
      <c r="J812" s="14">
        <v>200</v>
      </c>
      <c r="K812" s="14">
        <v>16012</v>
      </c>
      <c r="N812" s="14">
        <v>0</v>
      </c>
      <c r="O812" s="14">
        <v>0</v>
      </c>
      <c r="Q812" s="12">
        <v>0</v>
      </c>
      <c r="R812" s="12">
        <v>0</v>
      </c>
      <c r="T812" s="12">
        <v>200</v>
      </c>
      <c r="U812" s="12">
        <v>16012</v>
      </c>
      <c r="W812" s="12">
        <v>0</v>
      </c>
      <c r="X812" s="12">
        <v>0</v>
      </c>
      <c r="Z812" s="12">
        <v>0</v>
      </c>
      <c r="AA812" s="12">
        <v>0</v>
      </c>
      <c r="AC812" s="12">
        <v>0</v>
      </c>
      <c r="AD812" s="12">
        <v>0</v>
      </c>
      <c r="AF812" s="12">
        <v>0</v>
      </c>
      <c r="AG812" s="12">
        <v>0</v>
      </c>
      <c r="AI812" s="12">
        <v>0</v>
      </c>
      <c r="AJ812" s="12">
        <v>0</v>
      </c>
      <c r="AL812" s="12">
        <v>0</v>
      </c>
      <c r="AM812" s="12">
        <v>0</v>
      </c>
      <c r="AO812" s="12">
        <v>0</v>
      </c>
      <c r="AP812" s="12">
        <v>0</v>
      </c>
      <c r="AR812" s="12">
        <v>0</v>
      </c>
      <c r="AS812" s="12">
        <v>0</v>
      </c>
      <c r="AU812" s="12">
        <v>0</v>
      </c>
      <c r="AV812" s="12">
        <v>0</v>
      </c>
      <c r="AX812" s="12">
        <v>0</v>
      </c>
      <c r="AY812" s="12">
        <v>0</v>
      </c>
    </row>
    <row r="813" spans="2:51" x14ac:dyDescent="0.25">
      <c r="B813" s="2">
        <v>720</v>
      </c>
      <c r="C813" s="1" t="str">
        <v>Подрозетник Ф65мм</v>
      </c>
      <c r="D813" s="2" t="str">
        <v>шт</v>
      </c>
      <c r="E813" s="2">
        <v>53.38</v>
      </c>
      <c r="F813" s="2">
        <v>15</v>
      </c>
      <c r="G813" s="3">
        <v>800.7</v>
      </c>
      <c r="H813" s="3">
        <v>0</v>
      </c>
      <c r="J813" s="14">
        <v>0</v>
      </c>
      <c r="K813" s="14">
        <v>0</v>
      </c>
      <c r="N813" s="14">
        <v>15</v>
      </c>
      <c r="O813" s="14">
        <v>800.7</v>
      </c>
      <c r="Q813" s="12">
        <v>0</v>
      </c>
      <c r="R813" s="12">
        <v>0</v>
      </c>
      <c r="T813" s="12">
        <v>0</v>
      </c>
      <c r="U813" s="12">
        <v>0</v>
      </c>
      <c r="W813" s="12">
        <v>0</v>
      </c>
      <c r="X813" s="12">
        <v>0</v>
      </c>
      <c r="Z813" s="12">
        <v>0</v>
      </c>
      <c r="AA813" s="12">
        <v>0</v>
      </c>
      <c r="AC813" s="12">
        <v>0</v>
      </c>
      <c r="AD813" s="12">
        <v>0</v>
      </c>
      <c r="AF813" s="12">
        <v>0</v>
      </c>
      <c r="AG813" s="12">
        <v>0</v>
      </c>
      <c r="AI813" s="12">
        <v>0</v>
      </c>
      <c r="AJ813" s="12">
        <v>0</v>
      </c>
      <c r="AL813" s="12">
        <v>0</v>
      </c>
      <c r="AM813" s="12">
        <v>0</v>
      </c>
      <c r="AO813" s="12">
        <v>0</v>
      </c>
      <c r="AP813" s="12">
        <v>0</v>
      </c>
      <c r="AR813" s="12">
        <v>0</v>
      </c>
      <c r="AS813" s="12">
        <v>0</v>
      </c>
      <c r="AU813" s="12">
        <v>0</v>
      </c>
      <c r="AV813" s="12">
        <v>0</v>
      </c>
      <c r="AX813" s="12">
        <v>0</v>
      </c>
      <c r="AY813" s="12">
        <v>0</v>
      </c>
    </row>
    <row r="814" spans="2:51" x14ac:dyDescent="0.25">
      <c r="B814" s="2">
        <v>721</v>
      </c>
      <c r="C814" s="1" t="str">
        <v>Подрозетник Ф100мм</v>
      </c>
      <c r="D814" s="2" t="str">
        <v>шт</v>
      </c>
      <c r="E814" s="2">
        <v>64.05</v>
      </c>
      <c r="F814" s="2">
        <v>15</v>
      </c>
      <c r="G814" s="3">
        <v>960.75</v>
      </c>
      <c r="H814" s="3">
        <v>0</v>
      </c>
      <c r="J814" s="14">
        <v>0</v>
      </c>
      <c r="K814" s="14">
        <v>0</v>
      </c>
      <c r="N814" s="14">
        <v>15</v>
      </c>
      <c r="O814" s="14">
        <v>960.75</v>
      </c>
      <c r="Q814" s="12">
        <v>0</v>
      </c>
      <c r="R814" s="12">
        <v>0</v>
      </c>
      <c r="T814" s="12">
        <v>0</v>
      </c>
      <c r="U814" s="12">
        <v>0</v>
      </c>
      <c r="W814" s="12">
        <v>0</v>
      </c>
      <c r="X814" s="12">
        <v>0</v>
      </c>
      <c r="Z814" s="12">
        <v>0</v>
      </c>
      <c r="AA814" s="12">
        <v>0</v>
      </c>
      <c r="AC814" s="12">
        <v>0</v>
      </c>
      <c r="AD814" s="12">
        <v>0</v>
      </c>
      <c r="AF814" s="12">
        <v>0</v>
      </c>
      <c r="AG814" s="12">
        <v>0</v>
      </c>
      <c r="AI814" s="12">
        <v>0</v>
      </c>
      <c r="AJ814" s="12">
        <v>0</v>
      </c>
      <c r="AL814" s="12">
        <v>0</v>
      </c>
      <c r="AM814" s="12">
        <v>0</v>
      </c>
      <c r="AO814" s="12">
        <v>0</v>
      </c>
      <c r="AP814" s="12">
        <v>0</v>
      </c>
      <c r="AR814" s="12">
        <v>0</v>
      </c>
      <c r="AS814" s="12">
        <v>0</v>
      </c>
      <c r="AU814" s="12">
        <v>0</v>
      </c>
      <c r="AV814" s="12">
        <v>0</v>
      </c>
      <c r="AX814" s="12">
        <v>0</v>
      </c>
      <c r="AY814" s="12">
        <v>0</v>
      </c>
    </row>
    <row r="815" spans="2:51" x14ac:dyDescent="0.25">
      <c r="B815" s="2">
        <v>722</v>
      </c>
      <c r="C815" s="1" t="str">
        <v>Монтаж подрозетника</v>
      </c>
      <c r="D815" s="2" t="str">
        <v>шт</v>
      </c>
      <c r="E815" s="2">
        <v>80.06</v>
      </c>
      <c r="F815" s="2">
        <v>30</v>
      </c>
      <c r="G815" s="3">
        <v>0</v>
      </c>
      <c r="H815" s="3">
        <v>2401.8000000000002</v>
      </c>
      <c r="J815" s="14">
        <v>0</v>
      </c>
      <c r="K815" s="14">
        <v>0</v>
      </c>
      <c r="N815" s="14">
        <v>30</v>
      </c>
      <c r="O815" s="14">
        <v>2401.8000000000002</v>
      </c>
      <c r="Q815" s="12">
        <v>0</v>
      </c>
      <c r="R815" s="12">
        <v>0</v>
      </c>
      <c r="T815" s="12">
        <v>0</v>
      </c>
      <c r="U815" s="12">
        <v>0</v>
      </c>
      <c r="W815" s="12">
        <v>0</v>
      </c>
      <c r="X815" s="12">
        <v>0</v>
      </c>
      <c r="Z815" s="12">
        <v>0</v>
      </c>
      <c r="AA815" s="12">
        <v>0</v>
      </c>
      <c r="AC815" s="12">
        <v>0</v>
      </c>
      <c r="AD815" s="12">
        <v>0</v>
      </c>
      <c r="AF815" s="12">
        <v>0</v>
      </c>
      <c r="AG815" s="12">
        <v>0</v>
      </c>
      <c r="AI815" s="12">
        <v>0</v>
      </c>
      <c r="AJ815" s="12">
        <v>0</v>
      </c>
      <c r="AL815" s="12">
        <v>0</v>
      </c>
      <c r="AM815" s="12">
        <v>0</v>
      </c>
      <c r="AO815" s="12">
        <v>0</v>
      </c>
      <c r="AP815" s="12">
        <v>0</v>
      </c>
      <c r="AR815" s="12">
        <v>0</v>
      </c>
      <c r="AS815" s="12">
        <v>0</v>
      </c>
      <c r="AU815" s="12">
        <v>0</v>
      </c>
      <c r="AV815" s="12">
        <v>0</v>
      </c>
      <c r="AX815" s="12">
        <v>0</v>
      </c>
      <c r="AY815" s="12">
        <v>0</v>
      </c>
    </row>
    <row r="816" spans="2:51" x14ac:dyDescent="0.25">
      <c r="B816" s="2">
        <v>0</v>
      </c>
      <c r="C816" s="1" t="str">
        <v>6. Материалы</v>
      </c>
      <c r="D816" s="2">
        <v>0</v>
      </c>
      <c r="E816" s="2">
        <v>0</v>
      </c>
      <c r="F816" s="2">
        <v>0</v>
      </c>
      <c r="G816" s="3">
        <v>0</v>
      </c>
      <c r="H816" s="3">
        <v>0</v>
      </c>
      <c r="J816" s="14">
        <v>0</v>
      </c>
      <c r="K816" s="14">
        <v>0</v>
      </c>
      <c r="N816" s="14">
        <v>0</v>
      </c>
      <c r="O816" s="14">
        <v>0</v>
      </c>
      <c r="Q816" s="12">
        <v>0</v>
      </c>
      <c r="R816" s="12">
        <v>0</v>
      </c>
      <c r="T816" s="12">
        <v>0</v>
      </c>
      <c r="U816" s="12">
        <v>0</v>
      </c>
      <c r="W816" s="12">
        <v>0</v>
      </c>
      <c r="X816" s="12">
        <v>0</v>
      </c>
      <c r="Z816" s="12">
        <v>0</v>
      </c>
      <c r="AA816" s="12">
        <v>0</v>
      </c>
      <c r="AC816" s="12">
        <v>0</v>
      </c>
      <c r="AD816" s="12">
        <v>0</v>
      </c>
      <c r="AF816" s="12">
        <v>0</v>
      </c>
      <c r="AG816" s="12">
        <v>0</v>
      </c>
      <c r="AI816" s="12">
        <v>0</v>
      </c>
      <c r="AJ816" s="12">
        <v>0</v>
      </c>
      <c r="AL816" s="12">
        <v>0</v>
      </c>
      <c r="AM816" s="12">
        <v>0</v>
      </c>
      <c r="AO816" s="12">
        <v>0</v>
      </c>
      <c r="AP816" s="12">
        <v>0</v>
      </c>
      <c r="AR816" s="12">
        <v>0</v>
      </c>
      <c r="AS816" s="12">
        <v>0</v>
      </c>
      <c r="AU816" s="12">
        <v>0</v>
      </c>
      <c r="AV816" s="12">
        <v>0</v>
      </c>
      <c r="AX816" s="12">
        <v>0</v>
      </c>
      <c r="AY816" s="12">
        <v>0</v>
      </c>
    </row>
    <row r="817" spans="2:51" x14ac:dyDescent="0.25">
      <c r="B817" s="2">
        <v>723</v>
      </c>
      <c r="C817" s="1" t="str">
        <v>Пена монтажная Roof Complect огнеупорная (890гр)</v>
      </c>
      <c r="D817" s="2" t="str">
        <v>шт</v>
      </c>
      <c r="E817" s="2">
        <v>640.5</v>
      </c>
      <c r="F817" s="2">
        <v>8</v>
      </c>
      <c r="G817" s="3">
        <v>5124</v>
      </c>
      <c r="H817" s="3">
        <v>0</v>
      </c>
      <c r="J817" s="14">
        <v>0</v>
      </c>
      <c r="K817" s="14">
        <v>0</v>
      </c>
      <c r="N817" s="14">
        <v>8</v>
      </c>
      <c r="O817" s="14">
        <v>5124</v>
      </c>
      <c r="Q817" s="12">
        <v>0</v>
      </c>
      <c r="R817" s="12">
        <v>0</v>
      </c>
      <c r="T817" s="12">
        <v>0</v>
      </c>
      <c r="U817" s="12">
        <v>0</v>
      </c>
      <c r="W817" s="12">
        <v>0</v>
      </c>
      <c r="X817" s="12">
        <v>0</v>
      </c>
      <c r="Z817" s="12">
        <v>0</v>
      </c>
      <c r="AA817" s="12">
        <v>0</v>
      </c>
      <c r="AC817" s="12">
        <v>0</v>
      </c>
      <c r="AD817" s="12">
        <v>0</v>
      </c>
      <c r="AF817" s="12">
        <v>0</v>
      </c>
      <c r="AG817" s="12">
        <v>0</v>
      </c>
      <c r="AI817" s="12">
        <v>0</v>
      </c>
      <c r="AJ817" s="12">
        <v>0</v>
      </c>
      <c r="AL817" s="12">
        <v>0</v>
      </c>
      <c r="AM817" s="12">
        <v>0</v>
      </c>
      <c r="AO817" s="12">
        <v>0</v>
      </c>
      <c r="AP817" s="12">
        <v>0</v>
      </c>
      <c r="AR817" s="12">
        <v>0</v>
      </c>
      <c r="AS817" s="12">
        <v>0</v>
      </c>
      <c r="AU817" s="12">
        <v>0</v>
      </c>
      <c r="AV817" s="12">
        <v>0</v>
      </c>
      <c r="AX817" s="12">
        <v>0</v>
      </c>
      <c r="AY817" s="12">
        <v>0</v>
      </c>
    </row>
    <row r="818" spans="2:51" x14ac:dyDescent="0.25">
      <c r="B818" s="2">
        <v>724</v>
      </c>
      <c r="C818" s="1" t="str">
        <v>Герметик огнезащитный ведро 10кг</v>
      </c>
      <c r="D818" s="2" t="str">
        <v>шт</v>
      </c>
      <c r="E818" s="2">
        <v>2028.25</v>
      </c>
      <c r="F818" s="2">
        <v>1</v>
      </c>
      <c r="G818" s="3">
        <v>2028.25</v>
      </c>
      <c r="H818" s="3">
        <v>0</v>
      </c>
      <c r="J818" s="14">
        <v>0</v>
      </c>
      <c r="K818" s="14">
        <v>0</v>
      </c>
      <c r="N818" s="14">
        <v>1</v>
      </c>
      <c r="O818" s="14">
        <v>2028.25</v>
      </c>
      <c r="Q818" s="12">
        <v>0</v>
      </c>
      <c r="R818" s="12">
        <v>0</v>
      </c>
      <c r="T818" s="12">
        <v>0</v>
      </c>
      <c r="U818" s="12">
        <v>0</v>
      </c>
      <c r="W818" s="12">
        <v>0</v>
      </c>
      <c r="X818" s="12">
        <v>0</v>
      </c>
      <c r="Z818" s="12">
        <v>0</v>
      </c>
      <c r="AA818" s="12">
        <v>0</v>
      </c>
      <c r="AC818" s="12">
        <v>0</v>
      </c>
      <c r="AD818" s="12">
        <v>0</v>
      </c>
      <c r="AF818" s="12">
        <v>0</v>
      </c>
      <c r="AG818" s="12">
        <v>0</v>
      </c>
      <c r="AI818" s="12">
        <v>0</v>
      </c>
      <c r="AJ818" s="12">
        <v>0</v>
      </c>
      <c r="AL818" s="12">
        <v>0</v>
      </c>
      <c r="AM818" s="12">
        <v>0</v>
      </c>
      <c r="AO818" s="12">
        <v>0</v>
      </c>
      <c r="AP818" s="12">
        <v>0</v>
      </c>
      <c r="AR818" s="12">
        <v>0</v>
      </c>
      <c r="AS818" s="12">
        <v>0</v>
      </c>
      <c r="AU818" s="12">
        <v>0</v>
      </c>
      <c r="AV818" s="12">
        <v>0</v>
      </c>
      <c r="AX818" s="12">
        <v>0</v>
      </c>
      <c r="AY818" s="12">
        <v>0</v>
      </c>
    </row>
    <row r="819" spans="2:51" x14ac:dyDescent="0.25">
      <c r="B819" s="2">
        <v>0</v>
      </c>
      <c r="C819" s="1" t="str">
        <v>Ось 20-21/Д-Е (4.БС33М секция №8)</v>
      </c>
      <c r="D819" s="2">
        <v>0</v>
      </c>
      <c r="E819" s="2">
        <v>0</v>
      </c>
      <c r="F819" s="2">
        <v>0</v>
      </c>
      <c r="G819" s="3">
        <v>0</v>
      </c>
      <c r="H819" s="3">
        <v>0</v>
      </c>
      <c r="J819" s="14">
        <v>0</v>
      </c>
      <c r="K819" s="14">
        <v>0</v>
      </c>
      <c r="N819" s="14">
        <v>0</v>
      </c>
      <c r="O819" s="14">
        <v>0</v>
      </c>
      <c r="Q819" s="12">
        <v>0</v>
      </c>
      <c r="R819" s="12">
        <v>0</v>
      </c>
      <c r="T819" s="12">
        <v>0</v>
      </c>
      <c r="U819" s="12">
        <v>0</v>
      </c>
      <c r="W819" s="12">
        <v>0</v>
      </c>
      <c r="X819" s="12">
        <v>0</v>
      </c>
      <c r="Z819" s="12">
        <v>0</v>
      </c>
      <c r="AA819" s="12">
        <v>0</v>
      </c>
      <c r="AC819" s="12">
        <v>0</v>
      </c>
      <c r="AD819" s="12">
        <v>0</v>
      </c>
      <c r="AF819" s="12">
        <v>0</v>
      </c>
      <c r="AG819" s="12">
        <v>0</v>
      </c>
      <c r="AI819" s="12">
        <v>0</v>
      </c>
      <c r="AJ819" s="12">
        <v>0</v>
      </c>
      <c r="AL819" s="12">
        <v>0</v>
      </c>
      <c r="AM819" s="12">
        <v>0</v>
      </c>
      <c r="AO819" s="12">
        <v>0</v>
      </c>
      <c r="AP819" s="12">
        <v>0</v>
      </c>
      <c r="AR819" s="12">
        <v>0</v>
      </c>
      <c r="AS819" s="12">
        <v>0</v>
      </c>
      <c r="AU819" s="12">
        <v>0</v>
      </c>
      <c r="AV819" s="12">
        <v>0</v>
      </c>
      <c r="AX819" s="12">
        <v>0</v>
      </c>
      <c r="AY819" s="12">
        <v>0</v>
      </c>
    </row>
    <row r="820" spans="2:51" x14ac:dyDescent="0.25">
      <c r="B820" s="2">
        <v>0</v>
      </c>
      <c r="C820" s="1" t="str">
        <v>1.Низковольтное оборудование</v>
      </c>
      <c r="D820" s="2">
        <v>0</v>
      </c>
      <c r="E820" s="2">
        <v>0</v>
      </c>
      <c r="F820" s="2">
        <v>0</v>
      </c>
      <c r="G820" s="3">
        <v>0</v>
      </c>
      <c r="H820" s="3">
        <v>0</v>
      </c>
      <c r="J820" s="14">
        <v>0</v>
      </c>
      <c r="K820" s="14">
        <v>0</v>
      </c>
      <c r="N820" s="14">
        <v>0</v>
      </c>
      <c r="O820" s="14">
        <v>0</v>
      </c>
      <c r="Q820" s="12">
        <v>0</v>
      </c>
      <c r="R820" s="12">
        <v>0</v>
      </c>
      <c r="T820" s="12">
        <v>0</v>
      </c>
      <c r="U820" s="12">
        <v>0</v>
      </c>
      <c r="W820" s="12">
        <v>0</v>
      </c>
      <c r="X820" s="12">
        <v>0</v>
      </c>
      <c r="Z820" s="12">
        <v>0</v>
      </c>
      <c r="AA820" s="12">
        <v>0</v>
      </c>
      <c r="AC820" s="12">
        <v>0</v>
      </c>
      <c r="AD820" s="12">
        <v>0</v>
      </c>
      <c r="AF820" s="12">
        <v>0</v>
      </c>
      <c r="AG820" s="12">
        <v>0</v>
      </c>
      <c r="AI820" s="12">
        <v>0</v>
      </c>
      <c r="AJ820" s="12">
        <v>0</v>
      </c>
      <c r="AL820" s="12">
        <v>0</v>
      </c>
      <c r="AM820" s="12">
        <v>0</v>
      </c>
      <c r="AO820" s="12">
        <v>0</v>
      </c>
      <c r="AP820" s="12">
        <v>0</v>
      </c>
      <c r="AR820" s="12">
        <v>0</v>
      </c>
      <c r="AS820" s="12">
        <v>0</v>
      </c>
      <c r="AU820" s="12">
        <v>0</v>
      </c>
      <c r="AV820" s="12">
        <v>0</v>
      </c>
      <c r="AX820" s="12">
        <v>0</v>
      </c>
      <c r="AY820" s="12">
        <v>0</v>
      </c>
    </row>
    <row r="821" spans="2:51" x14ac:dyDescent="0.25">
      <c r="B821" s="2">
        <v>725</v>
      </c>
      <c r="C821" s="1" t="str">
        <v>ЩК в комплекте</v>
      </c>
      <c r="D821" s="2" t="str">
        <v>шт</v>
      </c>
      <c r="E821" s="2">
        <v>6351.63</v>
      </c>
      <c r="F821" s="2">
        <v>28</v>
      </c>
      <c r="G821" s="3">
        <v>177845.64</v>
      </c>
      <c r="H821" s="3">
        <v>0</v>
      </c>
      <c r="J821" s="14">
        <v>0</v>
      </c>
      <c r="K821" s="14">
        <v>0</v>
      </c>
      <c r="N821" s="14">
        <v>28</v>
      </c>
      <c r="O821" s="14">
        <v>177845.64</v>
      </c>
      <c r="Q821" s="12">
        <v>0</v>
      </c>
      <c r="R821" s="12">
        <v>0</v>
      </c>
      <c r="T821" s="12">
        <v>0</v>
      </c>
      <c r="U821" s="12">
        <v>0</v>
      </c>
      <c r="W821" s="12">
        <v>0</v>
      </c>
      <c r="X821" s="12">
        <v>0</v>
      </c>
      <c r="Z821" s="12">
        <v>0</v>
      </c>
      <c r="AA821" s="12">
        <v>0</v>
      </c>
      <c r="AC821" s="12">
        <v>0</v>
      </c>
      <c r="AD821" s="12">
        <v>0</v>
      </c>
      <c r="AF821" s="12">
        <v>0</v>
      </c>
      <c r="AG821" s="12">
        <v>0</v>
      </c>
      <c r="AI821" s="12">
        <v>0</v>
      </c>
      <c r="AJ821" s="12">
        <v>0</v>
      </c>
      <c r="AL821" s="12">
        <v>0</v>
      </c>
      <c r="AM821" s="12">
        <v>0</v>
      </c>
      <c r="AO821" s="12">
        <v>0</v>
      </c>
      <c r="AP821" s="12">
        <v>0</v>
      </c>
      <c r="AR821" s="12">
        <v>0</v>
      </c>
      <c r="AS821" s="12">
        <v>0</v>
      </c>
      <c r="AU821" s="12">
        <v>0</v>
      </c>
      <c r="AV821" s="12">
        <v>0</v>
      </c>
      <c r="AX821" s="12">
        <v>0</v>
      </c>
      <c r="AY821" s="12">
        <v>0</v>
      </c>
    </row>
    <row r="822" spans="2:51" x14ac:dyDescent="0.25">
      <c r="B822" s="2">
        <v>726</v>
      </c>
      <c r="C822" s="1" t="str">
        <v>Счетчик электронный, 230В, 5(80)А, 1/2 кл.точности СЕ207 R7 849.2.ОА.QUVLF SPds</v>
      </c>
      <c r="D822" s="2" t="str">
        <v>шт</v>
      </c>
      <c r="E822" s="2">
        <v>0</v>
      </c>
      <c r="F822" s="2">
        <v>28</v>
      </c>
      <c r="G822" s="3">
        <v>0</v>
      </c>
      <c r="H822" s="3">
        <v>0</v>
      </c>
      <c r="J822" s="14">
        <v>0</v>
      </c>
      <c r="K822" s="14">
        <v>0</v>
      </c>
      <c r="N822" s="14">
        <v>28</v>
      </c>
      <c r="O822" s="14">
        <v>0</v>
      </c>
      <c r="Q822" s="12">
        <v>0</v>
      </c>
      <c r="R822" s="12">
        <v>0</v>
      </c>
      <c r="T822" s="12">
        <v>0</v>
      </c>
      <c r="U822" s="12">
        <v>0</v>
      </c>
      <c r="W822" s="12">
        <v>0</v>
      </c>
      <c r="X822" s="12">
        <v>0</v>
      </c>
      <c r="Z822" s="12">
        <v>0</v>
      </c>
      <c r="AA822" s="12">
        <v>0</v>
      </c>
      <c r="AC822" s="12">
        <v>0</v>
      </c>
      <c r="AD822" s="12">
        <v>0</v>
      </c>
      <c r="AF822" s="12">
        <v>0</v>
      </c>
      <c r="AG822" s="12">
        <v>0</v>
      </c>
      <c r="AI822" s="12">
        <v>0</v>
      </c>
      <c r="AJ822" s="12">
        <v>0</v>
      </c>
      <c r="AL822" s="12">
        <v>0</v>
      </c>
      <c r="AM822" s="12">
        <v>0</v>
      </c>
      <c r="AO822" s="12">
        <v>0</v>
      </c>
      <c r="AP822" s="12">
        <v>0</v>
      </c>
      <c r="AR822" s="12">
        <v>0</v>
      </c>
      <c r="AS822" s="12">
        <v>0</v>
      </c>
      <c r="AU822" s="12">
        <v>0</v>
      </c>
      <c r="AV822" s="12">
        <v>0</v>
      </c>
      <c r="AX822" s="12">
        <v>0</v>
      </c>
      <c r="AY822" s="12">
        <v>0</v>
      </c>
    </row>
    <row r="823" spans="2:51" x14ac:dyDescent="0.25">
      <c r="B823" s="2">
        <v>727</v>
      </c>
      <c r="C823" s="1" t="str">
        <v>Монтаж и подключение ЩК</v>
      </c>
      <c r="D823" s="2" t="str">
        <v>шт</v>
      </c>
      <c r="E823" s="2">
        <v>2668.75</v>
      </c>
      <c r="F823" s="2">
        <v>28</v>
      </c>
      <c r="G823" s="3">
        <v>0</v>
      </c>
      <c r="H823" s="3">
        <v>74725</v>
      </c>
      <c r="J823" s="14">
        <v>0</v>
      </c>
      <c r="K823" s="14">
        <v>0</v>
      </c>
      <c r="N823" s="14">
        <v>28</v>
      </c>
      <c r="O823" s="14">
        <v>74725</v>
      </c>
      <c r="Q823" s="12">
        <v>0</v>
      </c>
      <c r="R823" s="12">
        <v>0</v>
      </c>
      <c r="T823" s="12">
        <v>0</v>
      </c>
      <c r="U823" s="12">
        <v>0</v>
      </c>
      <c r="W823" s="12">
        <v>0</v>
      </c>
      <c r="X823" s="12">
        <v>0</v>
      </c>
      <c r="Z823" s="12">
        <v>0</v>
      </c>
      <c r="AA823" s="12">
        <v>0</v>
      </c>
      <c r="AC823" s="12">
        <v>0</v>
      </c>
      <c r="AD823" s="12">
        <v>0</v>
      </c>
      <c r="AF823" s="12">
        <v>0</v>
      </c>
      <c r="AG823" s="12">
        <v>0</v>
      </c>
      <c r="AI823" s="12">
        <v>0</v>
      </c>
      <c r="AJ823" s="12">
        <v>0</v>
      </c>
      <c r="AL823" s="12">
        <v>0</v>
      </c>
      <c r="AM823" s="12">
        <v>0</v>
      </c>
      <c r="AO823" s="12">
        <v>0</v>
      </c>
      <c r="AP823" s="12">
        <v>0</v>
      </c>
      <c r="AR823" s="12">
        <v>0</v>
      </c>
      <c r="AS823" s="12">
        <v>0</v>
      </c>
      <c r="AU823" s="12">
        <v>0</v>
      </c>
      <c r="AV823" s="12">
        <v>0</v>
      </c>
      <c r="AX823" s="12">
        <v>0</v>
      </c>
      <c r="AY823" s="12">
        <v>0</v>
      </c>
    </row>
    <row r="824" spans="2:51" x14ac:dyDescent="0.25">
      <c r="B824" s="2">
        <v>728</v>
      </c>
      <c r="C824" s="1" t="str">
        <v>Кабель-канал 60х40 ЭЛЕКОР белый (18м) IEK</v>
      </c>
      <c r="D824" s="2" t="str">
        <v>м</v>
      </c>
      <c r="E824" s="2">
        <v>264.60000000000002</v>
      </c>
      <c r="F824" s="2">
        <v>28</v>
      </c>
      <c r="G824" s="3">
        <v>7408.8</v>
      </c>
      <c r="H824" s="3">
        <v>0</v>
      </c>
      <c r="J824" s="14">
        <v>0</v>
      </c>
      <c r="K824" s="14">
        <v>0</v>
      </c>
      <c r="N824" s="14">
        <v>28</v>
      </c>
      <c r="O824" s="14">
        <v>7408.8000000000011</v>
      </c>
      <c r="Q824" s="12">
        <v>0</v>
      </c>
      <c r="R824" s="12">
        <v>0</v>
      </c>
      <c r="T824" s="12">
        <v>0</v>
      </c>
      <c r="U824" s="12">
        <v>0</v>
      </c>
      <c r="W824" s="12">
        <v>0</v>
      </c>
      <c r="X824" s="12">
        <v>0</v>
      </c>
      <c r="Z824" s="12">
        <v>0</v>
      </c>
      <c r="AA824" s="12">
        <v>0</v>
      </c>
      <c r="AC824" s="12">
        <v>0</v>
      </c>
      <c r="AD824" s="12">
        <v>0</v>
      </c>
      <c r="AF824" s="12">
        <v>0</v>
      </c>
      <c r="AG824" s="12">
        <v>0</v>
      </c>
      <c r="AI824" s="12">
        <v>0</v>
      </c>
      <c r="AJ824" s="12">
        <v>0</v>
      </c>
      <c r="AL824" s="12">
        <v>0</v>
      </c>
      <c r="AM824" s="12">
        <v>0</v>
      </c>
      <c r="AO824" s="12">
        <v>0</v>
      </c>
      <c r="AP824" s="12">
        <v>0</v>
      </c>
      <c r="AR824" s="12">
        <v>0</v>
      </c>
      <c r="AS824" s="12">
        <v>0</v>
      </c>
      <c r="AU824" s="12">
        <v>0</v>
      </c>
      <c r="AV824" s="12">
        <v>0</v>
      </c>
      <c r="AX824" s="12">
        <v>0</v>
      </c>
      <c r="AY824" s="12">
        <v>0</v>
      </c>
    </row>
    <row r="825" spans="2:51" x14ac:dyDescent="0.25">
      <c r="B825" s="2">
        <v>729</v>
      </c>
      <c r="C825" s="1" t="str">
        <v>Монтаж кабель-канала</v>
      </c>
      <c r="D825" s="2" t="str">
        <v>м</v>
      </c>
      <c r="E825" s="2">
        <v>330.75</v>
      </c>
      <c r="F825" s="2">
        <v>28</v>
      </c>
      <c r="G825" s="3">
        <v>0</v>
      </c>
      <c r="H825" s="3">
        <v>9261</v>
      </c>
      <c r="J825" s="14">
        <v>0</v>
      </c>
      <c r="K825" s="14">
        <v>0</v>
      </c>
      <c r="N825" s="14">
        <v>28</v>
      </c>
      <c r="O825" s="14">
        <v>9261</v>
      </c>
      <c r="Q825" s="12">
        <v>0</v>
      </c>
      <c r="R825" s="12">
        <v>0</v>
      </c>
      <c r="T825" s="12">
        <v>0</v>
      </c>
      <c r="U825" s="12">
        <v>0</v>
      </c>
      <c r="W825" s="12">
        <v>0</v>
      </c>
      <c r="X825" s="12">
        <v>0</v>
      </c>
      <c r="Z825" s="12">
        <v>0</v>
      </c>
      <c r="AA825" s="12">
        <v>0</v>
      </c>
      <c r="AC825" s="12">
        <v>0</v>
      </c>
      <c r="AD825" s="12">
        <v>0</v>
      </c>
      <c r="AF825" s="12">
        <v>0</v>
      </c>
      <c r="AG825" s="12">
        <v>0</v>
      </c>
      <c r="AI825" s="12">
        <v>0</v>
      </c>
      <c r="AJ825" s="12">
        <v>0</v>
      </c>
      <c r="AL825" s="12">
        <v>0</v>
      </c>
      <c r="AM825" s="12">
        <v>0</v>
      </c>
      <c r="AO825" s="12">
        <v>0</v>
      </c>
      <c r="AP825" s="12">
        <v>0</v>
      </c>
      <c r="AR825" s="12">
        <v>0</v>
      </c>
      <c r="AS825" s="12">
        <v>0</v>
      </c>
      <c r="AU825" s="12">
        <v>0</v>
      </c>
      <c r="AV825" s="12">
        <v>0</v>
      </c>
      <c r="AX825" s="12">
        <v>0</v>
      </c>
      <c r="AY825" s="12">
        <v>0</v>
      </c>
    </row>
    <row r="826" spans="2:51" x14ac:dyDescent="0.25">
      <c r="B826" s="2">
        <v>730</v>
      </c>
      <c r="C826" s="1" t="str">
        <v>Корпус щита этажного ЩЭ</v>
      </c>
      <c r="D826" s="2" t="str">
        <v>шт</v>
      </c>
      <c r="E826" s="2">
        <v>8486.6299999999992</v>
      </c>
      <c r="F826" s="2">
        <v>8</v>
      </c>
      <c r="G826" s="3">
        <v>67893.039999999994</v>
      </c>
      <c r="H826" s="3">
        <v>0</v>
      </c>
      <c r="J826" s="14">
        <v>8</v>
      </c>
      <c r="K826" s="14">
        <v>67893.039999999994</v>
      </c>
      <c r="N826" s="14">
        <v>0</v>
      </c>
      <c r="O826" s="14">
        <v>0</v>
      </c>
      <c r="Q826" s="12">
        <v>0</v>
      </c>
      <c r="R826" s="12">
        <v>0</v>
      </c>
      <c r="T826" s="12">
        <v>0</v>
      </c>
      <c r="U826" s="12">
        <v>0</v>
      </c>
      <c r="W826" s="12">
        <v>8</v>
      </c>
      <c r="X826" s="12">
        <v>67893.039999999994</v>
      </c>
      <c r="Z826" s="12">
        <v>0</v>
      </c>
      <c r="AA826" s="12">
        <v>0</v>
      </c>
      <c r="AC826" s="12">
        <v>0</v>
      </c>
      <c r="AD826" s="12">
        <v>0</v>
      </c>
      <c r="AF826" s="12">
        <v>0</v>
      </c>
      <c r="AG826" s="12">
        <v>0</v>
      </c>
      <c r="AI826" s="12">
        <v>0</v>
      </c>
      <c r="AJ826" s="12">
        <v>0</v>
      </c>
      <c r="AL826" s="12">
        <v>0</v>
      </c>
      <c r="AM826" s="12">
        <v>0</v>
      </c>
      <c r="AO826" s="12">
        <v>0</v>
      </c>
      <c r="AP826" s="12">
        <v>0</v>
      </c>
      <c r="AR826" s="12">
        <v>0</v>
      </c>
      <c r="AS826" s="12">
        <v>0</v>
      </c>
      <c r="AU826" s="12">
        <v>0</v>
      </c>
      <c r="AV826" s="12">
        <v>0</v>
      </c>
      <c r="AX826" s="12">
        <v>0</v>
      </c>
      <c r="AY826" s="12">
        <v>0</v>
      </c>
    </row>
    <row r="827" spans="2:51" x14ac:dyDescent="0.25">
      <c r="B827" s="2">
        <v>731</v>
      </c>
      <c r="C827" s="1" t="str">
        <v>Монтаж Корпуса щита этажного</v>
      </c>
      <c r="D827" s="2" t="str">
        <v>шт</v>
      </c>
      <c r="E827" s="2">
        <v>918.05</v>
      </c>
      <c r="F827" s="2">
        <v>8</v>
      </c>
      <c r="G827" s="3">
        <v>0</v>
      </c>
      <c r="H827" s="3">
        <v>7344.4</v>
      </c>
      <c r="J827" s="14">
        <v>8</v>
      </c>
      <c r="K827" s="14">
        <v>7344.4</v>
      </c>
      <c r="N827" s="14">
        <v>0</v>
      </c>
      <c r="O827" s="14">
        <v>0</v>
      </c>
      <c r="Q827" s="12">
        <v>0</v>
      </c>
      <c r="R827" s="12">
        <v>0</v>
      </c>
      <c r="T827" s="12">
        <v>0</v>
      </c>
      <c r="U827" s="12">
        <v>0</v>
      </c>
      <c r="W827" s="12">
        <v>8</v>
      </c>
      <c r="X827" s="12">
        <v>7344.4</v>
      </c>
      <c r="Z827" s="12">
        <v>0</v>
      </c>
      <c r="AA827" s="12">
        <v>0</v>
      </c>
      <c r="AC827" s="12">
        <v>0</v>
      </c>
      <c r="AD827" s="12">
        <v>0</v>
      </c>
      <c r="AF827" s="12">
        <v>0</v>
      </c>
      <c r="AG827" s="12">
        <v>0</v>
      </c>
      <c r="AI827" s="12">
        <v>0</v>
      </c>
      <c r="AJ827" s="12">
        <v>0</v>
      </c>
      <c r="AL827" s="12">
        <v>0</v>
      </c>
      <c r="AM827" s="12">
        <v>0</v>
      </c>
      <c r="AO827" s="12">
        <v>0</v>
      </c>
      <c r="AP827" s="12">
        <v>0</v>
      </c>
      <c r="AR827" s="12">
        <v>0</v>
      </c>
      <c r="AS827" s="12">
        <v>0</v>
      </c>
      <c r="AU827" s="12">
        <v>0</v>
      </c>
      <c r="AV827" s="12">
        <v>0</v>
      </c>
      <c r="AX827" s="12">
        <v>0</v>
      </c>
      <c r="AY827" s="12">
        <v>0</v>
      </c>
    </row>
    <row r="828" spans="2:51" x14ac:dyDescent="0.25">
      <c r="B828" s="2">
        <v>732</v>
      </c>
      <c r="C828" s="1" t="str">
        <v>Панель из листовой стали 330х980</v>
      </c>
      <c r="D828" s="2" t="str">
        <v>шт</v>
      </c>
      <c r="E828" s="2">
        <v>1761.38</v>
      </c>
      <c r="F828" s="2">
        <v>8</v>
      </c>
      <c r="G828" s="3">
        <v>14091.04</v>
      </c>
      <c r="H828" s="3">
        <v>0</v>
      </c>
      <c r="J828" s="14">
        <v>8</v>
      </c>
      <c r="K828" s="14">
        <v>14091.04</v>
      </c>
      <c r="N828" s="14">
        <v>0</v>
      </c>
      <c r="O828" s="14">
        <v>0</v>
      </c>
      <c r="Q828" s="12">
        <v>0</v>
      </c>
      <c r="R828" s="12">
        <v>0</v>
      </c>
      <c r="T828" s="12">
        <v>0</v>
      </c>
      <c r="U828" s="12">
        <v>0</v>
      </c>
      <c r="W828" s="12">
        <v>8</v>
      </c>
      <c r="X828" s="12">
        <v>14091.04</v>
      </c>
      <c r="Z828" s="12">
        <v>0</v>
      </c>
      <c r="AA828" s="12">
        <v>0</v>
      </c>
      <c r="AC828" s="12">
        <v>0</v>
      </c>
      <c r="AD828" s="12">
        <v>0</v>
      </c>
      <c r="AF828" s="12">
        <v>0</v>
      </c>
      <c r="AG828" s="12">
        <v>0</v>
      </c>
      <c r="AI828" s="12">
        <v>0</v>
      </c>
      <c r="AJ828" s="12">
        <v>0</v>
      </c>
      <c r="AL828" s="12">
        <v>0</v>
      </c>
      <c r="AM828" s="12">
        <v>0</v>
      </c>
      <c r="AO828" s="12">
        <v>0</v>
      </c>
      <c r="AP828" s="12">
        <v>0</v>
      </c>
      <c r="AR828" s="12">
        <v>0</v>
      </c>
      <c r="AS828" s="12">
        <v>0</v>
      </c>
      <c r="AU828" s="12">
        <v>0</v>
      </c>
      <c r="AV828" s="12">
        <v>0</v>
      </c>
      <c r="AX828" s="12">
        <v>0</v>
      </c>
      <c r="AY828" s="12">
        <v>0</v>
      </c>
    </row>
    <row r="829" spans="2:51" x14ac:dyDescent="0.25">
      <c r="B829" s="2">
        <v>733</v>
      </c>
      <c r="C829" s="1" t="str">
        <v>Монтаж панели</v>
      </c>
      <c r="D829" s="2" t="str">
        <v>шт</v>
      </c>
      <c r="E829" s="2">
        <v>560.44000000000005</v>
      </c>
      <c r="F829" s="2">
        <v>8</v>
      </c>
      <c r="G829" s="3">
        <v>0</v>
      </c>
      <c r="H829" s="3">
        <v>4483.5200000000004</v>
      </c>
      <c r="J829" s="14">
        <v>8</v>
      </c>
      <c r="K829" s="14">
        <v>4483.5200000000004</v>
      </c>
      <c r="N829" s="14">
        <v>0</v>
      </c>
      <c r="O829" s="14">
        <v>0</v>
      </c>
      <c r="Q829" s="12">
        <v>0</v>
      </c>
      <c r="R829" s="12">
        <v>0</v>
      </c>
      <c r="T829" s="12">
        <v>0</v>
      </c>
      <c r="U829" s="12">
        <v>0</v>
      </c>
      <c r="W829" s="12">
        <v>8</v>
      </c>
      <c r="X829" s="12">
        <v>4483.5200000000004</v>
      </c>
      <c r="Z829" s="12">
        <v>0</v>
      </c>
      <c r="AA829" s="12">
        <v>0</v>
      </c>
      <c r="AC829" s="12">
        <v>0</v>
      </c>
      <c r="AD829" s="12">
        <v>0</v>
      </c>
      <c r="AF829" s="12">
        <v>0</v>
      </c>
      <c r="AG829" s="12">
        <v>0</v>
      </c>
      <c r="AI829" s="12">
        <v>0</v>
      </c>
      <c r="AJ829" s="12">
        <v>0</v>
      </c>
      <c r="AL829" s="12">
        <v>0</v>
      </c>
      <c r="AM829" s="12">
        <v>0</v>
      </c>
      <c r="AO829" s="12">
        <v>0</v>
      </c>
      <c r="AP829" s="12">
        <v>0</v>
      </c>
      <c r="AR829" s="12">
        <v>0</v>
      </c>
      <c r="AS829" s="12">
        <v>0</v>
      </c>
      <c r="AU829" s="12">
        <v>0</v>
      </c>
      <c r="AV829" s="12">
        <v>0</v>
      </c>
      <c r="AX829" s="12">
        <v>0</v>
      </c>
      <c r="AY829" s="12">
        <v>0</v>
      </c>
    </row>
    <row r="830" spans="2:51" x14ac:dyDescent="0.25">
      <c r="B830" s="2">
        <v>0</v>
      </c>
      <c r="C830" s="1" t="str">
        <v>Щит этажный на 3 квартиры состоит (на 4 ЩЭ):</v>
      </c>
      <c r="D830" s="2">
        <v>0</v>
      </c>
      <c r="E830" s="2">
        <v>0</v>
      </c>
      <c r="F830" s="2">
        <v>0</v>
      </c>
      <c r="G830" s="3">
        <v>0</v>
      </c>
      <c r="H830" s="3">
        <v>0</v>
      </c>
      <c r="J830" s="14">
        <v>0</v>
      </c>
      <c r="K830" s="14">
        <v>0</v>
      </c>
      <c r="N830" s="14">
        <v>0</v>
      </c>
      <c r="O830" s="14">
        <v>0</v>
      </c>
      <c r="Q830" s="12">
        <v>0</v>
      </c>
      <c r="R830" s="12">
        <v>0</v>
      </c>
      <c r="T830" s="12">
        <v>0</v>
      </c>
      <c r="U830" s="12">
        <v>0</v>
      </c>
      <c r="W830" s="12">
        <v>0</v>
      </c>
      <c r="X830" s="12">
        <v>0</v>
      </c>
      <c r="Z830" s="12">
        <v>0</v>
      </c>
      <c r="AA830" s="12">
        <v>0</v>
      </c>
      <c r="AC830" s="12">
        <v>0</v>
      </c>
      <c r="AD830" s="12">
        <v>0</v>
      </c>
      <c r="AF830" s="12">
        <v>0</v>
      </c>
      <c r="AG830" s="12">
        <v>0</v>
      </c>
      <c r="AI830" s="12">
        <v>0</v>
      </c>
      <c r="AJ830" s="12">
        <v>0</v>
      </c>
      <c r="AL830" s="12">
        <v>0</v>
      </c>
      <c r="AM830" s="12">
        <v>0</v>
      </c>
      <c r="AO830" s="12">
        <v>0</v>
      </c>
      <c r="AP830" s="12">
        <v>0</v>
      </c>
      <c r="AR830" s="12">
        <v>0</v>
      </c>
      <c r="AS830" s="12">
        <v>0</v>
      </c>
      <c r="AU830" s="12">
        <v>0</v>
      </c>
      <c r="AV830" s="12">
        <v>0</v>
      </c>
      <c r="AX830" s="12">
        <v>0</v>
      </c>
      <c r="AY830" s="12">
        <v>0</v>
      </c>
    </row>
    <row r="831" spans="2:51" x14ac:dyDescent="0.25">
      <c r="B831" s="2">
        <v>734</v>
      </c>
      <c r="C831" s="1" t="str">
        <v>Выключатель автоматический двухполюсный 50А С ВА47-29 4.5кА (MVA20-2-050-C)</v>
      </c>
      <c r="D831" s="2" t="str">
        <v>шт</v>
      </c>
      <c r="E831" s="2">
        <v>461.93</v>
      </c>
      <c r="F831" s="2">
        <v>12</v>
      </c>
      <c r="G831" s="3">
        <v>5543.16</v>
      </c>
      <c r="H831" s="3">
        <v>0</v>
      </c>
      <c r="J831" s="14">
        <v>0</v>
      </c>
      <c r="K831" s="14">
        <v>0</v>
      </c>
      <c r="N831" s="14">
        <v>12</v>
      </c>
      <c r="O831" s="14">
        <v>5543.16</v>
      </c>
      <c r="Q831" s="12">
        <v>0</v>
      </c>
      <c r="R831" s="12">
        <v>0</v>
      </c>
      <c r="T831" s="12">
        <v>0</v>
      </c>
      <c r="U831" s="12">
        <v>0</v>
      </c>
      <c r="W831" s="12">
        <v>0</v>
      </c>
      <c r="X831" s="12">
        <v>0</v>
      </c>
      <c r="Z831" s="12">
        <v>0</v>
      </c>
      <c r="AA831" s="12">
        <v>0</v>
      </c>
      <c r="AC831" s="12">
        <v>0</v>
      </c>
      <c r="AD831" s="12">
        <v>0</v>
      </c>
      <c r="AF831" s="12">
        <v>0</v>
      </c>
      <c r="AG831" s="12">
        <v>0</v>
      </c>
      <c r="AI831" s="12">
        <v>0</v>
      </c>
      <c r="AJ831" s="12">
        <v>0</v>
      </c>
      <c r="AL831" s="12">
        <v>0</v>
      </c>
      <c r="AM831" s="12">
        <v>0</v>
      </c>
      <c r="AO831" s="12">
        <v>0</v>
      </c>
      <c r="AP831" s="12">
        <v>0</v>
      </c>
      <c r="AR831" s="12">
        <v>0</v>
      </c>
      <c r="AS831" s="12">
        <v>0</v>
      </c>
      <c r="AU831" s="12">
        <v>0</v>
      </c>
      <c r="AV831" s="12">
        <v>0</v>
      </c>
      <c r="AX831" s="12">
        <v>0</v>
      </c>
      <c r="AY831" s="12">
        <v>0</v>
      </c>
    </row>
    <row r="832" spans="2:51" x14ac:dyDescent="0.25">
      <c r="B832" s="2">
        <v>735</v>
      </c>
      <c r="C832" s="1" t="str">
        <v>Сжим ответвительный У-859 м50-70/о4-35 (У-859МУ3)</v>
      </c>
      <c r="D832" s="2" t="str">
        <v>шт</v>
      </c>
      <c r="E832" s="2">
        <v>98.61</v>
      </c>
      <c r="F832" s="2">
        <v>20</v>
      </c>
      <c r="G832" s="3">
        <v>1972.2</v>
      </c>
      <c r="H832" s="3">
        <v>0</v>
      </c>
      <c r="J832" s="14">
        <v>0</v>
      </c>
      <c r="K832" s="14">
        <v>0</v>
      </c>
      <c r="N832" s="14">
        <v>20</v>
      </c>
      <c r="O832" s="14">
        <v>1972.2</v>
      </c>
      <c r="Q832" s="12">
        <v>0</v>
      </c>
      <c r="R832" s="12">
        <v>0</v>
      </c>
      <c r="T832" s="12">
        <v>0</v>
      </c>
      <c r="U832" s="12">
        <v>0</v>
      </c>
      <c r="W832" s="12">
        <v>0</v>
      </c>
      <c r="X832" s="12">
        <v>0</v>
      </c>
      <c r="Z832" s="12">
        <v>0</v>
      </c>
      <c r="AA832" s="12">
        <v>0</v>
      </c>
      <c r="AC832" s="12">
        <v>0</v>
      </c>
      <c r="AD832" s="12">
        <v>0</v>
      </c>
      <c r="AF832" s="12">
        <v>0</v>
      </c>
      <c r="AG832" s="12">
        <v>0</v>
      </c>
      <c r="AI832" s="12">
        <v>0</v>
      </c>
      <c r="AJ832" s="12">
        <v>0</v>
      </c>
      <c r="AL832" s="12">
        <v>0</v>
      </c>
      <c r="AM832" s="12">
        <v>0</v>
      </c>
      <c r="AO832" s="12">
        <v>0</v>
      </c>
      <c r="AP832" s="12">
        <v>0</v>
      </c>
      <c r="AR832" s="12">
        <v>0</v>
      </c>
      <c r="AS832" s="12">
        <v>0</v>
      </c>
      <c r="AU832" s="12">
        <v>0</v>
      </c>
      <c r="AV832" s="12">
        <v>0</v>
      </c>
      <c r="AX832" s="12">
        <v>0</v>
      </c>
      <c r="AY832" s="12">
        <v>0</v>
      </c>
    </row>
    <row r="833" spans="2:51" x14ac:dyDescent="0.25">
      <c r="B833" s="2">
        <v>736</v>
      </c>
      <c r="C833" s="1" t="str">
        <v>Расключение щита этажного ЩЭ</v>
      </c>
      <c r="D833" s="2" t="str">
        <v>шт</v>
      </c>
      <c r="E833" s="2">
        <v>2701.88</v>
      </c>
      <c r="F833" s="2">
        <v>4</v>
      </c>
      <c r="G833" s="3">
        <v>0</v>
      </c>
      <c r="H833" s="3">
        <v>10807.52</v>
      </c>
      <c r="J833" s="14">
        <v>0</v>
      </c>
      <c r="K833" s="14">
        <v>0</v>
      </c>
      <c r="N833" s="14">
        <v>4</v>
      </c>
      <c r="O833" s="14">
        <v>10807.52</v>
      </c>
      <c r="Q833" s="12">
        <v>0</v>
      </c>
      <c r="R833" s="12">
        <v>0</v>
      </c>
      <c r="T833" s="12">
        <v>0</v>
      </c>
      <c r="U833" s="12">
        <v>0</v>
      </c>
      <c r="W833" s="12">
        <v>0</v>
      </c>
      <c r="X833" s="12">
        <v>0</v>
      </c>
      <c r="Z833" s="12">
        <v>0</v>
      </c>
      <c r="AA833" s="12">
        <v>0</v>
      </c>
      <c r="AC833" s="12">
        <v>0</v>
      </c>
      <c r="AD833" s="12">
        <v>0</v>
      </c>
      <c r="AF833" s="12">
        <v>0</v>
      </c>
      <c r="AG833" s="12">
        <v>0</v>
      </c>
      <c r="AI833" s="12">
        <v>0</v>
      </c>
      <c r="AJ833" s="12">
        <v>0</v>
      </c>
      <c r="AL833" s="12">
        <v>0</v>
      </c>
      <c r="AM833" s="12">
        <v>0</v>
      </c>
      <c r="AO833" s="12">
        <v>0</v>
      </c>
      <c r="AP833" s="12">
        <v>0</v>
      </c>
      <c r="AR833" s="12">
        <v>0</v>
      </c>
      <c r="AS833" s="12">
        <v>0</v>
      </c>
      <c r="AU833" s="12">
        <v>0</v>
      </c>
      <c r="AV833" s="12">
        <v>0</v>
      </c>
      <c r="AX833" s="12">
        <v>0</v>
      </c>
      <c r="AY833" s="12">
        <v>0</v>
      </c>
    </row>
    <row r="834" spans="2:51" x14ac:dyDescent="0.25">
      <c r="B834" s="2">
        <v>0</v>
      </c>
      <c r="C834" s="1" t="str">
        <v>Щит этажный на 4 квартиры состоит (на 4 ЩЭ):</v>
      </c>
      <c r="D834" s="2">
        <v>0</v>
      </c>
      <c r="E834" s="2">
        <v>0</v>
      </c>
      <c r="F834" s="2">
        <v>0</v>
      </c>
      <c r="G834" s="3">
        <v>0</v>
      </c>
      <c r="H834" s="3">
        <v>0</v>
      </c>
      <c r="J834" s="14">
        <v>0</v>
      </c>
      <c r="K834" s="14">
        <v>0</v>
      </c>
      <c r="N834" s="14">
        <v>0</v>
      </c>
      <c r="O834" s="14">
        <v>0</v>
      </c>
      <c r="Q834" s="12">
        <v>0</v>
      </c>
      <c r="R834" s="12">
        <v>0</v>
      </c>
      <c r="T834" s="12">
        <v>0</v>
      </c>
      <c r="U834" s="12">
        <v>0</v>
      </c>
      <c r="W834" s="12">
        <v>0</v>
      </c>
      <c r="X834" s="12">
        <v>0</v>
      </c>
      <c r="Z834" s="12">
        <v>0</v>
      </c>
      <c r="AA834" s="12">
        <v>0</v>
      </c>
      <c r="AC834" s="12">
        <v>0</v>
      </c>
      <c r="AD834" s="12">
        <v>0</v>
      </c>
      <c r="AF834" s="12">
        <v>0</v>
      </c>
      <c r="AG834" s="12">
        <v>0</v>
      </c>
      <c r="AI834" s="12">
        <v>0</v>
      </c>
      <c r="AJ834" s="12">
        <v>0</v>
      </c>
      <c r="AL834" s="12">
        <v>0</v>
      </c>
      <c r="AM834" s="12">
        <v>0</v>
      </c>
      <c r="AO834" s="12">
        <v>0</v>
      </c>
      <c r="AP834" s="12">
        <v>0</v>
      </c>
      <c r="AR834" s="12">
        <v>0</v>
      </c>
      <c r="AS834" s="12">
        <v>0</v>
      </c>
      <c r="AU834" s="12">
        <v>0</v>
      </c>
      <c r="AV834" s="12">
        <v>0</v>
      </c>
      <c r="AX834" s="12">
        <v>0</v>
      </c>
      <c r="AY834" s="12">
        <v>0</v>
      </c>
    </row>
    <row r="835" spans="2:51" x14ac:dyDescent="0.25">
      <c r="B835" s="2">
        <v>737</v>
      </c>
      <c r="C835" s="1" t="str">
        <v>Выключатель автоматический двухполюсный 50А С ВА47-29 4.5кА (MVA20-2-050-C)</v>
      </c>
      <c r="D835" s="2" t="str">
        <v>шт</v>
      </c>
      <c r="E835" s="2">
        <v>461.93</v>
      </c>
      <c r="F835" s="2">
        <v>16</v>
      </c>
      <c r="G835" s="3">
        <v>7390.88</v>
      </c>
      <c r="H835" s="3">
        <v>0</v>
      </c>
      <c r="J835" s="14">
        <v>0</v>
      </c>
      <c r="K835" s="14">
        <v>0</v>
      </c>
      <c r="N835" s="14">
        <v>16</v>
      </c>
      <c r="O835" s="14">
        <v>7390.88</v>
      </c>
      <c r="Q835" s="12">
        <v>0</v>
      </c>
      <c r="R835" s="12">
        <v>0</v>
      </c>
      <c r="T835" s="12">
        <v>0</v>
      </c>
      <c r="U835" s="12">
        <v>0</v>
      </c>
      <c r="W835" s="12">
        <v>0</v>
      </c>
      <c r="X835" s="12">
        <v>0</v>
      </c>
      <c r="Z835" s="12">
        <v>0</v>
      </c>
      <c r="AA835" s="12">
        <v>0</v>
      </c>
      <c r="AC835" s="12">
        <v>0</v>
      </c>
      <c r="AD835" s="12">
        <v>0</v>
      </c>
      <c r="AF835" s="12">
        <v>0</v>
      </c>
      <c r="AG835" s="12">
        <v>0</v>
      </c>
      <c r="AI835" s="12">
        <v>0</v>
      </c>
      <c r="AJ835" s="12">
        <v>0</v>
      </c>
      <c r="AL835" s="12">
        <v>0</v>
      </c>
      <c r="AM835" s="12">
        <v>0</v>
      </c>
      <c r="AO835" s="12">
        <v>0</v>
      </c>
      <c r="AP835" s="12">
        <v>0</v>
      </c>
      <c r="AR835" s="12">
        <v>0</v>
      </c>
      <c r="AS835" s="12">
        <v>0</v>
      </c>
      <c r="AU835" s="12">
        <v>0</v>
      </c>
      <c r="AV835" s="12">
        <v>0</v>
      </c>
      <c r="AX835" s="12">
        <v>0</v>
      </c>
      <c r="AY835" s="12">
        <v>0</v>
      </c>
    </row>
    <row r="836" spans="2:51" x14ac:dyDescent="0.25">
      <c r="B836" s="2">
        <v>738</v>
      </c>
      <c r="C836" s="1" t="str">
        <v>Сжим ответвительный У-859 м50-70/о4-35 (У-859МУ3)</v>
      </c>
      <c r="D836" s="2" t="str">
        <v>шт</v>
      </c>
      <c r="E836" s="2">
        <v>98.61</v>
      </c>
      <c r="F836" s="2">
        <v>20</v>
      </c>
      <c r="G836" s="3">
        <v>1972.2</v>
      </c>
      <c r="H836" s="3">
        <v>0</v>
      </c>
      <c r="J836" s="14">
        <v>0</v>
      </c>
      <c r="K836" s="14">
        <v>0</v>
      </c>
      <c r="N836" s="14">
        <v>20</v>
      </c>
      <c r="O836" s="14">
        <v>1972.2</v>
      </c>
      <c r="Q836" s="12">
        <v>0</v>
      </c>
      <c r="R836" s="12">
        <v>0</v>
      </c>
      <c r="T836" s="12">
        <v>0</v>
      </c>
      <c r="U836" s="12">
        <v>0</v>
      </c>
      <c r="W836" s="12">
        <v>0</v>
      </c>
      <c r="X836" s="12">
        <v>0</v>
      </c>
      <c r="Z836" s="12">
        <v>0</v>
      </c>
      <c r="AA836" s="12">
        <v>0</v>
      </c>
      <c r="AC836" s="12">
        <v>0</v>
      </c>
      <c r="AD836" s="12">
        <v>0</v>
      </c>
      <c r="AF836" s="12">
        <v>0</v>
      </c>
      <c r="AG836" s="12">
        <v>0</v>
      </c>
      <c r="AI836" s="12">
        <v>0</v>
      </c>
      <c r="AJ836" s="12">
        <v>0</v>
      </c>
      <c r="AL836" s="12">
        <v>0</v>
      </c>
      <c r="AM836" s="12">
        <v>0</v>
      </c>
      <c r="AO836" s="12">
        <v>0</v>
      </c>
      <c r="AP836" s="12">
        <v>0</v>
      </c>
      <c r="AR836" s="12">
        <v>0</v>
      </c>
      <c r="AS836" s="12">
        <v>0</v>
      </c>
      <c r="AU836" s="12">
        <v>0</v>
      </c>
      <c r="AV836" s="12">
        <v>0</v>
      </c>
      <c r="AX836" s="12">
        <v>0</v>
      </c>
      <c r="AY836" s="12">
        <v>0</v>
      </c>
    </row>
    <row r="837" spans="2:51" x14ac:dyDescent="0.25">
      <c r="B837" s="2">
        <v>739</v>
      </c>
      <c r="C837" s="1" t="str">
        <v>Розетка на DIN-рейку с заземлением контактов РАр 10-3-ОП</v>
      </c>
      <c r="D837" s="2" t="str">
        <v>шт</v>
      </c>
      <c r="E837" s="2">
        <v>288.23</v>
      </c>
      <c r="F837" s="2">
        <v>4</v>
      </c>
      <c r="G837" s="3">
        <v>1152.92</v>
      </c>
      <c r="H837" s="3">
        <v>0</v>
      </c>
      <c r="J837" s="14">
        <v>0</v>
      </c>
      <c r="K837" s="14">
        <v>0</v>
      </c>
      <c r="N837" s="14">
        <v>4</v>
      </c>
      <c r="O837" s="14">
        <v>1152.92</v>
      </c>
      <c r="Q837" s="12">
        <v>0</v>
      </c>
      <c r="R837" s="12">
        <v>0</v>
      </c>
      <c r="T837" s="12">
        <v>0</v>
      </c>
      <c r="U837" s="12">
        <v>0</v>
      </c>
      <c r="W837" s="12">
        <v>0</v>
      </c>
      <c r="X837" s="12">
        <v>0</v>
      </c>
      <c r="Z837" s="12">
        <v>0</v>
      </c>
      <c r="AA837" s="12">
        <v>0</v>
      </c>
      <c r="AC837" s="12">
        <v>0</v>
      </c>
      <c r="AD837" s="12">
        <v>0</v>
      </c>
      <c r="AF837" s="12">
        <v>0</v>
      </c>
      <c r="AG837" s="12">
        <v>0</v>
      </c>
      <c r="AI837" s="12">
        <v>0</v>
      </c>
      <c r="AJ837" s="12">
        <v>0</v>
      </c>
      <c r="AL837" s="12">
        <v>0</v>
      </c>
      <c r="AM837" s="12">
        <v>0</v>
      </c>
      <c r="AO837" s="12">
        <v>0</v>
      </c>
      <c r="AP837" s="12">
        <v>0</v>
      </c>
      <c r="AR837" s="12">
        <v>0</v>
      </c>
      <c r="AS837" s="12">
        <v>0</v>
      </c>
      <c r="AU837" s="12">
        <v>0</v>
      </c>
      <c r="AV837" s="12">
        <v>0</v>
      </c>
      <c r="AX837" s="12">
        <v>0</v>
      </c>
      <c r="AY837" s="12">
        <v>0</v>
      </c>
    </row>
    <row r="838" spans="2:51" x14ac:dyDescent="0.25">
      <c r="B838" s="2">
        <v>740</v>
      </c>
      <c r="C838" s="1" t="str">
        <v>Расключение щита этажного ЩЭ</v>
      </c>
      <c r="D838" s="2" t="str">
        <v>шт</v>
      </c>
      <c r="E838" s="2">
        <v>3502.5</v>
      </c>
      <c r="F838" s="2">
        <v>4</v>
      </c>
      <c r="G838" s="3">
        <v>0</v>
      </c>
      <c r="H838" s="3">
        <v>14010</v>
      </c>
      <c r="J838" s="14">
        <v>0</v>
      </c>
      <c r="K838" s="14">
        <v>0</v>
      </c>
      <c r="N838" s="14">
        <v>4</v>
      </c>
      <c r="O838" s="14">
        <v>14010</v>
      </c>
      <c r="Q838" s="12">
        <v>0</v>
      </c>
      <c r="R838" s="12">
        <v>0</v>
      </c>
      <c r="T838" s="12">
        <v>0</v>
      </c>
      <c r="U838" s="12">
        <v>0</v>
      </c>
      <c r="W838" s="12">
        <v>0</v>
      </c>
      <c r="X838" s="12">
        <v>0</v>
      </c>
      <c r="Z838" s="12">
        <v>0</v>
      </c>
      <c r="AA838" s="12">
        <v>0</v>
      </c>
      <c r="AC838" s="12">
        <v>0</v>
      </c>
      <c r="AD838" s="12">
        <v>0</v>
      </c>
      <c r="AF838" s="12">
        <v>0</v>
      </c>
      <c r="AG838" s="12">
        <v>0</v>
      </c>
      <c r="AI838" s="12">
        <v>0</v>
      </c>
      <c r="AJ838" s="12">
        <v>0</v>
      </c>
      <c r="AL838" s="12">
        <v>0</v>
      </c>
      <c r="AM838" s="12">
        <v>0</v>
      </c>
      <c r="AO838" s="12">
        <v>0</v>
      </c>
      <c r="AP838" s="12">
        <v>0</v>
      </c>
      <c r="AR838" s="12">
        <v>0</v>
      </c>
      <c r="AS838" s="12">
        <v>0</v>
      </c>
      <c r="AU838" s="12">
        <v>0</v>
      </c>
      <c r="AV838" s="12">
        <v>0</v>
      </c>
      <c r="AX838" s="12">
        <v>0</v>
      </c>
      <c r="AY838" s="12">
        <v>0</v>
      </c>
    </row>
    <row r="839" spans="2:51" x14ac:dyDescent="0.25">
      <c r="B839" s="2">
        <v>0</v>
      </c>
      <c r="C839" s="1" t="str">
        <v>2.Светотехническая продукция</v>
      </c>
      <c r="D839" s="2">
        <v>0</v>
      </c>
      <c r="E839" s="2">
        <v>0</v>
      </c>
      <c r="F839" s="2">
        <v>0</v>
      </c>
      <c r="G839" s="3">
        <v>0</v>
      </c>
      <c r="H839" s="3">
        <v>0</v>
      </c>
      <c r="J839" s="14">
        <v>0</v>
      </c>
      <c r="K839" s="14">
        <v>0</v>
      </c>
      <c r="N839" s="14">
        <v>0</v>
      </c>
      <c r="O839" s="14">
        <v>0</v>
      </c>
      <c r="Q839" s="12">
        <v>0</v>
      </c>
      <c r="R839" s="12">
        <v>0</v>
      </c>
      <c r="T839" s="12">
        <v>0</v>
      </c>
      <c r="U839" s="12">
        <v>0</v>
      </c>
      <c r="W839" s="12">
        <v>0</v>
      </c>
      <c r="X839" s="12">
        <v>0</v>
      </c>
      <c r="Z839" s="12">
        <v>0</v>
      </c>
      <c r="AA839" s="12">
        <v>0</v>
      </c>
      <c r="AC839" s="12">
        <v>0</v>
      </c>
      <c r="AD839" s="12">
        <v>0</v>
      </c>
      <c r="AF839" s="12">
        <v>0</v>
      </c>
      <c r="AG839" s="12">
        <v>0</v>
      </c>
      <c r="AI839" s="12">
        <v>0</v>
      </c>
      <c r="AJ839" s="12">
        <v>0</v>
      </c>
      <c r="AL839" s="12">
        <v>0</v>
      </c>
      <c r="AM839" s="12">
        <v>0</v>
      </c>
      <c r="AO839" s="12">
        <v>0</v>
      </c>
      <c r="AP839" s="12">
        <v>0</v>
      </c>
      <c r="AR839" s="12">
        <v>0</v>
      </c>
      <c r="AS839" s="12">
        <v>0</v>
      </c>
      <c r="AU839" s="12">
        <v>0</v>
      </c>
      <c r="AV839" s="12">
        <v>0</v>
      </c>
      <c r="AX839" s="12">
        <v>0</v>
      </c>
      <c r="AY839" s="12">
        <v>0</v>
      </c>
    </row>
    <row r="840" spans="2:51" x14ac:dyDescent="0.25">
      <c r="B840" s="2">
        <v>741</v>
      </c>
      <c r="C840" s="1" t="str">
        <v>Патрон подвесной Е27 пластик белый</v>
      </c>
      <c r="D840" s="2" t="str">
        <v>шт</v>
      </c>
      <c r="E840" s="2">
        <v>24.55</v>
      </c>
      <c r="F840" s="2">
        <v>176</v>
      </c>
      <c r="G840" s="3">
        <v>4320.8</v>
      </c>
      <c r="H840" s="3">
        <v>0</v>
      </c>
      <c r="J840" s="14">
        <v>0</v>
      </c>
      <c r="K840" s="14">
        <v>0</v>
      </c>
      <c r="N840" s="14">
        <v>176</v>
      </c>
      <c r="O840" s="14">
        <v>4320.8</v>
      </c>
      <c r="Q840" s="12">
        <v>0</v>
      </c>
      <c r="R840" s="12">
        <v>0</v>
      </c>
      <c r="T840" s="12">
        <v>0</v>
      </c>
      <c r="U840" s="12">
        <v>0</v>
      </c>
      <c r="W840" s="12">
        <v>0</v>
      </c>
      <c r="X840" s="12">
        <v>0</v>
      </c>
      <c r="Z840" s="12">
        <v>0</v>
      </c>
      <c r="AA840" s="12">
        <v>0</v>
      </c>
      <c r="AC840" s="12">
        <v>0</v>
      </c>
      <c r="AD840" s="12">
        <v>0</v>
      </c>
      <c r="AF840" s="12">
        <v>0</v>
      </c>
      <c r="AG840" s="12">
        <v>0</v>
      </c>
      <c r="AI840" s="12">
        <v>0</v>
      </c>
      <c r="AJ840" s="12">
        <v>0</v>
      </c>
      <c r="AL840" s="12">
        <v>0</v>
      </c>
      <c r="AM840" s="12">
        <v>0</v>
      </c>
      <c r="AO840" s="12">
        <v>0</v>
      </c>
      <c r="AP840" s="12">
        <v>0</v>
      </c>
      <c r="AR840" s="12">
        <v>0</v>
      </c>
      <c r="AS840" s="12">
        <v>0</v>
      </c>
      <c r="AU840" s="12">
        <v>0</v>
      </c>
      <c r="AV840" s="12">
        <v>0</v>
      </c>
      <c r="AX840" s="12">
        <v>0</v>
      </c>
      <c r="AY840" s="12">
        <v>0</v>
      </c>
    </row>
    <row r="841" spans="2:51" x14ac:dyDescent="0.25">
      <c r="B841" s="2">
        <v>742</v>
      </c>
      <c r="C841" s="1" t="str">
        <v>Подключение подвесного патрона</v>
      </c>
      <c r="D841" s="2" t="str">
        <v>шт</v>
      </c>
      <c r="E841" s="2">
        <v>213.5</v>
      </c>
      <c r="F841" s="2">
        <v>176</v>
      </c>
      <c r="G841" s="3">
        <v>0</v>
      </c>
      <c r="H841" s="3">
        <v>37576</v>
      </c>
      <c r="J841" s="14">
        <v>0</v>
      </c>
      <c r="K841" s="14">
        <v>0</v>
      </c>
      <c r="N841" s="14">
        <v>176</v>
      </c>
      <c r="O841" s="14">
        <v>37576</v>
      </c>
      <c r="Q841" s="12">
        <v>0</v>
      </c>
      <c r="R841" s="12">
        <v>0</v>
      </c>
      <c r="T841" s="12">
        <v>0</v>
      </c>
      <c r="U841" s="12">
        <v>0</v>
      </c>
      <c r="W841" s="12">
        <v>0</v>
      </c>
      <c r="X841" s="12">
        <v>0</v>
      </c>
      <c r="Z841" s="12">
        <v>0</v>
      </c>
      <c r="AA841" s="12">
        <v>0</v>
      </c>
      <c r="AC841" s="12">
        <v>0</v>
      </c>
      <c r="AD841" s="12">
        <v>0</v>
      </c>
      <c r="AF841" s="12">
        <v>0</v>
      </c>
      <c r="AG841" s="12">
        <v>0</v>
      </c>
      <c r="AI841" s="12">
        <v>0</v>
      </c>
      <c r="AJ841" s="12">
        <v>0</v>
      </c>
      <c r="AL841" s="12">
        <v>0</v>
      </c>
      <c r="AM841" s="12">
        <v>0</v>
      </c>
      <c r="AO841" s="12">
        <v>0</v>
      </c>
      <c r="AP841" s="12">
        <v>0</v>
      </c>
      <c r="AR841" s="12">
        <v>0</v>
      </c>
      <c r="AS841" s="12">
        <v>0</v>
      </c>
      <c r="AU841" s="12">
        <v>0</v>
      </c>
      <c r="AV841" s="12">
        <v>0</v>
      </c>
      <c r="AX841" s="12">
        <v>0</v>
      </c>
      <c r="AY841" s="12">
        <v>0</v>
      </c>
    </row>
    <row r="842" spans="2:51" x14ac:dyDescent="0.25">
      <c r="B842" s="2">
        <v>743</v>
      </c>
      <c r="C842" s="1" t="str">
        <v>Лампа светодиодная LED 11вт E27 белый ECO</v>
      </c>
      <c r="D842" s="2" t="str">
        <v>шт</v>
      </c>
      <c r="E842" s="2">
        <v>96.08</v>
      </c>
      <c r="F842" s="2">
        <v>176</v>
      </c>
      <c r="G842" s="3">
        <v>16910.080000000002</v>
      </c>
      <c r="H842" s="3">
        <v>0</v>
      </c>
      <c r="J842" s="14">
        <v>0</v>
      </c>
      <c r="K842" s="14">
        <v>0</v>
      </c>
      <c r="N842" s="14">
        <v>176</v>
      </c>
      <c r="O842" s="14">
        <v>16910.079999999998</v>
      </c>
      <c r="Q842" s="12">
        <v>0</v>
      </c>
      <c r="R842" s="12">
        <v>0</v>
      </c>
      <c r="T842" s="12">
        <v>0</v>
      </c>
      <c r="U842" s="12">
        <v>0</v>
      </c>
      <c r="W842" s="12">
        <v>0</v>
      </c>
      <c r="X842" s="12">
        <v>0</v>
      </c>
      <c r="Z842" s="12">
        <v>0</v>
      </c>
      <c r="AA842" s="12">
        <v>0</v>
      </c>
      <c r="AC842" s="12">
        <v>0</v>
      </c>
      <c r="AD842" s="12">
        <v>0</v>
      </c>
      <c r="AF842" s="12">
        <v>0</v>
      </c>
      <c r="AG842" s="12">
        <v>0</v>
      </c>
      <c r="AI842" s="12">
        <v>0</v>
      </c>
      <c r="AJ842" s="12">
        <v>0</v>
      </c>
      <c r="AL842" s="12">
        <v>0</v>
      </c>
      <c r="AM842" s="12">
        <v>0</v>
      </c>
      <c r="AO842" s="12">
        <v>0</v>
      </c>
      <c r="AP842" s="12">
        <v>0</v>
      </c>
      <c r="AR842" s="12">
        <v>0</v>
      </c>
      <c r="AS842" s="12">
        <v>0</v>
      </c>
      <c r="AU842" s="12">
        <v>0</v>
      </c>
      <c r="AV842" s="12">
        <v>0</v>
      </c>
      <c r="AX842" s="12">
        <v>0</v>
      </c>
      <c r="AY842" s="12">
        <v>0</v>
      </c>
    </row>
    <row r="843" spans="2:51" x14ac:dyDescent="0.25">
      <c r="B843" s="2">
        <v>744</v>
      </c>
      <c r="C843" s="1" t="str">
        <v>358882 STREET NT22 396 черный Светильник ландшафтный светодиодный IP54 LED 4000К 18W 220V OPAL пластиковый корпус</v>
      </c>
      <c r="D843" s="2" t="str">
        <v>шт</v>
      </c>
      <c r="E843" s="2">
        <v>2500</v>
      </c>
      <c r="F843" s="2">
        <v>6</v>
      </c>
      <c r="G843" s="3">
        <v>15000</v>
      </c>
      <c r="H843" s="3">
        <v>0</v>
      </c>
      <c r="J843" s="14">
        <v>0</v>
      </c>
      <c r="K843" s="14">
        <v>0</v>
      </c>
      <c r="N843" s="14">
        <v>6</v>
      </c>
      <c r="O843" s="14">
        <v>15000</v>
      </c>
      <c r="Q843" s="12">
        <v>0</v>
      </c>
      <c r="R843" s="12">
        <v>0</v>
      </c>
      <c r="T843" s="12">
        <v>0</v>
      </c>
      <c r="U843" s="12">
        <v>0</v>
      </c>
      <c r="W843" s="12">
        <v>0</v>
      </c>
      <c r="X843" s="12">
        <v>0</v>
      </c>
      <c r="Z843" s="12">
        <v>0</v>
      </c>
      <c r="AA843" s="12">
        <v>0</v>
      </c>
      <c r="AC843" s="12">
        <v>0</v>
      </c>
      <c r="AD843" s="12">
        <v>0</v>
      </c>
      <c r="AF843" s="12">
        <v>0</v>
      </c>
      <c r="AG843" s="12">
        <v>0</v>
      </c>
      <c r="AI843" s="12">
        <v>0</v>
      </c>
      <c r="AJ843" s="12">
        <v>0</v>
      </c>
      <c r="AL843" s="12">
        <v>0</v>
      </c>
      <c r="AM843" s="12">
        <v>0</v>
      </c>
      <c r="AO843" s="12">
        <v>0</v>
      </c>
      <c r="AP843" s="12">
        <v>0</v>
      </c>
      <c r="AR843" s="12">
        <v>0</v>
      </c>
      <c r="AS843" s="12">
        <v>0</v>
      </c>
      <c r="AU843" s="12">
        <v>0</v>
      </c>
      <c r="AV843" s="12">
        <v>0</v>
      </c>
      <c r="AX843" s="12">
        <v>0</v>
      </c>
      <c r="AY843" s="12">
        <v>0</v>
      </c>
    </row>
    <row r="844" spans="2:51" x14ac:dyDescent="0.25">
      <c r="B844" s="2">
        <v>745</v>
      </c>
      <c r="C844" s="1" t="str">
        <v>Монтаж и подключение накладного светильника</v>
      </c>
      <c r="D844" s="2" t="str">
        <v>шт</v>
      </c>
      <c r="E844" s="2">
        <v>384.3</v>
      </c>
      <c r="F844" s="2">
        <v>6</v>
      </c>
      <c r="G844" s="3">
        <v>0</v>
      </c>
      <c r="H844" s="3">
        <v>2305.8000000000002</v>
      </c>
      <c r="J844" s="14">
        <v>0</v>
      </c>
      <c r="K844" s="14">
        <v>0</v>
      </c>
      <c r="N844" s="14">
        <v>6</v>
      </c>
      <c r="O844" s="14">
        <v>2305.8000000000002</v>
      </c>
      <c r="Q844" s="12">
        <v>0</v>
      </c>
      <c r="R844" s="12">
        <v>0</v>
      </c>
      <c r="T844" s="12">
        <v>0</v>
      </c>
      <c r="U844" s="12">
        <v>0</v>
      </c>
      <c r="W844" s="12">
        <v>0</v>
      </c>
      <c r="X844" s="12">
        <v>0</v>
      </c>
      <c r="Z844" s="12">
        <v>0</v>
      </c>
      <c r="AA844" s="12">
        <v>0</v>
      </c>
      <c r="AC844" s="12">
        <v>0</v>
      </c>
      <c r="AD844" s="12">
        <v>0</v>
      </c>
      <c r="AF844" s="12">
        <v>0</v>
      </c>
      <c r="AG844" s="12">
        <v>0</v>
      </c>
      <c r="AI844" s="12">
        <v>0</v>
      </c>
      <c r="AJ844" s="12">
        <v>0</v>
      </c>
      <c r="AL844" s="12">
        <v>0</v>
      </c>
      <c r="AM844" s="12">
        <v>0</v>
      </c>
      <c r="AO844" s="12">
        <v>0</v>
      </c>
      <c r="AP844" s="12">
        <v>0</v>
      </c>
      <c r="AR844" s="12">
        <v>0</v>
      </c>
      <c r="AS844" s="12">
        <v>0</v>
      </c>
      <c r="AU844" s="12">
        <v>0</v>
      </c>
      <c r="AV844" s="12">
        <v>0</v>
      </c>
      <c r="AX844" s="12">
        <v>0</v>
      </c>
      <c r="AY844" s="12">
        <v>0</v>
      </c>
    </row>
    <row r="845" spans="2:51" x14ac:dyDescent="0.25">
      <c r="B845" s="2">
        <v>746</v>
      </c>
      <c r="C845" s="1" t="str">
        <v>БРА Kink light мелисса 08438-2, 19(21)</v>
      </c>
      <c r="D845" s="2" t="str">
        <v>шт</v>
      </c>
      <c r="E845" s="2">
        <v>6950</v>
      </c>
      <c r="F845" s="2">
        <v>4</v>
      </c>
      <c r="G845" s="3">
        <v>27800</v>
      </c>
      <c r="H845" s="3">
        <v>0</v>
      </c>
      <c r="J845" s="14">
        <v>0</v>
      </c>
      <c r="K845" s="14">
        <v>0</v>
      </c>
      <c r="N845" s="14">
        <v>4</v>
      </c>
      <c r="O845" s="14">
        <v>27800</v>
      </c>
      <c r="Q845" s="12">
        <v>0</v>
      </c>
      <c r="R845" s="12">
        <v>0</v>
      </c>
      <c r="T845" s="12">
        <v>0</v>
      </c>
      <c r="U845" s="12">
        <v>0</v>
      </c>
      <c r="W845" s="12">
        <v>0</v>
      </c>
      <c r="X845" s="12">
        <v>0</v>
      </c>
      <c r="Z845" s="12">
        <v>0</v>
      </c>
      <c r="AA845" s="12">
        <v>0</v>
      </c>
      <c r="AC845" s="12">
        <v>0</v>
      </c>
      <c r="AD845" s="12">
        <v>0</v>
      </c>
      <c r="AF845" s="12">
        <v>0</v>
      </c>
      <c r="AG845" s="12">
        <v>0</v>
      </c>
      <c r="AI845" s="12">
        <v>0</v>
      </c>
      <c r="AJ845" s="12">
        <v>0</v>
      </c>
      <c r="AL845" s="12">
        <v>0</v>
      </c>
      <c r="AM845" s="12">
        <v>0</v>
      </c>
      <c r="AO845" s="12">
        <v>0</v>
      </c>
      <c r="AP845" s="12">
        <v>0</v>
      </c>
      <c r="AR845" s="12">
        <v>0</v>
      </c>
      <c r="AS845" s="12">
        <v>0</v>
      </c>
      <c r="AU845" s="12">
        <v>0</v>
      </c>
      <c r="AV845" s="12">
        <v>0</v>
      </c>
      <c r="AX845" s="12">
        <v>0</v>
      </c>
      <c r="AY845" s="12">
        <v>0</v>
      </c>
    </row>
    <row r="846" spans="2:51" x14ac:dyDescent="0.25">
      <c r="B846" s="2">
        <v>747</v>
      </c>
      <c r="C846" s="1" t="str">
        <v>Бра настенная</v>
      </c>
      <c r="D846" s="2" t="str">
        <v>шт</v>
      </c>
      <c r="E846" s="2">
        <v>1050</v>
      </c>
      <c r="F846" s="2">
        <v>4</v>
      </c>
      <c r="G846" s="3">
        <v>0</v>
      </c>
      <c r="H846" s="3">
        <v>4200</v>
      </c>
      <c r="J846" s="14">
        <v>0</v>
      </c>
      <c r="K846" s="14">
        <v>0</v>
      </c>
      <c r="N846" s="14">
        <v>4</v>
      </c>
      <c r="O846" s="14">
        <v>4200</v>
      </c>
      <c r="Q846" s="12">
        <v>0</v>
      </c>
      <c r="R846" s="12">
        <v>0</v>
      </c>
      <c r="T846" s="12">
        <v>0</v>
      </c>
      <c r="U846" s="12">
        <v>0</v>
      </c>
      <c r="W846" s="12">
        <v>0</v>
      </c>
      <c r="X846" s="12">
        <v>0</v>
      </c>
      <c r="Z846" s="12">
        <v>0</v>
      </c>
      <c r="AA846" s="12">
        <v>0</v>
      </c>
      <c r="AC846" s="12">
        <v>0</v>
      </c>
      <c r="AD846" s="12">
        <v>0</v>
      </c>
      <c r="AF846" s="12">
        <v>0</v>
      </c>
      <c r="AG846" s="12">
        <v>0</v>
      </c>
      <c r="AI846" s="12">
        <v>0</v>
      </c>
      <c r="AJ846" s="12">
        <v>0</v>
      </c>
      <c r="AL846" s="12">
        <v>0</v>
      </c>
      <c r="AM846" s="12">
        <v>0</v>
      </c>
      <c r="AO846" s="12">
        <v>0</v>
      </c>
      <c r="AP846" s="12">
        <v>0</v>
      </c>
      <c r="AR846" s="12">
        <v>0</v>
      </c>
      <c r="AS846" s="12">
        <v>0</v>
      </c>
      <c r="AU846" s="12">
        <v>0</v>
      </c>
      <c r="AV846" s="12">
        <v>0</v>
      </c>
      <c r="AX846" s="12">
        <v>0</v>
      </c>
      <c r="AY846" s="12">
        <v>0</v>
      </c>
    </row>
    <row r="847" spans="2:51" x14ac:dyDescent="0.25">
      <c r="B847" s="2">
        <v>748</v>
      </c>
      <c r="C847" s="1" t="str">
        <v>Светильник светодиодный SPO-950-3-40K-018 18Вт 4000К 1890Лм IP40 595х180х40 матовый</v>
      </c>
      <c r="D847" s="2" t="str">
        <v>шт</v>
      </c>
      <c r="E847" s="2">
        <v>1636.25</v>
      </c>
      <c r="F847" s="2">
        <v>51</v>
      </c>
      <c r="G847" s="3">
        <v>83448.75</v>
      </c>
      <c r="H847" s="3">
        <v>0</v>
      </c>
      <c r="J847" s="14">
        <v>0</v>
      </c>
      <c r="K847" s="14">
        <v>0</v>
      </c>
      <c r="N847" s="14">
        <v>51</v>
      </c>
      <c r="O847" s="14">
        <v>83448.75</v>
      </c>
      <c r="Q847" s="12">
        <v>0</v>
      </c>
      <c r="R847" s="12">
        <v>0</v>
      </c>
      <c r="T847" s="12">
        <v>0</v>
      </c>
      <c r="U847" s="12">
        <v>0</v>
      </c>
      <c r="W847" s="12">
        <v>0</v>
      </c>
      <c r="X847" s="12">
        <v>0</v>
      </c>
      <c r="Z847" s="12">
        <v>0</v>
      </c>
      <c r="AA847" s="12">
        <v>0</v>
      </c>
      <c r="AC847" s="12">
        <v>0</v>
      </c>
      <c r="AD847" s="12">
        <v>0</v>
      </c>
      <c r="AF847" s="12">
        <v>0</v>
      </c>
      <c r="AG847" s="12">
        <v>0</v>
      </c>
      <c r="AI847" s="12">
        <v>0</v>
      </c>
      <c r="AJ847" s="12">
        <v>0</v>
      </c>
      <c r="AL847" s="12">
        <v>0</v>
      </c>
      <c r="AM847" s="12">
        <v>0</v>
      </c>
      <c r="AO847" s="12">
        <v>0</v>
      </c>
      <c r="AP847" s="12">
        <v>0</v>
      </c>
      <c r="AR847" s="12">
        <v>0</v>
      </c>
      <c r="AS847" s="12">
        <v>0</v>
      </c>
      <c r="AU847" s="12">
        <v>0</v>
      </c>
      <c r="AV847" s="12">
        <v>0</v>
      </c>
      <c r="AX847" s="12">
        <v>0</v>
      </c>
      <c r="AY847" s="12">
        <v>0</v>
      </c>
    </row>
    <row r="848" spans="2:51" x14ac:dyDescent="0.25">
      <c r="B848" s="2">
        <v>749</v>
      </c>
      <c r="C848" s="1" t="str">
        <v>Монтаж и подключение светильника в армстронг</v>
      </c>
      <c r="D848" s="2" t="str">
        <v>шт</v>
      </c>
      <c r="E848" s="2">
        <v>400</v>
      </c>
      <c r="F848" s="2">
        <v>51</v>
      </c>
      <c r="G848" s="3">
        <v>0</v>
      </c>
      <c r="H848" s="3">
        <v>20400</v>
      </c>
      <c r="J848" s="14">
        <v>0</v>
      </c>
      <c r="K848" s="14">
        <v>0</v>
      </c>
      <c r="N848" s="14">
        <v>51</v>
      </c>
      <c r="O848" s="14">
        <v>20400</v>
      </c>
      <c r="Q848" s="12">
        <v>0</v>
      </c>
      <c r="R848" s="12">
        <v>0</v>
      </c>
      <c r="T848" s="12">
        <v>0</v>
      </c>
      <c r="U848" s="12">
        <v>0</v>
      </c>
      <c r="W848" s="12">
        <v>0</v>
      </c>
      <c r="X848" s="12">
        <v>0</v>
      </c>
      <c r="Z848" s="12">
        <v>0</v>
      </c>
      <c r="AA848" s="12">
        <v>0</v>
      </c>
      <c r="AC848" s="12">
        <v>0</v>
      </c>
      <c r="AD848" s="12">
        <v>0</v>
      </c>
      <c r="AF848" s="12">
        <v>0</v>
      </c>
      <c r="AG848" s="12">
        <v>0</v>
      </c>
      <c r="AI848" s="12">
        <v>0</v>
      </c>
      <c r="AJ848" s="12">
        <v>0</v>
      </c>
      <c r="AL848" s="12">
        <v>0</v>
      </c>
      <c r="AM848" s="12">
        <v>0</v>
      </c>
      <c r="AO848" s="12">
        <v>0</v>
      </c>
      <c r="AP848" s="12">
        <v>0</v>
      </c>
      <c r="AR848" s="12">
        <v>0</v>
      </c>
      <c r="AS848" s="12">
        <v>0</v>
      </c>
      <c r="AU848" s="12">
        <v>0</v>
      </c>
      <c r="AV848" s="12">
        <v>0</v>
      </c>
      <c r="AX848" s="12">
        <v>0</v>
      </c>
      <c r="AY848" s="12">
        <v>0</v>
      </c>
    </row>
    <row r="849" spans="2:51" x14ac:dyDescent="0.25">
      <c r="B849" s="2">
        <v>750</v>
      </c>
      <c r="C849" s="1" t="str">
        <v>Датчик движения ИК встраиваемый 1200w 360 гр. 6м IP20 белый (SEN86 бел.)</v>
      </c>
      <c r="D849" s="2" t="str">
        <v>шт</v>
      </c>
      <c r="E849" s="2">
        <v>450</v>
      </c>
      <c r="F849" s="2">
        <v>16</v>
      </c>
      <c r="G849" s="3">
        <v>7200</v>
      </c>
      <c r="H849" s="3">
        <v>0</v>
      </c>
      <c r="J849" s="14">
        <v>0</v>
      </c>
      <c r="K849" s="14">
        <v>0</v>
      </c>
      <c r="N849" s="14">
        <v>16</v>
      </c>
      <c r="O849" s="14">
        <v>7200</v>
      </c>
      <c r="Q849" s="12">
        <v>0</v>
      </c>
      <c r="R849" s="12">
        <v>0</v>
      </c>
      <c r="T849" s="12">
        <v>0</v>
      </c>
      <c r="U849" s="12">
        <v>0</v>
      </c>
      <c r="W849" s="12">
        <v>0</v>
      </c>
      <c r="X849" s="12">
        <v>0</v>
      </c>
      <c r="Z849" s="12">
        <v>0</v>
      </c>
      <c r="AA849" s="12">
        <v>0</v>
      </c>
      <c r="AC849" s="12">
        <v>0</v>
      </c>
      <c r="AD849" s="12">
        <v>0</v>
      </c>
      <c r="AF849" s="12">
        <v>0</v>
      </c>
      <c r="AG849" s="12">
        <v>0</v>
      </c>
      <c r="AI849" s="12">
        <v>0</v>
      </c>
      <c r="AJ849" s="12">
        <v>0</v>
      </c>
      <c r="AL849" s="12">
        <v>0</v>
      </c>
      <c r="AM849" s="12">
        <v>0</v>
      </c>
      <c r="AO849" s="12">
        <v>0</v>
      </c>
      <c r="AP849" s="12">
        <v>0</v>
      </c>
      <c r="AR849" s="12">
        <v>0</v>
      </c>
      <c r="AS849" s="12">
        <v>0</v>
      </c>
      <c r="AU849" s="12">
        <v>0</v>
      </c>
      <c r="AV849" s="12">
        <v>0</v>
      </c>
      <c r="AX849" s="12">
        <v>0</v>
      </c>
      <c r="AY849" s="12">
        <v>0</v>
      </c>
    </row>
    <row r="850" spans="2:51" x14ac:dyDescent="0.25">
      <c r="B850" s="2">
        <v>751</v>
      </c>
      <c r="C850" s="1" t="str">
        <v xml:space="preserve">Монтаж и подключение датчика движения </v>
      </c>
      <c r="D850" s="2" t="str">
        <v>шт</v>
      </c>
      <c r="E850" s="2">
        <v>360</v>
      </c>
      <c r="F850" s="2">
        <v>16</v>
      </c>
      <c r="G850" s="3">
        <v>0</v>
      </c>
      <c r="H850" s="3">
        <v>5760</v>
      </c>
      <c r="J850" s="14">
        <v>0</v>
      </c>
      <c r="K850" s="14">
        <v>0</v>
      </c>
      <c r="N850" s="14">
        <v>16</v>
      </c>
      <c r="O850" s="14">
        <v>5760</v>
      </c>
      <c r="Q850" s="12">
        <v>0</v>
      </c>
      <c r="R850" s="12">
        <v>0</v>
      </c>
      <c r="T850" s="12">
        <v>0</v>
      </c>
      <c r="U850" s="12">
        <v>0</v>
      </c>
      <c r="W850" s="12">
        <v>0</v>
      </c>
      <c r="X850" s="12">
        <v>0</v>
      </c>
      <c r="Z850" s="12">
        <v>0</v>
      </c>
      <c r="AA850" s="12">
        <v>0</v>
      </c>
      <c r="AC850" s="12">
        <v>0</v>
      </c>
      <c r="AD850" s="12">
        <v>0</v>
      </c>
      <c r="AF850" s="12">
        <v>0</v>
      </c>
      <c r="AG850" s="12">
        <v>0</v>
      </c>
      <c r="AI850" s="12">
        <v>0</v>
      </c>
      <c r="AJ850" s="12">
        <v>0</v>
      </c>
      <c r="AL850" s="12">
        <v>0</v>
      </c>
      <c r="AM850" s="12">
        <v>0</v>
      </c>
      <c r="AO850" s="12">
        <v>0</v>
      </c>
      <c r="AP850" s="12">
        <v>0</v>
      </c>
      <c r="AR850" s="12">
        <v>0</v>
      </c>
      <c r="AS850" s="12">
        <v>0</v>
      </c>
      <c r="AU850" s="12">
        <v>0</v>
      </c>
      <c r="AV850" s="12">
        <v>0</v>
      </c>
      <c r="AX850" s="12">
        <v>0</v>
      </c>
      <c r="AY850" s="12">
        <v>0</v>
      </c>
    </row>
    <row r="851" spans="2:51" x14ac:dyDescent="0.25">
      <c r="B851" s="2">
        <v>752</v>
      </c>
      <c r="C851" s="1" t="str">
        <v>Коробка распределительная 85х85х40мм для наружного монтажа IP55</v>
      </c>
      <c r="D851" s="2" t="str">
        <v>шт</v>
      </c>
      <c r="E851" s="2">
        <v>64.680000000000007</v>
      </c>
      <c r="F851" s="2">
        <v>77</v>
      </c>
      <c r="G851" s="3">
        <v>4980.3599999999997</v>
      </c>
      <c r="H851" s="3">
        <v>0</v>
      </c>
      <c r="J851" s="14">
        <v>0</v>
      </c>
      <c r="K851" s="14">
        <v>0</v>
      </c>
      <c r="N851" s="14">
        <v>77</v>
      </c>
      <c r="O851" s="14">
        <v>4980.3600000000006</v>
      </c>
      <c r="Q851" s="12">
        <v>0</v>
      </c>
      <c r="R851" s="12">
        <v>0</v>
      </c>
      <c r="T851" s="12">
        <v>0</v>
      </c>
      <c r="U851" s="12">
        <v>0</v>
      </c>
      <c r="W851" s="12">
        <v>0</v>
      </c>
      <c r="X851" s="12">
        <v>0</v>
      </c>
      <c r="Z851" s="12">
        <v>0</v>
      </c>
      <c r="AA851" s="12">
        <v>0</v>
      </c>
      <c r="AC851" s="12">
        <v>0</v>
      </c>
      <c r="AD851" s="12">
        <v>0</v>
      </c>
      <c r="AF851" s="12">
        <v>0</v>
      </c>
      <c r="AG851" s="12">
        <v>0</v>
      </c>
      <c r="AI851" s="12">
        <v>0</v>
      </c>
      <c r="AJ851" s="12">
        <v>0</v>
      </c>
      <c r="AL851" s="12">
        <v>0</v>
      </c>
      <c r="AM851" s="12">
        <v>0</v>
      </c>
      <c r="AO851" s="12">
        <v>0</v>
      </c>
      <c r="AP851" s="12">
        <v>0</v>
      </c>
      <c r="AR851" s="12">
        <v>0</v>
      </c>
      <c r="AS851" s="12">
        <v>0</v>
      </c>
      <c r="AU851" s="12">
        <v>0</v>
      </c>
      <c r="AV851" s="12">
        <v>0</v>
      </c>
      <c r="AX851" s="12">
        <v>0</v>
      </c>
      <c r="AY851" s="12">
        <v>0</v>
      </c>
    </row>
    <row r="852" spans="2:51" x14ac:dyDescent="0.25">
      <c r="B852" s="2">
        <v>753</v>
      </c>
      <c r="C852" s="1" t="str">
        <v>Монтаж и подключение распределительных коробок</v>
      </c>
      <c r="D852" s="2" t="str">
        <v>шт</v>
      </c>
      <c r="E852" s="2">
        <v>128.1</v>
      </c>
      <c r="F852" s="2">
        <v>77</v>
      </c>
      <c r="G852" s="3">
        <v>0</v>
      </c>
      <c r="H852" s="3">
        <v>9863.7000000000007</v>
      </c>
      <c r="J852" s="14">
        <v>0</v>
      </c>
      <c r="K852" s="14">
        <v>0</v>
      </c>
      <c r="N852" s="14">
        <v>77</v>
      </c>
      <c r="O852" s="14">
        <v>9863.6999999999989</v>
      </c>
      <c r="Q852" s="12">
        <v>0</v>
      </c>
      <c r="R852" s="12">
        <v>0</v>
      </c>
      <c r="T852" s="12">
        <v>0</v>
      </c>
      <c r="U852" s="12">
        <v>0</v>
      </c>
      <c r="W852" s="12">
        <v>0</v>
      </c>
      <c r="X852" s="12">
        <v>0</v>
      </c>
      <c r="Z852" s="12">
        <v>0</v>
      </c>
      <c r="AA852" s="12">
        <v>0</v>
      </c>
      <c r="AC852" s="12">
        <v>0</v>
      </c>
      <c r="AD852" s="12">
        <v>0</v>
      </c>
      <c r="AF852" s="12">
        <v>0</v>
      </c>
      <c r="AG852" s="12">
        <v>0</v>
      </c>
      <c r="AI852" s="12">
        <v>0</v>
      </c>
      <c r="AJ852" s="12">
        <v>0</v>
      </c>
      <c r="AL852" s="12">
        <v>0</v>
      </c>
      <c r="AM852" s="12">
        <v>0</v>
      </c>
      <c r="AO852" s="12">
        <v>0</v>
      </c>
      <c r="AP852" s="12">
        <v>0</v>
      </c>
      <c r="AR852" s="12">
        <v>0</v>
      </c>
      <c r="AS852" s="12">
        <v>0</v>
      </c>
      <c r="AU852" s="12">
        <v>0</v>
      </c>
      <c r="AV852" s="12">
        <v>0</v>
      </c>
      <c r="AX852" s="12">
        <v>0</v>
      </c>
      <c r="AY852" s="12">
        <v>0</v>
      </c>
    </row>
    <row r="853" spans="2:51" x14ac:dyDescent="0.25">
      <c r="B853" s="2">
        <v>0</v>
      </c>
      <c r="C853" s="1" t="str">
        <v>Декоративная подсветка картины</v>
      </c>
      <c r="D853" s="2">
        <v>0</v>
      </c>
      <c r="E853" s="2">
        <v>0</v>
      </c>
      <c r="F853" s="2">
        <v>0</v>
      </c>
      <c r="G853" s="3">
        <v>0</v>
      </c>
      <c r="H853" s="3">
        <v>0</v>
      </c>
      <c r="J853" s="14">
        <v>0</v>
      </c>
      <c r="K853" s="14">
        <v>0</v>
      </c>
      <c r="N853" s="14">
        <v>0</v>
      </c>
      <c r="O853" s="14">
        <v>0</v>
      </c>
      <c r="Q853" s="12">
        <v>0</v>
      </c>
      <c r="R853" s="12">
        <v>0</v>
      </c>
      <c r="T853" s="12">
        <v>0</v>
      </c>
      <c r="U853" s="12">
        <v>0</v>
      </c>
      <c r="W853" s="12">
        <v>0</v>
      </c>
      <c r="X853" s="12">
        <v>0</v>
      </c>
      <c r="Z853" s="12">
        <v>0</v>
      </c>
      <c r="AA853" s="12">
        <v>0</v>
      </c>
      <c r="AC853" s="12">
        <v>0</v>
      </c>
      <c r="AD853" s="12">
        <v>0</v>
      </c>
      <c r="AF853" s="12">
        <v>0</v>
      </c>
      <c r="AG853" s="12">
        <v>0</v>
      </c>
      <c r="AI853" s="12">
        <v>0</v>
      </c>
      <c r="AJ853" s="12">
        <v>0</v>
      </c>
      <c r="AL853" s="12">
        <v>0</v>
      </c>
      <c r="AM853" s="12">
        <v>0</v>
      </c>
      <c r="AO853" s="12">
        <v>0</v>
      </c>
      <c r="AP853" s="12">
        <v>0</v>
      </c>
      <c r="AR853" s="12">
        <v>0</v>
      </c>
      <c r="AS853" s="12">
        <v>0</v>
      </c>
      <c r="AU853" s="12">
        <v>0</v>
      </c>
      <c r="AV853" s="12">
        <v>0</v>
      </c>
      <c r="AX853" s="12">
        <v>0</v>
      </c>
      <c r="AY853" s="12">
        <v>0</v>
      </c>
    </row>
    <row r="854" spans="2:51" x14ac:dyDescent="0.25">
      <c r="B854" s="2">
        <v>754</v>
      </c>
      <c r="C854" s="1" t="str">
        <v>Профиль SL-SLIM-H13M-F25-3000 ANOD ( Алюминий)</v>
      </c>
      <c r="D854" s="2" t="str">
        <v>м</v>
      </c>
      <c r="E854" s="2">
        <v>850</v>
      </c>
      <c r="F854" s="2">
        <v>12</v>
      </c>
      <c r="G854" s="3">
        <v>10200</v>
      </c>
      <c r="H854" s="3">
        <v>0</v>
      </c>
      <c r="J854" s="14">
        <v>0</v>
      </c>
      <c r="K854" s="14">
        <v>0</v>
      </c>
      <c r="N854" s="14">
        <v>12</v>
      </c>
      <c r="O854" s="14">
        <v>10200</v>
      </c>
      <c r="Q854" s="12">
        <v>0</v>
      </c>
      <c r="R854" s="12">
        <v>0</v>
      </c>
      <c r="T854" s="12">
        <v>0</v>
      </c>
      <c r="U854" s="12">
        <v>0</v>
      </c>
      <c r="W854" s="12">
        <v>0</v>
      </c>
      <c r="X854" s="12">
        <v>0</v>
      </c>
      <c r="Z854" s="12">
        <v>0</v>
      </c>
      <c r="AA854" s="12">
        <v>0</v>
      </c>
      <c r="AC854" s="12">
        <v>0</v>
      </c>
      <c r="AD854" s="12">
        <v>0</v>
      </c>
      <c r="AF854" s="12">
        <v>0</v>
      </c>
      <c r="AG854" s="12">
        <v>0</v>
      </c>
      <c r="AI854" s="12">
        <v>0</v>
      </c>
      <c r="AJ854" s="12">
        <v>0</v>
      </c>
      <c r="AL854" s="12">
        <v>0</v>
      </c>
      <c r="AM854" s="12">
        <v>0</v>
      </c>
      <c r="AO854" s="12">
        <v>0</v>
      </c>
      <c r="AP854" s="12">
        <v>0</v>
      </c>
      <c r="AR854" s="12">
        <v>0</v>
      </c>
      <c r="AS854" s="12">
        <v>0</v>
      </c>
      <c r="AU854" s="12">
        <v>0</v>
      </c>
      <c r="AV854" s="12">
        <v>0</v>
      </c>
      <c r="AX854" s="12">
        <v>0</v>
      </c>
      <c r="AY854" s="12">
        <v>0</v>
      </c>
    </row>
    <row r="855" spans="2:51" x14ac:dyDescent="0.25">
      <c r="B855" s="2">
        <v>755</v>
      </c>
      <c r="C855" s="1" t="str">
        <v>Монтаж профиля</v>
      </c>
      <c r="D855" s="2" t="str">
        <v>м</v>
      </c>
      <c r="E855" s="2">
        <v>800</v>
      </c>
      <c r="F855" s="2">
        <v>12</v>
      </c>
      <c r="G855" s="3">
        <v>0</v>
      </c>
      <c r="H855" s="3">
        <v>9600</v>
      </c>
      <c r="J855" s="14">
        <v>0</v>
      </c>
      <c r="K855" s="14">
        <v>0</v>
      </c>
      <c r="N855" s="14">
        <v>12</v>
      </c>
      <c r="O855" s="14">
        <v>9600</v>
      </c>
      <c r="Q855" s="12">
        <v>0</v>
      </c>
      <c r="R855" s="12">
        <v>0</v>
      </c>
      <c r="T855" s="12">
        <v>0</v>
      </c>
      <c r="U855" s="12">
        <v>0</v>
      </c>
      <c r="W855" s="12">
        <v>0</v>
      </c>
      <c r="X855" s="12">
        <v>0</v>
      </c>
      <c r="Z855" s="12">
        <v>0</v>
      </c>
      <c r="AA855" s="12">
        <v>0</v>
      </c>
      <c r="AC855" s="12">
        <v>0</v>
      </c>
      <c r="AD855" s="12">
        <v>0</v>
      </c>
      <c r="AF855" s="12">
        <v>0</v>
      </c>
      <c r="AG855" s="12">
        <v>0</v>
      </c>
      <c r="AI855" s="12">
        <v>0</v>
      </c>
      <c r="AJ855" s="12">
        <v>0</v>
      </c>
      <c r="AL855" s="12">
        <v>0</v>
      </c>
      <c r="AM855" s="12">
        <v>0</v>
      </c>
      <c r="AO855" s="12">
        <v>0</v>
      </c>
      <c r="AP855" s="12">
        <v>0</v>
      </c>
      <c r="AR855" s="12">
        <v>0</v>
      </c>
      <c r="AS855" s="12">
        <v>0</v>
      </c>
      <c r="AU855" s="12">
        <v>0</v>
      </c>
      <c r="AV855" s="12">
        <v>0</v>
      </c>
      <c r="AX855" s="12">
        <v>0</v>
      </c>
      <c r="AY855" s="12">
        <v>0</v>
      </c>
    </row>
    <row r="856" spans="2:51" x14ac:dyDescent="0.25">
      <c r="B856" s="2">
        <v>756</v>
      </c>
      <c r="C856" s="1" t="str">
        <v>Лента светодиодная 9,6 Вт/м 12В IP20 4000K 120LED/м RT/RTW-A120-8-11mm SMD 2835 5 м</v>
      </c>
      <c r="D856" s="2" t="str">
        <v>шт</v>
      </c>
      <c r="E856" s="2">
        <v>3150</v>
      </c>
      <c r="F856" s="2">
        <v>4</v>
      </c>
      <c r="G856" s="3">
        <v>12600</v>
      </c>
      <c r="H856" s="3">
        <v>0</v>
      </c>
      <c r="J856" s="14">
        <v>0</v>
      </c>
      <c r="K856" s="14">
        <v>0</v>
      </c>
      <c r="N856" s="14">
        <v>4</v>
      </c>
      <c r="O856" s="14">
        <v>12600</v>
      </c>
      <c r="Q856" s="12">
        <v>0</v>
      </c>
      <c r="R856" s="12">
        <v>0</v>
      </c>
      <c r="T856" s="12">
        <v>0</v>
      </c>
      <c r="U856" s="12">
        <v>0</v>
      </c>
      <c r="W856" s="12">
        <v>0</v>
      </c>
      <c r="X856" s="12">
        <v>0</v>
      </c>
      <c r="Z856" s="12">
        <v>0</v>
      </c>
      <c r="AA856" s="12">
        <v>0</v>
      </c>
      <c r="AC856" s="12">
        <v>0</v>
      </c>
      <c r="AD856" s="12">
        <v>0</v>
      </c>
      <c r="AF856" s="12">
        <v>0</v>
      </c>
      <c r="AG856" s="12">
        <v>0</v>
      </c>
      <c r="AI856" s="12">
        <v>0</v>
      </c>
      <c r="AJ856" s="12">
        <v>0</v>
      </c>
      <c r="AL856" s="12">
        <v>0</v>
      </c>
      <c r="AM856" s="12">
        <v>0</v>
      </c>
      <c r="AO856" s="12">
        <v>0</v>
      </c>
      <c r="AP856" s="12">
        <v>0</v>
      </c>
      <c r="AR856" s="12">
        <v>0</v>
      </c>
      <c r="AS856" s="12">
        <v>0</v>
      </c>
      <c r="AU856" s="12">
        <v>0</v>
      </c>
      <c r="AV856" s="12">
        <v>0</v>
      </c>
      <c r="AX856" s="12">
        <v>0</v>
      </c>
      <c r="AY856" s="12">
        <v>0</v>
      </c>
    </row>
    <row r="857" spans="2:51" x14ac:dyDescent="0.25">
      <c r="B857" s="2">
        <v>757</v>
      </c>
      <c r="C857" s="1" t="str">
        <v>Монтаж и подключение ленты</v>
      </c>
      <c r="D857" s="2" t="str">
        <v>м</v>
      </c>
      <c r="E857" s="2">
        <v>800</v>
      </c>
      <c r="F857" s="2">
        <v>12</v>
      </c>
      <c r="G857" s="3">
        <v>0</v>
      </c>
      <c r="H857" s="3">
        <v>9600</v>
      </c>
      <c r="J857" s="14">
        <v>0</v>
      </c>
      <c r="K857" s="14">
        <v>0</v>
      </c>
      <c r="N857" s="14">
        <v>12</v>
      </c>
      <c r="O857" s="14">
        <v>9600</v>
      </c>
      <c r="Q857" s="12">
        <v>0</v>
      </c>
      <c r="R857" s="12">
        <v>0</v>
      </c>
      <c r="T857" s="12">
        <v>0</v>
      </c>
      <c r="U857" s="12">
        <v>0</v>
      </c>
      <c r="W857" s="12">
        <v>0</v>
      </c>
      <c r="X857" s="12">
        <v>0</v>
      </c>
      <c r="Z857" s="12">
        <v>0</v>
      </c>
      <c r="AA857" s="12">
        <v>0</v>
      </c>
      <c r="AC857" s="12">
        <v>0</v>
      </c>
      <c r="AD857" s="12">
        <v>0</v>
      </c>
      <c r="AF857" s="12">
        <v>0</v>
      </c>
      <c r="AG857" s="12">
        <v>0</v>
      </c>
      <c r="AI857" s="12">
        <v>0</v>
      </c>
      <c r="AJ857" s="12">
        <v>0</v>
      </c>
      <c r="AL857" s="12">
        <v>0</v>
      </c>
      <c r="AM857" s="12">
        <v>0</v>
      </c>
      <c r="AO857" s="12">
        <v>0</v>
      </c>
      <c r="AP857" s="12">
        <v>0</v>
      </c>
      <c r="AR857" s="12">
        <v>0</v>
      </c>
      <c r="AS857" s="12">
        <v>0</v>
      </c>
      <c r="AU857" s="12">
        <v>0</v>
      </c>
      <c r="AV857" s="12">
        <v>0</v>
      </c>
      <c r="AX857" s="12">
        <v>0</v>
      </c>
      <c r="AY857" s="12">
        <v>0</v>
      </c>
    </row>
    <row r="858" spans="2:51" x14ac:dyDescent="0.25">
      <c r="B858" s="2">
        <v>758</v>
      </c>
      <c r="C858" s="1" t="str">
        <v>Блок питания ARS-150-12 (12V, 12.5A, 150W) (ARL, IP20 Сетка, 2 года)</v>
      </c>
      <c r="D858" s="2" t="str">
        <v>шт</v>
      </c>
      <c r="E858" s="2">
        <v>3320</v>
      </c>
      <c r="F858" s="2">
        <v>2</v>
      </c>
      <c r="G858" s="3">
        <v>6640</v>
      </c>
      <c r="H858" s="3">
        <v>0</v>
      </c>
      <c r="J858" s="14">
        <v>0</v>
      </c>
      <c r="K858" s="14">
        <v>0</v>
      </c>
      <c r="N858" s="14">
        <v>2</v>
      </c>
      <c r="O858" s="14">
        <v>6640</v>
      </c>
      <c r="Q858" s="12">
        <v>0</v>
      </c>
      <c r="R858" s="12">
        <v>0</v>
      </c>
      <c r="T858" s="12">
        <v>0</v>
      </c>
      <c r="U858" s="12">
        <v>0</v>
      </c>
      <c r="W858" s="12">
        <v>0</v>
      </c>
      <c r="X858" s="12">
        <v>0</v>
      </c>
      <c r="Z858" s="12">
        <v>0</v>
      </c>
      <c r="AA858" s="12">
        <v>0</v>
      </c>
      <c r="AC858" s="12">
        <v>0</v>
      </c>
      <c r="AD858" s="12">
        <v>0</v>
      </c>
      <c r="AF858" s="12">
        <v>0</v>
      </c>
      <c r="AG858" s="12">
        <v>0</v>
      </c>
      <c r="AI858" s="12">
        <v>0</v>
      </c>
      <c r="AJ858" s="12">
        <v>0</v>
      </c>
      <c r="AL858" s="12">
        <v>0</v>
      </c>
      <c r="AM858" s="12">
        <v>0</v>
      </c>
      <c r="AO858" s="12">
        <v>0</v>
      </c>
      <c r="AP858" s="12">
        <v>0</v>
      </c>
      <c r="AR858" s="12">
        <v>0</v>
      </c>
      <c r="AS858" s="12">
        <v>0</v>
      </c>
      <c r="AU858" s="12">
        <v>0</v>
      </c>
      <c r="AV858" s="12">
        <v>0</v>
      </c>
      <c r="AX858" s="12">
        <v>0</v>
      </c>
      <c r="AY858" s="12">
        <v>0</v>
      </c>
    </row>
    <row r="859" spans="2:51" x14ac:dyDescent="0.25">
      <c r="B859" s="2">
        <v>759</v>
      </c>
      <c r="C859" s="1" t="str">
        <v>Монтаж и подключение блоков питания</v>
      </c>
      <c r="D859" s="2" t="str">
        <v>шт</v>
      </c>
      <c r="E859" s="2">
        <v>500</v>
      </c>
      <c r="F859" s="2">
        <v>2</v>
      </c>
      <c r="G859" s="3">
        <v>0</v>
      </c>
      <c r="H859" s="3">
        <v>1000</v>
      </c>
      <c r="J859" s="14">
        <v>0</v>
      </c>
      <c r="K859" s="14">
        <v>0</v>
      </c>
      <c r="N859" s="14">
        <v>2</v>
      </c>
      <c r="O859" s="14">
        <v>1000</v>
      </c>
      <c r="Q859" s="12">
        <v>0</v>
      </c>
      <c r="R859" s="12">
        <v>0</v>
      </c>
      <c r="T859" s="12">
        <v>0</v>
      </c>
      <c r="U859" s="12">
        <v>0</v>
      </c>
      <c r="W859" s="12">
        <v>0</v>
      </c>
      <c r="X859" s="12">
        <v>0</v>
      </c>
      <c r="Z859" s="12">
        <v>0</v>
      </c>
      <c r="AA859" s="12">
        <v>0</v>
      </c>
      <c r="AC859" s="12">
        <v>0</v>
      </c>
      <c r="AD859" s="12">
        <v>0</v>
      </c>
      <c r="AF859" s="12">
        <v>0</v>
      </c>
      <c r="AG859" s="12">
        <v>0</v>
      </c>
      <c r="AI859" s="12">
        <v>0</v>
      </c>
      <c r="AJ859" s="12">
        <v>0</v>
      </c>
      <c r="AL859" s="12">
        <v>0</v>
      </c>
      <c r="AM859" s="12">
        <v>0</v>
      </c>
      <c r="AO859" s="12">
        <v>0</v>
      </c>
      <c r="AP859" s="12">
        <v>0</v>
      </c>
      <c r="AR859" s="12">
        <v>0</v>
      </c>
      <c r="AS859" s="12">
        <v>0</v>
      </c>
      <c r="AU859" s="12">
        <v>0</v>
      </c>
      <c r="AV859" s="12">
        <v>0</v>
      </c>
      <c r="AX859" s="12">
        <v>0</v>
      </c>
      <c r="AY859" s="12">
        <v>0</v>
      </c>
    </row>
    <row r="860" spans="2:51" x14ac:dyDescent="0.25">
      <c r="B860" s="2">
        <v>0</v>
      </c>
      <c r="C860" s="1" t="str">
        <v>Декоративная подсветка зеркала</v>
      </c>
      <c r="D860" s="2">
        <v>0</v>
      </c>
      <c r="E860" s="2">
        <v>0</v>
      </c>
      <c r="F860" s="2">
        <v>0</v>
      </c>
      <c r="G860" s="3">
        <v>0</v>
      </c>
      <c r="H860" s="3">
        <v>0</v>
      </c>
      <c r="J860" s="14">
        <v>0</v>
      </c>
      <c r="K860" s="14">
        <v>0</v>
      </c>
      <c r="N860" s="14">
        <v>0</v>
      </c>
      <c r="O860" s="14">
        <v>0</v>
      </c>
      <c r="Q860" s="12">
        <v>0</v>
      </c>
      <c r="R860" s="12">
        <v>0</v>
      </c>
      <c r="T860" s="12">
        <v>0</v>
      </c>
      <c r="U860" s="12">
        <v>0</v>
      </c>
      <c r="W860" s="12">
        <v>0</v>
      </c>
      <c r="X860" s="12">
        <v>0</v>
      </c>
      <c r="Z860" s="12">
        <v>0</v>
      </c>
      <c r="AA860" s="12">
        <v>0</v>
      </c>
      <c r="AC860" s="12">
        <v>0</v>
      </c>
      <c r="AD860" s="12">
        <v>0</v>
      </c>
      <c r="AF860" s="12">
        <v>0</v>
      </c>
      <c r="AG860" s="12">
        <v>0</v>
      </c>
      <c r="AI860" s="12">
        <v>0</v>
      </c>
      <c r="AJ860" s="12">
        <v>0</v>
      </c>
      <c r="AL860" s="12">
        <v>0</v>
      </c>
      <c r="AM860" s="12">
        <v>0</v>
      </c>
      <c r="AO860" s="12">
        <v>0</v>
      </c>
      <c r="AP860" s="12">
        <v>0</v>
      </c>
      <c r="AR860" s="12">
        <v>0</v>
      </c>
      <c r="AS860" s="12">
        <v>0</v>
      </c>
      <c r="AU860" s="12">
        <v>0</v>
      </c>
      <c r="AV860" s="12">
        <v>0</v>
      </c>
      <c r="AX860" s="12">
        <v>0</v>
      </c>
      <c r="AY860" s="12">
        <v>0</v>
      </c>
    </row>
    <row r="861" spans="2:51" x14ac:dyDescent="0.25">
      <c r="B861" s="2">
        <v>760</v>
      </c>
      <c r="C861" s="1" t="str">
        <v>Профиль SL-SLIM-H13M-F25-3000 ANOD ( Алюминий)</v>
      </c>
      <c r="D861" s="2" t="str">
        <v>м</v>
      </c>
      <c r="E861" s="2">
        <v>850</v>
      </c>
      <c r="F861" s="2">
        <v>12</v>
      </c>
      <c r="G861" s="3">
        <v>10200</v>
      </c>
      <c r="H861" s="3">
        <v>0</v>
      </c>
      <c r="J861" s="14">
        <v>0</v>
      </c>
      <c r="K861" s="14">
        <v>0</v>
      </c>
      <c r="N861" s="14">
        <v>12</v>
      </c>
      <c r="O861" s="14">
        <v>10200</v>
      </c>
      <c r="Q861" s="12">
        <v>0</v>
      </c>
      <c r="R861" s="12">
        <v>0</v>
      </c>
      <c r="T861" s="12">
        <v>0</v>
      </c>
      <c r="U861" s="12">
        <v>0</v>
      </c>
      <c r="W861" s="12">
        <v>0</v>
      </c>
      <c r="X861" s="12">
        <v>0</v>
      </c>
      <c r="Z861" s="12">
        <v>0</v>
      </c>
      <c r="AA861" s="12">
        <v>0</v>
      </c>
      <c r="AC861" s="12">
        <v>0</v>
      </c>
      <c r="AD861" s="12">
        <v>0</v>
      </c>
      <c r="AF861" s="12">
        <v>0</v>
      </c>
      <c r="AG861" s="12">
        <v>0</v>
      </c>
      <c r="AI861" s="12">
        <v>0</v>
      </c>
      <c r="AJ861" s="12">
        <v>0</v>
      </c>
      <c r="AL861" s="12">
        <v>0</v>
      </c>
      <c r="AM861" s="12">
        <v>0</v>
      </c>
      <c r="AO861" s="12">
        <v>0</v>
      </c>
      <c r="AP861" s="12">
        <v>0</v>
      </c>
      <c r="AR861" s="12">
        <v>0</v>
      </c>
      <c r="AS861" s="12">
        <v>0</v>
      </c>
      <c r="AU861" s="12">
        <v>0</v>
      </c>
      <c r="AV861" s="12">
        <v>0</v>
      </c>
      <c r="AX861" s="12">
        <v>0</v>
      </c>
      <c r="AY861" s="12">
        <v>0</v>
      </c>
    </row>
    <row r="862" spans="2:51" x14ac:dyDescent="0.25">
      <c r="B862" s="2">
        <v>761</v>
      </c>
      <c r="C862" s="1" t="str">
        <v>Монтаж профиля</v>
      </c>
      <c r="D862" s="2" t="str">
        <v>м</v>
      </c>
      <c r="E862" s="2">
        <v>800</v>
      </c>
      <c r="F862" s="2">
        <v>12</v>
      </c>
      <c r="G862" s="3">
        <v>0</v>
      </c>
      <c r="H862" s="3">
        <v>9600</v>
      </c>
      <c r="J862" s="14">
        <v>0</v>
      </c>
      <c r="K862" s="14">
        <v>0</v>
      </c>
      <c r="N862" s="14">
        <v>12</v>
      </c>
      <c r="O862" s="14">
        <v>9600</v>
      </c>
      <c r="Q862" s="12">
        <v>0</v>
      </c>
      <c r="R862" s="12">
        <v>0</v>
      </c>
      <c r="T862" s="12">
        <v>0</v>
      </c>
      <c r="U862" s="12">
        <v>0</v>
      </c>
      <c r="W862" s="12">
        <v>0</v>
      </c>
      <c r="X862" s="12">
        <v>0</v>
      </c>
      <c r="Z862" s="12">
        <v>0</v>
      </c>
      <c r="AA862" s="12">
        <v>0</v>
      </c>
      <c r="AC862" s="12">
        <v>0</v>
      </c>
      <c r="AD862" s="12">
        <v>0</v>
      </c>
      <c r="AF862" s="12">
        <v>0</v>
      </c>
      <c r="AG862" s="12">
        <v>0</v>
      </c>
      <c r="AI862" s="12">
        <v>0</v>
      </c>
      <c r="AJ862" s="12">
        <v>0</v>
      </c>
      <c r="AL862" s="12">
        <v>0</v>
      </c>
      <c r="AM862" s="12">
        <v>0</v>
      </c>
      <c r="AO862" s="12">
        <v>0</v>
      </c>
      <c r="AP862" s="12">
        <v>0</v>
      </c>
      <c r="AR862" s="12">
        <v>0</v>
      </c>
      <c r="AS862" s="12">
        <v>0</v>
      </c>
      <c r="AU862" s="12">
        <v>0</v>
      </c>
      <c r="AV862" s="12">
        <v>0</v>
      </c>
      <c r="AX862" s="12">
        <v>0</v>
      </c>
      <c r="AY862" s="12">
        <v>0</v>
      </c>
    </row>
    <row r="863" spans="2:51" x14ac:dyDescent="0.25">
      <c r="B863" s="2">
        <v>762</v>
      </c>
      <c r="C863" s="1" t="str">
        <v>Лента светодиодная 9,6 Вт/м 12В IP20 4000K 120LED/м RT/RTW-A120-8-11mm SMD 2835 5 м</v>
      </c>
      <c r="D863" s="2" t="str">
        <v>шт</v>
      </c>
      <c r="E863" s="2">
        <v>3150</v>
      </c>
      <c r="F863" s="2">
        <v>4</v>
      </c>
      <c r="G863" s="3">
        <v>12600</v>
      </c>
      <c r="H863" s="3">
        <v>0</v>
      </c>
      <c r="J863" s="14">
        <v>0</v>
      </c>
      <c r="K863" s="14">
        <v>0</v>
      </c>
      <c r="N863" s="14">
        <v>4</v>
      </c>
      <c r="O863" s="14">
        <v>12600</v>
      </c>
      <c r="Q863" s="12">
        <v>0</v>
      </c>
      <c r="R863" s="12">
        <v>0</v>
      </c>
      <c r="T863" s="12">
        <v>0</v>
      </c>
      <c r="U863" s="12">
        <v>0</v>
      </c>
      <c r="W863" s="12">
        <v>0</v>
      </c>
      <c r="X863" s="12">
        <v>0</v>
      </c>
      <c r="Z863" s="12">
        <v>0</v>
      </c>
      <c r="AA863" s="12">
        <v>0</v>
      </c>
      <c r="AC863" s="12">
        <v>0</v>
      </c>
      <c r="AD863" s="12">
        <v>0</v>
      </c>
      <c r="AF863" s="12">
        <v>0</v>
      </c>
      <c r="AG863" s="12">
        <v>0</v>
      </c>
      <c r="AI863" s="12">
        <v>0</v>
      </c>
      <c r="AJ863" s="12">
        <v>0</v>
      </c>
      <c r="AL863" s="12">
        <v>0</v>
      </c>
      <c r="AM863" s="12">
        <v>0</v>
      </c>
      <c r="AO863" s="12">
        <v>0</v>
      </c>
      <c r="AP863" s="12">
        <v>0</v>
      </c>
      <c r="AR863" s="12">
        <v>0</v>
      </c>
      <c r="AS863" s="12">
        <v>0</v>
      </c>
      <c r="AU863" s="12">
        <v>0</v>
      </c>
      <c r="AV863" s="12">
        <v>0</v>
      </c>
      <c r="AX863" s="12">
        <v>0</v>
      </c>
      <c r="AY863" s="12">
        <v>0</v>
      </c>
    </row>
    <row r="864" spans="2:51" x14ac:dyDescent="0.25">
      <c r="B864" s="2">
        <v>763</v>
      </c>
      <c r="C864" s="1" t="str">
        <v>Монтаж и подключение ленты</v>
      </c>
      <c r="D864" s="2" t="str">
        <v>м</v>
      </c>
      <c r="E864" s="2">
        <v>800</v>
      </c>
      <c r="F864" s="2">
        <v>12</v>
      </c>
      <c r="G864" s="3">
        <v>0</v>
      </c>
      <c r="H864" s="3">
        <v>9600</v>
      </c>
      <c r="J864" s="14">
        <v>0</v>
      </c>
      <c r="K864" s="14">
        <v>0</v>
      </c>
      <c r="N864" s="14">
        <v>12</v>
      </c>
      <c r="O864" s="14">
        <v>9600</v>
      </c>
      <c r="Q864" s="12">
        <v>0</v>
      </c>
      <c r="R864" s="12">
        <v>0</v>
      </c>
      <c r="T864" s="12">
        <v>0</v>
      </c>
      <c r="U864" s="12">
        <v>0</v>
      </c>
      <c r="W864" s="12">
        <v>0</v>
      </c>
      <c r="X864" s="12">
        <v>0</v>
      </c>
      <c r="Z864" s="12">
        <v>0</v>
      </c>
      <c r="AA864" s="12">
        <v>0</v>
      </c>
      <c r="AC864" s="12">
        <v>0</v>
      </c>
      <c r="AD864" s="12">
        <v>0</v>
      </c>
      <c r="AF864" s="12">
        <v>0</v>
      </c>
      <c r="AG864" s="12">
        <v>0</v>
      </c>
      <c r="AI864" s="12">
        <v>0</v>
      </c>
      <c r="AJ864" s="12">
        <v>0</v>
      </c>
      <c r="AL864" s="12">
        <v>0</v>
      </c>
      <c r="AM864" s="12">
        <v>0</v>
      </c>
      <c r="AO864" s="12">
        <v>0</v>
      </c>
      <c r="AP864" s="12">
        <v>0</v>
      </c>
      <c r="AR864" s="12">
        <v>0</v>
      </c>
      <c r="AS864" s="12">
        <v>0</v>
      </c>
      <c r="AU864" s="12">
        <v>0</v>
      </c>
      <c r="AV864" s="12">
        <v>0</v>
      </c>
      <c r="AX864" s="12">
        <v>0</v>
      </c>
      <c r="AY864" s="12">
        <v>0</v>
      </c>
    </row>
    <row r="865" spans="2:51" x14ac:dyDescent="0.25">
      <c r="B865" s="2">
        <v>764</v>
      </c>
      <c r="C865" s="1" t="str">
        <v>Блок питания ARS-150-12 (12V, 12.5A, 150W) (ARL, IP20 Сетка, 2 года)</v>
      </c>
      <c r="D865" s="2" t="str">
        <v>шт</v>
      </c>
      <c r="E865" s="2">
        <v>3320</v>
      </c>
      <c r="F865" s="2">
        <v>2</v>
      </c>
      <c r="G865" s="3">
        <v>6640</v>
      </c>
      <c r="H865" s="3">
        <v>0</v>
      </c>
      <c r="J865" s="14">
        <v>0</v>
      </c>
      <c r="K865" s="14">
        <v>0</v>
      </c>
      <c r="N865" s="14">
        <v>2</v>
      </c>
      <c r="O865" s="14">
        <v>6640</v>
      </c>
      <c r="Q865" s="12">
        <v>0</v>
      </c>
      <c r="R865" s="12">
        <v>0</v>
      </c>
      <c r="T865" s="12">
        <v>0</v>
      </c>
      <c r="U865" s="12">
        <v>0</v>
      </c>
      <c r="W865" s="12">
        <v>0</v>
      </c>
      <c r="X865" s="12">
        <v>0</v>
      </c>
      <c r="Z865" s="12">
        <v>0</v>
      </c>
      <c r="AA865" s="12">
        <v>0</v>
      </c>
      <c r="AC865" s="12">
        <v>0</v>
      </c>
      <c r="AD865" s="12">
        <v>0</v>
      </c>
      <c r="AF865" s="12">
        <v>0</v>
      </c>
      <c r="AG865" s="12">
        <v>0</v>
      </c>
      <c r="AI865" s="12">
        <v>0</v>
      </c>
      <c r="AJ865" s="12">
        <v>0</v>
      </c>
      <c r="AL865" s="12">
        <v>0</v>
      </c>
      <c r="AM865" s="12">
        <v>0</v>
      </c>
      <c r="AO865" s="12">
        <v>0</v>
      </c>
      <c r="AP865" s="12">
        <v>0</v>
      </c>
      <c r="AR865" s="12">
        <v>0</v>
      </c>
      <c r="AS865" s="12">
        <v>0</v>
      </c>
      <c r="AU865" s="12">
        <v>0</v>
      </c>
      <c r="AV865" s="12">
        <v>0</v>
      </c>
      <c r="AX865" s="12">
        <v>0</v>
      </c>
      <c r="AY865" s="12">
        <v>0</v>
      </c>
    </row>
    <row r="866" spans="2:51" x14ac:dyDescent="0.25">
      <c r="B866" s="2">
        <v>765</v>
      </c>
      <c r="C866" s="1" t="str">
        <v>Монтаж и подключение блоков питания</v>
      </c>
      <c r="D866" s="2" t="str">
        <v>шт</v>
      </c>
      <c r="E866" s="2">
        <v>500</v>
      </c>
      <c r="F866" s="2">
        <v>2</v>
      </c>
      <c r="G866" s="3">
        <v>0</v>
      </c>
      <c r="H866" s="3">
        <v>1000</v>
      </c>
      <c r="J866" s="14">
        <v>0</v>
      </c>
      <c r="K866" s="14">
        <v>0</v>
      </c>
      <c r="N866" s="14">
        <v>2</v>
      </c>
      <c r="O866" s="14">
        <v>1000</v>
      </c>
      <c r="Q866" s="12">
        <v>0</v>
      </c>
      <c r="R866" s="12">
        <v>0</v>
      </c>
      <c r="T866" s="12">
        <v>0</v>
      </c>
      <c r="U866" s="12">
        <v>0</v>
      </c>
      <c r="W866" s="12">
        <v>0</v>
      </c>
      <c r="X866" s="12">
        <v>0</v>
      </c>
      <c r="Z866" s="12">
        <v>0</v>
      </c>
      <c r="AA866" s="12">
        <v>0</v>
      </c>
      <c r="AC866" s="12">
        <v>0</v>
      </c>
      <c r="AD866" s="12">
        <v>0</v>
      </c>
      <c r="AF866" s="12">
        <v>0</v>
      </c>
      <c r="AG866" s="12">
        <v>0</v>
      </c>
      <c r="AI866" s="12">
        <v>0</v>
      </c>
      <c r="AJ866" s="12">
        <v>0</v>
      </c>
      <c r="AL866" s="12">
        <v>0</v>
      </c>
      <c r="AM866" s="12">
        <v>0</v>
      </c>
      <c r="AO866" s="12">
        <v>0</v>
      </c>
      <c r="AP866" s="12">
        <v>0</v>
      </c>
      <c r="AR866" s="12">
        <v>0</v>
      </c>
      <c r="AS866" s="12">
        <v>0</v>
      </c>
      <c r="AU866" s="12">
        <v>0</v>
      </c>
      <c r="AV866" s="12">
        <v>0</v>
      </c>
      <c r="AX866" s="12">
        <v>0</v>
      </c>
      <c r="AY866" s="12">
        <v>0</v>
      </c>
    </row>
    <row r="867" spans="2:51" x14ac:dyDescent="0.25">
      <c r="B867" s="2">
        <v>0</v>
      </c>
      <c r="C867" s="1" t="str">
        <v>3.Кабельные изделия</v>
      </c>
      <c r="D867" s="2">
        <v>0</v>
      </c>
      <c r="E867" s="2">
        <v>0</v>
      </c>
      <c r="F867" s="2">
        <v>0</v>
      </c>
      <c r="G867" s="3">
        <v>0</v>
      </c>
      <c r="H867" s="3">
        <v>0</v>
      </c>
      <c r="J867" s="14">
        <v>0</v>
      </c>
      <c r="K867" s="14">
        <v>0</v>
      </c>
      <c r="N867" s="14">
        <v>0</v>
      </c>
      <c r="O867" s="14">
        <v>0</v>
      </c>
      <c r="Q867" s="12">
        <v>0</v>
      </c>
      <c r="R867" s="12">
        <v>0</v>
      </c>
      <c r="T867" s="12">
        <v>0</v>
      </c>
      <c r="U867" s="12">
        <v>0</v>
      </c>
      <c r="W867" s="12">
        <v>0</v>
      </c>
      <c r="X867" s="12">
        <v>0</v>
      </c>
      <c r="Z867" s="12">
        <v>0</v>
      </c>
      <c r="AA867" s="12">
        <v>0</v>
      </c>
      <c r="AC867" s="12">
        <v>0</v>
      </c>
      <c r="AD867" s="12">
        <v>0</v>
      </c>
      <c r="AF867" s="12">
        <v>0</v>
      </c>
      <c r="AG867" s="12">
        <v>0</v>
      </c>
      <c r="AI867" s="12">
        <v>0</v>
      </c>
      <c r="AJ867" s="12">
        <v>0</v>
      </c>
      <c r="AL867" s="12">
        <v>0</v>
      </c>
      <c r="AM867" s="12">
        <v>0</v>
      </c>
      <c r="AO867" s="12">
        <v>0</v>
      </c>
      <c r="AP867" s="12">
        <v>0</v>
      </c>
      <c r="AR867" s="12">
        <v>0</v>
      </c>
      <c r="AS867" s="12">
        <v>0</v>
      </c>
      <c r="AU867" s="12">
        <v>0</v>
      </c>
      <c r="AV867" s="12">
        <v>0</v>
      </c>
      <c r="AX867" s="12">
        <v>0</v>
      </c>
      <c r="AY867" s="12">
        <v>0</v>
      </c>
    </row>
    <row r="868" spans="2:51" x14ac:dyDescent="0.25">
      <c r="B868" s="2">
        <v>766</v>
      </c>
      <c r="C868" s="1" t="str">
        <v>Кабель силовой ВВГ-Пнг(А) 3x1,5 ок(N, PE)-0.66 (100м)</v>
      </c>
      <c r="D868" s="2" t="str">
        <v>м</v>
      </c>
      <c r="E868" s="2">
        <v>59.91</v>
      </c>
      <c r="F868" s="2">
        <v>1379</v>
      </c>
      <c r="G868" s="3">
        <v>82615.89</v>
      </c>
      <c r="H868" s="3">
        <v>0</v>
      </c>
      <c r="J868" s="14">
        <v>1379</v>
      </c>
      <c r="K868" s="14">
        <v>82615.89</v>
      </c>
      <c r="N868" s="14">
        <v>0</v>
      </c>
      <c r="O868" s="14">
        <v>0</v>
      </c>
      <c r="Q868" s="12">
        <v>0</v>
      </c>
      <c r="R868" s="12">
        <v>0</v>
      </c>
      <c r="T868" s="12">
        <v>0</v>
      </c>
      <c r="U868" s="12">
        <v>0</v>
      </c>
      <c r="W868" s="12">
        <v>1379</v>
      </c>
      <c r="X868" s="12">
        <v>82615.89</v>
      </c>
      <c r="Z868" s="12">
        <v>0</v>
      </c>
      <c r="AA868" s="12">
        <v>0</v>
      </c>
      <c r="AC868" s="12">
        <v>0</v>
      </c>
      <c r="AD868" s="12">
        <v>0</v>
      </c>
      <c r="AF868" s="12">
        <v>0</v>
      </c>
      <c r="AG868" s="12">
        <v>0</v>
      </c>
      <c r="AI868" s="12">
        <v>0</v>
      </c>
      <c r="AJ868" s="12">
        <v>0</v>
      </c>
      <c r="AL868" s="12">
        <v>0</v>
      </c>
      <c r="AM868" s="12">
        <v>0</v>
      </c>
      <c r="AO868" s="12">
        <v>0</v>
      </c>
      <c r="AP868" s="12">
        <v>0</v>
      </c>
      <c r="AR868" s="12">
        <v>0</v>
      </c>
      <c r="AS868" s="12">
        <v>0</v>
      </c>
      <c r="AU868" s="12">
        <v>0</v>
      </c>
      <c r="AV868" s="12">
        <v>0</v>
      </c>
      <c r="AX868" s="12">
        <v>0</v>
      </c>
      <c r="AY868" s="12">
        <v>0</v>
      </c>
    </row>
    <row r="869" spans="2:51" x14ac:dyDescent="0.25">
      <c r="B869" s="2">
        <v>767</v>
      </c>
      <c r="C869" s="1" t="str">
        <v>Кабель силовой ВВГ-Пнг(А)-LS 3x2,5 ок(N, PE)-0.66 (100м)</v>
      </c>
      <c r="D869" s="2" t="str">
        <v>м</v>
      </c>
      <c r="E869" s="2">
        <v>98.21</v>
      </c>
      <c r="F869" s="2">
        <v>2150</v>
      </c>
      <c r="G869" s="3">
        <v>211151.5</v>
      </c>
      <c r="H869" s="3">
        <v>0</v>
      </c>
      <c r="J869" s="14">
        <v>2150</v>
      </c>
      <c r="K869" s="14">
        <v>211151.5</v>
      </c>
      <c r="N869" s="14">
        <v>0</v>
      </c>
      <c r="O869" s="14">
        <v>0</v>
      </c>
      <c r="Q869" s="12">
        <v>0</v>
      </c>
      <c r="R869" s="12">
        <v>0</v>
      </c>
      <c r="T869" s="12">
        <v>0</v>
      </c>
      <c r="U869" s="12">
        <v>0</v>
      </c>
      <c r="W869" s="12">
        <v>2150</v>
      </c>
      <c r="X869" s="12">
        <v>211151.5</v>
      </c>
      <c r="Z869" s="12">
        <v>0</v>
      </c>
      <c r="AA869" s="12">
        <v>0</v>
      </c>
      <c r="AC869" s="12">
        <v>0</v>
      </c>
      <c r="AD869" s="12">
        <v>0</v>
      </c>
      <c r="AF869" s="12">
        <v>0</v>
      </c>
      <c r="AG869" s="12">
        <v>0</v>
      </c>
      <c r="AI869" s="12">
        <v>0</v>
      </c>
      <c r="AJ869" s="12">
        <v>0</v>
      </c>
      <c r="AL869" s="12">
        <v>0</v>
      </c>
      <c r="AM869" s="12">
        <v>0</v>
      </c>
      <c r="AO869" s="12">
        <v>0</v>
      </c>
      <c r="AP869" s="12">
        <v>0</v>
      </c>
      <c r="AR869" s="12">
        <v>0</v>
      </c>
      <c r="AS869" s="12">
        <v>0</v>
      </c>
      <c r="AU869" s="12">
        <v>0</v>
      </c>
      <c r="AV869" s="12">
        <v>0</v>
      </c>
      <c r="AX869" s="12">
        <v>0</v>
      </c>
      <c r="AY869" s="12">
        <v>0</v>
      </c>
    </row>
    <row r="870" spans="2:51" x14ac:dyDescent="0.25">
      <c r="B870" s="2">
        <v>768</v>
      </c>
      <c r="C870" s="1" t="str">
        <v>Монтаж кабеля по кирпичной кладке и затягивание в трубы до 30мм2</v>
      </c>
      <c r="D870" s="2" t="str">
        <v>м</v>
      </c>
      <c r="E870" s="2">
        <v>88.07</v>
      </c>
      <c r="F870" s="2">
        <v>3529</v>
      </c>
      <c r="G870" s="3">
        <v>0</v>
      </c>
      <c r="H870" s="3">
        <v>310799.03000000003</v>
      </c>
      <c r="J870" s="14">
        <v>3529</v>
      </c>
      <c r="K870" s="14">
        <v>310799.02999999997</v>
      </c>
      <c r="N870" s="14">
        <v>0</v>
      </c>
      <c r="O870" s="14">
        <v>0</v>
      </c>
      <c r="Q870" s="12">
        <v>0</v>
      </c>
      <c r="R870" s="12">
        <v>0</v>
      </c>
      <c r="T870" s="12">
        <v>0</v>
      </c>
      <c r="U870" s="12">
        <v>0</v>
      </c>
      <c r="W870" s="12">
        <v>3529</v>
      </c>
      <c r="X870" s="12">
        <v>310799.02999999997</v>
      </c>
      <c r="Z870" s="12">
        <v>0</v>
      </c>
      <c r="AA870" s="12">
        <v>0</v>
      </c>
      <c r="AC870" s="12">
        <v>0</v>
      </c>
      <c r="AD870" s="12">
        <v>0</v>
      </c>
      <c r="AF870" s="12">
        <v>0</v>
      </c>
      <c r="AG870" s="12">
        <v>0</v>
      </c>
      <c r="AI870" s="12">
        <v>0</v>
      </c>
      <c r="AJ870" s="12">
        <v>0</v>
      </c>
      <c r="AL870" s="12">
        <v>0</v>
      </c>
      <c r="AM870" s="12">
        <v>0</v>
      </c>
      <c r="AO870" s="12">
        <v>0</v>
      </c>
      <c r="AP870" s="12">
        <v>0</v>
      </c>
      <c r="AR870" s="12">
        <v>0</v>
      </c>
      <c r="AS870" s="12">
        <v>0</v>
      </c>
      <c r="AU870" s="12">
        <v>0</v>
      </c>
      <c r="AV870" s="12">
        <v>0</v>
      </c>
      <c r="AX870" s="12">
        <v>0</v>
      </c>
      <c r="AY870" s="12">
        <v>0</v>
      </c>
    </row>
    <row r="871" spans="2:51" x14ac:dyDescent="0.25">
      <c r="B871" s="2">
        <v>769</v>
      </c>
      <c r="C871" s="1" t="str">
        <v xml:space="preserve">Провод ПуВ нг(А)LS 1х6.0 </v>
      </c>
      <c r="D871" s="2" t="str">
        <v>м</v>
      </c>
      <c r="E871" s="2">
        <v>76.010000000000005</v>
      </c>
      <c r="F871" s="2">
        <v>984</v>
      </c>
      <c r="G871" s="3">
        <v>74793.84</v>
      </c>
      <c r="H871" s="3">
        <v>0</v>
      </c>
      <c r="J871" s="14">
        <v>984</v>
      </c>
      <c r="K871" s="14">
        <v>74793.840000000011</v>
      </c>
      <c r="N871" s="14">
        <v>0</v>
      </c>
      <c r="O871" s="14">
        <v>0</v>
      </c>
      <c r="Q871" s="12">
        <v>0</v>
      </c>
      <c r="R871" s="12">
        <v>0</v>
      </c>
      <c r="T871" s="12">
        <v>0</v>
      </c>
      <c r="U871" s="12">
        <v>0</v>
      </c>
      <c r="W871" s="12">
        <v>984</v>
      </c>
      <c r="X871" s="12">
        <v>74793.840000000011</v>
      </c>
      <c r="Z871" s="12">
        <v>0</v>
      </c>
      <c r="AA871" s="12">
        <v>0</v>
      </c>
      <c r="AC871" s="12">
        <v>0</v>
      </c>
      <c r="AD871" s="12">
        <v>0</v>
      </c>
      <c r="AF871" s="12">
        <v>0</v>
      </c>
      <c r="AG871" s="12">
        <v>0</v>
      </c>
      <c r="AI871" s="12">
        <v>0</v>
      </c>
      <c r="AJ871" s="12">
        <v>0</v>
      </c>
      <c r="AL871" s="12">
        <v>0</v>
      </c>
      <c r="AM871" s="12">
        <v>0</v>
      </c>
      <c r="AO871" s="12">
        <v>0</v>
      </c>
      <c r="AP871" s="12">
        <v>0</v>
      </c>
      <c r="AR871" s="12">
        <v>0</v>
      </c>
      <c r="AS871" s="12">
        <v>0</v>
      </c>
      <c r="AU871" s="12">
        <v>0</v>
      </c>
      <c r="AV871" s="12">
        <v>0</v>
      </c>
      <c r="AX871" s="12">
        <v>0</v>
      </c>
      <c r="AY871" s="12">
        <v>0</v>
      </c>
    </row>
    <row r="872" spans="2:51" x14ac:dyDescent="0.25">
      <c r="B872" s="2">
        <v>770</v>
      </c>
      <c r="C872" s="1" t="str">
        <v>Кабель силовой ВВГнг(А)-LS 1х4 ок-0,66</v>
      </c>
      <c r="D872" s="2" t="str">
        <v>м</v>
      </c>
      <c r="E872" s="2">
        <v>52.48</v>
      </c>
      <c r="F872" s="2">
        <v>270</v>
      </c>
      <c r="G872" s="3">
        <v>14169.6</v>
      </c>
      <c r="H872" s="3">
        <v>0</v>
      </c>
      <c r="J872" s="14">
        <v>270</v>
      </c>
      <c r="K872" s="14">
        <v>14169.599999999999</v>
      </c>
      <c r="N872" s="14">
        <v>0</v>
      </c>
      <c r="O872" s="14">
        <v>0</v>
      </c>
      <c r="Q872" s="12">
        <v>0</v>
      </c>
      <c r="R872" s="12">
        <v>0</v>
      </c>
      <c r="T872" s="12">
        <v>0</v>
      </c>
      <c r="U872" s="12">
        <v>0</v>
      </c>
      <c r="W872" s="12">
        <v>270</v>
      </c>
      <c r="X872" s="12">
        <v>14169.599999999999</v>
      </c>
      <c r="Z872" s="12">
        <v>0</v>
      </c>
      <c r="AA872" s="12">
        <v>0</v>
      </c>
      <c r="AC872" s="12">
        <v>0</v>
      </c>
      <c r="AD872" s="12">
        <v>0</v>
      </c>
      <c r="AF872" s="12">
        <v>0</v>
      </c>
      <c r="AG872" s="12">
        <v>0</v>
      </c>
      <c r="AI872" s="12">
        <v>0</v>
      </c>
      <c r="AJ872" s="12">
        <v>0</v>
      </c>
      <c r="AL872" s="12">
        <v>0</v>
      </c>
      <c r="AM872" s="12">
        <v>0</v>
      </c>
      <c r="AO872" s="12">
        <v>0</v>
      </c>
      <c r="AP872" s="12">
        <v>0</v>
      </c>
      <c r="AR872" s="12">
        <v>0</v>
      </c>
      <c r="AS872" s="12">
        <v>0</v>
      </c>
      <c r="AU872" s="12">
        <v>0</v>
      </c>
      <c r="AV872" s="12">
        <v>0</v>
      </c>
      <c r="AX872" s="12">
        <v>0</v>
      </c>
      <c r="AY872" s="12">
        <v>0</v>
      </c>
    </row>
    <row r="873" spans="2:51" x14ac:dyDescent="0.25">
      <c r="B873" s="2">
        <v>771</v>
      </c>
      <c r="C873" s="1" t="str">
        <v>Провод силовой ПуВнг(А)-LS 10</v>
      </c>
      <c r="D873" s="2" t="str">
        <v>м</v>
      </c>
      <c r="E873" s="2">
        <v>122.14</v>
      </c>
      <c r="F873" s="2">
        <v>474</v>
      </c>
      <c r="G873" s="3">
        <v>57894.36</v>
      </c>
      <c r="H873" s="3">
        <v>0</v>
      </c>
      <c r="J873" s="14">
        <v>474</v>
      </c>
      <c r="K873" s="14">
        <v>57894.36</v>
      </c>
      <c r="N873" s="14">
        <v>0</v>
      </c>
      <c r="O873" s="14">
        <v>0</v>
      </c>
      <c r="Q873" s="12">
        <v>0</v>
      </c>
      <c r="R873" s="12">
        <v>0</v>
      </c>
      <c r="T873" s="12">
        <v>0</v>
      </c>
      <c r="U873" s="12">
        <v>0</v>
      </c>
      <c r="W873" s="12">
        <v>474</v>
      </c>
      <c r="X873" s="12">
        <v>57894.36</v>
      </c>
      <c r="Z873" s="12">
        <v>0</v>
      </c>
      <c r="AA873" s="12">
        <v>0</v>
      </c>
      <c r="AC873" s="12">
        <v>0</v>
      </c>
      <c r="AD873" s="12">
        <v>0</v>
      </c>
      <c r="AF873" s="12">
        <v>0</v>
      </c>
      <c r="AG873" s="12">
        <v>0</v>
      </c>
      <c r="AI873" s="12">
        <v>0</v>
      </c>
      <c r="AJ873" s="12">
        <v>0</v>
      </c>
      <c r="AL873" s="12">
        <v>0</v>
      </c>
      <c r="AM873" s="12">
        <v>0</v>
      </c>
      <c r="AO873" s="12">
        <v>0</v>
      </c>
      <c r="AP873" s="12">
        <v>0</v>
      </c>
      <c r="AR873" s="12">
        <v>0</v>
      </c>
      <c r="AS873" s="12">
        <v>0</v>
      </c>
      <c r="AU873" s="12">
        <v>0</v>
      </c>
      <c r="AV873" s="12">
        <v>0</v>
      </c>
      <c r="AX873" s="12">
        <v>0</v>
      </c>
      <c r="AY873" s="12">
        <v>0</v>
      </c>
    </row>
    <row r="874" spans="2:51" x14ac:dyDescent="0.25">
      <c r="B874" s="2">
        <v>772</v>
      </c>
      <c r="C874" s="1" t="str">
        <v>Монтаж кабеля по кирпичной кладке и затягивание в трубы до 30мм2</v>
      </c>
      <c r="D874" s="2" t="str">
        <v>м</v>
      </c>
      <c r="E874" s="2">
        <v>88.07</v>
      </c>
      <c r="F874" s="2">
        <v>1728</v>
      </c>
      <c r="G874" s="3">
        <v>0</v>
      </c>
      <c r="H874" s="3">
        <v>152184.95999999999</v>
      </c>
      <c r="J874" s="14">
        <v>1728</v>
      </c>
      <c r="K874" s="14">
        <v>152184.95999999999</v>
      </c>
      <c r="N874" s="14">
        <v>0</v>
      </c>
      <c r="O874" s="14">
        <v>0</v>
      </c>
      <c r="Q874" s="12">
        <v>0</v>
      </c>
      <c r="R874" s="12">
        <v>0</v>
      </c>
      <c r="T874" s="12">
        <v>0</v>
      </c>
      <c r="U874" s="12">
        <v>0</v>
      </c>
      <c r="W874" s="12">
        <v>1728</v>
      </c>
      <c r="X874" s="12">
        <v>152184.95999999999</v>
      </c>
      <c r="Z874" s="12">
        <v>0</v>
      </c>
      <c r="AA874" s="12">
        <v>0</v>
      </c>
      <c r="AC874" s="12">
        <v>0</v>
      </c>
      <c r="AD874" s="12">
        <v>0</v>
      </c>
      <c r="AF874" s="12">
        <v>0</v>
      </c>
      <c r="AG874" s="12">
        <v>0</v>
      </c>
      <c r="AI874" s="12">
        <v>0</v>
      </c>
      <c r="AJ874" s="12">
        <v>0</v>
      </c>
      <c r="AL874" s="12">
        <v>0</v>
      </c>
      <c r="AM874" s="12">
        <v>0</v>
      </c>
      <c r="AO874" s="12">
        <v>0</v>
      </c>
      <c r="AP874" s="12">
        <v>0</v>
      </c>
      <c r="AR874" s="12">
        <v>0</v>
      </c>
      <c r="AS874" s="12">
        <v>0</v>
      </c>
      <c r="AU874" s="12">
        <v>0</v>
      </c>
      <c r="AV874" s="12">
        <v>0</v>
      </c>
      <c r="AX874" s="12">
        <v>0</v>
      </c>
      <c r="AY874" s="12">
        <v>0</v>
      </c>
    </row>
    <row r="875" spans="2:51" x14ac:dyDescent="0.25">
      <c r="B875" s="2">
        <v>773</v>
      </c>
      <c r="C875" s="1" t="str">
        <v>Кабель ВВГ -П нг(А)FRLS 3х1.5 0.66кВ (бухта)</v>
      </c>
      <c r="D875" s="2" t="str">
        <v>м</v>
      </c>
      <c r="E875" s="2">
        <v>74.73</v>
      </c>
      <c r="F875" s="2">
        <v>113</v>
      </c>
      <c r="G875" s="3">
        <v>8444.49</v>
      </c>
      <c r="H875" s="3">
        <v>0</v>
      </c>
      <c r="J875" s="14">
        <v>113</v>
      </c>
      <c r="K875" s="14">
        <v>8444.49</v>
      </c>
      <c r="N875" s="14">
        <v>0</v>
      </c>
      <c r="O875" s="14">
        <v>0</v>
      </c>
      <c r="Q875" s="12">
        <v>0</v>
      </c>
      <c r="R875" s="12">
        <v>0</v>
      </c>
      <c r="T875" s="12">
        <v>0</v>
      </c>
      <c r="U875" s="12">
        <v>0</v>
      </c>
      <c r="W875" s="12">
        <v>113</v>
      </c>
      <c r="X875" s="12">
        <v>8444.49</v>
      </c>
      <c r="Z875" s="12">
        <v>0</v>
      </c>
      <c r="AA875" s="12">
        <v>0</v>
      </c>
      <c r="AC875" s="12">
        <v>0</v>
      </c>
      <c r="AD875" s="12">
        <v>0</v>
      </c>
      <c r="AF875" s="12">
        <v>0</v>
      </c>
      <c r="AG875" s="12">
        <v>0</v>
      </c>
      <c r="AI875" s="12">
        <v>0</v>
      </c>
      <c r="AJ875" s="12">
        <v>0</v>
      </c>
      <c r="AL875" s="12">
        <v>0</v>
      </c>
      <c r="AM875" s="12">
        <v>0</v>
      </c>
      <c r="AO875" s="12">
        <v>0</v>
      </c>
      <c r="AP875" s="12">
        <v>0</v>
      </c>
      <c r="AR875" s="12">
        <v>0</v>
      </c>
      <c r="AS875" s="12">
        <v>0</v>
      </c>
      <c r="AU875" s="12">
        <v>0</v>
      </c>
      <c r="AV875" s="12">
        <v>0</v>
      </c>
      <c r="AX875" s="12">
        <v>0</v>
      </c>
      <c r="AY875" s="12">
        <v>0</v>
      </c>
    </row>
    <row r="876" spans="2:51" x14ac:dyDescent="0.25">
      <c r="B876" s="2">
        <v>774</v>
      </c>
      <c r="C876" s="1" t="str">
        <v>Монтаж кабеля по кирпичной кладке и затягивание в трубы до 30мм2</v>
      </c>
      <c r="D876" s="2" t="str">
        <v>м</v>
      </c>
      <c r="E876" s="2">
        <v>88.07</v>
      </c>
      <c r="F876" s="2">
        <v>113</v>
      </c>
      <c r="G876" s="3">
        <v>0</v>
      </c>
      <c r="H876" s="3">
        <v>9951.91</v>
      </c>
      <c r="J876" s="14">
        <v>113</v>
      </c>
      <c r="K876" s="14">
        <v>9951.91</v>
      </c>
      <c r="N876" s="14">
        <v>0</v>
      </c>
      <c r="O876" s="14">
        <v>0</v>
      </c>
      <c r="Q876" s="12">
        <v>0</v>
      </c>
      <c r="R876" s="12">
        <v>0</v>
      </c>
      <c r="T876" s="12">
        <v>0</v>
      </c>
      <c r="U876" s="12">
        <v>0</v>
      </c>
      <c r="W876" s="12">
        <v>113</v>
      </c>
      <c r="X876" s="12">
        <v>9951.91</v>
      </c>
      <c r="Z876" s="12">
        <v>0</v>
      </c>
      <c r="AA876" s="12">
        <v>0</v>
      </c>
      <c r="AC876" s="12">
        <v>0</v>
      </c>
      <c r="AD876" s="12">
        <v>0</v>
      </c>
      <c r="AF876" s="12">
        <v>0</v>
      </c>
      <c r="AG876" s="12">
        <v>0</v>
      </c>
      <c r="AI876" s="12">
        <v>0</v>
      </c>
      <c r="AJ876" s="12">
        <v>0</v>
      </c>
      <c r="AL876" s="12">
        <v>0</v>
      </c>
      <c r="AM876" s="12">
        <v>0</v>
      </c>
      <c r="AO876" s="12">
        <v>0</v>
      </c>
      <c r="AP876" s="12">
        <v>0</v>
      </c>
      <c r="AR876" s="12">
        <v>0</v>
      </c>
      <c r="AS876" s="12">
        <v>0</v>
      </c>
      <c r="AU876" s="12">
        <v>0</v>
      </c>
      <c r="AV876" s="12">
        <v>0</v>
      </c>
      <c r="AX876" s="12">
        <v>0</v>
      </c>
      <c r="AY876" s="12">
        <v>0</v>
      </c>
    </row>
    <row r="877" spans="2:51" x14ac:dyDescent="0.25">
      <c r="B877" s="2">
        <v>0</v>
      </c>
      <c r="C877" s="1" t="str">
        <v>4.Электрортехнические изделия</v>
      </c>
      <c r="D877" s="2">
        <v>0</v>
      </c>
      <c r="E877" s="2">
        <v>0</v>
      </c>
      <c r="F877" s="2">
        <v>0</v>
      </c>
      <c r="G877" s="3">
        <v>0</v>
      </c>
      <c r="H877" s="3">
        <v>0</v>
      </c>
      <c r="J877" s="14">
        <v>0</v>
      </c>
      <c r="K877" s="14">
        <v>0</v>
      </c>
      <c r="N877" s="14">
        <v>0</v>
      </c>
      <c r="O877" s="14">
        <v>0</v>
      </c>
      <c r="Q877" s="12">
        <v>0</v>
      </c>
      <c r="R877" s="12">
        <v>0</v>
      </c>
      <c r="T877" s="12">
        <v>0</v>
      </c>
      <c r="U877" s="12">
        <v>0</v>
      </c>
      <c r="W877" s="12">
        <v>0</v>
      </c>
      <c r="X877" s="12">
        <v>0</v>
      </c>
      <c r="Z877" s="12">
        <v>0</v>
      </c>
      <c r="AA877" s="12">
        <v>0</v>
      </c>
      <c r="AC877" s="12">
        <v>0</v>
      </c>
      <c r="AD877" s="12">
        <v>0</v>
      </c>
      <c r="AF877" s="12">
        <v>0</v>
      </c>
      <c r="AG877" s="12">
        <v>0</v>
      </c>
      <c r="AI877" s="12">
        <v>0</v>
      </c>
      <c r="AJ877" s="12">
        <v>0</v>
      </c>
      <c r="AL877" s="12">
        <v>0</v>
      </c>
      <c r="AM877" s="12">
        <v>0</v>
      </c>
      <c r="AO877" s="12">
        <v>0</v>
      </c>
      <c r="AP877" s="12">
        <v>0</v>
      </c>
      <c r="AR877" s="12">
        <v>0</v>
      </c>
      <c r="AS877" s="12">
        <v>0</v>
      </c>
      <c r="AU877" s="12">
        <v>0</v>
      </c>
      <c r="AV877" s="12">
        <v>0</v>
      </c>
      <c r="AX877" s="12">
        <v>0</v>
      </c>
      <c r="AY877" s="12">
        <v>0</v>
      </c>
    </row>
    <row r="878" spans="2:51" x14ac:dyDescent="0.25">
      <c r="B878" s="2">
        <v>775</v>
      </c>
      <c r="C878" s="1" t="str">
        <v>BRITE Розетка двойная с заземлением с защитными шторками и крышкой 16А в сборе IP44 РСбш12-3-44-БрБ белый</v>
      </c>
      <c r="D878" s="2" t="str">
        <v>шт</v>
      </c>
      <c r="E878" s="2">
        <v>361</v>
      </c>
      <c r="F878" s="2">
        <v>28</v>
      </c>
      <c r="G878" s="3">
        <v>10108</v>
      </c>
      <c r="H878" s="3">
        <v>0</v>
      </c>
      <c r="J878" s="14">
        <v>0</v>
      </c>
      <c r="K878" s="14">
        <v>0</v>
      </c>
      <c r="N878" s="14">
        <v>28</v>
      </c>
      <c r="O878" s="14">
        <v>10108</v>
      </c>
      <c r="Q878" s="12">
        <v>0</v>
      </c>
      <c r="R878" s="12">
        <v>0</v>
      </c>
      <c r="T878" s="12">
        <v>0</v>
      </c>
      <c r="U878" s="12">
        <v>0</v>
      </c>
      <c r="W878" s="12">
        <v>0</v>
      </c>
      <c r="X878" s="12">
        <v>0</v>
      </c>
      <c r="Z878" s="12">
        <v>0</v>
      </c>
      <c r="AA878" s="12">
        <v>0</v>
      </c>
      <c r="AC878" s="12">
        <v>0</v>
      </c>
      <c r="AD878" s="12">
        <v>0</v>
      </c>
      <c r="AF878" s="12">
        <v>0</v>
      </c>
      <c r="AG878" s="12">
        <v>0</v>
      </c>
      <c r="AI878" s="12">
        <v>0</v>
      </c>
      <c r="AJ878" s="12">
        <v>0</v>
      </c>
      <c r="AL878" s="12">
        <v>0</v>
      </c>
      <c r="AM878" s="12">
        <v>0</v>
      </c>
      <c r="AO878" s="12">
        <v>0</v>
      </c>
      <c r="AP878" s="12">
        <v>0</v>
      </c>
      <c r="AR878" s="12">
        <v>0</v>
      </c>
      <c r="AS878" s="12">
        <v>0</v>
      </c>
      <c r="AU878" s="12">
        <v>0</v>
      </c>
      <c r="AV878" s="12">
        <v>0</v>
      </c>
      <c r="AX878" s="12">
        <v>0</v>
      </c>
      <c r="AY878" s="12">
        <v>0</v>
      </c>
    </row>
    <row r="879" spans="2:51" x14ac:dyDescent="0.25">
      <c r="B879" s="2">
        <v>776</v>
      </c>
      <c r="C879" s="1" t="str">
        <v>Розетка ATLASDESIGN двойная с заземлением со шторками 16А в сборе белый</v>
      </c>
      <c r="D879" s="2" t="str">
        <v>шт</v>
      </c>
      <c r="E879" s="2">
        <v>287.70999999999998</v>
      </c>
      <c r="F879" s="2">
        <v>297</v>
      </c>
      <c r="G879" s="3">
        <v>85449.87</v>
      </c>
      <c r="H879" s="3">
        <v>0</v>
      </c>
      <c r="J879" s="14">
        <v>0</v>
      </c>
      <c r="K879" s="14">
        <v>0</v>
      </c>
      <c r="N879" s="14">
        <v>297</v>
      </c>
      <c r="O879" s="14">
        <v>85449.87</v>
      </c>
      <c r="Q879" s="12">
        <v>0</v>
      </c>
      <c r="R879" s="12">
        <v>0</v>
      </c>
      <c r="T879" s="12">
        <v>0</v>
      </c>
      <c r="U879" s="12">
        <v>0</v>
      </c>
      <c r="W879" s="12">
        <v>0</v>
      </c>
      <c r="X879" s="12">
        <v>0</v>
      </c>
      <c r="Z879" s="12">
        <v>0</v>
      </c>
      <c r="AA879" s="12">
        <v>0</v>
      </c>
      <c r="AC879" s="12">
        <v>0</v>
      </c>
      <c r="AD879" s="12">
        <v>0</v>
      </c>
      <c r="AF879" s="12">
        <v>0</v>
      </c>
      <c r="AG879" s="12">
        <v>0</v>
      </c>
      <c r="AI879" s="12">
        <v>0</v>
      </c>
      <c r="AJ879" s="12">
        <v>0</v>
      </c>
      <c r="AL879" s="12">
        <v>0</v>
      </c>
      <c r="AM879" s="12">
        <v>0</v>
      </c>
      <c r="AO879" s="12">
        <v>0</v>
      </c>
      <c r="AP879" s="12">
        <v>0</v>
      </c>
      <c r="AR879" s="12">
        <v>0</v>
      </c>
      <c r="AS879" s="12">
        <v>0</v>
      </c>
      <c r="AU879" s="12">
        <v>0</v>
      </c>
      <c r="AV879" s="12">
        <v>0</v>
      </c>
      <c r="AX879" s="12">
        <v>0</v>
      </c>
      <c r="AY879" s="12">
        <v>0</v>
      </c>
    </row>
    <row r="880" spans="2:51" x14ac:dyDescent="0.25">
      <c r="B880" s="2">
        <v>777</v>
      </c>
      <c r="C880" s="1" t="str">
        <v>Монтаж и подключение розеток скрытой установки</v>
      </c>
      <c r="D880" s="2" t="str">
        <v>шт</v>
      </c>
      <c r="E880" s="2">
        <v>192.15</v>
      </c>
      <c r="F880" s="2">
        <v>325</v>
      </c>
      <c r="G880" s="3">
        <v>0</v>
      </c>
      <c r="H880" s="3">
        <v>62448.75</v>
      </c>
      <c r="J880" s="14">
        <v>0</v>
      </c>
      <c r="K880" s="14">
        <v>0</v>
      </c>
      <c r="N880" s="14">
        <v>325</v>
      </c>
      <c r="O880" s="14">
        <v>62448.75</v>
      </c>
      <c r="Q880" s="12">
        <v>0</v>
      </c>
      <c r="R880" s="12">
        <v>0</v>
      </c>
      <c r="T880" s="12">
        <v>0</v>
      </c>
      <c r="U880" s="12">
        <v>0</v>
      </c>
      <c r="W880" s="12">
        <v>0</v>
      </c>
      <c r="X880" s="12">
        <v>0</v>
      </c>
      <c r="Z880" s="12">
        <v>0</v>
      </c>
      <c r="AA880" s="12">
        <v>0</v>
      </c>
      <c r="AC880" s="12">
        <v>0</v>
      </c>
      <c r="AD880" s="12">
        <v>0</v>
      </c>
      <c r="AF880" s="12">
        <v>0</v>
      </c>
      <c r="AG880" s="12">
        <v>0</v>
      </c>
      <c r="AI880" s="12">
        <v>0</v>
      </c>
      <c r="AJ880" s="12">
        <v>0</v>
      </c>
      <c r="AL880" s="12">
        <v>0</v>
      </c>
      <c r="AM880" s="12">
        <v>0</v>
      </c>
      <c r="AO880" s="12">
        <v>0</v>
      </c>
      <c r="AP880" s="12">
        <v>0</v>
      </c>
      <c r="AR880" s="12">
        <v>0</v>
      </c>
      <c r="AS880" s="12">
        <v>0</v>
      </c>
      <c r="AU880" s="12">
        <v>0</v>
      </c>
      <c r="AV880" s="12">
        <v>0</v>
      </c>
      <c r="AX880" s="12">
        <v>0</v>
      </c>
      <c r="AY880" s="12">
        <v>0</v>
      </c>
    </row>
    <row r="881" spans="2:51" x14ac:dyDescent="0.25">
      <c r="B881" s="2">
        <v>778</v>
      </c>
      <c r="C881" s="1" t="str">
        <v>ЭТЮД Розетка наружная с заземлением со шторками белая (на роутер)</v>
      </c>
      <c r="D881" s="2" t="str">
        <v>шт</v>
      </c>
      <c r="E881" s="2">
        <v>170.8</v>
      </c>
      <c r="F881" s="2">
        <v>28</v>
      </c>
      <c r="G881" s="3">
        <v>4782.3999999999996</v>
      </c>
      <c r="H881" s="3">
        <v>0</v>
      </c>
      <c r="J881" s="14">
        <v>0</v>
      </c>
      <c r="K881" s="14">
        <v>0</v>
      </c>
      <c r="N881" s="14">
        <v>28</v>
      </c>
      <c r="O881" s="14">
        <v>4782.4000000000005</v>
      </c>
      <c r="Q881" s="12">
        <v>0</v>
      </c>
      <c r="R881" s="12">
        <v>0</v>
      </c>
      <c r="T881" s="12">
        <v>0</v>
      </c>
      <c r="U881" s="12">
        <v>0</v>
      </c>
      <c r="W881" s="12">
        <v>0</v>
      </c>
      <c r="X881" s="12">
        <v>0</v>
      </c>
      <c r="Z881" s="12">
        <v>0</v>
      </c>
      <c r="AA881" s="12">
        <v>0</v>
      </c>
      <c r="AC881" s="12">
        <v>0</v>
      </c>
      <c r="AD881" s="12">
        <v>0</v>
      </c>
      <c r="AF881" s="12">
        <v>0</v>
      </c>
      <c r="AG881" s="12">
        <v>0</v>
      </c>
      <c r="AI881" s="12">
        <v>0</v>
      </c>
      <c r="AJ881" s="12">
        <v>0</v>
      </c>
      <c r="AL881" s="12">
        <v>0</v>
      </c>
      <c r="AM881" s="12">
        <v>0</v>
      </c>
      <c r="AO881" s="12">
        <v>0</v>
      </c>
      <c r="AP881" s="12">
        <v>0</v>
      </c>
      <c r="AR881" s="12">
        <v>0</v>
      </c>
      <c r="AS881" s="12">
        <v>0</v>
      </c>
      <c r="AU881" s="12">
        <v>0</v>
      </c>
      <c r="AV881" s="12">
        <v>0</v>
      </c>
      <c r="AX881" s="12">
        <v>0</v>
      </c>
      <c r="AY881" s="12">
        <v>0</v>
      </c>
    </row>
    <row r="882" spans="2:51" x14ac:dyDescent="0.25">
      <c r="B882" s="2">
        <v>779</v>
      </c>
      <c r="C882" s="1" t="str">
        <v>Монтаж и подключение розеток и выключателей открытой установки</v>
      </c>
      <c r="D882" s="2" t="str">
        <v>шт</v>
      </c>
      <c r="E882" s="2">
        <v>256.2</v>
      </c>
      <c r="F882" s="2">
        <v>28</v>
      </c>
      <c r="G882" s="3">
        <v>0</v>
      </c>
      <c r="H882" s="3">
        <v>7173.6</v>
      </c>
      <c r="J882" s="14">
        <v>0</v>
      </c>
      <c r="K882" s="14">
        <v>0</v>
      </c>
      <c r="N882" s="14">
        <v>28</v>
      </c>
      <c r="O882" s="14">
        <v>7173.5999999999995</v>
      </c>
      <c r="Q882" s="12">
        <v>0</v>
      </c>
      <c r="R882" s="12">
        <v>0</v>
      </c>
      <c r="T882" s="12">
        <v>0</v>
      </c>
      <c r="U882" s="12">
        <v>0</v>
      </c>
      <c r="W882" s="12">
        <v>0</v>
      </c>
      <c r="X882" s="12">
        <v>0</v>
      </c>
      <c r="Z882" s="12">
        <v>0</v>
      </c>
      <c r="AA882" s="12">
        <v>0</v>
      </c>
      <c r="AC882" s="12">
        <v>0</v>
      </c>
      <c r="AD882" s="12">
        <v>0</v>
      </c>
      <c r="AF882" s="12">
        <v>0</v>
      </c>
      <c r="AG882" s="12">
        <v>0</v>
      </c>
      <c r="AI882" s="12">
        <v>0</v>
      </c>
      <c r="AJ882" s="12">
        <v>0</v>
      </c>
      <c r="AL882" s="12">
        <v>0</v>
      </c>
      <c r="AM882" s="12">
        <v>0</v>
      </c>
      <c r="AO882" s="12">
        <v>0</v>
      </c>
      <c r="AP882" s="12">
        <v>0</v>
      </c>
      <c r="AR882" s="12">
        <v>0</v>
      </c>
      <c r="AS882" s="12">
        <v>0</v>
      </c>
      <c r="AU882" s="12">
        <v>0</v>
      </c>
      <c r="AV882" s="12">
        <v>0</v>
      </c>
      <c r="AX882" s="12">
        <v>0</v>
      </c>
      <c r="AY882" s="12">
        <v>0</v>
      </c>
    </row>
    <row r="883" spans="2:51" x14ac:dyDescent="0.25">
      <c r="B883" s="2">
        <v>780</v>
      </c>
      <c r="C883" s="1" t="str">
        <v>Разъем РШ-ВШ 32А 250В 2P+PE(ОУ) пластиковый белый Simple</v>
      </c>
      <c r="D883" s="2" t="str">
        <v>шт</v>
      </c>
      <c r="E883" s="2">
        <v>278.79000000000002</v>
      </c>
      <c r="F883" s="2">
        <v>28</v>
      </c>
      <c r="G883" s="3">
        <v>7806.12</v>
      </c>
      <c r="H883" s="3">
        <v>0</v>
      </c>
      <c r="J883" s="14">
        <v>0</v>
      </c>
      <c r="K883" s="14">
        <v>0</v>
      </c>
      <c r="N883" s="14">
        <v>28</v>
      </c>
      <c r="O883" s="14">
        <v>7806.1200000000008</v>
      </c>
      <c r="Q883" s="12">
        <v>0</v>
      </c>
      <c r="R883" s="12">
        <v>0</v>
      </c>
      <c r="T883" s="12">
        <v>0</v>
      </c>
      <c r="U883" s="12">
        <v>0</v>
      </c>
      <c r="W883" s="12">
        <v>0</v>
      </c>
      <c r="X883" s="12">
        <v>0</v>
      </c>
      <c r="Z883" s="12">
        <v>0</v>
      </c>
      <c r="AA883" s="12">
        <v>0</v>
      </c>
      <c r="AC883" s="12">
        <v>0</v>
      </c>
      <c r="AD883" s="12">
        <v>0</v>
      </c>
      <c r="AF883" s="12">
        <v>0</v>
      </c>
      <c r="AG883" s="12">
        <v>0</v>
      </c>
      <c r="AI883" s="12">
        <v>0</v>
      </c>
      <c r="AJ883" s="12">
        <v>0</v>
      </c>
      <c r="AL883" s="12">
        <v>0</v>
      </c>
      <c r="AM883" s="12">
        <v>0</v>
      </c>
      <c r="AO883" s="12">
        <v>0</v>
      </c>
      <c r="AP883" s="12">
        <v>0</v>
      </c>
      <c r="AR883" s="12">
        <v>0</v>
      </c>
      <c r="AS883" s="12">
        <v>0</v>
      </c>
      <c r="AU883" s="12">
        <v>0</v>
      </c>
      <c r="AV883" s="12">
        <v>0</v>
      </c>
      <c r="AX883" s="12">
        <v>0</v>
      </c>
      <c r="AY883" s="12">
        <v>0</v>
      </c>
    </row>
    <row r="884" spans="2:51" x14ac:dyDescent="0.25">
      <c r="B884" s="2">
        <v>781</v>
      </c>
      <c r="C884" s="1" t="str">
        <v>Монтаж и подключение силовой розетки на электроплиту</v>
      </c>
      <c r="D884" s="2" t="str">
        <v>шт</v>
      </c>
      <c r="E884" s="2">
        <v>344.27</v>
      </c>
      <c r="F884" s="2">
        <v>28</v>
      </c>
      <c r="G884" s="3">
        <v>0</v>
      </c>
      <c r="H884" s="3">
        <v>9639.56</v>
      </c>
      <c r="J884" s="14">
        <v>0</v>
      </c>
      <c r="K884" s="14">
        <v>0</v>
      </c>
      <c r="N884" s="14">
        <v>28</v>
      </c>
      <c r="O884" s="14">
        <v>9639.56</v>
      </c>
      <c r="Q884" s="12">
        <v>0</v>
      </c>
      <c r="R884" s="12">
        <v>0</v>
      </c>
      <c r="T884" s="12">
        <v>0</v>
      </c>
      <c r="U884" s="12">
        <v>0</v>
      </c>
      <c r="W884" s="12">
        <v>0</v>
      </c>
      <c r="X884" s="12">
        <v>0</v>
      </c>
      <c r="Z884" s="12">
        <v>0</v>
      </c>
      <c r="AA884" s="12">
        <v>0</v>
      </c>
      <c r="AC884" s="12">
        <v>0</v>
      </c>
      <c r="AD884" s="12">
        <v>0</v>
      </c>
      <c r="AF884" s="12">
        <v>0</v>
      </c>
      <c r="AG884" s="12">
        <v>0</v>
      </c>
      <c r="AI884" s="12">
        <v>0</v>
      </c>
      <c r="AJ884" s="12">
        <v>0</v>
      </c>
      <c r="AL884" s="12">
        <v>0</v>
      </c>
      <c r="AM884" s="12">
        <v>0</v>
      </c>
      <c r="AO884" s="12">
        <v>0</v>
      </c>
      <c r="AP884" s="12">
        <v>0</v>
      </c>
      <c r="AR884" s="12">
        <v>0</v>
      </c>
      <c r="AS884" s="12">
        <v>0</v>
      </c>
      <c r="AU884" s="12">
        <v>0</v>
      </c>
      <c r="AV884" s="12">
        <v>0</v>
      </c>
      <c r="AX884" s="12">
        <v>0</v>
      </c>
      <c r="AY884" s="12">
        <v>0</v>
      </c>
    </row>
    <row r="885" spans="2:51" x14ac:dyDescent="0.25">
      <c r="B885" s="2">
        <v>782</v>
      </c>
      <c r="C885" s="1" t="str">
        <v>Гермес PLUS Розетка с заземлением наружная с крышкой IP54</v>
      </c>
      <c r="D885" s="2" t="str">
        <v>шт</v>
      </c>
      <c r="E885" s="2">
        <v>330.93</v>
      </c>
      <c r="F885" s="2">
        <v>4</v>
      </c>
      <c r="G885" s="3">
        <v>1323.72</v>
      </c>
      <c r="H885" s="3">
        <v>0</v>
      </c>
      <c r="J885" s="14">
        <v>0</v>
      </c>
      <c r="K885" s="14">
        <v>0</v>
      </c>
      <c r="N885" s="14">
        <v>4</v>
      </c>
      <c r="O885" s="14">
        <v>1323.72</v>
      </c>
      <c r="Q885" s="12">
        <v>0</v>
      </c>
      <c r="R885" s="12">
        <v>0</v>
      </c>
      <c r="T885" s="12">
        <v>0</v>
      </c>
      <c r="U885" s="12">
        <v>0</v>
      </c>
      <c r="W885" s="12">
        <v>0</v>
      </c>
      <c r="X885" s="12">
        <v>0</v>
      </c>
      <c r="Z885" s="12">
        <v>0</v>
      </c>
      <c r="AA885" s="12">
        <v>0</v>
      </c>
      <c r="AC885" s="12">
        <v>0</v>
      </c>
      <c r="AD885" s="12">
        <v>0</v>
      </c>
      <c r="AF885" s="12">
        <v>0</v>
      </c>
      <c r="AG885" s="12">
        <v>0</v>
      </c>
      <c r="AI885" s="12">
        <v>0</v>
      </c>
      <c r="AJ885" s="12">
        <v>0</v>
      </c>
      <c r="AL885" s="12">
        <v>0</v>
      </c>
      <c r="AM885" s="12">
        <v>0</v>
      </c>
      <c r="AO885" s="12">
        <v>0</v>
      </c>
      <c r="AP885" s="12">
        <v>0</v>
      </c>
      <c r="AR885" s="12">
        <v>0</v>
      </c>
      <c r="AS885" s="12">
        <v>0</v>
      </c>
      <c r="AU885" s="12">
        <v>0</v>
      </c>
      <c r="AV885" s="12">
        <v>0</v>
      </c>
      <c r="AX885" s="12">
        <v>0</v>
      </c>
      <c r="AY885" s="12">
        <v>0</v>
      </c>
    </row>
    <row r="886" spans="2:51" x14ac:dyDescent="0.25">
      <c r="B886" s="2">
        <v>783</v>
      </c>
      <c r="C886" s="1" t="str">
        <v>Монтаж и подключение розеток и выключателей открытой установки</v>
      </c>
      <c r="D886" s="2" t="str">
        <v>шт</v>
      </c>
      <c r="E886" s="2">
        <v>256.2</v>
      </c>
      <c r="F886" s="2">
        <v>4</v>
      </c>
      <c r="G886" s="3">
        <v>0</v>
      </c>
      <c r="H886" s="3">
        <v>1024.8</v>
      </c>
      <c r="J886" s="14">
        <v>0</v>
      </c>
      <c r="K886" s="14">
        <v>0</v>
      </c>
      <c r="N886" s="14">
        <v>4</v>
      </c>
      <c r="O886" s="14">
        <v>1024.8</v>
      </c>
      <c r="Q886" s="12">
        <v>0</v>
      </c>
      <c r="R886" s="12">
        <v>0</v>
      </c>
      <c r="T886" s="12">
        <v>0</v>
      </c>
      <c r="U886" s="12">
        <v>0</v>
      </c>
      <c r="W886" s="12">
        <v>0</v>
      </c>
      <c r="X886" s="12">
        <v>0</v>
      </c>
      <c r="Z886" s="12">
        <v>0</v>
      </c>
      <c r="AA886" s="12">
        <v>0</v>
      </c>
      <c r="AC886" s="12">
        <v>0</v>
      </c>
      <c r="AD886" s="12">
        <v>0</v>
      </c>
      <c r="AF886" s="12">
        <v>0</v>
      </c>
      <c r="AG886" s="12">
        <v>0</v>
      </c>
      <c r="AI886" s="12">
        <v>0</v>
      </c>
      <c r="AJ886" s="12">
        <v>0</v>
      </c>
      <c r="AL886" s="12">
        <v>0</v>
      </c>
      <c r="AM886" s="12">
        <v>0</v>
      </c>
      <c r="AO886" s="12">
        <v>0</v>
      </c>
      <c r="AP886" s="12">
        <v>0</v>
      </c>
      <c r="AR886" s="12">
        <v>0</v>
      </c>
      <c r="AS886" s="12">
        <v>0</v>
      </c>
      <c r="AU886" s="12">
        <v>0</v>
      </c>
      <c r="AV886" s="12">
        <v>0</v>
      </c>
      <c r="AX886" s="12">
        <v>0</v>
      </c>
      <c r="AY886" s="12">
        <v>0</v>
      </c>
    </row>
    <row r="887" spans="2:51" x14ac:dyDescent="0.25">
      <c r="B887" s="2">
        <v>784</v>
      </c>
      <c r="C887" s="1" t="str">
        <v>Выключатель одноклавишный ATLASDESIGN схема 1 10АХ механизм белый</v>
      </c>
      <c r="D887" s="2" t="str">
        <v>шт</v>
      </c>
      <c r="E887" s="2">
        <v>136.99</v>
      </c>
      <c r="F887" s="2">
        <v>60</v>
      </c>
      <c r="G887" s="3">
        <v>8219.4</v>
      </c>
      <c r="H887" s="3">
        <v>0</v>
      </c>
      <c r="J887" s="14">
        <v>0</v>
      </c>
      <c r="K887" s="14">
        <v>0</v>
      </c>
      <c r="N887" s="14">
        <v>60</v>
      </c>
      <c r="O887" s="14">
        <v>8219.4000000000015</v>
      </c>
      <c r="Q887" s="12">
        <v>0</v>
      </c>
      <c r="R887" s="12">
        <v>0</v>
      </c>
      <c r="T887" s="12">
        <v>0</v>
      </c>
      <c r="U887" s="12">
        <v>0</v>
      </c>
      <c r="W887" s="12">
        <v>0</v>
      </c>
      <c r="X887" s="12">
        <v>0</v>
      </c>
      <c r="Z887" s="12">
        <v>0</v>
      </c>
      <c r="AA887" s="12">
        <v>0</v>
      </c>
      <c r="AC887" s="12">
        <v>0</v>
      </c>
      <c r="AD887" s="12">
        <v>0</v>
      </c>
      <c r="AF887" s="12">
        <v>0</v>
      </c>
      <c r="AG887" s="12">
        <v>0</v>
      </c>
      <c r="AI887" s="12">
        <v>0</v>
      </c>
      <c r="AJ887" s="12">
        <v>0</v>
      </c>
      <c r="AL887" s="12">
        <v>0</v>
      </c>
      <c r="AM887" s="12">
        <v>0</v>
      </c>
      <c r="AO887" s="12">
        <v>0</v>
      </c>
      <c r="AP887" s="12">
        <v>0</v>
      </c>
      <c r="AR887" s="12">
        <v>0</v>
      </c>
      <c r="AS887" s="12">
        <v>0</v>
      </c>
      <c r="AU887" s="12">
        <v>0</v>
      </c>
      <c r="AV887" s="12">
        <v>0</v>
      </c>
      <c r="AX887" s="12">
        <v>0</v>
      </c>
      <c r="AY887" s="12">
        <v>0</v>
      </c>
    </row>
    <row r="888" spans="2:51" x14ac:dyDescent="0.25">
      <c r="B888" s="2">
        <v>785</v>
      </c>
      <c r="C888" s="1" t="str">
        <v>Выключатель двухклавишный ATLASDESIGN схема 5 10АХ механизм белый</v>
      </c>
      <c r="D888" s="2" t="str">
        <v>шт</v>
      </c>
      <c r="E888" s="2">
        <v>178.27</v>
      </c>
      <c r="F888" s="2">
        <v>72</v>
      </c>
      <c r="G888" s="3">
        <v>12835.44</v>
      </c>
      <c r="H888" s="3">
        <v>0</v>
      </c>
      <c r="J888" s="14">
        <v>0</v>
      </c>
      <c r="K888" s="14">
        <v>0</v>
      </c>
      <c r="N888" s="14">
        <v>72</v>
      </c>
      <c r="O888" s="14">
        <v>12835.44</v>
      </c>
      <c r="Q888" s="12">
        <v>0</v>
      </c>
      <c r="R888" s="12">
        <v>0</v>
      </c>
      <c r="T888" s="12">
        <v>0</v>
      </c>
      <c r="U888" s="12">
        <v>0</v>
      </c>
      <c r="W888" s="12">
        <v>0</v>
      </c>
      <c r="X888" s="12">
        <v>0</v>
      </c>
      <c r="Z888" s="12">
        <v>0</v>
      </c>
      <c r="AA888" s="12">
        <v>0</v>
      </c>
      <c r="AC888" s="12">
        <v>0</v>
      </c>
      <c r="AD888" s="12">
        <v>0</v>
      </c>
      <c r="AF888" s="12">
        <v>0</v>
      </c>
      <c r="AG888" s="12">
        <v>0</v>
      </c>
      <c r="AI888" s="12">
        <v>0</v>
      </c>
      <c r="AJ888" s="12">
        <v>0</v>
      </c>
      <c r="AL888" s="12">
        <v>0</v>
      </c>
      <c r="AM888" s="12">
        <v>0</v>
      </c>
      <c r="AO888" s="12">
        <v>0</v>
      </c>
      <c r="AP888" s="12">
        <v>0</v>
      </c>
      <c r="AR888" s="12">
        <v>0</v>
      </c>
      <c r="AS888" s="12">
        <v>0</v>
      </c>
      <c r="AU888" s="12">
        <v>0</v>
      </c>
      <c r="AV888" s="12">
        <v>0</v>
      </c>
      <c r="AX888" s="12">
        <v>0</v>
      </c>
      <c r="AY888" s="12">
        <v>0</v>
      </c>
    </row>
    <row r="889" spans="2:51" x14ac:dyDescent="0.25">
      <c r="B889" s="2">
        <v>786</v>
      </c>
      <c r="C889" s="1" t="str">
        <v>Выключатель трехклавишный ATLASDESIGN схема 1+1+1 10АХ механизм белый</v>
      </c>
      <c r="D889" s="2" t="str">
        <v>шт</v>
      </c>
      <c r="E889" s="2">
        <v>274</v>
      </c>
      <c r="F889" s="2">
        <v>12</v>
      </c>
      <c r="G889" s="3">
        <v>3288</v>
      </c>
      <c r="H889" s="3">
        <v>0</v>
      </c>
      <c r="J889" s="14">
        <v>0</v>
      </c>
      <c r="K889" s="14">
        <v>0</v>
      </c>
      <c r="N889" s="14">
        <v>12</v>
      </c>
      <c r="O889" s="14">
        <v>3288</v>
      </c>
      <c r="Q889" s="12">
        <v>0</v>
      </c>
      <c r="R889" s="12">
        <v>0</v>
      </c>
      <c r="T889" s="12">
        <v>0</v>
      </c>
      <c r="U889" s="12">
        <v>0</v>
      </c>
      <c r="W889" s="12">
        <v>0</v>
      </c>
      <c r="X889" s="12">
        <v>0</v>
      </c>
      <c r="Z889" s="12">
        <v>0</v>
      </c>
      <c r="AA889" s="12">
        <v>0</v>
      </c>
      <c r="AC889" s="12">
        <v>0</v>
      </c>
      <c r="AD889" s="12">
        <v>0</v>
      </c>
      <c r="AF889" s="12">
        <v>0</v>
      </c>
      <c r="AG889" s="12">
        <v>0</v>
      </c>
      <c r="AI889" s="12">
        <v>0</v>
      </c>
      <c r="AJ889" s="12">
        <v>0</v>
      </c>
      <c r="AL889" s="12">
        <v>0</v>
      </c>
      <c r="AM889" s="12">
        <v>0</v>
      </c>
      <c r="AO889" s="12">
        <v>0</v>
      </c>
      <c r="AP889" s="12">
        <v>0</v>
      </c>
      <c r="AR889" s="12">
        <v>0</v>
      </c>
      <c r="AS889" s="12">
        <v>0</v>
      </c>
      <c r="AU889" s="12">
        <v>0</v>
      </c>
      <c r="AV889" s="12">
        <v>0</v>
      </c>
      <c r="AX889" s="12">
        <v>0</v>
      </c>
      <c r="AY889" s="12">
        <v>0</v>
      </c>
    </row>
    <row r="890" spans="2:51" x14ac:dyDescent="0.25">
      <c r="B890" s="2">
        <v>787</v>
      </c>
      <c r="C890" s="1" t="str">
        <v>Рамка однопостовая ATLASDESIGN белый</v>
      </c>
      <c r="D890" s="2" t="str">
        <v>шт</v>
      </c>
      <c r="E890" s="2">
        <v>44.84</v>
      </c>
      <c r="F890" s="2">
        <v>144</v>
      </c>
      <c r="G890" s="3">
        <v>6456.96</v>
      </c>
      <c r="H890" s="3">
        <v>0</v>
      </c>
      <c r="J890" s="14">
        <v>0</v>
      </c>
      <c r="K890" s="14">
        <v>0</v>
      </c>
      <c r="N890" s="14">
        <v>144</v>
      </c>
      <c r="O890" s="14">
        <v>6456.9600000000009</v>
      </c>
      <c r="Q890" s="12">
        <v>0</v>
      </c>
      <c r="R890" s="12">
        <v>0</v>
      </c>
      <c r="T890" s="12">
        <v>0</v>
      </c>
      <c r="U890" s="12">
        <v>0</v>
      </c>
      <c r="W890" s="12">
        <v>0</v>
      </c>
      <c r="X890" s="12">
        <v>0</v>
      </c>
      <c r="Z890" s="12">
        <v>0</v>
      </c>
      <c r="AA890" s="12">
        <v>0</v>
      </c>
      <c r="AC890" s="12">
        <v>0</v>
      </c>
      <c r="AD890" s="12">
        <v>0</v>
      </c>
      <c r="AF890" s="12">
        <v>0</v>
      </c>
      <c r="AG890" s="12">
        <v>0</v>
      </c>
      <c r="AI890" s="12">
        <v>0</v>
      </c>
      <c r="AJ890" s="12">
        <v>0</v>
      </c>
      <c r="AL890" s="12">
        <v>0</v>
      </c>
      <c r="AM890" s="12">
        <v>0</v>
      </c>
      <c r="AO890" s="12">
        <v>0</v>
      </c>
      <c r="AP890" s="12">
        <v>0</v>
      </c>
      <c r="AR890" s="12">
        <v>0</v>
      </c>
      <c r="AS890" s="12">
        <v>0</v>
      </c>
      <c r="AU890" s="12">
        <v>0</v>
      </c>
      <c r="AV890" s="12">
        <v>0</v>
      </c>
      <c r="AX890" s="12">
        <v>0</v>
      </c>
      <c r="AY890" s="12">
        <v>0</v>
      </c>
    </row>
    <row r="891" spans="2:51" x14ac:dyDescent="0.25">
      <c r="B891" s="2">
        <v>788</v>
      </c>
      <c r="C891" s="1" t="str">
        <v>Монтаж и подключение выключателей скрытой установки</v>
      </c>
      <c r="D891" s="2" t="str">
        <v>шт</v>
      </c>
      <c r="E891" s="2">
        <v>192.15</v>
      </c>
      <c r="F891" s="2">
        <v>144</v>
      </c>
      <c r="G891" s="3">
        <v>0</v>
      </c>
      <c r="H891" s="3">
        <v>27669.599999999999</v>
      </c>
      <c r="J891" s="14">
        <v>0</v>
      </c>
      <c r="K891" s="14">
        <v>0</v>
      </c>
      <c r="N891" s="14">
        <v>144</v>
      </c>
      <c r="O891" s="14">
        <v>27669.600000000002</v>
      </c>
      <c r="Q891" s="12">
        <v>0</v>
      </c>
      <c r="R891" s="12">
        <v>0</v>
      </c>
      <c r="T891" s="12">
        <v>0</v>
      </c>
      <c r="U891" s="12">
        <v>0</v>
      </c>
      <c r="W891" s="12">
        <v>0</v>
      </c>
      <c r="X891" s="12">
        <v>0</v>
      </c>
      <c r="Z891" s="12">
        <v>0</v>
      </c>
      <c r="AA891" s="12">
        <v>0</v>
      </c>
      <c r="AC891" s="12">
        <v>0</v>
      </c>
      <c r="AD891" s="12">
        <v>0</v>
      </c>
      <c r="AF891" s="12">
        <v>0</v>
      </c>
      <c r="AG891" s="12">
        <v>0</v>
      </c>
      <c r="AI891" s="12">
        <v>0</v>
      </c>
      <c r="AJ891" s="12">
        <v>0</v>
      </c>
      <c r="AL891" s="12">
        <v>0</v>
      </c>
      <c r="AM891" s="12">
        <v>0</v>
      </c>
      <c r="AO891" s="12">
        <v>0</v>
      </c>
      <c r="AP891" s="12">
        <v>0</v>
      </c>
      <c r="AR891" s="12">
        <v>0</v>
      </c>
      <c r="AS891" s="12">
        <v>0</v>
      </c>
      <c r="AU891" s="12">
        <v>0</v>
      </c>
      <c r="AV891" s="12">
        <v>0</v>
      </c>
      <c r="AX891" s="12">
        <v>0</v>
      </c>
      <c r="AY891" s="12">
        <v>0</v>
      </c>
    </row>
    <row r="892" spans="2:51" x14ac:dyDescent="0.25">
      <c r="B892" s="2">
        <v>789</v>
      </c>
      <c r="C892" s="1" t="str">
        <v>КРЗ-0,4</v>
      </c>
      <c r="D892" s="2" t="str">
        <v>шт</v>
      </c>
      <c r="E892" s="2">
        <v>285.02</v>
      </c>
      <c r="F892" s="2">
        <v>28</v>
      </c>
      <c r="G892" s="3">
        <v>7980.56</v>
      </c>
      <c r="H892" s="3">
        <v>0</v>
      </c>
      <c r="J892" s="14">
        <v>0</v>
      </c>
      <c r="K892" s="14">
        <v>0</v>
      </c>
      <c r="N892" s="14">
        <v>28</v>
      </c>
      <c r="O892" s="14">
        <v>7980.5599999999995</v>
      </c>
      <c r="Q892" s="12">
        <v>0</v>
      </c>
      <c r="R892" s="12">
        <v>0</v>
      </c>
      <c r="T892" s="12">
        <v>0</v>
      </c>
      <c r="U892" s="12">
        <v>0</v>
      </c>
      <c r="W892" s="12">
        <v>0</v>
      </c>
      <c r="X892" s="12">
        <v>0</v>
      </c>
      <c r="Z892" s="12">
        <v>0</v>
      </c>
      <c r="AA892" s="12">
        <v>0</v>
      </c>
      <c r="AC892" s="12">
        <v>0</v>
      </c>
      <c r="AD892" s="12">
        <v>0</v>
      </c>
      <c r="AF892" s="12">
        <v>0</v>
      </c>
      <c r="AG892" s="12">
        <v>0</v>
      </c>
      <c r="AI892" s="12">
        <v>0</v>
      </c>
      <c r="AJ892" s="12">
        <v>0</v>
      </c>
      <c r="AL892" s="12">
        <v>0</v>
      </c>
      <c r="AM892" s="12">
        <v>0</v>
      </c>
      <c r="AO892" s="12">
        <v>0</v>
      </c>
      <c r="AP892" s="12">
        <v>0</v>
      </c>
      <c r="AR892" s="12">
        <v>0</v>
      </c>
      <c r="AS892" s="12">
        <v>0</v>
      </c>
      <c r="AU892" s="12">
        <v>0</v>
      </c>
      <c r="AV892" s="12">
        <v>0</v>
      </c>
      <c r="AX892" s="12">
        <v>0</v>
      </c>
      <c r="AY892" s="12">
        <v>0</v>
      </c>
    </row>
    <row r="893" spans="2:51" x14ac:dyDescent="0.25">
      <c r="B893" s="2">
        <v>790</v>
      </c>
      <c r="C893" s="1" t="str">
        <v>Монтаж и подключение коробки заземления КРЗ</v>
      </c>
      <c r="D893" s="2" t="str">
        <v>шт</v>
      </c>
      <c r="E893" s="2">
        <v>343.74</v>
      </c>
      <c r="F893" s="2">
        <v>28</v>
      </c>
      <c r="G893" s="3">
        <v>0</v>
      </c>
      <c r="H893" s="3">
        <v>9624.7199999999993</v>
      </c>
      <c r="J893" s="14">
        <v>0</v>
      </c>
      <c r="K893" s="14">
        <v>0</v>
      </c>
      <c r="N893" s="14">
        <v>28</v>
      </c>
      <c r="O893" s="14">
        <v>9624.7200000000012</v>
      </c>
      <c r="Q893" s="12">
        <v>0</v>
      </c>
      <c r="R893" s="12">
        <v>0</v>
      </c>
      <c r="T893" s="12">
        <v>0</v>
      </c>
      <c r="U893" s="12">
        <v>0</v>
      </c>
      <c r="W893" s="12">
        <v>0</v>
      </c>
      <c r="X893" s="12">
        <v>0</v>
      </c>
      <c r="Z893" s="12">
        <v>0</v>
      </c>
      <c r="AA893" s="12">
        <v>0</v>
      </c>
      <c r="AC893" s="12">
        <v>0</v>
      </c>
      <c r="AD893" s="12">
        <v>0</v>
      </c>
      <c r="AF893" s="12">
        <v>0</v>
      </c>
      <c r="AG893" s="12">
        <v>0</v>
      </c>
      <c r="AI893" s="12">
        <v>0</v>
      </c>
      <c r="AJ893" s="12">
        <v>0</v>
      </c>
      <c r="AL893" s="12">
        <v>0</v>
      </c>
      <c r="AM893" s="12">
        <v>0</v>
      </c>
      <c r="AO893" s="12">
        <v>0</v>
      </c>
      <c r="AP893" s="12">
        <v>0</v>
      </c>
      <c r="AR893" s="12">
        <v>0</v>
      </c>
      <c r="AS893" s="12">
        <v>0</v>
      </c>
      <c r="AU893" s="12">
        <v>0</v>
      </c>
      <c r="AV893" s="12">
        <v>0</v>
      </c>
      <c r="AX893" s="12">
        <v>0</v>
      </c>
      <c r="AY893" s="12">
        <v>0</v>
      </c>
    </row>
    <row r="894" spans="2:51" x14ac:dyDescent="0.25">
      <c r="B894" s="2">
        <v>791</v>
      </c>
      <c r="C894" s="1" t="str">
        <v>Звонок Зуммер-1-04 (2ТК) двухтональный без кнопки пластик АБС проводной 220В (Зуммер-1-04 (2ТК))</v>
      </c>
      <c r="D894" s="2" t="str">
        <v>шт</v>
      </c>
      <c r="E894" s="2">
        <v>261.54000000000002</v>
      </c>
      <c r="F894" s="2">
        <v>28</v>
      </c>
      <c r="G894" s="3">
        <v>7323.12</v>
      </c>
      <c r="H894" s="3">
        <v>0</v>
      </c>
      <c r="J894" s="14">
        <v>0</v>
      </c>
      <c r="K894" s="14">
        <v>0</v>
      </c>
      <c r="N894" s="14">
        <v>28</v>
      </c>
      <c r="O894" s="14">
        <v>7323.1200000000008</v>
      </c>
      <c r="Q894" s="12">
        <v>0</v>
      </c>
      <c r="R894" s="12">
        <v>0</v>
      </c>
      <c r="T894" s="12">
        <v>0</v>
      </c>
      <c r="U894" s="12">
        <v>0</v>
      </c>
      <c r="W894" s="12">
        <v>0</v>
      </c>
      <c r="X894" s="12">
        <v>0</v>
      </c>
      <c r="Z894" s="12">
        <v>0</v>
      </c>
      <c r="AA894" s="12">
        <v>0</v>
      </c>
      <c r="AC894" s="12">
        <v>0</v>
      </c>
      <c r="AD894" s="12">
        <v>0</v>
      </c>
      <c r="AF894" s="12">
        <v>0</v>
      </c>
      <c r="AG894" s="12">
        <v>0</v>
      </c>
      <c r="AI894" s="12">
        <v>0</v>
      </c>
      <c r="AJ894" s="12">
        <v>0</v>
      </c>
      <c r="AL894" s="12">
        <v>0</v>
      </c>
      <c r="AM894" s="12">
        <v>0</v>
      </c>
      <c r="AO894" s="12">
        <v>0</v>
      </c>
      <c r="AP894" s="12">
        <v>0</v>
      </c>
      <c r="AR894" s="12">
        <v>0</v>
      </c>
      <c r="AS894" s="12">
        <v>0</v>
      </c>
      <c r="AU894" s="12">
        <v>0</v>
      </c>
      <c r="AV894" s="12">
        <v>0</v>
      </c>
      <c r="AX894" s="12">
        <v>0</v>
      </c>
      <c r="AY894" s="12">
        <v>0</v>
      </c>
    </row>
    <row r="895" spans="2:51" x14ac:dyDescent="0.25">
      <c r="B895" s="2">
        <v>792</v>
      </c>
      <c r="C895" s="1" t="str">
        <v>Беларусь Кнопка для звонков</v>
      </c>
      <c r="D895" s="2" t="str">
        <v>шт</v>
      </c>
      <c r="E895" s="2">
        <v>74.73</v>
      </c>
      <c r="F895" s="2">
        <v>28</v>
      </c>
      <c r="G895" s="3">
        <v>2092.44</v>
      </c>
      <c r="H895" s="3">
        <v>0</v>
      </c>
      <c r="J895" s="14">
        <v>0</v>
      </c>
      <c r="K895" s="14">
        <v>0</v>
      </c>
      <c r="N895" s="14">
        <v>28</v>
      </c>
      <c r="O895" s="14">
        <v>2092.44</v>
      </c>
      <c r="Q895" s="12">
        <v>0</v>
      </c>
      <c r="R895" s="12">
        <v>0</v>
      </c>
      <c r="T895" s="12">
        <v>0</v>
      </c>
      <c r="U895" s="12">
        <v>0</v>
      </c>
      <c r="W895" s="12">
        <v>0</v>
      </c>
      <c r="X895" s="12">
        <v>0</v>
      </c>
      <c r="Z895" s="12">
        <v>0</v>
      </c>
      <c r="AA895" s="12">
        <v>0</v>
      </c>
      <c r="AC895" s="12">
        <v>0</v>
      </c>
      <c r="AD895" s="12">
        <v>0</v>
      </c>
      <c r="AF895" s="12">
        <v>0</v>
      </c>
      <c r="AG895" s="12">
        <v>0</v>
      </c>
      <c r="AI895" s="12">
        <v>0</v>
      </c>
      <c r="AJ895" s="12">
        <v>0</v>
      </c>
      <c r="AL895" s="12">
        <v>0</v>
      </c>
      <c r="AM895" s="12">
        <v>0</v>
      </c>
      <c r="AO895" s="12">
        <v>0</v>
      </c>
      <c r="AP895" s="12">
        <v>0</v>
      </c>
      <c r="AR895" s="12">
        <v>0</v>
      </c>
      <c r="AS895" s="12">
        <v>0</v>
      </c>
      <c r="AU895" s="12">
        <v>0</v>
      </c>
      <c r="AV895" s="12">
        <v>0</v>
      </c>
      <c r="AX895" s="12">
        <v>0</v>
      </c>
      <c r="AY895" s="12">
        <v>0</v>
      </c>
    </row>
    <row r="896" spans="2:51" x14ac:dyDescent="0.25">
      <c r="B896" s="2">
        <v>793</v>
      </c>
      <c r="C896" s="1" t="str">
        <v>Монтаж и подключение звонка</v>
      </c>
      <c r="D896" s="2" t="str">
        <v>шт</v>
      </c>
      <c r="E896" s="2">
        <v>160.13</v>
      </c>
      <c r="F896" s="2">
        <v>28</v>
      </c>
      <c r="G896" s="3">
        <v>0</v>
      </c>
      <c r="H896" s="3">
        <v>4483.6400000000003</v>
      </c>
      <c r="J896" s="14">
        <v>0</v>
      </c>
      <c r="K896" s="14">
        <v>0</v>
      </c>
      <c r="N896" s="14">
        <v>28</v>
      </c>
      <c r="O896" s="14">
        <v>4483.6399999999994</v>
      </c>
      <c r="Q896" s="12">
        <v>0</v>
      </c>
      <c r="R896" s="12">
        <v>0</v>
      </c>
      <c r="T896" s="12">
        <v>0</v>
      </c>
      <c r="U896" s="12">
        <v>0</v>
      </c>
      <c r="W896" s="12">
        <v>0</v>
      </c>
      <c r="X896" s="12">
        <v>0</v>
      </c>
      <c r="Z896" s="12">
        <v>0</v>
      </c>
      <c r="AA896" s="12">
        <v>0</v>
      </c>
      <c r="AC896" s="12">
        <v>0</v>
      </c>
      <c r="AD896" s="12">
        <v>0</v>
      </c>
      <c r="AF896" s="12">
        <v>0</v>
      </c>
      <c r="AG896" s="12">
        <v>0</v>
      </c>
      <c r="AI896" s="12">
        <v>0</v>
      </c>
      <c r="AJ896" s="12">
        <v>0</v>
      </c>
      <c r="AL896" s="12">
        <v>0</v>
      </c>
      <c r="AM896" s="12">
        <v>0</v>
      </c>
      <c r="AO896" s="12">
        <v>0</v>
      </c>
      <c r="AP896" s="12">
        <v>0</v>
      </c>
      <c r="AR896" s="12">
        <v>0</v>
      </c>
      <c r="AS896" s="12">
        <v>0</v>
      </c>
      <c r="AU896" s="12">
        <v>0</v>
      </c>
      <c r="AV896" s="12">
        <v>0</v>
      </c>
      <c r="AX896" s="12">
        <v>0</v>
      </c>
      <c r="AY896" s="12">
        <v>0</v>
      </c>
    </row>
    <row r="897" spans="2:51" x14ac:dyDescent="0.25">
      <c r="B897" s="2">
        <v>794</v>
      </c>
      <c r="C897" s="1" t="str">
        <v>Монтаж и подключение кнопки звонка</v>
      </c>
      <c r="D897" s="2" t="str">
        <v>шт</v>
      </c>
      <c r="E897" s="2">
        <v>160.13</v>
      </c>
      <c r="F897" s="2">
        <v>28</v>
      </c>
      <c r="G897" s="3">
        <v>0</v>
      </c>
      <c r="H897" s="3">
        <v>4483.6400000000003</v>
      </c>
      <c r="J897" s="14">
        <v>0</v>
      </c>
      <c r="K897" s="14">
        <v>0</v>
      </c>
      <c r="N897" s="14">
        <v>28</v>
      </c>
      <c r="O897" s="14">
        <v>4483.6399999999994</v>
      </c>
      <c r="Q897" s="12">
        <v>0</v>
      </c>
      <c r="R897" s="12">
        <v>0</v>
      </c>
      <c r="T897" s="12">
        <v>0</v>
      </c>
      <c r="U897" s="12">
        <v>0</v>
      </c>
      <c r="W897" s="12">
        <v>0</v>
      </c>
      <c r="X897" s="12">
        <v>0</v>
      </c>
      <c r="Z897" s="12">
        <v>0</v>
      </c>
      <c r="AA897" s="12">
        <v>0</v>
      </c>
      <c r="AC897" s="12">
        <v>0</v>
      </c>
      <c r="AD897" s="12">
        <v>0</v>
      </c>
      <c r="AF897" s="12">
        <v>0</v>
      </c>
      <c r="AG897" s="12">
        <v>0</v>
      </c>
      <c r="AI897" s="12">
        <v>0</v>
      </c>
      <c r="AJ897" s="12">
        <v>0</v>
      </c>
      <c r="AL897" s="12">
        <v>0</v>
      </c>
      <c r="AM897" s="12">
        <v>0</v>
      </c>
      <c r="AO897" s="12">
        <v>0</v>
      </c>
      <c r="AP897" s="12">
        <v>0</v>
      </c>
      <c r="AR897" s="12">
        <v>0</v>
      </c>
      <c r="AS897" s="12">
        <v>0</v>
      </c>
      <c r="AU897" s="12">
        <v>0</v>
      </c>
      <c r="AV897" s="12">
        <v>0</v>
      </c>
      <c r="AX897" s="12">
        <v>0</v>
      </c>
      <c r="AY897" s="12">
        <v>0</v>
      </c>
    </row>
    <row r="898" spans="2:51" x14ac:dyDescent="0.25">
      <c r="B898" s="2">
        <v>0</v>
      </c>
      <c r="C898" s="1" t="str">
        <v>5.Электромонтажные изделия</v>
      </c>
      <c r="D898" s="2">
        <v>0</v>
      </c>
      <c r="E898" s="2">
        <v>0</v>
      </c>
      <c r="F898" s="2">
        <v>0</v>
      </c>
      <c r="G898" s="3">
        <v>0</v>
      </c>
      <c r="H898" s="3">
        <v>0</v>
      </c>
      <c r="J898" s="14">
        <v>0</v>
      </c>
      <c r="K898" s="14">
        <v>0</v>
      </c>
      <c r="N898" s="14">
        <v>0</v>
      </c>
      <c r="O898" s="14">
        <v>0</v>
      </c>
      <c r="Q898" s="12">
        <v>0</v>
      </c>
      <c r="R898" s="12">
        <v>0</v>
      </c>
      <c r="T898" s="12">
        <v>0</v>
      </c>
      <c r="U898" s="12">
        <v>0</v>
      </c>
      <c r="W898" s="12">
        <v>0</v>
      </c>
      <c r="X898" s="12">
        <v>0</v>
      </c>
      <c r="Z898" s="12">
        <v>0</v>
      </c>
      <c r="AA898" s="12">
        <v>0</v>
      </c>
      <c r="AC898" s="12">
        <v>0</v>
      </c>
      <c r="AD898" s="12">
        <v>0</v>
      </c>
      <c r="AF898" s="12">
        <v>0</v>
      </c>
      <c r="AG898" s="12">
        <v>0</v>
      </c>
      <c r="AI898" s="12">
        <v>0</v>
      </c>
      <c r="AJ898" s="12">
        <v>0</v>
      </c>
      <c r="AL898" s="12">
        <v>0</v>
      </c>
      <c r="AM898" s="12">
        <v>0</v>
      </c>
      <c r="AO898" s="12">
        <v>0</v>
      </c>
      <c r="AP898" s="12">
        <v>0</v>
      </c>
      <c r="AR898" s="12">
        <v>0</v>
      </c>
      <c r="AS898" s="12">
        <v>0</v>
      </c>
      <c r="AU898" s="12">
        <v>0</v>
      </c>
      <c r="AV898" s="12">
        <v>0</v>
      </c>
      <c r="AX898" s="12">
        <v>0</v>
      </c>
      <c r="AY898" s="12">
        <v>0</v>
      </c>
    </row>
    <row r="899" spans="2:51" x14ac:dyDescent="0.25">
      <c r="B899" s="2">
        <v>795</v>
      </c>
      <c r="C899" s="1" t="str">
        <v>Скрутка СИЗ-1 2.5-4.5мм желтая</v>
      </c>
      <c r="D899" s="2" t="str">
        <v>шт</v>
      </c>
      <c r="E899" s="2">
        <v>4.0599999999999996</v>
      </c>
      <c r="F899" s="2">
        <v>300</v>
      </c>
      <c r="G899" s="3">
        <v>1218</v>
      </c>
      <c r="H899" s="3">
        <v>0</v>
      </c>
      <c r="J899" s="14">
        <v>300</v>
      </c>
      <c r="K899" s="14">
        <v>1217.9999999999998</v>
      </c>
      <c r="N899" s="14">
        <v>0</v>
      </c>
      <c r="O899" s="14">
        <v>0</v>
      </c>
      <c r="Q899" s="12">
        <v>0</v>
      </c>
      <c r="R899" s="12">
        <v>0</v>
      </c>
      <c r="T899" s="12">
        <v>0</v>
      </c>
      <c r="U899" s="12">
        <v>0</v>
      </c>
      <c r="W899" s="12">
        <v>300</v>
      </c>
      <c r="X899" s="12">
        <v>1217.9999999999998</v>
      </c>
      <c r="Z899" s="12">
        <v>0</v>
      </c>
      <c r="AA899" s="12">
        <v>0</v>
      </c>
      <c r="AC899" s="12">
        <v>0</v>
      </c>
      <c r="AD899" s="12">
        <v>0</v>
      </c>
      <c r="AF899" s="12">
        <v>0</v>
      </c>
      <c r="AG899" s="12">
        <v>0</v>
      </c>
      <c r="AI899" s="12">
        <v>0</v>
      </c>
      <c r="AJ899" s="12">
        <v>0</v>
      </c>
      <c r="AL899" s="12">
        <v>0</v>
      </c>
      <c r="AM899" s="12">
        <v>0</v>
      </c>
      <c r="AO899" s="12">
        <v>0</v>
      </c>
      <c r="AP899" s="12">
        <v>0</v>
      </c>
      <c r="AR899" s="12">
        <v>0</v>
      </c>
      <c r="AS899" s="12">
        <v>0</v>
      </c>
      <c r="AU899" s="12">
        <v>0</v>
      </c>
      <c r="AV899" s="12">
        <v>0</v>
      </c>
      <c r="AX899" s="12">
        <v>0</v>
      </c>
      <c r="AY899" s="12">
        <v>0</v>
      </c>
    </row>
    <row r="900" spans="2:51" x14ac:dyDescent="0.25">
      <c r="B900" s="2">
        <v>796</v>
      </c>
      <c r="C900" s="1" t="str">
        <v>Скрутка СИЗ-1 4-11мм красная</v>
      </c>
      <c r="D900" s="2" t="str">
        <v>шт</v>
      </c>
      <c r="E900" s="2">
        <v>5.34</v>
      </c>
      <c r="F900" s="2">
        <v>1700</v>
      </c>
      <c r="G900" s="3">
        <v>9078</v>
      </c>
      <c r="H900" s="3">
        <v>0</v>
      </c>
      <c r="J900" s="14">
        <v>1700</v>
      </c>
      <c r="K900" s="14">
        <v>9078</v>
      </c>
      <c r="N900" s="14">
        <v>0</v>
      </c>
      <c r="O900" s="14">
        <v>0</v>
      </c>
      <c r="Q900" s="12">
        <v>0</v>
      </c>
      <c r="R900" s="12">
        <v>0</v>
      </c>
      <c r="T900" s="12">
        <v>0</v>
      </c>
      <c r="U900" s="12">
        <v>0</v>
      </c>
      <c r="W900" s="12">
        <v>1700</v>
      </c>
      <c r="X900" s="12">
        <v>9078</v>
      </c>
      <c r="Z900" s="12">
        <v>0</v>
      </c>
      <c r="AA900" s="12">
        <v>0</v>
      </c>
      <c r="AC900" s="12">
        <v>0</v>
      </c>
      <c r="AD900" s="12">
        <v>0</v>
      </c>
      <c r="AF900" s="12">
        <v>0</v>
      </c>
      <c r="AG900" s="12">
        <v>0</v>
      </c>
      <c r="AI900" s="12">
        <v>0</v>
      </c>
      <c r="AJ900" s="12">
        <v>0</v>
      </c>
      <c r="AL900" s="12">
        <v>0</v>
      </c>
      <c r="AM900" s="12">
        <v>0</v>
      </c>
      <c r="AO900" s="12">
        <v>0</v>
      </c>
      <c r="AP900" s="12">
        <v>0</v>
      </c>
      <c r="AR900" s="12">
        <v>0</v>
      </c>
      <c r="AS900" s="12">
        <v>0</v>
      </c>
      <c r="AU900" s="12">
        <v>0</v>
      </c>
      <c r="AV900" s="12">
        <v>0</v>
      </c>
      <c r="AX900" s="12">
        <v>0</v>
      </c>
      <c r="AY900" s="12">
        <v>0</v>
      </c>
    </row>
    <row r="901" spans="2:51" x14ac:dyDescent="0.25">
      <c r="B901" s="2">
        <v>797</v>
      </c>
      <c r="C901" s="1" t="str">
        <v>Бирка кабельная У-134 квадрат 55х55 мм</v>
      </c>
      <c r="D901" s="2" t="str">
        <v>шт</v>
      </c>
      <c r="E901" s="2">
        <v>2.46</v>
      </c>
      <c r="F901" s="2">
        <v>28</v>
      </c>
      <c r="G901" s="3">
        <v>68.88</v>
      </c>
      <c r="H901" s="3">
        <v>0</v>
      </c>
      <c r="J901" s="14">
        <v>0</v>
      </c>
      <c r="K901" s="14">
        <v>0</v>
      </c>
      <c r="N901" s="14">
        <v>28</v>
      </c>
      <c r="O901" s="14">
        <v>68.88</v>
      </c>
      <c r="Q901" s="12">
        <v>0</v>
      </c>
      <c r="R901" s="12">
        <v>0</v>
      </c>
      <c r="T901" s="12">
        <v>0</v>
      </c>
      <c r="U901" s="12">
        <v>0</v>
      </c>
      <c r="W901" s="12">
        <v>0</v>
      </c>
      <c r="X901" s="12">
        <v>0</v>
      </c>
      <c r="Z901" s="12">
        <v>0</v>
      </c>
      <c r="AA901" s="12">
        <v>0</v>
      </c>
      <c r="AC901" s="12">
        <v>0</v>
      </c>
      <c r="AD901" s="12">
        <v>0</v>
      </c>
      <c r="AF901" s="12">
        <v>0</v>
      </c>
      <c r="AG901" s="12">
        <v>0</v>
      </c>
      <c r="AI901" s="12">
        <v>0</v>
      </c>
      <c r="AJ901" s="12">
        <v>0</v>
      </c>
      <c r="AL901" s="12">
        <v>0</v>
      </c>
      <c r="AM901" s="12">
        <v>0</v>
      </c>
      <c r="AO901" s="12">
        <v>0</v>
      </c>
      <c r="AP901" s="12">
        <v>0</v>
      </c>
      <c r="AR901" s="12">
        <v>0</v>
      </c>
      <c r="AS901" s="12">
        <v>0</v>
      </c>
      <c r="AU901" s="12">
        <v>0</v>
      </c>
      <c r="AV901" s="12">
        <v>0</v>
      </c>
      <c r="AX901" s="12">
        <v>0</v>
      </c>
      <c r="AY901" s="12">
        <v>0</v>
      </c>
    </row>
    <row r="902" spans="2:51" x14ac:dyDescent="0.25">
      <c r="B902" s="2">
        <v>798</v>
      </c>
      <c r="C902" s="1" t="str">
        <v>Коробка установочная 68мм (С3М2)</v>
      </c>
      <c r="D902" s="2" t="str">
        <v>шт</v>
      </c>
      <c r="E902" s="2">
        <v>12.81</v>
      </c>
      <c r="F902" s="2">
        <v>56</v>
      </c>
      <c r="G902" s="3">
        <v>717.36</v>
      </c>
      <c r="H902" s="3">
        <v>0</v>
      </c>
      <c r="J902" s="14">
        <v>0</v>
      </c>
      <c r="K902" s="14">
        <v>0</v>
      </c>
      <c r="N902" s="14">
        <v>56</v>
      </c>
      <c r="O902" s="14">
        <v>717.36</v>
      </c>
      <c r="Q902" s="12">
        <v>0</v>
      </c>
      <c r="R902" s="12">
        <v>0</v>
      </c>
      <c r="T902" s="12">
        <v>0</v>
      </c>
      <c r="U902" s="12">
        <v>0</v>
      </c>
      <c r="W902" s="12">
        <v>0</v>
      </c>
      <c r="X902" s="12">
        <v>0</v>
      </c>
      <c r="Z902" s="12">
        <v>0</v>
      </c>
      <c r="AA902" s="12">
        <v>0</v>
      </c>
      <c r="AC902" s="12">
        <v>0</v>
      </c>
      <c r="AD902" s="12">
        <v>0</v>
      </c>
      <c r="AF902" s="12">
        <v>0</v>
      </c>
      <c r="AG902" s="12">
        <v>0</v>
      </c>
      <c r="AI902" s="12">
        <v>0</v>
      </c>
      <c r="AJ902" s="12">
        <v>0</v>
      </c>
      <c r="AL902" s="12">
        <v>0</v>
      </c>
      <c r="AM902" s="12">
        <v>0</v>
      </c>
      <c r="AO902" s="12">
        <v>0</v>
      </c>
      <c r="AP902" s="12">
        <v>0</v>
      </c>
      <c r="AR902" s="12">
        <v>0</v>
      </c>
      <c r="AS902" s="12">
        <v>0</v>
      </c>
      <c r="AU902" s="12">
        <v>0</v>
      </c>
      <c r="AV902" s="12">
        <v>0</v>
      </c>
      <c r="AX902" s="12">
        <v>0</v>
      </c>
      <c r="AY902" s="12">
        <v>0</v>
      </c>
    </row>
    <row r="903" spans="2:51" x14ac:dyDescent="0.25">
      <c r="B903" s="2">
        <v>799</v>
      </c>
      <c r="C903" s="1" t="str">
        <v>Высверливание отверстия в кирпиче и вмазывание установочной коробки</v>
      </c>
      <c r="D903" s="2" t="str">
        <v>шт</v>
      </c>
      <c r="E903" s="2">
        <v>320.25</v>
      </c>
      <c r="F903" s="2">
        <v>56</v>
      </c>
      <c r="G903" s="3">
        <v>0</v>
      </c>
      <c r="H903" s="3">
        <v>17934</v>
      </c>
      <c r="J903" s="14">
        <v>0</v>
      </c>
      <c r="K903" s="14">
        <v>0</v>
      </c>
      <c r="N903" s="14">
        <v>56</v>
      </c>
      <c r="O903" s="14">
        <v>17934</v>
      </c>
      <c r="Q903" s="12">
        <v>0</v>
      </c>
      <c r="R903" s="12">
        <v>0</v>
      </c>
      <c r="T903" s="12">
        <v>0</v>
      </c>
      <c r="U903" s="12">
        <v>0</v>
      </c>
      <c r="W903" s="12">
        <v>0</v>
      </c>
      <c r="X903" s="12">
        <v>0</v>
      </c>
      <c r="Z903" s="12">
        <v>0</v>
      </c>
      <c r="AA903" s="12">
        <v>0</v>
      </c>
      <c r="AC903" s="12">
        <v>0</v>
      </c>
      <c r="AD903" s="12">
        <v>0</v>
      </c>
      <c r="AF903" s="12">
        <v>0</v>
      </c>
      <c r="AG903" s="12">
        <v>0</v>
      </c>
      <c r="AI903" s="12">
        <v>0</v>
      </c>
      <c r="AJ903" s="12">
        <v>0</v>
      </c>
      <c r="AL903" s="12">
        <v>0</v>
      </c>
      <c r="AM903" s="12">
        <v>0</v>
      </c>
      <c r="AO903" s="12">
        <v>0</v>
      </c>
      <c r="AP903" s="12">
        <v>0</v>
      </c>
      <c r="AR903" s="12">
        <v>0</v>
      </c>
      <c r="AS903" s="12">
        <v>0</v>
      </c>
      <c r="AU903" s="12">
        <v>0</v>
      </c>
      <c r="AV903" s="12">
        <v>0</v>
      </c>
      <c r="AX903" s="12">
        <v>0</v>
      </c>
      <c r="AY903" s="12">
        <v>0</v>
      </c>
    </row>
    <row r="904" spans="2:51" x14ac:dyDescent="0.25">
      <c r="B904" s="2">
        <v>800</v>
      </c>
      <c r="C904" s="1" t="str">
        <v>Крышка КОН-1М-04</v>
      </c>
      <c r="D904" s="2" t="str">
        <v>шт</v>
      </c>
      <c r="E904" s="2">
        <v>58.21</v>
      </c>
      <c r="F904" s="2">
        <v>317</v>
      </c>
      <c r="G904" s="3">
        <v>18452.57</v>
      </c>
      <c r="H904" s="3">
        <v>0</v>
      </c>
      <c r="J904" s="14">
        <v>317</v>
      </c>
      <c r="K904" s="14">
        <v>18452.57</v>
      </c>
      <c r="N904" s="14">
        <v>0</v>
      </c>
      <c r="O904" s="14">
        <v>0</v>
      </c>
      <c r="Q904" s="12">
        <v>0</v>
      </c>
      <c r="R904" s="12">
        <v>0</v>
      </c>
      <c r="T904" s="12">
        <v>0</v>
      </c>
      <c r="U904" s="12">
        <v>0</v>
      </c>
      <c r="W904" s="12">
        <v>317</v>
      </c>
      <c r="X904" s="12">
        <v>18452.57</v>
      </c>
      <c r="Z904" s="12">
        <v>0</v>
      </c>
      <c r="AA904" s="12">
        <v>0</v>
      </c>
      <c r="AC904" s="12">
        <v>0</v>
      </c>
      <c r="AD904" s="12">
        <v>0</v>
      </c>
      <c r="AF904" s="12">
        <v>0</v>
      </c>
      <c r="AG904" s="12">
        <v>0</v>
      </c>
      <c r="AI904" s="12">
        <v>0</v>
      </c>
      <c r="AJ904" s="12">
        <v>0</v>
      </c>
      <c r="AL904" s="12">
        <v>0</v>
      </c>
      <c r="AM904" s="12">
        <v>0</v>
      </c>
      <c r="AO904" s="12">
        <v>0</v>
      </c>
      <c r="AP904" s="12">
        <v>0</v>
      </c>
      <c r="AR904" s="12">
        <v>0</v>
      </c>
      <c r="AS904" s="12">
        <v>0</v>
      </c>
      <c r="AU904" s="12">
        <v>0</v>
      </c>
      <c r="AV904" s="12">
        <v>0</v>
      </c>
      <c r="AX904" s="12">
        <v>0</v>
      </c>
      <c r="AY904" s="12">
        <v>0</v>
      </c>
    </row>
    <row r="905" spans="2:51" x14ac:dyDescent="0.25">
      <c r="B905" s="2">
        <v>801</v>
      </c>
      <c r="C905" s="1" t="str">
        <v>Монтаж крышки КОН-1М-04</v>
      </c>
      <c r="D905" s="2" t="str">
        <v>шт</v>
      </c>
      <c r="E905" s="2">
        <v>80.06</v>
      </c>
      <c r="F905" s="2">
        <v>317</v>
      </c>
      <c r="G905" s="3">
        <v>0</v>
      </c>
      <c r="H905" s="3">
        <v>25379.02</v>
      </c>
      <c r="J905" s="14">
        <v>317</v>
      </c>
      <c r="K905" s="14">
        <v>25379.02</v>
      </c>
      <c r="N905" s="14">
        <v>0</v>
      </c>
      <c r="O905" s="14">
        <v>0</v>
      </c>
      <c r="Q905" s="12">
        <v>0</v>
      </c>
      <c r="R905" s="12">
        <v>0</v>
      </c>
      <c r="T905" s="12">
        <v>0</v>
      </c>
      <c r="U905" s="12">
        <v>0</v>
      </c>
      <c r="W905" s="12">
        <v>317</v>
      </c>
      <c r="X905" s="12">
        <v>25379.02</v>
      </c>
      <c r="Z905" s="12">
        <v>0</v>
      </c>
      <c r="AA905" s="12">
        <v>0</v>
      </c>
      <c r="AC905" s="12">
        <v>0</v>
      </c>
      <c r="AD905" s="12">
        <v>0</v>
      </c>
      <c r="AF905" s="12">
        <v>0</v>
      </c>
      <c r="AG905" s="12">
        <v>0</v>
      </c>
      <c r="AI905" s="12">
        <v>0</v>
      </c>
      <c r="AJ905" s="12">
        <v>0</v>
      </c>
      <c r="AL905" s="12">
        <v>0</v>
      </c>
      <c r="AM905" s="12">
        <v>0</v>
      </c>
      <c r="AO905" s="12">
        <v>0</v>
      </c>
      <c r="AP905" s="12">
        <v>0</v>
      </c>
      <c r="AR905" s="12">
        <v>0</v>
      </c>
      <c r="AS905" s="12">
        <v>0</v>
      </c>
      <c r="AU905" s="12">
        <v>0</v>
      </c>
      <c r="AV905" s="12">
        <v>0</v>
      </c>
      <c r="AX905" s="12">
        <v>0</v>
      </c>
      <c r="AY905" s="12">
        <v>0</v>
      </c>
    </row>
    <row r="906" spans="2:51" x14ac:dyDescent="0.25">
      <c r="B906" s="2">
        <v>802</v>
      </c>
      <c r="C906" s="1" t="str">
        <v>Подрозетник Ф65мм</v>
      </c>
      <c r="D906" s="2" t="str">
        <v>шт</v>
      </c>
      <c r="E906" s="2">
        <v>53.38</v>
      </c>
      <c r="F906" s="2">
        <v>28</v>
      </c>
      <c r="G906" s="3">
        <v>1494.64</v>
      </c>
      <c r="H906" s="3">
        <v>0</v>
      </c>
      <c r="J906" s="14">
        <v>0</v>
      </c>
      <c r="K906" s="14">
        <v>0</v>
      </c>
      <c r="N906" s="14">
        <v>28</v>
      </c>
      <c r="O906" s="14">
        <v>1494.64</v>
      </c>
      <c r="Q906" s="12">
        <v>0</v>
      </c>
      <c r="R906" s="12">
        <v>0</v>
      </c>
      <c r="T906" s="12">
        <v>0</v>
      </c>
      <c r="U906" s="12">
        <v>0</v>
      </c>
      <c r="W906" s="12">
        <v>0</v>
      </c>
      <c r="X906" s="12">
        <v>0</v>
      </c>
      <c r="Z906" s="12">
        <v>0</v>
      </c>
      <c r="AA906" s="12">
        <v>0</v>
      </c>
      <c r="AC906" s="12">
        <v>0</v>
      </c>
      <c r="AD906" s="12">
        <v>0</v>
      </c>
      <c r="AF906" s="12">
        <v>0</v>
      </c>
      <c r="AG906" s="12">
        <v>0</v>
      </c>
      <c r="AI906" s="12">
        <v>0</v>
      </c>
      <c r="AJ906" s="12">
        <v>0</v>
      </c>
      <c r="AL906" s="12">
        <v>0</v>
      </c>
      <c r="AM906" s="12">
        <v>0</v>
      </c>
      <c r="AO906" s="12">
        <v>0</v>
      </c>
      <c r="AP906" s="12">
        <v>0</v>
      </c>
      <c r="AR906" s="12">
        <v>0</v>
      </c>
      <c r="AS906" s="12">
        <v>0</v>
      </c>
      <c r="AU906" s="12">
        <v>0</v>
      </c>
      <c r="AV906" s="12">
        <v>0</v>
      </c>
      <c r="AX906" s="12">
        <v>0</v>
      </c>
      <c r="AY906" s="12">
        <v>0</v>
      </c>
    </row>
    <row r="907" spans="2:51" x14ac:dyDescent="0.25">
      <c r="B907" s="2">
        <v>803</v>
      </c>
      <c r="C907" s="1" t="str">
        <v>Подрозетник Ф100мм</v>
      </c>
      <c r="D907" s="2" t="str">
        <v>шт</v>
      </c>
      <c r="E907" s="2">
        <v>64.05</v>
      </c>
      <c r="F907" s="2">
        <v>28</v>
      </c>
      <c r="G907" s="3">
        <v>1793.4</v>
      </c>
      <c r="H907" s="3">
        <v>0</v>
      </c>
      <c r="J907" s="14">
        <v>0</v>
      </c>
      <c r="K907" s="14">
        <v>0</v>
      </c>
      <c r="N907" s="14">
        <v>28</v>
      </c>
      <c r="O907" s="14">
        <v>1793.3999999999999</v>
      </c>
      <c r="Q907" s="12">
        <v>0</v>
      </c>
      <c r="R907" s="12">
        <v>0</v>
      </c>
      <c r="T907" s="12">
        <v>0</v>
      </c>
      <c r="U907" s="12">
        <v>0</v>
      </c>
      <c r="W907" s="12">
        <v>0</v>
      </c>
      <c r="X907" s="12">
        <v>0</v>
      </c>
      <c r="Z907" s="12">
        <v>0</v>
      </c>
      <c r="AA907" s="12">
        <v>0</v>
      </c>
      <c r="AC907" s="12">
        <v>0</v>
      </c>
      <c r="AD907" s="12">
        <v>0</v>
      </c>
      <c r="AF907" s="12">
        <v>0</v>
      </c>
      <c r="AG907" s="12">
        <v>0</v>
      </c>
      <c r="AI907" s="12">
        <v>0</v>
      </c>
      <c r="AJ907" s="12">
        <v>0</v>
      </c>
      <c r="AL907" s="12">
        <v>0</v>
      </c>
      <c r="AM907" s="12">
        <v>0</v>
      </c>
      <c r="AO907" s="12">
        <v>0</v>
      </c>
      <c r="AP907" s="12">
        <v>0</v>
      </c>
      <c r="AR907" s="12">
        <v>0</v>
      </c>
      <c r="AS907" s="12">
        <v>0</v>
      </c>
      <c r="AU907" s="12">
        <v>0</v>
      </c>
      <c r="AV907" s="12">
        <v>0</v>
      </c>
      <c r="AX907" s="12">
        <v>0</v>
      </c>
      <c r="AY907" s="12">
        <v>0</v>
      </c>
    </row>
    <row r="908" spans="2:51" x14ac:dyDescent="0.25">
      <c r="B908" s="2">
        <v>804</v>
      </c>
      <c r="C908" s="1" t="str">
        <v>Монтаж подрозетника</v>
      </c>
      <c r="D908" s="2" t="str">
        <v>шт</v>
      </c>
      <c r="E908" s="2">
        <v>80.06</v>
      </c>
      <c r="F908" s="2">
        <v>56</v>
      </c>
      <c r="G908" s="3">
        <v>0</v>
      </c>
      <c r="H908" s="3">
        <v>4483.3599999999997</v>
      </c>
      <c r="J908" s="14">
        <v>0</v>
      </c>
      <c r="K908" s="14">
        <v>0</v>
      </c>
      <c r="N908" s="14">
        <v>56</v>
      </c>
      <c r="O908" s="14">
        <v>4483.3600000000006</v>
      </c>
      <c r="Q908" s="12">
        <v>0</v>
      </c>
      <c r="R908" s="12">
        <v>0</v>
      </c>
      <c r="T908" s="12">
        <v>0</v>
      </c>
      <c r="U908" s="12">
        <v>0</v>
      </c>
      <c r="W908" s="12">
        <v>0</v>
      </c>
      <c r="X908" s="12">
        <v>0</v>
      </c>
      <c r="Z908" s="12">
        <v>0</v>
      </c>
      <c r="AA908" s="12">
        <v>0</v>
      </c>
      <c r="AC908" s="12">
        <v>0</v>
      </c>
      <c r="AD908" s="12">
        <v>0</v>
      </c>
      <c r="AF908" s="12">
        <v>0</v>
      </c>
      <c r="AG908" s="12">
        <v>0</v>
      </c>
      <c r="AI908" s="12">
        <v>0</v>
      </c>
      <c r="AJ908" s="12">
        <v>0</v>
      </c>
      <c r="AL908" s="12">
        <v>0</v>
      </c>
      <c r="AM908" s="12">
        <v>0</v>
      </c>
      <c r="AO908" s="12">
        <v>0</v>
      </c>
      <c r="AP908" s="12">
        <v>0</v>
      </c>
      <c r="AR908" s="12">
        <v>0</v>
      </c>
      <c r="AS908" s="12">
        <v>0</v>
      </c>
      <c r="AU908" s="12">
        <v>0</v>
      </c>
      <c r="AV908" s="12">
        <v>0</v>
      </c>
      <c r="AX908" s="12">
        <v>0</v>
      </c>
      <c r="AY908" s="12">
        <v>0</v>
      </c>
    </row>
    <row r="909" spans="2:51" x14ac:dyDescent="0.25">
      <c r="B909" s="2">
        <v>0</v>
      </c>
      <c r="C909" s="1" t="str">
        <v>6. Материалы</v>
      </c>
      <c r="D909" s="2">
        <v>0</v>
      </c>
      <c r="E909" s="2">
        <v>0</v>
      </c>
      <c r="F909" s="2">
        <v>0</v>
      </c>
      <c r="G909" s="3">
        <v>0</v>
      </c>
      <c r="H909" s="3">
        <v>0</v>
      </c>
      <c r="J909" s="14">
        <v>0</v>
      </c>
      <c r="K909" s="14">
        <v>0</v>
      </c>
      <c r="N909" s="14">
        <v>0</v>
      </c>
      <c r="O909" s="14">
        <v>0</v>
      </c>
      <c r="Q909" s="12">
        <v>0</v>
      </c>
      <c r="R909" s="12">
        <v>0</v>
      </c>
      <c r="T909" s="12">
        <v>0</v>
      </c>
      <c r="U909" s="12">
        <v>0</v>
      </c>
      <c r="W909" s="12">
        <v>0</v>
      </c>
      <c r="X909" s="12">
        <v>0</v>
      </c>
      <c r="Z909" s="12">
        <v>0</v>
      </c>
      <c r="AA909" s="12">
        <v>0</v>
      </c>
      <c r="AC909" s="12">
        <v>0</v>
      </c>
      <c r="AD909" s="12">
        <v>0</v>
      </c>
      <c r="AF909" s="12">
        <v>0</v>
      </c>
      <c r="AG909" s="12">
        <v>0</v>
      </c>
      <c r="AI909" s="12">
        <v>0</v>
      </c>
      <c r="AJ909" s="12">
        <v>0</v>
      </c>
      <c r="AL909" s="12">
        <v>0</v>
      </c>
      <c r="AM909" s="12">
        <v>0</v>
      </c>
      <c r="AO909" s="12">
        <v>0</v>
      </c>
      <c r="AP909" s="12">
        <v>0</v>
      </c>
      <c r="AR909" s="12">
        <v>0</v>
      </c>
      <c r="AS909" s="12">
        <v>0</v>
      </c>
      <c r="AU909" s="12">
        <v>0</v>
      </c>
      <c r="AV909" s="12">
        <v>0</v>
      </c>
      <c r="AX909" s="12">
        <v>0</v>
      </c>
      <c r="AY909" s="12">
        <v>0</v>
      </c>
    </row>
    <row r="910" spans="2:51" x14ac:dyDescent="0.25">
      <c r="B910" s="2">
        <v>805</v>
      </c>
      <c r="C910" s="1" t="str">
        <v>Пена монтажная Roof Complect огнеупорная (890гр)</v>
      </c>
      <c r="D910" s="2" t="str">
        <v>шт</v>
      </c>
      <c r="E910" s="2">
        <v>640.5</v>
      </c>
      <c r="F910" s="2">
        <v>8</v>
      </c>
      <c r="G910" s="3">
        <v>5124</v>
      </c>
      <c r="H910" s="3">
        <v>0</v>
      </c>
      <c r="J910" s="14">
        <v>0</v>
      </c>
      <c r="K910" s="14">
        <v>0</v>
      </c>
      <c r="N910" s="14">
        <v>8</v>
      </c>
      <c r="O910" s="14">
        <v>5124</v>
      </c>
      <c r="Q910" s="12">
        <v>0</v>
      </c>
      <c r="R910" s="12">
        <v>0</v>
      </c>
      <c r="T910" s="12">
        <v>0</v>
      </c>
      <c r="U910" s="12">
        <v>0</v>
      </c>
      <c r="W910" s="12">
        <v>0</v>
      </c>
      <c r="X910" s="12">
        <v>0</v>
      </c>
      <c r="Z910" s="12">
        <v>0</v>
      </c>
      <c r="AA910" s="12">
        <v>0</v>
      </c>
      <c r="AC910" s="12">
        <v>0</v>
      </c>
      <c r="AD910" s="12">
        <v>0</v>
      </c>
      <c r="AF910" s="12">
        <v>0</v>
      </c>
      <c r="AG910" s="12">
        <v>0</v>
      </c>
      <c r="AI910" s="12">
        <v>0</v>
      </c>
      <c r="AJ910" s="12">
        <v>0</v>
      </c>
      <c r="AL910" s="12">
        <v>0</v>
      </c>
      <c r="AM910" s="12">
        <v>0</v>
      </c>
      <c r="AO910" s="12">
        <v>0</v>
      </c>
      <c r="AP910" s="12">
        <v>0</v>
      </c>
      <c r="AR910" s="12">
        <v>0</v>
      </c>
      <c r="AS910" s="12">
        <v>0</v>
      </c>
      <c r="AU910" s="12">
        <v>0</v>
      </c>
      <c r="AV910" s="12">
        <v>0</v>
      </c>
      <c r="AX910" s="12">
        <v>0</v>
      </c>
      <c r="AY910" s="12">
        <v>0</v>
      </c>
    </row>
    <row r="911" spans="2:51" x14ac:dyDescent="0.25">
      <c r="B911" s="2">
        <v>806</v>
      </c>
      <c r="C911" s="1" t="str">
        <v>Герметик огнезащитный ведро 10кг</v>
      </c>
      <c r="D911" s="2" t="str">
        <v>шт</v>
      </c>
      <c r="E911" s="2">
        <v>2028.25</v>
      </c>
      <c r="F911" s="2">
        <v>1</v>
      </c>
      <c r="G911" s="3">
        <v>2028.25</v>
      </c>
      <c r="H911" s="3">
        <v>0</v>
      </c>
      <c r="J911" s="14">
        <v>0</v>
      </c>
      <c r="K911" s="14">
        <v>0</v>
      </c>
      <c r="N911" s="14">
        <v>1</v>
      </c>
      <c r="O911" s="14">
        <v>2028.25</v>
      </c>
      <c r="Q911" s="12">
        <v>0</v>
      </c>
      <c r="R911" s="12">
        <v>0</v>
      </c>
      <c r="T911" s="12">
        <v>0</v>
      </c>
      <c r="U911" s="12">
        <v>0</v>
      </c>
      <c r="W911" s="12">
        <v>0</v>
      </c>
      <c r="X911" s="12">
        <v>0</v>
      </c>
      <c r="Z911" s="12">
        <v>0</v>
      </c>
      <c r="AA911" s="12">
        <v>0</v>
      </c>
      <c r="AC911" s="12">
        <v>0</v>
      </c>
      <c r="AD911" s="12">
        <v>0</v>
      </c>
      <c r="AF911" s="12">
        <v>0</v>
      </c>
      <c r="AG911" s="12">
        <v>0</v>
      </c>
      <c r="AI911" s="12">
        <v>0</v>
      </c>
      <c r="AJ911" s="12">
        <v>0</v>
      </c>
      <c r="AL911" s="12">
        <v>0</v>
      </c>
      <c r="AM911" s="12">
        <v>0</v>
      </c>
      <c r="AO911" s="12">
        <v>0</v>
      </c>
      <c r="AP911" s="12">
        <v>0</v>
      </c>
      <c r="AR911" s="12">
        <v>0</v>
      </c>
      <c r="AS911" s="12">
        <v>0</v>
      </c>
      <c r="AU911" s="12">
        <v>0</v>
      </c>
      <c r="AV911" s="12">
        <v>0</v>
      </c>
      <c r="AX911" s="12">
        <v>0</v>
      </c>
      <c r="AY911" s="12">
        <v>0</v>
      </c>
    </row>
    <row r="912" spans="2:51" x14ac:dyDescent="0.25">
      <c r="B912" s="2">
        <v>0</v>
      </c>
      <c r="C912" s="1" t="str">
        <v>Ось 17-21/А-Г (4.БСУ1М секция №9)</v>
      </c>
      <c r="D912" s="2">
        <v>0</v>
      </c>
      <c r="E912" s="2">
        <v>0</v>
      </c>
      <c r="F912" s="2">
        <v>0</v>
      </c>
      <c r="G912" s="3">
        <v>0</v>
      </c>
      <c r="H912" s="3">
        <v>0</v>
      </c>
      <c r="J912" s="14">
        <v>0</v>
      </c>
      <c r="K912" s="14">
        <v>0</v>
      </c>
      <c r="N912" s="14">
        <v>0</v>
      </c>
      <c r="O912" s="14">
        <v>0</v>
      </c>
      <c r="Q912" s="12">
        <v>0</v>
      </c>
      <c r="R912" s="12">
        <v>0</v>
      </c>
      <c r="T912" s="12">
        <v>0</v>
      </c>
      <c r="U912" s="12">
        <v>0</v>
      </c>
      <c r="W912" s="12">
        <v>0</v>
      </c>
      <c r="X912" s="12">
        <v>0</v>
      </c>
      <c r="Z912" s="12">
        <v>0</v>
      </c>
      <c r="AA912" s="12">
        <v>0</v>
      </c>
      <c r="AC912" s="12">
        <v>0</v>
      </c>
      <c r="AD912" s="12">
        <v>0</v>
      </c>
      <c r="AF912" s="12">
        <v>0</v>
      </c>
      <c r="AG912" s="12">
        <v>0</v>
      </c>
      <c r="AI912" s="12">
        <v>0</v>
      </c>
      <c r="AJ912" s="12">
        <v>0</v>
      </c>
      <c r="AL912" s="12">
        <v>0</v>
      </c>
      <c r="AM912" s="12">
        <v>0</v>
      </c>
      <c r="AO912" s="12">
        <v>0</v>
      </c>
      <c r="AP912" s="12">
        <v>0</v>
      </c>
      <c r="AR912" s="12">
        <v>0</v>
      </c>
      <c r="AS912" s="12">
        <v>0</v>
      </c>
      <c r="AU912" s="12">
        <v>0</v>
      </c>
      <c r="AV912" s="12">
        <v>0</v>
      </c>
      <c r="AX912" s="12">
        <v>0</v>
      </c>
      <c r="AY912" s="12">
        <v>0</v>
      </c>
    </row>
    <row r="913" spans="2:51" x14ac:dyDescent="0.25">
      <c r="B913" s="2">
        <v>0</v>
      </c>
      <c r="C913" s="1" t="str">
        <v>1.Низковольтное оборудование</v>
      </c>
      <c r="D913" s="2">
        <v>0</v>
      </c>
      <c r="E913" s="2">
        <v>0</v>
      </c>
      <c r="F913" s="2">
        <v>0</v>
      </c>
      <c r="G913" s="3">
        <v>0</v>
      </c>
      <c r="H913" s="3">
        <v>0</v>
      </c>
      <c r="J913" s="14">
        <v>0</v>
      </c>
      <c r="K913" s="14">
        <v>0</v>
      </c>
      <c r="N913" s="14">
        <v>0</v>
      </c>
      <c r="O913" s="14">
        <v>0</v>
      </c>
      <c r="Q913" s="12">
        <v>0</v>
      </c>
      <c r="R913" s="12">
        <v>0</v>
      </c>
      <c r="T913" s="12">
        <v>0</v>
      </c>
      <c r="U913" s="12">
        <v>0</v>
      </c>
      <c r="W913" s="12">
        <v>0</v>
      </c>
      <c r="X913" s="12">
        <v>0</v>
      </c>
      <c r="Z913" s="12">
        <v>0</v>
      </c>
      <c r="AA913" s="12">
        <v>0</v>
      </c>
      <c r="AC913" s="12">
        <v>0</v>
      </c>
      <c r="AD913" s="12">
        <v>0</v>
      </c>
      <c r="AF913" s="12">
        <v>0</v>
      </c>
      <c r="AG913" s="12">
        <v>0</v>
      </c>
      <c r="AI913" s="12">
        <v>0</v>
      </c>
      <c r="AJ913" s="12">
        <v>0</v>
      </c>
      <c r="AL913" s="12">
        <v>0</v>
      </c>
      <c r="AM913" s="12">
        <v>0</v>
      </c>
      <c r="AO913" s="12">
        <v>0</v>
      </c>
      <c r="AP913" s="12">
        <v>0</v>
      </c>
      <c r="AR913" s="12">
        <v>0</v>
      </c>
      <c r="AS913" s="12">
        <v>0</v>
      </c>
      <c r="AU913" s="12">
        <v>0</v>
      </c>
      <c r="AV913" s="12">
        <v>0</v>
      </c>
      <c r="AX913" s="12">
        <v>0</v>
      </c>
      <c r="AY913" s="12">
        <v>0</v>
      </c>
    </row>
    <row r="914" spans="2:51" x14ac:dyDescent="0.25">
      <c r="B914" s="2">
        <v>807</v>
      </c>
      <c r="C914" s="1" t="str">
        <v>ЩК в комплекте</v>
      </c>
      <c r="D914" s="2" t="str">
        <v>шт</v>
      </c>
      <c r="E914" s="2">
        <v>6351.63</v>
      </c>
      <c r="F914" s="2">
        <v>20</v>
      </c>
      <c r="G914" s="3">
        <v>127032.6</v>
      </c>
      <c r="H914" s="3">
        <v>0</v>
      </c>
      <c r="J914" s="14">
        <v>0</v>
      </c>
      <c r="K914" s="14">
        <v>0</v>
      </c>
      <c r="N914" s="14">
        <v>20</v>
      </c>
      <c r="O914" s="14">
        <v>127032.6</v>
      </c>
      <c r="Q914" s="12">
        <v>0</v>
      </c>
      <c r="R914" s="12">
        <v>0</v>
      </c>
      <c r="T914" s="12">
        <v>0</v>
      </c>
      <c r="U914" s="12">
        <v>0</v>
      </c>
      <c r="W914" s="12">
        <v>0</v>
      </c>
      <c r="X914" s="12">
        <v>0</v>
      </c>
      <c r="Z914" s="12">
        <v>0</v>
      </c>
      <c r="AA914" s="12">
        <v>0</v>
      </c>
      <c r="AC914" s="12">
        <v>0</v>
      </c>
      <c r="AD914" s="12">
        <v>0</v>
      </c>
      <c r="AF914" s="12">
        <v>0</v>
      </c>
      <c r="AG914" s="12">
        <v>0</v>
      </c>
      <c r="AI914" s="12">
        <v>0</v>
      </c>
      <c r="AJ914" s="12">
        <v>0</v>
      </c>
      <c r="AL914" s="12">
        <v>0</v>
      </c>
      <c r="AM914" s="12">
        <v>0</v>
      </c>
      <c r="AO914" s="12">
        <v>0</v>
      </c>
      <c r="AP914" s="12">
        <v>0</v>
      </c>
      <c r="AR914" s="12">
        <v>0</v>
      </c>
      <c r="AS914" s="12">
        <v>0</v>
      </c>
      <c r="AU914" s="12">
        <v>0</v>
      </c>
      <c r="AV914" s="12">
        <v>0</v>
      </c>
      <c r="AX914" s="12">
        <v>0</v>
      </c>
      <c r="AY914" s="12">
        <v>0</v>
      </c>
    </row>
    <row r="915" spans="2:51" x14ac:dyDescent="0.25">
      <c r="B915" s="2">
        <v>808</v>
      </c>
      <c r="C915" s="1" t="str">
        <v>Счетчик электронный, 230В, 5(80)А, 1/2 кл.точности СЕ207 R7 849.2.ОА.QUVLF SPds</v>
      </c>
      <c r="D915" s="2" t="str">
        <v>шт</v>
      </c>
      <c r="E915" s="2">
        <v>0</v>
      </c>
      <c r="F915" s="2">
        <v>20</v>
      </c>
      <c r="G915" s="3">
        <v>0</v>
      </c>
      <c r="H915" s="3">
        <v>0</v>
      </c>
      <c r="J915" s="14">
        <v>0</v>
      </c>
      <c r="K915" s="14">
        <v>0</v>
      </c>
      <c r="N915" s="14">
        <v>20</v>
      </c>
      <c r="O915" s="14">
        <v>0</v>
      </c>
      <c r="Q915" s="12">
        <v>0</v>
      </c>
      <c r="R915" s="12">
        <v>0</v>
      </c>
      <c r="T915" s="12">
        <v>0</v>
      </c>
      <c r="U915" s="12">
        <v>0</v>
      </c>
      <c r="W915" s="12">
        <v>0</v>
      </c>
      <c r="X915" s="12">
        <v>0</v>
      </c>
      <c r="Z915" s="12">
        <v>0</v>
      </c>
      <c r="AA915" s="12">
        <v>0</v>
      </c>
      <c r="AC915" s="12">
        <v>0</v>
      </c>
      <c r="AD915" s="12">
        <v>0</v>
      </c>
      <c r="AF915" s="12">
        <v>0</v>
      </c>
      <c r="AG915" s="12">
        <v>0</v>
      </c>
      <c r="AI915" s="12">
        <v>0</v>
      </c>
      <c r="AJ915" s="12">
        <v>0</v>
      </c>
      <c r="AL915" s="12">
        <v>0</v>
      </c>
      <c r="AM915" s="12">
        <v>0</v>
      </c>
      <c r="AO915" s="12">
        <v>0</v>
      </c>
      <c r="AP915" s="12">
        <v>0</v>
      </c>
      <c r="AR915" s="12">
        <v>0</v>
      </c>
      <c r="AS915" s="12">
        <v>0</v>
      </c>
      <c r="AU915" s="12">
        <v>0</v>
      </c>
      <c r="AV915" s="12">
        <v>0</v>
      </c>
      <c r="AX915" s="12">
        <v>0</v>
      </c>
      <c r="AY915" s="12">
        <v>0</v>
      </c>
    </row>
    <row r="916" spans="2:51" x14ac:dyDescent="0.25">
      <c r="B916" s="2">
        <v>809</v>
      </c>
      <c r="C916" s="1" t="str">
        <v>Монтаж и подключение ЩК</v>
      </c>
      <c r="D916" s="2" t="str">
        <v>шт</v>
      </c>
      <c r="E916" s="2">
        <v>2668.75</v>
      </c>
      <c r="F916" s="2">
        <v>20</v>
      </c>
      <c r="G916" s="3">
        <v>0</v>
      </c>
      <c r="H916" s="3">
        <v>53375</v>
      </c>
      <c r="J916" s="14">
        <v>0</v>
      </c>
      <c r="K916" s="14">
        <v>0</v>
      </c>
      <c r="N916" s="14">
        <v>20</v>
      </c>
      <c r="O916" s="14">
        <v>53375</v>
      </c>
      <c r="Q916" s="12">
        <v>0</v>
      </c>
      <c r="R916" s="12">
        <v>0</v>
      </c>
      <c r="T916" s="12">
        <v>0</v>
      </c>
      <c r="U916" s="12">
        <v>0</v>
      </c>
      <c r="W916" s="12">
        <v>0</v>
      </c>
      <c r="X916" s="12">
        <v>0</v>
      </c>
      <c r="Z916" s="12">
        <v>0</v>
      </c>
      <c r="AA916" s="12">
        <v>0</v>
      </c>
      <c r="AC916" s="12">
        <v>0</v>
      </c>
      <c r="AD916" s="12">
        <v>0</v>
      </c>
      <c r="AF916" s="12">
        <v>0</v>
      </c>
      <c r="AG916" s="12">
        <v>0</v>
      </c>
      <c r="AI916" s="12">
        <v>0</v>
      </c>
      <c r="AJ916" s="12">
        <v>0</v>
      </c>
      <c r="AL916" s="12">
        <v>0</v>
      </c>
      <c r="AM916" s="12">
        <v>0</v>
      </c>
      <c r="AO916" s="12">
        <v>0</v>
      </c>
      <c r="AP916" s="12">
        <v>0</v>
      </c>
      <c r="AR916" s="12">
        <v>0</v>
      </c>
      <c r="AS916" s="12">
        <v>0</v>
      </c>
      <c r="AU916" s="12">
        <v>0</v>
      </c>
      <c r="AV916" s="12">
        <v>0</v>
      </c>
      <c r="AX916" s="12">
        <v>0</v>
      </c>
      <c r="AY916" s="12">
        <v>0</v>
      </c>
    </row>
    <row r="917" spans="2:51" x14ac:dyDescent="0.25">
      <c r="B917" s="2">
        <v>810</v>
      </c>
      <c r="C917" s="1" t="str">
        <v>Кабель-канал 60х40 ЭЛЕКОР белый (18м) IEK</v>
      </c>
      <c r="D917" s="2" t="str">
        <v>м</v>
      </c>
      <c r="E917" s="2">
        <v>264.60000000000002</v>
      </c>
      <c r="F917" s="2">
        <v>20</v>
      </c>
      <c r="G917" s="3">
        <v>5292</v>
      </c>
      <c r="H917" s="3">
        <v>0</v>
      </c>
      <c r="J917" s="14">
        <v>0</v>
      </c>
      <c r="K917" s="14">
        <v>0</v>
      </c>
      <c r="N917" s="14">
        <v>20</v>
      </c>
      <c r="O917" s="14">
        <v>5292</v>
      </c>
      <c r="Q917" s="12">
        <v>0</v>
      </c>
      <c r="R917" s="12">
        <v>0</v>
      </c>
      <c r="T917" s="12">
        <v>0</v>
      </c>
      <c r="U917" s="12">
        <v>0</v>
      </c>
      <c r="W917" s="12">
        <v>0</v>
      </c>
      <c r="X917" s="12">
        <v>0</v>
      </c>
      <c r="Z917" s="12">
        <v>0</v>
      </c>
      <c r="AA917" s="12">
        <v>0</v>
      </c>
      <c r="AC917" s="12">
        <v>0</v>
      </c>
      <c r="AD917" s="12">
        <v>0</v>
      </c>
      <c r="AF917" s="12">
        <v>0</v>
      </c>
      <c r="AG917" s="12">
        <v>0</v>
      </c>
      <c r="AI917" s="12">
        <v>0</v>
      </c>
      <c r="AJ917" s="12">
        <v>0</v>
      </c>
      <c r="AL917" s="12">
        <v>0</v>
      </c>
      <c r="AM917" s="12">
        <v>0</v>
      </c>
      <c r="AO917" s="12">
        <v>0</v>
      </c>
      <c r="AP917" s="12">
        <v>0</v>
      </c>
      <c r="AR917" s="12">
        <v>0</v>
      </c>
      <c r="AS917" s="12">
        <v>0</v>
      </c>
      <c r="AU917" s="12">
        <v>0</v>
      </c>
      <c r="AV917" s="12">
        <v>0</v>
      </c>
      <c r="AX917" s="12">
        <v>0</v>
      </c>
      <c r="AY917" s="12">
        <v>0</v>
      </c>
    </row>
    <row r="918" spans="2:51" x14ac:dyDescent="0.25">
      <c r="B918" s="2">
        <v>811</v>
      </c>
      <c r="C918" s="1" t="str">
        <v>Монтаж кабель-канала</v>
      </c>
      <c r="D918" s="2" t="str">
        <v>м</v>
      </c>
      <c r="E918" s="2">
        <v>330.75</v>
      </c>
      <c r="F918" s="2">
        <v>20</v>
      </c>
      <c r="G918" s="3">
        <v>0</v>
      </c>
      <c r="H918" s="3">
        <v>6615</v>
      </c>
      <c r="J918" s="14">
        <v>0</v>
      </c>
      <c r="K918" s="14">
        <v>0</v>
      </c>
      <c r="N918" s="14">
        <v>20</v>
      </c>
      <c r="O918" s="14">
        <v>6615</v>
      </c>
      <c r="Q918" s="12">
        <v>0</v>
      </c>
      <c r="R918" s="12">
        <v>0</v>
      </c>
      <c r="T918" s="12">
        <v>0</v>
      </c>
      <c r="U918" s="12">
        <v>0</v>
      </c>
      <c r="W918" s="12">
        <v>0</v>
      </c>
      <c r="X918" s="12">
        <v>0</v>
      </c>
      <c r="Z918" s="12">
        <v>0</v>
      </c>
      <c r="AA918" s="12">
        <v>0</v>
      </c>
      <c r="AC918" s="12">
        <v>0</v>
      </c>
      <c r="AD918" s="12">
        <v>0</v>
      </c>
      <c r="AF918" s="12">
        <v>0</v>
      </c>
      <c r="AG918" s="12">
        <v>0</v>
      </c>
      <c r="AI918" s="12">
        <v>0</v>
      </c>
      <c r="AJ918" s="12">
        <v>0</v>
      </c>
      <c r="AL918" s="12">
        <v>0</v>
      </c>
      <c r="AM918" s="12">
        <v>0</v>
      </c>
      <c r="AO918" s="12">
        <v>0</v>
      </c>
      <c r="AP918" s="12">
        <v>0</v>
      </c>
      <c r="AR918" s="12">
        <v>0</v>
      </c>
      <c r="AS918" s="12">
        <v>0</v>
      </c>
      <c r="AU918" s="12">
        <v>0</v>
      </c>
      <c r="AV918" s="12">
        <v>0</v>
      </c>
      <c r="AX918" s="12">
        <v>0</v>
      </c>
      <c r="AY918" s="12">
        <v>0</v>
      </c>
    </row>
    <row r="919" spans="2:51" x14ac:dyDescent="0.25">
      <c r="B919" s="2">
        <v>812</v>
      </c>
      <c r="C919" s="1" t="str">
        <v>Корпус щита этажного ЩЭ</v>
      </c>
      <c r="D919" s="2" t="str">
        <v>шт</v>
      </c>
      <c r="E919" s="2">
        <v>8486.6299999999992</v>
      </c>
      <c r="F919" s="2">
        <v>8</v>
      </c>
      <c r="G919" s="3">
        <v>67893.039999999994</v>
      </c>
      <c r="H919" s="3">
        <v>0</v>
      </c>
      <c r="J919" s="14">
        <v>8</v>
      </c>
      <c r="K919" s="14">
        <v>67893.039999999994</v>
      </c>
      <c r="N919" s="14">
        <v>0</v>
      </c>
      <c r="O919" s="14">
        <v>0</v>
      </c>
      <c r="Q919" s="12">
        <v>0</v>
      </c>
      <c r="R919" s="12">
        <v>0</v>
      </c>
      <c r="T919" s="12">
        <v>0</v>
      </c>
      <c r="U919" s="12">
        <v>0</v>
      </c>
      <c r="W919" s="12">
        <v>8</v>
      </c>
      <c r="X919" s="12">
        <v>67893.039999999994</v>
      </c>
      <c r="Z919" s="12">
        <v>0</v>
      </c>
      <c r="AA919" s="12">
        <v>0</v>
      </c>
      <c r="AC919" s="12">
        <v>0</v>
      </c>
      <c r="AD919" s="12">
        <v>0</v>
      </c>
      <c r="AF919" s="12">
        <v>0</v>
      </c>
      <c r="AG919" s="12">
        <v>0</v>
      </c>
      <c r="AI919" s="12">
        <v>0</v>
      </c>
      <c r="AJ919" s="12">
        <v>0</v>
      </c>
      <c r="AL919" s="12">
        <v>0</v>
      </c>
      <c r="AM919" s="12">
        <v>0</v>
      </c>
      <c r="AO919" s="12">
        <v>0</v>
      </c>
      <c r="AP919" s="12">
        <v>0</v>
      </c>
      <c r="AR919" s="12">
        <v>0</v>
      </c>
      <c r="AS919" s="12">
        <v>0</v>
      </c>
      <c r="AU919" s="12">
        <v>0</v>
      </c>
      <c r="AV919" s="12">
        <v>0</v>
      </c>
      <c r="AX919" s="12">
        <v>0</v>
      </c>
      <c r="AY919" s="12">
        <v>0</v>
      </c>
    </row>
    <row r="920" spans="2:51" x14ac:dyDescent="0.25">
      <c r="B920" s="2">
        <v>813</v>
      </c>
      <c r="C920" s="1" t="str">
        <v>Монтаж Корпуса щита этажного</v>
      </c>
      <c r="D920" s="2" t="str">
        <v>шт</v>
      </c>
      <c r="E920" s="2">
        <v>918.05</v>
      </c>
      <c r="F920" s="2">
        <v>8</v>
      </c>
      <c r="G920" s="3">
        <v>0</v>
      </c>
      <c r="H920" s="3">
        <v>7344.4</v>
      </c>
      <c r="J920" s="14">
        <v>8</v>
      </c>
      <c r="K920" s="14">
        <v>7344.4</v>
      </c>
      <c r="N920" s="14">
        <v>0</v>
      </c>
      <c r="O920" s="14">
        <v>0</v>
      </c>
      <c r="Q920" s="12">
        <v>0</v>
      </c>
      <c r="R920" s="12">
        <v>0</v>
      </c>
      <c r="T920" s="12">
        <v>0</v>
      </c>
      <c r="U920" s="12">
        <v>0</v>
      </c>
      <c r="W920" s="12">
        <v>8</v>
      </c>
      <c r="X920" s="12">
        <v>7344.4</v>
      </c>
      <c r="Z920" s="12">
        <v>0</v>
      </c>
      <c r="AA920" s="12">
        <v>0</v>
      </c>
      <c r="AC920" s="12">
        <v>0</v>
      </c>
      <c r="AD920" s="12">
        <v>0</v>
      </c>
      <c r="AF920" s="12">
        <v>0</v>
      </c>
      <c r="AG920" s="12">
        <v>0</v>
      </c>
      <c r="AI920" s="12">
        <v>0</v>
      </c>
      <c r="AJ920" s="12">
        <v>0</v>
      </c>
      <c r="AL920" s="12">
        <v>0</v>
      </c>
      <c r="AM920" s="12">
        <v>0</v>
      </c>
      <c r="AO920" s="12">
        <v>0</v>
      </c>
      <c r="AP920" s="12">
        <v>0</v>
      </c>
      <c r="AR920" s="12">
        <v>0</v>
      </c>
      <c r="AS920" s="12">
        <v>0</v>
      </c>
      <c r="AU920" s="12">
        <v>0</v>
      </c>
      <c r="AV920" s="12">
        <v>0</v>
      </c>
      <c r="AX920" s="12">
        <v>0</v>
      </c>
      <c r="AY920" s="12">
        <v>0</v>
      </c>
    </row>
    <row r="921" spans="2:51" x14ac:dyDescent="0.25">
      <c r="B921" s="2">
        <v>814</v>
      </c>
      <c r="C921" s="1" t="str">
        <v>Панель из листовой стали 330х980</v>
      </c>
      <c r="D921" s="2" t="str">
        <v>шт</v>
      </c>
      <c r="E921" s="2">
        <v>1761.38</v>
      </c>
      <c r="F921" s="2">
        <v>8</v>
      </c>
      <c r="G921" s="3">
        <v>14091.04</v>
      </c>
      <c r="H921" s="3">
        <v>0</v>
      </c>
      <c r="J921" s="14">
        <v>8</v>
      </c>
      <c r="K921" s="14">
        <v>14091.04</v>
      </c>
      <c r="N921" s="14">
        <v>0</v>
      </c>
      <c r="O921" s="14">
        <v>0</v>
      </c>
      <c r="Q921" s="12">
        <v>0</v>
      </c>
      <c r="R921" s="12">
        <v>0</v>
      </c>
      <c r="T921" s="12">
        <v>0</v>
      </c>
      <c r="U921" s="12">
        <v>0</v>
      </c>
      <c r="W921" s="12">
        <v>8</v>
      </c>
      <c r="X921" s="12">
        <v>14091.04</v>
      </c>
      <c r="Z921" s="12">
        <v>0</v>
      </c>
      <c r="AA921" s="12">
        <v>0</v>
      </c>
      <c r="AC921" s="12">
        <v>0</v>
      </c>
      <c r="AD921" s="12">
        <v>0</v>
      </c>
      <c r="AF921" s="12">
        <v>0</v>
      </c>
      <c r="AG921" s="12">
        <v>0</v>
      </c>
      <c r="AI921" s="12">
        <v>0</v>
      </c>
      <c r="AJ921" s="12">
        <v>0</v>
      </c>
      <c r="AL921" s="12">
        <v>0</v>
      </c>
      <c r="AM921" s="12">
        <v>0</v>
      </c>
      <c r="AO921" s="12">
        <v>0</v>
      </c>
      <c r="AP921" s="12">
        <v>0</v>
      </c>
      <c r="AR921" s="12">
        <v>0</v>
      </c>
      <c r="AS921" s="12">
        <v>0</v>
      </c>
      <c r="AU921" s="12">
        <v>0</v>
      </c>
      <c r="AV921" s="12">
        <v>0</v>
      </c>
      <c r="AX921" s="12">
        <v>0</v>
      </c>
      <c r="AY921" s="12">
        <v>0</v>
      </c>
    </row>
    <row r="922" spans="2:51" x14ac:dyDescent="0.25">
      <c r="B922" s="2">
        <v>815</v>
      </c>
      <c r="C922" s="1" t="str">
        <v>Монтаж панели</v>
      </c>
      <c r="D922" s="2" t="str">
        <v>шт</v>
      </c>
      <c r="E922" s="2">
        <v>560.44000000000005</v>
      </c>
      <c r="F922" s="2">
        <v>8</v>
      </c>
      <c r="G922" s="3">
        <v>0</v>
      </c>
      <c r="H922" s="3">
        <v>4483.5200000000004</v>
      </c>
      <c r="J922" s="14">
        <v>8</v>
      </c>
      <c r="K922" s="14">
        <v>4483.5200000000004</v>
      </c>
      <c r="N922" s="14">
        <v>0</v>
      </c>
      <c r="O922" s="14">
        <v>0</v>
      </c>
      <c r="Q922" s="12">
        <v>0</v>
      </c>
      <c r="R922" s="12">
        <v>0</v>
      </c>
      <c r="T922" s="12">
        <v>0</v>
      </c>
      <c r="U922" s="12">
        <v>0</v>
      </c>
      <c r="W922" s="12">
        <v>8</v>
      </c>
      <c r="X922" s="12">
        <v>4483.5200000000004</v>
      </c>
      <c r="Z922" s="12">
        <v>0</v>
      </c>
      <c r="AA922" s="12">
        <v>0</v>
      </c>
      <c r="AC922" s="12">
        <v>0</v>
      </c>
      <c r="AD922" s="12">
        <v>0</v>
      </c>
      <c r="AF922" s="12">
        <v>0</v>
      </c>
      <c r="AG922" s="12">
        <v>0</v>
      </c>
      <c r="AI922" s="12">
        <v>0</v>
      </c>
      <c r="AJ922" s="12">
        <v>0</v>
      </c>
      <c r="AL922" s="12">
        <v>0</v>
      </c>
      <c r="AM922" s="12">
        <v>0</v>
      </c>
      <c r="AO922" s="12">
        <v>0</v>
      </c>
      <c r="AP922" s="12">
        <v>0</v>
      </c>
      <c r="AR922" s="12">
        <v>0</v>
      </c>
      <c r="AS922" s="12">
        <v>0</v>
      </c>
      <c r="AU922" s="12">
        <v>0</v>
      </c>
      <c r="AV922" s="12">
        <v>0</v>
      </c>
      <c r="AX922" s="12">
        <v>0</v>
      </c>
      <c r="AY922" s="12">
        <v>0</v>
      </c>
    </row>
    <row r="923" spans="2:51" x14ac:dyDescent="0.25">
      <c r="B923" s="2">
        <v>0</v>
      </c>
      <c r="C923" s="1" t="str">
        <v>Щит этажный на 1 квартиру состоит (на 4 ЩЭ):</v>
      </c>
      <c r="D923" s="2">
        <v>0</v>
      </c>
      <c r="E923" s="2">
        <v>0</v>
      </c>
      <c r="F923" s="2">
        <v>0</v>
      </c>
      <c r="G923" s="3">
        <v>0</v>
      </c>
      <c r="H923" s="3">
        <v>0</v>
      </c>
      <c r="J923" s="14">
        <v>0</v>
      </c>
      <c r="K923" s="14">
        <v>0</v>
      </c>
      <c r="N923" s="14">
        <v>0</v>
      </c>
      <c r="O923" s="14">
        <v>0</v>
      </c>
      <c r="Q923" s="12">
        <v>0</v>
      </c>
      <c r="R923" s="12">
        <v>0</v>
      </c>
      <c r="T923" s="12">
        <v>0</v>
      </c>
      <c r="U923" s="12">
        <v>0</v>
      </c>
      <c r="W923" s="12">
        <v>0</v>
      </c>
      <c r="X923" s="12">
        <v>0</v>
      </c>
      <c r="Z923" s="12">
        <v>0</v>
      </c>
      <c r="AA923" s="12">
        <v>0</v>
      </c>
      <c r="AC923" s="12">
        <v>0</v>
      </c>
      <c r="AD923" s="12">
        <v>0</v>
      </c>
      <c r="AF923" s="12">
        <v>0</v>
      </c>
      <c r="AG923" s="12">
        <v>0</v>
      </c>
      <c r="AI923" s="12">
        <v>0</v>
      </c>
      <c r="AJ923" s="12">
        <v>0</v>
      </c>
      <c r="AL923" s="12">
        <v>0</v>
      </c>
      <c r="AM923" s="12">
        <v>0</v>
      </c>
      <c r="AO923" s="12">
        <v>0</v>
      </c>
      <c r="AP923" s="12">
        <v>0</v>
      </c>
      <c r="AR923" s="12">
        <v>0</v>
      </c>
      <c r="AS923" s="12">
        <v>0</v>
      </c>
      <c r="AU923" s="12">
        <v>0</v>
      </c>
      <c r="AV923" s="12">
        <v>0</v>
      </c>
      <c r="AX923" s="12">
        <v>0</v>
      </c>
      <c r="AY923" s="12">
        <v>0</v>
      </c>
    </row>
    <row r="924" spans="2:51" x14ac:dyDescent="0.25">
      <c r="B924" s="2">
        <v>816</v>
      </c>
      <c r="C924" s="1" t="str">
        <v>Выключатель автоматический двухполюсный 50А С ВА47-29 4.5кА (MVA20-2-050-C)</v>
      </c>
      <c r="D924" s="2" t="str">
        <v>шт</v>
      </c>
      <c r="E924" s="2">
        <v>461.93</v>
      </c>
      <c r="F924" s="2">
        <v>4</v>
      </c>
      <c r="G924" s="3">
        <v>1847.72</v>
      </c>
      <c r="H924" s="3">
        <v>0</v>
      </c>
      <c r="J924" s="14">
        <v>0</v>
      </c>
      <c r="K924" s="14">
        <v>0</v>
      </c>
      <c r="N924" s="14">
        <v>4</v>
      </c>
      <c r="O924" s="14">
        <v>1847.72</v>
      </c>
      <c r="Q924" s="12">
        <v>0</v>
      </c>
      <c r="R924" s="12">
        <v>0</v>
      </c>
      <c r="T924" s="12">
        <v>0</v>
      </c>
      <c r="U924" s="12">
        <v>0</v>
      </c>
      <c r="W924" s="12">
        <v>0</v>
      </c>
      <c r="X924" s="12">
        <v>0</v>
      </c>
      <c r="Z924" s="12">
        <v>0</v>
      </c>
      <c r="AA924" s="12">
        <v>0</v>
      </c>
      <c r="AC924" s="12">
        <v>0</v>
      </c>
      <c r="AD924" s="12">
        <v>0</v>
      </c>
      <c r="AF924" s="12">
        <v>0</v>
      </c>
      <c r="AG924" s="12">
        <v>0</v>
      </c>
      <c r="AI924" s="12">
        <v>0</v>
      </c>
      <c r="AJ924" s="12">
        <v>0</v>
      </c>
      <c r="AL924" s="12">
        <v>0</v>
      </c>
      <c r="AM924" s="12">
        <v>0</v>
      </c>
      <c r="AO924" s="12">
        <v>0</v>
      </c>
      <c r="AP924" s="12">
        <v>0</v>
      </c>
      <c r="AR924" s="12">
        <v>0</v>
      </c>
      <c r="AS924" s="12">
        <v>0</v>
      </c>
      <c r="AU924" s="12">
        <v>0</v>
      </c>
      <c r="AV924" s="12">
        <v>0</v>
      </c>
      <c r="AX924" s="12">
        <v>0</v>
      </c>
      <c r="AY924" s="12">
        <v>0</v>
      </c>
    </row>
    <row r="925" spans="2:51" x14ac:dyDescent="0.25">
      <c r="B925" s="2">
        <v>817</v>
      </c>
      <c r="C925" s="1" t="str">
        <v>Сжим ответвительный У-859 м50-70/о4-35 (У-859МУ3)</v>
      </c>
      <c r="D925" s="2" t="str">
        <v>шт</v>
      </c>
      <c r="E925" s="2">
        <v>98.61</v>
      </c>
      <c r="F925" s="2">
        <v>12</v>
      </c>
      <c r="G925" s="3">
        <v>1183.32</v>
      </c>
      <c r="H925" s="3">
        <v>0</v>
      </c>
      <c r="J925" s="14">
        <v>0</v>
      </c>
      <c r="K925" s="14">
        <v>0</v>
      </c>
      <c r="N925" s="14">
        <v>12</v>
      </c>
      <c r="O925" s="14">
        <v>1183.32</v>
      </c>
      <c r="Q925" s="12">
        <v>0</v>
      </c>
      <c r="R925" s="12">
        <v>0</v>
      </c>
      <c r="T925" s="12">
        <v>0</v>
      </c>
      <c r="U925" s="12">
        <v>0</v>
      </c>
      <c r="W925" s="12">
        <v>0</v>
      </c>
      <c r="X925" s="12">
        <v>0</v>
      </c>
      <c r="Z925" s="12">
        <v>0</v>
      </c>
      <c r="AA925" s="12">
        <v>0</v>
      </c>
      <c r="AC925" s="12">
        <v>0</v>
      </c>
      <c r="AD925" s="12">
        <v>0</v>
      </c>
      <c r="AF925" s="12">
        <v>0</v>
      </c>
      <c r="AG925" s="12">
        <v>0</v>
      </c>
      <c r="AI925" s="12">
        <v>0</v>
      </c>
      <c r="AJ925" s="12">
        <v>0</v>
      </c>
      <c r="AL925" s="12">
        <v>0</v>
      </c>
      <c r="AM925" s="12">
        <v>0</v>
      </c>
      <c r="AO925" s="12">
        <v>0</v>
      </c>
      <c r="AP925" s="12">
        <v>0</v>
      </c>
      <c r="AR925" s="12">
        <v>0</v>
      </c>
      <c r="AS925" s="12">
        <v>0</v>
      </c>
      <c r="AU925" s="12">
        <v>0</v>
      </c>
      <c r="AV925" s="12">
        <v>0</v>
      </c>
      <c r="AX925" s="12">
        <v>0</v>
      </c>
      <c r="AY925" s="12">
        <v>0</v>
      </c>
    </row>
    <row r="926" spans="2:51" x14ac:dyDescent="0.25">
      <c r="B926" s="2">
        <v>818</v>
      </c>
      <c r="C926" s="1" t="str">
        <v>Расключение щита этажного ЩЭ</v>
      </c>
      <c r="D926" s="2" t="str">
        <v>шт</v>
      </c>
      <c r="E926" s="2">
        <v>1100.6300000000001</v>
      </c>
      <c r="F926" s="2">
        <v>4</v>
      </c>
      <c r="G926" s="3">
        <v>0</v>
      </c>
      <c r="H926" s="3">
        <v>4402.5200000000004</v>
      </c>
      <c r="J926" s="14">
        <v>0</v>
      </c>
      <c r="K926" s="14">
        <v>0</v>
      </c>
      <c r="N926" s="14">
        <v>4</v>
      </c>
      <c r="O926" s="14">
        <v>4402.5200000000004</v>
      </c>
      <c r="Q926" s="12">
        <v>0</v>
      </c>
      <c r="R926" s="12">
        <v>0</v>
      </c>
      <c r="T926" s="12">
        <v>0</v>
      </c>
      <c r="U926" s="12">
        <v>0</v>
      </c>
      <c r="W926" s="12">
        <v>0</v>
      </c>
      <c r="X926" s="12">
        <v>0</v>
      </c>
      <c r="Z926" s="12">
        <v>0</v>
      </c>
      <c r="AA926" s="12">
        <v>0</v>
      </c>
      <c r="AC926" s="12">
        <v>0</v>
      </c>
      <c r="AD926" s="12">
        <v>0</v>
      </c>
      <c r="AF926" s="12">
        <v>0</v>
      </c>
      <c r="AG926" s="12">
        <v>0</v>
      </c>
      <c r="AI926" s="12">
        <v>0</v>
      </c>
      <c r="AJ926" s="12">
        <v>0</v>
      </c>
      <c r="AL926" s="12">
        <v>0</v>
      </c>
      <c r="AM926" s="12">
        <v>0</v>
      </c>
      <c r="AO926" s="12">
        <v>0</v>
      </c>
      <c r="AP926" s="12">
        <v>0</v>
      </c>
      <c r="AR926" s="12">
        <v>0</v>
      </c>
      <c r="AS926" s="12">
        <v>0</v>
      </c>
      <c r="AU926" s="12">
        <v>0</v>
      </c>
      <c r="AV926" s="12">
        <v>0</v>
      </c>
      <c r="AX926" s="12">
        <v>0</v>
      </c>
      <c r="AY926" s="12">
        <v>0</v>
      </c>
    </row>
    <row r="927" spans="2:51" x14ac:dyDescent="0.25">
      <c r="B927" s="2">
        <v>0</v>
      </c>
      <c r="C927" s="1" t="str">
        <v>Щит этажный на 4 квартиры состоит (на 4 ЩЭ):</v>
      </c>
      <c r="D927" s="2">
        <v>0</v>
      </c>
      <c r="E927" s="2">
        <v>0</v>
      </c>
      <c r="F927" s="2">
        <v>0</v>
      </c>
      <c r="G927" s="3">
        <v>0</v>
      </c>
      <c r="H927" s="3">
        <v>0</v>
      </c>
      <c r="J927" s="14">
        <v>0</v>
      </c>
      <c r="K927" s="14">
        <v>0</v>
      </c>
      <c r="N927" s="14">
        <v>0</v>
      </c>
      <c r="O927" s="14">
        <v>0</v>
      </c>
      <c r="Q927" s="12">
        <v>0</v>
      </c>
      <c r="R927" s="12">
        <v>0</v>
      </c>
      <c r="T927" s="12">
        <v>0</v>
      </c>
      <c r="U927" s="12">
        <v>0</v>
      </c>
      <c r="W927" s="12">
        <v>0</v>
      </c>
      <c r="X927" s="12">
        <v>0</v>
      </c>
      <c r="Z927" s="12">
        <v>0</v>
      </c>
      <c r="AA927" s="12">
        <v>0</v>
      </c>
      <c r="AC927" s="12">
        <v>0</v>
      </c>
      <c r="AD927" s="12">
        <v>0</v>
      </c>
      <c r="AF927" s="12">
        <v>0</v>
      </c>
      <c r="AG927" s="12">
        <v>0</v>
      </c>
      <c r="AI927" s="12">
        <v>0</v>
      </c>
      <c r="AJ927" s="12">
        <v>0</v>
      </c>
      <c r="AL927" s="12">
        <v>0</v>
      </c>
      <c r="AM927" s="12">
        <v>0</v>
      </c>
      <c r="AO927" s="12">
        <v>0</v>
      </c>
      <c r="AP927" s="12">
        <v>0</v>
      </c>
      <c r="AR927" s="12">
        <v>0</v>
      </c>
      <c r="AS927" s="12">
        <v>0</v>
      </c>
      <c r="AU927" s="12">
        <v>0</v>
      </c>
      <c r="AV927" s="12">
        <v>0</v>
      </c>
      <c r="AX927" s="12">
        <v>0</v>
      </c>
      <c r="AY927" s="12">
        <v>0</v>
      </c>
    </row>
    <row r="928" spans="2:51" x14ac:dyDescent="0.25">
      <c r="B928" s="2">
        <v>819</v>
      </c>
      <c r="C928" s="1" t="str">
        <v>Выключатель автоматический двухполюсный 50А С ВА47-29 4.5кА (MVA20-2-050-C)</v>
      </c>
      <c r="D928" s="2" t="str">
        <v>шт</v>
      </c>
      <c r="E928" s="2">
        <v>461.93</v>
      </c>
      <c r="F928" s="2">
        <v>16</v>
      </c>
      <c r="G928" s="3">
        <v>7390.88</v>
      </c>
      <c r="H928" s="3">
        <v>0</v>
      </c>
      <c r="J928" s="14">
        <v>0</v>
      </c>
      <c r="K928" s="14">
        <v>0</v>
      </c>
      <c r="N928" s="14">
        <v>16</v>
      </c>
      <c r="O928" s="14">
        <v>7390.88</v>
      </c>
      <c r="Q928" s="12">
        <v>0</v>
      </c>
      <c r="R928" s="12">
        <v>0</v>
      </c>
      <c r="T928" s="12">
        <v>0</v>
      </c>
      <c r="U928" s="12">
        <v>0</v>
      </c>
      <c r="W928" s="12">
        <v>0</v>
      </c>
      <c r="X928" s="12">
        <v>0</v>
      </c>
      <c r="Z928" s="12">
        <v>0</v>
      </c>
      <c r="AA928" s="12">
        <v>0</v>
      </c>
      <c r="AC928" s="12">
        <v>0</v>
      </c>
      <c r="AD928" s="12">
        <v>0</v>
      </c>
      <c r="AF928" s="12">
        <v>0</v>
      </c>
      <c r="AG928" s="12">
        <v>0</v>
      </c>
      <c r="AI928" s="12">
        <v>0</v>
      </c>
      <c r="AJ928" s="12">
        <v>0</v>
      </c>
      <c r="AL928" s="12">
        <v>0</v>
      </c>
      <c r="AM928" s="12">
        <v>0</v>
      </c>
      <c r="AO928" s="12">
        <v>0</v>
      </c>
      <c r="AP928" s="12">
        <v>0</v>
      </c>
      <c r="AR928" s="12">
        <v>0</v>
      </c>
      <c r="AS928" s="12">
        <v>0</v>
      </c>
      <c r="AU928" s="12">
        <v>0</v>
      </c>
      <c r="AV928" s="12">
        <v>0</v>
      </c>
      <c r="AX928" s="12">
        <v>0</v>
      </c>
      <c r="AY928" s="12">
        <v>0</v>
      </c>
    </row>
    <row r="929" spans="2:51" x14ac:dyDescent="0.25">
      <c r="B929" s="2">
        <v>820</v>
      </c>
      <c r="C929" s="1" t="str">
        <v>Сжим ответвительный У-859 м50-70/о4-35 (У-859МУ3)</v>
      </c>
      <c r="D929" s="2" t="str">
        <v>шт</v>
      </c>
      <c r="E929" s="2">
        <v>98.61</v>
      </c>
      <c r="F929" s="2">
        <v>20</v>
      </c>
      <c r="G929" s="3">
        <v>1972.2</v>
      </c>
      <c r="H929" s="3">
        <v>0</v>
      </c>
      <c r="J929" s="14">
        <v>0</v>
      </c>
      <c r="K929" s="14">
        <v>0</v>
      </c>
      <c r="N929" s="14">
        <v>20</v>
      </c>
      <c r="O929" s="14">
        <v>1972.2</v>
      </c>
      <c r="Q929" s="12">
        <v>0</v>
      </c>
      <c r="R929" s="12">
        <v>0</v>
      </c>
      <c r="T929" s="12">
        <v>0</v>
      </c>
      <c r="U929" s="12">
        <v>0</v>
      </c>
      <c r="W929" s="12">
        <v>0</v>
      </c>
      <c r="X929" s="12">
        <v>0</v>
      </c>
      <c r="Z929" s="12">
        <v>0</v>
      </c>
      <c r="AA929" s="12">
        <v>0</v>
      </c>
      <c r="AC929" s="12">
        <v>0</v>
      </c>
      <c r="AD929" s="12">
        <v>0</v>
      </c>
      <c r="AF929" s="12">
        <v>0</v>
      </c>
      <c r="AG929" s="12">
        <v>0</v>
      </c>
      <c r="AI929" s="12">
        <v>0</v>
      </c>
      <c r="AJ929" s="12">
        <v>0</v>
      </c>
      <c r="AL929" s="12">
        <v>0</v>
      </c>
      <c r="AM929" s="12">
        <v>0</v>
      </c>
      <c r="AO929" s="12">
        <v>0</v>
      </c>
      <c r="AP929" s="12">
        <v>0</v>
      </c>
      <c r="AR929" s="12">
        <v>0</v>
      </c>
      <c r="AS929" s="12">
        <v>0</v>
      </c>
      <c r="AU929" s="12">
        <v>0</v>
      </c>
      <c r="AV929" s="12">
        <v>0</v>
      </c>
      <c r="AX929" s="12">
        <v>0</v>
      </c>
      <c r="AY929" s="12">
        <v>0</v>
      </c>
    </row>
    <row r="930" spans="2:51" x14ac:dyDescent="0.25">
      <c r="B930" s="2">
        <v>821</v>
      </c>
      <c r="C930" s="1" t="str">
        <v>Розетка на DIN-рейку с заземлением контактов РАр 10-3-ОП</v>
      </c>
      <c r="D930" s="2" t="str">
        <v>шт</v>
      </c>
      <c r="E930" s="2">
        <v>288.23</v>
      </c>
      <c r="F930" s="2">
        <v>4</v>
      </c>
      <c r="G930" s="3">
        <v>1152.92</v>
      </c>
      <c r="H930" s="3">
        <v>0</v>
      </c>
      <c r="J930" s="14">
        <v>0</v>
      </c>
      <c r="K930" s="14">
        <v>0</v>
      </c>
      <c r="N930" s="14">
        <v>4</v>
      </c>
      <c r="O930" s="14">
        <v>1152.92</v>
      </c>
      <c r="Q930" s="12">
        <v>0</v>
      </c>
      <c r="R930" s="12">
        <v>0</v>
      </c>
      <c r="T930" s="12">
        <v>0</v>
      </c>
      <c r="U930" s="12">
        <v>0</v>
      </c>
      <c r="W930" s="12">
        <v>0</v>
      </c>
      <c r="X930" s="12">
        <v>0</v>
      </c>
      <c r="Z930" s="12">
        <v>0</v>
      </c>
      <c r="AA930" s="12">
        <v>0</v>
      </c>
      <c r="AC930" s="12">
        <v>0</v>
      </c>
      <c r="AD930" s="12">
        <v>0</v>
      </c>
      <c r="AF930" s="12">
        <v>0</v>
      </c>
      <c r="AG930" s="12">
        <v>0</v>
      </c>
      <c r="AI930" s="12">
        <v>0</v>
      </c>
      <c r="AJ930" s="12">
        <v>0</v>
      </c>
      <c r="AL930" s="12">
        <v>0</v>
      </c>
      <c r="AM930" s="12">
        <v>0</v>
      </c>
      <c r="AO930" s="12">
        <v>0</v>
      </c>
      <c r="AP930" s="12">
        <v>0</v>
      </c>
      <c r="AR930" s="12">
        <v>0</v>
      </c>
      <c r="AS930" s="12">
        <v>0</v>
      </c>
      <c r="AU930" s="12">
        <v>0</v>
      </c>
      <c r="AV930" s="12">
        <v>0</v>
      </c>
      <c r="AX930" s="12">
        <v>0</v>
      </c>
      <c r="AY930" s="12">
        <v>0</v>
      </c>
    </row>
    <row r="931" spans="2:51" x14ac:dyDescent="0.25">
      <c r="B931" s="2">
        <v>822</v>
      </c>
      <c r="C931" s="1" t="str">
        <v>Расключение щита этажного ЩЭ</v>
      </c>
      <c r="D931" s="2" t="str">
        <v>шт</v>
      </c>
      <c r="E931" s="2">
        <v>3502.5</v>
      </c>
      <c r="F931" s="2">
        <v>4</v>
      </c>
      <c r="G931" s="3">
        <v>0</v>
      </c>
      <c r="H931" s="3">
        <v>14010</v>
      </c>
      <c r="J931" s="14">
        <v>0</v>
      </c>
      <c r="K931" s="14">
        <v>0</v>
      </c>
      <c r="N931" s="14">
        <v>4</v>
      </c>
      <c r="O931" s="14">
        <v>14010</v>
      </c>
      <c r="Q931" s="12">
        <v>0</v>
      </c>
      <c r="R931" s="12">
        <v>0</v>
      </c>
      <c r="T931" s="12">
        <v>0</v>
      </c>
      <c r="U931" s="12">
        <v>0</v>
      </c>
      <c r="W931" s="12">
        <v>0</v>
      </c>
      <c r="X931" s="12">
        <v>0</v>
      </c>
      <c r="Z931" s="12">
        <v>0</v>
      </c>
      <c r="AA931" s="12">
        <v>0</v>
      </c>
      <c r="AC931" s="12">
        <v>0</v>
      </c>
      <c r="AD931" s="12">
        <v>0</v>
      </c>
      <c r="AF931" s="12">
        <v>0</v>
      </c>
      <c r="AG931" s="12">
        <v>0</v>
      </c>
      <c r="AI931" s="12">
        <v>0</v>
      </c>
      <c r="AJ931" s="12">
        <v>0</v>
      </c>
      <c r="AL931" s="12">
        <v>0</v>
      </c>
      <c r="AM931" s="12">
        <v>0</v>
      </c>
      <c r="AO931" s="12">
        <v>0</v>
      </c>
      <c r="AP931" s="12">
        <v>0</v>
      </c>
      <c r="AR931" s="12">
        <v>0</v>
      </c>
      <c r="AS931" s="12">
        <v>0</v>
      </c>
      <c r="AU931" s="12">
        <v>0</v>
      </c>
      <c r="AV931" s="12">
        <v>0</v>
      </c>
      <c r="AX931" s="12">
        <v>0</v>
      </c>
      <c r="AY931" s="12">
        <v>0</v>
      </c>
    </row>
    <row r="932" spans="2:51" x14ac:dyDescent="0.25">
      <c r="B932" s="2">
        <v>0</v>
      </c>
      <c r="C932" s="1" t="str">
        <v>2.Светотехническая продукция</v>
      </c>
      <c r="D932" s="2">
        <v>0</v>
      </c>
      <c r="E932" s="2">
        <v>0</v>
      </c>
      <c r="F932" s="2">
        <v>0</v>
      </c>
      <c r="G932" s="3">
        <v>0</v>
      </c>
      <c r="H932" s="3">
        <v>0</v>
      </c>
      <c r="J932" s="14">
        <v>0</v>
      </c>
      <c r="K932" s="14">
        <v>0</v>
      </c>
      <c r="N932" s="14">
        <v>0</v>
      </c>
      <c r="O932" s="14">
        <v>0</v>
      </c>
      <c r="Q932" s="12">
        <v>0</v>
      </c>
      <c r="R932" s="12">
        <v>0</v>
      </c>
      <c r="T932" s="12">
        <v>0</v>
      </c>
      <c r="U932" s="12">
        <v>0</v>
      </c>
      <c r="W932" s="12">
        <v>0</v>
      </c>
      <c r="X932" s="12">
        <v>0</v>
      </c>
      <c r="Z932" s="12">
        <v>0</v>
      </c>
      <c r="AA932" s="12">
        <v>0</v>
      </c>
      <c r="AC932" s="12">
        <v>0</v>
      </c>
      <c r="AD932" s="12">
        <v>0</v>
      </c>
      <c r="AF932" s="12">
        <v>0</v>
      </c>
      <c r="AG932" s="12">
        <v>0</v>
      </c>
      <c r="AI932" s="12">
        <v>0</v>
      </c>
      <c r="AJ932" s="12">
        <v>0</v>
      </c>
      <c r="AL932" s="12">
        <v>0</v>
      </c>
      <c r="AM932" s="12">
        <v>0</v>
      </c>
      <c r="AO932" s="12">
        <v>0</v>
      </c>
      <c r="AP932" s="12">
        <v>0</v>
      </c>
      <c r="AR932" s="12">
        <v>0</v>
      </c>
      <c r="AS932" s="12">
        <v>0</v>
      </c>
      <c r="AU932" s="12">
        <v>0</v>
      </c>
      <c r="AV932" s="12">
        <v>0</v>
      </c>
      <c r="AX932" s="12">
        <v>0</v>
      </c>
      <c r="AY932" s="12">
        <v>0</v>
      </c>
    </row>
    <row r="933" spans="2:51" x14ac:dyDescent="0.25">
      <c r="B933" s="2">
        <v>823</v>
      </c>
      <c r="C933" s="1" t="str">
        <v>Патрон подвесной Е27 пластик белый</v>
      </c>
      <c r="D933" s="2" t="str">
        <v>шт</v>
      </c>
      <c r="E933" s="2">
        <v>24.55</v>
      </c>
      <c r="F933" s="2">
        <v>133</v>
      </c>
      <c r="G933" s="3">
        <v>3265.15</v>
      </c>
      <c r="H933" s="3">
        <v>0</v>
      </c>
      <c r="J933" s="14">
        <v>0</v>
      </c>
      <c r="K933" s="14">
        <v>0</v>
      </c>
      <c r="N933" s="14">
        <v>133</v>
      </c>
      <c r="O933" s="14">
        <v>3265.15</v>
      </c>
      <c r="Q933" s="12">
        <v>0</v>
      </c>
      <c r="R933" s="12">
        <v>0</v>
      </c>
      <c r="T933" s="12">
        <v>0</v>
      </c>
      <c r="U933" s="12">
        <v>0</v>
      </c>
      <c r="W933" s="12">
        <v>0</v>
      </c>
      <c r="X933" s="12">
        <v>0</v>
      </c>
      <c r="Z933" s="12">
        <v>0</v>
      </c>
      <c r="AA933" s="12">
        <v>0</v>
      </c>
      <c r="AC933" s="12">
        <v>0</v>
      </c>
      <c r="AD933" s="12">
        <v>0</v>
      </c>
      <c r="AF933" s="12">
        <v>0</v>
      </c>
      <c r="AG933" s="12">
        <v>0</v>
      </c>
      <c r="AI933" s="12">
        <v>0</v>
      </c>
      <c r="AJ933" s="12">
        <v>0</v>
      </c>
      <c r="AL933" s="12">
        <v>0</v>
      </c>
      <c r="AM933" s="12">
        <v>0</v>
      </c>
      <c r="AO933" s="12">
        <v>0</v>
      </c>
      <c r="AP933" s="12">
        <v>0</v>
      </c>
      <c r="AR933" s="12">
        <v>0</v>
      </c>
      <c r="AS933" s="12">
        <v>0</v>
      </c>
      <c r="AU933" s="12">
        <v>0</v>
      </c>
      <c r="AV933" s="12">
        <v>0</v>
      </c>
      <c r="AX933" s="12">
        <v>0</v>
      </c>
      <c r="AY933" s="12">
        <v>0</v>
      </c>
    </row>
    <row r="934" spans="2:51" x14ac:dyDescent="0.25">
      <c r="B934" s="2">
        <v>824</v>
      </c>
      <c r="C934" s="1" t="str">
        <v>Подключение подвесного патрона</v>
      </c>
      <c r="D934" s="2" t="str">
        <v>шт</v>
      </c>
      <c r="E934" s="2">
        <v>213.5</v>
      </c>
      <c r="F934" s="2">
        <v>133</v>
      </c>
      <c r="G934" s="3">
        <v>0</v>
      </c>
      <c r="H934" s="3">
        <v>28395.5</v>
      </c>
      <c r="J934" s="14">
        <v>0</v>
      </c>
      <c r="K934" s="14">
        <v>0</v>
      </c>
      <c r="N934" s="14">
        <v>133</v>
      </c>
      <c r="O934" s="14">
        <v>28395.5</v>
      </c>
      <c r="Q934" s="12">
        <v>0</v>
      </c>
      <c r="R934" s="12">
        <v>0</v>
      </c>
      <c r="T934" s="12">
        <v>0</v>
      </c>
      <c r="U934" s="12">
        <v>0</v>
      </c>
      <c r="W934" s="12">
        <v>0</v>
      </c>
      <c r="X934" s="12">
        <v>0</v>
      </c>
      <c r="Z934" s="12">
        <v>0</v>
      </c>
      <c r="AA934" s="12">
        <v>0</v>
      </c>
      <c r="AC934" s="12">
        <v>0</v>
      </c>
      <c r="AD934" s="12">
        <v>0</v>
      </c>
      <c r="AF934" s="12">
        <v>0</v>
      </c>
      <c r="AG934" s="12">
        <v>0</v>
      </c>
      <c r="AI934" s="12">
        <v>0</v>
      </c>
      <c r="AJ934" s="12">
        <v>0</v>
      </c>
      <c r="AL934" s="12">
        <v>0</v>
      </c>
      <c r="AM934" s="12">
        <v>0</v>
      </c>
      <c r="AO934" s="12">
        <v>0</v>
      </c>
      <c r="AP934" s="12">
        <v>0</v>
      </c>
      <c r="AR934" s="12">
        <v>0</v>
      </c>
      <c r="AS934" s="12">
        <v>0</v>
      </c>
      <c r="AU934" s="12">
        <v>0</v>
      </c>
      <c r="AV934" s="12">
        <v>0</v>
      </c>
      <c r="AX934" s="12">
        <v>0</v>
      </c>
      <c r="AY934" s="12">
        <v>0</v>
      </c>
    </row>
    <row r="935" spans="2:51" x14ac:dyDescent="0.25">
      <c r="B935" s="2">
        <v>825</v>
      </c>
      <c r="C935" s="1" t="str">
        <v>Лампа светодиодная LED 11вт E27 белый ECO</v>
      </c>
      <c r="D935" s="2" t="str">
        <v>шт</v>
      </c>
      <c r="E935" s="2">
        <v>96.08</v>
      </c>
      <c r="F935" s="2">
        <v>133</v>
      </c>
      <c r="G935" s="3">
        <v>12778.64</v>
      </c>
      <c r="H935" s="3">
        <v>0</v>
      </c>
      <c r="J935" s="14">
        <v>0</v>
      </c>
      <c r="K935" s="14">
        <v>0</v>
      </c>
      <c r="N935" s="14">
        <v>133</v>
      </c>
      <c r="O935" s="14">
        <v>12778.64</v>
      </c>
      <c r="Q935" s="12">
        <v>0</v>
      </c>
      <c r="R935" s="12">
        <v>0</v>
      </c>
      <c r="T935" s="12">
        <v>0</v>
      </c>
      <c r="U935" s="12">
        <v>0</v>
      </c>
      <c r="W935" s="12">
        <v>0</v>
      </c>
      <c r="X935" s="12">
        <v>0</v>
      </c>
      <c r="Z935" s="12">
        <v>0</v>
      </c>
      <c r="AA935" s="12">
        <v>0</v>
      </c>
      <c r="AC935" s="12">
        <v>0</v>
      </c>
      <c r="AD935" s="12">
        <v>0</v>
      </c>
      <c r="AF935" s="12">
        <v>0</v>
      </c>
      <c r="AG935" s="12">
        <v>0</v>
      </c>
      <c r="AI935" s="12">
        <v>0</v>
      </c>
      <c r="AJ935" s="12">
        <v>0</v>
      </c>
      <c r="AL935" s="12">
        <v>0</v>
      </c>
      <c r="AM935" s="12">
        <v>0</v>
      </c>
      <c r="AO935" s="12">
        <v>0</v>
      </c>
      <c r="AP935" s="12">
        <v>0</v>
      </c>
      <c r="AR935" s="12">
        <v>0</v>
      </c>
      <c r="AS935" s="12">
        <v>0</v>
      </c>
      <c r="AU935" s="12">
        <v>0</v>
      </c>
      <c r="AV935" s="12">
        <v>0</v>
      </c>
      <c r="AX935" s="12">
        <v>0</v>
      </c>
      <c r="AY935" s="12">
        <v>0</v>
      </c>
    </row>
    <row r="936" spans="2:51" x14ac:dyDescent="0.25">
      <c r="B936" s="2">
        <v>826</v>
      </c>
      <c r="C936" s="1" t="str">
        <v>358882 STREET NT22 396 черный Светильник ландшафтный светодиодный IP54 LED 4000К 18W 220V OPAL пластиковый корпус</v>
      </c>
      <c r="D936" s="2" t="str">
        <v>шт</v>
      </c>
      <c r="E936" s="2">
        <v>2500</v>
      </c>
      <c r="F936" s="2">
        <v>9</v>
      </c>
      <c r="G936" s="3">
        <v>22500</v>
      </c>
      <c r="H936" s="3">
        <v>0</v>
      </c>
      <c r="J936" s="14">
        <v>0</v>
      </c>
      <c r="K936" s="14">
        <v>0</v>
      </c>
      <c r="N936" s="14">
        <v>9</v>
      </c>
      <c r="O936" s="14">
        <v>22500</v>
      </c>
      <c r="Q936" s="12">
        <v>0</v>
      </c>
      <c r="R936" s="12">
        <v>0</v>
      </c>
      <c r="T936" s="12">
        <v>0</v>
      </c>
      <c r="U936" s="12">
        <v>0</v>
      </c>
      <c r="W936" s="12">
        <v>0</v>
      </c>
      <c r="X936" s="12">
        <v>0</v>
      </c>
      <c r="Z936" s="12">
        <v>0</v>
      </c>
      <c r="AA936" s="12">
        <v>0</v>
      </c>
      <c r="AC936" s="12">
        <v>0</v>
      </c>
      <c r="AD936" s="12">
        <v>0</v>
      </c>
      <c r="AF936" s="12">
        <v>0</v>
      </c>
      <c r="AG936" s="12">
        <v>0</v>
      </c>
      <c r="AI936" s="12">
        <v>0</v>
      </c>
      <c r="AJ936" s="12">
        <v>0</v>
      </c>
      <c r="AL936" s="12">
        <v>0</v>
      </c>
      <c r="AM936" s="12">
        <v>0</v>
      </c>
      <c r="AO936" s="12">
        <v>0</v>
      </c>
      <c r="AP936" s="12">
        <v>0</v>
      </c>
      <c r="AR936" s="12">
        <v>0</v>
      </c>
      <c r="AS936" s="12">
        <v>0</v>
      </c>
      <c r="AU936" s="12">
        <v>0</v>
      </c>
      <c r="AV936" s="12">
        <v>0</v>
      </c>
      <c r="AX936" s="12">
        <v>0</v>
      </c>
      <c r="AY936" s="12">
        <v>0</v>
      </c>
    </row>
    <row r="937" spans="2:51" x14ac:dyDescent="0.25">
      <c r="B937" s="2">
        <v>827</v>
      </c>
      <c r="C937" s="1" t="str">
        <v>Монтаж и подключение накладного светильника</v>
      </c>
      <c r="D937" s="2" t="str">
        <v>шт</v>
      </c>
      <c r="E937" s="2">
        <v>384.3</v>
      </c>
      <c r="F937" s="2">
        <v>9</v>
      </c>
      <c r="G937" s="3">
        <v>0</v>
      </c>
      <c r="H937" s="3">
        <v>3458.7</v>
      </c>
      <c r="J937" s="14">
        <v>0</v>
      </c>
      <c r="K937" s="14">
        <v>0</v>
      </c>
      <c r="N937" s="14">
        <v>9</v>
      </c>
      <c r="O937" s="14">
        <v>3458.7000000000003</v>
      </c>
      <c r="Q937" s="12">
        <v>0</v>
      </c>
      <c r="R937" s="12">
        <v>0</v>
      </c>
      <c r="T937" s="12">
        <v>0</v>
      </c>
      <c r="U937" s="12">
        <v>0</v>
      </c>
      <c r="W937" s="12">
        <v>0</v>
      </c>
      <c r="X937" s="12">
        <v>0</v>
      </c>
      <c r="Z937" s="12">
        <v>0</v>
      </c>
      <c r="AA937" s="12">
        <v>0</v>
      </c>
      <c r="AC937" s="12">
        <v>0</v>
      </c>
      <c r="AD937" s="12">
        <v>0</v>
      </c>
      <c r="AF937" s="12">
        <v>0</v>
      </c>
      <c r="AG937" s="12">
        <v>0</v>
      </c>
      <c r="AI937" s="12">
        <v>0</v>
      </c>
      <c r="AJ937" s="12">
        <v>0</v>
      </c>
      <c r="AL937" s="12">
        <v>0</v>
      </c>
      <c r="AM937" s="12">
        <v>0</v>
      </c>
      <c r="AO937" s="12">
        <v>0</v>
      </c>
      <c r="AP937" s="12">
        <v>0</v>
      </c>
      <c r="AR937" s="12">
        <v>0</v>
      </c>
      <c r="AS937" s="12">
        <v>0</v>
      </c>
      <c r="AU937" s="12">
        <v>0</v>
      </c>
      <c r="AV937" s="12">
        <v>0</v>
      </c>
      <c r="AX937" s="12">
        <v>0</v>
      </c>
      <c r="AY937" s="12">
        <v>0</v>
      </c>
    </row>
    <row r="938" spans="2:51" x14ac:dyDescent="0.25">
      <c r="B938" s="2">
        <v>828</v>
      </c>
      <c r="C938" s="1" t="str">
        <v>БРА Kink light мелисса 08438-2, 19(21)</v>
      </c>
      <c r="D938" s="2" t="str">
        <v>шт</v>
      </c>
      <c r="E938" s="2">
        <v>6950</v>
      </c>
      <c r="F938" s="2">
        <v>2</v>
      </c>
      <c r="G938" s="3">
        <v>13900</v>
      </c>
      <c r="H938" s="3">
        <v>0</v>
      </c>
      <c r="J938" s="14">
        <v>0</v>
      </c>
      <c r="K938" s="14">
        <v>0</v>
      </c>
      <c r="N938" s="14">
        <v>2</v>
      </c>
      <c r="O938" s="14">
        <v>13900</v>
      </c>
      <c r="Q938" s="12">
        <v>0</v>
      </c>
      <c r="R938" s="12">
        <v>0</v>
      </c>
      <c r="T938" s="12">
        <v>0</v>
      </c>
      <c r="U938" s="12">
        <v>0</v>
      </c>
      <c r="W938" s="12">
        <v>0</v>
      </c>
      <c r="X938" s="12">
        <v>0</v>
      </c>
      <c r="Z938" s="12">
        <v>0</v>
      </c>
      <c r="AA938" s="12">
        <v>0</v>
      </c>
      <c r="AC938" s="12">
        <v>0</v>
      </c>
      <c r="AD938" s="12">
        <v>0</v>
      </c>
      <c r="AF938" s="12">
        <v>0</v>
      </c>
      <c r="AG938" s="12">
        <v>0</v>
      </c>
      <c r="AI938" s="12">
        <v>0</v>
      </c>
      <c r="AJ938" s="12">
        <v>0</v>
      </c>
      <c r="AL938" s="12">
        <v>0</v>
      </c>
      <c r="AM938" s="12">
        <v>0</v>
      </c>
      <c r="AO938" s="12">
        <v>0</v>
      </c>
      <c r="AP938" s="12">
        <v>0</v>
      </c>
      <c r="AR938" s="12">
        <v>0</v>
      </c>
      <c r="AS938" s="12">
        <v>0</v>
      </c>
      <c r="AU938" s="12">
        <v>0</v>
      </c>
      <c r="AV938" s="12">
        <v>0</v>
      </c>
      <c r="AX938" s="12">
        <v>0</v>
      </c>
      <c r="AY938" s="12">
        <v>0</v>
      </c>
    </row>
    <row r="939" spans="2:51" x14ac:dyDescent="0.25">
      <c r="B939" s="2">
        <v>829</v>
      </c>
      <c r="C939" s="1" t="str">
        <v>Бра настенная</v>
      </c>
      <c r="D939" s="2" t="str">
        <v>шт</v>
      </c>
      <c r="E939" s="2">
        <v>1050</v>
      </c>
      <c r="F939" s="2">
        <v>2</v>
      </c>
      <c r="G939" s="3">
        <v>0</v>
      </c>
      <c r="H939" s="3">
        <v>2100</v>
      </c>
      <c r="J939" s="14">
        <v>0</v>
      </c>
      <c r="K939" s="14">
        <v>0</v>
      </c>
      <c r="N939" s="14">
        <v>2</v>
      </c>
      <c r="O939" s="14">
        <v>2100</v>
      </c>
      <c r="Q939" s="12">
        <v>0</v>
      </c>
      <c r="R939" s="12">
        <v>0</v>
      </c>
      <c r="T939" s="12">
        <v>0</v>
      </c>
      <c r="U939" s="12">
        <v>0</v>
      </c>
      <c r="W939" s="12">
        <v>0</v>
      </c>
      <c r="X939" s="12">
        <v>0</v>
      </c>
      <c r="Z939" s="12">
        <v>0</v>
      </c>
      <c r="AA939" s="12">
        <v>0</v>
      </c>
      <c r="AC939" s="12">
        <v>0</v>
      </c>
      <c r="AD939" s="12">
        <v>0</v>
      </c>
      <c r="AF939" s="12">
        <v>0</v>
      </c>
      <c r="AG939" s="12">
        <v>0</v>
      </c>
      <c r="AI939" s="12">
        <v>0</v>
      </c>
      <c r="AJ939" s="12">
        <v>0</v>
      </c>
      <c r="AL939" s="12">
        <v>0</v>
      </c>
      <c r="AM939" s="12">
        <v>0</v>
      </c>
      <c r="AO939" s="12">
        <v>0</v>
      </c>
      <c r="AP939" s="12">
        <v>0</v>
      </c>
      <c r="AR939" s="12">
        <v>0</v>
      </c>
      <c r="AS939" s="12">
        <v>0</v>
      </c>
      <c r="AU939" s="12">
        <v>0</v>
      </c>
      <c r="AV939" s="12">
        <v>0</v>
      </c>
      <c r="AX939" s="12">
        <v>0</v>
      </c>
      <c r="AY939" s="12">
        <v>0</v>
      </c>
    </row>
    <row r="940" spans="2:51" x14ac:dyDescent="0.25">
      <c r="B940" s="2">
        <v>830</v>
      </c>
      <c r="C940" s="1" t="str">
        <v>Светильник светодиодный SPO-950-3-40K-018 18Вт 4000К 1890Лм IP40 595х180х40 матовый</v>
      </c>
      <c r="D940" s="2" t="str">
        <v>шт</v>
      </c>
      <c r="E940" s="2">
        <v>1636.25</v>
      </c>
      <c r="F940" s="2">
        <v>41</v>
      </c>
      <c r="G940" s="3">
        <v>67086.25</v>
      </c>
      <c r="H940" s="3">
        <v>0</v>
      </c>
      <c r="J940" s="14">
        <v>0</v>
      </c>
      <c r="K940" s="14">
        <v>0</v>
      </c>
      <c r="N940" s="14">
        <v>41</v>
      </c>
      <c r="O940" s="14">
        <v>67086.25</v>
      </c>
      <c r="Q940" s="12">
        <v>0</v>
      </c>
      <c r="R940" s="12">
        <v>0</v>
      </c>
      <c r="T940" s="12">
        <v>0</v>
      </c>
      <c r="U940" s="12">
        <v>0</v>
      </c>
      <c r="W940" s="12">
        <v>0</v>
      </c>
      <c r="X940" s="12">
        <v>0</v>
      </c>
      <c r="Z940" s="12">
        <v>0</v>
      </c>
      <c r="AA940" s="12">
        <v>0</v>
      </c>
      <c r="AC940" s="12">
        <v>0</v>
      </c>
      <c r="AD940" s="12">
        <v>0</v>
      </c>
      <c r="AF940" s="12">
        <v>0</v>
      </c>
      <c r="AG940" s="12">
        <v>0</v>
      </c>
      <c r="AI940" s="12">
        <v>0</v>
      </c>
      <c r="AJ940" s="12">
        <v>0</v>
      </c>
      <c r="AL940" s="12">
        <v>0</v>
      </c>
      <c r="AM940" s="12">
        <v>0</v>
      </c>
      <c r="AO940" s="12">
        <v>0</v>
      </c>
      <c r="AP940" s="12">
        <v>0</v>
      </c>
      <c r="AR940" s="12">
        <v>0</v>
      </c>
      <c r="AS940" s="12">
        <v>0</v>
      </c>
      <c r="AU940" s="12">
        <v>0</v>
      </c>
      <c r="AV940" s="12">
        <v>0</v>
      </c>
      <c r="AX940" s="12">
        <v>0</v>
      </c>
      <c r="AY940" s="12">
        <v>0</v>
      </c>
    </row>
    <row r="941" spans="2:51" x14ac:dyDescent="0.25">
      <c r="B941" s="2">
        <v>831</v>
      </c>
      <c r="C941" s="1" t="str">
        <v>Монтаж и подключение светильника в армстронг</v>
      </c>
      <c r="D941" s="2" t="str">
        <v>шт</v>
      </c>
      <c r="E941" s="2">
        <v>400</v>
      </c>
      <c r="F941" s="2">
        <v>41</v>
      </c>
      <c r="G941" s="3">
        <v>0</v>
      </c>
      <c r="H941" s="3">
        <v>16400</v>
      </c>
      <c r="J941" s="14">
        <v>0</v>
      </c>
      <c r="K941" s="14">
        <v>0</v>
      </c>
      <c r="N941" s="14">
        <v>41</v>
      </c>
      <c r="O941" s="14">
        <v>16400</v>
      </c>
      <c r="Q941" s="12">
        <v>0</v>
      </c>
      <c r="R941" s="12">
        <v>0</v>
      </c>
      <c r="T941" s="12">
        <v>0</v>
      </c>
      <c r="U941" s="12">
        <v>0</v>
      </c>
      <c r="W941" s="12">
        <v>0</v>
      </c>
      <c r="X941" s="12">
        <v>0</v>
      </c>
      <c r="Z941" s="12">
        <v>0</v>
      </c>
      <c r="AA941" s="12">
        <v>0</v>
      </c>
      <c r="AC941" s="12">
        <v>0</v>
      </c>
      <c r="AD941" s="12">
        <v>0</v>
      </c>
      <c r="AF941" s="12">
        <v>0</v>
      </c>
      <c r="AG941" s="12">
        <v>0</v>
      </c>
      <c r="AI941" s="12">
        <v>0</v>
      </c>
      <c r="AJ941" s="12">
        <v>0</v>
      </c>
      <c r="AL941" s="12">
        <v>0</v>
      </c>
      <c r="AM941" s="12">
        <v>0</v>
      </c>
      <c r="AO941" s="12">
        <v>0</v>
      </c>
      <c r="AP941" s="12">
        <v>0</v>
      </c>
      <c r="AR941" s="12">
        <v>0</v>
      </c>
      <c r="AS941" s="12">
        <v>0</v>
      </c>
      <c r="AU941" s="12">
        <v>0</v>
      </c>
      <c r="AV941" s="12">
        <v>0</v>
      </c>
      <c r="AX941" s="12">
        <v>0</v>
      </c>
      <c r="AY941" s="12">
        <v>0</v>
      </c>
    </row>
    <row r="942" spans="2:51" x14ac:dyDescent="0.25">
      <c r="B942" s="2">
        <v>832</v>
      </c>
      <c r="C942" s="1" t="str">
        <v>Датчик движения ИК встраиваемый 1200w 360 гр. 6м IP20 белый (SEN86 бел.)</v>
      </c>
      <c r="D942" s="2" t="str">
        <v>шт</v>
      </c>
      <c r="E942" s="2">
        <v>450</v>
      </c>
      <c r="F942" s="2">
        <v>18</v>
      </c>
      <c r="G942" s="3">
        <v>8100</v>
      </c>
      <c r="H942" s="3">
        <v>0</v>
      </c>
      <c r="J942" s="14">
        <v>0</v>
      </c>
      <c r="K942" s="14">
        <v>0</v>
      </c>
      <c r="N942" s="14">
        <v>18</v>
      </c>
      <c r="O942" s="14">
        <v>8100</v>
      </c>
      <c r="Q942" s="12">
        <v>0</v>
      </c>
      <c r="R942" s="12">
        <v>0</v>
      </c>
      <c r="T942" s="12">
        <v>0</v>
      </c>
      <c r="U942" s="12">
        <v>0</v>
      </c>
      <c r="W942" s="12">
        <v>0</v>
      </c>
      <c r="X942" s="12">
        <v>0</v>
      </c>
      <c r="Z942" s="12">
        <v>0</v>
      </c>
      <c r="AA942" s="12">
        <v>0</v>
      </c>
      <c r="AC942" s="12">
        <v>0</v>
      </c>
      <c r="AD942" s="12">
        <v>0</v>
      </c>
      <c r="AF942" s="12">
        <v>0</v>
      </c>
      <c r="AG942" s="12">
        <v>0</v>
      </c>
      <c r="AI942" s="12">
        <v>0</v>
      </c>
      <c r="AJ942" s="12">
        <v>0</v>
      </c>
      <c r="AL942" s="12">
        <v>0</v>
      </c>
      <c r="AM942" s="12">
        <v>0</v>
      </c>
      <c r="AO942" s="12">
        <v>0</v>
      </c>
      <c r="AP942" s="12">
        <v>0</v>
      </c>
      <c r="AR942" s="12">
        <v>0</v>
      </c>
      <c r="AS942" s="12">
        <v>0</v>
      </c>
      <c r="AU942" s="12">
        <v>0</v>
      </c>
      <c r="AV942" s="12">
        <v>0</v>
      </c>
      <c r="AX942" s="12">
        <v>0</v>
      </c>
      <c r="AY942" s="12">
        <v>0</v>
      </c>
    </row>
    <row r="943" spans="2:51" x14ac:dyDescent="0.25">
      <c r="B943" s="2">
        <v>833</v>
      </c>
      <c r="C943" s="1" t="str">
        <v xml:space="preserve">Монтаж и подключение датчика движения </v>
      </c>
      <c r="D943" s="2" t="str">
        <v>шт</v>
      </c>
      <c r="E943" s="2">
        <v>360</v>
      </c>
      <c r="F943" s="2">
        <v>18</v>
      </c>
      <c r="G943" s="3">
        <v>0</v>
      </c>
      <c r="H943" s="3">
        <v>6480</v>
      </c>
      <c r="J943" s="14">
        <v>0</v>
      </c>
      <c r="K943" s="14">
        <v>0</v>
      </c>
      <c r="N943" s="14">
        <v>18</v>
      </c>
      <c r="O943" s="14">
        <v>6480</v>
      </c>
      <c r="Q943" s="12">
        <v>0</v>
      </c>
      <c r="R943" s="12">
        <v>0</v>
      </c>
      <c r="T943" s="12">
        <v>0</v>
      </c>
      <c r="U943" s="12">
        <v>0</v>
      </c>
      <c r="W943" s="12">
        <v>0</v>
      </c>
      <c r="X943" s="12">
        <v>0</v>
      </c>
      <c r="Z943" s="12">
        <v>0</v>
      </c>
      <c r="AA943" s="12">
        <v>0</v>
      </c>
      <c r="AC943" s="12">
        <v>0</v>
      </c>
      <c r="AD943" s="12">
        <v>0</v>
      </c>
      <c r="AF943" s="12">
        <v>0</v>
      </c>
      <c r="AG943" s="12">
        <v>0</v>
      </c>
      <c r="AI943" s="12">
        <v>0</v>
      </c>
      <c r="AJ943" s="12">
        <v>0</v>
      </c>
      <c r="AL943" s="12">
        <v>0</v>
      </c>
      <c r="AM943" s="12">
        <v>0</v>
      </c>
      <c r="AO943" s="12">
        <v>0</v>
      </c>
      <c r="AP943" s="12">
        <v>0</v>
      </c>
      <c r="AR943" s="12">
        <v>0</v>
      </c>
      <c r="AS943" s="12">
        <v>0</v>
      </c>
      <c r="AU943" s="12">
        <v>0</v>
      </c>
      <c r="AV943" s="12">
        <v>0</v>
      </c>
      <c r="AX943" s="12">
        <v>0</v>
      </c>
      <c r="AY943" s="12">
        <v>0</v>
      </c>
    </row>
    <row r="944" spans="2:51" x14ac:dyDescent="0.25">
      <c r="B944" s="2">
        <v>834</v>
      </c>
      <c r="C944" s="1" t="str">
        <v>Коробка распределительная 85х85х40мм для наружного монтажа IP55</v>
      </c>
      <c r="D944" s="2" t="str">
        <v>шт</v>
      </c>
      <c r="E944" s="2">
        <v>64.680000000000007</v>
      </c>
      <c r="F944" s="2">
        <v>59</v>
      </c>
      <c r="G944" s="3">
        <v>3816.12</v>
      </c>
      <c r="H944" s="3">
        <v>0</v>
      </c>
      <c r="J944" s="14">
        <v>0</v>
      </c>
      <c r="K944" s="14">
        <v>0</v>
      </c>
      <c r="N944" s="14">
        <v>59</v>
      </c>
      <c r="O944" s="14">
        <v>3816.1200000000003</v>
      </c>
      <c r="Q944" s="12">
        <v>0</v>
      </c>
      <c r="R944" s="12">
        <v>0</v>
      </c>
      <c r="T944" s="12">
        <v>0</v>
      </c>
      <c r="U944" s="12">
        <v>0</v>
      </c>
      <c r="W944" s="12">
        <v>0</v>
      </c>
      <c r="X944" s="12">
        <v>0</v>
      </c>
      <c r="Z944" s="12">
        <v>0</v>
      </c>
      <c r="AA944" s="12">
        <v>0</v>
      </c>
      <c r="AC944" s="12">
        <v>0</v>
      </c>
      <c r="AD944" s="12">
        <v>0</v>
      </c>
      <c r="AF944" s="12">
        <v>0</v>
      </c>
      <c r="AG944" s="12">
        <v>0</v>
      </c>
      <c r="AI944" s="12">
        <v>0</v>
      </c>
      <c r="AJ944" s="12">
        <v>0</v>
      </c>
      <c r="AL944" s="12">
        <v>0</v>
      </c>
      <c r="AM944" s="12">
        <v>0</v>
      </c>
      <c r="AO944" s="12">
        <v>0</v>
      </c>
      <c r="AP944" s="12">
        <v>0</v>
      </c>
      <c r="AR944" s="12">
        <v>0</v>
      </c>
      <c r="AS944" s="12">
        <v>0</v>
      </c>
      <c r="AU944" s="12">
        <v>0</v>
      </c>
      <c r="AV944" s="12">
        <v>0</v>
      </c>
      <c r="AX944" s="12">
        <v>0</v>
      </c>
      <c r="AY944" s="12">
        <v>0</v>
      </c>
    </row>
    <row r="945" spans="2:51" x14ac:dyDescent="0.25">
      <c r="B945" s="2">
        <v>835</v>
      </c>
      <c r="C945" s="1" t="str">
        <v>Монтаж и подключение распределительных коробок</v>
      </c>
      <c r="D945" s="2" t="str">
        <v>шт</v>
      </c>
      <c r="E945" s="2">
        <v>128.1</v>
      </c>
      <c r="F945" s="2">
        <v>59</v>
      </c>
      <c r="G945" s="3">
        <v>0</v>
      </c>
      <c r="H945" s="3">
        <v>7557.9</v>
      </c>
      <c r="J945" s="14">
        <v>0</v>
      </c>
      <c r="K945" s="14">
        <v>0</v>
      </c>
      <c r="N945" s="14">
        <v>59</v>
      </c>
      <c r="O945" s="14">
        <v>7557.9</v>
      </c>
      <c r="Q945" s="12">
        <v>0</v>
      </c>
      <c r="R945" s="12">
        <v>0</v>
      </c>
      <c r="T945" s="12">
        <v>0</v>
      </c>
      <c r="U945" s="12">
        <v>0</v>
      </c>
      <c r="W945" s="12">
        <v>0</v>
      </c>
      <c r="X945" s="12">
        <v>0</v>
      </c>
      <c r="Z945" s="12">
        <v>0</v>
      </c>
      <c r="AA945" s="12">
        <v>0</v>
      </c>
      <c r="AC945" s="12">
        <v>0</v>
      </c>
      <c r="AD945" s="12">
        <v>0</v>
      </c>
      <c r="AF945" s="12">
        <v>0</v>
      </c>
      <c r="AG945" s="12">
        <v>0</v>
      </c>
      <c r="AI945" s="12">
        <v>0</v>
      </c>
      <c r="AJ945" s="12">
        <v>0</v>
      </c>
      <c r="AL945" s="12">
        <v>0</v>
      </c>
      <c r="AM945" s="12">
        <v>0</v>
      </c>
      <c r="AO945" s="12">
        <v>0</v>
      </c>
      <c r="AP945" s="12">
        <v>0</v>
      </c>
      <c r="AR945" s="12">
        <v>0</v>
      </c>
      <c r="AS945" s="12">
        <v>0</v>
      </c>
      <c r="AU945" s="12">
        <v>0</v>
      </c>
      <c r="AV945" s="12">
        <v>0</v>
      </c>
      <c r="AX945" s="12">
        <v>0</v>
      </c>
      <c r="AY945" s="12">
        <v>0</v>
      </c>
    </row>
    <row r="946" spans="2:51" x14ac:dyDescent="0.25">
      <c r="B946" s="2">
        <v>0</v>
      </c>
      <c r="C946" s="1" t="str">
        <v>Декоративная подсветка картины</v>
      </c>
      <c r="D946" s="2">
        <v>0</v>
      </c>
      <c r="E946" s="2">
        <v>0</v>
      </c>
      <c r="F946" s="2">
        <v>0</v>
      </c>
      <c r="G946" s="3">
        <v>0</v>
      </c>
      <c r="H946" s="3">
        <v>0</v>
      </c>
      <c r="J946" s="14">
        <v>0</v>
      </c>
      <c r="K946" s="14">
        <v>0</v>
      </c>
      <c r="N946" s="14">
        <v>0</v>
      </c>
      <c r="O946" s="14">
        <v>0</v>
      </c>
      <c r="Q946" s="12">
        <v>0</v>
      </c>
      <c r="R946" s="12">
        <v>0</v>
      </c>
      <c r="T946" s="12">
        <v>0</v>
      </c>
      <c r="U946" s="12">
        <v>0</v>
      </c>
      <c r="W946" s="12">
        <v>0</v>
      </c>
      <c r="X946" s="12">
        <v>0</v>
      </c>
      <c r="Z946" s="12">
        <v>0</v>
      </c>
      <c r="AA946" s="12">
        <v>0</v>
      </c>
      <c r="AC946" s="12">
        <v>0</v>
      </c>
      <c r="AD946" s="12">
        <v>0</v>
      </c>
      <c r="AF946" s="12">
        <v>0</v>
      </c>
      <c r="AG946" s="12">
        <v>0</v>
      </c>
      <c r="AI946" s="12">
        <v>0</v>
      </c>
      <c r="AJ946" s="12">
        <v>0</v>
      </c>
      <c r="AL946" s="12">
        <v>0</v>
      </c>
      <c r="AM946" s="12">
        <v>0</v>
      </c>
      <c r="AO946" s="12">
        <v>0</v>
      </c>
      <c r="AP946" s="12">
        <v>0</v>
      </c>
      <c r="AR946" s="12">
        <v>0</v>
      </c>
      <c r="AS946" s="12">
        <v>0</v>
      </c>
      <c r="AU946" s="12">
        <v>0</v>
      </c>
      <c r="AV946" s="12">
        <v>0</v>
      </c>
      <c r="AX946" s="12">
        <v>0</v>
      </c>
      <c r="AY946" s="12">
        <v>0</v>
      </c>
    </row>
    <row r="947" spans="2:51" x14ac:dyDescent="0.25">
      <c r="B947" s="2">
        <v>836</v>
      </c>
      <c r="C947" s="1" t="str">
        <v>Профиль SL-SLIM-H13M-F25-3000 ANOD ( Алюминий)</v>
      </c>
      <c r="D947" s="2" t="str">
        <v>м</v>
      </c>
      <c r="E947" s="2">
        <v>850</v>
      </c>
      <c r="F947" s="2">
        <v>6</v>
      </c>
      <c r="G947" s="3">
        <v>5100</v>
      </c>
      <c r="H947" s="3">
        <v>0</v>
      </c>
      <c r="J947" s="14">
        <v>0</v>
      </c>
      <c r="K947" s="14">
        <v>0</v>
      </c>
      <c r="N947" s="14">
        <v>6</v>
      </c>
      <c r="O947" s="14">
        <v>5100</v>
      </c>
      <c r="Q947" s="12">
        <v>0</v>
      </c>
      <c r="R947" s="12">
        <v>0</v>
      </c>
      <c r="T947" s="12">
        <v>0</v>
      </c>
      <c r="U947" s="12">
        <v>0</v>
      </c>
      <c r="W947" s="12">
        <v>0</v>
      </c>
      <c r="X947" s="12">
        <v>0</v>
      </c>
      <c r="Z947" s="12">
        <v>0</v>
      </c>
      <c r="AA947" s="12">
        <v>0</v>
      </c>
      <c r="AC947" s="12">
        <v>0</v>
      </c>
      <c r="AD947" s="12">
        <v>0</v>
      </c>
      <c r="AF947" s="12">
        <v>0</v>
      </c>
      <c r="AG947" s="12">
        <v>0</v>
      </c>
      <c r="AI947" s="12">
        <v>0</v>
      </c>
      <c r="AJ947" s="12">
        <v>0</v>
      </c>
      <c r="AL947" s="12">
        <v>0</v>
      </c>
      <c r="AM947" s="12">
        <v>0</v>
      </c>
      <c r="AO947" s="12">
        <v>0</v>
      </c>
      <c r="AP947" s="12">
        <v>0</v>
      </c>
      <c r="AR947" s="12">
        <v>0</v>
      </c>
      <c r="AS947" s="12">
        <v>0</v>
      </c>
      <c r="AU947" s="12">
        <v>0</v>
      </c>
      <c r="AV947" s="12">
        <v>0</v>
      </c>
      <c r="AX947" s="12">
        <v>0</v>
      </c>
      <c r="AY947" s="12">
        <v>0</v>
      </c>
    </row>
    <row r="948" spans="2:51" x14ac:dyDescent="0.25">
      <c r="B948" s="2">
        <v>837</v>
      </c>
      <c r="C948" s="1" t="str">
        <v>Монтаж профиля</v>
      </c>
      <c r="D948" s="2" t="str">
        <v>м</v>
      </c>
      <c r="E948" s="2">
        <v>800</v>
      </c>
      <c r="F948" s="2">
        <v>6</v>
      </c>
      <c r="G948" s="3">
        <v>0</v>
      </c>
      <c r="H948" s="3">
        <v>4800</v>
      </c>
      <c r="J948" s="14">
        <v>0</v>
      </c>
      <c r="K948" s="14">
        <v>0</v>
      </c>
      <c r="N948" s="14">
        <v>6</v>
      </c>
      <c r="O948" s="14">
        <v>4800</v>
      </c>
      <c r="Q948" s="12">
        <v>0</v>
      </c>
      <c r="R948" s="12">
        <v>0</v>
      </c>
      <c r="T948" s="12">
        <v>0</v>
      </c>
      <c r="U948" s="12">
        <v>0</v>
      </c>
      <c r="W948" s="12">
        <v>0</v>
      </c>
      <c r="X948" s="12">
        <v>0</v>
      </c>
      <c r="Z948" s="12">
        <v>0</v>
      </c>
      <c r="AA948" s="12">
        <v>0</v>
      </c>
      <c r="AC948" s="12">
        <v>0</v>
      </c>
      <c r="AD948" s="12">
        <v>0</v>
      </c>
      <c r="AF948" s="12">
        <v>0</v>
      </c>
      <c r="AG948" s="12">
        <v>0</v>
      </c>
      <c r="AI948" s="12">
        <v>0</v>
      </c>
      <c r="AJ948" s="12">
        <v>0</v>
      </c>
      <c r="AL948" s="12">
        <v>0</v>
      </c>
      <c r="AM948" s="12">
        <v>0</v>
      </c>
      <c r="AO948" s="12">
        <v>0</v>
      </c>
      <c r="AP948" s="12">
        <v>0</v>
      </c>
      <c r="AR948" s="12">
        <v>0</v>
      </c>
      <c r="AS948" s="12">
        <v>0</v>
      </c>
      <c r="AU948" s="12">
        <v>0</v>
      </c>
      <c r="AV948" s="12">
        <v>0</v>
      </c>
      <c r="AX948" s="12">
        <v>0</v>
      </c>
      <c r="AY948" s="12">
        <v>0</v>
      </c>
    </row>
    <row r="949" spans="2:51" x14ac:dyDescent="0.25">
      <c r="B949" s="2">
        <v>838</v>
      </c>
      <c r="C949" s="1" t="str">
        <v>Лента светодиодная 9,6 Вт/м 12В IP20 4000K 120LED/м RT/RTW-A120-8-11mm SMD 2835 5 м</v>
      </c>
      <c r="D949" s="2" t="str">
        <v>шт</v>
      </c>
      <c r="E949" s="2">
        <v>3150</v>
      </c>
      <c r="F949" s="2">
        <v>2</v>
      </c>
      <c r="G949" s="3">
        <v>6300</v>
      </c>
      <c r="H949" s="3">
        <v>0</v>
      </c>
      <c r="J949" s="14">
        <v>0</v>
      </c>
      <c r="K949" s="14">
        <v>0</v>
      </c>
      <c r="N949" s="14">
        <v>2</v>
      </c>
      <c r="O949" s="14">
        <v>6300</v>
      </c>
      <c r="Q949" s="12">
        <v>0</v>
      </c>
      <c r="R949" s="12">
        <v>0</v>
      </c>
      <c r="T949" s="12">
        <v>0</v>
      </c>
      <c r="U949" s="12">
        <v>0</v>
      </c>
      <c r="W949" s="12">
        <v>0</v>
      </c>
      <c r="X949" s="12">
        <v>0</v>
      </c>
      <c r="Z949" s="12">
        <v>0</v>
      </c>
      <c r="AA949" s="12">
        <v>0</v>
      </c>
      <c r="AC949" s="12">
        <v>0</v>
      </c>
      <c r="AD949" s="12">
        <v>0</v>
      </c>
      <c r="AF949" s="12">
        <v>0</v>
      </c>
      <c r="AG949" s="12">
        <v>0</v>
      </c>
      <c r="AI949" s="12">
        <v>0</v>
      </c>
      <c r="AJ949" s="12">
        <v>0</v>
      </c>
      <c r="AL949" s="12">
        <v>0</v>
      </c>
      <c r="AM949" s="12">
        <v>0</v>
      </c>
      <c r="AO949" s="12">
        <v>0</v>
      </c>
      <c r="AP949" s="12">
        <v>0</v>
      </c>
      <c r="AR949" s="12">
        <v>0</v>
      </c>
      <c r="AS949" s="12">
        <v>0</v>
      </c>
      <c r="AU949" s="12">
        <v>0</v>
      </c>
      <c r="AV949" s="12">
        <v>0</v>
      </c>
      <c r="AX949" s="12">
        <v>0</v>
      </c>
      <c r="AY949" s="12">
        <v>0</v>
      </c>
    </row>
    <row r="950" spans="2:51" x14ac:dyDescent="0.25">
      <c r="B950" s="2">
        <v>839</v>
      </c>
      <c r="C950" s="1" t="str">
        <v>Монтаж и подключение ленты</v>
      </c>
      <c r="D950" s="2" t="str">
        <v>м</v>
      </c>
      <c r="E950" s="2">
        <v>800</v>
      </c>
      <c r="F950" s="2">
        <v>6</v>
      </c>
      <c r="G950" s="3">
        <v>0</v>
      </c>
      <c r="H950" s="3">
        <v>4800</v>
      </c>
      <c r="J950" s="14">
        <v>0</v>
      </c>
      <c r="K950" s="14">
        <v>0</v>
      </c>
      <c r="N950" s="14">
        <v>6</v>
      </c>
      <c r="O950" s="14">
        <v>4800</v>
      </c>
      <c r="Q950" s="12">
        <v>0</v>
      </c>
      <c r="R950" s="12">
        <v>0</v>
      </c>
      <c r="T950" s="12">
        <v>0</v>
      </c>
      <c r="U950" s="12">
        <v>0</v>
      </c>
      <c r="W950" s="12">
        <v>0</v>
      </c>
      <c r="X950" s="12">
        <v>0</v>
      </c>
      <c r="Z950" s="12">
        <v>0</v>
      </c>
      <c r="AA950" s="12">
        <v>0</v>
      </c>
      <c r="AC950" s="12">
        <v>0</v>
      </c>
      <c r="AD950" s="12">
        <v>0</v>
      </c>
      <c r="AF950" s="12">
        <v>0</v>
      </c>
      <c r="AG950" s="12">
        <v>0</v>
      </c>
      <c r="AI950" s="12">
        <v>0</v>
      </c>
      <c r="AJ950" s="12">
        <v>0</v>
      </c>
      <c r="AL950" s="12">
        <v>0</v>
      </c>
      <c r="AM950" s="12">
        <v>0</v>
      </c>
      <c r="AO950" s="12">
        <v>0</v>
      </c>
      <c r="AP950" s="12">
        <v>0</v>
      </c>
      <c r="AR950" s="12">
        <v>0</v>
      </c>
      <c r="AS950" s="12">
        <v>0</v>
      </c>
      <c r="AU950" s="12">
        <v>0</v>
      </c>
      <c r="AV950" s="12">
        <v>0</v>
      </c>
      <c r="AX950" s="12">
        <v>0</v>
      </c>
      <c r="AY950" s="12">
        <v>0</v>
      </c>
    </row>
    <row r="951" spans="2:51" x14ac:dyDescent="0.25">
      <c r="B951" s="2">
        <v>840</v>
      </c>
      <c r="C951" s="1" t="str">
        <v>Блок питания ARS-150-12 (12V, 12.5A, 150W) (ARL, IP20 Сетка, 2 года)</v>
      </c>
      <c r="D951" s="2" t="str">
        <v>шт</v>
      </c>
      <c r="E951" s="2">
        <v>3320</v>
      </c>
      <c r="F951" s="2">
        <v>1</v>
      </c>
      <c r="G951" s="3">
        <v>3320</v>
      </c>
      <c r="H951" s="3">
        <v>0</v>
      </c>
      <c r="J951" s="14">
        <v>0</v>
      </c>
      <c r="K951" s="14">
        <v>0</v>
      </c>
      <c r="N951" s="14">
        <v>1</v>
      </c>
      <c r="O951" s="14">
        <v>3320</v>
      </c>
      <c r="Q951" s="12">
        <v>0</v>
      </c>
      <c r="R951" s="12">
        <v>0</v>
      </c>
      <c r="T951" s="12">
        <v>0</v>
      </c>
      <c r="U951" s="12">
        <v>0</v>
      </c>
      <c r="W951" s="12">
        <v>0</v>
      </c>
      <c r="X951" s="12">
        <v>0</v>
      </c>
      <c r="Z951" s="12">
        <v>0</v>
      </c>
      <c r="AA951" s="12">
        <v>0</v>
      </c>
      <c r="AC951" s="12">
        <v>0</v>
      </c>
      <c r="AD951" s="12">
        <v>0</v>
      </c>
      <c r="AF951" s="12">
        <v>0</v>
      </c>
      <c r="AG951" s="12">
        <v>0</v>
      </c>
      <c r="AI951" s="12">
        <v>0</v>
      </c>
      <c r="AJ951" s="12">
        <v>0</v>
      </c>
      <c r="AL951" s="12">
        <v>0</v>
      </c>
      <c r="AM951" s="12">
        <v>0</v>
      </c>
      <c r="AO951" s="12">
        <v>0</v>
      </c>
      <c r="AP951" s="12">
        <v>0</v>
      </c>
      <c r="AR951" s="12">
        <v>0</v>
      </c>
      <c r="AS951" s="12">
        <v>0</v>
      </c>
      <c r="AU951" s="12">
        <v>0</v>
      </c>
      <c r="AV951" s="12">
        <v>0</v>
      </c>
      <c r="AX951" s="12">
        <v>0</v>
      </c>
      <c r="AY951" s="12">
        <v>0</v>
      </c>
    </row>
    <row r="952" spans="2:51" x14ac:dyDescent="0.25">
      <c r="B952" s="2">
        <v>841</v>
      </c>
      <c r="C952" s="1" t="str">
        <v>Монтаж и подключение блоков питания</v>
      </c>
      <c r="D952" s="2" t="str">
        <v>шт</v>
      </c>
      <c r="E952" s="2">
        <v>500</v>
      </c>
      <c r="F952" s="2">
        <v>1</v>
      </c>
      <c r="G952" s="3">
        <v>0</v>
      </c>
      <c r="H952" s="3">
        <v>500</v>
      </c>
      <c r="J952" s="14">
        <v>0</v>
      </c>
      <c r="K952" s="14">
        <v>0</v>
      </c>
      <c r="N952" s="14">
        <v>1</v>
      </c>
      <c r="O952" s="14">
        <v>500</v>
      </c>
      <c r="Q952" s="12">
        <v>0</v>
      </c>
      <c r="R952" s="12">
        <v>0</v>
      </c>
      <c r="T952" s="12">
        <v>0</v>
      </c>
      <c r="U952" s="12">
        <v>0</v>
      </c>
      <c r="W952" s="12">
        <v>0</v>
      </c>
      <c r="X952" s="12">
        <v>0</v>
      </c>
      <c r="Z952" s="12">
        <v>0</v>
      </c>
      <c r="AA952" s="12">
        <v>0</v>
      </c>
      <c r="AC952" s="12">
        <v>0</v>
      </c>
      <c r="AD952" s="12">
        <v>0</v>
      </c>
      <c r="AF952" s="12">
        <v>0</v>
      </c>
      <c r="AG952" s="12">
        <v>0</v>
      </c>
      <c r="AI952" s="12">
        <v>0</v>
      </c>
      <c r="AJ952" s="12">
        <v>0</v>
      </c>
      <c r="AL952" s="12">
        <v>0</v>
      </c>
      <c r="AM952" s="12">
        <v>0</v>
      </c>
      <c r="AO952" s="12">
        <v>0</v>
      </c>
      <c r="AP952" s="12">
        <v>0</v>
      </c>
      <c r="AR952" s="12">
        <v>0</v>
      </c>
      <c r="AS952" s="12">
        <v>0</v>
      </c>
      <c r="AU952" s="12">
        <v>0</v>
      </c>
      <c r="AV952" s="12">
        <v>0</v>
      </c>
      <c r="AX952" s="12">
        <v>0</v>
      </c>
      <c r="AY952" s="12">
        <v>0</v>
      </c>
    </row>
    <row r="953" spans="2:51" x14ac:dyDescent="0.25">
      <c r="B953" s="2">
        <v>0</v>
      </c>
      <c r="C953" s="1" t="str">
        <v>Декоративная подсветка зеркала</v>
      </c>
      <c r="D953" s="2">
        <v>0</v>
      </c>
      <c r="E953" s="2">
        <v>0</v>
      </c>
      <c r="F953" s="2">
        <v>0</v>
      </c>
      <c r="G953" s="3">
        <v>0</v>
      </c>
      <c r="H953" s="3">
        <v>0</v>
      </c>
      <c r="J953" s="14">
        <v>0</v>
      </c>
      <c r="K953" s="14">
        <v>0</v>
      </c>
      <c r="N953" s="14">
        <v>0</v>
      </c>
      <c r="O953" s="14">
        <v>0</v>
      </c>
      <c r="Q953" s="12">
        <v>0</v>
      </c>
      <c r="R953" s="12">
        <v>0</v>
      </c>
      <c r="T953" s="12">
        <v>0</v>
      </c>
      <c r="U953" s="12">
        <v>0</v>
      </c>
      <c r="W953" s="12">
        <v>0</v>
      </c>
      <c r="X953" s="12">
        <v>0</v>
      </c>
      <c r="Z953" s="12">
        <v>0</v>
      </c>
      <c r="AA953" s="12">
        <v>0</v>
      </c>
      <c r="AC953" s="12">
        <v>0</v>
      </c>
      <c r="AD953" s="12">
        <v>0</v>
      </c>
      <c r="AF953" s="12">
        <v>0</v>
      </c>
      <c r="AG953" s="12">
        <v>0</v>
      </c>
      <c r="AI953" s="12">
        <v>0</v>
      </c>
      <c r="AJ953" s="12">
        <v>0</v>
      </c>
      <c r="AL953" s="12">
        <v>0</v>
      </c>
      <c r="AM953" s="12">
        <v>0</v>
      </c>
      <c r="AO953" s="12">
        <v>0</v>
      </c>
      <c r="AP953" s="12">
        <v>0</v>
      </c>
      <c r="AR953" s="12">
        <v>0</v>
      </c>
      <c r="AS953" s="12">
        <v>0</v>
      </c>
      <c r="AU953" s="12">
        <v>0</v>
      </c>
      <c r="AV953" s="12">
        <v>0</v>
      </c>
      <c r="AX953" s="12">
        <v>0</v>
      </c>
      <c r="AY953" s="12">
        <v>0</v>
      </c>
    </row>
    <row r="954" spans="2:51" x14ac:dyDescent="0.25">
      <c r="B954" s="2">
        <v>842</v>
      </c>
      <c r="C954" s="1" t="str">
        <v>Профиль SL-SLIM-H13M-F25-3000 ANOD ( Алюминий)</v>
      </c>
      <c r="D954" s="2" t="str">
        <v>м</v>
      </c>
      <c r="E954" s="2">
        <v>850</v>
      </c>
      <c r="F954" s="2">
        <v>6</v>
      </c>
      <c r="G954" s="3">
        <v>5100</v>
      </c>
      <c r="H954" s="3">
        <v>0</v>
      </c>
      <c r="J954" s="14">
        <v>0</v>
      </c>
      <c r="K954" s="14">
        <v>0</v>
      </c>
      <c r="N954" s="14">
        <v>6</v>
      </c>
      <c r="O954" s="14">
        <v>5100</v>
      </c>
      <c r="Q954" s="12">
        <v>0</v>
      </c>
      <c r="R954" s="12">
        <v>0</v>
      </c>
      <c r="T954" s="12">
        <v>0</v>
      </c>
      <c r="U954" s="12">
        <v>0</v>
      </c>
      <c r="W954" s="12">
        <v>0</v>
      </c>
      <c r="X954" s="12">
        <v>0</v>
      </c>
      <c r="Z954" s="12">
        <v>0</v>
      </c>
      <c r="AA954" s="12">
        <v>0</v>
      </c>
      <c r="AC954" s="12">
        <v>0</v>
      </c>
      <c r="AD954" s="12">
        <v>0</v>
      </c>
      <c r="AF954" s="12">
        <v>0</v>
      </c>
      <c r="AG954" s="12">
        <v>0</v>
      </c>
      <c r="AI954" s="12">
        <v>0</v>
      </c>
      <c r="AJ954" s="12">
        <v>0</v>
      </c>
      <c r="AL954" s="12">
        <v>0</v>
      </c>
      <c r="AM954" s="12">
        <v>0</v>
      </c>
      <c r="AO954" s="12">
        <v>0</v>
      </c>
      <c r="AP954" s="12">
        <v>0</v>
      </c>
      <c r="AR954" s="12">
        <v>0</v>
      </c>
      <c r="AS954" s="12">
        <v>0</v>
      </c>
      <c r="AU954" s="12">
        <v>0</v>
      </c>
      <c r="AV954" s="12">
        <v>0</v>
      </c>
      <c r="AX954" s="12">
        <v>0</v>
      </c>
      <c r="AY954" s="12">
        <v>0</v>
      </c>
    </row>
    <row r="955" spans="2:51" x14ac:dyDescent="0.25">
      <c r="B955" s="2">
        <v>843</v>
      </c>
      <c r="C955" s="1" t="str">
        <v>Монтаж профиля</v>
      </c>
      <c r="D955" s="2" t="str">
        <v>м</v>
      </c>
      <c r="E955" s="2">
        <v>800</v>
      </c>
      <c r="F955" s="2">
        <v>6</v>
      </c>
      <c r="G955" s="3">
        <v>0</v>
      </c>
      <c r="H955" s="3">
        <v>4800</v>
      </c>
      <c r="J955" s="14">
        <v>0</v>
      </c>
      <c r="K955" s="14">
        <v>0</v>
      </c>
      <c r="N955" s="14">
        <v>6</v>
      </c>
      <c r="O955" s="14">
        <v>4800</v>
      </c>
      <c r="Q955" s="12">
        <v>0</v>
      </c>
      <c r="R955" s="12">
        <v>0</v>
      </c>
      <c r="T955" s="12">
        <v>0</v>
      </c>
      <c r="U955" s="12">
        <v>0</v>
      </c>
      <c r="W955" s="12">
        <v>0</v>
      </c>
      <c r="X955" s="12">
        <v>0</v>
      </c>
      <c r="Z955" s="12">
        <v>0</v>
      </c>
      <c r="AA955" s="12">
        <v>0</v>
      </c>
      <c r="AC955" s="12">
        <v>0</v>
      </c>
      <c r="AD955" s="12">
        <v>0</v>
      </c>
      <c r="AF955" s="12">
        <v>0</v>
      </c>
      <c r="AG955" s="12">
        <v>0</v>
      </c>
      <c r="AI955" s="12">
        <v>0</v>
      </c>
      <c r="AJ955" s="12">
        <v>0</v>
      </c>
      <c r="AL955" s="12">
        <v>0</v>
      </c>
      <c r="AM955" s="12">
        <v>0</v>
      </c>
      <c r="AO955" s="12">
        <v>0</v>
      </c>
      <c r="AP955" s="12">
        <v>0</v>
      </c>
      <c r="AR955" s="12">
        <v>0</v>
      </c>
      <c r="AS955" s="12">
        <v>0</v>
      </c>
      <c r="AU955" s="12">
        <v>0</v>
      </c>
      <c r="AV955" s="12">
        <v>0</v>
      </c>
      <c r="AX955" s="12">
        <v>0</v>
      </c>
      <c r="AY955" s="12">
        <v>0</v>
      </c>
    </row>
    <row r="956" spans="2:51" x14ac:dyDescent="0.25">
      <c r="B956" s="2">
        <v>844</v>
      </c>
      <c r="C956" s="1" t="str">
        <v>Лента светодиодная 9,6 Вт/м 12В IP20 4000K 120LED/м RT/RTW-A120-8-11mm SMD 2835 5 м</v>
      </c>
      <c r="D956" s="2" t="str">
        <v>шт</v>
      </c>
      <c r="E956" s="2">
        <v>3150</v>
      </c>
      <c r="F956" s="2">
        <v>2</v>
      </c>
      <c r="G956" s="3">
        <v>6300</v>
      </c>
      <c r="H956" s="3">
        <v>0</v>
      </c>
      <c r="J956" s="14">
        <v>0</v>
      </c>
      <c r="K956" s="14">
        <v>0</v>
      </c>
      <c r="N956" s="14">
        <v>2</v>
      </c>
      <c r="O956" s="14">
        <v>6300</v>
      </c>
      <c r="Q956" s="12">
        <v>0</v>
      </c>
      <c r="R956" s="12">
        <v>0</v>
      </c>
      <c r="T956" s="12">
        <v>0</v>
      </c>
      <c r="U956" s="12">
        <v>0</v>
      </c>
      <c r="W956" s="12">
        <v>0</v>
      </c>
      <c r="X956" s="12">
        <v>0</v>
      </c>
      <c r="Z956" s="12">
        <v>0</v>
      </c>
      <c r="AA956" s="12">
        <v>0</v>
      </c>
      <c r="AC956" s="12">
        <v>0</v>
      </c>
      <c r="AD956" s="12">
        <v>0</v>
      </c>
      <c r="AF956" s="12">
        <v>0</v>
      </c>
      <c r="AG956" s="12">
        <v>0</v>
      </c>
      <c r="AI956" s="12">
        <v>0</v>
      </c>
      <c r="AJ956" s="12">
        <v>0</v>
      </c>
      <c r="AL956" s="12">
        <v>0</v>
      </c>
      <c r="AM956" s="12">
        <v>0</v>
      </c>
      <c r="AO956" s="12">
        <v>0</v>
      </c>
      <c r="AP956" s="12">
        <v>0</v>
      </c>
      <c r="AR956" s="12">
        <v>0</v>
      </c>
      <c r="AS956" s="12">
        <v>0</v>
      </c>
      <c r="AU956" s="12">
        <v>0</v>
      </c>
      <c r="AV956" s="12">
        <v>0</v>
      </c>
      <c r="AX956" s="12">
        <v>0</v>
      </c>
      <c r="AY956" s="12">
        <v>0</v>
      </c>
    </row>
    <row r="957" spans="2:51" x14ac:dyDescent="0.25">
      <c r="B957" s="2">
        <v>845</v>
      </c>
      <c r="C957" s="1" t="str">
        <v>Монтаж и подключение ленты</v>
      </c>
      <c r="D957" s="2" t="str">
        <v>м</v>
      </c>
      <c r="E957" s="2">
        <v>800</v>
      </c>
      <c r="F957" s="2">
        <v>6</v>
      </c>
      <c r="G957" s="3">
        <v>0</v>
      </c>
      <c r="H957" s="3">
        <v>4800</v>
      </c>
      <c r="J957" s="14">
        <v>0</v>
      </c>
      <c r="K957" s="14">
        <v>0</v>
      </c>
      <c r="N957" s="14">
        <v>6</v>
      </c>
      <c r="O957" s="14">
        <v>4800</v>
      </c>
      <c r="Q957" s="12">
        <v>0</v>
      </c>
      <c r="R957" s="12">
        <v>0</v>
      </c>
      <c r="T957" s="12">
        <v>0</v>
      </c>
      <c r="U957" s="12">
        <v>0</v>
      </c>
      <c r="W957" s="12">
        <v>0</v>
      </c>
      <c r="X957" s="12">
        <v>0</v>
      </c>
      <c r="Z957" s="12">
        <v>0</v>
      </c>
      <c r="AA957" s="12">
        <v>0</v>
      </c>
      <c r="AC957" s="12">
        <v>0</v>
      </c>
      <c r="AD957" s="12">
        <v>0</v>
      </c>
      <c r="AF957" s="12">
        <v>0</v>
      </c>
      <c r="AG957" s="12">
        <v>0</v>
      </c>
      <c r="AI957" s="12">
        <v>0</v>
      </c>
      <c r="AJ957" s="12">
        <v>0</v>
      </c>
      <c r="AL957" s="12">
        <v>0</v>
      </c>
      <c r="AM957" s="12">
        <v>0</v>
      </c>
      <c r="AO957" s="12">
        <v>0</v>
      </c>
      <c r="AP957" s="12">
        <v>0</v>
      </c>
      <c r="AR957" s="12">
        <v>0</v>
      </c>
      <c r="AS957" s="12">
        <v>0</v>
      </c>
      <c r="AU957" s="12">
        <v>0</v>
      </c>
      <c r="AV957" s="12">
        <v>0</v>
      </c>
      <c r="AX957" s="12">
        <v>0</v>
      </c>
      <c r="AY957" s="12">
        <v>0</v>
      </c>
    </row>
    <row r="958" spans="2:51" x14ac:dyDescent="0.25">
      <c r="B958" s="2">
        <v>846</v>
      </c>
      <c r="C958" s="1" t="str">
        <v>Блок питания ARS-150-12 (12V, 12.5A, 150W) (ARL, IP20 Сетка, 2 года)</v>
      </c>
      <c r="D958" s="2" t="str">
        <v>шт</v>
      </c>
      <c r="E958" s="2">
        <v>3320</v>
      </c>
      <c r="F958" s="2">
        <v>1</v>
      </c>
      <c r="G958" s="3">
        <v>3320</v>
      </c>
      <c r="H958" s="3">
        <v>0</v>
      </c>
      <c r="J958" s="14">
        <v>0</v>
      </c>
      <c r="K958" s="14">
        <v>0</v>
      </c>
      <c r="N958" s="14">
        <v>1</v>
      </c>
      <c r="O958" s="14">
        <v>3320</v>
      </c>
      <c r="Q958" s="12">
        <v>0</v>
      </c>
      <c r="R958" s="12">
        <v>0</v>
      </c>
      <c r="T958" s="12">
        <v>0</v>
      </c>
      <c r="U958" s="12">
        <v>0</v>
      </c>
      <c r="W958" s="12">
        <v>0</v>
      </c>
      <c r="X958" s="12">
        <v>0</v>
      </c>
      <c r="Z958" s="12">
        <v>0</v>
      </c>
      <c r="AA958" s="12">
        <v>0</v>
      </c>
      <c r="AC958" s="12">
        <v>0</v>
      </c>
      <c r="AD958" s="12">
        <v>0</v>
      </c>
      <c r="AF958" s="12">
        <v>0</v>
      </c>
      <c r="AG958" s="12">
        <v>0</v>
      </c>
      <c r="AI958" s="12">
        <v>0</v>
      </c>
      <c r="AJ958" s="12">
        <v>0</v>
      </c>
      <c r="AL958" s="12">
        <v>0</v>
      </c>
      <c r="AM958" s="12">
        <v>0</v>
      </c>
      <c r="AO958" s="12">
        <v>0</v>
      </c>
      <c r="AP958" s="12">
        <v>0</v>
      </c>
      <c r="AR958" s="12">
        <v>0</v>
      </c>
      <c r="AS958" s="12">
        <v>0</v>
      </c>
      <c r="AU958" s="12">
        <v>0</v>
      </c>
      <c r="AV958" s="12">
        <v>0</v>
      </c>
      <c r="AX958" s="12">
        <v>0</v>
      </c>
      <c r="AY958" s="12">
        <v>0</v>
      </c>
    </row>
    <row r="959" spans="2:51" x14ac:dyDescent="0.25">
      <c r="B959" s="2">
        <v>847</v>
      </c>
      <c r="C959" s="1" t="str">
        <v>Монтаж и подключение блоков питания</v>
      </c>
      <c r="D959" s="2" t="str">
        <v>шт</v>
      </c>
      <c r="E959" s="2">
        <v>500</v>
      </c>
      <c r="F959" s="2">
        <v>1</v>
      </c>
      <c r="G959" s="3">
        <v>0</v>
      </c>
      <c r="H959" s="3">
        <v>500</v>
      </c>
      <c r="J959" s="14">
        <v>0</v>
      </c>
      <c r="K959" s="14">
        <v>0</v>
      </c>
      <c r="N959" s="14">
        <v>1</v>
      </c>
      <c r="O959" s="14">
        <v>500</v>
      </c>
      <c r="Q959" s="12">
        <v>0</v>
      </c>
      <c r="R959" s="12">
        <v>0</v>
      </c>
      <c r="T959" s="12">
        <v>0</v>
      </c>
      <c r="U959" s="12">
        <v>0</v>
      </c>
      <c r="W959" s="12">
        <v>0</v>
      </c>
      <c r="X959" s="12">
        <v>0</v>
      </c>
      <c r="Z959" s="12">
        <v>0</v>
      </c>
      <c r="AA959" s="12">
        <v>0</v>
      </c>
      <c r="AC959" s="12">
        <v>0</v>
      </c>
      <c r="AD959" s="12">
        <v>0</v>
      </c>
      <c r="AF959" s="12">
        <v>0</v>
      </c>
      <c r="AG959" s="12">
        <v>0</v>
      </c>
      <c r="AI959" s="12">
        <v>0</v>
      </c>
      <c r="AJ959" s="12">
        <v>0</v>
      </c>
      <c r="AL959" s="12">
        <v>0</v>
      </c>
      <c r="AM959" s="12">
        <v>0</v>
      </c>
      <c r="AO959" s="12">
        <v>0</v>
      </c>
      <c r="AP959" s="12">
        <v>0</v>
      </c>
      <c r="AR959" s="12">
        <v>0</v>
      </c>
      <c r="AS959" s="12">
        <v>0</v>
      </c>
      <c r="AU959" s="12">
        <v>0</v>
      </c>
      <c r="AV959" s="12">
        <v>0</v>
      </c>
      <c r="AX959" s="12">
        <v>0</v>
      </c>
      <c r="AY959" s="12">
        <v>0</v>
      </c>
    </row>
    <row r="960" spans="2:51" x14ac:dyDescent="0.25">
      <c r="B960" s="2">
        <v>0</v>
      </c>
      <c r="C960" s="1" t="str">
        <v>3.Кабельные изделия</v>
      </c>
      <c r="D960" s="2">
        <v>0</v>
      </c>
      <c r="E960" s="2">
        <v>0</v>
      </c>
      <c r="F960" s="2">
        <v>0</v>
      </c>
      <c r="G960" s="3">
        <v>0</v>
      </c>
      <c r="H960" s="3">
        <v>0</v>
      </c>
      <c r="J960" s="14">
        <v>0</v>
      </c>
      <c r="K960" s="14">
        <v>0</v>
      </c>
      <c r="N960" s="14">
        <v>0</v>
      </c>
      <c r="O960" s="14">
        <v>0</v>
      </c>
      <c r="Q960" s="12">
        <v>0</v>
      </c>
      <c r="R960" s="12">
        <v>0</v>
      </c>
      <c r="T960" s="12">
        <v>0</v>
      </c>
      <c r="U960" s="12">
        <v>0</v>
      </c>
      <c r="W960" s="12">
        <v>0</v>
      </c>
      <c r="X960" s="12">
        <v>0</v>
      </c>
      <c r="Z960" s="12">
        <v>0</v>
      </c>
      <c r="AA960" s="12">
        <v>0</v>
      </c>
      <c r="AC960" s="12">
        <v>0</v>
      </c>
      <c r="AD960" s="12">
        <v>0</v>
      </c>
      <c r="AF960" s="12">
        <v>0</v>
      </c>
      <c r="AG960" s="12">
        <v>0</v>
      </c>
      <c r="AI960" s="12">
        <v>0</v>
      </c>
      <c r="AJ960" s="12">
        <v>0</v>
      </c>
      <c r="AL960" s="12">
        <v>0</v>
      </c>
      <c r="AM960" s="12">
        <v>0</v>
      </c>
      <c r="AO960" s="12">
        <v>0</v>
      </c>
      <c r="AP960" s="12">
        <v>0</v>
      </c>
      <c r="AR960" s="12">
        <v>0</v>
      </c>
      <c r="AS960" s="12">
        <v>0</v>
      </c>
      <c r="AU960" s="12">
        <v>0</v>
      </c>
      <c r="AV960" s="12">
        <v>0</v>
      </c>
      <c r="AX960" s="12">
        <v>0</v>
      </c>
      <c r="AY960" s="12">
        <v>0</v>
      </c>
    </row>
    <row r="961" spans="2:51" x14ac:dyDescent="0.25">
      <c r="B961" s="2">
        <v>848</v>
      </c>
      <c r="C961" s="1" t="str">
        <v>Кабель силовой ВВГ-Пнг(А) 3x1,5 ок(N, PE)-0.66 (100м)</v>
      </c>
      <c r="D961" s="2" t="str">
        <v>м</v>
      </c>
      <c r="E961" s="2">
        <v>59.91</v>
      </c>
      <c r="F961" s="2">
        <v>1131</v>
      </c>
      <c r="G961" s="3">
        <v>67758.210000000006</v>
      </c>
      <c r="H961" s="3">
        <v>0</v>
      </c>
      <c r="J961" s="14">
        <v>1131</v>
      </c>
      <c r="K961" s="14">
        <v>67758.209999999992</v>
      </c>
      <c r="N961" s="14">
        <v>0</v>
      </c>
      <c r="O961" s="14">
        <v>0</v>
      </c>
      <c r="Q961" s="12">
        <v>0</v>
      </c>
      <c r="R961" s="12">
        <v>0</v>
      </c>
      <c r="T961" s="12">
        <v>0</v>
      </c>
      <c r="U961" s="12">
        <v>0</v>
      </c>
      <c r="W961" s="12">
        <v>1131</v>
      </c>
      <c r="X961" s="12">
        <v>67758.209999999992</v>
      </c>
      <c r="Z961" s="12">
        <v>0</v>
      </c>
      <c r="AA961" s="12">
        <v>0</v>
      </c>
      <c r="AC961" s="12">
        <v>0</v>
      </c>
      <c r="AD961" s="12">
        <v>0</v>
      </c>
      <c r="AF961" s="12">
        <v>0</v>
      </c>
      <c r="AG961" s="12">
        <v>0</v>
      </c>
      <c r="AI961" s="12">
        <v>0</v>
      </c>
      <c r="AJ961" s="12">
        <v>0</v>
      </c>
      <c r="AL961" s="12">
        <v>0</v>
      </c>
      <c r="AM961" s="12">
        <v>0</v>
      </c>
      <c r="AO961" s="12">
        <v>0</v>
      </c>
      <c r="AP961" s="12">
        <v>0</v>
      </c>
      <c r="AR961" s="12">
        <v>0</v>
      </c>
      <c r="AS961" s="12">
        <v>0</v>
      </c>
      <c r="AU961" s="12">
        <v>0</v>
      </c>
      <c r="AV961" s="12">
        <v>0</v>
      </c>
      <c r="AX961" s="12">
        <v>0</v>
      </c>
      <c r="AY961" s="12">
        <v>0</v>
      </c>
    </row>
    <row r="962" spans="2:51" x14ac:dyDescent="0.25">
      <c r="B962" s="2">
        <v>849</v>
      </c>
      <c r="C962" s="1" t="str">
        <v>Кабель силовой ВВГ-Пнг(А)-LS 3x2,5 ок(N, PE)-0.66 (100м)</v>
      </c>
      <c r="D962" s="2" t="str">
        <v>м</v>
      </c>
      <c r="E962" s="2">
        <v>98.21</v>
      </c>
      <c r="F962" s="2">
        <v>1633</v>
      </c>
      <c r="G962" s="3">
        <v>160376.93</v>
      </c>
      <c r="H962" s="3">
        <v>0</v>
      </c>
      <c r="J962" s="14">
        <v>1633</v>
      </c>
      <c r="K962" s="14">
        <v>160376.93</v>
      </c>
      <c r="N962" s="14">
        <v>0</v>
      </c>
      <c r="O962" s="14">
        <v>0</v>
      </c>
      <c r="Q962" s="12">
        <v>0</v>
      </c>
      <c r="R962" s="12">
        <v>0</v>
      </c>
      <c r="T962" s="12">
        <v>0</v>
      </c>
      <c r="U962" s="12">
        <v>0</v>
      </c>
      <c r="W962" s="12">
        <v>1633</v>
      </c>
      <c r="X962" s="12">
        <v>160376.93</v>
      </c>
      <c r="Z962" s="12">
        <v>0</v>
      </c>
      <c r="AA962" s="12">
        <v>0</v>
      </c>
      <c r="AC962" s="12">
        <v>0</v>
      </c>
      <c r="AD962" s="12">
        <v>0</v>
      </c>
      <c r="AF962" s="12">
        <v>0</v>
      </c>
      <c r="AG962" s="12">
        <v>0</v>
      </c>
      <c r="AI962" s="12">
        <v>0</v>
      </c>
      <c r="AJ962" s="12">
        <v>0</v>
      </c>
      <c r="AL962" s="12">
        <v>0</v>
      </c>
      <c r="AM962" s="12">
        <v>0</v>
      </c>
      <c r="AO962" s="12">
        <v>0</v>
      </c>
      <c r="AP962" s="12">
        <v>0</v>
      </c>
      <c r="AR962" s="12">
        <v>0</v>
      </c>
      <c r="AS962" s="12">
        <v>0</v>
      </c>
      <c r="AU962" s="12">
        <v>0</v>
      </c>
      <c r="AV962" s="12">
        <v>0</v>
      </c>
      <c r="AX962" s="12">
        <v>0</v>
      </c>
      <c r="AY962" s="12">
        <v>0</v>
      </c>
    </row>
    <row r="963" spans="2:51" x14ac:dyDescent="0.25">
      <c r="B963" s="2">
        <v>850</v>
      </c>
      <c r="C963" s="1" t="str">
        <v>Монтаж кабеля по кирпичной кладке и затягивание в трубы до 30мм2</v>
      </c>
      <c r="D963" s="2" t="str">
        <v>м</v>
      </c>
      <c r="E963" s="2">
        <v>88.07</v>
      </c>
      <c r="F963" s="2">
        <v>2764</v>
      </c>
      <c r="G963" s="3">
        <v>0</v>
      </c>
      <c r="H963" s="3">
        <v>243425.48</v>
      </c>
      <c r="J963" s="14">
        <v>2764</v>
      </c>
      <c r="K963" s="14">
        <v>243425.47999999998</v>
      </c>
      <c r="N963" s="14">
        <v>0</v>
      </c>
      <c r="O963" s="14">
        <v>0</v>
      </c>
      <c r="Q963" s="12">
        <v>0</v>
      </c>
      <c r="R963" s="12">
        <v>0</v>
      </c>
      <c r="T963" s="12">
        <v>0</v>
      </c>
      <c r="U963" s="12">
        <v>0</v>
      </c>
      <c r="W963" s="12">
        <v>2764</v>
      </c>
      <c r="X963" s="12">
        <v>243425.47999999998</v>
      </c>
      <c r="Z963" s="12">
        <v>0</v>
      </c>
      <c r="AA963" s="12">
        <v>0</v>
      </c>
      <c r="AC963" s="12">
        <v>0</v>
      </c>
      <c r="AD963" s="12">
        <v>0</v>
      </c>
      <c r="AF963" s="12">
        <v>0</v>
      </c>
      <c r="AG963" s="12">
        <v>0</v>
      </c>
      <c r="AI963" s="12">
        <v>0</v>
      </c>
      <c r="AJ963" s="12">
        <v>0</v>
      </c>
      <c r="AL963" s="12">
        <v>0</v>
      </c>
      <c r="AM963" s="12">
        <v>0</v>
      </c>
      <c r="AO963" s="12">
        <v>0</v>
      </c>
      <c r="AP963" s="12">
        <v>0</v>
      </c>
      <c r="AR963" s="12">
        <v>0</v>
      </c>
      <c r="AS963" s="12">
        <v>0</v>
      </c>
      <c r="AU963" s="12">
        <v>0</v>
      </c>
      <c r="AV963" s="12">
        <v>0</v>
      </c>
      <c r="AX963" s="12">
        <v>0</v>
      </c>
      <c r="AY963" s="12">
        <v>0</v>
      </c>
    </row>
    <row r="964" spans="2:51" x14ac:dyDescent="0.25">
      <c r="B964" s="2">
        <v>851</v>
      </c>
      <c r="C964" s="1" t="str">
        <v xml:space="preserve">Провод ПуВ нг(А)LS 1х6.0 </v>
      </c>
      <c r="D964" s="2" t="str">
        <v>м</v>
      </c>
      <c r="E964" s="2">
        <v>76.010000000000005</v>
      </c>
      <c r="F964" s="2">
        <v>618</v>
      </c>
      <c r="G964" s="3">
        <v>46974.18</v>
      </c>
      <c r="H964" s="3">
        <v>0</v>
      </c>
      <c r="J964" s="14">
        <v>618</v>
      </c>
      <c r="K964" s="14">
        <v>46974.18</v>
      </c>
      <c r="N964" s="14">
        <v>0</v>
      </c>
      <c r="O964" s="14">
        <v>0</v>
      </c>
      <c r="Q964" s="12">
        <v>0</v>
      </c>
      <c r="R964" s="12">
        <v>0</v>
      </c>
      <c r="T964" s="12">
        <v>0</v>
      </c>
      <c r="U964" s="12">
        <v>0</v>
      </c>
      <c r="W964" s="12">
        <v>618</v>
      </c>
      <c r="X964" s="12">
        <v>46974.18</v>
      </c>
      <c r="Z964" s="12">
        <v>0</v>
      </c>
      <c r="AA964" s="12">
        <v>0</v>
      </c>
      <c r="AC964" s="12">
        <v>0</v>
      </c>
      <c r="AD964" s="12">
        <v>0</v>
      </c>
      <c r="AF964" s="12">
        <v>0</v>
      </c>
      <c r="AG964" s="12">
        <v>0</v>
      </c>
      <c r="AI964" s="12">
        <v>0</v>
      </c>
      <c r="AJ964" s="12">
        <v>0</v>
      </c>
      <c r="AL964" s="12">
        <v>0</v>
      </c>
      <c r="AM964" s="12">
        <v>0</v>
      </c>
      <c r="AO964" s="12">
        <v>0</v>
      </c>
      <c r="AP964" s="12">
        <v>0</v>
      </c>
      <c r="AR964" s="12">
        <v>0</v>
      </c>
      <c r="AS964" s="12">
        <v>0</v>
      </c>
      <c r="AU964" s="12">
        <v>0</v>
      </c>
      <c r="AV964" s="12">
        <v>0</v>
      </c>
      <c r="AX964" s="12">
        <v>0</v>
      </c>
      <c r="AY964" s="12">
        <v>0</v>
      </c>
    </row>
    <row r="965" spans="2:51" x14ac:dyDescent="0.25">
      <c r="B965" s="2">
        <v>852</v>
      </c>
      <c r="C965" s="1" t="str">
        <v>Кабель силовой ВВГнг(А)-LS 1х4 ок-0,66</v>
      </c>
      <c r="D965" s="2" t="str">
        <v>м</v>
      </c>
      <c r="E965" s="2">
        <v>52.48</v>
      </c>
      <c r="F965" s="2">
        <v>154</v>
      </c>
      <c r="G965" s="3">
        <v>8081.92</v>
      </c>
      <c r="H965" s="3">
        <v>0</v>
      </c>
      <c r="J965" s="14">
        <v>154</v>
      </c>
      <c r="K965" s="14">
        <v>8081.9199999999992</v>
      </c>
      <c r="N965" s="14">
        <v>0</v>
      </c>
      <c r="O965" s="14">
        <v>0</v>
      </c>
      <c r="Q965" s="12">
        <v>0</v>
      </c>
      <c r="R965" s="12">
        <v>0</v>
      </c>
      <c r="T965" s="12">
        <v>0</v>
      </c>
      <c r="U965" s="12">
        <v>0</v>
      </c>
      <c r="W965" s="12">
        <v>154</v>
      </c>
      <c r="X965" s="12">
        <v>8081.9199999999992</v>
      </c>
      <c r="Z965" s="12">
        <v>0</v>
      </c>
      <c r="AA965" s="12">
        <v>0</v>
      </c>
      <c r="AC965" s="12">
        <v>0</v>
      </c>
      <c r="AD965" s="12">
        <v>0</v>
      </c>
      <c r="AF965" s="12">
        <v>0</v>
      </c>
      <c r="AG965" s="12">
        <v>0</v>
      </c>
      <c r="AI965" s="12">
        <v>0</v>
      </c>
      <c r="AJ965" s="12">
        <v>0</v>
      </c>
      <c r="AL965" s="12">
        <v>0</v>
      </c>
      <c r="AM965" s="12">
        <v>0</v>
      </c>
      <c r="AO965" s="12">
        <v>0</v>
      </c>
      <c r="AP965" s="12">
        <v>0</v>
      </c>
      <c r="AR965" s="12">
        <v>0</v>
      </c>
      <c r="AS965" s="12">
        <v>0</v>
      </c>
      <c r="AU965" s="12">
        <v>0</v>
      </c>
      <c r="AV965" s="12">
        <v>0</v>
      </c>
      <c r="AX965" s="12">
        <v>0</v>
      </c>
      <c r="AY965" s="12">
        <v>0</v>
      </c>
    </row>
    <row r="966" spans="2:51" x14ac:dyDescent="0.25">
      <c r="B966" s="2">
        <v>853</v>
      </c>
      <c r="C966" s="1" t="str">
        <v>Провод силовой ПуВнг(А)-LS 10</v>
      </c>
      <c r="D966" s="2" t="str">
        <v>м</v>
      </c>
      <c r="E966" s="2">
        <v>122.14</v>
      </c>
      <c r="F966" s="2">
        <v>375</v>
      </c>
      <c r="G966" s="3">
        <v>45802.5</v>
      </c>
      <c r="H966" s="3">
        <v>0</v>
      </c>
      <c r="J966" s="14">
        <v>375</v>
      </c>
      <c r="K966" s="14">
        <v>45802.5</v>
      </c>
      <c r="N966" s="14">
        <v>0</v>
      </c>
      <c r="O966" s="14">
        <v>0</v>
      </c>
      <c r="Q966" s="12">
        <v>0</v>
      </c>
      <c r="R966" s="12">
        <v>0</v>
      </c>
      <c r="T966" s="12">
        <v>0</v>
      </c>
      <c r="U966" s="12">
        <v>0</v>
      </c>
      <c r="W966" s="12">
        <v>375</v>
      </c>
      <c r="X966" s="12">
        <v>45802.5</v>
      </c>
      <c r="Z966" s="12">
        <v>0</v>
      </c>
      <c r="AA966" s="12">
        <v>0</v>
      </c>
      <c r="AC966" s="12">
        <v>0</v>
      </c>
      <c r="AD966" s="12">
        <v>0</v>
      </c>
      <c r="AF966" s="12">
        <v>0</v>
      </c>
      <c r="AG966" s="12">
        <v>0</v>
      </c>
      <c r="AI966" s="12">
        <v>0</v>
      </c>
      <c r="AJ966" s="12">
        <v>0</v>
      </c>
      <c r="AL966" s="12">
        <v>0</v>
      </c>
      <c r="AM966" s="12">
        <v>0</v>
      </c>
      <c r="AO966" s="12">
        <v>0</v>
      </c>
      <c r="AP966" s="12">
        <v>0</v>
      </c>
      <c r="AR966" s="12">
        <v>0</v>
      </c>
      <c r="AS966" s="12">
        <v>0</v>
      </c>
      <c r="AU966" s="12">
        <v>0</v>
      </c>
      <c r="AV966" s="12">
        <v>0</v>
      </c>
      <c r="AX966" s="12">
        <v>0</v>
      </c>
      <c r="AY966" s="12">
        <v>0</v>
      </c>
    </row>
    <row r="967" spans="2:51" x14ac:dyDescent="0.25">
      <c r="B967" s="2">
        <v>854</v>
      </c>
      <c r="C967" s="1" t="str">
        <v>Монтаж кабеля по кирпичной кладке и затягивание в трубы до 30мм2</v>
      </c>
      <c r="D967" s="2" t="str">
        <v>м</v>
      </c>
      <c r="E967" s="2">
        <v>88.07</v>
      </c>
      <c r="F967" s="2">
        <v>1147</v>
      </c>
      <c r="G967" s="3">
        <v>0</v>
      </c>
      <c r="H967" s="3">
        <v>101016.29</v>
      </c>
      <c r="J967" s="14">
        <v>1147</v>
      </c>
      <c r="K967" s="14">
        <v>101016.29</v>
      </c>
      <c r="N967" s="14">
        <v>0</v>
      </c>
      <c r="O967" s="14">
        <v>0</v>
      </c>
      <c r="Q967" s="12">
        <v>0</v>
      </c>
      <c r="R967" s="12">
        <v>0</v>
      </c>
      <c r="T967" s="12">
        <v>0</v>
      </c>
      <c r="U967" s="12">
        <v>0</v>
      </c>
      <c r="W967" s="12">
        <v>1147</v>
      </c>
      <c r="X967" s="12">
        <v>101016.29</v>
      </c>
      <c r="Z967" s="12">
        <v>0</v>
      </c>
      <c r="AA967" s="12">
        <v>0</v>
      </c>
      <c r="AC967" s="12">
        <v>0</v>
      </c>
      <c r="AD967" s="12">
        <v>0</v>
      </c>
      <c r="AF967" s="12">
        <v>0</v>
      </c>
      <c r="AG967" s="12">
        <v>0</v>
      </c>
      <c r="AI967" s="12">
        <v>0</v>
      </c>
      <c r="AJ967" s="12">
        <v>0</v>
      </c>
      <c r="AL967" s="12">
        <v>0</v>
      </c>
      <c r="AM967" s="12">
        <v>0</v>
      </c>
      <c r="AO967" s="12">
        <v>0</v>
      </c>
      <c r="AP967" s="12">
        <v>0</v>
      </c>
      <c r="AR967" s="12">
        <v>0</v>
      </c>
      <c r="AS967" s="12">
        <v>0</v>
      </c>
      <c r="AU967" s="12">
        <v>0</v>
      </c>
      <c r="AV967" s="12">
        <v>0</v>
      </c>
      <c r="AX967" s="12">
        <v>0</v>
      </c>
      <c r="AY967" s="12">
        <v>0</v>
      </c>
    </row>
    <row r="968" spans="2:51" x14ac:dyDescent="0.25">
      <c r="B968" s="2">
        <v>855</v>
      </c>
      <c r="C968" s="1" t="str">
        <v>Кабель ВВГ -П нг(А)FRLS 3х1.5 0.66кВ (бухта)</v>
      </c>
      <c r="D968" s="2" t="str">
        <v>м</v>
      </c>
      <c r="E968" s="2">
        <v>74.73</v>
      </c>
      <c r="F968" s="2">
        <v>100</v>
      </c>
      <c r="G968" s="3">
        <v>7473</v>
      </c>
      <c r="H968" s="3">
        <v>0</v>
      </c>
      <c r="J968" s="14">
        <v>100</v>
      </c>
      <c r="K968" s="14">
        <v>7473</v>
      </c>
      <c r="N968" s="14">
        <v>0</v>
      </c>
      <c r="O968" s="14">
        <v>0</v>
      </c>
      <c r="Q968" s="12">
        <v>0</v>
      </c>
      <c r="R968" s="12">
        <v>0</v>
      </c>
      <c r="T968" s="12">
        <v>0</v>
      </c>
      <c r="U968" s="12">
        <v>0</v>
      </c>
      <c r="W968" s="12">
        <v>100</v>
      </c>
      <c r="X968" s="12">
        <v>7473</v>
      </c>
      <c r="Z968" s="12">
        <v>0</v>
      </c>
      <c r="AA968" s="12">
        <v>0</v>
      </c>
      <c r="AC968" s="12">
        <v>0</v>
      </c>
      <c r="AD968" s="12">
        <v>0</v>
      </c>
      <c r="AF968" s="12">
        <v>0</v>
      </c>
      <c r="AG968" s="12">
        <v>0</v>
      </c>
      <c r="AI968" s="12">
        <v>0</v>
      </c>
      <c r="AJ968" s="12">
        <v>0</v>
      </c>
      <c r="AL968" s="12">
        <v>0</v>
      </c>
      <c r="AM968" s="12">
        <v>0</v>
      </c>
      <c r="AO968" s="12">
        <v>0</v>
      </c>
      <c r="AP968" s="12">
        <v>0</v>
      </c>
      <c r="AR968" s="12">
        <v>0</v>
      </c>
      <c r="AS968" s="12">
        <v>0</v>
      </c>
      <c r="AU968" s="12">
        <v>0</v>
      </c>
      <c r="AV968" s="12">
        <v>0</v>
      </c>
      <c r="AX968" s="12">
        <v>0</v>
      </c>
      <c r="AY968" s="12">
        <v>0</v>
      </c>
    </row>
    <row r="969" spans="2:51" x14ac:dyDescent="0.25">
      <c r="B969" s="2">
        <v>856</v>
      </c>
      <c r="C969" s="1" t="str">
        <v>Монтаж кабеля по кирпичной кладке и затягивание в трубы до 30мм2</v>
      </c>
      <c r="D969" s="2" t="str">
        <v>м</v>
      </c>
      <c r="E969" s="2">
        <v>88.07</v>
      </c>
      <c r="F969" s="2">
        <v>100</v>
      </c>
      <c r="G969" s="3">
        <v>0</v>
      </c>
      <c r="H969" s="3">
        <v>8807</v>
      </c>
      <c r="J969" s="14">
        <v>100</v>
      </c>
      <c r="K969" s="14">
        <v>8807</v>
      </c>
      <c r="N969" s="14">
        <v>0</v>
      </c>
      <c r="O969" s="14">
        <v>0</v>
      </c>
      <c r="Q969" s="12">
        <v>0</v>
      </c>
      <c r="R969" s="12">
        <v>0</v>
      </c>
      <c r="T969" s="12">
        <v>0</v>
      </c>
      <c r="U969" s="12">
        <v>0</v>
      </c>
      <c r="W969" s="12">
        <v>100</v>
      </c>
      <c r="X969" s="12">
        <v>8807</v>
      </c>
      <c r="Z969" s="12">
        <v>0</v>
      </c>
      <c r="AA969" s="12">
        <v>0</v>
      </c>
      <c r="AC969" s="12">
        <v>0</v>
      </c>
      <c r="AD969" s="12">
        <v>0</v>
      </c>
      <c r="AF969" s="12">
        <v>0</v>
      </c>
      <c r="AG969" s="12">
        <v>0</v>
      </c>
      <c r="AI969" s="12">
        <v>0</v>
      </c>
      <c r="AJ969" s="12">
        <v>0</v>
      </c>
      <c r="AL969" s="12">
        <v>0</v>
      </c>
      <c r="AM969" s="12">
        <v>0</v>
      </c>
      <c r="AO969" s="12">
        <v>0</v>
      </c>
      <c r="AP969" s="12">
        <v>0</v>
      </c>
      <c r="AR969" s="12">
        <v>0</v>
      </c>
      <c r="AS969" s="12">
        <v>0</v>
      </c>
      <c r="AU969" s="12">
        <v>0</v>
      </c>
      <c r="AV969" s="12">
        <v>0</v>
      </c>
      <c r="AX969" s="12">
        <v>0</v>
      </c>
      <c r="AY969" s="12">
        <v>0</v>
      </c>
    </row>
    <row r="970" spans="2:51" x14ac:dyDescent="0.25">
      <c r="B970" s="2">
        <v>0</v>
      </c>
      <c r="C970" s="1" t="str">
        <v>4.Электрортехнические изделия</v>
      </c>
      <c r="D970" s="2">
        <v>0</v>
      </c>
      <c r="E970" s="2">
        <v>0</v>
      </c>
      <c r="F970" s="2">
        <v>0</v>
      </c>
      <c r="G970" s="3">
        <v>0</v>
      </c>
      <c r="H970" s="3">
        <v>0</v>
      </c>
      <c r="J970" s="14">
        <v>0</v>
      </c>
      <c r="K970" s="14">
        <v>0</v>
      </c>
      <c r="N970" s="14">
        <v>0</v>
      </c>
      <c r="O970" s="14">
        <v>0</v>
      </c>
      <c r="Q970" s="12">
        <v>0</v>
      </c>
      <c r="R970" s="12">
        <v>0</v>
      </c>
      <c r="T970" s="12">
        <v>0</v>
      </c>
      <c r="U970" s="12">
        <v>0</v>
      </c>
      <c r="W970" s="12">
        <v>0</v>
      </c>
      <c r="X970" s="12">
        <v>0</v>
      </c>
      <c r="Z970" s="12">
        <v>0</v>
      </c>
      <c r="AA970" s="12">
        <v>0</v>
      </c>
      <c r="AC970" s="12">
        <v>0</v>
      </c>
      <c r="AD970" s="12">
        <v>0</v>
      </c>
      <c r="AF970" s="12">
        <v>0</v>
      </c>
      <c r="AG970" s="12">
        <v>0</v>
      </c>
      <c r="AI970" s="12">
        <v>0</v>
      </c>
      <c r="AJ970" s="12">
        <v>0</v>
      </c>
      <c r="AL970" s="12">
        <v>0</v>
      </c>
      <c r="AM970" s="12">
        <v>0</v>
      </c>
      <c r="AO970" s="12">
        <v>0</v>
      </c>
      <c r="AP970" s="12">
        <v>0</v>
      </c>
      <c r="AR970" s="12">
        <v>0</v>
      </c>
      <c r="AS970" s="12">
        <v>0</v>
      </c>
      <c r="AU970" s="12">
        <v>0</v>
      </c>
      <c r="AV970" s="12">
        <v>0</v>
      </c>
      <c r="AX970" s="12">
        <v>0</v>
      </c>
      <c r="AY970" s="12">
        <v>0</v>
      </c>
    </row>
    <row r="971" spans="2:51" x14ac:dyDescent="0.25">
      <c r="B971" s="2">
        <v>857</v>
      </c>
      <c r="C971" s="1" t="str">
        <v>BRITE Розетка двойная с заземлением с защитными шторками и крышкой 16А в сборе IP44 РСбш12-3-44-БрБ белый</v>
      </c>
      <c r="D971" s="2" t="str">
        <v>шт</v>
      </c>
      <c r="E971" s="2">
        <v>361</v>
      </c>
      <c r="F971" s="2">
        <v>20</v>
      </c>
      <c r="G971" s="3">
        <v>7220</v>
      </c>
      <c r="H971" s="3">
        <v>0</v>
      </c>
      <c r="J971" s="14">
        <v>0</v>
      </c>
      <c r="K971" s="14">
        <v>0</v>
      </c>
      <c r="N971" s="14">
        <v>20</v>
      </c>
      <c r="O971" s="14">
        <v>7220</v>
      </c>
      <c r="Q971" s="12">
        <v>0</v>
      </c>
      <c r="R971" s="12">
        <v>0</v>
      </c>
      <c r="T971" s="12">
        <v>0</v>
      </c>
      <c r="U971" s="12">
        <v>0</v>
      </c>
      <c r="W971" s="12">
        <v>0</v>
      </c>
      <c r="X971" s="12">
        <v>0</v>
      </c>
      <c r="Z971" s="12">
        <v>0</v>
      </c>
      <c r="AA971" s="12">
        <v>0</v>
      </c>
      <c r="AC971" s="12">
        <v>0</v>
      </c>
      <c r="AD971" s="12">
        <v>0</v>
      </c>
      <c r="AF971" s="12">
        <v>0</v>
      </c>
      <c r="AG971" s="12">
        <v>0</v>
      </c>
      <c r="AI971" s="12">
        <v>0</v>
      </c>
      <c r="AJ971" s="12">
        <v>0</v>
      </c>
      <c r="AL971" s="12">
        <v>0</v>
      </c>
      <c r="AM971" s="12">
        <v>0</v>
      </c>
      <c r="AO971" s="12">
        <v>0</v>
      </c>
      <c r="AP971" s="12">
        <v>0</v>
      </c>
      <c r="AR971" s="12">
        <v>0</v>
      </c>
      <c r="AS971" s="12">
        <v>0</v>
      </c>
      <c r="AU971" s="12">
        <v>0</v>
      </c>
      <c r="AV971" s="12">
        <v>0</v>
      </c>
      <c r="AX971" s="12">
        <v>0</v>
      </c>
      <c r="AY971" s="12">
        <v>0</v>
      </c>
    </row>
    <row r="972" spans="2:51" x14ac:dyDescent="0.25">
      <c r="B972" s="2">
        <v>858</v>
      </c>
      <c r="C972" s="1" t="str">
        <v>Розетка ATLASDESIGN двойная с заземлением со шторками 16А в сборе белый</v>
      </c>
      <c r="D972" s="2" t="str">
        <v>шт</v>
      </c>
      <c r="E972" s="2">
        <v>287.70999999999998</v>
      </c>
      <c r="F972" s="2">
        <v>231</v>
      </c>
      <c r="G972" s="3">
        <v>66461.009999999995</v>
      </c>
      <c r="H972" s="3">
        <v>0</v>
      </c>
      <c r="J972" s="14">
        <v>0</v>
      </c>
      <c r="K972" s="14">
        <v>0</v>
      </c>
      <c r="N972" s="14">
        <v>231</v>
      </c>
      <c r="O972" s="14">
        <v>66461.009999999995</v>
      </c>
      <c r="Q972" s="12">
        <v>0</v>
      </c>
      <c r="R972" s="12">
        <v>0</v>
      </c>
      <c r="T972" s="12">
        <v>0</v>
      </c>
      <c r="U972" s="12">
        <v>0</v>
      </c>
      <c r="W972" s="12">
        <v>0</v>
      </c>
      <c r="X972" s="12">
        <v>0</v>
      </c>
      <c r="Z972" s="12">
        <v>0</v>
      </c>
      <c r="AA972" s="12">
        <v>0</v>
      </c>
      <c r="AC972" s="12">
        <v>0</v>
      </c>
      <c r="AD972" s="12">
        <v>0</v>
      </c>
      <c r="AF972" s="12">
        <v>0</v>
      </c>
      <c r="AG972" s="12">
        <v>0</v>
      </c>
      <c r="AI972" s="12">
        <v>0</v>
      </c>
      <c r="AJ972" s="12">
        <v>0</v>
      </c>
      <c r="AL972" s="12">
        <v>0</v>
      </c>
      <c r="AM972" s="12">
        <v>0</v>
      </c>
      <c r="AO972" s="12">
        <v>0</v>
      </c>
      <c r="AP972" s="12">
        <v>0</v>
      </c>
      <c r="AR972" s="12">
        <v>0</v>
      </c>
      <c r="AS972" s="12">
        <v>0</v>
      </c>
      <c r="AU972" s="12">
        <v>0</v>
      </c>
      <c r="AV972" s="12">
        <v>0</v>
      </c>
      <c r="AX972" s="12">
        <v>0</v>
      </c>
      <c r="AY972" s="12">
        <v>0</v>
      </c>
    </row>
    <row r="973" spans="2:51" x14ac:dyDescent="0.25">
      <c r="B973" s="2">
        <v>859</v>
      </c>
      <c r="C973" s="1" t="str">
        <v>Монтаж и подключение розеток скрытой установки</v>
      </c>
      <c r="D973" s="2" t="str">
        <v>шт</v>
      </c>
      <c r="E973" s="2">
        <v>192.15</v>
      </c>
      <c r="F973" s="2">
        <v>251</v>
      </c>
      <c r="G973" s="3">
        <v>0</v>
      </c>
      <c r="H973" s="3">
        <v>48229.65</v>
      </c>
      <c r="J973" s="14">
        <v>0</v>
      </c>
      <c r="K973" s="14">
        <v>0</v>
      </c>
      <c r="N973" s="14">
        <v>251</v>
      </c>
      <c r="O973" s="14">
        <v>48229.65</v>
      </c>
      <c r="Q973" s="12">
        <v>0</v>
      </c>
      <c r="R973" s="12">
        <v>0</v>
      </c>
      <c r="T973" s="12">
        <v>0</v>
      </c>
      <c r="U973" s="12">
        <v>0</v>
      </c>
      <c r="W973" s="12">
        <v>0</v>
      </c>
      <c r="X973" s="12">
        <v>0</v>
      </c>
      <c r="Z973" s="12">
        <v>0</v>
      </c>
      <c r="AA973" s="12">
        <v>0</v>
      </c>
      <c r="AC973" s="12">
        <v>0</v>
      </c>
      <c r="AD973" s="12">
        <v>0</v>
      </c>
      <c r="AF973" s="12">
        <v>0</v>
      </c>
      <c r="AG973" s="12">
        <v>0</v>
      </c>
      <c r="AI973" s="12">
        <v>0</v>
      </c>
      <c r="AJ973" s="12">
        <v>0</v>
      </c>
      <c r="AL973" s="12">
        <v>0</v>
      </c>
      <c r="AM973" s="12">
        <v>0</v>
      </c>
      <c r="AO973" s="12">
        <v>0</v>
      </c>
      <c r="AP973" s="12">
        <v>0</v>
      </c>
      <c r="AR973" s="12">
        <v>0</v>
      </c>
      <c r="AS973" s="12">
        <v>0</v>
      </c>
      <c r="AU973" s="12">
        <v>0</v>
      </c>
      <c r="AV973" s="12">
        <v>0</v>
      </c>
      <c r="AX973" s="12">
        <v>0</v>
      </c>
      <c r="AY973" s="12">
        <v>0</v>
      </c>
    </row>
    <row r="974" spans="2:51" x14ac:dyDescent="0.25">
      <c r="B974" s="2">
        <v>860</v>
      </c>
      <c r="C974" s="1" t="str">
        <v>ЭТЮД Розетка наружная с заземлением со шторками белая (на роутер)</v>
      </c>
      <c r="D974" s="2" t="str">
        <v>шт</v>
      </c>
      <c r="E974" s="2">
        <v>170.8</v>
      </c>
      <c r="F974" s="2">
        <v>20</v>
      </c>
      <c r="G974" s="3">
        <v>3416</v>
      </c>
      <c r="H974" s="3">
        <v>0</v>
      </c>
      <c r="J974" s="14">
        <v>0</v>
      </c>
      <c r="K974" s="14">
        <v>0</v>
      </c>
      <c r="N974" s="14">
        <v>20</v>
      </c>
      <c r="O974" s="14">
        <v>3416</v>
      </c>
      <c r="Q974" s="12">
        <v>0</v>
      </c>
      <c r="R974" s="12">
        <v>0</v>
      </c>
      <c r="T974" s="12">
        <v>0</v>
      </c>
      <c r="U974" s="12">
        <v>0</v>
      </c>
      <c r="W974" s="12">
        <v>0</v>
      </c>
      <c r="X974" s="12">
        <v>0</v>
      </c>
      <c r="Z974" s="12">
        <v>0</v>
      </c>
      <c r="AA974" s="12">
        <v>0</v>
      </c>
      <c r="AC974" s="12">
        <v>0</v>
      </c>
      <c r="AD974" s="12">
        <v>0</v>
      </c>
      <c r="AF974" s="12">
        <v>0</v>
      </c>
      <c r="AG974" s="12">
        <v>0</v>
      </c>
      <c r="AI974" s="12">
        <v>0</v>
      </c>
      <c r="AJ974" s="12">
        <v>0</v>
      </c>
      <c r="AL974" s="12">
        <v>0</v>
      </c>
      <c r="AM974" s="12">
        <v>0</v>
      </c>
      <c r="AO974" s="12">
        <v>0</v>
      </c>
      <c r="AP974" s="12">
        <v>0</v>
      </c>
      <c r="AR974" s="12">
        <v>0</v>
      </c>
      <c r="AS974" s="12">
        <v>0</v>
      </c>
      <c r="AU974" s="12">
        <v>0</v>
      </c>
      <c r="AV974" s="12">
        <v>0</v>
      </c>
      <c r="AX974" s="12">
        <v>0</v>
      </c>
      <c r="AY974" s="12">
        <v>0</v>
      </c>
    </row>
    <row r="975" spans="2:51" x14ac:dyDescent="0.25">
      <c r="B975" s="2">
        <v>861</v>
      </c>
      <c r="C975" s="1" t="str">
        <v>Монтаж и подключение розеток и выключателей открытой установки</v>
      </c>
      <c r="D975" s="2" t="str">
        <v>шт</v>
      </c>
      <c r="E975" s="2">
        <v>256.2</v>
      </c>
      <c r="F975" s="2">
        <v>20</v>
      </c>
      <c r="G975" s="3">
        <v>0</v>
      </c>
      <c r="H975" s="3">
        <v>5124</v>
      </c>
      <c r="J975" s="14">
        <v>0</v>
      </c>
      <c r="K975" s="14">
        <v>0</v>
      </c>
      <c r="N975" s="14">
        <v>20</v>
      </c>
      <c r="O975" s="14">
        <v>5124</v>
      </c>
      <c r="Q975" s="12">
        <v>0</v>
      </c>
      <c r="R975" s="12">
        <v>0</v>
      </c>
      <c r="T975" s="12">
        <v>0</v>
      </c>
      <c r="U975" s="12">
        <v>0</v>
      </c>
      <c r="W975" s="12">
        <v>0</v>
      </c>
      <c r="X975" s="12">
        <v>0</v>
      </c>
      <c r="Z975" s="12">
        <v>0</v>
      </c>
      <c r="AA975" s="12">
        <v>0</v>
      </c>
      <c r="AC975" s="12">
        <v>0</v>
      </c>
      <c r="AD975" s="12">
        <v>0</v>
      </c>
      <c r="AF975" s="12">
        <v>0</v>
      </c>
      <c r="AG975" s="12">
        <v>0</v>
      </c>
      <c r="AI975" s="12">
        <v>0</v>
      </c>
      <c r="AJ975" s="12">
        <v>0</v>
      </c>
      <c r="AL975" s="12">
        <v>0</v>
      </c>
      <c r="AM975" s="12">
        <v>0</v>
      </c>
      <c r="AO975" s="12">
        <v>0</v>
      </c>
      <c r="AP975" s="12">
        <v>0</v>
      </c>
      <c r="AR975" s="12">
        <v>0</v>
      </c>
      <c r="AS975" s="12">
        <v>0</v>
      </c>
      <c r="AU975" s="12">
        <v>0</v>
      </c>
      <c r="AV975" s="12">
        <v>0</v>
      </c>
      <c r="AX975" s="12">
        <v>0</v>
      </c>
      <c r="AY975" s="12">
        <v>0</v>
      </c>
    </row>
    <row r="976" spans="2:51" x14ac:dyDescent="0.25">
      <c r="B976" s="2">
        <v>862</v>
      </c>
      <c r="C976" s="1" t="str">
        <v>Разъем РШ-ВШ 32А 250В 2P+PE(ОУ) пластиковый белый Simple</v>
      </c>
      <c r="D976" s="2" t="str">
        <v>шт</v>
      </c>
      <c r="E976" s="2">
        <v>278.79000000000002</v>
      </c>
      <c r="F976" s="2">
        <v>20</v>
      </c>
      <c r="G976" s="3">
        <v>5575.8</v>
      </c>
      <c r="H976" s="3">
        <v>0</v>
      </c>
      <c r="J976" s="14">
        <v>0</v>
      </c>
      <c r="K976" s="14">
        <v>0</v>
      </c>
      <c r="N976" s="14">
        <v>20</v>
      </c>
      <c r="O976" s="14">
        <v>5575.8</v>
      </c>
      <c r="Q976" s="12">
        <v>0</v>
      </c>
      <c r="R976" s="12">
        <v>0</v>
      </c>
      <c r="T976" s="12">
        <v>0</v>
      </c>
      <c r="U976" s="12">
        <v>0</v>
      </c>
      <c r="W976" s="12">
        <v>0</v>
      </c>
      <c r="X976" s="12">
        <v>0</v>
      </c>
      <c r="Z976" s="12">
        <v>0</v>
      </c>
      <c r="AA976" s="12">
        <v>0</v>
      </c>
      <c r="AC976" s="12">
        <v>0</v>
      </c>
      <c r="AD976" s="12">
        <v>0</v>
      </c>
      <c r="AF976" s="12">
        <v>0</v>
      </c>
      <c r="AG976" s="12">
        <v>0</v>
      </c>
      <c r="AI976" s="12">
        <v>0</v>
      </c>
      <c r="AJ976" s="12">
        <v>0</v>
      </c>
      <c r="AL976" s="12">
        <v>0</v>
      </c>
      <c r="AM976" s="12">
        <v>0</v>
      </c>
      <c r="AO976" s="12">
        <v>0</v>
      </c>
      <c r="AP976" s="12">
        <v>0</v>
      </c>
      <c r="AR976" s="12">
        <v>0</v>
      </c>
      <c r="AS976" s="12">
        <v>0</v>
      </c>
      <c r="AU976" s="12">
        <v>0</v>
      </c>
      <c r="AV976" s="12">
        <v>0</v>
      </c>
      <c r="AX976" s="12">
        <v>0</v>
      </c>
      <c r="AY976" s="12">
        <v>0</v>
      </c>
    </row>
    <row r="977" spans="2:51" x14ac:dyDescent="0.25">
      <c r="B977" s="2">
        <v>863</v>
      </c>
      <c r="C977" s="1" t="str">
        <v>Монтаж и подключение силовой розетки на электроплиту</v>
      </c>
      <c r="D977" s="2" t="str">
        <v>шт</v>
      </c>
      <c r="E977" s="2">
        <v>344.27</v>
      </c>
      <c r="F977" s="2">
        <v>20</v>
      </c>
      <c r="G977" s="3">
        <v>0</v>
      </c>
      <c r="H977" s="3">
        <v>6885.4</v>
      </c>
      <c r="J977" s="14">
        <v>0</v>
      </c>
      <c r="K977" s="14">
        <v>0</v>
      </c>
      <c r="N977" s="14">
        <v>20</v>
      </c>
      <c r="O977" s="14">
        <v>6885.4</v>
      </c>
      <c r="Q977" s="12">
        <v>0</v>
      </c>
      <c r="R977" s="12">
        <v>0</v>
      </c>
      <c r="T977" s="12">
        <v>0</v>
      </c>
      <c r="U977" s="12">
        <v>0</v>
      </c>
      <c r="W977" s="12">
        <v>0</v>
      </c>
      <c r="X977" s="12">
        <v>0</v>
      </c>
      <c r="Z977" s="12">
        <v>0</v>
      </c>
      <c r="AA977" s="12">
        <v>0</v>
      </c>
      <c r="AC977" s="12">
        <v>0</v>
      </c>
      <c r="AD977" s="12">
        <v>0</v>
      </c>
      <c r="AF977" s="12">
        <v>0</v>
      </c>
      <c r="AG977" s="12">
        <v>0</v>
      </c>
      <c r="AI977" s="12">
        <v>0</v>
      </c>
      <c r="AJ977" s="12">
        <v>0</v>
      </c>
      <c r="AL977" s="12">
        <v>0</v>
      </c>
      <c r="AM977" s="12">
        <v>0</v>
      </c>
      <c r="AO977" s="12">
        <v>0</v>
      </c>
      <c r="AP977" s="12">
        <v>0</v>
      </c>
      <c r="AR977" s="12">
        <v>0</v>
      </c>
      <c r="AS977" s="12">
        <v>0</v>
      </c>
      <c r="AU977" s="12">
        <v>0</v>
      </c>
      <c r="AV977" s="12">
        <v>0</v>
      </c>
      <c r="AX977" s="12">
        <v>0</v>
      </c>
      <c r="AY977" s="12">
        <v>0</v>
      </c>
    </row>
    <row r="978" spans="2:51" x14ac:dyDescent="0.25">
      <c r="B978" s="2">
        <v>864</v>
      </c>
      <c r="C978" s="1" t="str">
        <v>Гермес PLUS Розетка с заземлением наружная с крышкой IP54</v>
      </c>
      <c r="D978" s="2" t="str">
        <v>шт</v>
      </c>
      <c r="E978" s="2">
        <v>330.93</v>
      </c>
      <c r="F978" s="2">
        <v>4</v>
      </c>
      <c r="G978" s="3">
        <v>1323.72</v>
      </c>
      <c r="H978" s="3">
        <v>0</v>
      </c>
      <c r="J978" s="14">
        <v>0</v>
      </c>
      <c r="K978" s="14">
        <v>0</v>
      </c>
      <c r="N978" s="14">
        <v>4</v>
      </c>
      <c r="O978" s="14">
        <v>1323.72</v>
      </c>
      <c r="Q978" s="12">
        <v>0</v>
      </c>
      <c r="R978" s="12">
        <v>0</v>
      </c>
      <c r="T978" s="12">
        <v>0</v>
      </c>
      <c r="U978" s="12">
        <v>0</v>
      </c>
      <c r="W978" s="12">
        <v>0</v>
      </c>
      <c r="X978" s="12">
        <v>0</v>
      </c>
      <c r="Z978" s="12">
        <v>0</v>
      </c>
      <c r="AA978" s="12">
        <v>0</v>
      </c>
      <c r="AC978" s="12">
        <v>0</v>
      </c>
      <c r="AD978" s="12">
        <v>0</v>
      </c>
      <c r="AF978" s="12">
        <v>0</v>
      </c>
      <c r="AG978" s="12">
        <v>0</v>
      </c>
      <c r="AI978" s="12">
        <v>0</v>
      </c>
      <c r="AJ978" s="12">
        <v>0</v>
      </c>
      <c r="AL978" s="12">
        <v>0</v>
      </c>
      <c r="AM978" s="12">
        <v>0</v>
      </c>
      <c r="AO978" s="12">
        <v>0</v>
      </c>
      <c r="AP978" s="12">
        <v>0</v>
      </c>
      <c r="AR978" s="12">
        <v>0</v>
      </c>
      <c r="AS978" s="12">
        <v>0</v>
      </c>
      <c r="AU978" s="12">
        <v>0</v>
      </c>
      <c r="AV978" s="12">
        <v>0</v>
      </c>
      <c r="AX978" s="12">
        <v>0</v>
      </c>
      <c r="AY978" s="12">
        <v>0</v>
      </c>
    </row>
    <row r="979" spans="2:51" x14ac:dyDescent="0.25">
      <c r="B979" s="2">
        <v>865</v>
      </c>
      <c r="C979" s="1" t="str">
        <v>Монтаж и подключение розеток и выключателей открытой установки</v>
      </c>
      <c r="D979" s="2" t="str">
        <v>шт</v>
      </c>
      <c r="E979" s="2">
        <v>256.2</v>
      </c>
      <c r="F979" s="2">
        <v>4</v>
      </c>
      <c r="G979" s="3">
        <v>0</v>
      </c>
      <c r="H979" s="3">
        <v>1024.8</v>
      </c>
      <c r="J979" s="14">
        <v>0</v>
      </c>
      <c r="K979" s="14">
        <v>0</v>
      </c>
      <c r="N979" s="14">
        <v>4</v>
      </c>
      <c r="O979" s="14">
        <v>1024.8</v>
      </c>
      <c r="Q979" s="12">
        <v>0</v>
      </c>
      <c r="R979" s="12">
        <v>0</v>
      </c>
      <c r="T979" s="12">
        <v>0</v>
      </c>
      <c r="U979" s="12">
        <v>0</v>
      </c>
      <c r="W979" s="12">
        <v>0</v>
      </c>
      <c r="X979" s="12">
        <v>0</v>
      </c>
      <c r="Z979" s="12">
        <v>0</v>
      </c>
      <c r="AA979" s="12">
        <v>0</v>
      </c>
      <c r="AC979" s="12">
        <v>0</v>
      </c>
      <c r="AD979" s="12">
        <v>0</v>
      </c>
      <c r="AF979" s="12">
        <v>0</v>
      </c>
      <c r="AG979" s="12">
        <v>0</v>
      </c>
      <c r="AI979" s="12">
        <v>0</v>
      </c>
      <c r="AJ979" s="12">
        <v>0</v>
      </c>
      <c r="AL979" s="12">
        <v>0</v>
      </c>
      <c r="AM979" s="12">
        <v>0</v>
      </c>
      <c r="AO979" s="12">
        <v>0</v>
      </c>
      <c r="AP979" s="12">
        <v>0</v>
      </c>
      <c r="AR979" s="12">
        <v>0</v>
      </c>
      <c r="AS979" s="12">
        <v>0</v>
      </c>
      <c r="AU979" s="12">
        <v>0</v>
      </c>
      <c r="AV979" s="12">
        <v>0</v>
      </c>
      <c r="AX979" s="12">
        <v>0</v>
      </c>
      <c r="AY979" s="12">
        <v>0</v>
      </c>
    </row>
    <row r="980" spans="2:51" x14ac:dyDescent="0.25">
      <c r="B980" s="2">
        <v>866</v>
      </c>
      <c r="C980" s="1" t="str">
        <v>Выключатель одноклавишный ATLASDESIGN схема 1 10АХ механизм белый</v>
      </c>
      <c r="D980" s="2" t="str">
        <v>шт</v>
      </c>
      <c r="E980" s="2">
        <v>136.99</v>
      </c>
      <c r="F980" s="2">
        <v>49</v>
      </c>
      <c r="G980" s="3">
        <v>6712.51</v>
      </c>
      <c r="H980" s="3">
        <v>0</v>
      </c>
      <c r="J980" s="14">
        <v>0</v>
      </c>
      <c r="K980" s="14">
        <v>0</v>
      </c>
      <c r="N980" s="14">
        <v>49</v>
      </c>
      <c r="O980" s="14">
        <v>6712.51</v>
      </c>
      <c r="Q980" s="12">
        <v>0</v>
      </c>
      <c r="R980" s="12">
        <v>0</v>
      </c>
      <c r="T980" s="12">
        <v>0</v>
      </c>
      <c r="U980" s="12">
        <v>0</v>
      </c>
      <c r="W980" s="12">
        <v>0</v>
      </c>
      <c r="X980" s="12">
        <v>0</v>
      </c>
      <c r="Z980" s="12">
        <v>0</v>
      </c>
      <c r="AA980" s="12">
        <v>0</v>
      </c>
      <c r="AC980" s="12">
        <v>0</v>
      </c>
      <c r="AD980" s="12">
        <v>0</v>
      </c>
      <c r="AF980" s="12">
        <v>0</v>
      </c>
      <c r="AG980" s="12">
        <v>0</v>
      </c>
      <c r="AI980" s="12">
        <v>0</v>
      </c>
      <c r="AJ980" s="12">
        <v>0</v>
      </c>
      <c r="AL980" s="12">
        <v>0</v>
      </c>
      <c r="AM980" s="12">
        <v>0</v>
      </c>
      <c r="AO980" s="12">
        <v>0</v>
      </c>
      <c r="AP980" s="12">
        <v>0</v>
      </c>
      <c r="AR980" s="12">
        <v>0</v>
      </c>
      <c r="AS980" s="12">
        <v>0</v>
      </c>
      <c r="AU980" s="12">
        <v>0</v>
      </c>
      <c r="AV980" s="12">
        <v>0</v>
      </c>
      <c r="AX980" s="12">
        <v>0</v>
      </c>
      <c r="AY980" s="12">
        <v>0</v>
      </c>
    </row>
    <row r="981" spans="2:51" x14ac:dyDescent="0.25">
      <c r="B981" s="2">
        <v>867</v>
      </c>
      <c r="C981" s="1" t="str">
        <v>Выключатель двухклавишный ATLASDESIGN схема 5 10АХ механизм белый</v>
      </c>
      <c r="D981" s="2" t="str">
        <v>шт</v>
      </c>
      <c r="E981" s="2">
        <v>178.27</v>
      </c>
      <c r="F981" s="2">
        <v>68</v>
      </c>
      <c r="G981" s="3">
        <v>12122.36</v>
      </c>
      <c r="H981" s="3">
        <v>0</v>
      </c>
      <c r="J981" s="14">
        <v>0</v>
      </c>
      <c r="K981" s="14">
        <v>0</v>
      </c>
      <c r="N981" s="14">
        <v>68</v>
      </c>
      <c r="O981" s="14">
        <v>12122.36</v>
      </c>
      <c r="Q981" s="12">
        <v>0</v>
      </c>
      <c r="R981" s="12">
        <v>0</v>
      </c>
      <c r="T981" s="12">
        <v>0</v>
      </c>
      <c r="U981" s="12">
        <v>0</v>
      </c>
      <c r="W981" s="12">
        <v>0</v>
      </c>
      <c r="X981" s="12">
        <v>0</v>
      </c>
      <c r="Z981" s="12">
        <v>0</v>
      </c>
      <c r="AA981" s="12">
        <v>0</v>
      </c>
      <c r="AC981" s="12">
        <v>0</v>
      </c>
      <c r="AD981" s="12">
        <v>0</v>
      </c>
      <c r="AF981" s="12">
        <v>0</v>
      </c>
      <c r="AG981" s="12">
        <v>0</v>
      </c>
      <c r="AI981" s="12">
        <v>0</v>
      </c>
      <c r="AJ981" s="12">
        <v>0</v>
      </c>
      <c r="AL981" s="12">
        <v>0</v>
      </c>
      <c r="AM981" s="12">
        <v>0</v>
      </c>
      <c r="AO981" s="12">
        <v>0</v>
      </c>
      <c r="AP981" s="12">
        <v>0</v>
      </c>
      <c r="AR981" s="12">
        <v>0</v>
      </c>
      <c r="AS981" s="12">
        <v>0</v>
      </c>
      <c r="AU981" s="12">
        <v>0</v>
      </c>
      <c r="AV981" s="12">
        <v>0</v>
      </c>
      <c r="AX981" s="12">
        <v>0</v>
      </c>
      <c r="AY981" s="12">
        <v>0</v>
      </c>
    </row>
    <row r="982" spans="2:51" x14ac:dyDescent="0.25">
      <c r="B982" s="2">
        <v>868</v>
      </c>
      <c r="C982" s="1" t="str">
        <v>Выключатель трехклавишный ATLASDESIGN схема 1+1+1 10АХ механизм белый</v>
      </c>
      <c r="D982" s="2" t="str">
        <v>шт</v>
      </c>
      <c r="E982" s="2">
        <v>274</v>
      </c>
      <c r="F982" s="2">
        <v>7</v>
      </c>
      <c r="G982" s="3">
        <v>1918</v>
      </c>
      <c r="H982" s="3">
        <v>0</v>
      </c>
      <c r="J982" s="14">
        <v>0</v>
      </c>
      <c r="K982" s="14">
        <v>0</v>
      </c>
      <c r="N982" s="14">
        <v>7</v>
      </c>
      <c r="O982" s="14">
        <v>1918</v>
      </c>
      <c r="Q982" s="12">
        <v>0</v>
      </c>
      <c r="R982" s="12">
        <v>0</v>
      </c>
      <c r="T982" s="12">
        <v>0</v>
      </c>
      <c r="U982" s="12">
        <v>0</v>
      </c>
      <c r="W982" s="12">
        <v>0</v>
      </c>
      <c r="X982" s="12">
        <v>0</v>
      </c>
      <c r="Z982" s="12">
        <v>0</v>
      </c>
      <c r="AA982" s="12">
        <v>0</v>
      </c>
      <c r="AC982" s="12">
        <v>0</v>
      </c>
      <c r="AD982" s="12">
        <v>0</v>
      </c>
      <c r="AF982" s="12">
        <v>0</v>
      </c>
      <c r="AG982" s="12">
        <v>0</v>
      </c>
      <c r="AI982" s="12">
        <v>0</v>
      </c>
      <c r="AJ982" s="12">
        <v>0</v>
      </c>
      <c r="AL982" s="12">
        <v>0</v>
      </c>
      <c r="AM982" s="12">
        <v>0</v>
      </c>
      <c r="AO982" s="12">
        <v>0</v>
      </c>
      <c r="AP982" s="12">
        <v>0</v>
      </c>
      <c r="AR982" s="12">
        <v>0</v>
      </c>
      <c r="AS982" s="12">
        <v>0</v>
      </c>
      <c r="AU982" s="12">
        <v>0</v>
      </c>
      <c r="AV982" s="12">
        <v>0</v>
      </c>
      <c r="AX982" s="12">
        <v>0</v>
      </c>
      <c r="AY982" s="12">
        <v>0</v>
      </c>
    </row>
    <row r="983" spans="2:51" x14ac:dyDescent="0.25">
      <c r="B983" s="2">
        <v>869</v>
      </c>
      <c r="C983" s="1" t="str">
        <v>Рамка однопостовая ATLASDESIGN белый</v>
      </c>
      <c r="D983" s="2" t="str">
        <v>шт</v>
      </c>
      <c r="E983" s="2">
        <v>44.84</v>
      </c>
      <c r="F983" s="2">
        <v>124</v>
      </c>
      <c r="G983" s="3">
        <v>5560.16</v>
      </c>
      <c r="H983" s="3">
        <v>0</v>
      </c>
      <c r="J983" s="14">
        <v>0</v>
      </c>
      <c r="K983" s="14">
        <v>0</v>
      </c>
      <c r="N983" s="14">
        <v>124</v>
      </c>
      <c r="O983" s="14">
        <v>5560.1600000000008</v>
      </c>
      <c r="Q983" s="12">
        <v>0</v>
      </c>
      <c r="R983" s="12">
        <v>0</v>
      </c>
      <c r="T983" s="12">
        <v>0</v>
      </c>
      <c r="U983" s="12">
        <v>0</v>
      </c>
      <c r="W983" s="12">
        <v>0</v>
      </c>
      <c r="X983" s="12">
        <v>0</v>
      </c>
      <c r="Z983" s="12">
        <v>0</v>
      </c>
      <c r="AA983" s="12">
        <v>0</v>
      </c>
      <c r="AC983" s="12">
        <v>0</v>
      </c>
      <c r="AD983" s="12">
        <v>0</v>
      </c>
      <c r="AF983" s="12">
        <v>0</v>
      </c>
      <c r="AG983" s="12">
        <v>0</v>
      </c>
      <c r="AI983" s="12">
        <v>0</v>
      </c>
      <c r="AJ983" s="12">
        <v>0</v>
      </c>
      <c r="AL983" s="12">
        <v>0</v>
      </c>
      <c r="AM983" s="12">
        <v>0</v>
      </c>
      <c r="AO983" s="12">
        <v>0</v>
      </c>
      <c r="AP983" s="12">
        <v>0</v>
      </c>
      <c r="AR983" s="12">
        <v>0</v>
      </c>
      <c r="AS983" s="12">
        <v>0</v>
      </c>
      <c r="AU983" s="12">
        <v>0</v>
      </c>
      <c r="AV983" s="12">
        <v>0</v>
      </c>
      <c r="AX983" s="12">
        <v>0</v>
      </c>
      <c r="AY983" s="12">
        <v>0</v>
      </c>
    </row>
    <row r="984" spans="2:51" x14ac:dyDescent="0.25">
      <c r="B984" s="2">
        <v>870</v>
      </c>
      <c r="C984" s="1" t="str">
        <v>Монтаж и подключение выключателей скрытой установки</v>
      </c>
      <c r="D984" s="2" t="str">
        <v>шт</v>
      </c>
      <c r="E984" s="2">
        <v>192.15</v>
      </c>
      <c r="F984" s="2">
        <v>124</v>
      </c>
      <c r="G984" s="3">
        <v>0</v>
      </c>
      <c r="H984" s="3">
        <v>23826.6</v>
      </c>
      <c r="J984" s="14">
        <v>0</v>
      </c>
      <c r="K984" s="14">
        <v>0</v>
      </c>
      <c r="N984" s="14">
        <v>124</v>
      </c>
      <c r="O984" s="14">
        <v>23826.600000000002</v>
      </c>
      <c r="Q984" s="12">
        <v>0</v>
      </c>
      <c r="R984" s="12">
        <v>0</v>
      </c>
      <c r="T984" s="12">
        <v>0</v>
      </c>
      <c r="U984" s="12">
        <v>0</v>
      </c>
      <c r="W984" s="12">
        <v>0</v>
      </c>
      <c r="X984" s="12">
        <v>0</v>
      </c>
      <c r="Z984" s="12">
        <v>0</v>
      </c>
      <c r="AA984" s="12">
        <v>0</v>
      </c>
      <c r="AC984" s="12">
        <v>0</v>
      </c>
      <c r="AD984" s="12">
        <v>0</v>
      </c>
      <c r="AF984" s="12">
        <v>0</v>
      </c>
      <c r="AG984" s="12">
        <v>0</v>
      </c>
      <c r="AI984" s="12">
        <v>0</v>
      </c>
      <c r="AJ984" s="12">
        <v>0</v>
      </c>
      <c r="AL984" s="12">
        <v>0</v>
      </c>
      <c r="AM984" s="12">
        <v>0</v>
      </c>
      <c r="AO984" s="12">
        <v>0</v>
      </c>
      <c r="AP984" s="12">
        <v>0</v>
      </c>
      <c r="AR984" s="12">
        <v>0</v>
      </c>
      <c r="AS984" s="12">
        <v>0</v>
      </c>
      <c r="AU984" s="12">
        <v>0</v>
      </c>
      <c r="AV984" s="12">
        <v>0</v>
      </c>
      <c r="AX984" s="12">
        <v>0</v>
      </c>
      <c r="AY984" s="12">
        <v>0</v>
      </c>
    </row>
    <row r="985" spans="2:51" x14ac:dyDescent="0.25">
      <c r="B985" s="2">
        <v>871</v>
      </c>
      <c r="C985" s="1" t="str">
        <v>КРЗ-0,4</v>
      </c>
      <c r="D985" s="2" t="str">
        <v>шт</v>
      </c>
      <c r="E985" s="2">
        <v>285.02</v>
      </c>
      <c r="F985" s="2">
        <v>20</v>
      </c>
      <c r="G985" s="3">
        <v>5700.4</v>
      </c>
      <c r="H985" s="3">
        <v>0</v>
      </c>
      <c r="J985" s="14">
        <v>0</v>
      </c>
      <c r="K985" s="14">
        <v>0</v>
      </c>
      <c r="N985" s="14">
        <v>20</v>
      </c>
      <c r="O985" s="14">
        <v>5700.4</v>
      </c>
      <c r="Q985" s="12">
        <v>0</v>
      </c>
      <c r="R985" s="12">
        <v>0</v>
      </c>
      <c r="T985" s="12">
        <v>0</v>
      </c>
      <c r="U985" s="12">
        <v>0</v>
      </c>
      <c r="W985" s="12">
        <v>0</v>
      </c>
      <c r="X985" s="12">
        <v>0</v>
      </c>
      <c r="Z985" s="12">
        <v>0</v>
      </c>
      <c r="AA985" s="12">
        <v>0</v>
      </c>
      <c r="AC985" s="12">
        <v>0</v>
      </c>
      <c r="AD985" s="12">
        <v>0</v>
      </c>
      <c r="AF985" s="12">
        <v>0</v>
      </c>
      <c r="AG985" s="12">
        <v>0</v>
      </c>
      <c r="AI985" s="12">
        <v>0</v>
      </c>
      <c r="AJ985" s="12">
        <v>0</v>
      </c>
      <c r="AL985" s="12">
        <v>0</v>
      </c>
      <c r="AM985" s="12">
        <v>0</v>
      </c>
      <c r="AO985" s="12">
        <v>0</v>
      </c>
      <c r="AP985" s="12">
        <v>0</v>
      </c>
      <c r="AR985" s="12">
        <v>0</v>
      </c>
      <c r="AS985" s="12">
        <v>0</v>
      </c>
      <c r="AU985" s="12">
        <v>0</v>
      </c>
      <c r="AV985" s="12">
        <v>0</v>
      </c>
      <c r="AX985" s="12">
        <v>0</v>
      </c>
      <c r="AY985" s="12">
        <v>0</v>
      </c>
    </row>
    <row r="986" spans="2:51" x14ac:dyDescent="0.25">
      <c r="B986" s="2">
        <v>872</v>
      </c>
      <c r="C986" s="1" t="str">
        <v>Монтаж и подключение коробки заземления КРЗ</v>
      </c>
      <c r="D986" s="2" t="str">
        <v>шт</v>
      </c>
      <c r="E986" s="2">
        <v>343.74</v>
      </c>
      <c r="F986" s="2">
        <v>20</v>
      </c>
      <c r="G986" s="3">
        <v>0</v>
      </c>
      <c r="H986" s="3">
        <v>6874.8</v>
      </c>
      <c r="J986" s="14">
        <v>0</v>
      </c>
      <c r="K986" s="14">
        <v>0</v>
      </c>
      <c r="N986" s="14">
        <v>20</v>
      </c>
      <c r="O986" s="14">
        <v>6874.8</v>
      </c>
      <c r="Q986" s="12">
        <v>0</v>
      </c>
      <c r="R986" s="12">
        <v>0</v>
      </c>
      <c r="T986" s="12">
        <v>0</v>
      </c>
      <c r="U986" s="12">
        <v>0</v>
      </c>
      <c r="W986" s="12">
        <v>0</v>
      </c>
      <c r="X986" s="12">
        <v>0</v>
      </c>
      <c r="Z986" s="12">
        <v>0</v>
      </c>
      <c r="AA986" s="12">
        <v>0</v>
      </c>
      <c r="AC986" s="12">
        <v>0</v>
      </c>
      <c r="AD986" s="12">
        <v>0</v>
      </c>
      <c r="AF986" s="12">
        <v>0</v>
      </c>
      <c r="AG986" s="12">
        <v>0</v>
      </c>
      <c r="AI986" s="12">
        <v>0</v>
      </c>
      <c r="AJ986" s="12">
        <v>0</v>
      </c>
      <c r="AL986" s="12">
        <v>0</v>
      </c>
      <c r="AM986" s="12">
        <v>0</v>
      </c>
      <c r="AO986" s="12">
        <v>0</v>
      </c>
      <c r="AP986" s="12">
        <v>0</v>
      </c>
      <c r="AR986" s="12">
        <v>0</v>
      </c>
      <c r="AS986" s="12">
        <v>0</v>
      </c>
      <c r="AU986" s="12">
        <v>0</v>
      </c>
      <c r="AV986" s="12">
        <v>0</v>
      </c>
      <c r="AX986" s="12">
        <v>0</v>
      </c>
      <c r="AY986" s="12">
        <v>0</v>
      </c>
    </row>
    <row r="987" spans="2:51" x14ac:dyDescent="0.25">
      <c r="B987" s="2">
        <v>873</v>
      </c>
      <c r="C987" s="1" t="str">
        <v>Звонок Зуммер-1-04 (2ТК) двухтональный без кнопки пластик АБС проводной 220В (Зуммер-1-04 (2ТК))</v>
      </c>
      <c r="D987" s="2" t="str">
        <v>шт</v>
      </c>
      <c r="E987" s="2">
        <v>261.54000000000002</v>
      </c>
      <c r="F987" s="2">
        <v>20</v>
      </c>
      <c r="G987" s="3">
        <v>5230.8</v>
      </c>
      <c r="H987" s="3">
        <v>0</v>
      </c>
      <c r="J987" s="14">
        <v>0</v>
      </c>
      <c r="K987" s="14">
        <v>0</v>
      </c>
      <c r="N987" s="14">
        <v>20</v>
      </c>
      <c r="O987" s="14">
        <v>5230.8</v>
      </c>
      <c r="Q987" s="12">
        <v>0</v>
      </c>
      <c r="R987" s="12">
        <v>0</v>
      </c>
      <c r="T987" s="12">
        <v>0</v>
      </c>
      <c r="U987" s="12">
        <v>0</v>
      </c>
      <c r="W987" s="12">
        <v>0</v>
      </c>
      <c r="X987" s="12">
        <v>0</v>
      </c>
      <c r="Z987" s="12">
        <v>0</v>
      </c>
      <c r="AA987" s="12">
        <v>0</v>
      </c>
      <c r="AC987" s="12">
        <v>0</v>
      </c>
      <c r="AD987" s="12">
        <v>0</v>
      </c>
      <c r="AF987" s="12">
        <v>0</v>
      </c>
      <c r="AG987" s="12">
        <v>0</v>
      </c>
      <c r="AI987" s="12">
        <v>0</v>
      </c>
      <c r="AJ987" s="12">
        <v>0</v>
      </c>
      <c r="AL987" s="12">
        <v>0</v>
      </c>
      <c r="AM987" s="12">
        <v>0</v>
      </c>
      <c r="AO987" s="12">
        <v>0</v>
      </c>
      <c r="AP987" s="12">
        <v>0</v>
      </c>
      <c r="AR987" s="12">
        <v>0</v>
      </c>
      <c r="AS987" s="12">
        <v>0</v>
      </c>
      <c r="AU987" s="12">
        <v>0</v>
      </c>
      <c r="AV987" s="12">
        <v>0</v>
      </c>
      <c r="AX987" s="12">
        <v>0</v>
      </c>
      <c r="AY987" s="12">
        <v>0</v>
      </c>
    </row>
    <row r="988" spans="2:51" x14ac:dyDescent="0.25">
      <c r="B988" s="2">
        <v>874</v>
      </c>
      <c r="C988" s="1" t="str">
        <v>Беларусь Кнопка для звонков</v>
      </c>
      <c r="D988" s="2" t="str">
        <v>шт</v>
      </c>
      <c r="E988" s="2">
        <v>74.73</v>
      </c>
      <c r="F988" s="2">
        <v>20</v>
      </c>
      <c r="G988" s="3">
        <v>1494.6</v>
      </c>
      <c r="H988" s="3">
        <v>0</v>
      </c>
      <c r="J988" s="14">
        <v>0</v>
      </c>
      <c r="K988" s="14">
        <v>0</v>
      </c>
      <c r="N988" s="14">
        <v>20</v>
      </c>
      <c r="O988" s="14">
        <v>1494.6000000000001</v>
      </c>
      <c r="Q988" s="12">
        <v>0</v>
      </c>
      <c r="R988" s="12">
        <v>0</v>
      </c>
      <c r="T988" s="12">
        <v>0</v>
      </c>
      <c r="U988" s="12">
        <v>0</v>
      </c>
      <c r="W988" s="12">
        <v>0</v>
      </c>
      <c r="X988" s="12">
        <v>0</v>
      </c>
      <c r="Z988" s="12">
        <v>0</v>
      </c>
      <c r="AA988" s="12">
        <v>0</v>
      </c>
      <c r="AC988" s="12">
        <v>0</v>
      </c>
      <c r="AD988" s="12">
        <v>0</v>
      </c>
      <c r="AF988" s="12">
        <v>0</v>
      </c>
      <c r="AG988" s="12">
        <v>0</v>
      </c>
      <c r="AI988" s="12">
        <v>0</v>
      </c>
      <c r="AJ988" s="12">
        <v>0</v>
      </c>
      <c r="AL988" s="12">
        <v>0</v>
      </c>
      <c r="AM988" s="12">
        <v>0</v>
      </c>
      <c r="AO988" s="12">
        <v>0</v>
      </c>
      <c r="AP988" s="12">
        <v>0</v>
      </c>
      <c r="AR988" s="12">
        <v>0</v>
      </c>
      <c r="AS988" s="12">
        <v>0</v>
      </c>
      <c r="AU988" s="12">
        <v>0</v>
      </c>
      <c r="AV988" s="12">
        <v>0</v>
      </c>
      <c r="AX988" s="12">
        <v>0</v>
      </c>
      <c r="AY988" s="12">
        <v>0</v>
      </c>
    </row>
    <row r="989" spans="2:51" x14ac:dyDescent="0.25">
      <c r="B989" s="2">
        <v>875</v>
      </c>
      <c r="C989" s="1" t="str">
        <v>Монтаж и подключение звонка</v>
      </c>
      <c r="D989" s="2" t="str">
        <v>шт</v>
      </c>
      <c r="E989" s="2">
        <v>160.13</v>
      </c>
      <c r="F989" s="2">
        <v>20</v>
      </c>
      <c r="G989" s="3">
        <v>0</v>
      </c>
      <c r="H989" s="3">
        <v>3202.6</v>
      </c>
      <c r="J989" s="14">
        <v>0</v>
      </c>
      <c r="K989" s="14">
        <v>0</v>
      </c>
      <c r="N989" s="14">
        <v>20</v>
      </c>
      <c r="O989" s="14">
        <v>3202.6</v>
      </c>
      <c r="Q989" s="12">
        <v>0</v>
      </c>
      <c r="R989" s="12">
        <v>0</v>
      </c>
      <c r="T989" s="12">
        <v>0</v>
      </c>
      <c r="U989" s="12">
        <v>0</v>
      </c>
      <c r="W989" s="12">
        <v>0</v>
      </c>
      <c r="X989" s="12">
        <v>0</v>
      </c>
      <c r="Z989" s="12">
        <v>0</v>
      </c>
      <c r="AA989" s="12">
        <v>0</v>
      </c>
      <c r="AC989" s="12">
        <v>0</v>
      </c>
      <c r="AD989" s="12">
        <v>0</v>
      </c>
      <c r="AF989" s="12">
        <v>0</v>
      </c>
      <c r="AG989" s="12">
        <v>0</v>
      </c>
      <c r="AI989" s="12">
        <v>0</v>
      </c>
      <c r="AJ989" s="12">
        <v>0</v>
      </c>
      <c r="AL989" s="12">
        <v>0</v>
      </c>
      <c r="AM989" s="12">
        <v>0</v>
      </c>
      <c r="AO989" s="12">
        <v>0</v>
      </c>
      <c r="AP989" s="12">
        <v>0</v>
      </c>
      <c r="AR989" s="12">
        <v>0</v>
      </c>
      <c r="AS989" s="12">
        <v>0</v>
      </c>
      <c r="AU989" s="12">
        <v>0</v>
      </c>
      <c r="AV989" s="12">
        <v>0</v>
      </c>
      <c r="AX989" s="12">
        <v>0</v>
      </c>
      <c r="AY989" s="12">
        <v>0</v>
      </c>
    </row>
    <row r="990" spans="2:51" x14ac:dyDescent="0.25">
      <c r="B990" s="2">
        <v>876</v>
      </c>
      <c r="C990" s="1" t="str">
        <v>Монтаж и подключение кнопки звонка</v>
      </c>
      <c r="D990" s="2" t="str">
        <v>шт</v>
      </c>
      <c r="E990" s="2">
        <v>160.13</v>
      </c>
      <c r="F990" s="2">
        <v>20</v>
      </c>
      <c r="G990" s="3">
        <v>0</v>
      </c>
      <c r="H990" s="3">
        <v>3202.6</v>
      </c>
      <c r="J990" s="14">
        <v>0</v>
      </c>
      <c r="K990" s="14">
        <v>0</v>
      </c>
      <c r="N990" s="14">
        <v>20</v>
      </c>
      <c r="O990" s="14">
        <v>3202.6</v>
      </c>
      <c r="Q990" s="12">
        <v>0</v>
      </c>
      <c r="R990" s="12">
        <v>0</v>
      </c>
      <c r="T990" s="12">
        <v>0</v>
      </c>
      <c r="U990" s="12">
        <v>0</v>
      </c>
      <c r="W990" s="12">
        <v>0</v>
      </c>
      <c r="X990" s="12">
        <v>0</v>
      </c>
      <c r="Z990" s="12">
        <v>0</v>
      </c>
      <c r="AA990" s="12">
        <v>0</v>
      </c>
      <c r="AC990" s="12">
        <v>0</v>
      </c>
      <c r="AD990" s="12">
        <v>0</v>
      </c>
      <c r="AF990" s="12">
        <v>0</v>
      </c>
      <c r="AG990" s="12">
        <v>0</v>
      </c>
      <c r="AI990" s="12">
        <v>0</v>
      </c>
      <c r="AJ990" s="12">
        <v>0</v>
      </c>
      <c r="AL990" s="12">
        <v>0</v>
      </c>
      <c r="AM990" s="12">
        <v>0</v>
      </c>
      <c r="AO990" s="12">
        <v>0</v>
      </c>
      <c r="AP990" s="12">
        <v>0</v>
      </c>
      <c r="AR990" s="12">
        <v>0</v>
      </c>
      <c r="AS990" s="12">
        <v>0</v>
      </c>
      <c r="AU990" s="12">
        <v>0</v>
      </c>
      <c r="AV990" s="12">
        <v>0</v>
      </c>
      <c r="AX990" s="12">
        <v>0</v>
      </c>
      <c r="AY990" s="12">
        <v>0</v>
      </c>
    </row>
    <row r="991" spans="2:51" x14ac:dyDescent="0.25">
      <c r="B991" s="2">
        <v>0</v>
      </c>
      <c r="C991" s="1" t="str">
        <v>5.Электромонтажные изделия</v>
      </c>
      <c r="D991" s="2">
        <v>0</v>
      </c>
      <c r="E991" s="2">
        <v>0</v>
      </c>
      <c r="F991" s="2">
        <v>0</v>
      </c>
      <c r="G991" s="3">
        <v>0</v>
      </c>
      <c r="H991" s="3">
        <v>0</v>
      </c>
      <c r="J991" s="14">
        <v>0</v>
      </c>
      <c r="K991" s="14">
        <v>0</v>
      </c>
      <c r="N991" s="14">
        <v>0</v>
      </c>
      <c r="O991" s="14">
        <v>0</v>
      </c>
      <c r="Q991" s="12">
        <v>0</v>
      </c>
      <c r="R991" s="12">
        <v>0</v>
      </c>
      <c r="T991" s="12">
        <v>0</v>
      </c>
      <c r="U991" s="12">
        <v>0</v>
      </c>
      <c r="W991" s="12">
        <v>0</v>
      </c>
      <c r="X991" s="12">
        <v>0</v>
      </c>
      <c r="Z991" s="12">
        <v>0</v>
      </c>
      <c r="AA991" s="12">
        <v>0</v>
      </c>
      <c r="AC991" s="12">
        <v>0</v>
      </c>
      <c r="AD991" s="12">
        <v>0</v>
      </c>
      <c r="AF991" s="12">
        <v>0</v>
      </c>
      <c r="AG991" s="12">
        <v>0</v>
      </c>
      <c r="AI991" s="12">
        <v>0</v>
      </c>
      <c r="AJ991" s="12">
        <v>0</v>
      </c>
      <c r="AL991" s="12">
        <v>0</v>
      </c>
      <c r="AM991" s="12">
        <v>0</v>
      </c>
      <c r="AO991" s="12">
        <v>0</v>
      </c>
      <c r="AP991" s="12">
        <v>0</v>
      </c>
      <c r="AR991" s="12">
        <v>0</v>
      </c>
      <c r="AS991" s="12">
        <v>0</v>
      </c>
      <c r="AU991" s="12">
        <v>0</v>
      </c>
      <c r="AV991" s="12">
        <v>0</v>
      </c>
      <c r="AX991" s="12">
        <v>0</v>
      </c>
      <c r="AY991" s="12">
        <v>0</v>
      </c>
    </row>
    <row r="992" spans="2:51" x14ac:dyDescent="0.25">
      <c r="B992" s="2">
        <v>877</v>
      </c>
      <c r="C992" s="1" t="str">
        <v>Скрутка СИЗ-1 2.5-4.5мм желтая</v>
      </c>
      <c r="D992" s="2" t="str">
        <v>шт</v>
      </c>
      <c r="E992" s="2">
        <v>4.0599999999999996</v>
      </c>
      <c r="F992" s="2">
        <v>300</v>
      </c>
      <c r="G992" s="3">
        <v>1218</v>
      </c>
      <c r="H992" s="3">
        <v>0</v>
      </c>
      <c r="J992" s="14">
        <v>300</v>
      </c>
      <c r="K992" s="14">
        <v>1217.9999999999998</v>
      </c>
      <c r="N992" s="14">
        <v>0</v>
      </c>
      <c r="O992" s="14">
        <v>0</v>
      </c>
      <c r="Q992" s="12">
        <v>0</v>
      </c>
      <c r="R992" s="12">
        <v>0</v>
      </c>
      <c r="T992" s="12">
        <v>0</v>
      </c>
      <c r="U992" s="12">
        <v>0</v>
      </c>
      <c r="W992" s="12">
        <v>300</v>
      </c>
      <c r="X992" s="12">
        <v>1217.9999999999998</v>
      </c>
      <c r="Z992" s="12">
        <v>0</v>
      </c>
      <c r="AA992" s="12">
        <v>0</v>
      </c>
      <c r="AC992" s="12">
        <v>0</v>
      </c>
      <c r="AD992" s="12">
        <v>0</v>
      </c>
      <c r="AF992" s="12">
        <v>0</v>
      </c>
      <c r="AG992" s="12">
        <v>0</v>
      </c>
      <c r="AI992" s="12">
        <v>0</v>
      </c>
      <c r="AJ992" s="12">
        <v>0</v>
      </c>
      <c r="AL992" s="12">
        <v>0</v>
      </c>
      <c r="AM992" s="12">
        <v>0</v>
      </c>
      <c r="AO992" s="12">
        <v>0</v>
      </c>
      <c r="AP992" s="12">
        <v>0</v>
      </c>
      <c r="AR992" s="12">
        <v>0</v>
      </c>
      <c r="AS992" s="12">
        <v>0</v>
      </c>
      <c r="AU992" s="12">
        <v>0</v>
      </c>
      <c r="AV992" s="12">
        <v>0</v>
      </c>
      <c r="AX992" s="12">
        <v>0</v>
      </c>
      <c r="AY992" s="12">
        <v>0</v>
      </c>
    </row>
    <row r="993" spans="2:51" x14ac:dyDescent="0.25">
      <c r="B993" s="2">
        <v>878</v>
      </c>
      <c r="C993" s="1" t="str">
        <v>Скрутка СИЗ-1 4-11мм красная</v>
      </c>
      <c r="D993" s="2" t="str">
        <v>шт</v>
      </c>
      <c r="E993" s="2">
        <v>5.34</v>
      </c>
      <c r="F993" s="2">
        <v>1300</v>
      </c>
      <c r="G993" s="3">
        <v>6942</v>
      </c>
      <c r="H993" s="3">
        <v>0</v>
      </c>
      <c r="J993" s="14">
        <v>1300</v>
      </c>
      <c r="K993" s="14">
        <v>6942</v>
      </c>
      <c r="N993" s="14">
        <v>0</v>
      </c>
      <c r="O993" s="14">
        <v>0</v>
      </c>
      <c r="Q993" s="12">
        <v>0</v>
      </c>
      <c r="R993" s="12">
        <v>0</v>
      </c>
      <c r="T993" s="12">
        <v>0</v>
      </c>
      <c r="U993" s="12">
        <v>0</v>
      </c>
      <c r="W993" s="12">
        <v>1300</v>
      </c>
      <c r="X993" s="12">
        <v>6942</v>
      </c>
      <c r="Z993" s="12">
        <v>0</v>
      </c>
      <c r="AA993" s="12">
        <v>0</v>
      </c>
      <c r="AC993" s="12">
        <v>0</v>
      </c>
      <c r="AD993" s="12">
        <v>0</v>
      </c>
      <c r="AF993" s="12">
        <v>0</v>
      </c>
      <c r="AG993" s="12">
        <v>0</v>
      </c>
      <c r="AI993" s="12">
        <v>0</v>
      </c>
      <c r="AJ993" s="12">
        <v>0</v>
      </c>
      <c r="AL993" s="12">
        <v>0</v>
      </c>
      <c r="AM993" s="12">
        <v>0</v>
      </c>
      <c r="AO993" s="12">
        <v>0</v>
      </c>
      <c r="AP993" s="12">
        <v>0</v>
      </c>
      <c r="AR993" s="12">
        <v>0</v>
      </c>
      <c r="AS993" s="12">
        <v>0</v>
      </c>
      <c r="AU993" s="12">
        <v>0</v>
      </c>
      <c r="AV993" s="12">
        <v>0</v>
      </c>
      <c r="AX993" s="12">
        <v>0</v>
      </c>
      <c r="AY993" s="12">
        <v>0</v>
      </c>
    </row>
    <row r="994" spans="2:51" x14ac:dyDescent="0.25">
      <c r="B994" s="2">
        <v>879</v>
      </c>
      <c r="C994" s="1" t="str">
        <v>Бирка кабельная У-134 квадрат 55х55 мм</v>
      </c>
      <c r="D994" s="2" t="str">
        <v>шт</v>
      </c>
      <c r="E994" s="2">
        <v>2.46</v>
      </c>
      <c r="F994" s="2">
        <v>20</v>
      </c>
      <c r="G994" s="3">
        <v>49.2</v>
      </c>
      <c r="H994" s="3">
        <v>0</v>
      </c>
      <c r="J994" s="14">
        <v>0</v>
      </c>
      <c r="K994" s="14">
        <v>0</v>
      </c>
      <c r="N994" s="14">
        <v>20</v>
      </c>
      <c r="O994" s="14">
        <v>49.2</v>
      </c>
      <c r="Q994" s="12">
        <v>0</v>
      </c>
      <c r="R994" s="12">
        <v>0</v>
      </c>
      <c r="T994" s="12">
        <v>0</v>
      </c>
      <c r="U994" s="12">
        <v>0</v>
      </c>
      <c r="W994" s="12">
        <v>0</v>
      </c>
      <c r="X994" s="12">
        <v>0</v>
      </c>
      <c r="Z994" s="12">
        <v>0</v>
      </c>
      <c r="AA994" s="12">
        <v>0</v>
      </c>
      <c r="AC994" s="12">
        <v>0</v>
      </c>
      <c r="AD994" s="12">
        <v>0</v>
      </c>
      <c r="AF994" s="12">
        <v>0</v>
      </c>
      <c r="AG994" s="12">
        <v>0</v>
      </c>
      <c r="AI994" s="12">
        <v>0</v>
      </c>
      <c r="AJ994" s="12">
        <v>0</v>
      </c>
      <c r="AL994" s="12">
        <v>0</v>
      </c>
      <c r="AM994" s="12">
        <v>0</v>
      </c>
      <c r="AO994" s="12">
        <v>0</v>
      </c>
      <c r="AP994" s="12">
        <v>0</v>
      </c>
      <c r="AR994" s="12">
        <v>0</v>
      </c>
      <c r="AS994" s="12">
        <v>0</v>
      </c>
      <c r="AU994" s="12">
        <v>0</v>
      </c>
      <c r="AV994" s="12">
        <v>0</v>
      </c>
      <c r="AX994" s="12">
        <v>0</v>
      </c>
      <c r="AY994" s="12">
        <v>0</v>
      </c>
    </row>
    <row r="995" spans="2:51" x14ac:dyDescent="0.25">
      <c r="B995" s="2">
        <v>880</v>
      </c>
      <c r="C995" s="1" t="str">
        <v>Коробка установочная 68мм (С3М2)</v>
      </c>
      <c r="D995" s="2" t="str">
        <v>шт</v>
      </c>
      <c r="E995" s="2">
        <v>12.81</v>
      </c>
      <c r="F995" s="2">
        <v>100</v>
      </c>
      <c r="G995" s="3">
        <v>1281</v>
      </c>
      <c r="H995" s="3">
        <v>0</v>
      </c>
      <c r="J995" s="14">
        <v>0</v>
      </c>
      <c r="K995" s="14">
        <v>0</v>
      </c>
      <c r="N995" s="14">
        <v>100</v>
      </c>
      <c r="O995" s="14">
        <v>1281</v>
      </c>
      <c r="Q995" s="12">
        <v>0</v>
      </c>
      <c r="R995" s="12">
        <v>0</v>
      </c>
      <c r="T995" s="12">
        <v>0</v>
      </c>
      <c r="U995" s="12">
        <v>0</v>
      </c>
      <c r="W995" s="12">
        <v>0</v>
      </c>
      <c r="X995" s="12">
        <v>0</v>
      </c>
      <c r="Z995" s="12">
        <v>0</v>
      </c>
      <c r="AA995" s="12">
        <v>0</v>
      </c>
      <c r="AC995" s="12">
        <v>0</v>
      </c>
      <c r="AD995" s="12">
        <v>0</v>
      </c>
      <c r="AF995" s="12">
        <v>0</v>
      </c>
      <c r="AG995" s="12">
        <v>0</v>
      </c>
      <c r="AI995" s="12">
        <v>0</v>
      </c>
      <c r="AJ995" s="12">
        <v>0</v>
      </c>
      <c r="AL995" s="12">
        <v>0</v>
      </c>
      <c r="AM995" s="12">
        <v>0</v>
      </c>
      <c r="AO995" s="12">
        <v>0</v>
      </c>
      <c r="AP995" s="12">
        <v>0</v>
      </c>
      <c r="AR995" s="12">
        <v>0</v>
      </c>
      <c r="AS995" s="12">
        <v>0</v>
      </c>
      <c r="AU995" s="12">
        <v>0</v>
      </c>
      <c r="AV995" s="12">
        <v>0</v>
      </c>
      <c r="AX995" s="12">
        <v>0</v>
      </c>
      <c r="AY995" s="12">
        <v>0</v>
      </c>
    </row>
    <row r="996" spans="2:51" x14ac:dyDescent="0.25">
      <c r="B996" s="2">
        <v>881</v>
      </c>
      <c r="C996" s="1" t="str">
        <v>Высверливание отверстия в кирпиче и вмазывание установочной коробки</v>
      </c>
      <c r="D996" s="2" t="str">
        <v>шт</v>
      </c>
      <c r="E996" s="2">
        <v>320.25</v>
      </c>
      <c r="F996" s="2">
        <v>100</v>
      </c>
      <c r="G996" s="3">
        <v>0</v>
      </c>
      <c r="H996" s="3">
        <v>32025</v>
      </c>
      <c r="J996" s="14">
        <v>0</v>
      </c>
      <c r="K996" s="14">
        <v>0</v>
      </c>
      <c r="N996" s="14">
        <v>100</v>
      </c>
      <c r="O996" s="14">
        <v>32025</v>
      </c>
      <c r="Q996" s="12">
        <v>0</v>
      </c>
      <c r="R996" s="12">
        <v>0</v>
      </c>
      <c r="T996" s="12">
        <v>0</v>
      </c>
      <c r="U996" s="12">
        <v>0</v>
      </c>
      <c r="W996" s="12">
        <v>0</v>
      </c>
      <c r="X996" s="12">
        <v>0</v>
      </c>
      <c r="Z996" s="12">
        <v>0</v>
      </c>
      <c r="AA996" s="12">
        <v>0</v>
      </c>
      <c r="AC996" s="12">
        <v>0</v>
      </c>
      <c r="AD996" s="12">
        <v>0</v>
      </c>
      <c r="AF996" s="12">
        <v>0</v>
      </c>
      <c r="AG996" s="12">
        <v>0</v>
      </c>
      <c r="AI996" s="12">
        <v>0</v>
      </c>
      <c r="AJ996" s="12">
        <v>0</v>
      </c>
      <c r="AL996" s="12">
        <v>0</v>
      </c>
      <c r="AM996" s="12">
        <v>0</v>
      </c>
      <c r="AO996" s="12">
        <v>0</v>
      </c>
      <c r="AP996" s="12">
        <v>0</v>
      </c>
      <c r="AR996" s="12">
        <v>0</v>
      </c>
      <c r="AS996" s="12">
        <v>0</v>
      </c>
      <c r="AU996" s="12">
        <v>0</v>
      </c>
      <c r="AV996" s="12">
        <v>0</v>
      </c>
      <c r="AX996" s="12">
        <v>0</v>
      </c>
      <c r="AY996" s="12">
        <v>0</v>
      </c>
    </row>
    <row r="997" spans="2:51" x14ac:dyDescent="0.25">
      <c r="B997" s="2">
        <v>882</v>
      </c>
      <c r="C997" s="1" t="str">
        <v>Крышка КОН-1М-04</v>
      </c>
      <c r="D997" s="2" t="str">
        <v>шт</v>
      </c>
      <c r="E997" s="2">
        <v>58.21</v>
      </c>
      <c r="F997" s="2">
        <v>273</v>
      </c>
      <c r="G997" s="3">
        <v>15891.33</v>
      </c>
      <c r="H997" s="3">
        <v>0</v>
      </c>
      <c r="J997" s="14">
        <v>273</v>
      </c>
      <c r="K997" s="14">
        <v>15891.33</v>
      </c>
      <c r="N997" s="14">
        <v>0</v>
      </c>
      <c r="O997" s="14">
        <v>0</v>
      </c>
      <c r="Q997" s="12">
        <v>0</v>
      </c>
      <c r="R997" s="12">
        <v>0</v>
      </c>
      <c r="T997" s="12">
        <v>0</v>
      </c>
      <c r="U997" s="12">
        <v>0</v>
      </c>
      <c r="W997" s="12">
        <v>273</v>
      </c>
      <c r="X997" s="12">
        <v>15891.33</v>
      </c>
      <c r="Z997" s="12">
        <v>0</v>
      </c>
      <c r="AA997" s="12">
        <v>0</v>
      </c>
      <c r="AC997" s="12">
        <v>0</v>
      </c>
      <c r="AD997" s="12">
        <v>0</v>
      </c>
      <c r="AF997" s="12">
        <v>0</v>
      </c>
      <c r="AG997" s="12">
        <v>0</v>
      </c>
      <c r="AI997" s="12">
        <v>0</v>
      </c>
      <c r="AJ997" s="12">
        <v>0</v>
      </c>
      <c r="AL997" s="12">
        <v>0</v>
      </c>
      <c r="AM997" s="12">
        <v>0</v>
      </c>
      <c r="AO997" s="12">
        <v>0</v>
      </c>
      <c r="AP997" s="12">
        <v>0</v>
      </c>
      <c r="AR997" s="12">
        <v>0</v>
      </c>
      <c r="AS997" s="12">
        <v>0</v>
      </c>
      <c r="AU997" s="12">
        <v>0</v>
      </c>
      <c r="AV997" s="12">
        <v>0</v>
      </c>
      <c r="AX997" s="12">
        <v>0</v>
      </c>
      <c r="AY997" s="12">
        <v>0</v>
      </c>
    </row>
    <row r="998" spans="2:51" x14ac:dyDescent="0.25">
      <c r="B998" s="2">
        <v>883</v>
      </c>
      <c r="C998" s="1" t="str">
        <v>Монтаж крышки КОН-1М-04</v>
      </c>
      <c r="D998" s="2" t="str">
        <v>шт</v>
      </c>
      <c r="E998" s="2">
        <v>80.06</v>
      </c>
      <c r="F998" s="2">
        <v>273</v>
      </c>
      <c r="G998" s="3">
        <v>0</v>
      </c>
      <c r="H998" s="3">
        <v>21856.38</v>
      </c>
      <c r="J998" s="14">
        <v>273</v>
      </c>
      <c r="K998" s="14">
        <v>21856.38</v>
      </c>
      <c r="N998" s="14">
        <v>0</v>
      </c>
      <c r="O998" s="14">
        <v>0</v>
      </c>
      <c r="Q998" s="12">
        <v>0</v>
      </c>
      <c r="R998" s="12">
        <v>0</v>
      </c>
      <c r="T998" s="12">
        <v>0</v>
      </c>
      <c r="U998" s="12">
        <v>0</v>
      </c>
      <c r="W998" s="12">
        <v>273</v>
      </c>
      <c r="X998" s="12">
        <v>21856.38</v>
      </c>
      <c r="Z998" s="12">
        <v>0</v>
      </c>
      <c r="AA998" s="12">
        <v>0</v>
      </c>
      <c r="AC998" s="12">
        <v>0</v>
      </c>
      <c r="AD998" s="12">
        <v>0</v>
      </c>
      <c r="AF998" s="12">
        <v>0</v>
      </c>
      <c r="AG998" s="12">
        <v>0</v>
      </c>
      <c r="AI998" s="12">
        <v>0</v>
      </c>
      <c r="AJ998" s="12">
        <v>0</v>
      </c>
      <c r="AL998" s="12">
        <v>0</v>
      </c>
      <c r="AM998" s="12">
        <v>0</v>
      </c>
      <c r="AO998" s="12">
        <v>0</v>
      </c>
      <c r="AP998" s="12">
        <v>0</v>
      </c>
      <c r="AR998" s="12">
        <v>0</v>
      </c>
      <c r="AS998" s="12">
        <v>0</v>
      </c>
      <c r="AU998" s="12">
        <v>0</v>
      </c>
      <c r="AV998" s="12">
        <v>0</v>
      </c>
      <c r="AX998" s="12">
        <v>0</v>
      </c>
      <c r="AY998" s="12">
        <v>0</v>
      </c>
    </row>
    <row r="999" spans="2:51" x14ac:dyDescent="0.25">
      <c r="B999" s="2">
        <v>884</v>
      </c>
      <c r="C999" s="1" t="str">
        <v>Подрозетник Ф65мм</v>
      </c>
      <c r="D999" s="2" t="str">
        <v>шт</v>
      </c>
      <c r="E999" s="2">
        <v>53.38</v>
      </c>
      <c r="F999" s="2">
        <v>20</v>
      </c>
      <c r="G999" s="3">
        <v>1067.5999999999999</v>
      </c>
      <c r="H999" s="3">
        <v>0</v>
      </c>
      <c r="J999" s="14">
        <v>0</v>
      </c>
      <c r="K999" s="14">
        <v>0</v>
      </c>
      <c r="N999" s="14">
        <v>20</v>
      </c>
      <c r="O999" s="14">
        <v>1067.6000000000001</v>
      </c>
      <c r="Q999" s="12">
        <v>0</v>
      </c>
      <c r="R999" s="12">
        <v>0</v>
      </c>
      <c r="T999" s="12">
        <v>0</v>
      </c>
      <c r="U999" s="12">
        <v>0</v>
      </c>
      <c r="W999" s="12">
        <v>0</v>
      </c>
      <c r="X999" s="12">
        <v>0</v>
      </c>
      <c r="Z999" s="12">
        <v>0</v>
      </c>
      <c r="AA999" s="12">
        <v>0</v>
      </c>
      <c r="AC999" s="12">
        <v>0</v>
      </c>
      <c r="AD999" s="12">
        <v>0</v>
      </c>
      <c r="AF999" s="12">
        <v>0</v>
      </c>
      <c r="AG999" s="12">
        <v>0</v>
      </c>
      <c r="AI999" s="12">
        <v>0</v>
      </c>
      <c r="AJ999" s="12">
        <v>0</v>
      </c>
      <c r="AL999" s="12">
        <v>0</v>
      </c>
      <c r="AM999" s="12">
        <v>0</v>
      </c>
      <c r="AO999" s="12">
        <v>0</v>
      </c>
      <c r="AP999" s="12">
        <v>0</v>
      </c>
      <c r="AR999" s="12">
        <v>0</v>
      </c>
      <c r="AS999" s="12">
        <v>0</v>
      </c>
      <c r="AU999" s="12">
        <v>0</v>
      </c>
      <c r="AV999" s="12">
        <v>0</v>
      </c>
      <c r="AX999" s="12">
        <v>0</v>
      </c>
      <c r="AY999" s="12">
        <v>0</v>
      </c>
    </row>
    <row r="1000" spans="2:51" x14ac:dyDescent="0.25">
      <c r="B1000" s="2">
        <v>885</v>
      </c>
      <c r="C1000" s="1" t="str">
        <v>Подрозетник Ф100мм</v>
      </c>
      <c r="D1000" s="2" t="str">
        <v>шт</v>
      </c>
      <c r="E1000" s="2">
        <v>64.05</v>
      </c>
      <c r="F1000" s="2">
        <v>20</v>
      </c>
      <c r="G1000" s="3">
        <v>1281</v>
      </c>
      <c r="H1000" s="3">
        <v>0</v>
      </c>
      <c r="J1000" s="14">
        <v>0</v>
      </c>
      <c r="K1000" s="14">
        <v>0</v>
      </c>
      <c r="N1000" s="14">
        <v>20</v>
      </c>
      <c r="O1000" s="14">
        <v>1281</v>
      </c>
      <c r="Q1000" s="12">
        <v>0</v>
      </c>
      <c r="R1000" s="12">
        <v>0</v>
      </c>
      <c r="T1000" s="12">
        <v>0</v>
      </c>
      <c r="U1000" s="12">
        <v>0</v>
      </c>
      <c r="W1000" s="12">
        <v>0</v>
      </c>
      <c r="X1000" s="12">
        <v>0</v>
      </c>
      <c r="Z1000" s="12">
        <v>0</v>
      </c>
      <c r="AA1000" s="12">
        <v>0</v>
      </c>
      <c r="AC1000" s="12">
        <v>0</v>
      </c>
      <c r="AD1000" s="12">
        <v>0</v>
      </c>
      <c r="AF1000" s="12">
        <v>0</v>
      </c>
      <c r="AG1000" s="12">
        <v>0</v>
      </c>
      <c r="AI1000" s="12">
        <v>0</v>
      </c>
      <c r="AJ1000" s="12">
        <v>0</v>
      </c>
      <c r="AL1000" s="12">
        <v>0</v>
      </c>
      <c r="AM1000" s="12">
        <v>0</v>
      </c>
      <c r="AO1000" s="12">
        <v>0</v>
      </c>
      <c r="AP1000" s="12">
        <v>0</v>
      </c>
      <c r="AR1000" s="12">
        <v>0</v>
      </c>
      <c r="AS1000" s="12">
        <v>0</v>
      </c>
      <c r="AU1000" s="12">
        <v>0</v>
      </c>
      <c r="AV1000" s="12">
        <v>0</v>
      </c>
      <c r="AX1000" s="12">
        <v>0</v>
      </c>
      <c r="AY1000" s="12">
        <v>0</v>
      </c>
    </row>
    <row r="1001" spans="2:51" x14ac:dyDescent="0.25">
      <c r="B1001" s="2">
        <v>886</v>
      </c>
      <c r="C1001" s="1" t="str">
        <v>Монтаж подрозетника</v>
      </c>
      <c r="D1001" s="2" t="str">
        <v>шт</v>
      </c>
      <c r="E1001" s="2">
        <v>80.06</v>
      </c>
      <c r="F1001" s="2">
        <v>40</v>
      </c>
      <c r="G1001" s="3">
        <v>0</v>
      </c>
      <c r="H1001" s="3">
        <v>3202.4</v>
      </c>
      <c r="J1001" s="14">
        <v>0</v>
      </c>
      <c r="K1001" s="14">
        <v>0</v>
      </c>
      <c r="N1001" s="14">
        <v>40</v>
      </c>
      <c r="O1001" s="14">
        <v>3202.4</v>
      </c>
      <c r="Q1001" s="12">
        <v>0</v>
      </c>
      <c r="R1001" s="12">
        <v>0</v>
      </c>
      <c r="T1001" s="12">
        <v>0</v>
      </c>
      <c r="U1001" s="12">
        <v>0</v>
      </c>
      <c r="W1001" s="12">
        <v>0</v>
      </c>
      <c r="X1001" s="12">
        <v>0</v>
      </c>
      <c r="Z1001" s="12">
        <v>0</v>
      </c>
      <c r="AA1001" s="12">
        <v>0</v>
      </c>
      <c r="AC1001" s="12">
        <v>0</v>
      </c>
      <c r="AD1001" s="12">
        <v>0</v>
      </c>
      <c r="AF1001" s="12">
        <v>0</v>
      </c>
      <c r="AG1001" s="12">
        <v>0</v>
      </c>
      <c r="AI1001" s="12">
        <v>0</v>
      </c>
      <c r="AJ1001" s="12">
        <v>0</v>
      </c>
      <c r="AL1001" s="12">
        <v>0</v>
      </c>
      <c r="AM1001" s="12">
        <v>0</v>
      </c>
      <c r="AO1001" s="12">
        <v>0</v>
      </c>
      <c r="AP1001" s="12">
        <v>0</v>
      </c>
      <c r="AR1001" s="12">
        <v>0</v>
      </c>
      <c r="AS1001" s="12">
        <v>0</v>
      </c>
      <c r="AU1001" s="12">
        <v>0</v>
      </c>
      <c r="AV1001" s="12">
        <v>0</v>
      </c>
      <c r="AX1001" s="12">
        <v>0</v>
      </c>
      <c r="AY1001" s="12">
        <v>0</v>
      </c>
    </row>
    <row r="1002" spans="2:51" x14ac:dyDescent="0.25">
      <c r="B1002" s="2">
        <v>0</v>
      </c>
      <c r="C1002" s="1" t="str">
        <v>6. Материалы</v>
      </c>
      <c r="D1002" s="2">
        <v>0</v>
      </c>
      <c r="E1002" s="2">
        <v>0</v>
      </c>
      <c r="F1002" s="2">
        <v>0</v>
      </c>
      <c r="G1002" s="3">
        <v>0</v>
      </c>
      <c r="H1002" s="3">
        <v>0</v>
      </c>
      <c r="J1002" s="14">
        <v>0</v>
      </c>
      <c r="K1002" s="14">
        <v>0</v>
      </c>
      <c r="N1002" s="14">
        <v>0</v>
      </c>
      <c r="O1002" s="14">
        <v>0</v>
      </c>
      <c r="Q1002" s="12">
        <v>0</v>
      </c>
      <c r="R1002" s="12">
        <v>0</v>
      </c>
      <c r="T1002" s="12">
        <v>0</v>
      </c>
      <c r="U1002" s="12">
        <v>0</v>
      </c>
      <c r="W1002" s="12">
        <v>0</v>
      </c>
      <c r="X1002" s="12">
        <v>0</v>
      </c>
      <c r="Z1002" s="12">
        <v>0</v>
      </c>
      <c r="AA1002" s="12">
        <v>0</v>
      </c>
      <c r="AC1002" s="12">
        <v>0</v>
      </c>
      <c r="AD1002" s="12">
        <v>0</v>
      </c>
      <c r="AF1002" s="12">
        <v>0</v>
      </c>
      <c r="AG1002" s="12">
        <v>0</v>
      </c>
      <c r="AI1002" s="12">
        <v>0</v>
      </c>
      <c r="AJ1002" s="12">
        <v>0</v>
      </c>
      <c r="AL1002" s="12">
        <v>0</v>
      </c>
      <c r="AM1002" s="12">
        <v>0</v>
      </c>
      <c r="AO1002" s="12">
        <v>0</v>
      </c>
      <c r="AP1002" s="12">
        <v>0</v>
      </c>
      <c r="AR1002" s="12">
        <v>0</v>
      </c>
      <c r="AS1002" s="12">
        <v>0</v>
      </c>
      <c r="AU1002" s="12">
        <v>0</v>
      </c>
      <c r="AV1002" s="12">
        <v>0</v>
      </c>
      <c r="AX1002" s="12">
        <v>0</v>
      </c>
      <c r="AY1002" s="12">
        <v>0</v>
      </c>
    </row>
    <row r="1003" spans="2:51" x14ac:dyDescent="0.25">
      <c r="B1003" s="2">
        <v>887</v>
      </c>
      <c r="C1003" s="1" t="str">
        <v>Пена монтажная Roof Complect огнеупорная (890гр)</v>
      </c>
      <c r="D1003" s="2" t="str">
        <v>шт</v>
      </c>
      <c r="E1003" s="2">
        <v>640.5</v>
      </c>
      <c r="F1003" s="2">
        <v>8</v>
      </c>
      <c r="G1003" s="3">
        <v>5124</v>
      </c>
      <c r="H1003" s="3">
        <v>0</v>
      </c>
      <c r="J1003" s="14">
        <v>0</v>
      </c>
      <c r="K1003" s="14">
        <v>0</v>
      </c>
      <c r="N1003" s="14">
        <v>8</v>
      </c>
      <c r="O1003" s="14">
        <v>5124</v>
      </c>
      <c r="Q1003" s="12">
        <v>0</v>
      </c>
      <c r="R1003" s="12">
        <v>0</v>
      </c>
      <c r="T1003" s="12">
        <v>0</v>
      </c>
      <c r="U1003" s="12">
        <v>0</v>
      </c>
      <c r="W1003" s="12">
        <v>0</v>
      </c>
      <c r="X1003" s="12">
        <v>0</v>
      </c>
      <c r="Z1003" s="12">
        <v>0</v>
      </c>
      <c r="AA1003" s="12">
        <v>0</v>
      </c>
      <c r="AC1003" s="12">
        <v>0</v>
      </c>
      <c r="AD1003" s="12">
        <v>0</v>
      </c>
      <c r="AF1003" s="12">
        <v>0</v>
      </c>
      <c r="AG1003" s="12">
        <v>0</v>
      </c>
      <c r="AI1003" s="12">
        <v>0</v>
      </c>
      <c r="AJ1003" s="12">
        <v>0</v>
      </c>
      <c r="AL1003" s="12">
        <v>0</v>
      </c>
      <c r="AM1003" s="12">
        <v>0</v>
      </c>
      <c r="AO1003" s="12">
        <v>0</v>
      </c>
      <c r="AP1003" s="12">
        <v>0</v>
      </c>
      <c r="AR1003" s="12">
        <v>0</v>
      </c>
      <c r="AS1003" s="12">
        <v>0</v>
      </c>
      <c r="AU1003" s="12">
        <v>0</v>
      </c>
      <c r="AV1003" s="12">
        <v>0</v>
      </c>
      <c r="AX1003" s="12">
        <v>0</v>
      </c>
      <c r="AY1003" s="12">
        <v>0</v>
      </c>
    </row>
    <row r="1004" spans="2:51" x14ac:dyDescent="0.25">
      <c r="B1004" s="2">
        <v>888</v>
      </c>
      <c r="C1004" s="1" t="str">
        <v>Герметик огнезащитный ведро 10кг</v>
      </c>
      <c r="D1004" s="2" t="str">
        <v>шт</v>
      </c>
      <c r="E1004" s="2">
        <v>2028.25</v>
      </c>
      <c r="F1004" s="2">
        <v>1</v>
      </c>
      <c r="G1004" s="3">
        <v>2028.25</v>
      </c>
      <c r="H1004" s="3">
        <v>0</v>
      </c>
      <c r="J1004" s="14">
        <v>0</v>
      </c>
      <c r="K1004" s="14">
        <v>0</v>
      </c>
      <c r="N1004" s="14">
        <v>1</v>
      </c>
      <c r="O1004" s="14">
        <v>2028.25</v>
      </c>
      <c r="Q1004" s="12">
        <v>0</v>
      </c>
      <c r="R1004" s="12">
        <v>0</v>
      </c>
      <c r="T1004" s="12">
        <v>0</v>
      </c>
      <c r="U1004" s="12">
        <v>0</v>
      </c>
      <c r="W1004" s="12">
        <v>0</v>
      </c>
      <c r="X1004" s="12">
        <v>0</v>
      </c>
      <c r="Z1004" s="12">
        <v>0</v>
      </c>
      <c r="AA1004" s="12">
        <v>0</v>
      </c>
      <c r="AC1004" s="12">
        <v>0</v>
      </c>
      <c r="AD1004" s="12">
        <v>0</v>
      </c>
      <c r="AF1004" s="12">
        <v>0</v>
      </c>
      <c r="AG1004" s="12">
        <v>0</v>
      </c>
      <c r="AI1004" s="12">
        <v>0</v>
      </c>
      <c r="AJ1004" s="12">
        <v>0</v>
      </c>
      <c r="AL1004" s="12">
        <v>0</v>
      </c>
      <c r="AM1004" s="12">
        <v>0</v>
      </c>
      <c r="AO1004" s="12">
        <v>0</v>
      </c>
      <c r="AP1004" s="12">
        <v>0</v>
      </c>
      <c r="AR1004" s="12">
        <v>0</v>
      </c>
      <c r="AS1004" s="12">
        <v>0</v>
      </c>
      <c r="AU1004" s="12">
        <v>0</v>
      </c>
      <c r="AV1004" s="12">
        <v>0</v>
      </c>
      <c r="AX1004" s="12">
        <v>0</v>
      </c>
      <c r="AY1004" s="12">
        <v>0</v>
      </c>
    </row>
    <row r="1005" spans="2:51" x14ac:dyDescent="0.25">
      <c r="B1005" s="2">
        <v>0</v>
      </c>
      <c r="C1005" s="1" t="str">
        <v>Ось 13-16/А-В (4.БС21М секция №10)</v>
      </c>
      <c r="D1005" s="2">
        <v>0</v>
      </c>
      <c r="E1005" s="2">
        <v>0</v>
      </c>
      <c r="F1005" s="2">
        <v>0</v>
      </c>
      <c r="G1005" s="3">
        <v>0</v>
      </c>
      <c r="H1005" s="3">
        <v>0</v>
      </c>
      <c r="J1005" s="14">
        <v>0</v>
      </c>
      <c r="K1005" s="14">
        <v>0</v>
      </c>
      <c r="N1005" s="14">
        <v>0</v>
      </c>
      <c r="O1005" s="14">
        <v>0</v>
      </c>
      <c r="Q1005" s="12">
        <v>0</v>
      </c>
      <c r="R1005" s="12">
        <v>0</v>
      </c>
      <c r="T1005" s="12">
        <v>0</v>
      </c>
      <c r="U1005" s="12">
        <v>0</v>
      </c>
      <c r="W1005" s="12">
        <v>0</v>
      </c>
      <c r="X1005" s="12">
        <v>0</v>
      </c>
      <c r="Z1005" s="12">
        <v>0</v>
      </c>
      <c r="AA1005" s="12">
        <v>0</v>
      </c>
      <c r="AC1005" s="12">
        <v>0</v>
      </c>
      <c r="AD1005" s="12">
        <v>0</v>
      </c>
      <c r="AF1005" s="12">
        <v>0</v>
      </c>
      <c r="AG1005" s="12">
        <v>0</v>
      </c>
      <c r="AI1005" s="12">
        <v>0</v>
      </c>
      <c r="AJ1005" s="12">
        <v>0</v>
      </c>
      <c r="AL1005" s="12">
        <v>0</v>
      </c>
      <c r="AM1005" s="12">
        <v>0</v>
      </c>
      <c r="AO1005" s="12">
        <v>0</v>
      </c>
      <c r="AP1005" s="12">
        <v>0</v>
      </c>
      <c r="AR1005" s="12">
        <v>0</v>
      </c>
      <c r="AS1005" s="12">
        <v>0</v>
      </c>
      <c r="AU1005" s="12">
        <v>0</v>
      </c>
      <c r="AV1005" s="12">
        <v>0</v>
      </c>
      <c r="AX1005" s="12">
        <v>0</v>
      </c>
      <c r="AY1005" s="12">
        <v>0</v>
      </c>
    </row>
    <row r="1006" spans="2:51" x14ac:dyDescent="0.25">
      <c r="B1006" s="2">
        <v>0</v>
      </c>
      <c r="C1006" s="1" t="str">
        <v>1.Низковольтное оборудование</v>
      </c>
      <c r="D1006" s="2">
        <v>0</v>
      </c>
      <c r="E1006" s="2">
        <v>0</v>
      </c>
      <c r="F1006" s="2">
        <v>0</v>
      </c>
      <c r="G1006" s="3">
        <v>0</v>
      </c>
      <c r="H1006" s="3">
        <v>0</v>
      </c>
      <c r="J1006" s="14">
        <v>0</v>
      </c>
      <c r="K1006" s="14">
        <v>0</v>
      </c>
      <c r="N1006" s="14">
        <v>0</v>
      </c>
      <c r="O1006" s="14">
        <v>0</v>
      </c>
      <c r="Q1006" s="12">
        <v>0</v>
      </c>
      <c r="R1006" s="12">
        <v>0</v>
      </c>
      <c r="T1006" s="12">
        <v>0</v>
      </c>
      <c r="U1006" s="12">
        <v>0</v>
      </c>
      <c r="W1006" s="12">
        <v>0</v>
      </c>
      <c r="X1006" s="12">
        <v>0</v>
      </c>
      <c r="Z1006" s="12">
        <v>0</v>
      </c>
      <c r="AA1006" s="12">
        <v>0</v>
      </c>
      <c r="AC1006" s="12">
        <v>0</v>
      </c>
      <c r="AD1006" s="12">
        <v>0</v>
      </c>
      <c r="AF1006" s="12">
        <v>0</v>
      </c>
      <c r="AG1006" s="12">
        <v>0</v>
      </c>
      <c r="AI1006" s="12">
        <v>0</v>
      </c>
      <c r="AJ1006" s="12">
        <v>0</v>
      </c>
      <c r="AL1006" s="12">
        <v>0</v>
      </c>
      <c r="AM1006" s="12">
        <v>0</v>
      </c>
      <c r="AO1006" s="12">
        <v>0</v>
      </c>
      <c r="AP1006" s="12">
        <v>0</v>
      </c>
      <c r="AR1006" s="12">
        <v>0</v>
      </c>
      <c r="AS1006" s="12">
        <v>0</v>
      </c>
      <c r="AU1006" s="12">
        <v>0</v>
      </c>
      <c r="AV1006" s="12">
        <v>0</v>
      </c>
      <c r="AX1006" s="12">
        <v>0</v>
      </c>
      <c r="AY1006" s="12">
        <v>0</v>
      </c>
    </row>
    <row r="1007" spans="2:51" x14ac:dyDescent="0.25">
      <c r="B1007" s="2">
        <v>889</v>
      </c>
      <c r="C1007" s="1" t="str">
        <v>ЩК в комплекте</v>
      </c>
      <c r="D1007" s="2" t="str">
        <v>шт</v>
      </c>
      <c r="E1007" s="2">
        <v>6351.63</v>
      </c>
      <c r="F1007" s="2">
        <v>15</v>
      </c>
      <c r="G1007" s="3">
        <v>95274.45</v>
      </c>
      <c r="H1007" s="3">
        <v>0</v>
      </c>
      <c r="J1007" s="14">
        <v>0</v>
      </c>
      <c r="K1007" s="14">
        <v>0</v>
      </c>
      <c r="N1007" s="14">
        <v>15</v>
      </c>
      <c r="O1007" s="14">
        <v>95274.45</v>
      </c>
      <c r="Q1007" s="12">
        <v>0</v>
      </c>
      <c r="R1007" s="12">
        <v>0</v>
      </c>
      <c r="T1007" s="12">
        <v>0</v>
      </c>
      <c r="U1007" s="12">
        <v>0</v>
      </c>
      <c r="W1007" s="12">
        <v>0</v>
      </c>
      <c r="X1007" s="12">
        <v>0</v>
      </c>
      <c r="Z1007" s="12">
        <v>0</v>
      </c>
      <c r="AA1007" s="12">
        <v>0</v>
      </c>
      <c r="AC1007" s="12">
        <v>0</v>
      </c>
      <c r="AD1007" s="12">
        <v>0</v>
      </c>
      <c r="AF1007" s="12">
        <v>0</v>
      </c>
      <c r="AG1007" s="12">
        <v>0</v>
      </c>
      <c r="AI1007" s="12">
        <v>0</v>
      </c>
      <c r="AJ1007" s="12">
        <v>0</v>
      </c>
      <c r="AL1007" s="12">
        <v>0</v>
      </c>
      <c r="AM1007" s="12">
        <v>0</v>
      </c>
      <c r="AO1007" s="12">
        <v>0</v>
      </c>
      <c r="AP1007" s="12">
        <v>0</v>
      </c>
      <c r="AR1007" s="12">
        <v>0</v>
      </c>
      <c r="AS1007" s="12">
        <v>0</v>
      </c>
      <c r="AU1007" s="12">
        <v>0</v>
      </c>
      <c r="AV1007" s="12">
        <v>0</v>
      </c>
      <c r="AX1007" s="12">
        <v>0</v>
      </c>
      <c r="AY1007" s="12">
        <v>0</v>
      </c>
    </row>
    <row r="1008" spans="2:51" x14ac:dyDescent="0.25">
      <c r="B1008" s="2">
        <v>890</v>
      </c>
      <c r="C1008" s="1" t="str">
        <v>Счетчик электронный, 230В, 5(80)А, 1/2 кл.точности СЕ207 R7 849.2.ОА.QUVLF SPds</v>
      </c>
      <c r="D1008" s="2" t="str">
        <v>шт</v>
      </c>
      <c r="E1008" s="2">
        <v>0</v>
      </c>
      <c r="F1008" s="2">
        <v>15</v>
      </c>
      <c r="G1008" s="3">
        <v>0</v>
      </c>
      <c r="H1008" s="3">
        <v>0</v>
      </c>
      <c r="J1008" s="14">
        <v>0</v>
      </c>
      <c r="K1008" s="14">
        <v>0</v>
      </c>
      <c r="N1008" s="14">
        <v>15</v>
      </c>
      <c r="O1008" s="14">
        <v>0</v>
      </c>
      <c r="Q1008" s="12">
        <v>0</v>
      </c>
      <c r="R1008" s="12">
        <v>0</v>
      </c>
      <c r="T1008" s="12">
        <v>0</v>
      </c>
      <c r="U1008" s="12">
        <v>0</v>
      </c>
      <c r="W1008" s="12">
        <v>0</v>
      </c>
      <c r="X1008" s="12">
        <v>0</v>
      </c>
      <c r="Z1008" s="12">
        <v>0</v>
      </c>
      <c r="AA1008" s="12">
        <v>0</v>
      </c>
      <c r="AC1008" s="12">
        <v>0</v>
      </c>
      <c r="AD1008" s="12">
        <v>0</v>
      </c>
      <c r="AF1008" s="12">
        <v>0</v>
      </c>
      <c r="AG1008" s="12">
        <v>0</v>
      </c>
      <c r="AI1008" s="12">
        <v>0</v>
      </c>
      <c r="AJ1008" s="12">
        <v>0</v>
      </c>
      <c r="AL1008" s="12">
        <v>0</v>
      </c>
      <c r="AM1008" s="12">
        <v>0</v>
      </c>
      <c r="AO1008" s="12">
        <v>0</v>
      </c>
      <c r="AP1008" s="12">
        <v>0</v>
      </c>
      <c r="AR1008" s="12">
        <v>0</v>
      </c>
      <c r="AS1008" s="12">
        <v>0</v>
      </c>
      <c r="AU1008" s="12">
        <v>0</v>
      </c>
      <c r="AV1008" s="12">
        <v>0</v>
      </c>
      <c r="AX1008" s="12">
        <v>0</v>
      </c>
      <c r="AY1008" s="12">
        <v>0</v>
      </c>
    </row>
    <row r="1009" spans="2:51" x14ac:dyDescent="0.25">
      <c r="B1009" s="2">
        <v>891</v>
      </c>
      <c r="C1009" s="1" t="str">
        <v>Монтаж и подключение ЩК</v>
      </c>
      <c r="D1009" s="2" t="str">
        <v>шт</v>
      </c>
      <c r="E1009" s="2">
        <v>2668.75</v>
      </c>
      <c r="F1009" s="2">
        <v>15</v>
      </c>
      <c r="G1009" s="3">
        <v>0</v>
      </c>
      <c r="H1009" s="3">
        <v>40031.25</v>
      </c>
      <c r="J1009" s="14">
        <v>0</v>
      </c>
      <c r="K1009" s="14">
        <v>0</v>
      </c>
      <c r="N1009" s="14">
        <v>15</v>
      </c>
      <c r="O1009" s="14">
        <v>40031.25</v>
      </c>
      <c r="Q1009" s="12">
        <v>0</v>
      </c>
      <c r="R1009" s="12">
        <v>0</v>
      </c>
      <c r="T1009" s="12">
        <v>0</v>
      </c>
      <c r="U1009" s="12">
        <v>0</v>
      </c>
      <c r="W1009" s="12">
        <v>0</v>
      </c>
      <c r="X1009" s="12">
        <v>0</v>
      </c>
      <c r="Z1009" s="12">
        <v>0</v>
      </c>
      <c r="AA1009" s="12">
        <v>0</v>
      </c>
      <c r="AC1009" s="12">
        <v>0</v>
      </c>
      <c r="AD1009" s="12">
        <v>0</v>
      </c>
      <c r="AF1009" s="12">
        <v>0</v>
      </c>
      <c r="AG1009" s="12">
        <v>0</v>
      </c>
      <c r="AI1009" s="12">
        <v>0</v>
      </c>
      <c r="AJ1009" s="12">
        <v>0</v>
      </c>
      <c r="AL1009" s="12">
        <v>0</v>
      </c>
      <c r="AM1009" s="12">
        <v>0</v>
      </c>
      <c r="AO1009" s="12">
        <v>0</v>
      </c>
      <c r="AP1009" s="12">
        <v>0</v>
      </c>
      <c r="AR1009" s="12">
        <v>0</v>
      </c>
      <c r="AS1009" s="12">
        <v>0</v>
      </c>
      <c r="AU1009" s="12">
        <v>0</v>
      </c>
      <c r="AV1009" s="12">
        <v>0</v>
      </c>
      <c r="AX1009" s="12">
        <v>0</v>
      </c>
      <c r="AY1009" s="12">
        <v>0</v>
      </c>
    </row>
    <row r="1010" spans="2:51" x14ac:dyDescent="0.25">
      <c r="B1010" s="2">
        <v>892</v>
      </c>
      <c r="C1010" s="1" t="str">
        <v>Кабель-канал 60х40 ЭЛЕКОР белый (18м) IEK</v>
      </c>
      <c r="D1010" s="2" t="str">
        <v>м</v>
      </c>
      <c r="E1010" s="2">
        <v>264.60000000000002</v>
      </c>
      <c r="F1010" s="2">
        <v>15</v>
      </c>
      <c r="G1010" s="3">
        <v>3969</v>
      </c>
      <c r="H1010" s="3">
        <v>0</v>
      </c>
      <c r="J1010" s="14">
        <v>0</v>
      </c>
      <c r="K1010" s="14">
        <v>0</v>
      </c>
      <c r="N1010" s="14">
        <v>15</v>
      </c>
      <c r="O1010" s="14">
        <v>3969.0000000000005</v>
      </c>
      <c r="Q1010" s="12">
        <v>0</v>
      </c>
      <c r="R1010" s="12">
        <v>0</v>
      </c>
      <c r="T1010" s="12">
        <v>0</v>
      </c>
      <c r="U1010" s="12">
        <v>0</v>
      </c>
      <c r="W1010" s="12">
        <v>0</v>
      </c>
      <c r="X1010" s="12">
        <v>0</v>
      </c>
      <c r="Z1010" s="12">
        <v>0</v>
      </c>
      <c r="AA1010" s="12">
        <v>0</v>
      </c>
      <c r="AC1010" s="12">
        <v>0</v>
      </c>
      <c r="AD1010" s="12">
        <v>0</v>
      </c>
      <c r="AF1010" s="12">
        <v>0</v>
      </c>
      <c r="AG1010" s="12">
        <v>0</v>
      </c>
      <c r="AI1010" s="12">
        <v>0</v>
      </c>
      <c r="AJ1010" s="12">
        <v>0</v>
      </c>
      <c r="AL1010" s="12">
        <v>0</v>
      </c>
      <c r="AM1010" s="12">
        <v>0</v>
      </c>
      <c r="AO1010" s="12">
        <v>0</v>
      </c>
      <c r="AP1010" s="12">
        <v>0</v>
      </c>
      <c r="AR1010" s="12">
        <v>0</v>
      </c>
      <c r="AS1010" s="12">
        <v>0</v>
      </c>
      <c r="AU1010" s="12">
        <v>0</v>
      </c>
      <c r="AV1010" s="12">
        <v>0</v>
      </c>
      <c r="AX1010" s="12">
        <v>0</v>
      </c>
      <c r="AY1010" s="12">
        <v>0</v>
      </c>
    </row>
    <row r="1011" spans="2:51" x14ac:dyDescent="0.25">
      <c r="B1011" s="2">
        <v>893</v>
      </c>
      <c r="C1011" s="1" t="str">
        <v>Монтаж кабель-канала</v>
      </c>
      <c r="D1011" s="2" t="str">
        <v>м</v>
      </c>
      <c r="E1011" s="2">
        <v>330.75</v>
      </c>
      <c r="F1011" s="2">
        <v>15</v>
      </c>
      <c r="G1011" s="3">
        <v>0</v>
      </c>
      <c r="H1011" s="3">
        <v>4961.25</v>
      </c>
      <c r="J1011" s="14">
        <v>0</v>
      </c>
      <c r="K1011" s="14">
        <v>0</v>
      </c>
      <c r="N1011" s="14">
        <v>15</v>
      </c>
      <c r="O1011" s="14">
        <v>4961.25</v>
      </c>
      <c r="Q1011" s="12">
        <v>0</v>
      </c>
      <c r="R1011" s="12">
        <v>0</v>
      </c>
      <c r="T1011" s="12">
        <v>0</v>
      </c>
      <c r="U1011" s="12">
        <v>0</v>
      </c>
      <c r="W1011" s="12">
        <v>0</v>
      </c>
      <c r="X1011" s="12">
        <v>0</v>
      </c>
      <c r="Z1011" s="12">
        <v>0</v>
      </c>
      <c r="AA1011" s="12">
        <v>0</v>
      </c>
      <c r="AC1011" s="12">
        <v>0</v>
      </c>
      <c r="AD1011" s="12">
        <v>0</v>
      </c>
      <c r="AF1011" s="12">
        <v>0</v>
      </c>
      <c r="AG1011" s="12">
        <v>0</v>
      </c>
      <c r="AI1011" s="12">
        <v>0</v>
      </c>
      <c r="AJ1011" s="12">
        <v>0</v>
      </c>
      <c r="AL1011" s="12">
        <v>0</v>
      </c>
      <c r="AM1011" s="12">
        <v>0</v>
      </c>
      <c r="AO1011" s="12">
        <v>0</v>
      </c>
      <c r="AP1011" s="12">
        <v>0</v>
      </c>
      <c r="AR1011" s="12">
        <v>0</v>
      </c>
      <c r="AS1011" s="12">
        <v>0</v>
      </c>
      <c r="AU1011" s="12">
        <v>0</v>
      </c>
      <c r="AV1011" s="12">
        <v>0</v>
      </c>
      <c r="AX1011" s="12">
        <v>0</v>
      </c>
      <c r="AY1011" s="12">
        <v>0</v>
      </c>
    </row>
    <row r="1012" spans="2:51" x14ac:dyDescent="0.25">
      <c r="B1012" s="2">
        <v>894</v>
      </c>
      <c r="C1012" s="1" t="str">
        <v>Корпус щита этажного ЩЭ</v>
      </c>
      <c r="D1012" s="2" t="str">
        <v>шт</v>
      </c>
      <c r="E1012" s="2">
        <v>8486.6299999999992</v>
      </c>
      <c r="F1012" s="2">
        <v>4</v>
      </c>
      <c r="G1012" s="3">
        <v>33946.519999999997</v>
      </c>
      <c r="H1012" s="3">
        <v>0</v>
      </c>
      <c r="J1012" s="14">
        <v>4</v>
      </c>
      <c r="K1012" s="14">
        <v>33946.519999999997</v>
      </c>
      <c r="N1012" s="14">
        <v>0</v>
      </c>
      <c r="O1012" s="14">
        <v>0</v>
      </c>
      <c r="Q1012" s="12">
        <v>0</v>
      </c>
      <c r="R1012" s="12">
        <v>0</v>
      </c>
      <c r="T1012" s="12">
        <v>0</v>
      </c>
      <c r="U1012" s="12">
        <v>0</v>
      </c>
      <c r="W1012" s="12">
        <v>4</v>
      </c>
      <c r="X1012" s="12">
        <v>33946.519999999997</v>
      </c>
      <c r="Z1012" s="12">
        <v>0</v>
      </c>
      <c r="AA1012" s="12">
        <v>0</v>
      </c>
      <c r="AC1012" s="12">
        <v>0</v>
      </c>
      <c r="AD1012" s="12">
        <v>0</v>
      </c>
      <c r="AF1012" s="12">
        <v>0</v>
      </c>
      <c r="AG1012" s="12">
        <v>0</v>
      </c>
      <c r="AI1012" s="12">
        <v>0</v>
      </c>
      <c r="AJ1012" s="12">
        <v>0</v>
      </c>
      <c r="AL1012" s="12">
        <v>0</v>
      </c>
      <c r="AM1012" s="12">
        <v>0</v>
      </c>
      <c r="AO1012" s="12">
        <v>0</v>
      </c>
      <c r="AP1012" s="12">
        <v>0</v>
      </c>
      <c r="AR1012" s="12">
        <v>0</v>
      </c>
      <c r="AS1012" s="12">
        <v>0</v>
      </c>
      <c r="AU1012" s="12">
        <v>0</v>
      </c>
      <c r="AV1012" s="12">
        <v>0</v>
      </c>
      <c r="AX1012" s="12">
        <v>0</v>
      </c>
      <c r="AY1012" s="12">
        <v>0</v>
      </c>
    </row>
    <row r="1013" spans="2:51" x14ac:dyDescent="0.25">
      <c r="B1013" s="2">
        <v>895</v>
      </c>
      <c r="C1013" s="1" t="str">
        <v>Монтаж Корпуса щита этажного</v>
      </c>
      <c r="D1013" s="2" t="str">
        <v>шт</v>
      </c>
      <c r="E1013" s="2">
        <v>918.05</v>
      </c>
      <c r="F1013" s="2">
        <v>4</v>
      </c>
      <c r="G1013" s="3">
        <v>0</v>
      </c>
      <c r="H1013" s="3">
        <v>3672.2</v>
      </c>
      <c r="J1013" s="14">
        <v>4</v>
      </c>
      <c r="K1013" s="14">
        <v>3672.2</v>
      </c>
      <c r="N1013" s="14">
        <v>0</v>
      </c>
      <c r="O1013" s="14">
        <v>0</v>
      </c>
      <c r="Q1013" s="12">
        <v>0</v>
      </c>
      <c r="R1013" s="12">
        <v>0</v>
      </c>
      <c r="T1013" s="12">
        <v>0</v>
      </c>
      <c r="U1013" s="12">
        <v>0</v>
      </c>
      <c r="W1013" s="12">
        <v>4</v>
      </c>
      <c r="X1013" s="12">
        <v>3672.2</v>
      </c>
      <c r="Z1013" s="12">
        <v>0</v>
      </c>
      <c r="AA1013" s="12">
        <v>0</v>
      </c>
      <c r="AC1013" s="12">
        <v>0</v>
      </c>
      <c r="AD1013" s="12">
        <v>0</v>
      </c>
      <c r="AF1013" s="12">
        <v>0</v>
      </c>
      <c r="AG1013" s="12">
        <v>0</v>
      </c>
      <c r="AI1013" s="12">
        <v>0</v>
      </c>
      <c r="AJ1013" s="12">
        <v>0</v>
      </c>
      <c r="AL1013" s="12">
        <v>0</v>
      </c>
      <c r="AM1013" s="12">
        <v>0</v>
      </c>
      <c r="AO1013" s="12">
        <v>0</v>
      </c>
      <c r="AP1013" s="12">
        <v>0</v>
      </c>
      <c r="AR1013" s="12">
        <v>0</v>
      </c>
      <c r="AS1013" s="12">
        <v>0</v>
      </c>
      <c r="AU1013" s="12">
        <v>0</v>
      </c>
      <c r="AV1013" s="12">
        <v>0</v>
      </c>
      <c r="AX1013" s="12">
        <v>0</v>
      </c>
      <c r="AY1013" s="12">
        <v>0</v>
      </c>
    </row>
    <row r="1014" spans="2:51" x14ac:dyDescent="0.25">
      <c r="B1014" s="2">
        <v>896</v>
      </c>
      <c r="C1014" s="1" t="str">
        <v>Панель из листовой стали 330х980</v>
      </c>
      <c r="D1014" s="2" t="str">
        <v>шт</v>
      </c>
      <c r="E1014" s="2">
        <v>1761.38</v>
      </c>
      <c r="F1014" s="2">
        <v>4</v>
      </c>
      <c r="G1014" s="3">
        <v>7045.52</v>
      </c>
      <c r="H1014" s="3">
        <v>0</v>
      </c>
      <c r="J1014" s="14">
        <v>4</v>
      </c>
      <c r="K1014" s="14">
        <v>7045.52</v>
      </c>
      <c r="N1014" s="14">
        <v>0</v>
      </c>
      <c r="O1014" s="14">
        <v>0</v>
      </c>
      <c r="Q1014" s="12">
        <v>0</v>
      </c>
      <c r="R1014" s="12">
        <v>0</v>
      </c>
      <c r="T1014" s="12">
        <v>0</v>
      </c>
      <c r="U1014" s="12">
        <v>0</v>
      </c>
      <c r="W1014" s="12">
        <v>4</v>
      </c>
      <c r="X1014" s="12">
        <v>7045.52</v>
      </c>
      <c r="Z1014" s="12">
        <v>0</v>
      </c>
      <c r="AA1014" s="12">
        <v>0</v>
      </c>
      <c r="AC1014" s="12">
        <v>0</v>
      </c>
      <c r="AD1014" s="12">
        <v>0</v>
      </c>
      <c r="AF1014" s="12">
        <v>0</v>
      </c>
      <c r="AG1014" s="12">
        <v>0</v>
      </c>
      <c r="AI1014" s="12">
        <v>0</v>
      </c>
      <c r="AJ1014" s="12">
        <v>0</v>
      </c>
      <c r="AL1014" s="12">
        <v>0</v>
      </c>
      <c r="AM1014" s="12">
        <v>0</v>
      </c>
      <c r="AO1014" s="12">
        <v>0</v>
      </c>
      <c r="AP1014" s="12">
        <v>0</v>
      </c>
      <c r="AR1014" s="12">
        <v>0</v>
      </c>
      <c r="AS1014" s="12">
        <v>0</v>
      </c>
      <c r="AU1014" s="12">
        <v>0</v>
      </c>
      <c r="AV1014" s="12">
        <v>0</v>
      </c>
      <c r="AX1014" s="12">
        <v>0</v>
      </c>
      <c r="AY1014" s="12">
        <v>0</v>
      </c>
    </row>
    <row r="1015" spans="2:51" x14ac:dyDescent="0.25">
      <c r="B1015" s="2">
        <v>897</v>
      </c>
      <c r="C1015" s="1" t="str">
        <v>Монтаж панели</v>
      </c>
      <c r="D1015" s="2" t="str">
        <v>шт</v>
      </c>
      <c r="E1015" s="2">
        <v>560.44000000000005</v>
      </c>
      <c r="F1015" s="2">
        <v>4</v>
      </c>
      <c r="G1015" s="3">
        <v>0</v>
      </c>
      <c r="H1015" s="3">
        <v>2241.7600000000002</v>
      </c>
      <c r="J1015" s="14">
        <v>4</v>
      </c>
      <c r="K1015" s="14">
        <v>2241.7600000000002</v>
      </c>
      <c r="N1015" s="14">
        <v>0</v>
      </c>
      <c r="O1015" s="14">
        <v>0</v>
      </c>
      <c r="Q1015" s="12">
        <v>0</v>
      </c>
      <c r="R1015" s="12">
        <v>0</v>
      </c>
      <c r="T1015" s="12">
        <v>0</v>
      </c>
      <c r="U1015" s="12">
        <v>0</v>
      </c>
      <c r="W1015" s="12">
        <v>4</v>
      </c>
      <c r="X1015" s="12">
        <v>2241.7600000000002</v>
      </c>
      <c r="Z1015" s="12">
        <v>0</v>
      </c>
      <c r="AA1015" s="12">
        <v>0</v>
      </c>
      <c r="AC1015" s="12">
        <v>0</v>
      </c>
      <c r="AD1015" s="12">
        <v>0</v>
      </c>
      <c r="AF1015" s="12">
        <v>0</v>
      </c>
      <c r="AG1015" s="12">
        <v>0</v>
      </c>
      <c r="AI1015" s="12">
        <v>0</v>
      </c>
      <c r="AJ1015" s="12">
        <v>0</v>
      </c>
      <c r="AL1015" s="12">
        <v>0</v>
      </c>
      <c r="AM1015" s="12">
        <v>0</v>
      </c>
      <c r="AO1015" s="12">
        <v>0</v>
      </c>
      <c r="AP1015" s="12">
        <v>0</v>
      </c>
      <c r="AR1015" s="12">
        <v>0</v>
      </c>
      <c r="AS1015" s="12">
        <v>0</v>
      </c>
      <c r="AU1015" s="12">
        <v>0</v>
      </c>
      <c r="AV1015" s="12">
        <v>0</v>
      </c>
      <c r="AX1015" s="12">
        <v>0</v>
      </c>
      <c r="AY1015" s="12">
        <v>0</v>
      </c>
    </row>
    <row r="1016" spans="2:51" x14ac:dyDescent="0.25">
      <c r="B1016" s="2">
        <v>0</v>
      </c>
      <c r="C1016" s="1" t="str">
        <v>Щит этажный на 3 квартиры состоит (на 1 ЩЭ):</v>
      </c>
      <c r="D1016" s="2">
        <v>0</v>
      </c>
      <c r="E1016" s="2">
        <v>0</v>
      </c>
      <c r="F1016" s="2">
        <v>0</v>
      </c>
      <c r="G1016" s="3">
        <v>0</v>
      </c>
      <c r="H1016" s="3">
        <v>0</v>
      </c>
      <c r="J1016" s="14">
        <v>0</v>
      </c>
      <c r="K1016" s="14">
        <v>0</v>
      </c>
      <c r="N1016" s="14">
        <v>0</v>
      </c>
      <c r="O1016" s="14">
        <v>0</v>
      </c>
      <c r="Q1016" s="12">
        <v>0</v>
      </c>
      <c r="R1016" s="12">
        <v>0</v>
      </c>
      <c r="T1016" s="12">
        <v>0</v>
      </c>
      <c r="U1016" s="12">
        <v>0</v>
      </c>
      <c r="W1016" s="12">
        <v>0</v>
      </c>
      <c r="X1016" s="12">
        <v>0</v>
      </c>
      <c r="Z1016" s="12">
        <v>0</v>
      </c>
      <c r="AA1016" s="12">
        <v>0</v>
      </c>
      <c r="AC1016" s="12">
        <v>0</v>
      </c>
      <c r="AD1016" s="12">
        <v>0</v>
      </c>
      <c r="AF1016" s="12">
        <v>0</v>
      </c>
      <c r="AG1016" s="12">
        <v>0</v>
      </c>
      <c r="AI1016" s="12">
        <v>0</v>
      </c>
      <c r="AJ1016" s="12">
        <v>0</v>
      </c>
      <c r="AL1016" s="12">
        <v>0</v>
      </c>
      <c r="AM1016" s="12">
        <v>0</v>
      </c>
      <c r="AO1016" s="12">
        <v>0</v>
      </c>
      <c r="AP1016" s="12">
        <v>0</v>
      </c>
      <c r="AR1016" s="12">
        <v>0</v>
      </c>
      <c r="AS1016" s="12">
        <v>0</v>
      </c>
      <c r="AU1016" s="12">
        <v>0</v>
      </c>
      <c r="AV1016" s="12">
        <v>0</v>
      </c>
      <c r="AX1016" s="12">
        <v>0</v>
      </c>
      <c r="AY1016" s="12">
        <v>0</v>
      </c>
    </row>
    <row r="1017" spans="2:51" x14ac:dyDescent="0.25">
      <c r="B1017" s="2">
        <v>898</v>
      </c>
      <c r="C1017" s="1" t="str">
        <v>Выключатель автоматический двухполюсный 50А С ВА47-29 4.5кА (MVA20-2-050-C)</v>
      </c>
      <c r="D1017" s="2" t="str">
        <v>шт</v>
      </c>
      <c r="E1017" s="2">
        <v>461.93</v>
      </c>
      <c r="F1017" s="2">
        <v>3</v>
      </c>
      <c r="G1017" s="3">
        <v>1385.79</v>
      </c>
      <c r="H1017" s="3">
        <v>0</v>
      </c>
      <c r="J1017" s="14">
        <v>0</v>
      </c>
      <c r="K1017" s="14">
        <v>0</v>
      </c>
      <c r="N1017" s="14">
        <v>3</v>
      </c>
      <c r="O1017" s="14">
        <v>1385.79</v>
      </c>
      <c r="Q1017" s="12">
        <v>0</v>
      </c>
      <c r="R1017" s="12">
        <v>0</v>
      </c>
      <c r="T1017" s="12">
        <v>0</v>
      </c>
      <c r="U1017" s="12">
        <v>0</v>
      </c>
      <c r="W1017" s="12">
        <v>0</v>
      </c>
      <c r="X1017" s="12">
        <v>0</v>
      </c>
      <c r="Z1017" s="12">
        <v>0</v>
      </c>
      <c r="AA1017" s="12">
        <v>0</v>
      </c>
      <c r="AC1017" s="12">
        <v>0</v>
      </c>
      <c r="AD1017" s="12">
        <v>0</v>
      </c>
      <c r="AF1017" s="12">
        <v>0</v>
      </c>
      <c r="AG1017" s="12">
        <v>0</v>
      </c>
      <c r="AI1017" s="12">
        <v>0</v>
      </c>
      <c r="AJ1017" s="12">
        <v>0</v>
      </c>
      <c r="AL1017" s="12">
        <v>0</v>
      </c>
      <c r="AM1017" s="12">
        <v>0</v>
      </c>
      <c r="AO1017" s="12">
        <v>0</v>
      </c>
      <c r="AP1017" s="12">
        <v>0</v>
      </c>
      <c r="AR1017" s="12">
        <v>0</v>
      </c>
      <c r="AS1017" s="12">
        <v>0</v>
      </c>
      <c r="AU1017" s="12">
        <v>0</v>
      </c>
      <c r="AV1017" s="12">
        <v>0</v>
      </c>
      <c r="AX1017" s="12">
        <v>0</v>
      </c>
      <c r="AY1017" s="12">
        <v>0</v>
      </c>
    </row>
    <row r="1018" spans="2:51" x14ac:dyDescent="0.25">
      <c r="B1018" s="2">
        <v>899</v>
      </c>
      <c r="C1018" s="1" t="str">
        <v>Сжим ответвительный У-859 м50-70/о4-35 (У-859МУ3)</v>
      </c>
      <c r="D1018" s="2" t="str">
        <v>шт</v>
      </c>
      <c r="E1018" s="2">
        <v>98.61</v>
      </c>
      <c r="F1018" s="2">
        <v>5</v>
      </c>
      <c r="G1018" s="3">
        <v>493.05</v>
      </c>
      <c r="H1018" s="3">
        <v>0</v>
      </c>
      <c r="J1018" s="14">
        <v>0</v>
      </c>
      <c r="K1018" s="14">
        <v>0</v>
      </c>
      <c r="N1018" s="14">
        <v>5</v>
      </c>
      <c r="O1018" s="14">
        <v>493.05</v>
      </c>
      <c r="Q1018" s="12">
        <v>0</v>
      </c>
      <c r="R1018" s="12">
        <v>0</v>
      </c>
      <c r="T1018" s="12">
        <v>0</v>
      </c>
      <c r="U1018" s="12">
        <v>0</v>
      </c>
      <c r="W1018" s="12">
        <v>0</v>
      </c>
      <c r="X1018" s="12">
        <v>0</v>
      </c>
      <c r="Z1018" s="12">
        <v>0</v>
      </c>
      <c r="AA1018" s="12">
        <v>0</v>
      </c>
      <c r="AC1018" s="12">
        <v>0</v>
      </c>
      <c r="AD1018" s="12">
        <v>0</v>
      </c>
      <c r="AF1018" s="12">
        <v>0</v>
      </c>
      <c r="AG1018" s="12">
        <v>0</v>
      </c>
      <c r="AI1018" s="12">
        <v>0</v>
      </c>
      <c r="AJ1018" s="12">
        <v>0</v>
      </c>
      <c r="AL1018" s="12">
        <v>0</v>
      </c>
      <c r="AM1018" s="12">
        <v>0</v>
      </c>
      <c r="AO1018" s="12">
        <v>0</v>
      </c>
      <c r="AP1018" s="12">
        <v>0</v>
      </c>
      <c r="AR1018" s="12">
        <v>0</v>
      </c>
      <c r="AS1018" s="12">
        <v>0</v>
      </c>
      <c r="AU1018" s="12">
        <v>0</v>
      </c>
      <c r="AV1018" s="12">
        <v>0</v>
      </c>
      <c r="AX1018" s="12">
        <v>0</v>
      </c>
      <c r="AY1018" s="12">
        <v>0</v>
      </c>
    </row>
    <row r="1019" spans="2:51" x14ac:dyDescent="0.25">
      <c r="B1019" s="2">
        <v>900</v>
      </c>
      <c r="C1019" s="1" t="str">
        <v>Расключение щита этажного ЩЭ</v>
      </c>
      <c r="D1019" s="2" t="str">
        <v>шт</v>
      </c>
      <c r="E1019" s="2">
        <v>2701.88</v>
      </c>
      <c r="F1019" s="2">
        <v>1</v>
      </c>
      <c r="G1019" s="3">
        <v>0</v>
      </c>
      <c r="H1019" s="3">
        <v>2701.88</v>
      </c>
      <c r="J1019" s="14">
        <v>0</v>
      </c>
      <c r="K1019" s="14">
        <v>0</v>
      </c>
      <c r="N1019" s="14">
        <v>1</v>
      </c>
      <c r="O1019" s="14">
        <v>2701.88</v>
      </c>
      <c r="Q1019" s="12">
        <v>0</v>
      </c>
      <c r="R1019" s="12">
        <v>0</v>
      </c>
      <c r="T1019" s="12">
        <v>0</v>
      </c>
      <c r="U1019" s="12">
        <v>0</v>
      </c>
      <c r="W1019" s="12">
        <v>0</v>
      </c>
      <c r="X1019" s="12">
        <v>0</v>
      </c>
      <c r="Z1019" s="12">
        <v>0</v>
      </c>
      <c r="AA1019" s="12">
        <v>0</v>
      </c>
      <c r="AC1019" s="12">
        <v>0</v>
      </c>
      <c r="AD1019" s="12">
        <v>0</v>
      </c>
      <c r="AF1019" s="12">
        <v>0</v>
      </c>
      <c r="AG1019" s="12">
        <v>0</v>
      </c>
      <c r="AI1019" s="12">
        <v>0</v>
      </c>
      <c r="AJ1019" s="12">
        <v>0</v>
      </c>
      <c r="AL1019" s="12">
        <v>0</v>
      </c>
      <c r="AM1019" s="12">
        <v>0</v>
      </c>
      <c r="AO1019" s="12">
        <v>0</v>
      </c>
      <c r="AP1019" s="12">
        <v>0</v>
      </c>
      <c r="AR1019" s="12">
        <v>0</v>
      </c>
      <c r="AS1019" s="12">
        <v>0</v>
      </c>
      <c r="AU1019" s="12">
        <v>0</v>
      </c>
      <c r="AV1019" s="12">
        <v>0</v>
      </c>
      <c r="AX1019" s="12">
        <v>0</v>
      </c>
      <c r="AY1019" s="12">
        <v>0</v>
      </c>
    </row>
    <row r="1020" spans="2:51" x14ac:dyDescent="0.25">
      <c r="B1020" s="2">
        <v>0</v>
      </c>
      <c r="C1020" s="1" t="str">
        <v>Щит этажный на 4 квартиры состоит (на 3 ЩЭ):</v>
      </c>
      <c r="D1020" s="2">
        <v>0</v>
      </c>
      <c r="E1020" s="2">
        <v>0</v>
      </c>
      <c r="F1020" s="2">
        <v>0</v>
      </c>
      <c r="G1020" s="3">
        <v>0</v>
      </c>
      <c r="H1020" s="3">
        <v>0</v>
      </c>
      <c r="J1020" s="14">
        <v>0</v>
      </c>
      <c r="K1020" s="14">
        <v>0</v>
      </c>
      <c r="N1020" s="14">
        <v>0</v>
      </c>
      <c r="O1020" s="14">
        <v>0</v>
      </c>
      <c r="Q1020" s="12">
        <v>0</v>
      </c>
      <c r="R1020" s="12">
        <v>0</v>
      </c>
      <c r="T1020" s="12">
        <v>0</v>
      </c>
      <c r="U1020" s="12">
        <v>0</v>
      </c>
      <c r="W1020" s="12">
        <v>0</v>
      </c>
      <c r="X1020" s="12">
        <v>0</v>
      </c>
      <c r="Z1020" s="12">
        <v>0</v>
      </c>
      <c r="AA1020" s="12">
        <v>0</v>
      </c>
      <c r="AC1020" s="12">
        <v>0</v>
      </c>
      <c r="AD1020" s="12">
        <v>0</v>
      </c>
      <c r="AF1020" s="12">
        <v>0</v>
      </c>
      <c r="AG1020" s="12">
        <v>0</v>
      </c>
      <c r="AI1020" s="12">
        <v>0</v>
      </c>
      <c r="AJ1020" s="12">
        <v>0</v>
      </c>
      <c r="AL1020" s="12">
        <v>0</v>
      </c>
      <c r="AM1020" s="12">
        <v>0</v>
      </c>
      <c r="AO1020" s="12">
        <v>0</v>
      </c>
      <c r="AP1020" s="12">
        <v>0</v>
      </c>
      <c r="AR1020" s="12">
        <v>0</v>
      </c>
      <c r="AS1020" s="12">
        <v>0</v>
      </c>
      <c r="AU1020" s="12">
        <v>0</v>
      </c>
      <c r="AV1020" s="12">
        <v>0</v>
      </c>
      <c r="AX1020" s="12">
        <v>0</v>
      </c>
      <c r="AY1020" s="12">
        <v>0</v>
      </c>
    </row>
    <row r="1021" spans="2:51" x14ac:dyDescent="0.25">
      <c r="B1021" s="2">
        <v>901</v>
      </c>
      <c r="C1021" s="1" t="str">
        <v>Выключатель автоматический двухполюсный 50А С ВА47-29 4.5кА (MVA20-2-050-C)</v>
      </c>
      <c r="D1021" s="2" t="str">
        <v>шт</v>
      </c>
      <c r="E1021" s="2">
        <v>461.93</v>
      </c>
      <c r="F1021" s="2">
        <v>12</v>
      </c>
      <c r="G1021" s="3">
        <v>5543.16</v>
      </c>
      <c r="H1021" s="3">
        <v>0</v>
      </c>
      <c r="J1021" s="14">
        <v>0</v>
      </c>
      <c r="K1021" s="14">
        <v>0</v>
      </c>
      <c r="N1021" s="14">
        <v>12</v>
      </c>
      <c r="O1021" s="14">
        <v>5543.16</v>
      </c>
      <c r="Q1021" s="12">
        <v>0</v>
      </c>
      <c r="R1021" s="12">
        <v>0</v>
      </c>
      <c r="T1021" s="12">
        <v>0</v>
      </c>
      <c r="U1021" s="12">
        <v>0</v>
      </c>
      <c r="W1021" s="12">
        <v>0</v>
      </c>
      <c r="X1021" s="12">
        <v>0</v>
      </c>
      <c r="Z1021" s="12">
        <v>0</v>
      </c>
      <c r="AA1021" s="12">
        <v>0</v>
      </c>
      <c r="AC1021" s="12">
        <v>0</v>
      </c>
      <c r="AD1021" s="12">
        <v>0</v>
      </c>
      <c r="AF1021" s="12">
        <v>0</v>
      </c>
      <c r="AG1021" s="12">
        <v>0</v>
      </c>
      <c r="AI1021" s="12">
        <v>0</v>
      </c>
      <c r="AJ1021" s="12">
        <v>0</v>
      </c>
      <c r="AL1021" s="12">
        <v>0</v>
      </c>
      <c r="AM1021" s="12">
        <v>0</v>
      </c>
      <c r="AO1021" s="12">
        <v>0</v>
      </c>
      <c r="AP1021" s="12">
        <v>0</v>
      </c>
      <c r="AR1021" s="12">
        <v>0</v>
      </c>
      <c r="AS1021" s="12">
        <v>0</v>
      </c>
      <c r="AU1021" s="12">
        <v>0</v>
      </c>
      <c r="AV1021" s="12">
        <v>0</v>
      </c>
      <c r="AX1021" s="12">
        <v>0</v>
      </c>
      <c r="AY1021" s="12">
        <v>0</v>
      </c>
    </row>
    <row r="1022" spans="2:51" x14ac:dyDescent="0.25">
      <c r="B1022" s="2">
        <v>902</v>
      </c>
      <c r="C1022" s="1" t="str">
        <v>Сжим ответвительный У-859 м50-70/о4-35 (У-859МУ3)</v>
      </c>
      <c r="D1022" s="2" t="str">
        <v>шт</v>
      </c>
      <c r="E1022" s="2">
        <v>98.61</v>
      </c>
      <c r="F1022" s="2">
        <v>15</v>
      </c>
      <c r="G1022" s="3">
        <v>1479.15</v>
      </c>
      <c r="H1022" s="3">
        <v>0</v>
      </c>
      <c r="J1022" s="14">
        <v>0</v>
      </c>
      <c r="K1022" s="14">
        <v>0</v>
      </c>
      <c r="N1022" s="14">
        <v>15</v>
      </c>
      <c r="O1022" s="14">
        <v>1479.15</v>
      </c>
      <c r="Q1022" s="12">
        <v>0</v>
      </c>
      <c r="R1022" s="12">
        <v>0</v>
      </c>
      <c r="T1022" s="12">
        <v>0</v>
      </c>
      <c r="U1022" s="12">
        <v>0</v>
      </c>
      <c r="W1022" s="12">
        <v>0</v>
      </c>
      <c r="X1022" s="12">
        <v>0</v>
      </c>
      <c r="Z1022" s="12">
        <v>0</v>
      </c>
      <c r="AA1022" s="12">
        <v>0</v>
      </c>
      <c r="AC1022" s="12">
        <v>0</v>
      </c>
      <c r="AD1022" s="12">
        <v>0</v>
      </c>
      <c r="AF1022" s="12">
        <v>0</v>
      </c>
      <c r="AG1022" s="12">
        <v>0</v>
      </c>
      <c r="AI1022" s="12">
        <v>0</v>
      </c>
      <c r="AJ1022" s="12">
        <v>0</v>
      </c>
      <c r="AL1022" s="12">
        <v>0</v>
      </c>
      <c r="AM1022" s="12">
        <v>0</v>
      </c>
      <c r="AO1022" s="12">
        <v>0</v>
      </c>
      <c r="AP1022" s="12">
        <v>0</v>
      </c>
      <c r="AR1022" s="12">
        <v>0</v>
      </c>
      <c r="AS1022" s="12">
        <v>0</v>
      </c>
      <c r="AU1022" s="12">
        <v>0</v>
      </c>
      <c r="AV1022" s="12">
        <v>0</v>
      </c>
      <c r="AX1022" s="12">
        <v>0</v>
      </c>
      <c r="AY1022" s="12">
        <v>0</v>
      </c>
    </row>
    <row r="1023" spans="2:51" x14ac:dyDescent="0.25">
      <c r="B1023" s="2">
        <v>903</v>
      </c>
      <c r="C1023" s="1" t="str">
        <v>Розетка на DIN-рейку с заземлением контактов РАр 10-3-ОП</v>
      </c>
      <c r="D1023" s="2" t="str">
        <v>шт</v>
      </c>
      <c r="E1023" s="2">
        <v>288.23</v>
      </c>
      <c r="F1023" s="2">
        <v>4</v>
      </c>
      <c r="G1023" s="3">
        <v>1152.92</v>
      </c>
      <c r="H1023" s="3">
        <v>0</v>
      </c>
      <c r="J1023" s="14">
        <v>0</v>
      </c>
      <c r="K1023" s="14">
        <v>0</v>
      </c>
      <c r="N1023" s="14">
        <v>4</v>
      </c>
      <c r="O1023" s="14">
        <v>1152.92</v>
      </c>
      <c r="Q1023" s="12">
        <v>0</v>
      </c>
      <c r="R1023" s="12">
        <v>0</v>
      </c>
      <c r="T1023" s="12">
        <v>0</v>
      </c>
      <c r="U1023" s="12">
        <v>0</v>
      </c>
      <c r="W1023" s="12">
        <v>0</v>
      </c>
      <c r="X1023" s="12">
        <v>0</v>
      </c>
      <c r="Z1023" s="12">
        <v>0</v>
      </c>
      <c r="AA1023" s="12">
        <v>0</v>
      </c>
      <c r="AC1023" s="12">
        <v>0</v>
      </c>
      <c r="AD1023" s="12">
        <v>0</v>
      </c>
      <c r="AF1023" s="12">
        <v>0</v>
      </c>
      <c r="AG1023" s="12">
        <v>0</v>
      </c>
      <c r="AI1023" s="12">
        <v>0</v>
      </c>
      <c r="AJ1023" s="12">
        <v>0</v>
      </c>
      <c r="AL1023" s="12">
        <v>0</v>
      </c>
      <c r="AM1023" s="12">
        <v>0</v>
      </c>
      <c r="AO1023" s="12">
        <v>0</v>
      </c>
      <c r="AP1023" s="12">
        <v>0</v>
      </c>
      <c r="AR1023" s="12">
        <v>0</v>
      </c>
      <c r="AS1023" s="12">
        <v>0</v>
      </c>
      <c r="AU1023" s="12">
        <v>0</v>
      </c>
      <c r="AV1023" s="12">
        <v>0</v>
      </c>
      <c r="AX1023" s="12">
        <v>0</v>
      </c>
      <c r="AY1023" s="12">
        <v>0</v>
      </c>
    </row>
    <row r="1024" spans="2:51" x14ac:dyDescent="0.25">
      <c r="B1024" s="2">
        <v>904</v>
      </c>
      <c r="C1024" s="1" t="str">
        <v>Расключение щита этажного ЩЭ</v>
      </c>
      <c r="D1024" s="2" t="str">
        <v>шт</v>
      </c>
      <c r="E1024" s="2">
        <v>3502.5</v>
      </c>
      <c r="F1024" s="2">
        <v>3</v>
      </c>
      <c r="G1024" s="3">
        <v>0</v>
      </c>
      <c r="H1024" s="3">
        <v>10507.5</v>
      </c>
      <c r="J1024" s="14">
        <v>0</v>
      </c>
      <c r="K1024" s="14">
        <v>0</v>
      </c>
      <c r="N1024" s="14">
        <v>3</v>
      </c>
      <c r="O1024" s="14">
        <v>10507.5</v>
      </c>
      <c r="Q1024" s="12">
        <v>0</v>
      </c>
      <c r="R1024" s="12">
        <v>0</v>
      </c>
      <c r="T1024" s="12">
        <v>0</v>
      </c>
      <c r="U1024" s="12">
        <v>0</v>
      </c>
      <c r="W1024" s="12">
        <v>0</v>
      </c>
      <c r="X1024" s="12">
        <v>0</v>
      </c>
      <c r="Z1024" s="12">
        <v>0</v>
      </c>
      <c r="AA1024" s="12">
        <v>0</v>
      </c>
      <c r="AC1024" s="12">
        <v>0</v>
      </c>
      <c r="AD1024" s="12">
        <v>0</v>
      </c>
      <c r="AF1024" s="12">
        <v>0</v>
      </c>
      <c r="AG1024" s="12">
        <v>0</v>
      </c>
      <c r="AI1024" s="12">
        <v>0</v>
      </c>
      <c r="AJ1024" s="12">
        <v>0</v>
      </c>
      <c r="AL1024" s="12">
        <v>0</v>
      </c>
      <c r="AM1024" s="12">
        <v>0</v>
      </c>
      <c r="AO1024" s="12">
        <v>0</v>
      </c>
      <c r="AP1024" s="12">
        <v>0</v>
      </c>
      <c r="AR1024" s="12">
        <v>0</v>
      </c>
      <c r="AS1024" s="12">
        <v>0</v>
      </c>
      <c r="AU1024" s="12">
        <v>0</v>
      </c>
      <c r="AV1024" s="12">
        <v>0</v>
      </c>
      <c r="AX1024" s="12">
        <v>0</v>
      </c>
      <c r="AY1024" s="12">
        <v>0</v>
      </c>
    </row>
    <row r="1025" spans="2:51" x14ac:dyDescent="0.25">
      <c r="B1025" s="2">
        <v>0</v>
      </c>
      <c r="C1025" s="1" t="str">
        <v>2.Светотехническая продукция</v>
      </c>
      <c r="D1025" s="2">
        <v>0</v>
      </c>
      <c r="E1025" s="2">
        <v>0</v>
      </c>
      <c r="F1025" s="2">
        <v>0</v>
      </c>
      <c r="G1025" s="3">
        <v>0</v>
      </c>
      <c r="H1025" s="3">
        <v>0</v>
      </c>
      <c r="J1025" s="14">
        <v>0</v>
      </c>
      <c r="K1025" s="14">
        <v>0</v>
      </c>
      <c r="N1025" s="14">
        <v>0</v>
      </c>
      <c r="O1025" s="14">
        <v>0</v>
      </c>
      <c r="Q1025" s="12">
        <v>0</v>
      </c>
      <c r="R1025" s="12">
        <v>0</v>
      </c>
      <c r="T1025" s="12">
        <v>0</v>
      </c>
      <c r="U1025" s="12">
        <v>0</v>
      </c>
      <c r="W1025" s="12">
        <v>0</v>
      </c>
      <c r="X1025" s="12">
        <v>0</v>
      </c>
      <c r="Z1025" s="12">
        <v>0</v>
      </c>
      <c r="AA1025" s="12">
        <v>0</v>
      </c>
      <c r="AC1025" s="12">
        <v>0</v>
      </c>
      <c r="AD1025" s="12">
        <v>0</v>
      </c>
      <c r="AF1025" s="12">
        <v>0</v>
      </c>
      <c r="AG1025" s="12">
        <v>0</v>
      </c>
      <c r="AI1025" s="12">
        <v>0</v>
      </c>
      <c r="AJ1025" s="12">
        <v>0</v>
      </c>
      <c r="AL1025" s="12">
        <v>0</v>
      </c>
      <c r="AM1025" s="12">
        <v>0</v>
      </c>
      <c r="AO1025" s="12">
        <v>0</v>
      </c>
      <c r="AP1025" s="12">
        <v>0</v>
      </c>
      <c r="AR1025" s="12">
        <v>0</v>
      </c>
      <c r="AS1025" s="12">
        <v>0</v>
      </c>
      <c r="AU1025" s="12">
        <v>0</v>
      </c>
      <c r="AV1025" s="12">
        <v>0</v>
      </c>
      <c r="AX1025" s="12">
        <v>0</v>
      </c>
      <c r="AY1025" s="12">
        <v>0</v>
      </c>
    </row>
    <row r="1026" spans="2:51" x14ac:dyDescent="0.25">
      <c r="B1026" s="2">
        <v>905</v>
      </c>
      <c r="C1026" s="1" t="str">
        <v>Патрон подвесной Е27 пластик белый</v>
      </c>
      <c r="D1026" s="2" t="str">
        <v>шт</v>
      </c>
      <c r="E1026" s="2">
        <v>24.55</v>
      </c>
      <c r="F1026" s="2">
        <v>88</v>
      </c>
      <c r="G1026" s="3">
        <v>2160.4</v>
      </c>
      <c r="H1026" s="3">
        <v>0</v>
      </c>
      <c r="J1026" s="14">
        <v>0</v>
      </c>
      <c r="K1026" s="14">
        <v>0</v>
      </c>
      <c r="N1026" s="14">
        <v>88</v>
      </c>
      <c r="O1026" s="14">
        <v>2160.4</v>
      </c>
      <c r="Q1026" s="12">
        <v>0</v>
      </c>
      <c r="R1026" s="12">
        <v>0</v>
      </c>
      <c r="T1026" s="12">
        <v>0</v>
      </c>
      <c r="U1026" s="12">
        <v>0</v>
      </c>
      <c r="W1026" s="12">
        <v>0</v>
      </c>
      <c r="X1026" s="12">
        <v>0</v>
      </c>
      <c r="Z1026" s="12">
        <v>0</v>
      </c>
      <c r="AA1026" s="12">
        <v>0</v>
      </c>
      <c r="AC1026" s="12">
        <v>0</v>
      </c>
      <c r="AD1026" s="12">
        <v>0</v>
      </c>
      <c r="AF1026" s="12">
        <v>0</v>
      </c>
      <c r="AG1026" s="12">
        <v>0</v>
      </c>
      <c r="AI1026" s="12">
        <v>0</v>
      </c>
      <c r="AJ1026" s="12">
        <v>0</v>
      </c>
      <c r="AL1026" s="12">
        <v>0</v>
      </c>
      <c r="AM1026" s="12">
        <v>0</v>
      </c>
      <c r="AO1026" s="12">
        <v>0</v>
      </c>
      <c r="AP1026" s="12">
        <v>0</v>
      </c>
      <c r="AR1026" s="12">
        <v>0</v>
      </c>
      <c r="AS1026" s="12">
        <v>0</v>
      </c>
      <c r="AU1026" s="12">
        <v>0</v>
      </c>
      <c r="AV1026" s="12">
        <v>0</v>
      </c>
      <c r="AX1026" s="12">
        <v>0</v>
      </c>
      <c r="AY1026" s="12">
        <v>0</v>
      </c>
    </row>
    <row r="1027" spans="2:51" x14ac:dyDescent="0.25">
      <c r="B1027" s="2">
        <v>906</v>
      </c>
      <c r="C1027" s="1" t="str">
        <v>Подключение подвесного патрона</v>
      </c>
      <c r="D1027" s="2" t="str">
        <v>шт</v>
      </c>
      <c r="E1027" s="2">
        <v>213.5</v>
      </c>
      <c r="F1027" s="2">
        <v>88</v>
      </c>
      <c r="G1027" s="3">
        <v>0</v>
      </c>
      <c r="H1027" s="3">
        <v>18788</v>
      </c>
      <c r="J1027" s="14">
        <v>0</v>
      </c>
      <c r="K1027" s="14">
        <v>0</v>
      </c>
      <c r="N1027" s="14">
        <v>88</v>
      </c>
      <c r="O1027" s="14">
        <v>18788</v>
      </c>
      <c r="Q1027" s="12">
        <v>0</v>
      </c>
      <c r="R1027" s="12">
        <v>0</v>
      </c>
      <c r="T1027" s="12">
        <v>0</v>
      </c>
      <c r="U1027" s="12">
        <v>0</v>
      </c>
      <c r="W1027" s="12">
        <v>0</v>
      </c>
      <c r="X1027" s="12">
        <v>0</v>
      </c>
      <c r="Z1027" s="12">
        <v>0</v>
      </c>
      <c r="AA1027" s="12">
        <v>0</v>
      </c>
      <c r="AC1027" s="12">
        <v>0</v>
      </c>
      <c r="AD1027" s="12">
        <v>0</v>
      </c>
      <c r="AF1027" s="12">
        <v>0</v>
      </c>
      <c r="AG1027" s="12">
        <v>0</v>
      </c>
      <c r="AI1027" s="12">
        <v>0</v>
      </c>
      <c r="AJ1027" s="12">
        <v>0</v>
      </c>
      <c r="AL1027" s="12">
        <v>0</v>
      </c>
      <c r="AM1027" s="12">
        <v>0</v>
      </c>
      <c r="AO1027" s="12">
        <v>0</v>
      </c>
      <c r="AP1027" s="12">
        <v>0</v>
      </c>
      <c r="AR1027" s="12">
        <v>0</v>
      </c>
      <c r="AS1027" s="12">
        <v>0</v>
      </c>
      <c r="AU1027" s="12">
        <v>0</v>
      </c>
      <c r="AV1027" s="12">
        <v>0</v>
      </c>
      <c r="AX1027" s="12">
        <v>0</v>
      </c>
      <c r="AY1027" s="12">
        <v>0</v>
      </c>
    </row>
    <row r="1028" spans="2:51" x14ac:dyDescent="0.25">
      <c r="B1028" s="2">
        <v>907</v>
      </c>
      <c r="C1028" s="1" t="str">
        <v>Лампа светодиодная LED 11вт E27 белый ECO</v>
      </c>
      <c r="D1028" s="2" t="str">
        <v>шт</v>
      </c>
      <c r="E1028" s="2">
        <v>96.08</v>
      </c>
      <c r="F1028" s="2">
        <v>88</v>
      </c>
      <c r="G1028" s="3">
        <v>8455.0400000000009</v>
      </c>
      <c r="H1028" s="3">
        <v>0</v>
      </c>
      <c r="J1028" s="14">
        <v>0</v>
      </c>
      <c r="K1028" s="14">
        <v>0</v>
      </c>
      <c r="N1028" s="14">
        <v>88</v>
      </c>
      <c r="O1028" s="14">
        <v>8455.0399999999991</v>
      </c>
      <c r="Q1028" s="12">
        <v>0</v>
      </c>
      <c r="R1028" s="12">
        <v>0</v>
      </c>
      <c r="T1028" s="12">
        <v>0</v>
      </c>
      <c r="U1028" s="12">
        <v>0</v>
      </c>
      <c r="W1028" s="12">
        <v>0</v>
      </c>
      <c r="X1028" s="12">
        <v>0</v>
      </c>
      <c r="Z1028" s="12">
        <v>0</v>
      </c>
      <c r="AA1028" s="12">
        <v>0</v>
      </c>
      <c r="AC1028" s="12">
        <v>0</v>
      </c>
      <c r="AD1028" s="12">
        <v>0</v>
      </c>
      <c r="AF1028" s="12">
        <v>0</v>
      </c>
      <c r="AG1028" s="12">
        <v>0</v>
      </c>
      <c r="AI1028" s="12">
        <v>0</v>
      </c>
      <c r="AJ1028" s="12">
        <v>0</v>
      </c>
      <c r="AL1028" s="12">
        <v>0</v>
      </c>
      <c r="AM1028" s="12">
        <v>0</v>
      </c>
      <c r="AO1028" s="12">
        <v>0</v>
      </c>
      <c r="AP1028" s="12">
        <v>0</v>
      </c>
      <c r="AR1028" s="12">
        <v>0</v>
      </c>
      <c r="AS1028" s="12">
        <v>0</v>
      </c>
      <c r="AU1028" s="12">
        <v>0</v>
      </c>
      <c r="AV1028" s="12">
        <v>0</v>
      </c>
      <c r="AX1028" s="12">
        <v>0</v>
      </c>
      <c r="AY1028" s="12">
        <v>0</v>
      </c>
    </row>
    <row r="1029" spans="2:51" x14ac:dyDescent="0.25">
      <c r="B1029" s="2">
        <v>908</v>
      </c>
      <c r="C1029" s="1" t="str">
        <v>358882 STREET NT22 396 черный Светильник ландшафтный светодиодный IP54 LED 4000К 18W 220V OPAL пластиковый корпус</v>
      </c>
      <c r="D1029" s="2" t="str">
        <v>шт</v>
      </c>
      <c r="E1029" s="2">
        <v>2500</v>
      </c>
      <c r="F1029" s="2">
        <v>13</v>
      </c>
      <c r="G1029" s="3">
        <v>32500</v>
      </c>
      <c r="H1029" s="3">
        <v>0</v>
      </c>
      <c r="J1029" s="14">
        <v>0</v>
      </c>
      <c r="K1029" s="14">
        <v>0</v>
      </c>
      <c r="N1029" s="14">
        <v>13</v>
      </c>
      <c r="O1029" s="14">
        <v>32500</v>
      </c>
      <c r="Q1029" s="12">
        <v>0</v>
      </c>
      <c r="R1029" s="12">
        <v>0</v>
      </c>
      <c r="T1029" s="12">
        <v>0</v>
      </c>
      <c r="U1029" s="12">
        <v>0</v>
      </c>
      <c r="W1029" s="12">
        <v>0</v>
      </c>
      <c r="X1029" s="12">
        <v>0</v>
      </c>
      <c r="Z1029" s="12">
        <v>0</v>
      </c>
      <c r="AA1029" s="12">
        <v>0</v>
      </c>
      <c r="AC1029" s="12">
        <v>0</v>
      </c>
      <c r="AD1029" s="12">
        <v>0</v>
      </c>
      <c r="AF1029" s="12">
        <v>0</v>
      </c>
      <c r="AG1029" s="12">
        <v>0</v>
      </c>
      <c r="AI1029" s="12">
        <v>0</v>
      </c>
      <c r="AJ1029" s="12">
        <v>0</v>
      </c>
      <c r="AL1029" s="12">
        <v>0</v>
      </c>
      <c r="AM1029" s="12">
        <v>0</v>
      </c>
      <c r="AO1029" s="12">
        <v>0</v>
      </c>
      <c r="AP1029" s="12">
        <v>0</v>
      </c>
      <c r="AR1029" s="12">
        <v>0</v>
      </c>
      <c r="AS1029" s="12">
        <v>0</v>
      </c>
      <c r="AU1029" s="12">
        <v>0</v>
      </c>
      <c r="AV1029" s="12">
        <v>0</v>
      </c>
      <c r="AX1029" s="12">
        <v>0</v>
      </c>
      <c r="AY1029" s="12">
        <v>0</v>
      </c>
    </row>
    <row r="1030" spans="2:51" x14ac:dyDescent="0.25">
      <c r="B1030" s="2">
        <v>909</v>
      </c>
      <c r="C1030" s="1" t="str">
        <v>Монтаж и подключение накладного светильника</v>
      </c>
      <c r="D1030" s="2" t="str">
        <v>шт</v>
      </c>
      <c r="E1030" s="2">
        <v>384.3</v>
      </c>
      <c r="F1030" s="2">
        <v>13</v>
      </c>
      <c r="G1030" s="3">
        <v>0</v>
      </c>
      <c r="H1030" s="3">
        <v>4995.8999999999996</v>
      </c>
      <c r="J1030" s="14">
        <v>0</v>
      </c>
      <c r="K1030" s="14">
        <v>0</v>
      </c>
      <c r="N1030" s="14">
        <v>13</v>
      </c>
      <c r="O1030" s="14">
        <v>4995.9000000000005</v>
      </c>
      <c r="Q1030" s="12">
        <v>0</v>
      </c>
      <c r="R1030" s="12">
        <v>0</v>
      </c>
      <c r="T1030" s="12">
        <v>0</v>
      </c>
      <c r="U1030" s="12">
        <v>0</v>
      </c>
      <c r="W1030" s="12">
        <v>0</v>
      </c>
      <c r="X1030" s="12">
        <v>0</v>
      </c>
      <c r="Z1030" s="12">
        <v>0</v>
      </c>
      <c r="AA1030" s="12">
        <v>0</v>
      </c>
      <c r="AC1030" s="12">
        <v>0</v>
      </c>
      <c r="AD1030" s="12">
        <v>0</v>
      </c>
      <c r="AF1030" s="12">
        <v>0</v>
      </c>
      <c r="AG1030" s="12">
        <v>0</v>
      </c>
      <c r="AI1030" s="12">
        <v>0</v>
      </c>
      <c r="AJ1030" s="12">
        <v>0</v>
      </c>
      <c r="AL1030" s="12">
        <v>0</v>
      </c>
      <c r="AM1030" s="12">
        <v>0</v>
      </c>
      <c r="AO1030" s="12">
        <v>0</v>
      </c>
      <c r="AP1030" s="12">
        <v>0</v>
      </c>
      <c r="AR1030" s="12">
        <v>0</v>
      </c>
      <c r="AS1030" s="12">
        <v>0</v>
      </c>
      <c r="AU1030" s="12">
        <v>0</v>
      </c>
      <c r="AV1030" s="12">
        <v>0</v>
      </c>
      <c r="AX1030" s="12">
        <v>0</v>
      </c>
      <c r="AY1030" s="12">
        <v>0</v>
      </c>
    </row>
    <row r="1031" spans="2:51" x14ac:dyDescent="0.25">
      <c r="B1031" s="2">
        <v>910</v>
      </c>
      <c r="C1031" s="1" t="str">
        <v>БРА Kink light мелисса 08438-2, 19(21)</v>
      </c>
      <c r="D1031" s="2" t="str">
        <v>шт</v>
      </c>
      <c r="E1031" s="2">
        <v>6950</v>
      </c>
      <c r="F1031" s="2">
        <v>4</v>
      </c>
      <c r="G1031" s="3">
        <v>27800</v>
      </c>
      <c r="H1031" s="3">
        <v>0</v>
      </c>
      <c r="J1031" s="14">
        <v>0</v>
      </c>
      <c r="K1031" s="14">
        <v>0</v>
      </c>
      <c r="N1031" s="14">
        <v>4</v>
      </c>
      <c r="O1031" s="14">
        <v>27800</v>
      </c>
      <c r="Q1031" s="12">
        <v>0</v>
      </c>
      <c r="R1031" s="12">
        <v>0</v>
      </c>
      <c r="T1031" s="12">
        <v>0</v>
      </c>
      <c r="U1031" s="12">
        <v>0</v>
      </c>
      <c r="W1031" s="12">
        <v>0</v>
      </c>
      <c r="X1031" s="12">
        <v>0</v>
      </c>
      <c r="Z1031" s="12">
        <v>0</v>
      </c>
      <c r="AA1031" s="12">
        <v>0</v>
      </c>
      <c r="AC1031" s="12">
        <v>0</v>
      </c>
      <c r="AD1031" s="12">
        <v>0</v>
      </c>
      <c r="AF1031" s="12">
        <v>0</v>
      </c>
      <c r="AG1031" s="12">
        <v>0</v>
      </c>
      <c r="AI1031" s="12">
        <v>0</v>
      </c>
      <c r="AJ1031" s="12">
        <v>0</v>
      </c>
      <c r="AL1031" s="12">
        <v>0</v>
      </c>
      <c r="AM1031" s="12">
        <v>0</v>
      </c>
      <c r="AO1031" s="12">
        <v>0</v>
      </c>
      <c r="AP1031" s="12">
        <v>0</v>
      </c>
      <c r="AR1031" s="12">
        <v>0</v>
      </c>
      <c r="AS1031" s="12">
        <v>0</v>
      </c>
      <c r="AU1031" s="12">
        <v>0</v>
      </c>
      <c r="AV1031" s="12">
        <v>0</v>
      </c>
      <c r="AX1031" s="12">
        <v>0</v>
      </c>
      <c r="AY1031" s="12">
        <v>0</v>
      </c>
    </row>
    <row r="1032" spans="2:51" x14ac:dyDescent="0.25">
      <c r="B1032" s="2">
        <v>911</v>
      </c>
      <c r="C1032" s="1" t="str">
        <v>Бра настенная</v>
      </c>
      <c r="D1032" s="2" t="str">
        <v>шт</v>
      </c>
      <c r="E1032" s="2">
        <v>1050</v>
      </c>
      <c r="F1032" s="2">
        <v>4</v>
      </c>
      <c r="G1032" s="3">
        <v>0</v>
      </c>
      <c r="H1032" s="3">
        <v>4200</v>
      </c>
      <c r="J1032" s="14">
        <v>0</v>
      </c>
      <c r="K1032" s="14">
        <v>0</v>
      </c>
      <c r="N1032" s="14">
        <v>4</v>
      </c>
      <c r="O1032" s="14">
        <v>4200</v>
      </c>
      <c r="Q1032" s="12">
        <v>0</v>
      </c>
      <c r="R1032" s="12">
        <v>0</v>
      </c>
      <c r="T1032" s="12">
        <v>0</v>
      </c>
      <c r="U1032" s="12">
        <v>0</v>
      </c>
      <c r="W1032" s="12">
        <v>0</v>
      </c>
      <c r="X1032" s="12">
        <v>0</v>
      </c>
      <c r="Z1032" s="12">
        <v>0</v>
      </c>
      <c r="AA1032" s="12">
        <v>0</v>
      </c>
      <c r="AC1032" s="12">
        <v>0</v>
      </c>
      <c r="AD1032" s="12">
        <v>0</v>
      </c>
      <c r="AF1032" s="12">
        <v>0</v>
      </c>
      <c r="AG1032" s="12">
        <v>0</v>
      </c>
      <c r="AI1032" s="12">
        <v>0</v>
      </c>
      <c r="AJ1032" s="12">
        <v>0</v>
      </c>
      <c r="AL1032" s="12">
        <v>0</v>
      </c>
      <c r="AM1032" s="12">
        <v>0</v>
      </c>
      <c r="AO1032" s="12">
        <v>0</v>
      </c>
      <c r="AP1032" s="12">
        <v>0</v>
      </c>
      <c r="AR1032" s="12">
        <v>0</v>
      </c>
      <c r="AS1032" s="12">
        <v>0</v>
      </c>
      <c r="AU1032" s="12">
        <v>0</v>
      </c>
      <c r="AV1032" s="12">
        <v>0</v>
      </c>
      <c r="AX1032" s="12">
        <v>0</v>
      </c>
      <c r="AY1032" s="12">
        <v>0</v>
      </c>
    </row>
    <row r="1033" spans="2:51" x14ac:dyDescent="0.25">
      <c r="B1033" s="2">
        <v>912</v>
      </c>
      <c r="C1033" s="1" t="str">
        <v>Светильник светодиодный SPO-950-3-40K-018 18Вт 4000К 1890Лм IP40 595х180х40 матовый</v>
      </c>
      <c r="D1033" s="2" t="str">
        <v>шт</v>
      </c>
      <c r="E1033" s="2">
        <v>1636.25</v>
      </c>
      <c r="F1033" s="2">
        <v>37</v>
      </c>
      <c r="G1033" s="3">
        <v>60541.25</v>
      </c>
      <c r="H1033" s="3">
        <v>0</v>
      </c>
      <c r="J1033" s="14">
        <v>0</v>
      </c>
      <c r="K1033" s="14">
        <v>0</v>
      </c>
      <c r="N1033" s="14">
        <v>37</v>
      </c>
      <c r="O1033" s="14">
        <v>60541.25</v>
      </c>
      <c r="Q1033" s="12">
        <v>0</v>
      </c>
      <c r="R1033" s="12">
        <v>0</v>
      </c>
      <c r="T1033" s="12">
        <v>0</v>
      </c>
      <c r="U1033" s="12">
        <v>0</v>
      </c>
      <c r="W1033" s="12">
        <v>0</v>
      </c>
      <c r="X1033" s="12">
        <v>0</v>
      </c>
      <c r="Z1033" s="12">
        <v>0</v>
      </c>
      <c r="AA1033" s="12">
        <v>0</v>
      </c>
      <c r="AC1033" s="12">
        <v>0</v>
      </c>
      <c r="AD1033" s="12">
        <v>0</v>
      </c>
      <c r="AF1033" s="12">
        <v>0</v>
      </c>
      <c r="AG1033" s="12">
        <v>0</v>
      </c>
      <c r="AI1033" s="12">
        <v>0</v>
      </c>
      <c r="AJ1033" s="12">
        <v>0</v>
      </c>
      <c r="AL1033" s="12">
        <v>0</v>
      </c>
      <c r="AM1033" s="12">
        <v>0</v>
      </c>
      <c r="AO1033" s="12">
        <v>0</v>
      </c>
      <c r="AP1033" s="12">
        <v>0</v>
      </c>
      <c r="AR1033" s="12">
        <v>0</v>
      </c>
      <c r="AS1033" s="12">
        <v>0</v>
      </c>
      <c r="AU1033" s="12">
        <v>0</v>
      </c>
      <c r="AV1033" s="12">
        <v>0</v>
      </c>
      <c r="AX1033" s="12">
        <v>0</v>
      </c>
      <c r="AY1033" s="12">
        <v>0</v>
      </c>
    </row>
    <row r="1034" spans="2:51" x14ac:dyDescent="0.25">
      <c r="B1034" s="2">
        <v>913</v>
      </c>
      <c r="C1034" s="1" t="str">
        <v>Монтаж и подключение светильника в армстронг</v>
      </c>
      <c r="D1034" s="2" t="str">
        <v>шт</v>
      </c>
      <c r="E1034" s="2">
        <v>400</v>
      </c>
      <c r="F1034" s="2">
        <v>37</v>
      </c>
      <c r="G1034" s="3">
        <v>0</v>
      </c>
      <c r="H1034" s="3">
        <v>14800</v>
      </c>
      <c r="J1034" s="14">
        <v>0</v>
      </c>
      <c r="K1034" s="14">
        <v>0</v>
      </c>
      <c r="N1034" s="14">
        <v>37</v>
      </c>
      <c r="O1034" s="14">
        <v>14800</v>
      </c>
      <c r="Q1034" s="12">
        <v>0</v>
      </c>
      <c r="R1034" s="12">
        <v>0</v>
      </c>
      <c r="T1034" s="12">
        <v>0</v>
      </c>
      <c r="U1034" s="12">
        <v>0</v>
      </c>
      <c r="W1034" s="12">
        <v>0</v>
      </c>
      <c r="X1034" s="12">
        <v>0</v>
      </c>
      <c r="Z1034" s="12">
        <v>0</v>
      </c>
      <c r="AA1034" s="12">
        <v>0</v>
      </c>
      <c r="AC1034" s="12">
        <v>0</v>
      </c>
      <c r="AD1034" s="12">
        <v>0</v>
      </c>
      <c r="AF1034" s="12">
        <v>0</v>
      </c>
      <c r="AG1034" s="12">
        <v>0</v>
      </c>
      <c r="AI1034" s="12">
        <v>0</v>
      </c>
      <c r="AJ1034" s="12">
        <v>0</v>
      </c>
      <c r="AL1034" s="12">
        <v>0</v>
      </c>
      <c r="AM1034" s="12">
        <v>0</v>
      </c>
      <c r="AO1034" s="12">
        <v>0</v>
      </c>
      <c r="AP1034" s="12">
        <v>0</v>
      </c>
      <c r="AR1034" s="12">
        <v>0</v>
      </c>
      <c r="AS1034" s="12">
        <v>0</v>
      </c>
      <c r="AU1034" s="12">
        <v>0</v>
      </c>
      <c r="AV1034" s="12">
        <v>0</v>
      </c>
      <c r="AX1034" s="12">
        <v>0</v>
      </c>
      <c r="AY1034" s="12">
        <v>0</v>
      </c>
    </row>
    <row r="1035" spans="2:51" x14ac:dyDescent="0.25">
      <c r="B1035" s="2">
        <v>914</v>
      </c>
      <c r="C1035" s="1" t="str">
        <v>Датчик движения ИК встраиваемый 1200w 360 гр. 6м IP20 белый (SEN86 бел.)</v>
      </c>
      <c r="D1035" s="2" t="str">
        <v>шт</v>
      </c>
      <c r="E1035" s="2">
        <v>450</v>
      </c>
      <c r="F1035" s="2">
        <v>15</v>
      </c>
      <c r="G1035" s="3">
        <v>6750</v>
      </c>
      <c r="H1035" s="3">
        <v>0</v>
      </c>
      <c r="J1035" s="14">
        <v>0</v>
      </c>
      <c r="K1035" s="14">
        <v>0</v>
      </c>
      <c r="N1035" s="14">
        <v>15</v>
      </c>
      <c r="O1035" s="14">
        <v>6750</v>
      </c>
      <c r="Q1035" s="12">
        <v>0</v>
      </c>
      <c r="R1035" s="12">
        <v>0</v>
      </c>
      <c r="T1035" s="12">
        <v>0</v>
      </c>
      <c r="U1035" s="12">
        <v>0</v>
      </c>
      <c r="W1035" s="12">
        <v>0</v>
      </c>
      <c r="X1035" s="12">
        <v>0</v>
      </c>
      <c r="Z1035" s="12">
        <v>0</v>
      </c>
      <c r="AA1035" s="12">
        <v>0</v>
      </c>
      <c r="AC1035" s="12">
        <v>0</v>
      </c>
      <c r="AD1035" s="12">
        <v>0</v>
      </c>
      <c r="AF1035" s="12">
        <v>0</v>
      </c>
      <c r="AG1035" s="12">
        <v>0</v>
      </c>
      <c r="AI1035" s="12">
        <v>0</v>
      </c>
      <c r="AJ1035" s="12">
        <v>0</v>
      </c>
      <c r="AL1035" s="12">
        <v>0</v>
      </c>
      <c r="AM1035" s="12">
        <v>0</v>
      </c>
      <c r="AO1035" s="12">
        <v>0</v>
      </c>
      <c r="AP1035" s="12">
        <v>0</v>
      </c>
      <c r="AR1035" s="12">
        <v>0</v>
      </c>
      <c r="AS1035" s="12">
        <v>0</v>
      </c>
      <c r="AU1035" s="12">
        <v>0</v>
      </c>
      <c r="AV1035" s="12">
        <v>0</v>
      </c>
      <c r="AX1035" s="12">
        <v>0</v>
      </c>
      <c r="AY1035" s="12">
        <v>0</v>
      </c>
    </row>
    <row r="1036" spans="2:51" x14ac:dyDescent="0.25">
      <c r="B1036" s="2">
        <v>915</v>
      </c>
      <c r="C1036" s="1" t="str">
        <v xml:space="preserve">Монтаж и подключение датчика движения </v>
      </c>
      <c r="D1036" s="2" t="str">
        <v>шт</v>
      </c>
      <c r="E1036" s="2">
        <v>360</v>
      </c>
      <c r="F1036" s="2">
        <v>15</v>
      </c>
      <c r="G1036" s="3">
        <v>0</v>
      </c>
      <c r="H1036" s="3">
        <v>5400</v>
      </c>
      <c r="J1036" s="14">
        <v>0</v>
      </c>
      <c r="K1036" s="14">
        <v>0</v>
      </c>
      <c r="N1036" s="14">
        <v>15</v>
      </c>
      <c r="O1036" s="14">
        <v>5400</v>
      </c>
      <c r="Q1036" s="12">
        <v>0</v>
      </c>
      <c r="R1036" s="12">
        <v>0</v>
      </c>
      <c r="T1036" s="12">
        <v>0</v>
      </c>
      <c r="U1036" s="12">
        <v>0</v>
      </c>
      <c r="W1036" s="12">
        <v>0</v>
      </c>
      <c r="X1036" s="12">
        <v>0</v>
      </c>
      <c r="Z1036" s="12">
        <v>0</v>
      </c>
      <c r="AA1036" s="12">
        <v>0</v>
      </c>
      <c r="AC1036" s="12">
        <v>0</v>
      </c>
      <c r="AD1036" s="12">
        <v>0</v>
      </c>
      <c r="AF1036" s="12">
        <v>0</v>
      </c>
      <c r="AG1036" s="12">
        <v>0</v>
      </c>
      <c r="AI1036" s="12">
        <v>0</v>
      </c>
      <c r="AJ1036" s="12">
        <v>0</v>
      </c>
      <c r="AL1036" s="12">
        <v>0</v>
      </c>
      <c r="AM1036" s="12">
        <v>0</v>
      </c>
      <c r="AO1036" s="12">
        <v>0</v>
      </c>
      <c r="AP1036" s="12">
        <v>0</v>
      </c>
      <c r="AR1036" s="12">
        <v>0</v>
      </c>
      <c r="AS1036" s="12">
        <v>0</v>
      </c>
      <c r="AU1036" s="12">
        <v>0</v>
      </c>
      <c r="AV1036" s="12">
        <v>0</v>
      </c>
      <c r="AX1036" s="12">
        <v>0</v>
      </c>
      <c r="AY1036" s="12">
        <v>0</v>
      </c>
    </row>
    <row r="1037" spans="2:51" x14ac:dyDescent="0.25">
      <c r="B1037" s="2">
        <v>916</v>
      </c>
      <c r="C1037" s="1" t="str">
        <v>Коробка распределительная 85х85х40мм для наружного монтажа IP55</v>
      </c>
      <c r="D1037" s="2" t="str">
        <v>шт</v>
      </c>
      <c r="E1037" s="2">
        <v>64.680000000000007</v>
      </c>
      <c r="F1037" s="2">
        <v>31</v>
      </c>
      <c r="G1037" s="3">
        <v>2005.08</v>
      </c>
      <c r="H1037" s="3">
        <v>0</v>
      </c>
      <c r="J1037" s="14">
        <v>0</v>
      </c>
      <c r="K1037" s="14">
        <v>0</v>
      </c>
      <c r="N1037" s="14">
        <v>31</v>
      </c>
      <c r="O1037" s="14">
        <v>2005.0800000000002</v>
      </c>
      <c r="Q1037" s="12">
        <v>0</v>
      </c>
      <c r="R1037" s="12">
        <v>0</v>
      </c>
      <c r="T1037" s="12">
        <v>0</v>
      </c>
      <c r="U1037" s="12">
        <v>0</v>
      </c>
      <c r="W1037" s="12">
        <v>0</v>
      </c>
      <c r="X1037" s="12">
        <v>0</v>
      </c>
      <c r="Z1037" s="12">
        <v>0</v>
      </c>
      <c r="AA1037" s="12">
        <v>0</v>
      </c>
      <c r="AC1037" s="12">
        <v>0</v>
      </c>
      <c r="AD1037" s="12">
        <v>0</v>
      </c>
      <c r="AF1037" s="12">
        <v>0</v>
      </c>
      <c r="AG1037" s="12">
        <v>0</v>
      </c>
      <c r="AI1037" s="12">
        <v>0</v>
      </c>
      <c r="AJ1037" s="12">
        <v>0</v>
      </c>
      <c r="AL1037" s="12">
        <v>0</v>
      </c>
      <c r="AM1037" s="12">
        <v>0</v>
      </c>
      <c r="AO1037" s="12">
        <v>0</v>
      </c>
      <c r="AP1037" s="12">
        <v>0</v>
      </c>
      <c r="AR1037" s="12">
        <v>0</v>
      </c>
      <c r="AS1037" s="12">
        <v>0</v>
      </c>
      <c r="AU1037" s="12">
        <v>0</v>
      </c>
      <c r="AV1037" s="12">
        <v>0</v>
      </c>
      <c r="AX1037" s="12">
        <v>0</v>
      </c>
      <c r="AY1037" s="12">
        <v>0</v>
      </c>
    </row>
    <row r="1038" spans="2:51" x14ac:dyDescent="0.25">
      <c r="B1038" s="2">
        <v>917</v>
      </c>
      <c r="C1038" s="1" t="str">
        <v>Монтаж и подключение распределительных коробок</v>
      </c>
      <c r="D1038" s="2" t="str">
        <v>шт</v>
      </c>
      <c r="E1038" s="2">
        <v>128.1</v>
      </c>
      <c r="F1038" s="2">
        <v>31</v>
      </c>
      <c r="G1038" s="3">
        <v>0</v>
      </c>
      <c r="H1038" s="3">
        <v>3971.1</v>
      </c>
      <c r="J1038" s="14">
        <v>0</v>
      </c>
      <c r="K1038" s="14">
        <v>0</v>
      </c>
      <c r="N1038" s="14">
        <v>31</v>
      </c>
      <c r="O1038" s="14">
        <v>3971.1</v>
      </c>
      <c r="Q1038" s="12">
        <v>0</v>
      </c>
      <c r="R1038" s="12">
        <v>0</v>
      </c>
      <c r="T1038" s="12">
        <v>0</v>
      </c>
      <c r="U1038" s="12">
        <v>0</v>
      </c>
      <c r="W1038" s="12">
        <v>0</v>
      </c>
      <c r="X1038" s="12">
        <v>0</v>
      </c>
      <c r="Z1038" s="12">
        <v>0</v>
      </c>
      <c r="AA1038" s="12">
        <v>0</v>
      </c>
      <c r="AC1038" s="12">
        <v>0</v>
      </c>
      <c r="AD1038" s="12">
        <v>0</v>
      </c>
      <c r="AF1038" s="12">
        <v>0</v>
      </c>
      <c r="AG1038" s="12">
        <v>0</v>
      </c>
      <c r="AI1038" s="12">
        <v>0</v>
      </c>
      <c r="AJ1038" s="12">
        <v>0</v>
      </c>
      <c r="AL1038" s="12">
        <v>0</v>
      </c>
      <c r="AM1038" s="12">
        <v>0</v>
      </c>
      <c r="AO1038" s="12">
        <v>0</v>
      </c>
      <c r="AP1038" s="12">
        <v>0</v>
      </c>
      <c r="AR1038" s="12">
        <v>0</v>
      </c>
      <c r="AS1038" s="12">
        <v>0</v>
      </c>
      <c r="AU1038" s="12">
        <v>0</v>
      </c>
      <c r="AV1038" s="12">
        <v>0</v>
      </c>
      <c r="AX1038" s="12">
        <v>0</v>
      </c>
      <c r="AY1038" s="12">
        <v>0</v>
      </c>
    </row>
    <row r="1039" spans="2:51" x14ac:dyDescent="0.25">
      <c r="B1039" s="2">
        <v>0</v>
      </c>
      <c r="C1039" s="1" t="str">
        <v>Декоративная подсветка картины</v>
      </c>
      <c r="D1039" s="2">
        <v>0</v>
      </c>
      <c r="E1039" s="2">
        <v>0</v>
      </c>
      <c r="F1039" s="2">
        <v>0</v>
      </c>
      <c r="G1039" s="3">
        <v>0</v>
      </c>
      <c r="H1039" s="3">
        <v>0</v>
      </c>
      <c r="J1039" s="14">
        <v>0</v>
      </c>
      <c r="K1039" s="14">
        <v>0</v>
      </c>
      <c r="N1039" s="14">
        <v>0</v>
      </c>
      <c r="O1039" s="14">
        <v>0</v>
      </c>
      <c r="Q1039" s="12">
        <v>0</v>
      </c>
      <c r="R1039" s="12">
        <v>0</v>
      </c>
      <c r="T1039" s="12">
        <v>0</v>
      </c>
      <c r="U1039" s="12">
        <v>0</v>
      </c>
      <c r="W1039" s="12">
        <v>0</v>
      </c>
      <c r="X1039" s="12">
        <v>0</v>
      </c>
      <c r="Z1039" s="12">
        <v>0</v>
      </c>
      <c r="AA1039" s="12">
        <v>0</v>
      </c>
      <c r="AC1039" s="12">
        <v>0</v>
      </c>
      <c r="AD1039" s="12">
        <v>0</v>
      </c>
      <c r="AF1039" s="12">
        <v>0</v>
      </c>
      <c r="AG1039" s="12">
        <v>0</v>
      </c>
      <c r="AI1039" s="12">
        <v>0</v>
      </c>
      <c r="AJ1039" s="12">
        <v>0</v>
      </c>
      <c r="AL1039" s="12">
        <v>0</v>
      </c>
      <c r="AM1039" s="12">
        <v>0</v>
      </c>
      <c r="AO1039" s="12">
        <v>0</v>
      </c>
      <c r="AP1039" s="12">
        <v>0</v>
      </c>
      <c r="AR1039" s="12">
        <v>0</v>
      </c>
      <c r="AS1039" s="12">
        <v>0</v>
      </c>
      <c r="AU1039" s="12">
        <v>0</v>
      </c>
      <c r="AV1039" s="12">
        <v>0</v>
      </c>
      <c r="AX1039" s="12">
        <v>0</v>
      </c>
      <c r="AY1039" s="12">
        <v>0</v>
      </c>
    </row>
    <row r="1040" spans="2:51" x14ac:dyDescent="0.25">
      <c r="B1040" s="2">
        <v>918</v>
      </c>
      <c r="C1040" s="1" t="str">
        <v>Профиль SL-SLIM-H13M-F25-3000 ANOD ( Алюминий)</v>
      </c>
      <c r="D1040" s="2" t="str">
        <v>м</v>
      </c>
      <c r="E1040" s="2">
        <v>850</v>
      </c>
      <c r="F1040" s="2">
        <v>6</v>
      </c>
      <c r="G1040" s="3">
        <v>5100</v>
      </c>
      <c r="H1040" s="3">
        <v>0</v>
      </c>
      <c r="J1040" s="14">
        <v>0</v>
      </c>
      <c r="K1040" s="14">
        <v>0</v>
      </c>
      <c r="N1040" s="14">
        <v>6</v>
      </c>
      <c r="O1040" s="14">
        <v>5100</v>
      </c>
      <c r="Q1040" s="12">
        <v>0</v>
      </c>
      <c r="R1040" s="12">
        <v>0</v>
      </c>
      <c r="T1040" s="12">
        <v>0</v>
      </c>
      <c r="U1040" s="12">
        <v>0</v>
      </c>
      <c r="W1040" s="12">
        <v>0</v>
      </c>
      <c r="X1040" s="12">
        <v>0</v>
      </c>
      <c r="Z1040" s="12">
        <v>0</v>
      </c>
      <c r="AA1040" s="12">
        <v>0</v>
      </c>
      <c r="AC1040" s="12">
        <v>0</v>
      </c>
      <c r="AD1040" s="12">
        <v>0</v>
      </c>
      <c r="AF1040" s="12">
        <v>0</v>
      </c>
      <c r="AG1040" s="12">
        <v>0</v>
      </c>
      <c r="AI1040" s="12">
        <v>0</v>
      </c>
      <c r="AJ1040" s="12">
        <v>0</v>
      </c>
      <c r="AL1040" s="12">
        <v>0</v>
      </c>
      <c r="AM1040" s="12">
        <v>0</v>
      </c>
      <c r="AO1040" s="12">
        <v>0</v>
      </c>
      <c r="AP1040" s="12">
        <v>0</v>
      </c>
      <c r="AR1040" s="12">
        <v>0</v>
      </c>
      <c r="AS1040" s="12">
        <v>0</v>
      </c>
      <c r="AU1040" s="12">
        <v>0</v>
      </c>
      <c r="AV1040" s="12">
        <v>0</v>
      </c>
      <c r="AX1040" s="12">
        <v>0</v>
      </c>
      <c r="AY1040" s="12">
        <v>0</v>
      </c>
    </row>
    <row r="1041" spans="2:51" x14ac:dyDescent="0.25">
      <c r="B1041" s="2">
        <v>919</v>
      </c>
      <c r="C1041" s="1" t="str">
        <v>Монтаж профиля</v>
      </c>
      <c r="D1041" s="2" t="str">
        <v>м</v>
      </c>
      <c r="E1041" s="2">
        <v>800</v>
      </c>
      <c r="F1041" s="2">
        <v>6</v>
      </c>
      <c r="G1041" s="3">
        <v>0</v>
      </c>
      <c r="H1041" s="3">
        <v>4800</v>
      </c>
      <c r="J1041" s="14">
        <v>0</v>
      </c>
      <c r="K1041" s="14">
        <v>0</v>
      </c>
      <c r="N1041" s="14">
        <v>6</v>
      </c>
      <c r="O1041" s="14">
        <v>4800</v>
      </c>
      <c r="Q1041" s="12">
        <v>0</v>
      </c>
      <c r="R1041" s="12">
        <v>0</v>
      </c>
      <c r="T1041" s="12">
        <v>0</v>
      </c>
      <c r="U1041" s="12">
        <v>0</v>
      </c>
      <c r="W1041" s="12">
        <v>0</v>
      </c>
      <c r="X1041" s="12">
        <v>0</v>
      </c>
      <c r="Z1041" s="12">
        <v>0</v>
      </c>
      <c r="AA1041" s="12">
        <v>0</v>
      </c>
      <c r="AC1041" s="12">
        <v>0</v>
      </c>
      <c r="AD1041" s="12">
        <v>0</v>
      </c>
      <c r="AF1041" s="12">
        <v>0</v>
      </c>
      <c r="AG1041" s="12">
        <v>0</v>
      </c>
      <c r="AI1041" s="12">
        <v>0</v>
      </c>
      <c r="AJ1041" s="12">
        <v>0</v>
      </c>
      <c r="AL1041" s="12">
        <v>0</v>
      </c>
      <c r="AM1041" s="12">
        <v>0</v>
      </c>
      <c r="AO1041" s="12">
        <v>0</v>
      </c>
      <c r="AP1041" s="12">
        <v>0</v>
      </c>
      <c r="AR1041" s="12">
        <v>0</v>
      </c>
      <c r="AS1041" s="12">
        <v>0</v>
      </c>
      <c r="AU1041" s="12">
        <v>0</v>
      </c>
      <c r="AV1041" s="12">
        <v>0</v>
      </c>
      <c r="AX1041" s="12">
        <v>0</v>
      </c>
      <c r="AY1041" s="12">
        <v>0</v>
      </c>
    </row>
    <row r="1042" spans="2:51" x14ac:dyDescent="0.25">
      <c r="B1042" s="2">
        <v>920</v>
      </c>
      <c r="C1042" s="1" t="str">
        <v>Лента светодиодная 9,6 Вт/м 12В IP20 4000K 120LED/м RT/RTW-A120-8-11mm SMD 2835 5 м</v>
      </c>
      <c r="D1042" s="2" t="str">
        <v>шт</v>
      </c>
      <c r="E1042" s="2">
        <v>3150</v>
      </c>
      <c r="F1042" s="2">
        <v>2</v>
      </c>
      <c r="G1042" s="3">
        <v>6300</v>
      </c>
      <c r="H1042" s="3">
        <v>0</v>
      </c>
      <c r="J1042" s="14">
        <v>0</v>
      </c>
      <c r="K1042" s="14">
        <v>0</v>
      </c>
      <c r="N1042" s="14">
        <v>2</v>
      </c>
      <c r="O1042" s="14">
        <v>6300</v>
      </c>
      <c r="Q1042" s="12">
        <v>0</v>
      </c>
      <c r="R1042" s="12">
        <v>0</v>
      </c>
      <c r="T1042" s="12">
        <v>0</v>
      </c>
      <c r="U1042" s="12">
        <v>0</v>
      </c>
      <c r="W1042" s="12">
        <v>0</v>
      </c>
      <c r="X1042" s="12">
        <v>0</v>
      </c>
      <c r="Z1042" s="12">
        <v>0</v>
      </c>
      <c r="AA1042" s="12">
        <v>0</v>
      </c>
      <c r="AC1042" s="12">
        <v>0</v>
      </c>
      <c r="AD1042" s="12">
        <v>0</v>
      </c>
      <c r="AF1042" s="12">
        <v>0</v>
      </c>
      <c r="AG1042" s="12">
        <v>0</v>
      </c>
      <c r="AI1042" s="12">
        <v>0</v>
      </c>
      <c r="AJ1042" s="12">
        <v>0</v>
      </c>
      <c r="AL1042" s="12">
        <v>0</v>
      </c>
      <c r="AM1042" s="12">
        <v>0</v>
      </c>
      <c r="AO1042" s="12">
        <v>0</v>
      </c>
      <c r="AP1042" s="12">
        <v>0</v>
      </c>
      <c r="AR1042" s="12">
        <v>0</v>
      </c>
      <c r="AS1042" s="12">
        <v>0</v>
      </c>
      <c r="AU1042" s="12">
        <v>0</v>
      </c>
      <c r="AV1042" s="12">
        <v>0</v>
      </c>
      <c r="AX1042" s="12">
        <v>0</v>
      </c>
      <c r="AY1042" s="12">
        <v>0</v>
      </c>
    </row>
    <row r="1043" spans="2:51" x14ac:dyDescent="0.25">
      <c r="B1043" s="2">
        <v>921</v>
      </c>
      <c r="C1043" s="1" t="str">
        <v>Монтаж и подключение ленты</v>
      </c>
      <c r="D1043" s="2" t="str">
        <v>м</v>
      </c>
      <c r="E1043" s="2">
        <v>800</v>
      </c>
      <c r="F1043" s="2">
        <v>6</v>
      </c>
      <c r="G1043" s="3">
        <v>0</v>
      </c>
      <c r="H1043" s="3">
        <v>4800</v>
      </c>
      <c r="J1043" s="14">
        <v>0</v>
      </c>
      <c r="K1043" s="14">
        <v>0</v>
      </c>
      <c r="N1043" s="14">
        <v>6</v>
      </c>
      <c r="O1043" s="14">
        <v>4800</v>
      </c>
      <c r="Q1043" s="12">
        <v>0</v>
      </c>
      <c r="R1043" s="12">
        <v>0</v>
      </c>
      <c r="T1043" s="12">
        <v>0</v>
      </c>
      <c r="U1043" s="12">
        <v>0</v>
      </c>
      <c r="W1043" s="12">
        <v>0</v>
      </c>
      <c r="X1043" s="12">
        <v>0</v>
      </c>
      <c r="Z1043" s="12">
        <v>0</v>
      </c>
      <c r="AA1043" s="12">
        <v>0</v>
      </c>
      <c r="AC1043" s="12">
        <v>0</v>
      </c>
      <c r="AD1043" s="12">
        <v>0</v>
      </c>
      <c r="AF1043" s="12">
        <v>0</v>
      </c>
      <c r="AG1043" s="12">
        <v>0</v>
      </c>
      <c r="AI1043" s="12">
        <v>0</v>
      </c>
      <c r="AJ1043" s="12">
        <v>0</v>
      </c>
      <c r="AL1043" s="12">
        <v>0</v>
      </c>
      <c r="AM1043" s="12">
        <v>0</v>
      </c>
      <c r="AO1043" s="12">
        <v>0</v>
      </c>
      <c r="AP1043" s="12">
        <v>0</v>
      </c>
      <c r="AR1043" s="12">
        <v>0</v>
      </c>
      <c r="AS1043" s="12">
        <v>0</v>
      </c>
      <c r="AU1043" s="12">
        <v>0</v>
      </c>
      <c r="AV1043" s="12">
        <v>0</v>
      </c>
      <c r="AX1043" s="12">
        <v>0</v>
      </c>
      <c r="AY1043" s="12">
        <v>0</v>
      </c>
    </row>
    <row r="1044" spans="2:51" x14ac:dyDescent="0.25">
      <c r="B1044" s="2">
        <v>922</v>
      </c>
      <c r="C1044" s="1" t="str">
        <v>Блок питания ARS-150-12 (12V, 12.5A, 150W) (ARL, IP20 Сетка, 2 года)</v>
      </c>
      <c r="D1044" s="2" t="str">
        <v>шт</v>
      </c>
      <c r="E1044" s="2">
        <v>3320</v>
      </c>
      <c r="F1044" s="2">
        <v>1</v>
      </c>
      <c r="G1044" s="3">
        <v>3320</v>
      </c>
      <c r="H1044" s="3">
        <v>0</v>
      </c>
      <c r="J1044" s="14">
        <v>0</v>
      </c>
      <c r="K1044" s="14">
        <v>0</v>
      </c>
      <c r="N1044" s="14">
        <v>1</v>
      </c>
      <c r="O1044" s="14">
        <v>3320</v>
      </c>
      <c r="Q1044" s="12">
        <v>0</v>
      </c>
      <c r="R1044" s="12">
        <v>0</v>
      </c>
      <c r="T1044" s="12">
        <v>0</v>
      </c>
      <c r="U1044" s="12">
        <v>0</v>
      </c>
      <c r="W1044" s="12">
        <v>0</v>
      </c>
      <c r="X1044" s="12">
        <v>0</v>
      </c>
      <c r="Z1044" s="12">
        <v>0</v>
      </c>
      <c r="AA1044" s="12">
        <v>0</v>
      </c>
      <c r="AC1044" s="12">
        <v>0</v>
      </c>
      <c r="AD1044" s="12">
        <v>0</v>
      </c>
      <c r="AF1044" s="12">
        <v>0</v>
      </c>
      <c r="AG1044" s="12">
        <v>0</v>
      </c>
      <c r="AI1044" s="12">
        <v>0</v>
      </c>
      <c r="AJ1044" s="12">
        <v>0</v>
      </c>
      <c r="AL1044" s="12">
        <v>0</v>
      </c>
      <c r="AM1044" s="12">
        <v>0</v>
      </c>
      <c r="AO1044" s="12">
        <v>0</v>
      </c>
      <c r="AP1044" s="12">
        <v>0</v>
      </c>
      <c r="AR1044" s="12">
        <v>0</v>
      </c>
      <c r="AS1044" s="12">
        <v>0</v>
      </c>
      <c r="AU1044" s="12">
        <v>0</v>
      </c>
      <c r="AV1044" s="12">
        <v>0</v>
      </c>
      <c r="AX1044" s="12">
        <v>0</v>
      </c>
      <c r="AY1044" s="12">
        <v>0</v>
      </c>
    </row>
    <row r="1045" spans="2:51" x14ac:dyDescent="0.25">
      <c r="B1045" s="2">
        <v>923</v>
      </c>
      <c r="C1045" s="1" t="str">
        <v>Монтаж и подключение блоков питания</v>
      </c>
      <c r="D1045" s="2" t="str">
        <v>шт</v>
      </c>
      <c r="E1045" s="2">
        <v>500</v>
      </c>
      <c r="F1045" s="2">
        <v>1</v>
      </c>
      <c r="G1045" s="3">
        <v>0</v>
      </c>
      <c r="H1045" s="3">
        <v>500</v>
      </c>
      <c r="J1045" s="14">
        <v>0</v>
      </c>
      <c r="K1045" s="14">
        <v>0</v>
      </c>
      <c r="N1045" s="14">
        <v>1</v>
      </c>
      <c r="O1045" s="14">
        <v>500</v>
      </c>
      <c r="Q1045" s="12">
        <v>0</v>
      </c>
      <c r="R1045" s="12">
        <v>0</v>
      </c>
      <c r="T1045" s="12">
        <v>0</v>
      </c>
      <c r="U1045" s="12">
        <v>0</v>
      </c>
      <c r="W1045" s="12">
        <v>0</v>
      </c>
      <c r="X1045" s="12">
        <v>0</v>
      </c>
      <c r="Z1045" s="12">
        <v>0</v>
      </c>
      <c r="AA1045" s="12">
        <v>0</v>
      </c>
      <c r="AC1045" s="12">
        <v>0</v>
      </c>
      <c r="AD1045" s="12">
        <v>0</v>
      </c>
      <c r="AF1045" s="12">
        <v>0</v>
      </c>
      <c r="AG1045" s="12">
        <v>0</v>
      </c>
      <c r="AI1045" s="12">
        <v>0</v>
      </c>
      <c r="AJ1045" s="12">
        <v>0</v>
      </c>
      <c r="AL1045" s="12">
        <v>0</v>
      </c>
      <c r="AM1045" s="12">
        <v>0</v>
      </c>
      <c r="AO1045" s="12">
        <v>0</v>
      </c>
      <c r="AP1045" s="12">
        <v>0</v>
      </c>
      <c r="AR1045" s="12">
        <v>0</v>
      </c>
      <c r="AS1045" s="12">
        <v>0</v>
      </c>
      <c r="AU1045" s="12">
        <v>0</v>
      </c>
      <c r="AV1045" s="12">
        <v>0</v>
      </c>
      <c r="AX1045" s="12">
        <v>0</v>
      </c>
      <c r="AY1045" s="12">
        <v>0</v>
      </c>
    </row>
    <row r="1046" spans="2:51" x14ac:dyDescent="0.25">
      <c r="B1046" s="2">
        <v>0</v>
      </c>
      <c r="C1046" s="1" t="str">
        <v>Декоративная подсветка зеркала</v>
      </c>
      <c r="D1046" s="2">
        <v>0</v>
      </c>
      <c r="E1046" s="2">
        <v>0</v>
      </c>
      <c r="F1046" s="2">
        <v>0</v>
      </c>
      <c r="G1046" s="3">
        <v>0</v>
      </c>
      <c r="H1046" s="3">
        <v>0</v>
      </c>
      <c r="J1046" s="14">
        <v>0</v>
      </c>
      <c r="K1046" s="14">
        <v>0</v>
      </c>
      <c r="N1046" s="14">
        <v>0</v>
      </c>
      <c r="O1046" s="14">
        <v>0</v>
      </c>
      <c r="Q1046" s="12">
        <v>0</v>
      </c>
      <c r="R1046" s="12">
        <v>0</v>
      </c>
      <c r="T1046" s="12">
        <v>0</v>
      </c>
      <c r="U1046" s="12">
        <v>0</v>
      </c>
      <c r="W1046" s="12">
        <v>0</v>
      </c>
      <c r="X1046" s="12">
        <v>0</v>
      </c>
      <c r="Z1046" s="12">
        <v>0</v>
      </c>
      <c r="AA1046" s="12">
        <v>0</v>
      </c>
      <c r="AC1046" s="12">
        <v>0</v>
      </c>
      <c r="AD1046" s="12">
        <v>0</v>
      </c>
      <c r="AF1046" s="12">
        <v>0</v>
      </c>
      <c r="AG1046" s="12">
        <v>0</v>
      </c>
      <c r="AI1046" s="12">
        <v>0</v>
      </c>
      <c r="AJ1046" s="12">
        <v>0</v>
      </c>
      <c r="AL1046" s="12">
        <v>0</v>
      </c>
      <c r="AM1046" s="12">
        <v>0</v>
      </c>
      <c r="AO1046" s="12">
        <v>0</v>
      </c>
      <c r="AP1046" s="12">
        <v>0</v>
      </c>
      <c r="AR1046" s="12">
        <v>0</v>
      </c>
      <c r="AS1046" s="12">
        <v>0</v>
      </c>
      <c r="AU1046" s="12">
        <v>0</v>
      </c>
      <c r="AV1046" s="12">
        <v>0</v>
      </c>
      <c r="AX1046" s="12">
        <v>0</v>
      </c>
      <c r="AY1046" s="12">
        <v>0</v>
      </c>
    </row>
    <row r="1047" spans="2:51" x14ac:dyDescent="0.25">
      <c r="B1047" s="2">
        <v>924</v>
      </c>
      <c r="C1047" s="1" t="str">
        <v>Профиль SL-SLIM-H13M-F25-3000 ANOD ( Алюминий)</v>
      </c>
      <c r="D1047" s="2" t="str">
        <v>м</v>
      </c>
      <c r="E1047" s="2">
        <v>850</v>
      </c>
      <c r="F1047" s="2">
        <v>6</v>
      </c>
      <c r="G1047" s="3">
        <v>5100</v>
      </c>
      <c r="H1047" s="3">
        <v>0</v>
      </c>
      <c r="J1047" s="14">
        <v>0</v>
      </c>
      <c r="K1047" s="14">
        <v>0</v>
      </c>
      <c r="N1047" s="14">
        <v>6</v>
      </c>
      <c r="O1047" s="14">
        <v>5100</v>
      </c>
      <c r="Q1047" s="12">
        <v>0</v>
      </c>
      <c r="R1047" s="12">
        <v>0</v>
      </c>
      <c r="T1047" s="12">
        <v>0</v>
      </c>
      <c r="U1047" s="12">
        <v>0</v>
      </c>
      <c r="W1047" s="12">
        <v>0</v>
      </c>
      <c r="X1047" s="12">
        <v>0</v>
      </c>
      <c r="Z1047" s="12">
        <v>0</v>
      </c>
      <c r="AA1047" s="12">
        <v>0</v>
      </c>
      <c r="AC1047" s="12">
        <v>0</v>
      </c>
      <c r="AD1047" s="12">
        <v>0</v>
      </c>
      <c r="AF1047" s="12">
        <v>0</v>
      </c>
      <c r="AG1047" s="12">
        <v>0</v>
      </c>
      <c r="AI1047" s="12">
        <v>0</v>
      </c>
      <c r="AJ1047" s="12">
        <v>0</v>
      </c>
      <c r="AL1047" s="12">
        <v>0</v>
      </c>
      <c r="AM1047" s="12">
        <v>0</v>
      </c>
      <c r="AO1047" s="12">
        <v>0</v>
      </c>
      <c r="AP1047" s="12">
        <v>0</v>
      </c>
      <c r="AR1047" s="12">
        <v>0</v>
      </c>
      <c r="AS1047" s="12">
        <v>0</v>
      </c>
      <c r="AU1047" s="12">
        <v>0</v>
      </c>
      <c r="AV1047" s="12">
        <v>0</v>
      </c>
      <c r="AX1047" s="12">
        <v>0</v>
      </c>
      <c r="AY1047" s="12">
        <v>0</v>
      </c>
    </row>
    <row r="1048" spans="2:51" x14ac:dyDescent="0.25">
      <c r="B1048" s="2">
        <v>925</v>
      </c>
      <c r="C1048" s="1" t="str">
        <v>Монтаж профиля</v>
      </c>
      <c r="D1048" s="2" t="str">
        <v>м</v>
      </c>
      <c r="E1048" s="2">
        <v>800</v>
      </c>
      <c r="F1048" s="2">
        <v>6</v>
      </c>
      <c r="G1048" s="3">
        <v>0</v>
      </c>
      <c r="H1048" s="3">
        <v>4800</v>
      </c>
      <c r="J1048" s="14">
        <v>0</v>
      </c>
      <c r="K1048" s="14">
        <v>0</v>
      </c>
      <c r="N1048" s="14">
        <v>6</v>
      </c>
      <c r="O1048" s="14">
        <v>4800</v>
      </c>
      <c r="Q1048" s="12">
        <v>0</v>
      </c>
      <c r="R1048" s="12">
        <v>0</v>
      </c>
      <c r="T1048" s="12">
        <v>0</v>
      </c>
      <c r="U1048" s="12">
        <v>0</v>
      </c>
      <c r="W1048" s="12">
        <v>0</v>
      </c>
      <c r="X1048" s="12">
        <v>0</v>
      </c>
      <c r="Z1048" s="12">
        <v>0</v>
      </c>
      <c r="AA1048" s="12">
        <v>0</v>
      </c>
      <c r="AC1048" s="12">
        <v>0</v>
      </c>
      <c r="AD1048" s="12">
        <v>0</v>
      </c>
      <c r="AF1048" s="12">
        <v>0</v>
      </c>
      <c r="AG1048" s="12">
        <v>0</v>
      </c>
      <c r="AI1048" s="12">
        <v>0</v>
      </c>
      <c r="AJ1048" s="12">
        <v>0</v>
      </c>
      <c r="AL1048" s="12">
        <v>0</v>
      </c>
      <c r="AM1048" s="12">
        <v>0</v>
      </c>
      <c r="AO1048" s="12">
        <v>0</v>
      </c>
      <c r="AP1048" s="12">
        <v>0</v>
      </c>
      <c r="AR1048" s="12">
        <v>0</v>
      </c>
      <c r="AS1048" s="12">
        <v>0</v>
      </c>
      <c r="AU1048" s="12">
        <v>0</v>
      </c>
      <c r="AV1048" s="12">
        <v>0</v>
      </c>
      <c r="AX1048" s="12">
        <v>0</v>
      </c>
      <c r="AY1048" s="12">
        <v>0</v>
      </c>
    </row>
    <row r="1049" spans="2:51" x14ac:dyDescent="0.25">
      <c r="B1049" s="2">
        <v>926</v>
      </c>
      <c r="C1049" s="1" t="str">
        <v>Лента светодиодная 9,6 Вт/м 12В IP20 4000K 120LED/м RT/RTW-A120-8-11mm SMD 2835 5 м</v>
      </c>
      <c r="D1049" s="2" t="str">
        <v>шт</v>
      </c>
      <c r="E1049" s="2">
        <v>3150</v>
      </c>
      <c r="F1049" s="2">
        <v>2</v>
      </c>
      <c r="G1049" s="3">
        <v>6300</v>
      </c>
      <c r="H1049" s="3">
        <v>0</v>
      </c>
      <c r="J1049" s="14">
        <v>0</v>
      </c>
      <c r="K1049" s="14">
        <v>0</v>
      </c>
      <c r="N1049" s="14">
        <v>2</v>
      </c>
      <c r="O1049" s="14">
        <v>6300</v>
      </c>
      <c r="Q1049" s="12">
        <v>0</v>
      </c>
      <c r="R1049" s="12">
        <v>0</v>
      </c>
      <c r="T1049" s="12">
        <v>0</v>
      </c>
      <c r="U1049" s="12">
        <v>0</v>
      </c>
      <c r="W1049" s="12">
        <v>0</v>
      </c>
      <c r="X1049" s="12">
        <v>0</v>
      </c>
      <c r="Z1049" s="12">
        <v>0</v>
      </c>
      <c r="AA1049" s="12">
        <v>0</v>
      </c>
      <c r="AC1049" s="12">
        <v>0</v>
      </c>
      <c r="AD1049" s="12">
        <v>0</v>
      </c>
      <c r="AF1049" s="12">
        <v>0</v>
      </c>
      <c r="AG1049" s="12">
        <v>0</v>
      </c>
      <c r="AI1049" s="12">
        <v>0</v>
      </c>
      <c r="AJ1049" s="12">
        <v>0</v>
      </c>
      <c r="AL1049" s="12">
        <v>0</v>
      </c>
      <c r="AM1049" s="12">
        <v>0</v>
      </c>
      <c r="AO1049" s="12">
        <v>0</v>
      </c>
      <c r="AP1049" s="12">
        <v>0</v>
      </c>
      <c r="AR1049" s="12">
        <v>0</v>
      </c>
      <c r="AS1049" s="12">
        <v>0</v>
      </c>
      <c r="AU1049" s="12">
        <v>0</v>
      </c>
      <c r="AV1049" s="12">
        <v>0</v>
      </c>
      <c r="AX1049" s="12">
        <v>0</v>
      </c>
      <c r="AY1049" s="12">
        <v>0</v>
      </c>
    </row>
    <row r="1050" spans="2:51" x14ac:dyDescent="0.25">
      <c r="B1050" s="2">
        <v>927</v>
      </c>
      <c r="C1050" s="1" t="str">
        <v>Монтаж и подключение ленты</v>
      </c>
      <c r="D1050" s="2" t="str">
        <v>м</v>
      </c>
      <c r="E1050" s="2">
        <v>800</v>
      </c>
      <c r="F1050" s="2">
        <v>6</v>
      </c>
      <c r="G1050" s="3">
        <v>0</v>
      </c>
      <c r="H1050" s="3">
        <v>4800</v>
      </c>
      <c r="J1050" s="14">
        <v>0</v>
      </c>
      <c r="K1050" s="14">
        <v>0</v>
      </c>
      <c r="N1050" s="14">
        <v>6</v>
      </c>
      <c r="O1050" s="14">
        <v>4800</v>
      </c>
      <c r="Q1050" s="12">
        <v>0</v>
      </c>
      <c r="R1050" s="12">
        <v>0</v>
      </c>
      <c r="T1050" s="12">
        <v>0</v>
      </c>
      <c r="U1050" s="12">
        <v>0</v>
      </c>
      <c r="W1050" s="12">
        <v>0</v>
      </c>
      <c r="X1050" s="12">
        <v>0</v>
      </c>
      <c r="Z1050" s="12">
        <v>0</v>
      </c>
      <c r="AA1050" s="12">
        <v>0</v>
      </c>
      <c r="AC1050" s="12">
        <v>0</v>
      </c>
      <c r="AD1050" s="12">
        <v>0</v>
      </c>
      <c r="AF1050" s="12">
        <v>0</v>
      </c>
      <c r="AG1050" s="12">
        <v>0</v>
      </c>
      <c r="AI1050" s="12">
        <v>0</v>
      </c>
      <c r="AJ1050" s="12">
        <v>0</v>
      </c>
      <c r="AL1050" s="12">
        <v>0</v>
      </c>
      <c r="AM1050" s="12">
        <v>0</v>
      </c>
      <c r="AO1050" s="12">
        <v>0</v>
      </c>
      <c r="AP1050" s="12">
        <v>0</v>
      </c>
      <c r="AR1050" s="12">
        <v>0</v>
      </c>
      <c r="AS1050" s="12">
        <v>0</v>
      </c>
      <c r="AU1050" s="12">
        <v>0</v>
      </c>
      <c r="AV1050" s="12">
        <v>0</v>
      </c>
      <c r="AX1050" s="12">
        <v>0</v>
      </c>
      <c r="AY1050" s="12">
        <v>0</v>
      </c>
    </row>
    <row r="1051" spans="2:51" x14ac:dyDescent="0.25">
      <c r="B1051" s="2">
        <v>928</v>
      </c>
      <c r="C1051" s="1" t="str">
        <v>Блок питания ARS-150-12 (12V, 12.5A, 150W) (ARL, IP20 Сетка, 2 года)</v>
      </c>
      <c r="D1051" s="2" t="str">
        <v>шт</v>
      </c>
      <c r="E1051" s="2">
        <v>3320</v>
      </c>
      <c r="F1051" s="2">
        <v>1</v>
      </c>
      <c r="G1051" s="3">
        <v>3320</v>
      </c>
      <c r="H1051" s="3">
        <v>0</v>
      </c>
      <c r="J1051" s="14">
        <v>0</v>
      </c>
      <c r="K1051" s="14">
        <v>0</v>
      </c>
      <c r="N1051" s="14">
        <v>1</v>
      </c>
      <c r="O1051" s="14">
        <v>3320</v>
      </c>
      <c r="Q1051" s="12">
        <v>0</v>
      </c>
      <c r="R1051" s="12">
        <v>0</v>
      </c>
      <c r="T1051" s="12">
        <v>0</v>
      </c>
      <c r="U1051" s="12">
        <v>0</v>
      </c>
      <c r="W1051" s="12">
        <v>0</v>
      </c>
      <c r="X1051" s="12">
        <v>0</v>
      </c>
      <c r="Z1051" s="12">
        <v>0</v>
      </c>
      <c r="AA1051" s="12">
        <v>0</v>
      </c>
      <c r="AC1051" s="12">
        <v>0</v>
      </c>
      <c r="AD1051" s="12">
        <v>0</v>
      </c>
      <c r="AF1051" s="12">
        <v>0</v>
      </c>
      <c r="AG1051" s="12">
        <v>0</v>
      </c>
      <c r="AI1051" s="12">
        <v>0</v>
      </c>
      <c r="AJ1051" s="12">
        <v>0</v>
      </c>
      <c r="AL1051" s="12">
        <v>0</v>
      </c>
      <c r="AM1051" s="12">
        <v>0</v>
      </c>
      <c r="AO1051" s="12">
        <v>0</v>
      </c>
      <c r="AP1051" s="12">
        <v>0</v>
      </c>
      <c r="AR1051" s="12">
        <v>0</v>
      </c>
      <c r="AS1051" s="12">
        <v>0</v>
      </c>
      <c r="AU1051" s="12">
        <v>0</v>
      </c>
      <c r="AV1051" s="12">
        <v>0</v>
      </c>
      <c r="AX1051" s="12">
        <v>0</v>
      </c>
      <c r="AY1051" s="12">
        <v>0</v>
      </c>
    </row>
    <row r="1052" spans="2:51" x14ac:dyDescent="0.25">
      <c r="B1052" s="2">
        <v>929</v>
      </c>
      <c r="C1052" s="1" t="str">
        <v>Монтаж и подключение блоков питания</v>
      </c>
      <c r="D1052" s="2" t="str">
        <v>шт</v>
      </c>
      <c r="E1052" s="2">
        <v>500</v>
      </c>
      <c r="F1052" s="2">
        <v>1</v>
      </c>
      <c r="G1052" s="3">
        <v>0</v>
      </c>
      <c r="H1052" s="3">
        <v>500</v>
      </c>
      <c r="J1052" s="14">
        <v>0</v>
      </c>
      <c r="K1052" s="14">
        <v>0</v>
      </c>
      <c r="N1052" s="14">
        <v>1</v>
      </c>
      <c r="O1052" s="14">
        <v>500</v>
      </c>
      <c r="Q1052" s="12">
        <v>0</v>
      </c>
      <c r="R1052" s="12">
        <v>0</v>
      </c>
      <c r="T1052" s="12">
        <v>0</v>
      </c>
      <c r="U1052" s="12">
        <v>0</v>
      </c>
      <c r="W1052" s="12">
        <v>0</v>
      </c>
      <c r="X1052" s="12">
        <v>0</v>
      </c>
      <c r="Z1052" s="12">
        <v>0</v>
      </c>
      <c r="AA1052" s="12">
        <v>0</v>
      </c>
      <c r="AC1052" s="12">
        <v>0</v>
      </c>
      <c r="AD1052" s="12">
        <v>0</v>
      </c>
      <c r="AF1052" s="12">
        <v>0</v>
      </c>
      <c r="AG1052" s="12">
        <v>0</v>
      </c>
      <c r="AI1052" s="12">
        <v>0</v>
      </c>
      <c r="AJ1052" s="12">
        <v>0</v>
      </c>
      <c r="AL1052" s="12">
        <v>0</v>
      </c>
      <c r="AM1052" s="12">
        <v>0</v>
      </c>
      <c r="AO1052" s="12">
        <v>0</v>
      </c>
      <c r="AP1052" s="12">
        <v>0</v>
      </c>
      <c r="AR1052" s="12">
        <v>0</v>
      </c>
      <c r="AS1052" s="12">
        <v>0</v>
      </c>
      <c r="AU1052" s="12">
        <v>0</v>
      </c>
      <c r="AV1052" s="12">
        <v>0</v>
      </c>
      <c r="AX1052" s="12">
        <v>0</v>
      </c>
      <c r="AY1052" s="12">
        <v>0</v>
      </c>
    </row>
    <row r="1053" spans="2:51" x14ac:dyDescent="0.25">
      <c r="B1053" s="2">
        <v>0</v>
      </c>
      <c r="C1053" s="1" t="str">
        <v>3.Кабельные изделия</v>
      </c>
      <c r="D1053" s="2">
        <v>0</v>
      </c>
      <c r="E1053" s="2">
        <v>0</v>
      </c>
      <c r="F1053" s="2">
        <v>0</v>
      </c>
      <c r="G1053" s="3">
        <v>0</v>
      </c>
      <c r="H1053" s="3">
        <v>0</v>
      </c>
      <c r="J1053" s="14">
        <v>0</v>
      </c>
      <c r="K1053" s="14">
        <v>0</v>
      </c>
      <c r="N1053" s="14">
        <v>0</v>
      </c>
      <c r="O1053" s="14">
        <v>0</v>
      </c>
      <c r="Q1053" s="12">
        <v>0</v>
      </c>
      <c r="R1053" s="12">
        <v>0</v>
      </c>
      <c r="T1053" s="12">
        <v>0</v>
      </c>
      <c r="U1053" s="12">
        <v>0</v>
      </c>
      <c r="W1053" s="12">
        <v>0</v>
      </c>
      <c r="X1053" s="12">
        <v>0</v>
      </c>
      <c r="Z1053" s="12">
        <v>0</v>
      </c>
      <c r="AA1053" s="12">
        <v>0</v>
      </c>
      <c r="AC1053" s="12">
        <v>0</v>
      </c>
      <c r="AD1053" s="12">
        <v>0</v>
      </c>
      <c r="AF1053" s="12">
        <v>0</v>
      </c>
      <c r="AG1053" s="12">
        <v>0</v>
      </c>
      <c r="AI1053" s="12">
        <v>0</v>
      </c>
      <c r="AJ1053" s="12">
        <v>0</v>
      </c>
      <c r="AL1053" s="12">
        <v>0</v>
      </c>
      <c r="AM1053" s="12">
        <v>0</v>
      </c>
      <c r="AO1053" s="12">
        <v>0</v>
      </c>
      <c r="AP1053" s="12">
        <v>0</v>
      </c>
      <c r="AR1053" s="12">
        <v>0</v>
      </c>
      <c r="AS1053" s="12">
        <v>0</v>
      </c>
      <c r="AU1053" s="12">
        <v>0</v>
      </c>
      <c r="AV1053" s="12">
        <v>0</v>
      </c>
      <c r="AX1053" s="12">
        <v>0</v>
      </c>
      <c r="AY1053" s="12">
        <v>0</v>
      </c>
    </row>
    <row r="1054" spans="2:51" x14ac:dyDescent="0.25">
      <c r="B1054" s="2">
        <v>930</v>
      </c>
      <c r="C1054" s="1" t="str">
        <v>Кабель силовой ВВГ-Пнг(А) 3x1,5 ок(N, PE)-0.66 (100м)</v>
      </c>
      <c r="D1054" s="2" t="str">
        <v>м</v>
      </c>
      <c r="E1054" s="2">
        <v>59.91</v>
      </c>
      <c r="F1054" s="2">
        <v>588</v>
      </c>
      <c r="G1054" s="3">
        <v>35227.08</v>
      </c>
      <c r="H1054" s="3">
        <v>0</v>
      </c>
      <c r="J1054" s="14">
        <v>588</v>
      </c>
      <c r="K1054" s="14">
        <v>35227.079999999994</v>
      </c>
      <c r="N1054" s="14">
        <v>0</v>
      </c>
      <c r="O1054" s="14">
        <v>0</v>
      </c>
      <c r="Q1054" s="12">
        <v>0</v>
      </c>
      <c r="R1054" s="12">
        <v>0</v>
      </c>
      <c r="T1054" s="12">
        <v>588</v>
      </c>
      <c r="U1054" s="12">
        <v>35227.079999999994</v>
      </c>
      <c r="W1054" s="12">
        <v>0</v>
      </c>
      <c r="X1054" s="12">
        <v>0</v>
      </c>
      <c r="Z1054" s="12">
        <v>0</v>
      </c>
      <c r="AA1054" s="12">
        <v>0</v>
      </c>
      <c r="AC1054" s="12">
        <v>0</v>
      </c>
      <c r="AD1054" s="12">
        <v>0</v>
      </c>
      <c r="AF1054" s="12">
        <v>0</v>
      </c>
      <c r="AG1054" s="12">
        <v>0</v>
      </c>
      <c r="AI1054" s="12">
        <v>0</v>
      </c>
      <c r="AJ1054" s="12">
        <v>0</v>
      </c>
      <c r="AL1054" s="12">
        <v>0</v>
      </c>
      <c r="AM1054" s="12">
        <v>0</v>
      </c>
      <c r="AO1054" s="12">
        <v>0</v>
      </c>
      <c r="AP1054" s="12">
        <v>0</v>
      </c>
      <c r="AR1054" s="12">
        <v>0</v>
      </c>
      <c r="AS1054" s="12">
        <v>0</v>
      </c>
      <c r="AU1054" s="12">
        <v>0</v>
      </c>
      <c r="AV1054" s="12">
        <v>0</v>
      </c>
      <c r="AX1054" s="12">
        <v>0</v>
      </c>
      <c r="AY1054" s="12">
        <v>0</v>
      </c>
    </row>
    <row r="1055" spans="2:51" x14ac:dyDescent="0.25">
      <c r="B1055" s="2">
        <v>931</v>
      </c>
      <c r="C1055" s="1" t="str">
        <v>Кабель силовой ВВГ-Пнг(А)-LS 3x2,5 ок(N, PE)-0.66 (100м)</v>
      </c>
      <c r="D1055" s="2" t="str">
        <v>м</v>
      </c>
      <c r="E1055" s="2">
        <v>98.21</v>
      </c>
      <c r="F1055" s="2">
        <v>1200</v>
      </c>
      <c r="G1055" s="3">
        <v>117852</v>
      </c>
      <c r="H1055" s="3">
        <v>0</v>
      </c>
      <c r="J1055" s="14">
        <v>1200</v>
      </c>
      <c r="K1055" s="14">
        <v>117851.99999999999</v>
      </c>
      <c r="N1055" s="14">
        <v>0</v>
      </c>
      <c r="O1055" s="14">
        <v>0</v>
      </c>
      <c r="Q1055" s="12">
        <v>0</v>
      </c>
      <c r="R1055" s="12">
        <v>0</v>
      </c>
      <c r="T1055" s="12">
        <v>1200</v>
      </c>
      <c r="U1055" s="12">
        <v>117851.99999999999</v>
      </c>
      <c r="W1055" s="12">
        <v>0</v>
      </c>
      <c r="X1055" s="12">
        <v>0</v>
      </c>
      <c r="Z1055" s="12">
        <v>0</v>
      </c>
      <c r="AA1055" s="12">
        <v>0</v>
      </c>
      <c r="AC1055" s="12">
        <v>0</v>
      </c>
      <c r="AD1055" s="12">
        <v>0</v>
      </c>
      <c r="AF1055" s="12">
        <v>0</v>
      </c>
      <c r="AG1055" s="12">
        <v>0</v>
      </c>
      <c r="AI1055" s="12">
        <v>0</v>
      </c>
      <c r="AJ1055" s="12">
        <v>0</v>
      </c>
      <c r="AL1055" s="12">
        <v>0</v>
      </c>
      <c r="AM1055" s="12">
        <v>0</v>
      </c>
      <c r="AO1055" s="12">
        <v>0</v>
      </c>
      <c r="AP1055" s="12">
        <v>0</v>
      </c>
      <c r="AR1055" s="12">
        <v>0</v>
      </c>
      <c r="AS1055" s="12">
        <v>0</v>
      </c>
      <c r="AU1055" s="12">
        <v>0</v>
      </c>
      <c r="AV1055" s="12">
        <v>0</v>
      </c>
      <c r="AX1055" s="12">
        <v>0</v>
      </c>
      <c r="AY1055" s="12">
        <v>0</v>
      </c>
    </row>
    <row r="1056" spans="2:51" x14ac:dyDescent="0.25">
      <c r="B1056" s="2">
        <v>932</v>
      </c>
      <c r="C1056" s="1" t="str">
        <v>Монтаж кабеля по кирпичной кладке и затягивание в трубы до 30мм2</v>
      </c>
      <c r="D1056" s="2" t="str">
        <v>м</v>
      </c>
      <c r="E1056" s="2">
        <v>88.07</v>
      </c>
      <c r="F1056" s="2">
        <v>1788</v>
      </c>
      <c r="G1056" s="3">
        <v>0</v>
      </c>
      <c r="H1056" s="3">
        <v>157469.16</v>
      </c>
      <c r="J1056" s="14">
        <v>1788</v>
      </c>
      <c r="K1056" s="14">
        <v>157469.15999999997</v>
      </c>
      <c r="N1056" s="14">
        <v>0</v>
      </c>
      <c r="O1056" s="14">
        <v>0</v>
      </c>
      <c r="Q1056" s="12">
        <v>0</v>
      </c>
      <c r="R1056" s="12">
        <v>0</v>
      </c>
      <c r="T1056" s="12">
        <v>1788</v>
      </c>
      <c r="U1056" s="12">
        <v>157469.15999999997</v>
      </c>
      <c r="W1056" s="12">
        <v>0</v>
      </c>
      <c r="X1056" s="12">
        <v>0</v>
      </c>
      <c r="Z1056" s="12">
        <v>0</v>
      </c>
      <c r="AA1056" s="12">
        <v>0</v>
      </c>
      <c r="AC1056" s="12">
        <v>0</v>
      </c>
      <c r="AD1056" s="12">
        <v>0</v>
      </c>
      <c r="AF1056" s="12">
        <v>0</v>
      </c>
      <c r="AG1056" s="12">
        <v>0</v>
      </c>
      <c r="AI1056" s="12">
        <v>0</v>
      </c>
      <c r="AJ1056" s="12">
        <v>0</v>
      </c>
      <c r="AL1056" s="12">
        <v>0</v>
      </c>
      <c r="AM1056" s="12">
        <v>0</v>
      </c>
      <c r="AO1056" s="12">
        <v>0</v>
      </c>
      <c r="AP1056" s="12">
        <v>0</v>
      </c>
      <c r="AR1056" s="12">
        <v>0</v>
      </c>
      <c r="AS1056" s="12">
        <v>0</v>
      </c>
      <c r="AU1056" s="12">
        <v>0</v>
      </c>
      <c r="AV1056" s="12">
        <v>0</v>
      </c>
      <c r="AX1056" s="12">
        <v>0</v>
      </c>
      <c r="AY1056" s="12">
        <v>0</v>
      </c>
    </row>
    <row r="1057" spans="2:51" x14ac:dyDescent="0.25">
      <c r="B1057" s="2">
        <v>933</v>
      </c>
      <c r="C1057" s="1" t="str">
        <v xml:space="preserve">Провод ПуВ нг(А)LS 1х6.0 </v>
      </c>
      <c r="D1057" s="2" t="str">
        <v>м</v>
      </c>
      <c r="E1057" s="2">
        <v>76.010000000000005</v>
      </c>
      <c r="F1057" s="2">
        <v>405</v>
      </c>
      <c r="G1057" s="3">
        <v>30784.05</v>
      </c>
      <c r="H1057" s="3">
        <v>0</v>
      </c>
      <c r="J1057" s="14">
        <v>405</v>
      </c>
      <c r="K1057" s="14">
        <v>30784.050000000003</v>
      </c>
      <c r="N1057" s="14">
        <v>0</v>
      </c>
      <c r="O1057" s="14">
        <v>0</v>
      </c>
      <c r="Q1057" s="12">
        <v>0</v>
      </c>
      <c r="R1057" s="12">
        <v>0</v>
      </c>
      <c r="T1057" s="12">
        <v>405</v>
      </c>
      <c r="U1057" s="12">
        <v>30784.050000000003</v>
      </c>
      <c r="W1057" s="12">
        <v>0</v>
      </c>
      <c r="X1057" s="12">
        <v>0</v>
      </c>
      <c r="Z1057" s="12">
        <v>0</v>
      </c>
      <c r="AA1057" s="12">
        <v>0</v>
      </c>
      <c r="AC1057" s="12">
        <v>0</v>
      </c>
      <c r="AD1057" s="12">
        <v>0</v>
      </c>
      <c r="AF1057" s="12">
        <v>0</v>
      </c>
      <c r="AG1057" s="12">
        <v>0</v>
      </c>
      <c r="AI1057" s="12">
        <v>0</v>
      </c>
      <c r="AJ1057" s="12">
        <v>0</v>
      </c>
      <c r="AL1057" s="12">
        <v>0</v>
      </c>
      <c r="AM1057" s="12">
        <v>0</v>
      </c>
      <c r="AO1057" s="12">
        <v>0</v>
      </c>
      <c r="AP1057" s="12">
        <v>0</v>
      </c>
      <c r="AR1057" s="12">
        <v>0</v>
      </c>
      <c r="AS1057" s="12">
        <v>0</v>
      </c>
      <c r="AU1057" s="12">
        <v>0</v>
      </c>
      <c r="AV1057" s="12">
        <v>0</v>
      </c>
      <c r="AX1057" s="12">
        <v>0</v>
      </c>
      <c r="AY1057" s="12">
        <v>0</v>
      </c>
    </row>
    <row r="1058" spans="2:51" x14ac:dyDescent="0.25">
      <c r="B1058" s="2">
        <v>934</v>
      </c>
      <c r="C1058" s="1" t="str">
        <v>Кабель силовой ВВГнг(А)-LS 1х4 ок-0,66</v>
      </c>
      <c r="D1058" s="2" t="str">
        <v>м</v>
      </c>
      <c r="E1058" s="2">
        <v>52.48</v>
      </c>
      <c r="F1058" s="2">
        <v>151</v>
      </c>
      <c r="G1058" s="3">
        <v>7924.48</v>
      </c>
      <c r="H1058" s="3">
        <v>0</v>
      </c>
      <c r="J1058" s="14">
        <v>151</v>
      </c>
      <c r="K1058" s="14">
        <v>7924.48</v>
      </c>
      <c r="N1058" s="14">
        <v>0</v>
      </c>
      <c r="O1058" s="14">
        <v>0</v>
      </c>
      <c r="Q1058" s="12">
        <v>0</v>
      </c>
      <c r="R1058" s="12">
        <v>0</v>
      </c>
      <c r="T1058" s="12">
        <v>151</v>
      </c>
      <c r="U1058" s="12">
        <v>7924.48</v>
      </c>
      <c r="W1058" s="12">
        <v>0</v>
      </c>
      <c r="X1058" s="12">
        <v>0</v>
      </c>
      <c r="Z1058" s="12">
        <v>0</v>
      </c>
      <c r="AA1058" s="12">
        <v>0</v>
      </c>
      <c r="AC1058" s="12">
        <v>0</v>
      </c>
      <c r="AD1058" s="12">
        <v>0</v>
      </c>
      <c r="AF1058" s="12">
        <v>0</v>
      </c>
      <c r="AG1058" s="12">
        <v>0</v>
      </c>
      <c r="AI1058" s="12">
        <v>0</v>
      </c>
      <c r="AJ1058" s="12">
        <v>0</v>
      </c>
      <c r="AL1058" s="12">
        <v>0</v>
      </c>
      <c r="AM1058" s="12">
        <v>0</v>
      </c>
      <c r="AO1058" s="12">
        <v>0</v>
      </c>
      <c r="AP1058" s="12">
        <v>0</v>
      </c>
      <c r="AR1058" s="12">
        <v>0</v>
      </c>
      <c r="AS1058" s="12">
        <v>0</v>
      </c>
      <c r="AU1058" s="12">
        <v>0</v>
      </c>
      <c r="AV1058" s="12">
        <v>0</v>
      </c>
      <c r="AX1058" s="12">
        <v>0</v>
      </c>
      <c r="AY1058" s="12">
        <v>0</v>
      </c>
    </row>
    <row r="1059" spans="2:51" x14ac:dyDescent="0.25">
      <c r="B1059" s="2">
        <v>935</v>
      </c>
      <c r="C1059" s="1" t="str">
        <v>Провод силовой ПуВнг(А)-LS 10</v>
      </c>
      <c r="D1059" s="2" t="str">
        <v>м</v>
      </c>
      <c r="E1059" s="2">
        <v>122.14</v>
      </c>
      <c r="F1059" s="2">
        <v>303</v>
      </c>
      <c r="G1059" s="3">
        <v>37008.42</v>
      </c>
      <c r="H1059" s="3">
        <v>0</v>
      </c>
      <c r="J1059" s="14">
        <v>303</v>
      </c>
      <c r="K1059" s="14">
        <v>37008.42</v>
      </c>
      <c r="N1059" s="14">
        <v>0</v>
      </c>
      <c r="O1059" s="14">
        <v>0</v>
      </c>
      <c r="Q1059" s="12">
        <v>0</v>
      </c>
      <c r="R1059" s="12">
        <v>0</v>
      </c>
      <c r="T1059" s="12">
        <v>303</v>
      </c>
      <c r="U1059" s="12">
        <v>37008.42</v>
      </c>
      <c r="W1059" s="12">
        <v>0</v>
      </c>
      <c r="X1059" s="12">
        <v>0</v>
      </c>
      <c r="Z1059" s="12">
        <v>0</v>
      </c>
      <c r="AA1059" s="12">
        <v>0</v>
      </c>
      <c r="AC1059" s="12">
        <v>0</v>
      </c>
      <c r="AD1059" s="12">
        <v>0</v>
      </c>
      <c r="AF1059" s="12">
        <v>0</v>
      </c>
      <c r="AG1059" s="12">
        <v>0</v>
      </c>
      <c r="AI1059" s="12">
        <v>0</v>
      </c>
      <c r="AJ1059" s="12">
        <v>0</v>
      </c>
      <c r="AL1059" s="12">
        <v>0</v>
      </c>
      <c r="AM1059" s="12">
        <v>0</v>
      </c>
      <c r="AO1059" s="12">
        <v>0</v>
      </c>
      <c r="AP1059" s="12">
        <v>0</v>
      </c>
      <c r="AR1059" s="12">
        <v>0</v>
      </c>
      <c r="AS1059" s="12">
        <v>0</v>
      </c>
      <c r="AU1059" s="12">
        <v>0</v>
      </c>
      <c r="AV1059" s="12">
        <v>0</v>
      </c>
      <c r="AX1059" s="12">
        <v>0</v>
      </c>
      <c r="AY1059" s="12">
        <v>0</v>
      </c>
    </row>
    <row r="1060" spans="2:51" x14ac:dyDescent="0.25">
      <c r="B1060" s="2">
        <v>936</v>
      </c>
      <c r="C1060" s="1" t="str">
        <v>Монтаж кабеля по кирпичной кладке и затягивание в трубы до 30мм2</v>
      </c>
      <c r="D1060" s="2" t="str">
        <v>м</v>
      </c>
      <c r="E1060" s="2">
        <v>88.07</v>
      </c>
      <c r="F1060" s="2">
        <v>859</v>
      </c>
      <c r="G1060" s="3">
        <v>0</v>
      </c>
      <c r="H1060" s="3">
        <v>75652.13</v>
      </c>
      <c r="J1060" s="14">
        <v>859</v>
      </c>
      <c r="K1060" s="14">
        <v>75652.12999999999</v>
      </c>
      <c r="N1060" s="14">
        <v>0</v>
      </c>
      <c r="O1060" s="14">
        <v>0</v>
      </c>
      <c r="Q1060" s="12">
        <v>0</v>
      </c>
      <c r="R1060" s="12">
        <v>0</v>
      </c>
      <c r="T1060" s="12">
        <v>859</v>
      </c>
      <c r="U1060" s="12">
        <v>75652.12999999999</v>
      </c>
      <c r="W1060" s="12">
        <v>0</v>
      </c>
      <c r="X1060" s="12">
        <v>0</v>
      </c>
      <c r="Z1060" s="12">
        <v>0</v>
      </c>
      <c r="AA1060" s="12">
        <v>0</v>
      </c>
      <c r="AC1060" s="12">
        <v>0</v>
      </c>
      <c r="AD1060" s="12">
        <v>0</v>
      </c>
      <c r="AF1060" s="12">
        <v>0</v>
      </c>
      <c r="AG1060" s="12">
        <v>0</v>
      </c>
      <c r="AI1060" s="12">
        <v>0</v>
      </c>
      <c r="AJ1060" s="12">
        <v>0</v>
      </c>
      <c r="AL1060" s="12">
        <v>0</v>
      </c>
      <c r="AM1060" s="12">
        <v>0</v>
      </c>
      <c r="AO1060" s="12">
        <v>0</v>
      </c>
      <c r="AP1060" s="12">
        <v>0</v>
      </c>
      <c r="AR1060" s="12">
        <v>0</v>
      </c>
      <c r="AS1060" s="12">
        <v>0</v>
      </c>
      <c r="AU1060" s="12">
        <v>0</v>
      </c>
      <c r="AV1060" s="12">
        <v>0</v>
      </c>
      <c r="AX1060" s="12">
        <v>0</v>
      </c>
      <c r="AY1060" s="12">
        <v>0</v>
      </c>
    </row>
    <row r="1061" spans="2:51" x14ac:dyDescent="0.25">
      <c r="B1061" s="2">
        <v>937</v>
      </c>
      <c r="C1061" s="1" t="str">
        <v>Кабель ВВГ -П нг(А)FRLS 3х1.5 0.66кВ (бухта)</v>
      </c>
      <c r="D1061" s="2" t="str">
        <v>м</v>
      </c>
      <c r="E1061" s="2">
        <v>74.73</v>
      </c>
      <c r="F1061" s="2">
        <v>96</v>
      </c>
      <c r="G1061" s="3">
        <v>7174.08</v>
      </c>
      <c r="H1061" s="3">
        <v>0</v>
      </c>
      <c r="J1061" s="14">
        <v>96</v>
      </c>
      <c r="K1061" s="14">
        <v>7174.08</v>
      </c>
      <c r="N1061" s="14">
        <v>0</v>
      </c>
      <c r="O1061" s="14">
        <v>0</v>
      </c>
      <c r="Q1061" s="12">
        <v>0</v>
      </c>
      <c r="R1061" s="12">
        <v>0</v>
      </c>
      <c r="T1061" s="12">
        <v>96</v>
      </c>
      <c r="U1061" s="12">
        <v>7174.08</v>
      </c>
      <c r="W1061" s="12">
        <v>0</v>
      </c>
      <c r="X1061" s="12">
        <v>0</v>
      </c>
      <c r="Z1061" s="12">
        <v>0</v>
      </c>
      <c r="AA1061" s="12">
        <v>0</v>
      </c>
      <c r="AC1061" s="12">
        <v>0</v>
      </c>
      <c r="AD1061" s="12">
        <v>0</v>
      </c>
      <c r="AF1061" s="12">
        <v>0</v>
      </c>
      <c r="AG1061" s="12">
        <v>0</v>
      </c>
      <c r="AI1061" s="12">
        <v>0</v>
      </c>
      <c r="AJ1061" s="12">
        <v>0</v>
      </c>
      <c r="AL1061" s="12">
        <v>0</v>
      </c>
      <c r="AM1061" s="12">
        <v>0</v>
      </c>
      <c r="AO1061" s="12">
        <v>0</v>
      </c>
      <c r="AP1061" s="12">
        <v>0</v>
      </c>
      <c r="AR1061" s="12">
        <v>0</v>
      </c>
      <c r="AS1061" s="12">
        <v>0</v>
      </c>
      <c r="AU1061" s="12">
        <v>0</v>
      </c>
      <c r="AV1061" s="12">
        <v>0</v>
      </c>
      <c r="AX1061" s="12">
        <v>0</v>
      </c>
      <c r="AY1061" s="12">
        <v>0</v>
      </c>
    </row>
    <row r="1062" spans="2:51" x14ac:dyDescent="0.25">
      <c r="B1062" s="2">
        <v>938</v>
      </c>
      <c r="C1062" s="1" t="str">
        <v>Монтаж кабеля по кирпичной кладке и затягивание в трубы до 30мм2</v>
      </c>
      <c r="D1062" s="2" t="str">
        <v>м</v>
      </c>
      <c r="E1062" s="2">
        <v>88.07</v>
      </c>
      <c r="F1062" s="2">
        <v>96</v>
      </c>
      <c r="G1062" s="3">
        <v>0</v>
      </c>
      <c r="H1062" s="3">
        <v>8454.7199999999993</v>
      </c>
      <c r="J1062" s="14">
        <v>96</v>
      </c>
      <c r="K1062" s="14">
        <v>8454.7199999999993</v>
      </c>
      <c r="N1062" s="14">
        <v>0</v>
      </c>
      <c r="O1062" s="14">
        <v>0</v>
      </c>
      <c r="Q1062" s="12">
        <v>0</v>
      </c>
      <c r="R1062" s="12">
        <v>0</v>
      </c>
      <c r="T1062" s="12">
        <v>96</v>
      </c>
      <c r="U1062" s="12">
        <v>8454.7199999999993</v>
      </c>
      <c r="W1062" s="12">
        <v>0</v>
      </c>
      <c r="X1062" s="12">
        <v>0</v>
      </c>
      <c r="Z1062" s="12">
        <v>0</v>
      </c>
      <c r="AA1062" s="12">
        <v>0</v>
      </c>
      <c r="AC1062" s="12">
        <v>0</v>
      </c>
      <c r="AD1062" s="12">
        <v>0</v>
      </c>
      <c r="AF1062" s="12">
        <v>0</v>
      </c>
      <c r="AG1062" s="12">
        <v>0</v>
      </c>
      <c r="AI1062" s="12">
        <v>0</v>
      </c>
      <c r="AJ1062" s="12">
        <v>0</v>
      </c>
      <c r="AL1062" s="12">
        <v>0</v>
      </c>
      <c r="AM1062" s="12">
        <v>0</v>
      </c>
      <c r="AO1062" s="12">
        <v>0</v>
      </c>
      <c r="AP1062" s="12">
        <v>0</v>
      </c>
      <c r="AR1062" s="12">
        <v>0</v>
      </c>
      <c r="AS1062" s="12">
        <v>0</v>
      </c>
      <c r="AU1062" s="12">
        <v>0</v>
      </c>
      <c r="AV1062" s="12">
        <v>0</v>
      </c>
      <c r="AX1062" s="12">
        <v>0</v>
      </c>
      <c r="AY1062" s="12">
        <v>0</v>
      </c>
    </row>
    <row r="1063" spans="2:51" x14ac:dyDescent="0.25">
      <c r="B1063" s="2">
        <v>0</v>
      </c>
      <c r="C1063" s="1" t="str">
        <v>4.Электрортехнические изделия</v>
      </c>
      <c r="D1063" s="2">
        <v>0</v>
      </c>
      <c r="E1063" s="2">
        <v>0</v>
      </c>
      <c r="F1063" s="2">
        <v>0</v>
      </c>
      <c r="G1063" s="3">
        <v>0</v>
      </c>
      <c r="H1063" s="3">
        <v>0</v>
      </c>
      <c r="J1063" s="14">
        <v>0</v>
      </c>
      <c r="K1063" s="14">
        <v>0</v>
      </c>
      <c r="N1063" s="14">
        <v>0</v>
      </c>
      <c r="O1063" s="14">
        <v>0</v>
      </c>
      <c r="Q1063" s="12">
        <v>0</v>
      </c>
      <c r="R1063" s="12">
        <v>0</v>
      </c>
      <c r="T1063" s="12">
        <v>0</v>
      </c>
      <c r="U1063" s="12">
        <v>0</v>
      </c>
      <c r="W1063" s="12">
        <v>0</v>
      </c>
      <c r="X1063" s="12">
        <v>0</v>
      </c>
      <c r="Z1063" s="12">
        <v>0</v>
      </c>
      <c r="AA1063" s="12">
        <v>0</v>
      </c>
      <c r="AC1063" s="12">
        <v>0</v>
      </c>
      <c r="AD1063" s="12">
        <v>0</v>
      </c>
      <c r="AF1063" s="12">
        <v>0</v>
      </c>
      <c r="AG1063" s="12">
        <v>0</v>
      </c>
      <c r="AI1063" s="12">
        <v>0</v>
      </c>
      <c r="AJ1063" s="12">
        <v>0</v>
      </c>
      <c r="AL1063" s="12">
        <v>0</v>
      </c>
      <c r="AM1063" s="12">
        <v>0</v>
      </c>
      <c r="AO1063" s="12">
        <v>0</v>
      </c>
      <c r="AP1063" s="12">
        <v>0</v>
      </c>
      <c r="AR1063" s="12">
        <v>0</v>
      </c>
      <c r="AS1063" s="12">
        <v>0</v>
      </c>
      <c r="AU1063" s="12">
        <v>0</v>
      </c>
      <c r="AV1063" s="12">
        <v>0</v>
      </c>
      <c r="AX1063" s="12">
        <v>0</v>
      </c>
      <c r="AY1063" s="12">
        <v>0</v>
      </c>
    </row>
    <row r="1064" spans="2:51" x14ac:dyDescent="0.25">
      <c r="B1064" s="2">
        <v>939</v>
      </c>
      <c r="C1064" s="1" t="str">
        <v>BRITE Розетка двойная с заземлением с защитными шторками и крышкой 16А в сборе IP44 РСбш12-3-44-БрБ белый</v>
      </c>
      <c r="D1064" s="2" t="str">
        <v>шт</v>
      </c>
      <c r="E1064" s="2">
        <v>361</v>
      </c>
      <c r="F1064" s="2">
        <v>15</v>
      </c>
      <c r="G1064" s="3">
        <v>5415</v>
      </c>
      <c r="H1064" s="3">
        <v>0</v>
      </c>
      <c r="J1064" s="14">
        <v>0</v>
      </c>
      <c r="K1064" s="14">
        <v>0</v>
      </c>
      <c r="N1064" s="14">
        <v>15</v>
      </c>
      <c r="O1064" s="14">
        <v>5415</v>
      </c>
      <c r="Q1064" s="12">
        <v>0</v>
      </c>
      <c r="R1064" s="12">
        <v>0</v>
      </c>
      <c r="T1064" s="12">
        <v>0</v>
      </c>
      <c r="U1064" s="12">
        <v>0</v>
      </c>
      <c r="W1064" s="12">
        <v>0</v>
      </c>
      <c r="X1064" s="12">
        <v>0</v>
      </c>
      <c r="Z1064" s="12">
        <v>0</v>
      </c>
      <c r="AA1064" s="12">
        <v>0</v>
      </c>
      <c r="AC1064" s="12">
        <v>0</v>
      </c>
      <c r="AD1064" s="12">
        <v>0</v>
      </c>
      <c r="AF1064" s="12">
        <v>0</v>
      </c>
      <c r="AG1064" s="12">
        <v>0</v>
      </c>
      <c r="AI1064" s="12">
        <v>0</v>
      </c>
      <c r="AJ1064" s="12">
        <v>0</v>
      </c>
      <c r="AL1064" s="12">
        <v>0</v>
      </c>
      <c r="AM1064" s="12">
        <v>0</v>
      </c>
      <c r="AO1064" s="12">
        <v>0</v>
      </c>
      <c r="AP1064" s="12">
        <v>0</v>
      </c>
      <c r="AR1064" s="12">
        <v>0</v>
      </c>
      <c r="AS1064" s="12">
        <v>0</v>
      </c>
      <c r="AU1064" s="12">
        <v>0</v>
      </c>
      <c r="AV1064" s="12">
        <v>0</v>
      </c>
      <c r="AX1064" s="12">
        <v>0</v>
      </c>
      <c r="AY1064" s="12">
        <v>0</v>
      </c>
    </row>
    <row r="1065" spans="2:51" x14ac:dyDescent="0.25">
      <c r="B1065" s="2">
        <v>940</v>
      </c>
      <c r="C1065" s="1" t="str">
        <v>Розетка ATLASDESIGN двойная с заземлением со шторками 16А в сборе белый</v>
      </c>
      <c r="D1065" s="2" t="str">
        <v>шт</v>
      </c>
      <c r="E1065" s="2">
        <v>287.70999999999998</v>
      </c>
      <c r="F1065" s="2">
        <v>177</v>
      </c>
      <c r="G1065" s="3">
        <v>50924.67</v>
      </c>
      <c r="H1065" s="3">
        <v>0</v>
      </c>
      <c r="J1065" s="14">
        <v>0</v>
      </c>
      <c r="K1065" s="14">
        <v>0</v>
      </c>
      <c r="N1065" s="14">
        <v>177</v>
      </c>
      <c r="O1065" s="14">
        <v>50924.67</v>
      </c>
      <c r="Q1065" s="12">
        <v>0</v>
      </c>
      <c r="R1065" s="12">
        <v>0</v>
      </c>
      <c r="T1065" s="12">
        <v>0</v>
      </c>
      <c r="U1065" s="12">
        <v>0</v>
      </c>
      <c r="W1065" s="12">
        <v>0</v>
      </c>
      <c r="X1065" s="12">
        <v>0</v>
      </c>
      <c r="Z1065" s="12">
        <v>0</v>
      </c>
      <c r="AA1065" s="12">
        <v>0</v>
      </c>
      <c r="AC1065" s="12">
        <v>0</v>
      </c>
      <c r="AD1065" s="12">
        <v>0</v>
      </c>
      <c r="AF1065" s="12">
        <v>0</v>
      </c>
      <c r="AG1065" s="12">
        <v>0</v>
      </c>
      <c r="AI1065" s="12">
        <v>0</v>
      </c>
      <c r="AJ1065" s="12">
        <v>0</v>
      </c>
      <c r="AL1065" s="12">
        <v>0</v>
      </c>
      <c r="AM1065" s="12">
        <v>0</v>
      </c>
      <c r="AO1065" s="12">
        <v>0</v>
      </c>
      <c r="AP1065" s="12">
        <v>0</v>
      </c>
      <c r="AR1065" s="12">
        <v>0</v>
      </c>
      <c r="AS1065" s="12">
        <v>0</v>
      </c>
      <c r="AU1065" s="12">
        <v>0</v>
      </c>
      <c r="AV1065" s="12">
        <v>0</v>
      </c>
      <c r="AX1065" s="12">
        <v>0</v>
      </c>
      <c r="AY1065" s="12">
        <v>0</v>
      </c>
    </row>
    <row r="1066" spans="2:51" x14ac:dyDescent="0.25">
      <c r="B1066" s="2">
        <v>941</v>
      </c>
      <c r="C1066" s="1" t="str">
        <v>Монтаж и подключение розеток скрытой установки</v>
      </c>
      <c r="D1066" s="2" t="str">
        <v>шт</v>
      </c>
      <c r="E1066" s="2">
        <v>192.15</v>
      </c>
      <c r="F1066" s="2">
        <v>192</v>
      </c>
      <c r="G1066" s="3">
        <v>0</v>
      </c>
      <c r="H1066" s="3">
        <v>36892.800000000003</v>
      </c>
      <c r="J1066" s="14">
        <v>0</v>
      </c>
      <c r="K1066" s="14">
        <v>0</v>
      </c>
      <c r="N1066" s="14">
        <v>192</v>
      </c>
      <c r="O1066" s="14">
        <v>36892.800000000003</v>
      </c>
      <c r="Q1066" s="12">
        <v>0</v>
      </c>
      <c r="R1066" s="12">
        <v>0</v>
      </c>
      <c r="T1066" s="12">
        <v>0</v>
      </c>
      <c r="U1066" s="12">
        <v>0</v>
      </c>
      <c r="W1066" s="12">
        <v>0</v>
      </c>
      <c r="X1066" s="12">
        <v>0</v>
      </c>
      <c r="Z1066" s="12">
        <v>0</v>
      </c>
      <c r="AA1066" s="12">
        <v>0</v>
      </c>
      <c r="AC1066" s="12">
        <v>0</v>
      </c>
      <c r="AD1066" s="12">
        <v>0</v>
      </c>
      <c r="AF1066" s="12">
        <v>0</v>
      </c>
      <c r="AG1066" s="12">
        <v>0</v>
      </c>
      <c r="AI1066" s="12">
        <v>0</v>
      </c>
      <c r="AJ1066" s="12">
        <v>0</v>
      </c>
      <c r="AL1066" s="12">
        <v>0</v>
      </c>
      <c r="AM1066" s="12">
        <v>0</v>
      </c>
      <c r="AO1066" s="12">
        <v>0</v>
      </c>
      <c r="AP1066" s="12">
        <v>0</v>
      </c>
      <c r="AR1066" s="12">
        <v>0</v>
      </c>
      <c r="AS1066" s="12">
        <v>0</v>
      </c>
      <c r="AU1066" s="12">
        <v>0</v>
      </c>
      <c r="AV1066" s="12">
        <v>0</v>
      </c>
      <c r="AX1066" s="12">
        <v>0</v>
      </c>
      <c r="AY1066" s="12">
        <v>0</v>
      </c>
    </row>
    <row r="1067" spans="2:51" x14ac:dyDescent="0.25">
      <c r="B1067" s="2">
        <v>942</v>
      </c>
      <c r="C1067" s="1" t="str">
        <v>ЭТЮД Розетка наружная с заземлением со шторками белая (на роутер)</v>
      </c>
      <c r="D1067" s="2" t="str">
        <v>шт</v>
      </c>
      <c r="E1067" s="2">
        <v>170.8</v>
      </c>
      <c r="F1067" s="2">
        <v>15</v>
      </c>
      <c r="G1067" s="3">
        <v>2562</v>
      </c>
      <c r="H1067" s="3">
        <v>0</v>
      </c>
      <c r="J1067" s="14">
        <v>0</v>
      </c>
      <c r="K1067" s="14">
        <v>0</v>
      </c>
      <c r="N1067" s="14">
        <v>15</v>
      </c>
      <c r="O1067" s="14">
        <v>2562</v>
      </c>
      <c r="Q1067" s="12">
        <v>0</v>
      </c>
      <c r="R1067" s="12">
        <v>0</v>
      </c>
      <c r="T1067" s="12">
        <v>0</v>
      </c>
      <c r="U1067" s="12">
        <v>0</v>
      </c>
      <c r="W1067" s="12">
        <v>0</v>
      </c>
      <c r="X1067" s="12">
        <v>0</v>
      </c>
      <c r="Z1067" s="12">
        <v>0</v>
      </c>
      <c r="AA1067" s="12">
        <v>0</v>
      </c>
      <c r="AC1067" s="12">
        <v>0</v>
      </c>
      <c r="AD1067" s="12">
        <v>0</v>
      </c>
      <c r="AF1067" s="12">
        <v>0</v>
      </c>
      <c r="AG1067" s="12">
        <v>0</v>
      </c>
      <c r="AI1067" s="12">
        <v>0</v>
      </c>
      <c r="AJ1067" s="12">
        <v>0</v>
      </c>
      <c r="AL1067" s="12">
        <v>0</v>
      </c>
      <c r="AM1067" s="12">
        <v>0</v>
      </c>
      <c r="AO1067" s="12">
        <v>0</v>
      </c>
      <c r="AP1067" s="12">
        <v>0</v>
      </c>
      <c r="AR1067" s="12">
        <v>0</v>
      </c>
      <c r="AS1067" s="12">
        <v>0</v>
      </c>
      <c r="AU1067" s="12">
        <v>0</v>
      </c>
      <c r="AV1067" s="12">
        <v>0</v>
      </c>
      <c r="AX1067" s="12">
        <v>0</v>
      </c>
      <c r="AY1067" s="12">
        <v>0</v>
      </c>
    </row>
    <row r="1068" spans="2:51" x14ac:dyDescent="0.25">
      <c r="B1068" s="2">
        <v>943</v>
      </c>
      <c r="C1068" s="1" t="str">
        <v>Монтаж и подключение розеток и выключателей открытой установки</v>
      </c>
      <c r="D1068" s="2" t="str">
        <v>шт</v>
      </c>
      <c r="E1068" s="2">
        <v>256.2</v>
      </c>
      <c r="F1068" s="2">
        <v>15</v>
      </c>
      <c r="G1068" s="3">
        <v>0</v>
      </c>
      <c r="H1068" s="3">
        <v>3843</v>
      </c>
      <c r="J1068" s="14">
        <v>0</v>
      </c>
      <c r="K1068" s="14">
        <v>0</v>
      </c>
      <c r="N1068" s="14">
        <v>15</v>
      </c>
      <c r="O1068" s="14">
        <v>3843</v>
      </c>
      <c r="Q1068" s="12">
        <v>0</v>
      </c>
      <c r="R1068" s="12">
        <v>0</v>
      </c>
      <c r="T1068" s="12">
        <v>0</v>
      </c>
      <c r="U1068" s="12">
        <v>0</v>
      </c>
      <c r="W1068" s="12">
        <v>0</v>
      </c>
      <c r="X1068" s="12">
        <v>0</v>
      </c>
      <c r="Z1068" s="12">
        <v>0</v>
      </c>
      <c r="AA1068" s="12">
        <v>0</v>
      </c>
      <c r="AC1068" s="12">
        <v>0</v>
      </c>
      <c r="AD1068" s="12">
        <v>0</v>
      </c>
      <c r="AF1068" s="12">
        <v>0</v>
      </c>
      <c r="AG1068" s="12">
        <v>0</v>
      </c>
      <c r="AI1068" s="12">
        <v>0</v>
      </c>
      <c r="AJ1068" s="12">
        <v>0</v>
      </c>
      <c r="AL1068" s="12">
        <v>0</v>
      </c>
      <c r="AM1068" s="12">
        <v>0</v>
      </c>
      <c r="AO1068" s="12">
        <v>0</v>
      </c>
      <c r="AP1068" s="12">
        <v>0</v>
      </c>
      <c r="AR1068" s="12">
        <v>0</v>
      </c>
      <c r="AS1068" s="12">
        <v>0</v>
      </c>
      <c r="AU1068" s="12">
        <v>0</v>
      </c>
      <c r="AV1068" s="12">
        <v>0</v>
      </c>
      <c r="AX1068" s="12">
        <v>0</v>
      </c>
      <c r="AY1068" s="12">
        <v>0</v>
      </c>
    </row>
    <row r="1069" spans="2:51" x14ac:dyDescent="0.25">
      <c r="B1069" s="2">
        <v>944</v>
      </c>
      <c r="C1069" s="1" t="str">
        <v>Разъем РШ-ВШ 32А 250В 2P+PE(ОУ) пластиковый белый Simple</v>
      </c>
      <c r="D1069" s="2" t="str">
        <v>шт</v>
      </c>
      <c r="E1069" s="2">
        <v>278.79000000000002</v>
      </c>
      <c r="F1069" s="2">
        <v>15</v>
      </c>
      <c r="G1069" s="3">
        <v>4181.8500000000004</v>
      </c>
      <c r="H1069" s="3">
        <v>0</v>
      </c>
      <c r="J1069" s="14">
        <v>0</v>
      </c>
      <c r="K1069" s="14">
        <v>0</v>
      </c>
      <c r="N1069" s="14">
        <v>15</v>
      </c>
      <c r="O1069" s="14">
        <v>4181.8500000000004</v>
      </c>
      <c r="Q1069" s="12">
        <v>0</v>
      </c>
      <c r="R1069" s="12">
        <v>0</v>
      </c>
      <c r="T1069" s="12">
        <v>0</v>
      </c>
      <c r="U1069" s="12">
        <v>0</v>
      </c>
      <c r="W1069" s="12">
        <v>0</v>
      </c>
      <c r="X1069" s="12">
        <v>0</v>
      </c>
      <c r="Z1069" s="12">
        <v>0</v>
      </c>
      <c r="AA1069" s="12">
        <v>0</v>
      </c>
      <c r="AC1069" s="12">
        <v>0</v>
      </c>
      <c r="AD1069" s="12">
        <v>0</v>
      </c>
      <c r="AF1069" s="12">
        <v>0</v>
      </c>
      <c r="AG1069" s="12">
        <v>0</v>
      </c>
      <c r="AI1069" s="12">
        <v>0</v>
      </c>
      <c r="AJ1069" s="12">
        <v>0</v>
      </c>
      <c r="AL1069" s="12">
        <v>0</v>
      </c>
      <c r="AM1069" s="12">
        <v>0</v>
      </c>
      <c r="AO1069" s="12">
        <v>0</v>
      </c>
      <c r="AP1069" s="12">
        <v>0</v>
      </c>
      <c r="AR1069" s="12">
        <v>0</v>
      </c>
      <c r="AS1069" s="12">
        <v>0</v>
      </c>
      <c r="AU1069" s="12">
        <v>0</v>
      </c>
      <c r="AV1069" s="12">
        <v>0</v>
      </c>
      <c r="AX1069" s="12">
        <v>0</v>
      </c>
      <c r="AY1069" s="12">
        <v>0</v>
      </c>
    </row>
    <row r="1070" spans="2:51" x14ac:dyDescent="0.25">
      <c r="B1070" s="2">
        <v>945</v>
      </c>
      <c r="C1070" s="1" t="str">
        <v>Монтаж и подключение силовой розетки на электроплиту</v>
      </c>
      <c r="D1070" s="2" t="str">
        <v>шт</v>
      </c>
      <c r="E1070" s="2">
        <v>344.27</v>
      </c>
      <c r="F1070" s="2">
        <v>15</v>
      </c>
      <c r="G1070" s="3">
        <v>0</v>
      </c>
      <c r="H1070" s="3">
        <v>5164.05</v>
      </c>
      <c r="J1070" s="14">
        <v>0</v>
      </c>
      <c r="K1070" s="14">
        <v>0</v>
      </c>
      <c r="N1070" s="14">
        <v>15</v>
      </c>
      <c r="O1070" s="14">
        <v>5164.0499999999993</v>
      </c>
      <c r="Q1070" s="12">
        <v>0</v>
      </c>
      <c r="R1070" s="12">
        <v>0</v>
      </c>
      <c r="T1070" s="12">
        <v>0</v>
      </c>
      <c r="U1070" s="12">
        <v>0</v>
      </c>
      <c r="W1070" s="12">
        <v>0</v>
      </c>
      <c r="X1070" s="12">
        <v>0</v>
      </c>
      <c r="Z1070" s="12">
        <v>0</v>
      </c>
      <c r="AA1070" s="12">
        <v>0</v>
      </c>
      <c r="AC1070" s="12">
        <v>0</v>
      </c>
      <c r="AD1070" s="12">
        <v>0</v>
      </c>
      <c r="AF1070" s="12">
        <v>0</v>
      </c>
      <c r="AG1070" s="12">
        <v>0</v>
      </c>
      <c r="AI1070" s="12">
        <v>0</v>
      </c>
      <c r="AJ1070" s="12">
        <v>0</v>
      </c>
      <c r="AL1070" s="12">
        <v>0</v>
      </c>
      <c r="AM1070" s="12">
        <v>0</v>
      </c>
      <c r="AO1070" s="12">
        <v>0</v>
      </c>
      <c r="AP1070" s="12">
        <v>0</v>
      </c>
      <c r="AR1070" s="12">
        <v>0</v>
      </c>
      <c r="AS1070" s="12">
        <v>0</v>
      </c>
      <c r="AU1070" s="12">
        <v>0</v>
      </c>
      <c r="AV1070" s="12">
        <v>0</v>
      </c>
      <c r="AX1070" s="12">
        <v>0</v>
      </c>
      <c r="AY1070" s="12">
        <v>0</v>
      </c>
    </row>
    <row r="1071" spans="2:51" x14ac:dyDescent="0.25">
      <c r="B1071" s="2">
        <v>946</v>
      </c>
      <c r="C1071" s="1" t="str">
        <v>Гермес PLUS Розетка с заземлением наружная с крышкой IP54</v>
      </c>
      <c r="D1071" s="2" t="str">
        <v>шт</v>
      </c>
      <c r="E1071" s="2">
        <v>330.93</v>
      </c>
      <c r="F1071" s="2">
        <v>2</v>
      </c>
      <c r="G1071" s="3">
        <v>661.86</v>
      </c>
      <c r="H1071" s="3">
        <v>0</v>
      </c>
      <c r="J1071" s="14">
        <v>0</v>
      </c>
      <c r="K1071" s="14">
        <v>0</v>
      </c>
      <c r="N1071" s="14">
        <v>2</v>
      </c>
      <c r="O1071" s="14">
        <v>661.86</v>
      </c>
      <c r="Q1071" s="12">
        <v>0</v>
      </c>
      <c r="R1071" s="12">
        <v>0</v>
      </c>
      <c r="T1071" s="12">
        <v>0</v>
      </c>
      <c r="U1071" s="12">
        <v>0</v>
      </c>
      <c r="W1071" s="12">
        <v>0</v>
      </c>
      <c r="X1071" s="12">
        <v>0</v>
      </c>
      <c r="Z1071" s="12">
        <v>0</v>
      </c>
      <c r="AA1071" s="12">
        <v>0</v>
      </c>
      <c r="AC1071" s="12">
        <v>0</v>
      </c>
      <c r="AD1071" s="12">
        <v>0</v>
      </c>
      <c r="AF1071" s="12">
        <v>0</v>
      </c>
      <c r="AG1071" s="12">
        <v>0</v>
      </c>
      <c r="AI1071" s="12">
        <v>0</v>
      </c>
      <c r="AJ1071" s="12">
        <v>0</v>
      </c>
      <c r="AL1071" s="12">
        <v>0</v>
      </c>
      <c r="AM1071" s="12">
        <v>0</v>
      </c>
      <c r="AO1071" s="12">
        <v>0</v>
      </c>
      <c r="AP1071" s="12">
        <v>0</v>
      </c>
      <c r="AR1071" s="12">
        <v>0</v>
      </c>
      <c r="AS1071" s="12">
        <v>0</v>
      </c>
      <c r="AU1071" s="12">
        <v>0</v>
      </c>
      <c r="AV1071" s="12">
        <v>0</v>
      </c>
      <c r="AX1071" s="12">
        <v>0</v>
      </c>
      <c r="AY1071" s="12">
        <v>0</v>
      </c>
    </row>
    <row r="1072" spans="2:51" x14ac:dyDescent="0.25">
      <c r="B1072" s="2">
        <v>947</v>
      </c>
      <c r="C1072" s="1" t="str">
        <v>Монтаж и подключение розеток и выключателей открытой установки</v>
      </c>
      <c r="D1072" s="2" t="str">
        <v>шт</v>
      </c>
      <c r="E1072" s="2">
        <v>256.2</v>
      </c>
      <c r="F1072" s="2">
        <v>2</v>
      </c>
      <c r="G1072" s="3">
        <v>0</v>
      </c>
      <c r="H1072" s="3">
        <v>512.4</v>
      </c>
      <c r="J1072" s="14">
        <v>0</v>
      </c>
      <c r="K1072" s="14">
        <v>0</v>
      </c>
      <c r="N1072" s="14">
        <v>2</v>
      </c>
      <c r="O1072" s="14">
        <v>512.4</v>
      </c>
      <c r="Q1072" s="12">
        <v>0</v>
      </c>
      <c r="R1072" s="12">
        <v>0</v>
      </c>
      <c r="T1072" s="12">
        <v>0</v>
      </c>
      <c r="U1072" s="12">
        <v>0</v>
      </c>
      <c r="W1072" s="12">
        <v>0</v>
      </c>
      <c r="X1072" s="12">
        <v>0</v>
      </c>
      <c r="Z1072" s="12">
        <v>0</v>
      </c>
      <c r="AA1072" s="12">
        <v>0</v>
      </c>
      <c r="AC1072" s="12">
        <v>0</v>
      </c>
      <c r="AD1072" s="12">
        <v>0</v>
      </c>
      <c r="AF1072" s="12">
        <v>0</v>
      </c>
      <c r="AG1072" s="12">
        <v>0</v>
      </c>
      <c r="AI1072" s="12">
        <v>0</v>
      </c>
      <c r="AJ1072" s="12">
        <v>0</v>
      </c>
      <c r="AL1072" s="12">
        <v>0</v>
      </c>
      <c r="AM1072" s="12">
        <v>0</v>
      </c>
      <c r="AO1072" s="12">
        <v>0</v>
      </c>
      <c r="AP1072" s="12">
        <v>0</v>
      </c>
      <c r="AR1072" s="12">
        <v>0</v>
      </c>
      <c r="AS1072" s="12">
        <v>0</v>
      </c>
      <c r="AU1072" s="12">
        <v>0</v>
      </c>
      <c r="AV1072" s="12">
        <v>0</v>
      </c>
      <c r="AX1072" s="12">
        <v>0</v>
      </c>
      <c r="AY1072" s="12">
        <v>0</v>
      </c>
    </row>
    <row r="1073" spans="2:51" x14ac:dyDescent="0.25">
      <c r="B1073" s="2">
        <v>948</v>
      </c>
      <c r="C1073" s="1" t="str">
        <v>Выключатель одноклавишный ATLASDESIGN схема 1 10АХ механизм белый</v>
      </c>
      <c r="D1073" s="2" t="str">
        <v>шт</v>
      </c>
      <c r="E1073" s="2">
        <v>136.99</v>
      </c>
      <c r="F1073" s="2">
        <v>16</v>
      </c>
      <c r="G1073" s="3">
        <v>2191.84</v>
      </c>
      <c r="H1073" s="3">
        <v>0</v>
      </c>
      <c r="J1073" s="14">
        <v>0</v>
      </c>
      <c r="K1073" s="14">
        <v>0</v>
      </c>
      <c r="N1073" s="14">
        <v>16</v>
      </c>
      <c r="O1073" s="14">
        <v>2191.84</v>
      </c>
      <c r="Q1073" s="12">
        <v>0</v>
      </c>
      <c r="R1073" s="12">
        <v>0</v>
      </c>
      <c r="T1073" s="12">
        <v>0</v>
      </c>
      <c r="U1073" s="12">
        <v>0</v>
      </c>
      <c r="W1073" s="12">
        <v>0</v>
      </c>
      <c r="X1073" s="12">
        <v>0</v>
      </c>
      <c r="Z1073" s="12">
        <v>0</v>
      </c>
      <c r="AA1073" s="12">
        <v>0</v>
      </c>
      <c r="AC1073" s="12">
        <v>0</v>
      </c>
      <c r="AD1073" s="12">
        <v>0</v>
      </c>
      <c r="AF1073" s="12">
        <v>0</v>
      </c>
      <c r="AG1073" s="12">
        <v>0</v>
      </c>
      <c r="AI1073" s="12">
        <v>0</v>
      </c>
      <c r="AJ1073" s="12">
        <v>0</v>
      </c>
      <c r="AL1073" s="12">
        <v>0</v>
      </c>
      <c r="AM1073" s="12">
        <v>0</v>
      </c>
      <c r="AO1073" s="12">
        <v>0</v>
      </c>
      <c r="AP1073" s="12">
        <v>0</v>
      </c>
      <c r="AR1073" s="12">
        <v>0</v>
      </c>
      <c r="AS1073" s="12">
        <v>0</v>
      </c>
      <c r="AU1073" s="12">
        <v>0</v>
      </c>
      <c r="AV1073" s="12">
        <v>0</v>
      </c>
      <c r="AX1073" s="12">
        <v>0</v>
      </c>
      <c r="AY1073" s="12">
        <v>0</v>
      </c>
    </row>
    <row r="1074" spans="2:51" x14ac:dyDescent="0.25">
      <c r="B1074" s="2">
        <v>949</v>
      </c>
      <c r="C1074" s="1" t="str">
        <v>Выключатель двухклавишный ATLASDESIGN схема 5 10АХ механизм белый</v>
      </c>
      <c r="D1074" s="2" t="str">
        <v>шт</v>
      </c>
      <c r="E1074" s="2">
        <v>178.27</v>
      </c>
      <c r="F1074" s="2">
        <v>50</v>
      </c>
      <c r="G1074" s="3">
        <v>8913.5</v>
      </c>
      <c r="H1074" s="3">
        <v>0</v>
      </c>
      <c r="J1074" s="14">
        <v>0</v>
      </c>
      <c r="K1074" s="14">
        <v>0</v>
      </c>
      <c r="N1074" s="14">
        <v>50</v>
      </c>
      <c r="O1074" s="14">
        <v>8913.5</v>
      </c>
      <c r="Q1074" s="12">
        <v>0</v>
      </c>
      <c r="R1074" s="12">
        <v>0</v>
      </c>
      <c r="T1074" s="12">
        <v>0</v>
      </c>
      <c r="U1074" s="12">
        <v>0</v>
      </c>
      <c r="W1074" s="12">
        <v>0</v>
      </c>
      <c r="X1074" s="12">
        <v>0</v>
      </c>
      <c r="Z1074" s="12">
        <v>0</v>
      </c>
      <c r="AA1074" s="12">
        <v>0</v>
      </c>
      <c r="AC1074" s="12">
        <v>0</v>
      </c>
      <c r="AD1074" s="12">
        <v>0</v>
      </c>
      <c r="AF1074" s="12">
        <v>0</v>
      </c>
      <c r="AG1074" s="12">
        <v>0</v>
      </c>
      <c r="AI1074" s="12">
        <v>0</v>
      </c>
      <c r="AJ1074" s="12">
        <v>0</v>
      </c>
      <c r="AL1074" s="12">
        <v>0</v>
      </c>
      <c r="AM1074" s="12">
        <v>0</v>
      </c>
      <c r="AO1074" s="12">
        <v>0</v>
      </c>
      <c r="AP1074" s="12">
        <v>0</v>
      </c>
      <c r="AR1074" s="12">
        <v>0</v>
      </c>
      <c r="AS1074" s="12">
        <v>0</v>
      </c>
      <c r="AU1074" s="12">
        <v>0</v>
      </c>
      <c r="AV1074" s="12">
        <v>0</v>
      </c>
      <c r="AX1074" s="12">
        <v>0</v>
      </c>
      <c r="AY1074" s="12">
        <v>0</v>
      </c>
    </row>
    <row r="1075" spans="2:51" x14ac:dyDescent="0.25">
      <c r="B1075" s="2">
        <v>950</v>
      </c>
      <c r="C1075" s="1" t="str">
        <v>Выключатель трехклавишный ATLASDESIGN схема 1+1+1 10АХ механизм белый</v>
      </c>
      <c r="D1075" s="2" t="str">
        <v>шт</v>
      </c>
      <c r="E1075" s="2">
        <v>274</v>
      </c>
      <c r="F1075" s="2">
        <v>16</v>
      </c>
      <c r="G1075" s="3">
        <v>4384</v>
      </c>
      <c r="H1075" s="3">
        <v>0</v>
      </c>
      <c r="J1075" s="14">
        <v>0</v>
      </c>
      <c r="K1075" s="14">
        <v>0</v>
      </c>
      <c r="N1075" s="14">
        <v>16</v>
      </c>
      <c r="O1075" s="14">
        <v>4384</v>
      </c>
      <c r="Q1075" s="12">
        <v>0</v>
      </c>
      <c r="R1075" s="12">
        <v>0</v>
      </c>
      <c r="T1075" s="12">
        <v>0</v>
      </c>
      <c r="U1075" s="12">
        <v>0</v>
      </c>
      <c r="W1075" s="12">
        <v>0</v>
      </c>
      <c r="X1075" s="12">
        <v>0</v>
      </c>
      <c r="Z1075" s="12">
        <v>0</v>
      </c>
      <c r="AA1075" s="12">
        <v>0</v>
      </c>
      <c r="AC1075" s="12">
        <v>0</v>
      </c>
      <c r="AD1075" s="12">
        <v>0</v>
      </c>
      <c r="AF1075" s="12">
        <v>0</v>
      </c>
      <c r="AG1075" s="12">
        <v>0</v>
      </c>
      <c r="AI1075" s="12">
        <v>0</v>
      </c>
      <c r="AJ1075" s="12">
        <v>0</v>
      </c>
      <c r="AL1075" s="12">
        <v>0</v>
      </c>
      <c r="AM1075" s="12">
        <v>0</v>
      </c>
      <c r="AO1075" s="12">
        <v>0</v>
      </c>
      <c r="AP1075" s="12">
        <v>0</v>
      </c>
      <c r="AR1075" s="12">
        <v>0</v>
      </c>
      <c r="AS1075" s="12">
        <v>0</v>
      </c>
      <c r="AU1075" s="12">
        <v>0</v>
      </c>
      <c r="AV1075" s="12">
        <v>0</v>
      </c>
      <c r="AX1075" s="12">
        <v>0</v>
      </c>
      <c r="AY1075" s="12">
        <v>0</v>
      </c>
    </row>
    <row r="1076" spans="2:51" x14ac:dyDescent="0.25">
      <c r="B1076" s="2">
        <v>951</v>
      </c>
      <c r="C1076" s="1" t="str">
        <v>Рамка однопостовая ATLASDESIGN белый</v>
      </c>
      <c r="D1076" s="2" t="str">
        <v>шт</v>
      </c>
      <c r="E1076" s="2">
        <v>44.84</v>
      </c>
      <c r="F1076" s="2">
        <v>82</v>
      </c>
      <c r="G1076" s="3">
        <v>3676.88</v>
      </c>
      <c r="H1076" s="3">
        <v>0</v>
      </c>
      <c r="J1076" s="14">
        <v>0</v>
      </c>
      <c r="K1076" s="14">
        <v>0</v>
      </c>
      <c r="N1076" s="14">
        <v>82</v>
      </c>
      <c r="O1076" s="14">
        <v>3676.88</v>
      </c>
      <c r="Q1076" s="12">
        <v>0</v>
      </c>
      <c r="R1076" s="12">
        <v>0</v>
      </c>
      <c r="T1076" s="12">
        <v>0</v>
      </c>
      <c r="U1076" s="12">
        <v>0</v>
      </c>
      <c r="W1076" s="12">
        <v>0</v>
      </c>
      <c r="X1076" s="12">
        <v>0</v>
      </c>
      <c r="Z1076" s="12">
        <v>0</v>
      </c>
      <c r="AA1076" s="12">
        <v>0</v>
      </c>
      <c r="AC1076" s="12">
        <v>0</v>
      </c>
      <c r="AD1076" s="12">
        <v>0</v>
      </c>
      <c r="AF1076" s="12">
        <v>0</v>
      </c>
      <c r="AG1076" s="12">
        <v>0</v>
      </c>
      <c r="AI1076" s="12">
        <v>0</v>
      </c>
      <c r="AJ1076" s="12">
        <v>0</v>
      </c>
      <c r="AL1076" s="12">
        <v>0</v>
      </c>
      <c r="AM1076" s="12">
        <v>0</v>
      </c>
      <c r="AO1076" s="12">
        <v>0</v>
      </c>
      <c r="AP1076" s="12">
        <v>0</v>
      </c>
      <c r="AR1076" s="12">
        <v>0</v>
      </c>
      <c r="AS1076" s="12">
        <v>0</v>
      </c>
      <c r="AU1076" s="12">
        <v>0</v>
      </c>
      <c r="AV1076" s="12">
        <v>0</v>
      </c>
      <c r="AX1076" s="12">
        <v>0</v>
      </c>
      <c r="AY1076" s="12">
        <v>0</v>
      </c>
    </row>
    <row r="1077" spans="2:51" x14ac:dyDescent="0.25">
      <c r="B1077" s="2">
        <v>952</v>
      </c>
      <c r="C1077" s="1" t="str">
        <v>Монтаж и подключение выключателей скрытой установки</v>
      </c>
      <c r="D1077" s="2" t="str">
        <v>шт</v>
      </c>
      <c r="E1077" s="2">
        <v>192.15</v>
      </c>
      <c r="F1077" s="2">
        <v>82</v>
      </c>
      <c r="G1077" s="3">
        <v>0</v>
      </c>
      <c r="H1077" s="3">
        <v>15756.3</v>
      </c>
      <c r="J1077" s="14">
        <v>0</v>
      </c>
      <c r="K1077" s="14">
        <v>0</v>
      </c>
      <c r="N1077" s="14">
        <v>82</v>
      </c>
      <c r="O1077" s="14">
        <v>15756.300000000001</v>
      </c>
      <c r="Q1077" s="12">
        <v>0</v>
      </c>
      <c r="R1077" s="12">
        <v>0</v>
      </c>
      <c r="T1077" s="12">
        <v>0</v>
      </c>
      <c r="U1077" s="12">
        <v>0</v>
      </c>
      <c r="W1077" s="12">
        <v>0</v>
      </c>
      <c r="X1077" s="12">
        <v>0</v>
      </c>
      <c r="Z1077" s="12">
        <v>0</v>
      </c>
      <c r="AA1077" s="12">
        <v>0</v>
      </c>
      <c r="AC1077" s="12">
        <v>0</v>
      </c>
      <c r="AD1077" s="12">
        <v>0</v>
      </c>
      <c r="AF1077" s="12">
        <v>0</v>
      </c>
      <c r="AG1077" s="12">
        <v>0</v>
      </c>
      <c r="AI1077" s="12">
        <v>0</v>
      </c>
      <c r="AJ1077" s="12">
        <v>0</v>
      </c>
      <c r="AL1077" s="12">
        <v>0</v>
      </c>
      <c r="AM1077" s="12">
        <v>0</v>
      </c>
      <c r="AO1077" s="12">
        <v>0</v>
      </c>
      <c r="AP1077" s="12">
        <v>0</v>
      </c>
      <c r="AR1077" s="12">
        <v>0</v>
      </c>
      <c r="AS1077" s="12">
        <v>0</v>
      </c>
      <c r="AU1077" s="12">
        <v>0</v>
      </c>
      <c r="AV1077" s="12">
        <v>0</v>
      </c>
      <c r="AX1077" s="12">
        <v>0</v>
      </c>
      <c r="AY1077" s="12">
        <v>0</v>
      </c>
    </row>
    <row r="1078" spans="2:51" x14ac:dyDescent="0.25">
      <c r="B1078" s="2">
        <v>953</v>
      </c>
      <c r="C1078" s="1" t="str">
        <v>КРЗ-0,4</v>
      </c>
      <c r="D1078" s="2" t="str">
        <v>шт</v>
      </c>
      <c r="E1078" s="2">
        <v>285.02</v>
      </c>
      <c r="F1078" s="2">
        <v>15</v>
      </c>
      <c r="G1078" s="3">
        <v>4275.3</v>
      </c>
      <c r="H1078" s="3">
        <v>0</v>
      </c>
      <c r="J1078" s="14">
        <v>0</v>
      </c>
      <c r="K1078" s="14">
        <v>0</v>
      </c>
      <c r="N1078" s="14">
        <v>15</v>
      </c>
      <c r="O1078" s="14">
        <v>4275.2999999999993</v>
      </c>
      <c r="Q1078" s="12">
        <v>0</v>
      </c>
      <c r="R1078" s="12">
        <v>0</v>
      </c>
      <c r="T1078" s="12">
        <v>0</v>
      </c>
      <c r="U1078" s="12">
        <v>0</v>
      </c>
      <c r="W1078" s="12">
        <v>0</v>
      </c>
      <c r="X1078" s="12">
        <v>0</v>
      </c>
      <c r="Z1078" s="12">
        <v>0</v>
      </c>
      <c r="AA1078" s="12">
        <v>0</v>
      </c>
      <c r="AC1078" s="12">
        <v>0</v>
      </c>
      <c r="AD1078" s="12">
        <v>0</v>
      </c>
      <c r="AF1078" s="12">
        <v>0</v>
      </c>
      <c r="AG1078" s="12">
        <v>0</v>
      </c>
      <c r="AI1078" s="12">
        <v>0</v>
      </c>
      <c r="AJ1078" s="12">
        <v>0</v>
      </c>
      <c r="AL1078" s="12">
        <v>0</v>
      </c>
      <c r="AM1078" s="12">
        <v>0</v>
      </c>
      <c r="AO1078" s="12">
        <v>0</v>
      </c>
      <c r="AP1078" s="12">
        <v>0</v>
      </c>
      <c r="AR1078" s="12">
        <v>0</v>
      </c>
      <c r="AS1078" s="12">
        <v>0</v>
      </c>
      <c r="AU1078" s="12">
        <v>0</v>
      </c>
      <c r="AV1078" s="12">
        <v>0</v>
      </c>
      <c r="AX1078" s="12">
        <v>0</v>
      </c>
      <c r="AY1078" s="12">
        <v>0</v>
      </c>
    </row>
    <row r="1079" spans="2:51" x14ac:dyDescent="0.25">
      <c r="B1079" s="2">
        <v>954</v>
      </c>
      <c r="C1079" s="1" t="str">
        <v>Монтаж и подключение коробки заземления КРЗ</v>
      </c>
      <c r="D1079" s="2" t="str">
        <v>шт</v>
      </c>
      <c r="E1079" s="2">
        <v>343.74</v>
      </c>
      <c r="F1079" s="2">
        <v>15</v>
      </c>
      <c r="G1079" s="3">
        <v>0</v>
      </c>
      <c r="H1079" s="3">
        <v>5156.1000000000004</v>
      </c>
      <c r="J1079" s="14">
        <v>0</v>
      </c>
      <c r="K1079" s="14">
        <v>0</v>
      </c>
      <c r="N1079" s="14">
        <v>15</v>
      </c>
      <c r="O1079" s="14">
        <v>5156.1000000000004</v>
      </c>
      <c r="Q1079" s="12">
        <v>0</v>
      </c>
      <c r="R1079" s="12">
        <v>0</v>
      </c>
      <c r="T1079" s="12">
        <v>0</v>
      </c>
      <c r="U1079" s="12">
        <v>0</v>
      </c>
      <c r="W1079" s="12">
        <v>0</v>
      </c>
      <c r="X1079" s="12">
        <v>0</v>
      </c>
      <c r="Z1079" s="12">
        <v>0</v>
      </c>
      <c r="AA1079" s="12">
        <v>0</v>
      </c>
      <c r="AC1079" s="12">
        <v>0</v>
      </c>
      <c r="AD1079" s="12">
        <v>0</v>
      </c>
      <c r="AF1079" s="12">
        <v>0</v>
      </c>
      <c r="AG1079" s="12">
        <v>0</v>
      </c>
      <c r="AI1079" s="12">
        <v>0</v>
      </c>
      <c r="AJ1079" s="12">
        <v>0</v>
      </c>
      <c r="AL1079" s="12">
        <v>0</v>
      </c>
      <c r="AM1079" s="12">
        <v>0</v>
      </c>
      <c r="AO1079" s="12">
        <v>0</v>
      </c>
      <c r="AP1079" s="12">
        <v>0</v>
      </c>
      <c r="AR1079" s="12">
        <v>0</v>
      </c>
      <c r="AS1079" s="12">
        <v>0</v>
      </c>
      <c r="AU1079" s="12">
        <v>0</v>
      </c>
      <c r="AV1079" s="12">
        <v>0</v>
      </c>
      <c r="AX1079" s="12">
        <v>0</v>
      </c>
      <c r="AY1079" s="12">
        <v>0</v>
      </c>
    </row>
    <row r="1080" spans="2:51" x14ac:dyDescent="0.25">
      <c r="B1080" s="2">
        <v>955</v>
      </c>
      <c r="C1080" s="1" t="str">
        <v>Звонок Зуммер-1-04 (2ТК) двухтональный без кнопки пластик АБС проводной 220В (Зуммер-1-04 (2ТК))</v>
      </c>
      <c r="D1080" s="2" t="str">
        <v>шт</v>
      </c>
      <c r="E1080" s="2">
        <v>261.54000000000002</v>
      </c>
      <c r="F1080" s="2">
        <v>15</v>
      </c>
      <c r="G1080" s="3">
        <v>3923.1</v>
      </c>
      <c r="H1080" s="3">
        <v>0</v>
      </c>
      <c r="J1080" s="14">
        <v>0</v>
      </c>
      <c r="K1080" s="14">
        <v>0</v>
      </c>
      <c r="N1080" s="14">
        <v>15</v>
      </c>
      <c r="O1080" s="14">
        <v>3923.1000000000004</v>
      </c>
      <c r="Q1080" s="12">
        <v>0</v>
      </c>
      <c r="R1080" s="12">
        <v>0</v>
      </c>
      <c r="T1080" s="12">
        <v>0</v>
      </c>
      <c r="U1080" s="12">
        <v>0</v>
      </c>
      <c r="W1080" s="12">
        <v>0</v>
      </c>
      <c r="X1080" s="12">
        <v>0</v>
      </c>
      <c r="Z1080" s="12">
        <v>0</v>
      </c>
      <c r="AA1080" s="12">
        <v>0</v>
      </c>
      <c r="AC1080" s="12">
        <v>0</v>
      </c>
      <c r="AD1080" s="12">
        <v>0</v>
      </c>
      <c r="AF1080" s="12">
        <v>0</v>
      </c>
      <c r="AG1080" s="12">
        <v>0</v>
      </c>
      <c r="AI1080" s="12">
        <v>0</v>
      </c>
      <c r="AJ1080" s="12">
        <v>0</v>
      </c>
      <c r="AL1080" s="12">
        <v>0</v>
      </c>
      <c r="AM1080" s="12">
        <v>0</v>
      </c>
      <c r="AO1080" s="12">
        <v>0</v>
      </c>
      <c r="AP1080" s="12">
        <v>0</v>
      </c>
      <c r="AR1080" s="12">
        <v>0</v>
      </c>
      <c r="AS1080" s="12">
        <v>0</v>
      </c>
      <c r="AU1080" s="12">
        <v>0</v>
      </c>
      <c r="AV1080" s="12">
        <v>0</v>
      </c>
      <c r="AX1080" s="12">
        <v>0</v>
      </c>
      <c r="AY1080" s="12">
        <v>0</v>
      </c>
    </row>
    <row r="1081" spans="2:51" x14ac:dyDescent="0.25">
      <c r="B1081" s="2">
        <v>956</v>
      </c>
      <c r="C1081" s="1" t="str">
        <v>Беларусь Кнопка для звонков</v>
      </c>
      <c r="D1081" s="2" t="str">
        <v>шт</v>
      </c>
      <c r="E1081" s="2">
        <v>74.73</v>
      </c>
      <c r="F1081" s="2">
        <v>15</v>
      </c>
      <c r="G1081" s="3">
        <v>1120.95</v>
      </c>
      <c r="H1081" s="3">
        <v>0</v>
      </c>
      <c r="J1081" s="14">
        <v>0</v>
      </c>
      <c r="K1081" s="14">
        <v>0</v>
      </c>
      <c r="N1081" s="14">
        <v>15</v>
      </c>
      <c r="O1081" s="14">
        <v>1120.95</v>
      </c>
      <c r="Q1081" s="12">
        <v>0</v>
      </c>
      <c r="R1081" s="12">
        <v>0</v>
      </c>
      <c r="T1081" s="12">
        <v>0</v>
      </c>
      <c r="U1081" s="12">
        <v>0</v>
      </c>
      <c r="W1081" s="12">
        <v>0</v>
      </c>
      <c r="X1081" s="12">
        <v>0</v>
      </c>
      <c r="Z1081" s="12">
        <v>0</v>
      </c>
      <c r="AA1081" s="12">
        <v>0</v>
      </c>
      <c r="AC1081" s="12">
        <v>0</v>
      </c>
      <c r="AD1081" s="12">
        <v>0</v>
      </c>
      <c r="AF1081" s="12">
        <v>0</v>
      </c>
      <c r="AG1081" s="12">
        <v>0</v>
      </c>
      <c r="AI1081" s="12">
        <v>0</v>
      </c>
      <c r="AJ1081" s="12">
        <v>0</v>
      </c>
      <c r="AL1081" s="12">
        <v>0</v>
      </c>
      <c r="AM1081" s="12">
        <v>0</v>
      </c>
      <c r="AO1081" s="12">
        <v>0</v>
      </c>
      <c r="AP1081" s="12">
        <v>0</v>
      </c>
      <c r="AR1081" s="12">
        <v>0</v>
      </c>
      <c r="AS1081" s="12">
        <v>0</v>
      </c>
      <c r="AU1081" s="12">
        <v>0</v>
      </c>
      <c r="AV1081" s="12">
        <v>0</v>
      </c>
      <c r="AX1081" s="12">
        <v>0</v>
      </c>
      <c r="AY1081" s="12">
        <v>0</v>
      </c>
    </row>
    <row r="1082" spans="2:51" x14ac:dyDescent="0.25">
      <c r="B1082" s="2">
        <v>957</v>
      </c>
      <c r="C1082" s="1" t="str">
        <v>Монтаж и подключение звонка</v>
      </c>
      <c r="D1082" s="2" t="str">
        <v>шт</v>
      </c>
      <c r="E1082" s="2">
        <v>160.13</v>
      </c>
      <c r="F1082" s="2">
        <v>15</v>
      </c>
      <c r="G1082" s="3">
        <v>0</v>
      </c>
      <c r="H1082" s="3">
        <v>2401.9499999999998</v>
      </c>
      <c r="J1082" s="14">
        <v>0</v>
      </c>
      <c r="K1082" s="14">
        <v>0</v>
      </c>
      <c r="N1082" s="14">
        <v>15</v>
      </c>
      <c r="O1082" s="14">
        <v>2401.9499999999998</v>
      </c>
      <c r="Q1082" s="12">
        <v>0</v>
      </c>
      <c r="R1082" s="12">
        <v>0</v>
      </c>
      <c r="T1082" s="12">
        <v>0</v>
      </c>
      <c r="U1082" s="12">
        <v>0</v>
      </c>
      <c r="W1082" s="12">
        <v>0</v>
      </c>
      <c r="X1082" s="12">
        <v>0</v>
      </c>
      <c r="Z1082" s="12">
        <v>0</v>
      </c>
      <c r="AA1082" s="12">
        <v>0</v>
      </c>
      <c r="AC1082" s="12">
        <v>0</v>
      </c>
      <c r="AD1082" s="12">
        <v>0</v>
      </c>
      <c r="AF1082" s="12">
        <v>0</v>
      </c>
      <c r="AG1082" s="12">
        <v>0</v>
      </c>
      <c r="AI1082" s="12">
        <v>0</v>
      </c>
      <c r="AJ1082" s="12">
        <v>0</v>
      </c>
      <c r="AL1082" s="12">
        <v>0</v>
      </c>
      <c r="AM1082" s="12">
        <v>0</v>
      </c>
      <c r="AO1082" s="12">
        <v>0</v>
      </c>
      <c r="AP1082" s="12">
        <v>0</v>
      </c>
      <c r="AR1082" s="12">
        <v>0</v>
      </c>
      <c r="AS1082" s="12">
        <v>0</v>
      </c>
      <c r="AU1082" s="12">
        <v>0</v>
      </c>
      <c r="AV1082" s="12">
        <v>0</v>
      </c>
      <c r="AX1082" s="12">
        <v>0</v>
      </c>
      <c r="AY1082" s="12">
        <v>0</v>
      </c>
    </row>
    <row r="1083" spans="2:51" x14ac:dyDescent="0.25">
      <c r="B1083" s="2">
        <v>958</v>
      </c>
      <c r="C1083" s="1" t="str">
        <v>Монтаж и подключение кнопки звонка</v>
      </c>
      <c r="D1083" s="2" t="str">
        <v>шт</v>
      </c>
      <c r="E1083" s="2">
        <v>160.13</v>
      </c>
      <c r="F1083" s="2">
        <v>15</v>
      </c>
      <c r="G1083" s="3">
        <v>0</v>
      </c>
      <c r="H1083" s="3">
        <v>2401.9499999999998</v>
      </c>
      <c r="J1083" s="14">
        <v>0</v>
      </c>
      <c r="K1083" s="14">
        <v>0</v>
      </c>
      <c r="N1083" s="14">
        <v>15</v>
      </c>
      <c r="O1083" s="14">
        <v>2401.9499999999998</v>
      </c>
      <c r="Q1083" s="12">
        <v>0</v>
      </c>
      <c r="R1083" s="12">
        <v>0</v>
      </c>
      <c r="T1083" s="12">
        <v>0</v>
      </c>
      <c r="U1083" s="12">
        <v>0</v>
      </c>
      <c r="W1083" s="12">
        <v>0</v>
      </c>
      <c r="X1083" s="12">
        <v>0</v>
      </c>
      <c r="Z1083" s="12">
        <v>0</v>
      </c>
      <c r="AA1083" s="12">
        <v>0</v>
      </c>
      <c r="AC1083" s="12">
        <v>0</v>
      </c>
      <c r="AD1083" s="12">
        <v>0</v>
      </c>
      <c r="AF1083" s="12">
        <v>0</v>
      </c>
      <c r="AG1083" s="12">
        <v>0</v>
      </c>
      <c r="AI1083" s="12">
        <v>0</v>
      </c>
      <c r="AJ1083" s="12">
        <v>0</v>
      </c>
      <c r="AL1083" s="12">
        <v>0</v>
      </c>
      <c r="AM1083" s="12">
        <v>0</v>
      </c>
      <c r="AO1083" s="12">
        <v>0</v>
      </c>
      <c r="AP1083" s="12">
        <v>0</v>
      </c>
      <c r="AR1083" s="12">
        <v>0</v>
      </c>
      <c r="AS1083" s="12">
        <v>0</v>
      </c>
      <c r="AU1083" s="12">
        <v>0</v>
      </c>
      <c r="AV1083" s="12">
        <v>0</v>
      </c>
      <c r="AX1083" s="12">
        <v>0</v>
      </c>
      <c r="AY1083" s="12">
        <v>0</v>
      </c>
    </row>
    <row r="1084" spans="2:51" x14ac:dyDescent="0.25">
      <c r="B1084" s="2">
        <v>0</v>
      </c>
      <c r="C1084" s="1" t="str">
        <v>5.Электромонтажные изделия</v>
      </c>
      <c r="D1084" s="2">
        <v>0</v>
      </c>
      <c r="E1084" s="2">
        <v>0</v>
      </c>
      <c r="F1084" s="2">
        <v>0</v>
      </c>
      <c r="G1084" s="3">
        <v>0</v>
      </c>
      <c r="H1084" s="3">
        <v>0</v>
      </c>
      <c r="J1084" s="14">
        <v>0</v>
      </c>
      <c r="K1084" s="14">
        <v>0</v>
      </c>
      <c r="N1084" s="14">
        <v>0</v>
      </c>
      <c r="O1084" s="14">
        <v>0</v>
      </c>
      <c r="Q1084" s="12">
        <v>0</v>
      </c>
      <c r="R1084" s="12">
        <v>0</v>
      </c>
      <c r="T1084" s="12">
        <v>0</v>
      </c>
      <c r="U1084" s="12">
        <v>0</v>
      </c>
      <c r="W1084" s="12">
        <v>0</v>
      </c>
      <c r="X1084" s="12">
        <v>0</v>
      </c>
      <c r="Z1084" s="12">
        <v>0</v>
      </c>
      <c r="AA1084" s="12">
        <v>0</v>
      </c>
      <c r="AC1084" s="12">
        <v>0</v>
      </c>
      <c r="AD1084" s="12">
        <v>0</v>
      </c>
      <c r="AF1084" s="12">
        <v>0</v>
      </c>
      <c r="AG1084" s="12">
        <v>0</v>
      </c>
      <c r="AI1084" s="12">
        <v>0</v>
      </c>
      <c r="AJ1084" s="12">
        <v>0</v>
      </c>
      <c r="AL1084" s="12">
        <v>0</v>
      </c>
      <c r="AM1084" s="12">
        <v>0</v>
      </c>
      <c r="AO1084" s="12">
        <v>0</v>
      </c>
      <c r="AP1084" s="12">
        <v>0</v>
      </c>
      <c r="AR1084" s="12">
        <v>0</v>
      </c>
      <c r="AS1084" s="12">
        <v>0</v>
      </c>
      <c r="AU1084" s="12">
        <v>0</v>
      </c>
      <c r="AV1084" s="12">
        <v>0</v>
      </c>
      <c r="AX1084" s="12">
        <v>0</v>
      </c>
      <c r="AY1084" s="12">
        <v>0</v>
      </c>
    </row>
    <row r="1085" spans="2:51" x14ac:dyDescent="0.25">
      <c r="B1085" s="2">
        <v>959</v>
      </c>
      <c r="C1085" s="1" t="str">
        <v>Скрутка СИЗ-1 2.5-4.5мм желтая</v>
      </c>
      <c r="D1085" s="2" t="str">
        <v>шт</v>
      </c>
      <c r="E1085" s="2">
        <v>4.0599999999999996</v>
      </c>
      <c r="F1085" s="2">
        <v>200</v>
      </c>
      <c r="G1085" s="3">
        <v>812</v>
      </c>
      <c r="H1085" s="3">
        <v>0</v>
      </c>
      <c r="J1085" s="14">
        <v>200</v>
      </c>
      <c r="K1085" s="14">
        <v>811.99999999999989</v>
      </c>
      <c r="N1085" s="14">
        <v>0</v>
      </c>
      <c r="O1085" s="14">
        <v>0</v>
      </c>
      <c r="Q1085" s="12">
        <v>0</v>
      </c>
      <c r="R1085" s="12">
        <v>0</v>
      </c>
      <c r="T1085" s="12">
        <v>200</v>
      </c>
      <c r="U1085" s="12">
        <v>811.99999999999989</v>
      </c>
      <c r="W1085" s="12">
        <v>0</v>
      </c>
      <c r="X1085" s="12">
        <v>0</v>
      </c>
      <c r="Z1085" s="12">
        <v>0</v>
      </c>
      <c r="AA1085" s="12">
        <v>0</v>
      </c>
      <c r="AC1085" s="12">
        <v>0</v>
      </c>
      <c r="AD1085" s="12">
        <v>0</v>
      </c>
      <c r="AF1085" s="12">
        <v>0</v>
      </c>
      <c r="AG1085" s="12">
        <v>0</v>
      </c>
      <c r="AI1085" s="12">
        <v>0</v>
      </c>
      <c r="AJ1085" s="12">
        <v>0</v>
      </c>
      <c r="AL1085" s="12">
        <v>0</v>
      </c>
      <c r="AM1085" s="12">
        <v>0</v>
      </c>
      <c r="AO1085" s="12">
        <v>0</v>
      </c>
      <c r="AP1085" s="12">
        <v>0</v>
      </c>
      <c r="AR1085" s="12">
        <v>0</v>
      </c>
      <c r="AS1085" s="12">
        <v>0</v>
      </c>
      <c r="AU1085" s="12">
        <v>0</v>
      </c>
      <c r="AV1085" s="12">
        <v>0</v>
      </c>
      <c r="AX1085" s="12">
        <v>0</v>
      </c>
      <c r="AY1085" s="12">
        <v>0</v>
      </c>
    </row>
    <row r="1086" spans="2:51" x14ac:dyDescent="0.25">
      <c r="B1086" s="2">
        <v>960</v>
      </c>
      <c r="C1086" s="1" t="str">
        <v>Скрутка СИЗ-1 4-11мм красная</v>
      </c>
      <c r="D1086" s="2" t="str">
        <v>шт</v>
      </c>
      <c r="E1086" s="2">
        <v>5.34</v>
      </c>
      <c r="F1086" s="2">
        <v>1000</v>
      </c>
      <c r="G1086" s="3">
        <v>5340</v>
      </c>
      <c r="H1086" s="3">
        <v>0</v>
      </c>
      <c r="J1086" s="14">
        <v>1000</v>
      </c>
      <c r="K1086" s="14">
        <v>5340</v>
      </c>
      <c r="N1086" s="14">
        <v>0</v>
      </c>
      <c r="O1086" s="14">
        <v>0</v>
      </c>
      <c r="Q1086" s="12">
        <v>0</v>
      </c>
      <c r="R1086" s="12">
        <v>0</v>
      </c>
      <c r="T1086" s="12">
        <v>1000</v>
      </c>
      <c r="U1086" s="12">
        <v>5340</v>
      </c>
      <c r="W1086" s="12">
        <v>0</v>
      </c>
      <c r="X1086" s="12">
        <v>0</v>
      </c>
      <c r="Z1086" s="12">
        <v>0</v>
      </c>
      <c r="AA1086" s="12">
        <v>0</v>
      </c>
      <c r="AC1086" s="12">
        <v>0</v>
      </c>
      <c r="AD1086" s="12">
        <v>0</v>
      </c>
      <c r="AF1086" s="12">
        <v>0</v>
      </c>
      <c r="AG1086" s="12">
        <v>0</v>
      </c>
      <c r="AI1086" s="12">
        <v>0</v>
      </c>
      <c r="AJ1086" s="12">
        <v>0</v>
      </c>
      <c r="AL1086" s="12">
        <v>0</v>
      </c>
      <c r="AM1086" s="12">
        <v>0</v>
      </c>
      <c r="AO1086" s="12">
        <v>0</v>
      </c>
      <c r="AP1086" s="12">
        <v>0</v>
      </c>
      <c r="AR1086" s="12">
        <v>0</v>
      </c>
      <c r="AS1086" s="12">
        <v>0</v>
      </c>
      <c r="AU1086" s="12">
        <v>0</v>
      </c>
      <c r="AV1086" s="12">
        <v>0</v>
      </c>
      <c r="AX1086" s="12">
        <v>0</v>
      </c>
      <c r="AY1086" s="12">
        <v>0</v>
      </c>
    </row>
    <row r="1087" spans="2:51" x14ac:dyDescent="0.25">
      <c r="B1087" s="2">
        <v>961</v>
      </c>
      <c r="C1087" s="1" t="str">
        <v>Бирка кабельная У-134 квадрат 55х55 мм</v>
      </c>
      <c r="D1087" s="2" t="str">
        <v>шт</v>
      </c>
      <c r="E1087" s="2">
        <v>2.46</v>
      </c>
      <c r="F1087" s="2">
        <v>15</v>
      </c>
      <c r="G1087" s="3">
        <v>36.9</v>
      </c>
      <c r="H1087" s="3">
        <v>0</v>
      </c>
      <c r="J1087" s="14">
        <v>0</v>
      </c>
      <c r="K1087" s="14">
        <v>0</v>
      </c>
      <c r="N1087" s="14">
        <v>15</v>
      </c>
      <c r="O1087" s="14">
        <v>36.9</v>
      </c>
      <c r="Q1087" s="12">
        <v>0</v>
      </c>
      <c r="R1087" s="12">
        <v>0</v>
      </c>
      <c r="T1087" s="12">
        <v>0</v>
      </c>
      <c r="U1087" s="12">
        <v>0</v>
      </c>
      <c r="W1087" s="12">
        <v>0</v>
      </c>
      <c r="X1087" s="12">
        <v>0</v>
      </c>
      <c r="Z1087" s="12">
        <v>0</v>
      </c>
      <c r="AA1087" s="12">
        <v>0</v>
      </c>
      <c r="AC1087" s="12">
        <v>0</v>
      </c>
      <c r="AD1087" s="12">
        <v>0</v>
      </c>
      <c r="AF1087" s="12">
        <v>0</v>
      </c>
      <c r="AG1087" s="12">
        <v>0</v>
      </c>
      <c r="AI1087" s="12">
        <v>0</v>
      </c>
      <c r="AJ1087" s="12">
        <v>0</v>
      </c>
      <c r="AL1087" s="12">
        <v>0</v>
      </c>
      <c r="AM1087" s="12">
        <v>0</v>
      </c>
      <c r="AO1087" s="12">
        <v>0</v>
      </c>
      <c r="AP1087" s="12">
        <v>0</v>
      </c>
      <c r="AR1087" s="12">
        <v>0</v>
      </c>
      <c r="AS1087" s="12">
        <v>0</v>
      </c>
      <c r="AU1087" s="12">
        <v>0</v>
      </c>
      <c r="AV1087" s="12">
        <v>0</v>
      </c>
      <c r="AX1087" s="12">
        <v>0</v>
      </c>
      <c r="AY1087" s="12">
        <v>0</v>
      </c>
    </row>
    <row r="1088" spans="2:51" x14ac:dyDescent="0.25">
      <c r="B1088" s="2">
        <v>962</v>
      </c>
      <c r="C1088" s="1" t="str">
        <v>Коробка установочная 68мм (С3М2)</v>
      </c>
      <c r="D1088" s="2" t="str">
        <v>шт</v>
      </c>
      <c r="E1088" s="2">
        <v>12.81</v>
      </c>
      <c r="F1088" s="2">
        <v>30</v>
      </c>
      <c r="G1088" s="3">
        <v>384.3</v>
      </c>
      <c r="H1088" s="3">
        <v>0</v>
      </c>
      <c r="J1088" s="14">
        <v>0</v>
      </c>
      <c r="K1088" s="14">
        <v>0</v>
      </c>
      <c r="N1088" s="14">
        <v>30</v>
      </c>
      <c r="O1088" s="14">
        <v>384.3</v>
      </c>
      <c r="Q1088" s="12">
        <v>0</v>
      </c>
      <c r="R1088" s="12">
        <v>0</v>
      </c>
      <c r="T1088" s="12">
        <v>0</v>
      </c>
      <c r="U1088" s="12">
        <v>0</v>
      </c>
      <c r="W1088" s="12">
        <v>0</v>
      </c>
      <c r="X1088" s="12">
        <v>0</v>
      </c>
      <c r="Z1088" s="12">
        <v>0</v>
      </c>
      <c r="AA1088" s="12">
        <v>0</v>
      </c>
      <c r="AC1088" s="12">
        <v>0</v>
      </c>
      <c r="AD1088" s="12">
        <v>0</v>
      </c>
      <c r="AF1088" s="12">
        <v>0</v>
      </c>
      <c r="AG1088" s="12">
        <v>0</v>
      </c>
      <c r="AI1088" s="12">
        <v>0</v>
      </c>
      <c r="AJ1088" s="12">
        <v>0</v>
      </c>
      <c r="AL1088" s="12">
        <v>0</v>
      </c>
      <c r="AM1088" s="12">
        <v>0</v>
      </c>
      <c r="AO1088" s="12">
        <v>0</v>
      </c>
      <c r="AP1088" s="12">
        <v>0</v>
      </c>
      <c r="AR1088" s="12">
        <v>0</v>
      </c>
      <c r="AS1088" s="12">
        <v>0</v>
      </c>
      <c r="AU1088" s="12">
        <v>0</v>
      </c>
      <c r="AV1088" s="12">
        <v>0</v>
      </c>
      <c r="AX1088" s="12">
        <v>0</v>
      </c>
      <c r="AY1088" s="12">
        <v>0</v>
      </c>
    </row>
    <row r="1089" spans="2:51" x14ac:dyDescent="0.25">
      <c r="B1089" s="2">
        <v>963</v>
      </c>
      <c r="C1089" s="1" t="str">
        <v>Высверливание отверстия в кирпиче и вмазывание установочной коробки</v>
      </c>
      <c r="D1089" s="2" t="str">
        <v>шт</v>
      </c>
      <c r="E1089" s="2">
        <v>320.25</v>
      </c>
      <c r="F1089" s="2">
        <v>30</v>
      </c>
      <c r="G1089" s="3">
        <v>0</v>
      </c>
      <c r="H1089" s="3">
        <v>9607.5</v>
      </c>
      <c r="J1089" s="14">
        <v>0</v>
      </c>
      <c r="K1089" s="14">
        <v>0</v>
      </c>
      <c r="N1089" s="14">
        <v>30</v>
      </c>
      <c r="O1089" s="14">
        <v>9607.5</v>
      </c>
      <c r="Q1089" s="12">
        <v>0</v>
      </c>
      <c r="R1089" s="12">
        <v>0</v>
      </c>
      <c r="T1089" s="12">
        <v>0</v>
      </c>
      <c r="U1089" s="12">
        <v>0</v>
      </c>
      <c r="W1089" s="12">
        <v>0</v>
      </c>
      <c r="X1089" s="12">
        <v>0</v>
      </c>
      <c r="Z1089" s="12">
        <v>0</v>
      </c>
      <c r="AA1089" s="12">
        <v>0</v>
      </c>
      <c r="AC1089" s="12">
        <v>0</v>
      </c>
      <c r="AD1089" s="12">
        <v>0</v>
      </c>
      <c r="AF1089" s="12">
        <v>0</v>
      </c>
      <c r="AG1089" s="12">
        <v>0</v>
      </c>
      <c r="AI1089" s="12">
        <v>0</v>
      </c>
      <c r="AJ1089" s="12">
        <v>0</v>
      </c>
      <c r="AL1089" s="12">
        <v>0</v>
      </c>
      <c r="AM1089" s="12">
        <v>0</v>
      </c>
      <c r="AO1089" s="12">
        <v>0</v>
      </c>
      <c r="AP1089" s="12">
        <v>0</v>
      </c>
      <c r="AR1089" s="12">
        <v>0</v>
      </c>
      <c r="AS1089" s="12">
        <v>0</v>
      </c>
      <c r="AU1089" s="12">
        <v>0</v>
      </c>
      <c r="AV1089" s="12">
        <v>0</v>
      </c>
      <c r="AX1089" s="12">
        <v>0</v>
      </c>
      <c r="AY1089" s="12">
        <v>0</v>
      </c>
    </row>
    <row r="1090" spans="2:51" x14ac:dyDescent="0.25">
      <c r="B1090" s="2">
        <v>964</v>
      </c>
      <c r="C1090" s="1" t="str">
        <v>Крышка КОН-1М-04</v>
      </c>
      <c r="D1090" s="2" t="str">
        <v>шт</v>
      </c>
      <c r="E1090" s="2">
        <v>58.21</v>
      </c>
      <c r="F1090" s="2">
        <v>183</v>
      </c>
      <c r="G1090" s="3">
        <v>10652.43</v>
      </c>
      <c r="H1090" s="3">
        <v>0</v>
      </c>
      <c r="J1090" s="14">
        <v>183</v>
      </c>
      <c r="K1090" s="14">
        <v>10652.43</v>
      </c>
      <c r="N1090" s="14">
        <v>0</v>
      </c>
      <c r="O1090" s="14">
        <v>0</v>
      </c>
      <c r="Q1090" s="12">
        <v>0</v>
      </c>
      <c r="R1090" s="12">
        <v>0</v>
      </c>
      <c r="T1090" s="12">
        <v>183</v>
      </c>
      <c r="U1090" s="12">
        <v>10652.43</v>
      </c>
      <c r="W1090" s="12">
        <v>0</v>
      </c>
      <c r="X1090" s="12">
        <v>0</v>
      </c>
      <c r="Z1090" s="12">
        <v>0</v>
      </c>
      <c r="AA1090" s="12">
        <v>0</v>
      </c>
      <c r="AC1090" s="12">
        <v>0</v>
      </c>
      <c r="AD1090" s="12">
        <v>0</v>
      </c>
      <c r="AF1090" s="12">
        <v>0</v>
      </c>
      <c r="AG1090" s="12">
        <v>0</v>
      </c>
      <c r="AI1090" s="12">
        <v>0</v>
      </c>
      <c r="AJ1090" s="12">
        <v>0</v>
      </c>
      <c r="AL1090" s="12">
        <v>0</v>
      </c>
      <c r="AM1090" s="12">
        <v>0</v>
      </c>
      <c r="AO1090" s="12">
        <v>0</v>
      </c>
      <c r="AP1090" s="12">
        <v>0</v>
      </c>
      <c r="AR1090" s="12">
        <v>0</v>
      </c>
      <c r="AS1090" s="12">
        <v>0</v>
      </c>
      <c r="AU1090" s="12">
        <v>0</v>
      </c>
      <c r="AV1090" s="12">
        <v>0</v>
      </c>
      <c r="AX1090" s="12">
        <v>0</v>
      </c>
      <c r="AY1090" s="12">
        <v>0</v>
      </c>
    </row>
    <row r="1091" spans="2:51" x14ac:dyDescent="0.25">
      <c r="B1091" s="2">
        <v>965</v>
      </c>
      <c r="C1091" s="1" t="str">
        <v>Монтаж крышки КОН-1М-04</v>
      </c>
      <c r="D1091" s="2" t="str">
        <v>шт</v>
      </c>
      <c r="E1091" s="2">
        <v>80.06</v>
      </c>
      <c r="F1091" s="2">
        <v>183</v>
      </c>
      <c r="G1091" s="3">
        <v>0</v>
      </c>
      <c r="H1091" s="3">
        <v>14650.98</v>
      </c>
      <c r="J1091" s="14">
        <v>183</v>
      </c>
      <c r="K1091" s="14">
        <v>14650.98</v>
      </c>
      <c r="N1091" s="14">
        <v>0</v>
      </c>
      <c r="O1091" s="14">
        <v>0</v>
      </c>
      <c r="Q1091" s="12">
        <v>0</v>
      </c>
      <c r="R1091" s="12">
        <v>0</v>
      </c>
      <c r="T1091" s="12">
        <v>183</v>
      </c>
      <c r="U1091" s="12">
        <v>14650.98</v>
      </c>
      <c r="W1091" s="12">
        <v>0</v>
      </c>
      <c r="X1091" s="12">
        <v>0</v>
      </c>
      <c r="Z1091" s="12">
        <v>0</v>
      </c>
      <c r="AA1091" s="12">
        <v>0</v>
      </c>
      <c r="AC1091" s="12">
        <v>0</v>
      </c>
      <c r="AD1091" s="12">
        <v>0</v>
      </c>
      <c r="AF1091" s="12">
        <v>0</v>
      </c>
      <c r="AG1091" s="12">
        <v>0</v>
      </c>
      <c r="AI1091" s="12">
        <v>0</v>
      </c>
      <c r="AJ1091" s="12">
        <v>0</v>
      </c>
      <c r="AL1091" s="12">
        <v>0</v>
      </c>
      <c r="AM1091" s="12">
        <v>0</v>
      </c>
      <c r="AO1091" s="12">
        <v>0</v>
      </c>
      <c r="AP1091" s="12">
        <v>0</v>
      </c>
      <c r="AR1091" s="12">
        <v>0</v>
      </c>
      <c r="AS1091" s="12">
        <v>0</v>
      </c>
      <c r="AU1091" s="12">
        <v>0</v>
      </c>
      <c r="AV1091" s="12">
        <v>0</v>
      </c>
      <c r="AX1091" s="12">
        <v>0</v>
      </c>
      <c r="AY1091" s="12">
        <v>0</v>
      </c>
    </row>
    <row r="1092" spans="2:51" x14ac:dyDescent="0.25">
      <c r="B1092" s="2">
        <v>966</v>
      </c>
      <c r="C1092" s="1" t="str">
        <v>Подрозетник Ф65мм</v>
      </c>
      <c r="D1092" s="2" t="str">
        <v>шт</v>
      </c>
      <c r="E1092" s="2">
        <v>53.38</v>
      </c>
      <c r="F1092" s="2">
        <v>15</v>
      </c>
      <c r="G1092" s="3">
        <v>800.7</v>
      </c>
      <c r="H1092" s="3">
        <v>0</v>
      </c>
      <c r="J1092" s="14">
        <v>0</v>
      </c>
      <c r="K1092" s="14">
        <v>0</v>
      </c>
      <c r="N1092" s="14">
        <v>15</v>
      </c>
      <c r="O1092" s="14">
        <v>800.7</v>
      </c>
      <c r="Q1092" s="12">
        <v>0</v>
      </c>
      <c r="R1092" s="12">
        <v>0</v>
      </c>
      <c r="T1092" s="12">
        <v>0</v>
      </c>
      <c r="U1092" s="12">
        <v>0</v>
      </c>
      <c r="W1092" s="12">
        <v>0</v>
      </c>
      <c r="X1092" s="12">
        <v>0</v>
      </c>
      <c r="Z1092" s="12">
        <v>0</v>
      </c>
      <c r="AA1092" s="12">
        <v>0</v>
      </c>
      <c r="AC1092" s="12">
        <v>0</v>
      </c>
      <c r="AD1092" s="12">
        <v>0</v>
      </c>
      <c r="AF1092" s="12">
        <v>0</v>
      </c>
      <c r="AG1092" s="12">
        <v>0</v>
      </c>
      <c r="AI1092" s="12">
        <v>0</v>
      </c>
      <c r="AJ1092" s="12">
        <v>0</v>
      </c>
      <c r="AL1092" s="12">
        <v>0</v>
      </c>
      <c r="AM1092" s="12">
        <v>0</v>
      </c>
      <c r="AO1092" s="12">
        <v>0</v>
      </c>
      <c r="AP1092" s="12">
        <v>0</v>
      </c>
      <c r="AR1092" s="12">
        <v>0</v>
      </c>
      <c r="AS1092" s="12">
        <v>0</v>
      </c>
      <c r="AU1092" s="12">
        <v>0</v>
      </c>
      <c r="AV1092" s="12">
        <v>0</v>
      </c>
      <c r="AX1092" s="12">
        <v>0</v>
      </c>
      <c r="AY1092" s="12">
        <v>0</v>
      </c>
    </row>
    <row r="1093" spans="2:51" x14ac:dyDescent="0.25">
      <c r="B1093" s="2">
        <v>967</v>
      </c>
      <c r="C1093" s="1" t="str">
        <v>Подрозетник Ф100мм</v>
      </c>
      <c r="D1093" s="2" t="str">
        <v>шт</v>
      </c>
      <c r="E1093" s="2">
        <v>64.05</v>
      </c>
      <c r="F1093" s="2">
        <v>15</v>
      </c>
      <c r="G1093" s="3">
        <v>960.75</v>
      </c>
      <c r="H1093" s="3">
        <v>0</v>
      </c>
      <c r="J1093" s="14">
        <v>0</v>
      </c>
      <c r="K1093" s="14">
        <v>0</v>
      </c>
      <c r="N1093" s="14">
        <v>15</v>
      </c>
      <c r="O1093" s="14">
        <v>960.75</v>
      </c>
      <c r="Q1093" s="12">
        <v>0</v>
      </c>
      <c r="R1093" s="12">
        <v>0</v>
      </c>
      <c r="T1093" s="12">
        <v>0</v>
      </c>
      <c r="U1093" s="12">
        <v>0</v>
      </c>
      <c r="W1093" s="12">
        <v>0</v>
      </c>
      <c r="X1093" s="12">
        <v>0</v>
      </c>
      <c r="Z1093" s="12">
        <v>0</v>
      </c>
      <c r="AA1093" s="12">
        <v>0</v>
      </c>
      <c r="AC1093" s="12">
        <v>0</v>
      </c>
      <c r="AD1093" s="12">
        <v>0</v>
      </c>
      <c r="AF1093" s="12">
        <v>0</v>
      </c>
      <c r="AG1093" s="12">
        <v>0</v>
      </c>
      <c r="AI1093" s="12">
        <v>0</v>
      </c>
      <c r="AJ1093" s="12">
        <v>0</v>
      </c>
      <c r="AL1093" s="12">
        <v>0</v>
      </c>
      <c r="AM1093" s="12">
        <v>0</v>
      </c>
      <c r="AO1093" s="12">
        <v>0</v>
      </c>
      <c r="AP1093" s="12">
        <v>0</v>
      </c>
      <c r="AR1093" s="12">
        <v>0</v>
      </c>
      <c r="AS1093" s="12">
        <v>0</v>
      </c>
      <c r="AU1093" s="12">
        <v>0</v>
      </c>
      <c r="AV1093" s="12">
        <v>0</v>
      </c>
      <c r="AX1093" s="12">
        <v>0</v>
      </c>
      <c r="AY1093" s="12">
        <v>0</v>
      </c>
    </row>
    <row r="1094" spans="2:51" x14ac:dyDescent="0.25">
      <c r="B1094" s="2">
        <v>968</v>
      </c>
      <c r="C1094" s="1" t="str">
        <v>Монтаж подрозетника</v>
      </c>
      <c r="D1094" s="2" t="str">
        <v>шт</v>
      </c>
      <c r="E1094" s="2">
        <v>80.06</v>
      </c>
      <c r="F1094" s="2">
        <v>30</v>
      </c>
      <c r="G1094" s="3">
        <v>0</v>
      </c>
      <c r="H1094" s="3">
        <v>2401.8000000000002</v>
      </c>
      <c r="J1094" s="14">
        <v>0</v>
      </c>
      <c r="K1094" s="14">
        <v>0</v>
      </c>
      <c r="N1094" s="14">
        <v>30</v>
      </c>
      <c r="O1094" s="14">
        <v>2401.8000000000002</v>
      </c>
      <c r="Q1094" s="12">
        <v>0</v>
      </c>
      <c r="R1094" s="12">
        <v>0</v>
      </c>
      <c r="T1094" s="12">
        <v>0</v>
      </c>
      <c r="U1094" s="12">
        <v>0</v>
      </c>
      <c r="W1094" s="12">
        <v>0</v>
      </c>
      <c r="X1094" s="12">
        <v>0</v>
      </c>
      <c r="Z1094" s="12">
        <v>0</v>
      </c>
      <c r="AA1094" s="12">
        <v>0</v>
      </c>
      <c r="AC1094" s="12">
        <v>0</v>
      </c>
      <c r="AD1094" s="12">
        <v>0</v>
      </c>
      <c r="AF1094" s="12">
        <v>0</v>
      </c>
      <c r="AG1094" s="12">
        <v>0</v>
      </c>
      <c r="AI1094" s="12">
        <v>0</v>
      </c>
      <c r="AJ1094" s="12">
        <v>0</v>
      </c>
      <c r="AL1094" s="12">
        <v>0</v>
      </c>
      <c r="AM1094" s="12">
        <v>0</v>
      </c>
      <c r="AO1094" s="12">
        <v>0</v>
      </c>
      <c r="AP1094" s="12">
        <v>0</v>
      </c>
      <c r="AR1094" s="12">
        <v>0</v>
      </c>
      <c r="AS1094" s="12">
        <v>0</v>
      </c>
      <c r="AU1094" s="12">
        <v>0</v>
      </c>
      <c r="AV1094" s="12">
        <v>0</v>
      </c>
      <c r="AX1094" s="12">
        <v>0</v>
      </c>
      <c r="AY1094" s="12">
        <v>0</v>
      </c>
    </row>
    <row r="1095" spans="2:51" x14ac:dyDescent="0.25">
      <c r="B1095" s="2">
        <v>0</v>
      </c>
      <c r="C1095" s="1" t="str">
        <v>6. Материалы</v>
      </c>
      <c r="D1095" s="2">
        <v>0</v>
      </c>
      <c r="E1095" s="2">
        <v>0</v>
      </c>
      <c r="F1095" s="2">
        <v>0</v>
      </c>
      <c r="G1095" s="3">
        <v>0</v>
      </c>
      <c r="H1095" s="3">
        <v>0</v>
      </c>
      <c r="J1095" s="14">
        <v>0</v>
      </c>
      <c r="K1095" s="14">
        <v>0</v>
      </c>
      <c r="N1095" s="14">
        <v>0</v>
      </c>
      <c r="O1095" s="14">
        <v>0</v>
      </c>
      <c r="Q1095" s="12">
        <v>0</v>
      </c>
      <c r="R1095" s="12">
        <v>0</v>
      </c>
      <c r="T1095" s="12">
        <v>0</v>
      </c>
      <c r="U1095" s="12">
        <v>0</v>
      </c>
      <c r="W1095" s="12">
        <v>0</v>
      </c>
      <c r="X1095" s="12">
        <v>0</v>
      </c>
      <c r="Z1095" s="12">
        <v>0</v>
      </c>
      <c r="AA1095" s="12">
        <v>0</v>
      </c>
      <c r="AC1095" s="12">
        <v>0</v>
      </c>
      <c r="AD1095" s="12">
        <v>0</v>
      </c>
      <c r="AF1095" s="12">
        <v>0</v>
      </c>
      <c r="AG1095" s="12">
        <v>0</v>
      </c>
      <c r="AI1095" s="12">
        <v>0</v>
      </c>
      <c r="AJ1095" s="12">
        <v>0</v>
      </c>
      <c r="AL1095" s="12">
        <v>0</v>
      </c>
      <c r="AM1095" s="12">
        <v>0</v>
      </c>
      <c r="AO1095" s="12">
        <v>0</v>
      </c>
      <c r="AP1095" s="12">
        <v>0</v>
      </c>
      <c r="AR1095" s="12">
        <v>0</v>
      </c>
      <c r="AS1095" s="12">
        <v>0</v>
      </c>
      <c r="AU1095" s="12">
        <v>0</v>
      </c>
      <c r="AV1095" s="12">
        <v>0</v>
      </c>
      <c r="AX1095" s="12">
        <v>0</v>
      </c>
      <c r="AY1095" s="12">
        <v>0</v>
      </c>
    </row>
    <row r="1096" spans="2:51" x14ac:dyDescent="0.25">
      <c r="B1096" s="2">
        <v>969</v>
      </c>
      <c r="C1096" s="1" t="str">
        <v>Пена монтажная Roof Complect огнеупорная (890гр)</v>
      </c>
      <c r="D1096" s="2" t="str">
        <v>шт</v>
      </c>
      <c r="E1096" s="2">
        <v>640.5</v>
      </c>
      <c r="F1096" s="2">
        <v>8</v>
      </c>
      <c r="G1096" s="3">
        <v>5124</v>
      </c>
      <c r="H1096" s="3">
        <v>0</v>
      </c>
      <c r="J1096" s="14">
        <v>0</v>
      </c>
      <c r="K1096" s="14">
        <v>0</v>
      </c>
      <c r="N1096" s="14">
        <v>8</v>
      </c>
      <c r="O1096" s="14">
        <v>5124</v>
      </c>
      <c r="Q1096" s="12">
        <v>0</v>
      </c>
      <c r="R1096" s="12">
        <v>0</v>
      </c>
      <c r="T1096" s="12">
        <v>0</v>
      </c>
      <c r="U1096" s="12">
        <v>0</v>
      </c>
      <c r="W1096" s="12">
        <v>0</v>
      </c>
      <c r="X1096" s="12">
        <v>0</v>
      </c>
      <c r="Z1096" s="12">
        <v>0</v>
      </c>
      <c r="AA1096" s="12">
        <v>0</v>
      </c>
      <c r="AC1096" s="12">
        <v>0</v>
      </c>
      <c r="AD1096" s="12">
        <v>0</v>
      </c>
      <c r="AF1096" s="12">
        <v>0</v>
      </c>
      <c r="AG1096" s="12">
        <v>0</v>
      </c>
      <c r="AI1096" s="12">
        <v>0</v>
      </c>
      <c r="AJ1096" s="12">
        <v>0</v>
      </c>
      <c r="AL1096" s="12">
        <v>0</v>
      </c>
      <c r="AM1096" s="12">
        <v>0</v>
      </c>
      <c r="AO1096" s="12">
        <v>0</v>
      </c>
      <c r="AP1096" s="12">
        <v>0</v>
      </c>
      <c r="AR1096" s="12">
        <v>0</v>
      </c>
      <c r="AS1096" s="12">
        <v>0</v>
      </c>
      <c r="AU1096" s="12">
        <v>0</v>
      </c>
      <c r="AV1096" s="12">
        <v>0</v>
      </c>
      <c r="AX1096" s="12">
        <v>0</v>
      </c>
      <c r="AY1096" s="12">
        <v>0</v>
      </c>
    </row>
    <row r="1097" spans="2:51" x14ac:dyDescent="0.25">
      <c r="B1097" s="2">
        <v>970</v>
      </c>
      <c r="C1097" s="1" t="str">
        <v>Герметик огнезащитный ведро 10кг</v>
      </c>
      <c r="D1097" s="2" t="str">
        <v>шт</v>
      </c>
      <c r="E1097" s="2">
        <v>2028.25</v>
      </c>
      <c r="F1097" s="2">
        <v>1</v>
      </c>
      <c r="G1097" s="3">
        <v>2028.25</v>
      </c>
      <c r="H1097" s="3">
        <v>0</v>
      </c>
      <c r="J1097" s="14">
        <v>0</v>
      </c>
      <c r="K1097" s="14">
        <v>0</v>
      </c>
      <c r="N1097" s="14">
        <v>1</v>
      </c>
      <c r="O1097" s="14">
        <v>2028.25</v>
      </c>
      <c r="Q1097" s="12">
        <v>0</v>
      </c>
      <c r="R1097" s="12">
        <v>0</v>
      </c>
      <c r="T1097" s="12">
        <v>0</v>
      </c>
      <c r="U1097" s="12">
        <v>0</v>
      </c>
      <c r="W1097" s="12">
        <v>0</v>
      </c>
      <c r="X1097" s="12">
        <v>0</v>
      </c>
      <c r="Z1097" s="12">
        <v>0</v>
      </c>
      <c r="AA1097" s="12">
        <v>0</v>
      </c>
      <c r="AC1097" s="12">
        <v>0</v>
      </c>
      <c r="AD1097" s="12">
        <v>0</v>
      </c>
      <c r="AF1097" s="12">
        <v>0</v>
      </c>
      <c r="AG1097" s="12">
        <v>0</v>
      </c>
      <c r="AI1097" s="12">
        <v>0</v>
      </c>
      <c r="AJ1097" s="12">
        <v>0</v>
      </c>
      <c r="AL1097" s="12">
        <v>0</v>
      </c>
      <c r="AM1097" s="12">
        <v>0</v>
      </c>
      <c r="AO1097" s="12">
        <v>0</v>
      </c>
      <c r="AP1097" s="12">
        <v>0</v>
      </c>
      <c r="AR1097" s="12">
        <v>0</v>
      </c>
      <c r="AS1097" s="12">
        <v>0</v>
      </c>
      <c r="AU1097" s="12">
        <v>0</v>
      </c>
      <c r="AV1097" s="12">
        <v>0</v>
      </c>
      <c r="AX1097" s="12">
        <v>0</v>
      </c>
      <c r="AY1097" s="12">
        <v>0</v>
      </c>
    </row>
    <row r="1098" spans="2:51" x14ac:dyDescent="0.25">
      <c r="B1098" s="2">
        <v>0</v>
      </c>
      <c r="C1098" s="1" t="str">
        <v>Ось 9-12/А-В (4.БС21М секция №11)</v>
      </c>
      <c r="D1098" s="2">
        <v>0</v>
      </c>
      <c r="E1098" s="2">
        <v>0</v>
      </c>
      <c r="F1098" s="2">
        <v>0</v>
      </c>
      <c r="G1098" s="3">
        <v>0</v>
      </c>
      <c r="H1098" s="3">
        <v>0</v>
      </c>
      <c r="J1098" s="14">
        <v>0</v>
      </c>
      <c r="K1098" s="14">
        <v>0</v>
      </c>
      <c r="N1098" s="14">
        <v>0</v>
      </c>
      <c r="O1098" s="14">
        <v>0</v>
      </c>
      <c r="Q1098" s="12">
        <v>0</v>
      </c>
      <c r="R1098" s="12">
        <v>0</v>
      </c>
      <c r="T1098" s="12">
        <v>0</v>
      </c>
      <c r="U1098" s="12">
        <v>0</v>
      </c>
      <c r="W1098" s="12">
        <v>0</v>
      </c>
      <c r="X1098" s="12">
        <v>0</v>
      </c>
      <c r="Z1098" s="12">
        <v>0</v>
      </c>
      <c r="AA1098" s="12">
        <v>0</v>
      </c>
      <c r="AC1098" s="12">
        <v>0</v>
      </c>
      <c r="AD1098" s="12">
        <v>0</v>
      </c>
      <c r="AF1098" s="12">
        <v>0</v>
      </c>
      <c r="AG1098" s="12">
        <v>0</v>
      </c>
      <c r="AI1098" s="12">
        <v>0</v>
      </c>
      <c r="AJ1098" s="12">
        <v>0</v>
      </c>
      <c r="AL1098" s="12">
        <v>0</v>
      </c>
      <c r="AM1098" s="12">
        <v>0</v>
      </c>
      <c r="AO1098" s="12">
        <v>0</v>
      </c>
      <c r="AP1098" s="12">
        <v>0</v>
      </c>
      <c r="AR1098" s="12">
        <v>0</v>
      </c>
      <c r="AS1098" s="12">
        <v>0</v>
      </c>
      <c r="AU1098" s="12">
        <v>0</v>
      </c>
      <c r="AV1098" s="12">
        <v>0</v>
      </c>
      <c r="AX1098" s="12">
        <v>0</v>
      </c>
      <c r="AY1098" s="12">
        <v>0</v>
      </c>
    </row>
    <row r="1099" spans="2:51" x14ac:dyDescent="0.25">
      <c r="B1099" s="2">
        <v>0</v>
      </c>
      <c r="C1099" s="1" t="str">
        <v>1.Низковольтное оборудование</v>
      </c>
      <c r="D1099" s="2">
        <v>0</v>
      </c>
      <c r="E1099" s="2">
        <v>0</v>
      </c>
      <c r="F1099" s="2">
        <v>0</v>
      </c>
      <c r="G1099" s="3">
        <v>0</v>
      </c>
      <c r="H1099" s="3">
        <v>0</v>
      </c>
      <c r="J1099" s="14">
        <v>0</v>
      </c>
      <c r="K1099" s="14">
        <v>0</v>
      </c>
      <c r="N1099" s="14">
        <v>0</v>
      </c>
      <c r="O1099" s="14">
        <v>0</v>
      </c>
      <c r="Q1099" s="12">
        <v>0</v>
      </c>
      <c r="R1099" s="12">
        <v>0</v>
      </c>
      <c r="T1099" s="12">
        <v>0</v>
      </c>
      <c r="U1099" s="12">
        <v>0</v>
      </c>
      <c r="W1099" s="12">
        <v>0</v>
      </c>
      <c r="X1099" s="12">
        <v>0</v>
      </c>
      <c r="Z1099" s="12">
        <v>0</v>
      </c>
      <c r="AA1099" s="12">
        <v>0</v>
      </c>
      <c r="AC1099" s="12">
        <v>0</v>
      </c>
      <c r="AD1099" s="12">
        <v>0</v>
      </c>
      <c r="AF1099" s="12">
        <v>0</v>
      </c>
      <c r="AG1099" s="12">
        <v>0</v>
      </c>
      <c r="AI1099" s="12">
        <v>0</v>
      </c>
      <c r="AJ1099" s="12">
        <v>0</v>
      </c>
      <c r="AL1099" s="12">
        <v>0</v>
      </c>
      <c r="AM1099" s="12">
        <v>0</v>
      </c>
      <c r="AO1099" s="12">
        <v>0</v>
      </c>
      <c r="AP1099" s="12">
        <v>0</v>
      </c>
      <c r="AR1099" s="12">
        <v>0</v>
      </c>
      <c r="AS1099" s="12">
        <v>0</v>
      </c>
      <c r="AU1099" s="12">
        <v>0</v>
      </c>
      <c r="AV1099" s="12">
        <v>0</v>
      </c>
      <c r="AX1099" s="12">
        <v>0</v>
      </c>
      <c r="AY1099" s="12">
        <v>0</v>
      </c>
    </row>
    <row r="1100" spans="2:51" x14ac:dyDescent="0.25">
      <c r="B1100" s="2">
        <v>971</v>
      </c>
      <c r="C1100" s="1" t="str">
        <v>ЩК в комплекте</v>
      </c>
      <c r="D1100" s="2" t="str">
        <v>шт</v>
      </c>
      <c r="E1100" s="2">
        <v>6351.63</v>
      </c>
      <c r="F1100" s="2">
        <v>16</v>
      </c>
      <c r="G1100" s="3">
        <v>101626.08</v>
      </c>
      <c r="H1100" s="3">
        <v>0</v>
      </c>
      <c r="J1100" s="14">
        <v>0</v>
      </c>
      <c r="K1100" s="14">
        <v>0</v>
      </c>
      <c r="N1100" s="14">
        <v>16</v>
      </c>
      <c r="O1100" s="14">
        <v>101626.08</v>
      </c>
      <c r="Q1100" s="12">
        <v>0</v>
      </c>
      <c r="R1100" s="12">
        <v>0</v>
      </c>
      <c r="T1100" s="12">
        <v>0</v>
      </c>
      <c r="U1100" s="12">
        <v>0</v>
      </c>
      <c r="W1100" s="12">
        <v>0</v>
      </c>
      <c r="X1100" s="12">
        <v>0</v>
      </c>
      <c r="Z1100" s="12">
        <v>0</v>
      </c>
      <c r="AA1100" s="12">
        <v>0</v>
      </c>
      <c r="AC1100" s="12">
        <v>0</v>
      </c>
      <c r="AD1100" s="12">
        <v>0</v>
      </c>
      <c r="AF1100" s="12">
        <v>0</v>
      </c>
      <c r="AG1100" s="12">
        <v>0</v>
      </c>
      <c r="AI1100" s="12">
        <v>0</v>
      </c>
      <c r="AJ1100" s="12">
        <v>0</v>
      </c>
      <c r="AL1100" s="12">
        <v>0</v>
      </c>
      <c r="AM1100" s="12">
        <v>0</v>
      </c>
      <c r="AO1100" s="12">
        <v>0</v>
      </c>
      <c r="AP1100" s="12">
        <v>0</v>
      </c>
      <c r="AR1100" s="12">
        <v>0</v>
      </c>
      <c r="AS1100" s="12">
        <v>0</v>
      </c>
      <c r="AU1100" s="12">
        <v>0</v>
      </c>
      <c r="AV1100" s="12">
        <v>0</v>
      </c>
      <c r="AX1100" s="12">
        <v>0</v>
      </c>
      <c r="AY1100" s="12">
        <v>0</v>
      </c>
    </row>
    <row r="1101" spans="2:51" x14ac:dyDescent="0.25">
      <c r="B1101" s="2">
        <v>972</v>
      </c>
      <c r="C1101" s="1" t="str">
        <v>Счетчик электронный, 230В, 5(80)А, 1/2 кл.точности СЕ207 R7 849.2.ОА.QUVLF SPds</v>
      </c>
      <c r="D1101" s="2" t="str">
        <v>шт</v>
      </c>
      <c r="E1101" s="2">
        <v>0</v>
      </c>
      <c r="F1101" s="2">
        <v>16</v>
      </c>
      <c r="G1101" s="3">
        <v>0</v>
      </c>
      <c r="H1101" s="3">
        <v>0</v>
      </c>
      <c r="J1101" s="14">
        <v>0</v>
      </c>
      <c r="K1101" s="14">
        <v>0</v>
      </c>
      <c r="N1101" s="14">
        <v>16</v>
      </c>
      <c r="O1101" s="14">
        <v>0</v>
      </c>
      <c r="Q1101" s="12">
        <v>0</v>
      </c>
      <c r="R1101" s="12">
        <v>0</v>
      </c>
      <c r="T1101" s="12">
        <v>0</v>
      </c>
      <c r="U1101" s="12">
        <v>0</v>
      </c>
      <c r="W1101" s="12">
        <v>0</v>
      </c>
      <c r="X1101" s="12">
        <v>0</v>
      </c>
      <c r="Z1101" s="12">
        <v>0</v>
      </c>
      <c r="AA1101" s="12">
        <v>0</v>
      </c>
      <c r="AC1101" s="12">
        <v>0</v>
      </c>
      <c r="AD1101" s="12">
        <v>0</v>
      </c>
      <c r="AF1101" s="12">
        <v>0</v>
      </c>
      <c r="AG1101" s="12">
        <v>0</v>
      </c>
      <c r="AI1101" s="12">
        <v>0</v>
      </c>
      <c r="AJ1101" s="12">
        <v>0</v>
      </c>
      <c r="AL1101" s="12">
        <v>0</v>
      </c>
      <c r="AM1101" s="12">
        <v>0</v>
      </c>
      <c r="AO1101" s="12">
        <v>0</v>
      </c>
      <c r="AP1101" s="12">
        <v>0</v>
      </c>
      <c r="AR1101" s="12">
        <v>0</v>
      </c>
      <c r="AS1101" s="12">
        <v>0</v>
      </c>
      <c r="AU1101" s="12">
        <v>0</v>
      </c>
      <c r="AV1101" s="12">
        <v>0</v>
      </c>
      <c r="AX1101" s="12">
        <v>0</v>
      </c>
      <c r="AY1101" s="12">
        <v>0</v>
      </c>
    </row>
    <row r="1102" spans="2:51" x14ac:dyDescent="0.25">
      <c r="B1102" s="2">
        <v>973</v>
      </c>
      <c r="C1102" s="1" t="str">
        <v>Монтаж и подключение ЩК</v>
      </c>
      <c r="D1102" s="2" t="str">
        <v>шт</v>
      </c>
      <c r="E1102" s="2">
        <v>2668.75</v>
      </c>
      <c r="F1102" s="2">
        <v>16</v>
      </c>
      <c r="G1102" s="3">
        <v>0</v>
      </c>
      <c r="H1102" s="3">
        <v>42700</v>
      </c>
      <c r="J1102" s="14">
        <v>0</v>
      </c>
      <c r="K1102" s="14">
        <v>0</v>
      </c>
      <c r="N1102" s="14">
        <v>16</v>
      </c>
      <c r="O1102" s="14">
        <v>42700</v>
      </c>
      <c r="Q1102" s="12">
        <v>0</v>
      </c>
      <c r="R1102" s="12">
        <v>0</v>
      </c>
      <c r="T1102" s="12">
        <v>0</v>
      </c>
      <c r="U1102" s="12">
        <v>0</v>
      </c>
      <c r="W1102" s="12">
        <v>0</v>
      </c>
      <c r="X1102" s="12">
        <v>0</v>
      </c>
      <c r="Z1102" s="12">
        <v>0</v>
      </c>
      <c r="AA1102" s="12">
        <v>0</v>
      </c>
      <c r="AC1102" s="12">
        <v>0</v>
      </c>
      <c r="AD1102" s="12">
        <v>0</v>
      </c>
      <c r="AF1102" s="12">
        <v>0</v>
      </c>
      <c r="AG1102" s="12">
        <v>0</v>
      </c>
      <c r="AI1102" s="12">
        <v>0</v>
      </c>
      <c r="AJ1102" s="12">
        <v>0</v>
      </c>
      <c r="AL1102" s="12">
        <v>0</v>
      </c>
      <c r="AM1102" s="12">
        <v>0</v>
      </c>
      <c r="AO1102" s="12">
        <v>0</v>
      </c>
      <c r="AP1102" s="12">
        <v>0</v>
      </c>
      <c r="AR1102" s="12">
        <v>0</v>
      </c>
      <c r="AS1102" s="12">
        <v>0</v>
      </c>
      <c r="AU1102" s="12">
        <v>0</v>
      </c>
      <c r="AV1102" s="12">
        <v>0</v>
      </c>
      <c r="AX1102" s="12">
        <v>0</v>
      </c>
      <c r="AY1102" s="12">
        <v>0</v>
      </c>
    </row>
    <row r="1103" spans="2:51" x14ac:dyDescent="0.25">
      <c r="B1103" s="2">
        <v>974</v>
      </c>
      <c r="C1103" s="1" t="str">
        <v>Кабель-канал 60х40 ЭЛЕКОР белый (18м) IEK</v>
      </c>
      <c r="D1103" s="2" t="str">
        <v>м</v>
      </c>
      <c r="E1103" s="2">
        <v>264.60000000000002</v>
      </c>
      <c r="F1103" s="2">
        <v>16</v>
      </c>
      <c r="G1103" s="3">
        <v>4233.6000000000004</v>
      </c>
      <c r="H1103" s="3">
        <v>0</v>
      </c>
      <c r="J1103" s="14">
        <v>0</v>
      </c>
      <c r="K1103" s="14">
        <v>0</v>
      </c>
      <c r="N1103" s="14">
        <v>16</v>
      </c>
      <c r="O1103" s="14">
        <v>4233.6000000000004</v>
      </c>
      <c r="Q1103" s="12">
        <v>0</v>
      </c>
      <c r="R1103" s="12">
        <v>0</v>
      </c>
      <c r="T1103" s="12">
        <v>0</v>
      </c>
      <c r="U1103" s="12">
        <v>0</v>
      </c>
      <c r="W1103" s="12">
        <v>0</v>
      </c>
      <c r="X1103" s="12">
        <v>0</v>
      </c>
      <c r="Z1103" s="12">
        <v>0</v>
      </c>
      <c r="AA1103" s="12">
        <v>0</v>
      </c>
      <c r="AC1103" s="12">
        <v>0</v>
      </c>
      <c r="AD1103" s="12">
        <v>0</v>
      </c>
      <c r="AF1103" s="12">
        <v>0</v>
      </c>
      <c r="AG1103" s="12">
        <v>0</v>
      </c>
      <c r="AI1103" s="12">
        <v>0</v>
      </c>
      <c r="AJ1103" s="12">
        <v>0</v>
      </c>
      <c r="AL1103" s="12">
        <v>0</v>
      </c>
      <c r="AM1103" s="12">
        <v>0</v>
      </c>
      <c r="AO1103" s="12">
        <v>0</v>
      </c>
      <c r="AP1103" s="12">
        <v>0</v>
      </c>
      <c r="AR1103" s="12">
        <v>0</v>
      </c>
      <c r="AS1103" s="12">
        <v>0</v>
      </c>
      <c r="AU1103" s="12">
        <v>0</v>
      </c>
      <c r="AV1103" s="12">
        <v>0</v>
      </c>
      <c r="AX1103" s="12">
        <v>0</v>
      </c>
      <c r="AY1103" s="12">
        <v>0</v>
      </c>
    </row>
    <row r="1104" spans="2:51" x14ac:dyDescent="0.25">
      <c r="B1104" s="2">
        <v>975</v>
      </c>
      <c r="C1104" s="1" t="str">
        <v>Монтаж кабель-канала</v>
      </c>
      <c r="D1104" s="2" t="str">
        <v>м</v>
      </c>
      <c r="E1104" s="2">
        <v>330.75</v>
      </c>
      <c r="F1104" s="2">
        <v>16</v>
      </c>
      <c r="G1104" s="3">
        <v>0</v>
      </c>
      <c r="H1104" s="3">
        <v>5292</v>
      </c>
      <c r="J1104" s="14">
        <v>0</v>
      </c>
      <c r="K1104" s="14">
        <v>0</v>
      </c>
      <c r="N1104" s="14">
        <v>16</v>
      </c>
      <c r="O1104" s="14">
        <v>5292</v>
      </c>
      <c r="Q1104" s="12">
        <v>0</v>
      </c>
      <c r="R1104" s="12">
        <v>0</v>
      </c>
      <c r="T1104" s="12">
        <v>0</v>
      </c>
      <c r="U1104" s="12">
        <v>0</v>
      </c>
      <c r="W1104" s="12">
        <v>0</v>
      </c>
      <c r="X1104" s="12">
        <v>0</v>
      </c>
      <c r="Z1104" s="12">
        <v>0</v>
      </c>
      <c r="AA1104" s="12">
        <v>0</v>
      </c>
      <c r="AC1104" s="12">
        <v>0</v>
      </c>
      <c r="AD1104" s="12">
        <v>0</v>
      </c>
      <c r="AF1104" s="12">
        <v>0</v>
      </c>
      <c r="AG1104" s="12">
        <v>0</v>
      </c>
      <c r="AI1104" s="12">
        <v>0</v>
      </c>
      <c r="AJ1104" s="12">
        <v>0</v>
      </c>
      <c r="AL1104" s="12">
        <v>0</v>
      </c>
      <c r="AM1104" s="12">
        <v>0</v>
      </c>
      <c r="AO1104" s="12">
        <v>0</v>
      </c>
      <c r="AP1104" s="12">
        <v>0</v>
      </c>
      <c r="AR1104" s="12">
        <v>0</v>
      </c>
      <c r="AS1104" s="12">
        <v>0</v>
      </c>
      <c r="AU1104" s="12">
        <v>0</v>
      </c>
      <c r="AV1104" s="12">
        <v>0</v>
      </c>
      <c r="AX1104" s="12">
        <v>0</v>
      </c>
      <c r="AY1104" s="12">
        <v>0</v>
      </c>
    </row>
    <row r="1105" spans="2:51" x14ac:dyDescent="0.25">
      <c r="B1105" s="2">
        <v>976</v>
      </c>
      <c r="C1105" s="1" t="str">
        <v>Корпус щита этажного ЩЭ</v>
      </c>
      <c r="D1105" s="2" t="str">
        <v>шт</v>
      </c>
      <c r="E1105" s="2">
        <v>8486.6299999999992</v>
      </c>
      <c r="F1105" s="2">
        <v>4</v>
      </c>
      <c r="G1105" s="3">
        <v>33946.519999999997</v>
      </c>
      <c r="H1105" s="3">
        <v>0</v>
      </c>
      <c r="J1105" s="14">
        <v>4</v>
      </c>
      <c r="K1105" s="14">
        <v>33946.519999999997</v>
      </c>
      <c r="N1105" s="14">
        <v>0</v>
      </c>
      <c r="O1105" s="14">
        <v>0</v>
      </c>
      <c r="Q1105" s="12">
        <v>0</v>
      </c>
      <c r="R1105" s="12">
        <v>0</v>
      </c>
      <c r="T1105" s="12">
        <v>0</v>
      </c>
      <c r="U1105" s="12">
        <v>0</v>
      </c>
      <c r="W1105" s="12">
        <v>4</v>
      </c>
      <c r="X1105" s="12">
        <v>33946.519999999997</v>
      </c>
      <c r="Z1105" s="12">
        <v>0</v>
      </c>
      <c r="AA1105" s="12">
        <v>0</v>
      </c>
      <c r="AC1105" s="12">
        <v>0</v>
      </c>
      <c r="AD1105" s="12">
        <v>0</v>
      </c>
      <c r="AF1105" s="12">
        <v>0</v>
      </c>
      <c r="AG1105" s="12">
        <v>0</v>
      </c>
      <c r="AI1105" s="12">
        <v>0</v>
      </c>
      <c r="AJ1105" s="12">
        <v>0</v>
      </c>
      <c r="AL1105" s="12">
        <v>0</v>
      </c>
      <c r="AM1105" s="12">
        <v>0</v>
      </c>
      <c r="AO1105" s="12">
        <v>0</v>
      </c>
      <c r="AP1105" s="12">
        <v>0</v>
      </c>
      <c r="AR1105" s="12">
        <v>0</v>
      </c>
      <c r="AS1105" s="12">
        <v>0</v>
      </c>
      <c r="AU1105" s="12">
        <v>0</v>
      </c>
      <c r="AV1105" s="12">
        <v>0</v>
      </c>
      <c r="AX1105" s="12">
        <v>0</v>
      </c>
      <c r="AY1105" s="12">
        <v>0</v>
      </c>
    </row>
    <row r="1106" spans="2:51" x14ac:dyDescent="0.25">
      <c r="B1106" s="2">
        <v>977</v>
      </c>
      <c r="C1106" s="1" t="str">
        <v>Монтаж Корпуса щита этажного</v>
      </c>
      <c r="D1106" s="2" t="str">
        <v>шт</v>
      </c>
      <c r="E1106" s="2">
        <v>918.05</v>
      </c>
      <c r="F1106" s="2">
        <v>4</v>
      </c>
      <c r="G1106" s="3">
        <v>0</v>
      </c>
      <c r="H1106" s="3">
        <v>3672.2</v>
      </c>
      <c r="J1106" s="14">
        <v>4</v>
      </c>
      <c r="K1106" s="14">
        <v>3672.2</v>
      </c>
      <c r="N1106" s="14">
        <v>0</v>
      </c>
      <c r="O1106" s="14">
        <v>0</v>
      </c>
      <c r="Q1106" s="12">
        <v>0</v>
      </c>
      <c r="R1106" s="12">
        <v>0</v>
      </c>
      <c r="T1106" s="12">
        <v>0</v>
      </c>
      <c r="U1106" s="12">
        <v>0</v>
      </c>
      <c r="W1106" s="12">
        <v>4</v>
      </c>
      <c r="X1106" s="12">
        <v>3672.2</v>
      </c>
      <c r="Z1106" s="12">
        <v>0</v>
      </c>
      <c r="AA1106" s="12">
        <v>0</v>
      </c>
      <c r="AC1106" s="12">
        <v>0</v>
      </c>
      <c r="AD1106" s="12">
        <v>0</v>
      </c>
      <c r="AF1106" s="12">
        <v>0</v>
      </c>
      <c r="AG1106" s="12">
        <v>0</v>
      </c>
      <c r="AI1106" s="12">
        <v>0</v>
      </c>
      <c r="AJ1106" s="12">
        <v>0</v>
      </c>
      <c r="AL1106" s="12">
        <v>0</v>
      </c>
      <c r="AM1106" s="12">
        <v>0</v>
      </c>
      <c r="AO1106" s="12">
        <v>0</v>
      </c>
      <c r="AP1106" s="12">
        <v>0</v>
      </c>
      <c r="AR1106" s="12">
        <v>0</v>
      </c>
      <c r="AS1106" s="12">
        <v>0</v>
      </c>
      <c r="AU1106" s="12">
        <v>0</v>
      </c>
      <c r="AV1106" s="12">
        <v>0</v>
      </c>
      <c r="AX1106" s="12">
        <v>0</v>
      </c>
      <c r="AY1106" s="12">
        <v>0</v>
      </c>
    </row>
    <row r="1107" spans="2:51" x14ac:dyDescent="0.25">
      <c r="B1107" s="2">
        <v>978</v>
      </c>
      <c r="C1107" s="1" t="str">
        <v>Панель из листовой стали 330х980</v>
      </c>
      <c r="D1107" s="2" t="str">
        <v>шт</v>
      </c>
      <c r="E1107" s="2">
        <v>1761.38</v>
      </c>
      <c r="F1107" s="2">
        <v>4</v>
      </c>
      <c r="G1107" s="3">
        <v>7045.52</v>
      </c>
      <c r="H1107" s="3">
        <v>0</v>
      </c>
      <c r="J1107" s="14">
        <v>4</v>
      </c>
      <c r="K1107" s="14">
        <v>7045.52</v>
      </c>
      <c r="N1107" s="14">
        <v>0</v>
      </c>
      <c r="O1107" s="14">
        <v>0</v>
      </c>
      <c r="Q1107" s="12">
        <v>0</v>
      </c>
      <c r="R1107" s="12">
        <v>0</v>
      </c>
      <c r="T1107" s="12">
        <v>0</v>
      </c>
      <c r="U1107" s="12">
        <v>0</v>
      </c>
      <c r="W1107" s="12">
        <v>4</v>
      </c>
      <c r="X1107" s="12">
        <v>7045.52</v>
      </c>
      <c r="Z1107" s="12">
        <v>0</v>
      </c>
      <c r="AA1107" s="12">
        <v>0</v>
      </c>
      <c r="AC1107" s="12">
        <v>0</v>
      </c>
      <c r="AD1107" s="12">
        <v>0</v>
      </c>
      <c r="AF1107" s="12">
        <v>0</v>
      </c>
      <c r="AG1107" s="12">
        <v>0</v>
      </c>
      <c r="AI1107" s="12">
        <v>0</v>
      </c>
      <c r="AJ1107" s="12">
        <v>0</v>
      </c>
      <c r="AL1107" s="12">
        <v>0</v>
      </c>
      <c r="AM1107" s="12">
        <v>0</v>
      </c>
      <c r="AO1107" s="12">
        <v>0</v>
      </c>
      <c r="AP1107" s="12">
        <v>0</v>
      </c>
      <c r="AR1107" s="12">
        <v>0</v>
      </c>
      <c r="AS1107" s="12">
        <v>0</v>
      </c>
      <c r="AU1107" s="12">
        <v>0</v>
      </c>
      <c r="AV1107" s="12">
        <v>0</v>
      </c>
      <c r="AX1107" s="12">
        <v>0</v>
      </c>
      <c r="AY1107" s="12">
        <v>0</v>
      </c>
    </row>
    <row r="1108" spans="2:51" x14ac:dyDescent="0.25">
      <c r="B1108" s="2">
        <v>979</v>
      </c>
      <c r="C1108" s="1" t="str">
        <v>Монтаж панели</v>
      </c>
      <c r="D1108" s="2" t="str">
        <v>шт</v>
      </c>
      <c r="E1108" s="2">
        <v>560.44000000000005</v>
      </c>
      <c r="F1108" s="2">
        <v>4</v>
      </c>
      <c r="G1108" s="3">
        <v>0</v>
      </c>
      <c r="H1108" s="3">
        <v>2241.7600000000002</v>
      </c>
      <c r="J1108" s="14">
        <v>4</v>
      </c>
      <c r="K1108" s="14">
        <v>2241.7600000000002</v>
      </c>
      <c r="N1108" s="14">
        <v>0</v>
      </c>
      <c r="O1108" s="14">
        <v>0</v>
      </c>
      <c r="Q1108" s="12">
        <v>0</v>
      </c>
      <c r="R1108" s="12">
        <v>0</v>
      </c>
      <c r="T1108" s="12">
        <v>0</v>
      </c>
      <c r="U1108" s="12">
        <v>0</v>
      </c>
      <c r="W1108" s="12">
        <v>4</v>
      </c>
      <c r="X1108" s="12">
        <v>2241.7600000000002</v>
      </c>
      <c r="Z1108" s="12">
        <v>0</v>
      </c>
      <c r="AA1108" s="12">
        <v>0</v>
      </c>
      <c r="AC1108" s="12">
        <v>0</v>
      </c>
      <c r="AD1108" s="12">
        <v>0</v>
      </c>
      <c r="AF1108" s="12">
        <v>0</v>
      </c>
      <c r="AG1108" s="12">
        <v>0</v>
      </c>
      <c r="AI1108" s="12">
        <v>0</v>
      </c>
      <c r="AJ1108" s="12">
        <v>0</v>
      </c>
      <c r="AL1108" s="12">
        <v>0</v>
      </c>
      <c r="AM1108" s="12">
        <v>0</v>
      </c>
      <c r="AO1108" s="12">
        <v>0</v>
      </c>
      <c r="AP1108" s="12">
        <v>0</v>
      </c>
      <c r="AR1108" s="12">
        <v>0</v>
      </c>
      <c r="AS1108" s="12">
        <v>0</v>
      </c>
      <c r="AU1108" s="12">
        <v>0</v>
      </c>
      <c r="AV1108" s="12">
        <v>0</v>
      </c>
      <c r="AX1108" s="12">
        <v>0</v>
      </c>
      <c r="AY1108" s="12">
        <v>0</v>
      </c>
    </row>
    <row r="1109" spans="2:51" x14ac:dyDescent="0.25">
      <c r="B1109" s="2">
        <v>0</v>
      </c>
      <c r="C1109" s="1" t="str">
        <v>Щит этажный на 4 квартиры состоит (на 4 ЩЭ):</v>
      </c>
      <c r="D1109" s="2">
        <v>0</v>
      </c>
      <c r="E1109" s="2">
        <v>0</v>
      </c>
      <c r="F1109" s="2">
        <v>0</v>
      </c>
      <c r="G1109" s="3">
        <v>0</v>
      </c>
      <c r="H1109" s="3">
        <v>0</v>
      </c>
      <c r="J1109" s="14">
        <v>0</v>
      </c>
      <c r="K1109" s="14">
        <v>0</v>
      </c>
      <c r="N1109" s="14">
        <v>0</v>
      </c>
      <c r="O1109" s="14">
        <v>0</v>
      </c>
      <c r="Q1109" s="12">
        <v>0</v>
      </c>
      <c r="R1109" s="12">
        <v>0</v>
      </c>
      <c r="T1109" s="12">
        <v>0</v>
      </c>
      <c r="U1109" s="12">
        <v>0</v>
      </c>
      <c r="W1109" s="12">
        <v>0</v>
      </c>
      <c r="X1109" s="12">
        <v>0</v>
      </c>
      <c r="Z1109" s="12">
        <v>0</v>
      </c>
      <c r="AA1109" s="12">
        <v>0</v>
      </c>
      <c r="AC1109" s="12">
        <v>0</v>
      </c>
      <c r="AD1109" s="12">
        <v>0</v>
      </c>
      <c r="AF1109" s="12">
        <v>0</v>
      </c>
      <c r="AG1109" s="12">
        <v>0</v>
      </c>
      <c r="AI1109" s="12">
        <v>0</v>
      </c>
      <c r="AJ1109" s="12">
        <v>0</v>
      </c>
      <c r="AL1109" s="12">
        <v>0</v>
      </c>
      <c r="AM1109" s="12">
        <v>0</v>
      </c>
      <c r="AO1109" s="12">
        <v>0</v>
      </c>
      <c r="AP1109" s="12">
        <v>0</v>
      </c>
      <c r="AR1109" s="12">
        <v>0</v>
      </c>
      <c r="AS1109" s="12">
        <v>0</v>
      </c>
      <c r="AU1109" s="12">
        <v>0</v>
      </c>
      <c r="AV1109" s="12">
        <v>0</v>
      </c>
      <c r="AX1109" s="12">
        <v>0</v>
      </c>
      <c r="AY1109" s="12">
        <v>0</v>
      </c>
    </row>
    <row r="1110" spans="2:51" x14ac:dyDescent="0.25">
      <c r="B1110" s="2">
        <v>980</v>
      </c>
      <c r="C1110" s="1" t="str">
        <v>Выключатель автоматический двухполюсный 50А С ВА47-29 4.5кА (MVA20-2-050-C)</v>
      </c>
      <c r="D1110" s="2" t="str">
        <v>шт</v>
      </c>
      <c r="E1110" s="2">
        <v>461.93</v>
      </c>
      <c r="F1110" s="2">
        <v>16</v>
      </c>
      <c r="G1110" s="3">
        <v>7390.88</v>
      </c>
      <c r="H1110" s="3">
        <v>0</v>
      </c>
      <c r="J1110" s="14">
        <v>0</v>
      </c>
      <c r="K1110" s="14">
        <v>0</v>
      </c>
      <c r="N1110" s="14">
        <v>16</v>
      </c>
      <c r="O1110" s="14">
        <v>7390.88</v>
      </c>
      <c r="Q1110" s="12">
        <v>0</v>
      </c>
      <c r="R1110" s="12">
        <v>0</v>
      </c>
      <c r="T1110" s="12">
        <v>0</v>
      </c>
      <c r="U1110" s="12">
        <v>0</v>
      </c>
      <c r="W1110" s="12">
        <v>0</v>
      </c>
      <c r="X1110" s="12">
        <v>0</v>
      </c>
      <c r="Z1110" s="12">
        <v>0</v>
      </c>
      <c r="AA1110" s="12">
        <v>0</v>
      </c>
      <c r="AC1110" s="12">
        <v>0</v>
      </c>
      <c r="AD1110" s="12">
        <v>0</v>
      </c>
      <c r="AF1110" s="12">
        <v>0</v>
      </c>
      <c r="AG1110" s="12">
        <v>0</v>
      </c>
      <c r="AI1110" s="12">
        <v>0</v>
      </c>
      <c r="AJ1110" s="12">
        <v>0</v>
      </c>
      <c r="AL1110" s="12">
        <v>0</v>
      </c>
      <c r="AM1110" s="12">
        <v>0</v>
      </c>
      <c r="AO1110" s="12">
        <v>0</v>
      </c>
      <c r="AP1110" s="12">
        <v>0</v>
      </c>
      <c r="AR1110" s="12">
        <v>0</v>
      </c>
      <c r="AS1110" s="12">
        <v>0</v>
      </c>
      <c r="AU1110" s="12">
        <v>0</v>
      </c>
      <c r="AV1110" s="12">
        <v>0</v>
      </c>
      <c r="AX1110" s="12">
        <v>0</v>
      </c>
      <c r="AY1110" s="12">
        <v>0</v>
      </c>
    </row>
    <row r="1111" spans="2:51" x14ac:dyDescent="0.25">
      <c r="B1111" s="2">
        <v>981</v>
      </c>
      <c r="C1111" s="1" t="str">
        <v>Сжим ответвительный У-859 м50-70/о4-35 (У-859МУ3)</v>
      </c>
      <c r="D1111" s="2" t="str">
        <v>шт</v>
      </c>
      <c r="E1111" s="2">
        <v>98.61</v>
      </c>
      <c r="F1111" s="2">
        <v>20</v>
      </c>
      <c r="G1111" s="3">
        <v>1972.2</v>
      </c>
      <c r="H1111" s="3">
        <v>0</v>
      </c>
      <c r="J1111" s="14">
        <v>0</v>
      </c>
      <c r="K1111" s="14">
        <v>0</v>
      </c>
      <c r="N1111" s="14">
        <v>20</v>
      </c>
      <c r="O1111" s="14">
        <v>1972.2</v>
      </c>
      <c r="Q1111" s="12">
        <v>0</v>
      </c>
      <c r="R1111" s="12">
        <v>0</v>
      </c>
      <c r="T1111" s="12">
        <v>0</v>
      </c>
      <c r="U1111" s="12">
        <v>0</v>
      </c>
      <c r="W1111" s="12">
        <v>0</v>
      </c>
      <c r="X1111" s="12">
        <v>0</v>
      </c>
      <c r="Z1111" s="12">
        <v>0</v>
      </c>
      <c r="AA1111" s="12">
        <v>0</v>
      </c>
      <c r="AC1111" s="12">
        <v>0</v>
      </c>
      <c r="AD1111" s="12">
        <v>0</v>
      </c>
      <c r="AF1111" s="12">
        <v>0</v>
      </c>
      <c r="AG1111" s="12">
        <v>0</v>
      </c>
      <c r="AI1111" s="12">
        <v>0</v>
      </c>
      <c r="AJ1111" s="12">
        <v>0</v>
      </c>
      <c r="AL1111" s="12">
        <v>0</v>
      </c>
      <c r="AM1111" s="12">
        <v>0</v>
      </c>
      <c r="AO1111" s="12">
        <v>0</v>
      </c>
      <c r="AP1111" s="12">
        <v>0</v>
      </c>
      <c r="AR1111" s="12">
        <v>0</v>
      </c>
      <c r="AS1111" s="12">
        <v>0</v>
      </c>
      <c r="AU1111" s="12">
        <v>0</v>
      </c>
      <c r="AV1111" s="12">
        <v>0</v>
      </c>
      <c r="AX1111" s="12">
        <v>0</v>
      </c>
      <c r="AY1111" s="12">
        <v>0</v>
      </c>
    </row>
    <row r="1112" spans="2:51" x14ac:dyDescent="0.25">
      <c r="B1112" s="2">
        <v>982</v>
      </c>
      <c r="C1112" s="1" t="str">
        <v>Розетка на DIN-рейку с заземлением контактов РАр 10-3-ОП</v>
      </c>
      <c r="D1112" s="2" t="str">
        <v>шт</v>
      </c>
      <c r="E1112" s="2">
        <v>288.23</v>
      </c>
      <c r="F1112" s="2">
        <v>4</v>
      </c>
      <c r="G1112" s="3">
        <v>1152.92</v>
      </c>
      <c r="H1112" s="3">
        <v>0</v>
      </c>
      <c r="J1112" s="14">
        <v>0</v>
      </c>
      <c r="K1112" s="14">
        <v>0</v>
      </c>
      <c r="N1112" s="14">
        <v>4</v>
      </c>
      <c r="O1112" s="14">
        <v>1152.92</v>
      </c>
      <c r="Q1112" s="12">
        <v>0</v>
      </c>
      <c r="R1112" s="12">
        <v>0</v>
      </c>
      <c r="T1112" s="12">
        <v>0</v>
      </c>
      <c r="U1112" s="12">
        <v>0</v>
      </c>
      <c r="W1112" s="12">
        <v>0</v>
      </c>
      <c r="X1112" s="12">
        <v>0</v>
      </c>
      <c r="Z1112" s="12">
        <v>0</v>
      </c>
      <c r="AA1112" s="12">
        <v>0</v>
      </c>
      <c r="AC1112" s="12">
        <v>0</v>
      </c>
      <c r="AD1112" s="12">
        <v>0</v>
      </c>
      <c r="AF1112" s="12">
        <v>0</v>
      </c>
      <c r="AG1112" s="12">
        <v>0</v>
      </c>
      <c r="AI1112" s="12">
        <v>0</v>
      </c>
      <c r="AJ1112" s="12">
        <v>0</v>
      </c>
      <c r="AL1112" s="12">
        <v>0</v>
      </c>
      <c r="AM1112" s="12">
        <v>0</v>
      </c>
      <c r="AO1112" s="12">
        <v>0</v>
      </c>
      <c r="AP1112" s="12">
        <v>0</v>
      </c>
      <c r="AR1112" s="12">
        <v>0</v>
      </c>
      <c r="AS1112" s="12">
        <v>0</v>
      </c>
      <c r="AU1112" s="12">
        <v>0</v>
      </c>
      <c r="AV1112" s="12">
        <v>0</v>
      </c>
      <c r="AX1112" s="12">
        <v>0</v>
      </c>
      <c r="AY1112" s="12">
        <v>0</v>
      </c>
    </row>
    <row r="1113" spans="2:51" x14ac:dyDescent="0.25">
      <c r="B1113" s="2">
        <v>983</v>
      </c>
      <c r="C1113" s="1" t="str">
        <v>Расключение щита этажного ЩЭ</v>
      </c>
      <c r="D1113" s="2" t="str">
        <v>шт</v>
      </c>
      <c r="E1113" s="2">
        <v>3502.5</v>
      </c>
      <c r="F1113" s="2">
        <v>4</v>
      </c>
      <c r="G1113" s="3">
        <v>0</v>
      </c>
      <c r="H1113" s="3">
        <v>14010</v>
      </c>
      <c r="J1113" s="14">
        <v>0</v>
      </c>
      <c r="K1113" s="14">
        <v>0</v>
      </c>
      <c r="N1113" s="14">
        <v>4</v>
      </c>
      <c r="O1113" s="14">
        <v>14010</v>
      </c>
      <c r="Q1113" s="12">
        <v>0</v>
      </c>
      <c r="R1113" s="12">
        <v>0</v>
      </c>
      <c r="T1113" s="12">
        <v>0</v>
      </c>
      <c r="U1113" s="12">
        <v>0</v>
      </c>
      <c r="W1113" s="12">
        <v>0</v>
      </c>
      <c r="X1113" s="12">
        <v>0</v>
      </c>
      <c r="Z1113" s="12">
        <v>0</v>
      </c>
      <c r="AA1113" s="12">
        <v>0</v>
      </c>
      <c r="AC1113" s="12">
        <v>0</v>
      </c>
      <c r="AD1113" s="12">
        <v>0</v>
      </c>
      <c r="AF1113" s="12">
        <v>0</v>
      </c>
      <c r="AG1113" s="12">
        <v>0</v>
      </c>
      <c r="AI1113" s="12">
        <v>0</v>
      </c>
      <c r="AJ1113" s="12">
        <v>0</v>
      </c>
      <c r="AL1113" s="12">
        <v>0</v>
      </c>
      <c r="AM1113" s="12">
        <v>0</v>
      </c>
      <c r="AO1113" s="12">
        <v>0</v>
      </c>
      <c r="AP1113" s="12">
        <v>0</v>
      </c>
      <c r="AR1113" s="12">
        <v>0</v>
      </c>
      <c r="AS1113" s="12">
        <v>0</v>
      </c>
      <c r="AU1113" s="12">
        <v>0</v>
      </c>
      <c r="AV1113" s="12">
        <v>0</v>
      </c>
      <c r="AX1113" s="12">
        <v>0</v>
      </c>
      <c r="AY1113" s="12">
        <v>0</v>
      </c>
    </row>
    <row r="1114" spans="2:51" x14ac:dyDescent="0.25">
      <c r="B1114" s="2">
        <v>0</v>
      </c>
      <c r="C1114" s="1" t="str">
        <v>2.Светотехническая продукция</v>
      </c>
      <c r="D1114" s="2">
        <v>0</v>
      </c>
      <c r="E1114" s="2">
        <v>0</v>
      </c>
      <c r="F1114" s="2">
        <v>0</v>
      </c>
      <c r="G1114" s="3">
        <v>0</v>
      </c>
      <c r="H1114" s="3">
        <v>0</v>
      </c>
      <c r="J1114" s="14">
        <v>0</v>
      </c>
      <c r="K1114" s="14">
        <v>0</v>
      </c>
      <c r="N1114" s="14">
        <v>0</v>
      </c>
      <c r="O1114" s="14">
        <v>0</v>
      </c>
      <c r="Q1114" s="12">
        <v>0</v>
      </c>
      <c r="R1114" s="12">
        <v>0</v>
      </c>
      <c r="T1114" s="12">
        <v>0</v>
      </c>
      <c r="U1114" s="12">
        <v>0</v>
      </c>
      <c r="W1114" s="12">
        <v>0</v>
      </c>
      <c r="X1114" s="12">
        <v>0</v>
      </c>
      <c r="Z1114" s="12">
        <v>0</v>
      </c>
      <c r="AA1114" s="12">
        <v>0</v>
      </c>
      <c r="AC1114" s="12">
        <v>0</v>
      </c>
      <c r="AD1114" s="12">
        <v>0</v>
      </c>
      <c r="AF1114" s="12">
        <v>0</v>
      </c>
      <c r="AG1114" s="12">
        <v>0</v>
      </c>
      <c r="AI1114" s="12">
        <v>0</v>
      </c>
      <c r="AJ1114" s="12">
        <v>0</v>
      </c>
      <c r="AL1114" s="12">
        <v>0</v>
      </c>
      <c r="AM1114" s="12">
        <v>0</v>
      </c>
      <c r="AO1114" s="12">
        <v>0</v>
      </c>
      <c r="AP1114" s="12">
        <v>0</v>
      </c>
      <c r="AR1114" s="12">
        <v>0</v>
      </c>
      <c r="AS1114" s="12">
        <v>0</v>
      </c>
      <c r="AU1114" s="12">
        <v>0</v>
      </c>
      <c r="AV1114" s="12">
        <v>0</v>
      </c>
      <c r="AX1114" s="12">
        <v>0</v>
      </c>
      <c r="AY1114" s="12">
        <v>0</v>
      </c>
    </row>
    <row r="1115" spans="2:51" x14ac:dyDescent="0.25">
      <c r="B1115" s="2">
        <v>984</v>
      </c>
      <c r="C1115" s="1" t="str">
        <v>Патрон подвесной Е27 пластик белый</v>
      </c>
      <c r="D1115" s="2" t="str">
        <v>шт</v>
      </c>
      <c r="E1115" s="2">
        <v>24.55</v>
      </c>
      <c r="F1115" s="2">
        <v>88</v>
      </c>
      <c r="G1115" s="3">
        <v>2160.4</v>
      </c>
      <c r="H1115" s="3">
        <v>0</v>
      </c>
      <c r="J1115" s="14">
        <v>0</v>
      </c>
      <c r="K1115" s="14">
        <v>0</v>
      </c>
      <c r="N1115" s="14">
        <v>88</v>
      </c>
      <c r="O1115" s="14">
        <v>2160.4</v>
      </c>
      <c r="Q1115" s="12">
        <v>0</v>
      </c>
      <c r="R1115" s="12">
        <v>0</v>
      </c>
      <c r="T1115" s="12">
        <v>0</v>
      </c>
      <c r="U1115" s="12">
        <v>0</v>
      </c>
      <c r="W1115" s="12">
        <v>0</v>
      </c>
      <c r="X1115" s="12">
        <v>0</v>
      </c>
      <c r="Z1115" s="12">
        <v>0</v>
      </c>
      <c r="AA1115" s="12">
        <v>0</v>
      </c>
      <c r="AC1115" s="12">
        <v>0</v>
      </c>
      <c r="AD1115" s="12">
        <v>0</v>
      </c>
      <c r="AF1115" s="12">
        <v>0</v>
      </c>
      <c r="AG1115" s="12">
        <v>0</v>
      </c>
      <c r="AI1115" s="12">
        <v>0</v>
      </c>
      <c r="AJ1115" s="12">
        <v>0</v>
      </c>
      <c r="AL1115" s="12">
        <v>0</v>
      </c>
      <c r="AM1115" s="12">
        <v>0</v>
      </c>
      <c r="AO1115" s="12">
        <v>0</v>
      </c>
      <c r="AP1115" s="12">
        <v>0</v>
      </c>
      <c r="AR1115" s="12">
        <v>0</v>
      </c>
      <c r="AS1115" s="12">
        <v>0</v>
      </c>
      <c r="AU1115" s="12">
        <v>0</v>
      </c>
      <c r="AV1115" s="12">
        <v>0</v>
      </c>
      <c r="AX1115" s="12">
        <v>0</v>
      </c>
      <c r="AY1115" s="12">
        <v>0</v>
      </c>
    </row>
    <row r="1116" spans="2:51" x14ac:dyDescent="0.25">
      <c r="B1116" s="2">
        <v>985</v>
      </c>
      <c r="C1116" s="1" t="str">
        <v>Подключение подвесного патрона</v>
      </c>
      <c r="D1116" s="2" t="str">
        <v>шт</v>
      </c>
      <c r="E1116" s="2">
        <v>213.5</v>
      </c>
      <c r="F1116" s="2">
        <v>88</v>
      </c>
      <c r="G1116" s="3">
        <v>0</v>
      </c>
      <c r="H1116" s="3">
        <v>18788</v>
      </c>
      <c r="J1116" s="14">
        <v>0</v>
      </c>
      <c r="K1116" s="14">
        <v>0</v>
      </c>
      <c r="N1116" s="14">
        <v>88</v>
      </c>
      <c r="O1116" s="14">
        <v>18788</v>
      </c>
      <c r="Q1116" s="12">
        <v>0</v>
      </c>
      <c r="R1116" s="12">
        <v>0</v>
      </c>
      <c r="T1116" s="12">
        <v>0</v>
      </c>
      <c r="U1116" s="12">
        <v>0</v>
      </c>
      <c r="W1116" s="12">
        <v>0</v>
      </c>
      <c r="X1116" s="12">
        <v>0</v>
      </c>
      <c r="Z1116" s="12">
        <v>0</v>
      </c>
      <c r="AA1116" s="12">
        <v>0</v>
      </c>
      <c r="AC1116" s="12">
        <v>0</v>
      </c>
      <c r="AD1116" s="12">
        <v>0</v>
      </c>
      <c r="AF1116" s="12">
        <v>0</v>
      </c>
      <c r="AG1116" s="12">
        <v>0</v>
      </c>
      <c r="AI1116" s="12">
        <v>0</v>
      </c>
      <c r="AJ1116" s="12">
        <v>0</v>
      </c>
      <c r="AL1116" s="12">
        <v>0</v>
      </c>
      <c r="AM1116" s="12">
        <v>0</v>
      </c>
      <c r="AO1116" s="12">
        <v>0</v>
      </c>
      <c r="AP1116" s="12">
        <v>0</v>
      </c>
      <c r="AR1116" s="12">
        <v>0</v>
      </c>
      <c r="AS1116" s="12">
        <v>0</v>
      </c>
      <c r="AU1116" s="12">
        <v>0</v>
      </c>
      <c r="AV1116" s="12">
        <v>0</v>
      </c>
      <c r="AX1116" s="12">
        <v>0</v>
      </c>
      <c r="AY1116" s="12">
        <v>0</v>
      </c>
    </row>
    <row r="1117" spans="2:51" x14ac:dyDescent="0.25">
      <c r="B1117" s="2">
        <v>986</v>
      </c>
      <c r="C1117" s="1" t="str">
        <v>Лампа светодиодная LED 11вт E27 белый ECO</v>
      </c>
      <c r="D1117" s="2" t="str">
        <v>шт</v>
      </c>
      <c r="E1117" s="2">
        <v>96.08</v>
      </c>
      <c r="F1117" s="2">
        <v>88</v>
      </c>
      <c r="G1117" s="3">
        <v>8455.0400000000009</v>
      </c>
      <c r="H1117" s="3">
        <v>0</v>
      </c>
      <c r="J1117" s="14">
        <v>0</v>
      </c>
      <c r="K1117" s="14">
        <v>0</v>
      </c>
      <c r="N1117" s="14">
        <v>88</v>
      </c>
      <c r="O1117" s="14">
        <v>8455.0399999999991</v>
      </c>
      <c r="Q1117" s="12">
        <v>0</v>
      </c>
      <c r="R1117" s="12">
        <v>0</v>
      </c>
      <c r="T1117" s="12">
        <v>0</v>
      </c>
      <c r="U1117" s="12">
        <v>0</v>
      </c>
      <c r="W1117" s="12">
        <v>0</v>
      </c>
      <c r="X1117" s="12">
        <v>0</v>
      </c>
      <c r="Z1117" s="12">
        <v>0</v>
      </c>
      <c r="AA1117" s="12">
        <v>0</v>
      </c>
      <c r="AC1117" s="12">
        <v>0</v>
      </c>
      <c r="AD1117" s="12">
        <v>0</v>
      </c>
      <c r="AF1117" s="12">
        <v>0</v>
      </c>
      <c r="AG1117" s="12">
        <v>0</v>
      </c>
      <c r="AI1117" s="12">
        <v>0</v>
      </c>
      <c r="AJ1117" s="12">
        <v>0</v>
      </c>
      <c r="AL1117" s="12">
        <v>0</v>
      </c>
      <c r="AM1117" s="12">
        <v>0</v>
      </c>
      <c r="AO1117" s="12">
        <v>0</v>
      </c>
      <c r="AP1117" s="12">
        <v>0</v>
      </c>
      <c r="AR1117" s="12">
        <v>0</v>
      </c>
      <c r="AS1117" s="12">
        <v>0</v>
      </c>
      <c r="AU1117" s="12">
        <v>0</v>
      </c>
      <c r="AV1117" s="12">
        <v>0</v>
      </c>
      <c r="AX1117" s="12">
        <v>0</v>
      </c>
      <c r="AY1117" s="12">
        <v>0</v>
      </c>
    </row>
    <row r="1118" spans="2:51" x14ac:dyDescent="0.25">
      <c r="B1118" s="2">
        <v>987</v>
      </c>
      <c r="C1118" s="1" t="str">
        <v>358882 STREET NT22 396 черный Светильник ландшафтный светодиодный IP54 LED 4000К 18W 220V OPAL пластиковый корпус</v>
      </c>
      <c r="D1118" s="2" t="str">
        <v>шт</v>
      </c>
      <c r="E1118" s="2">
        <v>2500</v>
      </c>
      <c r="F1118" s="2">
        <v>12</v>
      </c>
      <c r="G1118" s="3">
        <v>30000</v>
      </c>
      <c r="H1118" s="3">
        <v>0</v>
      </c>
      <c r="J1118" s="14">
        <v>0</v>
      </c>
      <c r="K1118" s="14">
        <v>0</v>
      </c>
      <c r="N1118" s="14">
        <v>12</v>
      </c>
      <c r="O1118" s="14">
        <v>30000</v>
      </c>
      <c r="Q1118" s="12">
        <v>0</v>
      </c>
      <c r="R1118" s="12">
        <v>0</v>
      </c>
      <c r="T1118" s="12">
        <v>0</v>
      </c>
      <c r="U1118" s="12">
        <v>0</v>
      </c>
      <c r="W1118" s="12">
        <v>0</v>
      </c>
      <c r="X1118" s="12">
        <v>0</v>
      </c>
      <c r="Z1118" s="12">
        <v>0</v>
      </c>
      <c r="AA1118" s="12">
        <v>0</v>
      </c>
      <c r="AC1118" s="12">
        <v>0</v>
      </c>
      <c r="AD1118" s="12">
        <v>0</v>
      </c>
      <c r="AF1118" s="12">
        <v>0</v>
      </c>
      <c r="AG1118" s="12">
        <v>0</v>
      </c>
      <c r="AI1118" s="12">
        <v>0</v>
      </c>
      <c r="AJ1118" s="12">
        <v>0</v>
      </c>
      <c r="AL1118" s="12">
        <v>0</v>
      </c>
      <c r="AM1118" s="12">
        <v>0</v>
      </c>
      <c r="AO1118" s="12">
        <v>0</v>
      </c>
      <c r="AP1118" s="12">
        <v>0</v>
      </c>
      <c r="AR1118" s="12">
        <v>0</v>
      </c>
      <c r="AS1118" s="12">
        <v>0</v>
      </c>
      <c r="AU1118" s="12">
        <v>0</v>
      </c>
      <c r="AV1118" s="12">
        <v>0</v>
      </c>
      <c r="AX1118" s="12">
        <v>0</v>
      </c>
      <c r="AY1118" s="12">
        <v>0</v>
      </c>
    </row>
    <row r="1119" spans="2:51" x14ac:dyDescent="0.25">
      <c r="B1119" s="2">
        <v>988</v>
      </c>
      <c r="C1119" s="1" t="str">
        <v>Монтаж и подключение накладного светильника</v>
      </c>
      <c r="D1119" s="2" t="str">
        <v>шт</v>
      </c>
      <c r="E1119" s="2">
        <v>384.3</v>
      </c>
      <c r="F1119" s="2">
        <v>12</v>
      </c>
      <c r="G1119" s="3">
        <v>0</v>
      </c>
      <c r="H1119" s="3">
        <v>4611.6000000000004</v>
      </c>
      <c r="J1119" s="14">
        <v>0</v>
      </c>
      <c r="K1119" s="14">
        <v>0</v>
      </c>
      <c r="N1119" s="14">
        <v>12</v>
      </c>
      <c r="O1119" s="14">
        <v>4611.6000000000004</v>
      </c>
      <c r="Q1119" s="12">
        <v>0</v>
      </c>
      <c r="R1119" s="12">
        <v>0</v>
      </c>
      <c r="T1119" s="12">
        <v>0</v>
      </c>
      <c r="U1119" s="12">
        <v>0</v>
      </c>
      <c r="W1119" s="12">
        <v>0</v>
      </c>
      <c r="X1119" s="12">
        <v>0</v>
      </c>
      <c r="Z1119" s="12">
        <v>0</v>
      </c>
      <c r="AA1119" s="12">
        <v>0</v>
      </c>
      <c r="AC1119" s="12">
        <v>0</v>
      </c>
      <c r="AD1119" s="12">
        <v>0</v>
      </c>
      <c r="AF1119" s="12">
        <v>0</v>
      </c>
      <c r="AG1119" s="12">
        <v>0</v>
      </c>
      <c r="AI1119" s="12">
        <v>0</v>
      </c>
      <c r="AJ1119" s="12">
        <v>0</v>
      </c>
      <c r="AL1119" s="12">
        <v>0</v>
      </c>
      <c r="AM1119" s="12">
        <v>0</v>
      </c>
      <c r="AO1119" s="12">
        <v>0</v>
      </c>
      <c r="AP1119" s="12">
        <v>0</v>
      </c>
      <c r="AR1119" s="12">
        <v>0</v>
      </c>
      <c r="AS1119" s="12">
        <v>0</v>
      </c>
      <c r="AU1119" s="12">
        <v>0</v>
      </c>
      <c r="AV1119" s="12">
        <v>0</v>
      </c>
      <c r="AX1119" s="12">
        <v>0</v>
      </c>
      <c r="AY1119" s="12">
        <v>0</v>
      </c>
    </row>
    <row r="1120" spans="2:51" x14ac:dyDescent="0.25">
      <c r="B1120" s="2">
        <v>989</v>
      </c>
      <c r="C1120" s="1" t="str">
        <v>БРА Kink light мелисса 08438-2, 19(21)</v>
      </c>
      <c r="D1120" s="2" t="str">
        <v>шт</v>
      </c>
      <c r="E1120" s="2">
        <v>6950</v>
      </c>
      <c r="F1120" s="2">
        <v>2</v>
      </c>
      <c r="G1120" s="3">
        <v>13900</v>
      </c>
      <c r="H1120" s="3">
        <v>0</v>
      </c>
      <c r="J1120" s="14">
        <v>0</v>
      </c>
      <c r="K1120" s="14">
        <v>0</v>
      </c>
      <c r="N1120" s="14">
        <v>2</v>
      </c>
      <c r="O1120" s="14">
        <v>13900</v>
      </c>
      <c r="Q1120" s="12">
        <v>0</v>
      </c>
      <c r="R1120" s="12">
        <v>0</v>
      </c>
      <c r="T1120" s="12">
        <v>0</v>
      </c>
      <c r="U1120" s="12">
        <v>0</v>
      </c>
      <c r="W1120" s="12">
        <v>0</v>
      </c>
      <c r="X1120" s="12">
        <v>0</v>
      </c>
      <c r="Z1120" s="12">
        <v>0</v>
      </c>
      <c r="AA1120" s="12">
        <v>0</v>
      </c>
      <c r="AC1120" s="12">
        <v>0</v>
      </c>
      <c r="AD1120" s="12">
        <v>0</v>
      </c>
      <c r="AF1120" s="12">
        <v>0</v>
      </c>
      <c r="AG1120" s="12">
        <v>0</v>
      </c>
      <c r="AI1120" s="12">
        <v>0</v>
      </c>
      <c r="AJ1120" s="12">
        <v>0</v>
      </c>
      <c r="AL1120" s="12">
        <v>0</v>
      </c>
      <c r="AM1120" s="12">
        <v>0</v>
      </c>
      <c r="AO1120" s="12">
        <v>0</v>
      </c>
      <c r="AP1120" s="12">
        <v>0</v>
      </c>
      <c r="AR1120" s="12">
        <v>0</v>
      </c>
      <c r="AS1120" s="12">
        <v>0</v>
      </c>
      <c r="AU1120" s="12">
        <v>0</v>
      </c>
      <c r="AV1120" s="12">
        <v>0</v>
      </c>
      <c r="AX1120" s="12">
        <v>0</v>
      </c>
      <c r="AY1120" s="12">
        <v>0</v>
      </c>
    </row>
    <row r="1121" spans="2:51" x14ac:dyDescent="0.25">
      <c r="B1121" s="2">
        <v>990</v>
      </c>
      <c r="C1121" s="1" t="str">
        <v>Бра настенная</v>
      </c>
      <c r="D1121" s="2" t="str">
        <v>шт</v>
      </c>
      <c r="E1121" s="2">
        <v>1050</v>
      </c>
      <c r="F1121" s="2">
        <v>2</v>
      </c>
      <c r="G1121" s="3">
        <v>0</v>
      </c>
      <c r="H1121" s="3">
        <v>2100</v>
      </c>
      <c r="J1121" s="14">
        <v>0</v>
      </c>
      <c r="K1121" s="14">
        <v>0</v>
      </c>
      <c r="N1121" s="14">
        <v>2</v>
      </c>
      <c r="O1121" s="14">
        <v>2100</v>
      </c>
      <c r="Q1121" s="12">
        <v>0</v>
      </c>
      <c r="R1121" s="12">
        <v>0</v>
      </c>
      <c r="T1121" s="12">
        <v>0</v>
      </c>
      <c r="U1121" s="12">
        <v>0</v>
      </c>
      <c r="W1121" s="12">
        <v>0</v>
      </c>
      <c r="X1121" s="12">
        <v>0</v>
      </c>
      <c r="Z1121" s="12">
        <v>0</v>
      </c>
      <c r="AA1121" s="12">
        <v>0</v>
      </c>
      <c r="AC1121" s="12">
        <v>0</v>
      </c>
      <c r="AD1121" s="12">
        <v>0</v>
      </c>
      <c r="AF1121" s="12">
        <v>0</v>
      </c>
      <c r="AG1121" s="12">
        <v>0</v>
      </c>
      <c r="AI1121" s="12">
        <v>0</v>
      </c>
      <c r="AJ1121" s="12">
        <v>0</v>
      </c>
      <c r="AL1121" s="12">
        <v>0</v>
      </c>
      <c r="AM1121" s="12">
        <v>0</v>
      </c>
      <c r="AO1121" s="12">
        <v>0</v>
      </c>
      <c r="AP1121" s="12">
        <v>0</v>
      </c>
      <c r="AR1121" s="12">
        <v>0</v>
      </c>
      <c r="AS1121" s="12">
        <v>0</v>
      </c>
      <c r="AU1121" s="12">
        <v>0</v>
      </c>
      <c r="AV1121" s="12">
        <v>0</v>
      </c>
      <c r="AX1121" s="12">
        <v>0</v>
      </c>
      <c r="AY1121" s="12">
        <v>0</v>
      </c>
    </row>
    <row r="1122" spans="2:51" x14ac:dyDescent="0.25">
      <c r="B1122" s="2">
        <v>991</v>
      </c>
      <c r="C1122" s="1" t="str">
        <v>Светильник светодиодный SPO-950-3-40K-018 18Вт 4000К 1890Лм IP40 595х180х40 матовый</v>
      </c>
      <c r="D1122" s="2" t="str">
        <v>шт</v>
      </c>
      <c r="E1122" s="2">
        <v>1636.25</v>
      </c>
      <c r="F1122" s="2">
        <v>31</v>
      </c>
      <c r="G1122" s="3">
        <v>50723.75</v>
      </c>
      <c r="H1122" s="3">
        <v>0</v>
      </c>
      <c r="J1122" s="14">
        <v>0</v>
      </c>
      <c r="K1122" s="14">
        <v>0</v>
      </c>
      <c r="N1122" s="14">
        <v>31</v>
      </c>
      <c r="O1122" s="14">
        <v>50723.75</v>
      </c>
      <c r="Q1122" s="12">
        <v>0</v>
      </c>
      <c r="R1122" s="12">
        <v>0</v>
      </c>
      <c r="T1122" s="12">
        <v>0</v>
      </c>
      <c r="U1122" s="12">
        <v>0</v>
      </c>
      <c r="W1122" s="12">
        <v>0</v>
      </c>
      <c r="X1122" s="12">
        <v>0</v>
      </c>
      <c r="Z1122" s="12">
        <v>0</v>
      </c>
      <c r="AA1122" s="12">
        <v>0</v>
      </c>
      <c r="AC1122" s="12">
        <v>0</v>
      </c>
      <c r="AD1122" s="12">
        <v>0</v>
      </c>
      <c r="AF1122" s="12">
        <v>0</v>
      </c>
      <c r="AG1122" s="12">
        <v>0</v>
      </c>
      <c r="AI1122" s="12">
        <v>0</v>
      </c>
      <c r="AJ1122" s="12">
        <v>0</v>
      </c>
      <c r="AL1122" s="12">
        <v>0</v>
      </c>
      <c r="AM1122" s="12">
        <v>0</v>
      </c>
      <c r="AO1122" s="12">
        <v>0</v>
      </c>
      <c r="AP1122" s="12">
        <v>0</v>
      </c>
      <c r="AR1122" s="12">
        <v>0</v>
      </c>
      <c r="AS1122" s="12">
        <v>0</v>
      </c>
      <c r="AU1122" s="12">
        <v>0</v>
      </c>
      <c r="AV1122" s="12">
        <v>0</v>
      </c>
      <c r="AX1122" s="12">
        <v>0</v>
      </c>
      <c r="AY1122" s="12">
        <v>0</v>
      </c>
    </row>
    <row r="1123" spans="2:51" x14ac:dyDescent="0.25">
      <c r="B1123" s="2">
        <v>992</v>
      </c>
      <c r="C1123" s="1" t="str">
        <v>Монтаж и подключение светильника в армстронг</v>
      </c>
      <c r="D1123" s="2" t="str">
        <v>шт</v>
      </c>
      <c r="E1123" s="2">
        <v>400</v>
      </c>
      <c r="F1123" s="2">
        <v>31</v>
      </c>
      <c r="G1123" s="3">
        <v>0</v>
      </c>
      <c r="H1123" s="3">
        <v>12400</v>
      </c>
      <c r="J1123" s="14">
        <v>0</v>
      </c>
      <c r="K1123" s="14">
        <v>0</v>
      </c>
      <c r="N1123" s="14">
        <v>31</v>
      </c>
      <c r="O1123" s="14">
        <v>12400</v>
      </c>
      <c r="Q1123" s="12">
        <v>0</v>
      </c>
      <c r="R1123" s="12">
        <v>0</v>
      </c>
      <c r="T1123" s="12">
        <v>0</v>
      </c>
      <c r="U1123" s="12">
        <v>0</v>
      </c>
      <c r="W1123" s="12">
        <v>0</v>
      </c>
      <c r="X1123" s="12">
        <v>0</v>
      </c>
      <c r="Z1123" s="12">
        <v>0</v>
      </c>
      <c r="AA1123" s="12">
        <v>0</v>
      </c>
      <c r="AC1123" s="12">
        <v>0</v>
      </c>
      <c r="AD1123" s="12">
        <v>0</v>
      </c>
      <c r="AF1123" s="12">
        <v>0</v>
      </c>
      <c r="AG1123" s="12">
        <v>0</v>
      </c>
      <c r="AI1123" s="12">
        <v>0</v>
      </c>
      <c r="AJ1123" s="12">
        <v>0</v>
      </c>
      <c r="AL1123" s="12">
        <v>0</v>
      </c>
      <c r="AM1123" s="12">
        <v>0</v>
      </c>
      <c r="AO1123" s="12">
        <v>0</v>
      </c>
      <c r="AP1123" s="12">
        <v>0</v>
      </c>
      <c r="AR1123" s="12">
        <v>0</v>
      </c>
      <c r="AS1123" s="12">
        <v>0</v>
      </c>
      <c r="AU1123" s="12">
        <v>0</v>
      </c>
      <c r="AV1123" s="12">
        <v>0</v>
      </c>
      <c r="AX1123" s="12">
        <v>0</v>
      </c>
      <c r="AY1123" s="12">
        <v>0</v>
      </c>
    </row>
    <row r="1124" spans="2:51" x14ac:dyDescent="0.25">
      <c r="B1124" s="2">
        <v>993</v>
      </c>
      <c r="C1124" s="1" t="str">
        <v>Датчик движения ИК встраиваемый 1200w 360 гр. 6м IP20 белый (SEN86 бел.)</v>
      </c>
      <c r="D1124" s="2" t="str">
        <v>шт</v>
      </c>
      <c r="E1124" s="2">
        <v>450</v>
      </c>
      <c r="F1124" s="2">
        <v>13</v>
      </c>
      <c r="G1124" s="3">
        <v>5850</v>
      </c>
      <c r="H1124" s="3">
        <v>0</v>
      </c>
      <c r="J1124" s="14">
        <v>0</v>
      </c>
      <c r="K1124" s="14">
        <v>0</v>
      </c>
      <c r="N1124" s="14">
        <v>13</v>
      </c>
      <c r="O1124" s="14">
        <v>5850</v>
      </c>
      <c r="Q1124" s="12">
        <v>0</v>
      </c>
      <c r="R1124" s="12">
        <v>0</v>
      </c>
      <c r="T1124" s="12">
        <v>0</v>
      </c>
      <c r="U1124" s="12">
        <v>0</v>
      </c>
      <c r="W1124" s="12">
        <v>0</v>
      </c>
      <c r="X1124" s="12">
        <v>0</v>
      </c>
      <c r="Z1124" s="12">
        <v>0</v>
      </c>
      <c r="AA1124" s="12">
        <v>0</v>
      </c>
      <c r="AC1124" s="12">
        <v>0</v>
      </c>
      <c r="AD1124" s="12">
        <v>0</v>
      </c>
      <c r="AF1124" s="12">
        <v>0</v>
      </c>
      <c r="AG1124" s="12">
        <v>0</v>
      </c>
      <c r="AI1124" s="12">
        <v>0</v>
      </c>
      <c r="AJ1124" s="12">
        <v>0</v>
      </c>
      <c r="AL1124" s="12">
        <v>0</v>
      </c>
      <c r="AM1124" s="12">
        <v>0</v>
      </c>
      <c r="AO1124" s="12">
        <v>0</v>
      </c>
      <c r="AP1124" s="12">
        <v>0</v>
      </c>
      <c r="AR1124" s="12">
        <v>0</v>
      </c>
      <c r="AS1124" s="12">
        <v>0</v>
      </c>
      <c r="AU1124" s="12">
        <v>0</v>
      </c>
      <c r="AV1124" s="12">
        <v>0</v>
      </c>
      <c r="AX1124" s="12">
        <v>0</v>
      </c>
      <c r="AY1124" s="12">
        <v>0</v>
      </c>
    </row>
    <row r="1125" spans="2:51" x14ac:dyDescent="0.25">
      <c r="B1125" s="2">
        <v>994</v>
      </c>
      <c r="C1125" s="1" t="str">
        <v xml:space="preserve">Монтаж и подключение датчика движения </v>
      </c>
      <c r="D1125" s="2" t="str">
        <v>шт</v>
      </c>
      <c r="E1125" s="2">
        <v>360</v>
      </c>
      <c r="F1125" s="2">
        <v>13</v>
      </c>
      <c r="G1125" s="3">
        <v>0</v>
      </c>
      <c r="H1125" s="3">
        <v>4680</v>
      </c>
      <c r="J1125" s="14">
        <v>0</v>
      </c>
      <c r="K1125" s="14">
        <v>0</v>
      </c>
      <c r="N1125" s="14">
        <v>13</v>
      </c>
      <c r="O1125" s="14">
        <v>4680</v>
      </c>
      <c r="Q1125" s="12">
        <v>0</v>
      </c>
      <c r="R1125" s="12">
        <v>0</v>
      </c>
      <c r="T1125" s="12">
        <v>0</v>
      </c>
      <c r="U1125" s="12">
        <v>0</v>
      </c>
      <c r="W1125" s="12">
        <v>0</v>
      </c>
      <c r="X1125" s="12">
        <v>0</v>
      </c>
      <c r="Z1125" s="12">
        <v>0</v>
      </c>
      <c r="AA1125" s="12">
        <v>0</v>
      </c>
      <c r="AC1125" s="12">
        <v>0</v>
      </c>
      <c r="AD1125" s="12">
        <v>0</v>
      </c>
      <c r="AF1125" s="12">
        <v>0</v>
      </c>
      <c r="AG1125" s="12">
        <v>0</v>
      </c>
      <c r="AI1125" s="12">
        <v>0</v>
      </c>
      <c r="AJ1125" s="12">
        <v>0</v>
      </c>
      <c r="AL1125" s="12">
        <v>0</v>
      </c>
      <c r="AM1125" s="12">
        <v>0</v>
      </c>
      <c r="AO1125" s="12">
        <v>0</v>
      </c>
      <c r="AP1125" s="12">
        <v>0</v>
      </c>
      <c r="AR1125" s="12">
        <v>0</v>
      </c>
      <c r="AS1125" s="12">
        <v>0</v>
      </c>
      <c r="AU1125" s="12">
        <v>0</v>
      </c>
      <c r="AV1125" s="12">
        <v>0</v>
      </c>
      <c r="AX1125" s="12">
        <v>0</v>
      </c>
      <c r="AY1125" s="12">
        <v>0</v>
      </c>
    </row>
    <row r="1126" spans="2:51" x14ac:dyDescent="0.25">
      <c r="B1126" s="2">
        <v>995</v>
      </c>
      <c r="C1126" s="1" t="str">
        <v>Коробка распределительная 85х85х40мм для наружного монтажа IP55</v>
      </c>
      <c r="D1126" s="2" t="str">
        <v>шт</v>
      </c>
      <c r="E1126" s="2">
        <v>64.680000000000007</v>
      </c>
      <c r="F1126" s="2">
        <v>31</v>
      </c>
      <c r="G1126" s="3">
        <v>2005.08</v>
      </c>
      <c r="H1126" s="3">
        <v>0</v>
      </c>
      <c r="J1126" s="14">
        <v>0</v>
      </c>
      <c r="K1126" s="14">
        <v>0</v>
      </c>
      <c r="N1126" s="14">
        <v>31</v>
      </c>
      <c r="O1126" s="14">
        <v>2005.0800000000002</v>
      </c>
      <c r="Q1126" s="12">
        <v>0</v>
      </c>
      <c r="R1126" s="12">
        <v>0</v>
      </c>
      <c r="T1126" s="12">
        <v>0</v>
      </c>
      <c r="U1126" s="12">
        <v>0</v>
      </c>
      <c r="W1126" s="12">
        <v>0</v>
      </c>
      <c r="X1126" s="12">
        <v>0</v>
      </c>
      <c r="Z1126" s="12">
        <v>0</v>
      </c>
      <c r="AA1126" s="12">
        <v>0</v>
      </c>
      <c r="AC1126" s="12">
        <v>0</v>
      </c>
      <c r="AD1126" s="12">
        <v>0</v>
      </c>
      <c r="AF1126" s="12">
        <v>0</v>
      </c>
      <c r="AG1126" s="12">
        <v>0</v>
      </c>
      <c r="AI1126" s="12">
        <v>0</v>
      </c>
      <c r="AJ1126" s="12">
        <v>0</v>
      </c>
      <c r="AL1126" s="12">
        <v>0</v>
      </c>
      <c r="AM1126" s="12">
        <v>0</v>
      </c>
      <c r="AO1126" s="12">
        <v>0</v>
      </c>
      <c r="AP1126" s="12">
        <v>0</v>
      </c>
      <c r="AR1126" s="12">
        <v>0</v>
      </c>
      <c r="AS1126" s="12">
        <v>0</v>
      </c>
      <c r="AU1126" s="12">
        <v>0</v>
      </c>
      <c r="AV1126" s="12">
        <v>0</v>
      </c>
      <c r="AX1126" s="12">
        <v>0</v>
      </c>
      <c r="AY1126" s="12">
        <v>0</v>
      </c>
    </row>
    <row r="1127" spans="2:51" x14ac:dyDescent="0.25">
      <c r="B1127" s="2">
        <v>996</v>
      </c>
      <c r="C1127" s="1" t="str">
        <v>Монтаж и подключение распределительных коробок</v>
      </c>
      <c r="D1127" s="2" t="str">
        <v>шт</v>
      </c>
      <c r="E1127" s="2">
        <v>128.1</v>
      </c>
      <c r="F1127" s="2">
        <v>31</v>
      </c>
      <c r="G1127" s="3">
        <v>0</v>
      </c>
      <c r="H1127" s="3">
        <v>3971.1</v>
      </c>
      <c r="J1127" s="14">
        <v>0</v>
      </c>
      <c r="K1127" s="14">
        <v>0</v>
      </c>
      <c r="N1127" s="14">
        <v>31</v>
      </c>
      <c r="O1127" s="14">
        <v>3971.1</v>
      </c>
      <c r="Q1127" s="12">
        <v>0</v>
      </c>
      <c r="R1127" s="12">
        <v>0</v>
      </c>
      <c r="T1127" s="12">
        <v>0</v>
      </c>
      <c r="U1127" s="12">
        <v>0</v>
      </c>
      <c r="W1127" s="12">
        <v>0</v>
      </c>
      <c r="X1127" s="12">
        <v>0</v>
      </c>
      <c r="Z1127" s="12">
        <v>0</v>
      </c>
      <c r="AA1127" s="12">
        <v>0</v>
      </c>
      <c r="AC1127" s="12">
        <v>0</v>
      </c>
      <c r="AD1127" s="12">
        <v>0</v>
      </c>
      <c r="AF1127" s="12">
        <v>0</v>
      </c>
      <c r="AG1127" s="12">
        <v>0</v>
      </c>
      <c r="AI1127" s="12">
        <v>0</v>
      </c>
      <c r="AJ1127" s="12">
        <v>0</v>
      </c>
      <c r="AL1127" s="12">
        <v>0</v>
      </c>
      <c r="AM1127" s="12">
        <v>0</v>
      </c>
      <c r="AO1127" s="12">
        <v>0</v>
      </c>
      <c r="AP1127" s="12">
        <v>0</v>
      </c>
      <c r="AR1127" s="12">
        <v>0</v>
      </c>
      <c r="AS1127" s="12">
        <v>0</v>
      </c>
      <c r="AU1127" s="12">
        <v>0</v>
      </c>
      <c r="AV1127" s="12">
        <v>0</v>
      </c>
      <c r="AX1127" s="12">
        <v>0</v>
      </c>
      <c r="AY1127" s="12">
        <v>0</v>
      </c>
    </row>
    <row r="1128" spans="2:51" x14ac:dyDescent="0.25">
      <c r="B1128" s="2">
        <v>0</v>
      </c>
      <c r="C1128" s="1" t="str">
        <v>Декоративная подсветка картины</v>
      </c>
      <c r="D1128" s="2">
        <v>0</v>
      </c>
      <c r="E1128" s="2">
        <v>0</v>
      </c>
      <c r="F1128" s="2">
        <v>0</v>
      </c>
      <c r="G1128" s="3">
        <v>0</v>
      </c>
      <c r="H1128" s="3">
        <v>0</v>
      </c>
      <c r="J1128" s="14">
        <v>0</v>
      </c>
      <c r="K1128" s="14">
        <v>0</v>
      </c>
      <c r="N1128" s="14">
        <v>0</v>
      </c>
      <c r="O1128" s="14">
        <v>0</v>
      </c>
      <c r="Q1128" s="12">
        <v>0</v>
      </c>
      <c r="R1128" s="12">
        <v>0</v>
      </c>
      <c r="T1128" s="12">
        <v>0</v>
      </c>
      <c r="U1128" s="12">
        <v>0</v>
      </c>
      <c r="W1128" s="12">
        <v>0</v>
      </c>
      <c r="X1128" s="12">
        <v>0</v>
      </c>
      <c r="Z1128" s="12">
        <v>0</v>
      </c>
      <c r="AA1128" s="12">
        <v>0</v>
      </c>
      <c r="AC1128" s="12">
        <v>0</v>
      </c>
      <c r="AD1128" s="12">
        <v>0</v>
      </c>
      <c r="AF1128" s="12">
        <v>0</v>
      </c>
      <c r="AG1128" s="12">
        <v>0</v>
      </c>
      <c r="AI1128" s="12">
        <v>0</v>
      </c>
      <c r="AJ1128" s="12">
        <v>0</v>
      </c>
      <c r="AL1128" s="12">
        <v>0</v>
      </c>
      <c r="AM1128" s="12">
        <v>0</v>
      </c>
      <c r="AO1128" s="12">
        <v>0</v>
      </c>
      <c r="AP1128" s="12">
        <v>0</v>
      </c>
      <c r="AR1128" s="12">
        <v>0</v>
      </c>
      <c r="AS1128" s="12">
        <v>0</v>
      </c>
      <c r="AU1128" s="12">
        <v>0</v>
      </c>
      <c r="AV1128" s="12">
        <v>0</v>
      </c>
      <c r="AX1128" s="12">
        <v>0</v>
      </c>
      <c r="AY1128" s="12">
        <v>0</v>
      </c>
    </row>
    <row r="1129" spans="2:51" x14ac:dyDescent="0.25">
      <c r="B1129" s="2">
        <v>997</v>
      </c>
      <c r="C1129" s="1" t="str">
        <v>Профиль SL-SLIM-H13M-F25-3000 ANOD ( Алюминий)</v>
      </c>
      <c r="D1129" s="2" t="str">
        <v>м</v>
      </c>
      <c r="E1129" s="2">
        <v>850</v>
      </c>
      <c r="F1129" s="2">
        <v>6</v>
      </c>
      <c r="G1129" s="3">
        <v>5100</v>
      </c>
      <c r="H1129" s="3">
        <v>0</v>
      </c>
      <c r="J1129" s="14">
        <v>0</v>
      </c>
      <c r="K1129" s="14">
        <v>0</v>
      </c>
      <c r="N1129" s="14">
        <v>6</v>
      </c>
      <c r="O1129" s="14">
        <v>5100</v>
      </c>
      <c r="Q1129" s="12">
        <v>0</v>
      </c>
      <c r="R1129" s="12">
        <v>0</v>
      </c>
      <c r="T1129" s="12">
        <v>0</v>
      </c>
      <c r="U1129" s="12">
        <v>0</v>
      </c>
      <c r="W1129" s="12">
        <v>0</v>
      </c>
      <c r="X1129" s="12">
        <v>0</v>
      </c>
      <c r="Z1129" s="12">
        <v>0</v>
      </c>
      <c r="AA1129" s="12">
        <v>0</v>
      </c>
      <c r="AC1129" s="12">
        <v>0</v>
      </c>
      <c r="AD1129" s="12">
        <v>0</v>
      </c>
      <c r="AF1129" s="12">
        <v>0</v>
      </c>
      <c r="AG1129" s="12">
        <v>0</v>
      </c>
      <c r="AI1129" s="12">
        <v>0</v>
      </c>
      <c r="AJ1129" s="12">
        <v>0</v>
      </c>
      <c r="AL1129" s="12">
        <v>0</v>
      </c>
      <c r="AM1129" s="12">
        <v>0</v>
      </c>
      <c r="AO1129" s="12">
        <v>0</v>
      </c>
      <c r="AP1129" s="12">
        <v>0</v>
      </c>
      <c r="AR1129" s="12">
        <v>0</v>
      </c>
      <c r="AS1129" s="12">
        <v>0</v>
      </c>
      <c r="AU1129" s="12">
        <v>0</v>
      </c>
      <c r="AV1129" s="12">
        <v>0</v>
      </c>
      <c r="AX1129" s="12">
        <v>0</v>
      </c>
      <c r="AY1129" s="12">
        <v>0</v>
      </c>
    </row>
    <row r="1130" spans="2:51" x14ac:dyDescent="0.25">
      <c r="B1130" s="2">
        <v>998</v>
      </c>
      <c r="C1130" s="1" t="str">
        <v>Монтаж профиля</v>
      </c>
      <c r="D1130" s="2" t="str">
        <v>м</v>
      </c>
      <c r="E1130" s="2">
        <v>800</v>
      </c>
      <c r="F1130" s="2">
        <v>6</v>
      </c>
      <c r="G1130" s="3">
        <v>0</v>
      </c>
      <c r="H1130" s="3">
        <v>4800</v>
      </c>
      <c r="J1130" s="14">
        <v>0</v>
      </c>
      <c r="K1130" s="14">
        <v>0</v>
      </c>
      <c r="N1130" s="14">
        <v>6</v>
      </c>
      <c r="O1130" s="14">
        <v>4800</v>
      </c>
      <c r="Q1130" s="12">
        <v>0</v>
      </c>
      <c r="R1130" s="12">
        <v>0</v>
      </c>
      <c r="T1130" s="12">
        <v>0</v>
      </c>
      <c r="U1130" s="12">
        <v>0</v>
      </c>
      <c r="W1130" s="12">
        <v>0</v>
      </c>
      <c r="X1130" s="12">
        <v>0</v>
      </c>
      <c r="Z1130" s="12">
        <v>0</v>
      </c>
      <c r="AA1130" s="12">
        <v>0</v>
      </c>
      <c r="AC1130" s="12">
        <v>0</v>
      </c>
      <c r="AD1130" s="12">
        <v>0</v>
      </c>
      <c r="AF1130" s="12">
        <v>0</v>
      </c>
      <c r="AG1130" s="12">
        <v>0</v>
      </c>
      <c r="AI1130" s="12">
        <v>0</v>
      </c>
      <c r="AJ1130" s="12">
        <v>0</v>
      </c>
      <c r="AL1130" s="12">
        <v>0</v>
      </c>
      <c r="AM1130" s="12">
        <v>0</v>
      </c>
      <c r="AO1130" s="12">
        <v>0</v>
      </c>
      <c r="AP1130" s="12">
        <v>0</v>
      </c>
      <c r="AR1130" s="12">
        <v>0</v>
      </c>
      <c r="AS1130" s="12">
        <v>0</v>
      </c>
      <c r="AU1130" s="12">
        <v>0</v>
      </c>
      <c r="AV1130" s="12">
        <v>0</v>
      </c>
      <c r="AX1130" s="12">
        <v>0</v>
      </c>
      <c r="AY1130" s="12">
        <v>0</v>
      </c>
    </row>
    <row r="1131" spans="2:51" x14ac:dyDescent="0.25">
      <c r="B1131" s="2">
        <v>999</v>
      </c>
      <c r="C1131" s="1" t="str">
        <v>Лента светодиодная 9,6 Вт/м 12В IP20 4000K 120LED/м RT/RTW-A120-8-11mm SMD 2835 5 м</v>
      </c>
      <c r="D1131" s="2" t="str">
        <v>шт</v>
      </c>
      <c r="E1131" s="2">
        <v>3150</v>
      </c>
      <c r="F1131" s="2">
        <v>2</v>
      </c>
      <c r="G1131" s="3">
        <v>6300</v>
      </c>
      <c r="H1131" s="3">
        <v>0</v>
      </c>
      <c r="J1131" s="14">
        <v>0</v>
      </c>
      <c r="K1131" s="14">
        <v>0</v>
      </c>
      <c r="N1131" s="14">
        <v>2</v>
      </c>
      <c r="O1131" s="14">
        <v>6300</v>
      </c>
      <c r="Q1131" s="12">
        <v>0</v>
      </c>
      <c r="R1131" s="12">
        <v>0</v>
      </c>
      <c r="T1131" s="12">
        <v>0</v>
      </c>
      <c r="U1131" s="12">
        <v>0</v>
      </c>
      <c r="W1131" s="12">
        <v>0</v>
      </c>
      <c r="X1131" s="12">
        <v>0</v>
      </c>
      <c r="Z1131" s="12">
        <v>0</v>
      </c>
      <c r="AA1131" s="12">
        <v>0</v>
      </c>
      <c r="AC1131" s="12">
        <v>0</v>
      </c>
      <c r="AD1131" s="12">
        <v>0</v>
      </c>
      <c r="AF1131" s="12">
        <v>0</v>
      </c>
      <c r="AG1131" s="12">
        <v>0</v>
      </c>
      <c r="AI1131" s="12">
        <v>0</v>
      </c>
      <c r="AJ1131" s="12">
        <v>0</v>
      </c>
      <c r="AL1131" s="12">
        <v>0</v>
      </c>
      <c r="AM1131" s="12">
        <v>0</v>
      </c>
      <c r="AO1131" s="12">
        <v>0</v>
      </c>
      <c r="AP1131" s="12">
        <v>0</v>
      </c>
      <c r="AR1131" s="12">
        <v>0</v>
      </c>
      <c r="AS1131" s="12">
        <v>0</v>
      </c>
      <c r="AU1131" s="12">
        <v>0</v>
      </c>
      <c r="AV1131" s="12">
        <v>0</v>
      </c>
      <c r="AX1131" s="12">
        <v>0</v>
      </c>
      <c r="AY1131" s="12">
        <v>0</v>
      </c>
    </row>
    <row r="1132" spans="2:51" x14ac:dyDescent="0.25">
      <c r="B1132" s="2">
        <v>1000</v>
      </c>
      <c r="C1132" s="1" t="str">
        <v>Монтаж и подключение ленты</v>
      </c>
      <c r="D1132" s="2" t="str">
        <v>м</v>
      </c>
      <c r="E1132" s="2">
        <v>800</v>
      </c>
      <c r="F1132" s="2">
        <v>6</v>
      </c>
      <c r="G1132" s="3">
        <v>0</v>
      </c>
      <c r="H1132" s="3">
        <v>4800</v>
      </c>
      <c r="J1132" s="14">
        <v>0</v>
      </c>
      <c r="K1132" s="14">
        <v>0</v>
      </c>
      <c r="N1132" s="14">
        <v>6</v>
      </c>
      <c r="O1132" s="14">
        <v>4800</v>
      </c>
      <c r="Q1132" s="12">
        <v>0</v>
      </c>
      <c r="R1132" s="12">
        <v>0</v>
      </c>
      <c r="T1132" s="12">
        <v>0</v>
      </c>
      <c r="U1132" s="12">
        <v>0</v>
      </c>
      <c r="W1132" s="12">
        <v>0</v>
      </c>
      <c r="X1132" s="12">
        <v>0</v>
      </c>
      <c r="Z1132" s="12">
        <v>0</v>
      </c>
      <c r="AA1132" s="12">
        <v>0</v>
      </c>
      <c r="AC1132" s="12">
        <v>0</v>
      </c>
      <c r="AD1132" s="12">
        <v>0</v>
      </c>
      <c r="AF1132" s="12">
        <v>0</v>
      </c>
      <c r="AG1132" s="12">
        <v>0</v>
      </c>
      <c r="AI1132" s="12">
        <v>0</v>
      </c>
      <c r="AJ1132" s="12">
        <v>0</v>
      </c>
      <c r="AL1132" s="12">
        <v>0</v>
      </c>
      <c r="AM1132" s="12">
        <v>0</v>
      </c>
      <c r="AO1132" s="12">
        <v>0</v>
      </c>
      <c r="AP1132" s="12">
        <v>0</v>
      </c>
      <c r="AR1132" s="12">
        <v>0</v>
      </c>
      <c r="AS1132" s="12">
        <v>0</v>
      </c>
      <c r="AU1132" s="12">
        <v>0</v>
      </c>
      <c r="AV1132" s="12">
        <v>0</v>
      </c>
      <c r="AX1132" s="12">
        <v>0</v>
      </c>
      <c r="AY1132" s="12">
        <v>0</v>
      </c>
    </row>
    <row r="1133" spans="2:51" x14ac:dyDescent="0.25">
      <c r="B1133" s="2">
        <v>1001</v>
      </c>
      <c r="C1133" s="1" t="str">
        <v>Блок питания ARS-150-12 (12V, 12.5A, 150W) (ARL, IP20 Сетка, 2 года)</v>
      </c>
      <c r="D1133" s="2" t="str">
        <v>шт</v>
      </c>
      <c r="E1133" s="2">
        <v>3320</v>
      </c>
      <c r="F1133" s="2">
        <v>1</v>
      </c>
      <c r="G1133" s="3">
        <v>3320</v>
      </c>
      <c r="H1133" s="3">
        <v>0</v>
      </c>
      <c r="J1133" s="14">
        <v>0</v>
      </c>
      <c r="K1133" s="14">
        <v>0</v>
      </c>
      <c r="N1133" s="14">
        <v>1</v>
      </c>
      <c r="O1133" s="14">
        <v>3320</v>
      </c>
      <c r="Q1133" s="12">
        <v>0</v>
      </c>
      <c r="R1133" s="12">
        <v>0</v>
      </c>
      <c r="T1133" s="12">
        <v>0</v>
      </c>
      <c r="U1133" s="12">
        <v>0</v>
      </c>
      <c r="W1133" s="12">
        <v>0</v>
      </c>
      <c r="X1133" s="12">
        <v>0</v>
      </c>
      <c r="Z1133" s="12">
        <v>0</v>
      </c>
      <c r="AA1133" s="12">
        <v>0</v>
      </c>
      <c r="AC1133" s="12">
        <v>0</v>
      </c>
      <c r="AD1133" s="12">
        <v>0</v>
      </c>
      <c r="AF1133" s="12">
        <v>0</v>
      </c>
      <c r="AG1133" s="12">
        <v>0</v>
      </c>
      <c r="AI1133" s="12">
        <v>0</v>
      </c>
      <c r="AJ1133" s="12">
        <v>0</v>
      </c>
      <c r="AL1133" s="12">
        <v>0</v>
      </c>
      <c r="AM1133" s="12">
        <v>0</v>
      </c>
      <c r="AO1133" s="12">
        <v>0</v>
      </c>
      <c r="AP1133" s="12">
        <v>0</v>
      </c>
      <c r="AR1133" s="12">
        <v>0</v>
      </c>
      <c r="AS1133" s="12">
        <v>0</v>
      </c>
      <c r="AU1133" s="12">
        <v>0</v>
      </c>
      <c r="AV1133" s="12">
        <v>0</v>
      </c>
      <c r="AX1133" s="12">
        <v>0</v>
      </c>
      <c r="AY1133" s="12">
        <v>0</v>
      </c>
    </row>
    <row r="1134" spans="2:51" x14ac:dyDescent="0.25">
      <c r="B1134" s="2">
        <v>1002</v>
      </c>
      <c r="C1134" s="1" t="str">
        <v>Монтаж и подключение блоков питания</v>
      </c>
      <c r="D1134" s="2" t="str">
        <v>шт</v>
      </c>
      <c r="E1134" s="2">
        <v>500</v>
      </c>
      <c r="F1134" s="2">
        <v>1</v>
      </c>
      <c r="G1134" s="3">
        <v>0</v>
      </c>
      <c r="H1134" s="3">
        <v>500</v>
      </c>
      <c r="J1134" s="14">
        <v>0</v>
      </c>
      <c r="K1134" s="14">
        <v>0</v>
      </c>
      <c r="N1134" s="14">
        <v>1</v>
      </c>
      <c r="O1134" s="14">
        <v>500</v>
      </c>
      <c r="Q1134" s="12">
        <v>0</v>
      </c>
      <c r="R1134" s="12">
        <v>0</v>
      </c>
      <c r="T1134" s="12">
        <v>0</v>
      </c>
      <c r="U1134" s="12">
        <v>0</v>
      </c>
      <c r="W1134" s="12">
        <v>0</v>
      </c>
      <c r="X1134" s="12">
        <v>0</v>
      </c>
      <c r="Z1134" s="12">
        <v>0</v>
      </c>
      <c r="AA1134" s="12">
        <v>0</v>
      </c>
      <c r="AC1134" s="12">
        <v>0</v>
      </c>
      <c r="AD1134" s="12">
        <v>0</v>
      </c>
      <c r="AF1134" s="12">
        <v>0</v>
      </c>
      <c r="AG1134" s="12">
        <v>0</v>
      </c>
      <c r="AI1134" s="12">
        <v>0</v>
      </c>
      <c r="AJ1134" s="12">
        <v>0</v>
      </c>
      <c r="AL1134" s="12">
        <v>0</v>
      </c>
      <c r="AM1134" s="12">
        <v>0</v>
      </c>
      <c r="AO1134" s="12">
        <v>0</v>
      </c>
      <c r="AP1134" s="12">
        <v>0</v>
      </c>
      <c r="AR1134" s="12">
        <v>0</v>
      </c>
      <c r="AS1134" s="12">
        <v>0</v>
      </c>
      <c r="AU1134" s="12">
        <v>0</v>
      </c>
      <c r="AV1134" s="12">
        <v>0</v>
      </c>
      <c r="AX1134" s="12">
        <v>0</v>
      </c>
      <c r="AY1134" s="12">
        <v>0</v>
      </c>
    </row>
    <row r="1135" spans="2:51" x14ac:dyDescent="0.25">
      <c r="B1135" s="2">
        <v>0</v>
      </c>
      <c r="C1135" s="1" t="str">
        <v>Декоративная подсветка зеркала</v>
      </c>
      <c r="D1135" s="2">
        <v>0</v>
      </c>
      <c r="E1135" s="2">
        <v>0</v>
      </c>
      <c r="F1135" s="2">
        <v>0</v>
      </c>
      <c r="G1135" s="3">
        <v>0</v>
      </c>
      <c r="H1135" s="3">
        <v>0</v>
      </c>
      <c r="J1135" s="14">
        <v>0</v>
      </c>
      <c r="K1135" s="14">
        <v>0</v>
      </c>
      <c r="N1135" s="14">
        <v>0</v>
      </c>
      <c r="O1135" s="14">
        <v>0</v>
      </c>
      <c r="Q1135" s="12">
        <v>0</v>
      </c>
      <c r="R1135" s="12">
        <v>0</v>
      </c>
      <c r="T1135" s="12">
        <v>0</v>
      </c>
      <c r="U1135" s="12">
        <v>0</v>
      </c>
      <c r="W1135" s="12">
        <v>0</v>
      </c>
      <c r="X1135" s="12">
        <v>0</v>
      </c>
      <c r="Z1135" s="12">
        <v>0</v>
      </c>
      <c r="AA1135" s="12">
        <v>0</v>
      </c>
      <c r="AC1135" s="12">
        <v>0</v>
      </c>
      <c r="AD1135" s="12">
        <v>0</v>
      </c>
      <c r="AF1135" s="12">
        <v>0</v>
      </c>
      <c r="AG1135" s="12">
        <v>0</v>
      </c>
      <c r="AI1135" s="12">
        <v>0</v>
      </c>
      <c r="AJ1135" s="12">
        <v>0</v>
      </c>
      <c r="AL1135" s="12">
        <v>0</v>
      </c>
      <c r="AM1135" s="12">
        <v>0</v>
      </c>
      <c r="AO1135" s="12">
        <v>0</v>
      </c>
      <c r="AP1135" s="12">
        <v>0</v>
      </c>
      <c r="AR1135" s="12">
        <v>0</v>
      </c>
      <c r="AS1135" s="12">
        <v>0</v>
      </c>
      <c r="AU1135" s="12">
        <v>0</v>
      </c>
      <c r="AV1135" s="12">
        <v>0</v>
      </c>
      <c r="AX1135" s="12">
        <v>0</v>
      </c>
      <c r="AY1135" s="12">
        <v>0</v>
      </c>
    </row>
    <row r="1136" spans="2:51" x14ac:dyDescent="0.25">
      <c r="B1136" s="2">
        <v>1003</v>
      </c>
      <c r="C1136" s="1" t="str">
        <v>Профиль SL-SLIM-H13M-F25-3000 ANOD ( Алюминий)</v>
      </c>
      <c r="D1136" s="2" t="str">
        <v>м</v>
      </c>
      <c r="E1136" s="2">
        <v>850</v>
      </c>
      <c r="F1136" s="2">
        <v>6</v>
      </c>
      <c r="G1136" s="3">
        <v>5100</v>
      </c>
      <c r="H1136" s="3">
        <v>0</v>
      </c>
      <c r="J1136" s="14">
        <v>0</v>
      </c>
      <c r="K1136" s="14">
        <v>0</v>
      </c>
      <c r="N1136" s="14">
        <v>6</v>
      </c>
      <c r="O1136" s="14">
        <v>5100</v>
      </c>
      <c r="Q1136" s="12">
        <v>0</v>
      </c>
      <c r="R1136" s="12">
        <v>0</v>
      </c>
      <c r="T1136" s="12">
        <v>0</v>
      </c>
      <c r="U1136" s="12">
        <v>0</v>
      </c>
      <c r="W1136" s="12">
        <v>0</v>
      </c>
      <c r="X1136" s="12">
        <v>0</v>
      </c>
      <c r="Z1136" s="12">
        <v>0</v>
      </c>
      <c r="AA1136" s="12">
        <v>0</v>
      </c>
      <c r="AC1136" s="12">
        <v>0</v>
      </c>
      <c r="AD1136" s="12">
        <v>0</v>
      </c>
      <c r="AF1136" s="12">
        <v>0</v>
      </c>
      <c r="AG1136" s="12">
        <v>0</v>
      </c>
      <c r="AI1136" s="12">
        <v>0</v>
      </c>
      <c r="AJ1136" s="12">
        <v>0</v>
      </c>
      <c r="AL1136" s="12">
        <v>0</v>
      </c>
      <c r="AM1136" s="12">
        <v>0</v>
      </c>
      <c r="AO1136" s="12">
        <v>0</v>
      </c>
      <c r="AP1136" s="12">
        <v>0</v>
      </c>
      <c r="AR1136" s="12">
        <v>0</v>
      </c>
      <c r="AS1136" s="12">
        <v>0</v>
      </c>
      <c r="AU1136" s="12">
        <v>0</v>
      </c>
      <c r="AV1136" s="12">
        <v>0</v>
      </c>
      <c r="AX1136" s="12">
        <v>0</v>
      </c>
      <c r="AY1136" s="12">
        <v>0</v>
      </c>
    </row>
    <row r="1137" spans="2:51" x14ac:dyDescent="0.25">
      <c r="B1137" s="2">
        <v>1004</v>
      </c>
      <c r="C1137" s="1" t="str">
        <v>Монтаж профиля</v>
      </c>
      <c r="D1137" s="2" t="str">
        <v>м</v>
      </c>
      <c r="E1137" s="2">
        <v>800</v>
      </c>
      <c r="F1137" s="2">
        <v>6</v>
      </c>
      <c r="G1137" s="3">
        <v>0</v>
      </c>
      <c r="H1137" s="3">
        <v>4800</v>
      </c>
      <c r="J1137" s="14">
        <v>0</v>
      </c>
      <c r="K1137" s="14">
        <v>0</v>
      </c>
      <c r="N1137" s="14">
        <v>6</v>
      </c>
      <c r="O1137" s="14">
        <v>4800</v>
      </c>
      <c r="Q1137" s="12">
        <v>0</v>
      </c>
      <c r="R1137" s="12">
        <v>0</v>
      </c>
      <c r="T1137" s="12">
        <v>0</v>
      </c>
      <c r="U1137" s="12">
        <v>0</v>
      </c>
      <c r="W1137" s="12">
        <v>0</v>
      </c>
      <c r="X1137" s="12">
        <v>0</v>
      </c>
      <c r="Z1137" s="12">
        <v>0</v>
      </c>
      <c r="AA1137" s="12">
        <v>0</v>
      </c>
      <c r="AC1137" s="12">
        <v>0</v>
      </c>
      <c r="AD1137" s="12">
        <v>0</v>
      </c>
      <c r="AF1137" s="12">
        <v>0</v>
      </c>
      <c r="AG1137" s="12">
        <v>0</v>
      </c>
      <c r="AI1137" s="12">
        <v>0</v>
      </c>
      <c r="AJ1137" s="12">
        <v>0</v>
      </c>
      <c r="AL1137" s="12">
        <v>0</v>
      </c>
      <c r="AM1137" s="12">
        <v>0</v>
      </c>
      <c r="AO1137" s="12">
        <v>0</v>
      </c>
      <c r="AP1137" s="12">
        <v>0</v>
      </c>
      <c r="AR1137" s="12">
        <v>0</v>
      </c>
      <c r="AS1137" s="12">
        <v>0</v>
      </c>
      <c r="AU1137" s="12">
        <v>0</v>
      </c>
      <c r="AV1137" s="12">
        <v>0</v>
      </c>
      <c r="AX1137" s="12">
        <v>0</v>
      </c>
      <c r="AY1137" s="12">
        <v>0</v>
      </c>
    </row>
    <row r="1138" spans="2:51" x14ac:dyDescent="0.25">
      <c r="B1138" s="2">
        <v>1005</v>
      </c>
      <c r="C1138" s="1" t="str">
        <v>Лента светодиодная 9,6 Вт/м 12В IP20 4000K 120LED/м RT/RTW-A120-8-11mm SMD 2835 5 м</v>
      </c>
      <c r="D1138" s="2" t="str">
        <v>шт</v>
      </c>
      <c r="E1138" s="2">
        <v>3150</v>
      </c>
      <c r="F1138" s="2">
        <v>2</v>
      </c>
      <c r="G1138" s="3">
        <v>6300</v>
      </c>
      <c r="H1138" s="3">
        <v>0</v>
      </c>
      <c r="J1138" s="14">
        <v>0</v>
      </c>
      <c r="K1138" s="14">
        <v>0</v>
      </c>
      <c r="N1138" s="14">
        <v>2</v>
      </c>
      <c r="O1138" s="14">
        <v>6300</v>
      </c>
      <c r="Q1138" s="12">
        <v>0</v>
      </c>
      <c r="R1138" s="12">
        <v>0</v>
      </c>
      <c r="T1138" s="12">
        <v>0</v>
      </c>
      <c r="U1138" s="12">
        <v>0</v>
      </c>
      <c r="W1138" s="12">
        <v>0</v>
      </c>
      <c r="X1138" s="12">
        <v>0</v>
      </c>
      <c r="Z1138" s="12">
        <v>0</v>
      </c>
      <c r="AA1138" s="12">
        <v>0</v>
      </c>
      <c r="AC1138" s="12">
        <v>0</v>
      </c>
      <c r="AD1138" s="12">
        <v>0</v>
      </c>
      <c r="AF1138" s="12">
        <v>0</v>
      </c>
      <c r="AG1138" s="12">
        <v>0</v>
      </c>
      <c r="AI1138" s="12">
        <v>0</v>
      </c>
      <c r="AJ1138" s="12">
        <v>0</v>
      </c>
      <c r="AL1138" s="12">
        <v>0</v>
      </c>
      <c r="AM1138" s="12">
        <v>0</v>
      </c>
      <c r="AO1138" s="12">
        <v>0</v>
      </c>
      <c r="AP1138" s="12">
        <v>0</v>
      </c>
      <c r="AR1138" s="12">
        <v>0</v>
      </c>
      <c r="AS1138" s="12">
        <v>0</v>
      </c>
      <c r="AU1138" s="12">
        <v>0</v>
      </c>
      <c r="AV1138" s="12">
        <v>0</v>
      </c>
      <c r="AX1138" s="12">
        <v>0</v>
      </c>
      <c r="AY1138" s="12">
        <v>0</v>
      </c>
    </row>
    <row r="1139" spans="2:51" x14ac:dyDescent="0.25">
      <c r="B1139" s="2">
        <v>1006</v>
      </c>
      <c r="C1139" s="1" t="str">
        <v>Монтаж и подключение ленты</v>
      </c>
      <c r="D1139" s="2" t="str">
        <v>м</v>
      </c>
      <c r="E1139" s="2">
        <v>800</v>
      </c>
      <c r="F1139" s="2">
        <v>6</v>
      </c>
      <c r="G1139" s="3">
        <v>0</v>
      </c>
      <c r="H1139" s="3">
        <v>4800</v>
      </c>
      <c r="J1139" s="14">
        <v>0</v>
      </c>
      <c r="K1139" s="14">
        <v>0</v>
      </c>
      <c r="N1139" s="14">
        <v>6</v>
      </c>
      <c r="O1139" s="14">
        <v>4800</v>
      </c>
      <c r="Q1139" s="12">
        <v>0</v>
      </c>
      <c r="R1139" s="12">
        <v>0</v>
      </c>
      <c r="T1139" s="12">
        <v>0</v>
      </c>
      <c r="U1139" s="12">
        <v>0</v>
      </c>
      <c r="W1139" s="12">
        <v>0</v>
      </c>
      <c r="X1139" s="12">
        <v>0</v>
      </c>
      <c r="Z1139" s="12">
        <v>0</v>
      </c>
      <c r="AA1139" s="12">
        <v>0</v>
      </c>
      <c r="AC1139" s="12">
        <v>0</v>
      </c>
      <c r="AD1139" s="12">
        <v>0</v>
      </c>
      <c r="AF1139" s="12">
        <v>0</v>
      </c>
      <c r="AG1139" s="12">
        <v>0</v>
      </c>
      <c r="AI1139" s="12">
        <v>0</v>
      </c>
      <c r="AJ1139" s="12">
        <v>0</v>
      </c>
      <c r="AL1139" s="12">
        <v>0</v>
      </c>
      <c r="AM1139" s="12">
        <v>0</v>
      </c>
      <c r="AO1139" s="12">
        <v>0</v>
      </c>
      <c r="AP1139" s="12">
        <v>0</v>
      </c>
      <c r="AR1139" s="12">
        <v>0</v>
      </c>
      <c r="AS1139" s="12">
        <v>0</v>
      </c>
      <c r="AU1139" s="12">
        <v>0</v>
      </c>
      <c r="AV1139" s="12">
        <v>0</v>
      </c>
      <c r="AX1139" s="12">
        <v>0</v>
      </c>
      <c r="AY1139" s="12">
        <v>0</v>
      </c>
    </row>
    <row r="1140" spans="2:51" x14ac:dyDescent="0.25">
      <c r="B1140" s="2">
        <v>1007</v>
      </c>
      <c r="C1140" s="1" t="str">
        <v>Блок питания ARS-150-12 (12V, 12.5A, 150W) (ARL, IP20 Сетка, 2 года)</v>
      </c>
      <c r="D1140" s="2" t="str">
        <v>шт</v>
      </c>
      <c r="E1140" s="2">
        <v>3320</v>
      </c>
      <c r="F1140" s="2">
        <v>1</v>
      </c>
      <c r="G1140" s="3">
        <v>3320</v>
      </c>
      <c r="H1140" s="3">
        <v>0</v>
      </c>
      <c r="J1140" s="14">
        <v>0</v>
      </c>
      <c r="K1140" s="14">
        <v>0</v>
      </c>
      <c r="N1140" s="14">
        <v>1</v>
      </c>
      <c r="O1140" s="14">
        <v>3320</v>
      </c>
      <c r="Q1140" s="12">
        <v>0</v>
      </c>
      <c r="R1140" s="12">
        <v>0</v>
      </c>
      <c r="T1140" s="12">
        <v>0</v>
      </c>
      <c r="U1140" s="12">
        <v>0</v>
      </c>
      <c r="W1140" s="12">
        <v>0</v>
      </c>
      <c r="X1140" s="12">
        <v>0</v>
      </c>
      <c r="Z1140" s="12">
        <v>0</v>
      </c>
      <c r="AA1140" s="12">
        <v>0</v>
      </c>
      <c r="AC1140" s="12">
        <v>0</v>
      </c>
      <c r="AD1140" s="12">
        <v>0</v>
      </c>
      <c r="AF1140" s="12">
        <v>0</v>
      </c>
      <c r="AG1140" s="12">
        <v>0</v>
      </c>
      <c r="AI1140" s="12">
        <v>0</v>
      </c>
      <c r="AJ1140" s="12">
        <v>0</v>
      </c>
      <c r="AL1140" s="12">
        <v>0</v>
      </c>
      <c r="AM1140" s="12">
        <v>0</v>
      </c>
      <c r="AO1140" s="12">
        <v>0</v>
      </c>
      <c r="AP1140" s="12">
        <v>0</v>
      </c>
      <c r="AR1140" s="12">
        <v>0</v>
      </c>
      <c r="AS1140" s="12">
        <v>0</v>
      </c>
      <c r="AU1140" s="12">
        <v>0</v>
      </c>
      <c r="AV1140" s="12">
        <v>0</v>
      </c>
      <c r="AX1140" s="12">
        <v>0</v>
      </c>
      <c r="AY1140" s="12">
        <v>0</v>
      </c>
    </row>
    <row r="1141" spans="2:51" x14ac:dyDescent="0.25">
      <c r="B1141" s="2">
        <v>1008</v>
      </c>
      <c r="C1141" s="1" t="str">
        <v>Монтаж и подключение блоков питания</v>
      </c>
      <c r="D1141" s="2" t="str">
        <v>шт</v>
      </c>
      <c r="E1141" s="2">
        <v>500</v>
      </c>
      <c r="F1141" s="2">
        <v>1</v>
      </c>
      <c r="G1141" s="3">
        <v>0</v>
      </c>
      <c r="H1141" s="3">
        <v>500</v>
      </c>
      <c r="J1141" s="14">
        <v>0</v>
      </c>
      <c r="K1141" s="14">
        <v>0</v>
      </c>
      <c r="N1141" s="14">
        <v>1</v>
      </c>
      <c r="O1141" s="14">
        <v>500</v>
      </c>
      <c r="Q1141" s="12">
        <v>0</v>
      </c>
      <c r="R1141" s="12">
        <v>0</v>
      </c>
      <c r="T1141" s="12">
        <v>0</v>
      </c>
      <c r="U1141" s="12">
        <v>0</v>
      </c>
      <c r="W1141" s="12">
        <v>0</v>
      </c>
      <c r="X1141" s="12">
        <v>0</v>
      </c>
      <c r="Z1141" s="12">
        <v>0</v>
      </c>
      <c r="AA1141" s="12">
        <v>0</v>
      </c>
      <c r="AC1141" s="12">
        <v>0</v>
      </c>
      <c r="AD1141" s="12">
        <v>0</v>
      </c>
      <c r="AF1141" s="12">
        <v>0</v>
      </c>
      <c r="AG1141" s="12">
        <v>0</v>
      </c>
      <c r="AI1141" s="12">
        <v>0</v>
      </c>
      <c r="AJ1141" s="12">
        <v>0</v>
      </c>
      <c r="AL1141" s="12">
        <v>0</v>
      </c>
      <c r="AM1141" s="12">
        <v>0</v>
      </c>
      <c r="AO1141" s="12">
        <v>0</v>
      </c>
      <c r="AP1141" s="12">
        <v>0</v>
      </c>
      <c r="AR1141" s="12">
        <v>0</v>
      </c>
      <c r="AS1141" s="12">
        <v>0</v>
      </c>
      <c r="AU1141" s="12">
        <v>0</v>
      </c>
      <c r="AV1141" s="12">
        <v>0</v>
      </c>
      <c r="AX1141" s="12">
        <v>0</v>
      </c>
      <c r="AY1141" s="12">
        <v>0</v>
      </c>
    </row>
    <row r="1142" spans="2:51" x14ac:dyDescent="0.25">
      <c r="B1142" s="2">
        <v>0</v>
      </c>
      <c r="C1142" s="1" t="str">
        <v>3.Кабельные изделия</v>
      </c>
      <c r="D1142" s="2">
        <v>0</v>
      </c>
      <c r="E1142" s="2">
        <v>0</v>
      </c>
      <c r="F1142" s="2">
        <v>0</v>
      </c>
      <c r="G1142" s="3">
        <v>0</v>
      </c>
      <c r="H1142" s="3">
        <v>0</v>
      </c>
      <c r="J1142" s="14">
        <v>0</v>
      </c>
      <c r="K1142" s="14">
        <v>0</v>
      </c>
      <c r="N1142" s="14">
        <v>0</v>
      </c>
      <c r="O1142" s="14">
        <v>0</v>
      </c>
      <c r="Q1142" s="12">
        <v>0</v>
      </c>
      <c r="R1142" s="12">
        <v>0</v>
      </c>
      <c r="T1142" s="12">
        <v>0</v>
      </c>
      <c r="U1142" s="12">
        <v>0</v>
      </c>
      <c r="W1142" s="12">
        <v>0</v>
      </c>
      <c r="X1142" s="12">
        <v>0</v>
      </c>
      <c r="Z1142" s="12">
        <v>0</v>
      </c>
      <c r="AA1142" s="12">
        <v>0</v>
      </c>
      <c r="AC1142" s="12">
        <v>0</v>
      </c>
      <c r="AD1142" s="12">
        <v>0</v>
      </c>
      <c r="AF1142" s="12">
        <v>0</v>
      </c>
      <c r="AG1142" s="12">
        <v>0</v>
      </c>
      <c r="AI1142" s="12">
        <v>0</v>
      </c>
      <c r="AJ1142" s="12">
        <v>0</v>
      </c>
      <c r="AL1142" s="12">
        <v>0</v>
      </c>
      <c r="AM1142" s="12">
        <v>0</v>
      </c>
      <c r="AO1142" s="12">
        <v>0</v>
      </c>
      <c r="AP1142" s="12">
        <v>0</v>
      </c>
      <c r="AR1142" s="12">
        <v>0</v>
      </c>
      <c r="AS1142" s="12">
        <v>0</v>
      </c>
      <c r="AU1142" s="12">
        <v>0</v>
      </c>
      <c r="AV1142" s="12">
        <v>0</v>
      </c>
      <c r="AX1142" s="12">
        <v>0</v>
      </c>
      <c r="AY1142" s="12">
        <v>0</v>
      </c>
    </row>
    <row r="1143" spans="2:51" x14ac:dyDescent="0.25">
      <c r="B1143" s="2">
        <v>1009</v>
      </c>
      <c r="C1143" s="1" t="str">
        <v>Кабель силовой ВВГ-Пнг(А) 3x1,5 ок(N, PE)-0.66 (100м)</v>
      </c>
      <c r="D1143" s="2" t="str">
        <v>м</v>
      </c>
      <c r="E1143" s="2">
        <v>59.91</v>
      </c>
      <c r="F1143" s="2">
        <v>588</v>
      </c>
      <c r="G1143" s="3">
        <v>35227.08</v>
      </c>
      <c r="H1143" s="3">
        <v>0</v>
      </c>
      <c r="J1143" s="14">
        <v>588</v>
      </c>
      <c r="K1143" s="14">
        <v>35227.079999999994</v>
      </c>
      <c r="N1143" s="14">
        <v>0</v>
      </c>
      <c r="O1143" s="14">
        <v>0</v>
      </c>
      <c r="Q1143" s="12">
        <v>441</v>
      </c>
      <c r="R1143" s="12">
        <v>26420.309999999998</v>
      </c>
      <c r="T1143" s="12">
        <v>147</v>
      </c>
      <c r="U1143" s="12">
        <v>8806.7699999999986</v>
      </c>
      <c r="W1143" s="12">
        <v>0</v>
      </c>
      <c r="X1143" s="12">
        <v>0</v>
      </c>
      <c r="Z1143" s="12">
        <v>0</v>
      </c>
      <c r="AA1143" s="12">
        <v>0</v>
      </c>
      <c r="AC1143" s="12">
        <v>0</v>
      </c>
      <c r="AD1143" s="12">
        <v>0</v>
      </c>
      <c r="AF1143" s="12">
        <v>0</v>
      </c>
      <c r="AG1143" s="12">
        <v>0</v>
      </c>
      <c r="AI1143" s="12">
        <v>0</v>
      </c>
      <c r="AJ1143" s="12">
        <v>0</v>
      </c>
      <c r="AL1143" s="12">
        <v>0</v>
      </c>
      <c r="AM1143" s="12">
        <v>0</v>
      </c>
      <c r="AO1143" s="12">
        <v>0</v>
      </c>
      <c r="AP1143" s="12">
        <v>0</v>
      </c>
      <c r="AR1143" s="12">
        <v>0</v>
      </c>
      <c r="AS1143" s="12">
        <v>0</v>
      </c>
      <c r="AU1143" s="12">
        <v>0</v>
      </c>
      <c r="AV1143" s="12">
        <v>0</v>
      </c>
      <c r="AX1143" s="12">
        <v>0</v>
      </c>
      <c r="AY1143" s="12">
        <v>0</v>
      </c>
    </row>
    <row r="1144" spans="2:51" x14ac:dyDescent="0.25">
      <c r="B1144" s="2">
        <v>1010</v>
      </c>
      <c r="C1144" s="1" t="str">
        <v>Кабель силовой ВВГ-Пнг(А)-LS 3x2,5 ок(N, PE)-0.66 (100м)</v>
      </c>
      <c r="D1144" s="2" t="str">
        <v>м</v>
      </c>
      <c r="E1144" s="2">
        <v>98.21</v>
      </c>
      <c r="F1144" s="2">
        <v>1200</v>
      </c>
      <c r="G1144" s="3">
        <v>117852</v>
      </c>
      <c r="H1144" s="3">
        <v>0</v>
      </c>
      <c r="J1144" s="14">
        <v>1200</v>
      </c>
      <c r="K1144" s="14">
        <v>117851.99999999999</v>
      </c>
      <c r="N1144" s="14">
        <v>0</v>
      </c>
      <c r="O1144" s="14">
        <v>0</v>
      </c>
      <c r="Q1144" s="12">
        <v>900</v>
      </c>
      <c r="R1144" s="12">
        <v>88389</v>
      </c>
      <c r="T1144" s="12">
        <v>300</v>
      </c>
      <c r="U1144" s="12">
        <v>29462.999999999996</v>
      </c>
      <c r="W1144" s="12">
        <v>0</v>
      </c>
      <c r="X1144" s="12">
        <v>0</v>
      </c>
      <c r="Z1144" s="12">
        <v>0</v>
      </c>
      <c r="AA1144" s="12">
        <v>0</v>
      </c>
      <c r="AC1144" s="12">
        <v>0</v>
      </c>
      <c r="AD1144" s="12">
        <v>0</v>
      </c>
      <c r="AF1144" s="12">
        <v>0</v>
      </c>
      <c r="AG1144" s="12">
        <v>0</v>
      </c>
      <c r="AI1144" s="12">
        <v>0</v>
      </c>
      <c r="AJ1144" s="12">
        <v>0</v>
      </c>
      <c r="AL1144" s="12">
        <v>0</v>
      </c>
      <c r="AM1144" s="12">
        <v>0</v>
      </c>
      <c r="AO1144" s="12">
        <v>0</v>
      </c>
      <c r="AP1144" s="12">
        <v>0</v>
      </c>
      <c r="AR1144" s="12">
        <v>0</v>
      </c>
      <c r="AS1144" s="12">
        <v>0</v>
      </c>
      <c r="AU1144" s="12">
        <v>0</v>
      </c>
      <c r="AV1144" s="12">
        <v>0</v>
      </c>
      <c r="AX1144" s="12">
        <v>0</v>
      </c>
      <c r="AY1144" s="12">
        <v>0</v>
      </c>
    </row>
    <row r="1145" spans="2:51" x14ac:dyDescent="0.25">
      <c r="B1145" s="2">
        <v>1011</v>
      </c>
      <c r="C1145" s="1" t="str">
        <v>Монтаж кабеля по кирпичной кладке и затягивание в трубы до 30мм2</v>
      </c>
      <c r="D1145" s="2" t="str">
        <v>м</v>
      </c>
      <c r="E1145" s="2">
        <v>88.07</v>
      </c>
      <c r="F1145" s="2">
        <v>1788</v>
      </c>
      <c r="G1145" s="3">
        <v>0</v>
      </c>
      <c r="H1145" s="3">
        <v>157469.16</v>
      </c>
      <c r="J1145" s="14">
        <v>1788</v>
      </c>
      <c r="K1145" s="14">
        <v>157469.15999999997</v>
      </c>
      <c r="N1145" s="14">
        <v>0</v>
      </c>
      <c r="O1145" s="14">
        <v>0</v>
      </c>
      <c r="Q1145" s="12">
        <v>1341</v>
      </c>
      <c r="R1145" s="12">
        <v>118101.87</v>
      </c>
      <c r="T1145" s="12">
        <v>447</v>
      </c>
      <c r="U1145" s="12">
        <v>39367.289999999994</v>
      </c>
      <c r="W1145" s="12">
        <v>0</v>
      </c>
      <c r="X1145" s="12">
        <v>0</v>
      </c>
      <c r="Z1145" s="12">
        <v>0</v>
      </c>
      <c r="AA1145" s="12">
        <v>0</v>
      </c>
      <c r="AC1145" s="12">
        <v>0</v>
      </c>
      <c r="AD1145" s="12">
        <v>0</v>
      </c>
      <c r="AF1145" s="12">
        <v>0</v>
      </c>
      <c r="AG1145" s="12">
        <v>0</v>
      </c>
      <c r="AI1145" s="12">
        <v>0</v>
      </c>
      <c r="AJ1145" s="12">
        <v>0</v>
      </c>
      <c r="AL1145" s="12">
        <v>0</v>
      </c>
      <c r="AM1145" s="12">
        <v>0</v>
      </c>
      <c r="AO1145" s="12">
        <v>0</v>
      </c>
      <c r="AP1145" s="12">
        <v>0</v>
      </c>
      <c r="AR1145" s="12">
        <v>0</v>
      </c>
      <c r="AS1145" s="12">
        <v>0</v>
      </c>
      <c r="AU1145" s="12">
        <v>0</v>
      </c>
      <c r="AV1145" s="12">
        <v>0</v>
      </c>
      <c r="AX1145" s="12">
        <v>0</v>
      </c>
      <c r="AY1145" s="12">
        <v>0</v>
      </c>
    </row>
    <row r="1146" spans="2:51" x14ac:dyDescent="0.25">
      <c r="B1146" s="2">
        <v>1012</v>
      </c>
      <c r="C1146" s="1" t="str">
        <v xml:space="preserve">Провод ПуВ нг(А)LS 1х6.0 </v>
      </c>
      <c r="D1146" s="2" t="str">
        <v>м</v>
      </c>
      <c r="E1146" s="2">
        <v>76.010000000000005</v>
      </c>
      <c r="F1146" s="2">
        <v>405</v>
      </c>
      <c r="G1146" s="3">
        <v>30784.05</v>
      </c>
      <c r="H1146" s="3">
        <v>0</v>
      </c>
      <c r="J1146" s="14">
        <v>405</v>
      </c>
      <c r="K1146" s="14">
        <v>30784.050000000003</v>
      </c>
      <c r="N1146" s="14">
        <v>0</v>
      </c>
      <c r="O1146" s="14">
        <v>0</v>
      </c>
      <c r="Q1146" s="12">
        <v>304</v>
      </c>
      <c r="R1146" s="12">
        <v>23107.040000000001</v>
      </c>
      <c r="T1146" s="12">
        <v>101</v>
      </c>
      <c r="U1146" s="12">
        <v>7677.01</v>
      </c>
      <c r="W1146" s="12">
        <v>0</v>
      </c>
      <c r="X1146" s="12">
        <v>0</v>
      </c>
      <c r="Z1146" s="12">
        <v>0</v>
      </c>
      <c r="AA1146" s="12">
        <v>0</v>
      </c>
      <c r="AC1146" s="12">
        <v>0</v>
      </c>
      <c r="AD1146" s="12">
        <v>0</v>
      </c>
      <c r="AF1146" s="12">
        <v>0</v>
      </c>
      <c r="AG1146" s="12">
        <v>0</v>
      </c>
      <c r="AI1146" s="12">
        <v>0</v>
      </c>
      <c r="AJ1146" s="12">
        <v>0</v>
      </c>
      <c r="AL1146" s="12">
        <v>0</v>
      </c>
      <c r="AM1146" s="12">
        <v>0</v>
      </c>
      <c r="AO1146" s="12">
        <v>0</v>
      </c>
      <c r="AP1146" s="12">
        <v>0</v>
      </c>
      <c r="AR1146" s="12">
        <v>0</v>
      </c>
      <c r="AS1146" s="12">
        <v>0</v>
      </c>
      <c r="AU1146" s="12">
        <v>0</v>
      </c>
      <c r="AV1146" s="12">
        <v>0</v>
      </c>
      <c r="AX1146" s="12">
        <v>0</v>
      </c>
      <c r="AY1146" s="12">
        <v>0</v>
      </c>
    </row>
    <row r="1147" spans="2:51" x14ac:dyDescent="0.25">
      <c r="B1147" s="2">
        <v>1013</v>
      </c>
      <c r="C1147" s="1" t="str">
        <v>Кабель силовой ВВГнг(А)-LS 1х4 ок-0,66</v>
      </c>
      <c r="D1147" s="2" t="str">
        <v>м</v>
      </c>
      <c r="E1147" s="2">
        <v>52.48</v>
      </c>
      <c r="F1147" s="2">
        <v>151</v>
      </c>
      <c r="G1147" s="3">
        <v>7924.48</v>
      </c>
      <c r="H1147" s="3">
        <v>0</v>
      </c>
      <c r="J1147" s="14">
        <v>151</v>
      </c>
      <c r="K1147" s="14">
        <v>7924.48</v>
      </c>
      <c r="N1147" s="14">
        <v>0</v>
      </c>
      <c r="O1147" s="14">
        <v>0</v>
      </c>
      <c r="Q1147" s="12">
        <v>114</v>
      </c>
      <c r="R1147" s="12">
        <v>5982.7199999999993</v>
      </c>
      <c r="T1147" s="12">
        <v>37</v>
      </c>
      <c r="U1147" s="12">
        <v>1941.76</v>
      </c>
      <c r="W1147" s="12">
        <v>0</v>
      </c>
      <c r="X1147" s="12">
        <v>0</v>
      </c>
      <c r="Z1147" s="12">
        <v>0</v>
      </c>
      <c r="AA1147" s="12">
        <v>0</v>
      </c>
      <c r="AC1147" s="12">
        <v>0</v>
      </c>
      <c r="AD1147" s="12">
        <v>0</v>
      </c>
      <c r="AF1147" s="12">
        <v>0</v>
      </c>
      <c r="AG1147" s="12">
        <v>0</v>
      </c>
      <c r="AI1147" s="12">
        <v>0</v>
      </c>
      <c r="AJ1147" s="12">
        <v>0</v>
      </c>
      <c r="AL1147" s="12">
        <v>0</v>
      </c>
      <c r="AM1147" s="12">
        <v>0</v>
      </c>
      <c r="AO1147" s="12">
        <v>0</v>
      </c>
      <c r="AP1147" s="12">
        <v>0</v>
      </c>
      <c r="AR1147" s="12">
        <v>0</v>
      </c>
      <c r="AS1147" s="12">
        <v>0</v>
      </c>
      <c r="AU1147" s="12">
        <v>0</v>
      </c>
      <c r="AV1147" s="12">
        <v>0</v>
      </c>
      <c r="AX1147" s="12">
        <v>0</v>
      </c>
      <c r="AY1147" s="12">
        <v>0</v>
      </c>
    </row>
    <row r="1148" spans="2:51" x14ac:dyDescent="0.25">
      <c r="B1148" s="2">
        <v>1014</v>
      </c>
      <c r="C1148" s="1" t="str">
        <v>Провод силовой ПуВнг(А)-LS 10</v>
      </c>
      <c r="D1148" s="2" t="str">
        <v>м</v>
      </c>
      <c r="E1148" s="2">
        <v>122.14</v>
      </c>
      <c r="F1148" s="2">
        <v>303</v>
      </c>
      <c r="G1148" s="3">
        <v>37008.42</v>
      </c>
      <c r="H1148" s="3">
        <v>0</v>
      </c>
      <c r="J1148" s="14">
        <v>303</v>
      </c>
      <c r="K1148" s="14">
        <v>37008.42</v>
      </c>
      <c r="N1148" s="14">
        <v>0</v>
      </c>
      <c r="O1148" s="14">
        <v>0</v>
      </c>
      <c r="Q1148" s="12">
        <v>0</v>
      </c>
      <c r="R1148" s="12">
        <v>0</v>
      </c>
      <c r="T1148" s="12">
        <v>303</v>
      </c>
      <c r="U1148" s="12">
        <v>37008.42</v>
      </c>
      <c r="W1148" s="12">
        <v>0</v>
      </c>
      <c r="X1148" s="12">
        <v>0</v>
      </c>
      <c r="Z1148" s="12">
        <v>0</v>
      </c>
      <c r="AA1148" s="12">
        <v>0</v>
      </c>
      <c r="AC1148" s="12">
        <v>0</v>
      </c>
      <c r="AD1148" s="12">
        <v>0</v>
      </c>
      <c r="AF1148" s="12">
        <v>0</v>
      </c>
      <c r="AG1148" s="12">
        <v>0</v>
      </c>
      <c r="AI1148" s="12">
        <v>0</v>
      </c>
      <c r="AJ1148" s="12">
        <v>0</v>
      </c>
      <c r="AL1148" s="12">
        <v>0</v>
      </c>
      <c r="AM1148" s="12">
        <v>0</v>
      </c>
      <c r="AO1148" s="12">
        <v>0</v>
      </c>
      <c r="AP1148" s="12">
        <v>0</v>
      </c>
      <c r="AR1148" s="12">
        <v>0</v>
      </c>
      <c r="AS1148" s="12">
        <v>0</v>
      </c>
      <c r="AU1148" s="12">
        <v>0</v>
      </c>
      <c r="AV1148" s="12">
        <v>0</v>
      </c>
      <c r="AX1148" s="12">
        <v>0</v>
      </c>
      <c r="AY1148" s="12">
        <v>0</v>
      </c>
    </row>
    <row r="1149" spans="2:51" x14ac:dyDescent="0.25">
      <c r="B1149" s="2">
        <v>1015</v>
      </c>
      <c r="C1149" s="1" t="str">
        <v>Монтаж кабеля по кирпичной кладке и затягивание в трубы до 30мм2</v>
      </c>
      <c r="D1149" s="2" t="str">
        <v>м</v>
      </c>
      <c r="E1149" s="2">
        <v>88.07</v>
      </c>
      <c r="F1149" s="2">
        <v>859</v>
      </c>
      <c r="G1149" s="3">
        <v>0</v>
      </c>
      <c r="H1149" s="3">
        <v>75652.13</v>
      </c>
      <c r="J1149" s="14">
        <v>859</v>
      </c>
      <c r="K1149" s="14">
        <v>75652.12999999999</v>
      </c>
      <c r="N1149" s="14">
        <v>0</v>
      </c>
      <c r="O1149" s="14">
        <v>0</v>
      </c>
      <c r="Q1149" s="12">
        <v>418</v>
      </c>
      <c r="R1149" s="12">
        <v>36813.259999999995</v>
      </c>
      <c r="T1149" s="12">
        <v>441</v>
      </c>
      <c r="U1149" s="12">
        <v>38838.869999999995</v>
      </c>
      <c r="W1149" s="12">
        <v>0</v>
      </c>
      <c r="X1149" s="12">
        <v>0</v>
      </c>
      <c r="Z1149" s="12">
        <v>0</v>
      </c>
      <c r="AA1149" s="12">
        <v>0</v>
      </c>
      <c r="AC1149" s="12">
        <v>0</v>
      </c>
      <c r="AD1149" s="12">
        <v>0</v>
      </c>
      <c r="AF1149" s="12">
        <v>0</v>
      </c>
      <c r="AG1149" s="12">
        <v>0</v>
      </c>
      <c r="AI1149" s="12">
        <v>0</v>
      </c>
      <c r="AJ1149" s="12">
        <v>0</v>
      </c>
      <c r="AL1149" s="12">
        <v>0</v>
      </c>
      <c r="AM1149" s="12">
        <v>0</v>
      </c>
      <c r="AO1149" s="12">
        <v>0</v>
      </c>
      <c r="AP1149" s="12">
        <v>0</v>
      </c>
      <c r="AR1149" s="12">
        <v>0</v>
      </c>
      <c r="AS1149" s="12">
        <v>0</v>
      </c>
      <c r="AU1149" s="12">
        <v>0</v>
      </c>
      <c r="AV1149" s="12">
        <v>0</v>
      </c>
      <c r="AX1149" s="12">
        <v>0</v>
      </c>
      <c r="AY1149" s="12">
        <v>0</v>
      </c>
    </row>
    <row r="1150" spans="2:51" x14ac:dyDescent="0.25">
      <c r="B1150" s="2">
        <v>1016</v>
      </c>
      <c r="C1150" s="1" t="str">
        <v>Кабель ВВГ -П нг(А)FRLS 3х1.5 0.66кВ (бухта)</v>
      </c>
      <c r="D1150" s="2" t="str">
        <v>м</v>
      </c>
      <c r="E1150" s="2">
        <v>74.73</v>
      </c>
      <c r="F1150" s="2">
        <v>96</v>
      </c>
      <c r="G1150" s="3">
        <v>7174.08</v>
      </c>
      <c r="H1150" s="3">
        <v>0</v>
      </c>
      <c r="J1150" s="14">
        <v>96</v>
      </c>
      <c r="K1150" s="14">
        <v>7174.08</v>
      </c>
      <c r="N1150" s="14">
        <v>0</v>
      </c>
      <c r="O1150" s="14">
        <v>0</v>
      </c>
      <c r="Q1150" s="12">
        <v>0</v>
      </c>
      <c r="R1150" s="12">
        <v>0</v>
      </c>
      <c r="T1150" s="12">
        <v>96</v>
      </c>
      <c r="U1150" s="12">
        <v>7174.08</v>
      </c>
      <c r="W1150" s="12">
        <v>0</v>
      </c>
      <c r="X1150" s="12">
        <v>0</v>
      </c>
      <c r="Z1150" s="12">
        <v>0</v>
      </c>
      <c r="AA1150" s="12">
        <v>0</v>
      </c>
      <c r="AC1150" s="12">
        <v>0</v>
      </c>
      <c r="AD1150" s="12">
        <v>0</v>
      </c>
      <c r="AF1150" s="12">
        <v>0</v>
      </c>
      <c r="AG1150" s="12">
        <v>0</v>
      </c>
      <c r="AI1150" s="12">
        <v>0</v>
      </c>
      <c r="AJ1150" s="12">
        <v>0</v>
      </c>
      <c r="AL1150" s="12">
        <v>0</v>
      </c>
      <c r="AM1150" s="12">
        <v>0</v>
      </c>
      <c r="AO1150" s="12">
        <v>0</v>
      </c>
      <c r="AP1150" s="12">
        <v>0</v>
      </c>
      <c r="AR1150" s="12">
        <v>0</v>
      </c>
      <c r="AS1150" s="12">
        <v>0</v>
      </c>
      <c r="AU1150" s="12">
        <v>0</v>
      </c>
      <c r="AV1150" s="12">
        <v>0</v>
      </c>
      <c r="AX1150" s="12">
        <v>0</v>
      </c>
      <c r="AY1150" s="12">
        <v>0</v>
      </c>
    </row>
    <row r="1151" spans="2:51" x14ac:dyDescent="0.25">
      <c r="B1151" s="2">
        <v>1017</v>
      </c>
      <c r="C1151" s="1" t="str">
        <v>Монтаж кабеля по кирпичной кладке и затягивание в трубы до 30мм2</v>
      </c>
      <c r="D1151" s="2" t="str">
        <v>м</v>
      </c>
      <c r="E1151" s="2">
        <v>88.07</v>
      </c>
      <c r="F1151" s="2">
        <v>96</v>
      </c>
      <c r="G1151" s="3">
        <v>0</v>
      </c>
      <c r="H1151" s="3">
        <v>8454.7199999999993</v>
      </c>
      <c r="J1151" s="14">
        <v>96</v>
      </c>
      <c r="K1151" s="14">
        <v>8454.7199999999993</v>
      </c>
      <c r="N1151" s="14">
        <v>0</v>
      </c>
      <c r="O1151" s="14">
        <v>0</v>
      </c>
      <c r="Q1151" s="12">
        <v>0</v>
      </c>
      <c r="R1151" s="12">
        <v>0</v>
      </c>
      <c r="T1151" s="12">
        <v>96</v>
      </c>
      <c r="U1151" s="12">
        <v>8454.7199999999993</v>
      </c>
      <c r="W1151" s="12">
        <v>0</v>
      </c>
      <c r="X1151" s="12">
        <v>0</v>
      </c>
      <c r="Z1151" s="12">
        <v>0</v>
      </c>
      <c r="AA1151" s="12">
        <v>0</v>
      </c>
      <c r="AC1151" s="12">
        <v>0</v>
      </c>
      <c r="AD1151" s="12">
        <v>0</v>
      </c>
      <c r="AF1151" s="12">
        <v>0</v>
      </c>
      <c r="AG1151" s="12">
        <v>0</v>
      </c>
      <c r="AI1151" s="12">
        <v>0</v>
      </c>
      <c r="AJ1151" s="12">
        <v>0</v>
      </c>
      <c r="AL1151" s="12">
        <v>0</v>
      </c>
      <c r="AM1151" s="12">
        <v>0</v>
      </c>
      <c r="AO1151" s="12">
        <v>0</v>
      </c>
      <c r="AP1151" s="12">
        <v>0</v>
      </c>
      <c r="AR1151" s="12">
        <v>0</v>
      </c>
      <c r="AS1151" s="12">
        <v>0</v>
      </c>
      <c r="AU1151" s="12">
        <v>0</v>
      </c>
      <c r="AV1151" s="12">
        <v>0</v>
      </c>
      <c r="AX1151" s="12">
        <v>0</v>
      </c>
      <c r="AY1151" s="12">
        <v>0</v>
      </c>
    </row>
    <row r="1152" spans="2:51" x14ac:dyDescent="0.25">
      <c r="B1152" s="2">
        <v>0</v>
      </c>
      <c r="C1152" s="1" t="str">
        <v>4.Электрортехнические изделия</v>
      </c>
      <c r="D1152" s="2">
        <v>0</v>
      </c>
      <c r="E1152" s="2">
        <v>0</v>
      </c>
      <c r="F1152" s="2">
        <v>0</v>
      </c>
      <c r="G1152" s="3">
        <v>0</v>
      </c>
      <c r="H1152" s="3">
        <v>0</v>
      </c>
      <c r="J1152" s="14">
        <v>0</v>
      </c>
      <c r="K1152" s="14">
        <v>0</v>
      </c>
      <c r="N1152" s="14">
        <v>0</v>
      </c>
      <c r="O1152" s="14">
        <v>0</v>
      </c>
      <c r="Q1152" s="12">
        <v>0</v>
      </c>
      <c r="R1152" s="12">
        <v>0</v>
      </c>
      <c r="T1152" s="12">
        <v>0</v>
      </c>
      <c r="U1152" s="12">
        <v>0</v>
      </c>
      <c r="W1152" s="12">
        <v>0</v>
      </c>
      <c r="X1152" s="12">
        <v>0</v>
      </c>
      <c r="Z1152" s="12">
        <v>0</v>
      </c>
      <c r="AA1152" s="12">
        <v>0</v>
      </c>
      <c r="AC1152" s="12">
        <v>0</v>
      </c>
      <c r="AD1152" s="12">
        <v>0</v>
      </c>
      <c r="AF1152" s="12">
        <v>0</v>
      </c>
      <c r="AG1152" s="12">
        <v>0</v>
      </c>
      <c r="AI1152" s="12">
        <v>0</v>
      </c>
      <c r="AJ1152" s="12">
        <v>0</v>
      </c>
      <c r="AL1152" s="12">
        <v>0</v>
      </c>
      <c r="AM1152" s="12">
        <v>0</v>
      </c>
      <c r="AO1152" s="12">
        <v>0</v>
      </c>
      <c r="AP1152" s="12">
        <v>0</v>
      </c>
      <c r="AR1152" s="12">
        <v>0</v>
      </c>
      <c r="AS1152" s="12">
        <v>0</v>
      </c>
      <c r="AU1152" s="12">
        <v>0</v>
      </c>
      <c r="AV1152" s="12">
        <v>0</v>
      </c>
      <c r="AX1152" s="12">
        <v>0</v>
      </c>
      <c r="AY1152" s="12">
        <v>0</v>
      </c>
    </row>
    <row r="1153" spans="2:51" x14ac:dyDescent="0.25">
      <c r="B1153" s="2">
        <v>1018</v>
      </c>
      <c r="C1153" s="1" t="str">
        <v>BRITE Розетка двойная с заземлением с защитными шторками и крышкой 16А в сборе IP44 РСбш12-3-44-БрБ белый</v>
      </c>
      <c r="D1153" s="2" t="str">
        <v>шт</v>
      </c>
      <c r="E1153" s="2">
        <v>361</v>
      </c>
      <c r="F1153" s="2">
        <v>16</v>
      </c>
      <c r="G1153" s="3">
        <v>5776</v>
      </c>
      <c r="H1153" s="3">
        <v>0</v>
      </c>
      <c r="J1153" s="14">
        <v>0</v>
      </c>
      <c r="K1153" s="14">
        <v>0</v>
      </c>
      <c r="N1153" s="14">
        <v>16</v>
      </c>
      <c r="O1153" s="14">
        <v>5776</v>
      </c>
      <c r="Q1153" s="12">
        <v>0</v>
      </c>
      <c r="R1153" s="12">
        <v>0</v>
      </c>
      <c r="T1153" s="12">
        <v>0</v>
      </c>
      <c r="U1153" s="12">
        <v>0</v>
      </c>
      <c r="W1153" s="12">
        <v>0</v>
      </c>
      <c r="X1153" s="12">
        <v>0</v>
      </c>
      <c r="Z1153" s="12">
        <v>0</v>
      </c>
      <c r="AA1153" s="12">
        <v>0</v>
      </c>
      <c r="AC1153" s="12">
        <v>0</v>
      </c>
      <c r="AD1153" s="12">
        <v>0</v>
      </c>
      <c r="AF1153" s="12">
        <v>0</v>
      </c>
      <c r="AG1153" s="12">
        <v>0</v>
      </c>
      <c r="AI1153" s="12">
        <v>0</v>
      </c>
      <c r="AJ1153" s="12">
        <v>0</v>
      </c>
      <c r="AL1153" s="12">
        <v>0</v>
      </c>
      <c r="AM1153" s="12">
        <v>0</v>
      </c>
      <c r="AO1153" s="12">
        <v>0</v>
      </c>
      <c r="AP1153" s="12">
        <v>0</v>
      </c>
      <c r="AR1153" s="12">
        <v>0</v>
      </c>
      <c r="AS1153" s="12">
        <v>0</v>
      </c>
      <c r="AU1153" s="12">
        <v>0</v>
      </c>
      <c r="AV1153" s="12">
        <v>0</v>
      </c>
      <c r="AX1153" s="12">
        <v>0</v>
      </c>
      <c r="AY1153" s="12">
        <v>0</v>
      </c>
    </row>
    <row r="1154" spans="2:51" x14ac:dyDescent="0.25">
      <c r="B1154" s="2">
        <v>1019</v>
      </c>
      <c r="C1154" s="1" t="str">
        <v>Розетка ATLASDESIGN двойная с заземлением со шторками 16А в сборе белый</v>
      </c>
      <c r="D1154" s="2" t="str">
        <v>шт</v>
      </c>
      <c r="E1154" s="2">
        <v>287.70999999999998</v>
      </c>
      <c r="F1154" s="2">
        <v>177</v>
      </c>
      <c r="G1154" s="3">
        <v>50924.67</v>
      </c>
      <c r="H1154" s="3">
        <v>0</v>
      </c>
      <c r="J1154" s="14">
        <v>0</v>
      </c>
      <c r="K1154" s="14">
        <v>0</v>
      </c>
      <c r="N1154" s="14">
        <v>177</v>
      </c>
      <c r="O1154" s="14">
        <v>50924.67</v>
      </c>
      <c r="Q1154" s="12">
        <v>0</v>
      </c>
      <c r="R1154" s="12">
        <v>0</v>
      </c>
      <c r="T1154" s="12">
        <v>0</v>
      </c>
      <c r="U1154" s="12">
        <v>0</v>
      </c>
      <c r="W1154" s="12">
        <v>0</v>
      </c>
      <c r="X1154" s="12">
        <v>0</v>
      </c>
      <c r="Z1154" s="12">
        <v>0</v>
      </c>
      <c r="AA1154" s="12">
        <v>0</v>
      </c>
      <c r="AC1154" s="12">
        <v>0</v>
      </c>
      <c r="AD1154" s="12">
        <v>0</v>
      </c>
      <c r="AF1154" s="12">
        <v>0</v>
      </c>
      <c r="AG1154" s="12">
        <v>0</v>
      </c>
      <c r="AI1154" s="12">
        <v>0</v>
      </c>
      <c r="AJ1154" s="12">
        <v>0</v>
      </c>
      <c r="AL1154" s="12">
        <v>0</v>
      </c>
      <c r="AM1154" s="12">
        <v>0</v>
      </c>
      <c r="AO1154" s="12">
        <v>0</v>
      </c>
      <c r="AP1154" s="12">
        <v>0</v>
      </c>
      <c r="AR1154" s="12">
        <v>0</v>
      </c>
      <c r="AS1154" s="12">
        <v>0</v>
      </c>
      <c r="AU1154" s="12">
        <v>0</v>
      </c>
      <c r="AV1154" s="12">
        <v>0</v>
      </c>
      <c r="AX1154" s="12">
        <v>0</v>
      </c>
      <c r="AY1154" s="12">
        <v>0</v>
      </c>
    </row>
    <row r="1155" spans="2:51" x14ac:dyDescent="0.25">
      <c r="B1155" s="2">
        <v>1020</v>
      </c>
      <c r="C1155" s="1" t="str">
        <v>Монтаж и подключение розеток скрытой установки</v>
      </c>
      <c r="D1155" s="2" t="str">
        <v>шт</v>
      </c>
      <c r="E1155" s="2">
        <v>192.15</v>
      </c>
      <c r="F1155" s="2">
        <v>193</v>
      </c>
      <c r="G1155" s="3">
        <v>0</v>
      </c>
      <c r="H1155" s="3">
        <v>37084.949999999997</v>
      </c>
      <c r="J1155" s="14">
        <v>0</v>
      </c>
      <c r="K1155" s="14">
        <v>0</v>
      </c>
      <c r="N1155" s="14">
        <v>193</v>
      </c>
      <c r="O1155" s="14">
        <v>37084.950000000004</v>
      </c>
      <c r="Q1155" s="12">
        <v>0</v>
      </c>
      <c r="R1155" s="12">
        <v>0</v>
      </c>
      <c r="T1155" s="12">
        <v>0</v>
      </c>
      <c r="U1155" s="12">
        <v>0</v>
      </c>
      <c r="W1155" s="12">
        <v>0</v>
      </c>
      <c r="X1155" s="12">
        <v>0</v>
      </c>
      <c r="Z1155" s="12">
        <v>0</v>
      </c>
      <c r="AA1155" s="12">
        <v>0</v>
      </c>
      <c r="AC1155" s="12">
        <v>0</v>
      </c>
      <c r="AD1155" s="12">
        <v>0</v>
      </c>
      <c r="AF1155" s="12">
        <v>0</v>
      </c>
      <c r="AG1155" s="12">
        <v>0</v>
      </c>
      <c r="AI1155" s="12">
        <v>0</v>
      </c>
      <c r="AJ1155" s="12">
        <v>0</v>
      </c>
      <c r="AL1155" s="12">
        <v>0</v>
      </c>
      <c r="AM1155" s="12">
        <v>0</v>
      </c>
      <c r="AO1155" s="12">
        <v>0</v>
      </c>
      <c r="AP1155" s="12">
        <v>0</v>
      </c>
      <c r="AR1155" s="12">
        <v>0</v>
      </c>
      <c r="AS1155" s="12">
        <v>0</v>
      </c>
      <c r="AU1155" s="12">
        <v>0</v>
      </c>
      <c r="AV1155" s="12">
        <v>0</v>
      </c>
      <c r="AX1155" s="12">
        <v>0</v>
      </c>
      <c r="AY1155" s="12">
        <v>0</v>
      </c>
    </row>
    <row r="1156" spans="2:51" x14ac:dyDescent="0.25">
      <c r="B1156" s="2">
        <v>1021</v>
      </c>
      <c r="C1156" s="1" t="str">
        <v>ЭТЮД Розетка наружная с заземлением со шторками белая (на роутер)</v>
      </c>
      <c r="D1156" s="2" t="str">
        <v>шт</v>
      </c>
      <c r="E1156" s="2">
        <v>170.8</v>
      </c>
      <c r="F1156" s="2">
        <v>16</v>
      </c>
      <c r="G1156" s="3">
        <v>2732.8</v>
      </c>
      <c r="H1156" s="3">
        <v>0</v>
      </c>
      <c r="J1156" s="14">
        <v>0</v>
      </c>
      <c r="K1156" s="14">
        <v>0</v>
      </c>
      <c r="N1156" s="14">
        <v>16</v>
      </c>
      <c r="O1156" s="14">
        <v>2732.8</v>
      </c>
      <c r="Q1156" s="12">
        <v>0</v>
      </c>
      <c r="R1156" s="12">
        <v>0</v>
      </c>
      <c r="T1156" s="12">
        <v>0</v>
      </c>
      <c r="U1156" s="12">
        <v>0</v>
      </c>
      <c r="W1156" s="12">
        <v>0</v>
      </c>
      <c r="X1156" s="12">
        <v>0</v>
      </c>
      <c r="Z1156" s="12">
        <v>0</v>
      </c>
      <c r="AA1156" s="12">
        <v>0</v>
      </c>
      <c r="AC1156" s="12">
        <v>0</v>
      </c>
      <c r="AD1156" s="12">
        <v>0</v>
      </c>
      <c r="AF1156" s="12">
        <v>0</v>
      </c>
      <c r="AG1156" s="12">
        <v>0</v>
      </c>
      <c r="AI1156" s="12">
        <v>0</v>
      </c>
      <c r="AJ1156" s="12">
        <v>0</v>
      </c>
      <c r="AL1156" s="12">
        <v>0</v>
      </c>
      <c r="AM1156" s="12">
        <v>0</v>
      </c>
      <c r="AO1156" s="12">
        <v>0</v>
      </c>
      <c r="AP1156" s="12">
        <v>0</v>
      </c>
      <c r="AR1156" s="12">
        <v>0</v>
      </c>
      <c r="AS1156" s="12">
        <v>0</v>
      </c>
      <c r="AU1156" s="12">
        <v>0</v>
      </c>
      <c r="AV1156" s="12">
        <v>0</v>
      </c>
      <c r="AX1156" s="12">
        <v>0</v>
      </c>
      <c r="AY1156" s="12">
        <v>0</v>
      </c>
    </row>
    <row r="1157" spans="2:51" x14ac:dyDescent="0.25">
      <c r="B1157" s="2">
        <v>1022</v>
      </c>
      <c r="C1157" s="1" t="str">
        <v>Монтаж и подключение розеток и выключателей открытой установки</v>
      </c>
      <c r="D1157" s="2" t="str">
        <v>шт</v>
      </c>
      <c r="E1157" s="2">
        <v>256.2</v>
      </c>
      <c r="F1157" s="2">
        <v>16</v>
      </c>
      <c r="G1157" s="3">
        <v>0</v>
      </c>
      <c r="H1157" s="3">
        <v>4099.2</v>
      </c>
      <c r="J1157" s="14">
        <v>0</v>
      </c>
      <c r="K1157" s="14">
        <v>0</v>
      </c>
      <c r="N1157" s="14">
        <v>16</v>
      </c>
      <c r="O1157" s="14">
        <v>4099.2</v>
      </c>
      <c r="Q1157" s="12">
        <v>0</v>
      </c>
      <c r="R1157" s="12">
        <v>0</v>
      </c>
      <c r="T1157" s="12">
        <v>0</v>
      </c>
      <c r="U1157" s="12">
        <v>0</v>
      </c>
      <c r="W1157" s="12">
        <v>0</v>
      </c>
      <c r="X1157" s="12">
        <v>0</v>
      </c>
      <c r="Z1157" s="12">
        <v>0</v>
      </c>
      <c r="AA1157" s="12">
        <v>0</v>
      </c>
      <c r="AC1157" s="12">
        <v>0</v>
      </c>
      <c r="AD1157" s="12">
        <v>0</v>
      </c>
      <c r="AF1157" s="12">
        <v>0</v>
      </c>
      <c r="AG1157" s="12">
        <v>0</v>
      </c>
      <c r="AI1157" s="12">
        <v>0</v>
      </c>
      <c r="AJ1157" s="12">
        <v>0</v>
      </c>
      <c r="AL1157" s="12">
        <v>0</v>
      </c>
      <c r="AM1157" s="12">
        <v>0</v>
      </c>
      <c r="AO1157" s="12">
        <v>0</v>
      </c>
      <c r="AP1157" s="12">
        <v>0</v>
      </c>
      <c r="AR1157" s="12">
        <v>0</v>
      </c>
      <c r="AS1157" s="12">
        <v>0</v>
      </c>
      <c r="AU1157" s="12">
        <v>0</v>
      </c>
      <c r="AV1157" s="12">
        <v>0</v>
      </c>
      <c r="AX1157" s="12">
        <v>0</v>
      </c>
      <c r="AY1157" s="12">
        <v>0</v>
      </c>
    </row>
    <row r="1158" spans="2:51" x14ac:dyDescent="0.25">
      <c r="B1158" s="2">
        <v>1023</v>
      </c>
      <c r="C1158" s="1" t="str">
        <v>Разъем РШ-ВШ 32А 250В 2P+PE(ОУ) пластиковый белый Simple</v>
      </c>
      <c r="D1158" s="2" t="str">
        <v>шт</v>
      </c>
      <c r="E1158" s="2">
        <v>278.79000000000002</v>
      </c>
      <c r="F1158" s="2">
        <v>16</v>
      </c>
      <c r="G1158" s="3">
        <v>4460.6400000000003</v>
      </c>
      <c r="H1158" s="3">
        <v>0</v>
      </c>
      <c r="J1158" s="14">
        <v>0</v>
      </c>
      <c r="K1158" s="14">
        <v>0</v>
      </c>
      <c r="N1158" s="14">
        <v>16</v>
      </c>
      <c r="O1158" s="14">
        <v>4460.6400000000003</v>
      </c>
      <c r="Q1158" s="12">
        <v>0</v>
      </c>
      <c r="R1158" s="12">
        <v>0</v>
      </c>
      <c r="T1158" s="12">
        <v>0</v>
      </c>
      <c r="U1158" s="12">
        <v>0</v>
      </c>
      <c r="W1158" s="12">
        <v>0</v>
      </c>
      <c r="X1158" s="12">
        <v>0</v>
      </c>
      <c r="Z1158" s="12">
        <v>0</v>
      </c>
      <c r="AA1158" s="12">
        <v>0</v>
      </c>
      <c r="AC1158" s="12">
        <v>0</v>
      </c>
      <c r="AD1158" s="12">
        <v>0</v>
      </c>
      <c r="AF1158" s="12">
        <v>0</v>
      </c>
      <c r="AG1158" s="12">
        <v>0</v>
      </c>
      <c r="AI1158" s="12">
        <v>0</v>
      </c>
      <c r="AJ1158" s="12">
        <v>0</v>
      </c>
      <c r="AL1158" s="12">
        <v>0</v>
      </c>
      <c r="AM1158" s="12">
        <v>0</v>
      </c>
      <c r="AO1158" s="12">
        <v>0</v>
      </c>
      <c r="AP1158" s="12">
        <v>0</v>
      </c>
      <c r="AR1158" s="12">
        <v>0</v>
      </c>
      <c r="AS1158" s="12">
        <v>0</v>
      </c>
      <c r="AU1158" s="12">
        <v>0</v>
      </c>
      <c r="AV1158" s="12">
        <v>0</v>
      </c>
      <c r="AX1158" s="12">
        <v>0</v>
      </c>
      <c r="AY1158" s="12">
        <v>0</v>
      </c>
    </row>
    <row r="1159" spans="2:51" x14ac:dyDescent="0.25">
      <c r="B1159" s="2">
        <v>1024</v>
      </c>
      <c r="C1159" s="1" t="str">
        <v>Монтаж и подключение силовой розетки на электроплиту</v>
      </c>
      <c r="D1159" s="2" t="str">
        <v>шт</v>
      </c>
      <c r="E1159" s="2">
        <v>344.27</v>
      </c>
      <c r="F1159" s="2">
        <v>16</v>
      </c>
      <c r="G1159" s="3">
        <v>0</v>
      </c>
      <c r="H1159" s="3">
        <v>5508.32</v>
      </c>
      <c r="J1159" s="14">
        <v>0</v>
      </c>
      <c r="K1159" s="14">
        <v>0</v>
      </c>
      <c r="N1159" s="14">
        <v>16</v>
      </c>
      <c r="O1159" s="14">
        <v>5508.32</v>
      </c>
      <c r="Q1159" s="12">
        <v>0</v>
      </c>
      <c r="R1159" s="12">
        <v>0</v>
      </c>
      <c r="T1159" s="12">
        <v>0</v>
      </c>
      <c r="U1159" s="12">
        <v>0</v>
      </c>
      <c r="W1159" s="12">
        <v>0</v>
      </c>
      <c r="X1159" s="12">
        <v>0</v>
      </c>
      <c r="Z1159" s="12">
        <v>0</v>
      </c>
      <c r="AA1159" s="12">
        <v>0</v>
      </c>
      <c r="AC1159" s="12">
        <v>0</v>
      </c>
      <c r="AD1159" s="12">
        <v>0</v>
      </c>
      <c r="AF1159" s="12">
        <v>0</v>
      </c>
      <c r="AG1159" s="12">
        <v>0</v>
      </c>
      <c r="AI1159" s="12">
        <v>0</v>
      </c>
      <c r="AJ1159" s="12">
        <v>0</v>
      </c>
      <c r="AL1159" s="12">
        <v>0</v>
      </c>
      <c r="AM1159" s="12">
        <v>0</v>
      </c>
      <c r="AO1159" s="12">
        <v>0</v>
      </c>
      <c r="AP1159" s="12">
        <v>0</v>
      </c>
      <c r="AR1159" s="12">
        <v>0</v>
      </c>
      <c r="AS1159" s="12">
        <v>0</v>
      </c>
      <c r="AU1159" s="12">
        <v>0</v>
      </c>
      <c r="AV1159" s="12">
        <v>0</v>
      </c>
      <c r="AX1159" s="12">
        <v>0</v>
      </c>
      <c r="AY1159" s="12">
        <v>0</v>
      </c>
    </row>
    <row r="1160" spans="2:51" x14ac:dyDescent="0.25">
      <c r="B1160" s="2">
        <v>1025</v>
      </c>
      <c r="C1160" s="1" t="str">
        <v>Гермес PLUS Розетка с заземлением наружная с крышкой IP54</v>
      </c>
      <c r="D1160" s="2" t="str">
        <v>шт</v>
      </c>
      <c r="E1160" s="2">
        <v>330.93</v>
      </c>
      <c r="F1160" s="2">
        <v>2</v>
      </c>
      <c r="G1160" s="3">
        <v>661.86</v>
      </c>
      <c r="H1160" s="3">
        <v>0</v>
      </c>
      <c r="J1160" s="14">
        <v>0</v>
      </c>
      <c r="K1160" s="14">
        <v>0</v>
      </c>
      <c r="N1160" s="14">
        <v>2</v>
      </c>
      <c r="O1160" s="14">
        <v>661.86</v>
      </c>
      <c r="Q1160" s="12">
        <v>0</v>
      </c>
      <c r="R1160" s="12">
        <v>0</v>
      </c>
      <c r="T1160" s="12">
        <v>0</v>
      </c>
      <c r="U1160" s="12">
        <v>0</v>
      </c>
      <c r="W1160" s="12">
        <v>0</v>
      </c>
      <c r="X1160" s="12">
        <v>0</v>
      </c>
      <c r="Z1160" s="12">
        <v>0</v>
      </c>
      <c r="AA1160" s="12">
        <v>0</v>
      </c>
      <c r="AC1160" s="12">
        <v>0</v>
      </c>
      <c r="AD1160" s="12">
        <v>0</v>
      </c>
      <c r="AF1160" s="12">
        <v>0</v>
      </c>
      <c r="AG1160" s="12">
        <v>0</v>
      </c>
      <c r="AI1160" s="12">
        <v>0</v>
      </c>
      <c r="AJ1160" s="12">
        <v>0</v>
      </c>
      <c r="AL1160" s="12">
        <v>0</v>
      </c>
      <c r="AM1160" s="12">
        <v>0</v>
      </c>
      <c r="AO1160" s="12">
        <v>0</v>
      </c>
      <c r="AP1160" s="12">
        <v>0</v>
      </c>
      <c r="AR1160" s="12">
        <v>0</v>
      </c>
      <c r="AS1160" s="12">
        <v>0</v>
      </c>
      <c r="AU1160" s="12">
        <v>0</v>
      </c>
      <c r="AV1160" s="12">
        <v>0</v>
      </c>
      <c r="AX1160" s="12">
        <v>0</v>
      </c>
      <c r="AY1160" s="12">
        <v>0</v>
      </c>
    </row>
    <row r="1161" spans="2:51" x14ac:dyDescent="0.25">
      <c r="B1161" s="2">
        <v>1026</v>
      </c>
      <c r="C1161" s="1" t="str">
        <v>Монтаж и подключение розеток и выключателей открытой установки</v>
      </c>
      <c r="D1161" s="2" t="str">
        <v>шт</v>
      </c>
      <c r="E1161" s="2">
        <v>256.2</v>
      </c>
      <c r="F1161" s="2">
        <v>2</v>
      </c>
      <c r="G1161" s="3">
        <v>0</v>
      </c>
      <c r="H1161" s="3">
        <v>512.4</v>
      </c>
      <c r="J1161" s="14">
        <v>0</v>
      </c>
      <c r="K1161" s="14">
        <v>0</v>
      </c>
      <c r="N1161" s="14">
        <v>2</v>
      </c>
      <c r="O1161" s="14">
        <v>512.4</v>
      </c>
      <c r="Q1161" s="12">
        <v>0</v>
      </c>
      <c r="R1161" s="12">
        <v>0</v>
      </c>
      <c r="T1161" s="12">
        <v>0</v>
      </c>
      <c r="U1161" s="12">
        <v>0</v>
      </c>
      <c r="W1161" s="12">
        <v>0</v>
      </c>
      <c r="X1161" s="12">
        <v>0</v>
      </c>
      <c r="Z1161" s="12">
        <v>0</v>
      </c>
      <c r="AA1161" s="12">
        <v>0</v>
      </c>
      <c r="AC1161" s="12">
        <v>0</v>
      </c>
      <c r="AD1161" s="12">
        <v>0</v>
      </c>
      <c r="AF1161" s="12">
        <v>0</v>
      </c>
      <c r="AG1161" s="12">
        <v>0</v>
      </c>
      <c r="AI1161" s="12">
        <v>0</v>
      </c>
      <c r="AJ1161" s="12">
        <v>0</v>
      </c>
      <c r="AL1161" s="12">
        <v>0</v>
      </c>
      <c r="AM1161" s="12">
        <v>0</v>
      </c>
      <c r="AO1161" s="12">
        <v>0</v>
      </c>
      <c r="AP1161" s="12">
        <v>0</v>
      </c>
      <c r="AR1161" s="12">
        <v>0</v>
      </c>
      <c r="AS1161" s="12">
        <v>0</v>
      </c>
      <c r="AU1161" s="12">
        <v>0</v>
      </c>
      <c r="AV1161" s="12">
        <v>0</v>
      </c>
      <c r="AX1161" s="12">
        <v>0</v>
      </c>
      <c r="AY1161" s="12">
        <v>0</v>
      </c>
    </row>
    <row r="1162" spans="2:51" x14ac:dyDescent="0.25">
      <c r="B1162" s="2">
        <v>1027</v>
      </c>
      <c r="C1162" s="1" t="str">
        <v>Выключатель одноклавишный ATLASDESIGN схема 1 10АХ механизм белый</v>
      </c>
      <c r="D1162" s="2" t="str">
        <v>шт</v>
      </c>
      <c r="E1162" s="2">
        <v>136.99</v>
      </c>
      <c r="F1162" s="2">
        <v>16</v>
      </c>
      <c r="G1162" s="3">
        <v>2191.84</v>
      </c>
      <c r="H1162" s="3">
        <v>0</v>
      </c>
      <c r="J1162" s="14">
        <v>0</v>
      </c>
      <c r="K1162" s="14">
        <v>0</v>
      </c>
      <c r="N1162" s="14">
        <v>16</v>
      </c>
      <c r="O1162" s="14">
        <v>2191.84</v>
      </c>
      <c r="Q1162" s="12">
        <v>0</v>
      </c>
      <c r="R1162" s="12">
        <v>0</v>
      </c>
      <c r="T1162" s="12">
        <v>0</v>
      </c>
      <c r="U1162" s="12">
        <v>0</v>
      </c>
      <c r="W1162" s="12">
        <v>0</v>
      </c>
      <c r="X1162" s="12">
        <v>0</v>
      </c>
      <c r="Z1162" s="12">
        <v>0</v>
      </c>
      <c r="AA1162" s="12">
        <v>0</v>
      </c>
      <c r="AC1162" s="12">
        <v>0</v>
      </c>
      <c r="AD1162" s="12">
        <v>0</v>
      </c>
      <c r="AF1162" s="12">
        <v>0</v>
      </c>
      <c r="AG1162" s="12">
        <v>0</v>
      </c>
      <c r="AI1162" s="12">
        <v>0</v>
      </c>
      <c r="AJ1162" s="12">
        <v>0</v>
      </c>
      <c r="AL1162" s="12">
        <v>0</v>
      </c>
      <c r="AM1162" s="12">
        <v>0</v>
      </c>
      <c r="AO1162" s="12">
        <v>0</v>
      </c>
      <c r="AP1162" s="12">
        <v>0</v>
      </c>
      <c r="AR1162" s="12">
        <v>0</v>
      </c>
      <c r="AS1162" s="12">
        <v>0</v>
      </c>
      <c r="AU1162" s="12">
        <v>0</v>
      </c>
      <c r="AV1162" s="12">
        <v>0</v>
      </c>
      <c r="AX1162" s="12">
        <v>0</v>
      </c>
      <c r="AY1162" s="12">
        <v>0</v>
      </c>
    </row>
    <row r="1163" spans="2:51" x14ac:dyDescent="0.25">
      <c r="B1163" s="2">
        <v>1028</v>
      </c>
      <c r="C1163" s="1" t="str">
        <v>Выключатель двухклавишный ATLASDESIGN схема 5 10АХ механизм белый</v>
      </c>
      <c r="D1163" s="2" t="str">
        <v>шт</v>
      </c>
      <c r="E1163" s="2">
        <v>178.27</v>
      </c>
      <c r="F1163" s="2">
        <v>50</v>
      </c>
      <c r="G1163" s="3">
        <v>8913.5</v>
      </c>
      <c r="H1163" s="3">
        <v>0</v>
      </c>
      <c r="J1163" s="14">
        <v>0</v>
      </c>
      <c r="K1163" s="14">
        <v>0</v>
      </c>
      <c r="N1163" s="14">
        <v>50</v>
      </c>
      <c r="O1163" s="14">
        <v>8913.5</v>
      </c>
      <c r="Q1163" s="12">
        <v>0</v>
      </c>
      <c r="R1163" s="12">
        <v>0</v>
      </c>
      <c r="T1163" s="12">
        <v>0</v>
      </c>
      <c r="U1163" s="12">
        <v>0</v>
      </c>
      <c r="W1163" s="12">
        <v>0</v>
      </c>
      <c r="X1163" s="12">
        <v>0</v>
      </c>
      <c r="Z1163" s="12">
        <v>0</v>
      </c>
      <c r="AA1163" s="12">
        <v>0</v>
      </c>
      <c r="AC1163" s="12">
        <v>0</v>
      </c>
      <c r="AD1163" s="12">
        <v>0</v>
      </c>
      <c r="AF1163" s="12">
        <v>0</v>
      </c>
      <c r="AG1163" s="12">
        <v>0</v>
      </c>
      <c r="AI1163" s="12">
        <v>0</v>
      </c>
      <c r="AJ1163" s="12">
        <v>0</v>
      </c>
      <c r="AL1163" s="12">
        <v>0</v>
      </c>
      <c r="AM1163" s="12">
        <v>0</v>
      </c>
      <c r="AO1163" s="12">
        <v>0</v>
      </c>
      <c r="AP1163" s="12">
        <v>0</v>
      </c>
      <c r="AR1163" s="12">
        <v>0</v>
      </c>
      <c r="AS1163" s="12">
        <v>0</v>
      </c>
      <c r="AU1163" s="12">
        <v>0</v>
      </c>
      <c r="AV1163" s="12">
        <v>0</v>
      </c>
      <c r="AX1163" s="12">
        <v>0</v>
      </c>
      <c r="AY1163" s="12">
        <v>0</v>
      </c>
    </row>
    <row r="1164" spans="2:51" x14ac:dyDescent="0.25">
      <c r="B1164" s="2">
        <v>1029</v>
      </c>
      <c r="C1164" s="1" t="str">
        <v>Выключатель трехклавишный ATLASDESIGN схема 1+1+1 10АХ механизм белый</v>
      </c>
      <c r="D1164" s="2" t="str">
        <v>шт</v>
      </c>
      <c r="E1164" s="2">
        <v>274</v>
      </c>
      <c r="F1164" s="2">
        <v>16</v>
      </c>
      <c r="G1164" s="3">
        <v>4384</v>
      </c>
      <c r="H1164" s="3">
        <v>0</v>
      </c>
      <c r="J1164" s="14">
        <v>0</v>
      </c>
      <c r="K1164" s="14">
        <v>0</v>
      </c>
      <c r="N1164" s="14">
        <v>16</v>
      </c>
      <c r="O1164" s="14">
        <v>4384</v>
      </c>
      <c r="Q1164" s="12">
        <v>0</v>
      </c>
      <c r="R1164" s="12">
        <v>0</v>
      </c>
      <c r="T1164" s="12">
        <v>0</v>
      </c>
      <c r="U1164" s="12">
        <v>0</v>
      </c>
      <c r="W1164" s="12">
        <v>0</v>
      </c>
      <c r="X1164" s="12">
        <v>0</v>
      </c>
      <c r="Z1164" s="12">
        <v>0</v>
      </c>
      <c r="AA1164" s="12">
        <v>0</v>
      </c>
      <c r="AC1164" s="12">
        <v>0</v>
      </c>
      <c r="AD1164" s="12">
        <v>0</v>
      </c>
      <c r="AF1164" s="12">
        <v>0</v>
      </c>
      <c r="AG1164" s="12">
        <v>0</v>
      </c>
      <c r="AI1164" s="12">
        <v>0</v>
      </c>
      <c r="AJ1164" s="12">
        <v>0</v>
      </c>
      <c r="AL1164" s="12">
        <v>0</v>
      </c>
      <c r="AM1164" s="12">
        <v>0</v>
      </c>
      <c r="AO1164" s="12">
        <v>0</v>
      </c>
      <c r="AP1164" s="12">
        <v>0</v>
      </c>
      <c r="AR1164" s="12">
        <v>0</v>
      </c>
      <c r="AS1164" s="12">
        <v>0</v>
      </c>
      <c r="AU1164" s="12">
        <v>0</v>
      </c>
      <c r="AV1164" s="12">
        <v>0</v>
      </c>
      <c r="AX1164" s="12">
        <v>0</v>
      </c>
      <c r="AY1164" s="12">
        <v>0</v>
      </c>
    </row>
    <row r="1165" spans="2:51" x14ac:dyDescent="0.25">
      <c r="B1165" s="2">
        <v>1030</v>
      </c>
      <c r="C1165" s="1" t="str">
        <v>Рамка однопостовая ATLASDESIGN белый</v>
      </c>
      <c r="D1165" s="2" t="str">
        <v>шт</v>
      </c>
      <c r="E1165" s="2">
        <v>44.84</v>
      </c>
      <c r="F1165" s="2">
        <v>82</v>
      </c>
      <c r="G1165" s="3">
        <v>3676.88</v>
      </c>
      <c r="H1165" s="3">
        <v>0</v>
      </c>
      <c r="J1165" s="14">
        <v>0</v>
      </c>
      <c r="K1165" s="14">
        <v>0</v>
      </c>
      <c r="N1165" s="14">
        <v>82</v>
      </c>
      <c r="O1165" s="14">
        <v>3676.88</v>
      </c>
      <c r="Q1165" s="12">
        <v>0</v>
      </c>
      <c r="R1165" s="12">
        <v>0</v>
      </c>
      <c r="T1165" s="12">
        <v>0</v>
      </c>
      <c r="U1165" s="12">
        <v>0</v>
      </c>
      <c r="W1165" s="12">
        <v>0</v>
      </c>
      <c r="X1165" s="12">
        <v>0</v>
      </c>
      <c r="Z1165" s="12">
        <v>0</v>
      </c>
      <c r="AA1165" s="12">
        <v>0</v>
      </c>
      <c r="AC1165" s="12">
        <v>0</v>
      </c>
      <c r="AD1165" s="12">
        <v>0</v>
      </c>
      <c r="AF1165" s="12">
        <v>0</v>
      </c>
      <c r="AG1165" s="12">
        <v>0</v>
      </c>
      <c r="AI1165" s="12">
        <v>0</v>
      </c>
      <c r="AJ1165" s="12">
        <v>0</v>
      </c>
      <c r="AL1165" s="12">
        <v>0</v>
      </c>
      <c r="AM1165" s="12">
        <v>0</v>
      </c>
      <c r="AO1165" s="12">
        <v>0</v>
      </c>
      <c r="AP1165" s="12">
        <v>0</v>
      </c>
      <c r="AR1165" s="12">
        <v>0</v>
      </c>
      <c r="AS1165" s="12">
        <v>0</v>
      </c>
      <c r="AU1165" s="12">
        <v>0</v>
      </c>
      <c r="AV1165" s="12">
        <v>0</v>
      </c>
      <c r="AX1165" s="12">
        <v>0</v>
      </c>
      <c r="AY1165" s="12">
        <v>0</v>
      </c>
    </row>
    <row r="1166" spans="2:51" x14ac:dyDescent="0.25">
      <c r="B1166" s="2">
        <v>1031</v>
      </c>
      <c r="C1166" s="1" t="str">
        <v>Монтаж и подключение выключателей скрытой установки</v>
      </c>
      <c r="D1166" s="2" t="str">
        <v>шт</v>
      </c>
      <c r="E1166" s="2">
        <v>192.15</v>
      </c>
      <c r="F1166" s="2">
        <v>82</v>
      </c>
      <c r="G1166" s="3">
        <v>0</v>
      </c>
      <c r="H1166" s="3">
        <v>15756.3</v>
      </c>
      <c r="J1166" s="14">
        <v>0</v>
      </c>
      <c r="K1166" s="14">
        <v>0</v>
      </c>
      <c r="N1166" s="14">
        <v>82</v>
      </c>
      <c r="O1166" s="14">
        <v>15756.300000000001</v>
      </c>
      <c r="Q1166" s="12">
        <v>0</v>
      </c>
      <c r="R1166" s="12">
        <v>0</v>
      </c>
      <c r="T1166" s="12">
        <v>0</v>
      </c>
      <c r="U1166" s="12">
        <v>0</v>
      </c>
      <c r="W1166" s="12">
        <v>0</v>
      </c>
      <c r="X1166" s="12">
        <v>0</v>
      </c>
      <c r="Z1166" s="12">
        <v>0</v>
      </c>
      <c r="AA1166" s="12">
        <v>0</v>
      </c>
      <c r="AC1166" s="12">
        <v>0</v>
      </c>
      <c r="AD1166" s="12">
        <v>0</v>
      </c>
      <c r="AF1166" s="12">
        <v>0</v>
      </c>
      <c r="AG1166" s="12">
        <v>0</v>
      </c>
      <c r="AI1166" s="12">
        <v>0</v>
      </c>
      <c r="AJ1166" s="12">
        <v>0</v>
      </c>
      <c r="AL1166" s="12">
        <v>0</v>
      </c>
      <c r="AM1166" s="12">
        <v>0</v>
      </c>
      <c r="AO1166" s="12">
        <v>0</v>
      </c>
      <c r="AP1166" s="12">
        <v>0</v>
      </c>
      <c r="AR1166" s="12">
        <v>0</v>
      </c>
      <c r="AS1166" s="12">
        <v>0</v>
      </c>
      <c r="AU1166" s="12">
        <v>0</v>
      </c>
      <c r="AV1166" s="12">
        <v>0</v>
      </c>
      <c r="AX1166" s="12">
        <v>0</v>
      </c>
      <c r="AY1166" s="12">
        <v>0</v>
      </c>
    </row>
    <row r="1167" spans="2:51" x14ac:dyDescent="0.25">
      <c r="B1167" s="2">
        <v>1032</v>
      </c>
      <c r="C1167" s="1" t="str">
        <v>КРЗ-0,4</v>
      </c>
      <c r="D1167" s="2" t="str">
        <v>шт</v>
      </c>
      <c r="E1167" s="2">
        <v>285.02</v>
      </c>
      <c r="F1167" s="2">
        <v>16</v>
      </c>
      <c r="G1167" s="3">
        <v>4560.32</v>
      </c>
      <c r="H1167" s="3">
        <v>0</v>
      </c>
      <c r="J1167" s="14">
        <v>0</v>
      </c>
      <c r="K1167" s="14">
        <v>0</v>
      </c>
      <c r="N1167" s="14">
        <v>16</v>
      </c>
      <c r="O1167" s="14">
        <v>4560.32</v>
      </c>
      <c r="Q1167" s="12">
        <v>0</v>
      </c>
      <c r="R1167" s="12">
        <v>0</v>
      </c>
      <c r="T1167" s="12">
        <v>0</v>
      </c>
      <c r="U1167" s="12">
        <v>0</v>
      </c>
      <c r="W1167" s="12">
        <v>0</v>
      </c>
      <c r="X1167" s="12">
        <v>0</v>
      </c>
      <c r="Z1167" s="12">
        <v>0</v>
      </c>
      <c r="AA1167" s="12">
        <v>0</v>
      </c>
      <c r="AC1167" s="12">
        <v>0</v>
      </c>
      <c r="AD1167" s="12">
        <v>0</v>
      </c>
      <c r="AF1167" s="12">
        <v>0</v>
      </c>
      <c r="AG1167" s="12">
        <v>0</v>
      </c>
      <c r="AI1167" s="12">
        <v>0</v>
      </c>
      <c r="AJ1167" s="12">
        <v>0</v>
      </c>
      <c r="AL1167" s="12">
        <v>0</v>
      </c>
      <c r="AM1167" s="12">
        <v>0</v>
      </c>
      <c r="AO1167" s="12">
        <v>0</v>
      </c>
      <c r="AP1167" s="12">
        <v>0</v>
      </c>
      <c r="AR1167" s="12">
        <v>0</v>
      </c>
      <c r="AS1167" s="12">
        <v>0</v>
      </c>
      <c r="AU1167" s="12">
        <v>0</v>
      </c>
      <c r="AV1167" s="12">
        <v>0</v>
      </c>
      <c r="AX1167" s="12">
        <v>0</v>
      </c>
      <c r="AY1167" s="12">
        <v>0</v>
      </c>
    </row>
    <row r="1168" spans="2:51" x14ac:dyDescent="0.25">
      <c r="B1168" s="2">
        <v>1033</v>
      </c>
      <c r="C1168" s="1" t="str">
        <v>Монтаж и подключение коробки заземления КРЗ</v>
      </c>
      <c r="D1168" s="2" t="str">
        <v>шт</v>
      </c>
      <c r="E1168" s="2">
        <v>343.74</v>
      </c>
      <c r="F1168" s="2">
        <v>16</v>
      </c>
      <c r="G1168" s="3">
        <v>0</v>
      </c>
      <c r="H1168" s="3">
        <v>5499.84</v>
      </c>
      <c r="J1168" s="14">
        <v>0</v>
      </c>
      <c r="K1168" s="14">
        <v>0</v>
      </c>
      <c r="N1168" s="14">
        <v>16</v>
      </c>
      <c r="O1168" s="14">
        <v>5499.84</v>
      </c>
      <c r="Q1168" s="12">
        <v>0</v>
      </c>
      <c r="R1168" s="12">
        <v>0</v>
      </c>
      <c r="T1168" s="12">
        <v>0</v>
      </c>
      <c r="U1168" s="12">
        <v>0</v>
      </c>
      <c r="W1168" s="12">
        <v>0</v>
      </c>
      <c r="X1168" s="12">
        <v>0</v>
      </c>
      <c r="Z1168" s="12">
        <v>0</v>
      </c>
      <c r="AA1168" s="12">
        <v>0</v>
      </c>
      <c r="AC1168" s="12">
        <v>0</v>
      </c>
      <c r="AD1168" s="12">
        <v>0</v>
      </c>
      <c r="AF1168" s="12">
        <v>0</v>
      </c>
      <c r="AG1168" s="12">
        <v>0</v>
      </c>
      <c r="AI1168" s="12">
        <v>0</v>
      </c>
      <c r="AJ1168" s="12">
        <v>0</v>
      </c>
      <c r="AL1168" s="12">
        <v>0</v>
      </c>
      <c r="AM1168" s="12">
        <v>0</v>
      </c>
      <c r="AO1168" s="12">
        <v>0</v>
      </c>
      <c r="AP1168" s="12">
        <v>0</v>
      </c>
      <c r="AR1168" s="12">
        <v>0</v>
      </c>
      <c r="AS1168" s="12">
        <v>0</v>
      </c>
      <c r="AU1168" s="12">
        <v>0</v>
      </c>
      <c r="AV1168" s="12">
        <v>0</v>
      </c>
      <c r="AX1168" s="12">
        <v>0</v>
      </c>
      <c r="AY1168" s="12">
        <v>0</v>
      </c>
    </row>
    <row r="1169" spans="2:51" x14ac:dyDescent="0.25">
      <c r="B1169" s="2">
        <v>1034</v>
      </c>
      <c r="C1169" s="1" t="str">
        <v>Звонок Зуммер-1-04 (2ТК) двухтональный без кнопки пластик АБС проводной 220В (Зуммер-1-04 (2ТК))</v>
      </c>
      <c r="D1169" s="2" t="str">
        <v>шт</v>
      </c>
      <c r="E1169" s="2">
        <v>261.54000000000002</v>
      </c>
      <c r="F1169" s="2">
        <v>16</v>
      </c>
      <c r="G1169" s="3">
        <v>4184.6400000000003</v>
      </c>
      <c r="H1169" s="3">
        <v>0</v>
      </c>
      <c r="J1169" s="14">
        <v>0</v>
      </c>
      <c r="K1169" s="14">
        <v>0</v>
      </c>
      <c r="N1169" s="14">
        <v>16</v>
      </c>
      <c r="O1169" s="14">
        <v>4184.6400000000003</v>
      </c>
      <c r="Q1169" s="12">
        <v>0</v>
      </c>
      <c r="R1169" s="12">
        <v>0</v>
      </c>
      <c r="T1169" s="12">
        <v>0</v>
      </c>
      <c r="U1169" s="12">
        <v>0</v>
      </c>
      <c r="W1169" s="12">
        <v>0</v>
      </c>
      <c r="X1169" s="12">
        <v>0</v>
      </c>
      <c r="Z1169" s="12">
        <v>0</v>
      </c>
      <c r="AA1169" s="12">
        <v>0</v>
      </c>
      <c r="AC1169" s="12">
        <v>0</v>
      </c>
      <c r="AD1169" s="12">
        <v>0</v>
      </c>
      <c r="AF1169" s="12">
        <v>0</v>
      </c>
      <c r="AG1169" s="12">
        <v>0</v>
      </c>
      <c r="AI1169" s="12">
        <v>0</v>
      </c>
      <c r="AJ1169" s="12">
        <v>0</v>
      </c>
      <c r="AL1169" s="12">
        <v>0</v>
      </c>
      <c r="AM1169" s="12">
        <v>0</v>
      </c>
      <c r="AO1169" s="12">
        <v>0</v>
      </c>
      <c r="AP1169" s="12">
        <v>0</v>
      </c>
      <c r="AR1169" s="12">
        <v>0</v>
      </c>
      <c r="AS1169" s="12">
        <v>0</v>
      </c>
      <c r="AU1169" s="12">
        <v>0</v>
      </c>
      <c r="AV1169" s="12">
        <v>0</v>
      </c>
      <c r="AX1169" s="12">
        <v>0</v>
      </c>
      <c r="AY1169" s="12">
        <v>0</v>
      </c>
    </row>
    <row r="1170" spans="2:51" x14ac:dyDescent="0.25">
      <c r="B1170" s="2">
        <v>1035</v>
      </c>
      <c r="C1170" s="1" t="str">
        <v>Беларусь Кнопка для звонков</v>
      </c>
      <c r="D1170" s="2" t="str">
        <v>шт</v>
      </c>
      <c r="E1170" s="2">
        <v>74.73</v>
      </c>
      <c r="F1170" s="2">
        <v>16</v>
      </c>
      <c r="G1170" s="3">
        <v>1195.68</v>
      </c>
      <c r="H1170" s="3">
        <v>0</v>
      </c>
      <c r="J1170" s="14">
        <v>0</v>
      </c>
      <c r="K1170" s="14">
        <v>0</v>
      </c>
      <c r="N1170" s="14">
        <v>16</v>
      </c>
      <c r="O1170" s="14">
        <v>1195.68</v>
      </c>
      <c r="Q1170" s="12">
        <v>0</v>
      </c>
      <c r="R1170" s="12">
        <v>0</v>
      </c>
      <c r="T1170" s="12">
        <v>0</v>
      </c>
      <c r="U1170" s="12">
        <v>0</v>
      </c>
      <c r="W1170" s="12">
        <v>0</v>
      </c>
      <c r="X1170" s="12">
        <v>0</v>
      </c>
      <c r="Z1170" s="12">
        <v>0</v>
      </c>
      <c r="AA1170" s="12">
        <v>0</v>
      </c>
      <c r="AC1170" s="12">
        <v>0</v>
      </c>
      <c r="AD1170" s="12">
        <v>0</v>
      </c>
      <c r="AF1170" s="12">
        <v>0</v>
      </c>
      <c r="AG1170" s="12">
        <v>0</v>
      </c>
      <c r="AI1170" s="12">
        <v>0</v>
      </c>
      <c r="AJ1170" s="12">
        <v>0</v>
      </c>
      <c r="AL1170" s="12">
        <v>0</v>
      </c>
      <c r="AM1170" s="12">
        <v>0</v>
      </c>
      <c r="AO1170" s="12">
        <v>0</v>
      </c>
      <c r="AP1170" s="12">
        <v>0</v>
      </c>
      <c r="AR1170" s="12">
        <v>0</v>
      </c>
      <c r="AS1170" s="12">
        <v>0</v>
      </c>
      <c r="AU1170" s="12">
        <v>0</v>
      </c>
      <c r="AV1170" s="12">
        <v>0</v>
      </c>
      <c r="AX1170" s="12">
        <v>0</v>
      </c>
      <c r="AY1170" s="12">
        <v>0</v>
      </c>
    </row>
    <row r="1171" spans="2:51" x14ac:dyDescent="0.25">
      <c r="B1171" s="2">
        <v>1036</v>
      </c>
      <c r="C1171" s="1" t="str">
        <v>Монтаж и подключение звонка</v>
      </c>
      <c r="D1171" s="2" t="str">
        <v>шт</v>
      </c>
      <c r="E1171" s="2">
        <v>160.13</v>
      </c>
      <c r="F1171" s="2">
        <v>16</v>
      </c>
      <c r="G1171" s="3">
        <v>0</v>
      </c>
      <c r="H1171" s="3">
        <v>2562.08</v>
      </c>
      <c r="J1171" s="14">
        <v>0</v>
      </c>
      <c r="K1171" s="14">
        <v>0</v>
      </c>
      <c r="N1171" s="14">
        <v>16</v>
      </c>
      <c r="O1171" s="14">
        <v>2562.08</v>
      </c>
      <c r="Q1171" s="12">
        <v>0</v>
      </c>
      <c r="R1171" s="12">
        <v>0</v>
      </c>
      <c r="T1171" s="12">
        <v>0</v>
      </c>
      <c r="U1171" s="12">
        <v>0</v>
      </c>
      <c r="W1171" s="12">
        <v>0</v>
      </c>
      <c r="X1171" s="12">
        <v>0</v>
      </c>
      <c r="Z1171" s="12">
        <v>0</v>
      </c>
      <c r="AA1171" s="12">
        <v>0</v>
      </c>
      <c r="AC1171" s="12">
        <v>0</v>
      </c>
      <c r="AD1171" s="12">
        <v>0</v>
      </c>
      <c r="AF1171" s="12">
        <v>0</v>
      </c>
      <c r="AG1171" s="12">
        <v>0</v>
      </c>
      <c r="AI1171" s="12">
        <v>0</v>
      </c>
      <c r="AJ1171" s="12">
        <v>0</v>
      </c>
      <c r="AL1171" s="12">
        <v>0</v>
      </c>
      <c r="AM1171" s="12">
        <v>0</v>
      </c>
      <c r="AO1171" s="12">
        <v>0</v>
      </c>
      <c r="AP1171" s="12">
        <v>0</v>
      </c>
      <c r="AR1171" s="12">
        <v>0</v>
      </c>
      <c r="AS1171" s="12">
        <v>0</v>
      </c>
      <c r="AU1171" s="12">
        <v>0</v>
      </c>
      <c r="AV1171" s="12">
        <v>0</v>
      </c>
      <c r="AX1171" s="12">
        <v>0</v>
      </c>
      <c r="AY1171" s="12">
        <v>0</v>
      </c>
    </row>
    <row r="1172" spans="2:51" x14ac:dyDescent="0.25">
      <c r="B1172" s="2">
        <v>1037</v>
      </c>
      <c r="C1172" s="1" t="str">
        <v>Монтаж и подключение кнопки звонка</v>
      </c>
      <c r="D1172" s="2" t="str">
        <v>шт</v>
      </c>
      <c r="E1172" s="2">
        <v>160.13</v>
      </c>
      <c r="F1172" s="2">
        <v>16</v>
      </c>
      <c r="G1172" s="3">
        <v>0</v>
      </c>
      <c r="H1172" s="3">
        <v>2562.08</v>
      </c>
      <c r="J1172" s="14">
        <v>0</v>
      </c>
      <c r="K1172" s="14">
        <v>0</v>
      </c>
      <c r="N1172" s="14">
        <v>16</v>
      </c>
      <c r="O1172" s="14">
        <v>2562.08</v>
      </c>
      <c r="Q1172" s="12">
        <v>0</v>
      </c>
      <c r="R1172" s="12">
        <v>0</v>
      </c>
      <c r="T1172" s="12">
        <v>0</v>
      </c>
      <c r="U1172" s="12">
        <v>0</v>
      </c>
      <c r="W1172" s="12">
        <v>0</v>
      </c>
      <c r="X1172" s="12">
        <v>0</v>
      </c>
      <c r="Z1172" s="12">
        <v>0</v>
      </c>
      <c r="AA1172" s="12">
        <v>0</v>
      </c>
      <c r="AC1172" s="12">
        <v>0</v>
      </c>
      <c r="AD1172" s="12">
        <v>0</v>
      </c>
      <c r="AF1172" s="12">
        <v>0</v>
      </c>
      <c r="AG1172" s="12">
        <v>0</v>
      </c>
      <c r="AI1172" s="12">
        <v>0</v>
      </c>
      <c r="AJ1172" s="12">
        <v>0</v>
      </c>
      <c r="AL1172" s="12">
        <v>0</v>
      </c>
      <c r="AM1172" s="12">
        <v>0</v>
      </c>
      <c r="AO1172" s="12">
        <v>0</v>
      </c>
      <c r="AP1172" s="12">
        <v>0</v>
      </c>
      <c r="AR1172" s="12">
        <v>0</v>
      </c>
      <c r="AS1172" s="12">
        <v>0</v>
      </c>
      <c r="AU1172" s="12">
        <v>0</v>
      </c>
      <c r="AV1172" s="12">
        <v>0</v>
      </c>
      <c r="AX1172" s="12">
        <v>0</v>
      </c>
      <c r="AY1172" s="12">
        <v>0</v>
      </c>
    </row>
    <row r="1173" spans="2:51" x14ac:dyDescent="0.25">
      <c r="B1173" s="2">
        <v>0</v>
      </c>
      <c r="C1173" s="1" t="str">
        <v>5.Электромонтажные изделия</v>
      </c>
      <c r="D1173" s="2">
        <v>0</v>
      </c>
      <c r="E1173" s="2">
        <v>0</v>
      </c>
      <c r="F1173" s="2">
        <v>0</v>
      </c>
      <c r="G1173" s="3">
        <v>0</v>
      </c>
      <c r="H1173" s="3">
        <v>0</v>
      </c>
      <c r="J1173" s="14">
        <v>0</v>
      </c>
      <c r="K1173" s="14">
        <v>0</v>
      </c>
      <c r="N1173" s="14">
        <v>0</v>
      </c>
      <c r="O1173" s="14">
        <v>0</v>
      </c>
      <c r="Q1173" s="12">
        <v>0</v>
      </c>
      <c r="R1173" s="12">
        <v>0</v>
      </c>
      <c r="T1173" s="12">
        <v>0</v>
      </c>
      <c r="U1173" s="12">
        <v>0</v>
      </c>
      <c r="W1173" s="12">
        <v>0</v>
      </c>
      <c r="X1173" s="12">
        <v>0</v>
      </c>
      <c r="Z1173" s="12">
        <v>0</v>
      </c>
      <c r="AA1173" s="12">
        <v>0</v>
      </c>
      <c r="AC1173" s="12">
        <v>0</v>
      </c>
      <c r="AD1173" s="12">
        <v>0</v>
      </c>
      <c r="AF1173" s="12">
        <v>0</v>
      </c>
      <c r="AG1173" s="12">
        <v>0</v>
      </c>
      <c r="AI1173" s="12">
        <v>0</v>
      </c>
      <c r="AJ1173" s="12">
        <v>0</v>
      </c>
      <c r="AL1173" s="12">
        <v>0</v>
      </c>
      <c r="AM1173" s="12">
        <v>0</v>
      </c>
      <c r="AO1173" s="12">
        <v>0</v>
      </c>
      <c r="AP1173" s="12">
        <v>0</v>
      </c>
      <c r="AR1173" s="12">
        <v>0</v>
      </c>
      <c r="AS1173" s="12">
        <v>0</v>
      </c>
      <c r="AU1173" s="12">
        <v>0</v>
      </c>
      <c r="AV1173" s="12">
        <v>0</v>
      </c>
      <c r="AX1173" s="12">
        <v>0</v>
      </c>
      <c r="AY1173" s="12">
        <v>0</v>
      </c>
    </row>
    <row r="1174" spans="2:51" x14ac:dyDescent="0.25">
      <c r="B1174" s="2">
        <v>1038</v>
      </c>
      <c r="C1174" s="1" t="str">
        <v>Скрутка СИЗ-1 2.5-4.5мм желтая</v>
      </c>
      <c r="D1174" s="2" t="str">
        <v>шт</v>
      </c>
      <c r="E1174" s="2">
        <v>4.0599999999999996</v>
      </c>
      <c r="F1174" s="2">
        <v>200</v>
      </c>
      <c r="G1174" s="3">
        <v>812</v>
      </c>
      <c r="H1174" s="3">
        <v>0</v>
      </c>
      <c r="J1174" s="14">
        <v>200</v>
      </c>
      <c r="K1174" s="14">
        <v>811.99999999999989</v>
      </c>
      <c r="N1174" s="14">
        <v>0</v>
      </c>
      <c r="O1174" s="14">
        <v>0</v>
      </c>
      <c r="Q1174" s="12">
        <v>150</v>
      </c>
      <c r="R1174" s="12">
        <v>608.99999999999989</v>
      </c>
      <c r="T1174" s="12">
        <v>50</v>
      </c>
      <c r="U1174" s="12">
        <v>202.99999999999997</v>
      </c>
      <c r="W1174" s="12">
        <v>0</v>
      </c>
      <c r="X1174" s="12">
        <v>0</v>
      </c>
      <c r="Z1174" s="12">
        <v>0</v>
      </c>
      <c r="AA1174" s="12">
        <v>0</v>
      </c>
      <c r="AC1174" s="12">
        <v>0</v>
      </c>
      <c r="AD1174" s="12">
        <v>0</v>
      </c>
      <c r="AF1174" s="12">
        <v>0</v>
      </c>
      <c r="AG1174" s="12">
        <v>0</v>
      </c>
      <c r="AI1174" s="12">
        <v>0</v>
      </c>
      <c r="AJ1174" s="12">
        <v>0</v>
      </c>
      <c r="AL1174" s="12">
        <v>0</v>
      </c>
      <c r="AM1174" s="12">
        <v>0</v>
      </c>
      <c r="AO1174" s="12">
        <v>0</v>
      </c>
      <c r="AP1174" s="12">
        <v>0</v>
      </c>
      <c r="AR1174" s="12">
        <v>0</v>
      </c>
      <c r="AS1174" s="12">
        <v>0</v>
      </c>
      <c r="AU1174" s="12">
        <v>0</v>
      </c>
      <c r="AV1174" s="12">
        <v>0</v>
      </c>
      <c r="AX1174" s="12">
        <v>0</v>
      </c>
      <c r="AY1174" s="12">
        <v>0</v>
      </c>
    </row>
    <row r="1175" spans="2:51" x14ac:dyDescent="0.25">
      <c r="B1175" s="2">
        <v>1039</v>
      </c>
      <c r="C1175" s="1" t="str">
        <v>Скрутка СИЗ-1 4-11мм красная</v>
      </c>
      <c r="D1175" s="2" t="str">
        <v>шт</v>
      </c>
      <c r="E1175" s="2">
        <v>5.34</v>
      </c>
      <c r="F1175" s="2">
        <v>1000</v>
      </c>
      <c r="G1175" s="3">
        <v>5340</v>
      </c>
      <c r="H1175" s="3">
        <v>0</v>
      </c>
      <c r="J1175" s="14">
        <v>1000</v>
      </c>
      <c r="K1175" s="14">
        <v>5340</v>
      </c>
      <c r="N1175" s="14">
        <v>0</v>
      </c>
      <c r="O1175" s="14">
        <v>0</v>
      </c>
      <c r="Q1175" s="12">
        <v>850</v>
      </c>
      <c r="R1175" s="12">
        <v>4539</v>
      </c>
      <c r="T1175" s="12">
        <v>150</v>
      </c>
      <c r="U1175" s="12">
        <v>801</v>
      </c>
      <c r="W1175" s="12">
        <v>0</v>
      </c>
      <c r="X1175" s="12">
        <v>0</v>
      </c>
      <c r="Z1175" s="12">
        <v>0</v>
      </c>
      <c r="AA1175" s="12">
        <v>0</v>
      </c>
      <c r="AC1175" s="12">
        <v>0</v>
      </c>
      <c r="AD1175" s="12">
        <v>0</v>
      </c>
      <c r="AF1175" s="12">
        <v>0</v>
      </c>
      <c r="AG1175" s="12">
        <v>0</v>
      </c>
      <c r="AI1175" s="12">
        <v>0</v>
      </c>
      <c r="AJ1175" s="12">
        <v>0</v>
      </c>
      <c r="AL1175" s="12">
        <v>0</v>
      </c>
      <c r="AM1175" s="12">
        <v>0</v>
      </c>
      <c r="AO1175" s="12">
        <v>0</v>
      </c>
      <c r="AP1175" s="12">
        <v>0</v>
      </c>
      <c r="AR1175" s="12">
        <v>0</v>
      </c>
      <c r="AS1175" s="12">
        <v>0</v>
      </c>
      <c r="AU1175" s="12">
        <v>0</v>
      </c>
      <c r="AV1175" s="12">
        <v>0</v>
      </c>
      <c r="AX1175" s="12">
        <v>0</v>
      </c>
      <c r="AY1175" s="12">
        <v>0</v>
      </c>
    </row>
    <row r="1176" spans="2:51" x14ac:dyDescent="0.25">
      <c r="B1176" s="2">
        <v>1040</v>
      </c>
      <c r="C1176" s="1" t="str">
        <v>Бирка кабельная У-134 квадрат 55х55 мм</v>
      </c>
      <c r="D1176" s="2" t="str">
        <v>шт</v>
      </c>
      <c r="E1176" s="2">
        <v>2.46</v>
      </c>
      <c r="F1176" s="2">
        <v>16</v>
      </c>
      <c r="G1176" s="3">
        <v>39.36</v>
      </c>
      <c r="H1176" s="3">
        <v>0</v>
      </c>
      <c r="J1176" s="14">
        <v>0</v>
      </c>
      <c r="K1176" s="14">
        <v>0</v>
      </c>
      <c r="N1176" s="14">
        <v>16</v>
      </c>
      <c r="O1176" s="14">
        <v>39.36</v>
      </c>
      <c r="Q1176" s="12">
        <v>0</v>
      </c>
      <c r="R1176" s="12">
        <v>0</v>
      </c>
      <c r="T1176" s="12">
        <v>0</v>
      </c>
      <c r="U1176" s="12">
        <v>0</v>
      </c>
      <c r="W1176" s="12">
        <v>0</v>
      </c>
      <c r="X1176" s="12">
        <v>0</v>
      </c>
      <c r="Z1176" s="12">
        <v>0</v>
      </c>
      <c r="AA1176" s="12">
        <v>0</v>
      </c>
      <c r="AC1176" s="12">
        <v>0</v>
      </c>
      <c r="AD1176" s="12">
        <v>0</v>
      </c>
      <c r="AF1176" s="12">
        <v>0</v>
      </c>
      <c r="AG1176" s="12">
        <v>0</v>
      </c>
      <c r="AI1176" s="12">
        <v>0</v>
      </c>
      <c r="AJ1176" s="12">
        <v>0</v>
      </c>
      <c r="AL1176" s="12">
        <v>0</v>
      </c>
      <c r="AM1176" s="12">
        <v>0</v>
      </c>
      <c r="AO1176" s="12">
        <v>0</v>
      </c>
      <c r="AP1176" s="12">
        <v>0</v>
      </c>
      <c r="AR1176" s="12">
        <v>0</v>
      </c>
      <c r="AS1176" s="12">
        <v>0</v>
      </c>
      <c r="AU1176" s="12">
        <v>0</v>
      </c>
      <c r="AV1176" s="12">
        <v>0</v>
      </c>
      <c r="AX1176" s="12">
        <v>0</v>
      </c>
      <c r="AY1176" s="12">
        <v>0</v>
      </c>
    </row>
    <row r="1177" spans="2:51" x14ac:dyDescent="0.25">
      <c r="B1177" s="2">
        <v>1041</v>
      </c>
      <c r="C1177" s="1" t="str">
        <v>Коробка установочная 68мм (С3М2)</v>
      </c>
      <c r="D1177" s="2" t="str">
        <v>шт</v>
      </c>
      <c r="E1177" s="2">
        <v>12.81</v>
      </c>
      <c r="F1177" s="2">
        <v>32</v>
      </c>
      <c r="G1177" s="3">
        <v>409.92</v>
      </c>
      <c r="H1177" s="3">
        <v>0</v>
      </c>
      <c r="J1177" s="14">
        <v>0</v>
      </c>
      <c r="K1177" s="14">
        <v>0</v>
      </c>
      <c r="N1177" s="14">
        <v>32</v>
      </c>
      <c r="O1177" s="14">
        <v>409.92</v>
      </c>
      <c r="Q1177" s="12">
        <v>0</v>
      </c>
      <c r="R1177" s="12">
        <v>0</v>
      </c>
      <c r="T1177" s="12">
        <v>0</v>
      </c>
      <c r="U1177" s="12">
        <v>0</v>
      </c>
      <c r="W1177" s="12">
        <v>0</v>
      </c>
      <c r="X1177" s="12">
        <v>0</v>
      </c>
      <c r="Z1177" s="12">
        <v>0</v>
      </c>
      <c r="AA1177" s="12">
        <v>0</v>
      </c>
      <c r="AC1177" s="12">
        <v>0</v>
      </c>
      <c r="AD1177" s="12">
        <v>0</v>
      </c>
      <c r="AF1177" s="12">
        <v>0</v>
      </c>
      <c r="AG1177" s="12">
        <v>0</v>
      </c>
      <c r="AI1177" s="12">
        <v>0</v>
      </c>
      <c r="AJ1177" s="12">
        <v>0</v>
      </c>
      <c r="AL1177" s="12">
        <v>0</v>
      </c>
      <c r="AM1177" s="12">
        <v>0</v>
      </c>
      <c r="AO1177" s="12">
        <v>0</v>
      </c>
      <c r="AP1177" s="12">
        <v>0</v>
      </c>
      <c r="AR1177" s="12">
        <v>0</v>
      </c>
      <c r="AS1177" s="12">
        <v>0</v>
      </c>
      <c r="AU1177" s="12">
        <v>0</v>
      </c>
      <c r="AV1177" s="12">
        <v>0</v>
      </c>
      <c r="AX1177" s="12">
        <v>0</v>
      </c>
      <c r="AY1177" s="12">
        <v>0</v>
      </c>
    </row>
    <row r="1178" spans="2:51" x14ac:dyDescent="0.25">
      <c r="B1178" s="2">
        <v>1042</v>
      </c>
      <c r="C1178" s="1" t="str">
        <v>Высверливание отверстия в кирпиче и вмазывание установочной коробки</v>
      </c>
      <c r="D1178" s="2" t="str">
        <v>шт</v>
      </c>
      <c r="E1178" s="2">
        <v>320.25</v>
      </c>
      <c r="F1178" s="2">
        <v>32</v>
      </c>
      <c r="G1178" s="3">
        <v>0</v>
      </c>
      <c r="H1178" s="3">
        <v>10248</v>
      </c>
      <c r="J1178" s="14">
        <v>0</v>
      </c>
      <c r="K1178" s="14">
        <v>0</v>
      </c>
      <c r="N1178" s="14">
        <v>32</v>
      </c>
      <c r="O1178" s="14">
        <v>10248</v>
      </c>
      <c r="Q1178" s="12">
        <v>0</v>
      </c>
      <c r="R1178" s="12">
        <v>0</v>
      </c>
      <c r="T1178" s="12">
        <v>0</v>
      </c>
      <c r="U1178" s="12">
        <v>0</v>
      </c>
      <c r="W1178" s="12">
        <v>0</v>
      </c>
      <c r="X1178" s="12">
        <v>0</v>
      </c>
      <c r="Z1178" s="12">
        <v>0</v>
      </c>
      <c r="AA1178" s="12">
        <v>0</v>
      </c>
      <c r="AC1178" s="12">
        <v>0</v>
      </c>
      <c r="AD1178" s="12">
        <v>0</v>
      </c>
      <c r="AF1178" s="12">
        <v>0</v>
      </c>
      <c r="AG1178" s="12">
        <v>0</v>
      </c>
      <c r="AI1178" s="12">
        <v>0</v>
      </c>
      <c r="AJ1178" s="12">
        <v>0</v>
      </c>
      <c r="AL1178" s="12">
        <v>0</v>
      </c>
      <c r="AM1178" s="12">
        <v>0</v>
      </c>
      <c r="AO1178" s="12">
        <v>0</v>
      </c>
      <c r="AP1178" s="12">
        <v>0</v>
      </c>
      <c r="AR1178" s="12">
        <v>0</v>
      </c>
      <c r="AS1178" s="12">
        <v>0</v>
      </c>
      <c r="AU1178" s="12">
        <v>0</v>
      </c>
      <c r="AV1178" s="12">
        <v>0</v>
      </c>
      <c r="AX1178" s="12">
        <v>0</v>
      </c>
      <c r="AY1178" s="12">
        <v>0</v>
      </c>
    </row>
    <row r="1179" spans="2:51" x14ac:dyDescent="0.25">
      <c r="B1179" s="2">
        <v>1043</v>
      </c>
      <c r="C1179" s="1" t="str">
        <v>Крышка КОН-1М-04</v>
      </c>
      <c r="D1179" s="2" t="str">
        <v>шт</v>
      </c>
      <c r="E1179" s="2">
        <v>58.21</v>
      </c>
      <c r="F1179" s="2">
        <v>183</v>
      </c>
      <c r="G1179" s="3">
        <v>10652.43</v>
      </c>
      <c r="H1179" s="3">
        <v>0</v>
      </c>
      <c r="J1179" s="14">
        <v>183</v>
      </c>
      <c r="K1179" s="14">
        <v>10652.43</v>
      </c>
      <c r="N1179" s="14">
        <v>0</v>
      </c>
      <c r="O1179" s="14">
        <v>0</v>
      </c>
      <c r="Q1179" s="12">
        <v>0</v>
      </c>
      <c r="R1179" s="12">
        <v>0</v>
      </c>
      <c r="T1179" s="12">
        <v>183</v>
      </c>
      <c r="U1179" s="12">
        <v>10652.43</v>
      </c>
      <c r="W1179" s="12">
        <v>0</v>
      </c>
      <c r="X1179" s="12">
        <v>0</v>
      </c>
      <c r="Z1179" s="12">
        <v>0</v>
      </c>
      <c r="AA1179" s="12">
        <v>0</v>
      </c>
      <c r="AC1179" s="12">
        <v>0</v>
      </c>
      <c r="AD1179" s="12">
        <v>0</v>
      </c>
      <c r="AF1179" s="12">
        <v>0</v>
      </c>
      <c r="AG1179" s="12">
        <v>0</v>
      </c>
      <c r="AI1179" s="12">
        <v>0</v>
      </c>
      <c r="AJ1179" s="12">
        <v>0</v>
      </c>
      <c r="AL1179" s="12">
        <v>0</v>
      </c>
      <c r="AM1179" s="12">
        <v>0</v>
      </c>
      <c r="AO1179" s="12">
        <v>0</v>
      </c>
      <c r="AP1179" s="12">
        <v>0</v>
      </c>
      <c r="AR1179" s="12">
        <v>0</v>
      </c>
      <c r="AS1179" s="12">
        <v>0</v>
      </c>
      <c r="AU1179" s="12">
        <v>0</v>
      </c>
      <c r="AV1179" s="12">
        <v>0</v>
      </c>
      <c r="AX1179" s="12">
        <v>0</v>
      </c>
      <c r="AY1179" s="12">
        <v>0</v>
      </c>
    </row>
    <row r="1180" spans="2:51" x14ac:dyDescent="0.25">
      <c r="B1180" s="2">
        <v>1044</v>
      </c>
      <c r="C1180" s="1" t="str">
        <v>Монтаж крышки КОН-1М-04</v>
      </c>
      <c r="D1180" s="2" t="str">
        <v>шт</v>
      </c>
      <c r="E1180" s="2">
        <v>80.06</v>
      </c>
      <c r="F1180" s="2">
        <v>183</v>
      </c>
      <c r="G1180" s="3">
        <v>0</v>
      </c>
      <c r="H1180" s="3">
        <v>14650.98</v>
      </c>
      <c r="J1180" s="14">
        <v>183</v>
      </c>
      <c r="K1180" s="14">
        <v>14650.98</v>
      </c>
      <c r="N1180" s="14">
        <v>0</v>
      </c>
      <c r="O1180" s="14">
        <v>0</v>
      </c>
      <c r="Q1180" s="12">
        <v>0</v>
      </c>
      <c r="R1180" s="12">
        <v>0</v>
      </c>
      <c r="T1180" s="12">
        <v>183</v>
      </c>
      <c r="U1180" s="12">
        <v>14650.98</v>
      </c>
      <c r="W1180" s="12">
        <v>0</v>
      </c>
      <c r="X1180" s="12">
        <v>0</v>
      </c>
      <c r="Z1180" s="12">
        <v>0</v>
      </c>
      <c r="AA1180" s="12">
        <v>0</v>
      </c>
      <c r="AC1180" s="12">
        <v>0</v>
      </c>
      <c r="AD1180" s="12">
        <v>0</v>
      </c>
      <c r="AF1180" s="12">
        <v>0</v>
      </c>
      <c r="AG1180" s="12">
        <v>0</v>
      </c>
      <c r="AI1180" s="12">
        <v>0</v>
      </c>
      <c r="AJ1180" s="12">
        <v>0</v>
      </c>
      <c r="AL1180" s="12">
        <v>0</v>
      </c>
      <c r="AM1180" s="12">
        <v>0</v>
      </c>
      <c r="AO1180" s="12">
        <v>0</v>
      </c>
      <c r="AP1180" s="12">
        <v>0</v>
      </c>
      <c r="AR1180" s="12">
        <v>0</v>
      </c>
      <c r="AS1180" s="12">
        <v>0</v>
      </c>
      <c r="AU1180" s="12">
        <v>0</v>
      </c>
      <c r="AV1180" s="12">
        <v>0</v>
      </c>
      <c r="AX1180" s="12">
        <v>0</v>
      </c>
      <c r="AY1180" s="12">
        <v>0</v>
      </c>
    </row>
    <row r="1181" spans="2:51" x14ac:dyDescent="0.25">
      <c r="B1181" s="2">
        <v>1045</v>
      </c>
      <c r="C1181" s="1" t="str">
        <v>Подрозетник Ф65мм</v>
      </c>
      <c r="D1181" s="2" t="str">
        <v>шт</v>
      </c>
      <c r="E1181" s="2">
        <v>53.38</v>
      </c>
      <c r="F1181" s="2">
        <v>16</v>
      </c>
      <c r="G1181" s="3">
        <v>854.08</v>
      </c>
      <c r="H1181" s="3">
        <v>0</v>
      </c>
      <c r="J1181" s="14">
        <v>0</v>
      </c>
      <c r="K1181" s="14">
        <v>0</v>
      </c>
      <c r="N1181" s="14">
        <v>16</v>
      </c>
      <c r="O1181" s="14">
        <v>854.08</v>
      </c>
      <c r="Q1181" s="12">
        <v>0</v>
      </c>
      <c r="R1181" s="12">
        <v>0</v>
      </c>
      <c r="T1181" s="12">
        <v>0</v>
      </c>
      <c r="U1181" s="12">
        <v>0</v>
      </c>
      <c r="W1181" s="12">
        <v>0</v>
      </c>
      <c r="X1181" s="12">
        <v>0</v>
      </c>
      <c r="Z1181" s="12">
        <v>0</v>
      </c>
      <c r="AA1181" s="12">
        <v>0</v>
      </c>
      <c r="AC1181" s="12">
        <v>0</v>
      </c>
      <c r="AD1181" s="12">
        <v>0</v>
      </c>
      <c r="AF1181" s="12">
        <v>0</v>
      </c>
      <c r="AG1181" s="12">
        <v>0</v>
      </c>
      <c r="AI1181" s="12">
        <v>0</v>
      </c>
      <c r="AJ1181" s="12">
        <v>0</v>
      </c>
      <c r="AL1181" s="12">
        <v>0</v>
      </c>
      <c r="AM1181" s="12">
        <v>0</v>
      </c>
      <c r="AO1181" s="12">
        <v>0</v>
      </c>
      <c r="AP1181" s="12">
        <v>0</v>
      </c>
      <c r="AR1181" s="12">
        <v>0</v>
      </c>
      <c r="AS1181" s="12">
        <v>0</v>
      </c>
      <c r="AU1181" s="12">
        <v>0</v>
      </c>
      <c r="AV1181" s="12">
        <v>0</v>
      </c>
      <c r="AX1181" s="12">
        <v>0</v>
      </c>
      <c r="AY1181" s="12">
        <v>0</v>
      </c>
    </row>
    <row r="1182" spans="2:51" x14ac:dyDescent="0.25">
      <c r="B1182" s="2">
        <v>1046</v>
      </c>
      <c r="C1182" s="1" t="str">
        <v>Подрозетник Ф100мм</v>
      </c>
      <c r="D1182" s="2" t="str">
        <v>шт</v>
      </c>
      <c r="E1182" s="2">
        <v>64.05</v>
      </c>
      <c r="F1182" s="2">
        <v>16</v>
      </c>
      <c r="G1182" s="3">
        <v>1024.8</v>
      </c>
      <c r="H1182" s="3">
        <v>0</v>
      </c>
      <c r="J1182" s="14">
        <v>0</v>
      </c>
      <c r="K1182" s="14">
        <v>0</v>
      </c>
      <c r="N1182" s="14">
        <v>16</v>
      </c>
      <c r="O1182" s="14">
        <v>1024.8</v>
      </c>
      <c r="Q1182" s="12">
        <v>0</v>
      </c>
      <c r="R1182" s="12">
        <v>0</v>
      </c>
      <c r="T1182" s="12">
        <v>0</v>
      </c>
      <c r="U1182" s="12">
        <v>0</v>
      </c>
      <c r="W1182" s="12">
        <v>0</v>
      </c>
      <c r="X1182" s="12">
        <v>0</v>
      </c>
      <c r="Z1182" s="12">
        <v>0</v>
      </c>
      <c r="AA1182" s="12">
        <v>0</v>
      </c>
      <c r="AC1182" s="12">
        <v>0</v>
      </c>
      <c r="AD1182" s="12">
        <v>0</v>
      </c>
      <c r="AF1182" s="12">
        <v>0</v>
      </c>
      <c r="AG1182" s="12">
        <v>0</v>
      </c>
      <c r="AI1182" s="12">
        <v>0</v>
      </c>
      <c r="AJ1182" s="12">
        <v>0</v>
      </c>
      <c r="AL1182" s="12">
        <v>0</v>
      </c>
      <c r="AM1182" s="12">
        <v>0</v>
      </c>
      <c r="AO1182" s="12">
        <v>0</v>
      </c>
      <c r="AP1182" s="12">
        <v>0</v>
      </c>
      <c r="AR1182" s="12">
        <v>0</v>
      </c>
      <c r="AS1182" s="12">
        <v>0</v>
      </c>
      <c r="AU1182" s="12">
        <v>0</v>
      </c>
      <c r="AV1182" s="12">
        <v>0</v>
      </c>
      <c r="AX1182" s="12">
        <v>0</v>
      </c>
      <c r="AY1182" s="12">
        <v>0</v>
      </c>
    </row>
    <row r="1183" spans="2:51" x14ac:dyDescent="0.25">
      <c r="B1183" s="2">
        <v>1047</v>
      </c>
      <c r="C1183" s="1" t="str">
        <v>Монтаж подрозетника</v>
      </c>
      <c r="D1183" s="2" t="str">
        <v>шт</v>
      </c>
      <c r="E1183" s="2">
        <v>80.06</v>
      </c>
      <c r="F1183" s="2">
        <v>32</v>
      </c>
      <c r="G1183" s="3">
        <v>0</v>
      </c>
      <c r="H1183" s="3">
        <v>2561.92</v>
      </c>
      <c r="J1183" s="14">
        <v>0</v>
      </c>
      <c r="K1183" s="14">
        <v>0</v>
      </c>
      <c r="N1183" s="14">
        <v>32</v>
      </c>
      <c r="O1183" s="14">
        <v>2561.92</v>
      </c>
      <c r="Q1183" s="12">
        <v>0</v>
      </c>
      <c r="R1183" s="12">
        <v>0</v>
      </c>
      <c r="T1183" s="12">
        <v>0</v>
      </c>
      <c r="U1183" s="12">
        <v>0</v>
      </c>
      <c r="W1183" s="12">
        <v>0</v>
      </c>
      <c r="X1183" s="12">
        <v>0</v>
      </c>
      <c r="Z1183" s="12">
        <v>0</v>
      </c>
      <c r="AA1183" s="12">
        <v>0</v>
      </c>
      <c r="AC1183" s="12">
        <v>0</v>
      </c>
      <c r="AD1183" s="12">
        <v>0</v>
      </c>
      <c r="AF1183" s="12">
        <v>0</v>
      </c>
      <c r="AG1183" s="12">
        <v>0</v>
      </c>
      <c r="AI1183" s="12">
        <v>0</v>
      </c>
      <c r="AJ1183" s="12">
        <v>0</v>
      </c>
      <c r="AL1183" s="12">
        <v>0</v>
      </c>
      <c r="AM1183" s="12">
        <v>0</v>
      </c>
      <c r="AO1183" s="12">
        <v>0</v>
      </c>
      <c r="AP1183" s="12">
        <v>0</v>
      </c>
      <c r="AR1183" s="12">
        <v>0</v>
      </c>
      <c r="AS1183" s="12">
        <v>0</v>
      </c>
      <c r="AU1183" s="12">
        <v>0</v>
      </c>
      <c r="AV1183" s="12">
        <v>0</v>
      </c>
      <c r="AX1183" s="12">
        <v>0</v>
      </c>
      <c r="AY1183" s="12">
        <v>0</v>
      </c>
    </row>
    <row r="1184" spans="2:51" x14ac:dyDescent="0.25">
      <c r="B1184" s="2">
        <v>0</v>
      </c>
      <c r="C1184" s="1" t="str">
        <v>6. Материалы</v>
      </c>
      <c r="D1184" s="2">
        <v>0</v>
      </c>
      <c r="E1184" s="2">
        <v>0</v>
      </c>
      <c r="F1184" s="2">
        <v>0</v>
      </c>
      <c r="G1184" s="3">
        <v>0</v>
      </c>
      <c r="H1184" s="3">
        <v>0</v>
      </c>
      <c r="J1184" s="14">
        <v>0</v>
      </c>
      <c r="K1184" s="14">
        <v>0</v>
      </c>
      <c r="N1184" s="14">
        <v>0</v>
      </c>
      <c r="O1184" s="14">
        <v>0</v>
      </c>
      <c r="Q1184" s="12">
        <v>0</v>
      </c>
      <c r="R1184" s="12">
        <v>0</v>
      </c>
      <c r="T1184" s="12">
        <v>0</v>
      </c>
      <c r="U1184" s="12">
        <v>0</v>
      </c>
      <c r="W1184" s="12">
        <v>0</v>
      </c>
      <c r="X1184" s="12">
        <v>0</v>
      </c>
      <c r="Z1184" s="12">
        <v>0</v>
      </c>
      <c r="AA1184" s="12">
        <v>0</v>
      </c>
      <c r="AC1184" s="12">
        <v>0</v>
      </c>
      <c r="AD1184" s="12">
        <v>0</v>
      </c>
      <c r="AF1184" s="12">
        <v>0</v>
      </c>
      <c r="AG1184" s="12">
        <v>0</v>
      </c>
      <c r="AI1184" s="12">
        <v>0</v>
      </c>
      <c r="AJ1184" s="12">
        <v>0</v>
      </c>
      <c r="AL1184" s="12">
        <v>0</v>
      </c>
      <c r="AM1184" s="12">
        <v>0</v>
      </c>
      <c r="AO1184" s="12">
        <v>0</v>
      </c>
      <c r="AP1184" s="12">
        <v>0</v>
      </c>
      <c r="AR1184" s="12">
        <v>0</v>
      </c>
      <c r="AS1184" s="12">
        <v>0</v>
      </c>
      <c r="AU1184" s="12">
        <v>0</v>
      </c>
      <c r="AV1184" s="12">
        <v>0</v>
      </c>
      <c r="AX1184" s="12">
        <v>0</v>
      </c>
      <c r="AY1184" s="12">
        <v>0</v>
      </c>
    </row>
    <row r="1185" spans="2:51" x14ac:dyDescent="0.25">
      <c r="B1185" s="2">
        <v>1048</v>
      </c>
      <c r="C1185" s="1" t="str">
        <v>Пена монтажная Roof Complect огнеупорная (890гр)</v>
      </c>
      <c r="D1185" s="2" t="str">
        <v>шт</v>
      </c>
      <c r="E1185" s="2">
        <v>640.5</v>
      </c>
      <c r="F1185" s="2">
        <v>8</v>
      </c>
      <c r="G1185" s="3">
        <v>5124</v>
      </c>
      <c r="H1185" s="3">
        <v>0</v>
      </c>
      <c r="J1185" s="14">
        <v>0</v>
      </c>
      <c r="K1185" s="14">
        <v>0</v>
      </c>
      <c r="N1185" s="14">
        <v>8</v>
      </c>
      <c r="O1185" s="14">
        <v>5124</v>
      </c>
      <c r="Q1185" s="12">
        <v>0</v>
      </c>
      <c r="R1185" s="12">
        <v>0</v>
      </c>
      <c r="T1185" s="12">
        <v>0</v>
      </c>
      <c r="U1185" s="12">
        <v>0</v>
      </c>
      <c r="W1185" s="12">
        <v>0</v>
      </c>
      <c r="X1185" s="12">
        <v>0</v>
      </c>
      <c r="Z1185" s="12">
        <v>0</v>
      </c>
      <c r="AA1185" s="12">
        <v>0</v>
      </c>
      <c r="AC1185" s="12">
        <v>0</v>
      </c>
      <c r="AD1185" s="12">
        <v>0</v>
      </c>
      <c r="AF1185" s="12">
        <v>0</v>
      </c>
      <c r="AG1185" s="12">
        <v>0</v>
      </c>
      <c r="AI1185" s="12">
        <v>0</v>
      </c>
      <c r="AJ1185" s="12">
        <v>0</v>
      </c>
      <c r="AL1185" s="12">
        <v>0</v>
      </c>
      <c r="AM1185" s="12">
        <v>0</v>
      </c>
      <c r="AO1185" s="12">
        <v>0</v>
      </c>
      <c r="AP1185" s="12">
        <v>0</v>
      </c>
      <c r="AR1185" s="12">
        <v>0</v>
      </c>
      <c r="AS1185" s="12">
        <v>0</v>
      </c>
      <c r="AU1185" s="12">
        <v>0</v>
      </c>
      <c r="AV1185" s="12">
        <v>0</v>
      </c>
      <c r="AX1185" s="12">
        <v>0</v>
      </c>
      <c r="AY1185" s="12">
        <v>0</v>
      </c>
    </row>
    <row r="1186" spans="2:51" x14ac:dyDescent="0.25">
      <c r="B1186" s="2">
        <v>1049</v>
      </c>
      <c r="C1186" s="1" t="str">
        <v>Герметик огнезащитный ведро 10кг</v>
      </c>
      <c r="D1186" s="2" t="str">
        <v>шт</v>
      </c>
      <c r="E1186" s="2">
        <v>2028.25</v>
      </c>
      <c r="F1186" s="2">
        <v>1</v>
      </c>
      <c r="G1186" s="3">
        <v>2028.25</v>
      </c>
      <c r="H1186" s="3">
        <v>0</v>
      </c>
      <c r="J1186" s="14">
        <v>0</v>
      </c>
      <c r="K1186" s="14">
        <v>0</v>
      </c>
      <c r="N1186" s="14">
        <v>1</v>
      </c>
      <c r="O1186" s="14">
        <v>2028.25</v>
      </c>
      <c r="Q1186" s="12">
        <v>0</v>
      </c>
      <c r="R1186" s="12">
        <v>0</v>
      </c>
      <c r="T1186" s="12">
        <v>0</v>
      </c>
      <c r="U1186" s="12">
        <v>0</v>
      </c>
      <c r="W1186" s="12">
        <v>0</v>
      </c>
      <c r="X1186" s="12">
        <v>0</v>
      </c>
      <c r="Z1186" s="12">
        <v>0</v>
      </c>
      <c r="AA1186" s="12">
        <v>0</v>
      </c>
      <c r="AC1186" s="12">
        <v>0</v>
      </c>
      <c r="AD1186" s="12">
        <v>0</v>
      </c>
      <c r="AF1186" s="12">
        <v>0</v>
      </c>
      <c r="AG1186" s="12">
        <v>0</v>
      </c>
      <c r="AI1186" s="12">
        <v>0</v>
      </c>
      <c r="AJ1186" s="12">
        <v>0</v>
      </c>
      <c r="AL1186" s="12">
        <v>0</v>
      </c>
      <c r="AM1186" s="12">
        <v>0</v>
      </c>
      <c r="AO1186" s="12">
        <v>0</v>
      </c>
      <c r="AP1186" s="12">
        <v>0</v>
      </c>
      <c r="AR1186" s="12">
        <v>0</v>
      </c>
      <c r="AS1186" s="12">
        <v>0</v>
      </c>
      <c r="AU1186" s="12">
        <v>0</v>
      </c>
      <c r="AV1186" s="12">
        <v>0</v>
      </c>
      <c r="AX1186" s="12">
        <v>0</v>
      </c>
      <c r="AY1186" s="12">
        <v>0</v>
      </c>
    </row>
    <row r="1187" spans="2:51" x14ac:dyDescent="0.25">
      <c r="B1187" s="2">
        <v>0</v>
      </c>
      <c r="C1187" s="1">
        <v>0</v>
      </c>
      <c r="D1187" s="2">
        <v>0</v>
      </c>
      <c r="E1187" s="2">
        <v>0</v>
      </c>
      <c r="F1187" s="2">
        <v>0</v>
      </c>
      <c r="G1187" s="3">
        <v>0</v>
      </c>
      <c r="H1187" s="3">
        <v>0</v>
      </c>
      <c r="J1187" s="14">
        <v>0</v>
      </c>
      <c r="K1187" s="14">
        <v>0</v>
      </c>
      <c r="N1187" s="14">
        <v>0</v>
      </c>
      <c r="O1187" s="14">
        <v>0</v>
      </c>
      <c r="Q1187" s="12">
        <v>0</v>
      </c>
      <c r="R1187" s="12">
        <v>0</v>
      </c>
      <c r="T1187" s="12">
        <v>0</v>
      </c>
      <c r="U1187" s="12">
        <v>0</v>
      </c>
      <c r="W1187" s="12">
        <v>0</v>
      </c>
      <c r="X1187" s="12">
        <v>0</v>
      </c>
      <c r="Z1187" s="12">
        <v>0</v>
      </c>
      <c r="AA1187" s="12">
        <v>0</v>
      </c>
      <c r="AC1187" s="12">
        <v>0</v>
      </c>
      <c r="AD1187" s="12">
        <v>0</v>
      </c>
      <c r="AF1187" s="12">
        <v>0</v>
      </c>
      <c r="AG1187" s="12">
        <v>0</v>
      </c>
      <c r="AI1187" s="12">
        <v>0</v>
      </c>
      <c r="AJ1187" s="12">
        <v>0</v>
      </c>
      <c r="AL1187" s="12">
        <v>0</v>
      </c>
      <c r="AM1187" s="12">
        <v>0</v>
      </c>
      <c r="AO1187" s="12">
        <v>0</v>
      </c>
      <c r="AP1187" s="12">
        <v>0</v>
      </c>
      <c r="AR1187" s="12">
        <v>0</v>
      </c>
      <c r="AS1187" s="12">
        <v>0</v>
      </c>
      <c r="AU1187" s="12">
        <v>0</v>
      </c>
      <c r="AV1187" s="12">
        <v>0</v>
      </c>
      <c r="AX1187" s="12">
        <v>0</v>
      </c>
      <c r="AY1187" s="12">
        <v>0</v>
      </c>
    </row>
    <row r="1188" spans="2:51" x14ac:dyDescent="0.25">
      <c r="B1188" s="2">
        <v>0</v>
      </c>
      <c r="C1188" s="1">
        <v>0</v>
      </c>
      <c r="D1188" s="2">
        <v>0</v>
      </c>
      <c r="E1188" s="2">
        <v>0</v>
      </c>
      <c r="F1188" s="2">
        <v>0</v>
      </c>
      <c r="G1188" s="3">
        <v>0</v>
      </c>
      <c r="H1188" s="3">
        <v>0</v>
      </c>
      <c r="J1188" s="14">
        <v>0</v>
      </c>
      <c r="K1188" s="14">
        <v>0</v>
      </c>
      <c r="N1188" s="14">
        <v>0</v>
      </c>
      <c r="O1188" s="14">
        <v>0</v>
      </c>
      <c r="Q1188" s="12">
        <v>0</v>
      </c>
      <c r="R1188" s="12">
        <v>0</v>
      </c>
      <c r="T1188" s="12">
        <v>0</v>
      </c>
      <c r="U1188" s="12">
        <v>0</v>
      </c>
      <c r="W1188" s="12">
        <v>0</v>
      </c>
      <c r="X1188" s="12">
        <v>0</v>
      </c>
      <c r="Z1188" s="12">
        <v>0</v>
      </c>
      <c r="AA1188" s="12">
        <v>0</v>
      </c>
      <c r="AC1188" s="12">
        <v>0</v>
      </c>
      <c r="AD1188" s="12">
        <v>0</v>
      </c>
      <c r="AF1188" s="12">
        <v>0</v>
      </c>
      <c r="AG1188" s="12">
        <v>0</v>
      </c>
      <c r="AI1188" s="12">
        <v>0</v>
      </c>
      <c r="AJ1188" s="12">
        <v>0</v>
      </c>
      <c r="AL1188" s="12">
        <v>0</v>
      </c>
      <c r="AM1188" s="12">
        <v>0</v>
      </c>
      <c r="AO1188" s="12">
        <v>0</v>
      </c>
      <c r="AP1188" s="12">
        <v>0</v>
      </c>
      <c r="AR1188" s="12">
        <v>0</v>
      </c>
      <c r="AS1188" s="12">
        <v>0</v>
      </c>
      <c r="AU1188" s="12">
        <v>0</v>
      </c>
      <c r="AV1188" s="12">
        <v>0</v>
      </c>
      <c r="AX1188" s="12">
        <v>0</v>
      </c>
      <c r="AY1188" s="12">
        <v>0</v>
      </c>
    </row>
    <row r="1189" spans="2:51" x14ac:dyDescent="0.25">
      <c r="B1189" s="2">
        <v>0</v>
      </c>
      <c r="C1189" s="1">
        <v>0</v>
      </c>
      <c r="D1189" s="2">
        <v>0</v>
      </c>
      <c r="E1189" s="2">
        <v>0</v>
      </c>
      <c r="F1189" s="2">
        <v>0</v>
      </c>
      <c r="G1189" s="3">
        <v>0</v>
      </c>
      <c r="H1189" s="3">
        <v>0</v>
      </c>
      <c r="J1189" s="14">
        <v>0</v>
      </c>
      <c r="K1189" s="14">
        <v>0</v>
      </c>
      <c r="N1189" s="14">
        <v>0</v>
      </c>
      <c r="O1189" s="14">
        <v>0</v>
      </c>
      <c r="Q1189" s="12">
        <v>0</v>
      </c>
      <c r="R1189" s="12">
        <v>0</v>
      </c>
      <c r="T1189" s="12">
        <v>0</v>
      </c>
      <c r="U1189" s="12">
        <v>0</v>
      </c>
      <c r="W1189" s="12">
        <v>0</v>
      </c>
      <c r="X1189" s="12">
        <v>0</v>
      </c>
      <c r="Z1189" s="12">
        <v>0</v>
      </c>
      <c r="AA1189" s="12">
        <v>0</v>
      </c>
      <c r="AC1189" s="12">
        <v>0</v>
      </c>
      <c r="AD1189" s="12">
        <v>0</v>
      </c>
      <c r="AF1189" s="12">
        <v>0</v>
      </c>
      <c r="AG1189" s="12">
        <v>0</v>
      </c>
      <c r="AI1189" s="12">
        <v>0</v>
      </c>
      <c r="AJ1189" s="12">
        <v>0</v>
      </c>
      <c r="AL1189" s="12">
        <v>0</v>
      </c>
      <c r="AM1189" s="12">
        <v>0</v>
      </c>
      <c r="AO1189" s="12">
        <v>0</v>
      </c>
      <c r="AP1189" s="12">
        <v>0</v>
      </c>
      <c r="AR1189" s="12">
        <v>0</v>
      </c>
      <c r="AS1189" s="12">
        <v>0</v>
      </c>
      <c r="AU1189" s="12">
        <v>0</v>
      </c>
      <c r="AV1189" s="12">
        <v>0</v>
      </c>
      <c r="AX1189" s="12">
        <v>0</v>
      </c>
      <c r="AY1189" s="12">
        <v>0</v>
      </c>
    </row>
    <row r="1190" spans="2:51" x14ac:dyDescent="0.25">
      <c r="B1190" s="2">
        <v>0</v>
      </c>
      <c r="C1190" s="1">
        <v>0</v>
      </c>
      <c r="D1190" s="2">
        <v>0</v>
      </c>
      <c r="E1190" s="2">
        <v>0</v>
      </c>
      <c r="F1190" s="2">
        <v>0</v>
      </c>
      <c r="G1190" s="3">
        <v>0</v>
      </c>
      <c r="H1190" s="3">
        <v>0</v>
      </c>
      <c r="J1190" s="14">
        <v>0</v>
      </c>
      <c r="K1190" s="14">
        <v>0</v>
      </c>
      <c r="N1190" s="14">
        <v>0</v>
      </c>
      <c r="O1190" s="14">
        <v>0</v>
      </c>
      <c r="Q1190" s="12">
        <v>0</v>
      </c>
      <c r="R1190" s="12">
        <v>0</v>
      </c>
      <c r="T1190" s="12">
        <v>0</v>
      </c>
      <c r="U1190" s="12">
        <v>0</v>
      </c>
      <c r="W1190" s="12">
        <v>0</v>
      </c>
      <c r="X1190" s="12">
        <v>0</v>
      </c>
      <c r="Z1190" s="12">
        <v>0</v>
      </c>
      <c r="AA1190" s="12">
        <v>0</v>
      </c>
      <c r="AC1190" s="12">
        <v>0</v>
      </c>
      <c r="AD1190" s="12">
        <v>0</v>
      </c>
      <c r="AF1190" s="12">
        <v>0</v>
      </c>
      <c r="AG1190" s="12">
        <v>0</v>
      </c>
      <c r="AI1190" s="12">
        <v>0</v>
      </c>
      <c r="AJ1190" s="12">
        <v>0</v>
      </c>
      <c r="AL1190" s="12">
        <v>0</v>
      </c>
      <c r="AM1190" s="12">
        <v>0</v>
      </c>
      <c r="AO1190" s="12">
        <v>0</v>
      </c>
      <c r="AP1190" s="12">
        <v>0</v>
      </c>
      <c r="AR1190" s="12">
        <v>0</v>
      </c>
      <c r="AS1190" s="12">
        <v>0</v>
      </c>
      <c r="AU1190" s="12">
        <v>0</v>
      </c>
      <c r="AV1190" s="12">
        <v>0</v>
      </c>
      <c r="AX1190" s="12">
        <v>0</v>
      </c>
      <c r="AY1190" s="12">
        <v>0</v>
      </c>
    </row>
    <row r="1191" spans="2:51" x14ac:dyDescent="0.25">
      <c r="B1191" s="2">
        <v>0</v>
      </c>
      <c r="C1191" s="1">
        <v>0</v>
      </c>
      <c r="D1191" s="2">
        <v>0</v>
      </c>
      <c r="E1191" s="2">
        <v>0</v>
      </c>
      <c r="F1191" s="2">
        <v>0</v>
      </c>
      <c r="G1191" s="3">
        <v>0</v>
      </c>
      <c r="H1191" s="3">
        <v>0</v>
      </c>
      <c r="J1191" s="14">
        <v>0</v>
      </c>
      <c r="K1191" s="14">
        <v>0</v>
      </c>
      <c r="N1191" s="14">
        <v>0</v>
      </c>
      <c r="O1191" s="14">
        <v>0</v>
      </c>
      <c r="Q1191" s="12">
        <v>0</v>
      </c>
      <c r="R1191" s="12">
        <v>0</v>
      </c>
      <c r="T1191" s="12">
        <v>0</v>
      </c>
      <c r="U1191" s="12">
        <v>0</v>
      </c>
      <c r="W1191" s="12">
        <v>0</v>
      </c>
      <c r="X1191" s="12">
        <v>0</v>
      </c>
      <c r="Z1191" s="12">
        <v>0</v>
      </c>
      <c r="AA1191" s="12">
        <v>0</v>
      </c>
      <c r="AC1191" s="12">
        <v>0</v>
      </c>
      <c r="AD1191" s="12">
        <v>0</v>
      </c>
      <c r="AF1191" s="12">
        <v>0</v>
      </c>
      <c r="AG1191" s="12">
        <v>0</v>
      </c>
      <c r="AI1191" s="12">
        <v>0</v>
      </c>
      <c r="AJ1191" s="12">
        <v>0</v>
      </c>
      <c r="AL1191" s="12">
        <v>0</v>
      </c>
      <c r="AM1191" s="12">
        <v>0</v>
      </c>
      <c r="AO1191" s="12">
        <v>0</v>
      </c>
      <c r="AP1191" s="12">
        <v>0</v>
      </c>
      <c r="AR1191" s="12">
        <v>0</v>
      </c>
      <c r="AS1191" s="12">
        <v>0</v>
      </c>
      <c r="AU1191" s="12">
        <v>0</v>
      </c>
      <c r="AV1191" s="12">
        <v>0</v>
      </c>
      <c r="AX1191" s="12">
        <v>0</v>
      </c>
      <c r="AY1191" s="12">
        <v>0</v>
      </c>
    </row>
    <row r="1192" spans="2:51" x14ac:dyDescent="0.25">
      <c r="B1192" s="2">
        <v>0</v>
      </c>
      <c r="C1192" s="1">
        <v>0</v>
      </c>
      <c r="D1192" s="2">
        <v>0</v>
      </c>
      <c r="E1192" s="2">
        <v>0</v>
      </c>
      <c r="F1192" s="2">
        <v>0</v>
      </c>
      <c r="G1192" s="3">
        <v>0</v>
      </c>
      <c r="H1192" s="3">
        <v>0</v>
      </c>
      <c r="J1192" s="14">
        <v>0</v>
      </c>
      <c r="K1192" s="14">
        <v>0</v>
      </c>
      <c r="N1192" s="14">
        <v>0</v>
      </c>
      <c r="O1192" s="14">
        <v>0</v>
      </c>
      <c r="Q1192" s="12">
        <v>0</v>
      </c>
      <c r="R1192" s="12">
        <v>0</v>
      </c>
      <c r="T1192" s="12">
        <v>0</v>
      </c>
      <c r="U1192" s="12">
        <v>0</v>
      </c>
      <c r="W1192" s="12">
        <v>0</v>
      </c>
      <c r="X1192" s="12">
        <v>0</v>
      </c>
      <c r="Z1192" s="12">
        <v>0</v>
      </c>
      <c r="AA1192" s="12">
        <v>0</v>
      </c>
      <c r="AC1192" s="12">
        <v>0</v>
      </c>
      <c r="AD1192" s="12">
        <v>0</v>
      </c>
      <c r="AF1192" s="12">
        <v>0</v>
      </c>
      <c r="AG1192" s="12">
        <v>0</v>
      </c>
      <c r="AI1192" s="12">
        <v>0</v>
      </c>
      <c r="AJ1192" s="12">
        <v>0</v>
      </c>
      <c r="AL1192" s="12">
        <v>0</v>
      </c>
      <c r="AM1192" s="12">
        <v>0</v>
      </c>
      <c r="AO1192" s="12">
        <v>0</v>
      </c>
      <c r="AP1192" s="12">
        <v>0</v>
      </c>
      <c r="AR1192" s="12">
        <v>0</v>
      </c>
      <c r="AS1192" s="12">
        <v>0</v>
      </c>
      <c r="AU1192" s="12">
        <v>0</v>
      </c>
      <c r="AV1192" s="12">
        <v>0</v>
      </c>
      <c r="AX1192" s="12">
        <v>0</v>
      </c>
      <c r="AY1192" s="12">
        <v>0</v>
      </c>
    </row>
    <row r="1193" spans="2:51" x14ac:dyDescent="0.25">
      <c r="B1193" s="2">
        <v>0</v>
      </c>
      <c r="C1193" s="1">
        <v>0</v>
      </c>
      <c r="D1193" s="2">
        <v>0</v>
      </c>
      <c r="E1193" s="2">
        <v>0</v>
      </c>
      <c r="F1193" s="2">
        <v>0</v>
      </c>
      <c r="G1193" s="3">
        <v>0</v>
      </c>
      <c r="H1193" s="3">
        <v>0</v>
      </c>
      <c r="J1193" s="14">
        <v>0</v>
      </c>
      <c r="K1193" s="14">
        <v>0</v>
      </c>
      <c r="N1193" s="14">
        <v>0</v>
      </c>
      <c r="O1193" s="14">
        <v>0</v>
      </c>
      <c r="Q1193" s="12">
        <v>0</v>
      </c>
      <c r="R1193" s="12">
        <v>0</v>
      </c>
      <c r="T1193" s="12">
        <v>0</v>
      </c>
      <c r="U1193" s="12">
        <v>0</v>
      </c>
      <c r="W1193" s="12">
        <v>0</v>
      </c>
      <c r="X1193" s="12">
        <v>0</v>
      </c>
      <c r="Z1193" s="12">
        <v>0</v>
      </c>
      <c r="AA1193" s="12">
        <v>0</v>
      </c>
      <c r="AC1193" s="12">
        <v>0</v>
      </c>
      <c r="AD1193" s="12">
        <v>0</v>
      </c>
      <c r="AF1193" s="12">
        <v>0</v>
      </c>
      <c r="AG1193" s="12">
        <v>0</v>
      </c>
      <c r="AI1193" s="12">
        <v>0</v>
      </c>
      <c r="AJ1193" s="12">
        <v>0</v>
      </c>
      <c r="AL1193" s="12">
        <v>0</v>
      </c>
      <c r="AM1193" s="12">
        <v>0</v>
      </c>
      <c r="AO1193" s="12">
        <v>0</v>
      </c>
      <c r="AP1193" s="12">
        <v>0</v>
      </c>
      <c r="AR1193" s="12">
        <v>0</v>
      </c>
      <c r="AS1193" s="12">
        <v>0</v>
      </c>
      <c r="AU1193" s="12">
        <v>0</v>
      </c>
      <c r="AV1193" s="12">
        <v>0</v>
      </c>
      <c r="AX1193" s="12">
        <v>0</v>
      </c>
      <c r="AY1193" s="12">
        <v>0</v>
      </c>
    </row>
    <row r="1194" spans="2:51" x14ac:dyDescent="0.25">
      <c r="B1194" s="2">
        <v>0</v>
      </c>
      <c r="C1194" s="1">
        <v>0</v>
      </c>
      <c r="D1194" s="2">
        <v>0</v>
      </c>
      <c r="E1194" s="2">
        <v>0</v>
      </c>
      <c r="F1194" s="2">
        <v>0</v>
      </c>
      <c r="G1194" s="3">
        <v>0</v>
      </c>
      <c r="H1194" s="3">
        <v>0</v>
      </c>
      <c r="J1194" s="14">
        <v>0</v>
      </c>
      <c r="K1194" s="14">
        <v>0</v>
      </c>
      <c r="N1194" s="14">
        <v>0</v>
      </c>
      <c r="O1194" s="14">
        <v>0</v>
      </c>
      <c r="Q1194" s="12">
        <v>0</v>
      </c>
      <c r="R1194" s="12">
        <v>0</v>
      </c>
      <c r="T1194" s="12">
        <v>0</v>
      </c>
      <c r="U1194" s="12">
        <v>0</v>
      </c>
      <c r="W1194" s="12">
        <v>0</v>
      </c>
      <c r="X1194" s="12">
        <v>0</v>
      </c>
      <c r="Z1194" s="12">
        <v>0</v>
      </c>
      <c r="AA1194" s="12">
        <v>0</v>
      </c>
      <c r="AC1194" s="12">
        <v>0</v>
      </c>
      <c r="AD1194" s="12">
        <v>0</v>
      </c>
      <c r="AF1194" s="12">
        <v>0</v>
      </c>
      <c r="AG1194" s="12">
        <v>0</v>
      </c>
      <c r="AI1194" s="12">
        <v>0</v>
      </c>
      <c r="AJ1194" s="12">
        <v>0</v>
      </c>
      <c r="AL1194" s="12">
        <v>0</v>
      </c>
      <c r="AM1194" s="12">
        <v>0</v>
      </c>
      <c r="AO1194" s="12">
        <v>0</v>
      </c>
      <c r="AP1194" s="12">
        <v>0</v>
      </c>
      <c r="AR1194" s="12">
        <v>0</v>
      </c>
      <c r="AS1194" s="12">
        <v>0</v>
      </c>
      <c r="AU1194" s="12">
        <v>0</v>
      </c>
      <c r="AV1194" s="12">
        <v>0</v>
      </c>
      <c r="AX1194" s="12">
        <v>0</v>
      </c>
      <c r="AY1194" s="12">
        <v>0</v>
      </c>
    </row>
    <row r="1195" spans="2:51" x14ac:dyDescent="0.25">
      <c r="B1195" s="2">
        <v>0</v>
      </c>
      <c r="C1195" s="1">
        <v>0</v>
      </c>
      <c r="D1195" s="2">
        <v>0</v>
      </c>
      <c r="E1195" s="2">
        <v>0</v>
      </c>
      <c r="F1195" s="2">
        <v>0</v>
      </c>
      <c r="G1195" s="3">
        <v>0</v>
      </c>
      <c r="H1195" s="3">
        <v>0</v>
      </c>
      <c r="J1195" s="14">
        <v>0</v>
      </c>
      <c r="K1195" s="14">
        <v>0</v>
      </c>
      <c r="N1195" s="14">
        <v>0</v>
      </c>
      <c r="O1195" s="14">
        <v>0</v>
      </c>
      <c r="Q1195" s="12">
        <v>0</v>
      </c>
      <c r="R1195" s="12">
        <v>0</v>
      </c>
      <c r="T1195" s="12">
        <v>0</v>
      </c>
      <c r="U1195" s="12">
        <v>0</v>
      </c>
      <c r="W1195" s="12">
        <v>0</v>
      </c>
      <c r="X1195" s="12">
        <v>0</v>
      </c>
      <c r="Z1195" s="12">
        <v>0</v>
      </c>
      <c r="AA1195" s="12">
        <v>0</v>
      </c>
      <c r="AC1195" s="12">
        <v>0</v>
      </c>
      <c r="AD1195" s="12">
        <v>0</v>
      </c>
      <c r="AF1195" s="12">
        <v>0</v>
      </c>
      <c r="AG1195" s="12">
        <v>0</v>
      </c>
      <c r="AI1195" s="12">
        <v>0</v>
      </c>
      <c r="AJ1195" s="12">
        <v>0</v>
      </c>
      <c r="AL1195" s="12">
        <v>0</v>
      </c>
      <c r="AM1195" s="12">
        <v>0</v>
      </c>
      <c r="AO1195" s="12">
        <v>0</v>
      </c>
      <c r="AP1195" s="12">
        <v>0</v>
      </c>
      <c r="AR1195" s="12">
        <v>0</v>
      </c>
      <c r="AS1195" s="12">
        <v>0</v>
      </c>
      <c r="AU1195" s="12">
        <v>0</v>
      </c>
      <c r="AV1195" s="12">
        <v>0</v>
      </c>
      <c r="AX1195" s="12">
        <v>0</v>
      </c>
      <c r="AY1195" s="12">
        <v>0</v>
      </c>
    </row>
    <row r="1196" spans="2:51" x14ac:dyDescent="0.25">
      <c r="B1196" s="2">
        <v>0</v>
      </c>
      <c r="C1196" s="1">
        <v>0</v>
      </c>
      <c r="D1196" s="2">
        <v>0</v>
      </c>
      <c r="E1196" s="2">
        <v>0</v>
      </c>
      <c r="F1196" s="2">
        <v>0</v>
      </c>
      <c r="G1196" s="3">
        <v>0</v>
      </c>
      <c r="H1196" s="3">
        <v>0</v>
      </c>
      <c r="J1196" s="14">
        <v>0</v>
      </c>
      <c r="K1196" s="14">
        <v>0</v>
      </c>
      <c r="N1196" s="14">
        <v>0</v>
      </c>
      <c r="O1196" s="14">
        <v>0</v>
      </c>
      <c r="Q1196" s="12">
        <v>0</v>
      </c>
      <c r="R1196" s="12">
        <v>0</v>
      </c>
      <c r="T1196" s="12">
        <v>0</v>
      </c>
      <c r="U1196" s="12">
        <v>0</v>
      </c>
      <c r="W1196" s="12">
        <v>0</v>
      </c>
      <c r="X1196" s="12">
        <v>0</v>
      </c>
      <c r="Z1196" s="12">
        <v>0</v>
      </c>
      <c r="AA1196" s="12">
        <v>0</v>
      </c>
      <c r="AC1196" s="12">
        <v>0</v>
      </c>
      <c r="AD1196" s="12">
        <v>0</v>
      </c>
      <c r="AF1196" s="12">
        <v>0</v>
      </c>
      <c r="AG1196" s="12">
        <v>0</v>
      </c>
      <c r="AI1196" s="12">
        <v>0</v>
      </c>
      <c r="AJ1196" s="12">
        <v>0</v>
      </c>
      <c r="AL1196" s="12">
        <v>0</v>
      </c>
      <c r="AM1196" s="12">
        <v>0</v>
      </c>
      <c r="AO1196" s="12">
        <v>0</v>
      </c>
      <c r="AP1196" s="12">
        <v>0</v>
      </c>
      <c r="AR1196" s="12">
        <v>0</v>
      </c>
      <c r="AS1196" s="12">
        <v>0</v>
      </c>
      <c r="AU1196" s="12">
        <v>0</v>
      </c>
      <c r="AV1196" s="12">
        <v>0</v>
      </c>
      <c r="AX1196" s="12">
        <v>0</v>
      </c>
      <c r="AY1196" s="12">
        <v>0</v>
      </c>
    </row>
    <row r="1197" spans="2:51" x14ac:dyDescent="0.25">
      <c r="B1197" s="2">
        <v>0</v>
      </c>
      <c r="C1197" s="1">
        <v>0</v>
      </c>
      <c r="D1197" s="2">
        <v>0</v>
      </c>
      <c r="E1197" s="2">
        <v>0</v>
      </c>
      <c r="F1197" s="2">
        <v>0</v>
      </c>
      <c r="G1197" s="3">
        <v>0</v>
      </c>
      <c r="H1197" s="3">
        <v>0</v>
      </c>
      <c r="J1197" s="14">
        <v>0</v>
      </c>
      <c r="K1197" s="14">
        <v>0</v>
      </c>
      <c r="N1197" s="14">
        <v>0</v>
      </c>
      <c r="O1197" s="14">
        <v>0</v>
      </c>
      <c r="Q1197" s="12">
        <v>0</v>
      </c>
      <c r="R1197" s="12">
        <v>0</v>
      </c>
      <c r="T1197" s="12">
        <v>0</v>
      </c>
      <c r="U1197" s="12">
        <v>0</v>
      </c>
      <c r="W1197" s="12">
        <v>0</v>
      </c>
      <c r="X1197" s="12">
        <v>0</v>
      </c>
      <c r="Z1197" s="12">
        <v>0</v>
      </c>
      <c r="AA1197" s="12">
        <v>0</v>
      </c>
      <c r="AC1197" s="12">
        <v>0</v>
      </c>
      <c r="AD1197" s="12">
        <v>0</v>
      </c>
      <c r="AF1197" s="12">
        <v>0</v>
      </c>
      <c r="AG1197" s="12">
        <v>0</v>
      </c>
      <c r="AI1197" s="12">
        <v>0</v>
      </c>
      <c r="AJ1197" s="12">
        <v>0</v>
      </c>
      <c r="AL1197" s="12">
        <v>0</v>
      </c>
      <c r="AM1197" s="12">
        <v>0</v>
      </c>
      <c r="AO1197" s="12">
        <v>0</v>
      </c>
      <c r="AP1197" s="12">
        <v>0</v>
      </c>
      <c r="AR1197" s="12">
        <v>0</v>
      </c>
      <c r="AS1197" s="12">
        <v>0</v>
      </c>
      <c r="AU1197" s="12">
        <v>0</v>
      </c>
      <c r="AV1197" s="12">
        <v>0</v>
      </c>
      <c r="AX1197" s="12">
        <v>0</v>
      </c>
      <c r="AY1197" s="12">
        <v>0</v>
      </c>
    </row>
    <row r="1198" spans="2:51" x14ac:dyDescent="0.25">
      <c r="B1198" s="2">
        <v>0</v>
      </c>
      <c r="C1198" s="1">
        <v>0</v>
      </c>
      <c r="D1198" s="2">
        <v>0</v>
      </c>
      <c r="E1198" s="2">
        <v>0</v>
      </c>
      <c r="F1198" s="2">
        <v>0</v>
      </c>
      <c r="G1198" s="3">
        <v>0</v>
      </c>
      <c r="H1198" s="3">
        <v>0</v>
      </c>
      <c r="J1198" s="14">
        <v>0</v>
      </c>
      <c r="K1198" s="14">
        <v>0</v>
      </c>
      <c r="N1198" s="14">
        <v>0</v>
      </c>
      <c r="O1198" s="14">
        <v>0</v>
      </c>
      <c r="Q1198" s="12">
        <v>0</v>
      </c>
      <c r="R1198" s="12">
        <v>0</v>
      </c>
      <c r="T1198" s="12">
        <v>0</v>
      </c>
      <c r="U1198" s="12">
        <v>0</v>
      </c>
      <c r="W1198" s="12">
        <v>0</v>
      </c>
      <c r="X1198" s="12">
        <v>0</v>
      </c>
      <c r="Z1198" s="12">
        <v>0</v>
      </c>
      <c r="AA1198" s="12">
        <v>0</v>
      </c>
      <c r="AC1198" s="12">
        <v>0</v>
      </c>
      <c r="AD1198" s="12">
        <v>0</v>
      </c>
      <c r="AF1198" s="12">
        <v>0</v>
      </c>
      <c r="AG1198" s="12">
        <v>0</v>
      </c>
      <c r="AI1198" s="12">
        <v>0</v>
      </c>
      <c r="AJ1198" s="12">
        <v>0</v>
      </c>
      <c r="AL1198" s="12">
        <v>0</v>
      </c>
      <c r="AM1198" s="12">
        <v>0</v>
      </c>
      <c r="AO1198" s="12">
        <v>0</v>
      </c>
      <c r="AP1198" s="12">
        <v>0</v>
      </c>
      <c r="AR1198" s="12">
        <v>0</v>
      </c>
      <c r="AS1198" s="12">
        <v>0</v>
      </c>
      <c r="AU1198" s="12">
        <v>0</v>
      </c>
      <c r="AV1198" s="12">
        <v>0</v>
      </c>
      <c r="AX1198" s="12">
        <v>0</v>
      </c>
      <c r="AY1198" s="12">
        <v>0</v>
      </c>
    </row>
    <row r="1199" spans="2:51" x14ac:dyDescent="0.25">
      <c r="B1199" s="2">
        <v>0</v>
      </c>
      <c r="C1199" s="1">
        <v>0</v>
      </c>
      <c r="D1199" s="2">
        <v>0</v>
      </c>
      <c r="E1199" s="2">
        <v>0</v>
      </c>
      <c r="F1199" s="2">
        <v>0</v>
      </c>
      <c r="G1199" s="3">
        <v>0</v>
      </c>
      <c r="H1199" s="3">
        <v>0</v>
      </c>
      <c r="J1199" s="14">
        <v>0</v>
      </c>
      <c r="K1199" s="14">
        <v>0</v>
      </c>
      <c r="N1199" s="14">
        <v>0</v>
      </c>
      <c r="O1199" s="14">
        <v>0</v>
      </c>
      <c r="Q1199" s="12">
        <v>0</v>
      </c>
      <c r="R1199" s="12">
        <v>0</v>
      </c>
      <c r="T1199" s="12">
        <v>0</v>
      </c>
      <c r="U1199" s="12">
        <v>0</v>
      </c>
      <c r="W1199" s="12">
        <v>0</v>
      </c>
      <c r="X1199" s="12">
        <v>0</v>
      </c>
      <c r="Z1199" s="12">
        <v>0</v>
      </c>
      <c r="AA1199" s="12">
        <v>0</v>
      </c>
      <c r="AC1199" s="12">
        <v>0</v>
      </c>
      <c r="AD1199" s="12">
        <v>0</v>
      </c>
      <c r="AF1199" s="12">
        <v>0</v>
      </c>
      <c r="AG1199" s="12">
        <v>0</v>
      </c>
      <c r="AI1199" s="12">
        <v>0</v>
      </c>
      <c r="AJ1199" s="12">
        <v>0</v>
      </c>
      <c r="AL1199" s="12">
        <v>0</v>
      </c>
      <c r="AM1199" s="12">
        <v>0</v>
      </c>
      <c r="AO1199" s="12">
        <v>0</v>
      </c>
      <c r="AP1199" s="12">
        <v>0</v>
      </c>
      <c r="AR1199" s="12">
        <v>0</v>
      </c>
      <c r="AS1199" s="12">
        <v>0</v>
      </c>
      <c r="AU1199" s="12">
        <v>0</v>
      </c>
      <c r="AV1199" s="12">
        <v>0</v>
      </c>
      <c r="AX1199" s="12">
        <v>0</v>
      </c>
      <c r="AY1199" s="12">
        <v>0</v>
      </c>
    </row>
    <row r="1200" spans="2:51" x14ac:dyDescent="0.25">
      <c r="B1200" s="2">
        <v>0</v>
      </c>
      <c r="C1200" s="1">
        <v>0</v>
      </c>
      <c r="D1200" s="2">
        <v>0</v>
      </c>
      <c r="E1200" s="2">
        <v>0</v>
      </c>
      <c r="F1200" s="2">
        <v>0</v>
      </c>
      <c r="G1200" s="3">
        <v>0</v>
      </c>
      <c r="H1200" s="3">
        <v>0</v>
      </c>
      <c r="J1200" s="14">
        <v>0</v>
      </c>
      <c r="K1200" s="14">
        <v>0</v>
      </c>
      <c r="N1200" s="14">
        <v>0</v>
      </c>
      <c r="O1200" s="14">
        <v>0</v>
      </c>
      <c r="Q1200" s="12">
        <v>0</v>
      </c>
      <c r="R1200" s="12">
        <v>0</v>
      </c>
      <c r="T1200" s="12">
        <v>0</v>
      </c>
      <c r="U1200" s="12">
        <v>0</v>
      </c>
      <c r="W1200" s="12">
        <v>0</v>
      </c>
      <c r="X1200" s="12">
        <v>0</v>
      </c>
      <c r="Z1200" s="12">
        <v>0</v>
      </c>
      <c r="AA1200" s="12">
        <v>0</v>
      </c>
      <c r="AC1200" s="12">
        <v>0</v>
      </c>
      <c r="AD1200" s="12">
        <v>0</v>
      </c>
      <c r="AF1200" s="12">
        <v>0</v>
      </c>
      <c r="AG1200" s="12">
        <v>0</v>
      </c>
      <c r="AI1200" s="12">
        <v>0</v>
      </c>
      <c r="AJ1200" s="12">
        <v>0</v>
      </c>
      <c r="AL1200" s="12">
        <v>0</v>
      </c>
      <c r="AM1200" s="12">
        <v>0</v>
      </c>
      <c r="AO1200" s="12">
        <v>0</v>
      </c>
      <c r="AP1200" s="12">
        <v>0</v>
      </c>
      <c r="AR1200" s="12">
        <v>0</v>
      </c>
      <c r="AS1200" s="12">
        <v>0</v>
      </c>
      <c r="AU1200" s="12">
        <v>0</v>
      </c>
      <c r="AV1200" s="12">
        <v>0</v>
      </c>
      <c r="AX1200" s="12">
        <v>0</v>
      </c>
      <c r="AY1200" s="12">
        <v>0</v>
      </c>
    </row>
    <row r="1201" spans="2:51" x14ac:dyDescent="0.25">
      <c r="B1201" s="2">
        <v>0</v>
      </c>
      <c r="C1201" s="1">
        <v>0</v>
      </c>
      <c r="D1201" s="2">
        <v>0</v>
      </c>
      <c r="E1201" s="2">
        <v>0</v>
      </c>
      <c r="F1201" s="2">
        <v>0</v>
      </c>
      <c r="G1201" s="3">
        <v>0</v>
      </c>
      <c r="H1201" s="3">
        <v>0</v>
      </c>
      <c r="J1201" s="14">
        <v>0</v>
      </c>
      <c r="K1201" s="14">
        <v>0</v>
      </c>
      <c r="N1201" s="14">
        <v>0</v>
      </c>
      <c r="O1201" s="14">
        <v>0</v>
      </c>
      <c r="Q1201" s="12">
        <v>0</v>
      </c>
      <c r="R1201" s="12">
        <v>0</v>
      </c>
      <c r="T1201" s="12">
        <v>0</v>
      </c>
      <c r="U1201" s="12">
        <v>0</v>
      </c>
      <c r="W1201" s="12">
        <v>0</v>
      </c>
      <c r="X1201" s="12">
        <v>0</v>
      </c>
      <c r="Z1201" s="12">
        <v>0</v>
      </c>
      <c r="AA1201" s="12">
        <v>0</v>
      </c>
      <c r="AC1201" s="12">
        <v>0</v>
      </c>
      <c r="AD1201" s="12">
        <v>0</v>
      </c>
      <c r="AF1201" s="12">
        <v>0</v>
      </c>
      <c r="AG1201" s="12">
        <v>0</v>
      </c>
      <c r="AI1201" s="12">
        <v>0</v>
      </c>
      <c r="AJ1201" s="12">
        <v>0</v>
      </c>
      <c r="AL1201" s="12">
        <v>0</v>
      </c>
      <c r="AM1201" s="12">
        <v>0</v>
      </c>
      <c r="AO1201" s="12">
        <v>0</v>
      </c>
      <c r="AP1201" s="12">
        <v>0</v>
      </c>
      <c r="AR1201" s="12">
        <v>0</v>
      </c>
      <c r="AS1201" s="12">
        <v>0</v>
      </c>
      <c r="AU1201" s="12">
        <v>0</v>
      </c>
      <c r="AV1201" s="12">
        <v>0</v>
      </c>
      <c r="AX1201" s="12">
        <v>0</v>
      </c>
      <c r="AY1201" s="12">
        <v>0</v>
      </c>
    </row>
    <row r="1202" spans="2:51" x14ac:dyDescent="0.25">
      <c r="B1202" s="2">
        <v>0</v>
      </c>
      <c r="C1202" s="1">
        <v>0</v>
      </c>
      <c r="D1202" s="2">
        <v>0</v>
      </c>
      <c r="E1202" s="2">
        <v>0</v>
      </c>
      <c r="F1202" s="2">
        <v>0</v>
      </c>
      <c r="G1202" s="3">
        <v>0</v>
      </c>
      <c r="H1202" s="3">
        <v>0</v>
      </c>
      <c r="J1202" s="14">
        <v>0</v>
      </c>
      <c r="K1202" s="14">
        <v>0</v>
      </c>
      <c r="N1202" s="14">
        <v>0</v>
      </c>
      <c r="O1202" s="14">
        <v>0</v>
      </c>
      <c r="Q1202" s="12">
        <v>0</v>
      </c>
      <c r="R1202" s="12">
        <v>0</v>
      </c>
      <c r="T1202" s="12">
        <v>0</v>
      </c>
      <c r="U1202" s="12">
        <v>0</v>
      </c>
      <c r="W1202" s="12">
        <v>0</v>
      </c>
      <c r="X1202" s="12">
        <v>0</v>
      </c>
      <c r="Z1202" s="12">
        <v>0</v>
      </c>
      <c r="AA1202" s="12">
        <v>0</v>
      </c>
      <c r="AC1202" s="12">
        <v>0</v>
      </c>
      <c r="AD1202" s="12">
        <v>0</v>
      </c>
      <c r="AF1202" s="12">
        <v>0</v>
      </c>
      <c r="AG1202" s="12">
        <v>0</v>
      </c>
      <c r="AI1202" s="12">
        <v>0</v>
      </c>
      <c r="AJ1202" s="12">
        <v>0</v>
      </c>
      <c r="AL1202" s="12">
        <v>0</v>
      </c>
      <c r="AM1202" s="12">
        <v>0</v>
      </c>
      <c r="AO1202" s="12">
        <v>0</v>
      </c>
      <c r="AP1202" s="12">
        <v>0</v>
      </c>
      <c r="AR1202" s="12">
        <v>0</v>
      </c>
      <c r="AS1202" s="12">
        <v>0</v>
      </c>
      <c r="AU1202" s="12">
        <v>0</v>
      </c>
      <c r="AV1202" s="12">
        <v>0</v>
      </c>
      <c r="AX1202" s="12">
        <v>0</v>
      </c>
      <c r="AY1202" s="12">
        <v>0</v>
      </c>
    </row>
    <row r="1203" spans="2:51" x14ac:dyDescent="0.25">
      <c r="B1203" s="2">
        <v>0</v>
      </c>
      <c r="C1203" s="1">
        <v>0</v>
      </c>
      <c r="D1203" s="2">
        <v>0</v>
      </c>
      <c r="E1203" s="2">
        <v>0</v>
      </c>
      <c r="F1203" s="2">
        <v>0</v>
      </c>
      <c r="G1203" s="3">
        <v>0</v>
      </c>
      <c r="H1203" s="3">
        <v>0</v>
      </c>
      <c r="J1203" s="14">
        <v>0</v>
      </c>
      <c r="K1203" s="14">
        <v>0</v>
      </c>
      <c r="N1203" s="14">
        <v>0</v>
      </c>
      <c r="O1203" s="14">
        <v>0</v>
      </c>
      <c r="Q1203" s="12">
        <v>0</v>
      </c>
      <c r="R1203" s="12">
        <v>0</v>
      </c>
      <c r="T1203" s="12">
        <v>0</v>
      </c>
      <c r="U1203" s="12">
        <v>0</v>
      </c>
      <c r="W1203" s="12">
        <v>0</v>
      </c>
      <c r="X1203" s="12">
        <v>0</v>
      </c>
      <c r="Z1203" s="12">
        <v>0</v>
      </c>
      <c r="AA1203" s="12">
        <v>0</v>
      </c>
      <c r="AC1203" s="12">
        <v>0</v>
      </c>
      <c r="AD1203" s="12">
        <v>0</v>
      </c>
      <c r="AF1203" s="12">
        <v>0</v>
      </c>
      <c r="AG1203" s="12">
        <v>0</v>
      </c>
      <c r="AI1203" s="12">
        <v>0</v>
      </c>
      <c r="AJ1203" s="12">
        <v>0</v>
      </c>
      <c r="AL1203" s="12">
        <v>0</v>
      </c>
      <c r="AM1203" s="12">
        <v>0</v>
      </c>
      <c r="AO1203" s="12">
        <v>0</v>
      </c>
      <c r="AP1203" s="12">
        <v>0</v>
      </c>
      <c r="AR1203" s="12">
        <v>0</v>
      </c>
      <c r="AS1203" s="12">
        <v>0</v>
      </c>
      <c r="AU1203" s="12">
        <v>0</v>
      </c>
      <c r="AV1203" s="12">
        <v>0</v>
      </c>
      <c r="AX1203" s="12">
        <v>0</v>
      </c>
      <c r="AY1203" s="12">
        <v>0</v>
      </c>
    </row>
    <row r="1204" spans="2:51" x14ac:dyDescent="0.25">
      <c r="B1204" s="2">
        <v>0</v>
      </c>
      <c r="C1204" s="1">
        <v>0</v>
      </c>
      <c r="D1204" s="2">
        <v>0</v>
      </c>
      <c r="E1204" s="2">
        <v>0</v>
      </c>
      <c r="F1204" s="2">
        <v>0</v>
      </c>
      <c r="G1204" s="3">
        <v>0</v>
      </c>
      <c r="H1204" s="3">
        <v>0</v>
      </c>
      <c r="J1204" s="14">
        <v>0</v>
      </c>
      <c r="K1204" s="14">
        <v>0</v>
      </c>
      <c r="N1204" s="14">
        <v>0</v>
      </c>
      <c r="O1204" s="14">
        <v>0</v>
      </c>
      <c r="Q1204" s="12">
        <v>0</v>
      </c>
      <c r="R1204" s="12">
        <v>0</v>
      </c>
      <c r="T1204" s="12">
        <v>0</v>
      </c>
      <c r="U1204" s="12">
        <v>0</v>
      </c>
      <c r="W1204" s="12">
        <v>0</v>
      </c>
      <c r="X1204" s="12">
        <v>0</v>
      </c>
      <c r="Z1204" s="12">
        <v>0</v>
      </c>
      <c r="AA1204" s="12">
        <v>0</v>
      </c>
      <c r="AC1204" s="12">
        <v>0</v>
      </c>
      <c r="AD1204" s="12">
        <v>0</v>
      </c>
      <c r="AF1204" s="12">
        <v>0</v>
      </c>
      <c r="AG1204" s="12">
        <v>0</v>
      </c>
      <c r="AI1204" s="12">
        <v>0</v>
      </c>
      <c r="AJ1204" s="12">
        <v>0</v>
      </c>
      <c r="AL1204" s="12">
        <v>0</v>
      </c>
      <c r="AM1204" s="12">
        <v>0</v>
      </c>
      <c r="AO1204" s="12">
        <v>0</v>
      </c>
      <c r="AP1204" s="12">
        <v>0</v>
      </c>
      <c r="AR1204" s="12">
        <v>0</v>
      </c>
      <c r="AS1204" s="12">
        <v>0</v>
      </c>
      <c r="AU1204" s="12">
        <v>0</v>
      </c>
      <c r="AV1204" s="12">
        <v>0</v>
      </c>
      <c r="AX1204" s="12">
        <v>0</v>
      </c>
      <c r="AY1204" s="12">
        <v>0</v>
      </c>
    </row>
    <row r="1205" spans="2:51" x14ac:dyDescent="0.25">
      <c r="B1205" s="2">
        <v>0</v>
      </c>
      <c r="C1205" s="1">
        <v>0</v>
      </c>
      <c r="D1205" s="2">
        <v>0</v>
      </c>
      <c r="E1205" s="2">
        <v>0</v>
      </c>
      <c r="F1205" s="2">
        <v>0</v>
      </c>
      <c r="G1205" s="3">
        <v>0</v>
      </c>
      <c r="H1205" s="3">
        <v>0</v>
      </c>
      <c r="J1205" s="14">
        <v>0</v>
      </c>
      <c r="K1205" s="14">
        <v>0</v>
      </c>
      <c r="N1205" s="14">
        <v>0</v>
      </c>
      <c r="O1205" s="14">
        <v>0</v>
      </c>
      <c r="Q1205" s="12">
        <v>0</v>
      </c>
      <c r="R1205" s="12">
        <v>0</v>
      </c>
      <c r="T1205" s="12">
        <v>0</v>
      </c>
      <c r="U1205" s="12">
        <v>0</v>
      </c>
      <c r="W1205" s="12">
        <v>0</v>
      </c>
      <c r="X1205" s="12">
        <v>0</v>
      </c>
      <c r="Z1205" s="12">
        <v>0</v>
      </c>
      <c r="AA1205" s="12">
        <v>0</v>
      </c>
      <c r="AC1205" s="12">
        <v>0</v>
      </c>
      <c r="AD1205" s="12">
        <v>0</v>
      </c>
      <c r="AF1205" s="12">
        <v>0</v>
      </c>
      <c r="AG1205" s="12">
        <v>0</v>
      </c>
      <c r="AI1205" s="12">
        <v>0</v>
      </c>
      <c r="AJ1205" s="12">
        <v>0</v>
      </c>
      <c r="AL1205" s="12">
        <v>0</v>
      </c>
      <c r="AM1205" s="12">
        <v>0</v>
      </c>
      <c r="AO1205" s="12">
        <v>0</v>
      </c>
      <c r="AP1205" s="12">
        <v>0</v>
      </c>
      <c r="AR1205" s="12">
        <v>0</v>
      </c>
      <c r="AS1205" s="12">
        <v>0</v>
      </c>
      <c r="AU1205" s="12">
        <v>0</v>
      </c>
      <c r="AV1205" s="12">
        <v>0</v>
      </c>
      <c r="AX1205" s="12">
        <v>0</v>
      </c>
      <c r="AY1205" s="12">
        <v>0</v>
      </c>
    </row>
    <row r="1206" spans="2:51" x14ac:dyDescent="0.25">
      <c r="B1206" s="2">
        <v>0</v>
      </c>
      <c r="C1206" s="1">
        <v>0</v>
      </c>
      <c r="D1206" s="2">
        <v>0</v>
      </c>
      <c r="E1206" s="2">
        <v>0</v>
      </c>
      <c r="F1206" s="2">
        <v>0</v>
      </c>
      <c r="G1206" s="3">
        <v>0</v>
      </c>
      <c r="H1206" s="3">
        <v>0</v>
      </c>
      <c r="J1206" s="14">
        <v>0</v>
      </c>
      <c r="K1206" s="14">
        <v>0</v>
      </c>
      <c r="N1206" s="14">
        <v>0</v>
      </c>
      <c r="O1206" s="14">
        <v>0</v>
      </c>
      <c r="Q1206" s="12">
        <v>0</v>
      </c>
      <c r="R1206" s="12">
        <v>0</v>
      </c>
      <c r="T1206" s="12">
        <v>0</v>
      </c>
      <c r="U1206" s="12">
        <v>0</v>
      </c>
      <c r="W1206" s="12">
        <v>0</v>
      </c>
      <c r="X1206" s="12">
        <v>0</v>
      </c>
      <c r="Z1206" s="12">
        <v>0</v>
      </c>
      <c r="AA1206" s="12">
        <v>0</v>
      </c>
      <c r="AC1206" s="12">
        <v>0</v>
      </c>
      <c r="AD1206" s="12">
        <v>0</v>
      </c>
      <c r="AF1206" s="12">
        <v>0</v>
      </c>
      <c r="AG1206" s="12">
        <v>0</v>
      </c>
      <c r="AI1206" s="12">
        <v>0</v>
      </c>
      <c r="AJ1206" s="12">
        <v>0</v>
      </c>
      <c r="AL1206" s="12">
        <v>0</v>
      </c>
      <c r="AM1206" s="12">
        <v>0</v>
      </c>
      <c r="AO1206" s="12">
        <v>0</v>
      </c>
      <c r="AP1206" s="12">
        <v>0</v>
      </c>
      <c r="AR1206" s="12">
        <v>0</v>
      </c>
      <c r="AS1206" s="12">
        <v>0</v>
      </c>
      <c r="AU1206" s="12">
        <v>0</v>
      </c>
      <c r="AV1206" s="12">
        <v>0</v>
      </c>
      <c r="AX1206" s="12">
        <v>0</v>
      </c>
      <c r="AY1206" s="12">
        <v>0</v>
      </c>
    </row>
    <row r="1207" spans="2:51" x14ac:dyDescent="0.25">
      <c r="B1207" s="2">
        <v>0</v>
      </c>
      <c r="C1207" s="1">
        <v>0</v>
      </c>
      <c r="D1207" s="2">
        <v>0</v>
      </c>
      <c r="E1207" s="2">
        <v>0</v>
      </c>
      <c r="F1207" s="2">
        <v>0</v>
      </c>
      <c r="G1207" s="3">
        <v>0</v>
      </c>
      <c r="H1207" s="3">
        <v>0</v>
      </c>
      <c r="J1207" s="14">
        <v>0</v>
      </c>
      <c r="K1207" s="14">
        <v>0</v>
      </c>
      <c r="N1207" s="14">
        <v>0</v>
      </c>
      <c r="O1207" s="14">
        <v>0</v>
      </c>
      <c r="Q1207" s="12">
        <v>0</v>
      </c>
      <c r="R1207" s="12">
        <v>0</v>
      </c>
      <c r="T1207" s="12">
        <v>0</v>
      </c>
      <c r="U1207" s="12">
        <v>0</v>
      </c>
      <c r="W1207" s="12">
        <v>0</v>
      </c>
      <c r="X1207" s="12">
        <v>0</v>
      </c>
      <c r="Z1207" s="12">
        <v>0</v>
      </c>
      <c r="AA1207" s="12">
        <v>0</v>
      </c>
      <c r="AC1207" s="12">
        <v>0</v>
      </c>
      <c r="AD1207" s="12">
        <v>0</v>
      </c>
      <c r="AF1207" s="12">
        <v>0</v>
      </c>
      <c r="AG1207" s="12">
        <v>0</v>
      </c>
      <c r="AI1207" s="12">
        <v>0</v>
      </c>
      <c r="AJ1207" s="12">
        <v>0</v>
      </c>
      <c r="AL1207" s="12">
        <v>0</v>
      </c>
      <c r="AM1207" s="12">
        <v>0</v>
      </c>
      <c r="AO1207" s="12">
        <v>0</v>
      </c>
      <c r="AP1207" s="12">
        <v>0</v>
      </c>
      <c r="AR1207" s="12">
        <v>0</v>
      </c>
      <c r="AS1207" s="12">
        <v>0</v>
      </c>
      <c r="AU1207" s="12">
        <v>0</v>
      </c>
      <c r="AV1207" s="12">
        <v>0</v>
      </c>
      <c r="AX1207" s="12">
        <v>0</v>
      </c>
      <c r="AY1207" s="12">
        <v>0</v>
      </c>
    </row>
    <row r="1208" spans="2:51" x14ac:dyDescent="0.25">
      <c r="B1208" s="2">
        <v>0</v>
      </c>
      <c r="C1208" s="1">
        <v>0</v>
      </c>
      <c r="D1208" s="2">
        <v>0</v>
      </c>
      <c r="E1208" s="2">
        <v>0</v>
      </c>
      <c r="F1208" s="2">
        <v>0</v>
      </c>
      <c r="G1208" s="3">
        <v>0</v>
      </c>
      <c r="H1208" s="3">
        <v>0</v>
      </c>
      <c r="J1208" s="14">
        <v>0</v>
      </c>
      <c r="K1208" s="14">
        <v>0</v>
      </c>
      <c r="N1208" s="14">
        <v>0</v>
      </c>
      <c r="O1208" s="14">
        <v>0</v>
      </c>
      <c r="Q1208" s="12">
        <v>0</v>
      </c>
      <c r="R1208" s="12">
        <v>0</v>
      </c>
      <c r="T1208" s="12">
        <v>0</v>
      </c>
      <c r="U1208" s="12">
        <v>0</v>
      </c>
      <c r="W1208" s="12">
        <v>0</v>
      </c>
      <c r="X1208" s="12">
        <v>0</v>
      </c>
      <c r="Z1208" s="12">
        <v>0</v>
      </c>
      <c r="AA1208" s="12">
        <v>0</v>
      </c>
      <c r="AC1208" s="12">
        <v>0</v>
      </c>
      <c r="AD1208" s="12">
        <v>0</v>
      </c>
      <c r="AF1208" s="12">
        <v>0</v>
      </c>
      <c r="AG1208" s="12">
        <v>0</v>
      </c>
      <c r="AI1208" s="12">
        <v>0</v>
      </c>
      <c r="AJ1208" s="12">
        <v>0</v>
      </c>
      <c r="AL1208" s="12">
        <v>0</v>
      </c>
      <c r="AM1208" s="12">
        <v>0</v>
      </c>
      <c r="AO1208" s="12">
        <v>0</v>
      </c>
      <c r="AP1208" s="12">
        <v>0</v>
      </c>
      <c r="AR1208" s="12">
        <v>0</v>
      </c>
      <c r="AS1208" s="12">
        <v>0</v>
      </c>
      <c r="AU1208" s="12">
        <v>0</v>
      </c>
      <c r="AV1208" s="12">
        <v>0</v>
      </c>
      <c r="AX1208" s="12">
        <v>0</v>
      </c>
      <c r="AY1208" s="12">
        <v>0</v>
      </c>
    </row>
    <row r="1209" spans="2:51" x14ac:dyDescent="0.25">
      <c r="B1209" s="2">
        <v>0</v>
      </c>
      <c r="C1209" s="1">
        <v>0</v>
      </c>
      <c r="D1209" s="2">
        <v>0</v>
      </c>
      <c r="E1209" s="2">
        <v>0</v>
      </c>
      <c r="F1209" s="2">
        <v>0</v>
      </c>
      <c r="G1209" s="3">
        <v>0</v>
      </c>
      <c r="H1209" s="3">
        <v>0</v>
      </c>
      <c r="J1209" s="14">
        <v>0</v>
      </c>
      <c r="K1209" s="14">
        <v>0</v>
      </c>
      <c r="N1209" s="14">
        <v>0</v>
      </c>
      <c r="O1209" s="14">
        <v>0</v>
      </c>
      <c r="Q1209" s="12">
        <v>0</v>
      </c>
      <c r="R1209" s="12">
        <v>0</v>
      </c>
      <c r="T1209" s="12">
        <v>0</v>
      </c>
      <c r="U1209" s="12">
        <v>0</v>
      </c>
      <c r="W1209" s="12">
        <v>0</v>
      </c>
      <c r="X1209" s="12">
        <v>0</v>
      </c>
      <c r="Z1209" s="12">
        <v>0</v>
      </c>
      <c r="AA1209" s="12">
        <v>0</v>
      </c>
      <c r="AC1209" s="12">
        <v>0</v>
      </c>
      <c r="AD1209" s="12">
        <v>0</v>
      </c>
      <c r="AF1209" s="12">
        <v>0</v>
      </c>
      <c r="AG1209" s="12">
        <v>0</v>
      </c>
      <c r="AI1209" s="12">
        <v>0</v>
      </c>
      <c r="AJ1209" s="12">
        <v>0</v>
      </c>
      <c r="AL1209" s="12">
        <v>0</v>
      </c>
      <c r="AM1209" s="12">
        <v>0</v>
      </c>
      <c r="AO1209" s="12">
        <v>0</v>
      </c>
      <c r="AP1209" s="12">
        <v>0</v>
      </c>
      <c r="AR1209" s="12">
        <v>0</v>
      </c>
      <c r="AS1209" s="12">
        <v>0</v>
      </c>
      <c r="AU1209" s="12">
        <v>0</v>
      </c>
      <c r="AV1209" s="12">
        <v>0</v>
      </c>
      <c r="AX1209" s="12">
        <v>0</v>
      </c>
      <c r="AY1209" s="12">
        <v>0</v>
      </c>
    </row>
    <row r="1210" spans="2:51" x14ac:dyDescent="0.25">
      <c r="B1210" s="2">
        <v>0</v>
      </c>
      <c r="C1210" s="1">
        <v>0</v>
      </c>
      <c r="D1210" s="2">
        <v>0</v>
      </c>
      <c r="E1210" s="2">
        <v>0</v>
      </c>
      <c r="F1210" s="2">
        <v>0</v>
      </c>
      <c r="G1210" s="3">
        <v>0</v>
      </c>
      <c r="H1210" s="3">
        <v>0</v>
      </c>
      <c r="J1210" s="14">
        <v>0</v>
      </c>
      <c r="K1210" s="14">
        <v>0</v>
      </c>
      <c r="N1210" s="14">
        <v>0</v>
      </c>
      <c r="O1210" s="14">
        <v>0</v>
      </c>
      <c r="Q1210" s="12">
        <v>0</v>
      </c>
      <c r="R1210" s="12">
        <v>0</v>
      </c>
      <c r="T1210" s="12">
        <v>0</v>
      </c>
      <c r="U1210" s="12">
        <v>0</v>
      </c>
      <c r="W1210" s="12">
        <v>0</v>
      </c>
      <c r="X1210" s="12">
        <v>0</v>
      </c>
      <c r="Z1210" s="12">
        <v>0</v>
      </c>
      <c r="AA1210" s="12">
        <v>0</v>
      </c>
      <c r="AC1210" s="12">
        <v>0</v>
      </c>
      <c r="AD1210" s="12">
        <v>0</v>
      </c>
      <c r="AF1210" s="12">
        <v>0</v>
      </c>
      <c r="AG1210" s="12">
        <v>0</v>
      </c>
      <c r="AI1210" s="12">
        <v>0</v>
      </c>
      <c r="AJ1210" s="12">
        <v>0</v>
      </c>
      <c r="AL1210" s="12">
        <v>0</v>
      </c>
      <c r="AM1210" s="12">
        <v>0</v>
      </c>
      <c r="AO1210" s="12">
        <v>0</v>
      </c>
      <c r="AP1210" s="12">
        <v>0</v>
      </c>
      <c r="AR1210" s="12">
        <v>0</v>
      </c>
      <c r="AS1210" s="12">
        <v>0</v>
      </c>
      <c r="AU1210" s="12">
        <v>0</v>
      </c>
      <c r="AV1210" s="12">
        <v>0</v>
      </c>
      <c r="AX1210" s="12">
        <v>0</v>
      </c>
      <c r="AY1210" s="12">
        <v>0</v>
      </c>
    </row>
    <row r="1211" spans="2:51" x14ac:dyDescent="0.25">
      <c r="B1211" s="2">
        <v>0</v>
      </c>
      <c r="C1211" s="1">
        <v>0</v>
      </c>
      <c r="D1211" s="2">
        <v>0</v>
      </c>
      <c r="E1211" s="2">
        <v>0</v>
      </c>
      <c r="F1211" s="2">
        <v>0</v>
      </c>
      <c r="G1211" s="3">
        <v>0</v>
      </c>
      <c r="H1211" s="3">
        <v>0</v>
      </c>
      <c r="J1211" s="14">
        <v>0</v>
      </c>
      <c r="K1211" s="14">
        <v>0</v>
      </c>
      <c r="N1211" s="14">
        <v>0</v>
      </c>
      <c r="O1211" s="14">
        <v>0</v>
      </c>
      <c r="Q1211" s="12">
        <v>0</v>
      </c>
      <c r="R1211" s="12">
        <v>0</v>
      </c>
      <c r="T1211" s="12">
        <v>0</v>
      </c>
      <c r="U1211" s="12">
        <v>0</v>
      </c>
      <c r="W1211" s="12">
        <v>0</v>
      </c>
      <c r="X1211" s="12">
        <v>0</v>
      </c>
      <c r="Z1211" s="12">
        <v>0</v>
      </c>
      <c r="AA1211" s="12">
        <v>0</v>
      </c>
      <c r="AC1211" s="12">
        <v>0</v>
      </c>
      <c r="AD1211" s="12">
        <v>0</v>
      </c>
      <c r="AF1211" s="12">
        <v>0</v>
      </c>
      <c r="AG1211" s="12">
        <v>0</v>
      </c>
      <c r="AI1211" s="12">
        <v>0</v>
      </c>
      <c r="AJ1211" s="12">
        <v>0</v>
      </c>
      <c r="AL1211" s="12">
        <v>0</v>
      </c>
      <c r="AM1211" s="12">
        <v>0</v>
      </c>
      <c r="AO1211" s="12">
        <v>0</v>
      </c>
      <c r="AP1211" s="12">
        <v>0</v>
      </c>
      <c r="AR1211" s="12">
        <v>0</v>
      </c>
      <c r="AS1211" s="12">
        <v>0</v>
      </c>
      <c r="AU1211" s="12">
        <v>0</v>
      </c>
      <c r="AV1211" s="12">
        <v>0</v>
      </c>
      <c r="AX1211" s="12">
        <v>0</v>
      </c>
      <c r="AY1211" s="12">
        <v>0</v>
      </c>
    </row>
    <row r="1212" spans="2:51" x14ac:dyDescent="0.25">
      <c r="B1212" s="2">
        <v>0</v>
      </c>
      <c r="C1212" s="1">
        <v>0</v>
      </c>
      <c r="D1212" s="2">
        <v>0</v>
      </c>
      <c r="E1212" s="2">
        <v>0</v>
      </c>
      <c r="F1212" s="2">
        <v>0</v>
      </c>
      <c r="G1212" s="3">
        <v>0</v>
      </c>
      <c r="H1212" s="3">
        <v>0</v>
      </c>
      <c r="J1212" s="14">
        <v>0</v>
      </c>
      <c r="K1212" s="14">
        <v>0</v>
      </c>
      <c r="N1212" s="14">
        <v>0</v>
      </c>
      <c r="O1212" s="14">
        <v>0</v>
      </c>
      <c r="Q1212" s="12">
        <v>0</v>
      </c>
      <c r="R1212" s="12">
        <v>0</v>
      </c>
      <c r="T1212" s="12">
        <v>0</v>
      </c>
      <c r="U1212" s="12">
        <v>0</v>
      </c>
      <c r="W1212" s="12">
        <v>0</v>
      </c>
      <c r="X1212" s="12">
        <v>0</v>
      </c>
      <c r="Z1212" s="12">
        <v>0</v>
      </c>
      <c r="AA1212" s="12">
        <v>0</v>
      </c>
      <c r="AC1212" s="12">
        <v>0</v>
      </c>
      <c r="AD1212" s="12">
        <v>0</v>
      </c>
      <c r="AF1212" s="12">
        <v>0</v>
      </c>
      <c r="AG1212" s="12">
        <v>0</v>
      </c>
      <c r="AI1212" s="12">
        <v>0</v>
      </c>
      <c r="AJ1212" s="12">
        <v>0</v>
      </c>
      <c r="AL1212" s="12">
        <v>0</v>
      </c>
      <c r="AM1212" s="12">
        <v>0</v>
      </c>
      <c r="AO1212" s="12">
        <v>0</v>
      </c>
      <c r="AP1212" s="12">
        <v>0</v>
      </c>
      <c r="AR1212" s="12">
        <v>0</v>
      </c>
      <c r="AS1212" s="12">
        <v>0</v>
      </c>
      <c r="AU1212" s="12">
        <v>0</v>
      </c>
      <c r="AV1212" s="12">
        <v>0</v>
      </c>
      <c r="AX1212" s="12">
        <v>0</v>
      </c>
      <c r="AY1212" s="12">
        <v>0</v>
      </c>
    </row>
    <row r="1213" spans="2:51" x14ac:dyDescent="0.25">
      <c r="B1213" s="2">
        <v>0</v>
      </c>
      <c r="C1213" s="1">
        <v>0</v>
      </c>
      <c r="D1213" s="2">
        <v>0</v>
      </c>
      <c r="E1213" s="2">
        <v>0</v>
      </c>
      <c r="F1213" s="2">
        <v>0</v>
      </c>
      <c r="G1213" s="3">
        <v>0</v>
      </c>
      <c r="H1213" s="3">
        <v>0</v>
      </c>
      <c r="J1213" s="14">
        <v>0</v>
      </c>
      <c r="K1213" s="14">
        <v>0</v>
      </c>
      <c r="N1213" s="14">
        <v>0</v>
      </c>
      <c r="O1213" s="14">
        <v>0</v>
      </c>
      <c r="Q1213" s="12">
        <v>0</v>
      </c>
      <c r="R1213" s="12">
        <v>0</v>
      </c>
      <c r="T1213" s="12">
        <v>0</v>
      </c>
      <c r="U1213" s="12">
        <v>0</v>
      </c>
      <c r="W1213" s="12">
        <v>0</v>
      </c>
      <c r="X1213" s="12">
        <v>0</v>
      </c>
      <c r="Z1213" s="12">
        <v>0</v>
      </c>
      <c r="AA1213" s="12">
        <v>0</v>
      </c>
      <c r="AC1213" s="12">
        <v>0</v>
      </c>
      <c r="AD1213" s="12">
        <v>0</v>
      </c>
      <c r="AF1213" s="12">
        <v>0</v>
      </c>
      <c r="AG1213" s="12">
        <v>0</v>
      </c>
      <c r="AI1213" s="12">
        <v>0</v>
      </c>
      <c r="AJ1213" s="12">
        <v>0</v>
      </c>
      <c r="AL1213" s="12">
        <v>0</v>
      </c>
      <c r="AM1213" s="12">
        <v>0</v>
      </c>
      <c r="AO1213" s="12">
        <v>0</v>
      </c>
      <c r="AP1213" s="12">
        <v>0</v>
      </c>
      <c r="AR1213" s="12">
        <v>0</v>
      </c>
      <c r="AS1213" s="12">
        <v>0</v>
      </c>
      <c r="AU1213" s="12">
        <v>0</v>
      </c>
      <c r="AV1213" s="12">
        <v>0</v>
      </c>
      <c r="AX1213" s="12">
        <v>0</v>
      </c>
      <c r="AY1213" s="12">
        <v>0</v>
      </c>
    </row>
    <row r="1214" spans="2:51" x14ac:dyDescent="0.25">
      <c r="B1214" s="2">
        <v>0</v>
      </c>
      <c r="C1214" s="1">
        <v>0</v>
      </c>
      <c r="D1214" s="2">
        <v>0</v>
      </c>
      <c r="E1214" s="2">
        <v>0</v>
      </c>
      <c r="F1214" s="2">
        <v>0</v>
      </c>
      <c r="G1214" s="3">
        <v>0</v>
      </c>
      <c r="H1214" s="3">
        <v>0</v>
      </c>
      <c r="J1214" s="14">
        <v>0</v>
      </c>
      <c r="K1214" s="14">
        <v>0</v>
      </c>
      <c r="N1214" s="14">
        <v>0</v>
      </c>
      <c r="O1214" s="14">
        <v>0</v>
      </c>
      <c r="Q1214" s="12">
        <v>0</v>
      </c>
      <c r="R1214" s="12">
        <v>0</v>
      </c>
      <c r="T1214" s="12">
        <v>0</v>
      </c>
      <c r="U1214" s="12">
        <v>0</v>
      </c>
      <c r="W1214" s="12">
        <v>0</v>
      </c>
      <c r="X1214" s="12">
        <v>0</v>
      </c>
      <c r="Z1214" s="12">
        <v>0</v>
      </c>
      <c r="AA1214" s="12">
        <v>0</v>
      </c>
      <c r="AC1214" s="12">
        <v>0</v>
      </c>
      <c r="AD1214" s="12">
        <v>0</v>
      </c>
      <c r="AF1214" s="12">
        <v>0</v>
      </c>
      <c r="AG1214" s="12">
        <v>0</v>
      </c>
      <c r="AI1214" s="12">
        <v>0</v>
      </c>
      <c r="AJ1214" s="12">
        <v>0</v>
      </c>
      <c r="AL1214" s="12">
        <v>0</v>
      </c>
      <c r="AM1214" s="12">
        <v>0</v>
      </c>
      <c r="AO1214" s="12">
        <v>0</v>
      </c>
      <c r="AP1214" s="12">
        <v>0</v>
      </c>
      <c r="AR1214" s="12">
        <v>0</v>
      </c>
      <c r="AS1214" s="12">
        <v>0</v>
      </c>
      <c r="AU1214" s="12">
        <v>0</v>
      </c>
      <c r="AV1214" s="12">
        <v>0</v>
      </c>
      <c r="AX1214" s="12">
        <v>0</v>
      </c>
      <c r="AY1214" s="12">
        <v>0</v>
      </c>
    </row>
    <row r="1215" spans="2:51" x14ac:dyDescent="0.25">
      <c r="B1215" s="2">
        <v>0</v>
      </c>
      <c r="C1215" s="1">
        <v>0</v>
      </c>
      <c r="D1215" s="2">
        <v>0</v>
      </c>
      <c r="E1215" s="2">
        <v>0</v>
      </c>
      <c r="F1215" s="2">
        <v>0</v>
      </c>
      <c r="G1215" s="3">
        <v>0</v>
      </c>
      <c r="H1215" s="3">
        <v>0</v>
      </c>
      <c r="J1215" s="14">
        <v>0</v>
      </c>
      <c r="K1215" s="14">
        <v>0</v>
      </c>
      <c r="N1215" s="14">
        <v>0</v>
      </c>
      <c r="O1215" s="14">
        <v>0</v>
      </c>
      <c r="Q1215" s="12">
        <v>0</v>
      </c>
      <c r="R1215" s="12">
        <v>0</v>
      </c>
      <c r="T1215" s="12">
        <v>0</v>
      </c>
      <c r="U1215" s="12">
        <v>0</v>
      </c>
      <c r="W1215" s="12">
        <v>0</v>
      </c>
      <c r="X1215" s="12">
        <v>0</v>
      </c>
      <c r="Z1215" s="12">
        <v>0</v>
      </c>
      <c r="AA1215" s="12">
        <v>0</v>
      </c>
      <c r="AC1215" s="12">
        <v>0</v>
      </c>
      <c r="AD1215" s="12">
        <v>0</v>
      </c>
      <c r="AF1215" s="12">
        <v>0</v>
      </c>
      <c r="AG1215" s="12">
        <v>0</v>
      </c>
      <c r="AI1215" s="12">
        <v>0</v>
      </c>
      <c r="AJ1215" s="12">
        <v>0</v>
      </c>
      <c r="AL1215" s="12">
        <v>0</v>
      </c>
      <c r="AM1215" s="12">
        <v>0</v>
      </c>
      <c r="AO1215" s="12">
        <v>0</v>
      </c>
      <c r="AP1215" s="12">
        <v>0</v>
      </c>
      <c r="AR1215" s="12">
        <v>0</v>
      </c>
      <c r="AS1215" s="12">
        <v>0</v>
      </c>
      <c r="AU1215" s="12">
        <v>0</v>
      </c>
      <c r="AV1215" s="12">
        <v>0</v>
      </c>
      <c r="AX1215" s="12">
        <v>0</v>
      </c>
      <c r="AY1215" s="12">
        <v>0</v>
      </c>
    </row>
    <row r="1216" spans="2:51" x14ac:dyDescent="0.25">
      <c r="B1216" s="2">
        <v>0</v>
      </c>
      <c r="C1216" s="1">
        <v>0</v>
      </c>
      <c r="D1216" s="2">
        <v>0</v>
      </c>
      <c r="E1216" s="2">
        <v>0</v>
      </c>
      <c r="F1216" s="2">
        <v>0</v>
      </c>
      <c r="G1216" s="3">
        <v>0</v>
      </c>
      <c r="H1216" s="3">
        <v>0</v>
      </c>
      <c r="J1216" s="14">
        <v>0</v>
      </c>
      <c r="K1216" s="14">
        <v>0</v>
      </c>
      <c r="N1216" s="14">
        <v>0</v>
      </c>
      <c r="O1216" s="14">
        <v>0</v>
      </c>
      <c r="Q1216" s="12">
        <v>0</v>
      </c>
      <c r="R1216" s="12">
        <v>0</v>
      </c>
      <c r="T1216" s="12">
        <v>0</v>
      </c>
      <c r="U1216" s="12">
        <v>0</v>
      </c>
      <c r="W1216" s="12">
        <v>0</v>
      </c>
      <c r="X1216" s="12">
        <v>0</v>
      </c>
      <c r="Z1216" s="12">
        <v>0</v>
      </c>
      <c r="AA1216" s="12">
        <v>0</v>
      </c>
      <c r="AC1216" s="12">
        <v>0</v>
      </c>
      <c r="AD1216" s="12">
        <v>0</v>
      </c>
      <c r="AF1216" s="12">
        <v>0</v>
      </c>
      <c r="AG1216" s="12">
        <v>0</v>
      </c>
      <c r="AI1216" s="12">
        <v>0</v>
      </c>
      <c r="AJ1216" s="12">
        <v>0</v>
      </c>
      <c r="AL1216" s="12">
        <v>0</v>
      </c>
      <c r="AM1216" s="12">
        <v>0</v>
      </c>
      <c r="AO1216" s="12">
        <v>0</v>
      </c>
      <c r="AP1216" s="12">
        <v>0</v>
      </c>
      <c r="AR1216" s="12">
        <v>0</v>
      </c>
      <c r="AS1216" s="12">
        <v>0</v>
      </c>
      <c r="AU1216" s="12">
        <v>0</v>
      </c>
      <c r="AV1216" s="12">
        <v>0</v>
      </c>
      <c r="AX1216" s="12">
        <v>0</v>
      </c>
      <c r="AY1216" s="12">
        <v>0</v>
      </c>
    </row>
    <row r="1217" spans="2:51" x14ac:dyDescent="0.25">
      <c r="B1217" s="2">
        <v>0</v>
      </c>
      <c r="C1217" s="1">
        <v>0</v>
      </c>
      <c r="D1217" s="2">
        <v>0</v>
      </c>
      <c r="E1217" s="2">
        <v>0</v>
      </c>
      <c r="F1217" s="2">
        <v>0</v>
      </c>
      <c r="G1217" s="3">
        <v>0</v>
      </c>
      <c r="H1217" s="3">
        <v>0</v>
      </c>
      <c r="J1217" s="14">
        <v>0</v>
      </c>
      <c r="K1217" s="14">
        <v>0</v>
      </c>
      <c r="N1217" s="14">
        <v>0</v>
      </c>
      <c r="O1217" s="14">
        <v>0</v>
      </c>
      <c r="Q1217" s="12">
        <v>0</v>
      </c>
      <c r="R1217" s="12">
        <v>0</v>
      </c>
      <c r="T1217" s="12">
        <v>0</v>
      </c>
      <c r="U1217" s="12">
        <v>0</v>
      </c>
      <c r="W1217" s="12">
        <v>0</v>
      </c>
      <c r="X1217" s="12">
        <v>0</v>
      </c>
      <c r="Z1217" s="12">
        <v>0</v>
      </c>
      <c r="AA1217" s="12">
        <v>0</v>
      </c>
      <c r="AC1217" s="12">
        <v>0</v>
      </c>
      <c r="AD1217" s="12">
        <v>0</v>
      </c>
      <c r="AF1217" s="12">
        <v>0</v>
      </c>
      <c r="AG1217" s="12">
        <v>0</v>
      </c>
      <c r="AI1217" s="12">
        <v>0</v>
      </c>
      <c r="AJ1217" s="12">
        <v>0</v>
      </c>
      <c r="AL1217" s="12">
        <v>0</v>
      </c>
      <c r="AM1217" s="12">
        <v>0</v>
      </c>
      <c r="AO1217" s="12">
        <v>0</v>
      </c>
      <c r="AP1217" s="12">
        <v>0</v>
      </c>
      <c r="AR1217" s="12">
        <v>0</v>
      </c>
      <c r="AS1217" s="12">
        <v>0</v>
      </c>
      <c r="AU1217" s="12">
        <v>0</v>
      </c>
      <c r="AV1217" s="12">
        <v>0</v>
      </c>
      <c r="AX1217" s="12">
        <v>0</v>
      </c>
      <c r="AY1217" s="12">
        <v>0</v>
      </c>
    </row>
    <row r="1218" spans="2:51" x14ac:dyDescent="0.25">
      <c r="B1218" s="2">
        <v>0</v>
      </c>
      <c r="C1218" s="1">
        <v>0</v>
      </c>
      <c r="D1218" s="2">
        <v>0</v>
      </c>
      <c r="E1218" s="2">
        <v>0</v>
      </c>
      <c r="F1218" s="2">
        <v>0</v>
      </c>
      <c r="G1218" s="3">
        <v>0</v>
      </c>
      <c r="H1218" s="3">
        <v>0</v>
      </c>
      <c r="J1218" s="14">
        <v>0</v>
      </c>
      <c r="K1218" s="14">
        <v>0</v>
      </c>
      <c r="N1218" s="14">
        <v>0</v>
      </c>
      <c r="O1218" s="14">
        <v>0</v>
      </c>
      <c r="Q1218" s="12">
        <v>0</v>
      </c>
      <c r="R1218" s="12">
        <v>0</v>
      </c>
      <c r="T1218" s="12">
        <v>0</v>
      </c>
      <c r="U1218" s="12">
        <v>0</v>
      </c>
      <c r="W1218" s="12">
        <v>0</v>
      </c>
      <c r="X1218" s="12">
        <v>0</v>
      </c>
      <c r="Z1218" s="12">
        <v>0</v>
      </c>
      <c r="AA1218" s="12">
        <v>0</v>
      </c>
      <c r="AC1218" s="12">
        <v>0</v>
      </c>
      <c r="AD1218" s="12">
        <v>0</v>
      </c>
      <c r="AF1218" s="12">
        <v>0</v>
      </c>
      <c r="AG1218" s="12">
        <v>0</v>
      </c>
      <c r="AI1218" s="12">
        <v>0</v>
      </c>
      <c r="AJ1218" s="12">
        <v>0</v>
      </c>
      <c r="AL1218" s="12">
        <v>0</v>
      </c>
      <c r="AM1218" s="12">
        <v>0</v>
      </c>
      <c r="AO1218" s="12">
        <v>0</v>
      </c>
      <c r="AP1218" s="12">
        <v>0</v>
      </c>
      <c r="AR1218" s="12">
        <v>0</v>
      </c>
      <c r="AS1218" s="12">
        <v>0</v>
      </c>
      <c r="AU1218" s="12">
        <v>0</v>
      </c>
      <c r="AV1218" s="12">
        <v>0</v>
      </c>
      <c r="AX1218" s="12">
        <v>0</v>
      </c>
      <c r="AY1218" s="12">
        <v>0</v>
      </c>
    </row>
    <row r="1219" spans="2:51" x14ac:dyDescent="0.25">
      <c r="B1219" s="2">
        <v>0</v>
      </c>
      <c r="C1219" s="1">
        <v>0</v>
      </c>
      <c r="D1219" s="2">
        <v>0</v>
      </c>
      <c r="E1219" s="2">
        <v>0</v>
      </c>
      <c r="F1219" s="2">
        <v>0</v>
      </c>
      <c r="G1219" s="3">
        <v>0</v>
      </c>
      <c r="H1219" s="3">
        <v>0</v>
      </c>
      <c r="J1219" s="14">
        <v>0</v>
      </c>
      <c r="K1219" s="14">
        <v>0</v>
      </c>
      <c r="N1219" s="14">
        <v>0</v>
      </c>
      <c r="O1219" s="14">
        <v>0</v>
      </c>
      <c r="Q1219" s="12">
        <v>0</v>
      </c>
      <c r="R1219" s="12">
        <v>0</v>
      </c>
      <c r="T1219" s="12">
        <v>0</v>
      </c>
      <c r="U1219" s="12">
        <v>0</v>
      </c>
      <c r="W1219" s="12">
        <v>0</v>
      </c>
      <c r="X1219" s="12">
        <v>0</v>
      </c>
      <c r="Z1219" s="12">
        <v>0</v>
      </c>
      <c r="AA1219" s="12">
        <v>0</v>
      </c>
      <c r="AC1219" s="12">
        <v>0</v>
      </c>
      <c r="AD1219" s="12">
        <v>0</v>
      </c>
      <c r="AF1219" s="12">
        <v>0</v>
      </c>
      <c r="AG1219" s="12">
        <v>0</v>
      </c>
      <c r="AI1219" s="12">
        <v>0</v>
      </c>
      <c r="AJ1219" s="12">
        <v>0</v>
      </c>
      <c r="AL1219" s="12">
        <v>0</v>
      </c>
      <c r="AM1219" s="12">
        <v>0</v>
      </c>
      <c r="AO1219" s="12">
        <v>0</v>
      </c>
      <c r="AP1219" s="12">
        <v>0</v>
      </c>
      <c r="AR1219" s="12">
        <v>0</v>
      </c>
      <c r="AS1219" s="12">
        <v>0</v>
      </c>
      <c r="AU1219" s="12">
        <v>0</v>
      </c>
      <c r="AV1219" s="12">
        <v>0</v>
      </c>
      <c r="AX1219" s="12">
        <v>0</v>
      </c>
      <c r="AY1219" s="12">
        <v>0</v>
      </c>
    </row>
    <row r="1220" spans="2:51" x14ac:dyDescent="0.25">
      <c r="B1220" s="2">
        <v>0</v>
      </c>
      <c r="C1220" s="1">
        <v>0</v>
      </c>
      <c r="D1220" s="2">
        <v>0</v>
      </c>
      <c r="E1220" s="2">
        <v>0</v>
      </c>
      <c r="F1220" s="2">
        <v>0</v>
      </c>
      <c r="G1220" s="3">
        <v>0</v>
      </c>
      <c r="H1220" s="3">
        <v>0</v>
      </c>
      <c r="J1220" s="14">
        <v>0</v>
      </c>
      <c r="K1220" s="14">
        <v>0</v>
      </c>
      <c r="N1220" s="14">
        <v>0</v>
      </c>
      <c r="O1220" s="14">
        <v>0</v>
      </c>
      <c r="Q1220" s="12">
        <v>0</v>
      </c>
      <c r="R1220" s="12">
        <v>0</v>
      </c>
      <c r="T1220" s="12">
        <v>0</v>
      </c>
      <c r="U1220" s="12">
        <v>0</v>
      </c>
      <c r="W1220" s="12">
        <v>0</v>
      </c>
      <c r="X1220" s="12">
        <v>0</v>
      </c>
      <c r="Z1220" s="12">
        <v>0</v>
      </c>
      <c r="AA1220" s="12">
        <v>0</v>
      </c>
      <c r="AC1220" s="12">
        <v>0</v>
      </c>
      <c r="AD1220" s="12">
        <v>0</v>
      </c>
      <c r="AF1220" s="12">
        <v>0</v>
      </c>
      <c r="AG1220" s="12">
        <v>0</v>
      </c>
      <c r="AI1220" s="12">
        <v>0</v>
      </c>
      <c r="AJ1220" s="12">
        <v>0</v>
      </c>
      <c r="AL1220" s="12">
        <v>0</v>
      </c>
      <c r="AM1220" s="12">
        <v>0</v>
      </c>
      <c r="AO1220" s="12">
        <v>0</v>
      </c>
      <c r="AP1220" s="12">
        <v>0</v>
      </c>
      <c r="AR1220" s="12">
        <v>0</v>
      </c>
      <c r="AS1220" s="12">
        <v>0</v>
      </c>
      <c r="AU1220" s="12">
        <v>0</v>
      </c>
      <c r="AV1220" s="12">
        <v>0</v>
      </c>
      <c r="AX1220" s="12">
        <v>0</v>
      </c>
      <c r="AY1220" s="12">
        <v>0</v>
      </c>
    </row>
    <row r="1221" spans="2:51" x14ac:dyDescent="0.25">
      <c r="B1221" s="2">
        <v>0</v>
      </c>
      <c r="C1221" s="1">
        <v>0</v>
      </c>
      <c r="D1221" s="2">
        <v>0</v>
      </c>
      <c r="E1221" s="2">
        <v>0</v>
      </c>
      <c r="F1221" s="2">
        <v>0</v>
      </c>
      <c r="G1221" s="3">
        <v>0</v>
      </c>
      <c r="H1221" s="3">
        <v>0</v>
      </c>
      <c r="J1221" s="14">
        <v>0</v>
      </c>
      <c r="K1221" s="14">
        <v>0</v>
      </c>
      <c r="N1221" s="14">
        <v>0</v>
      </c>
      <c r="O1221" s="14">
        <v>0</v>
      </c>
      <c r="Q1221" s="12">
        <v>0</v>
      </c>
      <c r="R1221" s="12">
        <v>0</v>
      </c>
      <c r="T1221" s="12">
        <v>0</v>
      </c>
      <c r="U1221" s="12">
        <v>0</v>
      </c>
      <c r="W1221" s="12">
        <v>0</v>
      </c>
      <c r="X1221" s="12">
        <v>0</v>
      </c>
      <c r="Z1221" s="12">
        <v>0</v>
      </c>
      <c r="AA1221" s="12">
        <v>0</v>
      </c>
      <c r="AC1221" s="12">
        <v>0</v>
      </c>
      <c r="AD1221" s="12">
        <v>0</v>
      </c>
      <c r="AF1221" s="12">
        <v>0</v>
      </c>
      <c r="AG1221" s="12">
        <v>0</v>
      </c>
      <c r="AI1221" s="12">
        <v>0</v>
      </c>
      <c r="AJ1221" s="12">
        <v>0</v>
      </c>
      <c r="AL1221" s="12">
        <v>0</v>
      </c>
      <c r="AM1221" s="12">
        <v>0</v>
      </c>
      <c r="AO1221" s="12">
        <v>0</v>
      </c>
      <c r="AP1221" s="12">
        <v>0</v>
      </c>
      <c r="AR1221" s="12">
        <v>0</v>
      </c>
      <c r="AS1221" s="12">
        <v>0</v>
      </c>
      <c r="AU1221" s="12">
        <v>0</v>
      </c>
      <c r="AV1221" s="12">
        <v>0</v>
      </c>
      <c r="AX1221" s="12">
        <v>0</v>
      </c>
      <c r="AY1221" s="12">
        <v>0</v>
      </c>
    </row>
    <row r="1222" spans="2:51" x14ac:dyDescent="0.25">
      <c r="B1222" s="2">
        <v>0</v>
      </c>
      <c r="C1222" s="1">
        <v>0</v>
      </c>
      <c r="D1222" s="2">
        <v>0</v>
      </c>
      <c r="E1222" s="2">
        <v>0</v>
      </c>
      <c r="F1222" s="2">
        <v>0</v>
      </c>
      <c r="G1222" s="3">
        <v>0</v>
      </c>
      <c r="H1222" s="3">
        <v>0</v>
      </c>
      <c r="J1222" s="14">
        <v>0</v>
      </c>
      <c r="K1222" s="14">
        <v>0</v>
      </c>
      <c r="N1222" s="14">
        <v>0</v>
      </c>
      <c r="O1222" s="14">
        <v>0</v>
      </c>
      <c r="Q1222" s="12">
        <v>0</v>
      </c>
      <c r="R1222" s="12">
        <v>0</v>
      </c>
      <c r="T1222" s="12">
        <v>0</v>
      </c>
      <c r="U1222" s="12">
        <v>0</v>
      </c>
      <c r="W1222" s="12">
        <v>0</v>
      </c>
      <c r="X1222" s="12">
        <v>0</v>
      </c>
      <c r="Z1222" s="12">
        <v>0</v>
      </c>
      <c r="AA1222" s="12">
        <v>0</v>
      </c>
      <c r="AC1222" s="12">
        <v>0</v>
      </c>
      <c r="AD1222" s="12">
        <v>0</v>
      </c>
      <c r="AF1222" s="12">
        <v>0</v>
      </c>
      <c r="AG1222" s="12">
        <v>0</v>
      </c>
      <c r="AI1222" s="12">
        <v>0</v>
      </c>
      <c r="AJ1222" s="12">
        <v>0</v>
      </c>
      <c r="AL1222" s="12">
        <v>0</v>
      </c>
      <c r="AM1222" s="12">
        <v>0</v>
      </c>
      <c r="AO1222" s="12">
        <v>0</v>
      </c>
      <c r="AP1222" s="12">
        <v>0</v>
      </c>
      <c r="AR1222" s="12">
        <v>0</v>
      </c>
      <c r="AS1222" s="12">
        <v>0</v>
      </c>
      <c r="AU1222" s="12">
        <v>0</v>
      </c>
      <c r="AV1222" s="12">
        <v>0</v>
      </c>
      <c r="AX1222" s="12">
        <v>0</v>
      </c>
      <c r="AY1222" s="12">
        <v>0</v>
      </c>
    </row>
    <row r="1223" spans="2:51" x14ac:dyDescent="0.25">
      <c r="B1223" s="2">
        <v>0</v>
      </c>
      <c r="C1223" s="1">
        <v>0</v>
      </c>
      <c r="D1223" s="2">
        <v>0</v>
      </c>
      <c r="E1223" s="2">
        <v>0</v>
      </c>
      <c r="F1223" s="2">
        <v>0</v>
      </c>
      <c r="G1223" s="3">
        <v>0</v>
      </c>
      <c r="H1223" s="3">
        <v>0</v>
      </c>
      <c r="J1223" s="14">
        <v>0</v>
      </c>
      <c r="K1223" s="14">
        <v>0</v>
      </c>
      <c r="N1223" s="14">
        <v>0</v>
      </c>
      <c r="O1223" s="14">
        <v>0</v>
      </c>
      <c r="Q1223" s="12">
        <v>0</v>
      </c>
      <c r="R1223" s="12">
        <v>0</v>
      </c>
      <c r="T1223" s="12">
        <v>0</v>
      </c>
      <c r="U1223" s="12">
        <v>0</v>
      </c>
      <c r="W1223" s="12">
        <v>0</v>
      </c>
      <c r="X1223" s="12">
        <v>0</v>
      </c>
      <c r="Z1223" s="12">
        <v>0</v>
      </c>
      <c r="AA1223" s="12">
        <v>0</v>
      </c>
      <c r="AC1223" s="12">
        <v>0</v>
      </c>
      <c r="AD1223" s="12">
        <v>0</v>
      </c>
      <c r="AF1223" s="12">
        <v>0</v>
      </c>
      <c r="AG1223" s="12">
        <v>0</v>
      </c>
      <c r="AI1223" s="12">
        <v>0</v>
      </c>
      <c r="AJ1223" s="12">
        <v>0</v>
      </c>
      <c r="AL1223" s="12">
        <v>0</v>
      </c>
      <c r="AM1223" s="12">
        <v>0</v>
      </c>
      <c r="AO1223" s="12">
        <v>0</v>
      </c>
      <c r="AP1223" s="12">
        <v>0</v>
      </c>
      <c r="AR1223" s="12">
        <v>0</v>
      </c>
      <c r="AS1223" s="12">
        <v>0</v>
      </c>
      <c r="AU1223" s="12">
        <v>0</v>
      </c>
      <c r="AV1223" s="12">
        <v>0</v>
      </c>
      <c r="AX1223" s="12">
        <v>0</v>
      </c>
      <c r="AY1223" s="12">
        <v>0</v>
      </c>
    </row>
    <row r="1224" spans="2:51" x14ac:dyDescent="0.25">
      <c r="B1224" s="2">
        <v>0</v>
      </c>
      <c r="C1224" s="1">
        <v>0</v>
      </c>
      <c r="D1224" s="2">
        <v>0</v>
      </c>
      <c r="E1224" s="2">
        <v>0</v>
      </c>
      <c r="F1224" s="2">
        <v>0</v>
      </c>
      <c r="G1224" s="3">
        <v>0</v>
      </c>
      <c r="H1224" s="3">
        <v>0</v>
      </c>
      <c r="J1224" s="14">
        <v>0</v>
      </c>
      <c r="K1224" s="14">
        <v>0</v>
      </c>
      <c r="N1224" s="14">
        <v>0</v>
      </c>
      <c r="O1224" s="14">
        <v>0</v>
      </c>
      <c r="Q1224" s="12">
        <v>0</v>
      </c>
      <c r="R1224" s="12">
        <v>0</v>
      </c>
      <c r="T1224" s="12">
        <v>0</v>
      </c>
      <c r="U1224" s="12">
        <v>0</v>
      </c>
      <c r="W1224" s="12">
        <v>0</v>
      </c>
      <c r="X1224" s="12">
        <v>0</v>
      </c>
      <c r="Z1224" s="12">
        <v>0</v>
      </c>
      <c r="AA1224" s="12">
        <v>0</v>
      </c>
      <c r="AC1224" s="12">
        <v>0</v>
      </c>
      <c r="AD1224" s="12">
        <v>0</v>
      </c>
      <c r="AF1224" s="12">
        <v>0</v>
      </c>
      <c r="AG1224" s="12">
        <v>0</v>
      </c>
      <c r="AI1224" s="12">
        <v>0</v>
      </c>
      <c r="AJ1224" s="12">
        <v>0</v>
      </c>
      <c r="AL1224" s="12">
        <v>0</v>
      </c>
      <c r="AM1224" s="12">
        <v>0</v>
      </c>
      <c r="AO1224" s="12">
        <v>0</v>
      </c>
      <c r="AP1224" s="12">
        <v>0</v>
      </c>
      <c r="AR1224" s="12">
        <v>0</v>
      </c>
      <c r="AS1224" s="12">
        <v>0</v>
      </c>
      <c r="AU1224" s="12">
        <v>0</v>
      </c>
      <c r="AV1224" s="12">
        <v>0</v>
      </c>
      <c r="AX1224" s="12">
        <v>0</v>
      </c>
      <c r="AY1224" s="12">
        <v>0</v>
      </c>
    </row>
    <row r="1225" spans="2:51" x14ac:dyDescent="0.25">
      <c r="B1225" s="2">
        <v>0</v>
      </c>
      <c r="C1225" s="1">
        <v>0</v>
      </c>
      <c r="D1225" s="2">
        <v>0</v>
      </c>
      <c r="E1225" s="2">
        <v>0</v>
      </c>
      <c r="F1225" s="2">
        <v>0</v>
      </c>
      <c r="G1225" s="3">
        <v>0</v>
      </c>
      <c r="H1225" s="3">
        <v>0</v>
      </c>
      <c r="J1225" s="14">
        <v>0</v>
      </c>
      <c r="K1225" s="14">
        <v>0</v>
      </c>
      <c r="N1225" s="14">
        <v>0</v>
      </c>
      <c r="O1225" s="14">
        <v>0</v>
      </c>
      <c r="Q1225" s="12">
        <v>0</v>
      </c>
      <c r="R1225" s="12">
        <v>0</v>
      </c>
      <c r="T1225" s="12">
        <v>0</v>
      </c>
      <c r="U1225" s="12">
        <v>0</v>
      </c>
      <c r="W1225" s="12">
        <v>0</v>
      </c>
      <c r="X1225" s="12">
        <v>0</v>
      </c>
      <c r="Z1225" s="12">
        <v>0</v>
      </c>
      <c r="AA1225" s="12">
        <v>0</v>
      </c>
      <c r="AC1225" s="12">
        <v>0</v>
      </c>
      <c r="AD1225" s="12">
        <v>0</v>
      </c>
      <c r="AF1225" s="12">
        <v>0</v>
      </c>
      <c r="AG1225" s="12">
        <v>0</v>
      </c>
      <c r="AI1225" s="12">
        <v>0</v>
      </c>
      <c r="AJ1225" s="12">
        <v>0</v>
      </c>
      <c r="AL1225" s="12">
        <v>0</v>
      </c>
      <c r="AM1225" s="12">
        <v>0</v>
      </c>
      <c r="AO1225" s="12">
        <v>0</v>
      </c>
      <c r="AP1225" s="12">
        <v>0</v>
      </c>
      <c r="AR1225" s="12">
        <v>0</v>
      </c>
      <c r="AS1225" s="12">
        <v>0</v>
      </c>
      <c r="AU1225" s="12">
        <v>0</v>
      </c>
      <c r="AV1225" s="12">
        <v>0</v>
      </c>
      <c r="AX1225" s="12">
        <v>0</v>
      </c>
      <c r="AY1225" s="12">
        <v>0</v>
      </c>
    </row>
    <row r="1226" spans="2:51" x14ac:dyDescent="0.25">
      <c r="B1226" s="2">
        <v>0</v>
      </c>
      <c r="C1226" s="1">
        <v>0</v>
      </c>
      <c r="D1226" s="2">
        <v>0</v>
      </c>
      <c r="E1226" s="2">
        <v>0</v>
      </c>
      <c r="F1226" s="2">
        <v>0</v>
      </c>
      <c r="G1226" s="3">
        <v>0</v>
      </c>
      <c r="H1226" s="3">
        <v>0</v>
      </c>
      <c r="J1226" s="14">
        <v>0</v>
      </c>
      <c r="K1226" s="14">
        <v>0</v>
      </c>
      <c r="N1226" s="14">
        <v>0</v>
      </c>
      <c r="O1226" s="14">
        <v>0</v>
      </c>
      <c r="Q1226" s="12">
        <v>0</v>
      </c>
      <c r="R1226" s="12">
        <v>0</v>
      </c>
      <c r="T1226" s="12">
        <v>0</v>
      </c>
      <c r="U1226" s="12">
        <v>0</v>
      </c>
      <c r="W1226" s="12">
        <v>0</v>
      </c>
      <c r="X1226" s="12">
        <v>0</v>
      </c>
      <c r="Z1226" s="12">
        <v>0</v>
      </c>
      <c r="AA1226" s="12">
        <v>0</v>
      </c>
      <c r="AC1226" s="12">
        <v>0</v>
      </c>
      <c r="AD1226" s="12">
        <v>0</v>
      </c>
      <c r="AF1226" s="12">
        <v>0</v>
      </c>
      <c r="AG1226" s="12">
        <v>0</v>
      </c>
      <c r="AI1226" s="12">
        <v>0</v>
      </c>
      <c r="AJ1226" s="12">
        <v>0</v>
      </c>
      <c r="AL1226" s="12">
        <v>0</v>
      </c>
      <c r="AM1226" s="12">
        <v>0</v>
      </c>
      <c r="AO1226" s="12">
        <v>0</v>
      </c>
      <c r="AP1226" s="12">
        <v>0</v>
      </c>
      <c r="AR1226" s="12">
        <v>0</v>
      </c>
      <c r="AS1226" s="12">
        <v>0</v>
      </c>
      <c r="AU1226" s="12">
        <v>0</v>
      </c>
      <c r="AV1226" s="12">
        <v>0</v>
      </c>
      <c r="AX1226" s="12">
        <v>0</v>
      </c>
      <c r="AY1226" s="12">
        <v>0</v>
      </c>
    </row>
    <row r="1227" spans="2:51" x14ac:dyDescent="0.25">
      <c r="B1227" s="2">
        <v>0</v>
      </c>
      <c r="C1227" s="1">
        <v>0</v>
      </c>
      <c r="D1227" s="2">
        <v>0</v>
      </c>
      <c r="E1227" s="2">
        <v>0</v>
      </c>
      <c r="F1227" s="2">
        <v>0</v>
      </c>
      <c r="G1227" s="3">
        <v>0</v>
      </c>
      <c r="H1227" s="3">
        <v>0</v>
      </c>
      <c r="J1227" s="14">
        <v>0</v>
      </c>
      <c r="K1227" s="14">
        <v>0</v>
      </c>
      <c r="N1227" s="14">
        <v>0</v>
      </c>
      <c r="O1227" s="14">
        <v>0</v>
      </c>
      <c r="Q1227" s="12">
        <v>0</v>
      </c>
      <c r="R1227" s="12">
        <v>0</v>
      </c>
      <c r="T1227" s="12">
        <v>0</v>
      </c>
      <c r="U1227" s="12">
        <v>0</v>
      </c>
      <c r="W1227" s="12">
        <v>0</v>
      </c>
      <c r="X1227" s="12">
        <v>0</v>
      </c>
      <c r="Z1227" s="12">
        <v>0</v>
      </c>
      <c r="AA1227" s="12">
        <v>0</v>
      </c>
      <c r="AC1227" s="12">
        <v>0</v>
      </c>
      <c r="AD1227" s="12">
        <v>0</v>
      </c>
      <c r="AF1227" s="12">
        <v>0</v>
      </c>
      <c r="AG1227" s="12">
        <v>0</v>
      </c>
      <c r="AI1227" s="12">
        <v>0</v>
      </c>
      <c r="AJ1227" s="12">
        <v>0</v>
      </c>
      <c r="AL1227" s="12">
        <v>0</v>
      </c>
      <c r="AM1227" s="12">
        <v>0</v>
      </c>
      <c r="AO1227" s="12">
        <v>0</v>
      </c>
      <c r="AP1227" s="12">
        <v>0</v>
      </c>
      <c r="AR1227" s="12">
        <v>0</v>
      </c>
      <c r="AS1227" s="12">
        <v>0</v>
      </c>
      <c r="AU1227" s="12">
        <v>0</v>
      </c>
      <c r="AV1227" s="12">
        <v>0</v>
      </c>
      <c r="AX1227" s="12">
        <v>0</v>
      </c>
      <c r="AY1227" s="12">
        <v>0</v>
      </c>
    </row>
    <row r="1228" spans="2:51" x14ac:dyDescent="0.25">
      <c r="B1228" s="2">
        <v>0</v>
      </c>
      <c r="C1228" s="1">
        <v>0</v>
      </c>
      <c r="D1228" s="2">
        <v>0</v>
      </c>
      <c r="E1228" s="2">
        <v>0</v>
      </c>
      <c r="F1228" s="2">
        <v>0</v>
      </c>
      <c r="G1228" s="3">
        <v>0</v>
      </c>
      <c r="H1228" s="3">
        <v>0</v>
      </c>
      <c r="J1228" s="14">
        <v>0</v>
      </c>
      <c r="K1228" s="14">
        <v>0</v>
      </c>
      <c r="N1228" s="14">
        <v>0</v>
      </c>
      <c r="O1228" s="14">
        <v>0</v>
      </c>
      <c r="Q1228" s="12">
        <v>0</v>
      </c>
      <c r="R1228" s="12">
        <v>0</v>
      </c>
      <c r="T1228" s="12">
        <v>0</v>
      </c>
      <c r="U1228" s="12">
        <v>0</v>
      </c>
      <c r="W1228" s="12">
        <v>0</v>
      </c>
      <c r="X1228" s="12">
        <v>0</v>
      </c>
      <c r="Z1228" s="12">
        <v>0</v>
      </c>
      <c r="AA1228" s="12">
        <v>0</v>
      </c>
      <c r="AC1228" s="12">
        <v>0</v>
      </c>
      <c r="AD1228" s="12">
        <v>0</v>
      </c>
      <c r="AF1228" s="12">
        <v>0</v>
      </c>
      <c r="AG1228" s="12">
        <v>0</v>
      </c>
      <c r="AI1228" s="12">
        <v>0</v>
      </c>
      <c r="AJ1228" s="12">
        <v>0</v>
      </c>
      <c r="AL1228" s="12">
        <v>0</v>
      </c>
      <c r="AM1228" s="12">
        <v>0</v>
      </c>
      <c r="AO1228" s="12">
        <v>0</v>
      </c>
      <c r="AP1228" s="12">
        <v>0</v>
      </c>
      <c r="AR1228" s="12">
        <v>0</v>
      </c>
      <c r="AS1228" s="12">
        <v>0</v>
      </c>
      <c r="AU1228" s="12">
        <v>0</v>
      </c>
      <c r="AV1228" s="12">
        <v>0</v>
      </c>
      <c r="AX1228" s="12">
        <v>0</v>
      </c>
      <c r="AY1228" s="12">
        <v>0</v>
      </c>
    </row>
    <row r="1229" spans="2:51" x14ac:dyDescent="0.25">
      <c r="B1229" s="2">
        <v>0</v>
      </c>
      <c r="C1229" s="1">
        <v>0</v>
      </c>
      <c r="D1229" s="2">
        <v>0</v>
      </c>
      <c r="E1229" s="2">
        <v>0</v>
      </c>
      <c r="F1229" s="2">
        <v>0</v>
      </c>
      <c r="G1229" s="3">
        <v>0</v>
      </c>
      <c r="H1229" s="3">
        <v>0</v>
      </c>
      <c r="J1229" s="14">
        <v>0</v>
      </c>
      <c r="K1229" s="14">
        <v>0</v>
      </c>
      <c r="N1229" s="14">
        <v>0</v>
      </c>
      <c r="O1229" s="14">
        <v>0</v>
      </c>
      <c r="Q1229" s="12">
        <v>0</v>
      </c>
      <c r="R1229" s="12">
        <v>0</v>
      </c>
      <c r="T1229" s="12">
        <v>0</v>
      </c>
      <c r="U1229" s="12">
        <v>0</v>
      </c>
      <c r="W1229" s="12">
        <v>0</v>
      </c>
      <c r="X1229" s="12">
        <v>0</v>
      </c>
      <c r="Z1229" s="12">
        <v>0</v>
      </c>
      <c r="AA1229" s="12">
        <v>0</v>
      </c>
      <c r="AC1229" s="12">
        <v>0</v>
      </c>
      <c r="AD1229" s="12">
        <v>0</v>
      </c>
      <c r="AF1229" s="12">
        <v>0</v>
      </c>
      <c r="AG1229" s="12">
        <v>0</v>
      </c>
      <c r="AI1229" s="12">
        <v>0</v>
      </c>
      <c r="AJ1229" s="12">
        <v>0</v>
      </c>
      <c r="AL1229" s="12">
        <v>0</v>
      </c>
      <c r="AM1229" s="12">
        <v>0</v>
      </c>
      <c r="AO1229" s="12">
        <v>0</v>
      </c>
      <c r="AP1229" s="12">
        <v>0</v>
      </c>
      <c r="AR1229" s="12">
        <v>0</v>
      </c>
      <c r="AS1229" s="12">
        <v>0</v>
      </c>
      <c r="AU1229" s="12">
        <v>0</v>
      </c>
      <c r="AV1229" s="12">
        <v>0</v>
      </c>
      <c r="AX1229" s="12">
        <v>0</v>
      </c>
      <c r="AY1229" s="12">
        <v>0</v>
      </c>
    </row>
    <row r="1230" spans="2:51" x14ac:dyDescent="0.25">
      <c r="B1230" s="2">
        <v>0</v>
      </c>
      <c r="C1230" s="1">
        <v>0</v>
      </c>
      <c r="D1230" s="2">
        <v>0</v>
      </c>
      <c r="E1230" s="2">
        <v>0</v>
      </c>
      <c r="F1230" s="2">
        <v>0</v>
      </c>
      <c r="G1230" s="3">
        <v>0</v>
      </c>
      <c r="H1230" s="3">
        <v>0</v>
      </c>
      <c r="J1230" s="14">
        <v>0</v>
      </c>
      <c r="K1230" s="14">
        <v>0</v>
      </c>
      <c r="N1230" s="14">
        <v>0</v>
      </c>
      <c r="O1230" s="14">
        <v>0</v>
      </c>
      <c r="Q1230" s="12">
        <v>0</v>
      </c>
      <c r="R1230" s="12">
        <v>0</v>
      </c>
      <c r="T1230" s="12">
        <v>0</v>
      </c>
      <c r="U1230" s="12">
        <v>0</v>
      </c>
      <c r="W1230" s="12">
        <v>0</v>
      </c>
      <c r="X1230" s="12">
        <v>0</v>
      </c>
      <c r="Z1230" s="12">
        <v>0</v>
      </c>
      <c r="AA1230" s="12">
        <v>0</v>
      </c>
      <c r="AC1230" s="12">
        <v>0</v>
      </c>
      <c r="AD1230" s="12">
        <v>0</v>
      </c>
      <c r="AF1230" s="12">
        <v>0</v>
      </c>
      <c r="AG1230" s="12">
        <v>0</v>
      </c>
      <c r="AI1230" s="12">
        <v>0</v>
      </c>
      <c r="AJ1230" s="12">
        <v>0</v>
      </c>
      <c r="AL1230" s="12">
        <v>0</v>
      </c>
      <c r="AM1230" s="12">
        <v>0</v>
      </c>
      <c r="AO1230" s="12">
        <v>0</v>
      </c>
      <c r="AP1230" s="12">
        <v>0</v>
      </c>
      <c r="AR1230" s="12">
        <v>0</v>
      </c>
      <c r="AS1230" s="12">
        <v>0</v>
      </c>
      <c r="AU1230" s="12">
        <v>0</v>
      </c>
      <c r="AV1230" s="12">
        <v>0</v>
      </c>
      <c r="AX1230" s="12">
        <v>0</v>
      </c>
      <c r="AY1230" s="12">
        <v>0</v>
      </c>
    </row>
    <row r="1231" spans="2:51" x14ac:dyDescent="0.25">
      <c r="B1231" s="2">
        <v>0</v>
      </c>
      <c r="C1231" s="1">
        <v>0</v>
      </c>
      <c r="D1231" s="2">
        <v>0</v>
      </c>
      <c r="E1231" s="2">
        <v>0</v>
      </c>
      <c r="F1231" s="2">
        <v>0</v>
      </c>
      <c r="G1231" s="3">
        <v>0</v>
      </c>
      <c r="H1231" s="3">
        <v>0</v>
      </c>
      <c r="J1231" s="14">
        <v>0</v>
      </c>
      <c r="K1231" s="14">
        <v>0</v>
      </c>
      <c r="N1231" s="14">
        <v>0</v>
      </c>
      <c r="O1231" s="14">
        <v>0</v>
      </c>
      <c r="Q1231" s="12">
        <v>0</v>
      </c>
      <c r="R1231" s="12">
        <v>0</v>
      </c>
      <c r="T1231" s="12">
        <v>0</v>
      </c>
      <c r="U1231" s="12">
        <v>0</v>
      </c>
      <c r="W1231" s="12">
        <v>0</v>
      </c>
      <c r="X1231" s="12">
        <v>0</v>
      </c>
      <c r="Z1231" s="12">
        <v>0</v>
      </c>
      <c r="AA1231" s="12">
        <v>0</v>
      </c>
      <c r="AC1231" s="12">
        <v>0</v>
      </c>
      <c r="AD1231" s="12">
        <v>0</v>
      </c>
      <c r="AF1231" s="12">
        <v>0</v>
      </c>
      <c r="AG1231" s="12">
        <v>0</v>
      </c>
      <c r="AI1231" s="12">
        <v>0</v>
      </c>
      <c r="AJ1231" s="12">
        <v>0</v>
      </c>
      <c r="AL1231" s="12">
        <v>0</v>
      </c>
      <c r="AM1231" s="12">
        <v>0</v>
      </c>
      <c r="AO1231" s="12">
        <v>0</v>
      </c>
      <c r="AP1231" s="12">
        <v>0</v>
      </c>
      <c r="AR1231" s="12">
        <v>0</v>
      </c>
      <c r="AS1231" s="12">
        <v>0</v>
      </c>
      <c r="AU1231" s="12">
        <v>0</v>
      </c>
      <c r="AV1231" s="12">
        <v>0</v>
      </c>
      <c r="AX1231" s="12">
        <v>0</v>
      </c>
      <c r="AY1231" s="12">
        <v>0</v>
      </c>
    </row>
    <row r="1232" spans="2:51" x14ac:dyDescent="0.25">
      <c r="B1232" s="2">
        <v>0</v>
      </c>
      <c r="C1232" s="1">
        <v>0</v>
      </c>
      <c r="D1232" s="2">
        <v>0</v>
      </c>
      <c r="E1232" s="2">
        <v>0</v>
      </c>
      <c r="F1232" s="2">
        <v>0</v>
      </c>
      <c r="G1232" s="3">
        <v>0</v>
      </c>
      <c r="H1232" s="3">
        <v>0</v>
      </c>
      <c r="J1232" s="14">
        <v>0</v>
      </c>
      <c r="K1232" s="14">
        <v>0</v>
      </c>
      <c r="N1232" s="14">
        <v>0</v>
      </c>
      <c r="O1232" s="14">
        <v>0</v>
      </c>
      <c r="Q1232" s="12">
        <v>0</v>
      </c>
      <c r="R1232" s="12">
        <v>0</v>
      </c>
      <c r="T1232" s="12">
        <v>0</v>
      </c>
      <c r="U1232" s="12">
        <v>0</v>
      </c>
      <c r="W1232" s="12">
        <v>0</v>
      </c>
      <c r="X1232" s="12">
        <v>0</v>
      </c>
      <c r="Z1232" s="12">
        <v>0</v>
      </c>
      <c r="AA1232" s="12">
        <v>0</v>
      </c>
      <c r="AC1232" s="12">
        <v>0</v>
      </c>
      <c r="AD1232" s="12">
        <v>0</v>
      </c>
      <c r="AF1232" s="12">
        <v>0</v>
      </c>
      <c r="AG1232" s="12">
        <v>0</v>
      </c>
      <c r="AI1232" s="12">
        <v>0</v>
      </c>
      <c r="AJ1232" s="12">
        <v>0</v>
      </c>
      <c r="AL1232" s="12">
        <v>0</v>
      </c>
      <c r="AM1232" s="12">
        <v>0</v>
      </c>
      <c r="AO1232" s="12">
        <v>0</v>
      </c>
      <c r="AP1232" s="12">
        <v>0</v>
      </c>
      <c r="AR1232" s="12">
        <v>0</v>
      </c>
      <c r="AS1232" s="12">
        <v>0</v>
      </c>
      <c r="AU1232" s="12">
        <v>0</v>
      </c>
      <c r="AV1232" s="12">
        <v>0</v>
      </c>
      <c r="AX1232" s="12">
        <v>0</v>
      </c>
      <c r="AY1232" s="12">
        <v>0</v>
      </c>
    </row>
    <row r="1233" spans="2:51" x14ac:dyDescent="0.25">
      <c r="B1233" s="2">
        <v>0</v>
      </c>
      <c r="C1233" s="1">
        <v>0</v>
      </c>
      <c r="D1233" s="2">
        <v>0</v>
      </c>
      <c r="E1233" s="2">
        <v>0</v>
      </c>
      <c r="F1233" s="2">
        <v>0</v>
      </c>
      <c r="G1233" s="3">
        <v>0</v>
      </c>
      <c r="H1233" s="3">
        <v>0</v>
      </c>
      <c r="J1233" s="14">
        <v>0</v>
      </c>
      <c r="K1233" s="14">
        <v>0</v>
      </c>
      <c r="N1233" s="14">
        <v>0</v>
      </c>
      <c r="O1233" s="14">
        <v>0</v>
      </c>
      <c r="Q1233" s="12">
        <v>0</v>
      </c>
      <c r="R1233" s="12">
        <v>0</v>
      </c>
      <c r="T1233" s="12">
        <v>0</v>
      </c>
      <c r="U1233" s="12">
        <v>0</v>
      </c>
      <c r="W1233" s="12">
        <v>0</v>
      </c>
      <c r="X1233" s="12">
        <v>0</v>
      </c>
      <c r="Z1233" s="12">
        <v>0</v>
      </c>
      <c r="AA1233" s="12">
        <v>0</v>
      </c>
      <c r="AC1233" s="12">
        <v>0</v>
      </c>
      <c r="AD1233" s="12">
        <v>0</v>
      </c>
      <c r="AF1233" s="12">
        <v>0</v>
      </c>
      <c r="AG1233" s="12">
        <v>0</v>
      </c>
      <c r="AI1233" s="12">
        <v>0</v>
      </c>
      <c r="AJ1233" s="12">
        <v>0</v>
      </c>
      <c r="AL1233" s="12">
        <v>0</v>
      </c>
      <c r="AM1233" s="12">
        <v>0</v>
      </c>
      <c r="AO1233" s="12">
        <v>0</v>
      </c>
      <c r="AP1233" s="12">
        <v>0</v>
      </c>
      <c r="AR1233" s="12">
        <v>0</v>
      </c>
      <c r="AS1233" s="12">
        <v>0</v>
      </c>
      <c r="AU1233" s="12">
        <v>0</v>
      </c>
      <c r="AV1233" s="12">
        <v>0</v>
      </c>
      <c r="AX1233" s="12">
        <v>0</v>
      </c>
      <c r="AY1233" s="12">
        <v>0</v>
      </c>
    </row>
    <row r="1234" spans="2:51" x14ac:dyDescent="0.25">
      <c r="B1234" s="2">
        <v>0</v>
      </c>
      <c r="C1234" s="1">
        <v>0</v>
      </c>
      <c r="D1234" s="2">
        <v>0</v>
      </c>
      <c r="E1234" s="2">
        <v>0</v>
      </c>
      <c r="F1234" s="2">
        <v>0</v>
      </c>
      <c r="G1234" s="3">
        <v>0</v>
      </c>
      <c r="H1234" s="3">
        <v>0</v>
      </c>
      <c r="J1234" s="14">
        <v>0</v>
      </c>
      <c r="K1234" s="14">
        <v>0</v>
      </c>
      <c r="N1234" s="14">
        <v>0</v>
      </c>
      <c r="O1234" s="14">
        <v>0</v>
      </c>
      <c r="Q1234" s="12">
        <v>0</v>
      </c>
      <c r="R1234" s="12">
        <v>0</v>
      </c>
      <c r="T1234" s="12">
        <v>0</v>
      </c>
      <c r="U1234" s="12">
        <v>0</v>
      </c>
      <c r="W1234" s="12">
        <v>0</v>
      </c>
      <c r="X1234" s="12">
        <v>0</v>
      </c>
      <c r="Z1234" s="12">
        <v>0</v>
      </c>
      <c r="AA1234" s="12">
        <v>0</v>
      </c>
      <c r="AC1234" s="12">
        <v>0</v>
      </c>
      <c r="AD1234" s="12">
        <v>0</v>
      </c>
      <c r="AF1234" s="12">
        <v>0</v>
      </c>
      <c r="AG1234" s="12">
        <v>0</v>
      </c>
      <c r="AI1234" s="12">
        <v>0</v>
      </c>
      <c r="AJ1234" s="12">
        <v>0</v>
      </c>
      <c r="AL1234" s="12">
        <v>0</v>
      </c>
      <c r="AM1234" s="12">
        <v>0</v>
      </c>
      <c r="AO1234" s="12">
        <v>0</v>
      </c>
      <c r="AP1234" s="12">
        <v>0</v>
      </c>
      <c r="AR1234" s="12">
        <v>0</v>
      </c>
      <c r="AS1234" s="12">
        <v>0</v>
      </c>
      <c r="AU1234" s="12">
        <v>0</v>
      </c>
      <c r="AV1234" s="12">
        <v>0</v>
      </c>
      <c r="AX1234" s="12">
        <v>0</v>
      </c>
      <c r="AY1234" s="12">
        <v>0</v>
      </c>
    </row>
    <row r="1235" spans="2:51" x14ac:dyDescent="0.25">
      <c r="B1235" s="2">
        <v>0</v>
      </c>
      <c r="C1235" s="1">
        <v>0</v>
      </c>
      <c r="D1235" s="2">
        <v>0</v>
      </c>
      <c r="E1235" s="2">
        <v>0</v>
      </c>
      <c r="F1235" s="2">
        <v>0</v>
      </c>
      <c r="G1235" s="3">
        <v>0</v>
      </c>
      <c r="H1235" s="3">
        <v>0</v>
      </c>
      <c r="J1235" s="14">
        <v>0</v>
      </c>
      <c r="K1235" s="14">
        <v>0</v>
      </c>
      <c r="N1235" s="14">
        <v>0</v>
      </c>
      <c r="O1235" s="14">
        <v>0</v>
      </c>
      <c r="Q1235" s="12">
        <v>0</v>
      </c>
      <c r="R1235" s="12">
        <v>0</v>
      </c>
      <c r="T1235" s="12">
        <v>0</v>
      </c>
      <c r="U1235" s="12">
        <v>0</v>
      </c>
      <c r="W1235" s="12">
        <v>0</v>
      </c>
      <c r="X1235" s="12">
        <v>0</v>
      </c>
      <c r="Z1235" s="12">
        <v>0</v>
      </c>
      <c r="AA1235" s="12">
        <v>0</v>
      </c>
      <c r="AC1235" s="12">
        <v>0</v>
      </c>
      <c r="AD1235" s="12">
        <v>0</v>
      </c>
      <c r="AF1235" s="12">
        <v>0</v>
      </c>
      <c r="AG1235" s="12">
        <v>0</v>
      </c>
      <c r="AI1235" s="12">
        <v>0</v>
      </c>
      <c r="AJ1235" s="12">
        <v>0</v>
      </c>
      <c r="AL1235" s="12">
        <v>0</v>
      </c>
      <c r="AM1235" s="12">
        <v>0</v>
      </c>
      <c r="AO1235" s="12">
        <v>0</v>
      </c>
      <c r="AP1235" s="12">
        <v>0</v>
      </c>
      <c r="AR1235" s="12">
        <v>0</v>
      </c>
      <c r="AS1235" s="12">
        <v>0</v>
      </c>
      <c r="AU1235" s="12">
        <v>0</v>
      </c>
      <c r="AV1235" s="12">
        <v>0</v>
      </c>
      <c r="AX1235" s="12">
        <v>0</v>
      </c>
      <c r="AY1235" s="12">
        <v>0</v>
      </c>
    </row>
    <row r="1236" spans="2:51" x14ac:dyDescent="0.25">
      <c r="B1236" s="2">
        <v>0</v>
      </c>
      <c r="C1236" s="1">
        <v>0</v>
      </c>
      <c r="D1236" s="2">
        <v>0</v>
      </c>
      <c r="E1236" s="2">
        <v>0</v>
      </c>
      <c r="F1236" s="2">
        <v>0</v>
      </c>
      <c r="G1236" s="3">
        <v>0</v>
      </c>
      <c r="H1236" s="3">
        <v>0</v>
      </c>
      <c r="J1236" s="14">
        <v>0</v>
      </c>
      <c r="K1236" s="14">
        <v>0</v>
      </c>
      <c r="N1236" s="14">
        <v>0</v>
      </c>
      <c r="O1236" s="14">
        <v>0</v>
      </c>
      <c r="Q1236" s="12">
        <v>0</v>
      </c>
      <c r="R1236" s="12">
        <v>0</v>
      </c>
      <c r="T1236" s="12">
        <v>0</v>
      </c>
      <c r="U1236" s="12">
        <v>0</v>
      </c>
      <c r="W1236" s="12">
        <v>0</v>
      </c>
      <c r="X1236" s="12">
        <v>0</v>
      </c>
      <c r="Z1236" s="12">
        <v>0</v>
      </c>
      <c r="AA1236" s="12">
        <v>0</v>
      </c>
      <c r="AC1236" s="12">
        <v>0</v>
      </c>
      <c r="AD1236" s="12">
        <v>0</v>
      </c>
      <c r="AF1236" s="12">
        <v>0</v>
      </c>
      <c r="AG1236" s="12">
        <v>0</v>
      </c>
      <c r="AI1236" s="12">
        <v>0</v>
      </c>
      <c r="AJ1236" s="12">
        <v>0</v>
      </c>
      <c r="AL1236" s="12">
        <v>0</v>
      </c>
      <c r="AM1236" s="12">
        <v>0</v>
      </c>
      <c r="AO1236" s="12">
        <v>0</v>
      </c>
      <c r="AP1236" s="12">
        <v>0</v>
      </c>
      <c r="AR1236" s="12">
        <v>0</v>
      </c>
      <c r="AS1236" s="12">
        <v>0</v>
      </c>
      <c r="AU1236" s="12">
        <v>0</v>
      </c>
      <c r="AV1236" s="12">
        <v>0</v>
      </c>
      <c r="AX1236" s="12">
        <v>0</v>
      </c>
      <c r="AY1236" s="12">
        <v>0</v>
      </c>
    </row>
    <row r="1237" spans="2:51" x14ac:dyDescent="0.25">
      <c r="B1237" s="2">
        <v>0</v>
      </c>
      <c r="C1237" s="1">
        <v>0</v>
      </c>
      <c r="D1237" s="2">
        <v>0</v>
      </c>
      <c r="E1237" s="2">
        <v>0</v>
      </c>
      <c r="F1237" s="2">
        <v>0</v>
      </c>
      <c r="G1237" s="3">
        <v>0</v>
      </c>
      <c r="H1237" s="3">
        <v>0</v>
      </c>
      <c r="J1237" s="14">
        <v>0</v>
      </c>
      <c r="K1237" s="14">
        <v>0</v>
      </c>
      <c r="N1237" s="14">
        <v>0</v>
      </c>
      <c r="O1237" s="14">
        <v>0</v>
      </c>
      <c r="Q1237" s="12">
        <v>0</v>
      </c>
      <c r="R1237" s="12">
        <v>0</v>
      </c>
      <c r="T1237" s="12">
        <v>0</v>
      </c>
      <c r="U1237" s="12">
        <v>0</v>
      </c>
      <c r="W1237" s="12">
        <v>0</v>
      </c>
      <c r="X1237" s="12">
        <v>0</v>
      </c>
      <c r="Z1237" s="12">
        <v>0</v>
      </c>
      <c r="AA1237" s="12">
        <v>0</v>
      </c>
      <c r="AC1237" s="12">
        <v>0</v>
      </c>
      <c r="AD1237" s="12">
        <v>0</v>
      </c>
      <c r="AF1237" s="12">
        <v>0</v>
      </c>
      <c r="AG1237" s="12">
        <v>0</v>
      </c>
      <c r="AI1237" s="12">
        <v>0</v>
      </c>
      <c r="AJ1237" s="12">
        <v>0</v>
      </c>
      <c r="AL1237" s="12">
        <v>0</v>
      </c>
      <c r="AM1237" s="12">
        <v>0</v>
      </c>
      <c r="AO1237" s="12">
        <v>0</v>
      </c>
      <c r="AP1237" s="12">
        <v>0</v>
      </c>
      <c r="AR1237" s="12">
        <v>0</v>
      </c>
      <c r="AS1237" s="12">
        <v>0</v>
      </c>
      <c r="AU1237" s="12">
        <v>0</v>
      </c>
      <c r="AV1237" s="12">
        <v>0</v>
      </c>
      <c r="AX1237" s="12">
        <v>0</v>
      </c>
      <c r="AY1237" s="12">
        <v>0</v>
      </c>
    </row>
    <row r="1238" spans="2:51" x14ac:dyDescent="0.25">
      <c r="B1238" s="2">
        <v>0</v>
      </c>
      <c r="C1238" s="1">
        <v>0</v>
      </c>
      <c r="D1238" s="2">
        <v>0</v>
      </c>
      <c r="E1238" s="2">
        <v>0</v>
      </c>
      <c r="F1238" s="2">
        <v>0</v>
      </c>
      <c r="G1238" s="3">
        <v>0</v>
      </c>
      <c r="H1238" s="3">
        <v>0</v>
      </c>
      <c r="J1238" s="14">
        <v>0</v>
      </c>
      <c r="K1238" s="14">
        <v>0</v>
      </c>
      <c r="N1238" s="14">
        <v>0</v>
      </c>
      <c r="O1238" s="14">
        <v>0</v>
      </c>
      <c r="Q1238" s="12">
        <v>0</v>
      </c>
      <c r="R1238" s="12">
        <v>0</v>
      </c>
      <c r="T1238" s="12">
        <v>0</v>
      </c>
      <c r="U1238" s="12">
        <v>0</v>
      </c>
      <c r="W1238" s="12">
        <v>0</v>
      </c>
      <c r="X1238" s="12">
        <v>0</v>
      </c>
      <c r="Z1238" s="12">
        <v>0</v>
      </c>
      <c r="AA1238" s="12">
        <v>0</v>
      </c>
      <c r="AC1238" s="12">
        <v>0</v>
      </c>
      <c r="AD1238" s="12">
        <v>0</v>
      </c>
      <c r="AF1238" s="12">
        <v>0</v>
      </c>
      <c r="AG1238" s="12">
        <v>0</v>
      </c>
      <c r="AI1238" s="12">
        <v>0</v>
      </c>
      <c r="AJ1238" s="12">
        <v>0</v>
      </c>
      <c r="AL1238" s="12">
        <v>0</v>
      </c>
      <c r="AM1238" s="12">
        <v>0</v>
      </c>
      <c r="AO1238" s="12">
        <v>0</v>
      </c>
      <c r="AP1238" s="12">
        <v>0</v>
      </c>
      <c r="AR1238" s="12">
        <v>0</v>
      </c>
      <c r="AS1238" s="12">
        <v>0</v>
      </c>
      <c r="AU1238" s="12">
        <v>0</v>
      </c>
      <c r="AV1238" s="12">
        <v>0</v>
      </c>
      <c r="AX1238" s="12">
        <v>0</v>
      </c>
      <c r="AY1238" s="12">
        <v>0</v>
      </c>
    </row>
    <row r="1239" spans="2:51" x14ac:dyDescent="0.25">
      <c r="B1239" s="2">
        <v>0</v>
      </c>
      <c r="C1239" s="1">
        <v>0</v>
      </c>
      <c r="D1239" s="2">
        <v>0</v>
      </c>
      <c r="E1239" s="2">
        <v>0</v>
      </c>
      <c r="F1239" s="2">
        <v>0</v>
      </c>
      <c r="G1239" s="3">
        <v>0</v>
      </c>
      <c r="H1239" s="3">
        <v>0</v>
      </c>
      <c r="J1239" s="14">
        <v>0</v>
      </c>
      <c r="K1239" s="14">
        <v>0</v>
      </c>
      <c r="N1239" s="14">
        <v>0</v>
      </c>
      <c r="O1239" s="14">
        <v>0</v>
      </c>
      <c r="Q1239" s="12">
        <v>0</v>
      </c>
      <c r="R1239" s="12">
        <v>0</v>
      </c>
      <c r="T1239" s="12">
        <v>0</v>
      </c>
      <c r="U1239" s="12">
        <v>0</v>
      </c>
      <c r="W1239" s="12">
        <v>0</v>
      </c>
      <c r="X1239" s="12">
        <v>0</v>
      </c>
      <c r="Z1239" s="12">
        <v>0</v>
      </c>
      <c r="AA1239" s="12">
        <v>0</v>
      </c>
      <c r="AC1239" s="12">
        <v>0</v>
      </c>
      <c r="AD1239" s="12">
        <v>0</v>
      </c>
      <c r="AF1239" s="12">
        <v>0</v>
      </c>
      <c r="AG1239" s="12">
        <v>0</v>
      </c>
      <c r="AI1239" s="12">
        <v>0</v>
      </c>
      <c r="AJ1239" s="12">
        <v>0</v>
      </c>
      <c r="AL1239" s="12">
        <v>0</v>
      </c>
      <c r="AM1239" s="12">
        <v>0</v>
      </c>
      <c r="AO1239" s="12">
        <v>0</v>
      </c>
      <c r="AP1239" s="12">
        <v>0</v>
      </c>
      <c r="AR1239" s="12">
        <v>0</v>
      </c>
      <c r="AS1239" s="12">
        <v>0</v>
      </c>
      <c r="AU1239" s="12">
        <v>0</v>
      </c>
      <c r="AV1239" s="12">
        <v>0</v>
      </c>
      <c r="AX1239" s="12">
        <v>0</v>
      </c>
      <c r="AY1239" s="12">
        <v>0</v>
      </c>
    </row>
    <row r="1240" spans="2:51" x14ac:dyDescent="0.25">
      <c r="B1240" s="2">
        <v>0</v>
      </c>
      <c r="C1240" s="1">
        <v>0</v>
      </c>
      <c r="D1240" s="2">
        <v>0</v>
      </c>
      <c r="E1240" s="2">
        <v>0</v>
      </c>
      <c r="F1240" s="2">
        <v>0</v>
      </c>
      <c r="G1240" s="3">
        <v>0</v>
      </c>
      <c r="H1240" s="3">
        <v>0</v>
      </c>
      <c r="J1240" s="14">
        <v>0</v>
      </c>
      <c r="K1240" s="14">
        <v>0</v>
      </c>
      <c r="N1240" s="14">
        <v>0</v>
      </c>
      <c r="O1240" s="14">
        <v>0</v>
      </c>
      <c r="Q1240" s="12">
        <v>0</v>
      </c>
      <c r="R1240" s="12">
        <v>0</v>
      </c>
      <c r="T1240" s="12">
        <v>0</v>
      </c>
      <c r="U1240" s="12">
        <v>0</v>
      </c>
      <c r="W1240" s="12">
        <v>0</v>
      </c>
      <c r="X1240" s="12">
        <v>0</v>
      </c>
      <c r="Z1240" s="12">
        <v>0</v>
      </c>
      <c r="AA1240" s="12">
        <v>0</v>
      </c>
      <c r="AC1240" s="12">
        <v>0</v>
      </c>
      <c r="AD1240" s="12">
        <v>0</v>
      </c>
      <c r="AF1240" s="12">
        <v>0</v>
      </c>
      <c r="AG1240" s="12">
        <v>0</v>
      </c>
      <c r="AI1240" s="12">
        <v>0</v>
      </c>
      <c r="AJ1240" s="12">
        <v>0</v>
      </c>
      <c r="AL1240" s="12">
        <v>0</v>
      </c>
      <c r="AM1240" s="12">
        <v>0</v>
      </c>
      <c r="AO1240" s="12">
        <v>0</v>
      </c>
      <c r="AP1240" s="12">
        <v>0</v>
      </c>
      <c r="AR1240" s="12">
        <v>0</v>
      </c>
      <c r="AS1240" s="12">
        <v>0</v>
      </c>
      <c r="AU1240" s="12">
        <v>0</v>
      </c>
      <c r="AV1240" s="12">
        <v>0</v>
      </c>
      <c r="AX1240" s="12">
        <v>0</v>
      </c>
      <c r="AY1240" s="12">
        <v>0</v>
      </c>
    </row>
    <row r="1241" spans="2:51" x14ac:dyDescent="0.25">
      <c r="B1241" s="2">
        <v>0</v>
      </c>
      <c r="C1241" s="1">
        <v>0</v>
      </c>
      <c r="D1241" s="2">
        <v>0</v>
      </c>
      <c r="E1241" s="2">
        <v>0</v>
      </c>
      <c r="F1241" s="2">
        <v>0</v>
      </c>
      <c r="G1241" s="3">
        <v>0</v>
      </c>
      <c r="H1241" s="3">
        <v>0</v>
      </c>
      <c r="J1241" s="14">
        <v>0</v>
      </c>
      <c r="K1241" s="14">
        <v>0</v>
      </c>
      <c r="N1241" s="14">
        <v>0</v>
      </c>
      <c r="O1241" s="14">
        <v>0</v>
      </c>
      <c r="Q1241" s="12">
        <v>0</v>
      </c>
      <c r="R1241" s="12">
        <v>0</v>
      </c>
      <c r="T1241" s="12">
        <v>0</v>
      </c>
      <c r="U1241" s="12">
        <v>0</v>
      </c>
      <c r="W1241" s="12">
        <v>0</v>
      </c>
      <c r="X1241" s="12">
        <v>0</v>
      </c>
      <c r="Z1241" s="12">
        <v>0</v>
      </c>
      <c r="AA1241" s="12">
        <v>0</v>
      </c>
      <c r="AC1241" s="12">
        <v>0</v>
      </c>
      <c r="AD1241" s="12">
        <v>0</v>
      </c>
      <c r="AF1241" s="12">
        <v>0</v>
      </c>
      <c r="AG1241" s="12">
        <v>0</v>
      </c>
      <c r="AI1241" s="12">
        <v>0</v>
      </c>
      <c r="AJ1241" s="12">
        <v>0</v>
      </c>
      <c r="AL1241" s="12">
        <v>0</v>
      </c>
      <c r="AM1241" s="12">
        <v>0</v>
      </c>
      <c r="AO1241" s="12">
        <v>0</v>
      </c>
      <c r="AP1241" s="12">
        <v>0</v>
      </c>
      <c r="AR1241" s="12">
        <v>0</v>
      </c>
      <c r="AS1241" s="12">
        <v>0</v>
      </c>
      <c r="AU1241" s="12">
        <v>0</v>
      </c>
      <c r="AV1241" s="12">
        <v>0</v>
      </c>
      <c r="AX1241" s="12">
        <v>0</v>
      </c>
      <c r="AY1241" s="12">
        <v>0</v>
      </c>
    </row>
    <row r="1242" spans="2:51" x14ac:dyDescent="0.25">
      <c r="B1242" s="2">
        <v>0</v>
      </c>
      <c r="C1242" s="1">
        <v>0</v>
      </c>
      <c r="D1242" s="2">
        <v>0</v>
      </c>
      <c r="E1242" s="2">
        <v>0</v>
      </c>
      <c r="F1242" s="2">
        <v>0</v>
      </c>
      <c r="G1242" s="3">
        <v>0</v>
      </c>
      <c r="H1242" s="3">
        <v>0</v>
      </c>
      <c r="J1242" s="14">
        <v>0</v>
      </c>
      <c r="K1242" s="14">
        <v>0</v>
      </c>
      <c r="N1242" s="14">
        <v>0</v>
      </c>
      <c r="O1242" s="14">
        <v>0</v>
      </c>
      <c r="Q1242" s="12">
        <v>0</v>
      </c>
      <c r="R1242" s="12">
        <v>0</v>
      </c>
      <c r="T1242" s="12">
        <v>0</v>
      </c>
      <c r="U1242" s="12">
        <v>0</v>
      </c>
      <c r="W1242" s="12">
        <v>0</v>
      </c>
      <c r="X1242" s="12">
        <v>0</v>
      </c>
      <c r="Z1242" s="12">
        <v>0</v>
      </c>
      <c r="AA1242" s="12">
        <v>0</v>
      </c>
      <c r="AC1242" s="12">
        <v>0</v>
      </c>
      <c r="AD1242" s="12">
        <v>0</v>
      </c>
      <c r="AF1242" s="12">
        <v>0</v>
      </c>
      <c r="AG1242" s="12">
        <v>0</v>
      </c>
      <c r="AI1242" s="12">
        <v>0</v>
      </c>
      <c r="AJ1242" s="12">
        <v>0</v>
      </c>
      <c r="AL1242" s="12">
        <v>0</v>
      </c>
      <c r="AM1242" s="12">
        <v>0</v>
      </c>
      <c r="AO1242" s="12">
        <v>0</v>
      </c>
      <c r="AP1242" s="12">
        <v>0</v>
      </c>
      <c r="AR1242" s="12">
        <v>0</v>
      </c>
      <c r="AS1242" s="12">
        <v>0</v>
      </c>
      <c r="AU1242" s="12">
        <v>0</v>
      </c>
      <c r="AV1242" s="12">
        <v>0</v>
      </c>
      <c r="AX1242" s="12">
        <v>0</v>
      </c>
      <c r="AY1242" s="12">
        <v>0</v>
      </c>
    </row>
    <row r="1243" spans="2:51" x14ac:dyDescent="0.25">
      <c r="B1243" s="2">
        <v>0</v>
      </c>
      <c r="C1243" s="1">
        <v>0</v>
      </c>
      <c r="D1243" s="2">
        <v>0</v>
      </c>
      <c r="E1243" s="2">
        <v>0</v>
      </c>
      <c r="F1243" s="2">
        <v>0</v>
      </c>
      <c r="G1243" s="3">
        <v>0</v>
      </c>
      <c r="H1243" s="3">
        <v>0</v>
      </c>
      <c r="J1243" s="14">
        <v>0</v>
      </c>
      <c r="K1243" s="14">
        <v>0</v>
      </c>
      <c r="N1243" s="14">
        <v>0</v>
      </c>
      <c r="O1243" s="14">
        <v>0</v>
      </c>
      <c r="Q1243" s="12">
        <v>0</v>
      </c>
      <c r="R1243" s="12">
        <v>0</v>
      </c>
      <c r="T1243" s="12">
        <v>0</v>
      </c>
      <c r="U1243" s="12">
        <v>0</v>
      </c>
      <c r="W1243" s="12">
        <v>0</v>
      </c>
      <c r="X1243" s="12">
        <v>0</v>
      </c>
      <c r="Z1243" s="12">
        <v>0</v>
      </c>
      <c r="AA1243" s="12">
        <v>0</v>
      </c>
      <c r="AC1243" s="12">
        <v>0</v>
      </c>
      <c r="AD1243" s="12">
        <v>0</v>
      </c>
      <c r="AF1243" s="12">
        <v>0</v>
      </c>
      <c r="AG1243" s="12">
        <v>0</v>
      </c>
      <c r="AI1243" s="12">
        <v>0</v>
      </c>
      <c r="AJ1243" s="12">
        <v>0</v>
      </c>
      <c r="AL1243" s="12">
        <v>0</v>
      </c>
      <c r="AM1243" s="12">
        <v>0</v>
      </c>
      <c r="AO1243" s="12">
        <v>0</v>
      </c>
      <c r="AP1243" s="12">
        <v>0</v>
      </c>
      <c r="AR1243" s="12">
        <v>0</v>
      </c>
      <c r="AS1243" s="12">
        <v>0</v>
      </c>
      <c r="AU1243" s="12">
        <v>0</v>
      </c>
      <c r="AV1243" s="12">
        <v>0</v>
      </c>
      <c r="AX1243" s="12">
        <v>0</v>
      </c>
      <c r="AY1243" s="12">
        <v>0</v>
      </c>
    </row>
    <row r="1244" spans="2:51" x14ac:dyDescent="0.25">
      <c r="B1244" s="2">
        <v>0</v>
      </c>
      <c r="C1244" s="1">
        <v>0</v>
      </c>
      <c r="D1244" s="2">
        <v>0</v>
      </c>
      <c r="E1244" s="2">
        <v>0</v>
      </c>
      <c r="F1244" s="2">
        <v>0</v>
      </c>
      <c r="G1244" s="3">
        <v>0</v>
      </c>
      <c r="H1244" s="3">
        <v>0</v>
      </c>
      <c r="J1244" s="14">
        <v>0</v>
      </c>
      <c r="K1244" s="14">
        <v>0</v>
      </c>
      <c r="N1244" s="14">
        <v>0</v>
      </c>
      <c r="O1244" s="14">
        <v>0</v>
      </c>
      <c r="Q1244" s="12">
        <v>0</v>
      </c>
      <c r="R1244" s="12">
        <v>0</v>
      </c>
      <c r="T1244" s="12">
        <v>0</v>
      </c>
      <c r="U1244" s="12">
        <v>0</v>
      </c>
      <c r="W1244" s="12">
        <v>0</v>
      </c>
      <c r="X1244" s="12">
        <v>0</v>
      </c>
      <c r="Z1244" s="12">
        <v>0</v>
      </c>
      <c r="AA1244" s="12">
        <v>0</v>
      </c>
      <c r="AC1244" s="12">
        <v>0</v>
      </c>
      <c r="AD1244" s="12">
        <v>0</v>
      </c>
      <c r="AF1244" s="12">
        <v>0</v>
      </c>
      <c r="AG1244" s="12">
        <v>0</v>
      </c>
      <c r="AI1244" s="12">
        <v>0</v>
      </c>
      <c r="AJ1244" s="12">
        <v>0</v>
      </c>
      <c r="AL1244" s="12">
        <v>0</v>
      </c>
      <c r="AM1244" s="12">
        <v>0</v>
      </c>
      <c r="AO1244" s="12">
        <v>0</v>
      </c>
      <c r="AP1244" s="12">
        <v>0</v>
      </c>
      <c r="AR1244" s="12">
        <v>0</v>
      </c>
      <c r="AS1244" s="12">
        <v>0</v>
      </c>
      <c r="AU1244" s="12">
        <v>0</v>
      </c>
      <c r="AV1244" s="12">
        <v>0</v>
      </c>
      <c r="AX1244" s="12">
        <v>0</v>
      </c>
      <c r="AY1244" s="12">
        <v>0</v>
      </c>
    </row>
    <row r="1245" spans="2:51" x14ac:dyDescent="0.25">
      <c r="B1245" s="2">
        <v>0</v>
      </c>
      <c r="C1245" s="1">
        <v>0</v>
      </c>
      <c r="D1245" s="2">
        <v>0</v>
      </c>
      <c r="E1245" s="2">
        <v>0</v>
      </c>
      <c r="F1245" s="2">
        <v>0</v>
      </c>
      <c r="G1245" s="3">
        <v>0</v>
      </c>
      <c r="H1245" s="3">
        <v>0</v>
      </c>
      <c r="J1245" s="14">
        <v>0</v>
      </c>
      <c r="K1245" s="14">
        <v>0</v>
      </c>
      <c r="N1245" s="14">
        <v>0</v>
      </c>
      <c r="O1245" s="14">
        <v>0</v>
      </c>
      <c r="Q1245" s="12">
        <v>0</v>
      </c>
      <c r="R1245" s="12">
        <v>0</v>
      </c>
      <c r="T1245" s="12">
        <v>0</v>
      </c>
      <c r="U1245" s="12">
        <v>0</v>
      </c>
      <c r="W1245" s="12">
        <v>0</v>
      </c>
      <c r="X1245" s="12">
        <v>0</v>
      </c>
      <c r="Z1245" s="12">
        <v>0</v>
      </c>
      <c r="AA1245" s="12">
        <v>0</v>
      </c>
      <c r="AC1245" s="12">
        <v>0</v>
      </c>
      <c r="AD1245" s="12">
        <v>0</v>
      </c>
      <c r="AF1245" s="12">
        <v>0</v>
      </c>
      <c r="AG1245" s="12">
        <v>0</v>
      </c>
      <c r="AI1245" s="12">
        <v>0</v>
      </c>
      <c r="AJ1245" s="12">
        <v>0</v>
      </c>
      <c r="AL1245" s="12">
        <v>0</v>
      </c>
      <c r="AM1245" s="12">
        <v>0</v>
      </c>
      <c r="AO1245" s="12">
        <v>0</v>
      </c>
      <c r="AP1245" s="12">
        <v>0</v>
      </c>
      <c r="AR1245" s="12">
        <v>0</v>
      </c>
      <c r="AS1245" s="12">
        <v>0</v>
      </c>
      <c r="AU1245" s="12">
        <v>0</v>
      </c>
      <c r="AV1245" s="12">
        <v>0</v>
      </c>
      <c r="AX1245" s="12">
        <v>0</v>
      </c>
      <c r="AY1245" s="12">
        <v>0</v>
      </c>
    </row>
    <row r="1246" spans="2:51" x14ac:dyDescent="0.25">
      <c r="B1246" s="2">
        <v>0</v>
      </c>
      <c r="C1246" s="1">
        <v>0</v>
      </c>
      <c r="D1246" s="2">
        <v>0</v>
      </c>
      <c r="E1246" s="2">
        <v>0</v>
      </c>
      <c r="F1246" s="2">
        <v>0</v>
      </c>
      <c r="G1246" s="3">
        <v>0</v>
      </c>
      <c r="H1246" s="3">
        <v>0</v>
      </c>
      <c r="J1246" s="14">
        <v>0</v>
      </c>
      <c r="K1246" s="14">
        <v>0</v>
      </c>
      <c r="N1246" s="14">
        <v>0</v>
      </c>
      <c r="O1246" s="14">
        <v>0</v>
      </c>
      <c r="Q1246" s="12">
        <v>0</v>
      </c>
      <c r="R1246" s="12">
        <v>0</v>
      </c>
      <c r="T1246" s="12">
        <v>0</v>
      </c>
      <c r="U1246" s="12">
        <v>0</v>
      </c>
      <c r="W1246" s="12">
        <v>0</v>
      </c>
      <c r="X1246" s="12">
        <v>0</v>
      </c>
      <c r="Z1246" s="12">
        <v>0</v>
      </c>
      <c r="AA1246" s="12">
        <v>0</v>
      </c>
      <c r="AC1246" s="12">
        <v>0</v>
      </c>
      <c r="AD1246" s="12">
        <v>0</v>
      </c>
      <c r="AF1246" s="12">
        <v>0</v>
      </c>
      <c r="AG1246" s="12">
        <v>0</v>
      </c>
      <c r="AI1246" s="12">
        <v>0</v>
      </c>
      <c r="AJ1246" s="12">
        <v>0</v>
      </c>
      <c r="AL1246" s="12">
        <v>0</v>
      </c>
      <c r="AM1246" s="12">
        <v>0</v>
      </c>
      <c r="AO1246" s="12">
        <v>0</v>
      </c>
      <c r="AP1246" s="12">
        <v>0</v>
      </c>
      <c r="AR1246" s="12">
        <v>0</v>
      </c>
      <c r="AS1246" s="12">
        <v>0</v>
      </c>
      <c r="AU1246" s="12">
        <v>0</v>
      </c>
      <c r="AV1246" s="12">
        <v>0</v>
      </c>
      <c r="AX1246" s="12">
        <v>0</v>
      </c>
      <c r="AY1246" s="12">
        <v>0</v>
      </c>
    </row>
    <row r="1247" spans="2:51" x14ac:dyDescent="0.25">
      <c r="B1247" s="2">
        <v>0</v>
      </c>
      <c r="C1247" s="1">
        <v>0</v>
      </c>
      <c r="D1247" s="2">
        <v>0</v>
      </c>
      <c r="E1247" s="2">
        <v>0</v>
      </c>
      <c r="F1247" s="2">
        <v>0</v>
      </c>
      <c r="G1247" s="3">
        <v>0</v>
      </c>
      <c r="H1247" s="3">
        <v>0</v>
      </c>
      <c r="J1247" s="14">
        <v>0</v>
      </c>
      <c r="K1247" s="14">
        <v>0</v>
      </c>
      <c r="N1247" s="14">
        <v>0</v>
      </c>
      <c r="O1247" s="14">
        <v>0</v>
      </c>
      <c r="Q1247" s="12">
        <v>0</v>
      </c>
      <c r="R1247" s="12">
        <v>0</v>
      </c>
      <c r="T1247" s="12">
        <v>0</v>
      </c>
      <c r="U1247" s="12">
        <v>0</v>
      </c>
      <c r="W1247" s="12">
        <v>0</v>
      </c>
      <c r="X1247" s="12">
        <v>0</v>
      </c>
      <c r="Z1247" s="12">
        <v>0</v>
      </c>
      <c r="AA1247" s="12">
        <v>0</v>
      </c>
      <c r="AC1247" s="12">
        <v>0</v>
      </c>
      <c r="AD1247" s="12">
        <v>0</v>
      </c>
      <c r="AF1247" s="12">
        <v>0</v>
      </c>
      <c r="AG1247" s="12">
        <v>0</v>
      </c>
      <c r="AI1247" s="12">
        <v>0</v>
      </c>
      <c r="AJ1247" s="12">
        <v>0</v>
      </c>
      <c r="AL1247" s="12">
        <v>0</v>
      </c>
      <c r="AM1247" s="12">
        <v>0</v>
      </c>
      <c r="AO1247" s="12">
        <v>0</v>
      </c>
      <c r="AP1247" s="12">
        <v>0</v>
      </c>
      <c r="AR1247" s="12">
        <v>0</v>
      </c>
      <c r="AS1247" s="12">
        <v>0</v>
      </c>
      <c r="AU1247" s="12">
        <v>0</v>
      </c>
      <c r="AV1247" s="12">
        <v>0</v>
      </c>
      <c r="AX1247" s="12">
        <v>0</v>
      </c>
      <c r="AY1247" s="12">
        <v>0</v>
      </c>
    </row>
    <row r="1248" spans="2:51" x14ac:dyDescent="0.25">
      <c r="B1248" s="2">
        <v>0</v>
      </c>
      <c r="C1248" s="1">
        <v>0</v>
      </c>
      <c r="D1248" s="2">
        <v>0</v>
      </c>
      <c r="E1248" s="2">
        <v>0</v>
      </c>
      <c r="F1248" s="2">
        <v>0</v>
      </c>
      <c r="G1248" s="3">
        <v>0</v>
      </c>
      <c r="H1248" s="3">
        <v>0</v>
      </c>
      <c r="J1248" s="14">
        <v>0</v>
      </c>
      <c r="K1248" s="14">
        <v>0</v>
      </c>
      <c r="N1248" s="14">
        <v>0</v>
      </c>
      <c r="O1248" s="14">
        <v>0</v>
      </c>
      <c r="Q1248" s="12">
        <v>0</v>
      </c>
      <c r="R1248" s="12">
        <v>0</v>
      </c>
      <c r="T1248" s="12">
        <v>0</v>
      </c>
      <c r="U1248" s="12">
        <v>0</v>
      </c>
      <c r="W1248" s="12">
        <v>0</v>
      </c>
      <c r="X1248" s="12">
        <v>0</v>
      </c>
      <c r="Z1248" s="12">
        <v>0</v>
      </c>
      <c r="AA1248" s="12">
        <v>0</v>
      </c>
      <c r="AC1248" s="12">
        <v>0</v>
      </c>
      <c r="AD1248" s="12">
        <v>0</v>
      </c>
      <c r="AF1248" s="12">
        <v>0</v>
      </c>
      <c r="AG1248" s="12">
        <v>0</v>
      </c>
      <c r="AI1248" s="12">
        <v>0</v>
      </c>
      <c r="AJ1248" s="12">
        <v>0</v>
      </c>
      <c r="AL1248" s="12">
        <v>0</v>
      </c>
      <c r="AM1248" s="12">
        <v>0</v>
      </c>
      <c r="AO1248" s="12">
        <v>0</v>
      </c>
      <c r="AP1248" s="12">
        <v>0</v>
      </c>
      <c r="AR1248" s="12">
        <v>0</v>
      </c>
      <c r="AS1248" s="12">
        <v>0</v>
      </c>
      <c r="AU1248" s="12">
        <v>0</v>
      </c>
      <c r="AV1248" s="12">
        <v>0</v>
      </c>
      <c r="AX1248" s="12">
        <v>0</v>
      </c>
      <c r="AY1248" s="12">
        <v>0</v>
      </c>
    </row>
    <row r="1249" spans="2:51" x14ac:dyDescent="0.25">
      <c r="B1249" s="2">
        <v>0</v>
      </c>
      <c r="C1249" s="1">
        <v>0</v>
      </c>
      <c r="D1249" s="2">
        <v>0</v>
      </c>
      <c r="E1249" s="2">
        <v>0</v>
      </c>
      <c r="F1249" s="2">
        <v>0</v>
      </c>
      <c r="G1249" s="3">
        <v>0</v>
      </c>
      <c r="H1249" s="3">
        <v>0</v>
      </c>
      <c r="J1249" s="14">
        <v>0</v>
      </c>
      <c r="K1249" s="14">
        <v>0</v>
      </c>
      <c r="N1249" s="14">
        <v>0</v>
      </c>
      <c r="O1249" s="14">
        <v>0</v>
      </c>
      <c r="Q1249" s="12">
        <v>0</v>
      </c>
      <c r="R1249" s="12">
        <v>0</v>
      </c>
      <c r="T1249" s="12">
        <v>0</v>
      </c>
      <c r="U1249" s="12">
        <v>0</v>
      </c>
      <c r="W1249" s="12">
        <v>0</v>
      </c>
      <c r="X1249" s="12">
        <v>0</v>
      </c>
      <c r="Z1249" s="12">
        <v>0</v>
      </c>
      <c r="AA1249" s="12">
        <v>0</v>
      </c>
      <c r="AC1249" s="12">
        <v>0</v>
      </c>
      <c r="AD1249" s="12">
        <v>0</v>
      </c>
      <c r="AF1249" s="12">
        <v>0</v>
      </c>
      <c r="AG1249" s="12">
        <v>0</v>
      </c>
      <c r="AI1249" s="12">
        <v>0</v>
      </c>
      <c r="AJ1249" s="12">
        <v>0</v>
      </c>
      <c r="AL1249" s="12">
        <v>0</v>
      </c>
      <c r="AM1249" s="12">
        <v>0</v>
      </c>
      <c r="AO1249" s="12">
        <v>0</v>
      </c>
      <c r="AP1249" s="12">
        <v>0</v>
      </c>
      <c r="AR1249" s="12">
        <v>0</v>
      </c>
      <c r="AS1249" s="12">
        <v>0</v>
      </c>
      <c r="AU1249" s="12">
        <v>0</v>
      </c>
      <c r="AV1249" s="12">
        <v>0</v>
      </c>
      <c r="AX1249" s="12">
        <v>0</v>
      </c>
      <c r="AY1249" s="12">
        <v>0</v>
      </c>
    </row>
    <row r="1250" spans="2:51" x14ac:dyDescent="0.25">
      <c r="B1250" s="2">
        <v>0</v>
      </c>
      <c r="C1250" s="1">
        <v>0</v>
      </c>
      <c r="D1250" s="2">
        <v>0</v>
      </c>
      <c r="E1250" s="2">
        <v>0</v>
      </c>
      <c r="F1250" s="2">
        <v>0</v>
      </c>
      <c r="G1250" s="3">
        <v>0</v>
      </c>
      <c r="H1250" s="3">
        <v>0</v>
      </c>
      <c r="J1250" s="14">
        <v>0</v>
      </c>
      <c r="K1250" s="14">
        <v>0</v>
      </c>
      <c r="N1250" s="14">
        <v>0</v>
      </c>
      <c r="O1250" s="14">
        <v>0</v>
      </c>
      <c r="Q1250" s="12">
        <v>0</v>
      </c>
      <c r="R1250" s="12">
        <v>0</v>
      </c>
      <c r="T1250" s="12">
        <v>0</v>
      </c>
      <c r="U1250" s="12">
        <v>0</v>
      </c>
      <c r="W1250" s="12">
        <v>0</v>
      </c>
      <c r="X1250" s="12">
        <v>0</v>
      </c>
      <c r="Z1250" s="12">
        <v>0</v>
      </c>
      <c r="AA1250" s="12">
        <v>0</v>
      </c>
      <c r="AC1250" s="12">
        <v>0</v>
      </c>
      <c r="AD1250" s="12">
        <v>0</v>
      </c>
      <c r="AF1250" s="12">
        <v>0</v>
      </c>
      <c r="AG1250" s="12">
        <v>0</v>
      </c>
      <c r="AI1250" s="12">
        <v>0</v>
      </c>
      <c r="AJ1250" s="12">
        <v>0</v>
      </c>
      <c r="AL1250" s="12">
        <v>0</v>
      </c>
      <c r="AM1250" s="12">
        <v>0</v>
      </c>
      <c r="AO1250" s="12">
        <v>0</v>
      </c>
      <c r="AP1250" s="12">
        <v>0</v>
      </c>
      <c r="AR1250" s="12">
        <v>0</v>
      </c>
      <c r="AS1250" s="12">
        <v>0</v>
      </c>
      <c r="AU1250" s="12">
        <v>0</v>
      </c>
      <c r="AV1250" s="12">
        <v>0</v>
      </c>
      <c r="AX1250" s="12">
        <v>0</v>
      </c>
      <c r="AY1250" s="12">
        <v>0</v>
      </c>
    </row>
    <row r="1251" spans="2:51" x14ac:dyDescent="0.25">
      <c r="B1251" s="2">
        <v>0</v>
      </c>
      <c r="C1251" s="1">
        <v>0</v>
      </c>
      <c r="D1251" s="2">
        <v>0</v>
      </c>
      <c r="E1251" s="2">
        <v>0</v>
      </c>
      <c r="F1251" s="2">
        <v>0</v>
      </c>
      <c r="G1251" s="3">
        <v>0</v>
      </c>
      <c r="H1251" s="3">
        <v>0</v>
      </c>
      <c r="J1251" s="14">
        <v>0</v>
      </c>
      <c r="K1251" s="14">
        <v>0</v>
      </c>
      <c r="N1251" s="14">
        <v>0</v>
      </c>
      <c r="O1251" s="14">
        <v>0</v>
      </c>
      <c r="Q1251" s="12">
        <v>0</v>
      </c>
      <c r="R1251" s="12">
        <v>0</v>
      </c>
      <c r="T1251" s="12">
        <v>0</v>
      </c>
      <c r="U1251" s="12">
        <v>0</v>
      </c>
      <c r="W1251" s="12">
        <v>0</v>
      </c>
      <c r="X1251" s="12">
        <v>0</v>
      </c>
      <c r="Z1251" s="12">
        <v>0</v>
      </c>
      <c r="AA1251" s="12">
        <v>0</v>
      </c>
      <c r="AC1251" s="12">
        <v>0</v>
      </c>
      <c r="AD1251" s="12">
        <v>0</v>
      </c>
      <c r="AF1251" s="12">
        <v>0</v>
      </c>
      <c r="AG1251" s="12">
        <v>0</v>
      </c>
      <c r="AI1251" s="12">
        <v>0</v>
      </c>
      <c r="AJ1251" s="12">
        <v>0</v>
      </c>
      <c r="AL1251" s="12">
        <v>0</v>
      </c>
      <c r="AM1251" s="12">
        <v>0</v>
      </c>
      <c r="AO1251" s="12">
        <v>0</v>
      </c>
      <c r="AP1251" s="12">
        <v>0</v>
      </c>
      <c r="AR1251" s="12">
        <v>0</v>
      </c>
      <c r="AS1251" s="12">
        <v>0</v>
      </c>
      <c r="AU1251" s="12">
        <v>0</v>
      </c>
      <c r="AV1251" s="12">
        <v>0</v>
      </c>
      <c r="AX1251" s="12">
        <v>0</v>
      </c>
      <c r="AY1251" s="12">
        <v>0</v>
      </c>
    </row>
    <row r="1252" spans="2:51" x14ac:dyDescent="0.25">
      <c r="B1252" s="2">
        <v>0</v>
      </c>
      <c r="C1252" s="1">
        <v>0</v>
      </c>
      <c r="D1252" s="2">
        <v>0</v>
      </c>
      <c r="E1252" s="2">
        <v>0</v>
      </c>
      <c r="F1252" s="2">
        <v>0</v>
      </c>
      <c r="G1252" s="3">
        <v>0</v>
      </c>
      <c r="H1252" s="3">
        <v>0</v>
      </c>
      <c r="J1252" s="14">
        <v>0</v>
      </c>
      <c r="K1252" s="14">
        <v>0</v>
      </c>
      <c r="N1252" s="14">
        <v>0</v>
      </c>
      <c r="O1252" s="14">
        <v>0</v>
      </c>
      <c r="Q1252" s="12">
        <v>0</v>
      </c>
      <c r="R1252" s="12">
        <v>0</v>
      </c>
      <c r="T1252" s="12">
        <v>0</v>
      </c>
      <c r="U1252" s="12">
        <v>0</v>
      </c>
      <c r="W1252" s="12">
        <v>0</v>
      </c>
      <c r="X1252" s="12">
        <v>0</v>
      </c>
      <c r="Z1252" s="12">
        <v>0</v>
      </c>
      <c r="AA1252" s="12">
        <v>0</v>
      </c>
      <c r="AC1252" s="12">
        <v>0</v>
      </c>
      <c r="AD1252" s="12">
        <v>0</v>
      </c>
      <c r="AF1252" s="12">
        <v>0</v>
      </c>
      <c r="AG1252" s="12">
        <v>0</v>
      </c>
      <c r="AI1252" s="12">
        <v>0</v>
      </c>
      <c r="AJ1252" s="12">
        <v>0</v>
      </c>
      <c r="AL1252" s="12">
        <v>0</v>
      </c>
      <c r="AM1252" s="12">
        <v>0</v>
      </c>
      <c r="AO1252" s="12">
        <v>0</v>
      </c>
      <c r="AP1252" s="12">
        <v>0</v>
      </c>
      <c r="AR1252" s="12">
        <v>0</v>
      </c>
      <c r="AS1252" s="12">
        <v>0</v>
      </c>
      <c r="AU1252" s="12">
        <v>0</v>
      </c>
      <c r="AV1252" s="12">
        <v>0</v>
      </c>
      <c r="AX1252" s="12">
        <v>0</v>
      </c>
      <c r="AY1252" s="12">
        <v>0</v>
      </c>
    </row>
    <row r="1253" spans="2:51" x14ac:dyDescent="0.25">
      <c r="B1253" s="2">
        <v>0</v>
      </c>
      <c r="C1253" s="1">
        <v>0</v>
      </c>
      <c r="D1253" s="2">
        <v>0</v>
      </c>
      <c r="E1253" s="2">
        <v>0</v>
      </c>
      <c r="F1253" s="2">
        <v>0</v>
      </c>
      <c r="G1253" s="3">
        <v>0</v>
      </c>
      <c r="H1253" s="3">
        <v>0</v>
      </c>
      <c r="J1253" s="14">
        <v>0</v>
      </c>
      <c r="K1253" s="14">
        <v>0</v>
      </c>
      <c r="N1253" s="14">
        <v>0</v>
      </c>
      <c r="O1253" s="14">
        <v>0</v>
      </c>
      <c r="Q1253" s="12">
        <v>0</v>
      </c>
      <c r="R1253" s="12">
        <v>0</v>
      </c>
      <c r="T1253" s="12">
        <v>0</v>
      </c>
      <c r="U1253" s="12">
        <v>0</v>
      </c>
      <c r="W1253" s="12">
        <v>0</v>
      </c>
      <c r="X1253" s="12">
        <v>0</v>
      </c>
      <c r="Z1253" s="12">
        <v>0</v>
      </c>
      <c r="AA1253" s="12">
        <v>0</v>
      </c>
      <c r="AC1253" s="12">
        <v>0</v>
      </c>
      <c r="AD1253" s="12">
        <v>0</v>
      </c>
      <c r="AF1253" s="12">
        <v>0</v>
      </c>
      <c r="AG1253" s="12">
        <v>0</v>
      </c>
      <c r="AI1253" s="12">
        <v>0</v>
      </c>
      <c r="AJ1253" s="12">
        <v>0</v>
      </c>
      <c r="AL1253" s="12">
        <v>0</v>
      </c>
      <c r="AM1253" s="12">
        <v>0</v>
      </c>
      <c r="AO1253" s="12">
        <v>0</v>
      </c>
      <c r="AP1253" s="12">
        <v>0</v>
      </c>
      <c r="AR1253" s="12">
        <v>0</v>
      </c>
      <c r="AS1253" s="12">
        <v>0</v>
      </c>
      <c r="AU1253" s="12">
        <v>0</v>
      </c>
      <c r="AV1253" s="12">
        <v>0</v>
      </c>
      <c r="AX1253" s="12">
        <v>0</v>
      </c>
      <c r="AY1253" s="12">
        <v>0</v>
      </c>
    </row>
    <row r="1254" spans="2:51" x14ac:dyDescent="0.25">
      <c r="B1254" s="2">
        <v>0</v>
      </c>
      <c r="C1254" s="1">
        <v>0</v>
      </c>
      <c r="D1254" s="2">
        <v>0</v>
      </c>
      <c r="E1254" s="2">
        <v>0</v>
      </c>
      <c r="F1254" s="2">
        <v>0</v>
      </c>
      <c r="G1254" s="3">
        <v>0</v>
      </c>
      <c r="H1254" s="3">
        <v>0</v>
      </c>
      <c r="J1254" s="14">
        <v>0</v>
      </c>
      <c r="K1254" s="14">
        <v>0</v>
      </c>
      <c r="N1254" s="14">
        <v>0</v>
      </c>
      <c r="O1254" s="14">
        <v>0</v>
      </c>
      <c r="Q1254" s="12">
        <v>0</v>
      </c>
      <c r="R1254" s="12">
        <v>0</v>
      </c>
      <c r="T1254" s="12">
        <v>0</v>
      </c>
      <c r="U1254" s="12">
        <v>0</v>
      </c>
      <c r="W1254" s="12">
        <v>0</v>
      </c>
      <c r="X1254" s="12">
        <v>0</v>
      </c>
      <c r="Z1254" s="12">
        <v>0</v>
      </c>
      <c r="AA1254" s="12">
        <v>0</v>
      </c>
      <c r="AC1254" s="12">
        <v>0</v>
      </c>
      <c r="AD1254" s="12">
        <v>0</v>
      </c>
      <c r="AF1254" s="12">
        <v>0</v>
      </c>
      <c r="AG1254" s="12">
        <v>0</v>
      </c>
      <c r="AI1254" s="12">
        <v>0</v>
      </c>
      <c r="AJ1254" s="12">
        <v>0</v>
      </c>
      <c r="AL1254" s="12">
        <v>0</v>
      </c>
      <c r="AM1254" s="12">
        <v>0</v>
      </c>
      <c r="AO1254" s="12">
        <v>0</v>
      </c>
      <c r="AP1254" s="12">
        <v>0</v>
      </c>
      <c r="AR1254" s="12">
        <v>0</v>
      </c>
      <c r="AS1254" s="12">
        <v>0</v>
      </c>
      <c r="AU1254" s="12">
        <v>0</v>
      </c>
      <c r="AV1254" s="12">
        <v>0</v>
      </c>
      <c r="AX1254" s="12">
        <v>0</v>
      </c>
      <c r="AY1254" s="12">
        <v>0</v>
      </c>
    </row>
    <row r="1255" spans="2:51" x14ac:dyDescent="0.25">
      <c r="B1255" s="2">
        <v>0</v>
      </c>
      <c r="C1255" s="1">
        <v>0</v>
      </c>
      <c r="D1255" s="2">
        <v>0</v>
      </c>
      <c r="E1255" s="2">
        <v>0</v>
      </c>
      <c r="F1255" s="2">
        <v>0</v>
      </c>
      <c r="G1255" s="3">
        <v>0</v>
      </c>
      <c r="H1255" s="3">
        <v>0</v>
      </c>
      <c r="J1255" s="14">
        <v>0</v>
      </c>
      <c r="K1255" s="14">
        <v>0</v>
      </c>
      <c r="N1255" s="14">
        <v>0</v>
      </c>
      <c r="O1255" s="14">
        <v>0</v>
      </c>
      <c r="Q1255" s="12">
        <v>0</v>
      </c>
      <c r="R1255" s="12">
        <v>0</v>
      </c>
      <c r="T1255" s="12">
        <v>0</v>
      </c>
      <c r="U1255" s="12">
        <v>0</v>
      </c>
      <c r="W1255" s="12">
        <v>0</v>
      </c>
      <c r="X1255" s="12">
        <v>0</v>
      </c>
      <c r="Z1255" s="12">
        <v>0</v>
      </c>
      <c r="AA1255" s="12">
        <v>0</v>
      </c>
      <c r="AC1255" s="12">
        <v>0</v>
      </c>
      <c r="AD1255" s="12">
        <v>0</v>
      </c>
      <c r="AF1255" s="12">
        <v>0</v>
      </c>
      <c r="AG1255" s="12">
        <v>0</v>
      </c>
      <c r="AI1255" s="12">
        <v>0</v>
      </c>
      <c r="AJ1255" s="12">
        <v>0</v>
      </c>
      <c r="AL1255" s="12">
        <v>0</v>
      </c>
      <c r="AM1255" s="12">
        <v>0</v>
      </c>
      <c r="AO1255" s="12">
        <v>0</v>
      </c>
      <c r="AP1255" s="12">
        <v>0</v>
      </c>
      <c r="AR1255" s="12">
        <v>0</v>
      </c>
      <c r="AS1255" s="12">
        <v>0</v>
      </c>
      <c r="AU1255" s="12">
        <v>0</v>
      </c>
      <c r="AV1255" s="12">
        <v>0</v>
      </c>
      <c r="AX1255" s="12">
        <v>0</v>
      </c>
      <c r="AY1255" s="12">
        <v>0</v>
      </c>
    </row>
    <row r="1256" spans="2:51" x14ac:dyDescent="0.25">
      <c r="B1256" s="2">
        <v>0</v>
      </c>
      <c r="C1256" s="1">
        <v>0</v>
      </c>
      <c r="D1256" s="2">
        <v>0</v>
      </c>
      <c r="E1256" s="2">
        <v>0</v>
      </c>
      <c r="F1256" s="2">
        <v>0</v>
      </c>
      <c r="G1256" s="3">
        <v>0</v>
      </c>
      <c r="H1256" s="3">
        <v>0</v>
      </c>
      <c r="J1256" s="14">
        <v>0</v>
      </c>
      <c r="K1256" s="14">
        <v>0</v>
      </c>
      <c r="N1256" s="14">
        <v>0</v>
      </c>
      <c r="O1256" s="14">
        <v>0</v>
      </c>
      <c r="Q1256" s="12">
        <v>0</v>
      </c>
      <c r="R1256" s="12">
        <v>0</v>
      </c>
      <c r="T1256" s="12">
        <v>0</v>
      </c>
      <c r="U1256" s="12">
        <v>0</v>
      </c>
      <c r="W1256" s="12">
        <v>0</v>
      </c>
      <c r="X1256" s="12">
        <v>0</v>
      </c>
      <c r="Z1256" s="12">
        <v>0</v>
      </c>
      <c r="AA1256" s="12">
        <v>0</v>
      </c>
      <c r="AC1256" s="12">
        <v>0</v>
      </c>
      <c r="AD1256" s="12">
        <v>0</v>
      </c>
      <c r="AF1256" s="12">
        <v>0</v>
      </c>
      <c r="AG1256" s="12">
        <v>0</v>
      </c>
      <c r="AI1256" s="12">
        <v>0</v>
      </c>
      <c r="AJ1256" s="12">
        <v>0</v>
      </c>
      <c r="AL1256" s="12">
        <v>0</v>
      </c>
      <c r="AM1256" s="12">
        <v>0</v>
      </c>
      <c r="AO1256" s="12">
        <v>0</v>
      </c>
      <c r="AP1256" s="12">
        <v>0</v>
      </c>
      <c r="AR1256" s="12">
        <v>0</v>
      </c>
      <c r="AS1256" s="12">
        <v>0</v>
      </c>
      <c r="AU1256" s="12">
        <v>0</v>
      </c>
      <c r="AV1256" s="12">
        <v>0</v>
      </c>
      <c r="AX1256" s="12">
        <v>0</v>
      </c>
      <c r="AY1256" s="12">
        <v>0</v>
      </c>
    </row>
    <row r="1257" spans="2:51" x14ac:dyDescent="0.25">
      <c r="B1257" s="2">
        <v>0</v>
      </c>
      <c r="C1257" s="1">
        <v>0</v>
      </c>
      <c r="D1257" s="2">
        <v>0</v>
      </c>
      <c r="E1257" s="2">
        <v>0</v>
      </c>
      <c r="F1257" s="2">
        <v>0</v>
      </c>
      <c r="G1257" s="3">
        <v>0</v>
      </c>
      <c r="H1257" s="3">
        <v>0</v>
      </c>
      <c r="J1257" s="14">
        <v>0</v>
      </c>
      <c r="K1257" s="14">
        <v>0</v>
      </c>
      <c r="N1257" s="14">
        <v>0</v>
      </c>
      <c r="O1257" s="14">
        <v>0</v>
      </c>
      <c r="Q1257" s="12">
        <v>0</v>
      </c>
      <c r="R1257" s="12">
        <v>0</v>
      </c>
      <c r="T1257" s="12">
        <v>0</v>
      </c>
      <c r="U1257" s="12">
        <v>0</v>
      </c>
      <c r="W1257" s="12">
        <v>0</v>
      </c>
      <c r="X1257" s="12">
        <v>0</v>
      </c>
      <c r="Z1257" s="12">
        <v>0</v>
      </c>
      <c r="AA1257" s="12">
        <v>0</v>
      </c>
      <c r="AC1257" s="12">
        <v>0</v>
      </c>
      <c r="AD1257" s="12">
        <v>0</v>
      </c>
      <c r="AF1257" s="12">
        <v>0</v>
      </c>
      <c r="AG1257" s="12">
        <v>0</v>
      </c>
      <c r="AI1257" s="12">
        <v>0</v>
      </c>
      <c r="AJ1257" s="12">
        <v>0</v>
      </c>
      <c r="AL1257" s="12">
        <v>0</v>
      </c>
      <c r="AM1257" s="12">
        <v>0</v>
      </c>
      <c r="AO1257" s="12">
        <v>0</v>
      </c>
      <c r="AP1257" s="12">
        <v>0</v>
      </c>
      <c r="AR1257" s="12">
        <v>0</v>
      </c>
      <c r="AS1257" s="12">
        <v>0</v>
      </c>
      <c r="AU1257" s="12">
        <v>0</v>
      </c>
      <c r="AV1257" s="12">
        <v>0</v>
      </c>
      <c r="AX1257" s="12">
        <v>0</v>
      </c>
      <c r="AY1257" s="12">
        <v>0</v>
      </c>
    </row>
    <row r="1258" spans="2:51" x14ac:dyDescent="0.25">
      <c r="B1258" s="2">
        <v>0</v>
      </c>
      <c r="C1258" s="1">
        <v>0</v>
      </c>
      <c r="D1258" s="2">
        <v>0</v>
      </c>
      <c r="E1258" s="2">
        <v>0</v>
      </c>
      <c r="F1258" s="2">
        <v>0</v>
      </c>
      <c r="G1258" s="3">
        <v>0</v>
      </c>
      <c r="H1258" s="3">
        <v>0</v>
      </c>
      <c r="J1258" s="14">
        <v>0</v>
      </c>
      <c r="K1258" s="14">
        <v>0</v>
      </c>
      <c r="N1258" s="14">
        <v>0</v>
      </c>
      <c r="O1258" s="14">
        <v>0</v>
      </c>
      <c r="Q1258" s="12">
        <v>0</v>
      </c>
      <c r="R1258" s="12">
        <v>0</v>
      </c>
      <c r="T1258" s="12">
        <v>0</v>
      </c>
      <c r="U1258" s="12">
        <v>0</v>
      </c>
      <c r="W1258" s="12">
        <v>0</v>
      </c>
      <c r="X1258" s="12">
        <v>0</v>
      </c>
      <c r="Z1258" s="12">
        <v>0</v>
      </c>
      <c r="AA1258" s="12">
        <v>0</v>
      </c>
      <c r="AC1258" s="12">
        <v>0</v>
      </c>
      <c r="AD1258" s="12">
        <v>0</v>
      </c>
      <c r="AF1258" s="12">
        <v>0</v>
      </c>
      <c r="AG1258" s="12">
        <v>0</v>
      </c>
      <c r="AI1258" s="12">
        <v>0</v>
      </c>
      <c r="AJ1258" s="12">
        <v>0</v>
      </c>
      <c r="AL1258" s="12">
        <v>0</v>
      </c>
      <c r="AM1258" s="12">
        <v>0</v>
      </c>
      <c r="AO1258" s="12">
        <v>0</v>
      </c>
      <c r="AP1258" s="12">
        <v>0</v>
      </c>
      <c r="AR1258" s="12">
        <v>0</v>
      </c>
      <c r="AS1258" s="12">
        <v>0</v>
      </c>
      <c r="AU1258" s="12">
        <v>0</v>
      </c>
      <c r="AV1258" s="12">
        <v>0</v>
      </c>
      <c r="AX1258" s="12">
        <v>0</v>
      </c>
      <c r="AY1258" s="12">
        <v>0</v>
      </c>
    </row>
    <row r="1259" spans="2:51" x14ac:dyDescent="0.25">
      <c r="B1259" s="2">
        <v>0</v>
      </c>
      <c r="C1259" s="1">
        <v>0</v>
      </c>
      <c r="D1259" s="2">
        <v>0</v>
      </c>
      <c r="E1259" s="2">
        <v>0</v>
      </c>
      <c r="F1259" s="2">
        <v>0</v>
      </c>
      <c r="G1259" s="3">
        <v>0</v>
      </c>
      <c r="H1259" s="3">
        <v>0</v>
      </c>
      <c r="J1259" s="14">
        <v>0</v>
      </c>
      <c r="K1259" s="14">
        <v>0</v>
      </c>
      <c r="N1259" s="14">
        <v>0</v>
      </c>
      <c r="O1259" s="14">
        <v>0</v>
      </c>
      <c r="Q1259" s="12">
        <v>0</v>
      </c>
      <c r="R1259" s="12">
        <v>0</v>
      </c>
      <c r="T1259" s="12">
        <v>0</v>
      </c>
      <c r="U1259" s="12">
        <v>0</v>
      </c>
      <c r="W1259" s="12">
        <v>0</v>
      </c>
      <c r="X1259" s="12">
        <v>0</v>
      </c>
      <c r="Z1259" s="12">
        <v>0</v>
      </c>
      <c r="AA1259" s="12">
        <v>0</v>
      </c>
      <c r="AC1259" s="12">
        <v>0</v>
      </c>
      <c r="AD1259" s="12">
        <v>0</v>
      </c>
      <c r="AF1259" s="12">
        <v>0</v>
      </c>
      <c r="AG1259" s="12">
        <v>0</v>
      </c>
      <c r="AI1259" s="12">
        <v>0</v>
      </c>
      <c r="AJ1259" s="12">
        <v>0</v>
      </c>
      <c r="AL1259" s="12">
        <v>0</v>
      </c>
      <c r="AM1259" s="12">
        <v>0</v>
      </c>
      <c r="AO1259" s="12">
        <v>0</v>
      </c>
      <c r="AP1259" s="12">
        <v>0</v>
      </c>
      <c r="AR1259" s="12">
        <v>0</v>
      </c>
      <c r="AS1259" s="12">
        <v>0</v>
      </c>
      <c r="AU1259" s="12">
        <v>0</v>
      </c>
      <c r="AV1259" s="12">
        <v>0</v>
      </c>
      <c r="AX1259" s="12">
        <v>0</v>
      </c>
      <c r="AY1259" s="12">
        <v>0</v>
      </c>
    </row>
    <row r="1260" spans="2:51" x14ac:dyDescent="0.25">
      <c r="B1260" s="2">
        <v>0</v>
      </c>
      <c r="C1260" s="1">
        <v>0</v>
      </c>
      <c r="D1260" s="2">
        <v>0</v>
      </c>
      <c r="E1260" s="2">
        <v>0</v>
      </c>
      <c r="F1260" s="2">
        <v>0</v>
      </c>
      <c r="G1260" s="3">
        <v>0</v>
      </c>
      <c r="H1260" s="3">
        <v>0</v>
      </c>
      <c r="J1260" s="14">
        <v>0</v>
      </c>
      <c r="K1260" s="14">
        <v>0</v>
      </c>
      <c r="N1260" s="14">
        <v>0</v>
      </c>
      <c r="O1260" s="14">
        <v>0</v>
      </c>
      <c r="Q1260" s="12">
        <v>0</v>
      </c>
      <c r="R1260" s="12">
        <v>0</v>
      </c>
      <c r="T1260" s="12">
        <v>0</v>
      </c>
      <c r="U1260" s="12">
        <v>0</v>
      </c>
      <c r="W1260" s="12">
        <v>0</v>
      </c>
      <c r="X1260" s="12">
        <v>0</v>
      </c>
      <c r="Z1260" s="12">
        <v>0</v>
      </c>
      <c r="AA1260" s="12">
        <v>0</v>
      </c>
      <c r="AC1260" s="12">
        <v>0</v>
      </c>
      <c r="AD1260" s="12">
        <v>0</v>
      </c>
      <c r="AF1260" s="12">
        <v>0</v>
      </c>
      <c r="AG1260" s="12">
        <v>0</v>
      </c>
      <c r="AI1260" s="12">
        <v>0</v>
      </c>
      <c r="AJ1260" s="12">
        <v>0</v>
      </c>
      <c r="AL1260" s="12">
        <v>0</v>
      </c>
      <c r="AM1260" s="12">
        <v>0</v>
      </c>
      <c r="AO1260" s="12">
        <v>0</v>
      </c>
      <c r="AP1260" s="12">
        <v>0</v>
      </c>
      <c r="AR1260" s="12">
        <v>0</v>
      </c>
      <c r="AS1260" s="12">
        <v>0</v>
      </c>
      <c r="AU1260" s="12">
        <v>0</v>
      </c>
      <c r="AV1260" s="12">
        <v>0</v>
      </c>
      <c r="AX1260" s="12">
        <v>0</v>
      </c>
      <c r="AY1260" s="12">
        <v>0</v>
      </c>
    </row>
    <row r="1261" spans="2:51" x14ac:dyDescent="0.25">
      <c r="B1261" s="2">
        <v>0</v>
      </c>
      <c r="C1261" s="1">
        <v>0</v>
      </c>
      <c r="D1261" s="2">
        <v>0</v>
      </c>
      <c r="E1261" s="2">
        <v>0</v>
      </c>
      <c r="F1261" s="2">
        <v>0</v>
      </c>
      <c r="G1261" s="3">
        <v>0</v>
      </c>
      <c r="H1261" s="3">
        <v>0</v>
      </c>
      <c r="J1261" s="14">
        <v>0</v>
      </c>
      <c r="K1261" s="14">
        <v>0</v>
      </c>
      <c r="N1261" s="14">
        <v>0</v>
      </c>
      <c r="O1261" s="14">
        <v>0</v>
      </c>
      <c r="Q1261" s="12">
        <v>0</v>
      </c>
      <c r="R1261" s="12">
        <v>0</v>
      </c>
      <c r="T1261" s="12">
        <v>0</v>
      </c>
      <c r="U1261" s="12">
        <v>0</v>
      </c>
      <c r="W1261" s="12">
        <v>0</v>
      </c>
      <c r="X1261" s="12">
        <v>0</v>
      </c>
      <c r="Z1261" s="12">
        <v>0</v>
      </c>
      <c r="AA1261" s="12">
        <v>0</v>
      </c>
      <c r="AC1261" s="12">
        <v>0</v>
      </c>
      <c r="AD1261" s="12">
        <v>0</v>
      </c>
      <c r="AF1261" s="12">
        <v>0</v>
      </c>
      <c r="AG1261" s="12">
        <v>0</v>
      </c>
      <c r="AI1261" s="12">
        <v>0</v>
      </c>
      <c r="AJ1261" s="12">
        <v>0</v>
      </c>
      <c r="AL1261" s="12">
        <v>0</v>
      </c>
      <c r="AM1261" s="12">
        <v>0</v>
      </c>
      <c r="AO1261" s="12">
        <v>0</v>
      </c>
      <c r="AP1261" s="12">
        <v>0</v>
      </c>
      <c r="AR1261" s="12">
        <v>0</v>
      </c>
      <c r="AS1261" s="12">
        <v>0</v>
      </c>
      <c r="AU1261" s="12">
        <v>0</v>
      </c>
      <c r="AV1261" s="12">
        <v>0</v>
      </c>
      <c r="AX1261" s="12">
        <v>0</v>
      </c>
      <c r="AY1261" s="12">
        <v>0</v>
      </c>
    </row>
    <row r="1262" spans="2:51" x14ac:dyDescent="0.25">
      <c r="B1262" s="2">
        <v>0</v>
      </c>
      <c r="C1262" s="1">
        <v>0</v>
      </c>
      <c r="D1262" s="2">
        <v>0</v>
      </c>
      <c r="E1262" s="2">
        <v>0</v>
      </c>
      <c r="F1262" s="2">
        <v>0</v>
      </c>
      <c r="G1262" s="3">
        <v>0</v>
      </c>
      <c r="H1262" s="3">
        <v>0</v>
      </c>
      <c r="J1262" s="14">
        <v>0</v>
      </c>
      <c r="K1262" s="14">
        <v>0</v>
      </c>
      <c r="N1262" s="14">
        <v>0</v>
      </c>
      <c r="O1262" s="14">
        <v>0</v>
      </c>
      <c r="Q1262" s="12">
        <v>0</v>
      </c>
      <c r="R1262" s="12">
        <v>0</v>
      </c>
      <c r="T1262" s="12">
        <v>0</v>
      </c>
      <c r="U1262" s="12">
        <v>0</v>
      </c>
      <c r="W1262" s="12">
        <v>0</v>
      </c>
      <c r="X1262" s="12">
        <v>0</v>
      </c>
      <c r="Z1262" s="12">
        <v>0</v>
      </c>
      <c r="AA1262" s="12">
        <v>0</v>
      </c>
      <c r="AC1262" s="12">
        <v>0</v>
      </c>
      <c r="AD1262" s="12">
        <v>0</v>
      </c>
      <c r="AF1262" s="12">
        <v>0</v>
      </c>
      <c r="AG1262" s="12">
        <v>0</v>
      </c>
      <c r="AI1262" s="12">
        <v>0</v>
      </c>
      <c r="AJ1262" s="12">
        <v>0</v>
      </c>
      <c r="AL1262" s="12">
        <v>0</v>
      </c>
      <c r="AM1262" s="12">
        <v>0</v>
      </c>
      <c r="AO1262" s="12">
        <v>0</v>
      </c>
      <c r="AP1262" s="12">
        <v>0</v>
      </c>
      <c r="AR1262" s="12">
        <v>0</v>
      </c>
      <c r="AS1262" s="12">
        <v>0</v>
      </c>
      <c r="AU1262" s="12">
        <v>0</v>
      </c>
      <c r="AV1262" s="12">
        <v>0</v>
      </c>
      <c r="AX1262" s="12">
        <v>0</v>
      </c>
      <c r="AY1262" s="12">
        <v>0</v>
      </c>
    </row>
    <row r="1263" spans="2:51" x14ac:dyDescent="0.25">
      <c r="B1263" s="2">
        <v>0</v>
      </c>
      <c r="C1263" s="1">
        <v>0</v>
      </c>
      <c r="D1263" s="2">
        <v>0</v>
      </c>
      <c r="E1263" s="2">
        <v>0</v>
      </c>
      <c r="F1263" s="2">
        <v>0</v>
      </c>
      <c r="G1263" s="3">
        <v>0</v>
      </c>
      <c r="H1263" s="3">
        <v>0</v>
      </c>
      <c r="J1263" s="14">
        <v>0</v>
      </c>
      <c r="K1263" s="14">
        <v>0</v>
      </c>
      <c r="N1263" s="14">
        <v>0</v>
      </c>
      <c r="O1263" s="14">
        <v>0</v>
      </c>
      <c r="Q1263" s="12">
        <v>0</v>
      </c>
      <c r="R1263" s="12">
        <v>0</v>
      </c>
      <c r="T1263" s="12">
        <v>0</v>
      </c>
      <c r="U1263" s="12">
        <v>0</v>
      </c>
      <c r="W1263" s="12">
        <v>0</v>
      </c>
      <c r="X1263" s="12">
        <v>0</v>
      </c>
      <c r="Z1263" s="12">
        <v>0</v>
      </c>
      <c r="AA1263" s="12">
        <v>0</v>
      </c>
      <c r="AC1263" s="12">
        <v>0</v>
      </c>
      <c r="AD1263" s="12">
        <v>0</v>
      </c>
      <c r="AF1263" s="12">
        <v>0</v>
      </c>
      <c r="AG1263" s="12">
        <v>0</v>
      </c>
      <c r="AI1263" s="12">
        <v>0</v>
      </c>
      <c r="AJ1263" s="12">
        <v>0</v>
      </c>
      <c r="AL1263" s="12">
        <v>0</v>
      </c>
      <c r="AM1263" s="12">
        <v>0</v>
      </c>
      <c r="AO1263" s="12">
        <v>0</v>
      </c>
      <c r="AP1263" s="12">
        <v>0</v>
      </c>
      <c r="AR1263" s="12">
        <v>0</v>
      </c>
      <c r="AS1263" s="12">
        <v>0</v>
      </c>
      <c r="AU1263" s="12">
        <v>0</v>
      </c>
      <c r="AV1263" s="12">
        <v>0</v>
      </c>
      <c r="AX1263" s="12">
        <v>0</v>
      </c>
      <c r="AY1263" s="12">
        <v>0</v>
      </c>
    </row>
    <row r="1264" spans="2:51" x14ac:dyDescent="0.25">
      <c r="B1264" s="2">
        <v>0</v>
      </c>
      <c r="C1264" s="1">
        <v>0</v>
      </c>
      <c r="D1264" s="2">
        <v>0</v>
      </c>
      <c r="E1264" s="2">
        <v>0</v>
      </c>
      <c r="F1264" s="2">
        <v>0</v>
      </c>
      <c r="G1264" s="3">
        <v>0</v>
      </c>
      <c r="H1264" s="3">
        <v>0</v>
      </c>
      <c r="J1264" s="14">
        <v>0</v>
      </c>
      <c r="K1264" s="14">
        <v>0</v>
      </c>
      <c r="N1264" s="14">
        <v>0</v>
      </c>
      <c r="O1264" s="14">
        <v>0</v>
      </c>
      <c r="Q1264" s="12">
        <v>0</v>
      </c>
      <c r="R1264" s="12">
        <v>0</v>
      </c>
      <c r="T1264" s="12">
        <v>0</v>
      </c>
      <c r="U1264" s="12">
        <v>0</v>
      </c>
      <c r="W1264" s="12">
        <v>0</v>
      </c>
      <c r="X1264" s="12">
        <v>0</v>
      </c>
      <c r="Z1264" s="12">
        <v>0</v>
      </c>
      <c r="AA1264" s="12">
        <v>0</v>
      </c>
      <c r="AC1264" s="12">
        <v>0</v>
      </c>
      <c r="AD1264" s="12">
        <v>0</v>
      </c>
      <c r="AF1264" s="12">
        <v>0</v>
      </c>
      <c r="AG1264" s="12">
        <v>0</v>
      </c>
      <c r="AI1264" s="12">
        <v>0</v>
      </c>
      <c r="AJ1264" s="12">
        <v>0</v>
      </c>
      <c r="AL1264" s="12">
        <v>0</v>
      </c>
      <c r="AM1264" s="12">
        <v>0</v>
      </c>
      <c r="AO1264" s="12">
        <v>0</v>
      </c>
      <c r="AP1264" s="12">
        <v>0</v>
      </c>
      <c r="AR1264" s="12">
        <v>0</v>
      </c>
      <c r="AS1264" s="12">
        <v>0</v>
      </c>
      <c r="AU1264" s="12">
        <v>0</v>
      </c>
      <c r="AV1264" s="12">
        <v>0</v>
      </c>
      <c r="AX1264" s="12">
        <v>0</v>
      </c>
      <c r="AY1264" s="12">
        <v>0</v>
      </c>
    </row>
    <row r="1265" spans="2:51" x14ac:dyDescent="0.25">
      <c r="B1265" s="2">
        <v>0</v>
      </c>
      <c r="C1265" s="1">
        <v>0</v>
      </c>
      <c r="D1265" s="2">
        <v>0</v>
      </c>
      <c r="E1265" s="2">
        <v>0</v>
      </c>
      <c r="F1265" s="2">
        <v>0</v>
      </c>
      <c r="G1265" s="3">
        <v>0</v>
      </c>
      <c r="H1265" s="3">
        <v>0</v>
      </c>
      <c r="J1265" s="14">
        <v>0</v>
      </c>
      <c r="K1265" s="14">
        <v>0</v>
      </c>
      <c r="N1265" s="14">
        <v>0</v>
      </c>
      <c r="O1265" s="14">
        <v>0</v>
      </c>
      <c r="Q1265" s="12">
        <v>0</v>
      </c>
      <c r="R1265" s="12">
        <v>0</v>
      </c>
      <c r="T1265" s="12">
        <v>0</v>
      </c>
      <c r="U1265" s="12">
        <v>0</v>
      </c>
      <c r="W1265" s="12">
        <v>0</v>
      </c>
      <c r="X1265" s="12">
        <v>0</v>
      </c>
      <c r="Z1265" s="12">
        <v>0</v>
      </c>
      <c r="AA1265" s="12">
        <v>0</v>
      </c>
      <c r="AC1265" s="12">
        <v>0</v>
      </c>
      <c r="AD1265" s="12">
        <v>0</v>
      </c>
      <c r="AF1265" s="12">
        <v>0</v>
      </c>
      <c r="AG1265" s="12">
        <v>0</v>
      </c>
      <c r="AI1265" s="12">
        <v>0</v>
      </c>
      <c r="AJ1265" s="12">
        <v>0</v>
      </c>
      <c r="AL1265" s="12">
        <v>0</v>
      </c>
      <c r="AM1265" s="12">
        <v>0</v>
      </c>
      <c r="AO1265" s="12">
        <v>0</v>
      </c>
      <c r="AP1265" s="12">
        <v>0</v>
      </c>
      <c r="AR1265" s="12">
        <v>0</v>
      </c>
      <c r="AS1265" s="12">
        <v>0</v>
      </c>
      <c r="AU1265" s="12">
        <v>0</v>
      </c>
      <c r="AV1265" s="12">
        <v>0</v>
      </c>
      <c r="AX1265" s="12">
        <v>0</v>
      </c>
      <c r="AY1265" s="12">
        <v>0</v>
      </c>
    </row>
    <row r="1266" spans="2:51" x14ac:dyDescent="0.25">
      <c r="B1266" s="2">
        <v>0</v>
      </c>
      <c r="C1266" s="1">
        <v>0</v>
      </c>
      <c r="D1266" s="2">
        <v>0</v>
      </c>
      <c r="E1266" s="2">
        <v>0</v>
      </c>
      <c r="F1266" s="2">
        <v>0</v>
      </c>
      <c r="G1266" s="3">
        <v>0</v>
      </c>
      <c r="H1266" s="3">
        <v>0</v>
      </c>
      <c r="J1266" s="14">
        <v>0</v>
      </c>
      <c r="K1266" s="14">
        <v>0</v>
      </c>
      <c r="N1266" s="14">
        <v>0</v>
      </c>
      <c r="O1266" s="14">
        <v>0</v>
      </c>
      <c r="Q1266" s="12">
        <v>0</v>
      </c>
      <c r="R1266" s="12">
        <v>0</v>
      </c>
      <c r="T1266" s="12">
        <v>0</v>
      </c>
      <c r="U1266" s="12">
        <v>0</v>
      </c>
      <c r="W1266" s="12">
        <v>0</v>
      </c>
      <c r="X1266" s="12">
        <v>0</v>
      </c>
      <c r="Z1266" s="12">
        <v>0</v>
      </c>
      <c r="AA1266" s="12">
        <v>0</v>
      </c>
      <c r="AC1266" s="12">
        <v>0</v>
      </c>
      <c r="AD1266" s="12">
        <v>0</v>
      </c>
      <c r="AF1266" s="12">
        <v>0</v>
      </c>
      <c r="AG1266" s="12">
        <v>0</v>
      </c>
      <c r="AI1266" s="12">
        <v>0</v>
      </c>
      <c r="AJ1266" s="12">
        <v>0</v>
      </c>
      <c r="AL1266" s="12">
        <v>0</v>
      </c>
      <c r="AM1266" s="12">
        <v>0</v>
      </c>
      <c r="AO1266" s="12">
        <v>0</v>
      </c>
      <c r="AP1266" s="12">
        <v>0</v>
      </c>
      <c r="AR1266" s="12">
        <v>0</v>
      </c>
      <c r="AS1266" s="12">
        <v>0</v>
      </c>
      <c r="AU1266" s="12">
        <v>0</v>
      </c>
      <c r="AV1266" s="12">
        <v>0</v>
      </c>
      <c r="AX1266" s="12">
        <v>0</v>
      </c>
      <c r="AY1266" s="12">
        <v>0</v>
      </c>
    </row>
    <row r="1267" spans="2:51" x14ac:dyDescent="0.25">
      <c r="B1267" s="2">
        <v>0</v>
      </c>
      <c r="C1267" s="1">
        <v>0</v>
      </c>
      <c r="D1267" s="2">
        <v>0</v>
      </c>
      <c r="E1267" s="2">
        <v>0</v>
      </c>
      <c r="F1267" s="2">
        <v>0</v>
      </c>
      <c r="G1267" s="3">
        <v>0</v>
      </c>
      <c r="H1267" s="3">
        <v>0</v>
      </c>
      <c r="J1267" s="14">
        <v>0</v>
      </c>
      <c r="K1267" s="14">
        <v>0</v>
      </c>
      <c r="N1267" s="14">
        <v>0</v>
      </c>
      <c r="O1267" s="14">
        <v>0</v>
      </c>
      <c r="Q1267" s="12">
        <v>0</v>
      </c>
      <c r="R1267" s="12">
        <v>0</v>
      </c>
      <c r="T1267" s="12">
        <v>0</v>
      </c>
      <c r="U1267" s="12">
        <v>0</v>
      </c>
      <c r="W1267" s="12">
        <v>0</v>
      </c>
      <c r="X1267" s="12">
        <v>0</v>
      </c>
      <c r="Z1267" s="12">
        <v>0</v>
      </c>
      <c r="AA1267" s="12">
        <v>0</v>
      </c>
      <c r="AC1267" s="12">
        <v>0</v>
      </c>
      <c r="AD1267" s="12">
        <v>0</v>
      </c>
      <c r="AF1267" s="12">
        <v>0</v>
      </c>
      <c r="AG1267" s="12">
        <v>0</v>
      </c>
      <c r="AI1267" s="12">
        <v>0</v>
      </c>
      <c r="AJ1267" s="12">
        <v>0</v>
      </c>
      <c r="AL1267" s="12">
        <v>0</v>
      </c>
      <c r="AM1267" s="12">
        <v>0</v>
      </c>
      <c r="AO1267" s="12">
        <v>0</v>
      </c>
      <c r="AP1267" s="12">
        <v>0</v>
      </c>
      <c r="AR1267" s="12">
        <v>0</v>
      </c>
      <c r="AS1267" s="12">
        <v>0</v>
      </c>
      <c r="AU1267" s="12">
        <v>0</v>
      </c>
      <c r="AV1267" s="12">
        <v>0</v>
      </c>
      <c r="AX1267" s="12">
        <v>0</v>
      </c>
      <c r="AY1267" s="12">
        <v>0</v>
      </c>
    </row>
    <row r="1268" spans="2:51" x14ac:dyDescent="0.25">
      <c r="B1268" s="2">
        <v>0</v>
      </c>
      <c r="C1268" s="1">
        <v>0</v>
      </c>
      <c r="D1268" s="2">
        <v>0</v>
      </c>
      <c r="E1268" s="2">
        <v>0</v>
      </c>
      <c r="F1268" s="2">
        <v>0</v>
      </c>
      <c r="G1268" s="3">
        <v>0</v>
      </c>
      <c r="H1268" s="3">
        <v>0</v>
      </c>
      <c r="J1268" s="14">
        <v>0</v>
      </c>
      <c r="K1268" s="14">
        <v>0</v>
      </c>
      <c r="N1268" s="14">
        <v>0</v>
      </c>
      <c r="O1268" s="14">
        <v>0</v>
      </c>
      <c r="Q1268" s="12">
        <v>0</v>
      </c>
      <c r="R1268" s="12">
        <v>0</v>
      </c>
      <c r="T1268" s="12">
        <v>0</v>
      </c>
      <c r="U1268" s="12">
        <v>0</v>
      </c>
      <c r="W1268" s="12">
        <v>0</v>
      </c>
      <c r="X1268" s="12">
        <v>0</v>
      </c>
      <c r="Z1268" s="12">
        <v>0</v>
      </c>
      <c r="AA1268" s="12">
        <v>0</v>
      </c>
      <c r="AC1268" s="12">
        <v>0</v>
      </c>
      <c r="AD1268" s="12">
        <v>0</v>
      </c>
      <c r="AF1268" s="12">
        <v>0</v>
      </c>
      <c r="AG1268" s="12">
        <v>0</v>
      </c>
      <c r="AI1268" s="12">
        <v>0</v>
      </c>
      <c r="AJ1268" s="12">
        <v>0</v>
      </c>
      <c r="AL1268" s="12">
        <v>0</v>
      </c>
      <c r="AM1268" s="12">
        <v>0</v>
      </c>
      <c r="AO1268" s="12">
        <v>0</v>
      </c>
      <c r="AP1268" s="12">
        <v>0</v>
      </c>
      <c r="AR1268" s="12">
        <v>0</v>
      </c>
      <c r="AS1268" s="12">
        <v>0</v>
      </c>
      <c r="AU1268" s="12">
        <v>0</v>
      </c>
      <c r="AV1268" s="12">
        <v>0</v>
      </c>
      <c r="AX1268" s="12">
        <v>0</v>
      </c>
      <c r="AY1268" s="12">
        <v>0</v>
      </c>
    </row>
    <row r="1269" spans="2:51" x14ac:dyDescent="0.25">
      <c r="B1269" s="2">
        <v>0</v>
      </c>
      <c r="C1269" s="1">
        <v>0</v>
      </c>
      <c r="D1269" s="2">
        <v>0</v>
      </c>
      <c r="E1269" s="2">
        <v>0</v>
      </c>
      <c r="F1269" s="2">
        <v>0</v>
      </c>
      <c r="G1269" s="3">
        <v>0</v>
      </c>
      <c r="H1269" s="3">
        <v>0</v>
      </c>
      <c r="J1269" s="14">
        <v>0</v>
      </c>
      <c r="K1269" s="14">
        <v>0</v>
      </c>
      <c r="N1269" s="14">
        <v>0</v>
      </c>
      <c r="O1269" s="14">
        <v>0</v>
      </c>
      <c r="Q1269" s="12">
        <v>0</v>
      </c>
      <c r="R1269" s="12">
        <v>0</v>
      </c>
      <c r="T1269" s="12">
        <v>0</v>
      </c>
      <c r="U1269" s="12">
        <v>0</v>
      </c>
      <c r="W1269" s="12">
        <v>0</v>
      </c>
      <c r="X1269" s="12">
        <v>0</v>
      </c>
      <c r="Z1269" s="12">
        <v>0</v>
      </c>
      <c r="AA1269" s="12">
        <v>0</v>
      </c>
      <c r="AC1269" s="12">
        <v>0</v>
      </c>
      <c r="AD1269" s="12">
        <v>0</v>
      </c>
      <c r="AF1269" s="12">
        <v>0</v>
      </c>
      <c r="AG1269" s="12">
        <v>0</v>
      </c>
      <c r="AI1269" s="12">
        <v>0</v>
      </c>
      <c r="AJ1269" s="12">
        <v>0</v>
      </c>
      <c r="AL1269" s="12">
        <v>0</v>
      </c>
      <c r="AM1269" s="12">
        <v>0</v>
      </c>
      <c r="AO1269" s="12">
        <v>0</v>
      </c>
      <c r="AP1269" s="12">
        <v>0</v>
      </c>
      <c r="AR1269" s="12">
        <v>0</v>
      </c>
      <c r="AS1269" s="12">
        <v>0</v>
      </c>
      <c r="AU1269" s="12">
        <v>0</v>
      </c>
      <c r="AV1269" s="12">
        <v>0</v>
      </c>
      <c r="AX1269" s="12">
        <v>0</v>
      </c>
      <c r="AY1269" s="12">
        <v>0</v>
      </c>
    </row>
    <row r="1270" spans="2:51" x14ac:dyDescent="0.25">
      <c r="B1270" s="2">
        <v>0</v>
      </c>
      <c r="C1270" s="1">
        <v>0</v>
      </c>
      <c r="D1270" s="2">
        <v>0</v>
      </c>
      <c r="E1270" s="2">
        <v>0</v>
      </c>
      <c r="F1270" s="2">
        <v>0</v>
      </c>
      <c r="G1270" s="3">
        <v>0</v>
      </c>
      <c r="H1270" s="3">
        <v>0</v>
      </c>
      <c r="J1270" s="14">
        <v>0</v>
      </c>
      <c r="K1270" s="14">
        <v>0</v>
      </c>
      <c r="N1270" s="14">
        <v>0</v>
      </c>
      <c r="O1270" s="14">
        <v>0</v>
      </c>
      <c r="Q1270" s="12">
        <v>0</v>
      </c>
      <c r="R1270" s="12">
        <v>0</v>
      </c>
      <c r="T1270" s="12">
        <v>0</v>
      </c>
      <c r="U1270" s="12">
        <v>0</v>
      </c>
      <c r="W1270" s="12">
        <v>0</v>
      </c>
      <c r="X1270" s="12">
        <v>0</v>
      </c>
      <c r="Z1270" s="12">
        <v>0</v>
      </c>
      <c r="AA1270" s="12">
        <v>0</v>
      </c>
      <c r="AC1270" s="12">
        <v>0</v>
      </c>
      <c r="AD1270" s="12">
        <v>0</v>
      </c>
      <c r="AF1270" s="12">
        <v>0</v>
      </c>
      <c r="AG1270" s="12">
        <v>0</v>
      </c>
      <c r="AI1270" s="12">
        <v>0</v>
      </c>
      <c r="AJ1270" s="12">
        <v>0</v>
      </c>
      <c r="AL1270" s="12">
        <v>0</v>
      </c>
      <c r="AM1270" s="12">
        <v>0</v>
      </c>
      <c r="AO1270" s="12">
        <v>0</v>
      </c>
      <c r="AP1270" s="12">
        <v>0</v>
      </c>
      <c r="AR1270" s="12">
        <v>0</v>
      </c>
      <c r="AS1270" s="12">
        <v>0</v>
      </c>
      <c r="AU1270" s="12">
        <v>0</v>
      </c>
      <c r="AV1270" s="12">
        <v>0</v>
      </c>
      <c r="AX1270" s="12">
        <v>0</v>
      </c>
      <c r="AY1270" s="12">
        <v>0</v>
      </c>
    </row>
    <row r="1271" spans="2:51" x14ac:dyDescent="0.25">
      <c r="B1271" s="2">
        <v>0</v>
      </c>
      <c r="C1271" s="1">
        <v>0</v>
      </c>
      <c r="D1271" s="2">
        <v>0</v>
      </c>
      <c r="E1271" s="2">
        <v>0</v>
      </c>
      <c r="F1271" s="2">
        <v>0</v>
      </c>
      <c r="G1271" s="3">
        <v>0</v>
      </c>
      <c r="H1271" s="3">
        <v>0</v>
      </c>
      <c r="J1271" s="14">
        <v>0</v>
      </c>
      <c r="K1271" s="14">
        <v>0</v>
      </c>
      <c r="N1271" s="14">
        <v>0</v>
      </c>
      <c r="O1271" s="14">
        <v>0</v>
      </c>
      <c r="Q1271" s="12">
        <v>0</v>
      </c>
      <c r="R1271" s="12">
        <v>0</v>
      </c>
      <c r="T1271" s="12">
        <v>0</v>
      </c>
      <c r="U1271" s="12">
        <v>0</v>
      </c>
      <c r="W1271" s="12">
        <v>0</v>
      </c>
      <c r="X1271" s="12">
        <v>0</v>
      </c>
      <c r="Z1271" s="12">
        <v>0</v>
      </c>
      <c r="AA1271" s="12">
        <v>0</v>
      </c>
      <c r="AC1271" s="12">
        <v>0</v>
      </c>
      <c r="AD1271" s="12">
        <v>0</v>
      </c>
      <c r="AF1271" s="12">
        <v>0</v>
      </c>
      <c r="AG1271" s="12">
        <v>0</v>
      </c>
      <c r="AI1271" s="12">
        <v>0</v>
      </c>
      <c r="AJ1271" s="12">
        <v>0</v>
      </c>
      <c r="AL1271" s="12">
        <v>0</v>
      </c>
      <c r="AM1271" s="12">
        <v>0</v>
      </c>
      <c r="AO1271" s="12">
        <v>0</v>
      </c>
      <c r="AP1271" s="12">
        <v>0</v>
      </c>
      <c r="AR1271" s="12">
        <v>0</v>
      </c>
      <c r="AS1271" s="12">
        <v>0</v>
      </c>
      <c r="AU1271" s="12">
        <v>0</v>
      </c>
      <c r="AV1271" s="12">
        <v>0</v>
      </c>
      <c r="AX1271" s="12">
        <v>0</v>
      </c>
      <c r="AY1271" s="12">
        <v>0</v>
      </c>
    </row>
    <row r="1272" spans="2:51" x14ac:dyDescent="0.25">
      <c r="B1272" s="2">
        <v>0</v>
      </c>
      <c r="C1272" s="1">
        <v>0</v>
      </c>
      <c r="D1272" s="2">
        <v>0</v>
      </c>
      <c r="E1272" s="2">
        <v>0</v>
      </c>
      <c r="F1272" s="2">
        <v>0</v>
      </c>
      <c r="G1272" s="3">
        <v>0</v>
      </c>
      <c r="H1272" s="3">
        <v>0</v>
      </c>
      <c r="J1272" s="14">
        <v>0</v>
      </c>
      <c r="K1272" s="14">
        <v>0</v>
      </c>
      <c r="N1272" s="14">
        <v>0</v>
      </c>
      <c r="O1272" s="14">
        <v>0</v>
      </c>
      <c r="Q1272" s="12">
        <v>0</v>
      </c>
      <c r="R1272" s="12">
        <v>0</v>
      </c>
      <c r="T1272" s="12">
        <v>0</v>
      </c>
      <c r="U1272" s="12">
        <v>0</v>
      </c>
      <c r="W1272" s="12">
        <v>0</v>
      </c>
      <c r="X1272" s="12">
        <v>0</v>
      </c>
      <c r="Z1272" s="12">
        <v>0</v>
      </c>
      <c r="AA1272" s="12">
        <v>0</v>
      </c>
      <c r="AC1272" s="12">
        <v>0</v>
      </c>
      <c r="AD1272" s="12">
        <v>0</v>
      </c>
      <c r="AF1272" s="12">
        <v>0</v>
      </c>
      <c r="AG1272" s="12">
        <v>0</v>
      </c>
      <c r="AI1272" s="12">
        <v>0</v>
      </c>
      <c r="AJ1272" s="12">
        <v>0</v>
      </c>
      <c r="AL1272" s="12">
        <v>0</v>
      </c>
      <c r="AM1272" s="12">
        <v>0</v>
      </c>
      <c r="AO1272" s="12">
        <v>0</v>
      </c>
      <c r="AP1272" s="12">
        <v>0</v>
      </c>
      <c r="AR1272" s="12">
        <v>0</v>
      </c>
      <c r="AS1272" s="12">
        <v>0</v>
      </c>
      <c r="AU1272" s="12">
        <v>0</v>
      </c>
      <c r="AV1272" s="12">
        <v>0</v>
      </c>
      <c r="AX1272" s="12">
        <v>0</v>
      </c>
      <c r="AY1272" s="12">
        <v>0</v>
      </c>
    </row>
    <row r="1273" spans="2:51" x14ac:dyDescent="0.25">
      <c r="B1273" s="2">
        <v>0</v>
      </c>
      <c r="C1273" s="1">
        <v>0</v>
      </c>
      <c r="D1273" s="2">
        <v>0</v>
      </c>
      <c r="E1273" s="2">
        <v>0</v>
      </c>
      <c r="F1273" s="2">
        <v>0</v>
      </c>
      <c r="G1273" s="3">
        <v>0</v>
      </c>
      <c r="H1273" s="3">
        <v>0</v>
      </c>
      <c r="J1273" s="14">
        <v>0</v>
      </c>
      <c r="K1273" s="14">
        <v>0</v>
      </c>
      <c r="N1273" s="14">
        <v>0</v>
      </c>
      <c r="O1273" s="14">
        <v>0</v>
      </c>
      <c r="Q1273" s="12">
        <v>0</v>
      </c>
      <c r="R1273" s="12">
        <v>0</v>
      </c>
      <c r="T1273" s="12">
        <v>0</v>
      </c>
      <c r="U1273" s="12">
        <v>0</v>
      </c>
      <c r="W1273" s="12">
        <v>0</v>
      </c>
      <c r="X1273" s="12">
        <v>0</v>
      </c>
      <c r="Z1273" s="12">
        <v>0</v>
      </c>
      <c r="AA1273" s="12">
        <v>0</v>
      </c>
      <c r="AC1273" s="12">
        <v>0</v>
      </c>
      <c r="AD1273" s="12">
        <v>0</v>
      </c>
      <c r="AF1273" s="12">
        <v>0</v>
      </c>
      <c r="AG1273" s="12">
        <v>0</v>
      </c>
      <c r="AI1273" s="12">
        <v>0</v>
      </c>
      <c r="AJ1273" s="12">
        <v>0</v>
      </c>
      <c r="AL1273" s="12">
        <v>0</v>
      </c>
      <c r="AM1273" s="12">
        <v>0</v>
      </c>
      <c r="AO1273" s="12">
        <v>0</v>
      </c>
      <c r="AP1273" s="12">
        <v>0</v>
      </c>
      <c r="AR1273" s="12">
        <v>0</v>
      </c>
      <c r="AS1273" s="12">
        <v>0</v>
      </c>
      <c r="AU1273" s="12">
        <v>0</v>
      </c>
      <c r="AV1273" s="12">
        <v>0</v>
      </c>
      <c r="AX1273" s="12">
        <v>0</v>
      </c>
      <c r="AY1273" s="12">
        <v>0</v>
      </c>
    </row>
    <row r="1274" spans="2:51" x14ac:dyDescent="0.25">
      <c r="B1274" s="2">
        <v>0</v>
      </c>
      <c r="C1274" s="1">
        <v>0</v>
      </c>
      <c r="D1274" s="2">
        <v>0</v>
      </c>
      <c r="E1274" s="2">
        <v>0</v>
      </c>
      <c r="F1274" s="2">
        <v>0</v>
      </c>
      <c r="G1274" s="3">
        <v>0</v>
      </c>
      <c r="H1274" s="3">
        <v>0</v>
      </c>
      <c r="J1274" s="14">
        <v>0</v>
      </c>
      <c r="K1274" s="14">
        <v>0</v>
      </c>
      <c r="N1274" s="14">
        <v>0</v>
      </c>
      <c r="O1274" s="14">
        <v>0</v>
      </c>
      <c r="Q1274" s="12">
        <v>0</v>
      </c>
      <c r="R1274" s="12">
        <v>0</v>
      </c>
      <c r="T1274" s="12">
        <v>0</v>
      </c>
      <c r="U1274" s="12">
        <v>0</v>
      </c>
      <c r="W1274" s="12">
        <v>0</v>
      </c>
      <c r="X1274" s="12">
        <v>0</v>
      </c>
      <c r="Z1274" s="12">
        <v>0</v>
      </c>
      <c r="AA1274" s="12">
        <v>0</v>
      </c>
      <c r="AC1274" s="12">
        <v>0</v>
      </c>
      <c r="AD1274" s="12">
        <v>0</v>
      </c>
      <c r="AF1274" s="12">
        <v>0</v>
      </c>
      <c r="AG1274" s="12">
        <v>0</v>
      </c>
      <c r="AI1274" s="12">
        <v>0</v>
      </c>
      <c r="AJ1274" s="12">
        <v>0</v>
      </c>
      <c r="AL1274" s="12">
        <v>0</v>
      </c>
      <c r="AM1274" s="12">
        <v>0</v>
      </c>
      <c r="AO1274" s="12">
        <v>0</v>
      </c>
      <c r="AP1274" s="12">
        <v>0</v>
      </c>
      <c r="AR1274" s="12">
        <v>0</v>
      </c>
      <c r="AS1274" s="12">
        <v>0</v>
      </c>
      <c r="AU1274" s="12">
        <v>0</v>
      </c>
      <c r="AV1274" s="12">
        <v>0</v>
      </c>
      <c r="AX1274" s="12">
        <v>0</v>
      </c>
      <c r="AY1274" s="12">
        <v>0</v>
      </c>
    </row>
    <row r="1275" spans="2:51" x14ac:dyDescent="0.25">
      <c r="B1275" s="2">
        <v>0</v>
      </c>
      <c r="C1275" s="1">
        <v>0</v>
      </c>
      <c r="D1275" s="2">
        <v>0</v>
      </c>
      <c r="E1275" s="2">
        <v>0</v>
      </c>
      <c r="F1275" s="2">
        <v>0</v>
      </c>
      <c r="G1275" s="3">
        <v>0</v>
      </c>
      <c r="H1275" s="3">
        <v>0</v>
      </c>
      <c r="J1275" s="14">
        <v>0</v>
      </c>
      <c r="K1275" s="14">
        <v>0</v>
      </c>
      <c r="N1275" s="14">
        <v>0</v>
      </c>
      <c r="O1275" s="14">
        <v>0</v>
      </c>
      <c r="Q1275" s="12">
        <v>0</v>
      </c>
      <c r="R1275" s="12">
        <v>0</v>
      </c>
      <c r="T1275" s="12">
        <v>0</v>
      </c>
      <c r="U1275" s="12">
        <v>0</v>
      </c>
      <c r="W1275" s="12">
        <v>0</v>
      </c>
      <c r="X1275" s="12">
        <v>0</v>
      </c>
      <c r="Z1275" s="12">
        <v>0</v>
      </c>
      <c r="AA1275" s="12">
        <v>0</v>
      </c>
      <c r="AC1275" s="12">
        <v>0</v>
      </c>
      <c r="AD1275" s="12">
        <v>0</v>
      </c>
      <c r="AF1275" s="12">
        <v>0</v>
      </c>
      <c r="AG1275" s="12">
        <v>0</v>
      </c>
      <c r="AI1275" s="12">
        <v>0</v>
      </c>
      <c r="AJ1275" s="12">
        <v>0</v>
      </c>
      <c r="AL1275" s="12">
        <v>0</v>
      </c>
      <c r="AM1275" s="12">
        <v>0</v>
      </c>
      <c r="AO1275" s="12">
        <v>0</v>
      </c>
      <c r="AP1275" s="12">
        <v>0</v>
      </c>
      <c r="AR1275" s="12">
        <v>0</v>
      </c>
      <c r="AS1275" s="12">
        <v>0</v>
      </c>
      <c r="AU1275" s="12">
        <v>0</v>
      </c>
      <c r="AV1275" s="12">
        <v>0</v>
      </c>
      <c r="AX1275" s="12">
        <v>0</v>
      </c>
      <c r="AY1275" s="12">
        <v>0</v>
      </c>
    </row>
    <row r="1276" spans="2:51" x14ac:dyDescent="0.25">
      <c r="B1276" s="2">
        <v>0</v>
      </c>
      <c r="C1276" s="1">
        <v>0</v>
      </c>
      <c r="D1276" s="2">
        <v>0</v>
      </c>
      <c r="E1276" s="2">
        <v>0</v>
      </c>
      <c r="F1276" s="2">
        <v>0</v>
      </c>
      <c r="G1276" s="3">
        <v>0</v>
      </c>
      <c r="H1276" s="3">
        <v>0</v>
      </c>
      <c r="J1276" s="14">
        <v>0</v>
      </c>
      <c r="K1276" s="14">
        <v>0</v>
      </c>
      <c r="N1276" s="14">
        <v>0</v>
      </c>
      <c r="O1276" s="14">
        <v>0</v>
      </c>
      <c r="Q1276" s="12">
        <v>0</v>
      </c>
      <c r="R1276" s="12">
        <v>0</v>
      </c>
      <c r="T1276" s="12">
        <v>0</v>
      </c>
      <c r="U1276" s="12">
        <v>0</v>
      </c>
      <c r="W1276" s="12">
        <v>0</v>
      </c>
      <c r="X1276" s="12">
        <v>0</v>
      </c>
      <c r="Z1276" s="12">
        <v>0</v>
      </c>
      <c r="AA1276" s="12">
        <v>0</v>
      </c>
      <c r="AC1276" s="12">
        <v>0</v>
      </c>
      <c r="AD1276" s="12">
        <v>0</v>
      </c>
      <c r="AF1276" s="12">
        <v>0</v>
      </c>
      <c r="AG1276" s="12">
        <v>0</v>
      </c>
      <c r="AI1276" s="12">
        <v>0</v>
      </c>
      <c r="AJ1276" s="12">
        <v>0</v>
      </c>
      <c r="AL1276" s="12">
        <v>0</v>
      </c>
      <c r="AM1276" s="12">
        <v>0</v>
      </c>
      <c r="AO1276" s="12">
        <v>0</v>
      </c>
      <c r="AP1276" s="12">
        <v>0</v>
      </c>
      <c r="AR1276" s="12">
        <v>0</v>
      </c>
      <c r="AS1276" s="12">
        <v>0</v>
      </c>
      <c r="AU1276" s="12">
        <v>0</v>
      </c>
      <c r="AV1276" s="12">
        <v>0</v>
      </c>
      <c r="AX1276" s="12">
        <v>0</v>
      </c>
      <c r="AY1276" s="12">
        <v>0</v>
      </c>
    </row>
    <row r="1277" spans="2:51" x14ac:dyDescent="0.25">
      <c r="B1277" s="2">
        <v>0</v>
      </c>
      <c r="C1277" s="1">
        <v>0</v>
      </c>
      <c r="D1277" s="2">
        <v>0</v>
      </c>
      <c r="E1277" s="2">
        <v>0</v>
      </c>
      <c r="F1277" s="2">
        <v>0</v>
      </c>
      <c r="G1277" s="3">
        <v>0</v>
      </c>
      <c r="H1277" s="3">
        <v>0</v>
      </c>
      <c r="J1277" s="14">
        <v>0</v>
      </c>
      <c r="K1277" s="14">
        <v>0</v>
      </c>
      <c r="N1277" s="14">
        <v>0</v>
      </c>
      <c r="O1277" s="14">
        <v>0</v>
      </c>
      <c r="Q1277" s="12">
        <v>0</v>
      </c>
      <c r="R1277" s="12">
        <v>0</v>
      </c>
      <c r="T1277" s="12">
        <v>0</v>
      </c>
      <c r="U1277" s="12">
        <v>0</v>
      </c>
      <c r="W1277" s="12">
        <v>0</v>
      </c>
      <c r="X1277" s="12">
        <v>0</v>
      </c>
      <c r="Z1277" s="12">
        <v>0</v>
      </c>
      <c r="AA1277" s="12">
        <v>0</v>
      </c>
      <c r="AC1277" s="12">
        <v>0</v>
      </c>
      <c r="AD1277" s="12">
        <v>0</v>
      </c>
      <c r="AF1277" s="12">
        <v>0</v>
      </c>
      <c r="AG1277" s="12">
        <v>0</v>
      </c>
      <c r="AI1277" s="12">
        <v>0</v>
      </c>
      <c r="AJ1277" s="12">
        <v>0</v>
      </c>
      <c r="AL1277" s="12">
        <v>0</v>
      </c>
      <c r="AM1277" s="12">
        <v>0</v>
      </c>
      <c r="AO1277" s="12">
        <v>0</v>
      </c>
      <c r="AP1277" s="12">
        <v>0</v>
      </c>
      <c r="AR1277" s="12">
        <v>0</v>
      </c>
      <c r="AS1277" s="12">
        <v>0</v>
      </c>
      <c r="AU1277" s="12">
        <v>0</v>
      </c>
      <c r="AV1277" s="12">
        <v>0</v>
      </c>
      <c r="AX1277" s="12">
        <v>0</v>
      </c>
      <c r="AY1277" s="12">
        <v>0</v>
      </c>
    </row>
    <row r="1278" spans="2:51" x14ac:dyDescent="0.25">
      <c r="B1278" s="2">
        <v>0</v>
      </c>
      <c r="C1278" s="1">
        <v>0</v>
      </c>
      <c r="D1278" s="2">
        <v>0</v>
      </c>
      <c r="E1278" s="2">
        <v>0</v>
      </c>
      <c r="F1278" s="2">
        <v>0</v>
      </c>
      <c r="G1278" s="3">
        <v>0</v>
      </c>
      <c r="H1278" s="3">
        <v>0</v>
      </c>
      <c r="J1278" s="14">
        <v>0</v>
      </c>
      <c r="K1278" s="14">
        <v>0</v>
      </c>
      <c r="N1278" s="14">
        <v>0</v>
      </c>
      <c r="O1278" s="14">
        <v>0</v>
      </c>
      <c r="Q1278" s="12">
        <v>0</v>
      </c>
      <c r="R1278" s="12">
        <v>0</v>
      </c>
      <c r="T1278" s="12">
        <v>0</v>
      </c>
      <c r="U1278" s="12">
        <v>0</v>
      </c>
      <c r="W1278" s="12">
        <v>0</v>
      </c>
      <c r="X1278" s="12">
        <v>0</v>
      </c>
      <c r="Z1278" s="12">
        <v>0</v>
      </c>
      <c r="AA1278" s="12">
        <v>0</v>
      </c>
      <c r="AC1278" s="12">
        <v>0</v>
      </c>
      <c r="AD1278" s="12">
        <v>0</v>
      </c>
      <c r="AF1278" s="12">
        <v>0</v>
      </c>
      <c r="AG1278" s="12">
        <v>0</v>
      </c>
      <c r="AI1278" s="12">
        <v>0</v>
      </c>
      <c r="AJ1278" s="12">
        <v>0</v>
      </c>
      <c r="AL1278" s="12">
        <v>0</v>
      </c>
      <c r="AM1278" s="12">
        <v>0</v>
      </c>
      <c r="AO1278" s="12">
        <v>0</v>
      </c>
      <c r="AP1278" s="12">
        <v>0</v>
      </c>
      <c r="AR1278" s="12">
        <v>0</v>
      </c>
      <c r="AS1278" s="12">
        <v>0</v>
      </c>
      <c r="AU1278" s="12">
        <v>0</v>
      </c>
      <c r="AV1278" s="12">
        <v>0</v>
      </c>
      <c r="AX1278" s="12">
        <v>0</v>
      </c>
      <c r="AY1278" s="12">
        <v>0</v>
      </c>
    </row>
    <row r="1279" spans="2:51" x14ac:dyDescent="0.25">
      <c r="B1279" s="2">
        <v>0</v>
      </c>
      <c r="C1279" s="1">
        <v>0</v>
      </c>
      <c r="D1279" s="2">
        <v>0</v>
      </c>
      <c r="E1279" s="2">
        <v>0</v>
      </c>
      <c r="F1279" s="2">
        <v>0</v>
      </c>
      <c r="G1279" s="3">
        <v>0</v>
      </c>
      <c r="H1279" s="3">
        <v>0</v>
      </c>
      <c r="J1279" s="14">
        <v>0</v>
      </c>
      <c r="K1279" s="14">
        <v>0</v>
      </c>
      <c r="N1279" s="14">
        <v>0</v>
      </c>
      <c r="O1279" s="14">
        <v>0</v>
      </c>
      <c r="Q1279" s="12">
        <v>0</v>
      </c>
      <c r="R1279" s="12">
        <v>0</v>
      </c>
      <c r="T1279" s="12">
        <v>0</v>
      </c>
      <c r="U1279" s="12">
        <v>0</v>
      </c>
      <c r="W1279" s="12">
        <v>0</v>
      </c>
      <c r="X1279" s="12">
        <v>0</v>
      </c>
      <c r="Z1279" s="12">
        <v>0</v>
      </c>
      <c r="AA1279" s="12">
        <v>0</v>
      </c>
      <c r="AC1279" s="12">
        <v>0</v>
      </c>
      <c r="AD1279" s="12">
        <v>0</v>
      </c>
      <c r="AF1279" s="12">
        <v>0</v>
      </c>
      <c r="AG1279" s="12">
        <v>0</v>
      </c>
      <c r="AI1279" s="12">
        <v>0</v>
      </c>
      <c r="AJ1279" s="12">
        <v>0</v>
      </c>
      <c r="AL1279" s="12">
        <v>0</v>
      </c>
      <c r="AM1279" s="12">
        <v>0</v>
      </c>
      <c r="AO1279" s="12">
        <v>0</v>
      </c>
      <c r="AP1279" s="12">
        <v>0</v>
      </c>
      <c r="AR1279" s="12">
        <v>0</v>
      </c>
      <c r="AS1279" s="12">
        <v>0</v>
      </c>
      <c r="AU1279" s="12">
        <v>0</v>
      </c>
      <c r="AV1279" s="12">
        <v>0</v>
      </c>
      <c r="AX1279" s="12">
        <v>0</v>
      </c>
      <c r="AY1279" s="12">
        <v>0</v>
      </c>
    </row>
    <row r="1280" spans="2:51" x14ac:dyDescent="0.25">
      <c r="B1280" s="2">
        <v>0</v>
      </c>
      <c r="C1280" s="1">
        <v>0</v>
      </c>
      <c r="D1280" s="2">
        <v>0</v>
      </c>
      <c r="E1280" s="2">
        <v>0</v>
      </c>
      <c r="F1280" s="2">
        <v>0</v>
      </c>
      <c r="G1280" s="3">
        <v>0</v>
      </c>
      <c r="H1280" s="3">
        <v>0</v>
      </c>
      <c r="J1280" s="14">
        <v>0</v>
      </c>
      <c r="K1280" s="14">
        <v>0</v>
      </c>
      <c r="N1280" s="14">
        <v>0</v>
      </c>
      <c r="O1280" s="14">
        <v>0</v>
      </c>
      <c r="Q1280" s="12">
        <v>0</v>
      </c>
      <c r="R1280" s="12">
        <v>0</v>
      </c>
      <c r="T1280" s="12">
        <v>0</v>
      </c>
      <c r="U1280" s="12">
        <v>0</v>
      </c>
      <c r="W1280" s="12">
        <v>0</v>
      </c>
      <c r="X1280" s="12">
        <v>0</v>
      </c>
      <c r="Z1280" s="12">
        <v>0</v>
      </c>
      <c r="AA1280" s="12">
        <v>0</v>
      </c>
      <c r="AC1280" s="12">
        <v>0</v>
      </c>
      <c r="AD1280" s="12">
        <v>0</v>
      </c>
      <c r="AF1280" s="12">
        <v>0</v>
      </c>
      <c r="AG1280" s="12">
        <v>0</v>
      </c>
      <c r="AI1280" s="12">
        <v>0</v>
      </c>
      <c r="AJ1280" s="12">
        <v>0</v>
      </c>
      <c r="AL1280" s="12">
        <v>0</v>
      </c>
      <c r="AM1280" s="12">
        <v>0</v>
      </c>
      <c r="AO1280" s="12">
        <v>0</v>
      </c>
      <c r="AP1280" s="12">
        <v>0</v>
      </c>
      <c r="AR1280" s="12">
        <v>0</v>
      </c>
      <c r="AS1280" s="12">
        <v>0</v>
      </c>
      <c r="AU1280" s="12">
        <v>0</v>
      </c>
      <c r="AV1280" s="12">
        <v>0</v>
      </c>
      <c r="AX1280" s="12">
        <v>0</v>
      </c>
      <c r="AY1280" s="12">
        <v>0</v>
      </c>
    </row>
    <row r="1281" spans="2:51" x14ac:dyDescent="0.25">
      <c r="B1281" s="2">
        <v>0</v>
      </c>
      <c r="C1281" s="1">
        <v>0</v>
      </c>
      <c r="D1281" s="2">
        <v>0</v>
      </c>
      <c r="E1281" s="2">
        <v>0</v>
      </c>
      <c r="F1281" s="2">
        <v>0</v>
      </c>
      <c r="G1281" s="3">
        <v>0</v>
      </c>
      <c r="H1281" s="3">
        <v>0</v>
      </c>
      <c r="J1281" s="14">
        <v>0</v>
      </c>
      <c r="K1281" s="14">
        <v>0</v>
      </c>
      <c r="N1281" s="14">
        <v>0</v>
      </c>
      <c r="O1281" s="14">
        <v>0</v>
      </c>
      <c r="Q1281" s="12">
        <v>0</v>
      </c>
      <c r="R1281" s="12">
        <v>0</v>
      </c>
      <c r="T1281" s="12">
        <v>0</v>
      </c>
      <c r="U1281" s="12">
        <v>0</v>
      </c>
      <c r="W1281" s="12">
        <v>0</v>
      </c>
      <c r="X1281" s="12">
        <v>0</v>
      </c>
      <c r="Z1281" s="12">
        <v>0</v>
      </c>
      <c r="AA1281" s="12">
        <v>0</v>
      </c>
      <c r="AC1281" s="12">
        <v>0</v>
      </c>
      <c r="AD1281" s="12">
        <v>0</v>
      </c>
      <c r="AF1281" s="12">
        <v>0</v>
      </c>
      <c r="AG1281" s="12">
        <v>0</v>
      </c>
      <c r="AI1281" s="12">
        <v>0</v>
      </c>
      <c r="AJ1281" s="12">
        <v>0</v>
      </c>
      <c r="AL1281" s="12">
        <v>0</v>
      </c>
      <c r="AM1281" s="12">
        <v>0</v>
      </c>
      <c r="AO1281" s="12">
        <v>0</v>
      </c>
      <c r="AP1281" s="12">
        <v>0</v>
      </c>
      <c r="AR1281" s="12">
        <v>0</v>
      </c>
      <c r="AS1281" s="12">
        <v>0</v>
      </c>
      <c r="AU1281" s="12">
        <v>0</v>
      </c>
      <c r="AV1281" s="12">
        <v>0</v>
      </c>
      <c r="AX1281" s="12">
        <v>0</v>
      </c>
      <c r="AY1281" s="12">
        <v>0</v>
      </c>
    </row>
    <row r="1282" spans="2:51" x14ac:dyDescent="0.25">
      <c r="B1282" s="2">
        <v>0</v>
      </c>
      <c r="C1282" s="1">
        <v>0</v>
      </c>
      <c r="D1282" s="2">
        <v>0</v>
      </c>
      <c r="E1282" s="2">
        <v>0</v>
      </c>
      <c r="F1282" s="2">
        <v>0</v>
      </c>
      <c r="G1282" s="3">
        <v>0</v>
      </c>
      <c r="H1282" s="3">
        <v>0</v>
      </c>
      <c r="J1282" s="14">
        <v>0</v>
      </c>
      <c r="K1282" s="14">
        <v>0</v>
      </c>
      <c r="N1282" s="14">
        <v>0</v>
      </c>
      <c r="O1282" s="14">
        <v>0</v>
      </c>
      <c r="Q1282" s="12">
        <v>0</v>
      </c>
      <c r="R1282" s="12">
        <v>0</v>
      </c>
      <c r="T1282" s="12">
        <v>0</v>
      </c>
      <c r="U1282" s="12">
        <v>0</v>
      </c>
      <c r="W1282" s="12">
        <v>0</v>
      </c>
      <c r="X1282" s="12">
        <v>0</v>
      </c>
      <c r="Z1282" s="12">
        <v>0</v>
      </c>
      <c r="AA1282" s="12">
        <v>0</v>
      </c>
      <c r="AC1282" s="12">
        <v>0</v>
      </c>
      <c r="AD1282" s="12">
        <v>0</v>
      </c>
      <c r="AF1282" s="12">
        <v>0</v>
      </c>
      <c r="AG1282" s="12">
        <v>0</v>
      </c>
      <c r="AI1282" s="12">
        <v>0</v>
      </c>
      <c r="AJ1282" s="12">
        <v>0</v>
      </c>
      <c r="AL1282" s="12">
        <v>0</v>
      </c>
      <c r="AM1282" s="12">
        <v>0</v>
      </c>
      <c r="AO1282" s="12">
        <v>0</v>
      </c>
      <c r="AP1282" s="12">
        <v>0</v>
      </c>
      <c r="AR1282" s="12">
        <v>0</v>
      </c>
      <c r="AS1282" s="12">
        <v>0</v>
      </c>
      <c r="AU1282" s="12">
        <v>0</v>
      </c>
      <c r="AV1282" s="12">
        <v>0</v>
      </c>
      <c r="AX1282" s="12">
        <v>0</v>
      </c>
      <c r="AY1282" s="12">
        <v>0</v>
      </c>
    </row>
    <row r="1283" spans="2:51" x14ac:dyDescent="0.25">
      <c r="B1283" s="2">
        <v>0</v>
      </c>
      <c r="C1283" s="1">
        <v>0</v>
      </c>
      <c r="D1283" s="2">
        <v>0</v>
      </c>
      <c r="E1283" s="2">
        <v>0</v>
      </c>
      <c r="F1283" s="2">
        <v>0</v>
      </c>
      <c r="G1283" s="3">
        <v>0</v>
      </c>
      <c r="H1283" s="3">
        <v>0</v>
      </c>
      <c r="J1283" s="14">
        <v>0</v>
      </c>
      <c r="K1283" s="14">
        <v>0</v>
      </c>
      <c r="N1283" s="14">
        <v>0</v>
      </c>
      <c r="O1283" s="14">
        <v>0</v>
      </c>
      <c r="Q1283" s="12">
        <v>0</v>
      </c>
      <c r="R1283" s="12">
        <v>0</v>
      </c>
      <c r="T1283" s="12">
        <v>0</v>
      </c>
      <c r="U1283" s="12">
        <v>0</v>
      </c>
      <c r="W1283" s="12">
        <v>0</v>
      </c>
      <c r="X1283" s="12">
        <v>0</v>
      </c>
      <c r="Z1283" s="12">
        <v>0</v>
      </c>
      <c r="AA1283" s="12">
        <v>0</v>
      </c>
      <c r="AC1283" s="12">
        <v>0</v>
      </c>
      <c r="AD1283" s="12">
        <v>0</v>
      </c>
      <c r="AF1283" s="12">
        <v>0</v>
      </c>
      <c r="AG1283" s="12">
        <v>0</v>
      </c>
      <c r="AI1283" s="12">
        <v>0</v>
      </c>
      <c r="AJ1283" s="12">
        <v>0</v>
      </c>
      <c r="AL1283" s="12">
        <v>0</v>
      </c>
      <c r="AM1283" s="12">
        <v>0</v>
      </c>
      <c r="AO1283" s="12">
        <v>0</v>
      </c>
      <c r="AP1283" s="12">
        <v>0</v>
      </c>
      <c r="AR1283" s="12">
        <v>0</v>
      </c>
      <c r="AS1283" s="12">
        <v>0</v>
      </c>
      <c r="AU1283" s="12">
        <v>0</v>
      </c>
      <c r="AV1283" s="12">
        <v>0</v>
      </c>
      <c r="AX1283" s="12">
        <v>0</v>
      </c>
      <c r="AY1283" s="12">
        <v>0</v>
      </c>
    </row>
    <row r="1284" spans="2:51" x14ac:dyDescent="0.25">
      <c r="B1284" s="2">
        <v>0</v>
      </c>
      <c r="C1284" s="1">
        <v>0</v>
      </c>
      <c r="D1284" s="2">
        <v>0</v>
      </c>
      <c r="E1284" s="2">
        <v>0</v>
      </c>
      <c r="F1284" s="2">
        <v>0</v>
      </c>
      <c r="G1284" s="3">
        <v>0</v>
      </c>
      <c r="H1284" s="3">
        <v>0</v>
      </c>
      <c r="J1284" s="14">
        <v>0</v>
      </c>
      <c r="K1284" s="14">
        <v>0</v>
      </c>
      <c r="N1284" s="14">
        <v>0</v>
      </c>
      <c r="O1284" s="14">
        <v>0</v>
      </c>
      <c r="Q1284" s="12">
        <v>0</v>
      </c>
      <c r="R1284" s="12">
        <v>0</v>
      </c>
      <c r="T1284" s="12">
        <v>0</v>
      </c>
      <c r="U1284" s="12">
        <v>0</v>
      </c>
      <c r="W1284" s="12">
        <v>0</v>
      </c>
      <c r="X1284" s="12">
        <v>0</v>
      </c>
      <c r="Z1284" s="12">
        <v>0</v>
      </c>
      <c r="AA1284" s="12">
        <v>0</v>
      </c>
      <c r="AC1284" s="12">
        <v>0</v>
      </c>
      <c r="AD1284" s="12">
        <v>0</v>
      </c>
      <c r="AF1284" s="12">
        <v>0</v>
      </c>
      <c r="AG1284" s="12">
        <v>0</v>
      </c>
      <c r="AI1284" s="12">
        <v>0</v>
      </c>
      <c r="AJ1284" s="12">
        <v>0</v>
      </c>
      <c r="AL1284" s="12">
        <v>0</v>
      </c>
      <c r="AM1284" s="12">
        <v>0</v>
      </c>
      <c r="AO1284" s="12">
        <v>0</v>
      </c>
      <c r="AP1284" s="12">
        <v>0</v>
      </c>
      <c r="AR1284" s="12">
        <v>0</v>
      </c>
      <c r="AS1284" s="12">
        <v>0</v>
      </c>
      <c r="AU1284" s="12">
        <v>0</v>
      </c>
      <c r="AV1284" s="12">
        <v>0</v>
      </c>
      <c r="AX1284" s="12">
        <v>0</v>
      </c>
      <c r="AY1284" s="12">
        <v>0</v>
      </c>
    </row>
    <row r="1285" spans="2:51" x14ac:dyDescent="0.25">
      <c r="B1285" s="2">
        <v>0</v>
      </c>
      <c r="C1285" s="1">
        <v>0</v>
      </c>
      <c r="D1285" s="2">
        <v>0</v>
      </c>
      <c r="E1285" s="2">
        <v>0</v>
      </c>
      <c r="F1285" s="2">
        <v>0</v>
      </c>
      <c r="G1285" s="3">
        <v>0</v>
      </c>
      <c r="H1285" s="3">
        <v>0</v>
      </c>
      <c r="J1285" s="14">
        <v>0</v>
      </c>
      <c r="K1285" s="14">
        <v>0</v>
      </c>
      <c r="N1285" s="14">
        <v>0</v>
      </c>
      <c r="O1285" s="14">
        <v>0</v>
      </c>
      <c r="Q1285" s="12">
        <v>0</v>
      </c>
      <c r="R1285" s="12">
        <v>0</v>
      </c>
      <c r="T1285" s="12">
        <v>0</v>
      </c>
      <c r="U1285" s="12">
        <v>0</v>
      </c>
      <c r="W1285" s="12">
        <v>0</v>
      </c>
      <c r="X1285" s="12">
        <v>0</v>
      </c>
      <c r="Z1285" s="12">
        <v>0</v>
      </c>
      <c r="AA1285" s="12">
        <v>0</v>
      </c>
      <c r="AC1285" s="12">
        <v>0</v>
      </c>
      <c r="AD1285" s="12">
        <v>0</v>
      </c>
      <c r="AF1285" s="12">
        <v>0</v>
      </c>
      <c r="AG1285" s="12">
        <v>0</v>
      </c>
      <c r="AI1285" s="12">
        <v>0</v>
      </c>
      <c r="AJ1285" s="12">
        <v>0</v>
      </c>
      <c r="AL1285" s="12">
        <v>0</v>
      </c>
      <c r="AM1285" s="12">
        <v>0</v>
      </c>
      <c r="AO1285" s="12">
        <v>0</v>
      </c>
      <c r="AP1285" s="12">
        <v>0</v>
      </c>
      <c r="AR1285" s="12">
        <v>0</v>
      </c>
      <c r="AS1285" s="12">
        <v>0</v>
      </c>
      <c r="AU1285" s="12">
        <v>0</v>
      </c>
      <c r="AV1285" s="12">
        <v>0</v>
      </c>
      <c r="AX1285" s="12">
        <v>0</v>
      </c>
      <c r="AY1285" s="12">
        <v>0</v>
      </c>
    </row>
    <row r="1286" spans="2:51" x14ac:dyDescent="0.25">
      <c r="B1286" s="2">
        <v>0</v>
      </c>
      <c r="C1286" s="1">
        <v>0</v>
      </c>
      <c r="D1286" s="2">
        <v>0</v>
      </c>
      <c r="E1286" s="2">
        <v>0</v>
      </c>
      <c r="F1286" s="2">
        <v>0</v>
      </c>
      <c r="G1286" s="3">
        <v>0</v>
      </c>
      <c r="H1286" s="3">
        <v>0</v>
      </c>
      <c r="J1286" s="14">
        <v>0</v>
      </c>
      <c r="K1286" s="14">
        <v>0</v>
      </c>
      <c r="N1286" s="14">
        <v>0</v>
      </c>
      <c r="O1286" s="14">
        <v>0</v>
      </c>
      <c r="Q1286" s="12">
        <v>0</v>
      </c>
      <c r="R1286" s="12">
        <v>0</v>
      </c>
      <c r="T1286" s="12">
        <v>0</v>
      </c>
      <c r="U1286" s="12">
        <v>0</v>
      </c>
      <c r="W1286" s="12">
        <v>0</v>
      </c>
      <c r="X1286" s="12">
        <v>0</v>
      </c>
      <c r="Z1286" s="12">
        <v>0</v>
      </c>
      <c r="AA1286" s="12">
        <v>0</v>
      </c>
      <c r="AC1286" s="12">
        <v>0</v>
      </c>
      <c r="AD1286" s="12">
        <v>0</v>
      </c>
      <c r="AF1286" s="12">
        <v>0</v>
      </c>
      <c r="AG1286" s="12">
        <v>0</v>
      </c>
      <c r="AI1286" s="12">
        <v>0</v>
      </c>
      <c r="AJ1286" s="12">
        <v>0</v>
      </c>
      <c r="AL1286" s="12">
        <v>0</v>
      </c>
      <c r="AM1286" s="12">
        <v>0</v>
      </c>
      <c r="AO1286" s="12">
        <v>0</v>
      </c>
      <c r="AP1286" s="12">
        <v>0</v>
      </c>
      <c r="AR1286" s="12">
        <v>0</v>
      </c>
      <c r="AS1286" s="12">
        <v>0</v>
      </c>
      <c r="AU1286" s="12">
        <v>0</v>
      </c>
      <c r="AV1286" s="12">
        <v>0</v>
      </c>
      <c r="AX1286" s="12">
        <v>0</v>
      </c>
      <c r="AY1286" s="12">
        <v>0</v>
      </c>
    </row>
    <row r="1287" spans="2:51" x14ac:dyDescent="0.25">
      <c r="B1287" s="2">
        <v>0</v>
      </c>
      <c r="C1287" s="1">
        <v>0</v>
      </c>
      <c r="D1287" s="2">
        <v>0</v>
      </c>
      <c r="E1287" s="2">
        <v>0</v>
      </c>
      <c r="F1287" s="2">
        <v>0</v>
      </c>
      <c r="G1287" s="3">
        <v>0</v>
      </c>
      <c r="H1287" s="3">
        <v>0</v>
      </c>
      <c r="J1287" s="14">
        <v>0</v>
      </c>
      <c r="K1287" s="14">
        <v>0</v>
      </c>
      <c r="N1287" s="14">
        <v>0</v>
      </c>
      <c r="O1287" s="14">
        <v>0</v>
      </c>
      <c r="Q1287" s="12">
        <v>0</v>
      </c>
      <c r="R1287" s="12">
        <v>0</v>
      </c>
      <c r="T1287" s="12">
        <v>0</v>
      </c>
      <c r="U1287" s="12">
        <v>0</v>
      </c>
      <c r="W1287" s="12">
        <v>0</v>
      </c>
      <c r="X1287" s="12">
        <v>0</v>
      </c>
      <c r="Z1287" s="12">
        <v>0</v>
      </c>
      <c r="AA1287" s="12">
        <v>0</v>
      </c>
      <c r="AC1287" s="12">
        <v>0</v>
      </c>
      <c r="AD1287" s="12">
        <v>0</v>
      </c>
      <c r="AF1287" s="12">
        <v>0</v>
      </c>
      <c r="AG1287" s="12">
        <v>0</v>
      </c>
      <c r="AI1287" s="12">
        <v>0</v>
      </c>
      <c r="AJ1287" s="12">
        <v>0</v>
      </c>
      <c r="AL1287" s="12">
        <v>0</v>
      </c>
      <c r="AM1287" s="12">
        <v>0</v>
      </c>
      <c r="AO1287" s="12">
        <v>0</v>
      </c>
      <c r="AP1287" s="12">
        <v>0</v>
      </c>
      <c r="AR1287" s="12">
        <v>0</v>
      </c>
      <c r="AS1287" s="12">
        <v>0</v>
      </c>
      <c r="AU1287" s="12">
        <v>0</v>
      </c>
      <c r="AV1287" s="12">
        <v>0</v>
      </c>
      <c r="AX1287" s="12">
        <v>0</v>
      </c>
      <c r="AY1287" s="12">
        <v>0</v>
      </c>
    </row>
    <row r="1288" spans="2:51" x14ac:dyDescent="0.25">
      <c r="B1288" s="2">
        <v>0</v>
      </c>
      <c r="C1288" s="1">
        <v>0</v>
      </c>
      <c r="D1288" s="2">
        <v>0</v>
      </c>
      <c r="E1288" s="2">
        <v>0</v>
      </c>
      <c r="F1288" s="2">
        <v>0</v>
      </c>
      <c r="G1288" s="3">
        <v>0</v>
      </c>
      <c r="H1288" s="3">
        <v>0</v>
      </c>
      <c r="J1288" s="14">
        <v>0</v>
      </c>
      <c r="K1288" s="14">
        <v>0</v>
      </c>
      <c r="N1288" s="14">
        <v>0</v>
      </c>
      <c r="O1288" s="14">
        <v>0</v>
      </c>
      <c r="Q1288" s="12">
        <v>0</v>
      </c>
      <c r="R1288" s="12">
        <v>0</v>
      </c>
      <c r="T1288" s="12">
        <v>0</v>
      </c>
      <c r="U1288" s="12">
        <v>0</v>
      </c>
      <c r="W1288" s="12">
        <v>0</v>
      </c>
      <c r="X1288" s="12">
        <v>0</v>
      </c>
      <c r="Z1288" s="12">
        <v>0</v>
      </c>
      <c r="AA1288" s="12">
        <v>0</v>
      </c>
      <c r="AC1288" s="12">
        <v>0</v>
      </c>
      <c r="AD1288" s="12">
        <v>0</v>
      </c>
      <c r="AF1288" s="12">
        <v>0</v>
      </c>
      <c r="AG1288" s="12">
        <v>0</v>
      </c>
      <c r="AI1288" s="12">
        <v>0</v>
      </c>
      <c r="AJ1288" s="12">
        <v>0</v>
      </c>
      <c r="AL1288" s="12">
        <v>0</v>
      </c>
      <c r="AM1288" s="12">
        <v>0</v>
      </c>
      <c r="AO1288" s="12">
        <v>0</v>
      </c>
      <c r="AP1288" s="12">
        <v>0</v>
      </c>
      <c r="AR1288" s="12">
        <v>0</v>
      </c>
      <c r="AS1288" s="12">
        <v>0</v>
      </c>
      <c r="AU1288" s="12">
        <v>0</v>
      </c>
      <c r="AV1288" s="12">
        <v>0</v>
      </c>
      <c r="AX1288" s="12">
        <v>0</v>
      </c>
      <c r="AY1288" s="12">
        <v>0</v>
      </c>
    </row>
    <row r="1289" spans="2:51" x14ac:dyDescent="0.25">
      <c r="B1289" s="2">
        <v>0</v>
      </c>
      <c r="C1289" s="1">
        <v>0</v>
      </c>
      <c r="D1289" s="2">
        <v>0</v>
      </c>
      <c r="E1289" s="2">
        <v>0</v>
      </c>
      <c r="F1289" s="2">
        <v>0</v>
      </c>
      <c r="G1289" s="3">
        <v>0</v>
      </c>
      <c r="H1289" s="3">
        <v>0</v>
      </c>
      <c r="J1289" s="14">
        <v>0</v>
      </c>
      <c r="K1289" s="14">
        <v>0</v>
      </c>
      <c r="N1289" s="14">
        <v>0</v>
      </c>
      <c r="O1289" s="14">
        <v>0</v>
      </c>
      <c r="Q1289" s="12">
        <v>0</v>
      </c>
      <c r="R1289" s="12">
        <v>0</v>
      </c>
      <c r="T1289" s="12">
        <v>0</v>
      </c>
      <c r="U1289" s="12">
        <v>0</v>
      </c>
      <c r="W1289" s="12">
        <v>0</v>
      </c>
      <c r="X1289" s="12">
        <v>0</v>
      </c>
      <c r="Z1289" s="12">
        <v>0</v>
      </c>
      <c r="AA1289" s="12">
        <v>0</v>
      </c>
      <c r="AC1289" s="12">
        <v>0</v>
      </c>
      <c r="AD1289" s="12">
        <v>0</v>
      </c>
      <c r="AF1289" s="12">
        <v>0</v>
      </c>
      <c r="AG1289" s="12">
        <v>0</v>
      </c>
      <c r="AI1289" s="12">
        <v>0</v>
      </c>
      <c r="AJ1289" s="12">
        <v>0</v>
      </c>
      <c r="AL1289" s="12">
        <v>0</v>
      </c>
      <c r="AM1289" s="12">
        <v>0</v>
      </c>
      <c r="AO1289" s="12">
        <v>0</v>
      </c>
      <c r="AP1289" s="12">
        <v>0</v>
      </c>
      <c r="AR1289" s="12">
        <v>0</v>
      </c>
      <c r="AS1289" s="12">
        <v>0</v>
      </c>
      <c r="AU1289" s="12">
        <v>0</v>
      </c>
      <c r="AV1289" s="12">
        <v>0</v>
      </c>
      <c r="AX1289" s="12">
        <v>0</v>
      </c>
      <c r="AY1289" s="12">
        <v>0</v>
      </c>
    </row>
    <row r="1290" spans="2:51" x14ac:dyDescent="0.25">
      <c r="B1290" s="2">
        <v>0</v>
      </c>
      <c r="C1290" s="1">
        <v>0</v>
      </c>
      <c r="D1290" s="2">
        <v>0</v>
      </c>
      <c r="E1290" s="2">
        <v>0</v>
      </c>
      <c r="F1290" s="2">
        <v>0</v>
      </c>
      <c r="G1290" s="3">
        <v>0</v>
      </c>
      <c r="H1290" s="3">
        <v>0</v>
      </c>
      <c r="J1290" s="14">
        <v>0</v>
      </c>
      <c r="K1290" s="14">
        <v>0</v>
      </c>
      <c r="N1290" s="14">
        <v>0</v>
      </c>
      <c r="O1290" s="14">
        <v>0</v>
      </c>
      <c r="Q1290" s="12">
        <v>0</v>
      </c>
      <c r="R1290" s="12">
        <v>0</v>
      </c>
      <c r="T1290" s="12">
        <v>0</v>
      </c>
      <c r="U1290" s="12">
        <v>0</v>
      </c>
      <c r="W1290" s="12">
        <v>0</v>
      </c>
      <c r="X1290" s="12">
        <v>0</v>
      </c>
      <c r="Z1290" s="12">
        <v>0</v>
      </c>
      <c r="AA1290" s="12">
        <v>0</v>
      </c>
      <c r="AC1290" s="12">
        <v>0</v>
      </c>
      <c r="AD1290" s="12">
        <v>0</v>
      </c>
      <c r="AF1290" s="12">
        <v>0</v>
      </c>
      <c r="AG1290" s="12">
        <v>0</v>
      </c>
      <c r="AI1290" s="12">
        <v>0</v>
      </c>
      <c r="AJ1290" s="12">
        <v>0</v>
      </c>
      <c r="AL1290" s="12">
        <v>0</v>
      </c>
      <c r="AM1290" s="12">
        <v>0</v>
      </c>
      <c r="AO1290" s="12">
        <v>0</v>
      </c>
      <c r="AP1290" s="12">
        <v>0</v>
      </c>
      <c r="AR1290" s="12">
        <v>0</v>
      </c>
      <c r="AS1290" s="12">
        <v>0</v>
      </c>
      <c r="AU1290" s="12">
        <v>0</v>
      </c>
      <c r="AV1290" s="12">
        <v>0</v>
      </c>
      <c r="AX1290" s="12">
        <v>0</v>
      </c>
      <c r="AY1290" s="12">
        <v>0</v>
      </c>
    </row>
    <row r="1291" spans="2:51" x14ac:dyDescent="0.25">
      <c r="B1291" s="2">
        <v>0</v>
      </c>
      <c r="C1291" s="1">
        <v>0</v>
      </c>
      <c r="D1291" s="2">
        <v>0</v>
      </c>
      <c r="E1291" s="2">
        <v>0</v>
      </c>
      <c r="F1291" s="2">
        <v>0</v>
      </c>
      <c r="G1291" s="3">
        <v>0</v>
      </c>
      <c r="H1291" s="3">
        <v>0</v>
      </c>
      <c r="J1291" s="14">
        <v>0</v>
      </c>
      <c r="K1291" s="14">
        <v>0</v>
      </c>
      <c r="N1291" s="14">
        <v>0</v>
      </c>
      <c r="O1291" s="14">
        <v>0</v>
      </c>
      <c r="Q1291" s="12">
        <v>0</v>
      </c>
      <c r="R1291" s="12">
        <v>0</v>
      </c>
      <c r="T1291" s="12">
        <v>0</v>
      </c>
      <c r="U1291" s="12">
        <v>0</v>
      </c>
      <c r="W1291" s="12">
        <v>0</v>
      </c>
      <c r="X1291" s="12">
        <v>0</v>
      </c>
      <c r="Z1291" s="12">
        <v>0</v>
      </c>
      <c r="AA1291" s="12">
        <v>0</v>
      </c>
      <c r="AC1291" s="12">
        <v>0</v>
      </c>
      <c r="AD1291" s="12">
        <v>0</v>
      </c>
      <c r="AF1291" s="12">
        <v>0</v>
      </c>
      <c r="AG1291" s="12">
        <v>0</v>
      </c>
      <c r="AI1291" s="12">
        <v>0</v>
      </c>
      <c r="AJ1291" s="12">
        <v>0</v>
      </c>
      <c r="AL1291" s="12">
        <v>0</v>
      </c>
      <c r="AM1291" s="12">
        <v>0</v>
      </c>
      <c r="AO1291" s="12">
        <v>0</v>
      </c>
      <c r="AP1291" s="12">
        <v>0</v>
      </c>
      <c r="AR1291" s="12">
        <v>0</v>
      </c>
      <c r="AS1291" s="12">
        <v>0</v>
      </c>
      <c r="AU1291" s="12">
        <v>0</v>
      </c>
      <c r="AV1291" s="12">
        <v>0</v>
      </c>
      <c r="AX1291" s="12">
        <v>0</v>
      </c>
      <c r="AY1291" s="12">
        <v>0</v>
      </c>
    </row>
    <row r="1292" spans="2:51" x14ac:dyDescent="0.25">
      <c r="B1292" s="2">
        <v>0</v>
      </c>
      <c r="C1292" s="1">
        <v>0</v>
      </c>
      <c r="D1292" s="2">
        <v>0</v>
      </c>
      <c r="E1292" s="2">
        <v>0</v>
      </c>
      <c r="F1292" s="2">
        <v>0</v>
      </c>
      <c r="G1292" s="3">
        <v>0</v>
      </c>
      <c r="H1292" s="3">
        <v>0</v>
      </c>
      <c r="J1292" s="14">
        <v>0</v>
      </c>
      <c r="K1292" s="14">
        <v>0</v>
      </c>
      <c r="N1292" s="14">
        <v>0</v>
      </c>
      <c r="O1292" s="14">
        <v>0</v>
      </c>
      <c r="Q1292" s="12">
        <v>0</v>
      </c>
      <c r="R1292" s="12">
        <v>0</v>
      </c>
      <c r="T1292" s="12">
        <v>0</v>
      </c>
      <c r="U1292" s="12">
        <v>0</v>
      </c>
      <c r="W1292" s="12">
        <v>0</v>
      </c>
      <c r="X1292" s="12">
        <v>0</v>
      </c>
      <c r="Z1292" s="12">
        <v>0</v>
      </c>
      <c r="AA1292" s="12">
        <v>0</v>
      </c>
      <c r="AC1292" s="12">
        <v>0</v>
      </c>
      <c r="AD1292" s="12">
        <v>0</v>
      </c>
      <c r="AF1292" s="12">
        <v>0</v>
      </c>
      <c r="AG1292" s="12">
        <v>0</v>
      </c>
      <c r="AI1292" s="12">
        <v>0</v>
      </c>
      <c r="AJ1292" s="12">
        <v>0</v>
      </c>
      <c r="AL1292" s="12">
        <v>0</v>
      </c>
      <c r="AM1292" s="12">
        <v>0</v>
      </c>
      <c r="AO1292" s="12">
        <v>0</v>
      </c>
      <c r="AP1292" s="12">
        <v>0</v>
      </c>
      <c r="AR1292" s="12">
        <v>0</v>
      </c>
      <c r="AS1292" s="12">
        <v>0</v>
      </c>
      <c r="AU1292" s="12">
        <v>0</v>
      </c>
      <c r="AV1292" s="12">
        <v>0</v>
      </c>
      <c r="AX1292" s="12">
        <v>0</v>
      </c>
      <c r="AY1292" s="12">
        <v>0</v>
      </c>
    </row>
    <row r="1293" spans="2:51" x14ac:dyDescent="0.25">
      <c r="B1293" s="2">
        <v>0</v>
      </c>
      <c r="C1293" s="1">
        <v>0</v>
      </c>
      <c r="D1293" s="2">
        <v>0</v>
      </c>
      <c r="E1293" s="2">
        <v>0</v>
      </c>
      <c r="F1293" s="2">
        <v>0</v>
      </c>
      <c r="G1293" s="3">
        <v>0</v>
      </c>
      <c r="H1293" s="3">
        <v>0</v>
      </c>
      <c r="J1293" s="14">
        <v>0</v>
      </c>
      <c r="K1293" s="14">
        <v>0</v>
      </c>
      <c r="N1293" s="14">
        <v>0</v>
      </c>
      <c r="O1293" s="14">
        <v>0</v>
      </c>
      <c r="Q1293" s="12">
        <v>0</v>
      </c>
      <c r="R1293" s="12">
        <v>0</v>
      </c>
      <c r="T1293" s="12">
        <v>0</v>
      </c>
      <c r="U1293" s="12">
        <v>0</v>
      </c>
      <c r="W1293" s="12">
        <v>0</v>
      </c>
      <c r="X1293" s="12">
        <v>0</v>
      </c>
      <c r="Z1293" s="12">
        <v>0</v>
      </c>
      <c r="AA1293" s="12">
        <v>0</v>
      </c>
      <c r="AC1293" s="12">
        <v>0</v>
      </c>
      <c r="AD1293" s="12">
        <v>0</v>
      </c>
      <c r="AF1293" s="12">
        <v>0</v>
      </c>
      <c r="AG1293" s="12">
        <v>0</v>
      </c>
      <c r="AI1293" s="12">
        <v>0</v>
      </c>
      <c r="AJ1293" s="12">
        <v>0</v>
      </c>
      <c r="AL1293" s="12">
        <v>0</v>
      </c>
      <c r="AM1293" s="12">
        <v>0</v>
      </c>
      <c r="AO1293" s="12">
        <v>0</v>
      </c>
      <c r="AP1293" s="12">
        <v>0</v>
      </c>
      <c r="AR1293" s="12">
        <v>0</v>
      </c>
      <c r="AS1293" s="12">
        <v>0</v>
      </c>
      <c r="AU1293" s="12">
        <v>0</v>
      </c>
      <c r="AV1293" s="12">
        <v>0</v>
      </c>
      <c r="AX1293" s="12">
        <v>0</v>
      </c>
      <c r="AY1293" s="12">
        <v>0</v>
      </c>
    </row>
    <row r="1294" spans="2:51" x14ac:dyDescent="0.25">
      <c r="B1294" s="2">
        <v>0</v>
      </c>
      <c r="C1294" s="1">
        <v>0</v>
      </c>
      <c r="D1294" s="2">
        <v>0</v>
      </c>
      <c r="E1294" s="2">
        <v>0</v>
      </c>
      <c r="F1294" s="2">
        <v>0</v>
      </c>
      <c r="G1294" s="3">
        <v>0</v>
      </c>
      <c r="H1294" s="3">
        <v>0</v>
      </c>
      <c r="J1294" s="14">
        <v>0</v>
      </c>
      <c r="K1294" s="14">
        <v>0</v>
      </c>
      <c r="N1294" s="14">
        <v>0</v>
      </c>
      <c r="O1294" s="14">
        <v>0</v>
      </c>
      <c r="Q1294" s="12">
        <v>0</v>
      </c>
      <c r="R1294" s="12">
        <v>0</v>
      </c>
      <c r="T1294" s="12">
        <v>0</v>
      </c>
      <c r="U1294" s="12">
        <v>0</v>
      </c>
      <c r="W1294" s="12">
        <v>0</v>
      </c>
      <c r="X1294" s="12">
        <v>0</v>
      </c>
      <c r="Z1294" s="12">
        <v>0</v>
      </c>
      <c r="AA1294" s="12">
        <v>0</v>
      </c>
      <c r="AC1294" s="12">
        <v>0</v>
      </c>
      <c r="AD1294" s="12">
        <v>0</v>
      </c>
      <c r="AF1294" s="12">
        <v>0</v>
      </c>
      <c r="AG1294" s="12">
        <v>0</v>
      </c>
      <c r="AI1294" s="12">
        <v>0</v>
      </c>
      <c r="AJ1294" s="12">
        <v>0</v>
      </c>
      <c r="AL1294" s="12">
        <v>0</v>
      </c>
      <c r="AM1294" s="12">
        <v>0</v>
      </c>
      <c r="AO1294" s="12">
        <v>0</v>
      </c>
      <c r="AP1294" s="12">
        <v>0</v>
      </c>
      <c r="AR1294" s="12">
        <v>0</v>
      </c>
      <c r="AS1294" s="12">
        <v>0</v>
      </c>
      <c r="AU1294" s="12">
        <v>0</v>
      </c>
      <c r="AV1294" s="12">
        <v>0</v>
      </c>
      <c r="AX1294" s="12">
        <v>0</v>
      </c>
      <c r="AY1294" s="12">
        <v>0</v>
      </c>
    </row>
    <row r="1295" spans="2:51" x14ac:dyDescent="0.25">
      <c r="B1295" s="2">
        <v>0</v>
      </c>
      <c r="C1295" s="1">
        <v>0</v>
      </c>
      <c r="D1295" s="2">
        <v>0</v>
      </c>
      <c r="E1295" s="2">
        <v>0</v>
      </c>
      <c r="F1295" s="2">
        <v>0</v>
      </c>
      <c r="G1295" s="3">
        <v>0</v>
      </c>
      <c r="H1295" s="3">
        <v>0</v>
      </c>
      <c r="J1295" s="14">
        <v>0</v>
      </c>
      <c r="K1295" s="14">
        <v>0</v>
      </c>
      <c r="N1295" s="14">
        <v>0</v>
      </c>
      <c r="O1295" s="14">
        <v>0</v>
      </c>
      <c r="Q1295" s="12">
        <v>0</v>
      </c>
      <c r="R1295" s="12">
        <v>0</v>
      </c>
      <c r="T1295" s="12">
        <v>0</v>
      </c>
      <c r="U1295" s="12">
        <v>0</v>
      </c>
      <c r="W1295" s="12">
        <v>0</v>
      </c>
      <c r="X1295" s="12">
        <v>0</v>
      </c>
      <c r="Z1295" s="12">
        <v>0</v>
      </c>
      <c r="AA1295" s="12">
        <v>0</v>
      </c>
      <c r="AC1295" s="12">
        <v>0</v>
      </c>
      <c r="AD1295" s="12">
        <v>0</v>
      </c>
      <c r="AF1295" s="12">
        <v>0</v>
      </c>
      <c r="AG1295" s="12">
        <v>0</v>
      </c>
      <c r="AI1295" s="12">
        <v>0</v>
      </c>
      <c r="AJ1295" s="12">
        <v>0</v>
      </c>
      <c r="AL1295" s="12">
        <v>0</v>
      </c>
      <c r="AM1295" s="12">
        <v>0</v>
      </c>
      <c r="AO1295" s="12">
        <v>0</v>
      </c>
      <c r="AP1295" s="12">
        <v>0</v>
      </c>
      <c r="AR1295" s="12">
        <v>0</v>
      </c>
      <c r="AS1295" s="12">
        <v>0</v>
      </c>
      <c r="AU1295" s="12">
        <v>0</v>
      </c>
      <c r="AV1295" s="12">
        <v>0</v>
      </c>
      <c r="AX1295" s="12">
        <v>0</v>
      </c>
      <c r="AY1295" s="12">
        <v>0</v>
      </c>
    </row>
    <row r="1296" spans="2:51" x14ac:dyDescent="0.25">
      <c r="B1296" s="2">
        <v>0</v>
      </c>
      <c r="C1296" s="1">
        <v>0</v>
      </c>
      <c r="D1296" s="2">
        <v>0</v>
      </c>
      <c r="E1296" s="2">
        <v>0</v>
      </c>
      <c r="F1296" s="2">
        <v>0</v>
      </c>
      <c r="G1296" s="3">
        <v>0</v>
      </c>
      <c r="H1296" s="3">
        <v>0</v>
      </c>
      <c r="J1296" s="14">
        <v>0</v>
      </c>
      <c r="K1296" s="14">
        <v>0</v>
      </c>
      <c r="N1296" s="14">
        <v>0</v>
      </c>
      <c r="O1296" s="14">
        <v>0</v>
      </c>
      <c r="Q1296" s="12">
        <v>0</v>
      </c>
      <c r="R1296" s="12">
        <v>0</v>
      </c>
      <c r="T1296" s="12">
        <v>0</v>
      </c>
      <c r="U1296" s="12">
        <v>0</v>
      </c>
      <c r="W1296" s="12">
        <v>0</v>
      </c>
      <c r="X1296" s="12">
        <v>0</v>
      </c>
      <c r="Z1296" s="12">
        <v>0</v>
      </c>
      <c r="AA1296" s="12">
        <v>0</v>
      </c>
      <c r="AC1296" s="12">
        <v>0</v>
      </c>
      <c r="AD1296" s="12">
        <v>0</v>
      </c>
      <c r="AF1296" s="12">
        <v>0</v>
      </c>
      <c r="AG1296" s="12">
        <v>0</v>
      </c>
      <c r="AI1296" s="12">
        <v>0</v>
      </c>
      <c r="AJ1296" s="12">
        <v>0</v>
      </c>
      <c r="AL1296" s="12">
        <v>0</v>
      </c>
      <c r="AM1296" s="12">
        <v>0</v>
      </c>
      <c r="AO1296" s="12">
        <v>0</v>
      </c>
      <c r="AP1296" s="12">
        <v>0</v>
      </c>
      <c r="AR1296" s="12">
        <v>0</v>
      </c>
      <c r="AS1296" s="12">
        <v>0</v>
      </c>
      <c r="AU1296" s="12">
        <v>0</v>
      </c>
      <c r="AV1296" s="12">
        <v>0</v>
      </c>
      <c r="AX1296" s="12">
        <v>0</v>
      </c>
      <c r="AY1296" s="12">
        <v>0</v>
      </c>
    </row>
    <row r="1297" spans="2:51" x14ac:dyDescent="0.25">
      <c r="B1297" s="2">
        <v>0</v>
      </c>
      <c r="C1297" s="1">
        <v>0</v>
      </c>
      <c r="D1297" s="2">
        <v>0</v>
      </c>
      <c r="E1297" s="2">
        <v>0</v>
      </c>
      <c r="F1297" s="2">
        <v>0</v>
      </c>
      <c r="G1297" s="3">
        <v>0</v>
      </c>
      <c r="H1297" s="3">
        <v>0</v>
      </c>
      <c r="J1297" s="14">
        <v>0</v>
      </c>
      <c r="K1297" s="14">
        <v>0</v>
      </c>
      <c r="N1297" s="14">
        <v>0</v>
      </c>
      <c r="O1297" s="14">
        <v>0</v>
      </c>
      <c r="Q1297" s="12">
        <v>0</v>
      </c>
      <c r="R1297" s="12">
        <v>0</v>
      </c>
      <c r="T1297" s="12">
        <v>0</v>
      </c>
      <c r="U1297" s="12">
        <v>0</v>
      </c>
      <c r="W1297" s="12">
        <v>0</v>
      </c>
      <c r="X1297" s="12">
        <v>0</v>
      </c>
      <c r="Z1297" s="12">
        <v>0</v>
      </c>
      <c r="AA1297" s="12">
        <v>0</v>
      </c>
      <c r="AC1297" s="12">
        <v>0</v>
      </c>
      <c r="AD1297" s="12">
        <v>0</v>
      </c>
      <c r="AF1297" s="12">
        <v>0</v>
      </c>
      <c r="AG1297" s="12">
        <v>0</v>
      </c>
      <c r="AI1297" s="12">
        <v>0</v>
      </c>
      <c r="AJ1297" s="12">
        <v>0</v>
      </c>
      <c r="AL1297" s="12">
        <v>0</v>
      </c>
      <c r="AM1297" s="12">
        <v>0</v>
      </c>
      <c r="AO1297" s="12">
        <v>0</v>
      </c>
      <c r="AP1297" s="12">
        <v>0</v>
      </c>
      <c r="AR1297" s="12">
        <v>0</v>
      </c>
      <c r="AS1297" s="12">
        <v>0</v>
      </c>
      <c r="AU1297" s="12">
        <v>0</v>
      </c>
      <c r="AV1297" s="12">
        <v>0</v>
      </c>
      <c r="AX1297" s="12">
        <v>0</v>
      </c>
      <c r="AY1297" s="12">
        <v>0</v>
      </c>
    </row>
    <row r="1298" spans="2:51" x14ac:dyDescent="0.25">
      <c r="B1298" s="2">
        <v>0</v>
      </c>
      <c r="C1298" s="1">
        <v>0</v>
      </c>
      <c r="D1298" s="2">
        <v>0</v>
      </c>
      <c r="E1298" s="2">
        <v>0</v>
      </c>
      <c r="F1298" s="2">
        <v>0</v>
      </c>
      <c r="G1298" s="3">
        <v>0</v>
      </c>
      <c r="H1298" s="3">
        <v>0</v>
      </c>
      <c r="J1298" s="14">
        <v>0</v>
      </c>
      <c r="K1298" s="14">
        <v>0</v>
      </c>
      <c r="N1298" s="14">
        <v>0</v>
      </c>
      <c r="O1298" s="14">
        <v>0</v>
      </c>
      <c r="Q1298" s="12">
        <v>0</v>
      </c>
      <c r="R1298" s="12">
        <v>0</v>
      </c>
      <c r="T1298" s="12">
        <v>0</v>
      </c>
      <c r="U1298" s="12">
        <v>0</v>
      </c>
      <c r="W1298" s="12">
        <v>0</v>
      </c>
      <c r="X1298" s="12">
        <v>0</v>
      </c>
      <c r="Z1298" s="12">
        <v>0</v>
      </c>
      <c r="AA1298" s="12">
        <v>0</v>
      </c>
      <c r="AC1298" s="12">
        <v>0</v>
      </c>
      <c r="AD1298" s="12">
        <v>0</v>
      </c>
      <c r="AF1298" s="12">
        <v>0</v>
      </c>
      <c r="AG1298" s="12">
        <v>0</v>
      </c>
      <c r="AI1298" s="12">
        <v>0</v>
      </c>
      <c r="AJ1298" s="12">
        <v>0</v>
      </c>
      <c r="AL1298" s="12">
        <v>0</v>
      </c>
      <c r="AM1298" s="12">
        <v>0</v>
      </c>
      <c r="AO1298" s="12">
        <v>0</v>
      </c>
      <c r="AP1298" s="12">
        <v>0</v>
      </c>
      <c r="AR1298" s="12">
        <v>0</v>
      </c>
      <c r="AS1298" s="12">
        <v>0</v>
      </c>
      <c r="AU1298" s="12">
        <v>0</v>
      </c>
      <c r="AV1298" s="12">
        <v>0</v>
      </c>
      <c r="AX1298" s="12">
        <v>0</v>
      </c>
      <c r="AY1298" s="12">
        <v>0</v>
      </c>
    </row>
    <row r="1299" spans="2:51" x14ac:dyDescent="0.25">
      <c r="B1299" s="2">
        <v>0</v>
      </c>
      <c r="C1299" s="1">
        <v>0</v>
      </c>
      <c r="D1299" s="2">
        <v>0</v>
      </c>
      <c r="E1299" s="2">
        <v>0</v>
      </c>
      <c r="F1299" s="2">
        <v>0</v>
      </c>
      <c r="G1299" s="3">
        <v>0</v>
      </c>
      <c r="H1299" s="3">
        <v>0</v>
      </c>
      <c r="J1299" s="14">
        <v>0</v>
      </c>
      <c r="K1299" s="14">
        <v>0</v>
      </c>
      <c r="N1299" s="14">
        <v>0</v>
      </c>
      <c r="O1299" s="14">
        <v>0</v>
      </c>
      <c r="Q1299" s="12">
        <v>0</v>
      </c>
      <c r="R1299" s="12">
        <v>0</v>
      </c>
      <c r="T1299" s="12">
        <v>0</v>
      </c>
      <c r="U1299" s="12">
        <v>0</v>
      </c>
      <c r="W1299" s="12">
        <v>0</v>
      </c>
      <c r="X1299" s="12">
        <v>0</v>
      </c>
      <c r="Z1299" s="12">
        <v>0</v>
      </c>
      <c r="AA1299" s="12">
        <v>0</v>
      </c>
      <c r="AC1299" s="12">
        <v>0</v>
      </c>
      <c r="AD1299" s="12">
        <v>0</v>
      </c>
      <c r="AF1299" s="12">
        <v>0</v>
      </c>
      <c r="AG1299" s="12">
        <v>0</v>
      </c>
      <c r="AI1299" s="12">
        <v>0</v>
      </c>
      <c r="AJ1299" s="12">
        <v>0</v>
      </c>
      <c r="AL1299" s="12">
        <v>0</v>
      </c>
      <c r="AM1299" s="12">
        <v>0</v>
      </c>
      <c r="AO1299" s="12">
        <v>0</v>
      </c>
      <c r="AP1299" s="12">
        <v>0</v>
      </c>
      <c r="AR1299" s="12">
        <v>0</v>
      </c>
      <c r="AS1299" s="12">
        <v>0</v>
      </c>
      <c r="AU1299" s="12">
        <v>0</v>
      </c>
      <c r="AV1299" s="12">
        <v>0</v>
      </c>
      <c r="AX1299" s="12">
        <v>0</v>
      </c>
      <c r="AY1299" s="12">
        <v>0</v>
      </c>
    </row>
    <row r="1300" spans="2:51" x14ac:dyDescent="0.25">
      <c r="B1300" s="2">
        <v>0</v>
      </c>
      <c r="C1300" s="1">
        <v>0</v>
      </c>
      <c r="D1300" s="2">
        <v>0</v>
      </c>
      <c r="E1300" s="2">
        <v>0</v>
      </c>
      <c r="F1300" s="2">
        <v>0</v>
      </c>
      <c r="G1300" s="3">
        <v>0</v>
      </c>
      <c r="H1300" s="3">
        <v>0</v>
      </c>
      <c r="J1300" s="14">
        <v>0</v>
      </c>
      <c r="K1300" s="14">
        <v>0</v>
      </c>
      <c r="N1300" s="14">
        <v>0</v>
      </c>
      <c r="O1300" s="14">
        <v>0</v>
      </c>
      <c r="Q1300" s="12">
        <v>0</v>
      </c>
      <c r="R1300" s="12">
        <v>0</v>
      </c>
      <c r="T1300" s="12">
        <v>0</v>
      </c>
      <c r="U1300" s="12">
        <v>0</v>
      </c>
      <c r="W1300" s="12">
        <v>0</v>
      </c>
      <c r="X1300" s="12">
        <v>0</v>
      </c>
      <c r="Z1300" s="12">
        <v>0</v>
      </c>
      <c r="AA1300" s="12">
        <v>0</v>
      </c>
      <c r="AC1300" s="12">
        <v>0</v>
      </c>
      <c r="AD1300" s="12">
        <v>0</v>
      </c>
      <c r="AF1300" s="12">
        <v>0</v>
      </c>
      <c r="AG1300" s="12">
        <v>0</v>
      </c>
      <c r="AI1300" s="12">
        <v>0</v>
      </c>
      <c r="AJ1300" s="12">
        <v>0</v>
      </c>
      <c r="AL1300" s="12">
        <v>0</v>
      </c>
      <c r="AM1300" s="12">
        <v>0</v>
      </c>
      <c r="AO1300" s="12">
        <v>0</v>
      </c>
      <c r="AP1300" s="12">
        <v>0</v>
      </c>
      <c r="AR1300" s="12">
        <v>0</v>
      </c>
      <c r="AS1300" s="12">
        <v>0</v>
      </c>
      <c r="AU1300" s="12">
        <v>0</v>
      </c>
      <c r="AV1300" s="12">
        <v>0</v>
      </c>
      <c r="AX1300" s="12">
        <v>0</v>
      </c>
      <c r="AY1300" s="12">
        <v>0</v>
      </c>
    </row>
    <row r="1301" spans="2:51" x14ac:dyDescent="0.25">
      <c r="B1301" s="2">
        <v>0</v>
      </c>
      <c r="C1301" s="1">
        <v>0</v>
      </c>
      <c r="D1301" s="2">
        <v>0</v>
      </c>
      <c r="E1301" s="2">
        <v>0</v>
      </c>
      <c r="F1301" s="2">
        <v>0</v>
      </c>
      <c r="G1301" s="3">
        <v>0</v>
      </c>
      <c r="H1301" s="3">
        <v>0</v>
      </c>
      <c r="J1301" s="14">
        <v>0</v>
      </c>
      <c r="K1301" s="14">
        <v>0</v>
      </c>
      <c r="N1301" s="14">
        <v>0</v>
      </c>
      <c r="O1301" s="14">
        <v>0</v>
      </c>
      <c r="Q1301" s="12">
        <v>0</v>
      </c>
      <c r="R1301" s="12">
        <v>0</v>
      </c>
      <c r="T1301" s="12">
        <v>0</v>
      </c>
      <c r="U1301" s="12">
        <v>0</v>
      </c>
      <c r="W1301" s="12">
        <v>0</v>
      </c>
      <c r="X1301" s="12">
        <v>0</v>
      </c>
      <c r="Z1301" s="12">
        <v>0</v>
      </c>
      <c r="AA1301" s="12">
        <v>0</v>
      </c>
      <c r="AC1301" s="12">
        <v>0</v>
      </c>
      <c r="AD1301" s="12">
        <v>0</v>
      </c>
      <c r="AF1301" s="12">
        <v>0</v>
      </c>
      <c r="AG1301" s="12">
        <v>0</v>
      </c>
      <c r="AI1301" s="12">
        <v>0</v>
      </c>
      <c r="AJ1301" s="12">
        <v>0</v>
      </c>
      <c r="AL1301" s="12">
        <v>0</v>
      </c>
      <c r="AM1301" s="12">
        <v>0</v>
      </c>
      <c r="AO1301" s="12">
        <v>0</v>
      </c>
      <c r="AP1301" s="12">
        <v>0</v>
      </c>
      <c r="AR1301" s="12">
        <v>0</v>
      </c>
      <c r="AS1301" s="12">
        <v>0</v>
      </c>
      <c r="AU1301" s="12">
        <v>0</v>
      </c>
      <c r="AV1301" s="12">
        <v>0</v>
      </c>
      <c r="AX1301" s="12">
        <v>0</v>
      </c>
      <c r="AY1301" s="12">
        <v>0</v>
      </c>
    </row>
    <row r="1302" spans="2:51" x14ac:dyDescent="0.25">
      <c r="B1302" s="2">
        <v>0</v>
      </c>
      <c r="C1302" s="1">
        <v>0</v>
      </c>
      <c r="D1302" s="2">
        <v>0</v>
      </c>
      <c r="E1302" s="2">
        <v>0</v>
      </c>
      <c r="F1302" s="2">
        <v>0</v>
      </c>
      <c r="G1302" s="3">
        <v>0</v>
      </c>
      <c r="H1302" s="3">
        <v>0</v>
      </c>
      <c r="J1302" s="14">
        <v>0</v>
      </c>
      <c r="K1302" s="14">
        <v>0</v>
      </c>
      <c r="N1302" s="14">
        <v>0</v>
      </c>
      <c r="O1302" s="14">
        <v>0</v>
      </c>
      <c r="Q1302" s="12">
        <v>0</v>
      </c>
      <c r="R1302" s="12">
        <v>0</v>
      </c>
      <c r="T1302" s="12">
        <v>0</v>
      </c>
      <c r="U1302" s="12">
        <v>0</v>
      </c>
      <c r="W1302" s="12">
        <v>0</v>
      </c>
      <c r="X1302" s="12">
        <v>0</v>
      </c>
      <c r="Z1302" s="12">
        <v>0</v>
      </c>
      <c r="AA1302" s="12">
        <v>0</v>
      </c>
      <c r="AC1302" s="12">
        <v>0</v>
      </c>
      <c r="AD1302" s="12">
        <v>0</v>
      </c>
      <c r="AF1302" s="12">
        <v>0</v>
      </c>
      <c r="AG1302" s="12">
        <v>0</v>
      </c>
      <c r="AI1302" s="12">
        <v>0</v>
      </c>
      <c r="AJ1302" s="12">
        <v>0</v>
      </c>
      <c r="AL1302" s="12">
        <v>0</v>
      </c>
      <c r="AM1302" s="12">
        <v>0</v>
      </c>
      <c r="AO1302" s="12">
        <v>0</v>
      </c>
      <c r="AP1302" s="12">
        <v>0</v>
      </c>
      <c r="AR1302" s="12">
        <v>0</v>
      </c>
      <c r="AS1302" s="12">
        <v>0</v>
      </c>
      <c r="AU1302" s="12">
        <v>0</v>
      </c>
      <c r="AV1302" s="12">
        <v>0</v>
      </c>
      <c r="AX1302" s="12">
        <v>0</v>
      </c>
      <c r="AY1302" s="12">
        <v>0</v>
      </c>
    </row>
    <row r="1303" spans="2:51" x14ac:dyDescent="0.25">
      <c r="B1303" s="2">
        <v>0</v>
      </c>
      <c r="C1303" s="1">
        <v>0</v>
      </c>
      <c r="D1303" s="2">
        <v>0</v>
      </c>
      <c r="E1303" s="2">
        <v>0</v>
      </c>
      <c r="F1303" s="2">
        <v>0</v>
      </c>
      <c r="G1303" s="3">
        <v>0</v>
      </c>
      <c r="H1303" s="3">
        <v>0</v>
      </c>
      <c r="J1303" s="14">
        <v>0</v>
      </c>
      <c r="K1303" s="14">
        <v>0</v>
      </c>
      <c r="N1303" s="14">
        <v>0</v>
      </c>
      <c r="O1303" s="14">
        <v>0</v>
      </c>
      <c r="Q1303" s="12">
        <v>0</v>
      </c>
      <c r="R1303" s="12">
        <v>0</v>
      </c>
      <c r="T1303" s="12">
        <v>0</v>
      </c>
      <c r="U1303" s="12">
        <v>0</v>
      </c>
      <c r="W1303" s="12">
        <v>0</v>
      </c>
      <c r="X1303" s="12">
        <v>0</v>
      </c>
      <c r="Z1303" s="12">
        <v>0</v>
      </c>
      <c r="AA1303" s="12">
        <v>0</v>
      </c>
      <c r="AC1303" s="12">
        <v>0</v>
      </c>
      <c r="AD1303" s="12">
        <v>0</v>
      </c>
      <c r="AF1303" s="12">
        <v>0</v>
      </c>
      <c r="AG1303" s="12">
        <v>0</v>
      </c>
      <c r="AI1303" s="12">
        <v>0</v>
      </c>
      <c r="AJ1303" s="12">
        <v>0</v>
      </c>
      <c r="AL1303" s="12">
        <v>0</v>
      </c>
      <c r="AM1303" s="12">
        <v>0</v>
      </c>
      <c r="AO1303" s="12">
        <v>0</v>
      </c>
      <c r="AP1303" s="12">
        <v>0</v>
      </c>
      <c r="AR1303" s="12">
        <v>0</v>
      </c>
      <c r="AS1303" s="12">
        <v>0</v>
      </c>
      <c r="AU1303" s="12">
        <v>0</v>
      </c>
      <c r="AV1303" s="12">
        <v>0</v>
      </c>
      <c r="AX1303" s="12">
        <v>0</v>
      </c>
      <c r="AY1303" s="12">
        <v>0</v>
      </c>
    </row>
    <row r="1304" spans="2:51" x14ac:dyDescent="0.25">
      <c r="B1304" s="2">
        <v>0</v>
      </c>
      <c r="C1304" s="1">
        <v>0</v>
      </c>
      <c r="D1304" s="2">
        <v>0</v>
      </c>
      <c r="E1304" s="2">
        <v>0</v>
      </c>
      <c r="F1304" s="2">
        <v>0</v>
      </c>
      <c r="G1304" s="3">
        <v>0</v>
      </c>
      <c r="H1304" s="3">
        <v>0</v>
      </c>
      <c r="J1304" s="14">
        <v>0</v>
      </c>
      <c r="K1304" s="14">
        <v>0</v>
      </c>
      <c r="N1304" s="14">
        <v>0</v>
      </c>
      <c r="O1304" s="14">
        <v>0</v>
      </c>
      <c r="Q1304" s="12">
        <v>0</v>
      </c>
      <c r="R1304" s="12">
        <v>0</v>
      </c>
      <c r="T1304" s="12">
        <v>0</v>
      </c>
      <c r="U1304" s="12">
        <v>0</v>
      </c>
      <c r="W1304" s="12">
        <v>0</v>
      </c>
      <c r="X1304" s="12">
        <v>0</v>
      </c>
      <c r="Z1304" s="12">
        <v>0</v>
      </c>
      <c r="AA1304" s="12">
        <v>0</v>
      </c>
      <c r="AC1304" s="12">
        <v>0</v>
      </c>
      <c r="AD1304" s="12">
        <v>0</v>
      </c>
      <c r="AF1304" s="12">
        <v>0</v>
      </c>
      <c r="AG1304" s="12">
        <v>0</v>
      </c>
      <c r="AI1304" s="12">
        <v>0</v>
      </c>
      <c r="AJ1304" s="12">
        <v>0</v>
      </c>
      <c r="AL1304" s="12">
        <v>0</v>
      </c>
      <c r="AM1304" s="12">
        <v>0</v>
      </c>
      <c r="AO1304" s="12">
        <v>0</v>
      </c>
      <c r="AP1304" s="12">
        <v>0</v>
      </c>
      <c r="AR1304" s="12">
        <v>0</v>
      </c>
      <c r="AS1304" s="12">
        <v>0</v>
      </c>
      <c r="AU1304" s="12">
        <v>0</v>
      </c>
      <c r="AV1304" s="12">
        <v>0</v>
      </c>
      <c r="AX1304" s="12">
        <v>0</v>
      </c>
      <c r="AY1304" s="12">
        <v>0</v>
      </c>
    </row>
    <row r="1305" spans="2:51" x14ac:dyDescent="0.25">
      <c r="B1305" s="2">
        <v>0</v>
      </c>
      <c r="C1305" s="1">
        <v>0</v>
      </c>
      <c r="D1305" s="2">
        <v>0</v>
      </c>
      <c r="E1305" s="2">
        <v>0</v>
      </c>
      <c r="F1305" s="2">
        <v>0</v>
      </c>
      <c r="G1305" s="3">
        <v>0</v>
      </c>
      <c r="H1305" s="3">
        <v>0</v>
      </c>
      <c r="J1305" s="14">
        <v>0</v>
      </c>
      <c r="K1305" s="14">
        <v>0</v>
      </c>
      <c r="N1305" s="14">
        <v>0</v>
      </c>
      <c r="O1305" s="14">
        <v>0</v>
      </c>
      <c r="Q1305" s="12">
        <v>0</v>
      </c>
      <c r="R1305" s="12">
        <v>0</v>
      </c>
      <c r="T1305" s="12">
        <v>0</v>
      </c>
      <c r="U1305" s="12">
        <v>0</v>
      </c>
      <c r="W1305" s="12">
        <v>0</v>
      </c>
      <c r="X1305" s="12">
        <v>0</v>
      </c>
      <c r="Z1305" s="12">
        <v>0</v>
      </c>
      <c r="AA1305" s="12">
        <v>0</v>
      </c>
      <c r="AC1305" s="12">
        <v>0</v>
      </c>
      <c r="AD1305" s="12">
        <v>0</v>
      </c>
      <c r="AF1305" s="12">
        <v>0</v>
      </c>
      <c r="AG1305" s="12">
        <v>0</v>
      </c>
      <c r="AI1305" s="12">
        <v>0</v>
      </c>
      <c r="AJ1305" s="12">
        <v>0</v>
      </c>
      <c r="AL1305" s="12">
        <v>0</v>
      </c>
      <c r="AM1305" s="12">
        <v>0</v>
      </c>
      <c r="AO1305" s="12">
        <v>0</v>
      </c>
      <c r="AP1305" s="12">
        <v>0</v>
      </c>
      <c r="AR1305" s="12">
        <v>0</v>
      </c>
      <c r="AS1305" s="12">
        <v>0</v>
      </c>
      <c r="AU1305" s="12">
        <v>0</v>
      </c>
      <c r="AV1305" s="12">
        <v>0</v>
      </c>
      <c r="AX1305" s="12">
        <v>0</v>
      </c>
      <c r="AY1305" s="12">
        <v>0</v>
      </c>
    </row>
    <row r="1306" spans="2:51" x14ac:dyDescent="0.25">
      <c r="B1306" s="2">
        <v>0</v>
      </c>
      <c r="C1306" s="1">
        <v>0</v>
      </c>
      <c r="D1306" s="2">
        <v>0</v>
      </c>
      <c r="E1306" s="2">
        <v>0</v>
      </c>
      <c r="F1306" s="2">
        <v>0</v>
      </c>
      <c r="G1306" s="3">
        <v>0</v>
      </c>
      <c r="H1306" s="3">
        <v>0</v>
      </c>
      <c r="J1306" s="14">
        <v>0</v>
      </c>
      <c r="K1306" s="14">
        <v>0</v>
      </c>
      <c r="N1306" s="14">
        <v>0</v>
      </c>
      <c r="O1306" s="14">
        <v>0</v>
      </c>
      <c r="Q1306" s="12">
        <v>0</v>
      </c>
      <c r="R1306" s="12">
        <v>0</v>
      </c>
      <c r="T1306" s="12">
        <v>0</v>
      </c>
      <c r="U1306" s="12">
        <v>0</v>
      </c>
      <c r="W1306" s="12">
        <v>0</v>
      </c>
      <c r="X1306" s="12">
        <v>0</v>
      </c>
      <c r="Z1306" s="12">
        <v>0</v>
      </c>
      <c r="AA1306" s="12">
        <v>0</v>
      </c>
      <c r="AC1306" s="12">
        <v>0</v>
      </c>
      <c r="AD1306" s="12">
        <v>0</v>
      </c>
      <c r="AF1306" s="12">
        <v>0</v>
      </c>
      <c r="AG1306" s="12">
        <v>0</v>
      </c>
      <c r="AI1306" s="12">
        <v>0</v>
      </c>
      <c r="AJ1306" s="12">
        <v>0</v>
      </c>
      <c r="AL1306" s="12">
        <v>0</v>
      </c>
      <c r="AM1306" s="12">
        <v>0</v>
      </c>
      <c r="AO1306" s="12">
        <v>0</v>
      </c>
      <c r="AP1306" s="12">
        <v>0</v>
      </c>
      <c r="AR1306" s="12">
        <v>0</v>
      </c>
      <c r="AS1306" s="12">
        <v>0</v>
      </c>
      <c r="AU1306" s="12">
        <v>0</v>
      </c>
      <c r="AV1306" s="12">
        <v>0</v>
      </c>
      <c r="AX1306" s="12">
        <v>0</v>
      </c>
      <c r="AY1306" s="12">
        <v>0</v>
      </c>
    </row>
    <row r="1307" spans="2:51" x14ac:dyDescent="0.25">
      <c r="B1307" s="2">
        <v>0</v>
      </c>
      <c r="C1307" s="1">
        <v>0</v>
      </c>
      <c r="D1307" s="2">
        <v>0</v>
      </c>
      <c r="E1307" s="2">
        <v>0</v>
      </c>
      <c r="F1307" s="2">
        <v>0</v>
      </c>
      <c r="G1307" s="3">
        <v>0</v>
      </c>
      <c r="H1307" s="3">
        <v>0</v>
      </c>
      <c r="J1307" s="14">
        <v>0</v>
      </c>
      <c r="K1307" s="14">
        <v>0</v>
      </c>
      <c r="N1307" s="14">
        <v>0</v>
      </c>
      <c r="O1307" s="14">
        <v>0</v>
      </c>
      <c r="Q1307" s="12">
        <v>0</v>
      </c>
      <c r="R1307" s="12">
        <v>0</v>
      </c>
      <c r="T1307" s="12">
        <v>0</v>
      </c>
      <c r="U1307" s="12">
        <v>0</v>
      </c>
      <c r="W1307" s="12">
        <v>0</v>
      </c>
      <c r="X1307" s="12">
        <v>0</v>
      </c>
      <c r="Z1307" s="12">
        <v>0</v>
      </c>
      <c r="AA1307" s="12">
        <v>0</v>
      </c>
      <c r="AC1307" s="12">
        <v>0</v>
      </c>
      <c r="AD1307" s="12">
        <v>0</v>
      </c>
      <c r="AF1307" s="12">
        <v>0</v>
      </c>
      <c r="AG1307" s="12">
        <v>0</v>
      </c>
      <c r="AI1307" s="12">
        <v>0</v>
      </c>
      <c r="AJ1307" s="12">
        <v>0</v>
      </c>
      <c r="AL1307" s="12">
        <v>0</v>
      </c>
      <c r="AM1307" s="12">
        <v>0</v>
      </c>
      <c r="AO1307" s="12">
        <v>0</v>
      </c>
      <c r="AP1307" s="12">
        <v>0</v>
      </c>
      <c r="AR1307" s="12">
        <v>0</v>
      </c>
      <c r="AS1307" s="12">
        <v>0</v>
      </c>
      <c r="AU1307" s="12">
        <v>0</v>
      </c>
      <c r="AV1307" s="12">
        <v>0</v>
      </c>
      <c r="AX1307" s="12">
        <v>0</v>
      </c>
      <c r="AY1307" s="12">
        <v>0</v>
      </c>
    </row>
    <row r="1308" spans="2:51" x14ac:dyDescent="0.25">
      <c r="B1308" s="2">
        <v>0</v>
      </c>
      <c r="C1308" s="1">
        <v>0</v>
      </c>
      <c r="D1308" s="2">
        <v>0</v>
      </c>
      <c r="E1308" s="2">
        <v>0</v>
      </c>
      <c r="F1308" s="2">
        <v>0</v>
      </c>
      <c r="G1308" s="3">
        <v>0</v>
      </c>
      <c r="H1308" s="3">
        <v>0</v>
      </c>
      <c r="J1308" s="14">
        <v>0</v>
      </c>
      <c r="K1308" s="14">
        <v>0</v>
      </c>
      <c r="N1308" s="14">
        <v>0</v>
      </c>
      <c r="O1308" s="14">
        <v>0</v>
      </c>
      <c r="Q1308" s="12">
        <v>0</v>
      </c>
      <c r="R1308" s="12">
        <v>0</v>
      </c>
      <c r="T1308" s="12">
        <v>0</v>
      </c>
      <c r="U1308" s="12">
        <v>0</v>
      </c>
      <c r="W1308" s="12">
        <v>0</v>
      </c>
      <c r="X1308" s="12">
        <v>0</v>
      </c>
      <c r="Z1308" s="12">
        <v>0</v>
      </c>
      <c r="AA1308" s="12">
        <v>0</v>
      </c>
      <c r="AC1308" s="12">
        <v>0</v>
      </c>
      <c r="AD1308" s="12">
        <v>0</v>
      </c>
      <c r="AF1308" s="12">
        <v>0</v>
      </c>
      <c r="AG1308" s="12">
        <v>0</v>
      </c>
      <c r="AI1308" s="12">
        <v>0</v>
      </c>
      <c r="AJ1308" s="12">
        <v>0</v>
      </c>
      <c r="AL1308" s="12">
        <v>0</v>
      </c>
      <c r="AM1308" s="12">
        <v>0</v>
      </c>
      <c r="AO1308" s="12">
        <v>0</v>
      </c>
      <c r="AP1308" s="12">
        <v>0</v>
      </c>
      <c r="AR1308" s="12">
        <v>0</v>
      </c>
      <c r="AS1308" s="12">
        <v>0</v>
      </c>
      <c r="AU1308" s="12">
        <v>0</v>
      </c>
      <c r="AV1308" s="12">
        <v>0</v>
      </c>
      <c r="AX1308" s="12">
        <v>0</v>
      </c>
      <c r="AY1308" s="12">
        <v>0</v>
      </c>
    </row>
    <row r="1309" spans="2:51" x14ac:dyDescent="0.25">
      <c r="B1309" s="2">
        <v>0</v>
      </c>
      <c r="C1309" s="1">
        <v>0</v>
      </c>
      <c r="D1309" s="2">
        <v>0</v>
      </c>
      <c r="E1309" s="2">
        <v>0</v>
      </c>
      <c r="F1309" s="2">
        <v>0</v>
      </c>
      <c r="G1309" s="3">
        <v>0</v>
      </c>
      <c r="H1309" s="3">
        <v>0</v>
      </c>
      <c r="J1309" s="14">
        <v>0</v>
      </c>
      <c r="K1309" s="14">
        <v>0</v>
      </c>
      <c r="N1309" s="14">
        <v>0</v>
      </c>
      <c r="O1309" s="14">
        <v>0</v>
      </c>
      <c r="Q1309" s="12">
        <v>0</v>
      </c>
      <c r="R1309" s="12">
        <v>0</v>
      </c>
      <c r="T1309" s="12">
        <v>0</v>
      </c>
      <c r="U1309" s="12">
        <v>0</v>
      </c>
      <c r="W1309" s="12">
        <v>0</v>
      </c>
      <c r="X1309" s="12">
        <v>0</v>
      </c>
      <c r="Z1309" s="12">
        <v>0</v>
      </c>
      <c r="AA1309" s="12">
        <v>0</v>
      </c>
      <c r="AC1309" s="12">
        <v>0</v>
      </c>
      <c r="AD1309" s="12">
        <v>0</v>
      </c>
      <c r="AF1309" s="12">
        <v>0</v>
      </c>
      <c r="AG1309" s="12">
        <v>0</v>
      </c>
      <c r="AI1309" s="12">
        <v>0</v>
      </c>
      <c r="AJ1309" s="12">
        <v>0</v>
      </c>
      <c r="AL1309" s="12">
        <v>0</v>
      </c>
      <c r="AM1309" s="12">
        <v>0</v>
      </c>
      <c r="AO1309" s="12">
        <v>0</v>
      </c>
      <c r="AP1309" s="12">
        <v>0</v>
      </c>
      <c r="AR1309" s="12">
        <v>0</v>
      </c>
      <c r="AS1309" s="12">
        <v>0</v>
      </c>
      <c r="AU1309" s="12">
        <v>0</v>
      </c>
      <c r="AV1309" s="12">
        <v>0</v>
      </c>
      <c r="AX1309" s="12">
        <v>0</v>
      </c>
      <c r="AY1309" s="12">
        <v>0</v>
      </c>
    </row>
    <row r="1310" spans="2:51" x14ac:dyDescent="0.25">
      <c r="B1310" s="2">
        <v>0</v>
      </c>
      <c r="C1310" s="1">
        <v>0</v>
      </c>
      <c r="D1310" s="2">
        <v>0</v>
      </c>
      <c r="E1310" s="2">
        <v>0</v>
      </c>
      <c r="F1310" s="2">
        <v>0</v>
      </c>
      <c r="G1310" s="3">
        <v>0</v>
      </c>
      <c r="H1310" s="3">
        <v>0</v>
      </c>
      <c r="J1310" s="14">
        <v>0</v>
      </c>
      <c r="K1310" s="14">
        <v>0</v>
      </c>
      <c r="N1310" s="14">
        <v>0</v>
      </c>
      <c r="O1310" s="14">
        <v>0</v>
      </c>
      <c r="Q1310" s="12">
        <v>0</v>
      </c>
      <c r="R1310" s="12">
        <v>0</v>
      </c>
      <c r="T1310" s="12">
        <v>0</v>
      </c>
      <c r="U1310" s="12">
        <v>0</v>
      </c>
      <c r="W1310" s="12">
        <v>0</v>
      </c>
      <c r="X1310" s="12">
        <v>0</v>
      </c>
      <c r="Z1310" s="12">
        <v>0</v>
      </c>
      <c r="AA1310" s="12">
        <v>0</v>
      </c>
      <c r="AC1310" s="12">
        <v>0</v>
      </c>
      <c r="AD1310" s="12">
        <v>0</v>
      </c>
      <c r="AF1310" s="12">
        <v>0</v>
      </c>
      <c r="AG1310" s="12">
        <v>0</v>
      </c>
      <c r="AI1310" s="12">
        <v>0</v>
      </c>
      <c r="AJ1310" s="12">
        <v>0</v>
      </c>
      <c r="AL1310" s="12">
        <v>0</v>
      </c>
      <c r="AM1310" s="12">
        <v>0</v>
      </c>
      <c r="AO1310" s="12">
        <v>0</v>
      </c>
      <c r="AP1310" s="12">
        <v>0</v>
      </c>
      <c r="AR1310" s="12">
        <v>0</v>
      </c>
      <c r="AS1310" s="12">
        <v>0</v>
      </c>
      <c r="AU1310" s="12">
        <v>0</v>
      </c>
      <c r="AV1310" s="12">
        <v>0</v>
      </c>
      <c r="AX1310" s="12">
        <v>0</v>
      </c>
      <c r="AY1310" s="12">
        <v>0</v>
      </c>
    </row>
    <row r="1311" spans="2:51" x14ac:dyDescent="0.25">
      <c r="B1311" s="2">
        <v>0</v>
      </c>
      <c r="C1311" s="1">
        <v>0</v>
      </c>
      <c r="D1311" s="2">
        <v>0</v>
      </c>
      <c r="E1311" s="2">
        <v>0</v>
      </c>
      <c r="F1311" s="2">
        <v>0</v>
      </c>
      <c r="G1311" s="3">
        <v>0</v>
      </c>
      <c r="H1311" s="3">
        <v>0</v>
      </c>
      <c r="J1311" s="14">
        <v>0</v>
      </c>
      <c r="K1311" s="14">
        <v>0</v>
      </c>
      <c r="N1311" s="14">
        <v>0</v>
      </c>
      <c r="O1311" s="14">
        <v>0</v>
      </c>
      <c r="Q1311" s="12">
        <v>0</v>
      </c>
      <c r="R1311" s="12">
        <v>0</v>
      </c>
      <c r="T1311" s="12">
        <v>0</v>
      </c>
      <c r="U1311" s="12">
        <v>0</v>
      </c>
      <c r="W1311" s="12">
        <v>0</v>
      </c>
      <c r="X1311" s="12">
        <v>0</v>
      </c>
      <c r="Z1311" s="12">
        <v>0</v>
      </c>
      <c r="AA1311" s="12">
        <v>0</v>
      </c>
      <c r="AC1311" s="12">
        <v>0</v>
      </c>
      <c r="AD1311" s="12">
        <v>0</v>
      </c>
      <c r="AF1311" s="12">
        <v>0</v>
      </c>
      <c r="AG1311" s="12">
        <v>0</v>
      </c>
      <c r="AI1311" s="12">
        <v>0</v>
      </c>
      <c r="AJ1311" s="12">
        <v>0</v>
      </c>
      <c r="AL1311" s="12">
        <v>0</v>
      </c>
      <c r="AM1311" s="12">
        <v>0</v>
      </c>
      <c r="AO1311" s="12">
        <v>0</v>
      </c>
      <c r="AP1311" s="12">
        <v>0</v>
      </c>
      <c r="AR1311" s="12">
        <v>0</v>
      </c>
      <c r="AS1311" s="12">
        <v>0</v>
      </c>
      <c r="AU1311" s="12">
        <v>0</v>
      </c>
      <c r="AV1311" s="12">
        <v>0</v>
      </c>
      <c r="AX1311" s="12">
        <v>0</v>
      </c>
      <c r="AY1311" s="12">
        <v>0</v>
      </c>
    </row>
    <row r="1312" spans="2:51" x14ac:dyDescent="0.25">
      <c r="B1312" s="2">
        <v>0</v>
      </c>
      <c r="C1312" s="1">
        <v>0</v>
      </c>
      <c r="D1312" s="2">
        <v>0</v>
      </c>
      <c r="E1312" s="2">
        <v>0</v>
      </c>
      <c r="F1312" s="2">
        <v>0</v>
      </c>
      <c r="G1312" s="3">
        <v>0</v>
      </c>
      <c r="H1312" s="3">
        <v>0</v>
      </c>
      <c r="J1312" s="14">
        <v>0</v>
      </c>
      <c r="K1312" s="14">
        <v>0</v>
      </c>
      <c r="N1312" s="14">
        <v>0</v>
      </c>
      <c r="O1312" s="14">
        <v>0</v>
      </c>
      <c r="Q1312" s="12">
        <v>0</v>
      </c>
      <c r="R1312" s="12">
        <v>0</v>
      </c>
      <c r="T1312" s="12">
        <v>0</v>
      </c>
      <c r="U1312" s="12">
        <v>0</v>
      </c>
      <c r="W1312" s="12">
        <v>0</v>
      </c>
      <c r="X1312" s="12">
        <v>0</v>
      </c>
      <c r="Z1312" s="12">
        <v>0</v>
      </c>
      <c r="AA1312" s="12">
        <v>0</v>
      </c>
      <c r="AC1312" s="12">
        <v>0</v>
      </c>
      <c r="AD1312" s="12">
        <v>0</v>
      </c>
      <c r="AF1312" s="12">
        <v>0</v>
      </c>
      <c r="AG1312" s="12">
        <v>0</v>
      </c>
      <c r="AI1312" s="12">
        <v>0</v>
      </c>
      <c r="AJ1312" s="12">
        <v>0</v>
      </c>
      <c r="AL1312" s="12">
        <v>0</v>
      </c>
      <c r="AM1312" s="12">
        <v>0</v>
      </c>
      <c r="AO1312" s="12">
        <v>0</v>
      </c>
      <c r="AP1312" s="12">
        <v>0</v>
      </c>
      <c r="AR1312" s="12">
        <v>0</v>
      </c>
      <c r="AS1312" s="12">
        <v>0</v>
      </c>
      <c r="AU1312" s="12">
        <v>0</v>
      </c>
      <c r="AV1312" s="12">
        <v>0</v>
      </c>
      <c r="AX1312" s="12">
        <v>0</v>
      </c>
      <c r="AY1312" s="12">
        <v>0</v>
      </c>
    </row>
    <row r="1313" spans="2:51" x14ac:dyDescent="0.25">
      <c r="B1313" s="2">
        <v>0</v>
      </c>
      <c r="C1313" s="1">
        <v>0</v>
      </c>
      <c r="D1313" s="2">
        <v>0</v>
      </c>
      <c r="E1313" s="2">
        <v>0</v>
      </c>
      <c r="F1313" s="2">
        <v>0</v>
      </c>
      <c r="G1313" s="3">
        <v>0</v>
      </c>
      <c r="H1313" s="3">
        <v>0</v>
      </c>
      <c r="J1313" s="14">
        <v>0</v>
      </c>
      <c r="K1313" s="14">
        <v>0</v>
      </c>
      <c r="N1313" s="14">
        <v>0</v>
      </c>
      <c r="O1313" s="14">
        <v>0</v>
      </c>
      <c r="Q1313" s="12">
        <v>0</v>
      </c>
      <c r="R1313" s="12">
        <v>0</v>
      </c>
      <c r="T1313" s="12">
        <v>0</v>
      </c>
      <c r="U1313" s="12">
        <v>0</v>
      </c>
      <c r="W1313" s="12">
        <v>0</v>
      </c>
      <c r="X1313" s="12">
        <v>0</v>
      </c>
      <c r="Z1313" s="12">
        <v>0</v>
      </c>
      <c r="AA1313" s="12">
        <v>0</v>
      </c>
      <c r="AC1313" s="12">
        <v>0</v>
      </c>
      <c r="AD1313" s="12">
        <v>0</v>
      </c>
      <c r="AF1313" s="12">
        <v>0</v>
      </c>
      <c r="AG1313" s="12">
        <v>0</v>
      </c>
      <c r="AI1313" s="12">
        <v>0</v>
      </c>
      <c r="AJ1313" s="12">
        <v>0</v>
      </c>
      <c r="AL1313" s="12">
        <v>0</v>
      </c>
      <c r="AM1313" s="12">
        <v>0</v>
      </c>
      <c r="AO1313" s="12">
        <v>0</v>
      </c>
      <c r="AP1313" s="12">
        <v>0</v>
      </c>
      <c r="AR1313" s="12">
        <v>0</v>
      </c>
      <c r="AS1313" s="12">
        <v>0</v>
      </c>
      <c r="AU1313" s="12">
        <v>0</v>
      </c>
      <c r="AV1313" s="12">
        <v>0</v>
      </c>
      <c r="AX1313" s="12">
        <v>0</v>
      </c>
      <c r="AY1313" s="12">
        <v>0</v>
      </c>
    </row>
    <row r="1314" spans="2:51" x14ac:dyDescent="0.25">
      <c r="B1314" s="2">
        <v>0</v>
      </c>
      <c r="C1314" s="1">
        <v>0</v>
      </c>
      <c r="D1314" s="2">
        <v>0</v>
      </c>
      <c r="E1314" s="2">
        <v>0</v>
      </c>
      <c r="F1314" s="2">
        <v>0</v>
      </c>
      <c r="G1314" s="3">
        <v>0</v>
      </c>
      <c r="H1314" s="3">
        <v>0</v>
      </c>
      <c r="J1314" s="14">
        <v>0</v>
      </c>
      <c r="K1314" s="14">
        <v>0</v>
      </c>
      <c r="N1314" s="14">
        <v>0</v>
      </c>
      <c r="O1314" s="14">
        <v>0</v>
      </c>
      <c r="Q1314" s="12">
        <v>0</v>
      </c>
      <c r="R1314" s="12">
        <v>0</v>
      </c>
      <c r="T1314" s="12">
        <v>0</v>
      </c>
      <c r="U1314" s="12">
        <v>0</v>
      </c>
      <c r="W1314" s="12">
        <v>0</v>
      </c>
      <c r="X1314" s="12">
        <v>0</v>
      </c>
      <c r="Z1314" s="12">
        <v>0</v>
      </c>
      <c r="AA1314" s="12">
        <v>0</v>
      </c>
      <c r="AC1314" s="12">
        <v>0</v>
      </c>
      <c r="AD1314" s="12">
        <v>0</v>
      </c>
      <c r="AF1314" s="12">
        <v>0</v>
      </c>
      <c r="AG1314" s="12">
        <v>0</v>
      </c>
      <c r="AI1314" s="12">
        <v>0</v>
      </c>
      <c r="AJ1314" s="12">
        <v>0</v>
      </c>
      <c r="AL1314" s="12">
        <v>0</v>
      </c>
      <c r="AM1314" s="12">
        <v>0</v>
      </c>
      <c r="AO1314" s="12">
        <v>0</v>
      </c>
      <c r="AP1314" s="12">
        <v>0</v>
      </c>
      <c r="AR1314" s="12">
        <v>0</v>
      </c>
      <c r="AS1314" s="12">
        <v>0</v>
      </c>
      <c r="AU1314" s="12">
        <v>0</v>
      </c>
      <c r="AV1314" s="12">
        <v>0</v>
      </c>
      <c r="AX1314" s="12">
        <v>0</v>
      </c>
      <c r="AY1314" s="12">
        <v>0</v>
      </c>
    </row>
    <row r="1315" spans="2:51" x14ac:dyDescent="0.25">
      <c r="B1315" s="2">
        <v>0</v>
      </c>
      <c r="C1315" s="1">
        <v>0</v>
      </c>
      <c r="D1315" s="2">
        <v>0</v>
      </c>
      <c r="E1315" s="2">
        <v>0</v>
      </c>
      <c r="F1315" s="2">
        <v>0</v>
      </c>
      <c r="G1315" s="3">
        <v>0</v>
      </c>
      <c r="H1315" s="3">
        <v>0</v>
      </c>
      <c r="J1315" s="14">
        <v>0</v>
      </c>
      <c r="K1315" s="14">
        <v>0</v>
      </c>
      <c r="N1315" s="14">
        <v>0</v>
      </c>
      <c r="O1315" s="14">
        <v>0</v>
      </c>
      <c r="Q1315" s="12">
        <v>0</v>
      </c>
      <c r="R1315" s="12">
        <v>0</v>
      </c>
      <c r="T1315" s="12">
        <v>0</v>
      </c>
      <c r="U1315" s="12">
        <v>0</v>
      </c>
      <c r="W1315" s="12">
        <v>0</v>
      </c>
      <c r="X1315" s="12">
        <v>0</v>
      </c>
      <c r="Z1315" s="12">
        <v>0</v>
      </c>
      <c r="AA1315" s="12">
        <v>0</v>
      </c>
      <c r="AC1315" s="12">
        <v>0</v>
      </c>
      <c r="AD1315" s="12">
        <v>0</v>
      </c>
      <c r="AF1315" s="12">
        <v>0</v>
      </c>
      <c r="AG1315" s="12">
        <v>0</v>
      </c>
      <c r="AI1315" s="12">
        <v>0</v>
      </c>
      <c r="AJ1315" s="12">
        <v>0</v>
      </c>
      <c r="AL1315" s="12">
        <v>0</v>
      </c>
      <c r="AM1315" s="12">
        <v>0</v>
      </c>
      <c r="AO1315" s="12">
        <v>0</v>
      </c>
      <c r="AP1315" s="12">
        <v>0</v>
      </c>
      <c r="AR1315" s="12">
        <v>0</v>
      </c>
      <c r="AS1315" s="12">
        <v>0</v>
      </c>
      <c r="AU1315" s="12">
        <v>0</v>
      </c>
      <c r="AV1315" s="12">
        <v>0</v>
      </c>
      <c r="AX1315" s="12">
        <v>0</v>
      </c>
      <c r="AY1315" s="12">
        <v>0</v>
      </c>
    </row>
    <row r="1316" spans="2:51" x14ac:dyDescent="0.25">
      <c r="B1316" s="2">
        <v>0</v>
      </c>
      <c r="C1316" s="1">
        <v>0</v>
      </c>
      <c r="D1316" s="2">
        <v>0</v>
      </c>
      <c r="E1316" s="2">
        <v>0</v>
      </c>
      <c r="F1316" s="2">
        <v>0</v>
      </c>
      <c r="G1316" s="3">
        <v>0</v>
      </c>
      <c r="H1316" s="3">
        <v>0</v>
      </c>
      <c r="J1316" s="14">
        <v>0</v>
      </c>
      <c r="K1316" s="14">
        <v>0</v>
      </c>
      <c r="N1316" s="14">
        <v>0</v>
      </c>
      <c r="O1316" s="14">
        <v>0</v>
      </c>
      <c r="Q1316" s="12">
        <v>0</v>
      </c>
      <c r="R1316" s="12">
        <v>0</v>
      </c>
      <c r="T1316" s="12">
        <v>0</v>
      </c>
      <c r="U1316" s="12">
        <v>0</v>
      </c>
      <c r="W1316" s="12">
        <v>0</v>
      </c>
      <c r="X1316" s="12">
        <v>0</v>
      </c>
      <c r="Z1316" s="12">
        <v>0</v>
      </c>
      <c r="AA1316" s="12">
        <v>0</v>
      </c>
      <c r="AC1316" s="12">
        <v>0</v>
      </c>
      <c r="AD1316" s="12">
        <v>0</v>
      </c>
      <c r="AF1316" s="12">
        <v>0</v>
      </c>
      <c r="AG1316" s="12">
        <v>0</v>
      </c>
      <c r="AI1316" s="12">
        <v>0</v>
      </c>
      <c r="AJ1316" s="12">
        <v>0</v>
      </c>
      <c r="AL1316" s="12">
        <v>0</v>
      </c>
      <c r="AM1316" s="12">
        <v>0</v>
      </c>
      <c r="AO1316" s="12">
        <v>0</v>
      </c>
      <c r="AP1316" s="12">
        <v>0</v>
      </c>
      <c r="AR1316" s="12">
        <v>0</v>
      </c>
      <c r="AS1316" s="12">
        <v>0</v>
      </c>
      <c r="AU1316" s="12">
        <v>0</v>
      </c>
      <c r="AV1316" s="12">
        <v>0</v>
      </c>
      <c r="AX1316" s="12">
        <v>0</v>
      </c>
      <c r="AY1316" s="12">
        <v>0</v>
      </c>
    </row>
    <row r="1317" spans="2:51" x14ac:dyDescent="0.25">
      <c r="B1317" s="2">
        <v>0</v>
      </c>
      <c r="C1317" s="1">
        <v>0</v>
      </c>
      <c r="D1317" s="2">
        <v>0</v>
      </c>
      <c r="E1317" s="2">
        <v>0</v>
      </c>
      <c r="F1317" s="2">
        <v>0</v>
      </c>
      <c r="G1317" s="3">
        <v>0</v>
      </c>
      <c r="H1317" s="3">
        <v>0</v>
      </c>
      <c r="J1317" s="14">
        <v>0</v>
      </c>
      <c r="K1317" s="14">
        <v>0</v>
      </c>
      <c r="N1317" s="14">
        <v>0</v>
      </c>
      <c r="O1317" s="14">
        <v>0</v>
      </c>
      <c r="Q1317" s="12">
        <v>0</v>
      </c>
      <c r="R1317" s="12">
        <v>0</v>
      </c>
      <c r="T1317" s="12">
        <v>0</v>
      </c>
      <c r="U1317" s="12">
        <v>0</v>
      </c>
      <c r="W1317" s="12">
        <v>0</v>
      </c>
      <c r="X1317" s="12">
        <v>0</v>
      </c>
      <c r="Z1317" s="12">
        <v>0</v>
      </c>
      <c r="AA1317" s="12">
        <v>0</v>
      </c>
      <c r="AC1317" s="12">
        <v>0</v>
      </c>
      <c r="AD1317" s="12">
        <v>0</v>
      </c>
      <c r="AF1317" s="12">
        <v>0</v>
      </c>
      <c r="AG1317" s="12">
        <v>0</v>
      </c>
      <c r="AI1317" s="12">
        <v>0</v>
      </c>
      <c r="AJ1317" s="12">
        <v>0</v>
      </c>
      <c r="AL1317" s="12">
        <v>0</v>
      </c>
      <c r="AM1317" s="12">
        <v>0</v>
      </c>
      <c r="AO1317" s="12">
        <v>0</v>
      </c>
      <c r="AP1317" s="12">
        <v>0</v>
      </c>
      <c r="AR1317" s="12">
        <v>0</v>
      </c>
      <c r="AS1317" s="12">
        <v>0</v>
      </c>
      <c r="AU1317" s="12">
        <v>0</v>
      </c>
      <c r="AV1317" s="12">
        <v>0</v>
      </c>
      <c r="AX1317" s="12">
        <v>0</v>
      </c>
      <c r="AY1317" s="12">
        <v>0</v>
      </c>
    </row>
    <row r="1318" spans="2:51" x14ac:dyDescent="0.25">
      <c r="B1318" s="2">
        <v>0</v>
      </c>
      <c r="C1318" s="1">
        <v>0</v>
      </c>
      <c r="D1318" s="2">
        <v>0</v>
      </c>
      <c r="E1318" s="2">
        <v>0</v>
      </c>
      <c r="F1318" s="2">
        <v>0</v>
      </c>
      <c r="G1318" s="3">
        <v>0</v>
      </c>
      <c r="H1318" s="3">
        <v>0</v>
      </c>
      <c r="J1318" s="14">
        <v>0</v>
      </c>
      <c r="K1318" s="14">
        <v>0</v>
      </c>
      <c r="N1318" s="14">
        <v>0</v>
      </c>
      <c r="O1318" s="14">
        <v>0</v>
      </c>
      <c r="Q1318" s="12">
        <v>0</v>
      </c>
      <c r="R1318" s="12">
        <v>0</v>
      </c>
      <c r="T1318" s="12">
        <v>0</v>
      </c>
      <c r="U1318" s="12">
        <v>0</v>
      </c>
      <c r="W1318" s="12">
        <v>0</v>
      </c>
      <c r="X1318" s="12">
        <v>0</v>
      </c>
      <c r="Z1318" s="12">
        <v>0</v>
      </c>
      <c r="AA1318" s="12">
        <v>0</v>
      </c>
      <c r="AC1318" s="12">
        <v>0</v>
      </c>
      <c r="AD1318" s="12">
        <v>0</v>
      </c>
      <c r="AF1318" s="12">
        <v>0</v>
      </c>
      <c r="AG1318" s="12">
        <v>0</v>
      </c>
      <c r="AI1318" s="12">
        <v>0</v>
      </c>
      <c r="AJ1318" s="12">
        <v>0</v>
      </c>
      <c r="AL1318" s="12">
        <v>0</v>
      </c>
      <c r="AM1318" s="12">
        <v>0</v>
      </c>
      <c r="AO1318" s="12">
        <v>0</v>
      </c>
      <c r="AP1318" s="12">
        <v>0</v>
      </c>
      <c r="AR1318" s="12">
        <v>0</v>
      </c>
      <c r="AS1318" s="12">
        <v>0</v>
      </c>
      <c r="AU1318" s="12">
        <v>0</v>
      </c>
      <c r="AV1318" s="12">
        <v>0</v>
      </c>
      <c r="AX1318" s="12">
        <v>0</v>
      </c>
      <c r="AY1318" s="12">
        <v>0</v>
      </c>
    </row>
    <row r="1319" spans="2:51" x14ac:dyDescent="0.25">
      <c r="B1319" s="2">
        <v>0</v>
      </c>
      <c r="C1319" s="1">
        <v>0</v>
      </c>
      <c r="D1319" s="2">
        <v>0</v>
      </c>
      <c r="E1319" s="2">
        <v>0</v>
      </c>
      <c r="F1319" s="2">
        <v>0</v>
      </c>
      <c r="G1319" s="3">
        <v>0</v>
      </c>
      <c r="H1319" s="3">
        <v>0</v>
      </c>
      <c r="J1319" s="14">
        <v>0</v>
      </c>
      <c r="K1319" s="14">
        <v>0</v>
      </c>
      <c r="N1319" s="14">
        <v>0</v>
      </c>
      <c r="O1319" s="14">
        <v>0</v>
      </c>
      <c r="Q1319" s="12">
        <v>0</v>
      </c>
      <c r="R1319" s="12">
        <v>0</v>
      </c>
      <c r="T1319" s="12">
        <v>0</v>
      </c>
      <c r="U1319" s="12">
        <v>0</v>
      </c>
      <c r="W1319" s="12">
        <v>0</v>
      </c>
      <c r="X1319" s="12">
        <v>0</v>
      </c>
      <c r="Z1319" s="12">
        <v>0</v>
      </c>
      <c r="AA1319" s="12">
        <v>0</v>
      </c>
      <c r="AC1319" s="12">
        <v>0</v>
      </c>
      <c r="AD1319" s="12">
        <v>0</v>
      </c>
      <c r="AF1319" s="12">
        <v>0</v>
      </c>
      <c r="AG1319" s="12">
        <v>0</v>
      </c>
      <c r="AI1319" s="12">
        <v>0</v>
      </c>
      <c r="AJ1319" s="12">
        <v>0</v>
      </c>
      <c r="AL1319" s="12">
        <v>0</v>
      </c>
      <c r="AM1319" s="12">
        <v>0</v>
      </c>
      <c r="AO1319" s="12">
        <v>0</v>
      </c>
      <c r="AP1319" s="12">
        <v>0</v>
      </c>
      <c r="AR1319" s="12">
        <v>0</v>
      </c>
      <c r="AS1319" s="12">
        <v>0</v>
      </c>
      <c r="AU1319" s="12">
        <v>0</v>
      </c>
      <c r="AV1319" s="12">
        <v>0</v>
      </c>
      <c r="AX1319" s="12">
        <v>0</v>
      </c>
      <c r="AY1319" s="12">
        <v>0</v>
      </c>
    </row>
    <row r="1320" spans="2:51" x14ac:dyDescent="0.25">
      <c r="B1320" s="2">
        <v>0</v>
      </c>
      <c r="C1320" s="1">
        <v>0</v>
      </c>
      <c r="D1320" s="2">
        <v>0</v>
      </c>
      <c r="E1320" s="2">
        <v>0</v>
      </c>
      <c r="F1320" s="2">
        <v>0</v>
      </c>
      <c r="G1320" s="3">
        <v>0</v>
      </c>
      <c r="H1320" s="3">
        <v>0</v>
      </c>
      <c r="J1320" s="14">
        <v>0</v>
      </c>
      <c r="K1320" s="14">
        <v>0</v>
      </c>
      <c r="N1320" s="14">
        <v>0</v>
      </c>
      <c r="O1320" s="14">
        <v>0</v>
      </c>
      <c r="Q1320" s="12">
        <v>0</v>
      </c>
      <c r="R1320" s="12">
        <v>0</v>
      </c>
      <c r="T1320" s="12">
        <v>0</v>
      </c>
      <c r="U1320" s="12">
        <v>0</v>
      </c>
      <c r="W1320" s="12">
        <v>0</v>
      </c>
      <c r="X1320" s="12">
        <v>0</v>
      </c>
      <c r="Z1320" s="12">
        <v>0</v>
      </c>
      <c r="AA1320" s="12">
        <v>0</v>
      </c>
      <c r="AC1320" s="12">
        <v>0</v>
      </c>
      <c r="AD1320" s="12">
        <v>0</v>
      </c>
      <c r="AF1320" s="12">
        <v>0</v>
      </c>
      <c r="AG1320" s="12">
        <v>0</v>
      </c>
      <c r="AI1320" s="12">
        <v>0</v>
      </c>
      <c r="AJ1320" s="12">
        <v>0</v>
      </c>
      <c r="AL1320" s="12">
        <v>0</v>
      </c>
      <c r="AM1320" s="12">
        <v>0</v>
      </c>
      <c r="AO1320" s="12">
        <v>0</v>
      </c>
      <c r="AP1320" s="12">
        <v>0</v>
      </c>
      <c r="AR1320" s="12">
        <v>0</v>
      </c>
      <c r="AS1320" s="12">
        <v>0</v>
      </c>
      <c r="AU1320" s="12">
        <v>0</v>
      </c>
      <c r="AV1320" s="12">
        <v>0</v>
      </c>
      <c r="AX1320" s="12">
        <v>0</v>
      </c>
      <c r="AY1320" s="12">
        <v>0</v>
      </c>
    </row>
    <row r="1321" spans="2:51" x14ac:dyDescent="0.25">
      <c r="B1321" s="2">
        <v>0</v>
      </c>
      <c r="C1321" s="1">
        <v>0</v>
      </c>
      <c r="D1321" s="2">
        <v>0</v>
      </c>
      <c r="E1321" s="2">
        <v>0</v>
      </c>
      <c r="F1321" s="2">
        <v>0</v>
      </c>
      <c r="G1321" s="3">
        <v>0</v>
      </c>
      <c r="H1321" s="3">
        <v>0</v>
      </c>
      <c r="J1321" s="14">
        <v>0</v>
      </c>
      <c r="K1321" s="14">
        <v>0</v>
      </c>
      <c r="N1321" s="14">
        <v>0</v>
      </c>
      <c r="O1321" s="14">
        <v>0</v>
      </c>
      <c r="Q1321" s="12">
        <v>0</v>
      </c>
      <c r="R1321" s="12">
        <v>0</v>
      </c>
      <c r="T1321" s="12">
        <v>0</v>
      </c>
      <c r="U1321" s="12">
        <v>0</v>
      </c>
      <c r="W1321" s="12">
        <v>0</v>
      </c>
      <c r="X1321" s="12">
        <v>0</v>
      </c>
      <c r="Z1321" s="12">
        <v>0</v>
      </c>
      <c r="AA1321" s="12">
        <v>0</v>
      </c>
      <c r="AC1321" s="12">
        <v>0</v>
      </c>
      <c r="AD1321" s="12">
        <v>0</v>
      </c>
      <c r="AF1321" s="12">
        <v>0</v>
      </c>
      <c r="AG1321" s="12">
        <v>0</v>
      </c>
      <c r="AI1321" s="12">
        <v>0</v>
      </c>
      <c r="AJ1321" s="12">
        <v>0</v>
      </c>
      <c r="AL1321" s="12">
        <v>0</v>
      </c>
      <c r="AM1321" s="12">
        <v>0</v>
      </c>
      <c r="AO1321" s="12">
        <v>0</v>
      </c>
      <c r="AP1321" s="12">
        <v>0</v>
      </c>
      <c r="AR1321" s="12">
        <v>0</v>
      </c>
      <c r="AS1321" s="12">
        <v>0</v>
      </c>
      <c r="AU1321" s="12">
        <v>0</v>
      </c>
      <c r="AV1321" s="12">
        <v>0</v>
      </c>
      <c r="AX1321" s="12">
        <v>0</v>
      </c>
      <c r="AY1321" s="12">
        <v>0</v>
      </c>
    </row>
    <row r="1322" spans="2:51" x14ac:dyDescent="0.25">
      <c r="B1322" s="2">
        <v>0</v>
      </c>
      <c r="C1322" s="1">
        <v>0</v>
      </c>
      <c r="D1322" s="2">
        <v>0</v>
      </c>
      <c r="E1322" s="2">
        <v>0</v>
      </c>
      <c r="F1322" s="2">
        <v>0</v>
      </c>
      <c r="G1322" s="3">
        <v>0</v>
      </c>
      <c r="H1322" s="3">
        <v>0</v>
      </c>
      <c r="J1322" s="14">
        <v>0</v>
      </c>
      <c r="K1322" s="14">
        <v>0</v>
      </c>
      <c r="N1322" s="14">
        <v>0</v>
      </c>
      <c r="O1322" s="14">
        <v>0</v>
      </c>
      <c r="Q1322" s="12">
        <v>0</v>
      </c>
      <c r="R1322" s="12">
        <v>0</v>
      </c>
      <c r="T1322" s="12">
        <v>0</v>
      </c>
      <c r="U1322" s="12">
        <v>0</v>
      </c>
      <c r="W1322" s="12">
        <v>0</v>
      </c>
      <c r="X1322" s="12">
        <v>0</v>
      </c>
      <c r="Z1322" s="12">
        <v>0</v>
      </c>
      <c r="AA1322" s="12">
        <v>0</v>
      </c>
      <c r="AC1322" s="12">
        <v>0</v>
      </c>
      <c r="AD1322" s="12">
        <v>0</v>
      </c>
      <c r="AF1322" s="12">
        <v>0</v>
      </c>
      <c r="AG1322" s="12">
        <v>0</v>
      </c>
      <c r="AI1322" s="12">
        <v>0</v>
      </c>
      <c r="AJ1322" s="12">
        <v>0</v>
      </c>
      <c r="AL1322" s="12">
        <v>0</v>
      </c>
      <c r="AM1322" s="12">
        <v>0</v>
      </c>
      <c r="AO1322" s="12">
        <v>0</v>
      </c>
      <c r="AP1322" s="12">
        <v>0</v>
      </c>
      <c r="AR1322" s="12">
        <v>0</v>
      </c>
      <c r="AS1322" s="12">
        <v>0</v>
      </c>
      <c r="AU1322" s="12">
        <v>0</v>
      </c>
      <c r="AV1322" s="12">
        <v>0</v>
      </c>
      <c r="AX1322" s="12">
        <v>0</v>
      </c>
      <c r="AY1322" s="12">
        <v>0</v>
      </c>
    </row>
    <row r="1323" spans="2:51" x14ac:dyDescent="0.25">
      <c r="B1323" s="2">
        <v>0</v>
      </c>
      <c r="C1323" s="1">
        <v>0</v>
      </c>
      <c r="D1323" s="2">
        <v>0</v>
      </c>
      <c r="E1323" s="2">
        <v>0</v>
      </c>
      <c r="F1323" s="2">
        <v>0</v>
      </c>
      <c r="G1323" s="3">
        <v>0</v>
      </c>
      <c r="H1323" s="3">
        <v>0</v>
      </c>
      <c r="J1323" s="14">
        <v>0</v>
      </c>
      <c r="K1323" s="14">
        <v>0</v>
      </c>
      <c r="N1323" s="14">
        <v>0</v>
      </c>
      <c r="O1323" s="14">
        <v>0</v>
      </c>
      <c r="Q1323" s="12">
        <v>0</v>
      </c>
      <c r="R1323" s="12">
        <v>0</v>
      </c>
      <c r="T1323" s="12">
        <v>0</v>
      </c>
      <c r="U1323" s="12">
        <v>0</v>
      </c>
      <c r="W1323" s="12">
        <v>0</v>
      </c>
      <c r="X1323" s="12">
        <v>0</v>
      </c>
      <c r="Z1323" s="12">
        <v>0</v>
      </c>
      <c r="AA1323" s="12">
        <v>0</v>
      </c>
      <c r="AC1323" s="12">
        <v>0</v>
      </c>
      <c r="AD1323" s="12">
        <v>0</v>
      </c>
      <c r="AF1323" s="12">
        <v>0</v>
      </c>
      <c r="AG1323" s="12">
        <v>0</v>
      </c>
      <c r="AI1323" s="12">
        <v>0</v>
      </c>
      <c r="AJ1323" s="12">
        <v>0</v>
      </c>
      <c r="AL1323" s="12">
        <v>0</v>
      </c>
      <c r="AM1323" s="12">
        <v>0</v>
      </c>
      <c r="AO1323" s="12">
        <v>0</v>
      </c>
      <c r="AP1323" s="12">
        <v>0</v>
      </c>
      <c r="AR1323" s="12">
        <v>0</v>
      </c>
      <c r="AS1323" s="12">
        <v>0</v>
      </c>
      <c r="AU1323" s="12">
        <v>0</v>
      </c>
      <c r="AV1323" s="12">
        <v>0</v>
      </c>
      <c r="AX1323" s="12">
        <v>0</v>
      </c>
      <c r="AY1323" s="12">
        <v>0</v>
      </c>
    </row>
    <row r="1324" spans="2:51" x14ac:dyDescent="0.25">
      <c r="B1324" s="2">
        <v>0</v>
      </c>
      <c r="C1324" s="1">
        <v>0</v>
      </c>
      <c r="D1324" s="2">
        <v>0</v>
      </c>
      <c r="E1324" s="2">
        <v>0</v>
      </c>
      <c r="F1324" s="2">
        <v>0</v>
      </c>
      <c r="G1324" s="3">
        <v>0</v>
      </c>
      <c r="H1324" s="3">
        <v>0</v>
      </c>
      <c r="J1324" s="14">
        <v>0</v>
      </c>
      <c r="K1324" s="14">
        <v>0</v>
      </c>
      <c r="N1324" s="14">
        <v>0</v>
      </c>
      <c r="O1324" s="14">
        <v>0</v>
      </c>
      <c r="Q1324" s="12">
        <v>0</v>
      </c>
      <c r="R1324" s="12">
        <v>0</v>
      </c>
      <c r="T1324" s="12">
        <v>0</v>
      </c>
      <c r="U1324" s="12">
        <v>0</v>
      </c>
      <c r="W1324" s="12">
        <v>0</v>
      </c>
      <c r="X1324" s="12">
        <v>0</v>
      </c>
      <c r="Z1324" s="12">
        <v>0</v>
      </c>
      <c r="AA1324" s="12">
        <v>0</v>
      </c>
      <c r="AC1324" s="12">
        <v>0</v>
      </c>
      <c r="AD1324" s="12">
        <v>0</v>
      </c>
      <c r="AF1324" s="12">
        <v>0</v>
      </c>
      <c r="AG1324" s="12">
        <v>0</v>
      </c>
      <c r="AI1324" s="12">
        <v>0</v>
      </c>
      <c r="AJ1324" s="12">
        <v>0</v>
      </c>
      <c r="AL1324" s="12">
        <v>0</v>
      </c>
      <c r="AM1324" s="12">
        <v>0</v>
      </c>
      <c r="AO1324" s="12">
        <v>0</v>
      </c>
      <c r="AP1324" s="12">
        <v>0</v>
      </c>
      <c r="AR1324" s="12">
        <v>0</v>
      </c>
      <c r="AS1324" s="12">
        <v>0</v>
      </c>
      <c r="AU1324" s="12">
        <v>0</v>
      </c>
      <c r="AV1324" s="12">
        <v>0</v>
      </c>
      <c r="AX1324" s="12">
        <v>0</v>
      </c>
      <c r="AY1324" s="12">
        <v>0</v>
      </c>
    </row>
    <row r="1325" spans="2:51" x14ac:dyDescent="0.25">
      <c r="B1325" s="2">
        <v>0</v>
      </c>
      <c r="C1325" s="1">
        <v>0</v>
      </c>
      <c r="D1325" s="2">
        <v>0</v>
      </c>
      <c r="E1325" s="2">
        <v>0</v>
      </c>
      <c r="F1325" s="2">
        <v>0</v>
      </c>
      <c r="G1325" s="3">
        <v>0</v>
      </c>
      <c r="H1325" s="3">
        <v>0</v>
      </c>
      <c r="J1325" s="14">
        <v>0</v>
      </c>
      <c r="K1325" s="14">
        <v>0</v>
      </c>
      <c r="N1325" s="14">
        <v>0</v>
      </c>
      <c r="O1325" s="14">
        <v>0</v>
      </c>
      <c r="Q1325" s="12">
        <v>0</v>
      </c>
      <c r="R1325" s="12">
        <v>0</v>
      </c>
      <c r="T1325" s="12">
        <v>0</v>
      </c>
      <c r="U1325" s="12">
        <v>0</v>
      </c>
      <c r="W1325" s="12">
        <v>0</v>
      </c>
      <c r="X1325" s="12">
        <v>0</v>
      </c>
      <c r="Z1325" s="12">
        <v>0</v>
      </c>
      <c r="AA1325" s="12">
        <v>0</v>
      </c>
      <c r="AC1325" s="12">
        <v>0</v>
      </c>
      <c r="AD1325" s="12">
        <v>0</v>
      </c>
      <c r="AF1325" s="12">
        <v>0</v>
      </c>
      <c r="AG1325" s="12">
        <v>0</v>
      </c>
      <c r="AI1325" s="12">
        <v>0</v>
      </c>
      <c r="AJ1325" s="12">
        <v>0</v>
      </c>
      <c r="AL1325" s="12">
        <v>0</v>
      </c>
      <c r="AM1325" s="12">
        <v>0</v>
      </c>
      <c r="AO1325" s="12">
        <v>0</v>
      </c>
      <c r="AP1325" s="12">
        <v>0</v>
      </c>
      <c r="AR1325" s="12">
        <v>0</v>
      </c>
      <c r="AS1325" s="12">
        <v>0</v>
      </c>
      <c r="AU1325" s="12">
        <v>0</v>
      </c>
      <c r="AV1325" s="12">
        <v>0</v>
      </c>
      <c r="AX1325" s="12">
        <v>0</v>
      </c>
      <c r="AY1325" s="12">
        <v>0</v>
      </c>
    </row>
    <row r="1326" spans="2:51" x14ac:dyDescent="0.25">
      <c r="B1326" s="2">
        <v>0</v>
      </c>
      <c r="C1326" s="1">
        <v>0</v>
      </c>
      <c r="D1326" s="2">
        <v>0</v>
      </c>
      <c r="E1326" s="2">
        <v>0</v>
      </c>
      <c r="F1326" s="2">
        <v>0</v>
      </c>
      <c r="G1326" s="3">
        <v>0</v>
      </c>
      <c r="H1326" s="3">
        <v>0</v>
      </c>
      <c r="J1326" s="14">
        <v>0</v>
      </c>
      <c r="K1326" s="14">
        <v>0</v>
      </c>
      <c r="N1326" s="14">
        <v>0</v>
      </c>
      <c r="O1326" s="14">
        <v>0</v>
      </c>
      <c r="Q1326" s="12">
        <v>0</v>
      </c>
      <c r="R1326" s="12">
        <v>0</v>
      </c>
      <c r="T1326" s="12">
        <v>0</v>
      </c>
      <c r="U1326" s="12">
        <v>0</v>
      </c>
      <c r="W1326" s="12">
        <v>0</v>
      </c>
      <c r="X1326" s="12">
        <v>0</v>
      </c>
      <c r="Z1326" s="12">
        <v>0</v>
      </c>
      <c r="AA1326" s="12">
        <v>0</v>
      </c>
      <c r="AC1326" s="12">
        <v>0</v>
      </c>
      <c r="AD1326" s="12">
        <v>0</v>
      </c>
      <c r="AF1326" s="12">
        <v>0</v>
      </c>
      <c r="AG1326" s="12">
        <v>0</v>
      </c>
      <c r="AI1326" s="12">
        <v>0</v>
      </c>
      <c r="AJ1326" s="12">
        <v>0</v>
      </c>
      <c r="AL1326" s="12">
        <v>0</v>
      </c>
      <c r="AM1326" s="12">
        <v>0</v>
      </c>
      <c r="AO1326" s="12">
        <v>0</v>
      </c>
      <c r="AP1326" s="12">
        <v>0</v>
      </c>
      <c r="AR1326" s="12">
        <v>0</v>
      </c>
      <c r="AS1326" s="12">
        <v>0</v>
      </c>
      <c r="AU1326" s="12">
        <v>0</v>
      </c>
      <c r="AV1326" s="12">
        <v>0</v>
      </c>
      <c r="AX1326" s="12">
        <v>0</v>
      </c>
      <c r="AY1326" s="12">
        <v>0</v>
      </c>
    </row>
    <row r="1327" spans="2:51" x14ac:dyDescent="0.25">
      <c r="B1327" s="2">
        <v>0</v>
      </c>
      <c r="C1327" s="1">
        <v>0</v>
      </c>
      <c r="D1327" s="2">
        <v>0</v>
      </c>
      <c r="E1327" s="2">
        <v>0</v>
      </c>
      <c r="F1327" s="2">
        <v>0</v>
      </c>
      <c r="G1327" s="3">
        <v>0</v>
      </c>
      <c r="H1327" s="3">
        <v>0</v>
      </c>
      <c r="J1327" s="14">
        <v>0</v>
      </c>
      <c r="K1327" s="14">
        <v>0</v>
      </c>
      <c r="N1327" s="14">
        <v>0</v>
      </c>
      <c r="O1327" s="14">
        <v>0</v>
      </c>
      <c r="Q1327" s="12">
        <v>0</v>
      </c>
      <c r="R1327" s="12">
        <v>0</v>
      </c>
      <c r="T1327" s="12">
        <v>0</v>
      </c>
      <c r="U1327" s="12">
        <v>0</v>
      </c>
      <c r="W1327" s="12">
        <v>0</v>
      </c>
      <c r="X1327" s="12">
        <v>0</v>
      </c>
      <c r="Z1327" s="12">
        <v>0</v>
      </c>
      <c r="AA1327" s="12">
        <v>0</v>
      </c>
      <c r="AC1327" s="12">
        <v>0</v>
      </c>
      <c r="AD1327" s="12">
        <v>0</v>
      </c>
      <c r="AF1327" s="12">
        <v>0</v>
      </c>
      <c r="AG1327" s="12">
        <v>0</v>
      </c>
      <c r="AI1327" s="12">
        <v>0</v>
      </c>
      <c r="AJ1327" s="12">
        <v>0</v>
      </c>
      <c r="AL1327" s="12">
        <v>0</v>
      </c>
      <c r="AM1327" s="12">
        <v>0</v>
      </c>
      <c r="AO1327" s="12">
        <v>0</v>
      </c>
      <c r="AP1327" s="12">
        <v>0</v>
      </c>
      <c r="AR1327" s="12">
        <v>0</v>
      </c>
      <c r="AS1327" s="12">
        <v>0</v>
      </c>
      <c r="AU1327" s="12">
        <v>0</v>
      </c>
      <c r="AV1327" s="12">
        <v>0</v>
      </c>
      <c r="AX1327" s="12">
        <v>0</v>
      </c>
      <c r="AY1327" s="12">
        <v>0</v>
      </c>
    </row>
    <row r="1328" spans="2:51" x14ac:dyDescent="0.25">
      <c r="B1328" s="2">
        <v>0</v>
      </c>
      <c r="C1328" s="1">
        <v>0</v>
      </c>
      <c r="D1328" s="2">
        <v>0</v>
      </c>
      <c r="E1328" s="2">
        <v>0</v>
      </c>
      <c r="F1328" s="2">
        <v>0</v>
      </c>
      <c r="G1328" s="3">
        <v>0</v>
      </c>
      <c r="H1328" s="3">
        <v>0</v>
      </c>
      <c r="J1328" s="14">
        <v>0</v>
      </c>
      <c r="K1328" s="14">
        <v>0</v>
      </c>
      <c r="N1328" s="14">
        <v>0</v>
      </c>
      <c r="O1328" s="14">
        <v>0</v>
      </c>
      <c r="Q1328" s="12">
        <v>0</v>
      </c>
      <c r="R1328" s="12">
        <v>0</v>
      </c>
      <c r="T1328" s="12">
        <v>0</v>
      </c>
      <c r="U1328" s="12">
        <v>0</v>
      </c>
      <c r="W1328" s="12">
        <v>0</v>
      </c>
      <c r="X1328" s="12">
        <v>0</v>
      </c>
      <c r="Z1328" s="12">
        <v>0</v>
      </c>
      <c r="AA1328" s="12">
        <v>0</v>
      </c>
      <c r="AC1328" s="12">
        <v>0</v>
      </c>
      <c r="AD1328" s="12">
        <v>0</v>
      </c>
      <c r="AF1328" s="12">
        <v>0</v>
      </c>
      <c r="AG1328" s="12">
        <v>0</v>
      </c>
      <c r="AI1328" s="12">
        <v>0</v>
      </c>
      <c r="AJ1328" s="12">
        <v>0</v>
      </c>
      <c r="AL1328" s="12">
        <v>0</v>
      </c>
      <c r="AM1328" s="12">
        <v>0</v>
      </c>
      <c r="AO1328" s="12">
        <v>0</v>
      </c>
      <c r="AP1328" s="12">
        <v>0</v>
      </c>
      <c r="AR1328" s="12">
        <v>0</v>
      </c>
      <c r="AS1328" s="12">
        <v>0</v>
      </c>
      <c r="AU1328" s="12">
        <v>0</v>
      </c>
      <c r="AV1328" s="12">
        <v>0</v>
      </c>
      <c r="AX1328" s="12">
        <v>0</v>
      </c>
      <c r="AY1328" s="12">
        <v>0</v>
      </c>
    </row>
    <row r="1329" spans="2:51" x14ac:dyDescent="0.25">
      <c r="B1329" s="2">
        <v>0</v>
      </c>
      <c r="C1329" s="1">
        <v>0</v>
      </c>
      <c r="D1329" s="2">
        <v>0</v>
      </c>
      <c r="E1329" s="2">
        <v>0</v>
      </c>
      <c r="F1329" s="2">
        <v>0</v>
      </c>
      <c r="G1329" s="3">
        <v>0</v>
      </c>
      <c r="H1329" s="3">
        <v>0</v>
      </c>
      <c r="J1329" s="14">
        <v>0</v>
      </c>
      <c r="K1329" s="14">
        <v>0</v>
      </c>
      <c r="N1329" s="14">
        <v>0</v>
      </c>
      <c r="O1329" s="14">
        <v>0</v>
      </c>
      <c r="Q1329" s="12">
        <v>0</v>
      </c>
      <c r="R1329" s="12">
        <v>0</v>
      </c>
      <c r="T1329" s="12">
        <v>0</v>
      </c>
      <c r="U1329" s="12">
        <v>0</v>
      </c>
      <c r="W1329" s="12">
        <v>0</v>
      </c>
      <c r="X1329" s="12">
        <v>0</v>
      </c>
      <c r="Z1329" s="12">
        <v>0</v>
      </c>
      <c r="AA1329" s="12">
        <v>0</v>
      </c>
      <c r="AC1329" s="12">
        <v>0</v>
      </c>
      <c r="AD1329" s="12">
        <v>0</v>
      </c>
      <c r="AF1329" s="12">
        <v>0</v>
      </c>
      <c r="AG1329" s="12">
        <v>0</v>
      </c>
      <c r="AI1329" s="12">
        <v>0</v>
      </c>
      <c r="AJ1329" s="12">
        <v>0</v>
      </c>
      <c r="AL1329" s="12">
        <v>0</v>
      </c>
      <c r="AM1329" s="12">
        <v>0</v>
      </c>
      <c r="AO1329" s="12">
        <v>0</v>
      </c>
      <c r="AP1329" s="12">
        <v>0</v>
      </c>
      <c r="AR1329" s="12">
        <v>0</v>
      </c>
      <c r="AS1329" s="12">
        <v>0</v>
      </c>
      <c r="AU1329" s="12">
        <v>0</v>
      </c>
      <c r="AV1329" s="12">
        <v>0</v>
      </c>
      <c r="AX1329" s="12">
        <v>0</v>
      </c>
      <c r="AY1329" s="12">
        <v>0</v>
      </c>
    </row>
    <row r="1330" spans="2:51" x14ac:dyDescent="0.25">
      <c r="B1330" s="2">
        <v>0</v>
      </c>
      <c r="C1330" s="1">
        <v>0</v>
      </c>
      <c r="D1330" s="2">
        <v>0</v>
      </c>
      <c r="E1330" s="2">
        <v>0</v>
      </c>
      <c r="F1330" s="2">
        <v>0</v>
      </c>
      <c r="G1330" s="3">
        <v>0</v>
      </c>
      <c r="H1330" s="3">
        <v>0</v>
      </c>
      <c r="J1330" s="14">
        <v>0</v>
      </c>
      <c r="K1330" s="14">
        <v>0</v>
      </c>
      <c r="N1330" s="14">
        <v>0</v>
      </c>
      <c r="O1330" s="14">
        <v>0</v>
      </c>
      <c r="Q1330" s="12">
        <v>0</v>
      </c>
      <c r="R1330" s="12">
        <v>0</v>
      </c>
      <c r="T1330" s="12">
        <v>0</v>
      </c>
      <c r="U1330" s="12">
        <v>0</v>
      </c>
      <c r="W1330" s="12">
        <v>0</v>
      </c>
      <c r="X1330" s="12">
        <v>0</v>
      </c>
      <c r="Z1330" s="12">
        <v>0</v>
      </c>
      <c r="AA1330" s="12">
        <v>0</v>
      </c>
      <c r="AC1330" s="12">
        <v>0</v>
      </c>
      <c r="AD1330" s="12">
        <v>0</v>
      </c>
      <c r="AF1330" s="12">
        <v>0</v>
      </c>
      <c r="AG1330" s="12">
        <v>0</v>
      </c>
      <c r="AI1330" s="12">
        <v>0</v>
      </c>
      <c r="AJ1330" s="12">
        <v>0</v>
      </c>
      <c r="AL1330" s="12">
        <v>0</v>
      </c>
      <c r="AM1330" s="12">
        <v>0</v>
      </c>
      <c r="AO1330" s="12">
        <v>0</v>
      </c>
      <c r="AP1330" s="12">
        <v>0</v>
      </c>
      <c r="AR1330" s="12">
        <v>0</v>
      </c>
      <c r="AS1330" s="12">
        <v>0</v>
      </c>
      <c r="AU1330" s="12">
        <v>0</v>
      </c>
      <c r="AV1330" s="12">
        <v>0</v>
      </c>
      <c r="AX1330" s="12">
        <v>0</v>
      </c>
      <c r="AY1330" s="12">
        <v>0</v>
      </c>
    </row>
    <row r="1331" spans="2:51" x14ac:dyDescent="0.25">
      <c r="B1331" s="2">
        <v>0</v>
      </c>
      <c r="C1331" s="1">
        <v>0</v>
      </c>
      <c r="D1331" s="2">
        <v>0</v>
      </c>
      <c r="E1331" s="2">
        <v>0</v>
      </c>
      <c r="F1331" s="2">
        <v>0</v>
      </c>
      <c r="G1331" s="3">
        <v>0</v>
      </c>
      <c r="H1331" s="3">
        <v>0</v>
      </c>
      <c r="J1331" s="14">
        <v>0</v>
      </c>
      <c r="K1331" s="14">
        <v>0</v>
      </c>
      <c r="N1331" s="14">
        <v>0</v>
      </c>
      <c r="O1331" s="14">
        <v>0</v>
      </c>
      <c r="Q1331" s="12">
        <v>0</v>
      </c>
      <c r="R1331" s="12">
        <v>0</v>
      </c>
      <c r="T1331" s="12">
        <v>0</v>
      </c>
      <c r="U1331" s="12">
        <v>0</v>
      </c>
      <c r="W1331" s="12">
        <v>0</v>
      </c>
      <c r="X1331" s="12">
        <v>0</v>
      </c>
      <c r="Z1331" s="12">
        <v>0</v>
      </c>
      <c r="AA1331" s="12">
        <v>0</v>
      </c>
      <c r="AC1331" s="12">
        <v>0</v>
      </c>
      <c r="AD1331" s="12">
        <v>0</v>
      </c>
      <c r="AF1331" s="12">
        <v>0</v>
      </c>
      <c r="AG1331" s="12">
        <v>0</v>
      </c>
      <c r="AI1331" s="12">
        <v>0</v>
      </c>
      <c r="AJ1331" s="12">
        <v>0</v>
      </c>
      <c r="AL1331" s="12">
        <v>0</v>
      </c>
      <c r="AM1331" s="12">
        <v>0</v>
      </c>
      <c r="AO1331" s="12">
        <v>0</v>
      </c>
      <c r="AP1331" s="12">
        <v>0</v>
      </c>
      <c r="AR1331" s="12">
        <v>0</v>
      </c>
      <c r="AS1331" s="12">
        <v>0</v>
      </c>
      <c r="AU1331" s="12">
        <v>0</v>
      </c>
      <c r="AV1331" s="12">
        <v>0</v>
      </c>
      <c r="AX1331" s="12">
        <v>0</v>
      </c>
      <c r="AY1331" s="12">
        <v>0</v>
      </c>
    </row>
    <row r="1332" spans="2:51" x14ac:dyDescent="0.25">
      <c r="B1332" s="2">
        <v>0</v>
      </c>
      <c r="C1332" s="1">
        <v>0</v>
      </c>
      <c r="D1332" s="2">
        <v>0</v>
      </c>
      <c r="E1332" s="2">
        <v>0</v>
      </c>
      <c r="F1332" s="2">
        <v>0</v>
      </c>
      <c r="G1332" s="3">
        <v>0</v>
      </c>
      <c r="H1332" s="3">
        <v>0</v>
      </c>
      <c r="J1332" s="14">
        <v>0</v>
      </c>
      <c r="K1332" s="14">
        <v>0</v>
      </c>
      <c r="N1332" s="14">
        <v>0</v>
      </c>
      <c r="O1332" s="14">
        <v>0</v>
      </c>
      <c r="Q1332" s="12">
        <v>0</v>
      </c>
      <c r="R1332" s="12">
        <v>0</v>
      </c>
      <c r="T1332" s="12">
        <v>0</v>
      </c>
      <c r="U1332" s="12">
        <v>0</v>
      </c>
      <c r="W1332" s="12">
        <v>0</v>
      </c>
      <c r="X1332" s="12">
        <v>0</v>
      </c>
      <c r="Z1332" s="12">
        <v>0</v>
      </c>
      <c r="AA1332" s="12">
        <v>0</v>
      </c>
      <c r="AC1332" s="12">
        <v>0</v>
      </c>
      <c r="AD1332" s="12">
        <v>0</v>
      </c>
      <c r="AF1332" s="12">
        <v>0</v>
      </c>
      <c r="AG1332" s="12">
        <v>0</v>
      </c>
      <c r="AI1332" s="12">
        <v>0</v>
      </c>
      <c r="AJ1332" s="12">
        <v>0</v>
      </c>
      <c r="AL1332" s="12">
        <v>0</v>
      </c>
      <c r="AM1332" s="12">
        <v>0</v>
      </c>
      <c r="AO1332" s="12">
        <v>0</v>
      </c>
      <c r="AP1332" s="12">
        <v>0</v>
      </c>
      <c r="AR1332" s="12">
        <v>0</v>
      </c>
      <c r="AS1332" s="12">
        <v>0</v>
      </c>
      <c r="AU1332" s="12">
        <v>0</v>
      </c>
      <c r="AV1332" s="12">
        <v>0</v>
      </c>
      <c r="AX1332" s="12">
        <v>0</v>
      </c>
      <c r="AY1332" s="12">
        <v>0</v>
      </c>
    </row>
    <row r="1333" spans="2:51" x14ac:dyDescent="0.25">
      <c r="B1333" s="2">
        <v>0</v>
      </c>
      <c r="C1333" s="1">
        <v>0</v>
      </c>
      <c r="D1333" s="2">
        <v>0</v>
      </c>
      <c r="E1333" s="2">
        <v>0</v>
      </c>
      <c r="F1333" s="2">
        <v>0</v>
      </c>
      <c r="G1333" s="3">
        <v>0</v>
      </c>
      <c r="H1333" s="3">
        <v>0</v>
      </c>
      <c r="J1333" s="14">
        <v>0</v>
      </c>
      <c r="K1333" s="14">
        <v>0</v>
      </c>
      <c r="N1333" s="14">
        <v>0</v>
      </c>
      <c r="O1333" s="14">
        <v>0</v>
      </c>
      <c r="Q1333" s="12">
        <v>0</v>
      </c>
      <c r="R1333" s="12">
        <v>0</v>
      </c>
      <c r="T1333" s="12">
        <v>0</v>
      </c>
      <c r="U1333" s="12">
        <v>0</v>
      </c>
      <c r="W1333" s="12">
        <v>0</v>
      </c>
      <c r="X1333" s="12">
        <v>0</v>
      </c>
      <c r="Z1333" s="12">
        <v>0</v>
      </c>
      <c r="AA1333" s="12">
        <v>0</v>
      </c>
      <c r="AC1333" s="12">
        <v>0</v>
      </c>
      <c r="AD1333" s="12">
        <v>0</v>
      </c>
      <c r="AF1333" s="12">
        <v>0</v>
      </c>
      <c r="AG1333" s="12">
        <v>0</v>
      </c>
      <c r="AI1333" s="12">
        <v>0</v>
      </c>
      <c r="AJ1333" s="12">
        <v>0</v>
      </c>
      <c r="AL1333" s="12">
        <v>0</v>
      </c>
      <c r="AM1333" s="12">
        <v>0</v>
      </c>
      <c r="AO1333" s="12">
        <v>0</v>
      </c>
      <c r="AP1333" s="12">
        <v>0</v>
      </c>
      <c r="AR1333" s="12">
        <v>0</v>
      </c>
      <c r="AS1333" s="12">
        <v>0</v>
      </c>
      <c r="AU1333" s="12">
        <v>0</v>
      </c>
      <c r="AV1333" s="12">
        <v>0</v>
      </c>
      <c r="AX1333" s="12">
        <v>0</v>
      </c>
      <c r="AY1333" s="12">
        <v>0</v>
      </c>
    </row>
    <row r="1334" spans="2:51" x14ac:dyDescent="0.25">
      <c r="B1334" s="2">
        <v>0</v>
      </c>
      <c r="C1334" s="1">
        <v>0</v>
      </c>
      <c r="D1334" s="2">
        <v>0</v>
      </c>
      <c r="E1334" s="2">
        <v>0</v>
      </c>
      <c r="F1334" s="2">
        <v>0</v>
      </c>
      <c r="G1334" s="3">
        <v>0</v>
      </c>
      <c r="H1334" s="3">
        <v>0</v>
      </c>
      <c r="J1334" s="14">
        <v>0</v>
      </c>
      <c r="K1334" s="14">
        <v>0</v>
      </c>
      <c r="N1334" s="14">
        <v>0</v>
      </c>
      <c r="O1334" s="14">
        <v>0</v>
      </c>
      <c r="Q1334" s="12">
        <v>0</v>
      </c>
      <c r="R1334" s="12">
        <v>0</v>
      </c>
      <c r="T1334" s="12">
        <v>0</v>
      </c>
      <c r="U1334" s="12">
        <v>0</v>
      </c>
      <c r="W1334" s="12">
        <v>0</v>
      </c>
      <c r="X1334" s="12">
        <v>0</v>
      </c>
      <c r="Z1334" s="12">
        <v>0</v>
      </c>
      <c r="AA1334" s="12">
        <v>0</v>
      </c>
      <c r="AC1334" s="12">
        <v>0</v>
      </c>
      <c r="AD1334" s="12">
        <v>0</v>
      </c>
      <c r="AF1334" s="12">
        <v>0</v>
      </c>
      <c r="AG1334" s="12">
        <v>0</v>
      </c>
      <c r="AI1334" s="12">
        <v>0</v>
      </c>
      <c r="AJ1334" s="12">
        <v>0</v>
      </c>
      <c r="AL1334" s="12">
        <v>0</v>
      </c>
      <c r="AM1334" s="12">
        <v>0</v>
      </c>
      <c r="AO1334" s="12">
        <v>0</v>
      </c>
      <c r="AP1334" s="12">
        <v>0</v>
      </c>
      <c r="AR1334" s="12">
        <v>0</v>
      </c>
      <c r="AS1334" s="12">
        <v>0</v>
      </c>
      <c r="AU1334" s="12">
        <v>0</v>
      </c>
      <c r="AV1334" s="12">
        <v>0</v>
      </c>
      <c r="AX1334" s="12">
        <v>0</v>
      </c>
      <c r="AY1334" s="12">
        <v>0</v>
      </c>
    </row>
    <row r="1335" spans="2:51" x14ac:dyDescent="0.25">
      <c r="B1335" s="2">
        <v>0</v>
      </c>
      <c r="C1335" s="1">
        <v>0</v>
      </c>
      <c r="D1335" s="2">
        <v>0</v>
      </c>
      <c r="E1335" s="2">
        <v>0</v>
      </c>
      <c r="F1335" s="2">
        <v>0</v>
      </c>
      <c r="G1335" s="3">
        <v>0</v>
      </c>
      <c r="H1335" s="3">
        <v>0</v>
      </c>
      <c r="J1335" s="14">
        <v>0</v>
      </c>
      <c r="K1335" s="14">
        <v>0</v>
      </c>
      <c r="N1335" s="14">
        <v>0</v>
      </c>
      <c r="O1335" s="14">
        <v>0</v>
      </c>
      <c r="Q1335" s="12">
        <v>0</v>
      </c>
      <c r="R1335" s="12">
        <v>0</v>
      </c>
      <c r="T1335" s="12">
        <v>0</v>
      </c>
      <c r="U1335" s="12">
        <v>0</v>
      </c>
      <c r="W1335" s="12">
        <v>0</v>
      </c>
      <c r="X1335" s="12">
        <v>0</v>
      </c>
      <c r="Z1335" s="12">
        <v>0</v>
      </c>
      <c r="AA1335" s="12">
        <v>0</v>
      </c>
      <c r="AC1335" s="12">
        <v>0</v>
      </c>
      <c r="AD1335" s="12">
        <v>0</v>
      </c>
      <c r="AF1335" s="12">
        <v>0</v>
      </c>
      <c r="AG1335" s="12">
        <v>0</v>
      </c>
      <c r="AI1335" s="12">
        <v>0</v>
      </c>
      <c r="AJ1335" s="12">
        <v>0</v>
      </c>
      <c r="AL1335" s="12">
        <v>0</v>
      </c>
      <c r="AM1335" s="12">
        <v>0</v>
      </c>
      <c r="AO1335" s="12">
        <v>0</v>
      </c>
      <c r="AP1335" s="12">
        <v>0</v>
      </c>
      <c r="AR1335" s="12">
        <v>0</v>
      </c>
      <c r="AS1335" s="12">
        <v>0</v>
      </c>
      <c r="AU1335" s="12">
        <v>0</v>
      </c>
      <c r="AV1335" s="12">
        <v>0</v>
      </c>
      <c r="AX1335" s="12">
        <v>0</v>
      </c>
      <c r="AY1335" s="12">
        <v>0</v>
      </c>
    </row>
    <row r="1336" spans="2:51" x14ac:dyDescent="0.25">
      <c r="B1336" s="2">
        <v>0</v>
      </c>
      <c r="C1336" s="1">
        <v>0</v>
      </c>
      <c r="D1336" s="2">
        <v>0</v>
      </c>
      <c r="E1336" s="2">
        <v>0</v>
      </c>
      <c r="F1336" s="2">
        <v>0</v>
      </c>
      <c r="G1336" s="3">
        <v>0</v>
      </c>
      <c r="H1336" s="3">
        <v>0</v>
      </c>
      <c r="J1336" s="14">
        <v>0</v>
      </c>
      <c r="K1336" s="14">
        <v>0</v>
      </c>
      <c r="N1336" s="14">
        <v>0</v>
      </c>
      <c r="O1336" s="14">
        <v>0</v>
      </c>
      <c r="Q1336" s="12">
        <v>0</v>
      </c>
      <c r="R1336" s="12">
        <v>0</v>
      </c>
      <c r="T1336" s="12">
        <v>0</v>
      </c>
      <c r="U1336" s="12">
        <v>0</v>
      </c>
      <c r="W1336" s="12">
        <v>0</v>
      </c>
      <c r="X1336" s="12">
        <v>0</v>
      </c>
      <c r="Z1336" s="12">
        <v>0</v>
      </c>
      <c r="AA1336" s="12">
        <v>0</v>
      </c>
      <c r="AC1336" s="12">
        <v>0</v>
      </c>
      <c r="AD1336" s="12">
        <v>0</v>
      </c>
      <c r="AF1336" s="12">
        <v>0</v>
      </c>
      <c r="AG1336" s="12">
        <v>0</v>
      </c>
      <c r="AI1336" s="12">
        <v>0</v>
      </c>
      <c r="AJ1336" s="12">
        <v>0</v>
      </c>
      <c r="AL1336" s="12">
        <v>0</v>
      </c>
      <c r="AM1336" s="12">
        <v>0</v>
      </c>
      <c r="AO1336" s="12">
        <v>0</v>
      </c>
      <c r="AP1336" s="12">
        <v>0</v>
      </c>
      <c r="AR1336" s="12">
        <v>0</v>
      </c>
      <c r="AS1336" s="12">
        <v>0</v>
      </c>
      <c r="AU1336" s="12">
        <v>0</v>
      </c>
      <c r="AV1336" s="12">
        <v>0</v>
      </c>
      <c r="AX1336" s="12">
        <v>0</v>
      </c>
      <c r="AY1336" s="12">
        <v>0</v>
      </c>
    </row>
    <row r="1337" spans="2:51" x14ac:dyDescent="0.25">
      <c r="B1337" s="2">
        <v>0</v>
      </c>
      <c r="C1337" s="1">
        <v>0</v>
      </c>
      <c r="D1337" s="2">
        <v>0</v>
      </c>
      <c r="E1337" s="2">
        <v>0</v>
      </c>
      <c r="F1337" s="2">
        <v>0</v>
      </c>
      <c r="G1337" s="3">
        <v>0</v>
      </c>
      <c r="H1337" s="3">
        <v>0</v>
      </c>
      <c r="J1337" s="14">
        <v>0</v>
      </c>
      <c r="K1337" s="14">
        <v>0</v>
      </c>
      <c r="N1337" s="14">
        <v>0</v>
      </c>
      <c r="O1337" s="14">
        <v>0</v>
      </c>
      <c r="Q1337" s="12">
        <v>0</v>
      </c>
      <c r="R1337" s="12">
        <v>0</v>
      </c>
      <c r="T1337" s="12">
        <v>0</v>
      </c>
      <c r="U1337" s="12">
        <v>0</v>
      </c>
      <c r="W1337" s="12">
        <v>0</v>
      </c>
      <c r="X1337" s="12">
        <v>0</v>
      </c>
      <c r="Z1337" s="12">
        <v>0</v>
      </c>
      <c r="AA1337" s="12">
        <v>0</v>
      </c>
      <c r="AC1337" s="12">
        <v>0</v>
      </c>
      <c r="AD1337" s="12">
        <v>0</v>
      </c>
      <c r="AF1337" s="12">
        <v>0</v>
      </c>
      <c r="AG1337" s="12">
        <v>0</v>
      </c>
      <c r="AI1337" s="12">
        <v>0</v>
      </c>
      <c r="AJ1337" s="12">
        <v>0</v>
      </c>
      <c r="AL1337" s="12">
        <v>0</v>
      </c>
      <c r="AM1337" s="12">
        <v>0</v>
      </c>
      <c r="AO1337" s="12">
        <v>0</v>
      </c>
      <c r="AP1337" s="12">
        <v>0</v>
      </c>
      <c r="AR1337" s="12">
        <v>0</v>
      </c>
      <c r="AS1337" s="12">
        <v>0</v>
      </c>
      <c r="AU1337" s="12">
        <v>0</v>
      </c>
      <c r="AV1337" s="12">
        <v>0</v>
      </c>
      <c r="AX1337" s="12">
        <v>0</v>
      </c>
      <c r="AY1337" s="12">
        <v>0</v>
      </c>
    </row>
    <row r="1338" spans="2:51" x14ac:dyDescent="0.25">
      <c r="B1338" s="2">
        <v>0</v>
      </c>
      <c r="C1338" s="1">
        <v>0</v>
      </c>
      <c r="D1338" s="2">
        <v>0</v>
      </c>
      <c r="E1338" s="2">
        <v>0</v>
      </c>
      <c r="F1338" s="2">
        <v>0</v>
      </c>
      <c r="G1338" s="3">
        <v>0</v>
      </c>
      <c r="H1338" s="3">
        <v>0</v>
      </c>
      <c r="J1338" s="14">
        <v>0</v>
      </c>
      <c r="K1338" s="14">
        <v>0</v>
      </c>
      <c r="N1338" s="14">
        <v>0</v>
      </c>
      <c r="O1338" s="14">
        <v>0</v>
      </c>
      <c r="Q1338" s="12">
        <v>0</v>
      </c>
      <c r="R1338" s="12">
        <v>0</v>
      </c>
      <c r="T1338" s="12">
        <v>0</v>
      </c>
      <c r="U1338" s="12">
        <v>0</v>
      </c>
      <c r="W1338" s="12">
        <v>0</v>
      </c>
      <c r="X1338" s="12">
        <v>0</v>
      </c>
      <c r="Z1338" s="12">
        <v>0</v>
      </c>
      <c r="AA1338" s="12">
        <v>0</v>
      </c>
      <c r="AC1338" s="12">
        <v>0</v>
      </c>
      <c r="AD1338" s="12">
        <v>0</v>
      </c>
      <c r="AF1338" s="12">
        <v>0</v>
      </c>
      <c r="AG1338" s="12">
        <v>0</v>
      </c>
      <c r="AI1338" s="12">
        <v>0</v>
      </c>
      <c r="AJ1338" s="12">
        <v>0</v>
      </c>
      <c r="AL1338" s="12">
        <v>0</v>
      </c>
      <c r="AM1338" s="12">
        <v>0</v>
      </c>
      <c r="AO1338" s="12">
        <v>0</v>
      </c>
      <c r="AP1338" s="12">
        <v>0</v>
      </c>
      <c r="AR1338" s="12">
        <v>0</v>
      </c>
      <c r="AS1338" s="12">
        <v>0</v>
      </c>
      <c r="AU1338" s="12">
        <v>0</v>
      </c>
      <c r="AV1338" s="12">
        <v>0</v>
      </c>
      <c r="AX1338" s="12">
        <v>0</v>
      </c>
      <c r="AY1338" s="12">
        <v>0</v>
      </c>
    </row>
    <row r="1339" spans="2:51" x14ac:dyDescent="0.25">
      <c r="B1339" s="2">
        <v>0</v>
      </c>
      <c r="C1339" s="1">
        <v>0</v>
      </c>
      <c r="D1339" s="2">
        <v>0</v>
      </c>
      <c r="E1339" s="2">
        <v>0</v>
      </c>
      <c r="F1339" s="2">
        <v>0</v>
      </c>
      <c r="G1339" s="3">
        <v>0</v>
      </c>
      <c r="H1339" s="3">
        <v>0</v>
      </c>
      <c r="J1339" s="14">
        <v>0</v>
      </c>
      <c r="K1339" s="14">
        <v>0</v>
      </c>
      <c r="N1339" s="14">
        <v>0</v>
      </c>
      <c r="O1339" s="14">
        <v>0</v>
      </c>
      <c r="Q1339" s="12">
        <v>0</v>
      </c>
      <c r="R1339" s="12">
        <v>0</v>
      </c>
      <c r="T1339" s="12">
        <v>0</v>
      </c>
      <c r="U1339" s="12">
        <v>0</v>
      </c>
      <c r="W1339" s="12">
        <v>0</v>
      </c>
      <c r="X1339" s="12">
        <v>0</v>
      </c>
      <c r="Z1339" s="12">
        <v>0</v>
      </c>
      <c r="AA1339" s="12">
        <v>0</v>
      </c>
      <c r="AC1339" s="12">
        <v>0</v>
      </c>
      <c r="AD1339" s="12">
        <v>0</v>
      </c>
      <c r="AF1339" s="12">
        <v>0</v>
      </c>
      <c r="AG1339" s="12">
        <v>0</v>
      </c>
      <c r="AI1339" s="12">
        <v>0</v>
      </c>
      <c r="AJ1339" s="12">
        <v>0</v>
      </c>
      <c r="AL1339" s="12">
        <v>0</v>
      </c>
      <c r="AM1339" s="12">
        <v>0</v>
      </c>
      <c r="AO1339" s="12">
        <v>0</v>
      </c>
      <c r="AP1339" s="12">
        <v>0</v>
      </c>
      <c r="AR1339" s="12">
        <v>0</v>
      </c>
      <c r="AS1339" s="12">
        <v>0</v>
      </c>
      <c r="AU1339" s="12">
        <v>0</v>
      </c>
      <c r="AV1339" s="12">
        <v>0</v>
      </c>
      <c r="AX1339" s="12">
        <v>0</v>
      </c>
      <c r="AY1339" s="12">
        <v>0</v>
      </c>
    </row>
    <row r="1340" spans="2:51" x14ac:dyDescent="0.25">
      <c r="B1340" s="2">
        <v>0</v>
      </c>
      <c r="C1340" s="1">
        <v>0</v>
      </c>
      <c r="D1340" s="2">
        <v>0</v>
      </c>
      <c r="E1340" s="2">
        <v>0</v>
      </c>
      <c r="F1340" s="2">
        <v>0</v>
      </c>
      <c r="G1340" s="3">
        <v>0</v>
      </c>
      <c r="H1340" s="3">
        <v>0</v>
      </c>
      <c r="J1340" s="14">
        <v>0</v>
      </c>
      <c r="K1340" s="14">
        <v>0</v>
      </c>
      <c r="N1340" s="14">
        <v>0</v>
      </c>
      <c r="O1340" s="14">
        <v>0</v>
      </c>
      <c r="Q1340" s="12">
        <v>0</v>
      </c>
      <c r="R1340" s="12">
        <v>0</v>
      </c>
      <c r="T1340" s="12">
        <v>0</v>
      </c>
      <c r="U1340" s="12">
        <v>0</v>
      </c>
      <c r="W1340" s="12">
        <v>0</v>
      </c>
      <c r="X1340" s="12">
        <v>0</v>
      </c>
      <c r="Z1340" s="12">
        <v>0</v>
      </c>
      <c r="AA1340" s="12">
        <v>0</v>
      </c>
      <c r="AC1340" s="12">
        <v>0</v>
      </c>
      <c r="AD1340" s="12">
        <v>0</v>
      </c>
      <c r="AF1340" s="12">
        <v>0</v>
      </c>
      <c r="AG1340" s="12">
        <v>0</v>
      </c>
      <c r="AI1340" s="12">
        <v>0</v>
      </c>
      <c r="AJ1340" s="12">
        <v>0</v>
      </c>
      <c r="AL1340" s="12">
        <v>0</v>
      </c>
      <c r="AM1340" s="12">
        <v>0</v>
      </c>
      <c r="AO1340" s="12">
        <v>0</v>
      </c>
      <c r="AP1340" s="12">
        <v>0</v>
      </c>
      <c r="AR1340" s="12">
        <v>0</v>
      </c>
      <c r="AS1340" s="12">
        <v>0</v>
      </c>
      <c r="AU1340" s="12">
        <v>0</v>
      </c>
      <c r="AV1340" s="12">
        <v>0</v>
      </c>
      <c r="AX1340" s="12">
        <v>0</v>
      </c>
      <c r="AY1340" s="12">
        <v>0</v>
      </c>
    </row>
    <row r="1341" spans="2:51" x14ac:dyDescent="0.25">
      <c r="B1341" s="2">
        <v>0</v>
      </c>
      <c r="C1341" s="1">
        <v>0</v>
      </c>
      <c r="D1341" s="2">
        <v>0</v>
      </c>
      <c r="E1341" s="2">
        <v>0</v>
      </c>
      <c r="F1341" s="2">
        <v>0</v>
      </c>
      <c r="G1341" s="3">
        <v>0</v>
      </c>
      <c r="H1341" s="3">
        <v>0</v>
      </c>
      <c r="J1341" s="14">
        <v>0</v>
      </c>
      <c r="K1341" s="14">
        <v>0</v>
      </c>
      <c r="N1341" s="14">
        <v>0</v>
      </c>
      <c r="O1341" s="14">
        <v>0</v>
      </c>
      <c r="Q1341" s="12">
        <v>0</v>
      </c>
      <c r="R1341" s="12">
        <v>0</v>
      </c>
      <c r="T1341" s="12">
        <v>0</v>
      </c>
      <c r="U1341" s="12">
        <v>0</v>
      </c>
      <c r="W1341" s="12">
        <v>0</v>
      </c>
      <c r="X1341" s="12">
        <v>0</v>
      </c>
      <c r="Z1341" s="12">
        <v>0</v>
      </c>
      <c r="AA1341" s="12">
        <v>0</v>
      </c>
      <c r="AC1341" s="12">
        <v>0</v>
      </c>
      <c r="AD1341" s="12">
        <v>0</v>
      </c>
      <c r="AF1341" s="12">
        <v>0</v>
      </c>
      <c r="AG1341" s="12">
        <v>0</v>
      </c>
      <c r="AI1341" s="12">
        <v>0</v>
      </c>
      <c r="AJ1341" s="12">
        <v>0</v>
      </c>
      <c r="AL1341" s="12">
        <v>0</v>
      </c>
      <c r="AM1341" s="12">
        <v>0</v>
      </c>
      <c r="AO1341" s="12">
        <v>0</v>
      </c>
      <c r="AP1341" s="12">
        <v>0</v>
      </c>
      <c r="AR1341" s="12">
        <v>0</v>
      </c>
      <c r="AS1341" s="12">
        <v>0</v>
      </c>
      <c r="AU1341" s="12">
        <v>0</v>
      </c>
      <c r="AV1341" s="12">
        <v>0</v>
      </c>
      <c r="AX1341" s="12">
        <v>0</v>
      </c>
      <c r="AY1341" s="12">
        <v>0</v>
      </c>
    </row>
    <row r="1342" spans="2:51" x14ac:dyDescent="0.25">
      <c r="B1342" s="2">
        <v>0</v>
      </c>
      <c r="C1342" s="1">
        <v>0</v>
      </c>
      <c r="D1342" s="2">
        <v>0</v>
      </c>
      <c r="E1342" s="2">
        <v>0</v>
      </c>
      <c r="F1342" s="2">
        <v>0</v>
      </c>
      <c r="G1342" s="3">
        <v>0</v>
      </c>
      <c r="H1342" s="3">
        <v>0</v>
      </c>
      <c r="J1342" s="14">
        <v>0</v>
      </c>
      <c r="K1342" s="14">
        <v>0</v>
      </c>
      <c r="N1342" s="14">
        <v>0</v>
      </c>
      <c r="O1342" s="14">
        <v>0</v>
      </c>
      <c r="Q1342" s="12">
        <v>0</v>
      </c>
      <c r="R1342" s="12">
        <v>0</v>
      </c>
      <c r="T1342" s="12">
        <v>0</v>
      </c>
      <c r="U1342" s="12">
        <v>0</v>
      </c>
      <c r="W1342" s="12">
        <v>0</v>
      </c>
      <c r="X1342" s="12">
        <v>0</v>
      </c>
      <c r="Z1342" s="12">
        <v>0</v>
      </c>
      <c r="AA1342" s="12">
        <v>0</v>
      </c>
      <c r="AC1342" s="12">
        <v>0</v>
      </c>
      <c r="AD1342" s="12">
        <v>0</v>
      </c>
      <c r="AF1342" s="12">
        <v>0</v>
      </c>
      <c r="AG1342" s="12">
        <v>0</v>
      </c>
      <c r="AI1342" s="12">
        <v>0</v>
      </c>
      <c r="AJ1342" s="12">
        <v>0</v>
      </c>
      <c r="AL1342" s="12">
        <v>0</v>
      </c>
      <c r="AM1342" s="12">
        <v>0</v>
      </c>
      <c r="AO1342" s="12">
        <v>0</v>
      </c>
      <c r="AP1342" s="12">
        <v>0</v>
      </c>
      <c r="AR1342" s="12">
        <v>0</v>
      </c>
      <c r="AS1342" s="12">
        <v>0</v>
      </c>
      <c r="AU1342" s="12">
        <v>0</v>
      </c>
      <c r="AV1342" s="12">
        <v>0</v>
      </c>
      <c r="AX1342" s="12">
        <v>0</v>
      </c>
      <c r="AY1342" s="12">
        <v>0</v>
      </c>
    </row>
    <row r="1343" spans="2:51" x14ac:dyDescent="0.25">
      <c r="B1343" s="2">
        <v>0</v>
      </c>
      <c r="C1343" s="1">
        <v>0</v>
      </c>
      <c r="D1343" s="2">
        <v>0</v>
      </c>
      <c r="E1343" s="2">
        <v>0</v>
      </c>
      <c r="F1343" s="2">
        <v>0</v>
      </c>
      <c r="G1343" s="3">
        <v>0</v>
      </c>
      <c r="H1343" s="3">
        <v>0</v>
      </c>
      <c r="J1343" s="14">
        <v>0</v>
      </c>
      <c r="K1343" s="14">
        <v>0</v>
      </c>
      <c r="N1343" s="14">
        <v>0</v>
      </c>
      <c r="O1343" s="14">
        <v>0</v>
      </c>
      <c r="Q1343" s="12">
        <v>0</v>
      </c>
      <c r="R1343" s="12">
        <v>0</v>
      </c>
      <c r="T1343" s="12">
        <v>0</v>
      </c>
      <c r="U1343" s="12">
        <v>0</v>
      </c>
      <c r="W1343" s="12">
        <v>0</v>
      </c>
      <c r="X1343" s="12">
        <v>0</v>
      </c>
      <c r="Z1343" s="12">
        <v>0</v>
      </c>
      <c r="AA1343" s="12">
        <v>0</v>
      </c>
      <c r="AC1343" s="12">
        <v>0</v>
      </c>
      <c r="AD1343" s="12">
        <v>0</v>
      </c>
      <c r="AF1343" s="12">
        <v>0</v>
      </c>
      <c r="AG1343" s="12">
        <v>0</v>
      </c>
      <c r="AI1343" s="12">
        <v>0</v>
      </c>
      <c r="AJ1343" s="12">
        <v>0</v>
      </c>
      <c r="AL1343" s="12">
        <v>0</v>
      </c>
      <c r="AM1343" s="12">
        <v>0</v>
      </c>
      <c r="AO1343" s="12">
        <v>0</v>
      </c>
      <c r="AP1343" s="12">
        <v>0</v>
      </c>
      <c r="AR1343" s="12">
        <v>0</v>
      </c>
      <c r="AS1343" s="12">
        <v>0</v>
      </c>
      <c r="AU1343" s="12">
        <v>0</v>
      </c>
      <c r="AV1343" s="12">
        <v>0</v>
      </c>
      <c r="AX1343" s="12">
        <v>0</v>
      </c>
      <c r="AY1343" s="12">
        <v>0</v>
      </c>
    </row>
    <row r="1344" spans="2:51" x14ac:dyDescent="0.25">
      <c r="B1344" s="2">
        <v>0</v>
      </c>
      <c r="C1344" s="1">
        <v>0</v>
      </c>
      <c r="D1344" s="2">
        <v>0</v>
      </c>
      <c r="E1344" s="2">
        <v>0</v>
      </c>
      <c r="F1344" s="2">
        <v>0</v>
      </c>
      <c r="G1344" s="3">
        <v>0</v>
      </c>
      <c r="H1344" s="3">
        <v>0</v>
      </c>
      <c r="J1344" s="14">
        <v>0</v>
      </c>
      <c r="K1344" s="14">
        <v>0</v>
      </c>
      <c r="N1344" s="14">
        <v>0</v>
      </c>
      <c r="O1344" s="14">
        <v>0</v>
      </c>
      <c r="Q1344" s="12">
        <v>0</v>
      </c>
      <c r="R1344" s="12">
        <v>0</v>
      </c>
      <c r="T1344" s="12">
        <v>0</v>
      </c>
      <c r="U1344" s="12">
        <v>0</v>
      </c>
      <c r="W1344" s="12">
        <v>0</v>
      </c>
      <c r="X1344" s="12">
        <v>0</v>
      </c>
      <c r="Z1344" s="12">
        <v>0</v>
      </c>
      <c r="AA1344" s="12">
        <v>0</v>
      </c>
      <c r="AC1344" s="12">
        <v>0</v>
      </c>
      <c r="AD1344" s="12">
        <v>0</v>
      </c>
      <c r="AF1344" s="12">
        <v>0</v>
      </c>
      <c r="AG1344" s="12">
        <v>0</v>
      </c>
      <c r="AI1344" s="12">
        <v>0</v>
      </c>
      <c r="AJ1344" s="12">
        <v>0</v>
      </c>
      <c r="AL1344" s="12">
        <v>0</v>
      </c>
      <c r="AM1344" s="12">
        <v>0</v>
      </c>
      <c r="AO1344" s="12">
        <v>0</v>
      </c>
      <c r="AP1344" s="12">
        <v>0</v>
      </c>
      <c r="AR1344" s="12">
        <v>0</v>
      </c>
      <c r="AS1344" s="12">
        <v>0</v>
      </c>
      <c r="AU1344" s="12">
        <v>0</v>
      </c>
      <c r="AV1344" s="12">
        <v>0</v>
      </c>
      <c r="AX1344" s="12">
        <v>0</v>
      </c>
      <c r="AY1344" s="12">
        <v>0</v>
      </c>
    </row>
    <row r="1345" spans="2:51" x14ac:dyDescent="0.25">
      <c r="B1345" s="2">
        <v>0</v>
      </c>
      <c r="C1345" s="1">
        <v>0</v>
      </c>
      <c r="D1345" s="2">
        <v>0</v>
      </c>
      <c r="E1345" s="2">
        <v>0</v>
      </c>
      <c r="F1345" s="2">
        <v>0</v>
      </c>
      <c r="G1345" s="3">
        <v>0</v>
      </c>
      <c r="H1345" s="3">
        <v>0</v>
      </c>
      <c r="J1345" s="14">
        <v>0</v>
      </c>
      <c r="K1345" s="14">
        <v>0</v>
      </c>
      <c r="N1345" s="14">
        <v>0</v>
      </c>
      <c r="O1345" s="14">
        <v>0</v>
      </c>
      <c r="Q1345" s="12">
        <v>0</v>
      </c>
      <c r="R1345" s="12">
        <v>0</v>
      </c>
      <c r="T1345" s="12">
        <v>0</v>
      </c>
      <c r="U1345" s="12">
        <v>0</v>
      </c>
      <c r="W1345" s="12">
        <v>0</v>
      </c>
      <c r="X1345" s="12">
        <v>0</v>
      </c>
      <c r="Z1345" s="12">
        <v>0</v>
      </c>
      <c r="AA1345" s="12">
        <v>0</v>
      </c>
      <c r="AC1345" s="12">
        <v>0</v>
      </c>
      <c r="AD1345" s="12">
        <v>0</v>
      </c>
      <c r="AF1345" s="12">
        <v>0</v>
      </c>
      <c r="AG1345" s="12">
        <v>0</v>
      </c>
      <c r="AI1345" s="12">
        <v>0</v>
      </c>
      <c r="AJ1345" s="12">
        <v>0</v>
      </c>
      <c r="AL1345" s="12">
        <v>0</v>
      </c>
      <c r="AM1345" s="12">
        <v>0</v>
      </c>
      <c r="AO1345" s="12">
        <v>0</v>
      </c>
      <c r="AP1345" s="12">
        <v>0</v>
      </c>
      <c r="AR1345" s="12">
        <v>0</v>
      </c>
      <c r="AS1345" s="12">
        <v>0</v>
      </c>
      <c r="AU1345" s="12">
        <v>0</v>
      </c>
      <c r="AV1345" s="12">
        <v>0</v>
      </c>
      <c r="AX1345" s="12">
        <v>0</v>
      </c>
      <c r="AY1345" s="12">
        <v>0</v>
      </c>
    </row>
    <row r="1346" spans="2:51" x14ac:dyDescent="0.25">
      <c r="B1346" s="2">
        <v>0</v>
      </c>
      <c r="C1346" s="1">
        <v>0</v>
      </c>
      <c r="D1346" s="2">
        <v>0</v>
      </c>
      <c r="E1346" s="2">
        <v>0</v>
      </c>
      <c r="F1346" s="2">
        <v>0</v>
      </c>
      <c r="G1346" s="3">
        <v>0</v>
      </c>
      <c r="H1346" s="3">
        <v>0</v>
      </c>
      <c r="J1346" s="14">
        <v>0</v>
      </c>
      <c r="K1346" s="14">
        <v>0</v>
      </c>
      <c r="N1346" s="14">
        <v>0</v>
      </c>
      <c r="O1346" s="14">
        <v>0</v>
      </c>
      <c r="Q1346" s="12">
        <v>0</v>
      </c>
      <c r="R1346" s="12">
        <v>0</v>
      </c>
      <c r="T1346" s="12">
        <v>0</v>
      </c>
      <c r="U1346" s="12">
        <v>0</v>
      </c>
      <c r="W1346" s="12">
        <v>0</v>
      </c>
      <c r="X1346" s="12">
        <v>0</v>
      </c>
      <c r="Z1346" s="12">
        <v>0</v>
      </c>
      <c r="AA1346" s="12">
        <v>0</v>
      </c>
      <c r="AC1346" s="12">
        <v>0</v>
      </c>
      <c r="AD1346" s="12">
        <v>0</v>
      </c>
      <c r="AF1346" s="12">
        <v>0</v>
      </c>
      <c r="AG1346" s="12">
        <v>0</v>
      </c>
      <c r="AI1346" s="12">
        <v>0</v>
      </c>
      <c r="AJ1346" s="12">
        <v>0</v>
      </c>
      <c r="AL1346" s="12">
        <v>0</v>
      </c>
      <c r="AM1346" s="12">
        <v>0</v>
      </c>
      <c r="AO1346" s="12">
        <v>0</v>
      </c>
      <c r="AP1346" s="12">
        <v>0</v>
      </c>
      <c r="AR1346" s="12">
        <v>0</v>
      </c>
      <c r="AS1346" s="12">
        <v>0</v>
      </c>
      <c r="AU1346" s="12">
        <v>0</v>
      </c>
      <c r="AV1346" s="12">
        <v>0</v>
      </c>
      <c r="AX1346" s="12">
        <v>0</v>
      </c>
      <c r="AY1346" s="12">
        <v>0</v>
      </c>
    </row>
    <row r="1347" spans="2:51" x14ac:dyDescent="0.25">
      <c r="B1347" s="2">
        <v>0</v>
      </c>
      <c r="C1347" s="1">
        <v>0</v>
      </c>
      <c r="D1347" s="2">
        <v>0</v>
      </c>
      <c r="E1347" s="2">
        <v>0</v>
      </c>
      <c r="F1347" s="2">
        <v>0</v>
      </c>
      <c r="G1347" s="3">
        <v>0</v>
      </c>
      <c r="H1347" s="3">
        <v>0</v>
      </c>
      <c r="J1347" s="14">
        <v>0</v>
      </c>
      <c r="K1347" s="14">
        <v>0</v>
      </c>
      <c r="N1347" s="14">
        <v>0</v>
      </c>
      <c r="O1347" s="14">
        <v>0</v>
      </c>
      <c r="Q1347" s="12">
        <v>0</v>
      </c>
      <c r="R1347" s="12">
        <v>0</v>
      </c>
      <c r="T1347" s="12">
        <v>0</v>
      </c>
      <c r="U1347" s="12">
        <v>0</v>
      </c>
      <c r="W1347" s="12">
        <v>0</v>
      </c>
      <c r="X1347" s="12">
        <v>0</v>
      </c>
      <c r="Z1347" s="12">
        <v>0</v>
      </c>
      <c r="AA1347" s="12">
        <v>0</v>
      </c>
      <c r="AC1347" s="12">
        <v>0</v>
      </c>
      <c r="AD1347" s="12">
        <v>0</v>
      </c>
      <c r="AF1347" s="12">
        <v>0</v>
      </c>
      <c r="AG1347" s="12">
        <v>0</v>
      </c>
      <c r="AI1347" s="12">
        <v>0</v>
      </c>
      <c r="AJ1347" s="12">
        <v>0</v>
      </c>
      <c r="AL1347" s="12">
        <v>0</v>
      </c>
      <c r="AM1347" s="12">
        <v>0</v>
      </c>
      <c r="AO1347" s="12">
        <v>0</v>
      </c>
      <c r="AP1347" s="12">
        <v>0</v>
      </c>
      <c r="AR1347" s="12">
        <v>0</v>
      </c>
      <c r="AS1347" s="12">
        <v>0</v>
      </c>
      <c r="AU1347" s="12">
        <v>0</v>
      </c>
      <c r="AV1347" s="12">
        <v>0</v>
      </c>
      <c r="AX1347" s="12">
        <v>0</v>
      </c>
      <c r="AY1347" s="12">
        <v>0</v>
      </c>
    </row>
    <row r="1348" spans="2:51" x14ac:dyDescent="0.25">
      <c r="B1348" s="2">
        <v>0</v>
      </c>
      <c r="C1348" s="1">
        <v>0</v>
      </c>
      <c r="D1348" s="2">
        <v>0</v>
      </c>
      <c r="E1348" s="2">
        <v>0</v>
      </c>
      <c r="F1348" s="2">
        <v>0</v>
      </c>
      <c r="G1348" s="3">
        <v>0</v>
      </c>
      <c r="H1348" s="3">
        <v>0</v>
      </c>
      <c r="J1348" s="14">
        <v>0</v>
      </c>
      <c r="K1348" s="14">
        <v>0</v>
      </c>
      <c r="N1348" s="14">
        <v>0</v>
      </c>
      <c r="O1348" s="14">
        <v>0</v>
      </c>
      <c r="Q1348" s="12">
        <v>0</v>
      </c>
      <c r="R1348" s="12">
        <v>0</v>
      </c>
      <c r="T1348" s="12">
        <v>0</v>
      </c>
      <c r="U1348" s="12">
        <v>0</v>
      </c>
      <c r="W1348" s="12">
        <v>0</v>
      </c>
      <c r="X1348" s="12">
        <v>0</v>
      </c>
      <c r="Z1348" s="12">
        <v>0</v>
      </c>
      <c r="AA1348" s="12">
        <v>0</v>
      </c>
      <c r="AC1348" s="12">
        <v>0</v>
      </c>
      <c r="AD1348" s="12">
        <v>0</v>
      </c>
      <c r="AF1348" s="12">
        <v>0</v>
      </c>
      <c r="AG1348" s="12">
        <v>0</v>
      </c>
      <c r="AI1348" s="12">
        <v>0</v>
      </c>
      <c r="AJ1348" s="12">
        <v>0</v>
      </c>
      <c r="AL1348" s="12">
        <v>0</v>
      </c>
      <c r="AM1348" s="12">
        <v>0</v>
      </c>
      <c r="AO1348" s="12">
        <v>0</v>
      </c>
      <c r="AP1348" s="12">
        <v>0</v>
      </c>
      <c r="AR1348" s="12">
        <v>0</v>
      </c>
      <c r="AS1348" s="12">
        <v>0</v>
      </c>
      <c r="AU1348" s="12">
        <v>0</v>
      </c>
      <c r="AV1348" s="12">
        <v>0</v>
      </c>
      <c r="AX1348" s="12">
        <v>0</v>
      </c>
      <c r="AY1348" s="12">
        <v>0</v>
      </c>
    </row>
    <row r="1349" spans="2:51" x14ac:dyDescent="0.25">
      <c r="B1349" s="2">
        <v>0</v>
      </c>
      <c r="C1349" s="1">
        <v>0</v>
      </c>
      <c r="D1349" s="2">
        <v>0</v>
      </c>
      <c r="E1349" s="2">
        <v>0</v>
      </c>
      <c r="F1349" s="2">
        <v>0</v>
      </c>
      <c r="G1349" s="3">
        <v>0</v>
      </c>
      <c r="H1349" s="3">
        <v>0</v>
      </c>
      <c r="J1349" s="14">
        <v>0</v>
      </c>
      <c r="K1349" s="14">
        <v>0</v>
      </c>
      <c r="N1349" s="14">
        <v>0</v>
      </c>
      <c r="O1349" s="14">
        <v>0</v>
      </c>
      <c r="Q1349" s="12">
        <v>0</v>
      </c>
      <c r="R1349" s="12">
        <v>0</v>
      </c>
      <c r="T1349" s="12">
        <v>0</v>
      </c>
      <c r="U1349" s="12">
        <v>0</v>
      </c>
      <c r="W1349" s="12">
        <v>0</v>
      </c>
      <c r="X1349" s="12">
        <v>0</v>
      </c>
      <c r="Z1349" s="12">
        <v>0</v>
      </c>
      <c r="AA1349" s="12">
        <v>0</v>
      </c>
      <c r="AC1349" s="12">
        <v>0</v>
      </c>
      <c r="AD1349" s="12">
        <v>0</v>
      </c>
      <c r="AF1349" s="12">
        <v>0</v>
      </c>
      <c r="AG1349" s="12">
        <v>0</v>
      </c>
      <c r="AI1349" s="12">
        <v>0</v>
      </c>
      <c r="AJ1349" s="12">
        <v>0</v>
      </c>
      <c r="AL1349" s="12">
        <v>0</v>
      </c>
      <c r="AM1349" s="12">
        <v>0</v>
      </c>
      <c r="AO1349" s="12">
        <v>0</v>
      </c>
      <c r="AP1349" s="12">
        <v>0</v>
      </c>
      <c r="AR1349" s="12">
        <v>0</v>
      </c>
      <c r="AS1349" s="12">
        <v>0</v>
      </c>
      <c r="AU1349" s="12">
        <v>0</v>
      </c>
      <c r="AV1349" s="12">
        <v>0</v>
      </c>
      <c r="AX1349" s="12">
        <v>0</v>
      </c>
      <c r="AY1349" s="12">
        <v>0</v>
      </c>
    </row>
    <row r="1350" spans="2:51" x14ac:dyDescent="0.25">
      <c r="B1350" s="2">
        <v>0</v>
      </c>
      <c r="C1350" s="1">
        <v>0</v>
      </c>
      <c r="D1350" s="2">
        <v>0</v>
      </c>
      <c r="E1350" s="2">
        <v>0</v>
      </c>
      <c r="F1350" s="2">
        <v>0</v>
      </c>
      <c r="G1350" s="3">
        <v>0</v>
      </c>
      <c r="H1350" s="3">
        <v>0</v>
      </c>
      <c r="J1350" s="14">
        <v>0</v>
      </c>
      <c r="K1350" s="14">
        <v>0</v>
      </c>
      <c r="N1350" s="14">
        <v>0</v>
      </c>
      <c r="O1350" s="14">
        <v>0</v>
      </c>
      <c r="Q1350" s="12">
        <v>0</v>
      </c>
      <c r="R1350" s="12">
        <v>0</v>
      </c>
      <c r="T1350" s="12">
        <v>0</v>
      </c>
      <c r="U1350" s="12">
        <v>0</v>
      </c>
      <c r="W1350" s="12">
        <v>0</v>
      </c>
      <c r="X1350" s="12">
        <v>0</v>
      </c>
      <c r="Z1350" s="12">
        <v>0</v>
      </c>
      <c r="AA1350" s="12">
        <v>0</v>
      </c>
      <c r="AC1350" s="12">
        <v>0</v>
      </c>
      <c r="AD1350" s="12">
        <v>0</v>
      </c>
      <c r="AF1350" s="12">
        <v>0</v>
      </c>
      <c r="AG1350" s="12">
        <v>0</v>
      </c>
      <c r="AI1350" s="12">
        <v>0</v>
      </c>
      <c r="AJ1350" s="12">
        <v>0</v>
      </c>
      <c r="AL1350" s="12">
        <v>0</v>
      </c>
      <c r="AM1350" s="12">
        <v>0</v>
      </c>
      <c r="AO1350" s="12">
        <v>0</v>
      </c>
      <c r="AP1350" s="12">
        <v>0</v>
      </c>
      <c r="AR1350" s="12">
        <v>0</v>
      </c>
      <c r="AS1350" s="12">
        <v>0</v>
      </c>
      <c r="AU1350" s="12">
        <v>0</v>
      </c>
      <c r="AV1350" s="12">
        <v>0</v>
      </c>
      <c r="AX1350" s="12">
        <v>0</v>
      </c>
      <c r="AY1350" s="12">
        <v>0</v>
      </c>
    </row>
    <row r="1351" spans="2:51" x14ac:dyDescent="0.25">
      <c r="B1351" s="2">
        <v>0</v>
      </c>
      <c r="C1351" s="1">
        <v>0</v>
      </c>
      <c r="D1351" s="2">
        <v>0</v>
      </c>
      <c r="E1351" s="2">
        <v>0</v>
      </c>
      <c r="F1351" s="2">
        <v>0</v>
      </c>
      <c r="G1351" s="3">
        <v>0</v>
      </c>
      <c r="H1351" s="3">
        <v>0</v>
      </c>
      <c r="J1351" s="14">
        <v>0</v>
      </c>
      <c r="K1351" s="14">
        <v>0</v>
      </c>
      <c r="N1351" s="14">
        <v>0</v>
      </c>
      <c r="O1351" s="14">
        <v>0</v>
      </c>
      <c r="Q1351" s="12">
        <v>0</v>
      </c>
      <c r="R1351" s="12">
        <v>0</v>
      </c>
      <c r="T1351" s="12">
        <v>0</v>
      </c>
      <c r="U1351" s="12">
        <v>0</v>
      </c>
      <c r="W1351" s="12">
        <v>0</v>
      </c>
      <c r="X1351" s="12">
        <v>0</v>
      </c>
      <c r="Z1351" s="12">
        <v>0</v>
      </c>
      <c r="AA1351" s="12">
        <v>0</v>
      </c>
      <c r="AC1351" s="12">
        <v>0</v>
      </c>
      <c r="AD1351" s="12">
        <v>0</v>
      </c>
      <c r="AF1351" s="12">
        <v>0</v>
      </c>
      <c r="AG1351" s="12">
        <v>0</v>
      </c>
      <c r="AI1351" s="12">
        <v>0</v>
      </c>
      <c r="AJ1351" s="12">
        <v>0</v>
      </c>
      <c r="AL1351" s="12">
        <v>0</v>
      </c>
      <c r="AM1351" s="12">
        <v>0</v>
      </c>
      <c r="AO1351" s="12">
        <v>0</v>
      </c>
      <c r="AP1351" s="12">
        <v>0</v>
      </c>
      <c r="AR1351" s="12">
        <v>0</v>
      </c>
      <c r="AS1351" s="12">
        <v>0</v>
      </c>
      <c r="AU1351" s="12">
        <v>0</v>
      </c>
      <c r="AV1351" s="12">
        <v>0</v>
      </c>
      <c r="AX1351" s="12">
        <v>0</v>
      </c>
      <c r="AY1351" s="12">
        <v>0</v>
      </c>
    </row>
    <row r="1352" spans="2:51" x14ac:dyDescent="0.25">
      <c r="B1352" s="2">
        <v>0</v>
      </c>
      <c r="C1352" s="1">
        <v>0</v>
      </c>
      <c r="D1352" s="2">
        <v>0</v>
      </c>
      <c r="E1352" s="2">
        <v>0</v>
      </c>
      <c r="F1352" s="2">
        <v>0</v>
      </c>
      <c r="G1352" s="3">
        <v>0</v>
      </c>
      <c r="H1352" s="3">
        <v>0</v>
      </c>
      <c r="J1352" s="14">
        <v>0</v>
      </c>
      <c r="K1352" s="14">
        <v>0</v>
      </c>
      <c r="N1352" s="14">
        <v>0</v>
      </c>
      <c r="O1352" s="14">
        <v>0</v>
      </c>
      <c r="Q1352" s="12">
        <v>0</v>
      </c>
      <c r="R1352" s="12">
        <v>0</v>
      </c>
      <c r="T1352" s="12">
        <v>0</v>
      </c>
      <c r="U1352" s="12">
        <v>0</v>
      </c>
      <c r="W1352" s="12">
        <v>0</v>
      </c>
      <c r="X1352" s="12">
        <v>0</v>
      </c>
      <c r="Z1352" s="12">
        <v>0</v>
      </c>
      <c r="AA1352" s="12">
        <v>0</v>
      </c>
      <c r="AC1352" s="12">
        <v>0</v>
      </c>
      <c r="AD1352" s="12">
        <v>0</v>
      </c>
      <c r="AF1352" s="12">
        <v>0</v>
      </c>
      <c r="AG1352" s="12">
        <v>0</v>
      </c>
      <c r="AI1352" s="12">
        <v>0</v>
      </c>
      <c r="AJ1352" s="12">
        <v>0</v>
      </c>
      <c r="AL1352" s="12">
        <v>0</v>
      </c>
      <c r="AM1352" s="12">
        <v>0</v>
      </c>
      <c r="AO1352" s="12">
        <v>0</v>
      </c>
      <c r="AP1352" s="12">
        <v>0</v>
      </c>
      <c r="AR1352" s="12">
        <v>0</v>
      </c>
      <c r="AS1352" s="12">
        <v>0</v>
      </c>
      <c r="AU1352" s="12">
        <v>0</v>
      </c>
      <c r="AV1352" s="12">
        <v>0</v>
      </c>
      <c r="AX1352" s="12">
        <v>0</v>
      </c>
      <c r="AY1352" s="12">
        <v>0</v>
      </c>
    </row>
    <row r="1353" spans="2:51" x14ac:dyDescent="0.25">
      <c r="B1353" s="2">
        <v>0</v>
      </c>
      <c r="C1353" s="1">
        <v>0</v>
      </c>
      <c r="D1353" s="2">
        <v>0</v>
      </c>
      <c r="E1353" s="2">
        <v>0</v>
      </c>
      <c r="F1353" s="2">
        <v>0</v>
      </c>
      <c r="G1353" s="3">
        <v>0</v>
      </c>
      <c r="H1353" s="3">
        <v>0</v>
      </c>
      <c r="J1353" s="14">
        <v>0</v>
      </c>
      <c r="K1353" s="14">
        <v>0</v>
      </c>
      <c r="N1353" s="14">
        <v>0</v>
      </c>
      <c r="O1353" s="14">
        <v>0</v>
      </c>
      <c r="Q1353" s="12">
        <v>0</v>
      </c>
      <c r="R1353" s="12">
        <v>0</v>
      </c>
      <c r="T1353" s="12">
        <v>0</v>
      </c>
      <c r="U1353" s="12">
        <v>0</v>
      </c>
      <c r="W1353" s="12">
        <v>0</v>
      </c>
      <c r="X1353" s="12">
        <v>0</v>
      </c>
      <c r="Z1353" s="12">
        <v>0</v>
      </c>
      <c r="AA1353" s="12">
        <v>0</v>
      </c>
      <c r="AC1353" s="12">
        <v>0</v>
      </c>
      <c r="AD1353" s="12">
        <v>0</v>
      </c>
      <c r="AF1353" s="12">
        <v>0</v>
      </c>
      <c r="AG1353" s="12">
        <v>0</v>
      </c>
      <c r="AI1353" s="12">
        <v>0</v>
      </c>
      <c r="AJ1353" s="12">
        <v>0</v>
      </c>
      <c r="AL1353" s="12">
        <v>0</v>
      </c>
      <c r="AM1353" s="12">
        <v>0</v>
      </c>
      <c r="AO1353" s="12">
        <v>0</v>
      </c>
      <c r="AP1353" s="12">
        <v>0</v>
      </c>
      <c r="AR1353" s="12">
        <v>0</v>
      </c>
      <c r="AS1353" s="12">
        <v>0</v>
      </c>
      <c r="AU1353" s="12">
        <v>0</v>
      </c>
      <c r="AV1353" s="12">
        <v>0</v>
      </c>
      <c r="AX1353" s="12">
        <v>0</v>
      </c>
      <c r="AY1353" s="12">
        <v>0</v>
      </c>
    </row>
    <row r="1354" spans="2:51" x14ac:dyDescent="0.25">
      <c r="B1354" s="2">
        <v>0</v>
      </c>
      <c r="C1354" s="1">
        <v>0</v>
      </c>
      <c r="D1354" s="2">
        <v>0</v>
      </c>
      <c r="E1354" s="2">
        <v>0</v>
      </c>
      <c r="F1354" s="2">
        <v>0</v>
      </c>
      <c r="G1354" s="3">
        <v>0</v>
      </c>
      <c r="H1354" s="3">
        <v>0</v>
      </c>
      <c r="J1354" s="14">
        <v>0</v>
      </c>
      <c r="K1354" s="14">
        <v>0</v>
      </c>
      <c r="N1354" s="14">
        <v>0</v>
      </c>
      <c r="O1354" s="14">
        <v>0</v>
      </c>
      <c r="Q1354" s="12">
        <v>0</v>
      </c>
      <c r="R1354" s="12">
        <v>0</v>
      </c>
      <c r="T1354" s="12">
        <v>0</v>
      </c>
      <c r="U1354" s="12">
        <v>0</v>
      </c>
      <c r="W1354" s="12">
        <v>0</v>
      </c>
      <c r="X1354" s="12">
        <v>0</v>
      </c>
      <c r="Z1354" s="12">
        <v>0</v>
      </c>
      <c r="AA1354" s="12">
        <v>0</v>
      </c>
      <c r="AC1354" s="12">
        <v>0</v>
      </c>
      <c r="AD1354" s="12">
        <v>0</v>
      </c>
      <c r="AF1354" s="12">
        <v>0</v>
      </c>
      <c r="AG1354" s="12">
        <v>0</v>
      </c>
      <c r="AI1354" s="12">
        <v>0</v>
      </c>
      <c r="AJ1354" s="12">
        <v>0</v>
      </c>
      <c r="AL1354" s="12">
        <v>0</v>
      </c>
      <c r="AM1354" s="12">
        <v>0</v>
      </c>
      <c r="AO1354" s="12">
        <v>0</v>
      </c>
      <c r="AP1354" s="12">
        <v>0</v>
      </c>
      <c r="AR1354" s="12">
        <v>0</v>
      </c>
      <c r="AS1354" s="12">
        <v>0</v>
      </c>
      <c r="AU1354" s="12">
        <v>0</v>
      </c>
      <c r="AV1354" s="12">
        <v>0</v>
      </c>
      <c r="AX1354" s="12">
        <v>0</v>
      </c>
      <c r="AY1354" s="12">
        <v>0</v>
      </c>
    </row>
    <row r="1355" spans="2:51" x14ac:dyDescent="0.25">
      <c r="B1355" s="2">
        <v>0</v>
      </c>
      <c r="C1355" s="1">
        <v>0</v>
      </c>
      <c r="D1355" s="2">
        <v>0</v>
      </c>
      <c r="E1355" s="2">
        <v>0</v>
      </c>
      <c r="F1355" s="2">
        <v>0</v>
      </c>
      <c r="G1355" s="3">
        <v>0</v>
      </c>
      <c r="H1355" s="3">
        <v>0</v>
      </c>
      <c r="J1355" s="14">
        <v>0</v>
      </c>
      <c r="K1355" s="14">
        <v>0</v>
      </c>
      <c r="N1355" s="14">
        <v>0</v>
      </c>
      <c r="O1355" s="14">
        <v>0</v>
      </c>
      <c r="Q1355" s="12">
        <v>0</v>
      </c>
      <c r="R1355" s="12">
        <v>0</v>
      </c>
      <c r="T1355" s="12">
        <v>0</v>
      </c>
      <c r="U1355" s="12">
        <v>0</v>
      </c>
      <c r="W1355" s="12">
        <v>0</v>
      </c>
      <c r="X1355" s="12">
        <v>0</v>
      </c>
      <c r="Z1355" s="12">
        <v>0</v>
      </c>
      <c r="AA1355" s="12">
        <v>0</v>
      </c>
      <c r="AC1355" s="12">
        <v>0</v>
      </c>
      <c r="AD1355" s="12">
        <v>0</v>
      </c>
      <c r="AF1355" s="12">
        <v>0</v>
      </c>
      <c r="AG1355" s="12">
        <v>0</v>
      </c>
      <c r="AI1355" s="12">
        <v>0</v>
      </c>
      <c r="AJ1355" s="12">
        <v>0</v>
      </c>
      <c r="AL1355" s="12">
        <v>0</v>
      </c>
      <c r="AM1355" s="12">
        <v>0</v>
      </c>
      <c r="AO1355" s="12">
        <v>0</v>
      </c>
      <c r="AP1355" s="12">
        <v>0</v>
      </c>
      <c r="AR1355" s="12">
        <v>0</v>
      </c>
      <c r="AS1355" s="12">
        <v>0</v>
      </c>
      <c r="AU1355" s="12">
        <v>0</v>
      </c>
      <c r="AV1355" s="12">
        <v>0</v>
      </c>
      <c r="AX1355" s="12">
        <v>0</v>
      </c>
      <c r="AY1355" s="12">
        <v>0</v>
      </c>
    </row>
    <row r="1356" spans="2:51" x14ac:dyDescent="0.25">
      <c r="B1356" s="2">
        <v>0</v>
      </c>
      <c r="C1356" s="1">
        <v>0</v>
      </c>
      <c r="D1356" s="2">
        <v>0</v>
      </c>
      <c r="E1356" s="2">
        <v>0</v>
      </c>
      <c r="F1356" s="2">
        <v>0</v>
      </c>
      <c r="G1356" s="3">
        <v>0</v>
      </c>
      <c r="H1356" s="3">
        <v>0</v>
      </c>
      <c r="J1356" s="14">
        <v>0</v>
      </c>
      <c r="K1356" s="14">
        <v>0</v>
      </c>
      <c r="N1356" s="14">
        <v>0</v>
      </c>
      <c r="O1356" s="14">
        <v>0</v>
      </c>
      <c r="Q1356" s="12">
        <v>0</v>
      </c>
      <c r="R1356" s="12">
        <v>0</v>
      </c>
      <c r="T1356" s="12">
        <v>0</v>
      </c>
      <c r="U1356" s="12">
        <v>0</v>
      </c>
      <c r="W1356" s="12">
        <v>0</v>
      </c>
      <c r="X1356" s="12">
        <v>0</v>
      </c>
      <c r="Z1356" s="12">
        <v>0</v>
      </c>
      <c r="AA1356" s="12">
        <v>0</v>
      </c>
      <c r="AC1356" s="12">
        <v>0</v>
      </c>
      <c r="AD1356" s="12">
        <v>0</v>
      </c>
      <c r="AF1356" s="12">
        <v>0</v>
      </c>
      <c r="AG1356" s="12">
        <v>0</v>
      </c>
      <c r="AI1356" s="12">
        <v>0</v>
      </c>
      <c r="AJ1356" s="12">
        <v>0</v>
      </c>
      <c r="AL1356" s="12">
        <v>0</v>
      </c>
      <c r="AM1356" s="12">
        <v>0</v>
      </c>
      <c r="AO1356" s="12">
        <v>0</v>
      </c>
      <c r="AP1356" s="12">
        <v>0</v>
      </c>
      <c r="AR1356" s="12">
        <v>0</v>
      </c>
      <c r="AS1356" s="12">
        <v>0</v>
      </c>
      <c r="AU1356" s="12">
        <v>0</v>
      </c>
      <c r="AV1356" s="12">
        <v>0</v>
      </c>
      <c r="AX1356" s="12">
        <v>0</v>
      </c>
      <c r="AY1356" s="12">
        <v>0</v>
      </c>
    </row>
    <row r="1357" spans="2:51" x14ac:dyDescent="0.25">
      <c r="B1357" s="2">
        <v>0</v>
      </c>
      <c r="C1357" s="1">
        <v>0</v>
      </c>
      <c r="D1357" s="2">
        <v>0</v>
      </c>
      <c r="E1357" s="2">
        <v>0</v>
      </c>
      <c r="F1357" s="2">
        <v>0</v>
      </c>
      <c r="G1357" s="3">
        <v>0</v>
      </c>
      <c r="H1357" s="3">
        <v>0</v>
      </c>
      <c r="J1357" s="14">
        <v>0</v>
      </c>
      <c r="K1357" s="14">
        <v>0</v>
      </c>
      <c r="N1357" s="14">
        <v>0</v>
      </c>
      <c r="O1357" s="14">
        <v>0</v>
      </c>
      <c r="Q1357" s="12">
        <v>0</v>
      </c>
      <c r="R1357" s="12">
        <v>0</v>
      </c>
      <c r="T1357" s="12">
        <v>0</v>
      </c>
      <c r="U1357" s="12">
        <v>0</v>
      </c>
      <c r="W1357" s="12">
        <v>0</v>
      </c>
      <c r="X1357" s="12">
        <v>0</v>
      </c>
      <c r="Z1357" s="12">
        <v>0</v>
      </c>
      <c r="AA1357" s="12">
        <v>0</v>
      </c>
      <c r="AC1357" s="12">
        <v>0</v>
      </c>
      <c r="AD1357" s="12">
        <v>0</v>
      </c>
      <c r="AF1357" s="12">
        <v>0</v>
      </c>
      <c r="AG1357" s="12">
        <v>0</v>
      </c>
      <c r="AI1357" s="12">
        <v>0</v>
      </c>
      <c r="AJ1357" s="12">
        <v>0</v>
      </c>
      <c r="AL1357" s="12">
        <v>0</v>
      </c>
      <c r="AM1357" s="12">
        <v>0</v>
      </c>
      <c r="AO1357" s="12">
        <v>0</v>
      </c>
      <c r="AP1357" s="12">
        <v>0</v>
      </c>
      <c r="AR1357" s="12">
        <v>0</v>
      </c>
      <c r="AS1357" s="12">
        <v>0</v>
      </c>
      <c r="AU1357" s="12">
        <v>0</v>
      </c>
      <c r="AV1357" s="12">
        <v>0</v>
      </c>
      <c r="AX1357" s="12">
        <v>0</v>
      </c>
      <c r="AY1357" s="12">
        <v>0</v>
      </c>
    </row>
    <row r="1358" spans="2:51" x14ac:dyDescent="0.25">
      <c r="B1358" s="2">
        <v>0</v>
      </c>
      <c r="C1358" s="1">
        <v>0</v>
      </c>
      <c r="D1358" s="2">
        <v>0</v>
      </c>
      <c r="E1358" s="2">
        <v>0</v>
      </c>
      <c r="F1358" s="2">
        <v>0</v>
      </c>
      <c r="G1358" s="3">
        <v>0</v>
      </c>
      <c r="H1358" s="3">
        <v>0</v>
      </c>
      <c r="J1358" s="14">
        <v>0</v>
      </c>
      <c r="K1358" s="14">
        <v>0</v>
      </c>
      <c r="N1358" s="14">
        <v>0</v>
      </c>
      <c r="O1358" s="14">
        <v>0</v>
      </c>
      <c r="Q1358" s="12">
        <v>0</v>
      </c>
      <c r="R1358" s="12">
        <v>0</v>
      </c>
      <c r="T1358" s="12">
        <v>0</v>
      </c>
      <c r="U1358" s="12">
        <v>0</v>
      </c>
      <c r="W1358" s="12">
        <v>0</v>
      </c>
      <c r="X1358" s="12">
        <v>0</v>
      </c>
      <c r="Z1358" s="12">
        <v>0</v>
      </c>
      <c r="AA1358" s="12">
        <v>0</v>
      </c>
      <c r="AC1358" s="12">
        <v>0</v>
      </c>
      <c r="AD1358" s="12">
        <v>0</v>
      </c>
      <c r="AF1358" s="12">
        <v>0</v>
      </c>
      <c r="AG1358" s="12">
        <v>0</v>
      </c>
      <c r="AI1358" s="12">
        <v>0</v>
      </c>
      <c r="AJ1358" s="12">
        <v>0</v>
      </c>
      <c r="AL1358" s="12">
        <v>0</v>
      </c>
      <c r="AM1358" s="12">
        <v>0</v>
      </c>
      <c r="AO1358" s="12">
        <v>0</v>
      </c>
      <c r="AP1358" s="12">
        <v>0</v>
      </c>
      <c r="AR1358" s="12">
        <v>0</v>
      </c>
      <c r="AS1358" s="12">
        <v>0</v>
      </c>
      <c r="AU1358" s="12">
        <v>0</v>
      </c>
      <c r="AV1358" s="12">
        <v>0</v>
      </c>
      <c r="AX1358" s="12">
        <v>0</v>
      </c>
      <c r="AY1358" s="12">
        <v>0</v>
      </c>
    </row>
    <row r="1359" spans="2:51" x14ac:dyDescent="0.25">
      <c r="B1359" s="2">
        <v>0</v>
      </c>
      <c r="C1359" s="1">
        <v>0</v>
      </c>
      <c r="D1359" s="2">
        <v>0</v>
      </c>
      <c r="E1359" s="2">
        <v>0</v>
      </c>
      <c r="F1359" s="2">
        <v>0</v>
      </c>
      <c r="G1359" s="3">
        <v>0</v>
      </c>
      <c r="H1359" s="3">
        <v>0</v>
      </c>
      <c r="J1359" s="14">
        <v>0</v>
      </c>
      <c r="K1359" s="14">
        <v>0</v>
      </c>
      <c r="N1359" s="14">
        <v>0</v>
      </c>
      <c r="O1359" s="14">
        <v>0</v>
      </c>
      <c r="Q1359" s="12">
        <v>0</v>
      </c>
      <c r="R1359" s="12">
        <v>0</v>
      </c>
      <c r="T1359" s="12">
        <v>0</v>
      </c>
      <c r="U1359" s="12">
        <v>0</v>
      </c>
      <c r="W1359" s="12">
        <v>0</v>
      </c>
      <c r="X1359" s="12">
        <v>0</v>
      </c>
      <c r="Z1359" s="12">
        <v>0</v>
      </c>
      <c r="AA1359" s="12">
        <v>0</v>
      </c>
      <c r="AC1359" s="12">
        <v>0</v>
      </c>
      <c r="AD1359" s="12">
        <v>0</v>
      </c>
      <c r="AF1359" s="12">
        <v>0</v>
      </c>
      <c r="AG1359" s="12">
        <v>0</v>
      </c>
      <c r="AI1359" s="12">
        <v>0</v>
      </c>
      <c r="AJ1359" s="12">
        <v>0</v>
      </c>
      <c r="AL1359" s="12">
        <v>0</v>
      </c>
      <c r="AM1359" s="12">
        <v>0</v>
      </c>
      <c r="AO1359" s="12">
        <v>0</v>
      </c>
      <c r="AP1359" s="12">
        <v>0</v>
      </c>
      <c r="AR1359" s="12">
        <v>0</v>
      </c>
      <c r="AS1359" s="12">
        <v>0</v>
      </c>
      <c r="AU1359" s="12">
        <v>0</v>
      </c>
      <c r="AV1359" s="12">
        <v>0</v>
      </c>
      <c r="AX1359" s="12">
        <v>0</v>
      </c>
      <c r="AY1359" s="12">
        <v>0</v>
      </c>
    </row>
    <row r="1360" spans="2:51" x14ac:dyDescent="0.25">
      <c r="B1360" s="2">
        <v>0</v>
      </c>
      <c r="C1360" s="1">
        <v>0</v>
      </c>
      <c r="D1360" s="2">
        <v>0</v>
      </c>
      <c r="E1360" s="2">
        <v>0</v>
      </c>
      <c r="F1360" s="2">
        <v>0</v>
      </c>
      <c r="G1360" s="3">
        <v>0</v>
      </c>
      <c r="H1360" s="3">
        <v>0</v>
      </c>
      <c r="J1360" s="14">
        <v>0</v>
      </c>
      <c r="K1360" s="14">
        <v>0</v>
      </c>
      <c r="N1360" s="14">
        <v>0</v>
      </c>
      <c r="O1360" s="14">
        <v>0</v>
      </c>
      <c r="Q1360" s="12">
        <v>0</v>
      </c>
      <c r="R1360" s="12">
        <v>0</v>
      </c>
      <c r="T1360" s="12">
        <v>0</v>
      </c>
      <c r="U1360" s="12">
        <v>0</v>
      </c>
      <c r="W1360" s="12">
        <v>0</v>
      </c>
      <c r="X1360" s="12">
        <v>0</v>
      </c>
      <c r="Z1360" s="12">
        <v>0</v>
      </c>
      <c r="AA1360" s="12">
        <v>0</v>
      </c>
      <c r="AC1360" s="12">
        <v>0</v>
      </c>
      <c r="AD1360" s="12">
        <v>0</v>
      </c>
      <c r="AF1360" s="12">
        <v>0</v>
      </c>
      <c r="AG1360" s="12">
        <v>0</v>
      </c>
      <c r="AI1360" s="12">
        <v>0</v>
      </c>
      <c r="AJ1360" s="12">
        <v>0</v>
      </c>
      <c r="AL1360" s="12">
        <v>0</v>
      </c>
      <c r="AM1360" s="12">
        <v>0</v>
      </c>
      <c r="AO1360" s="12">
        <v>0</v>
      </c>
      <c r="AP1360" s="12">
        <v>0</v>
      </c>
      <c r="AR1360" s="12">
        <v>0</v>
      </c>
      <c r="AS1360" s="12">
        <v>0</v>
      </c>
      <c r="AU1360" s="12">
        <v>0</v>
      </c>
      <c r="AV1360" s="12">
        <v>0</v>
      </c>
      <c r="AX1360" s="12">
        <v>0</v>
      </c>
      <c r="AY1360" s="12">
        <v>0</v>
      </c>
    </row>
    <row r="1361" spans="2:51" x14ac:dyDescent="0.25">
      <c r="B1361" s="2">
        <v>0</v>
      </c>
      <c r="C1361" s="1">
        <v>0</v>
      </c>
      <c r="D1361" s="2">
        <v>0</v>
      </c>
      <c r="E1361" s="2">
        <v>0</v>
      </c>
      <c r="F1361" s="2">
        <v>0</v>
      </c>
      <c r="G1361" s="3">
        <v>0</v>
      </c>
      <c r="H1361" s="3">
        <v>0</v>
      </c>
      <c r="J1361" s="14">
        <v>0</v>
      </c>
      <c r="K1361" s="14">
        <v>0</v>
      </c>
      <c r="N1361" s="14">
        <v>0</v>
      </c>
      <c r="O1361" s="14">
        <v>0</v>
      </c>
      <c r="Q1361" s="12">
        <v>0</v>
      </c>
      <c r="R1361" s="12">
        <v>0</v>
      </c>
      <c r="T1361" s="12">
        <v>0</v>
      </c>
      <c r="U1361" s="12">
        <v>0</v>
      </c>
      <c r="W1361" s="12">
        <v>0</v>
      </c>
      <c r="X1361" s="12">
        <v>0</v>
      </c>
      <c r="Z1361" s="12">
        <v>0</v>
      </c>
      <c r="AA1361" s="12">
        <v>0</v>
      </c>
      <c r="AC1361" s="12">
        <v>0</v>
      </c>
      <c r="AD1361" s="12">
        <v>0</v>
      </c>
      <c r="AF1361" s="12">
        <v>0</v>
      </c>
      <c r="AG1361" s="12">
        <v>0</v>
      </c>
      <c r="AI1361" s="12">
        <v>0</v>
      </c>
      <c r="AJ1361" s="12">
        <v>0</v>
      </c>
      <c r="AL1361" s="12">
        <v>0</v>
      </c>
      <c r="AM1361" s="12">
        <v>0</v>
      </c>
      <c r="AO1361" s="12">
        <v>0</v>
      </c>
      <c r="AP1361" s="12">
        <v>0</v>
      </c>
      <c r="AR1361" s="12">
        <v>0</v>
      </c>
      <c r="AS1361" s="12">
        <v>0</v>
      </c>
      <c r="AU1361" s="12">
        <v>0</v>
      </c>
      <c r="AV1361" s="12">
        <v>0</v>
      </c>
      <c r="AX1361" s="12">
        <v>0</v>
      </c>
      <c r="AY1361" s="12">
        <v>0</v>
      </c>
    </row>
    <row r="1362" spans="2:51" x14ac:dyDescent="0.25">
      <c r="B1362" s="2">
        <v>0</v>
      </c>
      <c r="C1362" s="1">
        <v>0</v>
      </c>
      <c r="D1362" s="2">
        <v>0</v>
      </c>
      <c r="E1362" s="2">
        <v>0</v>
      </c>
      <c r="F1362" s="2">
        <v>0</v>
      </c>
      <c r="G1362" s="3">
        <v>0</v>
      </c>
      <c r="H1362" s="3">
        <v>0</v>
      </c>
      <c r="J1362" s="14">
        <v>0</v>
      </c>
      <c r="K1362" s="14">
        <v>0</v>
      </c>
      <c r="N1362" s="14">
        <v>0</v>
      </c>
      <c r="O1362" s="14">
        <v>0</v>
      </c>
      <c r="Q1362" s="12">
        <v>0</v>
      </c>
      <c r="R1362" s="12">
        <v>0</v>
      </c>
      <c r="T1362" s="12">
        <v>0</v>
      </c>
      <c r="U1362" s="12">
        <v>0</v>
      </c>
      <c r="W1362" s="12">
        <v>0</v>
      </c>
      <c r="X1362" s="12">
        <v>0</v>
      </c>
      <c r="Z1362" s="12">
        <v>0</v>
      </c>
      <c r="AA1362" s="12">
        <v>0</v>
      </c>
      <c r="AC1362" s="12">
        <v>0</v>
      </c>
      <c r="AD1362" s="12">
        <v>0</v>
      </c>
      <c r="AF1362" s="12">
        <v>0</v>
      </c>
      <c r="AG1362" s="12">
        <v>0</v>
      </c>
      <c r="AI1362" s="12">
        <v>0</v>
      </c>
      <c r="AJ1362" s="12">
        <v>0</v>
      </c>
      <c r="AL1362" s="12">
        <v>0</v>
      </c>
      <c r="AM1362" s="12">
        <v>0</v>
      </c>
      <c r="AO1362" s="12">
        <v>0</v>
      </c>
      <c r="AP1362" s="12">
        <v>0</v>
      </c>
      <c r="AR1362" s="12">
        <v>0</v>
      </c>
      <c r="AS1362" s="12">
        <v>0</v>
      </c>
      <c r="AU1362" s="12">
        <v>0</v>
      </c>
      <c r="AV1362" s="12">
        <v>0</v>
      </c>
      <c r="AX1362" s="12">
        <v>0</v>
      </c>
      <c r="AY1362" s="12">
        <v>0</v>
      </c>
    </row>
    <row r="1363" spans="2:51" x14ac:dyDescent="0.25">
      <c r="B1363" s="2">
        <v>0</v>
      </c>
      <c r="C1363" s="1">
        <v>0</v>
      </c>
      <c r="D1363" s="2">
        <v>0</v>
      </c>
      <c r="E1363" s="2">
        <v>0</v>
      </c>
      <c r="F1363" s="2">
        <v>0</v>
      </c>
      <c r="G1363" s="3">
        <v>0</v>
      </c>
      <c r="H1363" s="3">
        <v>0</v>
      </c>
      <c r="J1363" s="14">
        <v>0</v>
      </c>
      <c r="K1363" s="14">
        <v>0</v>
      </c>
      <c r="N1363" s="14">
        <v>0</v>
      </c>
      <c r="O1363" s="14">
        <v>0</v>
      </c>
      <c r="Q1363" s="12">
        <v>0</v>
      </c>
      <c r="R1363" s="12">
        <v>0</v>
      </c>
      <c r="T1363" s="12">
        <v>0</v>
      </c>
      <c r="U1363" s="12">
        <v>0</v>
      </c>
      <c r="W1363" s="12">
        <v>0</v>
      </c>
      <c r="X1363" s="12">
        <v>0</v>
      </c>
      <c r="Z1363" s="12">
        <v>0</v>
      </c>
      <c r="AA1363" s="12">
        <v>0</v>
      </c>
      <c r="AC1363" s="12">
        <v>0</v>
      </c>
      <c r="AD1363" s="12">
        <v>0</v>
      </c>
      <c r="AF1363" s="12">
        <v>0</v>
      </c>
      <c r="AG1363" s="12">
        <v>0</v>
      </c>
      <c r="AI1363" s="12">
        <v>0</v>
      </c>
      <c r="AJ1363" s="12">
        <v>0</v>
      </c>
      <c r="AL1363" s="12">
        <v>0</v>
      </c>
      <c r="AM1363" s="12">
        <v>0</v>
      </c>
      <c r="AO1363" s="12">
        <v>0</v>
      </c>
      <c r="AP1363" s="12">
        <v>0</v>
      </c>
      <c r="AR1363" s="12">
        <v>0</v>
      </c>
      <c r="AS1363" s="12">
        <v>0</v>
      </c>
      <c r="AU1363" s="12">
        <v>0</v>
      </c>
      <c r="AV1363" s="12">
        <v>0</v>
      </c>
      <c r="AX1363" s="12">
        <v>0</v>
      </c>
      <c r="AY1363" s="12">
        <v>0</v>
      </c>
    </row>
    <row r="1364" spans="2:51" x14ac:dyDescent="0.25">
      <c r="B1364" s="2">
        <v>0</v>
      </c>
      <c r="C1364" s="1">
        <v>0</v>
      </c>
      <c r="D1364" s="2">
        <v>0</v>
      </c>
      <c r="E1364" s="2">
        <v>0</v>
      </c>
      <c r="F1364" s="2">
        <v>0</v>
      </c>
      <c r="G1364" s="3">
        <v>0</v>
      </c>
      <c r="H1364" s="3">
        <v>0</v>
      </c>
      <c r="J1364" s="14">
        <v>0</v>
      </c>
      <c r="K1364" s="14">
        <v>0</v>
      </c>
      <c r="N1364" s="14">
        <v>0</v>
      </c>
      <c r="O1364" s="14">
        <v>0</v>
      </c>
      <c r="Q1364" s="12">
        <v>0</v>
      </c>
      <c r="R1364" s="12">
        <v>0</v>
      </c>
      <c r="T1364" s="12">
        <v>0</v>
      </c>
      <c r="U1364" s="12">
        <v>0</v>
      </c>
      <c r="W1364" s="12">
        <v>0</v>
      </c>
      <c r="X1364" s="12">
        <v>0</v>
      </c>
      <c r="Z1364" s="12">
        <v>0</v>
      </c>
      <c r="AA1364" s="12">
        <v>0</v>
      </c>
      <c r="AC1364" s="12">
        <v>0</v>
      </c>
      <c r="AD1364" s="12">
        <v>0</v>
      </c>
      <c r="AF1364" s="12">
        <v>0</v>
      </c>
      <c r="AG1364" s="12">
        <v>0</v>
      </c>
      <c r="AI1364" s="12">
        <v>0</v>
      </c>
      <c r="AJ1364" s="12">
        <v>0</v>
      </c>
      <c r="AL1364" s="12">
        <v>0</v>
      </c>
      <c r="AM1364" s="12">
        <v>0</v>
      </c>
      <c r="AO1364" s="12">
        <v>0</v>
      </c>
      <c r="AP1364" s="12">
        <v>0</v>
      </c>
      <c r="AR1364" s="12">
        <v>0</v>
      </c>
      <c r="AS1364" s="12">
        <v>0</v>
      </c>
      <c r="AU1364" s="12">
        <v>0</v>
      </c>
      <c r="AV1364" s="12">
        <v>0</v>
      </c>
      <c r="AX1364" s="12">
        <v>0</v>
      </c>
      <c r="AY1364" s="12">
        <v>0</v>
      </c>
    </row>
    <row r="1365" spans="2:51" x14ac:dyDescent="0.25">
      <c r="B1365" s="2">
        <v>0</v>
      </c>
      <c r="C1365" s="1">
        <v>0</v>
      </c>
      <c r="D1365" s="2">
        <v>0</v>
      </c>
      <c r="E1365" s="2">
        <v>0</v>
      </c>
      <c r="F1365" s="2">
        <v>0</v>
      </c>
      <c r="G1365" s="3">
        <v>0</v>
      </c>
      <c r="H1365" s="3">
        <v>0</v>
      </c>
      <c r="J1365" s="14">
        <v>0</v>
      </c>
      <c r="K1365" s="14">
        <v>0</v>
      </c>
      <c r="N1365" s="14">
        <v>0</v>
      </c>
      <c r="O1365" s="14">
        <v>0</v>
      </c>
      <c r="Q1365" s="12">
        <v>0</v>
      </c>
      <c r="R1365" s="12">
        <v>0</v>
      </c>
      <c r="T1365" s="12">
        <v>0</v>
      </c>
      <c r="U1365" s="12">
        <v>0</v>
      </c>
      <c r="W1365" s="12">
        <v>0</v>
      </c>
      <c r="X1365" s="12">
        <v>0</v>
      </c>
      <c r="Z1365" s="12">
        <v>0</v>
      </c>
      <c r="AA1365" s="12">
        <v>0</v>
      </c>
      <c r="AC1365" s="12">
        <v>0</v>
      </c>
      <c r="AD1365" s="12">
        <v>0</v>
      </c>
      <c r="AF1365" s="12">
        <v>0</v>
      </c>
      <c r="AG1365" s="12">
        <v>0</v>
      </c>
      <c r="AI1365" s="12">
        <v>0</v>
      </c>
      <c r="AJ1365" s="12">
        <v>0</v>
      </c>
      <c r="AL1365" s="12">
        <v>0</v>
      </c>
      <c r="AM1365" s="12">
        <v>0</v>
      </c>
      <c r="AO1365" s="12">
        <v>0</v>
      </c>
      <c r="AP1365" s="12">
        <v>0</v>
      </c>
      <c r="AR1365" s="12">
        <v>0</v>
      </c>
      <c r="AS1365" s="12">
        <v>0</v>
      </c>
      <c r="AU1365" s="12">
        <v>0</v>
      </c>
      <c r="AV1365" s="12">
        <v>0</v>
      </c>
      <c r="AX1365" s="12">
        <v>0</v>
      </c>
      <c r="AY1365" s="12">
        <v>0</v>
      </c>
    </row>
    <row r="1366" spans="2:51" x14ac:dyDescent="0.25">
      <c r="B1366" s="2">
        <v>0</v>
      </c>
      <c r="C1366" s="1">
        <v>0</v>
      </c>
      <c r="D1366" s="2">
        <v>0</v>
      </c>
      <c r="E1366" s="2">
        <v>0</v>
      </c>
      <c r="F1366" s="2">
        <v>0</v>
      </c>
      <c r="G1366" s="3">
        <v>0</v>
      </c>
      <c r="H1366" s="3">
        <v>0</v>
      </c>
      <c r="J1366" s="14">
        <v>0</v>
      </c>
      <c r="K1366" s="14">
        <v>0</v>
      </c>
      <c r="N1366" s="14">
        <v>0</v>
      </c>
      <c r="O1366" s="14">
        <v>0</v>
      </c>
      <c r="Q1366" s="12">
        <v>0</v>
      </c>
      <c r="R1366" s="12">
        <v>0</v>
      </c>
      <c r="T1366" s="12">
        <v>0</v>
      </c>
      <c r="U1366" s="12">
        <v>0</v>
      </c>
      <c r="W1366" s="12">
        <v>0</v>
      </c>
      <c r="X1366" s="12">
        <v>0</v>
      </c>
      <c r="Z1366" s="12">
        <v>0</v>
      </c>
      <c r="AA1366" s="12">
        <v>0</v>
      </c>
      <c r="AC1366" s="12">
        <v>0</v>
      </c>
      <c r="AD1366" s="12">
        <v>0</v>
      </c>
      <c r="AF1366" s="12">
        <v>0</v>
      </c>
      <c r="AG1366" s="12">
        <v>0</v>
      </c>
      <c r="AI1366" s="12">
        <v>0</v>
      </c>
      <c r="AJ1366" s="12">
        <v>0</v>
      </c>
      <c r="AL1366" s="12">
        <v>0</v>
      </c>
      <c r="AM1366" s="12">
        <v>0</v>
      </c>
      <c r="AO1366" s="12">
        <v>0</v>
      </c>
      <c r="AP1366" s="12">
        <v>0</v>
      </c>
      <c r="AR1366" s="12">
        <v>0</v>
      </c>
      <c r="AS1366" s="12">
        <v>0</v>
      </c>
      <c r="AU1366" s="12">
        <v>0</v>
      </c>
      <c r="AV1366" s="12">
        <v>0</v>
      </c>
      <c r="AX1366" s="12">
        <v>0</v>
      </c>
      <c r="AY1366" s="12">
        <v>0</v>
      </c>
    </row>
    <row r="1367" spans="2:51" x14ac:dyDescent="0.25">
      <c r="B1367" s="2">
        <v>0</v>
      </c>
      <c r="C1367" s="1">
        <v>0</v>
      </c>
      <c r="D1367" s="2">
        <v>0</v>
      </c>
      <c r="E1367" s="2">
        <v>0</v>
      </c>
      <c r="F1367" s="2">
        <v>0</v>
      </c>
      <c r="G1367" s="3">
        <v>0</v>
      </c>
      <c r="H1367" s="3">
        <v>0</v>
      </c>
      <c r="J1367" s="14">
        <v>0</v>
      </c>
      <c r="K1367" s="14">
        <v>0</v>
      </c>
      <c r="N1367" s="14">
        <v>0</v>
      </c>
      <c r="O1367" s="14">
        <v>0</v>
      </c>
      <c r="Q1367" s="12">
        <v>0</v>
      </c>
      <c r="R1367" s="12">
        <v>0</v>
      </c>
      <c r="T1367" s="12">
        <v>0</v>
      </c>
      <c r="U1367" s="12">
        <v>0</v>
      </c>
      <c r="W1367" s="12">
        <v>0</v>
      </c>
      <c r="X1367" s="12">
        <v>0</v>
      </c>
      <c r="Z1367" s="12">
        <v>0</v>
      </c>
      <c r="AA1367" s="12">
        <v>0</v>
      </c>
      <c r="AC1367" s="12">
        <v>0</v>
      </c>
      <c r="AD1367" s="12">
        <v>0</v>
      </c>
      <c r="AF1367" s="12">
        <v>0</v>
      </c>
      <c r="AG1367" s="12">
        <v>0</v>
      </c>
      <c r="AI1367" s="12">
        <v>0</v>
      </c>
      <c r="AJ1367" s="12">
        <v>0</v>
      </c>
      <c r="AL1367" s="12">
        <v>0</v>
      </c>
      <c r="AM1367" s="12">
        <v>0</v>
      </c>
      <c r="AO1367" s="12">
        <v>0</v>
      </c>
      <c r="AP1367" s="12">
        <v>0</v>
      </c>
      <c r="AR1367" s="12">
        <v>0</v>
      </c>
      <c r="AS1367" s="12">
        <v>0</v>
      </c>
      <c r="AU1367" s="12">
        <v>0</v>
      </c>
      <c r="AV1367" s="12">
        <v>0</v>
      </c>
      <c r="AX1367" s="12">
        <v>0</v>
      </c>
      <c r="AY1367" s="12">
        <v>0</v>
      </c>
    </row>
    <row r="1368" spans="2:51" x14ac:dyDescent="0.25">
      <c r="B1368" s="2">
        <v>0</v>
      </c>
      <c r="C1368" s="1">
        <v>0</v>
      </c>
      <c r="D1368" s="2">
        <v>0</v>
      </c>
      <c r="E1368" s="2">
        <v>0</v>
      </c>
      <c r="F1368" s="2">
        <v>0</v>
      </c>
      <c r="G1368" s="3">
        <v>0</v>
      </c>
      <c r="H1368" s="3">
        <v>0</v>
      </c>
      <c r="J1368" s="14">
        <v>0</v>
      </c>
      <c r="K1368" s="14">
        <v>0</v>
      </c>
      <c r="N1368" s="14">
        <v>0</v>
      </c>
      <c r="O1368" s="14">
        <v>0</v>
      </c>
      <c r="Q1368" s="12">
        <v>0</v>
      </c>
      <c r="R1368" s="12">
        <v>0</v>
      </c>
      <c r="T1368" s="12">
        <v>0</v>
      </c>
      <c r="U1368" s="12">
        <v>0</v>
      </c>
      <c r="W1368" s="12">
        <v>0</v>
      </c>
      <c r="X1368" s="12">
        <v>0</v>
      </c>
      <c r="Z1368" s="12">
        <v>0</v>
      </c>
      <c r="AA1368" s="12">
        <v>0</v>
      </c>
      <c r="AC1368" s="12">
        <v>0</v>
      </c>
      <c r="AD1368" s="12">
        <v>0</v>
      </c>
      <c r="AF1368" s="12">
        <v>0</v>
      </c>
      <c r="AG1368" s="12">
        <v>0</v>
      </c>
      <c r="AI1368" s="12">
        <v>0</v>
      </c>
      <c r="AJ1368" s="12">
        <v>0</v>
      </c>
      <c r="AL1368" s="12">
        <v>0</v>
      </c>
      <c r="AM1368" s="12">
        <v>0</v>
      </c>
      <c r="AO1368" s="12">
        <v>0</v>
      </c>
      <c r="AP1368" s="12">
        <v>0</v>
      </c>
      <c r="AR1368" s="12">
        <v>0</v>
      </c>
      <c r="AS1368" s="12">
        <v>0</v>
      </c>
      <c r="AU1368" s="12">
        <v>0</v>
      </c>
      <c r="AV1368" s="12">
        <v>0</v>
      </c>
      <c r="AX1368" s="12">
        <v>0</v>
      </c>
      <c r="AY1368" s="12">
        <v>0</v>
      </c>
    </row>
    <row r="1369" spans="2:51" x14ac:dyDescent="0.25">
      <c r="B1369" s="2">
        <v>0</v>
      </c>
      <c r="C1369" s="1">
        <v>0</v>
      </c>
      <c r="D1369" s="2">
        <v>0</v>
      </c>
      <c r="E1369" s="2">
        <v>0</v>
      </c>
      <c r="F1369" s="2">
        <v>0</v>
      </c>
      <c r="G1369" s="3">
        <v>0</v>
      </c>
      <c r="H1369" s="3">
        <v>0</v>
      </c>
      <c r="J1369" s="14">
        <v>0</v>
      </c>
      <c r="K1369" s="14">
        <v>0</v>
      </c>
      <c r="N1369" s="14">
        <v>0</v>
      </c>
      <c r="O1369" s="14">
        <v>0</v>
      </c>
      <c r="Q1369" s="12">
        <v>0</v>
      </c>
      <c r="R1369" s="12">
        <v>0</v>
      </c>
      <c r="T1369" s="12">
        <v>0</v>
      </c>
      <c r="U1369" s="12">
        <v>0</v>
      </c>
      <c r="W1369" s="12">
        <v>0</v>
      </c>
      <c r="X1369" s="12">
        <v>0</v>
      </c>
      <c r="Z1369" s="12">
        <v>0</v>
      </c>
      <c r="AA1369" s="12">
        <v>0</v>
      </c>
      <c r="AC1369" s="12">
        <v>0</v>
      </c>
      <c r="AD1369" s="12">
        <v>0</v>
      </c>
      <c r="AF1369" s="12">
        <v>0</v>
      </c>
      <c r="AG1369" s="12">
        <v>0</v>
      </c>
      <c r="AI1369" s="12">
        <v>0</v>
      </c>
      <c r="AJ1369" s="12">
        <v>0</v>
      </c>
      <c r="AL1369" s="12">
        <v>0</v>
      </c>
      <c r="AM1369" s="12">
        <v>0</v>
      </c>
      <c r="AO1369" s="12">
        <v>0</v>
      </c>
      <c r="AP1369" s="12">
        <v>0</v>
      </c>
      <c r="AR1369" s="12">
        <v>0</v>
      </c>
      <c r="AS1369" s="12">
        <v>0</v>
      </c>
      <c r="AU1369" s="12">
        <v>0</v>
      </c>
      <c r="AV1369" s="12">
        <v>0</v>
      </c>
      <c r="AX1369" s="12">
        <v>0</v>
      </c>
      <c r="AY1369" s="12">
        <v>0</v>
      </c>
    </row>
    <row r="1370" spans="2:51" x14ac:dyDescent="0.25">
      <c r="B1370" s="2">
        <v>0</v>
      </c>
      <c r="C1370" s="1">
        <v>0</v>
      </c>
      <c r="D1370" s="2">
        <v>0</v>
      </c>
      <c r="E1370" s="2">
        <v>0</v>
      </c>
      <c r="F1370" s="2">
        <v>0</v>
      </c>
      <c r="G1370" s="3">
        <v>0</v>
      </c>
      <c r="H1370" s="3">
        <v>0</v>
      </c>
      <c r="J1370" s="14">
        <v>0</v>
      </c>
      <c r="K1370" s="14">
        <v>0</v>
      </c>
      <c r="N1370" s="14">
        <v>0</v>
      </c>
      <c r="O1370" s="14">
        <v>0</v>
      </c>
      <c r="Q1370" s="12">
        <v>0</v>
      </c>
      <c r="R1370" s="12">
        <v>0</v>
      </c>
      <c r="T1370" s="12">
        <v>0</v>
      </c>
      <c r="U1370" s="12">
        <v>0</v>
      </c>
      <c r="W1370" s="12">
        <v>0</v>
      </c>
      <c r="X1370" s="12">
        <v>0</v>
      </c>
      <c r="Z1370" s="12">
        <v>0</v>
      </c>
      <c r="AA1370" s="12">
        <v>0</v>
      </c>
      <c r="AC1370" s="12">
        <v>0</v>
      </c>
      <c r="AD1370" s="12">
        <v>0</v>
      </c>
      <c r="AF1370" s="12">
        <v>0</v>
      </c>
      <c r="AG1370" s="12">
        <v>0</v>
      </c>
      <c r="AI1370" s="12">
        <v>0</v>
      </c>
      <c r="AJ1370" s="12">
        <v>0</v>
      </c>
      <c r="AL1370" s="12">
        <v>0</v>
      </c>
      <c r="AM1370" s="12">
        <v>0</v>
      </c>
      <c r="AO1370" s="12">
        <v>0</v>
      </c>
      <c r="AP1370" s="12">
        <v>0</v>
      </c>
      <c r="AR1370" s="12">
        <v>0</v>
      </c>
      <c r="AS1370" s="12">
        <v>0</v>
      </c>
      <c r="AU1370" s="12">
        <v>0</v>
      </c>
      <c r="AV1370" s="12">
        <v>0</v>
      </c>
      <c r="AX1370" s="12">
        <v>0</v>
      </c>
      <c r="AY1370" s="12">
        <v>0</v>
      </c>
    </row>
    <row r="1371" spans="2:51" x14ac:dyDescent="0.25">
      <c r="B1371" s="2">
        <v>0</v>
      </c>
      <c r="C1371" s="1">
        <v>0</v>
      </c>
      <c r="D1371" s="2">
        <v>0</v>
      </c>
      <c r="E1371" s="2">
        <v>0</v>
      </c>
      <c r="F1371" s="2">
        <v>0</v>
      </c>
      <c r="G1371" s="3">
        <v>0</v>
      </c>
      <c r="H1371" s="3">
        <v>0</v>
      </c>
      <c r="J1371" s="14">
        <v>0</v>
      </c>
      <c r="K1371" s="14">
        <v>0</v>
      </c>
      <c r="N1371" s="14">
        <v>0</v>
      </c>
      <c r="O1371" s="14">
        <v>0</v>
      </c>
      <c r="Q1371" s="12">
        <v>0</v>
      </c>
      <c r="R1371" s="12">
        <v>0</v>
      </c>
      <c r="T1371" s="12">
        <v>0</v>
      </c>
      <c r="U1371" s="12">
        <v>0</v>
      </c>
      <c r="W1371" s="12">
        <v>0</v>
      </c>
      <c r="X1371" s="12">
        <v>0</v>
      </c>
      <c r="Z1371" s="12">
        <v>0</v>
      </c>
      <c r="AA1371" s="12">
        <v>0</v>
      </c>
      <c r="AC1371" s="12">
        <v>0</v>
      </c>
      <c r="AD1371" s="12">
        <v>0</v>
      </c>
      <c r="AF1371" s="12">
        <v>0</v>
      </c>
      <c r="AG1371" s="12">
        <v>0</v>
      </c>
      <c r="AI1371" s="12">
        <v>0</v>
      </c>
      <c r="AJ1371" s="12">
        <v>0</v>
      </c>
      <c r="AL1371" s="12">
        <v>0</v>
      </c>
      <c r="AM1371" s="12">
        <v>0</v>
      </c>
      <c r="AO1371" s="12">
        <v>0</v>
      </c>
      <c r="AP1371" s="12">
        <v>0</v>
      </c>
      <c r="AR1371" s="12">
        <v>0</v>
      </c>
      <c r="AS1371" s="12">
        <v>0</v>
      </c>
      <c r="AU1371" s="12">
        <v>0</v>
      </c>
      <c r="AV1371" s="12">
        <v>0</v>
      </c>
      <c r="AX1371" s="12">
        <v>0</v>
      </c>
      <c r="AY1371" s="12">
        <v>0</v>
      </c>
    </row>
    <row r="1372" spans="2:51" x14ac:dyDescent="0.25">
      <c r="B1372" s="2">
        <v>0</v>
      </c>
      <c r="C1372" s="1">
        <v>0</v>
      </c>
      <c r="D1372" s="2">
        <v>0</v>
      </c>
      <c r="E1372" s="2">
        <v>0</v>
      </c>
      <c r="F1372" s="2">
        <v>0</v>
      </c>
      <c r="G1372" s="3">
        <v>0</v>
      </c>
      <c r="H1372" s="3">
        <v>0</v>
      </c>
      <c r="J1372" s="14">
        <v>0</v>
      </c>
      <c r="K1372" s="14">
        <v>0</v>
      </c>
      <c r="N1372" s="14">
        <v>0</v>
      </c>
      <c r="O1372" s="14">
        <v>0</v>
      </c>
      <c r="Q1372" s="12">
        <v>0</v>
      </c>
      <c r="R1372" s="12">
        <v>0</v>
      </c>
      <c r="T1372" s="12">
        <v>0</v>
      </c>
      <c r="U1372" s="12">
        <v>0</v>
      </c>
      <c r="W1372" s="12">
        <v>0</v>
      </c>
      <c r="X1372" s="12">
        <v>0</v>
      </c>
      <c r="Z1372" s="12">
        <v>0</v>
      </c>
      <c r="AA1372" s="12">
        <v>0</v>
      </c>
      <c r="AC1372" s="12">
        <v>0</v>
      </c>
      <c r="AD1372" s="12">
        <v>0</v>
      </c>
      <c r="AF1372" s="12">
        <v>0</v>
      </c>
      <c r="AG1372" s="12">
        <v>0</v>
      </c>
      <c r="AI1372" s="12">
        <v>0</v>
      </c>
      <c r="AJ1372" s="12">
        <v>0</v>
      </c>
      <c r="AL1372" s="12">
        <v>0</v>
      </c>
      <c r="AM1372" s="12">
        <v>0</v>
      </c>
      <c r="AO1372" s="12">
        <v>0</v>
      </c>
      <c r="AP1372" s="12">
        <v>0</v>
      </c>
      <c r="AR1372" s="12">
        <v>0</v>
      </c>
      <c r="AS1372" s="12">
        <v>0</v>
      </c>
      <c r="AU1372" s="12">
        <v>0</v>
      </c>
      <c r="AV1372" s="12">
        <v>0</v>
      </c>
      <c r="AX1372" s="12">
        <v>0</v>
      </c>
      <c r="AY1372" s="12">
        <v>0</v>
      </c>
    </row>
    <row r="1373" spans="2:51" x14ac:dyDescent="0.25">
      <c r="B1373" s="2">
        <v>0</v>
      </c>
      <c r="C1373" s="1">
        <v>0</v>
      </c>
      <c r="D1373" s="2">
        <v>0</v>
      </c>
      <c r="E1373" s="2">
        <v>0</v>
      </c>
      <c r="F1373" s="2">
        <v>0</v>
      </c>
      <c r="G1373" s="3">
        <v>0</v>
      </c>
      <c r="H1373" s="3">
        <v>0</v>
      </c>
      <c r="J1373" s="14">
        <v>0</v>
      </c>
      <c r="K1373" s="14">
        <v>0</v>
      </c>
      <c r="N1373" s="14">
        <v>0</v>
      </c>
      <c r="O1373" s="14">
        <v>0</v>
      </c>
      <c r="Q1373" s="12">
        <v>0</v>
      </c>
      <c r="R1373" s="12">
        <v>0</v>
      </c>
      <c r="T1373" s="12">
        <v>0</v>
      </c>
      <c r="U1373" s="12">
        <v>0</v>
      </c>
      <c r="W1373" s="12">
        <v>0</v>
      </c>
      <c r="X1373" s="12">
        <v>0</v>
      </c>
      <c r="Z1373" s="12">
        <v>0</v>
      </c>
      <c r="AA1373" s="12">
        <v>0</v>
      </c>
      <c r="AC1373" s="12">
        <v>0</v>
      </c>
      <c r="AD1373" s="12">
        <v>0</v>
      </c>
      <c r="AF1373" s="12">
        <v>0</v>
      </c>
      <c r="AG1373" s="12">
        <v>0</v>
      </c>
      <c r="AI1373" s="12">
        <v>0</v>
      </c>
      <c r="AJ1373" s="12">
        <v>0</v>
      </c>
      <c r="AL1373" s="12">
        <v>0</v>
      </c>
      <c r="AM1373" s="12">
        <v>0</v>
      </c>
      <c r="AO1373" s="12">
        <v>0</v>
      </c>
      <c r="AP1373" s="12">
        <v>0</v>
      </c>
      <c r="AR1373" s="12">
        <v>0</v>
      </c>
      <c r="AS1373" s="12">
        <v>0</v>
      </c>
      <c r="AU1373" s="12">
        <v>0</v>
      </c>
      <c r="AV1373" s="12">
        <v>0</v>
      </c>
      <c r="AX1373" s="12">
        <v>0</v>
      </c>
      <c r="AY1373" s="12">
        <v>0</v>
      </c>
    </row>
    <row r="1374" spans="2:51" x14ac:dyDescent="0.25">
      <c r="B1374" s="2">
        <v>0</v>
      </c>
      <c r="C1374" s="1">
        <v>0</v>
      </c>
      <c r="D1374" s="2">
        <v>0</v>
      </c>
      <c r="E1374" s="2">
        <v>0</v>
      </c>
      <c r="F1374" s="2">
        <v>0</v>
      </c>
      <c r="G1374" s="3">
        <v>0</v>
      </c>
      <c r="H1374" s="3">
        <v>0</v>
      </c>
      <c r="J1374" s="14">
        <v>0</v>
      </c>
      <c r="K1374" s="14">
        <v>0</v>
      </c>
      <c r="N1374" s="14">
        <v>0</v>
      </c>
      <c r="O1374" s="14">
        <v>0</v>
      </c>
      <c r="Q1374" s="12">
        <v>0</v>
      </c>
      <c r="R1374" s="12">
        <v>0</v>
      </c>
      <c r="T1374" s="12">
        <v>0</v>
      </c>
      <c r="U1374" s="12">
        <v>0</v>
      </c>
      <c r="W1374" s="12">
        <v>0</v>
      </c>
      <c r="X1374" s="12">
        <v>0</v>
      </c>
      <c r="Z1374" s="12">
        <v>0</v>
      </c>
      <c r="AA1374" s="12">
        <v>0</v>
      </c>
      <c r="AC1374" s="12">
        <v>0</v>
      </c>
      <c r="AD1374" s="12">
        <v>0</v>
      </c>
      <c r="AF1374" s="12">
        <v>0</v>
      </c>
      <c r="AG1374" s="12">
        <v>0</v>
      </c>
      <c r="AI1374" s="12">
        <v>0</v>
      </c>
      <c r="AJ1374" s="12">
        <v>0</v>
      </c>
      <c r="AL1374" s="12">
        <v>0</v>
      </c>
      <c r="AM1374" s="12">
        <v>0</v>
      </c>
      <c r="AO1374" s="12">
        <v>0</v>
      </c>
      <c r="AP1374" s="12">
        <v>0</v>
      </c>
      <c r="AR1374" s="12">
        <v>0</v>
      </c>
      <c r="AS1374" s="12">
        <v>0</v>
      </c>
      <c r="AU1374" s="12">
        <v>0</v>
      </c>
      <c r="AV1374" s="12">
        <v>0</v>
      </c>
      <c r="AX1374" s="12">
        <v>0</v>
      </c>
      <c r="AY1374" s="12">
        <v>0</v>
      </c>
    </row>
    <row r="1375" spans="2:51" x14ac:dyDescent="0.25">
      <c r="B1375" s="2">
        <v>0</v>
      </c>
      <c r="C1375" s="1">
        <v>0</v>
      </c>
      <c r="D1375" s="2">
        <v>0</v>
      </c>
      <c r="E1375" s="2">
        <v>0</v>
      </c>
      <c r="F1375" s="2">
        <v>0</v>
      </c>
      <c r="G1375" s="3">
        <v>0</v>
      </c>
      <c r="H1375" s="3">
        <v>0</v>
      </c>
      <c r="J1375" s="14">
        <v>0</v>
      </c>
      <c r="K1375" s="14">
        <v>0</v>
      </c>
      <c r="N1375" s="14">
        <v>0</v>
      </c>
      <c r="O1375" s="14">
        <v>0</v>
      </c>
      <c r="Q1375" s="12">
        <v>0</v>
      </c>
      <c r="R1375" s="12">
        <v>0</v>
      </c>
      <c r="T1375" s="12">
        <v>0</v>
      </c>
      <c r="U1375" s="12">
        <v>0</v>
      </c>
      <c r="W1375" s="12">
        <v>0</v>
      </c>
      <c r="X1375" s="12">
        <v>0</v>
      </c>
      <c r="Z1375" s="12">
        <v>0</v>
      </c>
      <c r="AA1375" s="12">
        <v>0</v>
      </c>
      <c r="AC1375" s="12">
        <v>0</v>
      </c>
      <c r="AD1375" s="12">
        <v>0</v>
      </c>
      <c r="AF1375" s="12">
        <v>0</v>
      </c>
      <c r="AG1375" s="12">
        <v>0</v>
      </c>
      <c r="AI1375" s="12">
        <v>0</v>
      </c>
      <c r="AJ1375" s="12">
        <v>0</v>
      </c>
      <c r="AL1375" s="12">
        <v>0</v>
      </c>
      <c r="AM1375" s="12">
        <v>0</v>
      </c>
      <c r="AO1375" s="12">
        <v>0</v>
      </c>
      <c r="AP1375" s="12">
        <v>0</v>
      </c>
      <c r="AR1375" s="12">
        <v>0</v>
      </c>
      <c r="AS1375" s="12">
        <v>0</v>
      </c>
      <c r="AU1375" s="12">
        <v>0</v>
      </c>
      <c r="AV1375" s="12">
        <v>0</v>
      </c>
      <c r="AX1375" s="12">
        <v>0</v>
      </c>
      <c r="AY1375" s="12">
        <v>0</v>
      </c>
    </row>
    <row r="1376" spans="2:51" x14ac:dyDescent="0.25">
      <c r="B1376" s="2">
        <v>0</v>
      </c>
      <c r="C1376" s="1">
        <v>0</v>
      </c>
      <c r="D1376" s="2">
        <v>0</v>
      </c>
      <c r="E1376" s="2">
        <v>0</v>
      </c>
      <c r="F1376" s="2">
        <v>0</v>
      </c>
      <c r="G1376" s="3">
        <v>0</v>
      </c>
      <c r="H1376" s="3">
        <v>0</v>
      </c>
      <c r="J1376" s="14">
        <v>0</v>
      </c>
      <c r="K1376" s="14">
        <v>0</v>
      </c>
      <c r="N1376" s="14">
        <v>0</v>
      </c>
      <c r="O1376" s="14">
        <v>0</v>
      </c>
      <c r="Q1376" s="12">
        <v>0</v>
      </c>
      <c r="R1376" s="12">
        <v>0</v>
      </c>
      <c r="T1376" s="12">
        <v>0</v>
      </c>
      <c r="U1376" s="12">
        <v>0</v>
      </c>
      <c r="W1376" s="12">
        <v>0</v>
      </c>
      <c r="X1376" s="12">
        <v>0</v>
      </c>
      <c r="Z1376" s="12">
        <v>0</v>
      </c>
      <c r="AA1376" s="12">
        <v>0</v>
      </c>
      <c r="AC1376" s="12">
        <v>0</v>
      </c>
      <c r="AD1376" s="12">
        <v>0</v>
      </c>
      <c r="AF1376" s="12">
        <v>0</v>
      </c>
      <c r="AG1376" s="12">
        <v>0</v>
      </c>
      <c r="AI1376" s="12">
        <v>0</v>
      </c>
      <c r="AJ1376" s="12">
        <v>0</v>
      </c>
      <c r="AL1376" s="12">
        <v>0</v>
      </c>
      <c r="AM1376" s="12">
        <v>0</v>
      </c>
      <c r="AO1376" s="12">
        <v>0</v>
      </c>
      <c r="AP1376" s="12">
        <v>0</v>
      </c>
      <c r="AR1376" s="12">
        <v>0</v>
      </c>
      <c r="AS1376" s="12">
        <v>0</v>
      </c>
      <c r="AU1376" s="12">
        <v>0</v>
      </c>
      <c r="AV1376" s="12">
        <v>0</v>
      </c>
      <c r="AX1376" s="12">
        <v>0</v>
      </c>
      <c r="AY1376" s="12">
        <v>0</v>
      </c>
    </row>
    <row r="1377" spans="2:51" x14ac:dyDescent="0.25">
      <c r="B1377" s="2">
        <v>0</v>
      </c>
      <c r="C1377" s="1">
        <v>0</v>
      </c>
      <c r="D1377" s="2">
        <v>0</v>
      </c>
      <c r="E1377" s="2">
        <v>0</v>
      </c>
      <c r="F1377" s="2">
        <v>0</v>
      </c>
      <c r="G1377" s="3">
        <v>0</v>
      </c>
      <c r="H1377" s="3">
        <v>0</v>
      </c>
      <c r="J1377" s="14">
        <v>0</v>
      </c>
      <c r="K1377" s="14">
        <v>0</v>
      </c>
      <c r="N1377" s="14">
        <v>0</v>
      </c>
      <c r="O1377" s="14">
        <v>0</v>
      </c>
      <c r="Q1377" s="12">
        <v>0</v>
      </c>
      <c r="R1377" s="12">
        <v>0</v>
      </c>
      <c r="T1377" s="12">
        <v>0</v>
      </c>
      <c r="U1377" s="12">
        <v>0</v>
      </c>
      <c r="W1377" s="12">
        <v>0</v>
      </c>
      <c r="X1377" s="12">
        <v>0</v>
      </c>
      <c r="Z1377" s="12">
        <v>0</v>
      </c>
      <c r="AA1377" s="12">
        <v>0</v>
      </c>
      <c r="AC1377" s="12">
        <v>0</v>
      </c>
      <c r="AD1377" s="12">
        <v>0</v>
      </c>
      <c r="AF1377" s="12">
        <v>0</v>
      </c>
      <c r="AG1377" s="12">
        <v>0</v>
      </c>
      <c r="AI1377" s="12">
        <v>0</v>
      </c>
      <c r="AJ1377" s="12">
        <v>0</v>
      </c>
      <c r="AL1377" s="12">
        <v>0</v>
      </c>
      <c r="AM1377" s="12">
        <v>0</v>
      </c>
      <c r="AO1377" s="12">
        <v>0</v>
      </c>
      <c r="AP1377" s="12">
        <v>0</v>
      </c>
      <c r="AR1377" s="12">
        <v>0</v>
      </c>
      <c r="AS1377" s="12">
        <v>0</v>
      </c>
      <c r="AU1377" s="12">
        <v>0</v>
      </c>
      <c r="AV1377" s="12">
        <v>0</v>
      </c>
      <c r="AX1377" s="12">
        <v>0</v>
      </c>
      <c r="AY1377" s="12">
        <v>0</v>
      </c>
    </row>
    <row r="1378" spans="2:51" x14ac:dyDescent="0.25">
      <c r="B1378" s="2">
        <v>0</v>
      </c>
      <c r="C1378" s="1">
        <v>0</v>
      </c>
      <c r="D1378" s="2">
        <v>0</v>
      </c>
      <c r="E1378" s="2">
        <v>0</v>
      </c>
      <c r="F1378" s="2">
        <v>0</v>
      </c>
      <c r="G1378" s="3">
        <v>0</v>
      </c>
      <c r="H1378" s="3">
        <v>0</v>
      </c>
      <c r="J1378" s="14">
        <v>0</v>
      </c>
      <c r="K1378" s="14">
        <v>0</v>
      </c>
      <c r="N1378" s="14">
        <v>0</v>
      </c>
      <c r="O1378" s="14">
        <v>0</v>
      </c>
      <c r="Q1378" s="12">
        <v>0</v>
      </c>
      <c r="R1378" s="12">
        <v>0</v>
      </c>
      <c r="T1378" s="12">
        <v>0</v>
      </c>
      <c r="U1378" s="12">
        <v>0</v>
      </c>
      <c r="W1378" s="12">
        <v>0</v>
      </c>
      <c r="X1378" s="12">
        <v>0</v>
      </c>
      <c r="Z1378" s="12">
        <v>0</v>
      </c>
      <c r="AA1378" s="12">
        <v>0</v>
      </c>
      <c r="AC1378" s="12">
        <v>0</v>
      </c>
      <c r="AD1378" s="12">
        <v>0</v>
      </c>
      <c r="AF1378" s="12">
        <v>0</v>
      </c>
      <c r="AG1378" s="12">
        <v>0</v>
      </c>
      <c r="AI1378" s="12">
        <v>0</v>
      </c>
      <c r="AJ1378" s="12">
        <v>0</v>
      </c>
      <c r="AL1378" s="12">
        <v>0</v>
      </c>
      <c r="AM1378" s="12">
        <v>0</v>
      </c>
      <c r="AO1378" s="12">
        <v>0</v>
      </c>
      <c r="AP1378" s="12">
        <v>0</v>
      </c>
      <c r="AR1378" s="12">
        <v>0</v>
      </c>
      <c r="AS1378" s="12">
        <v>0</v>
      </c>
      <c r="AU1378" s="12">
        <v>0</v>
      </c>
      <c r="AV1378" s="12">
        <v>0</v>
      </c>
      <c r="AX1378" s="12">
        <v>0</v>
      </c>
      <c r="AY1378" s="12">
        <v>0</v>
      </c>
    </row>
    <row r="1379" spans="2:51" x14ac:dyDescent="0.25">
      <c r="B1379" s="2">
        <v>0</v>
      </c>
      <c r="C1379" s="1">
        <v>0</v>
      </c>
      <c r="D1379" s="2">
        <v>0</v>
      </c>
      <c r="E1379" s="2">
        <v>0</v>
      </c>
      <c r="F1379" s="2">
        <v>0</v>
      </c>
      <c r="G1379" s="3">
        <v>0</v>
      </c>
      <c r="H1379" s="3">
        <v>0</v>
      </c>
      <c r="J1379" s="14">
        <v>0</v>
      </c>
      <c r="K1379" s="14">
        <v>0</v>
      </c>
      <c r="N1379" s="14">
        <v>0</v>
      </c>
      <c r="O1379" s="14">
        <v>0</v>
      </c>
      <c r="Q1379" s="12">
        <v>0</v>
      </c>
      <c r="R1379" s="12">
        <v>0</v>
      </c>
      <c r="T1379" s="12">
        <v>0</v>
      </c>
      <c r="U1379" s="12">
        <v>0</v>
      </c>
      <c r="W1379" s="12">
        <v>0</v>
      </c>
      <c r="X1379" s="12">
        <v>0</v>
      </c>
      <c r="Z1379" s="12">
        <v>0</v>
      </c>
      <c r="AA1379" s="12">
        <v>0</v>
      </c>
      <c r="AC1379" s="12">
        <v>0</v>
      </c>
      <c r="AD1379" s="12">
        <v>0</v>
      </c>
      <c r="AF1379" s="12">
        <v>0</v>
      </c>
      <c r="AG1379" s="12">
        <v>0</v>
      </c>
      <c r="AI1379" s="12">
        <v>0</v>
      </c>
      <c r="AJ1379" s="12">
        <v>0</v>
      </c>
      <c r="AL1379" s="12">
        <v>0</v>
      </c>
      <c r="AM1379" s="12">
        <v>0</v>
      </c>
      <c r="AO1379" s="12">
        <v>0</v>
      </c>
      <c r="AP1379" s="12">
        <v>0</v>
      </c>
      <c r="AR1379" s="12">
        <v>0</v>
      </c>
      <c r="AS1379" s="12">
        <v>0</v>
      </c>
      <c r="AU1379" s="12">
        <v>0</v>
      </c>
      <c r="AV1379" s="12">
        <v>0</v>
      </c>
      <c r="AX1379" s="12">
        <v>0</v>
      </c>
      <c r="AY1379" s="12">
        <v>0</v>
      </c>
    </row>
    <row r="1380" spans="2:51" x14ac:dyDescent="0.25">
      <c r="B1380" s="2">
        <v>0</v>
      </c>
      <c r="C1380" s="1">
        <v>0</v>
      </c>
      <c r="D1380" s="2">
        <v>0</v>
      </c>
      <c r="E1380" s="2">
        <v>0</v>
      </c>
      <c r="F1380" s="2">
        <v>0</v>
      </c>
      <c r="G1380" s="3">
        <v>0</v>
      </c>
      <c r="H1380" s="3">
        <v>0</v>
      </c>
      <c r="J1380" s="14">
        <v>0</v>
      </c>
      <c r="K1380" s="14">
        <v>0</v>
      </c>
      <c r="N1380" s="14">
        <v>0</v>
      </c>
      <c r="O1380" s="14">
        <v>0</v>
      </c>
      <c r="Q1380" s="12">
        <v>0</v>
      </c>
      <c r="R1380" s="12">
        <v>0</v>
      </c>
      <c r="T1380" s="12">
        <v>0</v>
      </c>
      <c r="U1380" s="12">
        <v>0</v>
      </c>
      <c r="W1380" s="12">
        <v>0</v>
      </c>
      <c r="X1380" s="12">
        <v>0</v>
      </c>
      <c r="Z1380" s="12">
        <v>0</v>
      </c>
      <c r="AA1380" s="12">
        <v>0</v>
      </c>
      <c r="AC1380" s="12">
        <v>0</v>
      </c>
      <c r="AD1380" s="12">
        <v>0</v>
      </c>
      <c r="AF1380" s="12">
        <v>0</v>
      </c>
      <c r="AG1380" s="12">
        <v>0</v>
      </c>
      <c r="AI1380" s="12">
        <v>0</v>
      </c>
      <c r="AJ1380" s="12">
        <v>0</v>
      </c>
      <c r="AL1380" s="12">
        <v>0</v>
      </c>
      <c r="AM1380" s="12">
        <v>0</v>
      </c>
      <c r="AO1380" s="12">
        <v>0</v>
      </c>
      <c r="AP1380" s="12">
        <v>0</v>
      </c>
      <c r="AR1380" s="12">
        <v>0</v>
      </c>
      <c r="AS1380" s="12">
        <v>0</v>
      </c>
      <c r="AU1380" s="12">
        <v>0</v>
      </c>
      <c r="AV1380" s="12">
        <v>0</v>
      </c>
      <c r="AX1380" s="12">
        <v>0</v>
      </c>
      <c r="AY1380" s="12">
        <v>0</v>
      </c>
    </row>
    <row r="1381" spans="2:51" x14ac:dyDescent="0.25">
      <c r="B1381" s="2">
        <v>0</v>
      </c>
      <c r="C1381" s="1">
        <v>0</v>
      </c>
      <c r="D1381" s="2">
        <v>0</v>
      </c>
      <c r="E1381" s="2">
        <v>0</v>
      </c>
      <c r="F1381" s="2">
        <v>0</v>
      </c>
      <c r="G1381" s="3">
        <v>0</v>
      </c>
      <c r="H1381" s="3">
        <v>0</v>
      </c>
      <c r="J1381" s="14">
        <v>0</v>
      </c>
      <c r="K1381" s="14">
        <v>0</v>
      </c>
      <c r="N1381" s="14">
        <v>0</v>
      </c>
      <c r="O1381" s="14">
        <v>0</v>
      </c>
      <c r="Q1381" s="12">
        <v>0</v>
      </c>
      <c r="R1381" s="12">
        <v>0</v>
      </c>
      <c r="T1381" s="12">
        <v>0</v>
      </c>
      <c r="U1381" s="12">
        <v>0</v>
      </c>
      <c r="W1381" s="12">
        <v>0</v>
      </c>
      <c r="X1381" s="12">
        <v>0</v>
      </c>
      <c r="Z1381" s="12">
        <v>0</v>
      </c>
      <c r="AA1381" s="12">
        <v>0</v>
      </c>
      <c r="AC1381" s="12">
        <v>0</v>
      </c>
      <c r="AD1381" s="12">
        <v>0</v>
      </c>
      <c r="AF1381" s="12">
        <v>0</v>
      </c>
      <c r="AG1381" s="12">
        <v>0</v>
      </c>
      <c r="AI1381" s="12">
        <v>0</v>
      </c>
      <c r="AJ1381" s="12">
        <v>0</v>
      </c>
      <c r="AL1381" s="12">
        <v>0</v>
      </c>
      <c r="AM1381" s="12">
        <v>0</v>
      </c>
      <c r="AO1381" s="12">
        <v>0</v>
      </c>
      <c r="AP1381" s="12">
        <v>0</v>
      </c>
      <c r="AR1381" s="12">
        <v>0</v>
      </c>
      <c r="AS1381" s="12">
        <v>0</v>
      </c>
      <c r="AU1381" s="12">
        <v>0</v>
      </c>
      <c r="AV1381" s="12">
        <v>0</v>
      </c>
      <c r="AX1381" s="12">
        <v>0</v>
      </c>
      <c r="AY1381" s="12">
        <v>0</v>
      </c>
    </row>
    <row r="1382" spans="2:51" x14ac:dyDescent="0.25">
      <c r="B1382" s="2">
        <v>0</v>
      </c>
      <c r="C1382" s="1">
        <v>0</v>
      </c>
      <c r="D1382" s="2">
        <v>0</v>
      </c>
      <c r="E1382" s="2">
        <v>0</v>
      </c>
      <c r="F1382" s="2">
        <v>0</v>
      </c>
      <c r="G1382" s="3">
        <v>0</v>
      </c>
      <c r="H1382" s="3">
        <v>0</v>
      </c>
      <c r="J1382" s="14">
        <v>0</v>
      </c>
      <c r="K1382" s="14">
        <v>0</v>
      </c>
      <c r="N1382" s="14">
        <v>0</v>
      </c>
      <c r="O1382" s="14">
        <v>0</v>
      </c>
      <c r="Q1382" s="12">
        <v>0</v>
      </c>
      <c r="R1382" s="12">
        <v>0</v>
      </c>
      <c r="T1382" s="12">
        <v>0</v>
      </c>
      <c r="U1382" s="12">
        <v>0</v>
      </c>
      <c r="W1382" s="12">
        <v>0</v>
      </c>
      <c r="X1382" s="12">
        <v>0</v>
      </c>
      <c r="Z1382" s="12">
        <v>0</v>
      </c>
      <c r="AA1382" s="12">
        <v>0</v>
      </c>
      <c r="AC1382" s="12">
        <v>0</v>
      </c>
      <c r="AD1382" s="12">
        <v>0</v>
      </c>
      <c r="AF1382" s="12">
        <v>0</v>
      </c>
      <c r="AG1382" s="12">
        <v>0</v>
      </c>
      <c r="AI1382" s="12">
        <v>0</v>
      </c>
      <c r="AJ1382" s="12">
        <v>0</v>
      </c>
      <c r="AL1382" s="12">
        <v>0</v>
      </c>
      <c r="AM1382" s="12">
        <v>0</v>
      </c>
      <c r="AO1382" s="12">
        <v>0</v>
      </c>
      <c r="AP1382" s="12">
        <v>0</v>
      </c>
      <c r="AR1382" s="12">
        <v>0</v>
      </c>
      <c r="AS1382" s="12">
        <v>0</v>
      </c>
      <c r="AU1382" s="12">
        <v>0</v>
      </c>
      <c r="AV1382" s="12">
        <v>0</v>
      </c>
      <c r="AX1382" s="12">
        <v>0</v>
      </c>
      <c r="AY1382" s="12">
        <v>0</v>
      </c>
    </row>
    <row r="1383" spans="2:51" x14ac:dyDescent="0.25">
      <c r="B1383" s="2">
        <v>0</v>
      </c>
      <c r="C1383" s="1">
        <v>0</v>
      </c>
      <c r="D1383" s="2">
        <v>0</v>
      </c>
      <c r="E1383" s="2">
        <v>0</v>
      </c>
      <c r="F1383" s="2">
        <v>0</v>
      </c>
      <c r="G1383" s="3">
        <v>0</v>
      </c>
      <c r="H1383" s="3">
        <v>0</v>
      </c>
      <c r="J1383" s="14">
        <v>0</v>
      </c>
      <c r="K1383" s="14">
        <v>0</v>
      </c>
      <c r="N1383" s="14">
        <v>0</v>
      </c>
      <c r="O1383" s="14">
        <v>0</v>
      </c>
      <c r="Q1383" s="12">
        <v>0</v>
      </c>
      <c r="R1383" s="12">
        <v>0</v>
      </c>
      <c r="T1383" s="12">
        <v>0</v>
      </c>
      <c r="U1383" s="12">
        <v>0</v>
      </c>
      <c r="W1383" s="12">
        <v>0</v>
      </c>
      <c r="X1383" s="12">
        <v>0</v>
      </c>
      <c r="Z1383" s="12">
        <v>0</v>
      </c>
      <c r="AA1383" s="12">
        <v>0</v>
      </c>
      <c r="AC1383" s="12">
        <v>0</v>
      </c>
      <c r="AD1383" s="12">
        <v>0</v>
      </c>
      <c r="AF1383" s="12">
        <v>0</v>
      </c>
      <c r="AG1383" s="12">
        <v>0</v>
      </c>
      <c r="AI1383" s="12">
        <v>0</v>
      </c>
      <c r="AJ1383" s="12">
        <v>0</v>
      </c>
      <c r="AL1383" s="12">
        <v>0</v>
      </c>
      <c r="AM1383" s="12">
        <v>0</v>
      </c>
      <c r="AO1383" s="12">
        <v>0</v>
      </c>
      <c r="AP1383" s="12">
        <v>0</v>
      </c>
      <c r="AR1383" s="12">
        <v>0</v>
      </c>
      <c r="AS1383" s="12">
        <v>0</v>
      </c>
      <c r="AU1383" s="12">
        <v>0</v>
      </c>
      <c r="AV1383" s="12">
        <v>0</v>
      </c>
      <c r="AX1383" s="12">
        <v>0</v>
      </c>
      <c r="AY1383" s="12">
        <v>0</v>
      </c>
    </row>
    <row r="1384" spans="2:51" x14ac:dyDescent="0.25">
      <c r="B1384" s="2">
        <v>0</v>
      </c>
      <c r="C1384" s="1">
        <v>0</v>
      </c>
      <c r="D1384" s="2">
        <v>0</v>
      </c>
      <c r="E1384" s="2">
        <v>0</v>
      </c>
      <c r="F1384" s="2">
        <v>0</v>
      </c>
      <c r="G1384" s="3">
        <v>0</v>
      </c>
      <c r="H1384" s="3">
        <v>0</v>
      </c>
      <c r="J1384" s="14">
        <v>0</v>
      </c>
      <c r="K1384" s="14">
        <v>0</v>
      </c>
      <c r="N1384" s="14">
        <v>0</v>
      </c>
      <c r="O1384" s="14">
        <v>0</v>
      </c>
      <c r="Q1384" s="12">
        <v>0</v>
      </c>
      <c r="R1384" s="12">
        <v>0</v>
      </c>
      <c r="T1384" s="12">
        <v>0</v>
      </c>
      <c r="U1384" s="12">
        <v>0</v>
      </c>
      <c r="W1384" s="12">
        <v>0</v>
      </c>
      <c r="X1384" s="12">
        <v>0</v>
      </c>
      <c r="Z1384" s="12">
        <v>0</v>
      </c>
      <c r="AA1384" s="12">
        <v>0</v>
      </c>
      <c r="AC1384" s="12">
        <v>0</v>
      </c>
      <c r="AD1384" s="12">
        <v>0</v>
      </c>
      <c r="AF1384" s="12">
        <v>0</v>
      </c>
      <c r="AG1384" s="12">
        <v>0</v>
      </c>
      <c r="AI1384" s="12">
        <v>0</v>
      </c>
      <c r="AJ1384" s="12">
        <v>0</v>
      </c>
      <c r="AL1384" s="12">
        <v>0</v>
      </c>
      <c r="AM1384" s="12">
        <v>0</v>
      </c>
      <c r="AO1384" s="12">
        <v>0</v>
      </c>
      <c r="AP1384" s="12">
        <v>0</v>
      </c>
      <c r="AR1384" s="12">
        <v>0</v>
      </c>
      <c r="AS1384" s="12">
        <v>0</v>
      </c>
      <c r="AU1384" s="12">
        <v>0</v>
      </c>
      <c r="AV1384" s="12">
        <v>0</v>
      </c>
      <c r="AX1384" s="12">
        <v>0</v>
      </c>
      <c r="AY1384" s="12">
        <v>0</v>
      </c>
    </row>
    <row r="1385" spans="2:51" x14ac:dyDescent="0.25">
      <c r="B1385" s="2">
        <v>0</v>
      </c>
      <c r="C1385" s="1">
        <v>0</v>
      </c>
      <c r="D1385" s="2">
        <v>0</v>
      </c>
      <c r="E1385" s="2">
        <v>0</v>
      </c>
      <c r="F1385" s="2">
        <v>0</v>
      </c>
      <c r="G1385" s="3">
        <v>0</v>
      </c>
      <c r="H1385" s="3">
        <v>0</v>
      </c>
      <c r="J1385" s="14">
        <v>0</v>
      </c>
      <c r="K1385" s="14">
        <v>0</v>
      </c>
      <c r="N1385" s="14">
        <v>0</v>
      </c>
      <c r="O1385" s="14">
        <v>0</v>
      </c>
      <c r="Q1385" s="12">
        <v>0</v>
      </c>
      <c r="R1385" s="12">
        <v>0</v>
      </c>
      <c r="T1385" s="12">
        <v>0</v>
      </c>
      <c r="U1385" s="12">
        <v>0</v>
      </c>
      <c r="W1385" s="12">
        <v>0</v>
      </c>
      <c r="X1385" s="12">
        <v>0</v>
      </c>
      <c r="Z1385" s="12">
        <v>0</v>
      </c>
      <c r="AA1385" s="12">
        <v>0</v>
      </c>
      <c r="AC1385" s="12">
        <v>0</v>
      </c>
      <c r="AD1385" s="12">
        <v>0</v>
      </c>
      <c r="AF1385" s="12">
        <v>0</v>
      </c>
      <c r="AG1385" s="12">
        <v>0</v>
      </c>
      <c r="AI1385" s="12">
        <v>0</v>
      </c>
      <c r="AJ1385" s="12">
        <v>0</v>
      </c>
      <c r="AL1385" s="12">
        <v>0</v>
      </c>
      <c r="AM1385" s="12">
        <v>0</v>
      </c>
      <c r="AO1385" s="12">
        <v>0</v>
      </c>
      <c r="AP1385" s="12">
        <v>0</v>
      </c>
      <c r="AR1385" s="12">
        <v>0</v>
      </c>
      <c r="AS1385" s="12">
        <v>0</v>
      </c>
      <c r="AU1385" s="12">
        <v>0</v>
      </c>
      <c r="AV1385" s="12">
        <v>0</v>
      </c>
      <c r="AX1385" s="12">
        <v>0</v>
      </c>
      <c r="AY1385" s="12">
        <v>0</v>
      </c>
    </row>
    <row r="1386" spans="2:51" x14ac:dyDescent="0.25">
      <c r="B1386" s="2">
        <v>0</v>
      </c>
      <c r="C1386" s="1">
        <v>0</v>
      </c>
      <c r="D1386" s="2">
        <v>0</v>
      </c>
      <c r="E1386" s="2">
        <v>0</v>
      </c>
      <c r="F1386" s="2">
        <v>0</v>
      </c>
      <c r="G1386" s="3">
        <v>0</v>
      </c>
      <c r="H1386" s="3">
        <v>0</v>
      </c>
      <c r="J1386" s="14">
        <v>0</v>
      </c>
      <c r="K1386" s="14">
        <v>0</v>
      </c>
      <c r="N1386" s="14">
        <v>0</v>
      </c>
      <c r="O1386" s="14">
        <v>0</v>
      </c>
      <c r="Q1386" s="12">
        <v>0</v>
      </c>
      <c r="R1386" s="12">
        <v>0</v>
      </c>
      <c r="T1386" s="12">
        <v>0</v>
      </c>
      <c r="U1386" s="12">
        <v>0</v>
      </c>
      <c r="W1386" s="12">
        <v>0</v>
      </c>
      <c r="X1386" s="12">
        <v>0</v>
      </c>
      <c r="Z1386" s="12">
        <v>0</v>
      </c>
      <c r="AA1386" s="12">
        <v>0</v>
      </c>
      <c r="AC1386" s="12">
        <v>0</v>
      </c>
      <c r="AD1386" s="12">
        <v>0</v>
      </c>
      <c r="AF1386" s="12">
        <v>0</v>
      </c>
      <c r="AG1386" s="12">
        <v>0</v>
      </c>
      <c r="AI1386" s="12">
        <v>0</v>
      </c>
      <c r="AJ1386" s="12">
        <v>0</v>
      </c>
      <c r="AL1386" s="12">
        <v>0</v>
      </c>
      <c r="AM1386" s="12">
        <v>0</v>
      </c>
      <c r="AO1386" s="12">
        <v>0</v>
      </c>
      <c r="AP1386" s="12">
        <v>0</v>
      </c>
      <c r="AR1386" s="12">
        <v>0</v>
      </c>
      <c r="AS1386" s="12">
        <v>0</v>
      </c>
      <c r="AU1386" s="12">
        <v>0</v>
      </c>
      <c r="AV1386" s="12">
        <v>0</v>
      </c>
      <c r="AX1386" s="12">
        <v>0</v>
      </c>
      <c r="AY1386" s="12">
        <v>0</v>
      </c>
    </row>
    <row r="1387" spans="2:51" x14ac:dyDescent="0.25">
      <c r="B1387" s="2">
        <v>0</v>
      </c>
      <c r="C1387" s="1">
        <v>0</v>
      </c>
      <c r="D1387" s="2">
        <v>0</v>
      </c>
      <c r="E1387" s="2">
        <v>0</v>
      </c>
      <c r="F1387" s="2">
        <v>0</v>
      </c>
      <c r="G1387" s="3">
        <v>0</v>
      </c>
      <c r="H1387" s="3">
        <v>0</v>
      </c>
      <c r="J1387" s="14">
        <v>0</v>
      </c>
      <c r="K1387" s="14">
        <v>0</v>
      </c>
      <c r="N1387" s="14">
        <v>0</v>
      </c>
      <c r="O1387" s="14">
        <v>0</v>
      </c>
      <c r="Q1387" s="12">
        <v>0</v>
      </c>
      <c r="R1387" s="12">
        <v>0</v>
      </c>
      <c r="T1387" s="12">
        <v>0</v>
      </c>
      <c r="U1387" s="12">
        <v>0</v>
      </c>
      <c r="W1387" s="12">
        <v>0</v>
      </c>
      <c r="X1387" s="12">
        <v>0</v>
      </c>
      <c r="Z1387" s="12">
        <v>0</v>
      </c>
      <c r="AA1387" s="12">
        <v>0</v>
      </c>
      <c r="AC1387" s="12">
        <v>0</v>
      </c>
      <c r="AD1387" s="12">
        <v>0</v>
      </c>
      <c r="AF1387" s="12">
        <v>0</v>
      </c>
      <c r="AG1387" s="12">
        <v>0</v>
      </c>
      <c r="AI1387" s="12">
        <v>0</v>
      </c>
      <c r="AJ1387" s="12">
        <v>0</v>
      </c>
      <c r="AL1387" s="12">
        <v>0</v>
      </c>
      <c r="AM1387" s="12">
        <v>0</v>
      </c>
      <c r="AO1387" s="12">
        <v>0</v>
      </c>
      <c r="AP1387" s="12">
        <v>0</v>
      </c>
      <c r="AR1387" s="12">
        <v>0</v>
      </c>
      <c r="AS1387" s="12">
        <v>0</v>
      </c>
      <c r="AU1387" s="12">
        <v>0</v>
      </c>
      <c r="AV1387" s="12">
        <v>0</v>
      </c>
      <c r="AX1387" s="12">
        <v>0</v>
      </c>
      <c r="AY1387" s="12">
        <v>0</v>
      </c>
    </row>
    <row r="1388" spans="2:51" x14ac:dyDescent="0.25">
      <c r="B1388" s="2">
        <v>0</v>
      </c>
      <c r="C1388" s="1">
        <v>0</v>
      </c>
      <c r="D1388" s="2">
        <v>0</v>
      </c>
      <c r="E1388" s="2">
        <v>0</v>
      </c>
      <c r="F1388" s="2">
        <v>0</v>
      </c>
      <c r="G1388" s="3">
        <v>0</v>
      </c>
      <c r="H1388" s="3">
        <v>0</v>
      </c>
      <c r="J1388" s="14">
        <v>0</v>
      </c>
      <c r="K1388" s="14">
        <v>0</v>
      </c>
      <c r="N1388" s="14">
        <v>0</v>
      </c>
      <c r="O1388" s="14">
        <v>0</v>
      </c>
      <c r="Q1388" s="12">
        <v>0</v>
      </c>
      <c r="R1388" s="12">
        <v>0</v>
      </c>
      <c r="T1388" s="12">
        <v>0</v>
      </c>
      <c r="U1388" s="12">
        <v>0</v>
      </c>
      <c r="W1388" s="12">
        <v>0</v>
      </c>
      <c r="X1388" s="12">
        <v>0</v>
      </c>
      <c r="Z1388" s="12">
        <v>0</v>
      </c>
      <c r="AA1388" s="12">
        <v>0</v>
      </c>
      <c r="AC1388" s="12">
        <v>0</v>
      </c>
      <c r="AD1388" s="12">
        <v>0</v>
      </c>
      <c r="AF1388" s="12">
        <v>0</v>
      </c>
      <c r="AG1388" s="12">
        <v>0</v>
      </c>
      <c r="AI1388" s="12">
        <v>0</v>
      </c>
      <c r="AJ1388" s="12">
        <v>0</v>
      </c>
      <c r="AL1388" s="12">
        <v>0</v>
      </c>
      <c r="AM1388" s="12">
        <v>0</v>
      </c>
      <c r="AO1388" s="12">
        <v>0</v>
      </c>
      <c r="AP1388" s="12">
        <v>0</v>
      </c>
      <c r="AR1388" s="12">
        <v>0</v>
      </c>
      <c r="AS1388" s="12">
        <v>0</v>
      </c>
      <c r="AU1388" s="12">
        <v>0</v>
      </c>
      <c r="AV1388" s="12">
        <v>0</v>
      </c>
      <c r="AX1388" s="12">
        <v>0</v>
      </c>
      <c r="AY1388" s="12">
        <v>0</v>
      </c>
    </row>
    <row r="1389" spans="2:51" x14ac:dyDescent="0.25">
      <c r="B1389" s="2">
        <v>0</v>
      </c>
      <c r="C1389" s="1">
        <v>0</v>
      </c>
      <c r="D1389" s="2">
        <v>0</v>
      </c>
      <c r="E1389" s="2">
        <v>0</v>
      </c>
      <c r="F1389" s="2">
        <v>0</v>
      </c>
      <c r="G1389" s="3">
        <v>0</v>
      </c>
      <c r="H1389" s="3">
        <v>0</v>
      </c>
      <c r="J1389" s="14">
        <v>0</v>
      </c>
      <c r="K1389" s="14">
        <v>0</v>
      </c>
      <c r="N1389" s="14">
        <v>0</v>
      </c>
      <c r="O1389" s="14">
        <v>0</v>
      </c>
      <c r="Q1389" s="12">
        <v>0</v>
      </c>
      <c r="R1389" s="12">
        <v>0</v>
      </c>
      <c r="T1389" s="12">
        <v>0</v>
      </c>
      <c r="U1389" s="12">
        <v>0</v>
      </c>
      <c r="W1389" s="12">
        <v>0</v>
      </c>
      <c r="X1389" s="12">
        <v>0</v>
      </c>
      <c r="Z1389" s="12">
        <v>0</v>
      </c>
      <c r="AA1389" s="12">
        <v>0</v>
      </c>
      <c r="AC1389" s="12">
        <v>0</v>
      </c>
      <c r="AD1389" s="12">
        <v>0</v>
      </c>
      <c r="AF1389" s="12">
        <v>0</v>
      </c>
      <c r="AG1389" s="12">
        <v>0</v>
      </c>
      <c r="AI1389" s="12">
        <v>0</v>
      </c>
      <c r="AJ1389" s="12">
        <v>0</v>
      </c>
      <c r="AL1389" s="12">
        <v>0</v>
      </c>
      <c r="AM1389" s="12">
        <v>0</v>
      </c>
      <c r="AO1389" s="12">
        <v>0</v>
      </c>
      <c r="AP1389" s="12">
        <v>0</v>
      </c>
      <c r="AR1389" s="12">
        <v>0</v>
      </c>
      <c r="AS1389" s="12">
        <v>0</v>
      </c>
      <c r="AU1389" s="12">
        <v>0</v>
      </c>
      <c r="AV1389" s="12">
        <v>0</v>
      </c>
      <c r="AX1389" s="12">
        <v>0</v>
      </c>
      <c r="AY1389" s="12">
        <v>0</v>
      </c>
    </row>
    <row r="1390" spans="2:51" x14ac:dyDescent="0.25">
      <c r="B1390" s="2">
        <v>0</v>
      </c>
      <c r="C1390" s="1">
        <v>0</v>
      </c>
      <c r="D1390" s="2">
        <v>0</v>
      </c>
      <c r="E1390" s="2">
        <v>0</v>
      </c>
      <c r="F1390" s="2">
        <v>0</v>
      </c>
      <c r="G1390" s="3">
        <v>0</v>
      </c>
      <c r="H1390" s="3">
        <v>0</v>
      </c>
      <c r="J1390" s="14">
        <v>0</v>
      </c>
      <c r="K1390" s="14">
        <v>0</v>
      </c>
      <c r="N1390" s="14">
        <v>0</v>
      </c>
      <c r="O1390" s="14">
        <v>0</v>
      </c>
      <c r="Q1390" s="12">
        <v>0</v>
      </c>
      <c r="R1390" s="12">
        <v>0</v>
      </c>
      <c r="T1390" s="12">
        <v>0</v>
      </c>
      <c r="U1390" s="12">
        <v>0</v>
      </c>
      <c r="W1390" s="12">
        <v>0</v>
      </c>
      <c r="X1390" s="12">
        <v>0</v>
      </c>
      <c r="Z1390" s="12">
        <v>0</v>
      </c>
      <c r="AA1390" s="12">
        <v>0</v>
      </c>
      <c r="AC1390" s="12">
        <v>0</v>
      </c>
      <c r="AD1390" s="12">
        <v>0</v>
      </c>
      <c r="AF1390" s="12">
        <v>0</v>
      </c>
      <c r="AG1390" s="12">
        <v>0</v>
      </c>
      <c r="AI1390" s="12">
        <v>0</v>
      </c>
      <c r="AJ1390" s="12">
        <v>0</v>
      </c>
      <c r="AL1390" s="12">
        <v>0</v>
      </c>
      <c r="AM1390" s="12">
        <v>0</v>
      </c>
      <c r="AO1390" s="12">
        <v>0</v>
      </c>
      <c r="AP1390" s="12">
        <v>0</v>
      </c>
      <c r="AR1390" s="12">
        <v>0</v>
      </c>
      <c r="AS1390" s="12">
        <v>0</v>
      </c>
      <c r="AU1390" s="12">
        <v>0</v>
      </c>
      <c r="AV1390" s="12">
        <v>0</v>
      </c>
      <c r="AX1390" s="12">
        <v>0</v>
      </c>
      <c r="AY1390" s="12">
        <v>0</v>
      </c>
    </row>
    <row r="1391" spans="2:51" x14ac:dyDescent="0.25">
      <c r="B1391" s="2">
        <v>0</v>
      </c>
      <c r="C1391" s="1">
        <v>0</v>
      </c>
      <c r="D1391" s="2">
        <v>0</v>
      </c>
      <c r="E1391" s="2">
        <v>0</v>
      </c>
      <c r="F1391" s="2">
        <v>0</v>
      </c>
      <c r="G1391" s="3">
        <v>0</v>
      </c>
      <c r="H1391" s="3">
        <v>0</v>
      </c>
      <c r="J1391" s="14">
        <v>0</v>
      </c>
      <c r="K1391" s="14">
        <v>0</v>
      </c>
      <c r="N1391" s="14">
        <v>0</v>
      </c>
      <c r="O1391" s="14">
        <v>0</v>
      </c>
      <c r="Q1391" s="12">
        <v>0</v>
      </c>
      <c r="R1391" s="12">
        <v>0</v>
      </c>
      <c r="T1391" s="12">
        <v>0</v>
      </c>
      <c r="U1391" s="12">
        <v>0</v>
      </c>
      <c r="W1391" s="12">
        <v>0</v>
      </c>
      <c r="X1391" s="12">
        <v>0</v>
      </c>
      <c r="Z1391" s="12">
        <v>0</v>
      </c>
      <c r="AA1391" s="12">
        <v>0</v>
      </c>
      <c r="AC1391" s="12">
        <v>0</v>
      </c>
      <c r="AD1391" s="12">
        <v>0</v>
      </c>
      <c r="AF1391" s="12">
        <v>0</v>
      </c>
      <c r="AG1391" s="12">
        <v>0</v>
      </c>
      <c r="AI1391" s="12">
        <v>0</v>
      </c>
      <c r="AJ1391" s="12">
        <v>0</v>
      </c>
      <c r="AL1391" s="12">
        <v>0</v>
      </c>
      <c r="AM1391" s="12">
        <v>0</v>
      </c>
      <c r="AO1391" s="12">
        <v>0</v>
      </c>
      <c r="AP1391" s="12">
        <v>0</v>
      </c>
      <c r="AR1391" s="12">
        <v>0</v>
      </c>
      <c r="AS1391" s="12">
        <v>0</v>
      </c>
      <c r="AU1391" s="12">
        <v>0</v>
      </c>
      <c r="AV1391" s="12">
        <v>0</v>
      </c>
      <c r="AX1391" s="12">
        <v>0</v>
      </c>
      <c r="AY1391" s="12">
        <v>0</v>
      </c>
    </row>
    <row r="1392" spans="2:51" x14ac:dyDescent="0.25">
      <c r="B1392" s="2">
        <v>0</v>
      </c>
      <c r="C1392" s="1">
        <v>0</v>
      </c>
      <c r="D1392" s="2">
        <v>0</v>
      </c>
      <c r="E1392" s="2">
        <v>0</v>
      </c>
      <c r="F1392" s="2">
        <v>0</v>
      </c>
      <c r="G1392" s="3">
        <v>0</v>
      </c>
      <c r="H1392" s="3">
        <v>0</v>
      </c>
      <c r="J1392" s="14">
        <v>0</v>
      </c>
      <c r="K1392" s="14">
        <v>0</v>
      </c>
      <c r="N1392" s="14">
        <v>0</v>
      </c>
      <c r="O1392" s="14">
        <v>0</v>
      </c>
      <c r="Q1392" s="12">
        <v>0</v>
      </c>
      <c r="R1392" s="12">
        <v>0</v>
      </c>
      <c r="T1392" s="12">
        <v>0</v>
      </c>
      <c r="U1392" s="12">
        <v>0</v>
      </c>
      <c r="W1392" s="12">
        <v>0</v>
      </c>
      <c r="X1392" s="12">
        <v>0</v>
      </c>
      <c r="Z1392" s="12">
        <v>0</v>
      </c>
      <c r="AA1392" s="12">
        <v>0</v>
      </c>
      <c r="AC1392" s="12">
        <v>0</v>
      </c>
      <c r="AD1392" s="12">
        <v>0</v>
      </c>
      <c r="AF1392" s="12">
        <v>0</v>
      </c>
      <c r="AG1392" s="12">
        <v>0</v>
      </c>
      <c r="AI1392" s="12">
        <v>0</v>
      </c>
      <c r="AJ1392" s="12">
        <v>0</v>
      </c>
      <c r="AL1392" s="12">
        <v>0</v>
      </c>
      <c r="AM1392" s="12">
        <v>0</v>
      </c>
      <c r="AO1392" s="12">
        <v>0</v>
      </c>
      <c r="AP1392" s="12">
        <v>0</v>
      </c>
      <c r="AR1392" s="12">
        <v>0</v>
      </c>
      <c r="AS1392" s="12">
        <v>0</v>
      </c>
      <c r="AU1392" s="12">
        <v>0</v>
      </c>
      <c r="AV1392" s="12">
        <v>0</v>
      </c>
      <c r="AX1392" s="12">
        <v>0</v>
      </c>
      <c r="AY1392" s="12">
        <v>0</v>
      </c>
    </row>
    <row r="1393" spans="2:51" x14ac:dyDescent="0.25">
      <c r="B1393" s="2">
        <v>0</v>
      </c>
      <c r="C1393" s="1">
        <v>0</v>
      </c>
      <c r="D1393" s="2">
        <v>0</v>
      </c>
      <c r="E1393" s="2">
        <v>0</v>
      </c>
      <c r="F1393" s="2">
        <v>0</v>
      </c>
      <c r="G1393" s="3">
        <v>0</v>
      </c>
      <c r="H1393" s="3">
        <v>0</v>
      </c>
      <c r="J1393" s="14">
        <v>0</v>
      </c>
      <c r="K1393" s="14">
        <v>0</v>
      </c>
      <c r="N1393" s="14">
        <v>0</v>
      </c>
      <c r="O1393" s="14">
        <v>0</v>
      </c>
      <c r="Q1393" s="12">
        <v>0</v>
      </c>
      <c r="R1393" s="12">
        <v>0</v>
      </c>
      <c r="T1393" s="12">
        <v>0</v>
      </c>
      <c r="U1393" s="12">
        <v>0</v>
      </c>
      <c r="W1393" s="12">
        <v>0</v>
      </c>
      <c r="X1393" s="12">
        <v>0</v>
      </c>
      <c r="Z1393" s="12">
        <v>0</v>
      </c>
      <c r="AA1393" s="12">
        <v>0</v>
      </c>
      <c r="AC1393" s="12">
        <v>0</v>
      </c>
      <c r="AD1393" s="12">
        <v>0</v>
      </c>
      <c r="AF1393" s="12">
        <v>0</v>
      </c>
      <c r="AG1393" s="12">
        <v>0</v>
      </c>
      <c r="AI1393" s="12">
        <v>0</v>
      </c>
      <c r="AJ1393" s="12">
        <v>0</v>
      </c>
      <c r="AL1393" s="12">
        <v>0</v>
      </c>
      <c r="AM1393" s="12">
        <v>0</v>
      </c>
      <c r="AO1393" s="12">
        <v>0</v>
      </c>
      <c r="AP1393" s="12">
        <v>0</v>
      </c>
      <c r="AR1393" s="12">
        <v>0</v>
      </c>
      <c r="AS1393" s="12">
        <v>0</v>
      </c>
      <c r="AU1393" s="12">
        <v>0</v>
      </c>
      <c r="AV1393" s="12">
        <v>0</v>
      </c>
      <c r="AX1393" s="12">
        <v>0</v>
      </c>
      <c r="AY1393" s="12">
        <v>0</v>
      </c>
    </row>
    <row r="1394" spans="2:51" x14ac:dyDescent="0.25">
      <c r="B1394" s="2">
        <v>0</v>
      </c>
      <c r="C1394" s="1">
        <v>0</v>
      </c>
      <c r="D1394" s="2">
        <v>0</v>
      </c>
      <c r="E1394" s="2">
        <v>0</v>
      </c>
      <c r="F1394" s="2">
        <v>0</v>
      </c>
      <c r="G1394" s="3">
        <v>0</v>
      </c>
      <c r="H1394" s="3">
        <v>0</v>
      </c>
      <c r="J1394" s="14">
        <v>0</v>
      </c>
      <c r="K1394" s="14">
        <v>0</v>
      </c>
      <c r="N1394" s="14">
        <v>0</v>
      </c>
      <c r="O1394" s="14">
        <v>0</v>
      </c>
      <c r="Q1394" s="12">
        <v>0</v>
      </c>
      <c r="R1394" s="12">
        <v>0</v>
      </c>
      <c r="T1394" s="12">
        <v>0</v>
      </c>
      <c r="U1394" s="12">
        <v>0</v>
      </c>
      <c r="W1394" s="12">
        <v>0</v>
      </c>
      <c r="X1394" s="12">
        <v>0</v>
      </c>
      <c r="Z1394" s="12">
        <v>0</v>
      </c>
      <c r="AA1394" s="12">
        <v>0</v>
      </c>
      <c r="AC1394" s="12">
        <v>0</v>
      </c>
      <c r="AD1394" s="12">
        <v>0</v>
      </c>
      <c r="AF1394" s="12">
        <v>0</v>
      </c>
      <c r="AG1394" s="12">
        <v>0</v>
      </c>
      <c r="AI1394" s="12">
        <v>0</v>
      </c>
      <c r="AJ1394" s="12">
        <v>0</v>
      </c>
      <c r="AL1394" s="12">
        <v>0</v>
      </c>
      <c r="AM1394" s="12">
        <v>0</v>
      </c>
      <c r="AO1394" s="12">
        <v>0</v>
      </c>
      <c r="AP1394" s="12">
        <v>0</v>
      </c>
      <c r="AR1394" s="12">
        <v>0</v>
      </c>
      <c r="AS1394" s="12">
        <v>0</v>
      </c>
      <c r="AU1394" s="12">
        <v>0</v>
      </c>
      <c r="AV1394" s="12">
        <v>0</v>
      </c>
      <c r="AX1394" s="12">
        <v>0</v>
      </c>
      <c r="AY1394" s="12">
        <v>0</v>
      </c>
    </row>
    <row r="1395" spans="2:51" x14ac:dyDescent="0.25">
      <c r="B1395" s="2">
        <v>0</v>
      </c>
      <c r="C1395" s="1">
        <v>0</v>
      </c>
      <c r="D1395" s="2">
        <v>0</v>
      </c>
      <c r="E1395" s="2">
        <v>0</v>
      </c>
      <c r="F1395" s="2">
        <v>0</v>
      </c>
      <c r="G1395" s="3">
        <v>0</v>
      </c>
      <c r="H1395" s="3">
        <v>0</v>
      </c>
      <c r="J1395" s="14">
        <v>0</v>
      </c>
      <c r="K1395" s="14">
        <v>0</v>
      </c>
      <c r="N1395" s="14">
        <v>0</v>
      </c>
      <c r="O1395" s="14">
        <v>0</v>
      </c>
      <c r="Q1395" s="12">
        <v>0</v>
      </c>
      <c r="R1395" s="12">
        <v>0</v>
      </c>
      <c r="T1395" s="12">
        <v>0</v>
      </c>
      <c r="U1395" s="12">
        <v>0</v>
      </c>
      <c r="W1395" s="12">
        <v>0</v>
      </c>
      <c r="X1395" s="12">
        <v>0</v>
      </c>
      <c r="Z1395" s="12">
        <v>0</v>
      </c>
      <c r="AA1395" s="12">
        <v>0</v>
      </c>
      <c r="AC1395" s="12">
        <v>0</v>
      </c>
      <c r="AD1395" s="12">
        <v>0</v>
      </c>
      <c r="AF1395" s="12">
        <v>0</v>
      </c>
      <c r="AG1395" s="12">
        <v>0</v>
      </c>
      <c r="AI1395" s="12">
        <v>0</v>
      </c>
      <c r="AJ1395" s="12">
        <v>0</v>
      </c>
      <c r="AL1395" s="12">
        <v>0</v>
      </c>
      <c r="AM1395" s="12">
        <v>0</v>
      </c>
      <c r="AO1395" s="12">
        <v>0</v>
      </c>
      <c r="AP1395" s="12">
        <v>0</v>
      </c>
      <c r="AR1395" s="12">
        <v>0</v>
      </c>
      <c r="AS1395" s="12">
        <v>0</v>
      </c>
      <c r="AU1395" s="12">
        <v>0</v>
      </c>
      <c r="AV1395" s="12">
        <v>0</v>
      </c>
      <c r="AX1395" s="12">
        <v>0</v>
      </c>
      <c r="AY1395" s="12">
        <v>0</v>
      </c>
    </row>
    <row r="1396" spans="2:51" x14ac:dyDescent="0.25">
      <c r="B1396" s="2">
        <v>0</v>
      </c>
      <c r="C1396" s="1">
        <v>0</v>
      </c>
      <c r="D1396" s="2">
        <v>0</v>
      </c>
      <c r="E1396" s="2">
        <v>0</v>
      </c>
      <c r="F1396" s="2">
        <v>0</v>
      </c>
      <c r="G1396" s="3">
        <v>0</v>
      </c>
      <c r="H1396" s="3">
        <v>0</v>
      </c>
      <c r="J1396" s="14">
        <v>0</v>
      </c>
      <c r="K1396" s="14">
        <v>0</v>
      </c>
      <c r="N1396" s="14">
        <v>0</v>
      </c>
      <c r="O1396" s="14">
        <v>0</v>
      </c>
      <c r="Q1396" s="12">
        <v>0</v>
      </c>
      <c r="R1396" s="12">
        <v>0</v>
      </c>
      <c r="T1396" s="12">
        <v>0</v>
      </c>
      <c r="U1396" s="12">
        <v>0</v>
      </c>
      <c r="W1396" s="12">
        <v>0</v>
      </c>
      <c r="X1396" s="12">
        <v>0</v>
      </c>
      <c r="Z1396" s="12">
        <v>0</v>
      </c>
      <c r="AA1396" s="12">
        <v>0</v>
      </c>
      <c r="AC1396" s="12">
        <v>0</v>
      </c>
      <c r="AD1396" s="12">
        <v>0</v>
      </c>
      <c r="AF1396" s="12">
        <v>0</v>
      </c>
      <c r="AG1396" s="12">
        <v>0</v>
      </c>
      <c r="AI1396" s="12">
        <v>0</v>
      </c>
      <c r="AJ1396" s="12">
        <v>0</v>
      </c>
      <c r="AL1396" s="12">
        <v>0</v>
      </c>
      <c r="AM1396" s="12">
        <v>0</v>
      </c>
      <c r="AO1396" s="12">
        <v>0</v>
      </c>
      <c r="AP1396" s="12">
        <v>0</v>
      </c>
      <c r="AR1396" s="12">
        <v>0</v>
      </c>
      <c r="AS1396" s="12">
        <v>0</v>
      </c>
      <c r="AU1396" s="12">
        <v>0</v>
      </c>
      <c r="AV1396" s="12">
        <v>0</v>
      </c>
      <c r="AX1396" s="12">
        <v>0</v>
      </c>
      <c r="AY1396" s="12">
        <v>0</v>
      </c>
    </row>
    <row r="1397" spans="2:51" x14ac:dyDescent="0.25">
      <c r="B1397" s="2">
        <v>0</v>
      </c>
      <c r="C1397" s="1">
        <v>0</v>
      </c>
      <c r="D1397" s="2">
        <v>0</v>
      </c>
      <c r="E1397" s="2">
        <v>0</v>
      </c>
      <c r="F1397" s="2">
        <v>0</v>
      </c>
      <c r="G1397" s="3">
        <v>0</v>
      </c>
      <c r="H1397" s="3">
        <v>0</v>
      </c>
      <c r="J1397" s="14">
        <v>0</v>
      </c>
      <c r="K1397" s="14">
        <v>0</v>
      </c>
      <c r="N1397" s="14">
        <v>0</v>
      </c>
      <c r="O1397" s="14">
        <v>0</v>
      </c>
      <c r="Q1397" s="12">
        <v>0</v>
      </c>
      <c r="R1397" s="12">
        <v>0</v>
      </c>
      <c r="T1397" s="12">
        <v>0</v>
      </c>
      <c r="U1397" s="12">
        <v>0</v>
      </c>
      <c r="W1397" s="12">
        <v>0</v>
      </c>
      <c r="X1397" s="12">
        <v>0</v>
      </c>
      <c r="Z1397" s="12">
        <v>0</v>
      </c>
      <c r="AA1397" s="12">
        <v>0</v>
      </c>
      <c r="AC1397" s="12">
        <v>0</v>
      </c>
      <c r="AD1397" s="12">
        <v>0</v>
      </c>
      <c r="AF1397" s="12">
        <v>0</v>
      </c>
      <c r="AG1397" s="12">
        <v>0</v>
      </c>
      <c r="AI1397" s="12">
        <v>0</v>
      </c>
      <c r="AJ1397" s="12">
        <v>0</v>
      </c>
      <c r="AL1397" s="12">
        <v>0</v>
      </c>
      <c r="AM1397" s="12">
        <v>0</v>
      </c>
      <c r="AO1397" s="12">
        <v>0</v>
      </c>
      <c r="AP1397" s="12">
        <v>0</v>
      </c>
      <c r="AR1397" s="12">
        <v>0</v>
      </c>
      <c r="AS1397" s="12">
        <v>0</v>
      </c>
      <c r="AU1397" s="12">
        <v>0</v>
      </c>
      <c r="AV1397" s="12">
        <v>0</v>
      </c>
      <c r="AX1397" s="12">
        <v>0</v>
      </c>
      <c r="AY1397" s="12">
        <v>0</v>
      </c>
    </row>
    <row r="1398" spans="2:51" x14ac:dyDescent="0.25">
      <c r="B1398" s="2">
        <v>0</v>
      </c>
      <c r="C1398" s="1">
        <v>0</v>
      </c>
      <c r="D1398" s="2">
        <v>0</v>
      </c>
      <c r="E1398" s="2">
        <v>0</v>
      </c>
      <c r="F1398" s="2">
        <v>0</v>
      </c>
      <c r="G1398" s="3">
        <v>0</v>
      </c>
      <c r="H1398" s="3">
        <v>0</v>
      </c>
      <c r="J1398" s="14">
        <v>0</v>
      </c>
      <c r="K1398" s="14">
        <v>0</v>
      </c>
      <c r="N1398" s="14">
        <v>0</v>
      </c>
      <c r="O1398" s="14">
        <v>0</v>
      </c>
      <c r="Q1398" s="12">
        <v>0</v>
      </c>
      <c r="R1398" s="12">
        <v>0</v>
      </c>
      <c r="T1398" s="12">
        <v>0</v>
      </c>
      <c r="U1398" s="12">
        <v>0</v>
      </c>
      <c r="W1398" s="12">
        <v>0</v>
      </c>
      <c r="X1398" s="12">
        <v>0</v>
      </c>
      <c r="Z1398" s="12">
        <v>0</v>
      </c>
      <c r="AA1398" s="12">
        <v>0</v>
      </c>
      <c r="AC1398" s="12">
        <v>0</v>
      </c>
      <c r="AD1398" s="12">
        <v>0</v>
      </c>
      <c r="AF1398" s="12">
        <v>0</v>
      </c>
      <c r="AG1398" s="12">
        <v>0</v>
      </c>
      <c r="AI1398" s="12">
        <v>0</v>
      </c>
      <c r="AJ1398" s="12">
        <v>0</v>
      </c>
      <c r="AL1398" s="12">
        <v>0</v>
      </c>
      <c r="AM1398" s="12">
        <v>0</v>
      </c>
      <c r="AO1398" s="12">
        <v>0</v>
      </c>
      <c r="AP1398" s="12">
        <v>0</v>
      </c>
      <c r="AR1398" s="12">
        <v>0</v>
      </c>
      <c r="AS1398" s="12">
        <v>0</v>
      </c>
      <c r="AU1398" s="12">
        <v>0</v>
      </c>
      <c r="AV1398" s="12">
        <v>0</v>
      </c>
      <c r="AX1398" s="12">
        <v>0</v>
      </c>
      <c r="AY1398" s="12">
        <v>0</v>
      </c>
    </row>
    <row r="1399" spans="2:51" x14ac:dyDescent="0.25">
      <c r="B1399" s="2">
        <v>0</v>
      </c>
      <c r="C1399" s="1">
        <v>0</v>
      </c>
      <c r="D1399" s="2">
        <v>0</v>
      </c>
      <c r="E1399" s="2">
        <v>0</v>
      </c>
      <c r="F1399" s="2">
        <v>0</v>
      </c>
      <c r="G1399" s="3">
        <v>0</v>
      </c>
      <c r="H1399" s="3">
        <v>0</v>
      </c>
      <c r="J1399" s="14">
        <v>0</v>
      </c>
      <c r="K1399" s="14">
        <v>0</v>
      </c>
      <c r="N1399" s="14">
        <v>0</v>
      </c>
      <c r="O1399" s="14">
        <v>0</v>
      </c>
      <c r="Q1399" s="12">
        <v>0</v>
      </c>
      <c r="R1399" s="12">
        <v>0</v>
      </c>
      <c r="T1399" s="12">
        <v>0</v>
      </c>
      <c r="U1399" s="12">
        <v>0</v>
      </c>
      <c r="W1399" s="12">
        <v>0</v>
      </c>
      <c r="X1399" s="12">
        <v>0</v>
      </c>
      <c r="Z1399" s="12">
        <v>0</v>
      </c>
      <c r="AA1399" s="12">
        <v>0</v>
      </c>
      <c r="AC1399" s="12">
        <v>0</v>
      </c>
      <c r="AD1399" s="12">
        <v>0</v>
      </c>
      <c r="AF1399" s="12">
        <v>0</v>
      </c>
      <c r="AG1399" s="12">
        <v>0</v>
      </c>
      <c r="AI1399" s="12">
        <v>0</v>
      </c>
      <c r="AJ1399" s="12">
        <v>0</v>
      </c>
      <c r="AL1399" s="12">
        <v>0</v>
      </c>
      <c r="AM1399" s="12">
        <v>0</v>
      </c>
      <c r="AO1399" s="12">
        <v>0</v>
      </c>
      <c r="AP1399" s="12">
        <v>0</v>
      </c>
      <c r="AR1399" s="12">
        <v>0</v>
      </c>
      <c r="AS1399" s="12">
        <v>0</v>
      </c>
      <c r="AU1399" s="12">
        <v>0</v>
      </c>
      <c r="AV1399" s="12">
        <v>0</v>
      </c>
      <c r="AX1399" s="12">
        <v>0</v>
      </c>
      <c r="AY1399" s="12">
        <v>0</v>
      </c>
    </row>
    <row r="1400" spans="2:51" x14ac:dyDescent="0.25">
      <c r="B1400" s="2">
        <v>0</v>
      </c>
      <c r="C1400" s="1">
        <v>0</v>
      </c>
      <c r="D1400" s="2">
        <v>0</v>
      </c>
      <c r="E1400" s="2">
        <v>0</v>
      </c>
      <c r="F1400" s="2">
        <v>0</v>
      </c>
      <c r="G1400" s="3">
        <v>0</v>
      </c>
      <c r="H1400" s="3">
        <v>0</v>
      </c>
      <c r="J1400" s="14">
        <v>0</v>
      </c>
      <c r="K1400" s="14">
        <v>0</v>
      </c>
      <c r="N1400" s="14">
        <v>0</v>
      </c>
      <c r="O1400" s="14">
        <v>0</v>
      </c>
      <c r="Q1400" s="12">
        <v>0</v>
      </c>
      <c r="R1400" s="12">
        <v>0</v>
      </c>
      <c r="T1400" s="12">
        <v>0</v>
      </c>
      <c r="U1400" s="12">
        <v>0</v>
      </c>
      <c r="W1400" s="12">
        <v>0</v>
      </c>
      <c r="X1400" s="12">
        <v>0</v>
      </c>
      <c r="Z1400" s="12">
        <v>0</v>
      </c>
      <c r="AA1400" s="12">
        <v>0</v>
      </c>
      <c r="AC1400" s="12">
        <v>0</v>
      </c>
      <c r="AD1400" s="12">
        <v>0</v>
      </c>
      <c r="AF1400" s="12">
        <v>0</v>
      </c>
      <c r="AG1400" s="12">
        <v>0</v>
      </c>
      <c r="AI1400" s="12">
        <v>0</v>
      </c>
      <c r="AJ1400" s="12">
        <v>0</v>
      </c>
      <c r="AL1400" s="12">
        <v>0</v>
      </c>
      <c r="AM1400" s="12">
        <v>0</v>
      </c>
      <c r="AO1400" s="12">
        <v>0</v>
      </c>
      <c r="AP1400" s="12">
        <v>0</v>
      </c>
      <c r="AR1400" s="12">
        <v>0</v>
      </c>
      <c r="AS1400" s="12">
        <v>0</v>
      </c>
      <c r="AU1400" s="12">
        <v>0</v>
      </c>
      <c r="AV1400" s="12">
        <v>0</v>
      </c>
      <c r="AX1400" s="12">
        <v>0</v>
      </c>
      <c r="AY1400" s="12">
        <v>0</v>
      </c>
    </row>
    <row r="1401" spans="2:51" x14ac:dyDescent="0.25">
      <c r="B1401" s="2">
        <v>0</v>
      </c>
      <c r="C1401" s="1">
        <v>0</v>
      </c>
      <c r="D1401" s="2">
        <v>0</v>
      </c>
      <c r="E1401" s="2">
        <v>0</v>
      </c>
      <c r="F1401" s="2">
        <v>0</v>
      </c>
      <c r="G1401" s="3">
        <v>0</v>
      </c>
      <c r="H1401" s="3">
        <v>0</v>
      </c>
      <c r="J1401" s="14">
        <v>0</v>
      </c>
      <c r="K1401" s="14">
        <v>0</v>
      </c>
      <c r="N1401" s="14">
        <v>0</v>
      </c>
      <c r="O1401" s="14">
        <v>0</v>
      </c>
      <c r="Q1401" s="12">
        <v>0</v>
      </c>
      <c r="R1401" s="12">
        <v>0</v>
      </c>
      <c r="T1401" s="12">
        <v>0</v>
      </c>
      <c r="U1401" s="12">
        <v>0</v>
      </c>
      <c r="W1401" s="12">
        <v>0</v>
      </c>
      <c r="X1401" s="12">
        <v>0</v>
      </c>
      <c r="Z1401" s="12">
        <v>0</v>
      </c>
      <c r="AA1401" s="12">
        <v>0</v>
      </c>
      <c r="AC1401" s="12">
        <v>0</v>
      </c>
      <c r="AD1401" s="12">
        <v>0</v>
      </c>
      <c r="AF1401" s="12">
        <v>0</v>
      </c>
      <c r="AG1401" s="12">
        <v>0</v>
      </c>
      <c r="AI1401" s="12">
        <v>0</v>
      </c>
      <c r="AJ1401" s="12">
        <v>0</v>
      </c>
      <c r="AL1401" s="12">
        <v>0</v>
      </c>
      <c r="AM1401" s="12">
        <v>0</v>
      </c>
      <c r="AO1401" s="12">
        <v>0</v>
      </c>
      <c r="AP1401" s="12">
        <v>0</v>
      </c>
      <c r="AR1401" s="12">
        <v>0</v>
      </c>
      <c r="AS1401" s="12">
        <v>0</v>
      </c>
      <c r="AU1401" s="12">
        <v>0</v>
      </c>
      <c r="AV1401" s="12">
        <v>0</v>
      </c>
      <c r="AX1401" s="12">
        <v>0</v>
      </c>
      <c r="AY1401" s="12">
        <v>0</v>
      </c>
    </row>
    <row r="1402" spans="2:51" x14ac:dyDescent="0.25">
      <c r="B1402" s="2">
        <v>0</v>
      </c>
      <c r="C1402" s="1">
        <v>0</v>
      </c>
      <c r="D1402" s="2">
        <v>0</v>
      </c>
      <c r="E1402" s="2">
        <v>0</v>
      </c>
      <c r="F1402" s="2">
        <v>0</v>
      </c>
      <c r="G1402" s="3">
        <v>0</v>
      </c>
      <c r="H1402" s="3">
        <v>0</v>
      </c>
      <c r="J1402" s="14">
        <v>0</v>
      </c>
      <c r="K1402" s="14">
        <v>0</v>
      </c>
      <c r="N1402" s="14">
        <v>0</v>
      </c>
      <c r="O1402" s="14">
        <v>0</v>
      </c>
      <c r="Q1402" s="12">
        <v>0</v>
      </c>
      <c r="R1402" s="12">
        <v>0</v>
      </c>
      <c r="T1402" s="12">
        <v>0</v>
      </c>
      <c r="U1402" s="12">
        <v>0</v>
      </c>
      <c r="W1402" s="12">
        <v>0</v>
      </c>
      <c r="X1402" s="12">
        <v>0</v>
      </c>
      <c r="Z1402" s="12">
        <v>0</v>
      </c>
      <c r="AA1402" s="12">
        <v>0</v>
      </c>
      <c r="AC1402" s="12">
        <v>0</v>
      </c>
      <c r="AD1402" s="12">
        <v>0</v>
      </c>
      <c r="AF1402" s="12">
        <v>0</v>
      </c>
      <c r="AG1402" s="12">
        <v>0</v>
      </c>
      <c r="AI1402" s="12">
        <v>0</v>
      </c>
      <c r="AJ1402" s="12">
        <v>0</v>
      </c>
      <c r="AL1402" s="12">
        <v>0</v>
      </c>
      <c r="AM1402" s="12">
        <v>0</v>
      </c>
      <c r="AO1402" s="12">
        <v>0</v>
      </c>
      <c r="AP1402" s="12">
        <v>0</v>
      </c>
      <c r="AR1402" s="12">
        <v>0</v>
      </c>
      <c r="AS1402" s="12">
        <v>0</v>
      </c>
      <c r="AU1402" s="12">
        <v>0</v>
      </c>
      <c r="AV1402" s="12">
        <v>0</v>
      </c>
      <c r="AX1402" s="12">
        <v>0</v>
      </c>
      <c r="AY1402" s="12">
        <v>0</v>
      </c>
    </row>
    <row r="1403" spans="2:51" x14ac:dyDescent="0.25">
      <c r="B1403" s="2">
        <v>0</v>
      </c>
      <c r="C1403" s="1">
        <v>0</v>
      </c>
      <c r="D1403" s="2">
        <v>0</v>
      </c>
      <c r="E1403" s="2">
        <v>0</v>
      </c>
      <c r="F1403" s="2">
        <v>0</v>
      </c>
      <c r="G1403" s="3">
        <v>0</v>
      </c>
      <c r="H1403" s="3">
        <v>0</v>
      </c>
      <c r="J1403" s="14">
        <v>0</v>
      </c>
      <c r="K1403" s="14">
        <v>0</v>
      </c>
      <c r="N1403" s="14">
        <v>0</v>
      </c>
      <c r="O1403" s="14">
        <v>0</v>
      </c>
      <c r="Q1403" s="12">
        <v>0</v>
      </c>
      <c r="R1403" s="12">
        <v>0</v>
      </c>
      <c r="T1403" s="12">
        <v>0</v>
      </c>
      <c r="U1403" s="12">
        <v>0</v>
      </c>
      <c r="W1403" s="12">
        <v>0</v>
      </c>
      <c r="X1403" s="12">
        <v>0</v>
      </c>
      <c r="Z1403" s="12">
        <v>0</v>
      </c>
      <c r="AA1403" s="12">
        <v>0</v>
      </c>
      <c r="AC1403" s="12">
        <v>0</v>
      </c>
      <c r="AD1403" s="12">
        <v>0</v>
      </c>
      <c r="AF1403" s="12">
        <v>0</v>
      </c>
      <c r="AG1403" s="12">
        <v>0</v>
      </c>
      <c r="AI1403" s="12">
        <v>0</v>
      </c>
      <c r="AJ1403" s="12">
        <v>0</v>
      </c>
      <c r="AL1403" s="12">
        <v>0</v>
      </c>
      <c r="AM1403" s="12">
        <v>0</v>
      </c>
      <c r="AO1403" s="12">
        <v>0</v>
      </c>
      <c r="AP1403" s="12">
        <v>0</v>
      </c>
      <c r="AR1403" s="12">
        <v>0</v>
      </c>
      <c r="AS1403" s="12">
        <v>0</v>
      </c>
      <c r="AU1403" s="12">
        <v>0</v>
      </c>
      <c r="AV1403" s="12">
        <v>0</v>
      </c>
      <c r="AX1403" s="12">
        <v>0</v>
      </c>
      <c r="AY1403" s="12">
        <v>0</v>
      </c>
    </row>
    <row r="1404" spans="2:51" x14ac:dyDescent="0.25">
      <c r="B1404" s="2">
        <v>0</v>
      </c>
      <c r="C1404" s="1">
        <v>0</v>
      </c>
      <c r="D1404" s="2">
        <v>0</v>
      </c>
      <c r="E1404" s="2">
        <v>0</v>
      </c>
      <c r="F1404" s="2">
        <v>0</v>
      </c>
      <c r="G1404" s="3">
        <v>0</v>
      </c>
      <c r="H1404" s="3">
        <v>0</v>
      </c>
      <c r="J1404" s="14">
        <v>0</v>
      </c>
      <c r="K1404" s="14">
        <v>0</v>
      </c>
      <c r="N1404" s="14">
        <v>0</v>
      </c>
      <c r="O1404" s="14">
        <v>0</v>
      </c>
      <c r="Q1404" s="12">
        <v>0</v>
      </c>
      <c r="R1404" s="12">
        <v>0</v>
      </c>
      <c r="T1404" s="12">
        <v>0</v>
      </c>
      <c r="U1404" s="12">
        <v>0</v>
      </c>
      <c r="W1404" s="12">
        <v>0</v>
      </c>
      <c r="X1404" s="12">
        <v>0</v>
      </c>
      <c r="Z1404" s="12">
        <v>0</v>
      </c>
      <c r="AA1404" s="12">
        <v>0</v>
      </c>
      <c r="AC1404" s="12">
        <v>0</v>
      </c>
      <c r="AD1404" s="12">
        <v>0</v>
      </c>
      <c r="AF1404" s="12">
        <v>0</v>
      </c>
      <c r="AG1404" s="12">
        <v>0</v>
      </c>
      <c r="AI1404" s="12">
        <v>0</v>
      </c>
      <c r="AJ1404" s="12">
        <v>0</v>
      </c>
      <c r="AL1404" s="12">
        <v>0</v>
      </c>
      <c r="AM1404" s="12">
        <v>0</v>
      </c>
      <c r="AO1404" s="12">
        <v>0</v>
      </c>
      <c r="AP1404" s="12">
        <v>0</v>
      </c>
      <c r="AR1404" s="12">
        <v>0</v>
      </c>
      <c r="AS1404" s="12">
        <v>0</v>
      </c>
      <c r="AU1404" s="12">
        <v>0</v>
      </c>
      <c r="AV1404" s="12">
        <v>0</v>
      </c>
      <c r="AX1404" s="12">
        <v>0</v>
      </c>
      <c r="AY1404" s="12">
        <v>0</v>
      </c>
    </row>
    <row r="1405" spans="2:51" x14ac:dyDescent="0.25">
      <c r="B1405" s="2">
        <v>0</v>
      </c>
      <c r="C1405" s="1">
        <v>0</v>
      </c>
      <c r="D1405" s="2">
        <v>0</v>
      </c>
      <c r="E1405" s="2">
        <v>0</v>
      </c>
      <c r="F1405" s="2">
        <v>0</v>
      </c>
      <c r="G1405" s="3">
        <v>0</v>
      </c>
      <c r="H1405" s="3">
        <v>0</v>
      </c>
      <c r="J1405" s="14">
        <v>0</v>
      </c>
      <c r="K1405" s="14">
        <v>0</v>
      </c>
      <c r="N1405" s="14">
        <v>0</v>
      </c>
      <c r="O1405" s="14">
        <v>0</v>
      </c>
      <c r="Q1405" s="12">
        <v>0</v>
      </c>
      <c r="R1405" s="12">
        <v>0</v>
      </c>
      <c r="T1405" s="12">
        <v>0</v>
      </c>
      <c r="U1405" s="12">
        <v>0</v>
      </c>
      <c r="W1405" s="12">
        <v>0</v>
      </c>
      <c r="X1405" s="12">
        <v>0</v>
      </c>
      <c r="Z1405" s="12">
        <v>0</v>
      </c>
      <c r="AA1405" s="12">
        <v>0</v>
      </c>
      <c r="AC1405" s="12">
        <v>0</v>
      </c>
      <c r="AD1405" s="12">
        <v>0</v>
      </c>
      <c r="AF1405" s="12">
        <v>0</v>
      </c>
      <c r="AG1405" s="12">
        <v>0</v>
      </c>
      <c r="AI1405" s="12">
        <v>0</v>
      </c>
      <c r="AJ1405" s="12">
        <v>0</v>
      </c>
      <c r="AL1405" s="12">
        <v>0</v>
      </c>
      <c r="AM1405" s="12">
        <v>0</v>
      </c>
      <c r="AO1405" s="12">
        <v>0</v>
      </c>
      <c r="AP1405" s="12">
        <v>0</v>
      </c>
      <c r="AR1405" s="12">
        <v>0</v>
      </c>
      <c r="AS1405" s="12">
        <v>0</v>
      </c>
      <c r="AU1405" s="12">
        <v>0</v>
      </c>
      <c r="AV1405" s="12">
        <v>0</v>
      </c>
      <c r="AX1405" s="12">
        <v>0</v>
      </c>
      <c r="AY1405" s="12">
        <v>0</v>
      </c>
    </row>
    <row r="1406" spans="2:51" x14ac:dyDescent="0.25">
      <c r="B1406" s="2">
        <v>0</v>
      </c>
      <c r="C1406" s="1">
        <v>0</v>
      </c>
      <c r="D1406" s="2">
        <v>0</v>
      </c>
      <c r="E1406" s="2">
        <v>0</v>
      </c>
      <c r="F1406" s="2">
        <v>0</v>
      </c>
      <c r="G1406" s="3">
        <v>0</v>
      </c>
      <c r="H1406" s="3">
        <v>0</v>
      </c>
      <c r="J1406" s="14">
        <v>0</v>
      </c>
      <c r="K1406" s="14">
        <v>0</v>
      </c>
      <c r="N1406" s="14">
        <v>0</v>
      </c>
      <c r="O1406" s="14">
        <v>0</v>
      </c>
      <c r="Q1406" s="12">
        <v>0</v>
      </c>
      <c r="R1406" s="12">
        <v>0</v>
      </c>
      <c r="T1406" s="12">
        <v>0</v>
      </c>
      <c r="U1406" s="12">
        <v>0</v>
      </c>
      <c r="W1406" s="12">
        <v>0</v>
      </c>
      <c r="X1406" s="12">
        <v>0</v>
      </c>
      <c r="Z1406" s="12">
        <v>0</v>
      </c>
      <c r="AA1406" s="12">
        <v>0</v>
      </c>
      <c r="AC1406" s="12">
        <v>0</v>
      </c>
      <c r="AD1406" s="12">
        <v>0</v>
      </c>
      <c r="AF1406" s="12">
        <v>0</v>
      </c>
      <c r="AG1406" s="12">
        <v>0</v>
      </c>
      <c r="AI1406" s="12">
        <v>0</v>
      </c>
      <c r="AJ1406" s="12">
        <v>0</v>
      </c>
      <c r="AL1406" s="12">
        <v>0</v>
      </c>
      <c r="AM1406" s="12">
        <v>0</v>
      </c>
      <c r="AO1406" s="12">
        <v>0</v>
      </c>
      <c r="AP1406" s="12">
        <v>0</v>
      </c>
      <c r="AR1406" s="12">
        <v>0</v>
      </c>
      <c r="AS1406" s="12">
        <v>0</v>
      </c>
      <c r="AU1406" s="12">
        <v>0</v>
      </c>
      <c r="AV1406" s="12">
        <v>0</v>
      </c>
      <c r="AX1406" s="12">
        <v>0</v>
      </c>
      <c r="AY1406" s="12">
        <v>0</v>
      </c>
    </row>
    <row r="1407" spans="2:51" x14ac:dyDescent="0.25">
      <c r="B1407" s="2">
        <v>0</v>
      </c>
      <c r="C1407" s="1">
        <v>0</v>
      </c>
      <c r="D1407" s="2">
        <v>0</v>
      </c>
      <c r="E1407" s="2">
        <v>0</v>
      </c>
      <c r="F1407" s="2">
        <v>0</v>
      </c>
      <c r="G1407" s="3">
        <v>0</v>
      </c>
      <c r="H1407" s="3">
        <v>0</v>
      </c>
      <c r="J1407" s="14">
        <v>0</v>
      </c>
      <c r="K1407" s="14">
        <v>0</v>
      </c>
      <c r="N1407" s="14">
        <v>0</v>
      </c>
      <c r="O1407" s="14">
        <v>0</v>
      </c>
      <c r="Q1407" s="12">
        <v>0</v>
      </c>
      <c r="R1407" s="12">
        <v>0</v>
      </c>
      <c r="T1407" s="12">
        <v>0</v>
      </c>
      <c r="U1407" s="12">
        <v>0</v>
      </c>
      <c r="W1407" s="12">
        <v>0</v>
      </c>
      <c r="X1407" s="12">
        <v>0</v>
      </c>
      <c r="Z1407" s="12">
        <v>0</v>
      </c>
      <c r="AA1407" s="12">
        <v>0</v>
      </c>
      <c r="AC1407" s="12">
        <v>0</v>
      </c>
      <c r="AD1407" s="12">
        <v>0</v>
      </c>
      <c r="AF1407" s="12">
        <v>0</v>
      </c>
      <c r="AG1407" s="12">
        <v>0</v>
      </c>
      <c r="AI1407" s="12">
        <v>0</v>
      </c>
      <c r="AJ1407" s="12">
        <v>0</v>
      </c>
      <c r="AL1407" s="12">
        <v>0</v>
      </c>
      <c r="AM1407" s="12">
        <v>0</v>
      </c>
      <c r="AO1407" s="12">
        <v>0</v>
      </c>
      <c r="AP1407" s="12">
        <v>0</v>
      </c>
      <c r="AR1407" s="12">
        <v>0</v>
      </c>
      <c r="AS1407" s="12">
        <v>0</v>
      </c>
      <c r="AU1407" s="12">
        <v>0</v>
      </c>
      <c r="AV1407" s="12">
        <v>0</v>
      </c>
      <c r="AX1407" s="12">
        <v>0</v>
      </c>
      <c r="AY1407" s="12">
        <v>0</v>
      </c>
    </row>
    <row r="1408" spans="2:51" x14ac:dyDescent="0.25">
      <c r="B1408" s="2">
        <v>0</v>
      </c>
      <c r="C1408" s="1">
        <v>0</v>
      </c>
      <c r="D1408" s="2">
        <v>0</v>
      </c>
      <c r="E1408" s="2">
        <v>0</v>
      </c>
      <c r="F1408" s="2">
        <v>0</v>
      </c>
      <c r="G1408" s="3">
        <v>0</v>
      </c>
      <c r="H1408" s="3">
        <v>0</v>
      </c>
      <c r="J1408" s="14">
        <v>0</v>
      </c>
      <c r="K1408" s="14">
        <v>0</v>
      </c>
      <c r="N1408" s="14">
        <v>0</v>
      </c>
      <c r="O1408" s="14">
        <v>0</v>
      </c>
      <c r="Q1408" s="12">
        <v>0</v>
      </c>
      <c r="R1408" s="12">
        <v>0</v>
      </c>
      <c r="T1408" s="12">
        <v>0</v>
      </c>
      <c r="U1408" s="12">
        <v>0</v>
      </c>
      <c r="W1408" s="12">
        <v>0</v>
      </c>
      <c r="X1408" s="12">
        <v>0</v>
      </c>
      <c r="Z1408" s="12">
        <v>0</v>
      </c>
      <c r="AA1408" s="12">
        <v>0</v>
      </c>
      <c r="AC1408" s="12">
        <v>0</v>
      </c>
      <c r="AD1408" s="12">
        <v>0</v>
      </c>
      <c r="AF1408" s="12">
        <v>0</v>
      </c>
      <c r="AG1408" s="12">
        <v>0</v>
      </c>
      <c r="AI1408" s="12">
        <v>0</v>
      </c>
      <c r="AJ1408" s="12">
        <v>0</v>
      </c>
      <c r="AL1408" s="12">
        <v>0</v>
      </c>
      <c r="AM1408" s="12">
        <v>0</v>
      </c>
      <c r="AO1408" s="12">
        <v>0</v>
      </c>
      <c r="AP1408" s="12">
        <v>0</v>
      </c>
      <c r="AR1408" s="12">
        <v>0</v>
      </c>
      <c r="AS1408" s="12">
        <v>0</v>
      </c>
      <c r="AU1408" s="12">
        <v>0</v>
      </c>
      <c r="AV1408" s="12">
        <v>0</v>
      </c>
      <c r="AX1408" s="12">
        <v>0</v>
      </c>
      <c r="AY1408" s="12">
        <v>0</v>
      </c>
    </row>
    <row r="1409" spans="2:51" x14ac:dyDescent="0.25">
      <c r="B1409" s="2">
        <v>0</v>
      </c>
      <c r="C1409" s="1">
        <v>0</v>
      </c>
      <c r="D1409" s="2">
        <v>0</v>
      </c>
      <c r="E1409" s="2">
        <v>0</v>
      </c>
      <c r="F1409" s="2">
        <v>0</v>
      </c>
      <c r="G1409" s="3">
        <v>0</v>
      </c>
      <c r="H1409" s="3">
        <v>0</v>
      </c>
      <c r="J1409" s="14">
        <v>0</v>
      </c>
      <c r="K1409" s="14">
        <v>0</v>
      </c>
      <c r="N1409" s="14">
        <v>0</v>
      </c>
      <c r="O1409" s="14">
        <v>0</v>
      </c>
      <c r="Q1409" s="12">
        <v>0</v>
      </c>
      <c r="R1409" s="12">
        <v>0</v>
      </c>
      <c r="T1409" s="12">
        <v>0</v>
      </c>
      <c r="U1409" s="12">
        <v>0</v>
      </c>
      <c r="W1409" s="12">
        <v>0</v>
      </c>
      <c r="X1409" s="12">
        <v>0</v>
      </c>
      <c r="Z1409" s="12">
        <v>0</v>
      </c>
      <c r="AA1409" s="12">
        <v>0</v>
      </c>
      <c r="AC1409" s="12">
        <v>0</v>
      </c>
      <c r="AD1409" s="12">
        <v>0</v>
      </c>
      <c r="AF1409" s="12">
        <v>0</v>
      </c>
      <c r="AG1409" s="12">
        <v>0</v>
      </c>
      <c r="AI1409" s="12">
        <v>0</v>
      </c>
      <c r="AJ1409" s="12">
        <v>0</v>
      </c>
      <c r="AL1409" s="12">
        <v>0</v>
      </c>
      <c r="AM1409" s="12">
        <v>0</v>
      </c>
      <c r="AO1409" s="12">
        <v>0</v>
      </c>
      <c r="AP1409" s="12">
        <v>0</v>
      </c>
      <c r="AR1409" s="12">
        <v>0</v>
      </c>
      <c r="AS1409" s="12">
        <v>0</v>
      </c>
      <c r="AU1409" s="12">
        <v>0</v>
      </c>
      <c r="AV1409" s="12">
        <v>0</v>
      </c>
      <c r="AX1409" s="12">
        <v>0</v>
      </c>
      <c r="AY1409" s="12">
        <v>0</v>
      </c>
    </row>
    <row r="1410" spans="2:51" x14ac:dyDescent="0.25">
      <c r="B1410" s="2">
        <v>0</v>
      </c>
      <c r="C1410" s="1">
        <v>0</v>
      </c>
      <c r="D1410" s="2">
        <v>0</v>
      </c>
      <c r="E1410" s="2">
        <v>0</v>
      </c>
      <c r="F1410" s="2">
        <v>0</v>
      </c>
      <c r="G1410" s="3">
        <v>0</v>
      </c>
      <c r="H1410" s="3">
        <v>0</v>
      </c>
      <c r="J1410" s="14">
        <v>0</v>
      </c>
      <c r="K1410" s="14">
        <v>0</v>
      </c>
      <c r="N1410" s="14">
        <v>0</v>
      </c>
      <c r="O1410" s="14">
        <v>0</v>
      </c>
      <c r="Q1410" s="12">
        <v>0</v>
      </c>
      <c r="R1410" s="12">
        <v>0</v>
      </c>
      <c r="T1410" s="12">
        <v>0</v>
      </c>
      <c r="U1410" s="12">
        <v>0</v>
      </c>
      <c r="W1410" s="12">
        <v>0</v>
      </c>
      <c r="X1410" s="12">
        <v>0</v>
      </c>
      <c r="Z1410" s="12">
        <v>0</v>
      </c>
      <c r="AA1410" s="12">
        <v>0</v>
      </c>
      <c r="AC1410" s="12">
        <v>0</v>
      </c>
      <c r="AD1410" s="12">
        <v>0</v>
      </c>
      <c r="AF1410" s="12">
        <v>0</v>
      </c>
      <c r="AG1410" s="12">
        <v>0</v>
      </c>
      <c r="AI1410" s="12">
        <v>0</v>
      </c>
      <c r="AJ1410" s="12">
        <v>0</v>
      </c>
      <c r="AL1410" s="12">
        <v>0</v>
      </c>
      <c r="AM1410" s="12">
        <v>0</v>
      </c>
      <c r="AO1410" s="12">
        <v>0</v>
      </c>
      <c r="AP1410" s="12">
        <v>0</v>
      </c>
      <c r="AR1410" s="12">
        <v>0</v>
      </c>
      <c r="AS1410" s="12">
        <v>0</v>
      </c>
      <c r="AU1410" s="12">
        <v>0</v>
      </c>
      <c r="AV1410" s="12">
        <v>0</v>
      </c>
      <c r="AX1410" s="12">
        <v>0</v>
      </c>
      <c r="AY1410" s="12">
        <v>0</v>
      </c>
    </row>
    <row r="1411" spans="2:51" x14ac:dyDescent="0.25">
      <c r="B1411" s="2">
        <v>0</v>
      </c>
      <c r="C1411" s="1">
        <v>0</v>
      </c>
      <c r="D1411" s="2">
        <v>0</v>
      </c>
      <c r="E1411" s="2">
        <v>0</v>
      </c>
      <c r="F1411" s="2">
        <v>0</v>
      </c>
      <c r="G1411" s="3">
        <v>0</v>
      </c>
      <c r="H1411" s="3">
        <v>0</v>
      </c>
      <c r="J1411" s="14">
        <v>0</v>
      </c>
      <c r="K1411" s="14">
        <v>0</v>
      </c>
      <c r="N1411" s="14">
        <v>0</v>
      </c>
      <c r="O1411" s="14">
        <v>0</v>
      </c>
      <c r="Q1411" s="12">
        <v>0</v>
      </c>
      <c r="R1411" s="12">
        <v>0</v>
      </c>
      <c r="T1411" s="12">
        <v>0</v>
      </c>
      <c r="U1411" s="12">
        <v>0</v>
      </c>
      <c r="W1411" s="12">
        <v>0</v>
      </c>
      <c r="X1411" s="12">
        <v>0</v>
      </c>
      <c r="Z1411" s="12">
        <v>0</v>
      </c>
      <c r="AA1411" s="12">
        <v>0</v>
      </c>
      <c r="AC1411" s="12">
        <v>0</v>
      </c>
      <c r="AD1411" s="12">
        <v>0</v>
      </c>
      <c r="AF1411" s="12">
        <v>0</v>
      </c>
      <c r="AG1411" s="12">
        <v>0</v>
      </c>
      <c r="AI1411" s="12">
        <v>0</v>
      </c>
      <c r="AJ1411" s="12">
        <v>0</v>
      </c>
      <c r="AL1411" s="12">
        <v>0</v>
      </c>
      <c r="AM1411" s="12">
        <v>0</v>
      </c>
      <c r="AO1411" s="12">
        <v>0</v>
      </c>
      <c r="AP1411" s="12">
        <v>0</v>
      </c>
      <c r="AR1411" s="12">
        <v>0</v>
      </c>
      <c r="AS1411" s="12">
        <v>0</v>
      </c>
      <c r="AU1411" s="12">
        <v>0</v>
      </c>
      <c r="AV1411" s="12">
        <v>0</v>
      </c>
      <c r="AX1411" s="12">
        <v>0</v>
      </c>
      <c r="AY1411" s="12">
        <v>0</v>
      </c>
    </row>
    <row r="1412" spans="2:51" x14ac:dyDescent="0.25">
      <c r="B1412" s="2">
        <v>0</v>
      </c>
      <c r="C1412" s="1">
        <v>0</v>
      </c>
      <c r="D1412" s="2">
        <v>0</v>
      </c>
      <c r="E1412" s="2">
        <v>0</v>
      </c>
      <c r="F1412" s="2">
        <v>0</v>
      </c>
      <c r="G1412" s="3">
        <v>0</v>
      </c>
      <c r="H1412" s="3">
        <v>0</v>
      </c>
      <c r="J1412" s="14">
        <v>0</v>
      </c>
      <c r="K1412" s="14">
        <v>0</v>
      </c>
      <c r="N1412" s="14">
        <v>0</v>
      </c>
      <c r="O1412" s="14">
        <v>0</v>
      </c>
      <c r="Q1412" s="12">
        <v>0</v>
      </c>
      <c r="R1412" s="12">
        <v>0</v>
      </c>
      <c r="T1412" s="12">
        <v>0</v>
      </c>
      <c r="U1412" s="12">
        <v>0</v>
      </c>
      <c r="W1412" s="12">
        <v>0</v>
      </c>
      <c r="X1412" s="12">
        <v>0</v>
      </c>
      <c r="Z1412" s="12">
        <v>0</v>
      </c>
      <c r="AA1412" s="12">
        <v>0</v>
      </c>
      <c r="AC1412" s="12">
        <v>0</v>
      </c>
      <c r="AD1412" s="12">
        <v>0</v>
      </c>
      <c r="AF1412" s="12">
        <v>0</v>
      </c>
      <c r="AG1412" s="12">
        <v>0</v>
      </c>
      <c r="AI1412" s="12">
        <v>0</v>
      </c>
      <c r="AJ1412" s="12">
        <v>0</v>
      </c>
      <c r="AL1412" s="12">
        <v>0</v>
      </c>
      <c r="AM1412" s="12">
        <v>0</v>
      </c>
      <c r="AO1412" s="12">
        <v>0</v>
      </c>
      <c r="AP1412" s="12">
        <v>0</v>
      </c>
      <c r="AR1412" s="12">
        <v>0</v>
      </c>
      <c r="AS1412" s="12">
        <v>0</v>
      </c>
      <c r="AU1412" s="12">
        <v>0</v>
      </c>
      <c r="AV1412" s="12">
        <v>0</v>
      </c>
      <c r="AX1412" s="12">
        <v>0</v>
      </c>
      <c r="AY1412" s="12">
        <v>0</v>
      </c>
    </row>
    <row r="1413" spans="2:51" x14ac:dyDescent="0.25">
      <c r="B1413" s="2">
        <v>0</v>
      </c>
      <c r="C1413" s="1">
        <v>0</v>
      </c>
      <c r="D1413" s="2">
        <v>0</v>
      </c>
      <c r="E1413" s="2">
        <v>0</v>
      </c>
      <c r="F1413" s="2">
        <v>0</v>
      </c>
      <c r="G1413" s="3">
        <v>0</v>
      </c>
      <c r="H1413" s="3">
        <v>0</v>
      </c>
      <c r="J1413" s="14">
        <v>0</v>
      </c>
      <c r="K1413" s="14">
        <v>0</v>
      </c>
      <c r="N1413" s="14">
        <v>0</v>
      </c>
      <c r="O1413" s="14">
        <v>0</v>
      </c>
      <c r="Q1413" s="12">
        <v>0</v>
      </c>
      <c r="R1413" s="12">
        <v>0</v>
      </c>
      <c r="T1413" s="12">
        <v>0</v>
      </c>
      <c r="U1413" s="12">
        <v>0</v>
      </c>
      <c r="W1413" s="12">
        <v>0</v>
      </c>
      <c r="X1413" s="12">
        <v>0</v>
      </c>
      <c r="Z1413" s="12">
        <v>0</v>
      </c>
      <c r="AA1413" s="12">
        <v>0</v>
      </c>
      <c r="AC1413" s="12">
        <v>0</v>
      </c>
      <c r="AD1413" s="12">
        <v>0</v>
      </c>
      <c r="AF1413" s="12">
        <v>0</v>
      </c>
      <c r="AG1413" s="12">
        <v>0</v>
      </c>
      <c r="AI1413" s="12">
        <v>0</v>
      </c>
      <c r="AJ1413" s="12">
        <v>0</v>
      </c>
      <c r="AL1413" s="12">
        <v>0</v>
      </c>
      <c r="AM1413" s="12">
        <v>0</v>
      </c>
      <c r="AO1413" s="12">
        <v>0</v>
      </c>
      <c r="AP1413" s="12">
        <v>0</v>
      </c>
      <c r="AR1413" s="12">
        <v>0</v>
      </c>
      <c r="AS1413" s="12">
        <v>0</v>
      </c>
      <c r="AU1413" s="12">
        <v>0</v>
      </c>
      <c r="AV1413" s="12">
        <v>0</v>
      </c>
      <c r="AX1413" s="12">
        <v>0</v>
      </c>
      <c r="AY1413" s="12">
        <v>0</v>
      </c>
    </row>
    <row r="1414" spans="2:51" x14ac:dyDescent="0.25">
      <c r="B1414" s="2">
        <v>0</v>
      </c>
      <c r="C1414" s="1">
        <v>0</v>
      </c>
      <c r="D1414" s="2">
        <v>0</v>
      </c>
      <c r="E1414" s="2">
        <v>0</v>
      </c>
      <c r="F1414" s="2">
        <v>0</v>
      </c>
      <c r="G1414" s="3">
        <v>0</v>
      </c>
      <c r="H1414" s="3">
        <v>0</v>
      </c>
      <c r="J1414" s="14">
        <v>0</v>
      </c>
      <c r="K1414" s="14">
        <v>0</v>
      </c>
      <c r="N1414" s="14">
        <v>0</v>
      </c>
      <c r="O1414" s="14">
        <v>0</v>
      </c>
      <c r="Q1414" s="12">
        <v>0</v>
      </c>
      <c r="R1414" s="12">
        <v>0</v>
      </c>
      <c r="T1414" s="12">
        <v>0</v>
      </c>
      <c r="U1414" s="12">
        <v>0</v>
      </c>
      <c r="W1414" s="12">
        <v>0</v>
      </c>
      <c r="X1414" s="12">
        <v>0</v>
      </c>
      <c r="Z1414" s="12">
        <v>0</v>
      </c>
      <c r="AA1414" s="12">
        <v>0</v>
      </c>
      <c r="AC1414" s="12">
        <v>0</v>
      </c>
      <c r="AD1414" s="12">
        <v>0</v>
      </c>
      <c r="AF1414" s="12">
        <v>0</v>
      </c>
      <c r="AG1414" s="12">
        <v>0</v>
      </c>
      <c r="AI1414" s="12">
        <v>0</v>
      </c>
      <c r="AJ1414" s="12">
        <v>0</v>
      </c>
      <c r="AL1414" s="12">
        <v>0</v>
      </c>
      <c r="AM1414" s="12">
        <v>0</v>
      </c>
      <c r="AO1414" s="12">
        <v>0</v>
      </c>
      <c r="AP1414" s="12">
        <v>0</v>
      </c>
      <c r="AR1414" s="12">
        <v>0</v>
      </c>
      <c r="AS1414" s="12">
        <v>0</v>
      </c>
      <c r="AU1414" s="12">
        <v>0</v>
      </c>
      <c r="AV1414" s="12">
        <v>0</v>
      </c>
      <c r="AX1414" s="12">
        <v>0</v>
      </c>
      <c r="AY1414" s="12">
        <v>0</v>
      </c>
    </row>
    <row r="1415" spans="2:51" x14ac:dyDescent="0.25">
      <c r="B1415" s="2">
        <v>0</v>
      </c>
      <c r="C1415" s="1">
        <v>0</v>
      </c>
      <c r="D1415" s="2">
        <v>0</v>
      </c>
      <c r="E1415" s="2">
        <v>0</v>
      </c>
      <c r="F1415" s="2">
        <v>0</v>
      </c>
      <c r="G1415" s="3">
        <v>0</v>
      </c>
      <c r="H1415" s="3">
        <v>0</v>
      </c>
      <c r="J1415" s="14">
        <v>0</v>
      </c>
      <c r="K1415" s="14">
        <v>0</v>
      </c>
      <c r="N1415" s="14">
        <v>0</v>
      </c>
      <c r="O1415" s="14">
        <v>0</v>
      </c>
      <c r="Q1415" s="12">
        <v>0</v>
      </c>
      <c r="R1415" s="12">
        <v>0</v>
      </c>
      <c r="T1415" s="12">
        <v>0</v>
      </c>
      <c r="U1415" s="12">
        <v>0</v>
      </c>
      <c r="W1415" s="12">
        <v>0</v>
      </c>
      <c r="X1415" s="12">
        <v>0</v>
      </c>
      <c r="Z1415" s="12">
        <v>0</v>
      </c>
      <c r="AA1415" s="12">
        <v>0</v>
      </c>
      <c r="AC1415" s="12">
        <v>0</v>
      </c>
      <c r="AD1415" s="12">
        <v>0</v>
      </c>
      <c r="AF1415" s="12">
        <v>0</v>
      </c>
      <c r="AG1415" s="12">
        <v>0</v>
      </c>
      <c r="AI1415" s="12">
        <v>0</v>
      </c>
      <c r="AJ1415" s="12">
        <v>0</v>
      </c>
      <c r="AL1415" s="12">
        <v>0</v>
      </c>
      <c r="AM1415" s="12">
        <v>0</v>
      </c>
      <c r="AO1415" s="12">
        <v>0</v>
      </c>
      <c r="AP1415" s="12">
        <v>0</v>
      </c>
      <c r="AR1415" s="12">
        <v>0</v>
      </c>
      <c r="AS1415" s="12">
        <v>0</v>
      </c>
      <c r="AU1415" s="12">
        <v>0</v>
      </c>
      <c r="AV1415" s="12">
        <v>0</v>
      </c>
      <c r="AX1415" s="12">
        <v>0</v>
      </c>
      <c r="AY1415" s="12">
        <v>0</v>
      </c>
    </row>
    <row r="1416" spans="2:51" x14ac:dyDescent="0.25">
      <c r="B1416" s="2">
        <v>0</v>
      </c>
      <c r="C1416" s="1">
        <v>0</v>
      </c>
      <c r="D1416" s="2">
        <v>0</v>
      </c>
      <c r="E1416" s="2">
        <v>0</v>
      </c>
      <c r="F1416" s="2">
        <v>0</v>
      </c>
      <c r="G1416" s="3">
        <v>0</v>
      </c>
      <c r="H1416" s="3">
        <v>0</v>
      </c>
      <c r="J1416" s="14">
        <v>0</v>
      </c>
      <c r="K1416" s="14">
        <v>0</v>
      </c>
      <c r="N1416" s="14">
        <v>0</v>
      </c>
      <c r="O1416" s="14">
        <v>0</v>
      </c>
      <c r="Q1416" s="12">
        <v>0</v>
      </c>
      <c r="R1416" s="12">
        <v>0</v>
      </c>
      <c r="T1416" s="12">
        <v>0</v>
      </c>
      <c r="U1416" s="12">
        <v>0</v>
      </c>
      <c r="W1416" s="12">
        <v>0</v>
      </c>
      <c r="X1416" s="12">
        <v>0</v>
      </c>
      <c r="Z1416" s="12">
        <v>0</v>
      </c>
      <c r="AA1416" s="12">
        <v>0</v>
      </c>
      <c r="AC1416" s="12">
        <v>0</v>
      </c>
      <c r="AD1416" s="12">
        <v>0</v>
      </c>
      <c r="AF1416" s="12">
        <v>0</v>
      </c>
      <c r="AG1416" s="12">
        <v>0</v>
      </c>
      <c r="AI1416" s="12">
        <v>0</v>
      </c>
      <c r="AJ1416" s="12">
        <v>0</v>
      </c>
      <c r="AL1416" s="12">
        <v>0</v>
      </c>
      <c r="AM1416" s="12">
        <v>0</v>
      </c>
      <c r="AO1416" s="12">
        <v>0</v>
      </c>
      <c r="AP1416" s="12">
        <v>0</v>
      </c>
      <c r="AR1416" s="12">
        <v>0</v>
      </c>
      <c r="AS1416" s="12">
        <v>0</v>
      </c>
      <c r="AU1416" s="12">
        <v>0</v>
      </c>
      <c r="AV1416" s="12">
        <v>0</v>
      </c>
      <c r="AX1416" s="12">
        <v>0</v>
      </c>
      <c r="AY1416" s="12">
        <v>0</v>
      </c>
    </row>
    <row r="1417" spans="2:51" x14ac:dyDescent="0.25">
      <c r="B1417" s="2">
        <v>0</v>
      </c>
      <c r="C1417" s="1">
        <v>0</v>
      </c>
      <c r="D1417" s="2">
        <v>0</v>
      </c>
      <c r="E1417" s="2">
        <v>0</v>
      </c>
      <c r="F1417" s="2">
        <v>0</v>
      </c>
      <c r="G1417" s="3">
        <v>0</v>
      </c>
      <c r="H1417" s="3">
        <v>0</v>
      </c>
      <c r="J1417" s="14">
        <v>0</v>
      </c>
      <c r="K1417" s="14">
        <v>0</v>
      </c>
      <c r="N1417" s="14">
        <v>0</v>
      </c>
      <c r="O1417" s="14">
        <v>0</v>
      </c>
      <c r="Q1417" s="12">
        <v>0</v>
      </c>
      <c r="R1417" s="12">
        <v>0</v>
      </c>
      <c r="T1417" s="12">
        <v>0</v>
      </c>
      <c r="U1417" s="12">
        <v>0</v>
      </c>
      <c r="W1417" s="12">
        <v>0</v>
      </c>
      <c r="X1417" s="12">
        <v>0</v>
      </c>
      <c r="Z1417" s="12">
        <v>0</v>
      </c>
      <c r="AA1417" s="12">
        <v>0</v>
      </c>
      <c r="AC1417" s="12">
        <v>0</v>
      </c>
      <c r="AD1417" s="12">
        <v>0</v>
      </c>
      <c r="AF1417" s="12">
        <v>0</v>
      </c>
      <c r="AG1417" s="12">
        <v>0</v>
      </c>
      <c r="AI1417" s="12">
        <v>0</v>
      </c>
      <c r="AJ1417" s="12">
        <v>0</v>
      </c>
      <c r="AL1417" s="12">
        <v>0</v>
      </c>
      <c r="AM1417" s="12">
        <v>0</v>
      </c>
      <c r="AO1417" s="12">
        <v>0</v>
      </c>
      <c r="AP1417" s="12">
        <v>0</v>
      </c>
      <c r="AR1417" s="12">
        <v>0</v>
      </c>
      <c r="AS1417" s="12">
        <v>0</v>
      </c>
      <c r="AU1417" s="12">
        <v>0</v>
      </c>
      <c r="AV1417" s="12">
        <v>0</v>
      </c>
      <c r="AX1417" s="12">
        <v>0</v>
      </c>
      <c r="AY1417" s="12">
        <v>0</v>
      </c>
    </row>
    <row r="1418" spans="2:51" x14ac:dyDescent="0.25">
      <c r="B1418" s="2">
        <v>0</v>
      </c>
      <c r="C1418" s="1">
        <v>0</v>
      </c>
      <c r="D1418" s="2">
        <v>0</v>
      </c>
      <c r="E1418" s="2">
        <v>0</v>
      </c>
      <c r="F1418" s="2">
        <v>0</v>
      </c>
      <c r="G1418" s="3">
        <v>0</v>
      </c>
      <c r="H1418" s="3">
        <v>0</v>
      </c>
      <c r="J1418" s="14">
        <v>0</v>
      </c>
      <c r="K1418" s="14">
        <v>0</v>
      </c>
      <c r="N1418" s="14">
        <v>0</v>
      </c>
      <c r="O1418" s="14">
        <v>0</v>
      </c>
      <c r="Q1418" s="12">
        <v>0</v>
      </c>
      <c r="R1418" s="12">
        <v>0</v>
      </c>
      <c r="T1418" s="12">
        <v>0</v>
      </c>
      <c r="U1418" s="12">
        <v>0</v>
      </c>
      <c r="W1418" s="12">
        <v>0</v>
      </c>
      <c r="X1418" s="12">
        <v>0</v>
      </c>
      <c r="Z1418" s="12">
        <v>0</v>
      </c>
      <c r="AA1418" s="12">
        <v>0</v>
      </c>
      <c r="AC1418" s="12">
        <v>0</v>
      </c>
      <c r="AD1418" s="12">
        <v>0</v>
      </c>
      <c r="AF1418" s="12">
        <v>0</v>
      </c>
      <c r="AG1418" s="12">
        <v>0</v>
      </c>
      <c r="AI1418" s="12">
        <v>0</v>
      </c>
      <c r="AJ1418" s="12">
        <v>0</v>
      </c>
      <c r="AL1418" s="12">
        <v>0</v>
      </c>
      <c r="AM1418" s="12">
        <v>0</v>
      </c>
      <c r="AO1418" s="12">
        <v>0</v>
      </c>
      <c r="AP1418" s="12">
        <v>0</v>
      </c>
      <c r="AR1418" s="12">
        <v>0</v>
      </c>
      <c r="AS1418" s="12">
        <v>0</v>
      </c>
      <c r="AU1418" s="12">
        <v>0</v>
      </c>
      <c r="AV1418" s="12">
        <v>0</v>
      </c>
      <c r="AX1418" s="12">
        <v>0</v>
      </c>
      <c r="AY1418" s="12">
        <v>0</v>
      </c>
    </row>
    <row r="1419" spans="2:51" x14ac:dyDescent="0.25">
      <c r="B1419" s="2">
        <v>0</v>
      </c>
      <c r="C1419" s="1">
        <v>0</v>
      </c>
      <c r="D1419" s="2">
        <v>0</v>
      </c>
      <c r="E1419" s="2">
        <v>0</v>
      </c>
      <c r="F1419" s="2">
        <v>0</v>
      </c>
      <c r="G1419" s="3">
        <v>0</v>
      </c>
      <c r="H1419" s="3">
        <v>0</v>
      </c>
      <c r="J1419" s="14">
        <v>0</v>
      </c>
      <c r="K1419" s="14">
        <v>0</v>
      </c>
      <c r="N1419" s="14">
        <v>0</v>
      </c>
      <c r="O1419" s="14">
        <v>0</v>
      </c>
      <c r="Q1419" s="12">
        <v>0</v>
      </c>
      <c r="R1419" s="12">
        <v>0</v>
      </c>
      <c r="T1419" s="12">
        <v>0</v>
      </c>
      <c r="U1419" s="12">
        <v>0</v>
      </c>
      <c r="W1419" s="12">
        <v>0</v>
      </c>
      <c r="X1419" s="12">
        <v>0</v>
      </c>
      <c r="Z1419" s="12">
        <v>0</v>
      </c>
      <c r="AA1419" s="12">
        <v>0</v>
      </c>
      <c r="AC1419" s="12">
        <v>0</v>
      </c>
      <c r="AD1419" s="12">
        <v>0</v>
      </c>
      <c r="AF1419" s="12">
        <v>0</v>
      </c>
      <c r="AG1419" s="12">
        <v>0</v>
      </c>
      <c r="AI1419" s="12">
        <v>0</v>
      </c>
      <c r="AJ1419" s="12">
        <v>0</v>
      </c>
      <c r="AL1419" s="12">
        <v>0</v>
      </c>
      <c r="AM1419" s="12">
        <v>0</v>
      </c>
      <c r="AO1419" s="12">
        <v>0</v>
      </c>
      <c r="AP1419" s="12">
        <v>0</v>
      </c>
      <c r="AR1419" s="12">
        <v>0</v>
      </c>
      <c r="AS1419" s="12">
        <v>0</v>
      </c>
      <c r="AU1419" s="12">
        <v>0</v>
      </c>
      <c r="AV1419" s="12">
        <v>0</v>
      </c>
      <c r="AX1419" s="12">
        <v>0</v>
      </c>
      <c r="AY1419" s="12">
        <v>0</v>
      </c>
    </row>
    <row r="1420" spans="2:51" x14ac:dyDescent="0.25">
      <c r="B1420" s="2">
        <v>0</v>
      </c>
      <c r="C1420" s="1">
        <v>0</v>
      </c>
      <c r="D1420" s="2">
        <v>0</v>
      </c>
      <c r="E1420" s="2">
        <v>0</v>
      </c>
      <c r="F1420" s="2">
        <v>0</v>
      </c>
      <c r="G1420" s="3">
        <v>0</v>
      </c>
      <c r="H1420" s="3">
        <v>0</v>
      </c>
      <c r="J1420" s="14">
        <v>0</v>
      </c>
      <c r="K1420" s="14">
        <v>0</v>
      </c>
      <c r="N1420" s="14">
        <v>0</v>
      </c>
      <c r="O1420" s="14">
        <v>0</v>
      </c>
      <c r="Q1420" s="12">
        <v>0</v>
      </c>
      <c r="R1420" s="12">
        <v>0</v>
      </c>
      <c r="T1420" s="12">
        <v>0</v>
      </c>
      <c r="U1420" s="12">
        <v>0</v>
      </c>
      <c r="W1420" s="12">
        <v>0</v>
      </c>
      <c r="X1420" s="12">
        <v>0</v>
      </c>
      <c r="Z1420" s="12">
        <v>0</v>
      </c>
      <c r="AA1420" s="12">
        <v>0</v>
      </c>
      <c r="AC1420" s="12">
        <v>0</v>
      </c>
      <c r="AD1420" s="12">
        <v>0</v>
      </c>
      <c r="AF1420" s="12">
        <v>0</v>
      </c>
      <c r="AG1420" s="12">
        <v>0</v>
      </c>
      <c r="AI1420" s="12">
        <v>0</v>
      </c>
      <c r="AJ1420" s="12">
        <v>0</v>
      </c>
      <c r="AL1420" s="12">
        <v>0</v>
      </c>
      <c r="AM1420" s="12">
        <v>0</v>
      </c>
      <c r="AO1420" s="12">
        <v>0</v>
      </c>
      <c r="AP1420" s="12">
        <v>0</v>
      </c>
      <c r="AR1420" s="12">
        <v>0</v>
      </c>
      <c r="AS1420" s="12">
        <v>0</v>
      </c>
      <c r="AU1420" s="12">
        <v>0</v>
      </c>
      <c r="AV1420" s="12">
        <v>0</v>
      </c>
      <c r="AX1420" s="12">
        <v>0</v>
      </c>
      <c r="AY1420" s="12">
        <v>0</v>
      </c>
    </row>
    <row r="1421" spans="2:51" x14ac:dyDescent="0.25">
      <c r="B1421" s="2">
        <v>0</v>
      </c>
      <c r="C1421" s="1">
        <v>0</v>
      </c>
      <c r="D1421" s="2">
        <v>0</v>
      </c>
      <c r="E1421" s="2">
        <v>0</v>
      </c>
      <c r="F1421" s="2">
        <v>0</v>
      </c>
      <c r="G1421" s="3">
        <v>0</v>
      </c>
      <c r="H1421" s="3">
        <v>0</v>
      </c>
      <c r="J1421" s="14">
        <v>0</v>
      </c>
      <c r="K1421" s="14">
        <v>0</v>
      </c>
      <c r="N1421" s="14">
        <v>0</v>
      </c>
      <c r="O1421" s="14">
        <v>0</v>
      </c>
      <c r="Q1421" s="12">
        <v>0</v>
      </c>
      <c r="R1421" s="12">
        <v>0</v>
      </c>
      <c r="T1421" s="12">
        <v>0</v>
      </c>
      <c r="U1421" s="12">
        <v>0</v>
      </c>
      <c r="W1421" s="12">
        <v>0</v>
      </c>
      <c r="X1421" s="12">
        <v>0</v>
      </c>
      <c r="Z1421" s="12">
        <v>0</v>
      </c>
      <c r="AA1421" s="12">
        <v>0</v>
      </c>
      <c r="AC1421" s="12">
        <v>0</v>
      </c>
      <c r="AD1421" s="12">
        <v>0</v>
      </c>
      <c r="AF1421" s="12">
        <v>0</v>
      </c>
      <c r="AG1421" s="12">
        <v>0</v>
      </c>
      <c r="AI1421" s="12">
        <v>0</v>
      </c>
      <c r="AJ1421" s="12">
        <v>0</v>
      </c>
      <c r="AL1421" s="12">
        <v>0</v>
      </c>
      <c r="AM1421" s="12">
        <v>0</v>
      </c>
      <c r="AO1421" s="12">
        <v>0</v>
      </c>
      <c r="AP1421" s="12">
        <v>0</v>
      </c>
      <c r="AR1421" s="12">
        <v>0</v>
      </c>
      <c r="AS1421" s="12">
        <v>0</v>
      </c>
      <c r="AU1421" s="12">
        <v>0</v>
      </c>
      <c r="AV1421" s="12">
        <v>0</v>
      </c>
      <c r="AX1421" s="12">
        <v>0</v>
      </c>
      <c r="AY1421" s="12">
        <v>0</v>
      </c>
    </row>
    <row r="1422" spans="2:51" x14ac:dyDescent="0.25">
      <c r="B1422" s="2">
        <v>0</v>
      </c>
      <c r="C1422" s="1">
        <v>0</v>
      </c>
      <c r="D1422" s="2">
        <v>0</v>
      </c>
      <c r="E1422" s="2">
        <v>0</v>
      </c>
      <c r="F1422" s="2">
        <v>0</v>
      </c>
      <c r="G1422" s="3">
        <v>0</v>
      </c>
      <c r="H1422" s="3">
        <v>0</v>
      </c>
      <c r="J1422" s="14">
        <v>0</v>
      </c>
      <c r="K1422" s="14">
        <v>0</v>
      </c>
      <c r="N1422" s="14">
        <v>0</v>
      </c>
      <c r="O1422" s="14">
        <v>0</v>
      </c>
      <c r="Q1422" s="12">
        <v>0</v>
      </c>
      <c r="R1422" s="12">
        <v>0</v>
      </c>
      <c r="T1422" s="12">
        <v>0</v>
      </c>
      <c r="U1422" s="12">
        <v>0</v>
      </c>
      <c r="W1422" s="12">
        <v>0</v>
      </c>
      <c r="X1422" s="12">
        <v>0</v>
      </c>
      <c r="Z1422" s="12">
        <v>0</v>
      </c>
      <c r="AA1422" s="12">
        <v>0</v>
      </c>
      <c r="AC1422" s="12">
        <v>0</v>
      </c>
      <c r="AD1422" s="12">
        <v>0</v>
      </c>
      <c r="AF1422" s="12">
        <v>0</v>
      </c>
      <c r="AG1422" s="12">
        <v>0</v>
      </c>
      <c r="AI1422" s="12">
        <v>0</v>
      </c>
      <c r="AJ1422" s="12">
        <v>0</v>
      </c>
      <c r="AL1422" s="12">
        <v>0</v>
      </c>
      <c r="AM1422" s="12">
        <v>0</v>
      </c>
      <c r="AO1422" s="12">
        <v>0</v>
      </c>
      <c r="AP1422" s="12">
        <v>0</v>
      </c>
      <c r="AR1422" s="12">
        <v>0</v>
      </c>
      <c r="AS1422" s="12">
        <v>0</v>
      </c>
      <c r="AU1422" s="12">
        <v>0</v>
      </c>
      <c r="AV1422" s="12">
        <v>0</v>
      </c>
      <c r="AX1422" s="12">
        <v>0</v>
      </c>
      <c r="AY1422" s="12">
        <v>0</v>
      </c>
    </row>
    <row r="1423" spans="2:51" x14ac:dyDescent="0.25">
      <c r="B1423" s="2">
        <v>0</v>
      </c>
      <c r="C1423" s="1">
        <v>0</v>
      </c>
      <c r="D1423" s="2">
        <v>0</v>
      </c>
      <c r="E1423" s="2">
        <v>0</v>
      </c>
      <c r="F1423" s="2">
        <v>0</v>
      </c>
      <c r="G1423" s="3">
        <v>0</v>
      </c>
      <c r="H1423" s="3">
        <v>0</v>
      </c>
      <c r="J1423" s="14">
        <v>0</v>
      </c>
      <c r="K1423" s="14">
        <v>0</v>
      </c>
      <c r="N1423" s="14">
        <v>0</v>
      </c>
      <c r="O1423" s="14">
        <v>0</v>
      </c>
      <c r="Q1423" s="12">
        <v>0</v>
      </c>
      <c r="R1423" s="12">
        <v>0</v>
      </c>
      <c r="T1423" s="12">
        <v>0</v>
      </c>
      <c r="U1423" s="12">
        <v>0</v>
      </c>
      <c r="W1423" s="12">
        <v>0</v>
      </c>
      <c r="X1423" s="12">
        <v>0</v>
      </c>
      <c r="Z1423" s="12">
        <v>0</v>
      </c>
      <c r="AA1423" s="12">
        <v>0</v>
      </c>
      <c r="AC1423" s="12">
        <v>0</v>
      </c>
      <c r="AD1423" s="12">
        <v>0</v>
      </c>
      <c r="AF1423" s="12">
        <v>0</v>
      </c>
      <c r="AG1423" s="12">
        <v>0</v>
      </c>
      <c r="AI1423" s="12">
        <v>0</v>
      </c>
      <c r="AJ1423" s="12">
        <v>0</v>
      </c>
      <c r="AL1423" s="12">
        <v>0</v>
      </c>
      <c r="AM1423" s="12">
        <v>0</v>
      </c>
      <c r="AO1423" s="12">
        <v>0</v>
      </c>
      <c r="AP1423" s="12">
        <v>0</v>
      </c>
      <c r="AR1423" s="12">
        <v>0</v>
      </c>
      <c r="AS1423" s="12">
        <v>0</v>
      </c>
      <c r="AU1423" s="12">
        <v>0</v>
      </c>
      <c r="AV1423" s="12">
        <v>0</v>
      </c>
      <c r="AX1423" s="12">
        <v>0</v>
      </c>
      <c r="AY1423" s="12">
        <v>0</v>
      </c>
    </row>
    <row r="1424" spans="2:51" x14ac:dyDescent="0.25">
      <c r="B1424" s="2">
        <v>0</v>
      </c>
      <c r="C1424" s="1">
        <v>0</v>
      </c>
      <c r="D1424" s="2">
        <v>0</v>
      </c>
      <c r="E1424" s="2">
        <v>0</v>
      </c>
      <c r="F1424" s="2">
        <v>0</v>
      </c>
      <c r="G1424" s="3">
        <v>0</v>
      </c>
      <c r="H1424" s="3">
        <v>0</v>
      </c>
      <c r="J1424" s="14">
        <v>0</v>
      </c>
      <c r="K1424" s="14">
        <v>0</v>
      </c>
      <c r="N1424" s="14">
        <v>0</v>
      </c>
      <c r="O1424" s="14">
        <v>0</v>
      </c>
      <c r="Q1424" s="12">
        <v>0</v>
      </c>
      <c r="R1424" s="12">
        <v>0</v>
      </c>
      <c r="T1424" s="12">
        <v>0</v>
      </c>
      <c r="U1424" s="12">
        <v>0</v>
      </c>
      <c r="W1424" s="12">
        <v>0</v>
      </c>
      <c r="X1424" s="12">
        <v>0</v>
      </c>
      <c r="Z1424" s="12">
        <v>0</v>
      </c>
      <c r="AA1424" s="12">
        <v>0</v>
      </c>
      <c r="AC1424" s="12">
        <v>0</v>
      </c>
      <c r="AD1424" s="12">
        <v>0</v>
      </c>
      <c r="AF1424" s="12">
        <v>0</v>
      </c>
      <c r="AG1424" s="12">
        <v>0</v>
      </c>
      <c r="AI1424" s="12">
        <v>0</v>
      </c>
      <c r="AJ1424" s="12">
        <v>0</v>
      </c>
      <c r="AL1424" s="12">
        <v>0</v>
      </c>
      <c r="AM1424" s="12">
        <v>0</v>
      </c>
      <c r="AO1424" s="12">
        <v>0</v>
      </c>
      <c r="AP1424" s="12">
        <v>0</v>
      </c>
      <c r="AR1424" s="12">
        <v>0</v>
      </c>
      <c r="AS1424" s="12">
        <v>0</v>
      </c>
      <c r="AU1424" s="12">
        <v>0</v>
      </c>
      <c r="AV1424" s="12">
        <v>0</v>
      </c>
      <c r="AX1424" s="12">
        <v>0</v>
      </c>
      <c r="AY1424" s="12">
        <v>0</v>
      </c>
    </row>
    <row r="1425" spans="2:51" x14ac:dyDescent="0.25">
      <c r="B1425" s="2">
        <v>0</v>
      </c>
      <c r="C1425" s="1">
        <v>0</v>
      </c>
      <c r="D1425" s="2">
        <v>0</v>
      </c>
      <c r="E1425" s="2">
        <v>0</v>
      </c>
      <c r="F1425" s="2">
        <v>0</v>
      </c>
      <c r="G1425" s="3">
        <v>0</v>
      </c>
      <c r="H1425" s="3">
        <v>0</v>
      </c>
      <c r="J1425" s="14">
        <v>0</v>
      </c>
      <c r="K1425" s="14">
        <v>0</v>
      </c>
      <c r="N1425" s="14">
        <v>0</v>
      </c>
      <c r="O1425" s="14">
        <v>0</v>
      </c>
      <c r="Q1425" s="12">
        <v>0</v>
      </c>
      <c r="R1425" s="12">
        <v>0</v>
      </c>
      <c r="T1425" s="12">
        <v>0</v>
      </c>
      <c r="U1425" s="12">
        <v>0</v>
      </c>
      <c r="W1425" s="12">
        <v>0</v>
      </c>
      <c r="X1425" s="12">
        <v>0</v>
      </c>
      <c r="Z1425" s="12">
        <v>0</v>
      </c>
      <c r="AA1425" s="12">
        <v>0</v>
      </c>
      <c r="AC1425" s="12">
        <v>0</v>
      </c>
      <c r="AD1425" s="12">
        <v>0</v>
      </c>
      <c r="AF1425" s="12">
        <v>0</v>
      </c>
      <c r="AG1425" s="12">
        <v>0</v>
      </c>
      <c r="AI1425" s="12">
        <v>0</v>
      </c>
      <c r="AJ1425" s="12">
        <v>0</v>
      </c>
      <c r="AL1425" s="12">
        <v>0</v>
      </c>
      <c r="AM1425" s="12">
        <v>0</v>
      </c>
      <c r="AO1425" s="12">
        <v>0</v>
      </c>
      <c r="AP1425" s="12">
        <v>0</v>
      </c>
      <c r="AR1425" s="12">
        <v>0</v>
      </c>
      <c r="AS1425" s="12">
        <v>0</v>
      </c>
      <c r="AU1425" s="12">
        <v>0</v>
      </c>
      <c r="AV1425" s="12">
        <v>0</v>
      </c>
      <c r="AX1425" s="12">
        <v>0</v>
      </c>
      <c r="AY1425" s="12">
        <v>0</v>
      </c>
    </row>
    <row r="1426" spans="2:51" x14ac:dyDescent="0.25">
      <c r="B1426" s="2">
        <v>0</v>
      </c>
      <c r="C1426" s="1">
        <v>0</v>
      </c>
      <c r="D1426" s="2">
        <v>0</v>
      </c>
      <c r="E1426" s="2">
        <v>0</v>
      </c>
      <c r="F1426" s="2">
        <v>0</v>
      </c>
      <c r="G1426" s="3">
        <v>0</v>
      </c>
      <c r="H1426" s="3">
        <v>0</v>
      </c>
      <c r="J1426" s="14">
        <v>0</v>
      </c>
      <c r="K1426" s="14">
        <v>0</v>
      </c>
      <c r="N1426" s="14">
        <v>0</v>
      </c>
      <c r="O1426" s="14">
        <v>0</v>
      </c>
      <c r="Q1426" s="12">
        <v>0</v>
      </c>
      <c r="R1426" s="12">
        <v>0</v>
      </c>
      <c r="T1426" s="12">
        <v>0</v>
      </c>
      <c r="U1426" s="12">
        <v>0</v>
      </c>
      <c r="W1426" s="12">
        <v>0</v>
      </c>
      <c r="X1426" s="12">
        <v>0</v>
      </c>
      <c r="Z1426" s="12">
        <v>0</v>
      </c>
      <c r="AA1426" s="12">
        <v>0</v>
      </c>
      <c r="AC1426" s="12">
        <v>0</v>
      </c>
      <c r="AD1426" s="12">
        <v>0</v>
      </c>
      <c r="AF1426" s="12">
        <v>0</v>
      </c>
      <c r="AG1426" s="12">
        <v>0</v>
      </c>
      <c r="AI1426" s="12">
        <v>0</v>
      </c>
      <c r="AJ1426" s="12">
        <v>0</v>
      </c>
      <c r="AL1426" s="12">
        <v>0</v>
      </c>
      <c r="AM1426" s="12">
        <v>0</v>
      </c>
      <c r="AO1426" s="12">
        <v>0</v>
      </c>
      <c r="AP1426" s="12">
        <v>0</v>
      </c>
      <c r="AR1426" s="12">
        <v>0</v>
      </c>
      <c r="AS1426" s="12">
        <v>0</v>
      </c>
      <c r="AU1426" s="12">
        <v>0</v>
      </c>
      <c r="AV1426" s="12">
        <v>0</v>
      </c>
      <c r="AX1426" s="12">
        <v>0</v>
      </c>
      <c r="AY1426" s="12">
        <v>0</v>
      </c>
    </row>
    <row r="1427" spans="2:51" x14ac:dyDescent="0.25">
      <c r="B1427" s="2">
        <v>0</v>
      </c>
      <c r="C1427" s="1">
        <v>0</v>
      </c>
      <c r="D1427" s="2">
        <v>0</v>
      </c>
      <c r="E1427" s="2">
        <v>0</v>
      </c>
      <c r="F1427" s="2">
        <v>0</v>
      </c>
      <c r="G1427" s="3">
        <v>0</v>
      </c>
      <c r="H1427" s="3">
        <v>0</v>
      </c>
      <c r="J1427" s="14">
        <v>0</v>
      </c>
      <c r="K1427" s="14">
        <v>0</v>
      </c>
      <c r="N1427" s="14">
        <v>0</v>
      </c>
      <c r="O1427" s="14">
        <v>0</v>
      </c>
      <c r="Q1427" s="12">
        <v>0</v>
      </c>
      <c r="R1427" s="12">
        <v>0</v>
      </c>
      <c r="T1427" s="12">
        <v>0</v>
      </c>
      <c r="U1427" s="12">
        <v>0</v>
      </c>
      <c r="W1427" s="12">
        <v>0</v>
      </c>
      <c r="X1427" s="12">
        <v>0</v>
      </c>
      <c r="Z1427" s="12">
        <v>0</v>
      </c>
      <c r="AA1427" s="12">
        <v>0</v>
      </c>
      <c r="AC1427" s="12">
        <v>0</v>
      </c>
      <c r="AD1427" s="12">
        <v>0</v>
      </c>
      <c r="AF1427" s="12">
        <v>0</v>
      </c>
      <c r="AG1427" s="12">
        <v>0</v>
      </c>
      <c r="AI1427" s="12">
        <v>0</v>
      </c>
      <c r="AJ1427" s="12">
        <v>0</v>
      </c>
      <c r="AL1427" s="12">
        <v>0</v>
      </c>
      <c r="AM1427" s="12">
        <v>0</v>
      </c>
      <c r="AO1427" s="12">
        <v>0</v>
      </c>
      <c r="AP1427" s="12">
        <v>0</v>
      </c>
      <c r="AR1427" s="12">
        <v>0</v>
      </c>
      <c r="AS1427" s="12">
        <v>0</v>
      </c>
      <c r="AU1427" s="12">
        <v>0</v>
      </c>
      <c r="AV1427" s="12">
        <v>0</v>
      </c>
      <c r="AX1427" s="12">
        <v>0</v>
      </c>
      <c r="AY1427" s="12">
        <v>0</v>
      </c>
    </row>
    <row r="1428" spans="2:51" x14ac:dyDescent="0.25">
      <c r="B1428" s="2">
        <v>0</v>
      </c>
      <c r="C1428" s="1">
        <v>0</v>
      </c>
      <c r="D1428" s="2">
        <v>0</v>
      </c>
      <c r="E1428" s="2">
        <v>0</v>
      </c>
      <c r="F1428" s="2">
        <v>0</v>
      </c>
      <c r="G1428" s="3">
        <v>0</v>
      </c>
      <c r="H1428" s="3">
        <v>0</v>
      </c>
      <c r="J1428" s="14">
        <v>0</v>
      </c>
      <c r="K1428" s="14">
        <v>0</v>
      </c>
      <c r="N1428" s="14">
        <v>0</v>
      </c>
      <c r="O1428" s="14">
        <v>0</v>
      </c>
      <c r="Q1428" s="12">
        <v>0</v>
      </c>
      <c r="R1428" s="12">
        <v>0</v>
      </c>
      <c r="T1428" s="12">
        <v>0</v>
      </c>
      <c r="U1428" s="12">
        <v>0</v>
      </c>
      <c r="W1428" s="12">
        <v>0</v>
      </c>
      <c r="X1428" s="12">
        <v>0</v>
      </c>
      <c r="Z1428" s="12">
        <v>0</v>
      </c>
      <c r="AA1428" s="12">
        <v>0</v>
      </c>
      <c r="AC1428" s="12">
        <v>0</v>
      </c>
      <c r="AD1428" s="12">
        <v>0</v>
      </c>
      <c r="AF1428" s="12">
        <v>0</v>
      </c>
      <c r="AG1428" s="12">
        <v>0</v>
      </c>
      <c r="AI1428" s="12">
        <v>0</v>
      </c>
      <c r="AJ1428" s="12">
        <v>0</v>
      </c>
      <c r="AL1428" s="12">
        <v>0</v>
      </c>
      <c r="AM1428" s="12">
        <v>0</v>
      </c>
      <c r="AO1428" s="12">
        <v>0</v>
      </c>
      <c r="AP1428" s="12">
        <v>0</v>
      </c>
      <c r="AR1428" s="12">
        <v>0</v>
      </c>
      <c r="AS1428" s="12">
        <v>0</v>
      </c>
      <c r="AU1428" s="12">
        <v>0</v>
      </c>
      <c r="AV1428" s="12">
        <v>0</v>
      </c>
      <c r="AX1428" s="12">
        <v>0</v>
      </c>
      <c r="AY1428" s="12">
        <v>0</v>
      </c>
    </row>
    <row r="1429" spans="2:51" x14ac:dyDescent="0.25">
      <c r="B1429" s="2">
        <v>0</v>
      </c>
      <c r="C1429" s="1">
        <v>0</v>
      </c>
      <c r="D1429" s="2">
        <v>0</v>
      </c>
      <c r="E1429" s="2">
        <v>0</v>
      </c>
      <c r="F1429" s="2">
        <v>0</v>
      </c>
      <c r="G1429" s="3">
        <v>0</v>
      </c>
      <c r="H1429" s="3">
        <v>0</v>
      </c>
      <c r="J1429" s="14">
        <v>0</v>
      </c>
      <c r="K1429" s="14">
        <v>0</v>
      </c>
      <c r="N1429" s="14">
        <v>0</v>
      </c>
      <c r="O1429" s="14">
        <v>0</v>
      </c>
      <c r="Q1429" s="12">
        <v>0</v>
      </c>
      <c r="R1429" s="12">
        <v>0</v>
      </c>
      <c r="T1429" s="12">
        <v>0</v>
      </c>
      <c r="U1429" s="12">
        <v>0</v>
      </c>
      <c r="W1429" s="12">
        <v>0</v>
      </c>
      <c r="X1429" s="12">
        <v>0</v>
      </c>
      <c r="Z1429" s="12">
        <v>0</v>
      </c>
      <c r="AA1429" s="12">
        <v>0</v>
      </c>
      <c r="AC1429" s="12">
        <v>0</v>
      </c>
      <c r="AD1429" s="12">
        <v>0</v>
      </c>
      <c r="AF1429" s="12">
        <v>0</v>
      </c>
      <c r="AG1429" s="12">
        <v>0</v>
      </c>
      <c r="AI1429" s="12">
        <v>0</v>
      </c>
      <c r="AJ1429" s="12">
        <v>0</v>
      </c>
      <c r="AL1429" s="12">
        <v>0</v>
      </c>
      <c r="AM1429" s="12">
        <v>0</v>
      </c>
      <c r="AO1429" s="12">
        <v>0</v>
      </c>
      <c r="AP1429" s="12">
        <v>0</v>
      </c>
      <c r="AR1429" s="12">
        <v>0</v>
      </c>
      <c r="AS1429" s="12">
        <v>0</v>
      </c>
      <c r="AU1429" s="12">
        <v>0</v>
      </c>
      <c r="AV1429" s="12">
        <v>0</v>
      </c>
      <c r="AX1429" s="12">
        <v>0</v>
      </c>
      <c r="AY1429" s="12">
        <v>0</v>
      </c>
    </row>
    <row r="1430" spans="2:51" x14ac:dyDescent="0.25">
      <c r="B1430" s="2">
        <v>0</v>
      </c>
      <c r="C1430" s="1">
        <v>0</v>
      </c>
      <c r="D1430" s="2">
        <v>0</v>
      </c>
      <c r="E1430" s="2">
        <v>0</v>
      </c>
      <c r="F1430" s="2">
        <v>0</v>
      </c>
      <c r="G1430" s="3">
        <v>0</v>
      </c>
      <c r="H1430" s="3">
        <v>0</v>
      </c>
      <c r="J1430" s="14">
        <v>0</v>
      </c>
      <c r="K1430" s="14">
        <v>0</v>
      </c>
      <c r="N1430" s="14">
        <v>0</v>
      </c>
      <c r="O1430" s="14">
        <v>0</v>
      </c>
      <c r="Q1430" s="12">
        <v>0</v>
      </c>
      <c r="R1430" s="12">
        <v>0</v>
      </c>
      <c r="T1430" s="12">
        <v>0</v>
      </c>
      <c r="U1430" s="12">
        <v>0</v>
      </c>
      <c r="W1430" s="12">
        <v>0</v>
      </c>
      <c r="X1430" s="12">
        <v>0</v>
      </c>
      <c r="Z1430" s="12">
        <v>0</v>
      </c>
      <c r="AA1430" s="12">
        <v>0</v>
      </c>
      <c r="AC1430" s="12">
        <v>0</v>
      </c>
      <c r="AD1430" s="12">
        <v>0</v>
      </c>
      <c r="AF1430" s="12">
        <v>0</v>
      </c>
      <c r="AG1430" s="12">
        <v>0</v>
      </c>
      <c r="AI1430" s="12">
        <v>0</v>
      </c>
      <c r="AJ1430" s="12">
        <v>0</v>
      </c>
      <c r="AL1430" s="12">
        <v>0</v>
      </c>
      <c r="AM1430" s="12">
        <v>0</v>
      </c>
      <c r="AO1430" s="12">
        <v>0</v>
      </c>
      <c r="AP1430" s="12">
        <v>0</v>
      </c>
      <c r="AR1430" s="12">
        <v>0</v>
      </c>
      <c r="AS1430" s="12">
        <v>0</v>
      </c>
      <c r="AU1430" s="12">
        <v>0</v>
      </c>
      <c r="AV1430" s="12">
        <v>0</v>
      </c>
      <c r="AX1430" s="12">
        <v>0</v>
      </c>
      <c r="AY1430" s="12">
        <v>0</v>
      </c>
    </row>
    <row r="1431" spans="2:51" x14ac:dyDescent="0.25">
      <c r="B1431" s="2">
        <v>0</v>
      </c>
      <c r="C1431" s="1">
        <v>0</v>
      </c>
      <c r="D1431" s="2">
        <v>0</v>
      </c>
      <c r="E1431" s="2">
        <v>0</v>
      </c>
      <c r="F1431" s="2">
        <v>0</v>
      </c>
      <c r="G1431" s="3">
        <v>0</v>
      </c>
      <c r="H1431" s="3">
        <v>0</v>
      </c>
      <c r="J1431" s="14">
        <v>0</v>
      </c>
      <c r="K1431" s="14">
        <v>0</v>
      </c>
      <c r="N1431" s="14">
        <v>0</v>
      </c>
      <c r="O1431" s="14">
        <v>0</v>
      </c>
      <c r="Q1431" s="12">
        <v>0</v>
      </c>
      <c r="R1431" s="12">
        <v>0</v>
      </c>
      <c r="T1431" s="12">
        <v>0</v>
      </c>
      <c r="U1431" s="12">
        <v>0</v>
      </c>
      <c r="W1431" s="12">
        <v>0</v>
      </c>
      <c r="X1431" s="12">
        <v>0</v>
      </c>
      <c r="Z1431" s="12">
        <v>0</v>
      </c>
      <c r="AA1431" s="12">
        <v>0</v>
      </c>
      <c r="AC1431" s="12">
        <v>0</v>
      </c>
      <c r="AD1431" s="12">
        <v>0</v>
      </c>
      <c r="AF1431" s="12">
        <v>0</v>
      </c>
      <c r="AG1431" s="12">
        <v>0</v>
      </c>
      <c r="AI1431" s="12">
        <v>0</v>
      </c>
      <c r="AJ1431" s="12">
        <v>0</v>
      </c>
      <c r="AL1431" s="12">
        <v>0</v>
      </c>
      <c r="AM1431" s="12">
        <v>0</v>
      </c>
      <c r="AO1431" s="12">
        <v>0</v>
      </c>
      <c r="AP1431" s="12">
        <v>0</v>
      </c>
      <c r="AR1431" s="12">
        <v>0</v>
      </c>
      <c r="AS1431" s="12">
        <v>0</v>
      </c>
      <c r="AU1431" s="12">
        <v>0</v>
      </c>
      <c r="AV1431" s="12">
        <v>0</v>
      </c>
      <c r="AX1431" s="12">
        <v>0</v>
      </c>
      <c r="AY1431" s="12">
        <v>0</v>
      </c>
    </row>
    <row r="1432" spans="2:51" x14ac:dyDescent="0.25">
      <c r="B1432" s="2">
        <v>0</v>
      </c>
      <c r="C1432" s="1">
        <v>0</v>
      </c>
      <c r="D1432" s="2">
        <v>0</v>
      </c>
      <c r="E1432" s="2">
        <v>0</v>
      </c>
      <c r="F1432" s="2">
        <v>0</v>
      </c>
      <c r="G1432" s="3">
        <v>0</v>
      </c>
      <c r="H1432" s="3">
        <v>0</v>
      </c>
      <c r="J1432" s="14">
        <v>0</v>
      </c>
      <c r="K1432" s="14">
        <v>0</v>
      </c>
      <c r="N1432" s="14">
        <v>0</v>
      </c>
      <c r="O1432" s="14">
        <v>0</v>
      </c>
      <c r="Q1432" s="12">
        <v>0</v>
      </c>
      <c r="R1432" s="12">
        <v>0</v>
      </c>
      <c r="T1432" s="12">
        <v>0</v>
      </c>
      <c r="U1432" s="12">
        <v>0</v>
      </c>
      <c r="W1432" s="12">
        <v>0</v>
      </c>
      <c r="X1432" s="12">
        <v>0</v>
      </c>
      <c r="Z1432" s="12">
        <v>0</v>
      </c>
      <c r="AA1432" s="12">
        <v>0</v>
      </c>
      <c r="AC1432" s="12">
        <v>0</v>
      </c>
      <c r="AD1432" s="12">
        <v>0</v>
      </c>
      <c r="AF1432" s="12">
        <v>0</v>
      </c>
      <c r="AG1432" s="12">
        <v>0</v>
      </c>
      <c r="AI1432" s="12">
        <v>0</v>
      </c>
      <c r="AJ1432" s="12">
        <v>0</v>
      </c>
      <c r="AL1432" s="12">
        <v>0</v>
      </c>
      <c r="AM1432" s="12">
        <v>0</v>
      </c>
      <c r="AO1432" s="12">
        <v>0</v>
      </c>
      <c r="AP1432" s="12">
        <v>0</v>
      </c>
      <c r="AR1432" s="12">
        <v>0</v>
      </c>
      <c r="AS1432" s="12">
        <v>0</v>
      </c>
      <c r="AU1432" s="12">
        <v>0</v>
      </c>
      <c r="AV1432" s="12">
        <v>0</v>
      </c>
      <c r="AX1432" s="12">
        <v>0</v>
      </c>
      <c r="AY1432" s="12">
        <v>0</v>
      </c>
    </row>
    <row r="1433" spans="2:51" x14ac:dyDescent="0.25">
      <c r="B1433" s="2">
        <v>0</v>
      </c>
      <c r="C1433" s="1">
        <v>0</v>
      </c>
      <c r="D1433" s="2">
        <v>0</v>
      </c>
      <c r="E1433" s="2">
        <v>0</v>
      </c>
      <c r="F1433" s="2">
        <v>0</v>
      </c>
      <c r="G1433" s="3">
        <v>0</v>
      </c>
      <c r="H1433" s="3">
        <v>0</v>
      </c>
      <c r="J1433" s="14">
        <v>0</v>
      </c>
      <c r="K1433" s="14">
        <v>0</v>
      </c>
      <c r="N1433" s="14">
        <v>0</v>
      </c>
      <c r="O1433" s="14">
        <v>0</v>
      </c>
      <c r="Q1433" s="12">
        <v>0</v>
      </c>
      <c r="R1433" s="12">
        <v>0</v>
      </c>
      <c r="T1433" s="12">
        <v>0</v>
      </c>
      <c r="U1433" s="12">
        <v>0</v>
      </c>
      <c r="W1433" s="12">
        <v>0</v>
      </c>
      <c r="X1433" s="12">
        <v>0</v>
      </c>
      <c r="Z1433" s="12">
        <v>0</v>
      </c>
      <c r="AA1433" s="12">
        <v>0</v>
      </c>
      <c r="AC1433" s="12">
        <v>0</v>
      </c>
      <c r="AD1433" s="12">
        <v>0</v>
      </c>
      <c r="AF1433" s="12">
        <v>0</v>
      </c>
      <c r="AG1433" s="12">
        <v>0</v>
      </c>
      <c r="AI1433" s="12">
        <v>0</v>
      </c>
      <c r="AJ1433" s="12">
        <v>0</v>
      </c>
      <c r="AL1433" s="12">
        <v>0</v>
      </c>
      <c r="AM1433" s="12">
        <v>0</v>
      </c>
      <c r="AO1433" s="12">
        <v>0</v>
      </c>
      <c r="AP1433" s="12">
        <v>0</v>
      </c>
      <c r="AR1433" s="12">
        <v>0</v>
      </c>
      <c r="AS1433" s="12">
        <v>0</v>
      </c>
      <c r="AU1433" s="12">
        <v>0</v>
      </c>
      <c r="AV1433" s="12">
        <v>0</v>
      </c>
      <c r="AX1433" s="12">
        <v>0</v>
      </c>
      <c r="AY1433" s="12">
        <v>0</v>
      </c>
    </row>
    <row r="1434" spans="2:51" x14ac:dyDescent="0.25">
      <c r="B1434" s="2">
        <v>0</v>
      </c>
      <c r="C1434" s="1">
        <v>0</v>
      </c>
      <c r="D1434" s="2">
        <v>0</v>
      </c>
      <c r="E1434" s="2">
        <v>0</v>
      </c>
      <c r="F1434" s="2">
        <v>0</v>
      </c>
      <c r="G1434" s="3">
        <v>0</v>
      </c>
      <c r="H1434" s="3">
        <v>0</v>
      </c>
      <c r="J1434" s="14">
        <v>0</v>
      </c>
      <c r="K1434" s="14">
        <v>0</v>
      </c>
      <c r="N1434" s="14">
        <v>0</v>
      </c>
      <c r="O1434" s="14">
        <v>0</v>
      </c>
      <c r="Q1434" s="12">
        <v>0</v>
      </c>
      <c r="R1434" s="12">
        <v>0</v>
      </c>
      <c r="T1434" s="12">
        <v>0</v>
      </c>
      <c r="U1434" s="12">
        <v>0</v>
      </c>
      <c r="W1434" s="12">
        <v>0</v>
      </c>
      <c r="X1434" s="12">
        <v>0</v>
      </c>
      <c r="Z1434" s="12">
        <v>0</v>
      </c>
      <c r="AA1434" s="12">
        <v>0</v>
      </c>
      <c r="AC1434" s="12">
        <v>0</v>
      </c>
      <c r="AD1434" s="12">
        <v>0</v>
      </c>
      <c r="AF1434" s="12">
        <v>0</v>
      </c>
      <c r="AG1434" s="12">
        <v>0</v>
      </c>
      <c r="AI1434" s="12">
        <v>0</v>
      </c>
      <c r="AJ1434" s="12">
        <v>0</v>
      </c>
      <c r="AL1434" s="12">
        <v>0</v>
      </c>
      <c r="AM1434" s="12">
        <v>0</v>
      </c>
      <c r="AO1434" s="12">
        <v>0</v>
      </c>
      <c r="AP1434" s="12">
        <v>0</v>
      </c>
      <c r="AR1434" s="12">
        <v>0</v>
      </c>
      <c r="AS1434" s="12">
        <v>0</v>
      </c>
      <c r="AU1434" s="12">
        <v>0</v>
      </c>
      <c r="AV1434" s="12">
        <v>0</v>
      </c>
      <c r="AX1434" s="12">
        <v>0</v>
      </c>
      <c r="AY1434" s="12">
        <v>0</v>
      </c>
    </row>
    <row r="1435" spans="2:51" x14ac:dyDescent="0.25">
      <c r="B1435" s="2">
        <v>0</v>
      </c>
      <c r="C1435" s="1">
        <v>0</v>
      </c>
      <c r="D1435" s="2">
        <v>0</v>
      </c>
      <c r="E1435" s="2">
        <v>0</v>
      </c>
      <c r="F1435" s="2">
        <v>0</v>
      </c>
      <c r="G1435" s="3">
        <v>0</v>
      </c>
      <c r="H1435" s="3">
        <v>0</v>
      </c>
      <c r="J1435" s="14">
        <v>0</v>
      </c>
      <c r="K1435" s="14">
        <v>0</v>
      </c>
      <c r="N1435" s="14">
        <v>0</v>
      </c>
      <c r="O1435" s="14">
        <v>0</v>
      </c>
      <c r="Q1435" s="12">
        <v>0</v>
      </c>
      <c r="R1435" s="12">
        <v>0</v>
      </c>
      <c r="T1435" s="12">
        <v>0</v>
      </c>
      <c r="U1435" s="12">
        <v>0</v>
      </c>
      <c r="W1435" s="12">
        <v>0</v>
      </c>
      <c r="X1435" s="12">
        <v>0</v>
      </c>
      <c r="Z1435" s="12">
        <v>0</v>
      </c>
      <c r="AA1435" s="12">
        <v>0</v>
      </c>
      <c r="AC1435" s="12">
        <v>0</v>
      </c>
      <c r="AD1435" s="12">
        <v>0</v>
      </c>
      <c r="AF1435" s="12">
        <v>0</v>
      </c>
      <c r="AG1435" s="12">
        <v>0</v>
      </c>
      <c r="AI1435" s="12">
        <v>0</v>
      </c>
      <c r="AJ1435" s="12">
        <v>0</v>
      </c>
      <c r="AL1435" s="12">
        <v>0</v>
      </c>
      <c r="AM1435" s="12">
        <v>0</v>
      </c>
      <c r="AO1435" s="12">
        <v>0</v>
      </c>
      <c r="AP1435" s="12">
        <v>0</v>
      </c>
      <c r="AR1435" s="12">
        <v>0</v>
      </c>
      <c r="AS1435" s="12">
        <v>0</v>
      </c>
      <c r="AU1435" s="12">
        <v>0</v>
      </c>
      <c r="AV1435" s="12">
        <v>0</v>
      </c>
      <c r="AX1435" s="12">
        <v>0</v>
      </c>
      <c r="AY1435" s="12">
        <v>0</v>
      </c>
    </row>
    <row r="1436" spans="2:51" x14ac:dyDescent="0.25">
      <c r="B1436" s="2">
        <v>0</v>
      </c>
      <c r="C1436" s="1">
        <v>0</v>
      </c>
      <c r="D1436" s="2">
        <v>0</v>
      </c>
      <c r="E1436" s="2">
        <v>0</v>
      </c>
      <c r="F1436" s="2">
        <v>0</v>
      </c>
      <c r="G1436" s="3">
        <v>0</v>
      </c>
      <c r="H1436" s="3">
        <v>0</v>
      </c>
      <c r="J1436" s="14">
        <v>0</v>
      </c>
      <c r="K1436" s="14">
        <v>0</v>
      </c>
      <c r="N1436" s="14">
        <v>0</v>
      </c>
      <c r="O1436" s="14">
        <v>0</v>
      </c>
      <c r="Q1436" s="12">
        <v>0</v>
      </c>
      <c r="R1436" s="12">
        <v>0</v>
      </c>
      <c r="T1436" s="12">
        <v>0</v>
      </c>
      <c r="U1436" s="12">
        <v>0</v>
      </c>
      <c r="W1436" s="12">
        <v>0</v>
      </c>
      <c r="X1436" s="12">
        <v>0</v>
      </c>
      <c r="Z1436" s="12">
        <v>0</v>
      </c>
      <c r="AA1436" s="12">
        <v>0</v>
      </c>
      <c r="AC1436" s="12">
        <v>0</v>
      </c>
      <c r="AD1436" s="12">
        <v>0</v>
      </c>
      <c r="AF1436" s="12">
        <v>0</v>
      </c>
      <c r="AG1436" s="12">
        <v>0</v>
      </c>
      <c r="AI1436" s="12">
        <v>0</v>
      </c>
      <c r="AJ1436" s="12">
        <v>0</v>
      </c>
      <c r="AL1436" s="12">
        <v>0</v>
      </c>
      <c r="AM1436" s="12">
        <v>0</v>
      </c>
      <c r="AO1436" s="12">
        <v>0</v>
      </c>
      <c r="AP1436" s="12">
        <v>0</v>
      </c>
      <c r="AR1436" s="12">
        <v>0</v>
      </c>
      <c r="AS1436" s="12">
        <v>0</v>
      </c>
      <c r="AU1436" s="12">
        <v>0</v>
      </c>
      <c r="AV1436" s="12">
        <v>0</v>
      </c>
      <c r="AX1436" s="12">
        <v>0</v>
      </c>
      <c r="AY1436" s="12">
        <v>0</v>
      </c>
    </row>
    <row r="1437" spans="2:51" x14ac:dyDescent="0.25">
      <c r="B1437" s="2">
        <v>0</v>
      </c>
      <c r="C1437" s="1">
        <v>0</v>
      </c>
      <c r="D1437" s="2">
        <v>0</v>
      </c>
      <c r="E1437" s="2">
        <v>0</v>
      </c>
      <c r="F1437" s="2">
        <v>0</v>
      </c>
      <c r="G1437" s="3">
        <v>0</v>
      </c>
      <c r="H1437" s="3">
        <v>0</v>
      </c>
      <c r="J1437" s="14">
        <v>0</v>
      </c>
      <c r="K1437" s="14">
        <v>0</v>
      </c>
      <c r="N1437" s="14">
        <v>0</v>
      </c>
      <c r="O1437" s="14">
        <v>0</v>
      </c>
      <c r="Q1437" s="12">
        <v>0</v>
      </c>
      <c r="R1437" s="12">
        <v>0</v>
      </c>
      <c r="T1437" s="12">
        <v>0</v>
      </c>
      <c r="U1437" s="12">
        <v>0</v>
      </c>
      <c r="W1437" s="12">
        <v>0</v>
      </c>
      <c r="X1437" s="12">
        <v>0</v>
      </c>
      <c r="Z1437" s="12">
        <v>0</v>
      </c>
      <c r="AA1437" s="12">
        <v>0</v>
      </c>
      <c r="AC1437" s="12">
        <v>0</v>
      </c>
      <c r="AD1437" s="12">
        <v>0</v>
      </c>
      <c r="AF1437" s="12">
        <v>0</v>
      </c>
      <c r="AG1437" s="12">
        <v>0</v>
      </c>
      <c r="AI1437" s="12">
        <v>0</v>
      </c>
      <c r="AJ1437" s="12">
        <v>0</v>
      </c>
      <c r="AL1437" s="12">
        <v>0</v>
      </c>
      <c r="AM1437" s="12">
        <v>0</v>
      </c>
      <c r="AO1437" s="12">
        <v>0</v>
      </c>
      <c r="AP1437" s="12">
        <v>0</v>
      </c>
      <c r="AR1437" s="12">
        <v>0</v>
      </c>
      <c r="AS1437" s="12">
        <v>0</v>
      </c>
      <c r="AU1437" s="12">
        <v>0</v>
      </c>
      <c r="AV1437" s="12">
        <v>0</v>
      </c>
      <c r="AX1437" s="12">
        <v>0</v>
      </c>
      <c r="AY1437" s="12">
        <v>0</v>
      </c>
    </row>
    <row r="1438" spans="2:51" x14ac:dyDescent="0.25">
      <c r="B1438" s="2">
        <v>0</v>
      </c>
      <c r="C1438" s="1">
        <v>0</v>
      </c>
      <c r="D1438" s="2">
        <v>0</v>
      </c>
      <c r="E1438" s="2">
        <v>0</v>
      </c>
      <c r="F1438" s="2">
        <v>0</v>
      </c>
      <c r="G1438" s="3">
        <v>0</v>
      </c>
      <c r="H1438" s="3">
        <v>0</v>
      </c>
      <c r="J1438" s="14">
        <v>0</v>
      </c>
      <c r="K1438" s="14">
        <v>0</v>
      </c>
      <c r="N1438" s="14">
        <v>0</v>
      </c>
      <c r="O1438" s="14">
        <v>0</v>
      </c>
      <c r="Q1438" s="12">
        <v>0</v>
      </c>
      <c r="R1438" s="12">
        <v>0</v>
      </c>
      <c r="T1438" s="12">
        <v>0</v>
      </c>
      <c r="U1438" s="12">
        <v>0</v>
      </c>
      <c r="W1438" s="12">
        <v>0</v>
      </c>
      <c r="X1438" s="12">
        <v>0</v>
      </c>
      <c r="Z1438" s="12">
        <v>0</v>
      </c>
      <c r="AA1438" s="12">
        <v>0</v>
      </c>
      <c r="AC1438" s="12">
        <v>0</v>
      </c>
      <c r="AD1438" s="12">
        <v>0</v>
      </c>
      <c r="AF1438" s="12">
        <v>0</v>
      </c>
      <c r="AG1438" s="12">
        <v>0</v>
      </c>
      <c r="AI1438" s="12">
        <v>0</v>
      </c>
      <c r="AJ1438" s="12">
        <v>0</v>
      </c>
      <c r="AL1438" s="12">
        <v>0</v>
      </c>
      <c r="AM1438" s="12">
        <v>0</v>
      </c>
      <c r="AO1438" s="12">
        <v>0</v>
      </c>
      <c r="AP1438" s="12">
        <v>0</v>
      </c>
      <c r="AR1438" s="12">
        <v>0</v>
      </c>
      <c r="AS1438" s="12">
        <v>0</v>
      </c>
      <c r="AU1438" s="12">
        <v>0</v>
      </c>
      <c r="AV1438" s="12">
        <v>0</v>
      </c>
      <c r="AX1438" s="12">
        <v>0</v>
      </c>
      <c r="AY1438" s="12">
        <v>0</v>
      </c>
    </row>
    <row r="1439" spans="2:51" x14ac:dyDescent="0.25">
      <c r="B1439" s="2">
        <v>0</v>
      </c>
      <c r="C1439" s="1">
        <v>0</v>
      </c>
      <c r="D1439" s="2">
        <v>0</v>
      </c>
      <c r="E1439" s="2">
        <v>0</v>
      </c>
      <c r="F1439" s="2">
        <v>0</v>
      </c>
      <c r="G1439" s="3">
        <v>0</v>
      </c>
      <c r="H1439" s="3">
        <v>0</v>
      </c>
      <c r="J1439" s="14">
        <v>0</v>
      </c>
      <c r="K1439" s="14">
        <v>0</v>
      </c>
      <c r="N1439" s="14">
        <v>0</v>
      </c>
      <c r="O1439" s="14">
        <v>0</v>
      </c>
      <c r="Q1439" s="12">
        <v>0</v>
      </c>
      <c r="R1439" s="12">
        <v>0</v>
      </c>
      <c r="T1439" s="12">
        <v>0</v>
      </c>
      <c r="U1439" s="12">
        <v>0</v>
      </c>
      <c r="W1439" s="12">
        <v>0</v>
      </c>
      <c r="X1439" s="12">
        <v>0</v>
      </c>
      <c r="Z1439" s="12">
        <v>0</v>
      </c>
      <c r="AA1439" s="12">
        <v>0</v>
      </c>
      <c r="AC1439" s="12">
        <v>0</v>
      </c>
      <c r="AD1439" s="12">
        <v>0</v>
      </c>
      <c r="AF1439" s="12">
        <v>0</v>
      </c>
      <c r="AG1439" s="12">
        <v>0</v>
      </c>
      <c r="AI1439" s="12">
        <v>0</v>
      </c>
      <c r="AJ1439" s="12">
        <v>0</v>
      </c>
      <c r="AL1439" s="12">
        <v>0</v>
      </c>
      <c r="AM1439" s="12">
        <v>0</v>
      </c>
      <c r="AO1439" s="12">
        <v>0</v>
      </c>
      <c r="AP1439" s="12">
        <v>0</v>
      </c>
      <c r="AR1439" s="12">
        <v>0</v>
      </c>
      <c r="AS1439" s="12">
        <v>0</v>
      </c>
      <c r="AU1439" s="12">
        <v>0</v>
      </c>
      <c r="AV1439" s="12">
        <v>0</v>
      </c>
      <c r="AX1439" s="12">
        <v>0</v>
      </c>
      <c r="AY1439" s="12">
        <v>0</v>
      </c>
    </row>
    <row r="1440" spans="2:51" x14ac:dyDescent="0.25">
      <c r="B1440" s="2">
        <v>0</v>
      </c>
      <c r="C1440" s="1">
        <v>0</v>
      </c>
      <c r="D1440" s="2">
        <v>0</v>
      </c>
      <c r="E1440" s="2">
        <v>0</v>
      </c>
      <c r="F1440" s="2">
        <v>0</v>
      </c>
      <c r="G1440" s="3">
        <v>0</v>
      </c>
      <c r="H1440" s="3">
        <v>0</v>
      </c>
      <c r="J1440" s="14">
        <v>0</v>
      </c>
      <c r="K1440" s="14">
        <v>0</v>
      </c>
      <c r="N1440" s="14">
        <v>0</v>
      </c>
      <c r="O1440" s="14">
        <v>0</v>
      </c>
      <c r="Q1440" s="12">
        <v>0</v>
      </c>
      <c r="R1440" s="12">
        <v>0</v>
      </c>
      <c r="T1440" s="12">
        <v>0</v>
      </c>
      <c r="U1440" s="12">
        <v>0</v>
      </c>
      <c r="W1440" s="12">
        <v>0</v>
      </c>
      <c r="X1440" s="12">
        <v>0</v>
      </c>
      <c r="Z1440" s="12">
        <v>0</v>
      </c>
      <c r="AA1440" s="12">
        <v>0</v>
      </c>
      <c r="AC1440" s="12">
        <v>0</v>
      </c>
      <c r="AD1440" s="12">
        <v>0</v>
      </c>
      <c r="AF1440" s="12">
        <v>0</v>
      </c>
      <c r="AG1440" s="12">
        <v>0</v>
      </c>
      <c r="AI1440" s="12">
        <v>0</v>
      </c>
      <c r="AJ1440" s="12">
        <v>0</v>
      </c>
      <c r="AL1440" s="12">
        <v>0</v>
      </c>
      <c r="AM1440" s="12">
        <v>0</v>
      </c>
      <c r="AO1440" s="12">
        <v>0</v>
      </c>
      <c r="AP1440" s="12">
        <v>0</v>
      </c>
      <c r="AR1440" s="12">
        <v>0</v>
      </c>
      <c r="AS1440" s="12">
        <v>0</v>
      </c>
      <c r="AU1440" s="12">
        <v>0</v>
      </c>
      <c r="AV1440" s="12">
        <v>0</v>
      </c>
      <c r="AX1440" s="12">
        <v>0</v>
      </c>
      <c r="AY1440" s="12">
        <v>0</v>
      </c>
    </row>
    <row r="1441" spans="2:51" x14ac:dyDescent="0.25">
      <c r="B1441" s="2">
        <v>0</v>
      </c>
      <c r="C1441" s="1">
        <v>0</v>
      </c>
      <c r="D1441" s="2">
        <v>0</v>
      </c>
      <c r="E1441" s="2">
        <v>0</v>
      </c>
      <c r="F1441" s="2">
        <v>0</v>
      </c>
      <c r="G1441" s="3">
        <v>0</v>
      </c>
      <c r="H1441" s="3">
        <v>0</v>
      </c>
      <c r="J1441" s="14">
        <v>0</v>
      </c>
      <c r="K1441" s="14">
        <v>0</v>
      </c>
      <c r="N1441" s="14">
        <v>0</v>
      </c>
      <c r="O1441" s="14">
        <v>0</v>
      </c>
      <c r="Q1441" s="12">
        <v>0</v>
      </c>
      <c r="R1441" s="12">
        <v>0</v>
      </c>
      <c r="T1441" s="12">
        <v>0</v>
      </c>
      <c r="U1441" s="12">
        <v>0</v>
      </c>
      <c r="W1441" s="12">
        <v>0</v>
      </c>
      <c r="X1441" s="12">
        <v>0</v>
      </c>
      <c r="Z1441" s="12">
        <v>0</v>
      </c>
      <c r="AA1441" s="12">
        <v>0</v>
      </c>
      <c r="AC1441" s="12">
        <v>0</v>
      </c>
      <c r="AD1441" s="12">
        <v>0</v>
      </c>
      <c r="AF1441" s="12">
        <v>0</v>
      </c>
      <c r="AG1441" s="12">
        <v>0</v>
      </c>
      <c r="AI1441" s="12">
        <v>0</v>
      </c>
      <c r="AJ1441" s="12">
        <v>0</v>
      </c>
      <c r="AL1441" s="12">
        <v>0</v>
      </c>
      <c r="AM1441" s="12">
        <v>0</v>
      </c>
      <c r="AO1441" s="12">
        <v>0</v>
      </c>
      <c r="AP1441" s="12">
        <v>0</v>
      </c>
      <c r="AR1441" s="12">
        <v>0</v>
      </c>
      <c r="AS1441" s="12">
        <v>0</v>
      </c>
      <c r="AU1441" s="12">
        <v>0</v>
      </c>
      <c r="AV1441" s="12">
        <v>0</v>
      </c>
      <c r="AX1441" s="12">
        <v>0</v>
      </c>
      <c r="AY1441" s="12">
        <v>0</v>
      </c>
    </row>
    <row r="1442" spans="2:51" x14ac:dyDescent="0.25">
      <c r="B1442" s="2">
        <v>0</v>
      </c>
      <c r="C1442" s="1">
        <v>0</v>
      </c>
      <c r="D1442" s="2">
        <v>0</v>
      </c>
      <c r="E1442" s="2">
        <v>0</v>
      </c>
      <c r="F1442" s="2">
        <v>0</v>
      </c>
      <c r="G1442" s="3">
        <v>0</v>
      </c>
      <c r="H1442" s="3">
        <v>0</v>
      </c>
      <c r="J1442" s="14">
        <v>0</v>
      </c>
      <c r="K1442" s="14">
        <v>0</v>
      </c>
      <c r="N1442" s="14">
        <v>0</v>
      </c>
      <c r="O1442" s="14">
        <v>0</v>
      </c>
      <c r="Q1442" s="12">
        <v>0</v>
      </c>
      <c r="R1442" s="12">
        <v>0</v>
      </c>
      <c r="T1442" s="12">
        <v>0</v>
      </c>
      <c r="U1442" s="12">
        <v>0</v>
      </c>
      <c r="W1442" s="12">
        <v>0</v>
      </c>
      <c r="X1442" s="12">
        <v>0</v>
      </c>
      <c r="Z1442" s="12">
        <v>0</v>
      </c>
      <c r="AA1442" s="12">
        <v>0</v>
      </c>
      <c r="AC1442" s="12">
        <v>0</v>
      </c>
      <c r="AD1442" s="12">
        <v>0</v>
      </c>
      <c r="AF1442" s="12">
        <v>0</v>
      </c>
      <c r="AG1442" s="12">
        <v>0</v>
      </c>
      <c r="AI1442" s="12">
        <v>0</v>
      </c>
      <c r="AJ1442" s="12">
        <v>0</v>
      </c>
      <c r="AL1442" s="12">
        <v>0</v>
      </c>
      <c r="AM1442" s="12">
        <v>0</v>
      </c>
      <c r="AO1442" s="12">
        <v>0</v>
      </c>
      <c r="AP1442" s="12">
        <v>0</v>
      </c>
      <c r="AR1442" s="12">
        <v>0</v>
      </c>
      <c r="AS1442" s="12">
        <v>0</v>
      </c>
      <c r="AU1442" s="12">
        <v>0</v>
      </c>
      <c r="AV1442" s="12">
        <v>0</v>
      </c>
      <c r="AX1442" s="12">
        <v>0</v>
      </c>
      <c r="AY1442" s="12">
        <v>0</v>
      </c>
    </row>
    <row r="1443" spans="2:51" x14ac:dyDescent="0.25">
      <c r="B1443" s="2">
        <v>0</v>
      </c>
      <c r="C1443" s="1">
        <v>0</v>
      </c>
      <c r="D1443" s="2">
        <v>0</v>
      </c>
      <c r="E1443" s="2">
        <v>0</v>
      </c>
      <c r="F1443" s="2">
        <v>0</v>
      </c>
      <c r="G1443" s="3">
        <v>0</v>
      </c>
      <c r="H1443" s="3">
        <v>0</v>
      </c>
      <c r="J1443" s="14">
        <v>0</v>
      </c>
      <c r="K1443" s="14">
        <v>0</v>
      </c>
      <c r="N1443" s="14">
        <v>0</v>
      </c>
      <c r="O1443" s="14">
        <v>0</v>
      </c>
      <c r="Q1443" s="12">
        <v>0</v>
      </c>
      <c r="R1443" s="12">
        <v>0</v>
      </c>
      <c r="T1443" s="12">
        <v>0</v>
      </c>
      <c r="U1443" s="12">
        <v>0</v>
      </c>
      <c r="W1443" s="12">
        <v>0</v>
      </c>
      <c r="X1443" s="12">
        <v>0</v>
      </c>
      <c r="Z1443" s="12">
        <v>0</v>
      </c>
      <c r="AA1443" s="12">
        <v>0</v>
      </c>
      <c r="AC1443" s="12">
        <v>0</v>
      </c>
      <c r="AD1443" s="12">
        <v>0</v>
      </c>
      <c r="AF1443" s="12">
        <v>0</v>
      </c>
      <c r="AG1443" s="12">
        <v>0</v>
      </c>
      <c r="AI1443" s="12">
        <v>0</v>
      </c>
      <c r="AJ1443" s="12">
        <v>0</v>
      </c>
      <c r="AL1443" s="12">
        <v>0</v>
      </c>
      <c r="AM1443" s="12">
        <v>0</v>
      </c>
      <c r="AO1443" s="12">
        <v>0</v>
      </c>
      <c r="AP1443" s="12">
        <v>0</v>
      </c>
      <c r="AR1443" s="12">
        <v>0</v>
      </c>
      <c r="AS1443" s="12">
        <v>0</v>
      </c>
      <c r="AU1443" s="12">
        <v>0</v>
      </c>
      <c r="AV1443" s="12">
        <v>0</v>
      </c>
      <c r="AX1443" s="12">
        <v>0</v>
      </c>
      <c r="AY1443" s="12">
        <v>0</v>
      </c>
    </row>
    <row r="1444" spans="2:51" x14ac:dyDescent="0.25">
      <c r="B1444" s="2">
        <v>0</v>
      </c>
      <c r="C1444" s="1">
        <v>0</v>
      </c>
      <c r="D1444" s="2">
        <v>0</v>
      </c>
      <c r="E1444" s="2">
        <v>0</v>
      </c>
      <c r="F1444" s="2">
        <v>0</v>
      </c>
      <c r="G1444" s="3">
        <v>0</v>
      </c>
      <c r="H1444" s="3">
        <v>0</v>
      </c>
      <c r="J1444" s="14">
        <v>0</v>
      </c>
      <c r="K1444" s="14">
        <v>0</v>
      </c>
      <c r="N1444" s="14">
        <v>0</v>
      </c>
      <c r="O1444" s="14">
        <v>0</v>
      </c>
      <c r="Q1444" s="12">
        <v>0</v>
      </c>
      <c r="R1444" s="12">
        <v>0</v>
      </c>
      <c r="T1444" s="12">
        <v>0</v>
      </c>
      <c r="U1444" s="12">
        <v>0</v>
      </c>
      <c r="W1444" s="12">
        <v>0</v>
      </c>
      <c r="X1444" s="12">
        <v>0</v>
      </c>
      <c r="Z1444" s="12">
        <v>0</v>
      </c>
      <c r="AA1444" s="12">
        <v>0</v>
      </c>
      <c r="AC1444" s="12">
        <v>0</v>
      </c>
      <c r="AD1444" s="12">
        <v>0</v>
      </c>
      <c r="AF1444" s="12">
        <v>0</v>
      </c>
      <c r="AG1444" s="12">
        <v>0</v>
      </c>
      <c r="AI1444" s="12">
        <v>0</v>
      </c>
      <c r="AJ1444" s="12">
        <v>0</v>
      </c>
      <c r="AL1444" s="12">
        <v>0</v>
      </c>
      <c r="AM1444" s="12">
        <v>0</v>
      </c>
      <c r="AO1444" s="12">
        <v>0</v>
      </c>
      <c r="AP1444" s="12">
        <v>0</v>
      </c>
      <c r="AR1444" s="12">
        <v>0</v>
      </c>
      <c r="AS1444" s="12">
        <v>0</v>
      </c>
      <c r="AU1444" s="12">
        <v>0</v>
      </c>
      <c r="AV1444" s="12">
        <v>0</v>
      </c>
      <c r="AX1444" s="12">
        <v>0</v>
      </c>
      <c r="AY1444" s="12">
        <v>0</v>
      </c>
    </row>
    <row r="1445" spans="2:51" x14ac:dyDescent="0.25">
      <c r="B1445" s="2">
        <v>0</v>
      </c>
      <c r="C1445" s="1">
        <v>0</v>
      </c>
      <c r="D1445" s="2">
        <v>0</v>
      </c>
      <c r="E1445" s="2">
        <v>0</v>
      </c>
      <c r="F1445" s="2">
        <v>0</v>
      </c>
      <c r="G1445" s="3">
        <v>0</v>
      </c>
      <c r="H1445" s="3">
        <v>0</v>
      </c>
      <c r="J1445" s="14">
        <v>0</v>
      </c>
      <c r="K1445" s="14">
        <v>0</v>
      </c>
      <c r="N1445" s="14">
        <v>0</v>
      </c>
      <c r="O1445" s="14">
        <v>0</v>
      </c>
      <c r="Q1445" s="12">
        <v>0</v>
      </c>
      <c r="R1445" s="12">
        <v>0</v>
      </c>
      <c r="T1445" s="12">
        <v>0</v>
      </c>
      <c r="U1445" s="12">
        <v>0</v>
      </c>
      <c r="W1445" s="12">
        <v>0</v>
      </c>
      <c r="X1445" s="12">
        <v>0</v>
      </c>
      <c r="Z1445" s="12">
        <v>0</v>
      </c>
      <c r="AA1445" s="12">
        <v>0</v>
      </c>
      <c r="AC1445" s="12">
        <v>0</v>
      </c>
      <c r="AD1445" s="12">
        <v>0</v>
      </c>
      <c r="AF1445" s="12">
        <v>0</v>
      </c>
      <c r="AG1445" s="12">
        <v>0</v>
      </c>
      <c r="AI1445" s="12">
        <v>0</v>
      </c>
      <c r="AJ1445" s="12">
        <v>0</v>
      </c>
      <c r="AL1445" s="12">
        <v>0</v>
      </c>
      <c r="AM1445" s="12">
        <v>0</v>
      </c>
      <c r="AO1445" s="12">
        <v>0</v>
      </c>
      <c r="AP1445" s="12">
        <v>0</v>
      </c>
      <c r="AR1445" s="12">
        <v>0</v>
      </c>
      <c r="AS1445" s="12">
        <v>0</v>
      </c>
      <c r="AU1445" s="12">
        <v>0</v>
      </c>
      <c r="AV1445" s="12">
        <v>0</v>
      </c>
      <c r="AX1445" s="12">
        <v>0</v>
      </c>
      <c r="AY1445" s="12">
        <v>0</v>
      </c>
    </row>
    <row r="1446" spans="2:51" x14ac:dyDescent="0.25">
      <c r="B1446" s="2">
        <v>0</v>
      </c>
      <c r="C1446" s="1">
        <v>0</v>
      </c>
      <c r="D1446" s="2">
        <v>0</v>
      </c>
      <c r="E1446" s="2">
        <v>0</v>
      </c>
      <c r="F1446" s="2">
        <v>0</v>
      </c>
      <c r="G1446" s="3">
        <v>0</v>
      </c>
      <c r="H1446" s="3">
        <v>0</v>
      </c>
      <c r="J1446" s="14">
        <v>0</v>
      </c>
      <c r="K1446" s="14">
        <v>0</v>
      </c>
      <c r="N1446" s="14">
        <v>0</v>
      </c>
      <c r="O1446" s="14">
        <v>0</v>
      </c>
      <c r="Q1446" s="12">
        <v>0</v>
      </c>
      <c r="R1446" s="12">
        <v>0</v>
      </c>
      <c r="T1446" s="12">
        <v>0</v>
      </c>
      <c r="U1446" s="12">
        <v>0</v>
      </c>
      <c r="W1446" s="12">
        <v>0</v>
      </c>
      <c r="X1446" s="12">
        <v>0</v>
      </c>
      <c r="Z1446" s="12">
        <v>0</v>
      </c>
      <c r="AA1446" s="12">
        <v>0</v>
      </c>
      <c r="AC1446" s="12">
        <v>0</v>
      </c>
      <c r="AD1446" s="12">
        <v>0</v>
      </c>
      <c r="AF1446" s="12">
        <v>0</v>
      </c>
      <c r="AG1446" s="12">
        <v>0</v>
      </c>
      <c r="AI1446" s="12">
        <v>0</v>
      </c>
      <c r="AJ1446" s="12">
        <v>0</v>
      </c>
      <c r="AL1446" s="12">
        <v>0</v>
      </c>
      <c r="AM1446" s="12">
        <v>0</v>
      </c>
      <c r="AO1446" s="12">
        <v>0</v>
      </c>
      <c r="AP1446" s="12">
        <v>0</v>
      </c>
      <c r="AR1446" s="12">
        <v>0</v>
      </c>
      <c r="AS1446" s="12">
        <v>0</v>
      </c>
      <c r="AU1446" s="12">
        <v>0</v>
      </c>
      <c r="AV1446" s="12">
        <v>0</v>
      </c>
      <c r="AX1446" s="12">
        <v>0</v>
      </c>
      <c r="AY1446" s="12">
        <v>0</v>
      </c>
    </row>
    <row r="1447" spans="2:51" x14ac:dyDescent="0.25">
      <c r="B1447" s="2">
        <v>0</v>
      </c>
      <c r="C1447" s="1">
        <v>0</v>
      </c>
      <c r="D1447" s="2">
        <v>0</v>
      </c>
      <c r="E1447" s="2">
        <v>0</v>
      </c>
      <c r="F1447" s="2">
        <v>0</v>
      </c>
      <c r="G1447" s="3">
        <v>0</v>
      </c>
      <c r="H1447" s="3">
        <v>0</v>
      </c>
      <c r="J1447" s="14">
        <v>0</v>
      </c>
      <c r="K1447" s="14">
        <v>0</v>
      </c>
      <c r="N1447" s="14">
        <v>0</v>
      </c>
      <c r="O1447" s="14">
        <v>0</v>
      </c>
      <c r="Q1447" s="12">
        <v>0</v>
      </c>
      <c r="R1447" s="12">
        <v>0</v>
      </c>
      <c r="T1447" s="12">
        <v>0</v>
      </c>
      <c r="U1447" s="12">
        <v>0</v>
      </c>
      <c r="W1447" s="12">
        <v>0</v>
      </c>
      <c r="X1447" s="12">
        <v>0</v>
      </c>
      <c r="Z1447" s="12">
        <v>0</v>
      </c>
      <c r="AA1447" s="12">
        <v>0</v>
      </c>
      <c r="AC1447" s="12">
        <v>0</v>
      </c>
      <c r="AD1447" s="12">
        <v>0</v>
      </c>
      <c r="AF1447" s="12">
        <v>0</v>
      </c>
      <c r="AG1447" s="12">
        <v>0</v>
      </c>
      <c r="AI1447" s="12">
        <v>0</v>
      </c>
      <c r="AJ1447" s="12">
        <v>0</v>
      </c>
      <c r="AL1447" s="12">
        <v>0</v>
      </c>
      <c r="AM1447" s="12">
        <v>0</v>
      </c>
      <c r="AO1447" s="12">
        <v>0</v>
      </c>
      <c r="AP1447" s="12">
        <v>0</v>
      </c>
      <c r="AR1447" s="12">
        <v>0</v>
      </c>
      <c r="AS1447" s="12">
        <v>0</v>
      </c>
      <c r="AU1447" s="12">
        <v>0</v>
      </c>
      <c r="AV1447" s="12">
        <v>0</v>
      </c>
      <c r="AX1447" s="12">
        <v>0</v>
      </c>
      <c r="AY1447" s="12">
        <v>0</v>
      </c>
    </row>
    <row r="1448" spans="2:51" x14ac:dyDescent="0.25">
      <c r="B1448" s="2">
        <v>0</v>
      </c>
      <c r="C1448" s="1">
        <v>0</v>
      </c>
      <c r="D1448" s="2">
        <v>0</v>
      </c>
      <c r="E1448" s="2">
        <v>0</v>
      </c>
      <c r="F1448" s="2">
        <v>0</v>
      </c>
      <c r="G1448" s="3">
        <v>0</v>
      </c>
      <c r="H1448" s="3">
        <v>0</v>
      </c>
      <c r="J1448" s="14">
        <v>0</v>
      </c>
      <c r="K1448" s="14">
        <v>0</v>
      </c>
      <c r="N1448" s="14">
        <v>0</v>
      </c>
      <c r="O1448" s="14">
        <v>0</v>
      </c>
      <c r="Q1448" s="12">
        <v>0</v>
      </c>
      <c r="R1448" s="12">
        <v>0</v>
      </c>
      <c r="T1448" s="12">
        <v>0</v>
      </c>
      <c r="U1448" s="12">
        <v>0</v>
      </c>
      <c r="W1448" s="12">
        <v>0</v>
      </c>
      <c r="X1448" s="12">
        <v>0</v>
      </c>
      <c r="Z1448" s="12">
        <v>0</v>
      </c>
      <c r="AA1448" s="12">
        <v>0</v>
      </c>
      <c r="AC1448" s="12">
        <v>0</v>
      </c>
      <c r="AD1448" s="12">
        <v>0</v>
      </c>
      <c r="AF1448" s="12">
        <v>0</v>
      </c>
      <c r="AG1448" s="12">
        <v>0</v>
      </c>
      <c r="AI1448" s="12">
        <v>0</v>
      </c>
      <c r="AJ1448" s="12">
        <v>0</v>
      </c>
      <c r="AL1448" s="12">
        <v>0</v>
      </c>
      <c r="AM1448" s="12">
        <v>0</v>
      </c>
      <c r="AO1448" s="12">
        <v>0</v>
      </c>
      <c r="AP1448" s="12">
        <v>0</v>
      </c>
      <c r="AR1448" s="12">
        <v>0</v>
      </c>
      <c r="AS1448" s="12">
        <v>0</v>
      </c>
      <c r="AU1448" s="12">
        <v>0</v>
      </c>
      <c r="AV1448" s="12">
        <v>0</v>
      </c>
      <c r="AX1448" s="12">
        <v>0</v>
      </c>
      <c r="AY1448" s="12">
        <v>0</v>
      </c>
    </row>
    <row r="1449" spans="2:51" x14ac:dyDescent="0.25">
      <c r="B1449" s="2">
        <v>0</v>
      </c>
      <c r="C1449" s="1">
        <v>0</v>
      </c>
      <c r="D1449" s="2">
        <v>0</v>
      </c>
      <c r="E1449" s="2">
        <v>0</v>
      </c>
      <c r="F1449" s="2">
        <v>0</v>
      </c>
      <c r="G1449" s="3">
        <v>0</v>
      </c>
      <c r="H1449" s="3">
        <v>0</v>
      </c>
      <c r="J1449" s="14">
        <v>0</v>
      </c>
      <c r="K1449" s="14">
        <v>0</v>
      </c>
      <c r="N1449" s="14">
        <v>0</v>
      </c>
      <c r="O1449" s="14">
        <v>0</v>
      </c>
      <c r="Q1449" s="12">
        <v>0</v>
      </c>
      <c r="R1449" s="12">
        <v>0</v>
      </c>
      <c r="T1449" s="12">
        <v>0</v>
      </c>
      <c r="U1449" s="12">
        <v>0</v>
      </c>
      <c r="W1449" s="12">
        <v>0</v>
      </c>
      <c r="X1449" s="12">
        <v>0</v>
      </c>
      <c r="Z1449" s="12">
        <v>0</v>
      </c>
      <c r="AA1449" s="12">
        <v>0</v>
      </c>
      <c r="AC1449" s="12">
        <v>0</v>
      </c>
      <c r="AD1449" s="12">
        <v>0</v>
      </c>
      <c r="AF1449" s="12">
        <v>0</v>
      </c>
      <c r="AG1449" s="12">
        <v>0</v>
      </c>
      <c r="AI1449" s="12">
        <v>0</v>
      </c>
      <c r="AJ1449" s="12">
        <v>0</v>
      </c>
      <c r="AL1449" s="12">
        <v>0</v>
      </c>
      <c r="AM1449" s="12">
        <v>0</v>
      </c>
      <c r="AO1449" s="12">
        <v>0</v>
      </c>
      <c r="AP1449" s="12">
        <v>0</v>
      </c>
      <c r="AR1449" s="12">
        <v>0</v>
      </c>
      <c r="AS1449" s="12">
        <v>0</v>
      </c>
      <c r="AU1449" s="12">
        <v>0</v>
      </c>
      <c r="AV1449" s="12">
        <v>0</v>
      </c>
      <c r="AX1449" s="12">
        <v>0</v>
      </c>
      <c r="AY1449" s="12">
        <v>0</v>
      </c>
    </row>
    <row r="1450" spans="2:51" x14ac:dyDescent="0.25">
      <c r="B1450" s="2">
        <v>0</v>
      </c>
      <c r="C1450" s="1">
        <v>0</v>
      </c>
      <c r="D1450" s="2">
        <v>0</v>
      </c>
      <c r="E1450" s="2">
        <v>0</v>
      </c>
      <c r="F1450" s="2">
        <v>0</v>
      </c>
      <c r="G1450" s="3">
        <v>0</v>
      </c>
      <c r="H1450" s="3">
        <v>0</v>
      </c>
      <c r="J1450" s="14">
        <v>0</v>
      </c>
      <c r="K1450" s="14">
        <v>0</v>
      </c>
      <c r="N1450" s="14">
        <v>0</v>
      </c>
      <c r="O1450" s="14">
        <v>0</v>
      </c>
      <c r="Q1450" s="12">
        <v>0</v>
      </c>
      <c r="R1450" s="12">
        <v>0</v>
      </c>
      <c r="T1450" s="12">
        <v>0</v>
      </c>
      <c r="U1450" s="12">
        <v>0</v>
      </c>
      <c r="W1450" s="12">
        <v>0</v>
      </c>
      <c r="X1450" s="12">
        <v>0</v>
      </c>
      <c r="Z1450" s="12">
        <v>0</v>
      </c>
      <c r="AA1450" s="12">
        <v>0</v>
      </c>
      <c r="AC1450" s="12">
        <v>0</v>
      </c>
      <c r="AD1450" s="12">
        <v>0</v>
      </c>
      <c r="AF1450" s="12">
        <v>0</v>
      </c>
      <c r="AG1450" s="12">
        <v>0</v>
      </c>
      <c r="AI1450" s="12">
        <v>0</v>
      </c>
      <c r="AJ1450" s="12">
        <v>0</v>
      </c>
      <c r="AL1450" s="12">
        <v>0</v>
      </c>
      <c r="AM1450" s="12">
        <v>0</v>
      </c>
      <c r="AO1450" s="12">
        <v>0</v>
      </c>
      <c r="AP1450" s="12">
        <v>0</v>
      </c>
      <c r="AR1450" s="12">
        <v>0</v>
      </c>
      <c r="AS1450" s="12">
        <v>0</v>
      </c>
      <c r="AU1450" s="12">
        <v>0</v>
      </c>
      <c r="AV1450" s="12">
        <v>0</v>
      </c>
      <c r="AX1450" s="12">
        <v>0</v>
      </c>
      <c r="AY1450" s="12">
        <v>0</v>
      </c>
    </row>
    <row r="1451" spans="2:51" x14ac:dyDescent="0.25">
      <c r="B1451" s="2">
        <v>0</v>
      </c>
      <c r="C1451" s="1">
        <v>0</v>
      </c>
      <c r="D1451" s="2">
        <v>0</v>
      </c>
      <c r="E1451" s="2">
        <v>0</v>
      </c>
      <c r="F1451" s="2">
        <v>0</v>
      </c>
      <c r="G1451" s="3">
        <v>0</v>
      </c>
      <c r="H1451" s="3">
        <v>0</v>
      </c>
      <c r="J1451" s="14">
        <v>0</v>
      </c>
      <c r="K1451" s="14">
        <v>0</v>
      </c>
      <c r="N1451" s="14">
        <v>0</v>
      </c>
      <c r="O1451" s="14">
        <v>0</v>
      </c>
      <c r="Q1451" s="12">
        <v>0</v>
      </c>
      <c r="R1451" s="12">
        <v>0</v>
      </c>
      <c r="T1451" s="12">
        <v>0</v>
      </c>
      <c r="U1451" s="12">
        <v>0</v>
      </c>
      <c r="W1451" s="12">
        <v>0</v>
      </c>
      <c r="X1451" s="12">
        <v>0</v>
      </c>
      <c r="Z1451" s="12">
        <v>0</v>
      </c>
      <c r="AA1451" s="12">
        <v>0</v>
      </c>
      <c r="AC1451" s="12">
        <v>0</v>
      </c>
      <c r="AD1451" s="12">
        <v>0</v>
      </c>
      <c r="AF1451" s="12">
        <v>0</v>
      </c>
      <c r="AG1451" s="12">
        <v>0</v>
      </c>
      <c r="AI1451" s="12">
        <v>0</v>
      </c>
      <c r="AJ1451" s="12">
        <v>0</v>
      </c>
      <c r="AL1451" s="12">
        <v>0</v>
      </c>
      <c r="AM1451" s="12">
        <v>0</v>
      </c>
      <c r="AO1451" s="12">
        <v>0</v>
      </c>
      <c r="AP1451" s="12">
        <v>0</v>
      </c>
      <c r="AR1451" s="12">
        <v>0</v>
      </c>
      <c r="AS1451" s="12">
        <v>0</v>
      </c>
      <c r="AU1451" s="12">
        <v>0</v>
      </c>
      <c r="AV1451" s="12">
        <v>0</v>
      </c>
      <c r="AX1451" s="12">
        <v>0</v>
      </c>
      <c r="AY1451" s="12">
        <v>0</v>
      </c>
    </row>
    <row r="1452" spans="2:51" x14ac:dyDescent="0.25">
      <c r="B1452" s="2">
        <v>0</v>
      </c>
      <c r="C1452" s="1">
        <v>0</v>
      </c>
      <c r="D1452" s="2">
        <v>0</v>
      </c>
      <c r="E1452" s="2">
        <v>0</v>
      </c>
      <c r="F1452" s="2">
        <v>0</v>
      </c>
      <c r="G1452" s="3">
        <v>0</v>
      </c>
      <c r="H1452" s="3">
        <v>0</v>
      </c>
      <c r="J1452" s="14">
        <v>0</v>
      </c>
      <c r="K1452" s="14">
        <v>0</v>
      </c>
      <c r="N1452" s="14">
        <v>0</v>
      </c>
      <c r="O1452" s="14">
        <v>0</v>
      </c>
      <c r="Q1452" s="12">
        <v>0</v>
      </c>
      <c r="R1452" s="12">
        <v>0</v>
      </c>
      <c r="T1452" s="12">
        <v>0</v>
      </c>
      <c r="U1452" s="12">
        <v>0</v>
      </c>
      <c r="W1452" s="12">
        <v>0</v>
      </c>
      <c r="X1452" s="12">
        <v>0</v>
      </c>
      <c r="Z1452" s="12">
        <v>0</v>
      </c>
      <c r="AA1452" s="12">
        <v>0</v>
      </c>
      <c r="AC1452" s="12">
        <v>0</v>
      </c>
      <c r="AD1452" s="12">
        <v>0</v>
      </c>
      <c r="AF1452" s="12">
        <v>0</v>
      </c>
      <c r="AG1452" s="12">
        <v>0</v>
      </c>
      <c r="AI1452" s="12">
        <v>0</v>
      </c>
      <c r="AJ1452" s="12">
        <v>0</v>
      </c>
      <c r="AL1452" s="12">
        <v>0</v>
      </c>
      <c r="AM1452" s="12">
        <v>0</v>
      </c>
      <c r="AO1452" s="12">
        <v>0</v>
      </c>
      <c r="AP1452" s="12">
        <v>0</v>
      </c>
      <c r="AR1452" s="12">
        <v>0</v>
      </c>
      <c r="AS1452" s="12">
        <v>0</v>
      </c>
      <c r="AU1452" s="12">
        <v>0</v>
      </c>
      <c r="AV1452" s="12">
        <v>0</v>
      </c>
      <c r="AX1452" s="12">
        <v>0</v>
      </c>
      <c r="AY1452" s="12">
        <v>0</v>
      </c>
    </row>
    <row r="1453" spans="2:51" x14ac:dyDescent="0.25">
      <c r="B1453" s="2">
        <v>0</v>
      </c>
      <c r="C1453" s="1">
        <v>0</v>
      </c>
      <c r="D1453" s="2">
        <v>0</v>
      </c>
      <c r="E1453" s="2">
        <v>0</v>
      </c>
      <c r="F1453" s="2">
        <v>0</v>
      </c>
      <c r="G1453" s="3">
        <v>0</v>
      </c>
      <c r="H1453" s="3">
        <v>0</v>
      </c>
      <c r="J1453" s="14">
        <v>0</v>
      </c>
      <c r="K1453" s="14">
        <v>0</v>
      </c>
      <c r="N1453" s="14">
        <v>0</v>
      </c>
      <c r="O1453" s="14">
        <v>0</v>
      </c>
      <c r="Q1453" s="12">
        <v>0</v>
      </c>
      <c r="R1453" s="12">
        <v>0</v>
      </c>
      <c r="T1453" s="12">
        <v>0</v>
      </c>
      <c r="U1453" s="12">
        <v>0</v>
      </c>
      <c r="W1453" s="12">
        <v>0</v>
      </c>
      <c r="X1453" s="12">
        <v>0</v>
      </c>
      <c r="Z1453" s="12">
        <v>0</v>
      </c>
      <c r="AA1453" s="12">
        <v>0</v>
      </c>
      <c r="AC1453" s="12">
        <v>0</v>
      </c>
      <c r="AD1453" s="12">
        <v>0</v>
      </c>
      <c r="AF1453" s="12">
        <v>0</v>
      </c>
      <c r="AG1453" s="12">
        <v>0</v>
      </c>
      <c r="AI1453" s="12">
        <v>0</v>
      </c>
      <c r="AJ1453" s="12">
        <v>0</v>
      </c>
      <c r="AL1453" s="12">
        <v>0</v>
      </c>
      <c r="AM1453" s="12">
        <v>0</v>
      </c>
      <c r="AO1453" s="12">
        <v>0</v>
      </c>
      <c r="AP1453" s="12">
        <v>0</v>
      </c>
      <c r="AR1453" s="12">
        <v>0</v>
      </c>
      <c r="AS1453" s="12">
        <v>0</v>
      </c>
      <c r="AU1453" s="12">
        <v>0</v>
      </c>
      <c r="AV1453" s="12">
        <v>0</v>
      </c>
      <c r="AX1453" s="12">
        <v>0</v>
      </c>
      <c r="AY1453" s="12">
        <v>0</v>
      </c>
    </row>
    <row r="1454" spans="2:51" x14ac:dyDescent="0.25">
      <c r="B1454" s="2">
        <v>0</v>
      </c>
      <c r="C1454" s="1">
        <v>0</v>
      </c>
      <c r="D1454" s="2">
        <v>0</v>
      </c>
      <c r="E1454" s="2">
        <v>0</v>
      </c>
      <c r="F1454" s="2">
        <v>0</v>
      </c>
      <c r="G1454" s="3">
        <v>0</v>
      </c>
      <c r="H1454" s="3">
        <v>0</v>
      </c>
      <c r="J1454" s="14">
        <v>0</v>
      </c>
      <c r="K1454" s="14">
        <v>0</v>
      </c>
      <c r="N1454" s="14">
        <v>0</v>
      </c>
      <c r="O1454" s="14">
        <v>0</v>
      </c>
      <c r="Q1454" s="12">
        <v>0</v>
      </c>
      <c r="R1454" s="12">
        <v>0</v>
      </c>
      <c r="T1454" s="12">
        <v>0</v>
      </c>
      <c r="U1454" s="12">
        <v>0</v>
      </c>
      <c r="W1454" s="12">
        <v>0</v>
      </c>
      <c r="X1454" s="12">
        <v>0</v>
      </c>
      <c r="Z1454" s="12">
        <v>0</v>
      </c>
      <c r="AA1454" s="12">
        <v>0</v>
      </c>
      <c r="AC1454" s="12">
        <v>0</v>
      </c>
      <c r="AD1454" s="12">
        <v>0</v>
      </c>
      <c r="AF1454" s="12">
        <v>0</v>
      </c>
      <c r="AG1454" s="12">
        <v>0</v>
      </c>
      <c r="AI1454" s="12">
        <v>0</v>
      </c>
      <c r="AJ1454" s="12">
        <v>0</v>
      </c>
      <c r="AL1454" s="12">
        <v>0</v>
      </c>
      <c r="AM1454" s="12">
        <v>0</v>
      </c>
      <c r="AO1454" s="12">
        <v>0</v>
      </c>
      <c r="AP1454" s="12">
        <v>0</v>
      </c>
      <c r="AR1454" s="12">
        <v>0</v>
      </c>
      <c r="AS1454" s="12">
        <v>0</v>
      </c>
      <c r="AU1454" s="12">
        <v>0</v>
      </c>
      <c r="AV1454" s="12">
        <v>0</v>
      </c>
      <c r="AX1454" s="12">
        <v>0</v>
      </c>
      <c r="AY1454" s="12">
        <v>0</v>
      </c>
    </row>
    <row r="1455" spans="2:51" x14ac:dyDescent="0.25">
      <c r="B1455" s="2">
        <v>0</v>
      </c>
      <c r="C1455" s="1">
        <v>0</v>
      </c>
      <c r="D1455" s="2">
        <v>0</v>
      </c>
      <c r="E1455" s="2">
        <v>0</v>
      </c>
      <c r="F1455" s="2">
        <v>0</v>
      </c>
      <c r="G1455" s="3">
        <v>0</v>
      </c>
      <c r="H1455" s="3">
        <v>0</v>
      </c>
      <c r="J1455" s="14">
        <v>0</v>
      </c>
      <c r="K1455" s="14">
        <v>0</v>
      </c>
      <c r="N1455" s="14">
        <v>0</v>
      </c>
      <c r="O1455" s="14">
        <v>0</v>
      </c>
      <c r="Q1455" s="12">
        <v>0</v>
      </c>
      <c r="R1455" s="12">
        <v>0</v>
      </c>
      <c r="T1455" s="12">
        <v>0</v>
      </c>
      <c r="U1455" s="12">
        <v>0</v>
      </c>
      <c r="W1455" s="12">
        <v>0</v>
      </c>
      <c r="X1455" s="12">
        <v>0</v>
      </c>
      <c r="Z1455" s="12">
        <v>0</v>
      </c>
      <c r="AA1455" s="12">
        <v>0</v>
      </c>
      <c r="AC1455" s="12">
        <v>0</v>
      </c>
      <c r="AD1455" s="12">
        <v>0</v>
      </c>
      <c r="AF1455" s="12">
        <v>0</v>
      </c>
      <c r="AG1455" s="12">
        <v>0</v>
      </c>
      <c r="AI1455" s="12">
        <v>0</v>
      </c>
      <c r="AJ1455" s="12">
        <v>0</v>
      </c>
      <c r="AL1455" s="12">
        <v>0</v>
      </c>
      <c r="AM1455" s="12">
        <v>0</v>
      </c>
      <c r="AO1455" s="12">
        <v>0</v>
      </c>
      <c r="AP1455" s="12">
        <v>0</v>
      </c>
      <c r="AR1455" s="12">
        <v>0</v>
      </c>
      <c r="AS1455" s="12">
        <v>0</v>
      </c>
      <c r="AU1455" s="12">
        <v>0</v>
      </c>
      <c r="AV1455" s="12">
        <v>0</v>
      </c>
      <c r="AX1455" s="12">
        <v>0</v>
      </c>
      <c r="AY1455" s="12">
        <v>0</v>
      </c>
    </row>
    <row r="1456" spans="2:51" x14ac:dyDescent="0.25">
      <c r="B1456" s="2">
        <v>0</v>
      </c>
      <c r="C1456" s="1">
        <v>0</v>
      </c>
      <c r="D1456" s="2">
        <v>0</v>
      </c>
      <c r="E1456" s="2">
        <v>0</v>
      </c>
      <c r="F1456" s="2">
        <v>0</v>
      </c>
      <c r="G1456" s="3">
        <v>0</v>
      </c>
      <c r="H1456" s="3">
        <v>0</v>
      </c>
      <c r="J1456" s="14">
        <v>0</v>
      </c>
      <c r="K1456" s="14">
        <v>0</v>
      </c>
      <c r="N1456" s="14">
        <v>0</v>
      </c>
      <c r="O1456" s="14">
        <v>0</v>
      </c>
      <c r="Q1456" s="12">
        <v>0</v>
      </c>
      <c r="R1456" s="12">
        <v>0</v>
      </c>
      <c r="T1456" s="12">
        <v>0</v>
      </c>
      <c r="U1456" s="12">
        <v>0</v>
      </c>
      <c r="W1456" s="12">
        <v>0</v>
      </c>
      <c r="X1456" s="12">
        <v>0</v>
      </c>
      <c r="Z1456" s="12">
        <v>0</v>
      </c>
      <c r="AA1456" s="12">
        <v>0</v>
      </c>
      <c r="AC1456" s="12">
        <v>0</v>
      </c>
      <c r="AD1456" s="12">
        <v>0</v>
      </c>
      <c r="AF1456" s="12">
        <v>0</v>
      </c>
      <c r="AG1456" s="12">
        <v>0</v>
      </c>
      <c r="AI1456" s="12">
        <v>0</v>
      </c>
      <c r="AJ1456" s="12">
        <v>0</v>
      </c>
      <c r="AL1456" s="12">
        <v>0</v>
      </c>
      <c r="AM1456" s="12">
        <v>0</v>
      </c>
      <c r="AO1456" s="12">
        <v>0</v>
      </c>
      <c r="AP1456" s="12">
        <v>0</v>
      </c>
      <c r="AR1456" s="12">
        <v>0</v>
      </c>
      <c r="AS1456" s="12">
        <v>0</v>
      </c>
      <c r="AU1456" s="12">
        <v>0</v>
      </c>
      <c r="AV1456" s="12">
        <v>0</v>
      </c>
      <c r="AX1456" s="12">
        <v>0</v>
      </c>
      <c r="AY1456" s="12">
        <v>0</v>
      </c>
    </row>
    <row r="1457" spans="2:51" x14ac:dyDescent="0.25">
      <c r="B1457" s="2">
        <v>0</v>
      </c>
      <c r="C1457" s="1">
        <v>0</v>
      </c>
      <c r="D1457" s="2">
        <v>0</v>
      </c>
      <c r="E1457" s="2">
        <v>0</v>
      </c>
      <c r="F1457" s="2">
        <v>0</v>
      </c>
      <c r="G1457" s="3">
        <v>0</v>
      </c>
      <c r="H1457" s="3">
        <v>0</v>
      </c>
      <c r="J1457" s="14">
        <v>0</v>
      </c>
      <c r="K1457" s="14">
        <v>0</v>
      </c>
      <c r="N1457" s="14">
        <v>0</v>
      </c>
      <c r="O1457" s="14">
        <v>0</v>
      </c>
      <c r="Q1457" s="12">
        <v>0</v>
      </c>
      <c r="R1457" s="12">
        <v>0</v>
      </c>
      <c r="T1457" s="12">
        <v>0</v>
      </c>
      <c r="U1457" s="12">
        <v>0</v>
      </c>
      <c r="W1457" s="12">
        <v>0</v>
      </c>
      <c r="X1457" s="12">
        <v>0</v>
      </c>
      <c r="Z1457" s="12">
        <v>0</v>
      </c>
      <c r="AA1457" s="12">
        <v>0</v>
      </c>
      <c r="AC1457" s="12">
        <v>0</v>
      </c>
      <c r="AD1457" s="12">
        <v>0</v>
      </c>
      <c r="AF1457" s="12">
        <v>0</v>
      </c>
      <c r="AG1457" s="12">
        <v>0</v>
      </c>
      <c r="AI1457" s="12">
        <v>0</v>
      </c>
      <c r="AJ1457" s="12">
        <v>0</v>
      </c>
      <c r="AL1457" s="12">
        <v>0</v>
      </c>
      <c r="AM1457" s="12">
        <v>0</v>
      </c>
      <c r="AO1457" s="12">
        <v>0</v>
      </c>
      <c r="AP1457" s="12">
        <v>0</v>
      </c>
      <c r="AR1457" s="12">
        <v>0</v>
      </c>
      <c r="AS1457" s="12">
        <v>0</v>
      </c>
      <c r="AU1457" s="12">
        <v>0</v>
      </c>
      <c r="AV1457" s="12">
        <v>0</v>
      </c>
      <c r="AX1457" s="12">
        <v>0</v>
      </c>
      <c r="AY1457" s="12">
        <v>0</v>
      </c>
    </row>
    <row r="1458" spans="2:51" x14ac:dyDescent="0.25">
      <c r="B1458" s="2">
        <v>0</v>
      </c>
      <c r="C1458" s="1">
        <v>0</v>
      </c>
      <c r="D1458" s="2">
        <v>0</v>
      </c>
      <c r="E1458" s="2">
        <v>0</v>
      </c>
      <c r="F1458" s="2">
        <v>0</v>
      </c>
      <c r="G1458" s="3">
        <v>0</v>
      </c>
      <c r="H1458" s="3">
        <v>0</v>
      </c>
      <c r="J1458" s="14">
        <v>0</v>
      </c>
      <c r="K1458" s="14">
        <v>0</v>
      </c>
      <c r="N1458" s="14">
        <v>0</v>
      </c>
      <c r="O1458" s="14">
        <v>0</v>
      </c>
      <c r="Q1458" s="12">
        <v>0</v>
      </c>
      <c r="R1458" s="12">
        <v>0</v>
      </c>
      <c r="T1458" s="12">
        <v>0</v>
      </c>
      <c r="U1458" s="12">
        <v>0</v>
      </c>
      <c r="W1458" s="12">
        <v>0</v>
      </c>
      <c r="X1458" s="12">
        <v>0</v>
      </c>
      <c r="Z1458" s="12">
        <v>0</v>
      </c>
      <c r="AA1458" s="12">
        <v>0</v>
      </c>
      <c r="AC1458" s="12">
        <v>0</v>
      </c>
      <c r="AD1458" s="12">
        <v>0</v>
      </c>
      <c r="AF1458" s="12">
        <v>0</v>
      </c>
      <c r="AG1458" s="12">
        <v>0</v>
      </c>
      <c r="AI1458" s="12">
        <v>0</v>
      </c>
      <c r="AJ1458" s="12">
        <v>0</v>
      </c>
      <c r="AL1458" s="12">
        <v>0</v>
      </c>
      <c r="AM1458" s="12">
        <v>0</v>
      </c>
      <c r="AO1458" s="12">
        <v>0</v>
      </c>
      <c r="AP1458" s="12">
        <v>0</v>
      </c>
      <c r="AR1458" s="12">
        <v>0</v>
      </c>
      <c r="AS1458" s="12">
        <v>0</v>
      </c>
      <c r="AU1458" s="12">
        <v>0</v>
      </c>
      <c r="AV1458" s="12">
        <v>0</v>
      </c>
      <c r="AX1458" s="12">
        <v>0</v>
      </c>
      <c r="AY1458" s="12">
        <v>0</v>
      </c>
    </row>
    <row r="1459" spans="2:51" x14ac:dyDescent="0.25">
      <c r="B1459" s="2">
        <v>0</v>
      </c>
      <c r="C1459" s="1">
        <v>0</v>
      </c>
      <c r="D1459" s="2">
        <v>0</v>
      </c>
      <c r="E1459" s="2">
        <v>0</v>
      </c>
      <c r="F1459" s="2">
        <v>0</v>
      </c>
      <c r="G1459" s="3">
        <v>0</v>
      </c>
      <c r="H1459" s="3">
        <v>0</v>
      </c>
      <c r="J1459" s="14">
        <v>0</v>
      </c>
      <c r="K1459" s="14">
        <v>0</v>
      </c>
      <c r="N1459" s="14">
        <v>0</v>
      </c>
      <c r="O1459" s="14">
        <v>0</v>
      </c>
      <c r="Q1459" s="12">
        <v>0</v>
      </c>
      <c r="R1459" s="12">
        <v>0</v>
      </c>
      <c r="T1459" s="12">
        <v>0</v>
      </c>
      <c r="U1459" s="12">
        <v>0</v>
      </c>
      <c r="W1459" s="12">
        <v>0</v>
      </c>
      <c r="X1459" s="12">
        <v>0</v>
      </c>
      <c r="Z1459" s="12">
        <v>0</v>
      </c>
      <c r="AA1459" s="12">
        <v>0</v>
      </c>
      <c r="AC1459" s="12">
        <v>0</v>
      </c>
      <c r="AD1459" s="12">
        <v>0</v>
      </c>
      <c r="AF1459" s="12">
        <v>0</v>
      </c>
      <c r="AG1459" s="12">
        <v>0</v>
      </c>
      <c r="AI1459" s="12">
        <v>0</v>
      </c>
      <c r="AJ1459" s="12">
        <v>0</v>
      </c>
      <c r="AL1459" s="12">
        <v>0</v>
      </c>
      <c r="AM1459" s="12">
        <v>0</v>
      </c>
      <c r="AO1459" s="12">
        <v>0</v>
      </c>
      <c r="AP1459" s="12">
        <v>0</v>
      </c>
      <c r="AR1459" s="12">
        <v>0</v>
      </c>
      <c r="AS1459" s="12">
        <v>0</v>
      </c>
      <c r="AU1459" s="12">
        <v>0</v>
      </c>
      <c r="AV1459" s="12">
        <v>0</v>
      </c>
      <c r="AX1459" s="12">
        <v>0</v>
      </c>
      <c r="AY1459" s="12">
        <v>0</v>
      </c>
    </row>
    <row r="1460" spans="2:51" x14ac:dyDescent="0.25">
      <c r="B1460" s="2">
        <v>0</v>
      </c>
      <c r="C1460" s="1">
        <v>0</v>
      </c>
      <c r="D1460" s="2">
        <v>0</v>
      </c>
      <c r="E1460" s="2">
        <v>0</v>
      </c>
      <c r="F1460" s="2">
        <v>0</v>
      </c>
      <c r="G1460" s="3">
        <v>0</v>
      </c>
      <c r="H1460" s="3">
        <v>0</v>
      </c>
      <c r="J1460" s="14">
        <v>0</v>
      </c>
      <c r="K1460" s="14">
        <v>0</v>
      </c>
      <c r="N1460" s="14">
        <v>0</v>
      </c>
      <c r="O1460" s="14">
        <v>0</v>
      </c>
      <c r="Q1460" s="12">
        <v>0</v>
      </c>
      <c r="R1460" s="12">
        <v>0</v>
      </c>
      <c r="T1460" s="12">
        <v>0</v>
      </c>
      <c r="U1460" s="12">
        <v>0</v>
      </c>
      <c r="W1460" s="12">
        <v>0</v>
      </c>
      <c r="X1460" s="12">
        <v>0</v>
      </c>
      <c r="Z1460" s="12">
        <v>0</v>
      </c>
      <c r="AA1460" s="12">
        <v>0</v>
      </c>
      <c r="AC1460" s="12">
        <v>0</v>
      </c>
      <c r="AD1460" s="12">
        <v>0</v>
      </c>
      <c r="AF1460" s="12">
        <v>0</v>
      </c>
      <c r="AG1460" s="12">
        <v>0</v>
      </c>
      <c r="AI1460" s="12">
        <v>0</v>
      </c>
      <c r="AJ1460" s="12">
        <v>0</v>
      </c>
      <c r="AL1460" s="12">
        <v>0</v>
      </c>
      <c r="AM1460" s="12">
        <v>0</v>
      </c>
      <c r="AO1460" s="12">
        <v>0</v>
      </c>
      <c r="AP1460" s="12">
        <v>0</v>
      </c>
      <c r="AR1460" s="12">
        <v>0</v>
      </c>
      <c r="AS1460" s="12">
        <v>0</v>
      </c>
      <c r="AU1460" s="12">
        <v>0</v>
      </c>
      <c r="AV1460" s="12">
        <v>0</v>
      </c>
      <c r="AX1460" s="12">
        <v>0</v>
      </c>
      <c r="AY1460" s="12">
        <v>0</v>
      </c>
    </row>
    <row r="1461" spans="2:51" x14ac:dyDescent="0.25">
      <c r="B1461" s="2">
        <v>0</v>
      </c>
      <c r="C1461" s="1">
        <v>0</v>
      </c>
      <c r="D1461" s="2">
        <v>0</v>
      </c>
      <c r="E1461" s="2">
        <v>0</v>
      </c>
      <c r="F1461" s="2">
        <v>0</v>
      </c>
      <c r="G1461" s="3">
        <v>0</v>
      </c>
      <c r="H1461" s="3">
        <v>0</v>
      </c>
      <c r="J1461" s="14">
        <v>0</v>
      </c>
      <c r="K1461" s="14">
        <v>0</v>
      </c>
      <c r="N1461" s="14">
        <v>0</v>
      </c>
      <c r="O1461" s="14">
        <v>0</v>
      </c>
      <c r="Q1461" s="12">
        <v>0</v>
      </c>
      <c r="R1461" s="12">
        <v>0</v>
      </c>
      <c r="T1461" s="12">
        <v>0</v>
      </c>
      <c r="U1461" s="12">
        <v>0</v>
      </c>
      <c r="W1461" s="12">
        <v>0</v>
      </c>
      <c r="X1461" s="12">
        <v>0</v>
      </c>
      <c r="Z1461" s="12">
        <v>0</v>
      </c>
      <c r="AA1461" s="12">
        <v>0</v>
      </c>
      <c r="AC1461" s="12">
        <v>0</v>
      </c>
      <c r="AD1461" s="12">
        <v>0</v>
      </c>
      <c r="AF1461" s="12">
        <v>0</v>
      </c>
      <c r="AG1461" s="12">
        <v>0</v>
      </c>
      <c r="AI1461" s="12">
        <v>0</v>
      </c>
      <c r="AJ1461" s="12">
        <v>0</v>
      </c>
      <c r="AL1461" s="12">
        <v>0</v>
      </c>
      <c r="AM1461" s="12">
        <v>0</v>
      </c>
      <c r="AO1461" s="12">
        <v>0</v>
      </c>
      <c r="AP1461" s="12">
        <v>0</v>
      </c>
      <c r="AR1461" s="12">
        <v>0</v>
      </c>
      <c r="AS1461" s="12">
        <v>0</v>
      </c>
      <c r="AU1461" s="12">
        <v>0</v>
      </c>
      <c r="AV1461" s="12">
        <v>0</v>
      </c>
      <c r="AX1461" s="12">
        <v>0</v>
      </c>
      <c r="AY1461" s="12">
        <v>0</v>
      </c>
    </row>
    <row r="1462" spans="2:51" x14ac:dyDescent="0.25">
      <c r="B1462" s="2">
        <v>0</v>
      </c>
      <c r="C1462" s="1">
        <v>0</v>
      </c>
      <c r="D1462" s="2">
        <v>0</v>
      </c>
      <c r="E1462" s="2">
        <v>0</v>
      </c>
      <c r="F1462" s="2">
        <v>0</v>
      </c>
      <c r="G1462" s="3">
        <v>0</v>
      </c>
      <c r="H1462" s="3">
        <v>0</v>
      </c>
      <c r="J1462" s="14">
        <v>0</v>
      </c>
      <c r="K1462" s="14">
        <v>0</v>
      </c>
      <c r="N1462" s="14">
        <v>0</v>
      </c>
      <c r="O1462" s="14">
        <v>0</v>
      </c>
      <c r="Q1462" s="12">
        <v>0</v>
      </c>
      <c r="R1462" s="12">
        <v>0</v>
      </c>
      <c r="T1462" s="12">
        <v>0</v>
      </c>
      <c r="U1462" s="12">
        <v>0</v>
      </c>
      <c r="W1462" s="12">
        <v>0</v>
      </c>
      <c r="X1462" s="12">
        <v>0</v>
      </c>
      <c r="Z1462" s="12">
        <v>0</v>
      </c>
      <c r="AA1462" s="12">
        <v>0</v>
      </c>
      <c r="AC1462" s="12">
        <v>0</v>
      </c>
      <c r="AD1462" s="12">
        <v>0</v>
      </c>
      <c r="AF1462" s="12">
        <v>0</v>
      </c>
      <c r="AG1462" s="12">
        <v>0</v>
      </c>
      <c r="AI1462" s="12">
        <v>0</v>
      </c>
      <c r="AJ1462" s="12">
        <v>0</v>
      </c>
      <c r="AL1462" s="12">
        <v>0</v>
      </c>
      <c r="AM1462" s="12">
        <v>0</v>
      </c>
      <c r="AO1462" s="12">
        <v>0</v>
      </c>
      <c r="AP1462" s="12">
        <v>0</v>
      </c>
      <c r="AR1462" s="12">
        <v>0</v>
      </c>
      <c r="AS1462" s="12">
        <v>0</v>
      </c>
      <c r="AU1462" s="12">
        <v>0</v>
      </c>
      <c r="AV1462" s="12">
        <v>0</v>
      </c>
      <c r="AX1462" s="12">
        <v>0</v>
      </c>
      <c r="AY1462" s="12">
        <v>0</v>
      </c>
    </row>
    <row r="1463" spans="2:51" x14ac:dyDescent="0.25">
      <c r="B1463" s="2">
        <v>0</v>
      </c>
      <c r="C1463" s="1">
        <v>0</v>
      </c>
      <c r="D1463" s="2">
        <v>0</v>
      </c>
      <c r="E1463" s="2">
        <v>0</v>
      </c>
      <c r="F1463" s="2">
        <v>0</v>
      </c>
      <c r="G1463" s="3">
        <v>0</v>
      </c>
      <c r="H1463" s="3">
        <v>0</v>
      </c>
      <c r="J1463" s="14">
        <v>0</v>
      </c>
      <c r="K1463" s="14">
        <v>0</v>
      </c>
      <c r="N1463" s="14">
        <v>0</v>
      </c>
      <c r="O1463" s="14">
        <v>0</v>
      </c>
      <c r="Q1463" s="12">
        <v>0</v>
      </c>
      <c r="R1463" s="12">
        <v>0</v>
      </c>
      <c r="T1463" s="12">
        <v>0</v>
      </c>
      <c r="U1463" s="12">
        <v>0</v>
      </c>
      <c r="W1463" s="12">
        <v>0</v>
      </c>
      <c r="X1463" s="12">
        <v>0</v>
      </c>
      <c r="Z1463" s="12">
        <v>0</v>
      </c>
      <c r="AA1463" s="12">
        <v>0</v>
      </c>
      <c r="AC1463" s="12">
        <v>0</v>
      </c>
      <c r="AD1463" s="12">
        <v>0</v>
      </c>
      <c r="AF1463" s="12">
        <v>0</v>
      </c>
      <c r="AG1463" s="12">
        <v>0</v>
      </c>
      <c r="AI1463" s="12">
        <v>0</v>
      </c>
      <c r="AJ1463" s="12">
        <v>0</v>
      </c>
      <c r="AL1463" s="12">
        <v>0</v>
      </c>
      <c r="AM1463" s="12">
        <v>0</v>
      </c>
      <c r="AO1463" s="12">
        <v>0</v>
      </c>
      <c r="AP1463" s="12">
        <v>0</v>
      </c>
      <c r="AR1463" s="12">
        <v>0</v>
      </c>
      <c r="AS1463" s="12">
        <v>0</v>
      </c>
      <c r="AU1463" s="12">
        <v>0</v>
      </c>
      <c r="AV1463" s="12">
        <v>0</v>
      </c>
      <c r="AX1463" s="12">
        <v>0</v>
      </c>
      <c r="AY1463" s="12">
        <v>0</v>
      </c>
    </row>
    <row r="1464" spans="2:51" x14ac:dyDescent="0.25">
      <c r="B1464" s="2">
        <v>0</v>
      </c>
      <c r="C1464" s="1">
        <v>0</v>
      </c>
      <c r="D1464" s="2">
        <v>0</v>
      </c>
      <c r="E1464" s="2">
        <v>0</v>
      </c>
      <c r="F1464" s="2">
        <v>0</v>
      </c>
      <c r="G1464" s="3">
        <v>0</v>
      </c>
      <c r="H1464" s="3">
        <v>0</v>
      </c>
      <c r="J1464" s="14">
        <v>0</v>
      </c>
      <c r="K1464" s="14">
        <v>0</v>
      </c>
      <c r="N1464" s="14">
        <v>0</v>
      </c>
      <c r="O1464" s="14">
        <v>0</v>
      </c>
      <c r="Q1464" s="12">
        <v>0</v>
      </c>
      <c r="R1464" s="12">
        <v>0</v>
      </c>
      <c r="T1464" s="12">
        <v>0</v>
      </c>
      <c r="U1464" s="12">
        <v>0</v>
      </c>
      <c r="W1464" s="12">
        <v>0</v>
      </c>
      <c r="X1464" s="12">
        <v>0</v>
      </c>
      <c r="Z1464" s="12">
        <v>0</v>
      </c>
      <c r="AA1464" s="12">
        <v>0</v>
      </c>
      <c r="AC1464" s="12">
        <v>0</v>
      </c>
      <c r="AD1464" s="12">
        <v>0</v>
      </c>
      <c r="AF1464" s="12">
        <v>0</v>
      </c>
      <c r="AG1464" s="12">
        <v>0</v>
      </c>
      <c r="AI1464" s="12">
        <v>0</v>
      </c>
      <c r="AJ1464" s="12">
        <v>0</v>
      </c>
      <c r="AL1464" s="12">
        <v>0</v>
      </c>
      <c r="AM1464" s="12">
        <v>0</v>
      </c>
      <c r="AO1464" s="12">
        <v>0</v>
      </c>
      <c r="AP1464" s="12">
        <v>0</v>
      </c>
      <c r="AR1464" s="12">
        <v>0</v>
      </c>
      <c r="AS1464" s="12">
        <v>0</v>
      </c>
      <c r="AU1464" s="12">
        <v>0</v>
      </c>
      <c r="AV1464" s="12">
        <v>0</v>
      </c>
      <c r="AX1464" s="12">
        <v>0</v>
      </c>
      <c r="AY1464" s="12">
        <v>0</v>
      </c>
    </row>
    <row r="1465" spans="2:51" x14ac:dyDescent="0.25">
      <c r="B1465" s="2">
        <v>0</v>
      </c>
      <c r="C1465" s="1">
        <v>0</v>
      </c>
      <c r="D1465" s="2">
        <v>0</v>
      </c>
      <c r="E1465" s="2">
        <v>0</v>
      </c>
      <c r="F1465" s="2">
        <v>0</v>
      </c>
      <c r="G1465" s="3">
        <v>0</v>
      </c>
      <c r="H1465" s="3">
        <v>0</v>
      </c>
      <c r="J1465" s="14">
        <v>0</v>
      </c>
      <c r="K1465" s="14">
        <v>0</v>
      </c>
      <c r="N1465" s="14">
        <v>0</v>
      </c>
      <c r="O1465" s="14">
        <v>0</v>
      </c>
      <c r="Q1465" s="12">
        <v>0</v>
      </c>
      <c r="R1465" s="12">
        <v>0</v>
      </c>
      <c r="T1465" s="12">
        <v>0</v>
      </c>
      <c r="U1465" s="12">
        <v>0</v>
      </c>
      <c r="W1465" s="12">
        <v>0</v>
      </c>
      <c r="X1465" s="12">
        <v>0</v>
      </c>
      <c r="Z1465" s="12">
        <v>0</v>
      </c>
      <c r="AA1465" s="12">
        <v>0</v>
      </c>
      <c r="AC1465" s="12">
        <v>0</v>
      </c>
      <c r="AD1465" s="12">
        <v>0</v>
      </c>
      <c r="AF1465" s="12">
        <v>0</v>
      </c>
      <c r="AG1465" s="12">
        <v>0</v>
      </c>
      <c r="AI1465" s="12">
        <v>0</v>
      </c>
      <c r="AJ1465" s="12">
        <v>0</v>
      </c>
      <c r="AL1465" s="12">
        <v>0</v>
      </c>
      <c r="AM1465" s="12">
        <v>0</v>
      </c>
      <c r="AO1465" s="12">
        <v>0</v>
      </c>
      <c r="AP1465" s="12">
        <v>0</v>
      </c>
      <c r="AR1465" s="12">
        <v>0</v>
      </c>
      <c r="AS1465" s="12">
        <v>0</v>
      </c>
      <c r="AU1465" s="12">
        <v>0</v>
      </c>
      <c r="AV1465" s="12">
        <v>0</v>
      </c>
      <c r="AX1465" s="12">
        <v>0</v>
      </c>
      <c r="AY1465" s="12">
        <v>0</v>
      </c>
    </row>
    <row r="1466" spans="2:51" x14ac:dyDescent="0.25">
      <c r="B1466" s="2">
        <v>0</v>
      </c>
      <c r="C1466" s="1">
        <v>0</v>
      </c>
      <c r="D1466" s="2">
        <v>0</v>
      </c>
      <c r="E1466" s="2">
        <v>0</v>
      </c>
      <c r="F1466" s="2">
        <v>0</v>
      </c>
      <c r="G1466" s="3">
        <v>0</v>
      </c>
      <c r="H1466" s="3">
        <v>0</v>
      </c>
      <c r="J1466" s="14">
        <v>0</v>
      </c>
      <c r="K1466" s="14">
        <v>0</v>
      </c>
      <c r="N1466" s="14">
        <v>0</v>
      </c>
      <c r="O1466" s="14">
        <v>0</v>
      </c>
      <c r="Q1466" s="12">
        <v>0</v>
      </c>
      <c r="R1466" s="12">
        <v>0</v>
      </c>
      <c r="T1466" s="12">
        <v>0</v>
      </c>
      <c r="U1466" s="12">
        <v>0</v>
      </c>
      <c r="W1466" s="12">
        <v>0</v>
      </c>
      <c r="X1466" s="12">
        <v>0</v>
      </c>
      <c r="Z1466" s="12">
        <v>0</v>
      </c>
      <c r="AA1466" s="12">
        <v>0</v>
      </c>
      <c r="AC1466" s="12">
        <v>0</v>
      </c>
      <c r="AD1466" s="12">
        <v>0</v>
      </c>
      <c r="AF1466" s="12">
        <v>0</v>
      </c>
      <c r="AG1466" s="12">
        <v>0</v>
      </c>
      <c r="AI1466" s="12">
        <v>0</v>
      </c>
      <c r="AJ1466" s="12">
        <v>0</v>
      </c>
      <c r="AL1466" s="12">
        <v>0</v>
      </c>
      <c r="AM1466" s="12">
        <v>0</v>
      </c>
      <c r="AO1466" s="12">
        <v>0</v>
      </c>
      <c r="AP1466" s="12">
        <v>0</v>
      </c>
      <c r="AR1466" s="12">
        <v>0</v>
      </c>
      <c r="AS1466" s="12">
        <v>0</v>
      </c>
      <c r="AU1466" s="12">
        <v>0</v>
      </c>
      <c r="AV1466" s="12">
        <v>0</v>
      </c>
      <c r="AX1466" s="12">
        <v>0</v>
      </c>
      <c r="AY1466" s="12">
        <v>0</v>
      </c>
    </row>
    <row r="1467" spans="2:51" x14ac:dyDescent="0.25">
      <c r="B1467" s="2">
        <v>0</v>
      </c>
      <c r="C1467" s="1">
        <v>0</v>
      </c>
      <c r="D1467" s="2">
        <v>0</v>
      </c>
      <c r="E1467" s="2">
        <v>0</v>
      </c>
      <c r="F1467" s="2">
        <v>0</v>
      </c>
      <c r="G1467" s="3">
        <v>0</v>
      </c>
      <c r="H1467" s="3">
        <v>0</v>
      </c>
      <c r="J1467" s="14">
        <v>0</v>
      </c>
      <c r="K1467" s="14">
        <v>0</v>
      </c>
      <c r="N1467" s="14">
        <v>0</v>
      </c>
      <c r="O1467" s="14">
        <v>0</v>
      </c>
      <c r="Q1467" s="12">
        <v>0</v>
      </c>
      <c r="R1467" s="12">
        <v>0</v>
      </c>
      <c r="T1467" s="12">
        <v>0</v>
      </c>
      <c r="U1467" s="12">
        <v>0</v>
      </c>
      <c r="W1467" s="12">
        <v>0</v>
      </c>
      <c r="X1467" s="12">
        <v>0</v>
      </c>
      <c r="Z1467" s="12">
        <v>0</v>
      </c>
      <c r="AA1467" s="12">
        <v>0</v>
      </c>
      <c r="AC1467" s="12">
        <v>0</v>
      </c>
      <c r="AD1467" s="12">
        <v>0</v>
      </c>
      <c r="AF1467" s="12">
        <v>0</v>
      </c>
      <c r="AG1467" s="12">
        <v>0</v>
      </c>
      <c r="AI1467" s="12">
        <v>0</v>
      </c>
      <c r="AJ1467" s="12">
        <v>0</v>
      </c>
      <c r="AL1467" s="12">
        <v>0</v>
      </c>
      <c r="AM1467" s="12">
        <v>0</v>
      </c>
      <c r="AO1467" s="12">
        <v>0</v>
      </c>
      <c r="AP1467" s="12">
        <v>0</v>
      </c>
      <c r="AR1467" s="12">
        <v>0</v>
      </c>
      <c r="AS1467" s="12">
        <v>0</v>
      </c>
      <c r="AU1467" s="12">
        <v>0</v>
      </c>
      <c r="AV1467" s="12">
        <v>0</v>
      </c>
      <c r="AX1467" s="12">
        <v>0</v>
      </c>
      <c r="AY1467" s="12">
        <v>0</v>
      </c>
    </row>
    <row r="1468" spans="2:51" x14ac:dyDescent="0.25">
      <c r="B1468" s="2">
        <v>0</v>
      </c>
      <c r="C1468" s="1">
        <v>0</v>
      </c>
      <c r="D1468" s="2">
        <v>0</v>
      </c>
      <c r="E1468" s="2">
        <v>0</v>
      </c>
      <c r="F1468" s="2">
        <v>0</v>
      </c>
      <c r="G1468" s="3">
        <v>0</v>
      </c>
      <c r="H1468" s="3">
        <v>0</v>
      </c>
      <c r="J1468" s="14">
        <v>0</v>
      </c>
      <c r="K1468" s="14">
        <v>0</v>
      </c>
      <c r="N1468" s="14">
        <v>0</v>
      </c>
      <c r="O1468" s="14">
        <v>0</v>
      </c>
      <c r="Q1468" s="12">
        <v>0</v>
      </c>
      <c r="R1468" s="12">
        <v>0</v>
      </c>
      <c r="T1468" s="12">
        <v>0</v>
      </c>
      <c r="U1468" s="12">
        <v>0</v>
      </c>
      <c r="W1468" s="12">
        <v>0</v>
      </c>
      <c r="X1468" s="12">
        <v>0</v>
      </c>
      <c r="Z1468" s="12">
        <v>0</v>
      </c>
      <c r="AA1468" s="12">
        <v>0</v>
      </c>
      <c r="AC1468" s="12">
        <v>0</v>
      </c>
      <c r="AD1468" s="12">
        <v>0</v>
      </c>
      <c r="AF1468" s="12">
        <v>0</v>
      </c>
      <c r="AG1468" s="12">
        <v>0</v>
      </c>
      <c r="AI1468" s="12">
        <v>0</v>
      </c>
      <c r="AJ1468" s="12">
        <v>0</v>
      </c>
      <c r="AL1468" s="12">
        <v>0</v>
      </c>
      <c r="AM1468" s="12">
        <v>0</v>
      </c>
      <c r="AO1468" s="12">
        <v>0</v>
      </c>
      <c r="AP1468" s="12">
        <v>0</v>
      </c>
      <c r="AR1468" s="12">
        <v>0</v>
      </c>
      <c r="AS1468" s="12">
        <v>0</v>
      </c>
      <c r="AU1468" s="12">
        <v>0</v>
      </c>
      <c r="AV1468" s="12">
        <v>0</v>
      </c>
      <c r="AX1468" s="12">
        <v>0</v>
      </c>
      <c r="AY1468" s="12">
        <v>0</v>
      </c>
    </row>
    <row r="1469" spans="2:51" x14ac:dyDescent="0.25">
      <c r="B1469" s="2">
        <v>0</v>
      </c>
      <c r="C1469" s="1">
        <v>0</v>
      </c>
      <c r="D1469" s="2">
        <v>0</v>
      </c>
      <c r="E1469" s="2">
        <v>0</v>
      </c>
      <c r="F1469" s="2">
        <v>0</v>
      </c>
      <c r="G1469" s="3">
        <v>0</v>
      </c>
      <c r="H1469" s="3">
        <v>0</v>
      </c>
      <c r="J1469" s="14">
        <v>0</v>
      </c>
      <c r="K1469" s="14">
        <v>0</v>
      </c>
      <c r="N1469" s="14">
        <v>0</v>
      </c>
      <c r="O1469" s="14">
        <v>0</v>
      </c>
      <c r="Q1469" s="12">
        <v>0</v>
      </c>
      <c r="R1469" s="12">
        <v>0</v>
      </c>
      <c r="T1469" s="12">
        <v>0</v>
      </c>
      <c r="U1469" s="12">
        <v>0</v>
      </c>
      <c r="W1469" s="12">
        <v>0</v>
      </c>
      <c r="X1469" s="12">
        <v>0</v>
      </c>
      <c r="Z1469" s="12">
        <v>0</v>
      </c>
      <c r="AA1469" s="12">
        <v>0</v>
      </c>
      <c r="AC1469" s="12">
        <v>0</v>
      </c>
      <c r="AD1469" s="12">
        <v>0</v>
      </c>
      <c r="AF1469" s="12">
        <v>0</v>
      </c>
      <c r="AG1469" s="12">
        <v>0</v>
      </c>
      <c r="AI1469" s="12">
        <v>0</v>
      </c>
      <c r="AJ1469" s="12">
        <v>0</v>
      </c>
      <c r="AL1469" s="12">
        <v>0</v>
      </c>
      <c r="AM1469" s="12">
        <v>0</v>
      </c>
      <c r="AO1469" s="12">
        <v>0</v>
      </c>
      <c r="AP1469" s="12">
        <v>0</v>
      </c>
      <c r="AR1469" s="12">
        <v>0</v>
      </c>
      <c r="AS1469" s="12">
        <v>0</v>
      </c>
      <c r="AU1469" s="12">
        <v>0</v>
      </c>
      <c r="AV1469" s="12">
        <v>0</v>
      </c>
      <c r="AX1469" s="12">
        <v>0</v>
      </c>
      <c r="AY1469" s="12">
        <v>0</v>
      </c>
    </row>
    <row r="1470" spans="2:51" x14ac:dyDescent="0.25">
      <c r="B1470" s="2">
        <v>0</v>
      </c>
      <c r="C1470" s="1">
        <v>0</v>
      </c>
      <c r="D1470" s="2">
        <v>0</v>
      </c>
      <c r="E1470" s="2">
        <v>0</v>
      </c>
      <c r="F1470" s="2">
        <v>0</v>
      </c>
      <c r="G1470" s="3">
        <v>0</v>
      </c>
      <c r="H1470" s="3">
        <v>0</v>
      </c>
      <c r="J1470" s="14">
        <v>0</v>
      </c>
      <c r="K1470" s="14">
        <v>0</v>
      </c>
      <c r="N1470" s="14">
        <v>0</v>
      </c>
      <c r="O1470" s="14">
        <v>0</v>
      </c>
      <c r="Q1470" s="12">
        <v>0</v>
      </c>
      <c r="R1470" s="12">
        <v>0</v>
      </c>
      <c r="T1470" s="12">
        <v>0</v>
      </c>
      <c r="U1470" s="12">
        <v>0</v>
      </c>
      <c r="W1470" s="12">
        <v>0</v>
      </c>
      <c r="X1470" s="12">
        <v>0</v>
      </c>
      <c r="Z1470" s="12">
        <v>0</v>
      </c>
      <c r="AA1470" s="12">
        <v>0</v>
      </c>
      <c r="AC1470" s="12">
        <v>0</v>
      </c>
      <c r="AD1470" s="12">
        <v>0</v>
      </c>
      <c r="AF1470" s="12">
        <v>0</v>
      </c>
      <c r="AG1470" s="12">
        <v>0</v>
      </c>
      <c r="AI1470" s="12">
        <v>0</v>
      </c>
      <c r="AJ1470" s="12">
        <v>0</v>
      </c>
      <c r="AL1470" s="12">
        <v>0</v>
      </c>
      <c r="AM1470" s="12">
        <v>0</v>
      </c>
      <c r="AO1470" s="12">
        <v>0</v>
      </c>
      <c r="AP1470" s="12">
        <v>0</v>
      </c>
      <c r="AR1470" s="12">
        <v>0</v>
      </c>
      <c r="AS1470" s="12">
        <v>0</v>
      </c>
      <c r="AU1470" s="12">
        <v>0</v>
      </c>
      <c r="AV1470" s="12">
        <v>0</v>
      </c>
      <c r="AX1470" s="12">
        <v>0</v>
      </c>
      <c r="AY1470" s="12">
        <v>0</v>
      </c>
    </row>
    <row r="1471" spans="2:51" x14ac:dyDescent="0.25">
      <c r="B1471" s="2">
        <v>0</v>
      </c>
      <c r="C1471" s="1">
        <v>0</v>
      </c>
      <c r="D1471" s="2">
        <v>0</v>
      </c>
      <c r="E1471" s="2">
        <v>0</v>
      </c>
      <c r="F1471" s="2">
        <v>0</v>
      </c>
      <c r="G1471" s="3">
        <v>0</v>
      </c>
      <c r="H1471" s="3">
        <v>0</v>
      </c>
      <c r="J1471" s="14">
        <v>0</v>
      </c>
      <c r="K1471" s="14">
        <v>0</v>
      </c>
      <c r="N1471" s="14">
        <v>0</v>
      </c>
      <c r="O1471" s="14">
        <v>0</v>
      </c>
      <c r="Q1471" s="12">
        <v>0</v>
      </c>
      <c r="R1471" s="12">
        <v>0</v>
      </c>
      <c r="T1471" s="12">
        <v>0</v>
      </c>
      <c r="U1471" s="12">
        <v>0</v>
      </c>
      <c r="W1471" s="12">
        <v>0</v>
      </c>
      <c r="X1471" s="12">
        <v>0</v>
      </c>
      <c r="Z1471" s="12">
        <v>0</v>
      </c>
      <c r="AA1471" s="12">
        <v>0</v>
      </c>
      <c r="AC1471" s="12">
        <v>0</v>
      </c>
      <c r="AD1471" s="12">
        <v>0</v>
      </c>
      <c r="AF1471" s="12">
        <v>0</v>
      </c>
      <c r="AG1471" s="12">
        <v>0</v>
      </c>
      <c r="AI1471" s="12">
        <v>0</v>
      </c>
      <c r="AJ1471" s="12">
        <v>0</v>
      </c>
      <c r="AL1471" s="12">
        <v>0</v>
      </c>
      <c r="AM1471" s="12">
        <v>0</v>
      </c>
      <c r="AO1471" s="12">
        <v>0</v>
      </c>
      <c r="AP1471" s="12">
        <v>0</v>
      </c>
      <c r="AR1471" s="12">
        <v>0</v>
      </c>
      <c r="AS1471" s="12">
        <v>0</v>
      </c>
      <c r="AU1471" s="12">
        <v>0</v>
      </c>
      <c r="AV1471" s="12">
        <v>0</v>
      </c>
      <c r="AX1471" s="12">
        <v>0</v>
      </c>
      <c r="AY1471" s="12">
        <v>0</v>
      </c>
    </row>
    <row r="1472" spans="2:51" x14ac:dyDescent="0.25">
      <c r="B1472" s="2">
        <v>0</v>
      </c>
      <c r="C1472" s="1">
        <v>0</v>
      </c>
      <c r="D1472" s="2">
        <v>0</v>
      </c>
      <c r="E1472" s="2">
        <v>0</v>
      </c>
      <c r="F1472" s="2">
        <v>0</v>
      </c>
      <c r="G1472" s="3">
        <v>0</v>
      </c>
      <c r="H1472" s="3">
        <v>0</v>
      </c>
      <c r="J1472" s="14">
        <v>0</v>
      </c>
      <c r="K1472" s="14">
        <v>0</v>
      </c>
      <c r="N1472" s="14">
        <v>0</v>
      </c>
      <c r="O1472" s="14">
        <v>0</v>
      </c>
      <c r="Q1472" s="12">
        <v>0</v>
      </c>
      <c r="R1472" s="12">
        <v>0</v>
      </c>
      <c r="T1472" s="12">
        <v>0</v>
      </c>
      <c r="U1472" s="12">
        <v>0</v>
      </c>
      <c r="W1472" s="12">
        <v>0</v>
      </c>
      <c r="X1472" s="12">
        <v>0</v>
      </c>
      <c r="Z1472" s="12">
        <v>0</v>
      </c>
      <c r="AA1472" s="12">
        <v>0</v>
      </c>
      <c r="AC1472" s="12">
        <v>0</v>
      </c>
      <c r="AD1472" s="12">
        <v>0</v>
      </c>
      <c r="AF1472" s="12">
        <v>0</v>
      </c>
      <c r="AG1472" s="12">
        <v>0</v>
      </c>
      <c r="AI1472" s="12">
        <v>0</v>
      </c>
      <c r="AJ1472" s="12">
        <v>0</v>
      </c>
      <c r="AL1472" s="12">
        <v>0</v>
      </c>
      <c r="AM1472" s="12">
        <v>0</v>
      </c>
      <c r="AO1472" s="12">
        <v>0</v>
      </c>
      <c r="AP1472" s="12">
        <v>0</v>
      </c>
      <c r="AR1472" s="12">
        <v>0</v>
      </c>
      <c r="AS1472" s="12">
        <v>0</v>
      </c>
      <c r="AU1472" s="12">
        <v>0</v>
      </c>
      <c r="AV1472" s="12">
        <v>0</v>
      </c>
      <c r="AX1472" s="12">
        <v>0</v>
      </c>
      <c r="AY1472" s="12">
        <v>0</v>
      </c>
    </row>
    <row r="1473" spans="2:51" x14ac:dyDescent="0.25">
      <c r="B1473" s="2">
        <v>0</v>
      </c>
      <c r="C1473" s="1">
        <v>0</v>
      </c>
      <c r="D1473" s="2">
        <v>0</v>
      </c>
      <c r="E1473" s="2">
        <v>0</v>
      </c>
      <c r="F1473" s="2">
        <v>0</v>
      </c>
      <c r="G1473" s="3">
        <v>0</v>
      </c>
      <c r="H1473" s="3">
        <v>0</v>
      </c>
      <c r="J1473" s="14">
        <v>0</v>
      </c>
      <c r="K1473" s="14">
        <v>0</v>
      </c>
      <c r="N1473" s="14">
        <v>0</v>
      </c>
      <c r="O1473" s="14">
        <v>0</v>
      </c>
      <c r="Q1473" s="12">
        <v>0</v>
      </c>
      <c r="R1473" s="12">
        <v>0</v>
      </c>
      <c r="T1473" s="12">
        <v>0</v>
      </c>
      <c r="U1473" s="12">
        <v>0</v>
      </c>
      <c r="W1473" s="12">
        <v>0</v>
      </c>
      <c r="X1473" s="12">
        <v>0</v>
      </c>
      <c r="Z1473" s="12">
        <v>0</v>
      </c>
      <c r="AA1473" s="12">
        <v>0</v>
      </c>
      <c r="AC1473" s="12">
        <v>0</v>
      </c>
      <c r="AD1473" s="12">
        <v>0</v>
      </c>
      <c r="AF1473" s="12">
        <v>0</v>
      </c>
      <c r="AG1473" s="12">
        <v>0</v>
      </c>
      <c r="AI1473" s="12">
        <v>0</v>
      </c>
      <c r="AJ1473" s="12">
        <v>0</v>
      </c>
      <c r="AL1473" s="12">
        <v>0</v>
      </c>
      <c r="AM1473" s="12">
        <v>0</v>
      </c>
      <c r="AO1473" s="12">
        <v>0</v>
      </c>
      <c r="AP1473" s="12">
        <v>0</v>
      </c>
      <c r="AR1473" s="12">
        <v>0</v>
      </c>
      <c r="AS1473" s="12">
        <v>0</v>
      </c>
      <c r="AU1473" s="12">
        <v>0</v>
      </c>
      <c r="AV1473" s="12">
        <v>0</v>
      </c>
      <c r="AX1473" s="12">
        <v>0</v>
      </c>
      <c r="AY1473" s="12">
        <v>0</v>
      </c>
    </row>
    <row r="1474" spans="2:51" x14ac:dyDescent="0.25">
      <c r="B1474" s="2">
        <v>0</v>
      </c>
      <c r="C1474" s="1">
        <v>0</v>
      </c>
      <c r="D1474" s="2">
        <v>0</v>
      </c>
      <c r="E1474" s="2">
        <v>0</v>
      </c>
      <c r="F1474" s="2">
        <v>0</v>
      </c>
      <c r="G1474" s="3">
        <v>0</v>
      </c>
      <c r="H1474" s="3">
        <v>0</v>
      </c>
      <c r="J1474" s="14">
        <v>0</v>
      </c>
      <c r="K1474" s="14">
        <v>0</v>
      </c>
      <c r="N1474" s="14">
        <v>0</v>
      </c>
      <c r="O1474" s="14">
        <v>0</v>
      </c>
      <c r="Q1474" s="12">
        <v>0</v>
      </c>
      <c r="R1474" s="12">
        <v>0</v>
      </c>
      <c r="T1474" s="12">
        <v>0</v>
      </c>
      <c r="U1474" s="12">
        <v>0</v>
      </c>
      <c r="W1474" s="12">
        <v>0</v>
      </c>
      <c r="X1474" s="12">
        <v>0</v>
      </c>
      <c r="Z1474" s="12">
        <v>0</v>
      </c>
      <c r="AA1474" s="12">
        <v>0</v>
      </c>
      <c r="AC1474" s="12">
        <v>0</v>
      </c>
      <c r="AD1474" s="12">
        <v>0</v>
      </c>
      <c r="AF1474" s="12">
        <v>0</v>
      </c>
      <c r="AG1474" s="12">
        <v>0</v>
      </c>
      <c r="AI1474" s="12">
        <v>0</v>
      </c>
      <c r="AJ1474" s="12">
        <v>0</v>
      </c>
      <c r="AL1474" s="12">
        <v>0</v>
      </c>
      <c r="AM1474" s="12">
        <v>0</v>
      </c>
      <c r="AO1474" s="12">
        <v>0</v>
      </c>
      <c r="AP1474" s="12">
        <v>0</v>
      </c>
      <c r="AR1474" s="12">
        <v>0</v>
      </c>
      <c r="AS1474" s="12">
        <v>0</v>
      </c>
      <c r="AU1474" s="12">
        <v>0</v>
      </c>
      <c r="AV1474" s="12">
        <v>0</v>
      </c>
      <c r="AX1474" s="12">
        <v>0</v>
      </c>
      <c r="AY1474" s="12">
        <v>0</v>
      </c>
    </row>
    <row r="1475" spans="2:51" x14ac:dyDescent="0.25">
      <c r="B1475" s="2">
        <v>0</v>
      </c>
      <c r="C1475" s="1">
        <v>0</v>
      </c>
      <c r="D1475" s="2">
        <v>0</v>
      </c>
      <c r="E1475" s="2">
        <v>0</v>
      </c>
      <c r="F1475" s="2">
        <v>0</v>
      </c>
      <c r="G1475" s="3">
        <v>0</v>
      </c>
      <c r="H1475" s="3">
        <v>0</v>
      </c>
      <c r="J1475" s="14">
        <v>0</v>
      </c>
      <c r="K1475" s="14">
        <v>0</v>
      </c>
      <c r="N1475" s="14">
        <v>0</v>
      </c>
      <c r="O1475" s="14">
        <v>0</v>
      </c>
      <c r="Q1475" s="12">
        <v>0</v>
      </c>
      <c r="R1475" s="12">
        <v>0</v>
      </c>
      <c r="T1475" s="12">
        <v>0</v>
      </c>
      <c r="U1475" s="12">
        <v>0</v>
      </c>
      <c r="W1475" s="12">
        <v>0</v>
      </c>
      <c r="X1475" s="12">
        <v>0</v>
      </c>
      <c r="Z1475" s="12">
        <v>0</v>
      </c>
      <c r="AA1475" s="12">
        <v>0</v>
      </c>
      <c r="AC1475" s="12">
        <v>0</v>
      </c>
      <c r="AD1475" s="12">
        <v>0</v>
      </c>
      <c r="AF1475" s="12">
        <v>0</v>
      </c>
      <c r="AG1475" s="12">
        <v>0</v>
      </c>
      <c r="AI1475" s="12">
        <v>0</v>
      </c>
      <c r="AJ1475" s="12">
        <v>0</v>
      </c>
      <c r="AL1475" s="12">
        <v>0</v>
      </c>
      <c r="AM1475" s="12">
        <v>0</v>
      </c>
      <c r="AO1475" s="12">
        <v>0</v>
      </c>
      <c r="AP1475" s="12">
        <v>0</v>
      </c>
      <c r="AR1475" s="12">
        <v>0</v>
      </c>
      <c r="AS1475" s="12">
        <v>0</v>
      </c>
      <c r="AU1475" s="12">
        <v>0</v>
      </c>
      <c r="AV1475" s="12">
        <v>0</v>
      </c>
      <c r="AX1475" s="12">
        <v>0</v>
      </c>
      <c r="AY1475" s="12">
        <v>0</v>
      </c>
    </row>
    <row r="1476" spans="2:51" x14ac:dyDescent="0.25">
      <c r="B1476" s="2">
        <v>0</v>
      </c>
      <c r="C1476" s="1">
        <v>0</v>
      </c>
      <c r="D1476" s="2">
        <v>0</v>
      </c>
      <c r="E1476" s="2">
        <v>0</v>
      </c>
      <c r="F1476" s="2">
        <v>0</v>
      </c>
      <c r="G1476" s="3">
        <v>0</v>
      </c>
      <c r="H1476" s="3">
        <v>0</v>
      </c>
      <c r="J1476" s="14">
        <v>0</v>
      </c>
      <c r="K1476" s="14">
        <v>0</v>
      </c>
      <c r="N1476" s="14">
        <v>0</v>
      </c>
      <c r="O1476" s="14">
        <v>0</v>
      </c>
      <c r="Q1476" s="12">
        <v>0</v>
      </c>
      <c r="R1476" s="12">
        <v>0</v>
      </c>
      <c r="T1476" s="12">
        <v>0</v>
      </c>
      <c r="U1476" s="12">
        <v>0</v>
      </c>
      <c r="W1476" s="12">
        <v>0</v>
      </c>
      <c r="X1476" s="12">
        <v>0</v>
      </c>
      <c r="Z1476" s="12">
        <v>0</v>
      </c>
      <c r="AA1476" s="12">
        <v>0</v>
      </c>
      <c r="AC1476" s="12">
        <v>0</v>
      </c>
      <c r="AD1476" s="12">
        <v>0</v>
      </c>
      <c r="AF1476" s="12">
        <v>0</v>
      </c>
      <c r="AG1476" s="12">
        <v>0</v>
      </c>
      <c r="AI1476" s="12">
        <v>0</v>
      </c>
      <c r="AJ1476" s="12">
        <v>0</v>
      </c>
      <c r="AL1476" s="12">
        <v>0</v>
      </c>
      <c r="AM1476" s="12">
        <v>0</v>
      </c>
      <c r="AO1476" s="12">
        <v>0</v>
      </c>
      <c r="AP1476" s="12">
        <v>0</v>
      </c>
      <c r="AR1476" s="12">
        <v>0</v>
      </c>
      <c r="AS1476" s="12">
        <v>0</v>
      </c>
      <c r="AU1476" s="12">
        <v>0</v>
      </c>
      <c r="AV1476" s="12">
        <v>0</v>
      </c>
      <c r="AX1476" s="12">
        <v>0</v>
      </c>
      <c r="AY1476" s="12">
        <v>0</v>
      </c>
    </row>
    <row r="1477" spans="2:51" x14ac:dyDescent="0.25">
      <c r="B1477" s="2">
        <v>0</v>
      </c>
      <c r="C1477" s="1">
        <v>0</v>
      </c>
      <c r="D1477" s="2">
        <v>0</v>
      </c>
      <c r="E1477" s="2">
        <v>0</v>
      </c>
      <c r="F1477" s="2">
        <v>0</v>
      </c>
      <c r="G1477" s="3">
        <v>0</v>
      </c>
      <c r="H1477" s="3">
        <v>0</v>
      </c>
      <c r="J1477" s="14">
        <v>0</v>
      </c>
      <c r="K1477" s="14">
        <v>0</v>
      </c>
      <c r="N1477" s="14">
        <v>0</v>
      </c>
      <c r="O1477" s="14">
        <v>0</v>
      </c>
      <c r="Q1477" s="12">
        <v>0</v>
      </c>
      <c r="R1477" s="12">
        <v>0</v>
      </c>
      <c r="T1477" s="12">
        <v>0</v>
      </c>
      <c r="U1477" s="12">
        <v>0</v>
      </c>
      <c r="W1477" s="12">
        <v>0</v>
      </c>
      <c r="X1477" s="12">
        <v>0</v>
      </c>
      <c r="Z1477" s="12">
        <v>0</v>
      </c>
      <c r="AA1477" s="12">
        <v>0</v>
      </c>
      <c r="AC1477" s="12">
        <v>0</v>
      </c>
      <c r="AD1477" s="12">
        <v>0</v>
      </c>
      <c r="AF1477" s="12">
        <v>0</v>
      </c>
      <c r="AG1477" s="12">
        <v>0</v>
      </c>
      <c r="AI1477" s="12">
        <v>0</v>
      </c>
      <c r="AJ1477" s="12">
        <v>0</v>
      </c>
      <c r="AL1477" s="12">
        <v>0</v>
      </c>
      <c r="AM1477" s="12">
        <v>0</v>
      </c>
      <c r="AO1477" s="12">
        <v>0</v>
      </c>
      <c r="AP1477" s="12">
        <v>0</v>
      </c>
      <c r="AR1477" s="12">
        <v>0</v>
      </c>
      <c r="AS1477" s="12">
        <v>0</v>
      </c>
      <c r="AU1477" s="12">
        <v>0</v>
      </c>
      <c r="AV1477" s="12">
        <v>0</v>
      </c>
      <c r="AX1477" s="12">
        <v>0</v>
      </c>
      <c r="AY1477" s="12">
        <v>0</v>
      </c>
    </row>
    <row r="1478" spans="2:51" x14ac:dyDescent="0.25">
      <c r="B1478" s="2">
        <v>0</v>
      </c>
      <c r="C1478" s="1">
        <v>0</v>
      </c>
      <c r="D1478" s="2">
        <v>0</v>
      </c>
      <c r="E1478" s="2">
        <v>0</v>
      </c>
      <c r="F1478" s="2">
        <v>0</v>
      </c>
      <c r="G1478" s="3">
        <v>0</v>
      </c>
      <c r="H1478" s="3">
        <v>0</v>
      </c>
      <c r="J1478" s="14">
        <v>0</v>
      </c>
      <c r="K1478" s="14">
        <v>0</v>
      </c>
      <c r="N1478" s="14">
        <v>0</v>
      </c>
      <c r="O1478" s="14">
        <v>0</v>
      </c>
      <c r="Q1478" s="12">
        <v>0</v>
      </c>
      <c r="R1478" s="12">
        <v>0</v>
      </c>
      <c r="T1478" s="12">
        <v>0</v>
      </c>
      <c r="U1478" s="12">
        <v>0</v>
      </c>
      <c r="W1478" s="12">
        <v>0</v>
      </c>
      <c r="X1478" s="12">
        <v>0</v>
      </c>
      <c r="Z1478" s="12">
        <v>0</v>
      </c>
      <c r="AA1478" s="12">
        <v>0</v>
      </c>
      <c r="AC1478" s="12">
        <v>0</v>
      </c>
      <c r="AD1478" s="12">
        <v>0</v>
      </c>
      <c r="AF1478" s="12">
        <v>0</v>
      </c>
      <c r="AG1478" s="12">
        <v>0</v>
      </c>
      <c r="AI1478" s="12">
        <v>0</v>
      </c>
      <c r="AJ1478" s="12">
        <v>0</v>
      </c>
      <c r="AL1478" s="12">
        <v>0</v>
      </c>
      <c r="AM1478" s="12">
        <v>0</v>
      </c>
      <c r="AO1478" s="12">
        <v>0</v>
      </c>
      <c r="AP1478" s="12">
        <v>0</v>
      </c>
      <c r="AR1478" s="12">
        <v>0</v>
      </c>
      <c r="AS1478" s="12">
        <v>0</v>
      </c>
      <c r="AU1478" s="12">
        <v>0</v>
      </c>
      <c r="AV1478" s="12">
        <v>0</v>
      </c>
      <c r="AX1478" s="12">
        <v>0</v>
      </c>
      <c r="AY1478" s="12">
        <v>0</v>
      </c>
    </row>
    <row r="1479" spans="2:51" x14ac:dyDescent="0.25">
      <c r="B1479" s="2">
        <v>0</v>
      </c>
      <c r="C1479" s="1">
        <v>0</v>
      </c>
      <c r="D1479" s="2">
        <v>0</v>
      </c>
      <c r="E1479" s="2">
        <v>0</v>
      </c>
      <c r="F1479" s="2">
        <v>0</v>
      </c>
      <c r="G1479" s="3">
        <v>0</v>
      </c>
      <c r="H1479" s="3">
        <v>0</v>
      </c>
      <c r="J1479" s="14">
        <v>0</v>
      </c>
      <c r="K1479" s="14">
        <v>0</v>
      </c>
      <c r="N1479" s="14">
        <v>0</v>
      </c>
      <c r="O1479" s="14">
        <v>0</v>
      </c>
      <c r="Q1479" s="12">
        <v>0</v>
      </c>
      <c r="R1479" s="12">
        <v>0</v>
      </c>
      <c r="T1479" s="12">
        <v>0</v>
      </c>
      <c r="U1479" s="12">
        <v>0</v>
      </c>
      <c r="W1479" s="12">
        <v>0</v>
      </c>
      <c r="X1479" s="12">
        <v>0</v>
      </c>
      <c r="Z1479" s="12">
        <v>0</v>
      </c>
      <c r="AA1479" s="12">
        <v>0</v>
      </c>
      <c r="AC1479" s="12">
        <v>0</v>
      </c>
      <c r="AD1479" s="12">
        <v>0</v>
      </c>
      <c r="AF1479" s="12">
        <v>0</v>
      </c>
      <c r="AG1479" s="12">
        <v>0</v>
      </c>
      <c r="AI1479" s="12">
        <v>0</v>
      </c>
      <c r="AJ1479" s="12">
        <v>0</v>
      </c>
      <c r="AL1479" s="12">
        <v>0</v>
      </c>
      <c r="AM1479" s="12">
        <v>0</v>
      </c>
      <c r="AO1479" s="12">
        <v>0</v>
      </c>
      <c r="AP1479" s="12">
        <v>0</v>
      </c>
      <c r="AR1479" s="12">
        <v>0</v>
      </c>
      <c r="AS1479" s="12">
        <v>0</v>
      </c>
      <c r="AU1479" s="12">
        <v>0</v>
      </c>
      <c r="AV1479" s="12">
        <v>0</v>
      </c>
      <c r="AX1479" s="12">
        <v>0</v>
      </c>
      <c r="AY1479" s="12">
        <v>0</v>
      </c>
    </row>
    <row r="1480" spans="2:51" x14ac:dyDescent="0.25">
      <c r="B1480" s="2">
        <v>0</v>
      </c>
      <c r="C1480" s="1">
        <v>0</v>
      </c>
      <c r="D1480" s="2">
        <v>0</v>
      </c>
      <c r="E1480" s="2">
        <v>0</v>
      </c>
      <c r="F1480" s="2">
        <v>0</v>
      </c>
      <c r="G1480" s="3">
        <v>0</v>
      </c>
      <c r="H1480" s="3">
        <v>0</v>
      </c>
      <c r="J1480" s="14">
        <v>0</v>
      </c>
      <c r="K1480" s="14">
        <v>0</v>
      </c>
      <c r="N1480" s="14">
        <v>0</v>
      </c>
      <c r="O1480" s="14">
        <v>0</v>
      </c>
      <c r="Q1480" s="12">
        <v>0</v>
      </c>
      <c r="R1480" s="12">
        <v>0</v>
      </c>
      <c r="T1480" s="12">
        <v>0</v>
      </c>
      <c r="U1480" s="12">
        <v>0</v>
      </c>
      <c r="W1480" s="12">
        <v>0</v>
      </c>
      <c r="X1480" s="12">
        <v>0</v>
      </c>
      <c r="Z1480" s="12">
        <v>0</v>
      </c>
      <c r="AA1480" s="12">
        <v>0</v>
      </c>
      <c r="AC1480" s="12">
        <v>0</v>
      </c>
      <c r="AD1480" s="12">
        <v>0</v>
      </c>
      <c r="AF1480" s="12">
        <v>0</v>
      </c>
      <c r="AG1480" s="12">
        <v>0</v>
      </c>
      <c r="AI1480" s="12">
        <v>0</v>
      </c>
      <c r="AJ1480" s="12">
        <v>0</v>
      </c>
      <c r="AL1480" s="12">
        <v>0</v>
      </c>
      <c r="AM1480" s="12">
        <v>0</v>
      </c>
      <c r="AO1480" s="12">
        <v>0</v>
      </c>
      <c r="AP1480" s="12">
        <v>0</v>
      </c>
      <c r="AR1480" s="12">
        <v>0</v>
      </c>
      <c r="AS1480" s="12">
        <v>0</v>
      </c>
      <c r="AU1480" s="12">
        <v>0</v>
      </c>
      <c r="AV1480" s="12">
        <v>0</v>
      </c>
      <c r="AX1480" s="12">
        <v>0</v>
      </c>
      <c r="AY1480" s="12">
        <v>0</v>
      </c>
    </row>
    <row r="1481" spans="2:51" x14ac:dyDescent="0.25">
      <c r="B1481" s="2">
        <v>0</v>
      </c>
      <c r="C1481" s="1">
        <v>0</v>
      </c>
      <c r="D1481" s="2">
        <v>0</v>
      </c>
      <c r="E1481" s="2">
        <v>0</v>
      </c>
      <c r="F1481" s="2">
        <v>0</v>
      </c>
      <c r="G1481" s="3">
        <v>0</v>
      </c>
      <c r="H1481" s="3">
        <v>0</v>
      </c>
      <c r="J1481" s="14">
        <v>0</v>
      </c>
      <c r="K1481" s="14">
        <v>0</v>
      </c>
      <c r="N1481" s="14">
        <v>0</v>
      </c>
      <c r="O1481" s="14">
        <v>0</v>
      </c>
      <c r="Q1481" s="12">
        <v>0</v>
      </c>
      <c r="R1481" s="12">
        <v>0</v>
      </c>
      <c r="T1481" s="12">
        <v>0</v>
      </c>
      <c r="U1481" s="12">
        <v>0</v>
      </c>
      <c r="W1481" s="12">
        <v>0</v>
      </c>
      <c r="X1481" s="12">
        <v>0</v>
      </c>
      <c r="Z1481" s="12">
        <v>0</v>
      </c>
      <c r="AA1481" s="12">
        <v>0</v>
      </c>
      <c r="AC1481" s="12">
        <v>0</v>
      </c>
      <c r="AD1481" s="12">
        <v>0</v>
      </c>
      <c r="AF1481" s="12">
        <v>0</v>
      </c>
      <c r="AG1481" s="12">
        <v>0</v>
      </c>
      <c r="AI1481" s="12">
        <v>0</v>
      </c>
      <c r="AJ1481" s="12">
        <v>0</v>
      </c>
      <c r="AL1481" s="12">
        <v>0</v>
      </c>
      <c r="AM1481" s="12">
        <v>0</v>
      </c>
      <c r="AO1481" s="12">
        <v>0</v>
      </c>
      <c r="AP1481" s="12">
        <v>0</v>
      </c>
      <c r="AR1481" s="12">
        <v>0</v>
      </c>
      <c r="AS1481" s="12">
        <v>0</v>
      </c>
      <c r="AU1481" s="12">
        <v>0</v>
      </c>
      <c r="AV1481" s="12">
        <v>0</v>
      </c>
      <c r="AX1481" s="12">
        <v>0</v>
      </c>
      <c r="AY1481" s="12">
        <v>0</v>
      </c>
    </row>
    <row r="1482" spans="2:51" x14ac:dyDescent="0.25">
      <c r="B1482" s="2">
        <v>0</v>
      </c>
      <c r="C1482" s="1">
        <v>0</v>
      </c>
      <c r="D1482" s="2">
        <v>0</v>
      </c>
      <c r="E1482" s="2">
        <v>0</v>
      </c>
      <c r="F1482" s="2">
        <v>0</v>
      </c>
      <c r="G1482" s="3">
        <v>0</v>
      </c>
      <c r="H1482" s="3">
        <v>0</v>
      </c>
      <c r="J1482" s="14">
        <v>0</v>
      </c>
      <c r="K1482" s="14">
        <v>0</v>
      </c>
      <c r="N1482" s="14">
        <v>0</v>
      </c>
      <c r="O1482" s="14">
        <v>0</v>
      </c>
      <c r="Q1482" s="12">
        <v>0</v>
      </c>
      <c r="R1482" s="12">
        <v>0</v>
      </c>
      <c r="T1482" s="12">
        <v>0</v>
      </c>
      <c r="U1482" s="12">
        <v>0</v>
      </c>
      <c r="W1482" s="12">
        <v>0</v>
      </c>
      <c r="X1482" s="12">
        <v>0</v>
      </c>
      <c r="Z1482" s="12">
        <v>0</v>
      </c>
      <c r="AA1482" s="12">
        <v>0</v>
      </c>
      <c r="AC1482" s="12">
        <v>0</v>
      </c>
      <c r="AD1482" s="12">
        <v>0</v>
      </c>
      <c r="AF1482" s="12">
        <v>0</v>
      </c>
      <c r="AG1482" s="12">
        <v>0</v>
      </c>
      <c r="AI1482" s="12">
        <v>0</v>
      </c>
      <c r="AJ1482" s="12">
        <v>0</v>
      </c>
      <c r="AL1482" s="12">
        <v>0</v>
      </c>
      <c r="AM1482" s="12">
        <v>0</v>
      </c>
      <c r="AO1482" s="12">
        <v>0</v>
      </c>
      <c r="AP1482" s="12">
        <v>0</v>
      </c>
      <c r="AR1482" s="12">
        <v>0</v>
      </c>
      <c r="AS1482" s="12">
        <v>0</v>
      </c>
      <c r="AU1482" s="12">
        <v>0</v>
      </c>
      <c r="AV1482" s="12">
        <v>0</v>
      </c>
      <c r="AX1482" s="12">
        <v>0</v>
      </c>
      <c r="AY1482" s="12">
        <v>0</v>
      </c>
    </row>
    <row r="1483" spans="2:51" x14ac:dyDescent="0.25">
      <c r="B1483" s="2">
        <v>0</v>
      </c>
      <c r="C1483" s="1">
        <v>0</v>
      </c>
      <c r="D1483" s="2">
        <v>0</v>
      </c>
      <c r="E1483" s="2">
        <v>0</v>
      </c>
      <c r="F1483" s="2">
        <v>0</v>
      </c>
      <c r="G1483" s="3">
        <v>0</v>
      </c>
      <c r="H1483" s="3">
        <v>0</v>
      </c>
      <c r="J1483" s="14">
        <v>0</v>
      </c>
      <c r="K1483" s="14">
        <v>0</v>
      </c>
      <c r="N1483" s="14">
        <v>0</v>
      </c>
      <c r="O1483" s="14">
        <v>0</v>
      </c>
      <c r="Q1483" s="12">
        <v>0</v>
      </c>
      <c r="R1483" s="12">
        <v>0</v>
      </c>
      <c r="T1483" s="12">
        <v>0</v>
      </c>
      <c r="U1483" s="12">
        <v>0</v>
      </c>
      <c r="W1483" s="12">
        <v>0</v>
      </c>
      <c r="X1483" s="12">
        <v>0</v>
      </c>
      <c r="Z1483" s="12">
        <v>0</v>
      </c>
      <c r="AA1483" s="12">
        <v>0</v>
      </c>
      <c r="AC1483" s="12">
        <v>0</v>
      </c>
      <c r="AD1483" s="12">
        <v>0</v>
      </c>
      <c r="AF1483" s="12">
        <v>0</v>
      </c>
      <c r="AG1483" s="12">
        <v>0</v>
      </c>
      <c r="AI1483" s="12">
        <v>0</v>
      </c>
      <c r="AJ1483" s="12">
        <v>0</v>
      </c>
      <c r="AL1483" s="12">
        <v>0</v>
      </c>
      <c r="AM1483" s="12">
        <v>0</v>
      </c>
      <c r="AO1483" s="12">
        <v>0</v>
      </c>
      <c r="AP1483" s="12">
        <v>0</v>
      </c>
      <c r="AR1483" s="12">
        <v>0</v>
      </c>
      <c r="AS1483" s="12">
        <v>0</v>
      </c>
      <c r="AU1483" s="12">
        <v>0</v>
      </c>
      <c r="AV1483" s="12">
        <v>0</v>
      </c>
      <c r="AX1483" s="12">
        <v>0</v>
      </c>
      <c r="AY1483" s="12">
        <v>0</v>
      </c>
    </row>
    <row r="1484" spans="2:51" x14ac:dyDescent="0.25">
      <c r="B1484" s="2">
        <v>0</v>
      </c>
      <c r="C1484" s="1">
        <v>0</v>
      </c>
      <c r="D1484" s="2">
        <v>0</v>
      </c>
      <c r="E1484" s="2">
        <v>0</v>
      </c>
      <c r="F1484" s="2">
        <v>0</v>
      </c>
      <c r="G1484" s="3">
        <v>0</v>
      </c>
      <c r="H1484" s="3">
        <v>0</v>
      </c>
      <c r="J1484" s="14">
        <v>0</v>
      </c>
      <c r="K1484" s="14">
        <v>0</v>
      </c>
      <c r="N1484" s="14">
        <v>0</v>
      </c>
      <c r="O1484" s="14">
        <v>0</v>
      </c>
      <c r="Q1484" s="12">
        <v>0</v>
      </c>
      <c r="R1484" s="12">
        <v>0</v>
      </c>
      <c r="T1484" s="12">
        <v>0</v>
      </c>
      <c r="U1484" s="12">
        <v>0</v>
      </c>
      <c r="W1484" s="12">
        <v>0</v>
      </c>
      <c r="X1484" s="12">
        <v>0</v>
      </c>
      <c r="Z1484" s="12">
        <v>0</v>
      </c>
      <c r="AA1484" s="12">
        <v>0</v>
      </c>
      <c r="AC1484" s="12">
        <v>0</v>
      </c>
      <c r="AD1484" s="12">
        <v>0</v>
      </c>
      <c r="AF1484" s="12">
        <v>0</v>
      </c>
      <c r="AG1484" s="12">
        <v>0</v>
      </c>
      <c r="AI1484" s="12">
        <v>0</v>
      </c>
      <c r="AJ1484" s="12">
        <v>0</v>
      </c>
      <c r="AL1484" s="12">
        <v>0</v>
      </c>
      <c r="AM1484" s="12">
        <v>0</v>
      </c>
      <c r="AO1484" s="12">
        <v>0</v>
      </c>
      <c r="AP1484" s="12">
        <v>0</v>
      </c>
      <c r="AR1484" s="12">
        <v>0</v>
      </c>
      <c r="AS1484" s="12">
        <v>0</v>
      </c>
      <c r="AU1484" s="12">
        <v>0</v>
      </c>
      <c r="AV1484" s="12">
        <v>0</v>
      </c>
      <c r="AX1484" s="12">
        <v>0</v>
      </c>
      <c r="AY1484" s="12">
        <v>0</v>
      </c>
    </row>
    <row r="1485" spans="2:51" x14ac:dyDescent="0.25">
      <c r="B1485" s="2">
        <v>0</v>
      </c>
      <c r="C1485" s="1">
        <v>0</v>
      </c>
      <c r="D1485" s="2">
        <v>0</v>
      </c>
      <c r="E1485" s="2">
        <v>0</v>
      </c>
      <c r="F1485" s="2">
        <v>0</v>
      </c>
      <c r="G1485" s="3">
        <v>0</v>
      </c>
      <c r="H1485" s="3">
        <v>0</v>
      </c>
      <c r="J1485" s="14">
        <v>0</v>
      </c>
      <c r="K1485" s="14">
        <v>0</v>
      </c>
      <c r="N1485" s="14">
        <v>0</v>
      </c>
      <c r="O1485" s="14">
        <v>0</v>
      </c>
      <c r="Q1485" s="12">
        <v>0</v>
      </c>
      <c r="R1485" s="12">
        <v>0</v>
      </c>
      <c r="T1485" s="12">
        <v>0</v>
      </c>
      <c r="U1485" s="12">
        <v>0</v>
      </c>
      <c r="W1485" s="12">
        <v>0</v>
      </c>
      <c r="X1485" s="12">
        <v>0</v>
      </c>
      <c r="Z1485" s="12">
        <v>0</v>
      </c>
      <c r="AA1485" s="12">
        <v>0</v>
      </c>
      <c r="AC1485" s="12">
        <v>0</v>
      </c>
      <c r="AD1485" s="12">
        <v>0</v>
      </c>
      <c r="AF1485" s="12">
        <v>0</v>
      </c>
      <c r="AG1485" s="12">
        <v>0</v>
      </c>
      <c r="AI1485" s="12">
        <v>0</v>
      </c>
      <c r="AJ1485" s="12">
        <v>0</v>
      </c>
      <c r="AL1485" s="12">
        <v>0</v>
      </c>
      <c r="AM1485" s="12">
        <v>0</v>
      </c>
      <c r="AO1485" s="12">
        <v>0</v>
      </c>
      <c r="AP1485" s="12">
        <v>0</v>
      </c>
      <c r="AR1485" s="12">
        <v>0</v>
      </c>
      <c r="AS1485" s="12">
        <v>0</v>
      </c>
      <c r="AU1485" s="12">
        <v>0</v>
      </c>
      <c r="AV1485" s="12">
        <v>0</v>
      </c>
      <c r="AX1485" s="12">
        <v>0</v>
      </c>
      <c r="AY1485" s="12">
        <v>0</v>
      </c>
    </row>
    <row r="1486" spans="2:51" x14ac:dyDescent="0.25">
      <c r="B1486" s="2">
        <v>0</v>
      </c>
      <c r="C1486" s="1">
        <v>0</v>
      </c>
      <c r="D1486" s="2">
        <v>0</v>
      </c>
      <c r="E1486" s="2">
        <v>0</v>
      </c>
      <c r="F1486" s="2">
        <v>0</v>
      </c>
      <c r="G1486" s="3">
        <v>0</v>
      </c>
      <c r="H1486" s="3">
        <v>0</v>
      </c>
      <c r="J1486" s="14">
        <v>0</v>
      </c>
      <c r="K1486" s="14">
        <v>0</v>
      </c>
      <c r="N1486" s="14">
        <v>0</v>
      </c>
      <c r="O1486" s="14">
        <v>0</v>
      </c>
      <c r="Q1486" s="12">
        <v>0</v>
      </c>
      <c r="R1486" s="12">
        <v>0</v>
      </c>
      <c r="T1486" s="12">
        <v>0</v>
      </c>
      <c r="U1486" s="12">
        <v>0</v>
      </c>
      <c r="W1486" s="12">
        <v>0</v>
      </c>
      <c r="X1486" s="12">
        <v>0</v>
      </c>
      <c r="Z1486" s="12">
        <v>0</v>
      </c>
      <c r="AA1486" s="12">
        <v>0</v>
      </c>
      <c r="AC1486" s="12">
        <v>0</v>
      </c>
      <c r="AD1486" s="12">
        <v>0</v>
      </c>
      <c r="AF1486" s="12">
        <v>0</v>
      </c>
      <c r="AG1486" s="12">
        <v>0</v>
      </c>
      <c r="AI1486" s="12">
        <v>0</v>
      </c>
      <c r="AJ1486" s="12">
        <v>0</v>
      </c>
      <c r="AL1486" s="12">
        <v>0</v>
      </c>
      <c r="AM1486" s="12">
        <v>0</v>
      </c>
      <c r="AO1486" s="12">
        <v>0</v>
      </c>
      <c r="AP1486" s="12">
        <v>0</v>
      </c>
      <c r="AR1486" s="12">
        <v>0</v>
      </c>
      <c r="AS1486" s="12">
        <v>0</v>
      </c>
      <c r="AU1486" s="12">
        <v>0</v>
      </c>
      <c r="AV1486" s="12">
        <v>0</v>
      </c>
      <c r="AX1486" s="12">
        <v>0</v>
      </c>
      <c r="AY1486" s="12">
        <v>0</v>
      </c>
    </row>
    <row r="1487" spans="2:51" x14ac:dyDescent="0.25">
      <c r="B1487" s="2">
        <v>0</v>
      </c>
      <c r="C1487" s="1">
        <v>0</v>
      </c>
      <c r="D1487" s="2">
        <v>0</v>
      </c>
      <c r="E1487" s="2">
        <v>0</v>
      </c>
      <c r="F1487" s="2">
        <v>0</v>
      </c>
      <c r="G1487" s="3">
        <v>0</v>
      </c>
      <c r="H1487" s="3">
        <v>0</v>
      </c>
      <c r="J1487" s="14">
        <v>0</v>
      </c>
      <c r="K1487" s="14">
        <v>0</v>
      </c>
      <c r="N1487" s="14">
        <v>0</v>
      </c>
      <c r="O1487" s="14">
        <v>0</v>
      </c>
      <c r="Q1487" s="12">
        <v>0</v>
      </c>
      <c r="R1487" s="12">
        <v>0</v>
      </c>
      <c r="T1487" s="12">
        <v>0</v>
      </c>
      <c r="U1487" s="12">
        <v>0</v>
      </c>
      <c r="W1487" s="12">
        <v>0</v>
      </c>
      <c r="X1487" s="12">
        <v>0</v>
      </c>
      <c r="Z1487" s="12">
        <v>0</v>
      </c>
      <c r="AA1487" s="12">
        <v>0</v>
      </c>
      <c r="AC1487" s="12">
        <v>0</v>
      </c>
      <c r="AD1487" s="12">
        <v>0</v>
      </c>
      <c r="AF1487" s="12">
        <v>0</v>
      </c>
      <c r="AG1487" s="12">
        <v>0</v>
      </c>
      <c r="AI1487" s="12">
        <v>0</v>
      </c>
      <c r="AJ1487" s="12">
        <v>0</v>
      </c>
      <c r="AL1487" s="12">
        <v>0</v>
      </c>
      <c r="AM1487" s="12">
        <v>0</v>
      </c>
      <c r="AO1487" s="12">
        <v>0</v>
      </c>
      <c r="AP1487" s="12">
        <v>0</v>
      </c>
      <c r="AR1487" s="12">
        <v>0</v>
      </c>
      <c r="AS1487" s="12">
        <v>0</v>
      </c>
      <c r="AU1487" s="12">
        <v>0</v>
      </c>
      <c r="AV1487" s="12">
        <v>0</v>
      </c>
      <c r="AX1487" s="12">
        <v>0</v>
      </c>
      <c r="AY1487" s="12">
        <v>0</v>
      </c>
    </row>
    <row r="1488" spans="2:51" x14ac:dyDescent="0.25">
      <c r="B1488" s="2">
        <v>0</v>
      </c>
      <c r="C1488" s="1">
        <v>0</v>
      </c>
      <c r="D1488" s="2">
        <v>0</v>
      </c>
      <c r="E1488" s="2">
        <v>0</v>
      </c>
      <c r="F1488" s="2">
        <v>0</v>
      </c>
      <c r="G1488" s="3">
        <v>0</v>
      </c>
      <c r="H1488" s="3">
        <v>0</v>
      </c>
      <c r="J1488" s="14">
        <v>0</v>
      </c>
      <c r="K1488" s="14">
        <v>0</v>
      </c>
      <c r="N1488" s="14">
        <v>0</v>
      </c>
      <c r="O1488" s="14">
        <v>0</v>
      </c>
      <c r="Q1488" s="12">
        <v>0</v>
      </c>
      <c r="R1488" s="12">
        <v>0</v>
      </c>
      <c r="T1488" s="12">
        <v>0</v>
      </c>
      <c r="U1488" s="12">
        <v>0</v>
      </c>
      <c r="W1488" s="12">
        <v>0</v>
      </c>
      <c r="X1488" s="12">
        <v>0</v>
      </c>
      <c r="Z1488" s="12">
        <v>0</v>
      </c>
      <c r="AA1488" s="12">
        <v>0</v>
      </c>
      <c r="AC1488" s="12">
        <v>0</v>
      </c>
      <c r="AD1488" s="12">
        <v>0</v>
      </c>
      <c r="AF1488" s="12">
        <v>0</v>
      </c>
      <c r="AG1488" s="12">
        <v>0</v>
      </c>
      <c r="AI1488" s="12">
        <v>0</v>
      </c>
      <c r="AJ1488" s="12">
        <v>0</v>
      </c>
      <c r="AL1488" s="12">
        <v>0</v>
      </c>
      <c r="AM1488" s="12">
        <v>0</v>
      </c>
      <c r="AO1488" s="12">
        <v>0</v>
      </c>
      <c r="AP1488" s="12">
        <v>0</v>
      </c>
      <c r="AR1488" s="12">
        <v>0</v>
      </c>
      <c r="AS1488" s="12">
        <v>0</v>
      </c>
      <c r="AU1488" s="12">
        <v>0</v>
      </c>
      <c r="AV1488" s="12">
        <v>0</v>
      </c>
      <c r="AX1488" s="12">
        <v>0</v>
      </c>
      <c r="AY1488" s="12">
        <v>0</v>
      </c>
    </row>
    <row r="1489" spans="2:51" x14ac:dyDescent="0.25">
      <c r="B1489" s="2">
        <v>0</v>
      </c>
      <c r="C1489" s="1">
        <v>0</v>
      </c>
      <c r="D1489" s="2">
        <v>0</v>
      </c>
      <c r="E1489" s="2">
        <v>0</v>
      </c>
      <c r="F1489" s="2">
        <v>0</v>
      </c>
      <c r="G1489" s="3">
        <v>0</v>
      </c>
      <c r="H1489" s="3">
        <v>0</v>
      </c>
      <c r="J1489" s="14">
        <v>0</v>
      </c>
      <c r="K1489" s="14">
        <v>0</v>
      </c>
      <c r="N1489" s="14">
        <v>0</v>
      </c>
      <c r="O1489" s="14">
        <v>0</v>
      </c>
      <c r="Q1489" s="12">
        <v>0</v>
      </c>
      <c r="R1489" s="12">
        <v>0</v>
      </c>
      <c r="T1489" s="12">
        <v>0</v>
      </c>
      <c r="U1489" s="12">
        <v>0</v>
      </c>
      <c r="W1489" s="12">
        <v>0</v>
      </c>
      <c r="X1489" s="12">
        <v>0</v>
      </c>
      <c r="Z1489" s="12">
        <v>0</v>
      </c>
      <c r="AA1489" s="12">
        <v>0</v>
      </c>
      <c r="AC1489" s="12">
        <v>0</v>
      </c>
      <c r="AD1489" s="12">
        <v>0</v>
      </c>
      <c r="AF1489" s="12">
        <v>0</v>
      </c>
      <c r="AG1489" s="12">
        <v>0</v>
      </c>
      <c r="AI1489" s="12">
        <v>0</v>
      </c>
      <c r="AJ1489" s="12">
        <v>0</v>
      </c>
      <c r="AL1489" s="12">
        <v>0</v>
      </c>
      <c r="AM1489" s="12">
        <v>0</v>
      </c>
      <c r="AO1489" s="12">
        <v>0</v>
      </c>
      <c r="AP1489" s="12">
        <v>0</v>
      </c>
      <c r="AR1489" s="12">
        <v>0</v>
      </c>
      <c r="AS1489" s="12">
        <v>0</v>
      </c>
      <c r="AU1489" s="12">
        <v>0</v>
      </c>
      <c r="AV1489" s="12">
        <v>0</v>
      </c>
      <c r="AX1489" s="12">
        <v>0</v>
      </c>
      <c r="AY1489" s="12">
        <v>0</v>
      </c>
    </row>
    <row r="1490" spans="2:51" x14ac:dyDescent="0.25">
      <c r="B1490" s="2">
        <v>0</v>
      </c>
      <c r="C1490" s="1">
        <v>0</v>
      </c>
      <c r="D1490" s="2">
        <v>0</v>
      </c>
      <c r="E1490" s="2">
        <v>0</v>
      </c>
      <c r="F1490" s="2">
        <v>0</v>
      </c>
      <c r="G1490" s="3">
        <v>0</v>
      </c>
      <c r="H1490" s="3">
        <v>0</v>
      </c>
      <c r="J1490" s="14">
        <v>0</v>
      </c>
      <c r="K1490" s="14">
        <v>0</v>
      </c>
      <c r="N1490" s="14">
        <v>0</v>
      </c>
      <c r="O1490" s="14">
        <v>0</v>
      </c>
      <c r="Q1490" s="12">
        <v>0</v>
      </c>
      <c r="R1490" s="12">
        <v>0</v>
      </c>
      <c r="T1490" s="12">
        <v>0</v>
      </c>
      <c r="U1490" s="12">
        <v>0</v>
      </c>
      <c r="W1490" s="12">
        <v>0</v>
      </c>
      <c r="X1490" s="12">
        <v>0</v>
      </c>
      <c r="Z1490" s="12">
        <v>0</v>
      </c>
      <c r="AA1490" s="12">
        <v>0</v>
      </c>
      <c r="AC1490" s="12">
        <v>0</v>
      </c>
      <c r="AD1490" s="12">
        <v>0</v>
      </c>
      <c r="AF1490" s="12">
        <v>0</v>
      </c>
      <c r="AG1490" s="12">
        <v>0</v>
      </c>
      <c r="AI1490" s="12">
        <v>0</v>
      </c>
      <c r="AJ1490" s="12">
        <v>0</v>
      </c>
      <c r="AL1490" s="12">
        <v>0</v>
      </c>
      <c r="AM1490" s="12">
        <v>0</v>
      </c>
      <c r="AO1490" s="12">
        <v>0</v>
      </c>
      <c r="AP1490" s="12">
        <v>0</v>
      </c>
      <c r="AR1490" s="12">
        <v>0</v>
      </c>
      <c r="AS1490" s="12">
        <v>0</v>
      </c>
      <c r="AU1490" s="12">
        <v>0</v>
      </c>
      <c r="AV1490" s="12">
        <v>0</v>
      </c>
      <c r="AX1490" s="12">
        <v>0</v>
      </c>
      <c r="AY1490" s="12">
        <v>0</v>
      </c>
    </row>
    <row r="1491" spans="2:51" x14ac:dyDescent="0.25">
      <c r="B1491" s="2">
        <v>0</v>
      </c>
      <c r="C1491" s="1">
        <v>0</v>
      </c>
      <c r="D1491" s="2">
        <v>0</v>
      </c>
      <c r="E1491" s="2">
        <v>0</v>
      </c>
      <c r="F1491" s="2">
        <v>0</v>
      </c>
      <c r="G1491" s="3">
        <v>0</v>
      </c>
      <c r="H1491" s="3">
        <v>0</v>
      </c>
      <c r="J1491" s="14">
        <v>0</v>
      </c>
      <c r="K1491" s="14">
        <v>0</v>
      </c>
      <c r="N1491" s="14">
        <v>0</v>
      </c>
      <c r="O1491" s="14">
        <v>0</v>
      </c>
      <c r="Q1491" s="12">
        <v>0</v>
      </c>
      <c r="R1491" s="12">
        <v>0</v>
      </c>
      <c r="T1491" s="12">
        <v>0</v>
      </c>
      <c r="U1491" s="12">
        <v>0</v>
      </c>
      <c r="W1491" s="12">
        <v>0</v>
      </c>
      <c r="X1491" s="12">
        <v>0</v>
      </c>
      <c r="Z1491" s="12">
        <v>0</v>
      </c>
      <c r="AA1491" s="12">
        <v>0</v>
      </c>
      <c r="AC1491" s="12">
        <v>0</v>
      </c>
      <c r="AD1491" s="12">
        <v>0</v>
      </c>
      <c r="AF1491" s="12">
        <v>0</v>
      </c>
      <c r="AG1491" s="12">
        <v>0</v>
      </c>
      <c r="AI1491" s="12">
        <v>0</v>
      </c>
      <c r="AJ1491" s="12">
        <v>0</v>
      </c>
      <c r="AL1491" s="12">
        <v>0</v>
      </c>
      <c r="AM1491" s="12">
        <v>0</v>
      </c>
      <c r="AO1491" s="12">
        <v>0</v>
      </c>
      <c r="AP1491" s="12">
        <v>0</v>
      </c>
      <c r="AR1491" s="12">
        <v>0</v>
      </c>
      <c r="AS1491" s="12">
        <v>0</v>
      </c>
      <c r="AU1491" s="12">
        <v>0</v>
      </c>
      <c r="AV1491" s="12">
        <v>0</v>
      </c>
      <c r="AX1491" s="12">
        <v>0</v>
      </c>
      <c r="AY1491" s="12">
        <v>0</v>
      </c>
    </row>
    <row r="1492" spans="2:51" x14ac:dyDescent="0.25">
      <c r="B1492" s="2">
        <v>0</v>
      </c>
      <c r="C1492" s="1">
        <v>0</v>
      </c>
      <c r="D1492" s="2">
        <v>0</v>
      </c>
      <c r="E1492" s="2">
        <v>0</v>
      </c>
      <c r="F1492" s="2">
        <v>0</v>
      </c>
      <c r="G1492" s="3">
        <v>0</v>
      </c>
      <c r="H1492" s="3">
        <v>0</v>
      </c>
      <c r="J1492" s="14">
        <v>0</v>
      </c>
      <c r="K1492" s="14">
        <v>0</v>
      </c>
      <c r="N1492" s="14">
        <v>0</v>
      </c>
      <c r="O1492" s="14">
        <v>0</v>
      </c>
      <c r="Q1492" s="12">
        <v>0</v>
      </c>
      <c r="R1492" s="12">
        <v>0</v>
      </c>
      <c r="T1492" s="12">
        <v>0</v>
      </c>
      <c r="U1492" s="12">
        <v>0</v>
      </c>
      <c r="W1492" s="12">
        <v>0</v>
      </c>
      <c r="X1492" s="12">
        <v>0</v>
      </c>
      <c r="Z1492" s="12">
        <v>0</v>
      </c>
      <c r="AA1492" s="12">
        <v>0</v>
      </c>
      <c r="AC1492" s="12">
        <v>0</v>
      </c>
      <c r="AD1492" s="12">
        <v>0</v>
      </c>
      <c r="AF1492" s="12">
        <v>0</v>
      </c>
      <c r="AG1492" s="12">
        <v>0</v>
      </c>
      <c r="AI1492" s="12">
        <v>0</v>
      </c>
      <c r="AJ1492" s="12">
        <v>0</v>
      </c>
      <c r="AL1492" s="12">
        <v>0</v>
      </c>
      <c r="AM1492" s="12">
        <v>0</v>
      </c>
      <c r="AO1492" s="12">
        <v>0</v>
      </c>
      <c r="AP1492" s="12">
        <v>0</v>
      </c>
      <c r="AR1492" s="12">
        <v>0</v>
      </c>
      <c r="AS1492" s="12">
        <v>0</v>
      </c>
      <c r="AU1492" s="12">
        <v>0</v>
      </c>
      <c r="AV1492" s="12">
        <v>0</v>
      </c>
      <c r="AX1492" s="12">
        <v>0</v>
      </c>
      <c r="AY1492" s="12">
        <v>0</v>
      </c>
    </row>
    <row r="1493" spans="2:51" x14ac:dyDescent="0.25">
      <c r="B1493" s="2">
        <v>0</v>
      </c>
      <c r="C1493" s="1">
        <v>0</v>
      </c>
      <c r="D1493" s="2">
        <v>0</v>
      </c>
      <c r="E1493" s="2">
        <v>0</v>
      </c>
      <c r="F1493" s="2">
        <v>0</v>
      </c>
      <c r="G1493" s="3">
        <v>0</v>
      </c>
      <c r="H1493" s="3">
        <v>0</v>
      </c>
      <c r="J1493" s="14">
        <v>0</v>
      </c>
      <c r="K1493" s="14">
        <v>0</v>
      </c>
      <c r="N1493" s="14">
        <v>0</v>
      </c>
      <c r="O1493" s="14">
        <v>0</v>
      </c>
      <c r="Q1493" s="12">
        <v>0</v>
      </c>
      <c r="R1493" s="12">
        <v>0</v>
      </c>
      <c r="T1493" s="12">
        <v>0</v>
      </c>
      <c r="U1493" s="12">
        <v>0</v>
      </c>
      <c r="W1493" s="12">
        <v>0</v>
      </c>
      <c r="X1493" s="12">
        <v>0</v>
      </c>
      <c r="Z1493" s="12">
        <v>0</v>
      </c>
      <c r="AA1493" s="12">
        <v>0</v>
      </c>
      <c r="AC1493" s="12">
        <v>0</v>
      </c>
      <c r="AD1493" s="12">
        <v>0</v>
      </c>
      <c r="AF1493" s="12">
        <v>0</v>
      </c>
      <c r="AG1493" s="12">
        <v>0</v>
      </c>
      <c r="AI1493" s="12">
        <v>0</v>
      </c>
      <c r="AJ1493" s="12">
        <v>0</v>
      </c>
      <c r="AL1493" s="12">
        <v>0</v>
      </c>
      <c r="AM1493" s="12">
        <v>0</v>
      </c>
      <c r="AO1493" s="12">
        <v>0</v>
      </c>
      <c r="AP1493" s="12">
        <v>0</v>
      </c>
      <c r="AR1493" s="12">
        <v>0</v>
      </c>
      <c r="AS1493" s="12">
        <v>0</v>
      </c>
      <c r="AU1493" s="12">
        <v>0</v>
      </c>
      <c r="AV1493" s="12">
        <v>0</v>
      </c>
      <c r="AX1493" s="12">
        <v>0</v>
      </c>
      <c r="AY1493" s="12">
        <v>0</v>
      </c>
    </row>
    <row r="1494" spans="2:51" x14ac:dyDescent="0.25">
      <c r="B1494" s="2">
        <v>0</v>
      </c>
      <c r="C1494" s="1">
        <v>0</v>
      </c>
      <c r="D1494" s="2">
        <v>0</v>
      </c>
      <c r="E1494" s="2">
        <v>0</v>
      </c>
      <c r="F1494" s="2">
        <v>0</v>
      </c>
      <c r="G1494" s="3">
        <v>0</v>
      </c>
      <c r="H1494" s="3">
        <v>0</v>
      </c>
      <c r="J1494" s="14">
        <v>0</v>
      </c>
      <c r="K1494" s="14">
        <v>0</v>
      </c>
      <c r="N1494" s="14">
        <v>0</v>
      </c>
      <c r="O1494" s="14">
        <v>0</v>
      </c>
      <c r="Q1494" s="12">
        <v>0</v>
      </c>
      <c r="R1494" s="12">
        <v>0</v>
      </c>
      <c r="T1494" s="12">
        <v>0</v>
      </c>
      <c r="U1494" s="12">
        <v>0</v>
      </c>
      <c r="W1494" s="12">
        <v>0</v>
      </c>
      <c r="X1494" s="12">
        <v>0</v>
      </c>
      <c r="Z1494" s="12">
        <v>0</v>
      </c>
      <c r="AA1494" s="12">
        <v>0</v>
      </c>
      <c r="AC1494" s="12">
        <v>0</v>
      </c>
      <c r="AD1494" s="12">
        <v>0</v>
      </c>
      <c r="AF1494" s="12">
        <v>0</v>
      </c>
      <c r="AG1494" s="12">
        <v>0</v>
      </c>
      <c r="AI1494" s="12">
        <v>0</v>
      </c>
      <c r="AJ1494" s="12">
        <v>0</v>
      </c>
      <c r="AL1494" s="12">
        <v>0</v>
      </c>
      <c r="AM1494" s="12">
        <v>0</v>
      </c>
      <c r="AO1494" s="12">
        <v>0</v>
      </c>
      <c r="AP1494" s="12">
        <v>0</v>
      </c>
      <c r="AR1494" s="12">
        <v>0</v>
      </c>
      <c r="AS1494" s="12">
        <v>0</v>
      </c>
      <c r="AU1494" s="12">
        <v>0</v>
      </c>
      <c r="AV1494" s="12">
        <v>0</v>
      </c>
      <c r="AX1494" s="12">
        <v>0</v>
      </c>
      <c r="AY1494" s="12">
        <v>0</v>
      </c>
    </row>
    <row r="1495" spans="2:51" x14ac:dyDescent="0.25">
      <c r="B1495" s="2">
        <v>0</v>
      </c>
      <c r="C1495" s="1">
        <v>0</v>
      </c>
      <c r="D1495" s="2">
        <v>0</v>
      </c>
      <c r="E1495" s="2">
        <v>0</v>
      </c>
      <c r="F1495" s="2">
        <v>0</v>
      </c>
      <c r="G1495" s="3">
        <v>0</v>
      </c>
      <c r="H1495" s="3">
        <v>0</v>
      </c>
      <c r="J1495" s="14">
        <v>0</v>
      </c>
      <c r="K1495" s="14">
        <v>0</v>
      </c>
      <c r="N1495" s="14">
        <v>0</v>
      </c>
      <c r="O1495" s="14">
        <v>0</v>
      </c>
      <c r="Q1495" s="12">
        <v>0</v>
      </c>
      <c r="R1495" s="12">
        <v>0</v>
      </c>
      <c r="T1495" s="12">
        <v>0</v>
      </c>
      <c r="U1495" s="12">
        <v>0</v>
      </c>
      <c r="W1495" s="12">
        <v>0</v>
      </c>
      <c r="X1495" s="12">
        <v>0</v>
      </c>
      <c r="Z1495" s="12">
        <v>0</v>
      </c>
      <c r="AA1495" s="12">
        <v>0</v>
      </c>
      <c r="AC1495" s="12">
        <v>0</v>
      </c>
      <c r="AD1495" s="12">
        <v>0</v>
      </c>
      <c r="AF1495" s="12">
        <v>0</v>
      </c>
      <c r="AG1495" s="12">
        <v>0</v>
      </c>
      <c r="AI1495" s="12">
        <v>0</v>
      </c>
      <c r="AJ1495" s="12">
        <v>0</v>
      </c>
      <c r="AL1495" s="12">
        <v>0</v>
      </c>
      <c r="AM1495" s="12">
        <v>0</v>
      </c>
      <c r="AO1495" s="12">
        <v>0</v>
      </c>
      <c r="AP1495" s="12">
        <v>0</v>
      </c>
      <c r="AR1495" s="12">
        <v>0</v>
      </c>
      <c r="AS1495" s="12">
        <v>0</v>
      </c>
      <c r="AU1495" s="12">
        <v>0</v>
      </c>
      <c r="AV1495" s="12">
        <v>0</v>
      </c>
      <c r="AX1495" s="12">
        <v>0</v>
      </c>
      <c r="AY1495" s="12">
        <v>0</v>
      </c>
    </row>
    <row r="1496" spans="2:51" x14ac:dyDescent="0.25">
      <c r="B1496" s="2">
        <v>0</v>
      </c>
      <c r="C1496" s="1">
        <v>0</v>
      </c>
      <c r="D1496" s="2">
        <v>0</v>
      </c>
      <c r="E1496" s="2">
        <v>0</v>
      </c>
      <c r="F1496" s="2">
        <v>0</v>
      </c>
      <c r="G1496" s="3">
        <v>0</v>
      </c>
      <c r="H1496" s="3">
        <v>0</v>
      </c>
      <c r="J1496" s="14">
        <v>0</v>
      </c>
      <c r="K1496" s="14">
        <v>0</v>
      </c>
      <c r="N1496" s="14">
        <v>0</v>
      </c>
      <c r="O1496" s="14">
        <v>0</v>
      </c>
      <c r="Q1496" s="12">
        <v>0</v>
      </c>
      <c r="R1496" s="12">
        <v>0</v>
      </c>
      <c r="T1496" s="12">
        <v>0</v>
      </c>
      <c r="U1496" s="12">
        <v>0</v>
      </c>
      <c r="W1496" s="12">
        <v>0</v>
      </c>
      <c r="X1496" s="12">
        <v>0</v>
      </c>
      <c r="Z1496" s="12">
        <v>0</v>
      </c>
      <c r="AA1496" s="12">
        <v>0</v>
      </c>
      <c r="AC1496" s="12">
        <v>0</v>
      </c>
      <c r="AD1496" s="12">
        <v>0</v>
      </c>
      <c r="AF1496" s="12">
        <v>0</v>
      </c>
      <c r="AG1496" s="12">
        <v>0</v>
      </c>
      <c r="AI1496" s="12">
        <v>0</v>
      </c>
      <c r="AJ1496" s="12">
        <v>0</v>
      </c>
      <c r="AL1496" s="12">
        <v>0</v>
      </c>
      <c r="AM1496" s="12">
        <v>0</v>
      </c>
      <c r="AO1496" s="12">
        <v>0</v>
      </c>
      <c r="AP1496" s="12">
        <v>0</v>
      </c>
      <c r="AR1496" s="12">
        <v>0</v>
      </c>
      <c r="AS1496" s="12">
        <v>0</v>
      </c>
      <c r="AU1496" s="12">
        <v>0</v>
      </c>
      <c r="AV1496" s="12">
        <v>0</v>
      </c>
      <c r="AX1496" s="12">
        <v>0</v>
      </c>
      <c r="AY1496" s="12">
        <v>0</v>
      </c>
    </row>
    <row r="1497" spans="2:51" x14ac:dyDescent="0.25">
      <c r="B1497" s="2">
        <v>0</v>
      </c>
      <c r="C1497" s="1">
        <v>0</v>
      </c>
      <c r="D1497" s="2">
        <v>0</v>
      </c>
      <c r="E1497" s="2">
        <v>0</v>
      </c>
      <c r="F1497" s="2">
        <v>0</v>
      </c>
      <c r="G1497" s="3">
        <v>0</v>
      </c>
      <c r="H1497" s="3">
        <v>0</v>
      </c>
      <c r="J1497" s="14">
        <v>0</v>
      </c>
      <c r="K1497" s="14">
        <v>0</v>
      </c>
      <c r="N1497" s="14">
        <v>0</v>
      </c>
      <c r="O1497" s="14">
        <v>0</v>
      </c>
      <c r="Q1497" s="12">
        <v>0</v>
      </c>
      <c r="R1497" s="12">
        <v>0</v>
      </c>
      <c r="T1497" s="12">
        <v>0</v>
      </c>
      <c r="U1497" s="12">
        <v>0</v>
      </c>
      <c r="W1497" s="12">
        <v>0</v>
      </c>
      <c r="X1497" s="12">
        <v>0</v>
      </c>
      <c r="Z1497" s="12">
        <v>0</v>
      </c>
      <c r="AA1497" s="12">
        <v>0</v>
      </c>
      <c r="AC1497" s="12">
        <v>0</v>
      </c>
      <c r="AD1497" s="12">
        <v>0</v>
      </c>
      <c r="AF1497" s="12">
        <v>0</v>
      </c>
      <c r="AG1497" s="12">
        <v>0</v>
      </c>
      <c r="AI1497" s="12">
        <v>0</v>
      </c>
      <c r="AJ1497" s="12">
        <v>0</v>
      </c>
      <c r="AL1497" s="12">
        <v>0</v>
      </c>
      <c r="AM1497" s="12">
        <v>0</v>
      </c>
      <c r="AO1497" s="12">
        <v>0</v>
      </c>
      <c r="AP1497" s="12">
        <v>0</v>
      </c>
      <c r="AR1497" s="12">
        <v>0</v>
      </c>
      <c r="AS1497" s="12">
        <v>0</v>
      </c>
      <c r="AU1497" s="12">
        <v>0</v>
      </c>
      <c r="AV1497" s="12">
        <v>0</v>
      </c>
      <c r="AX1497" s="12">
        <v>0</v>
      </c>
      <c r="AY1497" s="12">
        <v>0</v>
      </c>
    </row>
    <row r="1498" spans="2:51" x14ac:dyDescent="0.25">
      <c r="B1498" s="2">
        <v>0</v>
      </c>
      <c r="C1498" s="1">
        <v>0</v>
      </c>
      <c r="D1498" s="2">
        <v>0</v>
      </c>
      <c r="E1498" s="2">
        <v>0</v>
      </c>
      <c r="F1498" s="2">
        <v>0</v>
      </c>
      <c r="G1498" s="3">
        <v>0</v>
      </c>
      <c r="H1498" s="3">
        <v>0</v>
      </c>
      <c r="J1498" s="14">
        <v>0</v>
      </c>
      <c r="K1498" s="14">
        <v>0</v>
      </c>
      <c r="N1498" s="14">
        <v>0</v>
      </c>
      <c r="O1498" s="14">
        <v>0</v>
      </c>
      <c r="Q1498" s="12">
        <v>0</v>
      </c>
      <c r="R1498" s="12">
        <v>0</v>
      </c>
      <c r="T1498" s="12">
        <v>0</v>
      </c>
      <c r="U1498" s="12">
        <v>0</v>
      </c>
      <c r="W1498" s="12">
        <v>0</v>
      </c>
      <c r="X1498" s="12">
        <v>0</v>
      </c>
      <c r="Z1498" s="12">
        <v>0</v>
      </c>
      <c r="AA1498" s="12">
        <v>0</v>
      </c>
      <c r="AC1498" s="12">
        <v>0</v>
      </c>
      <c r="AD1498" s="12">
        <v>0</v>
      </c>
      <c r="AF1498" s="12">
        <v>0</v>
      </c>
      <c r="AG1498" s="12">
        <v>0</v>
      </c>
      <c r="AI1498" s="12">
        <v>0</v>
      </c>
      <c r="AJ1498" s="12">
        <v>0</v>
      </c>
      <c r="AL1498" s="12">
        <v>0</v>
      </c>
      <c r="AM1498" s="12">
        <v>0</v>
      </c>
      <c r="AO1498" s="12">
        <v>0</v>
      </c>
      <c r="AP1498" s="12">
        <v>0</v>
      </c>
      <c r="AR1498" s="12">
        <v>0</v>
      </c>
      <c r="AS1498" s="12">
        <v>0</v>
      </c>
      <c r="AU1498" s="12">
        <v>0</v>
      </c>
      <c r="AV1498" s="12">
        <v>0</v>
      </c>
      <c r="AX1498" s="12">
        <v>0</v>
      </c>
      <c r="AY1498" s="12">
        <v>0</v>
      </c>
    </row>
    <row r="1499" spans="2:51" x14ac:dyDescent="0.25">
      <c r="B1499" s="2">
        <v>0</v>
      </c>
      <c r="C1499" s="1">
        <v>0</v>
      </c>
      <c r="D1499" s="2">
        <v>0</v>
      </c>
      <c r="E1499" s="2">
        <v>0</v>
      </c>
      <c r="F1499" s="2">
        <v>0</v>
      </c>
      <c r="G1499" s="3">
        <v>0</v>
      </c>
      <c r="H1499" s="3">
        <v>0</v>
      </c>
      <c r="J1499" s="14">
        <v>0</v>
      </c>
      <c r="K1499" s="14">
        <v>0</v>
      </c>
      <c r="N1499" s="14">
        <v>0</v>
      </c>
      <c r="O1499" s="14">
        <v>0</v>
      </c>
      <c r="Q1499" s="12">
        <v>0</v>
      </c>
      <c r="R1499" s="12">
        <v>0</v>
      </c>
      <c r="T1499" s="12">
        <v>0</v>
      </c>
      <c r="U1499" s="12">
        <v>0</v>
      </c>
      <c r="W1499" s="12">
        <v>0</v>
      </c>
      <c r="X1499" s="12">
        <v>0</v>
      </c>
      <c r="Z1499" s="12">
        <v>0</v>
      </c>
      <c r="AA1499" s="12">
        <v>0</v>
      </c>
      <c r="AC1499" s="12">
        <v>0</v>
      </c>
      <c r="AD1499" s="12">
        <v>0</v>
      </c>
      <c r="AF1499" s="12">
        <v>0</v>
      </c>
      <c r="AG1499" s="12">
        <v>0</v>
      </c>
      <c r="AI1499" s="12">
        <v>0</v>
      </c>
      <c r="AJ1499" s="12">
        <v>0</v>
      </c>
      <c r="AL1499" s="12">
        <v>0</v>
      </c>
      <c r="AM1499" s="12">
        <v>0</v>
      </c>
      <c r="AO1499" s="12">
        <v>0</v>
      </c>
      <c r="AP1499" s="12">
        <v>0</v>
      </c>
      <c r="AR1499" s="12">
        <v>0</v>
      </c>
      <c r="AS1499" s="12">
        <v>0</v>
      </c>
      <c r="AU1499" s="12">
        <v>0</v>
      </c>
      <c r="AV1499" s="12">
        <v>0</v>
      </c>
      <c r="AX1499" s="12">
        <v>0</v>
      </c>
      <c r="AY1499" s="12">
        <v>0</v>
      </c>
    </row>
    <row r="1500" spans="2:51" x14ac:dyDescent="0.25">
      <c r="B1500" s="2">
        <v>0</v>
      </c>
      <c r="C1500" s="1">
        <v>0</v>
      </c>
      <c r="D1500" s="2">
        <v>0</v>
      </c>
      <c r="E1500" s="2">
        <v>0</v>
      </c>
      <c r="F1500" s="2">
        <v>0</v>
      </c>
      <c r="G1500" s="3">
        <v>0</v>
      </c>
      <c r="H1500" s="3">
        <v>0</v>
      </c>
      <c r="J1500" s="14">
        <v>0</v>
      </c>
      <c r="K1500" s="14">
        <v>0</v>
      </c>
      <c r="N1500" s="14">
        <v>0</v>
      </c>
      <c r="O1500" s="14">
        <v>0</v>
      </c>
      <c r="Q1500" s="12">
        <v>0</v>
      </c>
      <c r="R1500" s="12">
        <v>0</v>
      </c>
      <c r="T1500" s="12">
        <v>0</v>
      </c>
      <c r="U1500" s="12">
        <v>0</v>
      </c>
      <c r="W1500" s="12">
        <v>0</v>
      </c>
      <c r="X1500" s="12">
        <v>0</v>
      </c>
      <c r="Z1500" s="12">
        <v>0</v>
      </c>
      <c r="AA1500" s="12">
        <v>0</v>
      </c>
      <c r="AC1500" s="12">
        <v>0</v>
      </c>
      <c r="AD1500" s="12">
        <v>0</v>
      </c>
      <c r="AF1500" s="12">
        <v>0</v>
      </c>
      <c r="AG1500" s="12">
        <v>0</v>
      </c>
      <c r="AI1500" s="12">
        <v>0</v>
      </c>
      <c r="AJ1500" s="12">
        <v>0</v>
      </c>
      <c r="AL1500" s="12">
        <v>0</v>
      </c>
      <c r="AM1500" s="12">
        <v>0</v>
      </c>
      <c r="AO1500" s="12">
        <v>0</v>
      </c>
      <c r="AP1500" s="12">
        <v>0</v>
      </c>
      <c r="AR1500" s="12">
        <v>0</v>
      </c>
      <c r="AS1500" s="12">
        <v>0</v>
      </c>
      <c r="AU1500" s="12">
        <v>0</v>
      </c>
      <c r="AV1500" s="12">
        <v>0</v>
      </c>
      <c r="AX1500" s="12">
        <v>0</v>
      </c>
      <c r="AY1500" s="12">
        <v>0</v>
      </c>
    </row>
    <row r="1501" spans="2:51" x14ac:dyDescent="0.25">
      <c r="B1501" s="2">
        <v>0</v>
      </c>
      <c r="C1501" s="1">
        <v>0</v>
      </c>
      <c r="D1501" s="2">
        <v>0</v>
      </c>
      <c r="E1501" s="2">
        <v>0</v>
      </c>
      <c r="F1501" s="2">
        <v>0</v>
      </c>
      <c r="G1501" s="3">
        <v>0</v>
      </c>
      <c r="H1501" s="3">
        <v>0</v>
      </c>
      <c r="J1501" s="14">
        <v>0</v>
      </c>
      <c r="K1501" s="14">
        <v>0</v>
      </c>
      <c r="N1501" s="14">
        <v>0</v>
      </c>
      <c r="O1501" s="14">
        <v>0</v>
      </c>
      <c r="Q1501" s="12">
        <v>0</v>
      </c>
      <c r="R1501" s="12">
        <v>0</v>
      </c>
      <c r="T1501" s="12">
        <v>0</v>
      </c>
      <c r="U1501" s="12">
        <v>0</v>
      </c>
      <c r="W1501" s="12">
        <v>0</v>
      </c>
      <c r="X1501" s="12">
        <v>0</v>
      </c>
      <c r="Z1501" s="12">
        <v>0</v>
      </c>
      <c r="AA1501" s="12">
        <v>0</v>
      </c>
      <c r="AC1501" s="12">
        <v>0</v>
      </c>
      <c r="AD1501" s="12">
        <v>0</v>
      </c>
      <c r="AF1501" s="12">
        <v>0</v>
      </c>
      <c r="AG1501" s="12">
        <v>0</v>
      </c>
      <c r="AI1501" s="12">
        <v>0</v>
      </c>
      <c r="AJ1501" s="12">
        <v>0</v>
      </c>
      <c r="AL1501" s="12">
        <v>0</v>
      </c>
      <c r="AM1501" s="12">
        <v>0</v>
      </c>
      <c r="AO1501" s="12">
        <v>0</v>
      </c>
      <c r="AP1501" s="12">
        <v>0</v>
      </c>
      <c r="AR1501" s="12">
        <v>0</v>
      </c>
      <c r="AS1501" s="12">
        <v>0</v>
      </c>
      <c r="AU1501" s="12">
        <v>0</v>
      </c>
      <c r="AV1501" s="12">
        <v>0</v>
      </c>
      <c r="AX1501" s="12">
        <v>0</v>
      </c>
      <c r="AY1501" s="12">
        <v>0</v>
      </c>
    </row>
    <row r="1502" spans="2:51" x14ac:dyDescent="0.25">
      <c r="B1502" s="2">
        <v>0</v>
      </c>
      <c r="C1502" s="1">
        <v>0</v>
      </c>
      <c r="D1502" s="2">
        <v>0</v>
      </c>
      <c r="E1502" s="2">
        <v>0</v>
      </c>
      <c r="F1502" s="2">
        <v>0</v>
      </c>
      <c r="G1502" s="3">
        <v>0</v>
      </c>
      <c r="H1502" s="3">
        <v>0</v>
      </c>
      <c r="J1502" s="14">
        <v>0</v>
      </c>
      <c r="K1502" s="14">
        <v>0</v>
      </c>
      <c r="N1502" s="14">
        <v>0</v>
      </c>
      <c r="O1502" s="14">
        <v>0</v>
      </c>
      <c r="Q1502" s="12">
        <v>0</v>
      </c>
      <c r="R1502" s="12">
        <v>0</v>
      </c>
      <c r="T1502" s="12">
        <v>0</v>
      </c>
      <c r="U1502" s="12">
        <v>0</v>
      </c>
      <c r="W1502" s="12">
        <v>0</v>
      </c>
      <c r="X1502" s="12">
        <v>0</v>
      </c>
      <c r="Z1502" s="12">
        <v>0</v>
      </c>
      <c r="AA1502" s="12">
        <v>0</v>
      </c>
      <c r="AC1502" s="12">
        <v>0</v>
      </c>
      <c r="AD1502" s="12">
        <v>0</v>
      </c>
      <c r="AF1502" s="12">
        <v>0</v>
      </c>
      <c r="AG1502" s="12">
        <v>0</v>
      </c>
      <c r="AI1502" s="12">
        <v>0</v>
      </c>
      <c r="AJ1502" s="12">
        <v>0</v>
      </c>
      <c r="AL1502" s="12">
        <v>0</v>
      </c>
      <c r="AM1502" s="12">
        <v>0</v>
      </c>
      <c r="AO1502" s="12">
        <v>0</v>
      </c>
      <c r="AP1502" s="12">
        <v>0</v>
      </c>
      <c r="AR1502" s="12">
        <v>0</v>
      </c>
      <c r="AS1502" s="12">
        <v>0</v>
      </c>
      <c r="AU1502" s="12">
        <v>0</v>
      </c>
      <c r="AV1502" s="12">
        <v>0</v>
      </c>
      <c r="AX1502" s="12">
        <v>0</v>
      </c>
      <c r="AY1502" s="12">
        <v>0</v>
      </c>
    </row>
    <row r="1503" spans="2:51" x14ac:dyDescent="0.25">
      <c r="B1503" s="2">
        <v>0</v>
      </c>
      <c r="C1503" s="1">
        <v>0</v>
      </c>
      <c r="D1503" s="2">
        <v>0</v>
      </c>
      <c r="E1503" s="2">
        <v>0</v>
      </c>
      <c r="F1503" s="2">
        <v>0</v>
      </c>
      <c r="G1503" s="3">
        <v>0</v>
      </c>
      <c r="H1503" s="3">
        <v>0</v>
      </c>
      <c r="J1503" s="14">
        <v>0</v>
      </c>
      <c r="K1503" s="14">
        <v>0</v>
      </c>
      <c r="N1503" s="14">
        <v>0</v>
      </c>
      <c r="O1503" s="14">
        <v>0</v>
      </c>
      <c r="Q1503" s="12">
        <v>0</v>
      </c>
      <c r="R1503" s="12">
        <v>0</v>
      </c>
      <c r="T1503" s="12">
        <v>0</v>
      </c>
      <c r="U1503" s="12">
        <v>0</v>
      </c>
      <c r="W1503" s="12">
        <v>0</v>
      </c>
      <c r="X1503" s="12">
        <v>0</v>
      </c>
      <c r="Z1503" s="12">
        <v>0</v>
      </c>
      <c r="AA1503" s="12">
        <v>0</v>
      </c>
      <c r="AC1503" s="12">
        <v>0</v>
      </c>
      <c r="AD1503" s="12">
        <v>0</v>
      </c>
      <c r="AF1503" s="12">
        <v>0</v>
      </c>
      <c r="AG1503" s="12">
        <v>0</v>
      </c>
      <c r="AI1503" s="12">
        <v>0</v>
      </c>
      <c r="AJ1503" s="12">
        <v>0</v>
      </c>
      <c r="AL1503" s="12">
        <v>0</v>
      </c>
      <c r="AM1503" s="12">
        <v>0</v>
      </c>
      <c r="AO1503" s="12">
        <v>0</v>
      </c>
      <c r="AP1503" s="12">
        <v>0</v>
      </c>
      <c r="AR1503" s="12">
        <v>0</v>
      </c>
      <c r="AS1503" s="12">
        <v>0</v>
      </c>
      <c r="AU1503" s="12">
        <v>0</v>
      </c>
      <c r="AV1503" s="12">
        <v>0</v>
      </c>
      <c r="AX1503" s="12">
        <v>0</v>
      </c>
      <c r="AY1503" s="12">
        <v>0</v>
      </c>
    </row>
    <row r="1504" spans="2:51" x14ac:dyDescent="0.25">
      <c r="B1504" s="2">
        <v>0</v>
      </c>
      <c r="C1504" s="1">
        <v>0</v>
      </c>
      <c r="D1504" s="2">
        <v>0</v>
      </c>
      <c r="E1504" s="2">
        <v>0</v>
      </c>
      <c r="F1504" s="2">
        <v>0</v>
      </c>
      <c r="G1504" s="3">
        <v>0</v>
      </c>
      <c r="H1504" s="3">
        <v>0</v>
      </c>
      <c r="J1504" s="14">
        <v>0</v>
      </c>
      <c r="K1504" s="14">
        <v>0</v>
      </c>
      <c r="N1504" s="14">
        <v>0</v>
      </c>
      <c r="O1504" s="14">
        <v>0</v>
      </c>
      <c r="Q1504" s="12">
        <v>0</v>
      </c>
      <c r="R1504" s="12">
        <v>0</v>
      </c>
      <c r="T1504" s="12">
        <v>0</v>
      </c>
      <c r="U1504" s="12">
        <v>0</v>
      </c>
      <c r="W1504" s="12">
        <v>0</v>
      </c>
      <c r="X1504" s="12">
        <v>0</v>
      </c>
      <c r="Z1504" s="12">
        <v>0</v>
      </c>
      <c r="AA1504" s="12">
        <v>0</v>
      </c>
      <c r="AC1504" s="12">
        <v>0</v>
      </c>
      <c r="AD1504" s="12">
        <v>0</v>
      </c>
      <c r="AF1504" s="12">
        <v>0</v>
      </c>
      <c r="AG1504" s="12">
        <v>0</v>
      </c>
      <c r="AI1504" s="12">
        <v>0</v>
      </c>
      <c r="AJ1504" s="12">
        <v>0</v>
      </c>
      <c r="AL1504" s="12">
        <v>0</v>
      </c>
      <c r="AM1504" s="12">
        <v>0</v>
      </c>
      <c r="AO1504" s="12">
        <v>0</v>
      </c>
      <c r="AP1504" s="12">
        <v>0</v>
      </c>
      <c r="AR1504" s="12">
        <v>0</v>
      </c>
      <c r="AS1504" s="12">
        <v>0</v>
      </c>
      <c r="AU1504" s="12">
        <v>0</v>
      </c>
      <c r="AV1504" s="12">
        <v>0</v>
      </c>
      <c r="AX1504" s="12">
        <v>0</v>
      </c>
      <c r="AY1504" s="12">
        <v>0</v>
      </c>
    </row>
    <row r="1505" spans="2:51" x14ac:dyDescent="0.25">
      <c r="B1505" s="2">
        <v>0</v>
      </c>
      <c r="C1505" s="1">
        <v>0</v>
      </c>
      <c r="D1505" s="2">
        <v>0</v>
      </c>
      <c r="E1505" s="2">
        <v>0</v>
      </c>
      <c r="F1505" s="2">
        <v>0</v>
      </c>
      <c r="G1505" s="3">
        <v>0</v>
      </c>
      <c r="H1505" s="3">
        <v>0</v>
      </c>
      <c r="J1505" s="14">
        <v>0</v>
      </c>
      <c r="K1505" s="14">
        <v>0</v>
      </c>
      <c r="N1505" s="14">
        <v>0</v>
      </c>
      <c r="O1505" s="14">
        <v>0</v>
      </c>
      <c r="Q1505" s="12">
        <v>0</v>
      </c>
      <c r="R1505" s="12">
        <v>0</v>
      </c>
      <c r="T1505" s="12">
        <v>0</v>
      </c>
      <c r="U1505" s="12">
        <v>0</v>
      </c>
      <c r="W1505" s="12">
        <v>0</v>
      </c>
      <c r="X1505" s="12">
        <v>0</v>
      </c>
      <c r="Z1505" s="12">
        <v>0</v>
      </c>
      <c r="AA1505" s="12">
        <v>0</v>
      </c>
      <c r="AC1505" s="12">
        <v>0</v>
      </c>
      <c r="AD1505" s="12">
        <v>0</v>
      </c>
      <c r="AF1505" s="12">
        <v>0</v>
      </c>
      <c r="AG1505" s="12">
        <v>0</v>
      </c>
      <c r="AI1505" s="12">
        <v>0</v>
      </c>
      <c r="AJ1505" s="12">
        <v>0</v>
      </c>
      <c r="AL1505" s="12">
        <v>0</v>
      </c>
      <c r="AM1505" s="12">
        <v>0</v>
      </c>
      <c r="AO1505" s="12">
        <v>0</v>
      </c>
      <c r="AP1505" s="12">
        <v>0</v>
      </c>
      <c r="AR1505" s="12">
        <v>0</v>
      </c>
      <c r="AS1505" s="12">
        <v>0</v>
      </c>
      <c r="AU1505" s="12">
        <v>0</v>
      </c>
      <c r="AV1505" s="12">
        <v>0</v>
      </c>
      <c r="AX1505" s="12">
        <v>0</v>
      </c>
      <c r="AY1505" s="12">
        <v>0</v>
      </c>
    </row>
    <row r="1506" spans="2:51" x14ac:dyDescent="0.25">
      <c r="B1506" s="2">
        <v>0</v>
      </c>
      <c r="C1506" s="1">
        <v>0</v>
      </c>
      <c r="D1506" s="2">
        <v>0</v>
      </c>
      <c r="E1506" s="2">
        <v>0</v>
      </c>
      <c r="F1506" s="2">
        <v>0</v>
      </c>
      <c r="G1506" s="3">
        <v>0</v>
      </c>
      <c r="H1506" s="3">
        <v>0</v>
      </c>
      <c r="J1506" s="14">
        <v>0</v>
      </c>
      <c r="K1506" s="14">
        <v>0</v>
      </c>
      <c r="N1506" s="14">
        <v>0</v>
      </c>
      <c r="O1506" s="14">
        <v>0</v>
      </c>
      <c r="Q1506" s="12">
        <v>0</v>
      </c>
      <c r="R1506" s="12">
        <v>0</v>
      </c>
      <c r="T1506" s="12">
        <v>0</v>
      </c>
      <c r="U1506" s="12">
        <v>0</v>
      </c>
      <c r="W1506" s="12">
        <v>0</v>
      </c>
      <c r="X1506" s="12">
        <v>0</v>
      </c>
      <c r="Z1506" s="12">
        <v>0</v>
      </c>
      <c r="AA1506" s="12">
        <v>0</v>
      </c>
      <c r="AC1506" s="12">
        <v>0</v>
      </c>
      <c r="AD1506" s="12">
        <v>0</v>
      </c>
      <c r="AF1506" s="12">
        <v>0</v>
      </c>
      <c r="AG1506" s="12">
        <v>0</v>
      </c>
      <c r="AI1506" s="12">
        <v>0</v>
      </c>
      <c r="AJ1506" s="12">
        <v>0</v>
      </c>
      <c r="AL1506" s="12">
        <v>0</v>
      </c>
      <c r="AM1506" s="12">
        <v>0</v>
      </c>
      <c r="AO1506" s="12">
        <v>0</v>
      </c>
      <c r="AP1506" s="12">
        <v>0</v>
      </c>
      <c r="AR1506" s="12">
        <v>0</v>
      </c>
      <c r="AS1506" s="12">
        <v>0</v>
      </c>
      <c r="AU1506" s="12">
        <v>0</v>
      </c>
      <c r="AV1506" s="12">
        <v>0</v>
      </c>
      <c r="AX1506" s="12">
        <v>0</v>
      </c>
      <c r="AY1506" s="12">
        <v>0</v>
      </c>
    </row>
    <row r="1507" spans="2:51" x14ac:dyDescent="0.25">
      <c r="B1507" s="2">
        <v>0</v>
      </c>
      <c r="C1507" s="1">
        <v>0</v>
      </c>
      <c r="D1507" s="2">
        <v>0</v>
      </c>
      <c r="E1507" s="2">
        <v>0</v>
      </c>
      <c r="F1507" s="2">
        <v>0</v>
      </c>
      <c r="G1507" s="3">
        <v>0</v>
      </c>
      <c r="H1507" s="3">
        <v>0</v>
      </c>
      <c r="J1507" s="14">
        <v>0</v>
      </c>
      <c r="K1507" s="14">
        <v>0</v>
      </c>
      <c r="N1507" s="14">
        <v>0</v>
      </c>
      <c r="O1507" s="14">
        <v>0</v>
      </c>
      <c r="Q1507" s="12">
        <v>0</v>
      </c>
      <c r="R1507" s="12">
        <v>0</v>
      </c>
      <c r="T1507" s="12">
        <v>0</v>
      </c>
      <c r="U1507" s="12">
        <v>0</v>
      </c>
      <c r="W1507" s="12">
        <v>0</v>
      </c>
      <c r="X1507" s="12">
        <v>0</v>
      </c>
      <c r="Z1507" s="12">
        <v>0</v>
      </c>
      <c r="AA1507" s="12">
        <v>0</v>
      </c>
      <c r="AC1507" s="12">
        <v>0</v>
      </c>
      <c r="AD1507" s="12">
        <v>0</v>
      </c>
      <c r="AF1507" s="12">
        <v>0</v>
      </c>
      <c r="AG1507" s="12">
        <v>0</v>
      </c>
      <c r="AI1507" s="12">
        <v>0</v>
      </c>
      <c r="AJ1507" s="12">
        <v>0</v>
      </c>
      <c r="AL1507" s="12">
        <v>0</v>
      </c>
      <c r="AM1507" s="12">
        <v>0</v>
      </c>
      <c r="AO1507" s="12">
        <v>0</v>
      </c>
      <c r="AP1507" s="12">
        <v>0</v>
      </c>
      <c r="AR1507" s="12">
        <v>0</v>
      </c>
      <c r="AS1507" s="12">
        <v>0</v>
      </c>
      <c r="AU1507" s="12">
        <v>0</v>
      </c>
      <c r="AV1507" s="12">
        <v>0</v>
      </c>
      <c r="AX1507" s="12">
        <v>0</v>
      </c>
      <c r="AY1507" s="12">
        <v>0</v>
      </c>
    </row>
    <row r="1508" spans="2:51" x14ac:dyDescent="0.25">
      <c r="B1508" s="2">
        <v>0</v>
      </c>
      <c r="C1508" s="1">
        <v>0</v>
      </c>
      <c r="D1508" s="2">
        <v>0</v>
      </c>
      <c r="E1508" s="2">
        <v>0</v>
      </c>
      <c r="F1508" s="2">
        <v>0</v>
      </c>
      <c r="G1508" s="3">
        <v>0</v>
      </c>
      <c r="H1508" s="3">
        <v>0</v>
      </c>
      <c r="J1508" s="14">
        <v>0</v>
      </c>
      <c r="K1508" s="14">
        <v>0</v>
      </c>
      <c r="N1508" s="14">
        <v>0</v>
      </c>
      <c r="O1508" s="14">
        <v>0</v>
      </c>
      <c r="Q1508" s="12">
        <v>0</v>
      </c>
      <c r="R1508" s="12">
        <v>0</v>
      </c>
      <c r="T1508" s="12">
        <v>0</v>
      </c>
      <c r="U1508" s="12">
        <v>0</v>
      </c>
      <c r="W1508" s="12">
        <v>0</v>
      </c>
      <c r="X1508" s="12">
        <v>0</v>
      </c>
      <c r="Z1508" s="12">
        <v>0</v>
      </c>
      <c r="AA1508" s="12">
        <v>0</v>
      </c>
      <c r="AC1508" s="12">
        <v>0</v>
      </c>
      <c r="AD1508" s="12">
        <v>0</v>
      </c>
      <c r="AF1508" s="12">
        <v>0</v>
      </c>
      <c r="AG1508" s="12">
        <v>0</v>
      </c>
      <c r="AI1508" s="12">
        <v>0</v>
      </c>
      <c r="AJ1508" s="12">
        <v>0</v>
      </c>
      <c r="AL1508" s="12">
        <v>0</v>
      </c>
      <c r="AM1508" s="12">
        <v>0</v>
      </c>
      <c r="AO1508" s="12">
        <v>0</v>
      </c>
      <c r="AP1508" s="12">
        <v>0</v>
      </c>
      <c r="AR1508" s="12">
        <v>0</v>
      </c>
      <c r="AS1508" s="12">
        <v>0</v>
      </c>
      <c r="AU1508" s="12">
        <v>0</v>
      </c>
      <c r="AV1508" s="12">
        <v>0</v>
      </c>
      <c r="AX1508" s="12">
        <v>0</v>
      </c>
      <c r="AY1508" s="12">
        <v>0</v>
      </c>
    </row>
    <row r="1509" spans="2:51" x14ac:dyDescent="0.25">
      <c r="B1509" s="2">
        <v>0</v>
      </c>
      <c r="C1509" s="1">
        <v>0</v>
      </c>
      <c r="D1509" s="2">
        <v>0</v>
      </c>
      <c r="E1509" s="2">
        <v>0</v>
      </c>
      <c r="F1509" s="2">
        <v>0</v>
      </c>
      <c r="G1509" s="3">
        <v>0</v>
      </c>
      <c r="H1509" s="3">
        <v>0</v>
      </c>
      <c r="J1509" s="14">
        <v>0</v>
      </c>
      <c r="K1509" s="14">
        <v>0</v>
      </c>
      <c r="N1509" s="14">
        <v>0</v>
      </c>
      <c r="O1509" s="14">
        <v>0</v>
      </c>
      <c r="Q1509" s="12">
        <v>0</v>
      </c>
      <c r="R1509" s="12">
        <v>0</v>
      </c>
      <c r="T1509" s="12">
        <v>0</v>
      </c>
      <c r="U1509" s="12">
        <v>0</v>
      </c>
      <c r="W1509" s="12">
        <v>0</v>
      </c>
      <c r="X1509" s="12">
        <v>0</v>
      </c>
      <c r="Z1509" s="12">
        <v>0</v>
      </c>
      <c r="AA1509" s="12">
        <v>0</v>
      </c>
      <c r="AC1509" s="12">
        <v>0</v>
      </c>
      <c r="AD1509" s="12">
        <v>0</v>
      </c>
      <c r="AF1509" s="12">
        <v>0</v>
      </c>
      <c r="AG1509" s="12">
        <v>0</v>
      </c>
      <c r="AI1509" s="12">
        <v>0</v>
      </c>
      <c r="AJ1509" s="12">
        <v>0</v>
      </c>
      <c r="AL1509" s="12">
        <v>0</v>
      </c>
      <c r="AM1509" s="12">
        <v>0</v>
      </c>
      <c r="AO1509" s="12">
        <v>0</v>
      </c>
      <c r="AP1509" s="12">
        <v>0</v>
      </c>
      <c r="AR1509" s="12">
        <v>0</v>
      </c>
      <c r="AS1509" s="12">
        <v>0</v>
      </c>
      <c r="AU1509" s="12">
        <v>0</v>
      </c>
      <c r="AV1509" s="12">
        <v>0</v>
      </c>
      <c r="AX1509" s="12">
        <v>0</v>
      </c>
      <c r="AY1509" s="12">
        <v>0</v>
      </c>
    </row>
    <row r="1510" spans="2:51" x14ac:dyDescent="0.25">
      <c r="B1510" s="2">
        <v>0</v>
      </c>
      <c r="C1510" s="1">
        <v>0</v>
      </c>
      <c r="D1510" s="2">
        <v>0</v>
      </c>
      <c r="E1510" s="2">
        <v>0</v>
      </c>
      <c r="F1510" s="2">
        <v>0</v>
      </c>
      <c r="G1510" s="3">
        <v>0</v>
      </c>
      <c r="H1510" s="3">
        <v>0</v>
      </c>
      <c r="J1510" s="14">
        <v>0</v>
      </c>
      <c r="K1510" s="14">
        <v>0</v>
      </c>
      <c r="N1510" s="14">
        <v>0</v>
      </c>
      <c r="O1510" s="14">
        <v>0</v>
      </c>
      <c r="Q1510" s="12">
        <v>0</v>
      </c>
      <c r="R1510" s="12">
        <v>0</v>
      </c>
      <c r="T1510" s="12">
        <v>0</v>
      </c>
      <c r="U1510" s="12">
        <v>0</v>
      </c>
      <c r="W1510" s="12">
        <v>0</v>
      </c>
      <c r="X1510" s="12">
        <v>0</v>
      </c>
      <c r="Z1510" s="12">
        <v>0</v>
      </c>
      <c r="AA1510" s="12">
        <v>0</v>
      </c>
      <c r="AC1510" s="12">
        <v>0</v>
      </c>
      <c r="AD1510" s="12">
        <v>0</v>
      </c>
      <c r="AF1510" s="12">
        <v>0</v>
      </c>
      <c r="AG1510" s="12">
        <v>0</v>
      </c>
      <c r="AI1510" s="12">
        <v>0</v>
      </c>
      <c r="AJ1510" s="12">
        <v>0</v>
      </c>
      <c r="AL1510" s="12">
        <v>0</v>
      </c>
      <c r="AM1510" s="12">
        <v>0</v>
      </c>
      <c r="AO1510" s="12">
        <v>0</v>
      </c>
      <c r="AP1510" s="12">
        <v>0</v>
      </c>
      <c r="AR1510" s="12">
        <v>0</v>
      </c>
      <c r="AS1510" s="12">
        <v>0</v>
      </c>
      <c r="AU1510" s="12">
        <v>0</v>
      </c>
      <c r="AV1510" s="12">
        <v>0</v>
      </c>
      <c r="AX1510" s="12">
        <v>0</v>
      </c>
      <c r="AY1510" s="12">
        <v>0</v>
      </c>
    </row>
    <row r="1511" spans="2:51" x14ac:dyDescent="0.25">
      <c r="B1511" s="2">
        <v>0</v>
      </c>
      <c r="C1511" s="1">
        <v>0</v>
      </c>
      <c r="D1511" s="2">
        <v>0</v>
      </c>
      <c r="E1511" s="2">
        <v>0</v>
      </c>
      <c r="F1511" s="2">
        <v>0</v>
      </c>
      <c r="G1511" s="3">
        <v>0</v>
      </c>
      <c r="H1511" s="3">
        <v>0</v>
      </c>
      <c r="J1511" s="14">
        <v>0</v>
      </c>
      <c r="K1511" s="14">
        <v>0</v>
      </c>
      <c r="N1511" s="14">
        <v>0</v>
      </c>
      <c r="O1511" s="14">
        <v>0</v>
      </c>
      <c r="Q1511" s="12">
        <v>0</v>
      </c>
      <c r="R1511" s="12">
        <v>0</v>
      </c>
      <c r="T1511" s="12">
        <v>0</v>
      </c>
      <c r="U1511" s="12">
        <v>0</v>
      </c>
      <c r="W1511" s="12">
        <v>0</v>
      </c>
      <c r="X1511" s="12">
        <v>0</v>
      </c>
      <c r="Z1511" s="12">
        <v>0</v>
      </c>
      <c r="AA1511" s="12">
        <v>0</v>
      </c>
      <c r="AC1511" s="12">
        <v>0</v>
      </c>
      <c r="AD1511" s="12">
        <v>0</v>
      </c>
      <c r="AF1511" s="12">
        <v>0</v>
      </c>
      <c r="AG1511" s="12">
        <v>0</v>
      </c>
      <c r="AI1511" s="12">
        <v>0</v>
      </c>
      <c r="AJ1511" s="12">
        <v>0</v>
      </c>
      <c r="AL1511" s="12">
        <v>0</v>
      </c>
      <c r="AM1511" s="12">
        <v>0</v>
      </c>
      <c r="AO1511" s="12">
        <v>0</v>
      </c>
      <c r="AP1511" s="12">
        <v>0</v>
      </c>
      <c r="AR1511" s="12">
        <v>0</v>
      </c>
      <c r="AS1511" s="12">
        <v>0</v>
      </c>
      <c r="AU1511" s="12">
        <v>0</v>
      </c>
      <c r="AV1511" s="12">
        <v>0</v>
      </c>
      <c r="AX1511" s="12">
        <v>0</v>
      </c>
      <c r="AY1511" s="12">
        <v>0</v>
      </c>
    </row>
    <row r="1512" spans="2:51" x14ac:dyDescent="0.25">
      <c r="B1512" s="2">
        <v>0</v>
      </c>
      <c r="C1512" s="1">
        <v>0</v>
      </c>
      <c r="D1512" s="2">
        <v>0</v>
      </c>
      <c r="E1512" s="2">
        <v>0</v>
      </c>
      <c r="F1512" s="2">
        <v>0</v>
      </c>
      <c r="G1512" s="3">
        <v>0</v>
      </c>
      <c r="H1512" s="3">
        <v>0</v>
      </c>
      <c r="J1512" s="14">
        <v>0</v>
      </c>
      <c r="K1512" s="14">
        <v>0</v>
      </c>
      <c r="N1512" s="14">
        <v>0</v>
      </c>
      <c r="O1512" s="14">
        <v>0</v>
      </c>
      <c r="Q1512" s="12">
        <v>0</v>
      </c>
      <c r="R1512" s="12">
        <v>0</v>
      </c>
      <c r="T1512" s="12">
        <v>0</v>
      </c>
      <c r="U1512" s="12">
        <v>0</v>
      </c>
      <c r="W1512" s="12">
        <v>0</v>
      </c>
      <c r="X1512" s="12">
        <v>0</v>
      </c>
      <c r="Z1512" s="12">
        <v>0</v>
      </c>
      <c r="AA1512" s="12">
        <v>0</v>
      </c>
      <c r="AC1512" s="12">
        <v>0</v>
      </c>
      <c r="AD1512" s="12">
        <v>0</v>
      </c>
      <c r="AF1512" s="12">
        <v>0</v>
      </c>
      <c r="AG1512" s="12">
        <v>0</v>
      </c>
      <c r="AI1512" s="12">
        <v>0</v>
      </c>
      <c r="AJ1512" s="12">
        <v>0</v>
      </c>
      <c r="AL1512" s="12">
        <v>0</v>
      </c>
      <c r="AM1512" s="12">
        <v>0</v>
      </c>
      <c r="AO1512" s="12">
        <v>0</v>
      </c>
      <c r="AP1512" s="12">
        <v>0</v>
      </c>
      <c r="AR1512" s="12">
        <v>0</v>
      </c>
      <c r="AS1512" s="12">
        <v>0</v>
      </c>
      <c r="AU1512" s="12">
        <v>0</v>
      </c>
      <c r="AV1512" s="12">
        <v>0</v>
      </c>
      <c r="AX1512" s="12">
        <v>0</v>
      </c>
      <c r="AY1512" s="12">
        <v>0</v>
      </c>
    </row>
    <row r="1513" spans="2:51" x14ac:dyDescent="0.25">
      <c r="B1513" s="2">
        <v>0</v>
      </c>
      <c r="C1513" s="1">
        <v>0</v>
      </c>
      <c r="D1513" s="2">
        <v>0</v>
      </c>
      <c r="E1513" s="2">
        <v>0</v>
      </c>
      <c r="F1513" s="2">
        <v>0</v>
      </c>
      <c r="G1513" s="3">
        <v>0</v>
      </c>
      <c r="H1513" s="3">
        <v>0</v>
      </c>
      <c r="J1513" s="14">
        <v>0</v>
      </c>
      <c r="K1513" s="14">
        <v>0</v>
      </c>
      <c r="N1513" s="14">
        <v>0</v>
      </c>
      <c r="O1513" s="14">
        <v>0</v>
      </c>
      <c r="Q1513" s="12">
        <v>0</v>
      </c>
      <c r="R1513" s="12">
        <v>0</v>
      </c>
      <c r="T1513" s="12">
        <v>0</v>
      </c>
      <c r="U1513" s="12">
        <v>0</v>
      </c>
      <c r="W1513" s="12">
        <v>0</v>
      </c>
      <c r="X1513" s="12">
        <v>0</v>
      </c>
      <c r="Z1513" s="12">
        <v>0</v>
      </c>
      <c r="AA1513" s="12">
        <v>0</v>
      </c>
      <c r="AC1513" s="12">
        <v>0</v>
      </c>
      <c r="AD1513" s="12">
        <v>0</v>
      </c>
      <c r="AF1513" s="12">
        <v>0</v>
      </c>
      <c r="AG1513" s="12">
        <v>0</v>
      </c>
      <c r="AI1513" s="12">
        <v>0</v>
      </c>
      <c r="AJ1513" s="12">
        <v>0</v>
      </c>
      <c r="AL1513" s="12">
        <v>0</v>
      </c>
      <c r="AM1513" s="12">
        <v>0</v>
      </c>
      <c r="AO1513" s="12">
        <v>0</v>
      </c>
      <c r="AP1513" s="12">
        <v>0</v>
      </c>
      <c r="AR1513" s="12">
        <v>0</v>
      </c>
      <c r="AS1513" s="12">
        <v>0</v>
      </c>
      <c r="AU1513" s="12">
        <v>0</v>
      </c>
      <c r="AV1513" s="12">
        <v>0</v>
      </c>
      <c r="AX1513" s="12">
        <v>0</v>
      </c>
      <c r="AY1513" s="12">
        <v>0</v>
      </c>
    </row>
    <row r="1514" spans="2:51" x14ac:dyDescent="0.25">
      <c r="B1514" s="2">
        <v>0</v>
      </c>
      <c r="C1514" s="1">
        <v>0</v>
      </c>
      <c r="D1514" s="2">
        <v>0</v>
      </c>
      <c r="E1514" s="2">
        <v>0</v>
      </c>
      <c r="F1514" s="2">
        <v>0</v>
      </c>
      <c r="G1514" s="3">
        <v>0</v>
      </c>
      <c r="H1514" s="3">
        <v>0</v>
      </c>
      <c r="J1514" s="14">
        <v>0</v>
      </c>
      <c r="K1514" s="14">
        <v>0</v>
      </c>
      <c r="N1514" s="14">
        <v>0</v>
      </c>
      <c r="O1514" s="14">
        <v>0</v>
      </c>
      <c r="Q1514" s="12">
        <v>0</v>
      </c>
      <c r="R1514" s="12">
        <v>0</v>
      </c>
      <c r="T1514" s="12">
        <v>0</v>
      </c>
      <c r="U1514" s="12">
        <v>0</v>
      </c>
      <c r="W1514" s="12">
        <v>0</v>
      </c>
      <c r="X1514" s="12">
        <v>0</v>
      </c>
      <c r="Z1514" s="12">
        <v>0</v>
      </c>
      <c r="AA1514" s="12">
        <v>0</v>
      </c>
      <c r="AC1514" s="12">
        <v>0</v>
      </c>
      <c r="AD1514" s="12">
        <v>0</v>
      </c>
      <c r="AF1514" s="12">
        <v>0</v>
      </c>
      <c r="AG1514" s="12">
        <v>0</v>
      </c>
      <c r="AI1514" s="12">
        <v>0</v>
      </c>
      <c r="AJ1514" s="12">
        <v>0</v>
      </c>
      <c r="AL1514" s="12">
        <v>0</v>
      </c>
      <c r="AM1514" s="12">
        <v>0</v>
      </c>
      <c r="AO1514" s="12">
        <v>0</v>
      </c>
      <c r="AP1514" s="12">
        <v>0</v>
      </c>
      <c r="AR1514" s="12">
        <v>0</v>
      </c>
      <c r="AS1514" s="12">
        <v>0</v>
      </c>
      <c r="AU1514" s="12">
        <v>0</v>
      </c>
      <c r="AV1514" s="12">
        <v>0</v>
      </c>
      <c r="AX1514" s="12">
        <v>0</v>
      </c>
      <c r="AY1514" s="12">
        <v>0</v>
      </c>
    </row>
    <row r="1515" spans="2:51" x14ac:dyDescent="0.25">
      <c r="B1515" s="2">
        <v>0</v>
      </c>
      <c r="C1515" s="1">
        <v>0</v>
      </c>
      <c r="D1515" s="2">
        <v>0</v>
      </c>
      <c r="E1515" s="2">
        <v>0</v>
      </c>
      <c r="F1515" s="2">
        <v>0</v>
      </c>
      <c r="G1515" s="3">
        <v>0</v>
      </c>
      <c r="H1515" s="3">
        <v>0</v>
      </c>
      <c r="J1515" s="14">
        <v>0</v>
      </c>
      <c r="K1515" s="14">
        <v>0</v>
      </c>
      <c r="N1515" s="14">
        <v>0</v>
      </c>
      <c r="O1515" s="14">
        <v>0</v>
      </c>
      <c r="Q1515" s="12">
        <v>0</v>
      </c>
      <c r="R1515" s="12">
        <v>0</v>
      </c>
      <c r="T1515" s="12">
        <v>0</v>
      </c>
      <c r="U1515" s="12">
        <v>0</v>
      </c>
      <c r="W1515" s="12">
        <v>0</v>
      </c>
      <c r="X1515" s="12">
        <v>0</v>
      </c>
      <c r="Z1515" s="12">
        <v>0</v>
      </c>
      <c r="AA1515" s="12">
        <v>0</v>
      </c>
      <c r="AC1515" s="12">
        <v>0</v>
      </c>
      <c r="AD1515" s="12">
        <v>0</v>
      </c>
      <c r="AF1515" s="12">
        <v>0</v>
      </c>
      <c r="AG1515" s="12">
        <v>0</v>
      </c>
      <c r="AI1515" s="12">
        <v>0</v>
      </c>
      <c r="AJ1515" s="12">
        <v>0</v>
      </c>
      <c r="AL1515" s="12">
        <v>0</v>
      </c>
      <c r="AM1515" s="12">
        <v>0</v>
      </c>
      <c r="AO1515" s="12">
        <v>0</v>
      </c>
      <c r="AP1515" s="12">
        <v>0</v>
      </c>
      <c r="AR1515" s="12">
        <v>0</v>
      </c>
      <c r="AS1515" s="12">
        <v>0</v>
      </c>
      <c r="AU1515" s="12">
        <v>0</v>
      </c>
      <c r="AV1515" s="12">
        <v>0</v>
      </c>
      <c r="AX1515" s="12">
        <v>0</v>
      </c>
      <c r="AY1515" s="12">
        <v>0</v>
      </c>
    </row>
    <row r="1516" spans="2:51" x14ac:dyDescent="0.25">
      <c r="B1516" s="2">
        <v>0</v>
      </c>
      <c r="C1516" s="1">
        <v>0</v>
      </c>
      <c r="D1516" s="2">
        <v>0</v>
      </c>
      <c r="E1516" s="2">
        <v>0</v>
      </c>
      <c r="F1516" s="2">
        <v>0</v>
      </c>
      <c r="G1516" s="3">
        <v>0</v>
      </c>
      <c r="H1516" s="3">
        <v>0</v>
      </c>
      <c r="J1516" s="14">
        <v>0</v>
      </c>
      <c r="K1516" s="14">
        <v>0</v>
      </c>
      <c r="N1516" s="14">
        <v>0</v>
      </c>
      <c r="O1516" s="14">
        <v>0</v>
      </c>
      <c r="Q1516" s="12">
        <v>0</v>
      </c>
      <c r="R1516" s="12">
        <v>0</v>
      </c>
      <c r="T1516" s="12">
        <v>0</v>
      </c>
      <c r="U1516" s="12">
        <v>0</v>
      </c>
      <c r="W1516" s="12">
        <v>0</v>
      </c>
      <c r="X1516" s="12">
        <v>0</v>
      </c>
      <c r="Z1516" s="12">
        <v>0</v>
      </c>
      <c r="AA1516" s="12">
        <v>0</v>
      </c>
      <c r="AC1516" s="12">
        <v>0</v>
      </c>
      <c r="AD1516" s="12">
        <v>0</v>
      </c>
      <c r="AF1516" s="12">
        <v>0</v>
      </c>
      <c r="AG1516" s="12">
        <v>0</v>
      </c>
      <c r="AI1516" s="12">
        <v>0</v>
      </c>
      <c r="AJ1516" s="12">
        <v>0</v>
      </c>
      <c r="AL1516" s="12">
        <v>0</v>
      </c>
      <c r="AM1516" s="12">
        <v>0</v>
      </c>
      <c r="AO1516" s="12">
        <v>0</v>
      </c>
      <c r="AP1516" s="12">
        <v>0</v>
      </c>
      <c r="AR1516" s="12">
        <v>0</v>
      </c>
      <c r="AS1516" s="12">
        <v>0</v>
      </c>
      <c r="AU1516" s="12">
        <v>0</v>
      </c>
      <c r="AV1516" s="12">
        <v>0</v>
      </c>
      <c r="AX1516" s="12">
        <v>0</v>
      </c>
      <c r="AY1516" s="12">
        <v>0</v>
      </c>
    </row>
    <row r="1517" spans="2:51" x14ac:dyDescent="0.25">
      <c r="B1517" s="2">
        <v>0</v>
      </c>
      <c r="C1517" s="1">
        <v>0</v>
      </c>
      <c r="D1517" s="2">
        <v>0</v>
      </c>
      <c r="E1517" s="2">
        <v>0</v>
      </c>
      <c r="F1517" s="2">
        <v>0</v>
      </c>
      <c r="G1517" s="3">
        <v>0</v>
      </c>
      <c r="H1517" s="3">
        <v>0</v>
      </c>
      <c r="J1517" s="14">
        <v>0</v>
      </c>
      <c r="K1517" s="14">
        <v>0</v>
      </c>
      <c r="N1517" s="14">
        <v>0</v>
      </c>
      <c r="O1517" s="14">
        <v>0</v>
      </c>
      <c r="Q1517" s="12">
        <v>0</v>
      </c>
      <c r="R1517" s="12">
        <v>0</v>
      </c>
      <c r="T1517" s="12">
        <v>0</v>
      </c>
      <c r="U1517" s="12">
        <v>0</v>
      </c>
      <c r="W1517" s="12">
        <v>0</v>
      </c>
      <c r="X1517" s="12">
        <v>0</v>
      </c>
      <c r="Z1517" s="12">
        <v>0</v>
      </c>
      <c r="AA1517" s="12">
        <v>0</v>
      </c>
      <c r="AC1517" s="12">
        <v>0</v>
      </c>
      <c r="AD1517" s="12">
        <v>0</v>
      </c>
      <c r="AF1517" s="12">
        <v>0</v>
      </c>
      <c r="AG1517" s="12">
        <v>0</v>
      </c>
      <c r="AI1517" s="12">
        <v>0</v>
      </c>
      <c r="AJ1517" s="12">
        <v>0</v>
      </c>
      <c r="AL1517" s="12">
        <v>0</v>
      </c>
      <c r="AM1517" s="12">
        <v>0</v>
      </c>
      <c r="AO1517" s="12">
        <v>0</v>
      </c>
      <c r="AP1517" s="12">
        <v>0</v>
      </c>
      <c r="AR1517" s="12">
        <v>0</v>
      </c>
      <c r="AS1517" s="12">
        <v>0</v>
      </c>
      <c r="AU1517" s="12">
        <v>0</v>
      </c>
      <c r="AV1517" s="12">
        <v>0</v>
      </c>
      <c r="AX1517" s="12">
        <v>0</v>
      </c>
      <c r="AY1517" s="12">
        <v>0</v>
      </c>
    </row>
    <row r="1518" spans="2:51" x14ac:dyDescent="0.25">
      <c r="B1518" s="2">
        <v>0</v>
      </c>
      <c r="C1518" s="1">
        <v>0</v>
      </c>
      <c r="D1518" s="2">
        <v>0</v>
      </c>
      <c r="E1518" s="2">
        <v>0</v>
      </c>
      <c r="F1518" s="2">
        <v>0</v>
      </c>
      <c r="G1518" s="3">
        <v>0</v>
      </c>
      <c r="H1518" s="3">
        <v>0</v>
      </c>
      <c r="J1518" s="14">
        <v>0</v>
      </c>
      <c r="K1518" s="14">
        <v>0</v>
      </c>
      <c r="N1518" s="14">
        <v>0</v>
      </c>
      <c r="O1518" s="14">
        <v>0</v>
      </c>
      <c r="Q1518" s="12">
        <v>0</v>
      </c>
      <c r="R1518" s="12">
        <v>0</v>
      </c>
      <c r="T1518" s="12">
        <v>0</v>
      </c>
      <c r="U1518" s="12">
        <v>0</v>
      </c>
      <c r="W1518" s="12">
        <v>0</v>
      </c>
      <c r="X1518" s="12">
        <v>0</v>
      </c>
      <c r="Z1518" s="12">
        <v>0</v>
      </c>
      <c r="AA1518" s="12">
        <v>0</v>
      </c>
      <c r="AC1518" s="12">
        <v>0</v>
      </c>
      <c r="AD1518" s="12">
        <v>0</v>
      </c>
      <c r="AF1518" s="12">
        <v>0</v>
      </c>
      <c r="AG1518" s="12">
        <v>0</v>
      </c>
      <c r="AI1518" s="12">
        <v>0</v>
      </c>
      <c r="AJ1518" s="12">
        <v>0</v>
      </c>
      <c r="AL1518" s="12">
        <v>0</v>
      </c>
      <c r="AM1518" s="12">
        <v>0</v>
      </c>
      <c r="AO1518" s="12">
        <v>0</v>
      </c>
      <c r="AP1518" s="12">
        <v>0</v>
      </c>
      <c r="AR1518" s="12">
        <v>0</v>
      </c>
      <c r="AS1518" s="12">
        <v>0</v>
      </c>
      <c r="AU1518" s="12">
        <v>0</v>
      </c>
      <c r="AV1518" s="12">
        <v>0</v>
      </c>
      <c r="AX1518" s="12">
        <v>0</v>
      </c>
      <c r="AY1518" s="12">
        <v>0</v>
      </c>
    </row>
    <row r="1519" spans="2:51" x14ac:dyDescent="0.25">
      <c r="B1519" s="2">
        <v>0</v>
      </c>
      <c r="C1519" s="1">
        <v>0</v>
      </c>
      <c r="D1519" s="2">
        <v>0</v>
      </c>
      <c r="E1519" s="2">
        <v>0</v>
      </c>
      <c r="F1519" s="2">
        <v>0</v>
      </c>
      <c r="G1519" s="3">
        <v>0</v>
      </c>
      <c r="H1519" s="3">
        <v>0</v>
      </c>
      <c r="J1519" s="14">
        <v>0</v>
      </c>
      <c r="K1519" s="14">
        <v>0</v>
      </c>
      <c r="N1519" s="14">
        <v>0</v>
      </c>
      <c r="O1519" s="14">
        <v>0</v>
      </c>
      <c r="Q1519" s="12">
        <v>0</v>
      </c>
      <c r="R1519" s="12">
        <v>0</v>
      </c>
      <c r="T1519" s="12">
        <v>0</v>
      </c>
      <c r="U1519" s="12">
        <v>0</v>
      </c>
      <c r="W1519" s="12">
        <v>0</v>
      </c>
      <c r="X1519" s="12">
        <v>0</v>
      </c>
      <c r="Z1519" s="12">
        <v>0</v>
      </c>
      <c r="AA1519" s="12">
        <v>0</v>
      </c>
      <c r="AC1519" s="12">
        <v>0</v>
      </c>
      <c r="AD1519" s="12">
        <v>0</v>
      </c>
      <c r="AF1519" s="12">
        <v>0</v>
      </c>
      <c r="AG1519" s="12">
        <v>0</v>
      </c>
      <c r="AI1519" s="12">
        <v>0</v>
      </c>
      <c r="AJ1519" s="12">
        <v>0</v>
      </c>
      <c r="AL1519" s="12">
        <v>0</v>
      </c>
      <c r="AM1519" s="12">
        <v>0</v>
      </c>
      <c r="AO1519" s="12">
        <v>0</v>
      </c>
      <c r="AP1519" s="12">
        <v>0</v>
      </c>
      <c r="AR1519" s="12">
        <v>0</v>
      </c>
      <c r="AS1519" s="12">
        <v>0</v>
      </c>
      <c r="AU1519" s="12">
        <v>0</v>
      </c>
      <c r="AV1519" s="12">
        <v>0</v>
      </c>
      <c r="AX1519" s="12">
        <v>0</v>
      </c>
      <c r="AY1519" s="12">
        <v>0</v>
      </c>
    </row>
    <row r="1520" spans="2:51" x14ac:dyDescent="0.25">
      <c r="B1520" s="2">
        <v>0</v>
      </c>
      <c r="C1520" s="1">
        <v>0</v>
      </c>
      <c r="D1520" s="2">
        <v>0</v>
      </c>
      <c r="E1520" s="2">
        <v>0</v>
      </c>
      <c r="F1520" s="2">
        <v>0</v>
      </c>
      <c r="G1520" s="3">
        <v>0</v>
      </c>
      <c r="H1520" s="3">
        <v>0</v>
      </c>
      <c r="J1520" s="14">
        <v>0</v>
      </c>
      <c r="K1520" s="14">
        <v>0</v>
      </c>
      <c r="N1520" s="14">
        <v>0</v>
      </c>
      <c r="O1520" s="14">
        <v>0</v>
      </c>
      <c r="Q1520" s="12">
        <v>0</v>
      </c>
      <c r="R1520" s="12">
        <v>0</v>
      </c>
      <c r="T1520" s="12">
        <v>0</v>
      </c>
      <c r="U1520" s="12">
        <v>0</v>
      </c>
      <c r="W1520" s="12">
        <v>0</v>
      </c>
      <c r="X1520" s="12">
        <v>0</v>
      </c>
      <c r="Z1520" s="12">
        <v>0</v>
      </c>
      <c r="AA1520" s="12">
        <v>0</v>
      </c>
      <c r="AC1520" s="12">
        <v>0</v>
      </c>
      <c r="AD1520" s="12">
        <v>0</v>
      </c>
      <c r="AF1520" s="12">
        <v>0</v>
      </c>
      <c r="AG1520" s="12">
        <v>0</v>
      </c>
      <c r="AI1520" s="12">
        <v>0</v>
      </c>
      <c r="AJ1520" s="12">
        <v>0</v>
      </c>
      <c r="AL1520" s="12">
        <v>0</v>
      </c>
      <c r="AM1520" s="12">
        <v>0</v>
      </c>
      <c r="AO1520" s="12">
        <v>0</v>
      </c>
      <c r="AP1520" s="12">
        <v>0</v>
      </c>
      <c r="AR1520" s="12">
        <v>0</v>
      </c>
      <c r="AS1520" s="12">
        <v>0</v>
      </c>
      <c r="AU1520" s="12">
        <v>0</v>
      </c>
      <c r="AV1520" s="12">
        <v>0</v>
      </c>
      <c r="AX1520" s="12">
        <v>0</v>
      </c>
      <c r="AY1520" s="12">
        <v>0</v>
      </c>
    </row>
    <row r="1521" spans="2:51" x14ac:dyDescent="0.25">
      <c r="B1521" s="2">
        <v>0</v>
      </c>
      <c r="C1521" s="1">
        <v>0</v>
      </c>
      <c r="D1521" s="2">
        <v>0</v>
      </c>
      <c r="E1521" s="2">
        <v>0</v>
      </c>
      <c r="F1521" s="2">
        <v>0</v>
      </c>
      <c r="G1521" s="3">
        <v>0</v>
      </c>
      <c r="H1521" s="3">
        <v>0</v>
      </c>
      <c r="J1521" s="14">
        <v>0</v>
      </c>
      <c r="K1521" s="14">
        <v>0</v>
      </c>
      <c r="N1521" s="14">
        <v>0</v>
      </c>
      <c r="O1521" s="14">
        <v>0</v>
      </c>
      <c r="Q1521" s="12">
        <v>0</v>
      </c>
      <c r="R1521" s="12">
        <v>0</v>
      </c>
      <c r="T1521" s="12">
        <v>0</v>
      </c>
      <c r="U1521" s="12">
        <v>0</v>
      </c>
      <c r="W1521" s="12">
        <v>0</v>
      </c>
      <c r="X1521" s="12">
        <v>0</v>
      </c>
      <c r="Z1521" s="12">
        <v>0</v>
      </c>
      <c r="AA1521" s="12">
        <v>0</v>
      </c>
      <c r="AC1521" s="12">
        <v>0</v>
      </c>
      <c r="AD1521" s="12">
        <v>0</v>
      </c>
      <c r="AF1521" s="12">
        <v>0</v>
      </c>
      <c r="AG1521" s="12">
        <v>0</v>
      </c>
      <c r="AI1521" s="12">
        <v>0</v>
      </c>
      <c r="AJ1521" s="12">
        <v>0</v>
      </c>
      <c r="AL1521" s="12">
        <v>0</v>
      </c>
      <c r="AM1521" s="12">
        <v>0</v>
      </c>
      <c r="AO1521" s="12">
        <v>0</v>
      </c>
      <c r="AP1521" s="12">
        <v>0</v>
      </c>
      <c r="AR1521" s="12">
        <v>0</v>
      </c>
      <c r="AS1521" s="12">
        <v>0</v>
      </c>
      <c r="AU1521" s="12">
        <v>0</v>
      </c>
      <c r="AV1521" s="12">
        <v>0</v>
      </c>
      <c r="AX1521" s="12">
        <v>0</v>
      </c>
      <c r="AY1521" s="12">
        <v>0</v>
      </c>
    </row>
    <row r="1522" spans="2:51" x14ac:dyDescent="0.25">
      <c r="B1522" s="2">
        <v>0</v>
      </c>
      <c r="C1522" s="1">
        <v>0</v>
      </c>
      <c r="D1522" s="2">
        <v>0</v>
      </c>
      <c r="E1522" s="2">
        <v>0</v>
      </c>
      <c r="F1522" s="2">
        <v>0</v>
      </c>
      <c r="G1522" s="3">
        <v>0</v>
      </c>
      <c r="H1522" s="3">
        <v>0</v>
      </c>
      <c r="J1522" s="14">
        <v>0</v>
      </c>
      <c r="K1522" s="14">
        <v>0</v>
      </c>
      <c r="N1522" s="14">
        <v>0</v>
      </c>
      <c r="O1522" s="14">
        <v>0</v>
      </c>
      <c r="Q1522" s="12">
        <v>0</v>
      </c>
      <c r="R1522" s="12">
        <v>0</v>
      </c>
      <c r="T1522" s="12">
        <v>0</v>
      </c>
      <c r="U1522" s="12">
        <v>0</v>
      </c>
      <c r="W1522" s="12">
        <v>0</v>
      </c>
      <c r="X1522" s="12">
        <v>0</v>
      </c>
      <c r="Z1522" s="12">
        <v>0</v>
      </c>
      <c r="AA1522" s="12">
        <v>0</v>
      </c>
      <c r="AC1522" s="12">
        <v>0</v>
      </c>
      <c r="AD1522" s="12">
        <v>0</v>
      </c>
      <c r="AF1522" s="12">
        <v>0</v>
      </c>
      <c r="AG1522" s="12">
        <v>0</v>
      </c>
      <c r="AI1522" s="12">
        <v>0</v>
      </c>
      <c r="AJ1522" s="12">
        <v>0</v>
      </c>
      <c r="AL1522" s="12">
        <v>0</v>
      </c>
      <c r="AM1522" s="12">
        <v>0</v>
      </c>
      <c r="AO1522" s="12">
        <v>0</v>
      </c>
      <c r="AP1522" s="12">
        <v>0</v>
      </c>
      <c r="AR1522" s="12">
        <v>0</v>
      </c>
      <c r="AS1522" s="12">
        <v>0</v>
      </c>
      <c r="AU1522" s="12">
        <v>0</v>
      </c>
      <c r="AV1522" s="12">
        <v>0</v>
      </c>
      <c r="AX1522" s="12">
        <v>0</v>
      </c>
      <c r="AY1522" s="12">
        <v>0</v>
      </c>
    </row>
    <row r="1523" spans="2:51" x14ac:dyDescent="0.25">
      <c r="B1523" s="2">
        <v>0</v>
      </c>
      <c r="C1523" s="1">
        <v>0</v>
      </c>
      <c r="D1523" s="2">
        <v>0</v>
      </c>
      <c r="E1523" s="2">
        <v>0</v>
      </c>
      <c r="F1523" s="2">
        <v>0</v>
      </c>
      <c r="G1523" s="3">
        <v>0</v>
      </c>
      <c r="H1523" s="3">
        <v>0</v>
      </c>
      <c r="J1523" s="14">
        <v>0</v>
      </c>
      <c r="K1523" s="14">
        <v>0</v>
      </c>
      <c r="N1523" s="14">
        <v>0</v>
      </c>
      <c r="O1523" s="14">
        <v>0</v>
      </c>
      <c r="Q1523" s="12">
        <v>0</v>
      </c>
      <c r="R1523" s="12">
        <v>0</v>
      </c>
      <c r="T1523" s="12">
        <v>0</v>
      </c>
      <c r="U1523" s="12">
        <v>0</v>
      </c>
      <c r="W1523" s="12">
        <v>0</v>
      </c>
      <c r="X1523" s="12">
        <v>0</v>
      </c>
      <c r="Z1523" s="12">
        <v>0</v>
      </c>
      <c r="AA1523" s="12">
        <v>0</v>
      </c>
      <c r="AC1523" s="12">
        <v>0</v>
      </c>
      <c r="AD1523" s="12">
        <v>0</v>
      </c>
      <c r="AF1523" s="12">
        <v>0</v>
      </c>
      <c r="AG1523" s="12">
        <v>0</v>
      </c>
      <c r="AI1523" s="12">
        <v>0</v>
      </c>
      <c r="AJ1523" s="12">
        <v>0</v>
      </c>
      <c r="AL1523" s="12">
        <v>0</v>
      </c>
      <c r="AM1523" s="12">
        <v>0</v>
      </c>
      <c r="AO1523" s="12">
        <v>0</v>
      </c>
      <c r="AP1523" s="12">
        <v>0</v>
      </c>
      <c r="AR1523" s="12">
        <v>0</v>
      </c>
      <c r="AS1523" s="12">
        <v>0</v>
      </c>
      <c r="AU1523" s="12">
        <v>0</v>
      </c>
      <c r="AV1523" s="12">
        <v>0</v>
      </c>
      <c r="AX1523" s="12">
        <v>0</v>
      </c>
      <c r="AY1523" s="12">
        <v>0</v>
      </c>
    </row>
    <row r="1524" spans="2:51" x14ac:dyDescent="0.25">
      <c r="B1524" s="2">
        <v>0</v>
      </c>
      <c r="C1524" s="1">
        <v>0</v>
      </c>
      <c r="D1524" s="2">
        <v>0</v>
      </c>
      <c r="E1524" s="2">
        <v>0</v>
      </c>
      <c r="F1524" s="2">
        <v>0</v>
      </c>
      <c r="G1524" s="3">
        <v>0</v>
      </c>
      <c r="H1524" s="3">
        <v>0</v>
      </c>
      <c r="J1524" s="14">
        <v>0</v>
      </c>
      <c r="K1524" s="14">
        <v>0</v>
      </c>
      <c r="N1524" s="14">
        <v>0</v>
      </c>
      <c r="O1524" s="14">
        <v>0</v>
      </c>
      <c r="Q1524" s="12">
        <v>0</v>
      </c>
      <c r="R1524" s="12">
        <v>0</v>
      </c>
      <c r="T1524" s="12">
        <v>0</v>
      </c>
      <c r="U1524" s="12">
        <v>0</v>
      </c>
      <c r="W1524" s="12">
        <v>0</v>
      </c>
      <c r="X1524" s="12">
        <v>0</v>
      </c>
      <c r="Z1524" s="12">
        <v>0</v>
      </c>
      <c r="AA1524" s="12">
        <v>0</v>
      </c>
      <c r="AC1524" s="12">
        <v>0</v>
      </c>
      <c r="AD1524" s="12">
        <v>0</v>
      </c>
      <c r="AF1524" s="12">
        <v>0</v>
      </c>
      <c r="AG1524" s="12">
        <v>0</v>
      </c>
      <c r="AI1524" s="12">
        <v>0</v>
      </c>
      <c r="AJ1524" s="12">
        <v>0</v>
      </c>
      <c r="AL1524" s="12">
        <v>0</v>
      </c>
      <c r="AM1524" s="12">
        <v>0</v>
      </c>
      <c r="AO1524" s="12">
        <v>0</v>
      </c>
      <c r="AP1524" s="12">
        <v>0</v>
      </c>
      <c r="AR1524" s="12">
        <v>0</v>
      </c>
      <c r="AS1524" s="12">
        <v>0</v>
      </c>
      <c r="AU1524" s="12">
        <v>0</v>
      </c>
      <c r="AV1524" s="12">
        <v>0</v>
      </c>
      <c r="AX1524" s="12">
        <v>0</v>
      </c>
      <c r="AY1524" s="12">
        <v>0</v>
      </c>
    </row>
    <row r="1525" spans="2:51" x14ac:dyDescent="0.25">
      <c r="B1525" s="2">
        <v>0</v>
      </c>
      <c r="C1525" s="1">
        <v>0</v>
      </c>
      <c r="D1525" s="2">
        <v>0</v>
      </c>
      <c r="E1525" s="2">
        <v>0</v>
      </c>
      <c r="F1525" s="2">
        <v>0</v>
      </c>
      <c r="G1525" s="3">
        <v>0</v>
      </c>
      <c r="H1525" s="3">
        <v>0</v>
      </c>
      <c r="J1525" s="14">
        <v>0</v>
      </c>
      <c r="K1525" s="14">
        <v>0</v>
      </c>
      <c r="N1525" s="14">
        <v>0</v>
      </c>
      <c r="O1525" s="14">
        <v>0</v>
      </c>
      <c r="Q1525" s="12">
        <v>0</v>
      </c>
      <c r="R1525" s="12">
        <v>0</v>
      </c>
      <c r="T1525" s="12">
        <v>0</v>
      </c>
      <c r="U1525" s="12">
        <v>0</v>
      </c>
      <c r="W1525" s="12">
        <v>0</v>
      </c>
      <c r="X1525" s="12">
        <v>0</v>
      </c>
      <c r="Z1525" s="12">
        <v>0</v>
      </c>
      <c r="AA1525" s="12">
        <v>0</v>
      </c>
      <c r="AC1525" s="12">
        <v>0</v>
      </c>
      <c r="AD1525" s="12">
        <v>0</v>
      </c>
      <c r="AF1525" s="12">
        <v>0</v>
      </c>
      <c r="AG1525" s="12">
        <v>0</v>
      </c>
      <c r="AI1525" s="12">
        <v>0</v>
      </c>
      <c r="AJ1525" s="12">
        <v>0</v>
      </c>
      <c r="AL1525" s="12">
        <v>0</v>
      </c>
      <c r="AM1525" s="12">
        <v>0</v>
      </c>
      <c r="AO1525" s="12">
        <v>0</v>
      </c>
      <c r="AP1525" s="12">
        <v>0</v>
      </c>
      <c r="AR1525" s="12">
        <v>0</v>
      </c>
      <c r="AS1525" s="12">
        <v>0</v>
      </c>
      <c r="AU1525" s="12">
        <v>0</v>
      </c>
      <c r="AV1525" s="12">
        <v>0</v>
      </c>
      <c r="AX1525" s="12">
        <v>0</v>
      </c>
      <c r="AY1525" s="12">
        <v>0</v>
      </c>
    </row>
    <row r="1526" spans="2:51" x14ac:dyDescent="0.25">
      <c r="B1526" s="2">
        <v>0</v>
      </c>
      <c r="C1526" s="1">
        <v>0</v>
      </c>
      <c r="D1526" s="2">
        <v>0</v>
      </c>
      <c r="E1526" s="2">
        <v>0</v>
      </c>
      <c r="F1526" s="2">
        <v>0</v>
      </c>
      <c r="G1526" s="3">
        <v>0</v>
      </c>
      <c r="H1526" s="3">
        <v>0</v>
      </c>
      <c r="J1526" s="14">
        <v>0</v>
      </c>
      <c r="K1526" s="14">
        <v>0</v>
      </c>
      <c r="N1526" s="14">
        <v>0</v>
      </c>
      <c r="O1526" s="14">
        <v>0</v>
      </c>
      <c r="Q1526" s="12">
        <v>0</v>
      </c>
      <c r="R1526" s="12">
        <v>0</v>
      </c>
      <c r="T1526" s="12">
        <v>0</v>
      </c>
      <c r="U1526" s="12">
        <v>0</v>
      </c>
      <c r="W1526" s="12">
        <v>0</v>
      </c>
      <c r="X1526" s="12">
        <v>0</v>
      </c>
      <c r="Z1526" s="12">
        <v>0</v>
      </c>
      <c r="AA1526" s="12">
        <v>0</v>
      </c>
      <c r="AC1526" s="12">
        <v>0</v>
      </c>
      <c r="AD1526" s="12">
        <v>0</v>
      </c>
      <c r="AF1526" s="12">
        <v>0</v>
      </c>
      <c r="AG1526" s="12">
        <v>0</v>
      </c>
      <c r="AI1526" s="12">
        <v>0</v>
      </c>
      <c r="AJ1526" s="12">
        <v>0</v>
      </c>
      <c r="AL1526" s="12">
        <v>0</v>
      </c>
      <c r="AM1526" s="12">
        <v>0</v>
      </c>
      <c r="AO1526" s="12">
        <v>0</v>
      </c>
      <c r="AP1526" s="12">
        <v>0</v>
      </c>
      <c r="AR1526" s="12">
        <v>0</v>
      </c>
      <c r="AS1526" s="12">
        <v>0</v>
      </c>
      <c r="AU1526" s="12">
        <v>0</v>
      </c>
      <c r="AV1526" s="12">
        <v>0</v>
      </c>
      <c r="AX1526" s="12">
        <v>0</v>
      </c>
      <c r="AY1526" s="12">
        <v>0</v>
      </c>
    </row>
    <row r="1527" spans="2:51" x14ac:dyDescent="0.25">
      <c r="B1527" s="2">
        <v>0</v>
      </c>
      <c r="C1527" s="1">
        <v>0</v>
      </c>
      <c r="D1527" s="2">
        <v>0</v>
      </c>
      <c r="E1527" s="2">
        <v>0</v>
      </c>
      <c r="F1527" s="2">
        <v>0</v>
      </c>
      <c r="G1527" s="3">
        <v>0</v>
      </c>
      <c r="H1527" s="3">
        <v>0</v>
      </c>
      <c r="J1527" s="14">
        <v>0</v>
      </c>
      <c r="K1527" s="14">
        <v>0</v>
      </c>
      <c r="N1527" s="14">
        <v>0</v>
      </c>
      <c r="O1527" s="14">
        <v>0</v>
      </c>
      <c r="Q1527" s="12">
        <v>0</v>
      </c>
      <c r="R1527" s="12">
        <v>0</v>
      </c>
      <c r="T1527" s="12">
        <v>0</v>
      </c>
      <c r="U1527" s="12">
        <v>0</v>
      </c>
      <c r="W1527" s="12">
        <v>0</v>
      </c>
      <c r="X1527" s="12">
        <v>0</v>
      </c>
      <c r="Z1527" s="12">
        <v>0</v>
      </c>
      <c r="AA1527" s="12">
        <v>0</v>
      </c>
      <c r="AC1527" s="12">
        <v>0</v>
      </c>
      <c r="AD1527" s="12">
        <v>0</v>
      </c>
      <c r="AF1527" s="12">
        <v>0</v>
      </c>
      <c r="AG1527" s="12">
        <v>0</v>
      </c>
      <c r="AI1527" s="12">
        <v>0</v>
      </c>
      <c r="AJ1527" s="12">
        <v>0</v>
      </c>
      <c r="AL1527" s="12">
        <v>0</v>
      </c>
      <c r="AM1527" s="12">
        <v>0</v>
      </c>
      <c r="AO1527" s="12">
        <v>0</v>
      </c>
      <c r="AP1527" s="12">
        <v>0</v>
      </c>
      <c r="AR1527" s="12">
        <v>0</v>
      </c>
      <c r="AS1527" s="12">
        <v>0</v>
      </c>
      <c r="AU1527" s="12">
        <v>0</v>
      </c>
      <c r="AV1527" s="12">
        <v>0</v>
      </c>
      <c r="AX1527" s="12">
        <v>0</v>
      </c>
      <c r="AY1527" s="12">
        <v>0</v>
      </c>
    </row>
    <row r="1528" spans="2:51" x14ac:dyDescent="0.25">
      <c r="B1528" s="2">
        <v>0</v>
      </c>
      <c r="C1528" s="1">
        <v>0</v>
      </c>
      <c r="D1528" s="2">
        <v>0</v>
      </c>
      <c r="E1528" s="2">
        <v>0</v>
      </c>
      <c r="F1528" s="2">
        <v>0</v>
      </c>
      <c r="G1528" s="3">
        <v>0</v>
      </c>
      <c r="H1528" s="3">
        <v>0</v>
      </c>
      <c r="J1528" s="14">
        <v>0</v>
      </c>
      <c r="K1528" s="14">
        <v>0</v>
      </c>
      <c r="N1528" s="14">
        <v>0</v>
      </c>
      <c r="O1528" s="14">
        <v>0</v>
      </c>
      <c r="Q1528" s="12">
        <v>0</v>
      </c>
      <c r="R1528" s="12">
        <v>0</v>
      </c>
      <c r="T1528" s="12">
        <v>0</v>
      </c>
      <c r="U1528" s="12">
        <v>0</v>
      </c>
      <c r="W1528" s="12">
        <v>0</v>
      </c>
      <c r="X1528" s="12">
        <v>0</v>
      </c>
      <c r="Z1528" s="12">
        <v>0</v>
      </c>
      <c r="AA1528" s="12">
        <v>0</v>
      </c>
      <c r="AC1528" s="12">
        <v>0</v>
      </c>
      <c r="AD1528" s="12">
        <v>0</v>
      </c>
      <c r="AF1528" s="12">
        <v>0</v>
      </c>
      <c r="AG1528" s="12">
        <v>0</v>
      </c>
      <c r="AI1528" s="12">
        <v>0</v>
      </c>
      <c r="AJ1528" s="12">
        <v>0</v>
      </c>
      <c r="AL1528" s="12">
        <v>0</v>
      </c>
      <c r="AM1528" s="12">
        <v>0</v>
      </c>
      <c r="AO1528" s="12">
        <v>0</v>
      </c>
      <c r="AP1528" s="12">
        <v>0</v>
      </c>
      <c r="AR1528" s="12">
        <v>0</v>
      </c>
      <c r="AS1528" s="12">
        <v>0</v>
      </c>
      <c r="AU1528" s="12">
        <v>0</v>
      </c>
      <c r="AV1528" s="12">
        <v>0</v>
      </c>
      <c r="AX1528" s="12">
        <v>0</v>
      </c>
      <c r="AY1528" s="12">
        <v>0</v>
      </c>
    </row>
    <row r="1529" spans="2:51" x14ac:dyDescent="0.25">
      <c r="B1529" s="2">
        <v>0</v>
      </c>
      <c r="C1529" s="1">
        <v>0</v>
      </c>
      <c r="D1529" s="2">
        <v>0</v>
      </c>
      <c r="E1529" s="2">
        <v>0</v>
      </c>
      <c r="F1529" s="2">
        <v>0</v>
      </c>
      <c r="G1529" s="3">
        <v>0</v>
      </c>
      <c r="H1529" s="3">
        <v>0</v>
      </c>
      <c r="J1529" s="14">
        <v>0</v>
      </c>
      <c r="K1529" s="14">
        <v>0</v>
      </c>
      <c r="N1529" s="14">
        <v>0</v>
      </c>
      <c r="O1529" s="14">
        <v>0</v>
      </c>
      <c r="Q1529" s="12">
        <v>0</v>
      </c>
      <c r="R1529" s="12">
        <v>0</v>
      </c>
      <c r="T1529" s="12">
        <v>0</v>
      </c>
      <c r="U1529" s="12">
        <v>0</v>
      </c>
      <c r="W1529" s="12">
        <v>0</v>
      </c>
      <c r="X1529" s="12">
        <v>0</v>
      </c>
      <c r="Z1529" s="12">
        <v>0</v>
      </c>
      <c r="AA1529" s="12">
        <v>0</v>
      </c>
      <c r="AC1529" s="12">
        <v>0</v>
      </c>
      <c r="AD1529" s="12">
        <v>0</v>
      </c>
      <c r="AF1529" s="12">
        <v>0</v>
      </c>
      <c r="AG1529" s="12">
        <v>0</v>
      </c>
      <c r="AI1529" s="12">
        <v>0</v>
      </c>
      <c r="AJ1529" s="12">
        <v>0</v>
      </c>
      <c r="AL1529" s="12">
        <v>0</v>
      </c>
      <c r="AM1529" s="12">
        <v>0</v>
      </c>
      <c r="AO1529" s="12">
        <v>0</v>
      </c>
      <c r="AP1529" s="12">
        <v>0</v>
      </c>
      <c r="AR1529" s="12">
        <v>0</v>
      </c>
      <c r="AS1529" s="12">
        <v>0</v>
      </c>
      <c r="AU1529" s="12">
        <v>0</v>
      </c>
      <c r="AV1529" s="12">
        <v>0</v>
      </c>
      <c r="AX1529" s="12">
        <v>0</v>
      </c>
      <c r="AY1529" s="12">
        <v>0</v>
      </c>
    </row>
    <row r="1530" spans="2:51" x14ac:dyDescent="0.25">
      <c r="B1530" s="2">
        <v>0</v>
      </c>
      <c r="C1530" s="1">
        <v>0</v>
      </c>
      <c r="D1530" s="2">
        <v>0</v>
      </c>
      <c r="E1530" s="2">
        <v>0</v>
      </c>
      <c r="F1530" s="2">
        <v>0</v>
      </c>
      <c r="G1530" s="3">
        <v>0</v>
      </c>
      <c r="H1530" s="3">
        <v>0</v>
      </c>
      <c r="J1530" s="14">
        <v>0</v>
      </c>
      <c r="K1530" s="14">
        <v>0</v>
      </c>
      <c r="N1530" s="14">
        <v>0</v>
      </c>
      <c r="O1530" s="14">
        <v>0</v>
      </c>
      <c r="Q1530" s="12">
        <v>0</v>
      </c>
      <c r="R1530" s="12">
        <v>0</v>
      </c>
      <c r="T1530" s="12">
        <v>0</v>
      </c>
      <c r="U1530" s="12">
        <v>0</v>
      </c>
      <c r="W1530" s="12">
        <v>0</v>
      </c>
      <c r="X1530" s="12">
        <v>0</v>
      </c>
      <c r="Z1530" s="12">
        <v>0</v>
      </c>
      <c r="AA1530" s="12">
        <v>0</v>
      </c>
      <c r="AC1530" s="12">
        <v>0</v>
      </c>
      <c r="AD1530" s="12">
        <v>0</v>
      </c>
      <c r="AF1530" s="12">
        <v>0</v>
      </c>
      <c r="AG1530" s="12">
        <v>0</v>
      </c>
      <c r="AI1530" s="12">
        <v>0</v>
      </c>
      <c r="AJ1530" s="12">
        <v>0</v>
      </c>
      <c r="AL1530" s="12">
        <v>0</v>
      </c>
      <c r="AM1530" s="12">
        <v>0</v>
      </c>
      <c r="AO1530" s="12">
        <v>0</v>
      </c>
      <c r="AP1530" s="12">
        <v>0</v>
      </c>
      <c r="AR1530" s="12">
        <v>0</v>
      </c>
      <c r="AS1530" s="12">
        <v>0</v>
      </c>
      <c r="AU1530" s="12">
        <v>0</v>
      </c>
      <c r="AV1530" s="12">
        <v>0</v>
      </c>
      <c r="AX1530" s="12">
        <v>0</v>
      </c>
      <c r="AY1530" s="12">
        <v>0</v>
      </c>
    </row>
    <row r="1531" spans="2:51" x14ac:dyDescent="0.25">
      <c r="B1531" s="2">
        <v>0</v>
      </c>
      <c r="C1531" s="1">
        <v>0</v>
      </c>
      <c r="D1531" s="2">
        <v>0</v>
      </c>
      <c r="E1531" s="2">
        <v>0</v>
      </c>
      <c r="F1531" s="2">
        <v>0</v>
      </c>
      <c r="G1531" s="3">
        <v>0</v>
      </c>
      <c r="H1531" s="3">
        <v>0</v>
      </c>
      <c r="J1531" s="14">
        <v>0</v>
      </c>
      <c r="K1531" s="14">
        <v>0</v>
      </c>
      <c r="N1531" s="14">
        <v>0</v>
      </c>
      <c r="O1531" s="14">
        <v>0</v>
      </c>
      <c r="Q1531" s="12">
        <v>0</v>
      </c>
      <c r="R1531" s="12">
        <v>0</v>
      </c>
      <c r="T1531" s="12">
        <v>0</v>
      </c>
      <c r="U1531" s="12">
        <v>0</v>
      </c>
      <c r="W1531" s="12">
        <v>0</v>
      </c>
      <c r="X1531" s="12">
        <v>0</v>
      </c>
      <c r="Z1531" s="12">
        <v>0</v>
      </c>
      <c r="AA1531" s="12">
        <v>0</v>
      </c>
      <c r="AC1531" s="12">
        <v>0</v>
      </c>
      <c r="AD1531" s="12">
        <v>0</v>
      </c>
      <c r="AF1531" s="12">
        <v>0</v>
      </c>
      <c r="AG1531" s="12">
        <v>0</v>
      </c>
      <c r="AI1531" s="12">
        <v>0</v>
      </c>
      <c r="AJ1531" s="12">
        <v>0</v>
      </c>
      <c r="AL1531" s="12">
        <v>0</v>
      </c>
      <c r="AM1531" s="12">
        <v>0</v>
      </c>
      <c r="AO1531" s="12">
        <v>0</v>
      </c>
      <c r="AP1531" s="12">
        <v>0</v>
      </c>
      <c r="AR1531" s="12">
        <v>0</v>
      </c>
      <c r="AS1531" s="12">
        <v>0</v>
      </c>
      <c r="AU1531" s="12">
        <v>0</v>
      </c>
      <c r="AV1531" s="12">
        <v>0</v>
      </c>
      <c r="AX1531" s="12">
        <v>0</v>
      </c>
      <c r="AY1531" s="12">
        <v>0</v>
      </c>
    </row>
    <row r="1532" spans="2:51" x14ac:dyDescent="0.25">
      <c r="B1532" s="2">
        <v>0</v>
      </c>
      <c r="C1532" s="1">
        <v>0</v>
      </c>
      <c r="D1532" s="2">
        <v>0</v>
      </c>
      <c r="E1532" s="2">
        <v>0</v>
      </c>
      <c r="F1532" s="2">
        <v>0</v>
      </c>
      <c r="G1532" s="3">
        <v>0</v>
      </c>
      <c r="H1532" s="3">
        <v>0</v>
      </c>
      <c r="J1532" s="14">
        <v>0</v>
      </c>
      <c r="K1532" s="14">
        <v>0</v>
      </c>
      <c r="N1532" s="14">
        <v>0</v>
      </c>
      <c r="O1532" s="14">
        <v>0</v>
      </c>
      <c r="Q1532" s="12">
        <v>0</v>
      </c>
      <c r="R1532" s="12">
        <v>0</v>
      </c>
      <c r="T1532" s="12">
        <v>0</v>
      </c>
      <c r="U1532" s="12">
        <v>0</v>
      </c>
      <c r="W1532" s="12">
        <v>0</v>
      </c>
      <c r="X1532" s="12">
        <v>0</v>
      </c>
      <c r="Z1532" s="12">
        <v>0</v>
      </c>
      <c r="AA1532" s="12">
        <v>0</v>
      </c>
      <c r="AC1532" s="12">
        <v>0</v>
      </c>
      <c r="AD1532" s="12">
        <v>0</v>
      </c>
      <c r="AF1532" s="12">
        <v>0</v>
      </c>
      <c r="AG1532" s="12">
        <v>0</v>
      </c>
      <c r="AI1532" s="12">
        <v>0</v>
      </c>
      <c r="AJ1532" s="12">
        <v>0</v>
      </c>
      <c r="AL1532" s="12">
        <v>0</v>
      </c>
      <c r="AM1532" s="12">
        <v>0</v>
      </c>
      <c r="AO1532" s="12">
        <v>0</v>
      </c>
      <c r="AP1532" s="12">
        <v>0</v>
      </c>
      <c r="AR1532" s="12">
        <v>0</v>
      </c>
      <c r="AS1532" s="12">
        <v>0</v>
      </c>
      <c r="AU1532" s="12">
        <v>0</v>
      </c>
      <c r="AV1532" s="12">
        <v>0</v>
      </c>
      <c r="AX1532" s="12">
        <v>0</v>
      </c>
      <c r="AY1532" s="12">
        <v>0</v>
      </c>
    </row>
    <row r="1533" spans="2:51" x14ac:dyDescent="0.25">
      <c r="B1533" s="2">
        <v>0</v>
      </c>
      <c r="C1533" s="1">
        <v>0</v>
      </c>
      <c r="D1533" s="2">
        <v>0</v>
      </c>
      <c r="E1533" s="2">
        <v>0</v>
      </c>
      <c r="F1533" s="2">
        <v>0</v>
      </c>
      <c r="G1533" s="3">
        <v>0</v>
      </c>
      <c r="H1533" s="3">
        <v>0</v>
      </c>
      <c r="J1533" s="14">
        <v>0</v>
      </c>
      <c r="K1533" s="14">
        <v>0</v>
      </c>
      <c r="N1533" s="14">
        <v>0</v>
      </c>
      <c r="O1533" s="14">
        <v>0</v>
      </c>
      <c r="Q1533" s="12">
        <v>0</v>
      </c>
      <c r="R1533" s="12">
        <v>0</v>
      </c>
      <c r="T1533" s="12">
        <v>0</v>
      </c>
      <c r="U1533" s="12">
        <v>0</v>
      </c>
      <c r="W1533" s="12">
        <v>0</v>
      </c>
      <c r="X1533" s="12">
        <v>0</v>
      </c>
      <c r="Z1533" s="12">
        <v>0</v>
      </c>
      <c r="AA1533" s="12">
        <v>0</v>
      </c>
      <c r="AC1533" s="12">
        <v>0</v>
      </c>
      <c r="AD1533" s="12">
        <v>0</v>
      </c>
      <c r="AF1533" s="12">
        <v>0</v>
      </c>
      <c r="AG1533" s="12">
        <v>0</v>
      </c>
      <c r="AI1533" s="12">
        <v>0</v>
      </c>
      <c r="AJ1533" s="12">
        <v>0</v>
      </c>
      <c r="AL1533" s="12">
        <v>0</v>
      </c>
      <c r="AM1533" s="12">
        <v>0</v>
      </c>
      <c r="AO1533" s="12">
        <v>0</v>
      </c>
      <c r="AP1533" s="12">
        <v>0</v>
      </c>
      <c r="AR1533" s="12">
        <v>0</v>
      </c>
      <c r="AS1533" s="12">
        <v>0</v>
      </c>
      <c r="AU1533" s="12">
        <v>0</v>
      </c>
      <c r="AV1533" s="12">
        <v>0</v>
      </c>
      <c r="AX1533" s="12">
        <v>0</v>
      </c>
      <c r="AY1533" s="12">
        <v>0</v>
      </c>
    </row>
    <row r="1534" spans="2:51" x14ac:dyDescent="0.25">
      <c r="B1534" s="2">
        <v>0</v>
      </c>
      <c r="C1534" s="1">
        <v>0</v>
      </c>
      <c r="D1534" s="2">
        <v>0</v>
      </c>
      <c r="E1534" s="2">
        <v>0</v>
      </c>
      <c r="F1534" s="2">
        <v>0</v>
      </c>
      <c r="G1534" s="3">
        <v>0</v>
      </c>
      <c r="H1534" s="3">
        <v>0</v>
      </c>
      <c r="J1534" s="14">
        <v>0</v>
      </c>
      <c r="K1534" s="14">
        <v>0</v>
      </c>
      <c r="N1534" s="14">
        <v>0</v>
      </c>
      <c r="O1534" s="14">
        <v>0</v>
      </c>
      <c r="Q1534" s="12">
        <v>0</v>
      </c>
      <c r="R1534" s="12">
        <v>0</v>
      </c>
      <c r="T1534" s="12">
        <v>0</v>
      </c>
      <c r="U1534" s="12">
        <v>0</v>
      </c>
      <c r="W1534" s="12">
        <v>0</v>
      </c>
      <c r="X1534" s="12">
        <v>0</v>
      </c>
      <c r="Z1534" s="12">
        <v>0</v>
      </c>
      <c r="AA1534" s="12">
        <v>0</v>
      </c>
      <c r="AC1534" s="12">
        <v>0</v>
      </c>
      <c r="AD1534" s="12">
        <v>0</v>
      </c>
      <c r="AF1534" s="12">
        <v>0</v>
      </c>
      <c r="AG1534" s="12">
        <v>0</v>
      </c>
      <c r="AI1534" s="12">
        <v>0</v>
      </c>
      <c r="AJ1534" s="12">
        <v>0</v>
      </c>
      <c r="AL1534" s="12">
        <v>0</v>
      </c>
      <c r="AM1534" s="12">
        <v>0</v>
      </c>
      <c r="AO1534" s="12">
        <v>0</v>
      </c>
      <c r="AP1534" s="12">
        <v>0</v>
      </c>
      <c r="AR1534" s="12">
        <v>0</v>
      </c>
      <c r="AS1534" s="12">
        <v>0</v>
      </c>
      <c r="AU1534" s="12">
        <v>0</v>
      </c>
      <c r="AV1534" s="12">
        <v>0</v>
      </c>
      <c r="AX1534" s="12">
        <v>0</v>
      </c>
      <c r="AY1534" s="12">
        <v>0</v>
      </c>
    </row>
    <row r="1535" spans="2:51" x14ac:dyDescent="0.25">
      <c r="B1535" s="2">
        <v>0</v>
      </c>
      <c r="C1535" s="1">
        <v>0</v>
      </c>
      <c r="D1535" s="2">
        <v>0</v>
      </c>
      <c r="E1535" s="2">
        <v>0</v>
      </c>
      <c r="F1535" s="2">
        <v>0</v>
      </c>
      <c r="G1535" s="3">
        <v>0</v>
      </c>
      <c r="H1535" s="3">
        <v>0</v>
      </c>
      <c r="J1535" s="14">
        <v>0</v>
      </c>
      <c r="K1535" s="14">
        <v>0</v>
      </c>
      <c r="N1535" s="14">
        <v>0</v>
      </c>
      <c r="O1535" s="14">
        <v>0</v>
      </c>
      <c r="Q1535" s="12">
        <v>0</v>
      </c>
      <c r="R1535" s="12">
        <v>0</v>
      </c>
      <c r="T1535" s="12">
        <v>0</v>
      </c>
      <c r="U1535" s="12">
        <v>0</v>
      </c>
      <c r="W1535" s="12">
        <v>0</v>
      </c>
      <c r="X1535" s="12">
        <v>0</v>
      </c>
      <c r="Z1535" s="12">
        <v>0</v>
      </c>
      <c r="AA1535" s="12">
        <v>0</v>
      </c>
      <c r="AC1535" s="12">
        <v>0</v>
      </c>
      <c r="AD1535" s="12">
        <v>0</v>
      </c>
      <c r="AF1535" s="12">
        <v>0</v>
      </c>
      <c r="AG1535" s="12">
        <v>0</v>
      </c>
      <c r="AI1535" s="12">
        <v>0</v>
      </c>
      <c r="AJ1535" s="12">
        <v>0</v>
      </c>
      <c r="AL1535" s="12">
        <v>0</v>
      </c>
      <c r="AM1535" s="12">
        <v>0</v>
      </c>
      <c r="AO1535" s="12">
        <v>0</v>
      </c>
      <c r="AP1535" s="12">
        <v>0</v>
      </c>
      <c r="AR1535" s="12">
        <v>0</v>
      </c>
      <c r="AS1535" s="12">
        <v>0</v>
      </c>
      <c r="AU1535" s="12">
        <v>0</v>
      </c>
      <c r="AV1535" s="12">
        <v>0</v>
      </c>
      <c r="AX1535" s="12">
        <v>0</v>
      </c>
      <c r="AY1535" s="12">
        <v>0</v>
      </c>
    </row>
    <row r="1536" spans="2:51" x14ac:dyDescent="0.25">
      <c r="B1536" s="2">
        <v>0</v>
      </c>
      <c r="C1536" s="1">
        <v>0</v>
      </c>
      <c r="D1536" s="2">
        <v>0</v>
      </c>
      <c r="E1536" s="2">
        <v>0</v>
      </c>
      <c r="F1536" s="2">
        <v>0</v>
      </c>
      <c r="G1536" s="3">
        <v>0</v>
      </c>
      <c r="H1536" s="3">
        <v>0</v>
      </c>
      <c r="J1536" s="14">
        <v>0</v>
      </c>
      <c r="K1536" s="14">
        <v>0</v>
      </c>
      <c r="N1536" s="14">
        <v>0</v>
      </c>
      <c r="O1536" s="14">
        <v>0</v>
      </c>
      <c r="Q1536" s="12">
        <v>0</v>
      </c>
      <c r="R1536" s="12">
        <v>0</v>
      </c>
      <c r="T1536" s="12">
        <v>0</v>
      </c>
      <c r="U1536" s="12">
        <v>0</v>
      </c>
      <c r="W1536" s="12">
        <v>0</v>
      </c>
      <c r="X1536" s="12">
        <v>0</v>
      </c>
      <c r="Z1536" s="12">
        <v>0</v>
      </c>
      <c r="AA1536" s="12">
        <v>0</v>
      </c>
      <c r="AC1536" s="12">
        <v>0</v>
      </c>
      <c r="AD1536" s="12">
        <v>0</v>
      </c>
      <c r="AF1536" s="12">
        <v>0</v>
      </c>
      <c r="AG1536" s="12">
        <v>0</v>
      </c>
      <c r="AI1536" s="12">
        <v>0</v>
      </c>
      <c r="AJ1536" s="12">
        <v>0</v>
      </c>
      <c r="AL1536" s="12">
        <v>0</v>
      </c>
      <c r="AM1536" s="12">
        <v>0</v>
      </c>
      <c r="AO1536" s="12">
        <v>0</v>
      </c>
      <c r="AP1536" s="12">
        <v>0</v>
      </c>
      <c r="AR1536" s="12">
        <v>0</v>
      </c>
      <c r="AS1536" s="12">
        <v>0</v>
      </c>
      <c r="AU1536" s="12">
        <v>0</v>
      </c>
      <c r="AV1536" s="12">
        <v>0</v>
      </c>
      <c r="AX1536" s="12">
        <v>0</v>
      </c>
      <c r="AY1536" s="12">
        <v>0</v>
      </c>
    </row>
    <row r="1537" spans="2:51" x14ac:dyDescent="0.25">
      <c r="B1537" s="2">
        <v>0</v>
      </c>
      <c r="C1537" s="1">
        <v>0</v>
      </c>
      <c r="D1537" s="2">
        <v>0</v>
      </c>
      <c r="E1537" s="2">
        <v>0</v>
      </c>
      <c r="F1537" s="2">
        <v>0</v>
      </c>
      <c r="G1537" s="3">
        <v>0</v>
      </c>
      <c r="H1537" s="3">
        <v>0</v>
      </c>
      <c r="J1537" s="14">
        <v>0</v>
      </c>
      <c r="K1537" s="14">
        <v>0</v>
      </c>
      <c r="N1537" s="14">
        <v>0</v>
      </c>
      <c r="O1537" s="14">
        <v>0</v>
      </c>
      <c r="Q1537" s="12">
        <v>0</v>
      </c>
      <c r="R1537" s="12">
        <v>0</v>
      </c>
      <c r="T1537" s="12">
        <v>0</v>
      </c>
      <c r="U1537" s="12">
        <v>0</v>
      </c>
      <c r="W1537" s="12">
        <v>0</v>
      </c>
      <c r="X1537" s="12">
        <v>0</v>
      </c>
      <c r="Z1537" s="12">
        <v>0</v>
      </c>
      <c r="AA1537" s="12">
        <v>0</v>
      </c>
      <c r="AC1537" s="12">
        <v>0</v>
      </c>
      <c r="AD1537" s="12">
        <v>0</v>
      </c>
      <c r="AF1537" s="12">
        <v>0</v>
      </c>
      <c r="AG1537" s="12">
        <v>0</v>
      </c>
      <c r="AI1537" s="12">
        <v>0</v>
      </c>
      <c r="AJ1537" s="12">
        <v>0</v>
      </c>
      <c r="AL1537" s="12">
        <v>0</v>
      </c>
      <c r="AM1537" s="12">
        <v>0</v>
      </c>
      <c r="AO1537" s="12">
        <v>0</v>
      </c>
      <c r="AP1537" s="12">
        <v>0</v>
      </c>
      <c r="AR1537" s="12">
        <v>0</v>
      </c>
      <c r="AS1537" s="12">
        <v>0</v>
      </c>
      <c r="AU1537" s="12">
        <v>0</v>
      </c>
      <c r="AV1537" s="12">
        <v>0</v>
      </c>
      <c r="AX1537" s="12">
        <v>0</v>
      </c>
      <c r="AY1537" s="12">
        <v>0</v>
      </c>
    </row>
    <row r="1538" spans="2:51" x14ac:dyDescent="0.25">
      <c r="B1538" s="2">
        <v>0</v>
      </c>
      <c r="C1538" s="1">
        <v>0</v>
      </c>
      <c r="D1538" s="2">
        <v>0</v>
      </c>
      <c r="E1538" s="2">
        <v>0</v>
      </c>
      <c r="F1538" s="2">
        <v>0</v>
      </c>
      <c r="G1538" s="3">
        <v>0</v>
      </c>
      <c r="H1538" s="3">
        <v>0</v>
      </c>
      <c r="J1538" s="14">
        <v>0</v>
      </c>
      <c r="K1538" s="14">
        <v>0</v>
      </c>
      <c r="N1538" s="14">
        <v>0</v>
      </c>
      <c r="O1538" s="14">
        <v>0</v>
      </c>
      <c r="Q1538" s="12">
        <v>0</v>
      </c>
      <c r="R1538" s="12">
        <v>0</v>
      </c>
      <c r="T1538" s="12">
        <v>0</v>
      </c>
      <c r="U1538" s="12">
        <v>0</v>
      </c>
      <c r="W1538" s="12">
        <v>0</v>
      </c>
      <c r="X1538" s="12">
        <v>0</v>
      </c>
      <c r="Z1538" s="12">
        <v>0</v>
      </c>
      <c r="AA1538" s="12">
        <v>0</v>
      </c>
      <c r="AC1538" s="12">
        <v>0</v>
      </c>
      <c r="AD1538" s="12">
        <v>0</v>
      </c>
      <c r="AF1538" s="12">
        <v>0</v>
      </c>
      <c r="AG1538" s="12">
        <v>0</v>
      </c>
      <c r="AI1538" s="12">
        <v>0</v>
      </c>
      <c r="AJ1538" s="12">
        <v>0</v>
      </c>
      <c r="AL1538" s="12">
        <v>0</v>
      </c>
      <c r="AM1538" s="12">
        <v>0</v>
      </c>
      <c r="AO1538" s="12">
        <v>0</v>
      </c>
      <c r="AP1538" s="12">
        <v>0</v>
      </c>
      <c r="AR1538" s="12">
        <v>0</v>
      </c>
      <c r="AS1538" s="12">
        <v>0</v>
      </c>
      <c r="AU1538" s="12">
        <v>0</v>
      </c>
      <c r="AV1538" s="12">
        <v>0</v>
      </c>
      <c r="AX1538" s="12">
        <v>0</v>
      </c>
      <c r="AY1538" s="12">
        <v>0</v>
      </c>
    </row>
    <row r="1539" spans="2:51" x14ac:dyDescent="0.25">
      <c r="B1539" s="2">
        <v>0</v>
      </c>
      <c r="C1539" s="1">
        <v>0</v>
      </c>
      <c r="D1539" s="2">
        <v>0</v>
      </c>
      <c r="E1539" s="2">
        <v>0</v>
      </c>
      <c r="F1539" s="2">
        <v>0</v>
      </c>
      <c r="G1539" s="3">
        <v>0</v>
      </c>
      <c r="H1539" s="3">
        <v>0</v>
      </c>
      <c r="J1539" s="14">
        <v>0</v>
      </c>
      <c r="K1539" s="14">
        <v>0</v>
      </c>
      <c r="N1539" s="14">
        <v>0</v>
      </c>
      <c r="O1539" s="14">
        <v>0</v>
      </c>
      <c r="Q1539" s="12">
        <v>0</v>
      </c>
      <c r="R1539" s="12">
        <v>0</v>
      </c>
      <c r="T1539" s="12">
        <v>0</v>
      </c>
      <c r="U1539" s="12">
        <v>0</v>
      </c>
      <c r="W1539" s="12">
        <v>0</v>
      </c>
      <c r="X1539" s="12">
        <v>0</v>
      </c>
      <c r="Z1539" s="12">
        <v>0</v>
      </c>
      <c r="AA1539" s="12">
        <v>0</v>
      </c>
      <c r="AC1539" s="12">
        <v>0</v>
      </c>
      <c r="AD1539" s="12">
        <v>0</v>
      </c>
      <c r="AF1539" s="12">
        <v>0</v>
      </c>
      <c r="AG1539" s="12">
        <v>0</v>
      </c>
      <c r="AI1539" s="12">
        <v>0</v>
      </c>
      <c r="AJ1539" s="12">
        <v>0</v>
      </c>
      <c r="AL1539" s="12">
        <v>0</v>
      </c>
      <c r="AM1539" s="12">
        <v>0</v>
      </c>
      <c r="AO1539" s="12">
        <v>0</v>
      </c>
      <c r="AP1539" s="12">
        <v>0</v>
      </c>
      <c r="AR1539" s="12">
        <v>0</v>
      </c>
      <c r="AS1539" s="12">
        <v>0</v>
      </c>
      <c r="AU1539" s="12">
        <v>0</v>
      </c>
      <c r="AV1539" s="12">
        <v>0</v>
      </c>
      <c r="AX1539" s="12">
        <v>0</v>
      </c>
      <c r="AY1539" s="12">
        <v>0</v>
      </c>
    </row>
    <row r="1540" spans="2:51" x14ac:dyDescent="0.25">
      <c r="B1540" s="2">
        <v>0</v>
      </c>
      <c r="C1540" s="1">
        <v>0</v>
      </c>
      <c r="D1540" s="2">
        <v>0</v>
      </c>
      <c r="E1540" s="2">
        <v>0</v>
      </c>
      <c r="F1540" s="2">
        <v>0</v>
      </c>
      <c r="G1540" s="3">
        <v>0</v>
      </c>
      <c r="H1540" s="3">
        <v>0</v>
      </c>
      <c r="J1540" s="14">
        <v>0</v>
      </c>
      <c r="K1540" s="14">
        <v>0</v>
      </c>
      <c r="N1540" s="14">
        <v>0</v>
      </c>
      <c r="O1540" s="14">
        <v>0</v>
      </c>
      <c r="Q1540" s="12">
        <v>0</v>
      </c>
      <c r="R1540" s="12">
        <v>0</v>
      </c>
      <c r="T1540" s="12">
        <v>0</v>
      </c>
      <c r="U1540" s="12">
        <v>0</v>
      </c>
      <c r="W1540" s="12">
        <v>0</v>
      </c>
      <c r="X1540" s="12">
        <v>0</v>
      </c>
      <c r="Z1540" s="12">
        <v>0</v>
      </c>
      <c r="AA1540" s="12">
        <v>0</v>
      </c>
      <c r="AC1540" s="12">
        <v>0</v>
      </c>
      <c r="AD1540" s="12">
        <v>0</v>
      </c>
      <c r="AF1540" s="12">
        <v>0</v>
      </c>
      <c r="AG1540" s="12">
        <v>0</v>
      </c>
      <c r="AI1540" s="12">
        <v>0</v>
      </c>
      <c r="AJ1540" s="12">
        <v>0</v>
      </c>
      <c r="AL1540" s="12">
        <v>0</v>
      </c>
      <c r="AM1540" s="12">
        <v>0</v>
      </c>
      <c r="AO1540" s="12">
        <v>0</v>
      </c>
      <c r="AP1540" s="12">
        <v>0</v>
      </c>
      <c r="AR1540" s="12">
        <v>0</v>
      </c>
      <c r="AS1540" s="12">
        <v>0</v>
      </c>
      <c r="AU1540" s="12">
        <v>0</v>
      </c>
      <c r="AV1540" s="12">
        <v>0</v>
      </c>
      <c r="AX1540" s="12">
        <v>0</v>
      </c>
      <c r="AY1540" s="12">
        <v>0</v>
      </c>
    </row>
    <row r="1541" spans="2:51" x14ac:dyDescent="0.25">
      <c r="B1541" s="2">
        <v>0</v>
      </c>
      <c r="C1541" s="1">
        <v>0</v>
      </c>
      <c r="D1541" s="2">
        <v>0</v>
      </c>
      <c r="E1541" s="2">
        <v>0</v>
      </c>
      <c r="F1541" s="2">
        <v>0</v>
      </c>
      <c r="G1541" s="3">
        <v>0</v>
      </c>
      <c r="H1541" s="3">
        <v>0</v>
      </c>
      <c r="J1541" s="14">
        <v>0</v>
      </c>
      <c r="K1541" s="14">
        <v>0</v>
      </c>
      <c r="N1541" s="14">
        <v>0</v>
      </c>
      <c r="O1541" s="14">
        <v>0</v>
      </c>
      <c r="Q1541" s="12">
        <v>0</v>
      </c>
      <c r="R1541" s="12">
        <v>0</v>
      </c>
      <c r="T1541" s="12">
        <v>0</v>
      </c>
      <c r="U1541" s="12">
        <v>0</v>
      </c>
      <c r="W1541" s="12">
        <v>0</v>
      </c>
      <c r="X1541" s="12">
        <v>0</v>
      </c>
      <c r="Z1541" s="12">
        <v>0</v>
      </c>
      <c r="AA1541" s="12">
        <v>0</v>
      </c>
      <c r="AC1541" s="12">
        <v>0</v>
      </c>
      <c r="AD1541" s="12">
        <v>0</v>
      </c>
      <c r="AF1541" s="12">
        <v>0</v>
      </c>
      <c r="AG1541" s="12">
        <v>0</v>
      </c>
      <c r="AI1541" s="12">
        <v>0</v>
      </c>
      <c r="AJ1541" s="12">
        <v>0</v>
      </c>
      <c r="AL1541" s="12">
        <v>0</v>
      </c>
      <c r="AM1541" s="12">
        <v>0</v>
      </c>
      <c r="AO1541" s="12">
        <v>0</v>
      </c>
      <c r="AP1541" s="12">
        <v>0</v>
      </c>
      <c r="AR1541" s="12">
        <v>0</v>
      </c>
      <c r="AS1541" s="12">
        <v>0</v>
      </c>
      <c r="AU1541" s="12">
        <v>0</v>
      </c>
      <c r="AV1541" s="12">
        <v>0</v>
      </c>
      <c r="AX1541" s="12">
        <v>0</v>
      </c>
      <c r="AY1541" s="12">
        <v>0</v>
      </c>
    </row>
    <row r="1542" spans="2:51" x14ac:dyDescent="0.25">
      <c r="B1542" s="2">
        <v>0</v>
      </c>
      <c r="C1542" s="1">
        <v>0</v>
      </c>
      <c r="D1542" s="2">
        <v>0</v>
      </c>
      <c r="E1542" s="2">
        <v>0</v>
      </c>
      <c r="F1542" s="2">
        <v>0</v>
      </c>
      <c r="G1542" s="3">
        <v>0</v>
      </c>
      <c r="H1542" s="3">
        <v>0</v>
      </c>
      <c r="J1542" s="14">
        <v>0</v>
      </c>
      <c r="K1542" s="14">
        <v>0</v>
      </c>
      <c r="N1542" s="14">
        <v>0</v>
      </c>
      <c r="O1542" s="14">
        <v>0</v>
      </c>
      <c r="Q1542" s="12">
        <v>0</v>
      </c>
      <c r="R1542" s="12">
        <v>0</v>
      </c>
      <c r="T1542" s="12">
        <v>0</v>
      </c>
      <c r="U1542" s="12">
        <v>0</v>
      </c>
      <c r="W1542" s="12">
        <v>0</v>
      </c>
      <c r="X1542" s="12">
        <v>0</v>
      </c>
      <c r="Z1542" s="12">
        <v>0</v>
      </c>
      <c r="AA1542" s="12">
        <v>0</v>
      </c>
      <c r="AC1542" s="12">
        <v>0</v>
      </c>
      <c r="AD1542" s="12">
        <v>0</v>
      </c>
      <c r="AF1542" s="12">
        <v>0</v>
      </c>
      <c r="AG1542" s="12">
        <v>0</v>
      </c>
      <c r="AI1542" s="12">
        <v>0</v>
      </c>
      <c r="AJ1542" s="12">
        <v>0</v>
      </c>
      <c r="AL1542" s="12">
        <v>0</v>
      </c>
      <c r="AM1542" s="12">
        <v>0</v>
      </c>
      <c r="AO1542" s="12">
        <v>0</v>
      </c>
      <c r="AP1542" s="12">
        <v>0</v>
      </c>
      <c r="AR1542" s="12">
        <v>0</v>
      </c>
      <c r="AS1542" s="12">
        <v>0</v>
      </c>
      <c r="AU1542" s="12">
        <v>0</v>
      </c>
      <c r="AV1542" s="12">
        <v>0</v>
      </c>
      <c r="AX1542" s="12">
        <v>0</v>
      </c>
      <c r="AY1542" s="12">
        <v>0</v>
      </c>
    </row>
    <row r="1543" spans="2:51" x14ac:dyDescent="0.25">
      <c r="B1543" s="2">
        <v>0</v>
      </c>
      <c r="C1543" s="1">
        <v>0</v>
      </c>
      <c r="D1543" s="2">
        <v>0</v>
      </c>
      <c r="E1543" s="2">
        <v>0</v>
      </c>
      <c r="F1543" s="2">
        <v>0</v>
      </c>
      <c r="G1543" s="3">
        <v>0</v>
      </c>
      <c r="H1543" s="3">
        <v>0</v>
      </c>
      <c r="J1543" s="14">
        <v>0</v>
      </c>
      <c r="K1543" s="14">
        <v>0</v>
      </c>
      <c r="N1543" s="14">
        <v>0</v>
      </c>
      <c r="O1543" s="14">
        <v>0</v>
      </c>
      <c r="Q1543" s="12">
        <v>0</v>
      </c>
      <c r="R1543" s="12">
        <v>0</v>
      </c>
      <c r="T1543" s="12">
        <v>0</v>
      </c>
      <c r="U1543" s="12">
        <v>0</v>
      </c>
      <c r="W1543" s="12">
        <v>0</v>
      </c>
      <c r="X1543" s="12">
        <v>0</v>
      </c>
      <c r="Z1543" s="12">
        <v>0</v>
      </c>
      <c r="AA1543" s="12">
        <v>0</v>
      </c>
      <c r="AC1543" s="12">
        <v>0</v>
      </c>
      <c r="AD1543" s="12">
        <v>0</v>
      </c>
      <c r="AF1543" s="12">
        <v>0</v>
      </c>
      <c r="AG1543" s="12">
        <v>0</v>
      </c>
      <c r="AI1543" s="12">
        <v>0</v>
      </c>
      <c r="AJ1543" s="12">
        <v>0</v>
      </c>
      <c r="AL1543" s="12">
        <v>0</v>
      </c>
      <c r="AM1543" s="12">
        <v>0</v>
      </c>
      <c r="AO1543" s="12">
        <v>0</v>
      </c>
      <c r="AP1543" s="12">
        <v>0</v>
      </c>
      <c r="AR1543" s="12">
        <v>0</v>
      </c>
      <c r="AS1543" s="12">
        <v>0</v>
      </c>
      <c r="AU1543" s="12">
        <v>0</v>
      </c>
      <c r="AV1543" s="12">
        <v>0</v>
      </c>
      <c r="AX1543" s="12">
        <v>0</v>
      </c>
      <c r="AY1543" s="12">
        <v>0</v>
      </c>
    </row>
    <row r="1544" spans="2:51" x14ac:dyDescent="0.25">
      <c r="B1544" s="2">
        <v>0</v>
      </c>
      <c r="C1544" s="1">
        <v>0</v>
      </c>
      <c r="D1544" s="2">
        <v>0</v>
      </c>
      <c r="E1544" s="2">
        <v>0</v>
      </c>
      <c r="F1544" s="2">
        <v>0</v>
      </c>
      <c r="G1544" s="3">
        <v>0</v>
      </c>
      <c r="H1544" s="3">
        <v>0</v>
      </c>
      <c r="J1544" s="14">
        <v>0</v>
      </c>
      <c r="K1544" s="14">
        <v>0</v>
      </c>
      <c r="N1544" s="14">
        <v>0</v>
      </c>
      <c r="O1544" s="14">
        <v>0</v>
      </c>
      <c r="Q1544" s="12">
        <v>0</v>
      </c>
      <c r="R1544" s="12">
        <v>0</v>
      </c>
      <c r="T1544" s="12">
        <v>0</v>
      </c>
      <c r="U1544" s="12">
        <v>0</v>
      </c>
      <c r="W1544" s="12">
        <v>0</v>
      </c>
      <c r="X1544" s="12">
        <v>0</v>
      </c>
      <c r="Z1544" s="12">
        <v>0</v>
      </c>
      <c r="AA1544" s="12">
        <v>0</v>
      </c>
      <c r="AC1544" s="12">
        <v>0</v>
      </c>
      <c r="AD1544" s="12">
        <v>0</v>
      </c>
      <c r="AF1544" s="12">
        <v>0</v>
      </c>
      <c r="AG1544" s="12">
        <v>0</v>
      </c>
      <c r="AI1544" s="12">
        <v>0</v>
      </c>
      <c r="AJ1544" s="12">
        <v>0</v>
      </c>
      <c r="AL1544" s="12">
        <v>0</v>
      </c>
      <c r="AM1544" s="12">
        <v>0</v>
      </c>
      <c r="AO1544" s="12">
        <v>0</v>
      </c>
      <c r="AP1544" s="12">
        <v>0</v>
      </c>
      <c r="AR1544" s="12">
        <v>0</v>
      </c>
      <c r="AS1544" s="12">
        <v>0</v>
      </c>
      <c r="AU1544" s="12">
        <v>0</v>
      </c>
      <c r="AV1544" s="12">
        <v>0</v>
      </c>
      <c r="AX1544" s="12">
        <v>0</v>
      </c>
      <c r="AY1544" s="12">
        <v>0</v>
      </c>
    </row>
    <row r="1545" spans="2:51" x14ac:dyDescent="0.25">
      <c r="B1545" s="2">
        <v>0</v>
      </c>
      <c r="C1545" s="1">
        <v>0</v>
      </c>
      <c r="D1545" s="2">
        <v>0</v>
      </c>
      <c r="E1545" s="2">
        <v>0</v>
      </c>
      <c r="F1545" s="2">
        <v>0</v>
      </c>
      <c r="G1545" s="3">
        <v>0</v>
      </c>
      <c r="H1545" s="3">
        <v>0</v>
      </c>
      <c r="J1545" s="14">
        <v>0</v>
      </c>
      <c r="K1545" s="14">
        <v>0</v>
      </c>
      <c r="N1545" s="14">
        <v>0</v>
      </c>
      <c r="O1545" s="14">
        <v>0</v>
      </c>
      <c r="Q1545" s="12">
        <v>0</v>
      </c>
      <c r="R1545" s="12">
        <v>0</v>
      </c>
      <c r="T1545" s="12">
        <v>0</v>
      </c>
      <c r="U1545" s="12">
        <v>0</v>
      </c>
      <c r="W1545" s="12">
        <v>0</v>
      </c>
      <c r="X1545" s="12">
        <v>0</v>
      </c>
      <c r="Z1545" s="12">
        <v>0</v>
      </c>
      <c r="AA1545" s="12">
        <v>0</v>
      </c>
      <c r="AC1545" s="12">
        <v>0</v>
      </c>
      <c r="AD1545" s="12">
        <v>0</v>
      </c>
      <c r="AF1545" s="12">
        <v>0</v>
      </c>
      <c r="AG1545" s="12">
        <v>0</v>
      </c>
      <c r="AI1545" s="12">
        <v>0</v>
      </c>
      <c r="AJ1545" s="12">
        <v>0</v>
      </c>
      <c r="AL1545" s="12">
        <v>0</v>
      </c>
      <c r="AM1545" s="12">
        <v>0</v>
      </c>
      <c r="AO1545" s="12">
        <v>0</v>
      </c>
      <c r="AP1545" s="12">
        <v>0</v>
      </c>
      <c r="AR1545" s="12">
        <v>0</v>
      </c>
      <c r="AS1545" s="12">
        <v>0</v>
      </c>
      <c r="AU1545" s="12">
        <v>0</v>
      </c>
      <c r="AV1545" s="12">
        <v>0</v>
      </c>
      <c r="AX1545" s="12">
        <v>0</v>
      </c>
      <c r="AY1545" s="12">
        <v>0</v>
      </c>
    </row>
    <row r="1546" spans="2:51" x14ac:dyDescent="0.25">
      <c r="B1546" s="2">
        <v>0</v>
      </c>
      <c r="C1546" s="1">
        <v>0</v>
      </c>
      <c r="D1546" s="2">
        <v>0</v>
      </c>
      <c r="E1546" s="2">
        <v>0</v>
      </c>
      <c r="F1546" s="2">
        <v>0</v>
      </c>
      <c r="G1546" s="3">
        <v>0</v>
      </c>
      <c r="H1546" s="3">
        <v>0</v>
      </c>
      <c r="J1546" s="14">
        <v>0</v>
      </c>
      <c r="K1546" s="14">
        <v>0</v>
      </c>
      <c r="N1546" s="14">
        <v>0</v>
      </c>
      <c r="O1546" s="14">
        <v>0</v>
      </c>
      <c r="Q1546" s="12">
        <v>0</v>
      </c>
      <c r="R1546" s="12">
        <v>0</v>
      </c>
      <c r="T1546" s="12">
        <v>0</v>
      </c>
      <c r="U1546" s="12">
        <v>0</v>
      </c>
      <c r="W1546" s="12">
        <v>0</v>
      </c>
      <c r="X1546" s="12">
        <v>0</v>
      </c>
      <c r="Z1546" s="12">
        <v>0</v>
      </c>
      <c r="AA1546" s="12">
        <v>0</v>
      </c>
      <c r="AC1546" s="12">
        <v>0</v>
      </c>
      <c r="AD1546" s="12">
        <v>0</v>
      </c>
      <c r="AF1546" s="12">
        <v>0</v>
      </c>
      <c r="AG1546" s="12">
        <v>0</v>
      </c>
      <c r="AI1546" s="12">
        <v>0</v>
      </c>
      <c r="AJ1546" s="12">
        <v>0</v>
      </c>
      <c r="AL1546" s="12">
        <v>0</v>
      </c>
      <c r="AM1546" s="12">
        <v>0</v>
      </c>
      <c r="AO1546" s="12">
        <v>0</v>
      </c>
      <c r="AP1546" s="12">
        <v>0</v>
      </c>
      <c r="AR1546" s="12">
        <v>0</v>
      </c>
      <c r="AS1546" s="12">
        <v>0</v>
      </c>
      <c r="AU1546" s="12">
        <v>0</v>
      </c>
      <c r="AV1546" s="12">
        <v>0</v>
      </c>
      <c r="AX1546" s="12">
        <v>0</v>
      </c>
      <c r="AY1546" s="12">
        <v>0</v>
      </c>
    </row>
    <row r="1547" spans="2:51" x14ac:dyDescent="0.25">
      <c r="B1547" s="2">
        <v>0</v>
      </c>
      <c r="C1547" s="1">
        <v>0</v>
      </c>
      <c r="D1547" s="2">
        <v>0</v>
      </c>
      <c r="E1547" s="2">
        <v>0</v>
      </c>
      <c r="F1547" s="2">
        <v>0</v>
      </c>
      <c r="G1547" s="3">
        <v>0</v>
      </c>
      <c r="H1547" s="3">
        <v>0</v>
      </c>
      <c r="J1547" s="14">
        <v>0</v>
      </c>
      <c r="K1547" s="14">
        <v>0</v>
      </c>
      <c r="N1547" s="14">
        <v>0</v>
      </c>
      <c r="O1547" s="14">
        <v>0</v>
      </c>
      <c r="Q1547" s="12">
        <v>0</v>
      </c>
      <c r="R1547" s="12">
        <v>0</v>
      </c>
      <c r="T1547" s="12">
        <v>0</v>
      </c>
      <c r="U1547" s="12">
        <v>0</v>
      </c>
      <c r="W1547" s="12">
        <v>0</v>
      </c>
      <c r="X1547" s="12">
        <v>0</v>
      </c>
      <c r="Z1547" s="12">
        <v>0</v>
      </c>
      <c r="AA1547" s="12">
        <v>0</v>
      </c>
      <c r="AC1547" s="12">
        <v>0</v>
      </c>
      <c r="AD1547" s="12">
        <v>0</v>
      </c>
      <c r="AF1547" s="12">
        <v>0</v>
      </c>
      <c r="AG1547" s="12">
        <v>0</v>
      </c>
      <c r="AI1547" s="12">
        <v>0</v>
      </c>
      <c r="AJ1547" s="12">
        <v>0</v>
      </c>
      <c r="AL1547" s="12">
        <v>0</v>
      </c>
      <c r="AM1547" s="12">
        <v>0</v>
      </c>
      <c r="AO1547" s="12">
        <v>0</v>
      </c>
      <c r="AP1547" s="12">
        <v>0</v>
      </c>
      <c r="AR1547" s="12">
        <v>0</v>
      </c>
      <c r="AS1547" s="12">
        <v>0</v>
      </c>
      <c r="AU1547" s="12">
        <v>0</v>
      </c>
      <c r="AV1547" s="12">
        <v>0</v>
      </c>
      <c r="AX1547" s="12">
        <v>0</v>
      </c>
      <c r="AY1547" s="12">
        <v>0</v>
      </c>
    </row>
    <row r="1548" spans="2:51" x14ac:dyDescent="0.25">
      <c r="B1548" s="2">
        <v>0</v>
      </c>
      <c r="C1548" s="1">
        <v>0</v>
      </c>
      <c r="D1548" s="2">
        <v>0</v>
      </c>
      <c r="E1548" s="2">
        <v>0</v>
      </c>
      <c r="F1548" s="2">
        <v>0</v>
      </c>
      <c r="G1548" s="3">
        <v>0</v>
      </c>
      <c r="H1548" s="3">
        <v>0</v>
      </c>
      <c r="J1548" s="14">
        <v>0</v>
      </c>
      <c r="K1548" s="14">
        <v>0</v>
      </c>
      <c r="N1548" s="14">
        <v>0</v>
      </c>
      <c r="O1548" s="14">
        <v>0</v>
      </c>
      <c r="Q1548" s="12">
        <v>0</v>
      </c>
      <c r="R1548" s="12">
        <v>0</v>
      </c>
      <c r="T1548" s="12">
        <v>0</v>
      </c>
      <c r="U1548" s="12">
        <v>0</v>
      </c>
      <c r="W1548" s="12">
        <v>0</v>
      </c>
      <c r="X1548" s="12">
        <v>0</v>
      </c>
      <c r="Z1548" s="12">
        <v>0</v>
      </c>
      <c r="AA1548" s="12">
        <v>0</v>
      </c>
      <c r="AC1548" s="12">
        <v>0</v>
      </c>
      <c r="AD1548" s="12">
        <v>0</v>
      </c>
      <c r="AF1548" s="12">
        <v>0</v>
      </c>
      <c r="AG1548" s="12">
        <v>0</v>
      </c>
      <c r="AI1548" s="12">
        <v>0</v>
      </c>
      <c r="AJ1548" s="12">
        <v>0</v>
      </c>
      <c r="AL1548" s="12">
        <v>0</v>
      </c>
      <c r="AM1548" s="12">
        <v>0</v>
      </c>
      <c r="AO1548" s="12">
        <v>0</v>
      </c>
      <c r="AP1548" s="12">
        <v>0</v>
      </c>
      <c r="AR1548" s="12">
        <v>0</v>
      </c>
      <c r="AS1548" s="12">
        <v>0</v>
      </c>
      <c r="AU1548" s="12">
        <v>0</v>
      </c>
      <c r="AV1548" s="12">
        <v>0</v>
      </c>
      <c r="AX1548" s="12">
        <v>0</v>
      </c>
      <c r="AY1548" s="12">
        <v>0</v>
      </c>
    </row>
    <row r="1549" spans="2:51" x14ac:dyDescent="0.25">
      <c r="B1549" s="2">
        <v>0</v>
      </c>
      <c r="C1549" s="1">
        <v>0</v>
      </c>
      <c r="D1549" s="2">
        <v>0</v>
      </c>
      <c r="E1549" s="2">
        <v>0</v>
      </c>
      <c r="F1549" s="2">
        <v>0</v>
      </c>
      <c r="G1549" s="3">
        <v>0</v>
      </c>
      <c r="H1549" s="3">
        <v>0</v>
      </c>
      <c r="J1549" s="14">
        <v>0</v>
      </c>
      <c r="K1549" s="14">
        <v>0</v>
      </c>
      <c r="N1549" s="14">
        <v>0</v>
      </c>
      <c r="O1549" s="14">
        <v>0</v>
      </c>
      <c r="Q1549" s="12">
        <v>0</v>
      </c>
      <c r="R1549" s="12">
        <v>0</v>
      </c>
      <c r="T1549" s="12">
        <v>0</v>
      </c>
      <c r="U1549" s="12">
        <v>0</v>
      </c>
      <c r="W1549" s="12">
        <v>0</v>
      </c>
      <c r="X1549" s="12">
        <v>0</v>
      </c>
      <c r="Z1549" s="12">
        <v>0</v>
      </c>
      <c r="AA1549" s="12">
        <v>0</v>
      </c>
      <c r="AC1549" s="12">
        <v>0</v>
      </c>
      <c r="AD1549" s="12">
        <v>0</v>
      </c>
      <c r="AF1549" s="12">
        <v>0</v>
      </c>
      <c r="AG1549" s="12">
        <v>0</v>
      </c>
      <c r="AI1549" s="12">
        <v>0</v>
      </c>
      <c r="AJ1549" s="12">
        <v>0</v>
      </c>
      <c r="AL1549" s="12">
        <v>0</v>
      </c>
      <c r="AM1549" s="12">
        <v>0</v>
      </c>
      <c r="AO1549" s="12">
        <v>0</v>
      </c>
      <c r="AP1549" s="12">
        <v>0</v>
      </c>
      <c r="AR1549" s="12">
        <v>0</v>
      </c>
      <c r="AS1549" s="12">
        <v>0</v>
      </c>
      <c r="AU1549" s="12">
        <v>0</v>
      </c>
      <c r="AV1549" s="12">
        <v>0</v>
      </c>
      <c r="AX1549" s="12">
        <v>0</v>
      </c>
      <c r="AY1549" s="12">
        <v>0</v>
      </c>
    </row>
    <row r="1550" spans="2:51" x14ac:dyDescent="0.25">
      <c r="B1550" s="2">
        <v>0</v>
      </c>
      <c r="C1550" s="1">
        <v>0</v>
      </c>
      <c r="D1550" s="2">
        <v>0</v>
      </c>
      <c r="E1550" s="2">
        <v>0</v>
      </c>
      <c r="F1550" s="2">
        <v>0</v>
      </c>
      <c r="G1550" s="3">
        <v>0</v>
      </c>
      <c r="H1550" s="3">
        <v>0</v>
      </c>
      <c r="J1550" s="14">
        <v>0</v>
      </c>
      <c r="K1550" s="14">
        <v>0</v>
      </c>
      <c r="N1550" s="14">
        <v>0</v>
      </c>
      <c r="O1550" s="14">
        <v>0</v>
      </c>
      <c r="Q1550" s="12">
        <v>0</v>
      </c>
      <c r="R1550" s="12">
        <v>0</v>
      </c>
      <c r="T1550" s="12">
        <v>0</v>
      </c>
      <c r="U1550" s="12">
        <v>0</v>
      </c>
      <c r="W1550" s="12">
        <v>0</v>
      </c>
      <c r="X1550" s="12">
        <v>0</v>
      </c>
      <c r="Z1550" s="12">
        <v>0</v>
      </c>
      <c r="AA1550" s="12">
        <v>0</v>
      </c>
      <c r="AC1550" s="12">
        <v>0</v>
      </c>
      <c r="AD1550" s="12">
        <v>0</v>
      </c>
      <c r="AF1550" s="12">
        <v>0</v>
      </c>
      <c r="AG1550" s="12">
        <v>0</v>
      </c>
      <c r="AI1550" s="12">
        <v>0</v>
      </c>
      <c r="AJ1550" s="12">
        <v>0</v>
      </c>
      <c r="AL1550" s="12">
        <v>0</v>
      </c>
      <c r="AM1550" s="12">
        <v>0</v>
      </c>
      <c r="AO1550" s="12">
        <v>0</v>
      </c>
      <c r="AP1550" s="12">
        <v>0</v>
      </c>
      <c r="AR1550" s="12">
        <v>0</v>
      </c>
      <c r="AS1550" s="12">
        <v>0</v>
      </c>
      <c r="AU1550" s="12">
        <v>0</v>
      </c>
      <c r="AV1550" s="12">
        <v>0</v>
      </c>
      <c r="AX1550" s="12">
        <v>0</v>
      </c>
      <c r="AY1550" s="12">
        <v>0</v>
      </c>
    </row>
    <row r="1551" spans="2:51" x14ac:dyDescent="0.25">
      <c r="B1551" s="2">
        <v>0</v>
      </c>
      <c r="C1551" s="1">
        <v>0</v>
      </c>
      <c r="D1551" s="2">
        <v>0</v>
      </c>
      <c r="E1551" s="2">
        <v>0</v>
      </c>
      <c r="F1551" s="2">
        <v>0</v>
      </c>
      <c r="G1551" s="3">
        <v>0</v>
      </c>
      <c r="H1551" s="3">
        <v>0</v>
      </c>
      <c r="J1551" s="14">
        <v>0</v>
      </c>
      <c r="K1551" s="14">
        <v>0</v>
      </c>
      <c r="N1551" s="14">
        <v>0</v>
      </c>
      <c r="O1551" s="14">
        <v>0</v>
      </c>
      <c r="Q1551" s="12">
        <v>0</v>
      </c>
      <c r="R1551" s="12">
        <v>0</v>
      </c>
      <c r="T1551" s="12">
        <v>0</v>
      </c>
      <c r="U1551" s="12">
        <v>0</v>
      </c>
      <c r="W1551" s="12">
        <v>0</v>
      </c>
      <c r="X1551" s="12">
        <v>0</v>
      </c>
      <c r="Z1551" s="12">
        <v>0</v>
      </c>
      <c r="AA1551" s="12">
        <v>0</v>
      </c>
      <c r="AC1551" s="12">
        <v>0</v>
      </c>
      <c r="AD1551" s="12">
        <v>0</v>
      </c>
      <c r="AF1551" s="12">
        <v>0</v>
      </c>
      <c r="AG1551" s="12">
        <v>0</v>
      </c>
      <c r="AI1551" s="12">
        <v>0</v>
      </c>
      <c r="AJ1551" s="12">
        <v>0</v>
      </c>
      <c r="AL1551" s="12">
        <v>0</v>
      </c>
      <c r="AM1551" s="12">
        <v>0</v>
      </c>
      <c r="AO1551" s="12">
        <v>0</v>
      </c>
      <c r="AP1551" s="12">
        <v>0</v>
      </c>
      <c r="AR1551" s="12">
        <v>0</v>
      </c>
      <c r="AS1551" s="12">
        <v>0</v>
      </c>
      <c r="AU1551" s="12">
        <v>0</v>
      </c>
      <c r="AV1551" s="12">
        <v>0</v>
      </c>
      <c r="AX1551" s="12">
        <v>0</v>
      </c>
      <c r="AY1551" s="12">
        <v>0</v>
      </c>
    </row>
    <row r="1552" spans="2:51" x14ac:dyDescent="0.25">
      <c r="B1552" s="2">
        <v>0</v>
      </c>
      <c r="C1552" s="1">
        <v>0</v>
      </c>
      <c r="D1552" s="2">
        <v>0</v>
      </c>
      <c r="E1552" s="2">
        <v>0</v>
      </c>
      <c r="F1552" s="2">
        <v>0</v>
      </c>
      <c r="G1552" s="3">
        <v>0</v>
      </c>
      <c r="H1552" s="3">
        <v>0</v>
      </c>
      <c r="J1552" s="14">
        <v>0</v>
      </c>
      <c r="K1552" s="14">
        <v>0</v>
      </c>
      <c r="N1552" s="14">
        <v>0</v>
      </c>
      <c r="O1552" s="14">
        <v>0</v>
      </c>
      <c r="Q1552" s="12">
        <v>0</v>
      </c>
      <c r="R1552" s="12">
        <v>0</v>
      </c>
      <c r="T1552" s="12">
        <v>0</v>
      </c>
      <c r="U1552" s="12">
        <v>0</v>
      </c>
      <c r="W1552" s="12">
        <v>0</v>
      </c>
      <c r="X1552" s="12">
        <v>0</v>
      </c>
      <c r="Z1552" s="12">
        <v>0</v>
      </c>
      <c r="AA1552" s="12">
        <v>0</v>
      </c>
      <c r="AC1552" s="12">
        <v>0</v>
      </c>
      <c r="AD1552" s="12">
        <v>0</v>
      </c>
      <c r="AF1552" s="12">
        <v>0</v>
      </c>
      <c r="AG1552" s="12">
        <v>0</v>
      </c>
      <c r="AI1552" s="12">
        <v>0</v>
      </c>
      <c r="AJ1552" s="12">
        <v>0</v>
      </c>
      <c r="AL1552" s="12">
        <v>0</v>
      </c>
      <c r="AM1552" s="12">
        <v>0</v>
      </c>
      <c r="AO1552" s="12">
        <v>0</v>
      </c>
      <c r="AP1552" s="12">
        <v>0</v>
      </c>
      <c r="AR1552" s="12">
        <v>0</v>
      </c>
      <c r="AS1552" s="12">
        <v>0</v>
      </c>
      <c r="AU1552" s="12">
        <v>0</v>
      </c>
      <c r="AV1552" s="12">
        <v>0</v>
      </c>
      <c r="AX1552" s="12">
        <v>0</v>
      </c>
      <c r="AY1552" s="12">
        <v>0</v>
      </c>
    </row>
    <row r="1553" spans="2:51" x14ac:dyDescent="0.25">
      <c r="B1553" s="2">
        <v>0</v>
      </c>
      <c r="C1553" s="1">
        <v>0</v>
      </c>
      <c r="D1553" s="2">
        <v>0</v>
      </c>
      <c r="E1553" s="2">
        <v>0</v>
      </c>
      <c r="F1553" s="2">
        <v>0</v>
      </c>
      <c r="G1553" s="3">
        <v>0</v>
      </c>
      <c r="H1553" s="3">
        <v>0</v>
      </c>
      <c r="J1553" s="14">
        <v>0</v>
      </c>
      <c r="K1553" s="14">
        <v>0</v>
      </c>
      <c r="N1553" s="14">
        <v>0</v>
      </c>
      <c r="O1553" s="14">
        <v>0</v>
      </c>
      <c r="Q1553" s="12">
        <v>0</v>
      </c>
      <c r="R1553" s="12">
        <v>0</v>
      </c>
      <c r="T1553" s="12">
        <v>0</v>
      </c>
      <c r="U1553" s="12">
        <v>0</v>
      </c>
      <c r="W1553" s="12">
        <v>0</v>
      </c>
      <c r="X1553" s="12">
        <v>0</v>
      </c>
      <c r="Z1553" s="12">
        <v>0</v>
      </c>
      <c r="AA1553" s="12">
        <v>0</v>
      </c>
      <c r="AC1553" s="12">
        <v>0</v>
      </c>
      <c r="AD1553" s="12">
        <v>0</v>
      </c>
      <c r="AF1553" s="12">
        <v>0</v>
      </c>
      <c r="AG1553" s="12">
        <v>0</v>
      </c>
      <c r="AI1553" s="12">
        <v>0</v>
      </c>
      <c r="AJ1553" s="12">
        <v>0</v>
      </c>
      <c r="AL1553" s="12">
        <v>0</v>
      </c>
      <c r="AM1553" s="12">
        <v>0</v>
      </c>
      <c r="AO1553" s="12">
        <v>0</v>
      </c>
      <c r="AP1553" s="12">
        <v>0</v>
      </c>
      <c r="AR1553" s="12">
        <v>0</v>
      </c>
      <c r="AS1553" s="12">
        <v>0</v>
      </c>
      <c r="AU1553" s="12">
        <v>0</v>
      </c>
      <c r="AV1553" s="12">
        <v>0</v>
      </c>
      <c r="AX1553" s="12">
        <v>0</v>
      </c>
      <c r="AY1553" s="12">
        <v>0</v>
      </c>
    </row>
    <row r="1554" spans="2:51" x14ac:dyDescent="0.25">
      <c r="B1554" s="2">
        <v>0</v>
      </c>
      <c r="C1554" s="1">
        <v>0</v>
      </c>
      <c r="D1554" s="2">
        <v>0</v>
      </c>
      <c r="E1554" s="2">
        <v>0</v>
      </c>
      <c r="F1554" s="2">
        <v>0</v>
      </c>
      <c r="G1554" s="3">
        <v>0</v>
      </c>
      <c r="H1554" s="3">
        <v>0</v>
      </c>
      <c r="J1554" s="14">
        <v>0</v>
      </c>
      <c r="K1554" s="14">
        <v>0</v>
      </c>
      <c r="N1554" s="14">
        <v>0</v>
      </c>
      <c r="O1554" s="14">
        <v>0</v>
      </c>
      <c r="Q1554" s="12">
        <v>0</v>
      </c>
      <c r="R1554" s="12">
        <v>0</v>
      </c>
      <c r="T1554" s="12">
        <v>0</v>
      </c>
      <c r="U1554" s="12">
        <v>0</v>
      </c>
      <c r="W1554" s="12">
        <v>0</v>
      </c>
      <c r="X1554" s="12">
        <v>0</v>
      </c>
      <c r="Z1554" s="12">
        <v>0</v>
      </c>
      <c r="AA1554" s="12">
        <v>0</v>
      </c>
      <c r="AC1554" s="12">
        <v>0</v>
      </c>
      <c r="AD1554" s="12">
        <v>0</v>
      </c>
      <c r="AF1554" s="12">
        <v>0</v>
      </c>
      <c r="AG1554" s="12">
        <v>0</v>
      </c>
      <c r="AI1554" s="12">
        <v>0</v>
      </c>
      <c r="AJ1554" s="12">
        <v>0</v>
      </c>
      <c r="AL1554" s="12">
        <v>0</v>
      </c>
      <c r="AM1554" s="12">
        <v>0</v>
      </c>
      <c r="AO1554" s="12">
        <v>0</v>
      </c>
      <c r="AP1554" s="12">
        <v>0</v>
      </c>
      <c r="AR1554" s="12">
        <v>0</v>
      </c>
      <c r="AS1554" s="12">
        <v>0</v>
      </c>
      <c r="AU1554" s="12">
        <v>0</v>
      </c>
      <c r="AV1554" s="12">
        <v>0</v>
      </c>
      <c r="AX1554" s="12">
        <v>0</v>
      </c>
      <c r="AY1554" s="12">
        <v>0</v>
      </c>
    </row>
    <row r="1555" spans="2:51" x14ac:dyDescent="0.25">
      <c r="B1555" s="2">
        <v>0</v>
      </c>
      <c r="C1555" s="1">
        <v>0</v>
      </c>
      <c r="D1555" s="2">
        <v>0</v>
      </c>
      <c r="E1555" s="2">
        <v>0</v>
      </c>
      <c r="F1555" s="2">
        <v>0</v>
      </c>
      <c r="G1555" s="3">
        <v>0</v>
      </c>
      <c r="H1555" s="3">
        <v>0</v>
      </c>
      <c r="J1555" s="14">
        <v>0</v>
      </c>
      <c r="K1555" s="14">
        <v>0</v>
      </c>
      <c r="N1555" s="14">
        <v>0</v>
      </c>
      <c r="O1555" s="14">
        <v>0</v>
      </c>
      <c r="Q1555" s="12">
        <v>0</v>
      </c>
      <c r="R1555" s="12">
        <v>0</v>
      </c>
      <c r="T1555" s="12">
        <v>0</v>
      </c>
      <c r="U1555" s="12">
        <v>0</v>
      </c>
      <c r="W1555" s="12">
        <v>0</v>
      </c>
      <c r="X1555" s="12">
        <v>0</v>
      </c>
      <c r="Z1555" s="12">
        <v>0</v>
      </c>
      <c r="AA1555" s="12">
        <v>0</v>
      </c>
      <c r="AC1555" s="12">
        <v>0</v>
      </c>
      <c r="AD1555" s="12">
        <v>0</v>
      </c>
      <c r="AF1555" s="12">
        <v>0</v>
      </c>
      <c r="AG1555" s="12">
        <v>0</v>
      </c>
      <c r="AI1555" s="12">
        <v>0</v>
      </c>
      <c r="AJ1555" s="12">
        <v>0</v>
      </c>
      <c r="AL1555" s="12">
        <v>0</v>
      </c>
      <c r="AM1555" s="12">
        <v>0</v>
      </c>
      <c r="AO1555" s="12">
        <v>0</v>
      </c>
      <c r="AP1555" s="12">
        <v>0</v>
      </c>
      <c r="AR1555" s="12">
        <v>0</v>
      </c>
      <c r="AS1555" s="12">
        <v>0</v>
      </c>
      <c r="AU1555" s="12">
        <v>0</v>
      </c>
      <c r="AV1555" s="12">
        <v>0</v>
      </c>
      <c r="AX1555" s="12">
        <v>0</v>
      </c>
      <c r="AY1555" s="12">
        <v>0</v>
      </c>
    </row>
    <row r="1556" spans="2:51" x14ac:dyDescent="0.25">
      <c r="B1556" s="2">
        <v>0</v>
      </c>
      <c r="C1556" s="1">
        <v>0</v>
      </c>
      <c r="D1556" s="2">
        <v>0</v>
      </c>
      <c r="E1556" s="2">
        <v>0</v>
      </c>
      <c r="F1556" s="2">
        <v>0</v>
      </c>
      <c r="G1556" s="3">
        <v>0</v>
      </c>
      <c r="H1556" s="3">
        <v>0</v>
      </c>
      <c r="J1556" s="14">
        <v>0</v>
      </c>
      <c r="K1556" s="14">
        <v>0</v>
      </c>
      <c r="N1556" s="14">
        <v>0</v>
      </c>
      <c r="O1556" s="14">
        <v>0</v>
      </c>
      <c r="Q1556" s="12">
        <v>0</v>
      </c>
      <c r="R1556" s="12">
        <v>0</v>
      </c>
      <c r="T1556" s="12">
        <v>0</v>
      </c>
      <c r="U1556" s="12">
        <v>0</v>
      </c>
      <c r="W1556" s="12">
        <v>0</v>
      </c>
      <c r="X1556" s="12">
        <v>0</v>
      </c>
      <c r="Z1556" s="12">
        <v>0</v>
      </c>
      <c r="AA1556" s="12">
        <v>0</v>
      </c>
      <c r="AC1556" s="12">
        <v>0</v>
      </c>
      <c r="AD1556" s="12">
        <v>0</v>
      </c>
      <c r="AF1556" s="12">
        <v>0</v>
      </c>
      <c r="AG1556" s="12">
        <v>0</v>
      </c>
      <c r="AI1556" s="12">
        <v>0</v>
      </c>
      <c r="AJ1556" s="12">
        <v>0</v>
      </c>
      <c r="AL1556" s="12">
        <v>0</v>
      </c>
      <c r="AM1556" s="12">
        <v>0</v>
      </c>
      <c r="AO1556" s="12">
        <v>0</v>
      </c>
      <c r="AP1556" s="12">
        <v>0</v>
      </c>
      <c r="AR1556" s="12">
        <v>0</v>
      </c>
      <c r="AS1556" s="12">
        <v>0</v>
      </c>
      <c r="AU1556" s="12">
        <v>0</v>
      </c>
      <c r="AV1556" s="12">
        <v>0</v>
      </c>
      <c r="AX1556" s="12">
        <v>0</v>
      </c>
      <c r="AY1556" s="12">
        <v>0</v>
      </c>
    </row>
    <row r="1557" spans="2:51" x14ac:dyDescent="0.25">
      <c r="B1557" s="2">
        <v>0</v>
      </c>
      <c r="C1557" s="1">
        <v>0</v>
      </c>
      <c r="D1557" s="2">
        <v>0</v>
      </c>
      <c r="E1557" s="2">
        <v>0</v>
      </c>
      <c r="F1557" s="2">
        <v>0</v>
      </c>
      <c r="G1557" s="3">
        <v>0</v>
      </c>
      <c r="H1557" s="3">
        <v>0</v>
      </c>
      <c r="J1557" s="14">
        <v>0</v>
      </c>
      <c r="K1557" s="14">
        <v>0</v>
      </c>
      <c r="N1557" s="14">
        <v>0</v>
      </c>
      <c r="O1557" s="14">
        <v>0</v>
      </c>
      <c r="Q1557" s="12">
        <v>0</v>
      </c>
      <c r="R1557" s="12">
        <v>0</v>
      </c>
      <c r="T1557" s="12">
        <v>0</v>
      </c>
      <c r="U1557" s="12">
        <v>0</v>
      </c>
      <c r="W1557" s="12">
        <v>0</v>
      </c>
      <c r="X1557" s="12">
        <v>0</v>
      </c>
      <c r="Z1557" s="12">
        <v>0</v>
      </c>
      <c r="AA1557" s="12">
        <v>0</v>
      </c>
      <c r="AC1557" s="12">
        <v>0</v>
      </c>
      <c r="AD1557" s="12">
        <v>0</v>
      </c>
      <c r="AF1557" s="12">
        <v>0</v>
      </c>
      <c r="AG1557" s="12">
        <v>0</v>
      </c>
      <c r="AI1557" s="12">
        <v>0</v>
      </c>
      <c r="AJ1557" s="12">
        <v>0</v>
      </c>
      <c r="AL1557" s="12">
        <v>0</v>
      </c>
      <c r="AM1557" s="12">
        <v>0</v>
      </c>
      <c r="AO1557" s="12">
        <v>0</v>
      </c>
      <c r="AP1557" s="12">
        <v>0</v>
      </c>
      <c r="AR1557" s="12">
        <v>0</v>
      </c>
      <c r="AS1557" s="12">
        <v>0</v>
      </c>
      <c r="AU1557" s="12">
        <v>0</v>
      </c>
      <c r="AV1557" s="12">
        <v>0</v>
      </c>
      <c r="AX1557" s="12">
        <v>0</v>
      </c>
      <c r="AY1557" s="12">
        <v>0</v>
      </c>
    </row>
    <row r="1558" spans="2:51" x14ac:dyDescent="0.25">
      <c r="B1558" s="2">
        <v>0</v>
      </c>
      <c r="C1558" s="1">
        <v>0</v>
      </c>
      <c r="D1558" s="2">
        <v>0</v>
      </c>
      <c r="E1558" s="2">
        <v>0</v>
      </c>
      <c r="F1558" s="2">
        <v>0</v>
      </c>
      <c r="G1558" s="3">
        <v>0</v>
      </c>
      <c r="H1558" s="3">
        <v>0</v>
      </c>
      <c r="J1558" s="14">
        <v>0</v>
      </c>
      <c r="K1558" s="14">
        <v>0</v>
      </c>
      <c r="N1558" s="14">
        <v>0</v>
      </c>
      <c r="O1558" s="14">
        <v>0</v>
      </c>
      <c r="Q1558" s="12">
        <v>0</v>
      </c>
      <c r="R1558" s="12">
        <v>0</v>
      </c>
      <c r="T1558" s="12">
        <v>0</v>
      </c>
      <c r="U1558" s="12">
        <v>0</v>
      </c>
      <c r="W1558" s="12">
        <v>0</v>
      </c>
      <c r="X1558" s="12">
        <v>0</v>
      </c>
      <c r="Z1558" s="12">
        <v>0</v>
      </c>
      <c r="AA1558" s="12">
        <v>0</v>
      </c>
      <c r="AC1558" s="12">
        <v>0</v>
      </c>
      <c r="AD1558" s="12">
        <v>0</v>
      </c>
      <c r="AF1558" s="12">
        <v>0</v>
      </c>
      <c r="AG1558" s="12">
        <v>0</v>
      </c>
      <c r="AI1558" s="12">
        <v>0</v>
      </c>
      <c r="AJ1558" s="12">
        <v>0</v>
      </c>
      <c r="AL1558" s="12">
        <v>0</v>
      </c>
      <c r="AM1558" s="12">
        <v>0</v>
      </c>
      <c r="AO1558" s="12">
        <v>0</v>
      </c>
      <c r="AP1558" s="12">
        <v>0</v>
      </c>
      <c r="AR1558" s="12">
        <v>0</v>
      </c>
      <c r="AS1558" s="12">
        <v>0</v>
      </c>
      <c r="AU1558" s="12">
        <v>0</v>
      </c>
      <c r="AV1558" s="12">
        <v>0</v>
      </c>
      <c r="AX1558" s="12">
        <v>0</v>
      </c>
      <c r="AY1558" s="12">
        <v>0</v>
      </c>
    </row>
    <row r="1559" spans="2:51" x14ac:dyDescent="0.25">
      <c r="B1559" s="2">
        <v>0</v>
      </c>
      <c r="C1559" s="1">
        <v>0</v>
      </c>
      <c r="D1559" s="2">
        <v>0</v>
      </c>
      <c r="E1559" s="2">
        <v>0</v>
      </c>
      <c r="F1559" s="2">
        <v>0</v>
      </c>
      <c r="G1559" s="3">
        <v>0</v>
      </c>
      <c r="H1559" s="3">
        <v>0</v>
      </c>
      <c r="J1559" s="14">
        <v>0</v>
      </c>
      <c r="K1559" s="14">
        <v>0</v>
      </c>
      <c r="N1559" s="14">
        <v>0</v>
      </c>
      <c r="O1559" s="14">
        <v>0</v>
      </c>
      <c r="Q1559" s="12">
        <v>0</v>
      </c>
      <c r="R1559" s="12">
        <v>0</v>
      </c>
      <c r="T1559" s="12">
        <v>0</v>
      </c>
      <c r="U1559" s="12">
        <v>0</v>
      </c>
      <c r="W1559" s="12">
        <v>0</v>
      </c>
      <c r="X1559" s="12">
        <v>0</v>
      </c>
      <c r="Z1559" s="12">
        <v>0</v>
      </c>
      <c r="AA1559" s="12">
        <v>0</v>
      </c>
      <c r="AC1559" s="12">
        <v>0</v>
      </c>
      <c r="AD1559" s="12">
        <v>0</v>
      </c>
      <c r="AF1559" s="12">
        <v>0</v>
      </c>
      <c r="AG1559" s="12">
        <v>0</v>
      </c>
      <c r="AI1559" s="12">
        <v>0</v>
      </c>
      <c r="AJ1559" s="12">
        <v>0</v>
      </c>
      <c r="AL1559" s="12">
        <v>0</v>
      </c>
      <c r="AM1559" s="12">
        <v>0</v>
      </c>
      <c r="AO1559" s="12">
        <v>0</v>
      </c>
      <c r="AP1559" s="12">
        <v>0</v>
      </c>
      <c r="AR1559" s="12">
        <v>0</v>
      </c>
      <c r="AS1559" s="12">
        <v>0</v>
      </c>
      <c r="AU1559" s="12">
        <v>0</v>
      </c>
      <c r="AV1559" s="12">
        <v>0</v>
      </c>
      <c r="AX1559" s="12">
        <v>0</v>
      </c>
      <c r="AY1559" s="12">
        <v>0</v>
      </c>
    </row>
    <row r="1560" spans="2:51" x14ac:dyDescent="0.25">
      <c r="B1560" s="2">
        <v>0</v>
      </c>
      <c r="C1560" s="1">
        <v>0</v>
      </c>
      <c r="D1560" s="2">
        <v>0</v>
      </c>
      <c r="E1560" s="2">
        <v>0</v>
      </c>
      <c r="F1560" s="2">
        <v>0</v>
      </c>
      <c r="G1560" s="3">
        <v>0</v>
      </c>
      <c r="H1560" s="3">
        <v>0</v>
      </c>
      <c r="J1560" s="14">
        <v>0</v>
      </c>
      <c r="K1560" s="14">
        <v>0</v>
      </c>
      <c r="N1560" s="14">
        <v>0</v>
      </c>
      <c r="O1560" s="14">
        <v>0</v>
      </c>
      <c r="Q1560" s="12">
        <v>0</v>
      </c>
      <c r="R1560" s="12">
        <v>0</v>
      </c>
      <c r="T1560" s="12">
        <v>0</v>
      </c>
      <c r="U1560" s="12">
        <v>0</v>
      </c>
      <c r="W1560" s="12">
        <v>0</v>
      </c>
      <c r="X1560" s="12">
        <v>0</v>
      </c>
      <c r="Z1560" s="12">
        <v>0</v>
      </c>
      <c r="AA1560" s="12">
        <v>0</v>
      </c>
      <c r="AC1560" s="12">
        <v>0</v>
      </c>
      <c r="AD1560" s="12">
        <v>0</v>
      </c>
      <c r="AF1560" s="12">
        <v>0</v>
      </c>
      <c r="AG1560" s="12">
        <v>0</v>
      </c>
      <c r="AI1560" s="12">
        <v>0</v>
      </c>
      <c r="AJ1560" s="12">
        <v>0</v>
      </c>
      <c r="AL1560" s="12">
        <v>0</v>
      </c>
      <c r="AM1560" s="12">
        <v>0</v>
      </c>
      <c r="AO1560" s="12">
        <v>0</v>
      </c>
      <c r="AP1560" s="12">
        <v>0</v>
      </c>
      <c r="AR1560" s="12">
        <v>0</v>
      </c>
      <c r="AS1560" s="12">
        <v>0</v>
      </c>
      <c r="AU1560" s="12">
        <v>0</v>
      </c>
      <c r="AV1560" s="12">
        <v>0</v>
      </c>
      <c r="AX1560" s="12">
        <v>0</v>
      </c>
      <c r="AY1560" s="12">
        <v>0</v>
      </c>
    </row>
    <row r="1561" spans="2:51" x14ac:dyDescent="0.25">
      <c r="B1561" s="2">
        <v>0</v>
      </c>
      <c r="C1561" s="1">
        <v>0</v>
      </c>
      <c r="D1561" s="2">
        <v>0</v>
      </c>
      <c r="E1561" s="2">
        <v>0</v>
      </c>
      <c r="F1561" s="2">
        <v>0</v>
      </c>
      <c r="G1561" s="3">
        <v>0</v>
      </c>
      <c r="H1561" s="3">
        <v>0</v>
      </c>
      <c r="J1561" s="14">
        <v>0</v>
      </c>
      <c r="K1561" s="14">
        <v>0</v>
      </c>
      <c r="N1561" s="14">
        <v>0</v>
      </c>
      <c r="O1561" s="14">
        <v>0</v>
      </c>
      <c r="Q1561" s="12">
        <v>0</v>
      </c>
      <c r="R1561" s="12">
        <v>0</v>
      </c>
      <c r="T1561" s="12">
        <v>0</v>
      </c>
      <c r="U1561" s="12">
        <v>0</v>
      </c>
      <c r="W1561" s="12">
        <v>0</v>
      </c>
      <c r="X1561" s="12">
        <v>0</v>
      </c>
      <c r="Z1561" s="12">
        <v>0</v>
      </c>
      <c r="AA1561" s="12">
        <v>0</v>
      </c>
      <c r="AC1561" s="12">
        <v>0</v>
      </c>
      <c r="AD1561" s="12">
        <v>0</v>
      </c>
      <c r="AF1561" s="12">
        <v>0</v>
      </c>
      <c r="AG1561" s="12">
        <v>0</v>
      </c>
      <c r="AI1561" s="12">
        <v>0</v>
      </c>
      <c r="AJ1561" s="12">
        <v>0</v>
      </c>
      <c r="AL1561" s="12">
        <v>0</v>
      </c>
      <c r="AM1561" s="12">
        <v>0</v>
      </c>
      <c r="AO1561" s="12">
        <v>0</v>
      </c>
      <c r="AP1561" s="12">
        <v>0</v>
      </c>
      <c r="AR1561" s="12">
        <v>0</v>
      </c>
      <c r="AS1561" s="12">
        <v>0</v>
      </c>
      <c r="AU1561" s="12">
        <v>0</v>
      </c>
      <c r="AV1561" s="12">
        <v>0</v>
      </c>
      <c r="AX1561" s="12">
        <v>0</v>
      </c>
      <c r="AY1561" s="12">
        <v>0</v>
      </c>
    </row>
    <row r="1562" spans="2:51" x14ac:dyDescent="0.25">
      <c r="B1562" s="2">
        <v>0</v>
      </c>
      <c r="C1562" s="1">
        <v>0</v>
      </c>
      <c r="D1562" s="2">
        <v>0</v>
      </c>
      <c r="E1562" s="2">
        <v>0</v>
      </c>
      <c r="F1562" s="2">
        <v>0</v>
      </c>
      <c r="G1562" s="3">
        <v>0</v>
      </c>
      <c r="H1562" s="3">
        <v>0</v>
      </c>
      <c r="J1562" s="14">
        <v>0</v>
      </c>
      <c r="K1562" s="14">
        <v>0</v>
      </c>
      <c r="N1562" s="14">
        <v>0</v>
      </c>
      <c r="O1562" s="14">
        <v>0</v>
      </c>
      <c r="Q1562" s="12">
        <v>0</v>
      </c>
      <c r="R1562" s="12">
        <v>0</v>
      </c>
      <c r="T1562" s="12">
        <v>0</v>
      </c>
      <c r="U1562" s="12">
        <v>0</v>
      </c>
      <c r="W1562" s="12">
        <v>0</v>
      </c>
      <c r="X1562" s="12">
        <v>0</v>
      </c>
      <c r="Z1562" s="12">
        <v>0</v>
      </c>
      <c r="AA1562" s="12">
        <v>0</v>
      </c>
      <c r="AC1562" s="12">
        <v>0</v>
      </c>
      <c r="AD1562" s="12">
        <v>0</v>
      </c>
      <c r="AF1562" s="12">
        <v>0</v>
      </c>
      <c r="AG1562" s="12">
        <v>0</v>
      </c>
      <c r="AI1562" s="12">
        <v>0</v>
      </c>
      <c r="AJ1562" s="12">
        <v>0</v>
      </c>
      <c r="AL1562" s="12">
        <v>0</v>
      </c>
      <c r="AM1562" s="12">
        <v>0</v>
      </c>
      <c r="AO1562" s="12">
        <v>0</v>
      </c>
      <c r="AP1562" s="12">
        <v>0</v>
      </c>
      <c r="AR1562" s="12">
        <v>0</v>
      </c>
      <c r="AS1562" s="12">
        <v>0</v>
      </c>
      <c r="AU1562" s="12">
        <v>0</v>
      </c>
      <c r="AV1562" s="12">
        <v>0</v>
      </c>
      <c r="AX1562" s="12">
        <v>0</v>
      </c>
      <c r="AY1562" s="12">
        <v>0</v>
      </c>
    </row>
    <row r="1563" spans="2:51" x14ac:dyDescent="0.25">
      <c r="B1563" s="2">
        <v>0</v>
      </c>
      <c r="C1563" s="1">
        <v>0</v>
      </c>
      <c r="D1563" s="2">
        <v>0</v>
      </c>
      <c r="E1563" s="2">
        <v>0</v>
      </c>
      <c r="F1563" s="2">
        <v>0</v>
      </c>
      <c r="G1563" s="3">
        <v>0</v>
      </c>
      <c r="H1563" s="3">
        <v>0</v>
      </c>
      <c r="J1563" s="14">
        <v>0</v>
      </c>
      <c r="K1563" s="14">
        <v>0</v>
      </c>
      <c r="N1563" s="14">
        <v>0</v>
      </c>
      <c r="O1563" s="14">
        <v>0</v>
      </c>
      <c r="Q1563" s="12">
        <v>0</v>
      </c>
      <c r="R1563" s="12">
        <v>0</v>
      </c>
      <c r="T1563" s="12">
        <v>0</v>
      </c>
      <c r="U1563" s="12">
        <v>0</v>
      </c>
      <c r="W1563" s="12">
        <v>0</v>
      </c>
      <c r="X1563" s="12">
        <v>0</v>
      </c>
      <c r="Z1563" s="12">
        <v>0</v>
      </c>
      <c r="AA1563" s="12">
        <v>0</v>
      </c>
      <c r="AC1563" s="12">
        <v>0</v>
      </c>
      <c r="AD1563" s="12">
        <v>0</v>
      </c>
      <c r="AF1563" s="12">
        <v>0</v>
      </c>
      <c r="AG1563" s="12">
        <v>0</v>
      </c>
      <c r="AI1563" s="12">
        <v>0</v>
      </c>
      <c r="AJ1563" s="12">
        <v>0</v>
      </c>
      <c r="AL1563" s="12">
        <v>0</v>
      </c>
      <c r="AM1563" s="12">
        <v>0</v>
      </c>
      <c r="AO1563" s="12">
        <v>0</v>
      </c>
      <c r="AP1563" s="12">
        <v>0</v>
      </c>
      <c r="AR1563" s="12">
        <v>0</v>
      </c>
      <c r="AS1563" s="12">
        <v>0</v>
      </c>
      <c r="AU1563" s="12">
        <v>0</v>
      </c>
      <c r="AV1563" s="12">
        <v>0</v>
      </c>
      <c r="AX1563" s="12">
        <v>0</v>
      </c>
      <c r="AY1563" s="12">
        <v>0</v>
      </c>
    </row>
    <row r="1564" spans="2:51" x14ac:dyDescent="0.25">
      <c r="B1564" s="2">
        <v>0</v>
      </c>
      <c r="C1564" s="1">
        <v>0</v>
      </c>
      <c r="D1564" s="2">
        <v>0</v>
      </c>
      <c r="E1564" s="2">
        <v>0</v>
      </c>
      <c r="F1564" s="2">
        <v>0</v>
      </c>
      <c r="G1564" s="3">
        <v>0</v>
      </c>
      <c r="H1564" s="3">
        <v>0</v>
      </c>
      <c r="J1564" s="14">
        <v>0</v>
      </c>
      <c r="K1564" s="14">
        <v>0</v>
      </c>
      <c r="N1564" s="14">
        <v>0</v>
      </c>
      <c r="O1564" s="14">
        <v>0</v>
      </c>
      <c r="Q1564" s="12">
        <v>0</v>
      </c>
      <c r="R1564" s="12">
        <v>0</v>
      </c>
      <c r="T1564" s="12">
        <v>0</v>
      </c>
      <c r="U1564" s="12">
        <v>0</v>
      </c>
      <c r="W1564" s="12">
        <v>0</v>
      </c>
      <c r="X1564" s="12">
        <v>0</v>
      </c>
      <c r="Z1564" s="12">
        <v>0</v>
      </c>
      <c r="AA1564" s="12">
        <v>0</v>
      </c>
      <c r="AC1564" s="12">
        <v>0</v>
      </c>
      <c r="AD1564" s="12">
        <v>0</v>
      </c>
      <c r="AF1564" s="12">
        <v>0</v>
      </c>
      <c r="AG1564" s="12">
        <v>0</v>
      </c>
      <c r="AI1564" s="12">
        <v>0</v>
      </c>
      <c r="AJ1564" s="12">
        <v>0</v>
      </c>
      <c r="AL1564" s="12">
        <v>0</v>
      </c>
      <c r="AM1564" s="12">
        <v>0</v>
      </c>
      <c r="AO1564" s="12">
        <v>0</v>
      </c>
      <c r="AP1564" s="12">
        <v>0</v>
      </c>
      <c r="AR1564" s="12">
        <v>0</v>
      </c>
      <c r="AS1564" s="12">
        <v>0</v>
      </c>
      <c r="AU1564" s="12">
        <v>0</v>
      </c>
      <c r="AV1564" s="12">
        <v>0</v>
      </c>
      <c r="AX1564" s="12">
        <v>0</v>
      </c>
      <c r="AY1564" s="12">
        <v>0</v>
      </c>
    </row>
    <row r="1565" spans="2:51" x14ac:dyDescent="0.25">
      <c r="B1565" s="2">
        <v>0</v>
      </c>
      <c r="C1565" s="1">
        <v>0</v>
      </c>
      <c r="D1565" s="2">
        <v>0</v>
      </c>
      <c r="E1565" s="2">
        <v>0</v>
      </c>
      <c r="F1565" s="2">
        <v>0</v>
      </c>
      <c r="G1565" s="3">
        <v>0</v>
      </c>
      <c r="H1565" s="3">
        <v>0</v>
      </c>
      <c r="J1565" s="14">
        <v>0</v>
      </c>
      <c r="K1565" s="14">
        <v>0</v>
      </c>
      <c r="N1565" s="14">
        <v>0</v>
      </c>
      <c r="O1565" s="14">
        <v>0</v>
      </c>
      <c r="Q1565" s="12">
        <v>0</v>
      </c>
      <c r="R1565" s="12">
        <v>0</v>
      </c>
      <c r="T1565" s="12">
        <v>0</v>
      </c>
      <c r="U1565" s="12">
        <v>0</v>
      </c>
      <c r="W1565" s="12">
        <v>0</v>
      </c>
      <c r="X1565" s="12">
        <v>0</v>
      </c>
      <c r="Z1565" s="12">
        <v>0</v>
      </c>
      <c r="AA1565" s="12">
        <v>0</v>
      </c>
      <c r="AC1565" s="12">
        <v>0</v>
      </c>
      <c r="AD1565" s="12">
        <v>0</v>
      </c>
      <c r="AF1565" s="12">
        <v>0</v>
      </c>
      <c r="AG1565" s="12">
        <v>0</v>
      </c>
      <c r="AI1565" s="12">
        <v>0</v>
      </c>
      <c r="AJ1565" s="12">
        <v>0</v>
      </c>
      <c r="AL1565" s="12">
        <v>0</v>
      </c>
      <c r="AM1565" s="12">
        <v>0</v>
      </c>
      <c r="AO1565" s="12">
        <v>0</v>
      </c>
      <c r="AP1565" s="12">
        <v>0</v>
      </c>
      <c r="AR1565" s="12">
        <v>0</v>
      </c>
      <c r="AS1565" s="12">
        <v>0</v>
      </c>
      <c r="AU1565" s="12">
        <v>0</v>
      </c>
      <c r="AV1565" s="12">
        <v>0</v>
      </c>
      <c r="AX1565" s="12">
        <v>0</v>
      </c>
      <c r="AY1565" s="12">
        <v>0</v>
      </c>
    </row>
    <row r="1566" spans="2:51" x14ac:dyDescent="0.25">
      <c r="B1566" s="2">
        <v>0</v>
      </c>
      <c r="C1566" s="1">
        <v>0</v>
      </c>
      <c r="D1566" s="2">
        <v>0</v>
      </c>
      <c r="E1566" s="2">
        <v>0</v>
      </c>
      <c r="F1566" s="2">
        <v>0</v>
      </c>
      <c r="G1566" s="3">
        <v>0</v>
      </c>
      <c r="H1566" s="3">
        <v>0</v>
      </c>
      <c r="J1566" s="14">
        <v>0</v>
      </c>
      <c r="K1566" s="14">
        <v>0</v>
      </c>
      <c r="N1566" s="14">
        <v>0</v>
      </c>
      <c r="O1566" s="14">
        <v>0</v>
      </c>
      <c r="Q1566" s="12">
        <v>0</v>
      </c>
      <c r="R1566" s="12">
        <v>0</v>
      </c>
      <c r="T1566" s="12">
        <v>0</v>
      </c>
      <c r="U1566" s="12">
        <v>0</v>
      </c>
      <c r="W1566" s="12">
        <v>0</v>
      </c>
      <c r="X1566" s="12">
        <v>0</v>
      </c>
      <c r="Z1566" s="12">
        <v>0</v>
      </c>
      <c r="AA1566" s="12">
        <v>0</v>
      </c>
      <c r="AC1566" s="12">
        <v>0</v>
      </c>
      <c r="AD1566" s="12">
        <v>0</v>
      </c>
      <c r="AF1566" s="12">
        <v>0</v>
      </c>
      <c r="AG1566" s="12">
        <v>0</v>
      </c>
      <c r="AI1566" s="12">
        <v>0</v>
      </c>
      <c r="AJ1566" s="12">
        <v>0</v>
      </c>
      <c r="AL1566" s="12">
        <v>0</v>
      </c>
      <c r="AM1566" s="12">
        <v>0</v>
      </c>
      <c r="AO1566" s="12">
        <v>0</v>
      </c>
      <c r="AP1566" s="12">
        <v>0</v>
      </c>
      <c r="AR1566" s="12">
        <v>0</v>
      </c>
      <c r="AS1566" s="12">
        <v>0</v>
      </c>
      <c r="AU1566" s="12">
        <v>0</v>
      </c>
      <c r="AV1566" s="12">
        <v>0</v>
      </c>
      <c r="AX1566" s="12">
        <v>0</v>
      </c>
      <c r="AY1566" s="12">
        <v>0</v>
      </c>
    </row>
    <row r="1567" spans="2:51" x14ac:dyDescent="0.25">
      <c r="B1567" s="2">
        <v>0</v>
      </c>
      <c r="C1567" s="1">
        <v>0</v>
      </c>
      <c r="D1567" s="2">
        <v>0</v>
      </c>
      <c r="E1567" s="2">
        <v>0</v>
      </c>
      <c r="F1567" s="2">
        <v>0</v>
      </c>
      <c r="G1567" s="3">
        <v>0</v>
      </c>
      <c r="H1567" s="3">
        <v>0</v>
      </c>
      <c r="J1567" s="14">
        <v>0</v>
      </c>
      <c r="K1567" s="14">
        <v>0</v>
      </c>
      <c r="N1567" s="14">
        <v>0</v>
      </c>
      <c r="O1567" s="14">
        <v>0</v>
      </c>
      <c r="Q1567" s="12">
        <v>0</v>
      </c>
      <c r="R1567" s="12">
        <v>0</v>
      </c>
      <c r="T1567" s="12">
        <v>0</v>
      </c>
      <c r="U1567" s="12">
        <v>0</v>
      </c>
      <c r="W1567" s="12">
        <v>0</v>
      </c>
      <c r="X1567" s="12">
        <v>0</v>
      </c>
      <c r="Z1567" s="12">
        <v>0</v>
      </c>
      <c r="AA1567" s="12">
        <v>0</v>
      </c>
      <c r="AC1567" s="12">
        <v>0</v>
      </c>
      <c r="AD1567" s="12">
        <v>0</v>
      </c>
      <c r="AF1567" s="12">
        <v>0</v>
      </c>
      <c r="AG1567" s="12">
        <v>0</v>
      </c>
      <c r="AI1567" s="12">
        <v>0</v>
      </c>
      <c r="AJ1567" s="12">
        <v>0</v>
      </c>
      <c r="AL1567" s="12">
        <v>0</v>
      </c>
      <c r="AM1567" s="12">
        <v>0</v>
      </c>
      <c r="AO1567" s="12">
        <v>0</v>
      </c>
      <c r="AP1567" s="12">
        <v>0</v>
      </c>
      <c r="AR1567" s="12">
        <v>0</v>
      </c>
      <c r="AS1567" s="12">
        <v>0</v>
      </c>
      <c r="AU1567" s="12">
        <v>0</v>
      </c>
      <c r="AV1567" s="12">
        <v>0</v>
      </c>
      <c r="AX1567" s="12">
        <v>0</v>
      </c>
      <c r="AY1567" s="12">
        <v>0</v>
      </c>
    </row>
    <row r="1568" spans="2:51" x14ac:dyDescent="0.25">
      <c r="B1568" s="2">
        <v>0</v>
      </c>
      <c r="C1568" s="1">
        <v>0</v>
      </c>
      <c r="D1568" s="2">
        <v>0</v>
      </c>
      <c r="E1568" s="2">
        <v>0</v>
      </c>
      <c r="F1568" s="2">
        <v>0</v>
      </c>
      <c r="G1568" s="3">
        <v>0</v>
      </c>
      <c r="H1568" s="3">
        <v>0</v>
      </c>
      <c r="J1568" s="14">
        <v>0</v>
      </c>
      <c r="K1568" s="14">
        <v>0</v>
      </c>
      <c r="N1568" s="14">
        <v>0</v>
      </c>
      <c r="O1568" s="14">
        <v>0</v>
      </c>
      <c r="Q1568" s="12">
        <v>0</v>
      </c>
      <c r="R1568" s="12">
        <v>0</v>
      </c>
      <c r="T1568" s="12">
        <v>0</v>
      </c>
      <c r="U1568" s="12">
        <v>0</v>
      </c>
      <c r="W1568" s="12">
        <v>0</v>
      </c>
      <c r="X1568" s="12">
        <v>0</v>
      </c>
      <c r="Z1568" s="12">
        <v>0</v>
      </c>
      <c r="AA1568" s="12">
        <v>0</v>
      </c>
      <c r="AC1568" s="12">
        <v>0</v>
      </c>
      <c r="AD1568" s="12">
        <v>0</v>
      </c>
      <c r="AF1568" s="12">
        <v>0</v>
      </c>
      <c r="AG1568" s="12">
        <v>0</v>
      </c>
      <c r="AI1568" s="12">
        <v>0</v>
      </c>
      <c r="AJ1568" s="12">
        <v>0</v>
      </c>
      <c r="AL1568" s="12">
        <v>0</v>
      </c>
      <c r="AM1568" s="12">
        <v>0</v>
      </c>
      <c r="AO1568" s="12">
        <v>0</v>
      </c>
      <c r="AP1568" s="12">
        <v>0</v>
      </c>
      <c r="AR1568" s="12">
        <v>0</v>
      </c>
      <c r="AS1568" s="12">
        <v>0</v>
      </c>
      <c r="AU1568" s="12">
        <v>0</v>
      </c>
      <c r="AV1568" s="12">
        <v>0</v>
      </c>
      <c r="AX1568" s="12">
        <v>0</v>
      </c>
      <c r="AY1568" s="12">
        <v>0</v>
      </c>
    </row>
    <row r="1569" spans="2:51" x14ac:dyDescent="0.25">
      <c r="B1569" s="2">
        <v>0</v>
      </c>
      <c r="C1569" s="1">
        <v>0</v>
      </c>
      <c r="D1569" s="2">
        <v>0</v>
      </c>
      <c r="E1569" s="2">
        <v>0</v>
      </c>
      <c r="F1569" s="2">
        <v>0</v>
      </c>
      <c r="G1569" s="3">
        <v>0</v>
      </c>
      <c r="H1569" s="3">
        <v>0</v>
      </c>
      <c r="J1569" s="14">
        <v>0</v>
      </c>
      <c r="K1569" s="14">
        <v>0</v>
      </c>
      <c r="N1569" s="14">
        <v>0</v>
      </c>
      <c r="O1569" s="14">
        <v>0</v>
      </c>
      <c r="Q1569" s="12">
        <v>0</v>
      </c>
      <c r="R1569" s="12">
        <v>0</v>
      </c>
      <c r="T1569" s="12">
        <v>0</v>
      </c>
      <c r="U1569" s="12">
        <v>0</v>
      </c>
      <c r="W1569" s="12">
        <v>0</v>
      </c>
      <c r="X1569" s="12">
        <v>0</v>
      </c>
      <c r="Z1569" s="12">
        <v>0</v>
      </c>
      <c r="AA1569" s="12">
        <v>0</v>
      </c>
      <c r="AC1569" s="12">
        <v>0</v>
      </c>
      <c r="AD1569" s="12">
        <v>0</v>
      </c>
      <c r="AF1569" s="12">
        <v>0</v>
      </c>
      <c r="AG1569" s="12">
        <v>0</v>
      </c>
      <c r="AI1569" s="12">
        <v>0</v>
      </c>
      <c r="AJ1569" s="12">
        <v>0</v>
      </c>
      <c r="AL1569" s="12">
        <v>0</v>
      </c>
      <c r="AM1569" s="12">
        <v>0</v>
      </c>
      <c r="AO1569" s="12">
        <v>0</v>
      </c>
      <c r="AP1569" s="12">
        <v>0</v>
      </c>
      <c r="AR1569" s="12">
        <v>0</v>
      </c>
      <c r="AS1569" s="12">
        <v>0</v>
      </c>
      <c r="AU1569" s="12">
        <v>0</v>
      </c>
      <c r="AV1569" s="12">
        <v>0</v>
      </c>
      <c r="AX1569" s="12">
        <v>0</v>
      </c>
      <c r="AY1569" s="12">
        <v>0</v>
      </c>
    </row>
    <row r="1570" spans="2:51" x14ac:dyDescent="0.25">
      <c r="B1570" s="2">
        <v>0</v>
      </c>
      <c r="C1570" s="1">
        <v>0</v>
      </c>
      <c r="D1570" s="2">
        <v>0</v>
      </c>
      <c r="E1570" s="2">
        <v>0</v>
      </c>
      <c r="F1570" s="2">
        <v>0</v>
      </c>
      <c r="G1570" s="3">
        <v>0</v>
      </c>
      <c r="H1570" s="3">
        <v>0</v>
      </c>
      <c r="J1570" s="14">
        <v>0</v>
      </c>
      <c r="K1570" s="14">
        <v>0</v>
      </c>
      <c r="N1570" s="14">
        <v>0</v>
      </c>
      <c r="O1570" s="14">
        <v>0</v>
      </c>
      <c r="Q1570" s="12">
        <v>0</v>
      </c>
      <c r="R1570" s="12">
        <v>0</v>
      </c>
      <c r="T1570" s="12">
        <v>0</v>
      </c>
      <c r="U1570" s="12">
        <v>0</v>
      </c>
      <c r="W1570" s="12">
        <v>0</v>
      </c>
      <c r="X1570" s="12">
        <v>0</v>
      </c>
      <c r="Z1570" s="12">
        <v>0</v>
      </c>
      <c r="AA1570" s="12">
        <v>0</v>
      </c>
      <c r="AC1570" s="12">
        <v>0</v>
      </c>
      <c r="AD1570" s="12">
        <v>0</v>
      </c>
      <c r="AF1570" s="12">
        <v>0</v>
      </c>
      <c r="AG1570" s="12">
        <v>0</v>
      </c>
      <c r="AI1570" s="12">
        <v>0</v>
      </c>
      <c r="AJ1570" s="12">
        <v>0</v>
      </c>
      <c r="AL1570" s="12">
        <v>0</v>
      </c>
      <c r="AM1570" s="12">
        <v>0</v>
      </c>
      <c r="AO1570" s="12">
        <v>0</v>
      </c>
      <c r="AP1570" s="12">
        <v>0</v>
      </c>
      <c r="AR1570" s="12">
        <v>0</v>
      </c>
      <c r="AS1570" s="12">
        <v>0</v>
      </c>
      <c r="AU1570" s="12">
        <v>0</v>
      </c>
      <c r="AV1570" s="12">
        <v>0</v>
      </c>
      <c r="AX1570" s="12">
        <v>0</v>
      </c>
      <c r="AY1570" s="12">
        <v>0</v>
      </c>
    </row>
    <row r="1571" spans="2:51" x14ac:dyDescent="0.25">
      <c r="B1571" s="2">
        <v>0</v>
      </c>
      <c r="C1571" s="1">
        <v>0</v>
      </c>
      <c r="D1571" s="2">
        <v>0</v>
      </c>
      <c r="E1571" s="2">
        <v>0</v>
      </c>
      <c r="F1571" s="2">
        <v>0</v>
      </c>
      <c r="G1571" s="3">
        <v>0</v>
      </c>
      <c r="H1571" s="3">
        <v>0</v>
      </c>
      <c r="J1571" s="14">
        <v>0</v>
      </c>
      <c r="K1571" s="14">
        <v>0</v>
      </c>
      <c r="N1571" s="14">
        <v>0</v>
      </c>
      <c r="O1571" s="14">
        <v>0</v>
      </c>
      <c r="Q1571" s="12">
        <v>0</v>
      </c>
      <c r="R1571" s="12">
        <v>0</v>
      </c>
      <c r="T1571" s="12">
        <v>0</v>
      </c>
      <c r="U1571" s="12">
        <v>0</v>
      </c>
      <c r="W1571" s="12">
        <v>0</v>
      </c>
      <c r="X1571" s="12">
        <v>0</v>
      </c>
      <c r="Z1571" s="12">
        <v>0</v>
      </c>
      <c r="AA1571" s="12">
        <v>0</v>
      </c>
      <c r="AC1571" s="12">
        <v>0</v>
      </c>
      <c r="AD1571" s="12">
        <v>0</v>
      </c>
      <c r="AF1571" s="12">
        <v>0</v>
      </c>
      <c r="AG1571" s="12">
        <v>0</v>
      </c>
      <c r="AI1571" s="12">
        <v>0</v>
      </c>
      <c r="AJ1571" s="12">
        <v>0</v>
      </c>
      <c r="AL1571" s="12">
        <v>0</v>
      </c>
      <c r="AM1571" s="12">
        <v>0</v>
      </c>
      <c r="AO1571" s="12">
        <v>0</v>
      </c>
      <c r="AP1571" s="12">
        <v>0</v>
      </c>
      <c r="AR1571" s="12">
        <v>0</v>
      </c>
      <c r="AS1571" s="12">
        <v>0</v>
      </c>
      <c r="AU1571" s="12">
        <v>0</v>
      </c>
      <c r="AV1571" s="12">
        <v>0</v>
      </c>
      <c r="AX1571" s="12">
        <v>0</v>
      </c>
      <c r="AY1571" s="12">
        <v>0</v>
      </c>
    </row>
    <row r="1572" spans="2:51" x14ac:dyDescent="0.25">
      <c r="B1572" s="2">
        <v>0</v>
      </c>
      <c r="C1572" s="1">
        <v>0</v>
      </c>
      <c r="D1572" s="2">
        <v>0</v>
      </c>
      <c r="E1572" s="2">
        <v>0</v>
      </c>
      <c r="F1572" s="2">
        <v>0</v>
      </c>
      <c r="G1572" s="3">
        <v>0</v>
      </c>
      <c r="H1572" s="3">
        <v>0</v>
      </c>
      <c r="J1572" s="14">
        <v>0</v>
      </c>
      <c r="K1572" s="14">
        <v>0</v>
      </c>
      <c r="N1572" s="14">
        <v>0</v>
      </c>
      <c r="O1572" s="14">
        <v>0</v>
      </c>
      <c r="Q1572" s="12">
        <v>0</v>
      </c>
      <c r="R1572" s="12">
        <v>0</v>
      </c>
      <c r="T1572" s="12">
        <v>0</v>
      </c>
      <c r="U1572" s="12">
        <v>0</v>
      </c>
      <c r="W1572" s="12">
        <v>0</v>
      </c>
      <c r="X1572" s="12">
        <v>0</v>
      </c>
      <c r="Z1572" s="12">
        <v>0</v>
      </c>
      <c r="AA1572" s="12">
        <v>0</v>
      </c>
      <c r="AC1572" s="12">
        <v>0</v>
      </c>
      <c r="AD1572" s="12">
        <v>0</v>
      </c>
      <c r="AF1572" s="12">
        <v>0</v>
      </c>
      <c r="AG1572" s="12">
        <v>0</v>
      </c>
      <c r="AI1572" s="12">
        <v>0</v>
      </c>
      <c r="AJ1572" s="12">
        <v>0</v>
      </c>
      <c r="AL1572" s="12">
        <v>0</v>
      </c>
      <c r="AM1572" s="12">
        <v>0</v>
      </c>
      <c r="AO1572" s="12">
        <v>0</v>
      </c>
      <c r="AP1572" s="12">
        <v>0</v>
      </c>
      <c r="AR1572" s="12">
        <v>0</v>
      </c>
      <c r="AS1572" s="12">
        <v>0</v>
      </c>
      <c r="AU1572" s="12">
        <v>0</v>
      </c>
      <c r="AV1572" s="12">
        <v>0</v>
      </c>
      <c r="AX1572" s="12">
        <v>0</v>
      </c>
      <c r="AY1572" s="12">
        <v>0</v>
      </c>
    </row>
    <row r="1573" spans="2:51" x14ac:dyDescent="0.25">
      <c r="B1573" s="2">
        <v>0</v>
      </c>
      <c r="C1573" s="1">
        <v>0</v>
      </c>
      <c r="D1573" s="2">
        <v>0</v>
      </c>
      <c r="E1573" s="2">
        <v>0</v>
      </c>
      <c r="F1573" s="2">
        <v>0</v>
      </c>
      <c r="G1573" s="3">
        <v>0</v>
      </c>
      <c r="H1573" s="3">
        <v>0</v>
      </c>
      <c r="J1573" s="14">
        <v>0</v>
      </c>
      <c r="K1573" s="14">
        <v>0</v>
      </c>
      <c r="N1573" s="14">
        <v>0</v>
      </c>
      <c r="O1573" s="14">
        <v>0</v>
      </c>
      <c r="Q1573" s="12">
        <v>0</v>
      </c>
      <c r="R1573" s="12">
        <v>0</v>
      </c>
      <c r="T1573" s="12">
        <v>0</v>
      </c>
      <c r="U1573" s="12">
        <v>0</v>
      </c>
      <c r="W1573" s="12">
        <v>0</v>
      </c>
      <c r="X1573" s="12">
        <v>0</v>
      </c>
      <c r="Z1573" s="12">
        <v>0</v>
      </c>
      <c r="AA1573" s="12">
        <v>0</v>
      </c>
      <c r="AC1573" s="12">
        <v>0</v>
      </c>
      <c r="AD1573" s="12">
        <v>0</v>
      </c>
      <c r="AF1573" s="12">
        <v>0</v>
      </c>
      <c r="AG1573" s="12">
        <v>0</v>
      </c>
      <c r="AI1573" s="12">
        <v>0</v>
      </c>
      <c r="AJ1573" s="12">
        <v>0</v>
      </c>
      <c r="AL1573" s="12">
        <v>0</v>
      </c>
      <c r="AM1573" s="12">
        <v>0</v>
      </c>
      <c r="AO1573" s="12">
        <v>0</v>
      </c>
      <c r="AP1573" s="12">
        <v>0</v>
      </c>
      <c r="AR1573" s="12">
        <v>0</v>
      </c>
      <c r="AS1573" s="12">
        <v>0</v>
      </c>
      <c r="AU1573" s="12">
        <v>0</v>
      </c>
      <c r="AV1573" s="12">
        <v>0</v>
      </c>
      <c r="AX1573" s="12">
        <v>0</v>
      </c>
      <c r="AY1573" s="12">
        <v>0</v>
      </c>
    </row>
    <row r="1574" spans="2:51" x14ac:dyDescent="0.25">
      <c r="B1574" s="2">
        <v>0</v>
      </c>
      <c r="C1574" s="1">
        <v>0</v>
      </c>
      <c r="D1574" s="2">
        <v>0</v>
      </c>
      <c r="E1574" s="2">
        <v>0</v>
      </c>
      <c r="F1574" s="2">
        <v>0</v>
      </c>
      <c r="G1574" s="3">
        <v>0</v>
      </c>
      <c r="H1574" s="3">
        <v>0</v>
      </c>
      <c r="J1574" s="14">
        <v>0</v>
      </c>
      <c r="K1574" s="14">
        <v>0</v>
      </c>
      <c r="N1574" s="14">
        <v>0</v>
      </c>
      <c r="O1574" s="14">
        <v>0</v>
      </c>
      <c r="Q1574" s="12">
        <v>0</v>
      </c>
      <c r="R1574" s="12">
        <v>0</v>
      </c>
      <c r="T1574" s="12">
        <v>0</v>
      </c>
      <c r="U1574" s="12">
        <v>0</v>
      </c>
      <c r="W1574" s="12">
        <v>0</v>
      </c>
      <c r="X1574" s="12">
        <v>0</v>
      </c>
      <c r="Z1574" s="12">
        <v>0</v>
      </c>
      <c r="AA1574" s="12">
        <v>0</v>
      </c>
      <c r="AC1574" s="12">
        <v>0</v>
      </c>
      <c r="AD1574" s="12">
        <v>0</v>
      </c>
      <c r="AF1574" s="12">
        <v>0</v>
      </c>
      <c r="AG1574" s="12">
        <v>0</v>
      </c>
      <c r="AI1574" s="12">
        <v>0</v>
      </c>
      <c r="AJ1574" s="12">
        <v>0</v>
      </c>
      <c r="AL1574" s="12">
        <v>0</v>
      </c>
      <c r="AM1574" s="12">
        <v>0</v>
      </c>
      <c r="AO1574" s="12">
        <v>0</v>
      </c>
      <c r="AP1574" s="12">
        <v>0</v>
      </c>
      <c r="AR1574" s="12">
        <v>0</v>
      </c>
      <c r="AS1574" s="12">
        <v>0</v>
      </c>
      <c r="AU1574" s="12">
        <v>0</v>
      </c>
      <c r="AV1574" s="12">
        <v>0</v>
      </c>
      <c r="AX1574" s="12">
        <v>0</v>
      </c>
      <c r="AY1574" s="12">
        <v>0</v>
      </c>
    </row>
    <row r="1575" spans="2:51" x14ac:dyDescent="0.25">
      <c r="B1575" s="2">
        <v>0</v>
      </c>
      <c r="C1575" s="1">
        <v>0</v>
      </c>
      <c r="D1575" s="2">
        <v>0</v>
      </c>
      <c r="E1575" s="2">
        <v>0</v>
      </c>
      <c r="F1575" s="2">
        <v>0</v>
      </c>
      <c r="G1575" s="3">
        <v>0</v>
      </c>
      <c r="H1575" s="3">
        <v>0</v>
      </c>
      <c r="J1575" s="14">
        <v>0</v>
      </c>
      <c r="K1575" s="14">
        <v>0</v>
      </c>
      <c r="N1575" s="14">
        <v>0</v>
      </c>
      <c r="O1575" s="14">
        <v>0</v>
      </c>
      <c r="Q1575" s="12">
        <v>0</v>
      </c>
      <c r="R1575" s="12">
        <v>0</v>
      </c>
      <c r="T1575" s="12">
        <v>0</v>
      </c>
      <c r="U1575" s="12">
        <v>0</v>
      </c>
      <c r="W1575" s="12">
        <v>0</v>
      </c>
      <c r="X1575" s="12">
        <v>0</v>
      </c>
      <c r="Z1575" s="12">
        <v>0</v>
      </c>
      <c r="AA1575" s="12">
        <v>0</v>
      </c>
      <c r="AC1575" s="12">
        <v>0</v>
      </c>
      <c r="AD1575" s="12">
        <v>0</v>
      </c>
      <c r="AF1575" s="12">
        <v>0</v>
      </c>
      <c r="AG1575" s="12">
        <v>0</v>
      </c>
      <c r="AI1575" s="12">
        <v>0</v>
      </c>
      <c r="AJ1575" s="12">
        <v>0</v>
      </c>
      <c r="AL1575" s="12">
        <v>0</v>
      </c>
      <c r="AM1575" s="12">
        <v>0</v>
      </c>
      <c r="AO1575" s="12">
        <v>0</v>
      </c>
      <c r="AP1575" s="12">
        <v>0</v>
      </c>
      <c r="AR1575" s="12">
        <v>0</v>
      </c>
      <c r="AS1575" s="12">
        <v>0</v>
      </c>
      <c r="AU1575" s="12">
        <v>0</v>
      </c>
      <c r="AV1575" s="12">
        <v>0</v>
      </c>
      <c r="AX1575" s="12">
        <v>0</v>
      </c>
      <c r="AY1575" s="12">
        <v>0</v>
      </c>
    </row>
    <row r="1576" spans="2:51" x14ac:dyDescent="0.25">
      <c r="B1576" s="2">
        <v>0</v>
      </c>
      <c r="C1576" s="1">
        <v>0</v>
      </c>
      <c r="D1576" s="2">
        <v>0</v>
      </c>
      <c r="E1576" s="2">
        <v>0</v>
      </c>
      <c r="F1576" s="2">
        <v>0</v>
      </c>
      <c r="G1576" s="3">
        <v>0</v>
      </c>
      <c r="H1576" s="3">
        <v>0</v>
      </c>
      <c r="J1576" s="14">
        <v>0</v>
      </c>
      <c r="K1576" s="14">
        <v>0</v>
      </c>
      <c r="N1576" s="14">
        <v>0</v>
      </c>
      <c r="O1576" s="14">
        <v>0</v>
      </c>
      <c r="Q1576" s="12">
        <v>0</v>
      </c>
      <c r="R1576" s="12">
        <v>0</v>
      </c>
      <c r="T1576" s="12">
        <v>0</v>
      </c>
      <c r="U1576" s="12">
        <v>0</v>
      </c>
      <c r="W1576" s="12">
        <v>0</v>
      </c>
      <c r="X1576" s="12">
        <v>0</v>
      </c>
      <c r="Z1576" s="12">
        <v>0</v>
      </c>
      <c r="AA1576" s="12">
        <v>0</v>
      </c>
      <c r="AC1576" s="12">
        <v>0</v>
      </c>
      <c r="AD1576" s="12">
        <v>0</v>
      </c>
      <c r="AF1576" s="12">
        <v>0</v>
      </c>
      <c r="AG1576" s="12">
        <v>0</v>
      </c>
      <c r="AI1576" s="12">
        <v>0</v>
      </c>
      <c r="AJ1576" s="12">
        <v>0</v>
      </c>
      <c r="AL1576" s="12">
        <v>0</v>
      </c>
      <c r="AM1576" s="12">
        <v>0</v>
      </c>
      <c r="AO1576" s="12">
        <v>0</v>
      </c>
      <c r="AP1576" s="12">
        <v>0</v>
      </c>
      <c r="AR1576" s="12">
        <v>0</v>
      </c>
      <c r="AS1576" s="12">
        <v>0</v>
      </c>
      <c r="AU1576" s="12">
        <v>0</v>
      </c>
      <c r="AV1576" s="12">
        <v>0</v>
      </c>
      <c r="AX1576" s="12">
        <v>0</v>
      </c>
      <c r="AY1576" s="12">
        <v>0</v>
      </c>
    </row>
    <row r="1577" spans="2:51" x14ac:dyDescent="0.25">
      <c r="B1577" s="2">
        <v>0</v>
      </c>
      <c r="C1577" s="1">
        <v>0</v>
      </c>
      <c r="D1577" s="2">
        <v>0</v>
      </c>
      <c r="E1577" s="2">
        <v>0</v>
      </c>
      <c r="F1577" s="2">
        <v>0</v>
      </c>
      <c r="G1577" s="3">
        <v>0</v>
      </c>
      <c r="H1577" s="3">
        <v>0</v>
      </c>
      <c r="J1577" s="14">
        <v>0</v>
      </c>
      <c r="K1577" s="14">
        <v>0</v>
      </c>
      <c r="N1577" s="14">
        <v>0</v>
      </c>
      <c r="O1577" s="14">
        <v>0</v>
      </c>
      <c r="Q1577" s="12">
        <v>0</v>
      </c>
      <c r="R1577" s="12">
        <v>0</v>
      </c>
      <c r="T1577" s="12">
        <v>0</v>
      </c>
      <c r="U1577" s="12">
        <v>0</v>
      </c>
      <c r="W1577" s="12">
        <v>0</v>
      </c>
      <c r="X1577" s="12">
        <v>0</v>
      </c>
      <c r="Z1577" s="12">
        <v>0</v>
      </c>
      <c r="AA1577" s="12">
        <v>0</v>
      </c>
      <c r="AC1577" s="12">
        <v>0</v>
      </c>
      <c r="AD1577" s="12">
        <v>0</v>
      </c>
      <c r="AF1577" s="12">
        <v>0</v>
      </c>
      <c r="AG1577" s="12">
        <v>0</v>
      </c>
      <c r="AI1577" s="12">
        <v>0</v>
      </c>
      <c r="AJ1577" s="12">
        <v>0</v>
      </c>
      <c r="AL1577" s="12">
        <v>0</v>
      </c>
      <c r="AM1577" s="12">
        <v>0</v>
      </c>
      <c r="AO1577" s="12">
        <v>0</v>
      </c>
      <c r="AP1577" s="12">
        <v>0</v>
      </c>
      <c r="AR1577" s="12">
        <v>0</v>
      </c>
      <c r="AS1577" s="12">
        <v>0</v>
      </c>
      <c r="AU1577" s="12">
        <v>0</v>
      </c>
      <c r="AV1577" s="12">
        <v>0</v>
      </c>
      <c r="AX1577" s="12">
        <v>0</v>
      </c>
      <c r="AY1577" s="12">
        <v>0</v>
      </c>
    </row>
    <row r="1578" spans="2:51" x14ac:dyDescent="0.25">
      <c r="B1578" s="2">
        <v>0</v>
      </c>
      <c r="C1578" s="1">
        <v>0</v>
      </c>
      <c r="D1578" s="2">
        <v>0</v>
      </c>
      <c r="E1578" s="2">
        <v>0</v>
      </c>
      <c r="F1578" s="2">
        <v>0</v>
      </c>
      <c r="G1578" s="3">
        <v>0</v>
      </c>
      <c r="H1578" s="3">
        <v>0</v>
      </c>
      <c r="J1578" s="14">
        <v>0</v>
      </c>
      <c r="K1578" s="14">
        <v>0</v>
      </c>
      <c r="N1578" s="14">
        <v>0</v>
      </c>
      <c r="O1578" s="14">
        <v>0</v>
      </c>
      <c r="Q1578" s="12">
        <v>0</v>
      </c>
      <c r="R1578" s="12">
        <v>0</v>
      </c>
      <c r="T1578" s="12">
        <v>0</v>
      </c>
      <c r="U1578" s="12">
        <v>0</v>
      </c>
      <c r="W1578" s="12">
        <v>0</v>
      </c>
      <c r="X1578" s="12">
        <v>0</v>
      </c>
      <c r="Z1578" s="12">
        <v>0</v>
      </c>
      <c r="AA1578" s="12">
        <v>0</v>
      </c>
      <c r="AC1578" s="12">
        <v>0</v>
      </c>
      <c r="AD1578" s="12">
        <v>0</v>
      </c>
      <c r="AF1578" s="12">
        <v>0</v>
      </c>
      <c r="AG1578" s="12">
        <v>0</v>
      </c>
      <c r="AI1578" s="12">
        <v>0</v>
      </c>
      <c r="AJ1578" s="12">
        <v>0</v>
      </c>
      <c r="AL1578" s="12">
        <v>0</v>
      </c>
      <c r="AM1578" s="12">
        <v>0</v>
      </c>
      <c r="AO1578" s="12">
        <v>0</v>
      </c>
      <c r="AP1578" s="12">
        <v>0</v>
      </c>
      <c r="AR1578" s="12">
        <v>0</v>
      </c>
      <c r="AS1578" s="12">
        <v>0</v>
      </c>
      <c r="AU1578" s="12">
        <v>0</v>
      </c>
      <c r="AV1578" s="12">
        <v>0</v>
      </c>
      <c r="AX1578" s="12">
        <v>0</v>
      </c>
      <c r="AY1578" s="12">
        <v>0</v>
      </c>
    </row>
    <row r="1579" spans="2:51" x14ac:dyDescent="0.25">
      <c r="B1579" s="2">
        <v>0</v>
      </c>
      <c r="C1579" s="1">
        <v>0</v>
      </c>
      <c r="D1579" s="2">
        <v>0</v>
      </c>
      <c r="E1579" s="2">
        <v>0</v>
      </c>
      <c r="F1579" s="2">
        <v>0</v>
      </c>
      <c r="G1579" s="3">
        <v>0</v>
      </c>
      <c r="H1579" s="3">
        <v>0</v>
      </c>
      <c r="J1579" s="14">
        <v>0</v>
      </c>
      <c r="K1579" s="14">
        <v>0</v>
      </c>
      <c r="N1579" s="14">
        <v>0</v>
      </c>
      <c r="O1579" s="14">
        <v>0</v>
      </c>
      <c r="Q1579" s="12">
        <v>0</v>
      </c>
      <c r="R1579" s="12">
        <v>0</v>
      </c>
      <c r="T1579" s="12">
        <v>0</v>
      </c>
      <c r="U1579" s="12">
        <v>0</v>
      </c>
      <c r="W1579" s="12">
        <v>0</v>
      </c>
      <c r="X1579" s="12">
        <v>0</v>
      </c>
      <c r="Z1579" s="12">
        <v>0</v>
      </c>
      <c r="AA1579" s="12">
        <v>0</v>
      </c>
      <c r="AC1579" s="12">
        <v>0</v>
      </c>
      <c r="AD1579" s="12">
        <v>0</v>
      </c>
      <c r="AF1579" s="12">
        <v>0</v>
      </c>
      <c r="AG1579" s="12">
        <v>0</v>
      </c>
      <c r="AI1579" s="12">
        <v>0</v>
      </c>
      <c r="AJ1579" s="12">
        <v>0</v>
      </c>
      <c r="AL1579" s="12">
        <v>0</v>
      </c>
      <c r="AM1579" s="12">
        <v>0</v>
      </c>
      <c r="AO1579" s="12">
        <v>0</v>
      </c>
      <c r="AP1579" s="12">
        <v>0</v>
      </c>
      <c r="AR1579" s="12">
        <v>0</v>
      </c>
      <c r="AS1579" s="12">
        <v>0</v>
      </c>
      <c r="AU1579" s="12">
        <v>0</v>
      </c>
      <c r="AV1579" s="12">
        <v>0</v>
      </c>
      <c r="AX1579" s="12">
        <v>0</v>
      </c>
      <c r="AY1579" s="12">
        <v>0</v>
      </c>
    </row>
    <row r="1580" spans="2:51" x14ac:dyDescent="0.25">
      <c r="B1580" s="2">
        <v>0</v>
      </c>
      <c r="C1580" s="1">
        <v>0</v>
      </c>
      <c r="D1580" s="2">
        <v>0</v>
      </c>
      <c r="E1580" s="2">
        <v>0</v>
      </c>
      <c r="F1580" s="2">
        <v>0</v>
      </c>
      <c r="G1580" s="3">
        <v>0</v>
      </c>
      <c r="H1580" s="3">
        <v>0</v>
      </c>
      <c r="J1580" s="14">
        <v>0</v>
      </c>
      <c r="K1580" s="14">
        <v>0</v>
      </c>
      <c r="N1580" s="14">
        <v>0</v>
      </c>
      <c r="O1580" s="14">
        <v>0</v>
      </c>
      <c r="Q1580" s="12">
        <v>0</v>
      </c>
      <c r="R1580" s="12">
        <v>0</v>
      </c>
      <c r="T1580" s="12">
        <v>0</v>
      </c>
      <c r="U1580" s="12">
        <v>0</v>
      </c>
      <c r="W1580" s="12">
        <v>0</v>
      </c>
      <c r="X1580" s="12">
        <v>0</v>
      </c>
      <c r="Z1580" s="12">
        <v>0</v>
      </c>
      <c r="AA1580" s="12">
        <v>0</v>
      </c>
      <c r="AC1580" s="12">
        <v>0</v>
      </c>
      <c r="AD1580" s="12">
        <v>0</v>
      </c>
      <c r="AF1580" s="12">
        <v>0</v>
      </c>
      <c r="AG1580" s="12">
        <v>0</v>
      </c>
      <c r="AI1580" s="12">
        <v>0</v>
      </c>
      <c r="AJ1580" s="12">
        <v>0</v>
      </c>
      <c r="AL1580" s="12">
        <v>0</v>
      </c>
      <c r="AM1580" s="12">
        <v>0</v>
      </c>
      <c r="AO1580" s="12">
        <v>0</v>
      </c>
      <c r="AP1580" s="12">
        <v>0</v>
      </c>
      <c r="AR1580" s="12">
        <v>0</v>
      </c>
      <c r="AS1580" s="12">
        <v>0</v>
      </c>
      <c r="AU1580" s="12">
        <v>0</v>
      </c>
      <c r="AV1580" s="12">
        <v>0</v>
      </c>
      <c r="AX1580" s="12">
        <v>0</v>
      </c>
      <c r="AY1580" s="12">
        <v>0</v>
      </c>
    </row>
    <row r="1581" spans="2:51" x14ac:dyDescent="0.25">
      <c r="B1581" s="2">
        <v>0</v>
      </c>
      <c r="C1581" s="1">
        <v>0</v>
      </c>
      <c r="D1581" s="2">
        <v>0</v>
      </c>
      <c r="E1581" s="2">
        <v>0</v>
      </c>
      <c r="F1581" s="2">
        <v>0</v>
      </c>
      <c r="G1581" s="3">
        <v>0</v>
      </c>
      <c r="H1581" s="3">
        <v>0</v>
      </c>
      <c r="J1581" s="14">
        <v>0</v>
      </c>
      <c r="K1581" s="14">
        <v>0</v>
      </c>
      <c r="N1581" s="14">
        <v>0</v>
      </c>
      <c r="O1581" s="14">
        <v>0</v>
      </c>
      <c r="Q1581" s="12">
        <v>0</v>
      </c>
      <c r="R1581" s="12">
        <v>0</v>
      </c>
      <c r="T1581" s="12">
        <v>0</v>
      </c>
      <c r="U1581" s="12">
        <v>0</v>
      </c>
      <c r="W1581" s="12">
        <v>0</v>
      </c>
      <c r="X1581" s="12">
        <v>0</v>
      </c>
      <c r="Z1581" s="12">
        <v>0</v>
      </c>
      <c r="AA1581" s="12">
        <v>0</v>
      </c>
      <c r="AC1581" s="12">
        <v>0</v>
      </c>
      <c r="AD1581" s="12">
        <v>0</v>
      </c>
      <c r="AF1581" s="12">
        <v>0</v>
      </c>
      <c r="AG1581" s="12">
        <v>0</v>
      </c>
      <c r="AI1581" s="12">
        <v>0</v>
      </c>
      <c r="AJ1581" s="12">
        <v>0</v>
      </c>
      <c r="AL1581" s="12">
        <v>0</v>
      </c>
      <c r="AM1581" s="12">
        <v>0</v>
      </c>
      <c r="AO1581" s="12">
        <v>0</v>
      </c>
      <c r="AP1581" s="12">
        <v>0</v>
      </c>
      <c r="AR1581" s="12">
        <v>0</v>
      </c>
      <c r="AS1581" s="12">
        <v>0</v>
      </c>
      <c r="AU1581" s="12">
        <v>0</v>
      </c>
      <c r="AV1581" s="12">
        <v>0</v>
      </c>
      <c r="AX1581" s="12">
        <v>0</v>
      </c>
      <c r="AY1581" s="12">
        <v>0</v>
      </c>
    </row>
    <row r="1582" spans="2:51" x14ac:dyDescent="0.25">
      <c r="B1582" s="2">
        <v>0</v>
      </c>
      <c r="C1582" s="1">
        <v>0</v>
      </c>
      <c r="D1582" s="2">
        <v>0</v>
      </c>
      <c r="E1582" s="2">
        <v>0</v>
      </c>
      <c r="F1582" s="2">
        <v>0</v>
      </c>
      <c r="G1582" s="3">
        <v>0</v>
      </c>
      <c r="H1582" s="3">
        <v>0</v>
      </c>
      <c r="J1582" s="14">
        <v>0</v>
      </c>
      <c r="K1582" s="14">
        <v>0</v>
      </c>
      <c r="N1582" s="14">
        <v>0</v>
      </c>
      <c r="O1582" s="14">
        <v>0</v>
      </c>
      <c r="Q1582" s="12">
        <v>0</v>
      </c>
      <c r="R1582" s="12">
        <v>0</v>
      </c>
      <c r="T1582" s="12">
        <v>0</v>
      </c>
      <c r="U1582" s="12">
        <v>0</v>
      </c>
      <c r="W1582" s="12">
        <v>0</v>
      </c>
      <c r="X1582" s="12">
        <v>0</v>
      </c>
      <c r="Z1582" s="12">
        <v>0</v>
      </c>
      <c r="AA1582" s="12">
        <v>0</v>
      </c>
      <c r="AC1582" s="12">
        <v>0</v>
      </c>
      <c r="AD1582" s="12">
        <v>0</v>
      </c>
      <c r="AF1582" s="12">
        <v>0</v>
      </c>
      <c r="AG1582" s="12">
        <v>0</v>
      </c>
      <c r="AI1582" s="12">
        <v>0</v>
      </c>
      <c r="AJ1582" s="12">
        <v>0</v>
      </c>
      <c r="AL1582" s="12">
        <v>0</v>
      </c>
      <c r="AM1582" s="12">
        <v>0</v>
      </c>
      <c r="AO1582" s="12">
        <v>0</v>
      </c>
      <c r="AP1582" s="12">
        <v>0</v>
      </c>
      <c r="AR1582" s="12">
        <v>0</v>
      </c>
      <c r="AS1582" s="12">
        <v>0</v>
      </c>
      <c r="AU1582" s="12">
        <v>0</v>
      </c>
      <c r="AV1582" s="12">
        <v>0</v>
      </c>
      <c r="AX1582" s="12">
        <v>0</v>
      </c>
      <c r="AY1582" s="12">
        <v>0</v>
      </c>
    </row>
    <row r="1583" spans="2:51" x14ac:dyDescent="0.25">
      <c r="B1583" s="2">
        <v>0</v>
      </c>
      <c r="C1583" s="1">
        <v>0</v>
      </c>
      <c r="D1583" s="2">
        <v>0</v>
      </c>
      <c r="E1583" s="2">
        <v>0</v>
      </c>
      <c r="F1583" s="2">
        <v>0</v>
      </c>
      <c r="G1583" s="3">
        <v>0</v>
      </c>
      <c r="H1583" s="3">
        <v>0</v>
      </c>
      <c r="J1583" s="14">
        <v>0</v>
      </c>
      <c r="K1583" s="14">
        <v>0</v>
      </c>
      <c r="N1583" s="14">
        <v>0</v>
      </c>
      <c r="O1583" s="14">
        <v>0</v>
      </c>
      <c r="Q1583" s="12">
        <v>0</v>
      </c>
      <c r="R1583" s="12">
        <v>0</v>
      </c>
      <c r="T1583" s="12">
        <v>0</v>
      </c>
      <c r="U1583" s="12">
        <v>0</v>
      </c>
      <c r="W1583" s="12">
        <v>0</v>
      </c>
      <c r="X1583" s="12">
        <v>0</v>
      </c>
      <c r="Z1583" s="12">
        <v>0</v>
      </c>
      <c r="AA1583" s="12">
        <v>0</v>
      </c>
      <c r="AC1583" s="12">
        <v>0</v>
      </c>
      <c r="AD1583" s="12">
        <v>0</v>
      </c>
      <c r="AF1583" s="12">
        <v>0</v>
      </c>
      <c r="AG1583" s="12">
        <v>0</v>
      </c>
      <c r="AI1583" s="12">
        <v>0</v>
      </c>
      <c r="AJ1583" s="12">
        <v>0</v>
      </c>
      <c r="AL1583" s="12">
        <v>0</v>
      </c>
      <c r="AM1583" s="12">
        <v>0</v>
      </c>
      <c r="AO1583" s="12">
        <v>0</v>
      </c>
      <c r="AP1583" s="12">
        <v>0</v>
      </c>
      <c r="AR1583" s="12">
        <v>0</v>
      </c>
      <c r="AS1583" s="12">
        <v>0</v>
      </c>
      <c r="AU1583" s="12">
        <v>0</v>
      </c>
      <c r="AV1583" s="12">
        <v>0</v>
      </c>
      <c r="AX1583" s="12">
        <v>0</v>
      </c>
      <c r="AY1583" s="12">
        <v>0</v>
      </c>
    </row>
    <row r="1584" spans="2:51" x14ac:dyDescent="0.25">
      <c r="B1584" s="2">
        <v>0</v>
      </c>
      <c r="C1584" s="1">
        <v>0</v>
      </c>
      <c r="D1584" s="2">
        <v>0</v>
      </c>
      <c r="E1584" s="2">
        <v>0</v>
      </c>
      <c r="F1584" s="2">
        <v>0</v>
      </c>
      <c r="G1584" s="3">
        <v>0</v>
      </c>
      <c r="H1584" s="3">
        <v>0</v>
      </c>
      <c r="J1584" s="14">
        <v>0</v>
      </c>
      <c r="K1584" s="14">
        <v>0</v>
      </c>
      <c r="N1584" s="14">
        <v>0</v>
      </c>
      <c r="O1584" s="14">
        <v>0</v>
      </c>
      <c r="Q1584" s="12">
        <v>0</v>
      </c>
      <c r="R1584" s="12">
        <v>0</v>
      </c>
      <c r="T1584" s="12">
        <v>0</v>
      </c>
      <c r="U1584" s="12">
        <v>0</v>
      </c>
      <c r="W1584" s="12">
        <v>0</v>
      </c>
      <c r="X1584" s="12">
        <v>0</v>
      </c>
      <c r="Z1584" s="12">
        <v>0</v>
      </c>
      <c r="AA1584" s="12">
        <v>0</v>
      </c>
      <c r="AC1584" s="12">
        <v>0</v>
      </c>
      <c r="AD1584" s="12">
        <v>0</v>
      </c>
      <c r="AF1584" s="12">
        <v>0</v>
      </c>
      <c r="AG1584" s="12">
        <v>0</v>
      </c>
      <c r="AI1584" s="12">
        <v>0</v>
      </c>
      <c r="AJ1584" s="12">
        <v>0</v>
      </c>
      <c r="AL1584" s="12">
        <v>0</v>
      </c>
      <c r="AM1584" s="12">
        <v>0</v>
      </c>
      <c r="AO1584" s="12">
        <v>0</v>
      </c>
      <c r="AP1584" s="12">
        <v>0</v>
      </c>
      <c r="AR1584" s="12">
        <v>0</v>
      </c>
      <c r="AS1584" s="12">
        <v>0</v>
      </c>
      <c r="AU1584" s="12">
        <v>0</v>
      </c>
      <c r="AV1584" s="12">
        <v>0</v>
      </c>
      <c r="AX1584" s="12">
        <v>0</v>
      </c>
      <c r="AY1584" s="12">
        <v>0</v>
      </c>
    </row>
    <row r="1585" spans="2:51" x14ac:dyDescent="0.25">
      <c r="B1585" s="2">
        <v>0</v>
      </c>
      <c r="C1585" s="1">
        <v>0</v>
      </c>
      <c r="D1585" s="2">
        <v>0</v>
      </c>
      <c r="E1585" s="2">
        <v>0</v>
      </c>
      <c r="F1585" s="2">
        <v>0</v>
      </c>
      <c r="G1585" s="3">
        <v>0</v>
      </c>
      <c r="H1585" s="3">
        <v>0</v>
      </c>
      <c r="J1585" s="14">
        <v>0</v>
      </c>
      <c r="K1585" s="14">
        <v>0</v>
      </c>
      <c r="N1585" s="14">
        <v>0</v>
      </c>
      <c r="O1585" s="14">
        <v>0</v>
      </c>
      <c r="Q1585" s="12">
        <v>0</v>
      </c>
      <c r="R1585" s="12">
        <v>0</v>
      </c>
      <c r="T1585" s="12">
        <v>0</v>
      </c>
      <c r="U1585" s="12">
        <v>0</v>
      </c>
      <c r="W1585" s="12">
        <v>0</v>
      </c>
      <c r="X1585" s="12">
        <v>0</v>
      </c>
      <c r="Z1585" s="12">
        <v>0</v>
      </c>
      <c r="AA1585" s="12">
        <v>0</v>
      </c>
      <c r="AC1585" s="12">
        <v>0</v>
      </c>
      <c r="AD1585" s="12">
        <v>0</v>
      </c>
      <c r="AF1585" s="12">
        <v>0</v>
      </c>
      <c r="AG1585" s="12">
        <v>0</v>
      </c>
      <c r="AI1585" s="12">
        <v>0</v>
      </c>
      <c r="AJ1585" s="12">
        <v>0</v>
      </c>
      <c r="AL1585" s="12">
        <v>0</v>
      </c>
      <c r="AM1585" s="12">
        <v>0</v>
      </c>
      <c r="AO1585" s="12">
        <v>0</v>
      </c>
      <c r="AP1585" s="12">
        <v>0</v>
      </c>
      <c r="AR1585" s="12">
        <v>0</v>
      </c>
      <c r="AS1585" s="12">
        <v>0</v>
      </c>
      <c r="AU1585" s="12">
        <v>0</v>
      </c>
      <c r="AV1585" s="12">
        <v>0</v>
      </c>
      <c r="AX1585" s="12">
        <v>0</v>
      </c>
      <c r="AY1585" s="12">
        <v>0</v>
      </c>
    </row>
    <row r="1586" spans="2:51" x14ac:dyDescent="0.25">
      <c r="B1586" s="2">
        <v>0</v>
      </c>
      <c r="C1586" s="1">
        <v>0</v>
      </c>
      <c r="D1586" s="2">
        <v>0</v>
      </c>
      <c r="E1586" s="2">
        <v>0</v>
      </c>
      <c r="F1586" s="2">
        <v>0</v>
      </c>
      <c r="G1586" s="3">
        <v>0</v>
      </c>
      <c r="H1586" s="3">
        <v>0</v>
      </c>
      <c r="J1586" s="14">
        <v>0</v>
      </c>
      <c r="K1586" s="14">
        <v>0</v>
      </c>
      <c r="N1586" s="14">
        <v>0</v>
      </c>
      <c r="O1586" s="14">
        <v>0</v>
      </c>
      <c r="Q1586" s="12">
        <v>0</v>
      </c>
      <c r="R1586" s="12">
        <v>0</v>
      </c>
      <c r="T1586" s="12">
        <v>0</v>
      </c>
      <c r="U1586" s="12">
        <v>0</v>
      </c>
      <c r="W1586" s="12">
        <v>0</v>
      </c>
      <c r="X1586" s="12">
        <v>0</v>
      </c>
      <c r="Z1586" s="12">
        <v>0</v>
      </c>
      <c r="AA1586" s="12">
        <v>0</v>
      </c>
      <c r="AC1586" s="12">
        <v>0</v>
      </c>
      <c r="AD1586" s="12">
        <v>0</v>
      </c>
      <c r="AF1586" s="12">
        <v>0</v>
      </c>
      <c r="AG1586" s="12">
        <v>0</v>
      </c>
      <c r="AI1586" s="12">
        <v>0</v>
      </c>
      <c r="AJ1586" s="12">
        <v>0</v>
      </c>
      <c r="AL1586" s="12">
        <v>0</v>
      </c>
      <c r="AM1586" s="12">
        <v>0</v>
      </c>
      <c r="AO1586" s="12">
        <v>0</v>
      </c>
      <c r="AP1586" s="12">
        <v>0</v>
      </c>
      <c r="AR1586" s="12">
        <v>0</v>
      </c>
      <c r="AS1586" s="12">
        <v>0</v>
      </c>
      <c r="AU1586" s="12">
        <v>0</v>
      </c>
      <c r="AV1586" s="12">
        <v>0</v>
      </c>
      <c r="AX1586" s="12">
        <v>0</v>
      </c>
      <c r="AY1586" s="12">
        <v>0</v>
      </c>
    </row>
    <row r="1587" spans="2:51" x14ac:dyDescent="0.25">
      <c r="B1587" s="2">
        <v>0</v>
      </c>
      <c r="C1587" s="1">
        <v>0</v>
      </c>
      <c r="D1587" s="2">
        <v>0</v>
      </c>
      <c r="E1587" s="2">
        <v>0</v>
      </c>
      <c r="F1587" s="2">
        <v>0</v>
      </c>
      <c r="G1587" s="3">
        <v>0</v>
      </c>
      <c r="H1587" s="3">
        <v>0</v>
      </c>
      <c r="J1587" s="14">
        <v>0</v>
      </c>
      <c r="K1587" s="14">
        <v>0</v>
      </c>
      <c r="N1587" s="14">
        <v>0</v>
      </c>
      <c r="O1587" s="14">
        <v>0</v>
      </c>
      <c r="Q1587" s="12">
        <v>0</v>
      </c>
      <c r="R1587" s="12">
        <v>0</v>
      </c>
      <c r="T1587" s="12">
        <v>0</v>
      </c>
      <c r="U1587" s="12">
        <v>0</v>
      </c>
      <c r="W1587" s="12">
        <v>0</v>
      </c>
      <c r="X1587" s="12">
        <v>0</v>
      </c>
      <c r="Z1587" s="12">
        <v>0</v>
      </c>
      <c r="AA1587" s="12">
        <v>0</v>
      </c>
      <c r="AC1587" s="12">
        <v>0</v>
      </c>
      <c r="AD1587" s="12">
        <v>0</v>
      </c>
      <c r="AF1587" s="12">
        <v>0</v>
      </c>
      <c r="AG1587" s="12">
        <v>0</v>
      </c>
      <c r="AI1587" s="12">
        <v>0</v>
      </c>
      <c r="AJ1587" s="12">
        <v>0</v>
      </c>
      <c r="AL1587" s="12">
        <v>0</v>
      </c>
      <c r="AM1587" s="12">
        <v>0</v>
      </c>
      <c r="AO1587" s="12">
        <v>0</v>
      </c>
      <c r="AP1587" s="12">
        <v>0</v>
      </c>
      <c r="AR1587" s="12">
        <v>0</v>
      </c>
      <c r="AS1587" s="12">
        <v>0</v>
      </c>
      <c r="AU1587" s="12">
        <v>0</v>
      </c>
      <c r="AV1587" s="12">
        <v>0</v>
      </c>
      <c r="AX1587" s="12">
        <v>0</v>
      </c>
      <c r="AY1587" s="12">
        <v>0</v>
      </c>
    </row>
    <row r="1588" spans="2:51" x14ac:dyDescent="0.25">
      <c r="B1588" s="2">
        <v>0</v>
      </c>
      <c r="C1588" s="1">
        <v>0</v>
      </c>
      <c r="D1588" s="2">
        <v>0</v>
      </c>
      <c r="E1588" s="2">
        <v>0</v>
      </c>
      <c r="F1588" s="2">
        <v>0</v>
      </c>
      <c r="G1588" s="3">
        <v>0</v>
      </c>
      <c r="H1588" s="3">
        <v>0</v>
      </c>
      <c r="J1588" s="14">
        <v>0</v>
      </c>
      <c r="K1588" s="14">
        <v>0</v>
      </c>
      <c r="N1588" s="14">
        <v>0</v>
      </c>
      <c r="O1588" s="14">
        <v>0</v>
      </c>
      <c r="Q1588" s="12">
        <v>0</v>
      </c>
      <c r="R1588" s="12">
        <v>0</v>
      </c>
      <c r="T1588" s="12">
        <v>0</v>
      </c>
      <c r="U1588" s="12">
        <v>0</v>
      </c>
      <c r="W1588" s="12">
        <v>0</v>
      </c>
      <c r="X1588" s="12">
        <v>0</v>
      </c>
      <c r="Z1588" s="12">
        <v>0</v>
      </c>
      <c r="AA1588" s="12">
        <v>0</v>
      </c>
      <c r="AC1588" s="12">
        <v>0</v>
      </c>
      <c r="AD1588" s="12">
        <v>0</v>
      </c>
      <c r="AF1588" s="12">
        <v>0</v>
      </c>
      <c r="AG1588" s="12">
        <v>0</v>
      </c>
      <c r="AI1588" s="12">
        <v>0</v>
      </c>
      <c r="AJ1588" s="12">
        <v>0</v>
      </c>
      <c r="AL1588" s="12">
        <v>0</v>
      </c>
      <c r="AM1588" s="12">
        <v>0</v>
      </c>
      <c r="AO1588" s="12">
        <v>0</v>
      </c>
      <c r="AP1588" s="12">
        <v>0</v>
      </c>
      <c r="AR1588" s="12">
        <v>0</v>
      </c>
      <c r="AS1588" s="12">
        <v>0</v>
      </c>
      <c r="AU1588" s="12">
        <v>0</v>
      </c>
      <c r="AV1588" s="12">
        <v>0</v>
      </c>
      <c r="AX1588" s="12">
        <v>0</v>
      </c>
      <c r="AY1588" s="12">
        <v>0</v>
      </c>
    </row>
    <row r="1589" spans="2:51" x14ac:dyDescent="0.25">
      <c r="B1589" s="2">
        <v>0</v>
      </c>
      <c r="C1589" s="1">
        <v>0</v>
      </c>
      <c r="D1589" s="2">
        <v>0</v>
      </c>
      <c r="E1589" s="2">
        <v>0</v>
      </c>
      <c r="F1589" s="2">
        <v>0</v>
      </c>
      <c r="G1589" s="3">
        <v>0</v>
      </c>
      <c r="H1589" s="3">
        <v>0</v>
      </c>
      <c r="J1589" s="14">
        <v>0</v>
      </c>
      <c r="K1589" s="14">
        <v>0</v>
      </c>
      <c r="N1589" s="14">
        <v>0</v>
      </c>
      <c r="O1589" s="14">
        <v>0</v>
      </c>
      <c r="Q1589" s="12">
        <v>0</v>
      </c>
      <c r="R1589" s="12">
        <v>0</v>
      </c>
      <c r="T1589" s="12">
        <v>0</v>
      </c>
      <c r="U1589" s="12">
        <v>0</v>
      </c>
      <c r="W1589" s="12">
        <v>0</v>
      </c>
      <c r="X1589" s="12">
        <v>0</v>
      </c>
      <c r="Z1589" s="12">
        <v>0</v>
      </c>
      <c r="AA1589" s="12">
        <v>0</v>
      </c>
      <c r="AC1589" s="12">
        <v>0</v>
      </c>
      <c r="AD1589" s="12">
        <v>0</v>
      </c>
      <c r="AF1589" s="12">
        <v>0</v>
      </c>
      <c r="AG1589" s="12">
        <v>0</v>
      </c>
      <c r="AI1589" s="12">
        <v>0</v>
      </c>
      <c r="AJ1589" s="12">
        <v>0</v>
      </c>
      <c r="AL1589" s="12">
        <v>0</v>
      </c>
      <c r="AM1589" s="12">
        <v>0</v>
      </c>
      <c r="AO1589" s="12">
        <v>0</v>
      </c>
      <c r="AP1589" s="12">
        <v>0</v>
      </c>
      <c r="AR1589" s="12">
        <v>0</v>
      </c>
      <c r="AS1589" s="12">
        <v>0</v>
      </c>
      <c r="AU1589" s="12">
        <v>0</v>
      </c>
      <c r="AV1589" s="12">
        <v>0</v>
      </c>
      <c r="AX1589" s="12">
        <v>0</v>
      </c>
      <c r="AY1589" s="12">
        <v>0</v>
      </c>
    </row>
    <row r="1590" spans="2:51" x14ac:dyDescent="0.25">
      <c r="B1590" s="2">
        <v>0</v>
      </c>
      <c r="C1590" s="1">
        <v>0</v>
      </c>
      <c r="D1590" s="2">
        <v>0</v>
      </c>
      <c r="E1590" s="2">
        <v>0</v>
      </c>
      <c r="F1590" s="2">
        <v>0</v>
      </c>
      <c r="G1590" s="3">
        <v>0</v>
      </c>
      <c r="H1590" s="3">
        <v>0</v>
      </c>
      <c r="J1590" s="14">
        <v>0</v>
      </c>
      <c r="K1590" s="14">
        <v>0</v>
      </c>
      <c r="N1590" s="14">
        <v>0</v>
      </c>
      <c r="O1590" s="14">
        <v>0</v>
      </c>
      <c r="Q1590" s="12">
        <v>0</v>
      </c>
      <c r="R1590" s="12">
        <v>0</v>
      </c>
      <c r="T1590" s="12">
        <v>0</v>
      </c>
      <c r="U1590" s="12">
        <v>0</v>
      </c>
      <c r="W1590" s="12">
        <v>0</v>
      </c>
      <c r="X1590" s="12">
        <v>0</v>
      </c>
      <c r="Z1590" s="12">
        <v>0</v>
      </c>
      <c r="AA1590" s="12">
        <v>0</v>
      </c>
      <c r="AC1590" s="12">
        <v>0</v>
      </c>
      <c r="AD1590" s="12">
        <v>0</v>
      </c>
      <c r="AF1590" s="12">
        <v>0</v>
      </c>
      <c r="AG1590" s="12">
        <v>0</v>
      </c>
      <c r="AI1590" s="12">
        <v>0</v>
      </c>
      <c r="AJ1590" s="12">
        <v>0</v>
      </c>
      <c r="AL1590" s="12">
        <v>0</v>
      </c>
      <c r="AM1590" s="12">
        <v>0</v>
      </c>
      <c r="AO1590" s="12">
        <v>0</v>
      </c>
      <c r="AP1590" s="12">
        <v>0</v>
      </c>
      <c r="AR1590" s="12">
        <v>0</v>
      </c>
      <c r="AS1590" s="12">
        <v>0</v>
      </c>
      <c r="AU1590" s="12">
        <v>0</v>
      </c>
      <c r="AV1590" s="12">
        <v>0</v>
      </c>
      <c r="AX1590" s="12">
        <v>0</v>
      </c>
      <c r="AY1590" s="12">
        <v>0</v>
      </c>
    </row>
    <row r="1591" spans="2:51" x14ac:dyDescent="0.25">
      <c r="B1591" s="2">
        <v>0</v>
      </c>
      <c r="C1591" s="1">
        <v>0</v>
      </c>
      <c r="D1591" s="2">
        <v>0</v>
      </c>
      <c r="E1591" s="2">
        <v>0</v>
      </c>
      <c r="F1591" s="2">
        <v>0</v>
      </c>
      <c r="G1591" s="3">
        <v>0</v>
      </c>
      <c r="H1591" s="3">
        <v>0</v>
      </c>
      <c r="J1591" s="14">
        <v>0</v>
      </c>
      <c r="K1591" s="14">
        <v>0</v>
      </c>
      <c r="N1591" s="14">
        <v>0</v>
      </c>
      <c r="O1591" s="14">
        <v>0</v>
      </c>
      <c r="Q1591" s="12">
        <v>0</v>
      </c>
      <c r="R1591" s="12">
        <v>0</v>
      </c>
      <c r="T1591" s="12">
        <v>0</v>
      </c>
      <c r="U1591" s="12">
        <v>0</v>
      </c>
      <c r="W1591" s="12">
        <v>0</v>
      </c>
      <c r="X1591" s="12">
        <v>0</v>
      </c>
      <c r="Z1591" s="12">
        <v>0</v>
      </c>
      <c r="AA1591" s="12">
        <v>0</v>
      </c>
      <c r="AC1591" s="12">
        <v>0</v>
      </c>
      <c r="AD1591" s="12">
        <v>0</v>
      </c>
      <c r="AF1591" s="12">
        <v>0</v>
      </c>
      <c r="AG1591" s="12">
        <v>0</v>
      </c>
      <c r="AI1591" s="12">
        <v>0</v>
      </c>
      <c r="AJ1591" s="12">
        <v>0</v>
      </c>
      <c r="AL1591" s="12">
        <v>0</v>
      </c>
      <c r="AM1591" s="12">
        <v>0</v>
      </c>
      <c r="AO1591" s="12">
        <v>0</v>
      </c>
      <c r="AP1591" s="12">
        <v>0</v>
      </c>
      <c r="AR1591" s="12">
        <v>0</v>
      </c>
      <c r="AS1591" s="12">
        <v>0</v>
      </c>
      <c r="AU1591" s="12">
        <v>0</v>
      </c>
      <c r="AV1591" s="12">
        <v>0</v>
      </c>
      <c r="AX1591" s="12">
        <v>0</v>
      </c>
      <c r="AY1591" s="12">
        <v>0</v>
      </c>
    </row>
    <row r="1592" spans="2:51" x14ac:dyDescent="0.25">
      <c r="B1592" s="2">
        <v>0</v>
      </c>
      <c r="C1592" s="1">
        <v>0</v>
      </c>
      <c r="D1592" s="2">
        <v>0</v>
      </c>
      <c r="E1592" s="2">
        <v>0</v>
      </c>
      <c r="F1592" s="2">
        <v>0</v>
      </c>
      <c r="G1592" s="3">
        <v>0</v>
      </c>
      <c r="H1592" s="3">
        <v>0</v>
      </c>
      <c r="J1592" s="14">
        <v>0</v>
      </c>
      <c r="K1592" s="14">
        <v>0</v>
      </c>
      <c r="N1592" s="14">
        <v>0</v>
      </c>
      <c r="O1592" s="14">
        <v>0</v>
      </c>
      <c r="Q1592" s="12">
        <v>0</v>
      </c>
      <c r="R1592" s="12">
        <v>0</v>
      </c>
      <c r="T1592" s="12">
        <v>0</v>
      </c>
      <c r="U1592" s="12">
        <v>0</v>
      </c>
      <c r="W1592" s="12">
        <v>0</v>
      </c>
      <c r="X1592" s="12">
        <v>0</v>
      </c>
      <c r="Z1592" s="12">
        <v>0</v>
      </c>
      <c r="AA1592" s="12">
        <v>0</v>
      </c>
      <c r="AC1592" s="12">
        <v>0</v>
      </c>
      <c r="AD1592" s="12">
        <v>0</v>
      </c>
      <c r="AF1592" s="12">
        <v>0</v>
      </c>
      <c r="AG1592" s="12">
        <v>0</v>
      </c>
      <c r="AI1592" s="12">
        <v>0</v>
      </c>
      <c r="AJ1592" s="12">
        <v>0</v>
      </c>
      <c r="AL1592" s="12">
        <v>0</v>
      </c>
      <c r="AM1592" s="12">
        <v>0</v>
      </c>
      <c r="AO1592" s="12">
        <v>0</v>
      </c>
      <c r="AP1592" s="12">
        <v>0</v>
      </c>
      <c r="AR1592" s="12">
        <v>0</v>
      </c>
      <c r="AS1592" s="12">
        <v>0</v>
      </c>
      <c r="AU1592" s="12">
        <v>0</v>
      </c>
      <c r="AV1592" s="12">
        <v>0</v>
      </c>
      <c r="AX1592" s="12">
        <v>0</v>
      </c>
      <c r="AY1592" s="12">
        <v>0</v>
      </c>
    </row>
    <row r="1593" spans="2:51" x14ac:dyDescent="0.25">
      <c r="B1593" s="2">
        <v>0</v>
      </c>
      <c r="C1593" s="1">
        <v>0</v>
      </c>
      <c r="D1593" s="2">
        <v>0</v>
      </c>
      <c r="E1593" s="2">
        <v>0</v>
      </c>
      <c r="F1593" s="2">
        <v>0</v>
      </c>
      <c r="G1593" s="3">
        <v>0</v>
      </c>
      <c r="H1593" s="3">
        <v>0</v>
      </c>
      <c r="J1593" s="14">
        <v>0</v>
      </c>
      <c r="K1593" s="14">
        <v>0</v>
      </c>
      <c r="N1593" s="14">
        <v>0</v>
      </c>
      <c r="O1593" s="14">
        <v>0</v>
      </c>
      <c r="Q1593" s="12">
        <v>0</v>
      </c>
      <c r="R1593" s="12">
        <v>0</v>
      </c>
      <c r="T1593" s="12">
        <v>0</v>
      </c>
      <c r="U1593" s="12">
        <v>0</v>
      </c>
      <c r="W1593" s="12">
        <v>0</v>
      </c>
      <c r="X1593" s="12">
        <v>0</v>
      </c>
      <c r="Z1593" s="12">
        <v>0</v>
      </c>
      <c r="AA1593" s="12">
        <v>0</v>
      </c>
      <c r="AC1593" s="12">
        <v>0</v>
      </c>
      <c r="AD1593" s="12">
        <v>0</v>
      </c>
      <c r="AF1593" s="12">
        <v>0</v>
      </c>
      <c r="AG1593" s="12">
        <v>0</v>
      </c>
      <c r="AI1593" s="12">
        <v>0</v>
      </c>
      <c r="AJ1593" s="12">
        <v>0</v>
      </c>
      <c r="AL1593" s="12">
        <v>0</v>
      </c>
      <c r="AM1593" s="12">
        <v>0</v>
      </c>
      <c r="AO1593" s="12">
        <v>0</v>
      </c>
      <c r="AP1593" s="12">
        <v>0</v>
      </c>
      <c r="AR1593" s="12">
        <v>0</v>
      </c>
      <c r="AS1593" s="12">
        <v>0</v>
      </c>
      <c r="AU1593" s="12">
        <v>0</v>
      </c>
      <c r="AV1593" s="12">
        <v>0</v>
      </c>
      <c r="AX1593" s="12">
        <v>0</v>
      </c>
      <c r="AY1593" s="12">
        <v>0</v>
      </c>
    </row>
    <row r="1594" spans="2:51" x14ac:dyDescent="0.25">
      <c r="B1594" s="2">
        <v>0</v>
      </c>
      <c r="C1594" s="1">
        <v>0</v>
      </c>
      <c r="D1594" s="2">
        <v>0</v>
      </c>
      <c r="E1594" s="2">
        <v>0</v>
      </c>
      <c r="F1594" s="2">
        <v>0</v>
      </c>
      <c r="G1594" s="3">
        <v>0</v>
      </c>
      <c r="H1594" s="3">
        <v>0</v>
      </c>
      <c r="J1594" s="14">
        <v>0</v>
      </c>
      <c r="K1594" s="14">
        <v>0</v>
      </c>
      <c r="N1594" s="14">
        <v>0</v>
      </c>
      <c r="O1594" s="14">
        <v>0</v>
      </c>
      <c r="Q1594" s="12">
        <v>0</v>
      </c>
      <c r="R1594" s="12">
        <v>0</v>
      </c>
      <c r="T1594" s="12">
        <v>0</v>
      </c>
      <c r="U1594" s="12">
        <v>0</v>
      </c>
      <c r="W1594" s="12">
        <v>0</v>
      </c>
      <c r="X1594" s="12">
        <v>0</v>
      </c>
      <c r="Z1594" s="12">
        <v>0</v>
      </c>
      <c r="AA1594" s="12">
        <v>0</v>
      </c>
      <c r="AC1594" s="12">
        <v>0</v>
      </c>
      <c r="AD1594" s="12">
        <v>0</v>
      </c>
      <c r="AF1594" s="12">
        <v>0</v>
      </c>
      <c r="AG1594" s="12">
        <v>0</v>
      </c>
      <c r="AI1594" s="12">
        <v>0</v>
      </c>
      <c r="AJ1594" s="12">
        <v>0</v>
      </c>
      <c r="AL1594" s="12">
        <v>0</v>
      </c>
      <c r="AM1594" s="12">
        <v>0</v>
      </c>
      <c r="AO1594" s="12">
        <v>0</v>
      </c>
      <c r="AP1594" s="12">
        <v>0</v>
      </c>
      <c r="AR1594" s="12">
        <v>0</v>
      </c>
      <c r="AS1594" s="12">
        <v>0</v>
      </c>
      <c r="AU1594" s="12">
        <v>0</v>
      </c>
      <c r="AV1594" s="12">
        <v>0</v>
      </c>
      <c r="AX1594" s="12">
        <v>0</v>
      </c>
      <c r="AY1594" s="12">
        <v>0</v>
      </c>
    </row>
    <row r="1595" spans="2:51" x14ac:dyDescent="0.25">
      <c r="B1595" s="2">
        <v>0</v>
      </c>
      <c r="C1595" s="1">
        <v>0</v>
      </c>
      <c r="D1595" s="2">
        <v>0</v>
      </c>
      <c r="E1595" s="2">
        <v>0</v>
      </c>
      <c r="F1595" s="2">
        <v>0</v>
      </c>
      <c r="G1595" s="3">
        <v>0</v>
      </c>
      <c r="H1595" s="3">
        <v>0</v>
      </c>
      <c r="J1595" s="14">
        <v>0</v>
      </c>
      <c r="K1595" s="14">
        <v>0</v>
      </c>
      <c r="N1595" s="14">
        <v>0</v>
      </c>
      <c r="O1595" s="14">
        <v>0</v>
      </c>
      <c r="Q1595" s="12">
        <v>0</v>
      </c>
      <c r="R1595" s="12">
        <v>0</v>
      </c>
      <c r="T1595" s="12">
        <v>0</v>
      </c>
      <c r="U1595" s="12">
        <v>0</v>
      </c>
      <c r="W1595" s="12">
        <v>0</v>
      </c>
      <c r="X1595" s="12">
        <v>0</v>
      </c>
      <c r="Z1595" s="12">
        <v>0</v>
      </c>
      <c r="AA1595" s="12">
        <v>0</v>
      </c>
      <c r="AC1595" s="12">
        <v>0</v>
      </c>
      <c r="AD1595" s="12">
        <v>0</v>
      </c>
      <c r="AF1595" s="12">
        <v>0</v>
      </c>
      <c r="AG1595" s="12">
        <v>0</v>
      </c>
      <c r="AI1595" s="12">
        <v>0</v>
      </c>
      <c r="AJ1595" s="12">
        <v>0</v>
      </c>
      <c r="AL1595" s="12">
        <v>0</v>
      </c>
      <c r="AM1595" s="12">
        <v>0</v>
      </c>
      <c r="AO1595" s="12">
        <v>0</v>
      </c>
      <c r="AP1595" s="12">
        <v>0</v>
      </c>
      <c r="AR1595" s="12">
        <v>0</v>
      </c>
      <c r="AS1595" s="12">
        <v>0</v>
      </c>
      <c r="AU1595" s="12">
        <v>0</v>
      </c>
      <c r="AV1595" s="12">
        <v>0</v>
      </c>
      <c r="AX1595" s="12">
        <v>0</v>
      </c>
      <c r="AY1595" s="12">
        <v>0</v>
      </c>
    </row>
    <row r="1596" spans="2:51" x14ac:dyDescent="0.25">
      <c r="B1596" s="2">
        <v>0</v>
      </c>
      <c r="C1596" s="1">
        <v>0</v>
      </c>
      <c r="D1596" s="2">
        <v>0</v>
      </c>
      <c r="E1596" s="2">
        <v>0</v>
      </c>
      <c r="F1596" s="2">
        <v>0</v>
      </c>
      <c r="G1596" s="3">
        <v>0</v>
      </c>
      <c r="H1596" s="3">
        <v>0</v>
      </c>
      <c r="J1596" s="14">
        <v>0</v>
      </c>
      <c r="K1596" s="14">
        <v>0</v>
      </c>
      <c r="N1596" s="14">
        <v>0</v>
      </c>
      <c r="O1596" s="14">
        <v>0</v>
      </c>
      <c r="Q1596" s="12">
        <v>0</v>
      </c>
      <c r="R1596" s="12">
        <v>0</v>
      </c>
      <c r="T1596" s="12">
        <v>0</v>
      </c>
      <c r="U1596" s="12">
        <v>0</v>
      </c>
      <c r="W1596" s="12">
        <v>0</v>
      </c>
      <c r="X1596" s="12">
        <v>0</v>
      </c>
      <c r="Z1596" s="12">
        <v>0</v>
      </c>
      <c r="AA1596" s="12">
        <v>0</v>
      </c>
      <c r="AC1596" s="12">
        <v>0</v>
      </c>
      <c r="AD1596" s="12">
        <v>0</v>
      </c>
      <c r="AF1596" s="12">
        <v>0</v>
      </c>
      <c r="AG1596" s="12">
        <v>0</v>
      </c>
      <c r="AI1596" s="12">
        <v>0</v>
      </c>
      <c r="AJ1596" s="12">
        <v>0</v>
      </c>
      <c r="AL1596" s="12">
        <v>0</v>
      </c>
      <c r="AM1596" s="12">
        <v>0</v>
      </c>
      <c r="AO1596" s="12">
        <v>0</v>
      </c>
      <c r="AP1596" s="12">
        <v>0</v>
      </c>
      <c r="AR1596" s="12">
        <v>0</v>
      </c>
      <c r="AS1596" s="12">
        <v>0</v>
      </c>
      <c r="AU1596" s="12">
        <v>0</v>
      </c>
      <c r="AV1596" s="12">
        <v>0</v>
      </c>
      <c r="AX1596" s="12">
        <v>0</v>
      </c>
      <c r="AY1596" s="12">
        <v>0</v>
      </c>
    </row>
    <row r="1597" spans="2:51" x14ac:dyDescent="0.25">
      <c r="B1597" s="2">
        <v>0</v>
      </c>
      <c r="C1597" s="1">
        <v>0</v>
      </c>
      <c r="D1597" s="2">
        <v>0</v>
      </c>
      <c r="E1597" s="2">
        <v>0</v>
      </c>
      <c r="F1597" s="2">
        <v>0</v>
      </c>
      <c r="G1597" s="3">
        <v>0</v>
      </c>
      <c r="H1597" s="3">
        <v>0</v>
      </c>
      <c r="J1597" s="14">
        <v>0</v>
      </c>
      <c r="K1597" s="14">
        <v>0</v>
      </c>
      <c r="N1597" s="14">
        <v>0</v>
      </c>
      <c r="O1597" s="14">
        <v>0</v>
      </c>
      <c r="Q1597" s="12">
        <v>0</v>
      </c>
      <c r="R1597" s="12">
        <v>0</v>
      </c>
      <c r="T1597" s="12">
        <v>0</v>
      </c>
      <c r="U1597" s="12">
        <v>0</v>
      </c>
      <c r="W1597" s="12">
        <v>0</v>
      </c>
      <c r="X1597" s="12">
        <v>0</v>
      </c>
      <c r="Z1597" s="12">
        <v>0</v>
      </c>
      <c r="AA1597" s="12">
        <v>0</v>
      </c>
      <c r="AC1597" s="12">
        <v>0</v>
      </c>
      <c r="AD1597" s="12">
        <v>0</v>
      </c>
      <c r="AF1597" s="12">
        <v>0</v>
      </c>
      <c r="AG1597" s="12">
        <v>0</v>
      </c>
      <c r="AI1597" s="12">
        <v>0</v>
      </c>
      <c r="AJ1597" s="12">
        <v>0</v>
      </c>
      <c r="AL1597" s="12">
        <v>0</v>
      </c>
      <c r="AM1597" s="12">
        <v>0</v>
      </c>
      <c r="AO1597" s="12">
        <v>0</v>
      </c>
      <c r="AP1597" s="12">
        <v>0</v>
      </c>
      <c r="AR1597" s="12">
        <v>0</v>
      </c>
      <c r="AS1597" s="12">
        <v>0</v>
      </c>
      <c r="AU1597" s="12">
        <v>0</v>
      </c>
      <c r="AV1597" s="12">
        <v>0</v>
      </c>
      <c r="AX1597" s="12">
        <v>0</v>
      </c>
      <c r="AY1597" s="12">
        <v>0</v>
      </c>
    </row>
    <row r="1598" spans="2:51" x14ac:dyDescent="0.25">
      <c r="B1598" s="2">
        <v>0</v>
      </c>
      <c r="C1598" s="1">
        <v>0</v>
      </c>
      <c r="D1598" s="2">
        <v>0</v>
      </c>
      <c r="E1598" s="2">
        <v>0</v>
      </c>
      <c r="F1598" s="2">
        <v>0</v>
      </c>
      <c r="G1598" s="3">
        <v>0</v>
      </c>
      <c r="H1598" s="3">
        <v>0</v>
      </c>
      <c r="J1598" s="14">
        <v>0</v>
      </c>
      <c r="K1598" s="14">
        <v>0</v>
      </c>
      <c r="N1598" s="14">
        <v>0</v>
      </c>
      <c r="O1598" s="14">
        <v>0</v>
      </c>
      <c r="Q1598" s="12">
        <v>0</v>
      </c>
      <c r="R1598" s="12">
        <v>0</v>
      </c>
      <c r="T1598" s="12">
        <v>0</v>
      </c>
      <c r="U1598" s="12">
        <v>0</v>
      </c>
      <c r="W1598" s="12">
        <v>0</v>
      </c>
      <c r="X1598" s="12">
        <v>0</v>
      </c>
      <c r="Z1598" s="12">
        <v>0</v>
      </c>
      <c r="AA1598" s="12">
        <v>0</v>
      </c>
      <c r="AC1598" s="12">
        <v>0</v>
      </c>
      <c r="AD1598" s="12">
        <v>0</v>
      </c>
      <c r="AF1598" s="12">
        <v>0</v>
      </c>
      <c r="AG1598" s="12">
        <v>0</v>
      </c>
      <c r="AI1598" s="12">
        <v>0</v>
      </c>
      <c r="AJ1598" s="12">
        <v>0</v>
      </c>
      <c r="AL1598" s="12">
        <v>0</v>
      </c>
      <c r="AM1598" s="12">
        <v>0</v>
      </c>
      <c r="AO1598" s="12">
        <v>0</v>
      </c>
      <c r="AP1598" s="12">
        <v>0</v>
      </c>
      <c r="AR1598" s="12">
        <v>0</v>
      </c>
      <c r="AS1598" s="12">
        <v>0</v>
      </c>
      <c r="AU1598" s="12">
        <v>0</v>
      </c>
      <c r="AV1598" s="12">
        <v>0</v>
      </c>
      <c r="AX1598" s="12">
        <v>0</v>
      </c>
      <c r="AY1598" s="12">
        <v>0</v>
      </c>
    </row>
    <row r="1599" spans="2:51" x14ac:dyDescent="0.25">
      <c r="B1599" s="2">
        <v>0</v>
      </c>
      <c r="C1599" s="1">
        <v>0</v>
      </c>
      <c r="D1599" s="2">
        <v>0</v>
      </c>
      <c r="E1599" s="2">
        <v>0</v>
      </c>
      <c r="F1599" s="2">
        <v>0</v>
      </c>
      <c r="G1599" s="3">
        <v>0</v>
      </c>
      <c r="H1599" s="3">
        <v>0</v>
      </c>
      <c r="J1599" s="14">
        <v>0</v>
      </c>
      <c r="K1599" s="14">
        <v>0</v>
      </c>
      <c r="N1599" s="14">
        <v>0</v>
      </c>
      <c r="O1599" s="14">
        <v>0</v>
      </c>
      <c r="Q1599" s="12">
        <v>0</v>
      </c>
      <c r="R1599" s="12">
        <v>0</v>
      </c>
      <c r="T1599" s="12">
        <v>0</v>
      </c>
      <c r="U1599" s="12">
        <v>0</v>
      </c>
      <c r="W1599" s="12">
        <v>0</v>
      </c>
      <c r="X1599" s="12">
        <v>0</v>
      </c>
      <c r="Z1599" s="12">
        <v>0</v>
      </c>
      <c r="AA1599" s="12">
        <v>0</v>
      </c>
      <c r="AC1599" s="12">
        <v>0</v>
      </c>
      <c r="AD1599" s="12">
        <v>0</v>
      </c>
      <c r="AF1599" s="12">
        <v>0</v>
      </c>
      <c r="AG1599" s="12">
        <v>0</v>
      </c>
      <c r="AI1599" s="12">
        <v>0</v>
      </c>
      <c r="AJ1599" s="12">
        <v>0</v>
      </c>
      <c r="AL1599" s="12">
        <v>0</v>
      </c>
      <c r="AM1599" s="12">
        <v>0</v>
      </c>
      <c r="AO1599" s="12">
        <v>0</v>
      </c>
      <c r="AP1599" s="12">
        <v>0</v>
      </c>
      <c r="AR1599" s="12">
        <v>0</v>
      </c>
      <c r="AS1599" s="12">
        <v>0</v>
      </c>
      <c r="AU1599" s="12">
        <v>0</v>
      </c>
      <c r="AV1599" s="12">
        <v>0</v>
      </c>
      <c r="AX1599" s="12">
        <v>0</v>
      </c>
      <c r="AY1599" s="12">
        <v>0</v>
      </c>
    </row>
    <row r="1600" spans="2:51" x14ac:dyDescent="0.25">
      <c r="B1600" s="2">
        <v>0</v>
      </c>
      <c r="C1600" s="1">
        <v>0</v>
      </c>
      <c r="D1600" s="2">
        <v>0</v>
      </c>
      <c r="E1600" s="2">
        <v>0</v>
      </c>
      <c r="F1600" s="2">
        <v>0</v>
      </c>
      <c r="G1600" s="3">
        <v>0</v>
      </c>
      <c r="H1600" s="3">
        <v>0</v>
      </c>
      <c r="J1600" s="14">
        <v>0</v>
      </c>
      <c r="K1600" s="14">
        <v>0</v>
      </c>
      <c r="N1600" s="14">
        <v>0</v>
      </c>
      <c r="O1600" s="14">
        <v>0</v>
      </c>
      <c r="Q1600" s="12">
        <v>0</v>
      </c>
      <c r="R1600" s="12">
        <v>0</v>
      </c>
      <c r="T1600" s="12">
        <v>0</v>
      </c>
      <c r="U1600" s="12">
        <v>0</v>
      </c>
      <c r="W1600" s="12">
        <v>0</v>
      </c>
      <c r="X1600" s="12">
        <v>0</v>
      </c>
      <c r="Z1600" s="12">
        <v>0</v>
      </c>
      <c r="AA1600" s="12">
        <v>0</v>
      </c>
      <c r="AC1600" s="12">
        <v>0</v>
      </c>
      <c r="AD1600" s="12">
        <v>0</v>
      </c>
      <c r="AF1600" s="12">
        <v>0</v>
      </c>
      <c r="AG1600" s="12">
        <v>0</v>
      </c>
      <c r="AI1600" s="12">
        <v>0</v>
      </c>
      <c r="AJ1600" s="12">
        <v>0</v>
      </c>
      <c r="AL1600" s="12">
        <v>0</v>
      </c>
      <c r="AM1600" s="12">
        <v>0</v>
      </c>
      <c r="AO1600" s="12">
        <v>0</v>
      </c>
      <c r="AP1600" s="12">
        <v>0</v>
      </c>
      <c r="AR1600" s="12">
        <v>0</v>
      </c>
      <c r="AS1600" s="12">
        <v>0</v>
      </c>
      <c r="AU1600" s="12">
        <v>0</v>
      </c>
      <c r="AV1600" s="12">
        <v>0</v>
      </c>
      <c r="AX1600" s="12">
        <v>0</v>
      </c>
      <c r="AY1600" s="12">
        <v>0</v>
      </c>
    </row>
    <row r="1601" spans="2:51" x14ac:dyDescent="0.25">
      <c r="B1601" s="2">
        <v>0</v>
      </c>
      <c r="C1601" s="1">
        <v>0</v>
      </c>
      <c r="D1601" s="2">
        <v>0</v>
      </c>
      <c r="E1601" s="2">
        <v>0</v>
      </c>
      <c r="F1601" s="2">
        <v>0</v>
      </c>
      <c r="G1601" s="3">
        <v>0</v>
      </c>
      <c r="H1601" s="3">
        <v>0</v>
      </c>
      <c r="J1601" s="14">
        <v>0</v>
      </c>
      <c r="K1601" s="14">
        <v>0</v>
      </c>
      <c r="N1601" s="14">
        <v>0</v>
      </c>
      <c r="O1601" s="14">
        <v>0</v>
      </c>
      <c r="Q1601" s="12">
        <v>0</v>
      </c>
      <c r="R1601" s="12">
        <v>0</v>
      </c>
      <c r="T1601" s="12">
        <v>0</v>
      </c>
      <c r="U1601" s="12">
        <v>0</v>
      </c>
      <c r="W1601" s="12">
        <v>0</v>
      </c>
      <c r="X1601" s="12">
        <v>0</v>
      </c>
      <c r="Z1601" s="12">
        <v>0</v>
      </c>
      <c r="AA1601" s="12">
        <v>0</v>
      </c>
      <c r="AC1601" s="12">
        <v>0</v>
      </c>
      <c r="AD1601" s="12">
        <v>0</v>
      </c>
      <c r="AF1601" s="12">
        <v>0</v>
      </c>
      <c r="AG1601" s="12">
        <v>0</v>
      </c>
      <c r="AI1601" s="12">
        <v>0</v>
      </c>
      <c r="AJ1601" s="12">
        <v>0</v>
      </c>
      <c r="AL1601" s="12">
        <v>0</v>
      </c>
      <c r="AM1601" s="12">
        <v>0</v>
      </c>
      <c r="AO1601" s="12">
        <v>0</v>
      </c>
      <c r="AP1601" s="12">
        <v>0</v>
      </c>
      <c r="AR1601" s="12">
        <v>0</v>
      </c>
      <c r="AS1601" s="12">
        <v>0</v>
      </c>
      <c r="AU1601" s="12">
        <v>0</v>
      </c>
      <c r="AV1601" s="12">
        <v>0</v>
      </c>
      <c r="AX1601" s="12">
        <v>0</v>
      </c>
      <c r="AY1601" s="12">
        <v>0</v>
      </c>
    </row>
    <row r="1602" spans="2:51" x14ac:dyDescent="0.25">
      <c r="B1602" s="2">
        <v>0</v>
      </c>
      <c r="C1602" s="1">
        <v>0</v>
      </c>
      <c r="D1602" s="2">
        <v>0</v>
      </c>
      <c r="E1602" s="2">
        <v>0</v>
      </c>
      <c r="F1602" s="2">
        <v>0</v>
      </c>
      <c r="G1602" s="3">
        <v>0</v>
      </c>
      <c r="H1602" s="3">
        <v>0</v>
      </c>
      <c r="J1602" s="14">
        <v>0</v>
      </c>
      <c r="K1602" s="14">
        <v>0</v>
      </c>
      <c r="N1602" s="14">
        <v>0</v>
      </c>
      <c r="O1602" s="14">
        <v>0</v>
      </c>
      <c r="Q1602" s="12">
        <v>0</v>
      </c>
      <c r="R1602" s="12">
        <v>0</v>
      </c>
      <c r="T1602" s="12">
        <v>0</v>
      </c>
      <c r="U1602" s="12">
        <v>0</v>
      </c>
      <c r="W1602" s="12">
        <v>0</v>
      </c>
      <c r="X1602" s="12">
        <v>0</v>
      </c>
      <c r="Z1602" s="12">
        <v>0</v>
      </c>
      <c r="AA1602" s="12">
        <v>0</v>
      </c>
      <c r="AC1602" s="12">
        <v>0</v>
      </c>
      <c r="AD1602" s="12">
        <v>0</v>
      </c>
      <c r="AF1602" s="12">
        <v>0</v>
      </c>
      <c r="AG1602" s="12">
        <v>0</v>
      </c>
      <c r="AI1602" s="12">
        <v>0</v>
      </c>
      <c r="AJ1602" s="12">
        <v>0</v>
      </c>
      <c r="AL1602" s="12">
        <v>0</v>
      </c>
      <c r="AM1602" s="12">
        <v>0</v>
      </c>
      <c r="AO1602" s="12">
        <v>0</v>
      </c>
      <c r="AP1602" s="12">
        <v>0</v>
      </c>
      <c r="AR1602" s="12">
        <v>0</v>
      </c>
      <c r="AS1602" s="12">
        <v>0</v>
      </c>
      <c r="AU1602" s="12">
        <v>0</v>
      </c>
      <c r="AV1602" s="12">
        <v>0</v>
      </c>
      <c r="AX1602" s="12">
        <v>0</v>
      </c>
      <c r="AY1602" s="12">
        <v>0</v>
      </c>
    </row>
    <row r="1603" spans="2:51" x14ac:dyDescent="0.25">
      <c r="B1603" s="2">
        <v>0</v>
      </c>
      <c r="C1603" s="1">
        <v>0</v>
      </c>
      <c r="D1603" s="2">
        <v>0</v>
      </c>
      <c r="E1603" s="2">
        <v>0</v>
      </c>
      <c r="F1603" s="2">
        <v>0</v>
      </c>
      <c r="G1603" s="3">
        <v>0</v>
      </c>
      <c r="H1603" s="3">
        <v>0</v>
      </c>
      <c r="J1603" s="14">
        <v>0</v>
      </c>
      <c r="K1603" s="14">
        <v>0</v>
      </c>
      <c r="N1603" s="14">
        <v>0</v>
      </c>
      <c r="O1603" s="14">
        <v>0</v>
      </c>
      <c r="Q1603" s="12">
        <v>0</v>
      </c>
      <c r="R1603" s="12">
        <v>0</v>
      </c>
      <c r="T1603" s="12">
        <v>0</v>
      </c>
      <c r="U1603" s="12">
        <v>0</v>
      </c>
      <c r="W1603" s="12">
        <v>0</v>
      </c>
      <c r="X1603" s="12">
        <v>0</v>
      </c>
      <c r="Z1603" s="12">
        <v>0</v>
      </c>
      <c r="AA1603" s="12">
        <v>0</v>
      </c>
      <c r="AC1603" s="12">
        <v>0</v>
      </c>
      <c r="AD1603" s="12">
        <v>0</v>
      </c>
      <c r="AF1603" s="12">
        <v>0</v>
      </c>
      <c r="AG1603" s="12">
        <v>0</v>
      </c>
      <c r="AI1603" s="12">
        <v>0</v>
      </c>
      <c r="AJ1603" s="12">
        <v>0</v>
      </c>
      <c r="AL1603" s="12">
        <v>0</v>
      </c>
      <c r="AM1603" s="12">
        <v>0</v>
      </c>
      <c r="AO1603" s="12">
        <v>0</v>
      </c>
      <c r="AP1603" s="12">
        <v>0</v>
      </c>
      <c r="AR1603" s="12">
        <v>0</v>
      </c>
      <c r="AS1603" s="12">
        <v>0</v>
      </c>
      <c r="AU1603" s="12">
        <v>0</v>
      </c>
      <c r="AV1603" s="12">
        <v>0</v>
      </c>
      <c r="AX1603" s="12">
        <v>0</v>
      </c>
      <c r="AY1603" s="12">
        <v>0</v>
      </c>
    </row>
    <row r="1604" spans="2:51" x14ac:dyDescent="0.25">
      <c r="B1604" s="2">
        <v>0</v>
      </c>
      <c r="C1604" s="1">
        <v>0</v>
      </c>
      <c r="D1604" s="2">
        <v>0</v>
      </c>
      <c r="E1604" s="2">
        <v>0</v>
      </c>
      <c r="F1604" s="2">
        <v>0</v>
      </c>
      <c r="G1604" s="3">
        <v>0</v>
      </c>
      <c r="H1604" s="3">
        <v>0</v>
      </c>
      <c r="J1604" s="14">
        <v>0</v>
      </c>
      <c r="K1604" s="14">
        <v>0</v>
      </c>
      <c r="N1604" s="14">
        <v>0</v>
      </c>
      <c r="O1604" s="14">
        <v>0</v>
      </c>
      <c r="Q1604" s="12">
        <v>0</v>
      </c>
      <c r="R1604" s="12">
        <v>0</v>
      </c>
      <c r="T1604" s="12">
        <v>0</v>
      </c>
      <c r="U1604" s="12">
        <v>0</v>
      </c>
      <c r="W1604" s="12">
        <v>0</v>
      </c>
      <c r="X1604" s="12">
        <v>0</v>
      </c>
      <c r="Z1604" s="12">
        <v>0</v>
      </c>
      <c r="AA1604" s="12">
        <v>0</v>
      </c>
      <c r="AC1604" s="12">
        <v>0</v>
      </c>
      <c r="AD1604" s="12">
        <v>0</v>
      </c>
      <c r="AF1604" s="12">
        <v>0</v>
      </c>
      <c r="AG1604" s="12">
        <v>0</v>
      </c>
      <c r="AI1604" s="12">
        <v>0</v>
      </c>
      <c r="AJ1604" s="12">
        <v>0</v>
      </c>
      <c r="AL1604" s="12">
        <v>0</v>
      </c>
      <c r="AM1604" s="12">
        <v>0</v>
      </c>
      <c r="AO1604" s="12">
        <v>0</v>
      </c>
      <c r="AP1604" s="12">
        <v>0</v>
      </c>
      <c r="AR1604" s="12">
        <v>0</v>
      </c>
      <c r="AS1604" s="12">
        <v>0</v>
      </c>
      <c r="AU1604" s="12">
        <v>0</v>
      </c>
      <c r="AV1604" s="12">
        <v>0</v>
      </c>
      <c r="AX1604" s="12">
        <v>0</v>
      </c>
      <c r="AY1604" s="12">
        <v>0</v>
      </c>
    </row>
    <row r="1605" spans="2:51" x14ac:dyDescent="0.25">
      <c r="B1605" s="2">
        <v>0</v>
      </c>
      <c r="C1605" s="1">
        <v>0</v>
      </c>
      <c r="D1605" s="2">
        <v>0</v>
      </c>
      <c r="E1605" s="2">
        <v>0</v>
      </c>
      <c r="F1605" s="2">
        <v>0</v>
      </c>
      <c r="G1605" s="3">
        <v>0</v>
      </c>
      <c r="H1605" s="3">
        <v>0</v>
      </c>
      <c r="J1605" s="14">
        <v>0</v>
      </c>
      <c r="K1605" s="14">
        <v>0</v>
      </c>
      <c r="N1605" s="14">
        <v>0</v>
      </c>
      <c r="O1605" s="14">
        <v>0</v>
      </c>
      <c r="Q1605" s="12">
        <v>0</v>
      </c>
      <c r="R1605" s="12">
        <v>0</v>
      </c>
      <c r="T1605" s="12">
        <v>0</v>
      </c>
      <c r="U1605" s="12">
        <v>0</v>
      </c>
      <c r="W1605" s="12">
        <v>0</v>
      </c>
      <c r="X1605" s="12">
        <v>0</v>
      </c>
      <c r="Z1605" s="12">
        <v>0</v>
      </c>
      <c r="AA1605" s="12">
        <v>0</v>
      </c>
      <c r="AC1605" s="12">
        <v>0</v>
      </c>
      <c r="AD1605" s="12">
        <v>0</v>
      </c>
      <c r="AF1605" s="12">
        <v>0</v>
      </c>
      <c r="AG1605" s="12">
        <v>0</v>
      </c>
      <c r="AI1605" s="12">
        <v>0</v>
      </c>
      <c r="AJ1605" s="12">
        <v>0</v>
      </c>
      <c r="AL1605" s="12">
        <v>0</v>
      </c>
      <c r="AM1605" s="12">
        <v>0</v>
      </c>
      <c r="AO1605" s="12">
        <v>0</v>
      </c>
      <c r="AP1605" s="12">
        <v>0</v>
      </c>
      <c r="AR1605" s="12">
        <v>0</v>
      </c>
      <c r="AS1605" s="12">
        <v>0</v>
      </c>
      <c r="AU1605" s="12">
        <v>0</v>
      </c>
      <c r="AV1605" s="12">
        <v>0</v>
      </c>
      <c r="AX1605" s="12">
        <v>0</v>
      </c>
      <c r="AY1605" s="12">
        <v>0</v>
      </c>
    </row>
    <row r="1606" spans="2:51" x14ac:dyDescent="0.25">
      <c r="B1606" s="2">
        <v>0</v>
      </c>
      <c r="C1606" s="1">
        <v>0</v>
      </c>
      <c r="D1606" s="2">
        <v>0</v>
      </c>
      <c r="E1606" s="2">
        <v>0</v>
      </c>
      <c r="F1606" s="2">
        <v>0</v>
      </c>
      <c r="G1606" s="3">
        <v>0</v>
      </c>
      <c r="H1606" s="3">
        <v>0</v>
      </c>
      <c r="J1606" s="14">
        <v>0</v>
      </c>
      <c r="K1606" s="14">
        <v>0</v>
      </c>
      <c r="N1606" s="14">
        <v>0</v>
      </c>
      <c r="O1606" s="14">
        <v>0</v>
      </c>
      <c r="Q1606" s="12">
        <v>0</v>
      </c>
      <c r="R1606" s="12">
        <v>0</v>
      </c>
      <c r="T1606" s="12">
        <v>0</v>
      </c>
      <c r="U1606" s="12">
        <v>0</v>
      </c>
      <c r="W1606" s="12">
        <v>0</v>
      </c>
      <c r="X1606" s="12">
        <v>0</v>
      </c>
      <c r="Z1606" s="12">
        <v>0</v>
      </c>
      <c r="AA1606" s="12">
        <v>0</v>
      </c>
      <c r="AC1606" s="12">
        <v>0</v>
      </c>
      <c r="AD1606" s="12">
        <v>0</v>
      </c>
      <c r="AF1606" s="12">
        <v>0</v>
      </c>
      <c r="AG1606" s="12">
        <v>0</v>
      </c>
      <c r="AI1606" s="12">
        <v>0</v>
      </c>
      <c r="AJ1606" s="12">
        <v>0</v>
      </c>
      <c r="AL1606" s="12">
        <v>0</v>
      </c>
      <c r="AM1606" s="12">
        <v>0</v>
      </c>
      <c r="AO1606" s="12">
        <v>0</v>
      </c>
      <c r="AP1606" s="12">
        <v>0</v>
      </c>
      <c r="AR1606" s="12">
        <v>0</v>
      </c>
      <c r="AS1606" s="12">
        <v>0</v>
      </c>
      <c r="AU1606" s="12">
        <v>0</v>
      </c>
      <c r="AV1606" s="12">
        <v>0</v>
      </c>
      <c r="AX1606" s="12">
        <v>0</v>
      </c>
      <c r="AY1606" s="12">
        <v>0</v>
      </c>
    </row>
    <row r="1607" spans="2:51" x14ac:dyDescent="0.25">
      <c r="B1607" s="2">
        <v>0</v>
      </c>
      <c r="C1607" s="1">
        <v>0</v>
      </c>
      <c r="D1607" s="2">
        <v>0</v>
      </c>
      <c r="E1607" s="2">
        <v>0</v>
      </c>
      <c r="F1607" s="2">
        <v>0</v>
      </c>
      <c r="G1607" s="3">
        <v>0</v>
      </c>
      <c r="H1607" s="3">
        <v>0</v>
      </c>
      <c r="J1607" s="14">
        <v>0</v>
      </c>
      <c r="K1607" s="14">
        <v>0</v>
      </c>
      <c r="N1607" s="14">
        <v>0</v>
      </c>
      <c r="O1607" s="14">
        <v>0</v>
      </c>
      <c r="Q1607" s="12">
        <v>0</v>
      </c>
      <c r="R1607" s="12">
        <v>0</v>
      </c>
      <c r="T1607" s="12">
        <v>0</v>
      </c>
      <c r="U1607" s="12">
        <v>0</v>
      </c>
      <c r="W1607" s="12">
        <v>0</v>
      </c>
      <c r="X1607" s="12">
        <v>0</v>
      </c>
      <c r="Z1607" s="12">
        <v>0</v>
      </c>
      <c r="AA1607" s="12">
        <v>0</v>
      </c>
      <c r="AC1607" s="12">
        <v>0</v>
      </c>
      <c r="AD1607" s="12">
        <v>0</v>
      </c>
      <c r="AF1607" s="12">
        <v>0</v>
      </c>
      <c r="AG1607" s="12">
        <v>0</v>
      </c>
      <c r="AI1607" s="12">
        <v>0</v>
      </c>
      <c r="AJ1607" s="12">
        <v>0</v>
      </c>
      <c r="AL1607" s="12">
        <v>0</v>
      </c>
      <c r="AM1607" s="12">
        <v>0</v>
      </c>
      <c r="AO1607" s="12">
        <v>0</v>
      </c>
      <c r="AP1607" s="12">
        <v>0</v>
      </c>
      <c r="AR1607" s="12">
        <v>0</v>
      </c>
      <c r="AS1607" s="12">
        <v>0</v>
      </c>
      <c r="AU1607" s="12">
        <v>0</v>
      </c>
      <c r="AV1607" s="12">
        <v>0</v>
      </c>
      <c r="AX1607" s="12">
        <v>0</v>
      </c>
      <c r="AY1607" s="12">
        <v>0</v>
      </c>
    </row>
    <row r="1608" spans="2:51" x14ac:dyDescent="0.25">
      <c r="B1608" s="2">
        <v>0</v>
      </c>
      <c r="C1608" s="1">
        <v>0</v>
      </c>
      <c r="D1608" s="2">
        <v>0</v>
      </c>
      <c r="E1608" s="2">
        <v>0</v>
      </c>
      <c r="F1608" s="2">
        <v>0</v>
      </c>
      <c r="G1608" s="3">
        <v>0</v>
      </c>
      <c r="H1608" s="3">
        <v>0</v>
      </c>
      <c r="J1608" s="14">
        <v>0</v>
      </c>
      <c r="K1608" s="14">
        <v>0</v>
      </c>
      <c r="N1608" s="14">
        <v>0</v>
      </c>
      <c r="O1608" s="14">
        <v>0</v>
      </c>
      <c r="Q1608" s="12">
        <v>0</v>
      </c>
      <c r="R1608" s="12">
        <v>0</v>
      </c>
      <c r="T1608" s="12">
        <v>0</v>
      </c>
      <c r="U1608" s="12">
        <v>0</v>
      </c>
      <c r="W1608" s="12">
        <v>0</v>
      </c>
      <c r="X1608" s="12">
        <v>0</v>
      </c>
      <c r="Z1608" s="12">
        <v>0</v>
      </c>
      <c r="AA1608" s="12">
        <v>0</v>
      </c>
      <c r="AC1608" s="12">
        <v>0</v>
      </c>
      <c r="AD1608" s="12">
        <v>0</v>
      </c>
      <c r="AF1608" s="12">
        <v>0</v>
      </c>
      <c r="AG1608" s="12">
        <v>0</v>
      </c>
      <c r="AI1608" s="12">
        <v>0</v>
      </c>
      <c r="AJ1608" s="12">
        <v>0</v>
      </c>
      <c r="AL1608" s="12">
        <v>0</v>
      </c>
      <c r="AM1608" s="12">
        <v>0</v>
      </c>
      <c r="AO1608" s="12">
        <v>0</v>
      </c>
      <c r="AP1608" s="12">
        <v>0</v>
      </c>
      <c r="AR1608" s="12">
        <v>0</v>
      </c>
      <c r="AS1608" s="12">
        <v>0</v>
      </c>
      <c r="AU1608" s="12">
        <v>0</v>
      </c>
      <c r="AV1608" s="12">
        <v>0</v>
      </c>
      <c r="AX1608" s="12">
        <v>0</v>
      </c>
      <c r="AY1608" s="12">
        <v>0</v>
      </c>
    </row>
    <row r="1609" spans="2:51" x14ac:dyDescent="0.25">
      <c r="B1609" s="2">
        <v>0</v>
      </c>
      <c r="C1609" s="1">
        <v>0</v>
      </c>
      <c r="D1609" s="2">
        <v>0</v>
      </c>
      <c r="E1609" s="2">
        <v>0</v>
      </c>
      <c r="F1609" s="2">
        <v>0</v>
      </c>
      <c r="G1609" s="3">
        <v>0</v>
      </c>
      <c r="H1609" s="3">
        <v>0</v>
      </c>
      <c r="J1609" s="14">
        <v>0</v>
      </c>
      <c r="K1609" s="14">
        <v>0</v>
      </c>
      <c r="N1609" s="14">
        <v>0</v>
      </c>
      <c r="O1609" s="14">
        <v>0</v>
      </c>
      <c r="Q1609" s="12">
        <v>0</v>
      </c>
      <c r="R1609" s="12">
        <v>0</v>
      </c>
      <c r="T1609" s="12">
        <v>0</v>
      </c>
      <c r="U1609" s="12">
        <v>0</v>
      </c>
      <c r="W1609" s="12">
        <v>0</v>
      </c>
      <c r="X1609" s="12">
        <v>0</v>
      </c>
      <c r="Z1609" s="12">
        <v>0</v>
      </c>
      <c r="AA1609" s="12">
        <v>0</v>
      </c>
      <c r="AC1609" s="12">
        <v>0</v>
      </c>
      <c r="AD1609" s="12">
        <v>0</v>
      </c>
      <c r="AF1609" s="12">
        <v>0</v>
      </c>
      <c r="AG1609" s="12">
        <v>0</v>
      </c>
      <c r="AI1609" s="12">
        <v>0</v>
      </c>
      <c r="AJ1609" s="12">
        <v>0</v>
      </c>
      <c r="AL1609" s="12">
        <v>0</v>
      </c>
      <c r="AM1609" s="12">
        <v>0</v>
      </c>
      <c r="AO1609" s="12">
        <v>0</v>
      </c>
      <c r="AP1609" s="12">
        <v>0</v>
      </c>
      <c r="AR1609" s="12">
        <v>0</v>
      </c>
      <c r="AS1609" s="12">
        <v>0</v>
      </c>
      <c r="AU1609" s="12">
        <v>0</v>
      </c>
      <c r="AV1609" s="12">
        <v>0</v>
      </c>
      <c r="AX1609" s="12">
        <v>0</v>
      </c>
      <c r="AY1609" s="12">
        <v>0</v>
      </c>
    </row>
    <row r="1610" spans="2:51" x14ac:dyDescent="0.25">
      <c r="B1610" s="2">
        <v>0</v>
      </c>
      <c r="C1610" s="1">
        <v>0</v>
      </c>
      <c r="D1610" s="2">
        <v>0</v>
      </c>
      <c r="E1610" s="2">
        <v>0</v>
      </c>
      <c r="F1610" s="2">
        <v>0</v>
      </c>
      <c r="G1610" s="3">
        <v>0</v>
      </c>
      <c r="H1610" s="3">
        <v>0</v>
      </c>
      <c r="J1610" s="14">
        <v>0</v>
      </c>
      <c r="K1610" s="14">
        <v>0</v>
      </c>
      <c r="N1610" s="14">
        <v>0</v>
      </c>
      <c r="O1610" s="14">
        <v>0</v>
      </c>
      <c r="Q1610" s="12">
        <v>0</v>
      </c>
      <c r="R1610" s="12">
        <v>0</v>
      </c>
      <c r="T1610" s="12">
        <v>0</v>
      </c>
      <c r="U1610" s="12">
        <v>0</v>
      </c>
      <c r="W1610" s="12">
        <v>0</v>
      </c>
      <c r="X1610" s="12">
        <v>0</v>
      </c>
      <c r="Z1610" s="12">
        <v>0</v>
      </c>
      <c r="AA1610" s="12">
        <v>0</v>
      </c>
      <c r="AC1610" s="12">
        <v>0</v>
      </c>
      <c r="AD1610" s="12">
        <v>0</v>
      </c>
      <c r="AF1610" s="12">
        <v>0</v>
      </c>
      <c r="AG1610" s="12">
        <v>0</v>
      </c>
      <c r="AI1610" s="12">
        <v>0</v>
      </c>
      <c r="AJ1610" s="12">
        <v>0</v>
      </c>
      <c r="AL1610" s="12">
        <v>0</v>
      </c>
      <c r="AM1610" s="12">
        <v>0</v>
      </c>
      <c r="AO1610" s="12">
        <v>0</v>
      </c>
      <c r="AP1610" s="12">
        <v>0</v>
      </c>
      <c r="AR1610" s="12">
        <v>0</v>
      </c>
      <c r="AS1610" s="12">
        <v>0</v>
      </c>
      <c r="AU1610" s="12">
        <v>0</v>
      </c>
      <c r="AV1610" s="12">
        <v>0</v>
      </c>
      <c r="AX1610" s="12">
        <v>0</v>
      </c>
      <c r="AY1610" s="12">
        <v>0</v>
      </c>
    </row>
    <row r="1611" spans="2:51" x14ac:dyDescent="0.25">
      <c r="B1611" s="2">
        <v>0</v>
      </c>
      <c r="C1611" s="1">
        <v>0</v>
      </c>
      <c r="D1611" s="2">
        <v>0</v>
      </c>
      <c r="E1611" s="2">
        <v>0</v>
      </c>
      <c r="F1611" s="2">
        <v>0</v>
      </c>
      <c r="G1611" s="3">
        <v>0</v>
      </c>
      <c r="H1611" s="3">
        <v>0</v>
      </c>
      <c r="J1611" s="14">
        <v>0</v>
      </c>
      <c r="K1611" s="14">
        <v>0</v>
      </c>
      <c r="N1611" s="14">
        <v>0</v>
      </c>
      <c r="O1611" s="14">
        <v>0</v>
      </c>
      <c r="Q1611" s="12">
        <v>0</v>
      </c>
      <c r="R1611" s="12">
        <v>0</v>
      </c>
      <c r="T1611" s="12">
        <v>0</v>
      </c>
      <c r="U1611" s="12">
        <v>0</v>
      </c>
      <c r="W1611" s="12">
        <v>0</v>
      </c>
      <c r="X1611" s="12">
        <v>0</v>
      </c>
      <c r="Z1611" s="12">
        <v>0</v>
      </c>
      <c r="AA1611" s="12">
        <v>0</v>
      </c>
      <c r="AC1611" s="12">
        <v>0</v>
      </c>
      <c r="AD1611" s="12">
        <v>0</v>
      </c>
      <c r="AF1611" s="12">
        <v>0</v>
      </c>
      <c r="AG1611" s="12">
        <v>0</v>
      </c>
      <c r="AI1611" s="12">
        <v>0</v>
      </c>
      <c r="AJ1611" s="12">
        <v>0</v>
      </c>
      <c r="AL1611" s="12">
        <v>0</v>
      </c>
      <c r="AM1611" s="12">
        <v>0</v>
      </c>
      <c r="AO1611" s="12">
        <v>0</v>
      </c>
      <c r="AP1611" s="12">
        <v>0</v>
      </c>
      <c r="AR1611" s="12">
        <v>0</v>
      </c>
      <c r="AS1611" s="12">
        <v>0</v>
      </c>
      <c r="AU1611" s="12">
        <v>0</v>
      </c>
      <c r="AV1611" s="12">
        <v>0</v>
      </c>
      <c r="AX1611" s="12">
        <v>0</v>
      </c>
      <c r="AY1611" s="12">
        <v>0</v>
      </c>
    </row>
    <row r="1612" spans="2:51" x14ac:dyDescent="0.25">
      <c r="B1612" s="2">
        <v>0</v>
      </c>
      <c r="C1612" s="1">
        <v>0</v>
      </c>
      <c r="D1612" s="2">
        <v>0</v>
      </c>
      <c r="E1612" s="2">
        <v>0</v>
      </c>
      <c r="F1612" s="2">
        <v>0</v>
      </c>
      <c r="G1612" s="3">
        <v>0</v>
      </c>
      <c r="H1612" s="3">
        <v>0</v>
      </c>
      <c r="J1612" s="14">
        <v>0</v>
      </c>
      <c r="K1612" s="14">
        <v>0</v>
      </c>
      <c r="N1612" s="14">
        <v>0</v>
      </c>
      <c r="O1612" s="14">
        <v>0</v>
      </c>
      <c r="Q1612" s="12">
        <v>0</v>
      </c>
      <c r="R1612" s="12">
        <v>0</v>
      </c>
      <c r="T1612" s="12">
        <v>0</v>
      </c>
      <c r="U1612" s="12">
        <v>0</v>
      </c>
      <c r="W1612" s="12">
        <v>0</v>
      </c>
      <c r="X1612" s="12">
        <v>0</v>
      </c>
      <c r="Z1612" s="12">
        <v>0</v>
      </c>
      <c r="AA1612" s="12">
        <v>0</v>
      </c>
      <c r="AC1612" s="12">
        <v>0</v>
      </c>
      <c r="AD1612" s="12">
        <v>0</v>
      </c>
      <c r="AF1612" s="12">
        <v>0</v>
      </c>
      <c r="AG1612" s="12">
        <v>0</v>
      </c>
      <c r="AI1612" s="12">
        <v>0</v>
      </c>
      <c r="AJ1612" s="12">
        <v>0</v>
      </c>
      <c r="AL1612" s="12">
        <v>0</v>
      </c>
      <c r="AM1612" s="12">
        <v>0</v>
      </c>
      <c r="AO1612" s="12">
        <v>0</v>
      </c>
      <c r="AP1612" s="12">
        <v>0</v>
      </c>
      <c r="AR1612" s="12">
        <v>0</v>
      </c>
      <c r="AS1612" s="12">
        <v>0</v>
      </c>
      <c r="AU1612" s="12">
        <v>0</v>
      </c>
      <c r="AV1612" s="12">
        <v>0</v>
      </c>
      <c r="AX1612" s="12">
        <v>0</v>
      </c>
      <c r="AY1612" s="12">
        <v>0</v>
      </c>
    </row>
    <row r="1613" spans="2:51" x14ac:dyDescent="0.25">
      <c r="B1613" s="2">
        <v>0</v>
      </c>
      <c r="C1613" s="1">
        <v>0</v>
      </c>
      <c r="D1613" s="2">
        <v>0</v>
      </c>
      <c r="E1613" s="2">
        <v>0</v>
      </c>
      <c r="F1613" s="2">
        <v>0</v>
      </c>
      <c r="G1613" s="3">
        <v>0</v>
      </c>
      <c r="H1613" s="3">
        <v>0</v>
      </c>
      <c r="J1613" s="14">
        <v>0</v>
      </c>
      <c r="K1613" s="14">
        <v>0</v>
      </c>
      <c r="N1613" s="14">
        <v>0</v>
      </c>
      <c r="O1613" s="14">
        <v>0</v>
      </c>
      <c r="Q1613" s="12">
        <v>0</v>
      </c>
      <c r="R1613" s="12">
        <v>0</v>
      </c>
      <c r="T1613" s="12">
        <v>0</v>
      </c>
      <c r="U1613" s="12">
        <v>0</v>
      </c>
      <c r="W1613" s="12">
        <v>0</v>
      </c>
      <c r="X1613" s="12">
        <v>0</v>
      </c>
      <c r="Z1613" s="12">
        <v>0</v>
      </c>
      <c r="AA1613" s="12">
        <v>0</v>
      </c>
      <c r="AC1613" s="12">
        <v>0</v>
      </c>
      <c r="AD1613" s="12">
        <v>0</v>
      </c>
      <c r="AF1613" s="12">
        <v>0</v>
      </c>
      <c r="AG1613" s="12">
        <v>0</v>
      </c>
      <c r="AI1613" s="12">
        <v>0</v>
      </c>
      <c r="AJ1613" s="12">
        <v>0</v>
      </c>
      <c r="AL1613" s="12">
        <v>0</v>
      </c>
      <c r="AM1613" s="12">
        <v>0</v>
      </c>
      <c r="AO1613" s="12">
        <v>0</v>
      </c>
      <c r="AP1613" s="12">
        <v>0</v>
      </c>
      <c r="AR1613" s="12">
        <v>0</v>
      </c>
      <c r="AS1613" s="12">
        <v>0</v>
      </c>
      <c r="AU1613" s="12">
        <v>0</v>
      </c>
      <c r="AV1613" s="12">
        <v>0</v>
      </c>
      <c r="AX1613" s="12">
        <v>0</v>
      </c>
      <c r="AY1613" s="12">
        <v>0</v>
      </c>
    </row>
    <row r="1614" spans="2:51" x14ac:dyDescent="0.25">
      <c r="B1614" s="2">
        <v>0</v>
      </c>
      <c r="C1614" s="1">
        <v>0</v>
      </c>
      <c r="D1614" s="2">
        <v>0</v>
      </c>
      <c r="E1614" s="2">
        <v>0</v>
      </c>
      <c r="F1614" s="2">
        <v>0</v>
      </c>
      <c r="G1614" s="3">
        <v>0</v>
      </c>
      <c r="H1614" s="3">
        <v>0</v>
      </c>
      <c r="J1614" s="14">
        <v>0</v>
      </c>
      <c r="K1614" s="14">
        <v>0</v>
      </c>
      <c r="N1614" s="14">
        <v>0</v>
      </c>
      <c r="O1614" s="14">
        <v>0</v>
      </c>
      <c r="Q1614" s="12">
        <v>0</v>
      </c>
      <c r="R1614" s="12">
        <v>0</v>
      </c>
      <c r="T1614" s="12">
        <v>0</v>
      </c>
      <c r="U1614" s="12">
        <v>0</v>
      </c>
      <c r="W1614" s="12">
        <v>0</v>
      </c>
      <c r="X1614" s="12">
        <v>0</v>
      </c>
      <c r="Z1614" s="12">
        <v>0</v>
      </c>
      <c r="AA1614" s="12">
        <v>0</v>
      </c>
      <c r="AC1614" s="12">
        <v>0</v>
      </c>
      <c r="AD1614" s="12">
        <v>0</v>
      </c>
      <c r="AF1614" s="12">
        <v>0</v>
      </c>
      <c r="AG1614" s="12">
        <v>0</v>
      </c>
      <c r="AI1614" s="12">
        <v>0</v>
      </c>
      <c r="AJ1614" s="12">
        <v>0</v>
      </c>
      <c r="AL1614" s="12">
        <v>0</v>
      </c>
      <c r="AM1614" s="12">
        <v>0</v>
      </c>
      <c r="AO1614" s="12">
        <v>0</v>
      </c>
      <c r="AP1614" s="12">
        <v>0</v>
      </c>
      <c r="AR1614" s="12">
        <v>0</v>
      </c>
      <c r="AS1614" s="12">
        <v>0</v>
      </c>
      <c r="AU1614" s="12">
        <v>0</v>
      </c>
      <c r="AV1614" s="12">
        <v>0</v>
      </c>
      <c r="AX1614" s="12">
        <v>0</v>
      </c>
      <c r="AY1614" s="12">
        <v>0</v>
      </c>
    </row>
    <row r="1615" spans="2:51" x14ac:dyDescent="0.25">
      <c r="B1615" s="2">
        <v>0</v>
      </c>
      <c r="C1615" s="1">
        <v>0</v>
      </c>
      <c r="D1615" s="2">
        <v>0</v>
      </c>
      <c r="E1615" s="2">
        <v>0</v>
      </c>
      <c r="F1615" s="2">
        <v>0</v>
      </c>
      <c r="G1615" s="3">
        <v>0</v>
      </c>
      <c r="H1615" s="3">
        <v>0</v>
      </c>
      <c r="J1615" s="14">
        <v>0</v>
      </c>
      <c r="K1615" s="14">
        <v>0</v>
      </c>
      <c r="N1615" s="14">
        <v>0</v>
      </c>
      <c r="O1615" s="14">
        <v>0</v>
      </c>
      <c r="Q1615" s="12">
        <v>0</v>
      </c>
      <c r="R1615" s="12">
        <v>0</v>
      </c>
      <c r="T1615" s="12">
        <v>0</v>
      </c>
      <c r="U1615" s="12">
        <v>0</v>
      </c>
      <c r="W1615" s="12">
        <v>0</v>
      </c>
      <c r="X1615" s="12">
        <v>0</v>
      </c>
      <c r="Z1615" s="12">
        <v>0</v>
      </c>
      <c r="AA1615" s="12">
        <v>0</v>
      </c>
      <c r="AC1615" s="12">
        <v>0</v>
      </c>
      <c r="AD1615" s="12">
        <v>0</v>
      </c>
      <c r="AF1615" s="12">
        <v>0</v>
      </c>
      <c r="AG1615" s="12">
        <v>0</v>
      </c>
      <c r="AI1615" s="12">
        <v>0</v>
      </c>
      <c r="AJ1615" s="12">
        <v>0</v>
      </c>
      <c r="AL1615" s="12">
        <v>0</v>
      </c>
      <c r="AM1615" s="12">
        <v>0</v>
      </c>
      <c r="AO1615" s="12">
        <v>0</v>
      </c>
      <c r="AP1615" s="12">
        <v>0</v>
      </c>
      <c r="AR1615" s="12">
        <v>0</v>
      </c>
      <c r="AS1615" s="12">
        <v>0</v>
      </c>
      <c r="AU1615" s="12">
        <v>0</v>
      </c>
      <c r="AV1615" s="12">
        <v>0</v>
      </c>
      <c r="AX1615" s="12">
        <v>0</v>
      </c>
      <c r="AY1615" s="12">
        <v>0</v>
      </c>
    </row>
    <row r="1616" spans="2:51" x14ac:dyDescent="0.25">
      <c r="B1616" s="2">
        <v>0</v>
      </c>
      <c r="C1616" s="1">
        <v>0</v>
      </c>
      <c r="D1616" s="2">
        <v>0</v>
      </c>
      <c r="E1616" s="2">
        <v>0</v>
      </c>
      <c r="F1616" s="2">
        <v>0</v>
      </c>
      <c r="G1616" s="3">
        <v>0</v>
      </c>
      <c r="H1616" s="3">
        <v>0</v>
      </c>
      <c r="J1616" s="14">
        <v>0</v>
      </c>
      <c r="K1616" s="14">
        <v>0</v>
      </c>
      <c r="N1616" s="14">
        <v>0</v>
      </c>
      <c r="O1616" s="14">
        <v>0</v>
      </c>
      <c r="Q1616" s="12">
        <v>0</v>
      </c>
      <c r="R1616" s="12">
        <v>0</v>
      </c>
      <c r="T1616" s="12">
        <v>0</v>
      </c>
      <c r="U1616" s="12">
        <v>0</v>
      </c>
      <c r="W1616" s="12">
        <v>0</v>
      </c>
      <c r="X1616" s="12">
        <v>0</v>
      </c>
      <c r="Z1616" s="12">
        <v>0</v>
      </c>
      <c r="AA1616" s="12">
        <v>0</v>
      </c>
      <c r="AC1616" s="12">
        <v>0</v>
      </c>
      <c r="AD1616" s="12">
        <v>0</v>
      </c>
      <c r="AF1616" s="12">
        <v>0</v>
      </c>
      <c r="AG1616" s="12">
        <v>0</v>
      </c>
      <c r="AI1616" s="12">
        <v>0</v>
      </c>
      <c r="AJ1616" s="12">
        <v>0</v>
      </c>
      <c r="AL1616" s="12">
        <v>0</v>
      </c>
      <c r="AM1616" s="12">
        <v>0</v>
      </c>
      <c r="AO1616" s="12">
        <v>0</v>
      </c>
      <c r="AP1616" s="12">
        <v>0</v>
      </c>
      <c r="AR1616" s="12">
        <v>0</v>
      </c>
      <c r="AS1616" s="12">
        <v>0</v>
      </c>
      <c r="AU1616" s="12">
        <v>0</v>
      </c>
      <c r="AV1616" s="12">
        <v>0</v>
      </c>
      <c r="AX1616" s="12">
        <v>0</v>
      </c>
      <c r="AY1616" s="12">
        <v>0</v>
      </c>
    </row>
    <row r="1617" spans="2:51" x14ac:dyDescent="0.25">
      <c r="B1617" s="2">
        <v>0</v>
      </c>
      <c r="C1617" s="1">
        <v>0</v>
      </c>
      <c r="D1617" s="2">
        <v>0</v>
      </c>
      <c r="E1617" s="2">
        <v>0</v>
      </c>
      <c r="F1617" s="2">
        <v>0</v>
      </c>
      <c r="G1617" s="3">
        <v>0</v>
      </c>
      <c r="H1617" s="3">
        <v>0</v>
      </c>
      <c r="J1617" s="14">
        <v>0</v>
      </c>
      <c r="K1617" s="14">
        <v>0</v>
      </c>
      <c r="N1617" s="14">
        <v>0</v>
      </c>
      <c r="O1617" s="14">
        <v>0</v>
      </c>
      <c r="Q1617" s="12">
        <v>0</v>
      </c>
      <c r="R1617" s="12">
        <v>0</v>
      </c>
      <c r="T1617" s="12">
        <v>0</v>
      </c>
      <c r="U1617" s="12">
        <v>0</v>
      </c>
      <c r="W1617" s="12">
        <v>0</v>
      </c>
      <c r="X1617" s="12">
        <v>0</v>
      </c>
      <c r="Z1617" s="12">
        <v>0</v>
      </c>
      <c r="AA1617" s="12">
        <v>0</v>
      </c>
      <c r="AC1617" s="12">
        <v>0</v>
      </c>
      <c r="AD1617" s="12">
        <v>0</v>
      </c>
      <c r="AF1617" s="12">
        <v>0</v>
      </c>
      <c r="AG1617" s="12">
        <v>0</v>
      </c>
      <c r="AI1617" s="12">
        <v>0</v>
      </c>
      <c r="AJ1617" s="12">
        <v>0</v>
      </c>
      <c r="AL1617" s="12">
        <v>0</v>
      </c>
      <c r="AM1617" s="12">
        <v>0</v>
      </c>
      <c r="AO1617" s="12">
        <v>0</v>
      </c>
      <c r="AP1617" s="12">
        <v>0</v>
      </c>
      <c r="AR1617" s="12">
        <v>0</v>
      </c>
      <c r="AS1617" s="12">
        <v>0</v>
      </c>
      <c r="AU1617" s="12">
        <v>0</v>
      </c>
      <c r="AV1617" s="12">
        <v>0</v>
      </c>
      <c r="AX1617" s="12">
        <v>0</v>
      </c>
      <c r="AY1617" s="12">
        <v>0</v>
      </c>
    </row>
    <row r="1618" spans="2:51" x14ac:dyDescent="0.25">
      <c r="B1618" s="2">
        <v>0</v>
      </c>
      <c r="C1618" s="1">
        <v>0</v>
      </c>
      <c r="D1618" s="2">
        <v>0</v>
      </c>
      <c r="E1618" s="2">
        <v>0</v>
      </c>
      <c r="F1618" s="2">
        <v>0</v>
      </c>
      <c r="G1618" s="3">
        <v>0</v>
      </c>
      <c r="H1618" s="3">
        <v>0</v>
      </c>
      <c r="J1618" s="14">
        <v>0</v>
      </c>
      <c r="K1618" s="14">
        <v>0</v>
      </c>
      <c r="N1618" s="14">
        <v>0</v>
      </c>
      <c r="O1618" s="14">
        <v>0</v>
      </c>
      <c r="Q1618" s="12">
        <v>0</v>
      </c>
      <c r="R1618" s="12">
        <v>0</v>
      </c>
      <c r="T1618" s="12">
        <v>0</v>
      </c>
      <c r="U1618" s="12">
        <v>0</v>
      </c>
      <c r="W1618" s="12">
        <v>0</v>
      </c>
      <c r="X1618" s="12">
        <v>0</v>
      </c>
      <c r="Z1618" s="12">
        <v>0</v>
      </c>
      <c r="AA1618" s="12">
        <v>0</v>
      </c>
      <c r="AC1618" s="12">
        <v>0</v>
      </c>
      <c r="AD1618" s="12">
        <v>0</v>
      </c>
      <c r="AF1618" s="12">
        <v>0</v>
      </c>
      <c r="AG1618" s="12">
        <v>0</v>
      </c>
      <c r="AI1618" s="12">
        <v>0</v>
      </c>
      <c r="AJ1618" s="12">
        <v>0</v>
      </c>
      <c r="AL1618" s="12">
        <v>0</v>
      </c>
      <c r="AM1618" s="12">
        <v>0</v>
      </c>
      <c r="AO1618" s="12">
        <v>0</v>
      </c>
      <c r="AP1618" s="12">
        <v>0</v>
      </c>
      <c r="AR1618" s="12">
        <v>0</v>
      </c>
      <c r="AS1618" s="12">
        <v>0</v>
      </c>
      <c r="AU1618" s="12">
        <v>0</v>
      </c>
      <c r="AV1618" s="12">
        <v>0</v>
      </c>
      <c r="AX1618" s="12">
        <v>0</v>
      </c>
      <c r="AY1618" s="12">
        <v>0</v>
      </c>
    </row>
    <row r="1619" spans="2:51" x14ac:dyDescent="0.25">
      <c r="B1619" s="2">
        <v>0</v>
      </c>
      <c r="C1619" s="1">
        <v>0</v>
      </c>
      <c r="D1619" s="2">
        <v>0</v>
      </c>
      <c r="E1619" s="2">
        <v>0</v>
      </c>
      <c r="F1619" s="2">
        <v>0</v>
      </c>
      <c r="G1619" s="3">
        <v>0</v>
      </c>
      <c r="H1619" s="3">
        <v>0</v>
      </c>
      <c r="J1619" s="14">
        <v>0</v>
      </c>
      <c r="K1619" s="14">
        <v>0</v>
      </c>
      <c r="N1619" s="14">
        <v>0</v>
      </c>
      <c r="O1619" s="14">
        <v>0</v>
      </c>
      <c r="Q1619" s="12">
        <v>0</v>
      </c>
      <c r="R1619" s="12">
        <v>0</v>
      </c>
      <c r="T1619" s="12">
        <v>0</v>
      </c>
      <c r="U1619" s="12">
        <v>0</v>
      </c>
      <c r="W1619" s="12">
        <v>0</v>
      </c>
      <c r="X1619" s="12">
        <v>0</v>
      </c>
      <c r="Z1619" s="12">
        <v>0</v>
      </c>
      <c r="AA1619" s="12">
        <v>0</v>
      </c>
      <c r="AC1619" s="12">
        <v>0</v>
      </c>
      <c r="AD1619" s="12">
        <v>0</v>
      </c>
      <c r="AF1619" s="12">
        <v>0</v>
      </c>
      <c r="AG1619" s="12">
        <v>0</v>
      </c>
      <c r="AI1619" s="12">
        <v>0</v>
      </c>
      <c r="AJ1619" s="12">
        <v>0</v>
      </c>
      <c r="AL1619" s="12">
        <v>0</v>
      </c>
      <c r="AM1619" s="12">
        <v>0</v>
      </c>
      <c r="AO1619" s="12">
        <v>0</v>
      </c>
      <c r="AP1619" s="12">
        <v>0</v>
      </c>
      <c r="AR1619" s="12">
        <v>0</v>
      </c>
      <c r="AS1619" s="12">
        <v>0</v>
      </c>
      <c r="AU1619" s="12">
        <v>0</v>
      </c>
      <c r="AV1619" s="12">
        <v>0</v>
      </c>
      <c r="AX1619" s="12">
        <v>0</v>
      </c>
      <c r="AY1619" s="12">
        <v>0</v>
      </c>
    </row>
    <row r="1620" spans="2:51" x14ac:dyDescent="0.25">
      <c r="B1620" s="2">
        <v>0</v>
      </c>
      <c r="C1620" s="1">
        <v>0</v>
      </c>
      <c r="D1620" s="2">
        <v>0</v>
      </c>
      <c r="E1620" s="2">
        <v>0</v>
      </c>
      <c r="F1620" s="2">
        <v>0</v>
      </c>
      <c r="G1620" s="3">
        <v>0</v>
      </c>
      <c r="H1620" s="3">
        <v>0</v>
      </c>
      <c r="J1620" s="14">
        <v>0</v>
      </c>
      <c r="K1620" s="14">
        <v>0</v>
      </c>
      <c r="N1620" s="14">
        <v>0</v>
      </c>
      <c r="O1620" s="14">
        <v>0</v>
      </c>
      <c r="Q1620" s="12">
        <v>0</v>
      </c>
      <c r="R1620" s="12">
        <v>0</v>
      </c>
      <c r="T1620" s="12">
        <v>0</v>
      </c>
      <c r="U1620" s="12">
        <v>0</v>
      </c>
      <c r="W1620" s="12">
        <v>0</v>
      </c>
      <c r="X1620" s="12">
        <v>0</v>
      </c>
      <c r="Z1620" s="12">
        <v>0</v>
      </c>
      <c r="AA1620" s="12">
        <v>0</v>
      </c>
      <c r="AC1620" s="12">
        <v>0</v>
      </c>
      <c r="AD1620" s="12">
        <v>0</v>
      </c>
      <c r="AF1620" s="12">
        <v>0</v>
      </c>
      <c r="AG1620" s="12">
        <v>0</v>
      </c>
      <c r="AI1620" s="12">
        <v>0</v>
      </c>
      <c r="AJ1620" s="12">
        <v>0</v>
      </c>
      <c r="AL1620" s="12">
        <v>0</v>
      </c>
      <c r="AM1620" s="12">
        <v>0</v>
      </c>
      <c r="AO1620" s="12">
        <v>0</v>
      </c>
      <c r="AP1620" s="12">
        <v>0</v>
      </c>
      <c r="AR1620" s="12">
        <v>0</v>
      </c>
      <c r="AS1620" s="12">
        <v>0</v>
      </c>
      <c r="AU1620" s="12">
        <v>0</v>
      </c>
      <c r="AV1620" s="12">
        <v>0</v>
      </c>
      <c r="AX1620" s="12">
        <v>0</v>
      </c>
      <c r="AY1620" s="12">
        <v>0</v>
      </c>
    </row>
    <row r="1621" spans="2:51" x14ac:dyDescent="0.25">
      <c r="B1621" s="2">
        <v>0</v>
      </c>
      <c r="C1621" s="1">
        <v>0</v>
      </c>
      <c r="D1621" s="2">
        <v>0</v>
      </c>
      <c r="E1621" s="2">
        <v>0</v>
      </c>
      <c r="F1621" s="2">
        <v>0</v>
      </c>
      <c r="G1621" s="3">
        <v>0</v>
      </c>
      <c r="H1621" s="3">
        <v>0</v>
      </c>
      <c r="J1621" s="14">
        <v>0</v>
      </c>
      <c r="K1621" s="14">
        <v>0</v>
      </c>
      <c r="N1621" s="14">
        <v>0</v>
      </c>
      <c r="O1621" s="14">
        <v>0</v>
      </c>
      <c r="Q1621" s="12">
        <v>0</v>
      </c>
      <c r="R1621" s="12">
        <v>0</v>
      </c>
      <c r="T1621" s="12">
        <v>0</v>
      </c>
      <c r="U1621" s="12">
        <v>0</v>
      </c>
      <c r="W1621" s="12">
        <v>0</v>
      </c>
      <c r="X1621" s="12">
        <v>0</v>
      </c>
      <c r="Z1621" s="12">
        <v>0</v>
      </c>
      <c r="AA1621" s="12">
        <v>0</v>
      </c>
      <c r="AC1621" s="12">
        <v>0</v>
      </c>
      <c r="AD1621" s="12">
        <v>0</v>
      </c>
      <c r="AF1621" s="12">
        <v>0</v>
      </c>
      <c r="AG1621" s="12">
        <v>0</v>
      </c>
      <c r="AI1621" s="12">
        <v>0</v>
      </c>
      <c r="AJ1621" s="12">
        <v>0</v>
      </c>
      <c r="AL1621" s="12">
        <v>0</v>
      </c>
      <c r="AM1621" s="12">
        <v>0</v>
      </c>
      <c r="AO1621" s="12">
        <v>0</v>
      </c>
      <c r="AP1621" s="12">
        <v>0</v>
      </c>
      <c r="AR1621" s="12">
        <v>0</v>
      </c>
      <c r="AS1621" s="12">
        <v>0</v>
      </c>
      <c r="AU1621" s="12">
        <v>0</v>
      </c>
      <c r="AV1621" s="12">
        <v>0</v>
      </c>
      <c r="AX1621" s="12">
        <v>0</v>
      </c>
      <c r="AY1621" s="12">
        <v>0</v>
      </c>
    </row>
    <row r="1622" spans="2:51" x14ac:dyDescent="0.25">
      <c r="B1622" s="2">
        <v>0</v>
      </c>
      <c r="C1622" s="1">
        <v>0</v>
      </c>
      <c r="D1622" s="2">
        <v>0</v>
      </c>
      <c r="E1622" s="2">
        <v>0</v>
      </c>
      <c r="F1622" s="2">
        <v>0</v>
      </c>
      <c r="G1622" s="3">
        <v>0</v>
      </c>
      <c r="H1622" s="3">
        <v>0</v>
      </c>
      <c r="J1622" s="14">
        <v>0</v>
      </c>
      <c r="K1622" s="14">
        <v>0</v>
      </c>
      <c r="N1622" s="14">
        <v>0</v>
      </c>
      <c r="O1622" s="14">
        <v>0</v>
      </c>
      <c r="Q1622" s="12">
        <v>0</v>
      </c>
      <c r="R1622" s="12">
        <v>0</v>
      </c>
      <c r="T1622" s="12">
        <v>0</v>
      </c>
      <c r="U1622" s="12">
        <v>0</v>
      </c>
      <c r="W1622" s="12">
        <v>0</v>
      </c>
      <c r="X1622" s="12">
        <v>0</v>
      </c>
      <c r="Z1622" s="12">
        <v>0</v>
      </c>
      <c r="AA1622" s="12">
        <v>0</v>
      </c>
      <c r="AC1622" s="12">
        <v>0</v>
      </c>
      <c r="AD1622" s="12">
        <v>0</v>
      </c>
      <c r="AF1622" s="12">
        <v>0</v>
      </c>
      <c r="AG1622" s="12">
        <v>0</v>
      </c>
      <c r="AI1622" s="12">
        <v>0</v>
      </c>
      <c r="AJ1622" s="12">
        <v>0</v>
      </c>
      <c r="AL1622" s="12">
        <v>0</v>
      </c>
      <c r="AM1622" s="12">
        <v>0</v>
      </c>
      <c r="AO1622" s="12">
        <v>0</v>
      </c>
      <c r="AP1622" s="12">
        <v>0</v>
      </c>
      <c r="AR1622" s="12">
        <v>0</v>
      </c>
      <c r="AS1622" s="12">
        <v>0</v>
      </c>
      <c r="AU1622" s="12">
        <v>0</v>
      </c>
      <c r="AV1622" s="12">
        <v>0</v>
      </c>
      <c r="AX1622" s="12">
        <v>0</v>
      </c>
      <c r="AY1622" s="12">
        <v>0</v>
      </c>
    </row>
    <row r="1623" spans="2:51" x14ac:dyDescent="0.25">
      <c r="B1623" s="2">
        <v>0</v>
      </c>
      <c r="C1623" s="1">
        <v>0</v>
      </c>
      <c r="D1623" s="2">
        <v>0</v>
      </c>
      <c r="E1623" s="2">
        <v>0</v>
      </c>
      <c r="F1623" s="2">
        <v>0</v>
      </c>
      <c r="G1623" s="3">
        <v>0</v>
      </c>
      <c r="H1623" s="3">
        <v>0</v>
      </c>
      <c r="J1623" s="14">
        <v>0</v>
      </c>
      <c r="K1623" s="14">
        <v>0</v>
      </c>
      <c r="N1623" s="14">
        <v>0</v>
      </c>
      <c r="O1623" s="14">
        <v>0</v>
      </c>
      <c r="Q1623" s="12">
        <v>0</v>
      </c>
      <c r="R1623" s="12">
        <v>0</v>
      </c>
      <c r="T1623" s="12">
        <v>0</v>
      </c>
      <c r="U1623" s="12">
        <v>0</v>
      </c>
      <c r="W1623" s="12">
        <v>0</v>
      </c>
      <c r="X1623" s="12">
        <v>0</v>
      </c>
      <c r="Z1623" s="12">
        <v>0</v>
      </c>
      <c r="AA1623" s="12">
        <v>0</v>
      </c>
      <c r="AC1623" s="12">
        <v>0</v>
      </c>
      <c r="AD1623" s="12">
        <v>0</v>
      </c>
      <c r="AF1623" s="12">
        <v>0</v>
      </c>
      <c r="AG1623" s="12">
        <v>0</v>
      </c>
      <c r="AI1623" s="12">
        <v>0</v>
      </c>
      <c r="AJ1623" s="12">
        <v>0</v>
      </c>
      <c r="AL1623" s="12">
        <v>0</v>
      </c>
      <c r="AM1623" s="12">
        <v>0</v>
      </c>
      <c r="AO1623" s="12">
        <v>0</v>
      </c>
      <c r="AP1623" s="12">
        <v>0</v>
      </c>
      <c r="AR1623" s="12">
        <v>0</v>
      </c>
      <c r="AS1623" s="12">
        <v>0</v>
      </c>
      <c r="AU1623" s="12">
        <v>0</v>
      </c>
      <c r="AV1623" s="12">
        <v>0</v>
      </c>
      <c r="AX1623" s="12">
        <v>0</v>
      </c>
      <c r="AY1623" s="12">
        <v>0</v>
      </c>
    </row>
    <row r="1624" spans="2:51" x14ac:dyDescent="0.25">
      <c r="B1624" s="2">
        <v>0</v>
      </c>
      <c r="C1624" s="1">
        <v>0</v>
      </c>
      <c r="D1624" s="2">
        <v>0</v>
      </c>
      <c r="E1624" s="2">
        <v>0</v>
      </c>
      <c r="F1624" s="2">
        <v>0</v>
      </c>
      <c r="G1624" s="3">
        <v>0</v>
      </c>
      <c r="H1624" s="3">
        <v>0</v>
      </c>
      <c r="J1624" s="14">
        <v>0</v>
      </c>
      <c r="K1624" s="14">
        <v>0</v>
      </c>
      <c r="N1624" s="14">
        <v>0</v>
      </c>
      <c r="O1624" s="14">
        <v>0</v>
      </c>
      <c r="Q1624" s="12">
        <v>0</v>
      </c>
      <c r="R1624" s="12">
        <v>0</v>
      </c>
      <c r="T1624" s="12">
        <v>0</v>
      </c>
      <c r="U1624" s="12">
        <v>0</v>
      </c>
      <c r="W1624" s="12">
        <v>0</v>
      </c>
      <c r="X1624" s="12">
        <v>0</v>
      </c>
      <c r="Z1624" s="12">
        <v>0</v>
      </c>
      <c r="AA1624" s="12">
        <v>0</v>
      </c>
      <c r="AC1624" s="12">
        <v>0</v>
      </c>
      <c r="AD1624" s="12">
        <v>0</v>
      </c>
      <c r="AF1624" s="12">
        <v>0</v>
      </c>
      <c r="AG1624" s="12">
        <v>0</v>
      </c>
      <c r="AI1624" s="12">
        <v>0</v>
      </c>
      <c r="AJ1624" s="12">
        <v>0</v>
      </c>
      <c r="AL1624" s="12">
        <v>0</v>
      </c>
      <c r="AM1624" s="12">
        <v>0</v>
      </c>
      <c r="AO1624" s="12">
        <v>0</v>
      </c>
      <c r="AP1624" s="12">
        <v>0</v>
      </c>
      <c r="AR1624" s="12">
        <v>0</v>
      </c>
      <c r="AS1624" s="12">
        <v>0</v>
      </c>
      <c r="AU1624" s="12">
        <v>0</v>
      </c>
      <c r="AV1624" s="12">
        <v>0</v>
      </c>
      <c r="AX1624" s="12">
        <v>0</v>
      </c>
      <c r="AY1624" s="12">
        <v>0</v>
      </c>
    </row>
    <row r="1625" spans="2:51" x14ac:dyDescent="0.25">
      <c r="B1625" s="2">
        <v>0</v>
      </c>
      <c r="C1625" s="1">
        <v>0</v>
      </c>
      <c r="D1625" s="2">
        <v>0</v>
      </c>
      <c r="E1625" s="2">
        <v>0</v>
      </c>
      <c r="F1625" s="2">
        <v>0</v>
      </c>
      <c r="G1625" s="3">
        <v>0</v>
      </c>
      <c r="H1625" s="3">
        <v>0</v>
      </c>
      <c r="J1625" s="14">
        <v>0</v>
      </c>
      <c r="K1625" s="14">
        <v>0</v>
      </c>
      <c r="N1625" s="14">
        <v>0</v>
      </c>
      <c r="O1625" s="14">
        <v>0</v>
      </c>
      <c r="Q1625" s="12">
        <v>0</v>
      </c>
      <c r="R1625" s="12">
        <v>0</v>
      </c>
      <c r="T1625" s="12">
        <v>0</v>
      </c>
      <c r="U1625" s="12">
        <v>0</v>
      </c>
      <c r="W1625" s="12">
        <v>0</v>
      </c>
      <c r="X1625" s="12">
        <v>0</v>
      </c>
      <c r="Z1625" s="12">
        <v>0</v>
      </c>
      <c r="AA1625" s="12">
        <v>0</v>
      </c>
      <c r="AC1625" s="12">
        <v>0</v>
      </c>
      <c r="AD1625" s="12">
        <v>0</v>
      </c>
      <c r="AF1625" s="12">
        <v>0</v>
      </c>
      <c r="AG1625" s="12">
        <v>0</v>
      </c>
      <c r="AI1625" s="12">
        <v>0</v>
      </c>
      <c r="AJ1625" s="12">
        <v>0</v>
      </c>
      <c r="AL1625" s="12">
        <v>0</v>
      </c>
      <c r="AM1625" s="12">
        <v>0</v>
      </c>
      <c r="AO1625" s="12">
        <v>0</v>
      </c>
      <c r="AP1625" s="12">
        <v>0</v>
      </c>
      <c r="AR1625" s="12">
        <v>0</v>
      </c>
      <c r="AS1625" s="12">
        <v>0</v>
      </c>
      <c r="AU1625" s="12">
        <v>0</v>
      </c>
      <c r="AV1625" s="12">
        <v>0</v>
      </c>
      <c r="AX1625" s="12">
        <v>0</v>
      </c>
      <c r="AY1625" s="12">
        <v>0</v>
      </c>
    </row>
    <row r="1626" spans="2:51" x14ac:dyDescent="0.25">
      <c r="B1626" s="2">
        <v>0</v>
      </c>
      <c r="C1626" s="1">
        <v>0</v>
      </c>
      <c r="D1626" s="2">
        <v>0</v>
      </c>
      <c r="E1626" s="2">
        <v>0</v>
      </c>
      <c r="F1626" s="2">
        <v>0</v>
      </c>
      <c r="G1626" s="3">
        <v>0</v>
      </c>
      <c r="H1626" s="3">
        <v>0</v>
      </c>
      <c r="J1626" s="14">
        <v>0</v>
      </c>
      <c r="K1626" s="14">
        <v>0</v>
      </c>
      <c r="N1626" s="14">
        <v>0</v>
      </c>
      <c r="O1626" s="14">
        <v>0</v>
      </c>
      <c r="Q1626" s="12">
        <v>0</v>
      </c>
      <c r="R1626" s="12">
        <v>0</v>
      </c>
      <c r="T1626" s="12">
        <v>0</v>
      </c>
      <c r="U1626" s="12">
        <v>0</v>
      </c>
      <c r="W1626" s="12">
        <v>0</v>
      </c>
      <c r="X1626" s="12">
        <v>0</v>
      </c>
      <c r="Z1626" s="12">
        <v>0</v>
      </c>
      <c r="AA1626" s="12">
        <v>0</v>
      </c>
      <c r="AC1626" s="12">
        <v>0</v>
      </c>
      <c r="AD1626" s="12">
        <v>0</v>
      </c>
      <c r="AF1626" s="12">
        <v>0</v>
      </c>
      <c r="AG1626" s="12">
        <v>0</v>
      </c>
      <c r="AI1626" s="12">
        <v>0</v>
      </c>
      <c r="AJ1626" s="12">
        <v>0</v>
      </c>
      <c r="AL1626" s="12">
        <v>0</v>
      </c>
      <c r="AM1626" s="12">
        <v>0</v>
      </c>
      <c r="AO1626" s="12">
        <v>0</v>
      </c>
      <c r="AP1626" s="12">
        <v>0</v>
      </c>
      <c r="AR1626" s="12">
        <v>0</v>
      </c>
      <c r="AS1626" s="12">
        <v>0</v>
      </c>
      <c r="AU1626" s="12">
        <v>0</v>
      </c>
      <c r="AV1626" s="12">
        <v>0</v>
      </c>
      <c r="AX1626" s="12">
        <v>0</v>
      </c>
      <c r="AY1626" s="12">
        <v>0</v>
      </c>
    </row>
    <row r="1627" spans="2:51" x14ac:dyDescent="0.25">
      <c r="B1627" s="2">
        <v>0</v>
      </c>
      <c r="C1627" s="1">
        <v>0</v>
      </c>
      <c r="D1627" s="2">
        <v>0</v>
      </c>
      <c r="E1627" s="2">
        <v>0</v>
      </c>
      <c r="F1627" s="2">
        <v>0</v>
      </c>
      <c r="G1627" s="3">
        <v>0</v>
      </c>
      <c r="H1627" s="3">
        <v>0</v>
      </c>
      <c r="J1627" s="14">
        <v>0</v>
      </c>
      <c r="K1627" s="14">
        <v>0</v>
      </c>
      <c r="N1627" s="14">
        <v>0</v>
      </c>
      <c r="O1627" s="14">
        <v>0</v>
      </c>
      <c r="Q1627" s="12">
        <v>0</v>
      </c>
      <c r="R1627" s="12">
        <v>0</v>
      </c>
      <c r="T1627" s="12">
        <v>0</v>
      </c>
      <c r="U1627" s="12">
        <v>0</v>
      </c>
      <c r="W1627" s="12">
        <v>0</v>
      </c>
      <c r="X1627" s="12">
        <v>0</v>
      </c>
      <c r="Z1627" s="12">
        <v>0</v>
      </c>
      <c r="AA1627" s="12">
        <v>0</v>
      </c>
      <c r="AC1627" s="12">
        <v>0</v>
      </c>
      <c r="AD1627" s="12">
        <v>0</v>
      </c>
      <c r="AF1627" s="12">
        <v>0</v>
      </c>
      <c r="AG1627" s="12">
        <v>0</v>
      </c>
      <c r="AI1627" s="12">
        <v>0</v>
      </c>
      <c r="AJ1627" s="12">
        <v>0</v>
      </c>
      <c r="AL1627" s="12">
        <v>0</v>
      </c>
      <c r="AM1627" s="12">
        <v>0</v>
      </c>
      <c r="AO1627" s="12">
        <v>0</v>
      </c>
      <c r="AP1627" s="12">
        <v>0</v>
      </c>
      <c r="AR1627" s="12">
        <v>0</v>
      </c>
      <c r="AS1627" s="12">
        <v>0</v>
      </c>
      <c r="AU1627" s="12">
        <v>0</v>
      </c>
      <c r="AV1627" s="12">
        <v>0</v>
      </c>
      <c r="AX1627" s="12">
        <v>0</v>
      </c>
      <c r="AY1627" s="12">
        <v>0</v>
      </c>
    </row>
    <row r="1628" spans="2:51" x14ac:dyDescent="0.25">
      <c r="B1628" s="2">
        <v>0</v>
      </c>
      <c r="C1628" s="1">
        <v>0</v>
      </c>
      <c r="D1628" s="2">
        <v>0</v>
      </c>
      <c r="E1628" s="2">
        <v>0</v>
      </c>
      <c r="F1628" s="2">
        <v>0</v>
      </c>
      <c r="G1628" s="3">
        <v>0</v>
      </c>
      <c r="H1628" s="3">
        <v>0</v>
      </c>
      <c r="J1628" s="14">
        <v>0</v>
      </c>
      <c r="K1628" s="14">
        <v>0</v>
      </c>
      <c r="N1628" s="14">
        <v>0</v>
      </c>
      <c r="O1628" s="14">
        <v>0</v>
      </c>
      <c r="Q1628" s="12">
        <v>0</v>
      </c>
      <c r="R1628" s="12">
        <v>0</v>
      </c>
      <c r="T1628" s="12">
        <v>0</v>
      </c>
      <c r="U1628" s="12">
        <v>0</v>
      </c>
      <c r="W1628" s="12">
        <v>0</v>
      </c>
      <c r="X1628" s="12">
        <v>0</v>
      </c>
      <c r="Z1628" s="12">
        <v>0</v>
      </c>
      <c r="AA1628" s="12">
        <v>0</v>
      </c>
      <c r="AC1628" s="12">
        <v>0</v>
      </c>
      <c r="AD1628" s="12">
        <v>0</v>
      </c>
      <c r="AF1628" s="12">
        <v>0</v>
      </c>
      <c r="AG1628" s="12">
        <v>0</v>
      </c>
      <c r="AI1628" s="12">
        <v>0</v>
      </c>
      <c r="AJ1628" s="12">
        <v>0</v>
      </c>
      <c r="AL1628" s="12">
        <v>0</v>
      </c>
      <c r="AM1628" s="12">
        <v>0</v>
      </c>
      <c r="AO1628" s="12">
        <v>0</v>
      </c>
      <c r="AP1628" s="12">
        <v>0</v>
      </c>
      <c r="AR1628" s="12">
        <v>0</v>
      </c>
      <c r="AS1628" s="12">
        <v>0</v>
      </c>
      <c r="AU1628" s="12">
        <v>0</v>
      </c>
      <c r="AV1628" s="12">
        <v>0</v>
      </c>
      <c r="AX1628" s="12">
        <v>0</v>
      </c>
      <c r="AY1628" s="12">
        <v>0</v>
      </c>
    </row>
    <row r="1629" spans="2:51" x14ac:dyDescent="0.25">
      <c r="B1629" s="2">
        <v>0</v>
      </c>
      <c r="C1629" s="1">
        <v>0</v>
      </c>
      <c r="D1629" s="2">
        <v>0</v>
      </c>
      <c r="E1629" s="2">
        <v>0</v>
      </c>
      <c r="F1629" s="2">
        <v>0</v>
      </c>
      <c r="G1629" s="3">
        <v>0</v>
      </c>
      <c r="H1629" s="3">
        <v>0</v>
      </c>
      <c r="J1629" s="14">
        <v>0</v>
      </c>
      <c r="K1629" s="14">
        <v>0</v>
      </c>
      <c r="N1629" s="14">
        <v>0</v>
      </c>
      <c r="O1629" s="14">
        <v>0</v>
      </c>
      <c r="Q1629" s="12">
        <v>0</v>
      </c>
      <c r="R1629" s="12">
        <v>0</v>
      </c>
      <c r="T1629" s="12">
        <v>0</v>
      </c>
      <c r="U1629" s="12">
        <v>0</v>
      </c>
      <c r="W1629" s="12">
        <v>0</v>
      </c>
      <c r="X1629" s="12">
        <v>0</v>
      </c>
      <c r="Z1629" s="12">
        <v>0</v>
      </c>
      <c r="AA1629" s="12">
        <v>0</v>
      </c>
      <c r="AC1629" s="12">
        <v>0</v>
      </c>
      <c r="AD1629" s="12">
        <v>0</v>
      </c>
      <c r="AF1629" s="12">
        <v>0</v>
      </c>
      <c r="AG1629" s="12">
        <v>0</v>
      </c>
      <c r="AI1629" s="12">
        <v>0</v>
      </c>
      <c r="AJ1629" s="12">
        <v>0</v>
      </c>
      <c r="AL1629" s="12">
        <v>0</v>
      </c>
      <c r="AM1629" s="12">
        <v>0</v>
      </c>
      <c r="AO1629" s="12">
        <v>0</v>
      </c>
      <c r="AP1629" s="12">
        <v>0</v>
      </c>
      <c r="AR1629" s="12">
        <v>0</v>
      </c>
      <c r="AS1629" s="12">
        <v>0</v>
      </c>
      <c r="AU1629" s="12">
        <v>0</v>
      </c>
      <c r="AV1629" s="12">
        <v>0</v>
      </c>
      <c r="AX1629" s="12">
        <v>0</v>
      </c>
      <c r="AY1629" s="12">
        <v>0</v>
      </c>
    </row>
    <row r="1630" spans="2:51" x14ac:dyDescent="0.25">
      <c r="B1630" s="2">
        <v>0</v>
      </c>
      <c r="C1630" s="1">
        <v>0</v>
      </c>
      <c r="D1630" s="2">
        <v>0</v>
      </c>
      <c r="E1630" s="2">
        <v>0</v>
      </c>
      <c r="F1630" s="2">
        <v>0</v>
      </c>
      <c r="G1630" s="3">
        <v>0</v>
      </c>
      <c r="H1630" s="3">
        <v>0</v>
      </c>
      <c r="J1630" s="14">
        <v>0</v>
      </c>
      <c r="K1630" s="14">
        <v>0</v>
      </c>
      <c r="N1630" s="14">
        <v>0</v>
      </c>
      <c r="O1630" s="14">
        <v>0</v>
      </c>
      <c r="Q1630" s="12">
        <v>0</v>
      </c>
      <c r="R1630" s="12">
        <v>0</v>
      </c>
      <c r="T1630" s="12">
        <v>0</v>
      </c>
      <c r="U1630" s="12">
        <v>0</v>
      </c>
      <c r="W1630" s="12">
        <v>0</v>
      </c>
      <c r="X1630" s="12">
        <v>0</v>
      </c>
      <c r="Z1630" s="12">
        <v>0</v>
      </c>
      <c r="AA1630" s="12">
        <v>0</v>
      </c>
      <c r="AC1630" s="12">
        <v>0</v>
      </c>
      <c r="AD1630" s="12">
        <v>0</v>
      </c>
      <c r="AF1630" s="12">
        <v>0</v>
      </c>
      <c r="AG1630" s="12">
        <v>0</v>
      </c>
      <c r="AI1630" s="12">
        <v>0</v>
      </c>
      <c r="AJ1630" s="12">
        <v>0</v>
      </c>
      <c r="AL1630" s="12">
        <v>0</v>
      </c>
      <c r="AM1630" s="12">
        <v>0</v>
      </c>
      <c r="AO1630" s="12">
        <v>0</v>
      </c>
      <c r="AP1630" s="12">
        <v>0</v>
      </c>
      <c r="AR1630" s="12">
        <v>0</v>
      </c>
      <c r="AS1630" s="12">
        <v>0</v>
      </c>
      <c r="AU1630" s="12">
        <v>0</v>
      </c>
      <c r="AV1630" s="12">
        <v>0</v>
      </c>
      <c r="AX1630" s="12">
        <v>0</v>
      </c>
      <c r="AY1630" s="12">
        <v>0</v>
      </c>
    </row>
    <row r="1631" spans="2:51" x14ac:dyDescent="0.25">
      <c r="B1631" s="2">
        <v>0</v>
      </c>
      <c r="C1631" s="1">
        <v>0</v>
      </c>
      <c r="D1631" s="2">
        <v>0</v>
      </c>
      <c r="E1631" s="2">
        <v>0</v>
      </c>
      <c r="F1631" s="2">
        <v>0</v>
      </c>
      <c r="G1631" s="3">
        <v>0</v>
      </c>
      <c r="H1631" s="3">
        <v>0</v>
      </c>
      <c r="J1631" s="14">
        <v>0</v>
      </c>
      <c r="K1631" s="14">
        <v>0</v>
      </c>
      <c r="N1631" s="14">
        <v>0</v>
      </c>
      <c r="O1631" s="14">
        <v>0</v>
      </c>
      <c r="Q1631" s="12">
        <v>0</v>
      </c>
      <c r="R1631" s="12">
        <v>0</v>
      </c>
      <c r="T1631" s="12">
        <v>0</v>
      </c>
      <c r="U1631" s="12">
        <v>0</v>
      </c>
      <c r="W1631" s="12">
        <v>0</v>
      </c>
      <c r="X1631" s="12">
        <v>0</v>
      </c>
      <c r="Z1631" s="12">
        <v>0</v>
      </c>
      <c r="AA1631" s="12">
        <v>0</v>
      </c>
      <c r="AC1631" s="12">
        <v>0</v>
      </c>
      <c r="AD1631" s="12">
        <v>0</v>
      </c>
      <c r="AF1631" s="12">
        <v>0</v>
      </c>
      <c r="AG1631" s="12">
        <v>0</v>
      </c>
      <c r="AI1631" s="12">
        <v>0</v>
      </c>
      <c r="AJ1631" s="12">
        <v>0</v>
      </c>
      <c r="AL1631" s="12">
        <v>0</v>
      </c>
      <c r="AM1631" s="12">
        <v>0</v>
      </c>
      <c r="AO1631" s="12">
        <v>0</v>
      </c>
      <c r="AP1631" s="12">
        <v>0</v>
      </c>
      <c r="AR1631" s="12">
        <v>0</v>
      </c>
      <c r="AS1631" s="12">
        <v>0</v>
      </c>
      <c r="AU1631" s="12">
        <v>0</v>
      </c>
      <c r="AV1631" s="12">
        <v>0</v>
      </c>
      <c r="AX1631" s="12">
        <v>0</v>
      </c>
      <c r="AY1631" s="12">
        <v>0</v>
      </c>
    </row>
    <row r="1632" spans="2:51" x14ac:dyDescent="0.25">
      <c r="B1632" s="2">
        <v>0</v>
      </c>
      <c r="C1632" s="1">
        <v>0</v>
      </c>
      <c r="D1632" s="2">
        <v>0</v>
      </c>
      <c r="E1632" s="2">
        <v>0</v>
      </c>
      <c r="F1632" s="2">
        <v>0</v>
      </c>
      <c r="G1632" s="3">
        <v>0</v>
      </c>
      <c r="H1632" s="3">
        <v>0</v>
      </c>
      <c r="J1632" s="14">
        <v>0</v>
      </c>
      <c r="K1632" s="14">
        <v>0</v>
      </c>
      <c r="N1632" s="14">
        <v>0</v>
      </c>
      <c r="O1632" s="14">
        <v>0</v>
      </c>
      <c r="Q1632" s="12">
        <v>0</v>
      </c>
      <c r="R1632" s="12">
        <v>0</v>
      </c>
      <c r="T1632" s="12">
        <v>0</v>
      </c>
      <c r="U1632" s="12">
        <v>0</v>
      </c>
      <c r="W1632" s="12">
        <v>0</v>
      </c>
      <c r="X1632" s="12">
        <v>0</v>
      </c>
      <c r="Z1632" s="12">
        <v>0</v>
      </c>
      <c r="AA1632" s="12">
        <v>0</v>
      </c>
      <c r="AC1632" s="12">
        <v>0</v>
      </c>
      <c r="AD1632" s="12">
        <v>0</v>
      </c>
      <c r="AF1632" s="12">
        <v>0</v>
      </c>
      <c r="AG1632" s="12">
        <v>0</v>
      </c>
      <c r="AI1632" s="12">
        <v>0</v>
      </c>
      <c r="AJ1632" s="12">
        <v>0</v>
      </c>
      <c r="AL1632" s="12">
        <v>0</v>
      </c>
      <c r="AM1632" s="12">
        <v>0</v>
      </c>
      <c r="AO1632" s="12">
        <v>0</v>
      </c>
      <c r="AP1632" s="12">
        <v>0</v>
      </c>
      <c r="AR1632" s="12">
        <v>0</v>
      </c>
      <c r="AS1632" s="12">
        <v>0</v>
      </c>
      <c r="AU1632" s="12">
        <v>0</v>
      </c>
      <c r="AV1632" s="12">
        <v>0</v>
      </c>
      <c r="AX1632" s="12">
        <v>0</v>
      </c>
      <c r="AY1632" s="12">
        <v>0</v>
      </c>
    </row>
    <row r="1633" spans="2:51" x14ac:dyDescent="0.25">
      <c r="B1633" s="2">
        <v>0</v>
      </c>
      <c r="C1633" s="1">
        <v>0</v>
      </c>
      <c r="D1633" s="2">
        <v>0</v>
      </c>
      <c r="E1633" s="2">
        <v>0</v>
      </c>
      <c r="F1633" s="2">
        <v>0</v>
      </c>
      <c r="G1633" s="3">
        <v>0</v>
      </c>
      <c r="H1633" s="3">
        <v>0</v>
      </c>
      <c r="J1633" s="14">
        <v>0</v>
      </c>
      <c r="K1633" s="14">
        <v>0</v>
      </c>
      <c r="N1633" s="14">
        <v>0</v>
      </c>
      <c r="O1633" s="14">
        <v>0</v>
      </c>
      <c r="Q1633" s="12">
        <v>0</v>
      </c>
      <c r="R1633" s="12">
        <v>0</v>
      </c>
      <c r="T1633" s="12">
        <v>0</v>
      </c>
      <c r="U1633" s="12">
        <v>0</v>
      </c>
      <c r="W1633" s="12">
        <v>0</v>
      </c>
      <c r="X1633" s="12">
        <v>0</v>
      </c>
      <c r="Z1633" s="12">
        <v>0</v>
      </c>
      <c r="AA1633" s="12">
        <v>0</v>
      </c>
      <c r="AC1633" s="12">
        <v>0</v>
      </c>
      <c r="AD1633" s="12">
        <v>0</v>
      </c>
      <c r="AF1633" s="12">
        <v>0</v>
      </c>
      <c r="AG1633" s="12">
        <v>0</v>
      </c>
      <c r="AI1633" s="12">
        <v>0</v>
      </c>
      <c r="AJ1633" s="12">
        <v>0</v>
      </c>
      <c r="AL1633" s="12">
        <v>0</v>
      </c>
      <c r="AM1633" s="12">
        <v>0</v>
      </c>
      <c r="AO1633" s="12">
        <v>0</v>
      </c>
      <c r="AP1633" s="12">
        <v>0</v>
      </c>
      <c r="AR1633" s="12">
        <v>0</v>
      </c>
      <c r="AS1633" s="12">
        <v>0</v>
      </c>
      <c r="AU1633" s="12">
        <v>0</v>
      </c>
      <c r="AV1633" s="12">
        <v>0</v>
      </c>
      <c r="AX1633" s="12">
        <v>0</v>
      </c>
      <c r="AY1633" s="12">
        <v>0</v>
      </c>
    </row>
    <row r="1634" spans="2:51" x14ac:dyDescent="0.25">
      <c r="B1634" s="2">
        <v>0</v>
      </c>
      <c r="C1634" s="1">
        <v>0</v>
      </c>
      <c r="D1634" s="2">
        <v>0</v>
      </c>
      <c r="E1634" s="2">
        <v>0</v>
      </c>
      <c r="F1634" s="2">
        <v>0</v>
      </c>
      <c r="G1634" s="3">
        <v>0</v>
      </c>
      <c r="H1634" s="3">
        <v>0</v>
      </c>
      <c r="J1634" s="14">
        <v>0</v>
      </c>
      <c r="K1634" s="14">
        <v>0</v>
      </c>
      <c r="N1634" s="14">
        <v>0</v>
      </c>
      <c r="O1634" s="14">
        <v>0</v>
      </c>
      <c r="Q1634" s="12">
        <v>0</v>
      </c>
      <c r="R1634" s="12">
        <v>0</v>
      </c>
      <c r="T1634" s="12">
        <v>0</v>
      </c>
      <c r="U1634" s="12">
        <v>0</v>
      </c>
      <c r="W1634" s="12">
        <v>0</v>
      </c>
      <c r="X1634" s="12">
        <v>0</v>
      </c>
      <c r="Z1634" s="12">
        <v>0</v>
      </c>
      <c r="AA1634" s="12">
        <v>0</v>
      </c>
      <c r="AC1634" s="12">
        <v>0</v>
      </c>
      <c r="AD1634" s="12">
        <v>0</v>
      </c>
      <c r="AF1634" s="12">
        <v>0</v>
      </c>
      <c r="AG1634" s="12">
        <v>0</v>
      </c>
      <c r="AI1634" s="12">
        <v>0</v>
      </c>
      <c r="AJ1634" s="12">
        <v>0</v>
      </c>
      <c r="AL1634" s="12">
        <v>0</v>
      </c>
      <c r="AM1634" s="12">
        <v>0</v>
      </c>
      <c r="AO1634" s="12">
        <v>0</v>
      </c>
      <c r="AP1634" s="12">
        <v>0</v>
      </c>
      <c r="AR1634" s="12">
        <v>0</v>
      </c>
      <c r="AS1634" s="12">
        <v>0</v>
      </c>
      <c r="AU1634" s="12">
        <v>0</v>
      </c>
      <c r="AV1634" s="12">
        <v>0</v>
      </c>
      <c r="AX1634" s="12">
        <v>0</v>
      </c>
      <c r="AY1634" s="12">
        <v>0</v>
      </c>
    </row>
    <row r="1635" spans="2:51" x14ac:dyDescent="0.25">
      <c r="B1635" s="2">
        <v>0</v>
      </c>
      <c r="C1635" s="1">
        <v>0</v>
      </c>
      <c r="D1635" s="2">
        <v>0</v>
      </c>
      <c r="E1635" s="2">
        <v>0</v>
      </c>
      <c r="F1635" s="2">
        <v>0</v>
      </c>
      <c r="G1635" s="3">
        <v>0</v>
      </c>
      <c r="H1635" s="3">
        <v>0</v>
      </c>
      <c r="J1635" s="14">
        <v>0</v>
      </c>
      <c r="K1635" s="14">
        <v>0</v>
      </c>
      <c r="N1635" s="14">
        <v>0</v>
      </c>
      <c r="O1635" s="14">
        <v>0</v>
      </c>
      <c r="Q1635" s="12">
        <v>0</v>
      </c>
      <c r="R1635" s="12">
        <v>0</v>
      </c>
      <c r="T1635" s="12">
        <v>0</v>
      </c>
      <c r="U1635" s="12">
        <v>0</v>
      </c>
      <c r="W1635" s="12">
        <v>0</v>
      </c>
      <c r="X1635" s="12">
        <v>0</v>
      </c>
      <c r="Z1635" s="12">
        <v>0</v>
      </c>
      <c r="AA1635" s="12">
        <v>0</v>
      </c>
      <c r="AC1635" s="12">
        <v>0</v>
      </c>
      <c r="AD1635" s="12">
        <v>0</v>
      </c>
      <c r="AF1635" s="12">
        <v>0</v>
      </c>
      <c r="AG1635" s="12">
        <v>0</v>
      </c>
      <c r="AI1635" s="12">
        <v>0</v>
      </c>
      <c r="AJ1635" s="12">
        <v>0</v>
      </c>
      <c r="AL1635" s="12">
        <v>0</v>
      </c>
      <c r="AM1635" s="12">
        <v>0</v>
      </c>
      <c r="AO1635" s="12">
        <v>0</v>
      </c>
      <c r="AP1635" s="12">
        <v>0</v>
      </c>
      <c r="AR1635" s="12">
        <v>0</v>
      </c>
      <c r="AS1635" s="12">
        <v>0</v>
      </c>
      <c r="AU1635" s="12">
        <v>0</v>
      </c>
      <c r="AV1635" s="12">
        <v>0</v>
      </c>
      <c r="AX1635" s="12">
        <v>0</v>
      </c>
      <c r="AY1635" s="12">
        <v>0</v>
      </c>
    </row>
    <row r="1636" spans="2:51" x14ac:dyDescent="0.25">
      <c r="B1636" s="2">
        <v>0</v>
      </c>
      <c r="C1636" s="1">
        <v>0</v>
      </c>
      <c r="D1636" s="2">
        <v>0</v>
      </c>
      <c r="E1636" s="2">
        <v>0</v>
      </c>
      <c r="F1636" s="2">
        <v>0</v>
      </c>
      <c r="G1636" s="3">
        <v>0</v>
      </c>
      <c r="H1636" s="3">
        <v>0</v>
      </c>
      <c r="J1636" s="14">
        <v>0</v>
      </c>
      <c r="K1636" s="14">
        <v>0</v>
      </c>
      <c r="N1636" s="14">
        <v>0</v>
      </c>
      <c r="O1636" s="14">
        <v>0</v>
      </c>
      <c r="Q1636" s="12">
        <v>0</v>
      </c>
      <c r="R1636" s="12">
        <v>0</v>
      </c>
      <c r="T1636" s="12">
        <v>0</v>
      </c>
      <c r="U1636" s="12">
        <v>0</v>
      </c>
      <c r="W1636" s="12">
        <v>0</v>
      </c>
      <c r="X1636" s="12">
        <v>0</v>
      </c>
      <c r="Z1636" s="12">
        <v>0</v>
      </c>
      <c r="AA1636" s="12">
        <v>0</v>
      </c>
      <c r="AC1636" s="12">
        <v>0</v>
      </c>
      <c r="AD1636" s="12">
        <v>0</v>
      </c>
      <c r="AF1636" s="12">
        <v>0</v>
      </c>
      <c r="AG1636" s="12">
        <v>0</v>
      </c>
      <c r="AI1636" s="12">
        <v>0</v>
      </c>
      <c r="AJ1636" s="12">
        <v>0</v>
      </c>
      <c r="AL1636" s="12">
        <v>0</v>
      </c>
      <c r="AM1636" s="12">
        <v>0</v>
      </c>
      <c r="AO1636" s="12">
        <v>0</v>
      </c>
      <c r="AP1636" s="12">
        <v>0</v>
      </c>
      <c r="AR1636" s="12">
        <v>0</v>
      </c>
      <c r="AS1636" s="12">
        <v>0</v>
      </c>
      <c r="AU1636" s="12">
        <v>0</v>
      </c>
      <c r="AV1636" s="12">
        <v>0</v>
      </c>
      <c r="AX1636" s="12">
        <v>0</v>
      </c>
      <c r="AY1636" s="12">
        <v>0</v>
      </c>
    </row>
    <row r="1637" spans="2:51" x14ac:dyDescent="0.25">
      <c r="B1637" s="2">
        <v>0</v>
      </c>
      <c r="C1637" s="1">
        <v>0</v>
      </c>
      <c r="D1637" s="2">
        <v>0</v>
      </c>
      <c r="E1637" s="2">
        <v>0</v>
      </c>
      <c r="F1637" s="2">
        <v>0</v>
      </c>
      <c r="G1637" s="3">
        <v>0</v>
      </c>
      <c r="H1637" s="3">
        <v>0</v>
      </c>
      <c r="J1637" s="14">
        <v>0</v>
      </c>
      <c r="K1637" s="14">
        <v>0</v>
      </c>
      <c r="N1637" s="14">
        <v>0</v>
      </c>
      <c r="O1637" s="14">
        <v>0</v>
      </c>
      <c r="Q1637" s="12">
        <v>0</v>
      </c>
      <c r="R1637" s="12">
        <v>0</v>
      </c>
      <c r="T1637" s="12">
        <v>0</v>
      </c>
      <c r="U1637" s="12">
        <v>0</v>
      </c>
      <c r="W1637" s="12">
        <v>0</v>
      </c>
      <c r="X1637" s="12">
        <v>0</v>
      </c>
      <c r="Z1637" s="12">
        <v>0</v>
      </c>
      <c r="AA1637" s="12">
        <v>0</v>
      </c>
      <c r="AC1637" s="12">
        <v>0</v>
      </c>
      <c r="AD1637" s="12">
        <v>0</v>
      </c>
      <c r="AF1637" s="12">
        <v>0</v>
      </c>
      <c r="AG1637" s="12">
        <v>0</v>
      </c>
      <c r="AI1637" s="12">
        <v>0</v>
      </c>
      <c r="AJ1637" s="12">
        <v>0</v>
      </c>
      <c r="AL1637" s="12">
        <v>0</v>
      </c>
      <c r="AM1637" s="12">
        <v>0</v>
      </c>
      <c r="AO1637" s="12">
        <v>0</v>
      </c>
      <c r="AP1637" s="12">
        <v>0</v>
      </c>
      <c r="AR1637" s="12">
        <v>0</v>
      </c>
      <c r="AS1637" s="12">
        <v>0</v>
      </c>
      <c r="AU1637" s="12">
        <v>0</v>
      </c>
      <c r="AV1637" s="12">
        <v>0</v>
      </c>
      <c r="AX1637" s="12">
        <v>0</v>
      </c>
      <c r="AY1637" s="12">
        <v>0</v>
      </c>
    </row>
    <row r="1638" spans="2:51" x14ac:dyDescent="0.25">
      <c r="B1638" s="2">
        <v>0</v>
      </c>
      <c r="C1638" s="1">
        <v>0</v>
      </c>
      <c r="D1638" s="2">
        <v>0</v>
      </c>
      <c r="E1638" s="2">
        <v>0</v>
      </c>
      <c r="F1638" s="2">
        <v>0</v>
      </c>
      <c r="G1638" s="3">
        <v>0</v>
      </c>
      <c r="H1638" s="3">
        <v>0</v>
      </c>
      <c r="J1638" s="14">
        <v>0</v>
      </c>
      <c r="K1638" s="14">
        <v>0</v>
      </c>
      <c r="N1638" s="14">
        <v>0</v>
      </c>
      <c r="O1638" s="14">
        <v>0</v>
      </c>
      <c r="Q1638" s="12">
        <v>0</v>
      </c>
      <c r="R1638" s="12">
        <v>0</v>
      </c>
      <c r="T1638" s="12">
        <v>0</v>
      </c>
      <c r="U1638" s="12">
        <v>0</v>
      </c>
      <c r="W1638" s="12">
        <v>0</v>
      </c>
      <c r="X1638" s="12">
        <v>0</v>
      </c>
      <c r="Z1638" s="12">
        <v>0</v>
      </c>
      <c r="AA1638" s="12">
        <v>0</v>
      </c>
      <c r="AC1638" s="12">
        <v>0</v>
      </c>
      <c r="AD1638" s="12">
        <v>0</v>
      </c>
      <c r="AF1638" s="12">
        <v>0</v>
      </c>
      <c r="AG1638" s="12">
        <v>0</v>
      </c>
      <c r="AI1638" s="12">
        <v>0</v>
      </c>
      <c r="AJ1638" s="12">
        <v>0</v>
      </c>
      <c r="AL1638" s="12">
        <v>0</v>
      </c>
      <c r="AM1638" s="12">
        <v>0</v>
      </c>
      <c r="AO1638" s="12">
        <v>0</v>
      </c>
      <c r="AP1638" s="12">
        <v>0</v>
      </c>
      <c r="AR1638" s="12">
        <v>0</v>
      </c>
      <c r="AS1638" s="12">
        <v>0</v>
      </c>
      <c r="AU1638" s="12">
        <v>0</v>
      </c>
      <c r="AV1638" s="12">
        <v>0</v>
      </c>
      <c r="AX1638" s="12">
        <v>0</v>
      </c>
      <c r="AY1638" s="12">
        <v>0</v>
      </c>
    </row>
    <row r="1639" spans="2:51" x14ac:dyDescent="0.25">
      <c r="B1639" s="2">
        <v>0</v>
      </c>
      <c r="C1639" s="1">
        <v>0</v>
      </c>
      <c r="D1639" s="2">
        <v>0</v>
      </c>
      <c r="E1639" s="2">
        <v>0</v>
      </c>
      <c r="F1639" s="2">
        <v>0</v>
      </c>
      <c r="G1639" s="3">
        <v>0</v>
      </c>
      <c r="H1639" s="3">
        <v>0</v>
      </c>
      <c r="J1639" s="14">
        <v>0</v>
      </c>
      <c r="K1639" s="14">
        <v>0</v>
      </c>
      <c r="N1639" s="14">
        <v>0</v>
      </c>
      <c r="O1639" s="14">
        <v>0</v>
      </c>
      <c r="Q1639" s="12">
        <v>0</v>
      </c>
      <c r="R1639" s="12">
        <v>0</v>
      </c>
      <c r="T1639" s="12">
        <v>0</v>
      </c>
      <c r="U1639" s="12">
        <v>0</v>
      </c>
      <c r="W1639" s="12">
        <v>0</v>
      </c>
      <c r="X1639" s="12">
        <v>0</v>
      </c>
      <c r="Z1639" s="12">
        <v>0</v>
      </c>
      <c r="AA1639" s="12">
        <v>0</v>
      </c>
      <c r="AC1639" s="12">
        <v>0</v>
      </c>
      <c r="AD1639" s="12">
        <v>0</v>
      </c>
      <c r="AF1639" s="12">
        <v>0</v>
      </c>
      <c r="AG1639" s="12">
        <v>0</v>
      </c>
      <c r="AI1639" s="12">
        <v>0</v>
      </c>
      <c r="AJ1639" s="12">
        <v>0</v>
      </c>
      <c r="AL1639" s="12">
        <v>0</v>
      </c>
      <c r="AM1639" s="12">
        <v>0</v>
      </c>
      <c r="AO1639" s="12">
        <v>0</v>
      </c>
      <c r="AP1639" s="12">
        <v>0</v>
      </c>
      <c r="AR1639" s="12">
        <v>0</v>
      </c>
      <c r="AS1639" s="12">
        <v>0</v>
      </c>
      <c r="AU1639" s="12">
        <v>0</v>
      </c>
      <c r="AV1639" s="12">
        <v>0</v>
      </c>
      <c r="AX1639" s="12">
        <v>0</v>
      </c>
      <c r="AY1639" s="12">
        <v>0</v>
      </c>
    </row>
    <row r="1640" spans="2:51" x14ac:dyDescent="0.25">
      <c r="B1640" s="2">
        <v>0</v>
      </c>
      <c r="C1640" s="1">
        <v>0</v>
      </c>
      <c r="D1640" s="2">
        <v>0</v>
      </c>
      <c r="E1640" s="2">
        <v>0</v>
      </c>
      <c r="F1640" s="2">
        <v>0</v>
      </c>
      <c r="G1640" s="3">
        <v>0</v>
      </c>
      <c r="H1640" s="3">
        <v>0</v>
      </c>
      <c r="J1640" s="14">
        <v>0</v>
      </c>
      <c r="K1640" s="14">
        <v>0</v>
      </c>
      <c r="N1640" s="14">
        <v>0</v>
      </c>
      <c r="O1640" s="14">
        <v>0</v>
      </c>
      <c r="Q1640" s="12">
        <v>0</v>
      </c>
      <c r="R1640" s="12">
        <v>0</v>
      </c>
      <c r="T1640" s="12">
        <v>0</v>
      </c>
      <c r="U1640" s="12">
        <v>0</v>
      </c>
      <c r="W1640" s="12">
        <v>0</v>
      </c>
      <c r="X1640" s="12">
        <v>0</v>
      </c>
      <c r="Z1640" s="12">
        <v>0</v>
      </c>
      <c r="AA1640" s="12">
        <v>0</v>
      </c>
      <c r="AC1640" s="12">
        <v>0</v>
      </c>
      <c r="AD1640" s="12">
        <v>0</v>
      </c>
      <c r="AF1640" s="12">
        <v>0</v>
      </c>
      <c r="AG1640" s="12">
        <v>0</v>
      </c>
      <c r="AI1640" s="12">
        <v>0</v>
      </c>
      <c r="AJ1640" s="12">
        <v>0</v>
      </c>
      <c r="AL1640" s="12">
        <v>0</v>
      </c>
      <c r="AM1640" s="12">
        <v>0</v>
      </c>
      <c r="AO1640" s="12">
        <v>0</v>
      </c>
      <c r="AP1640" s="12">
        <v>0</v>
      </c>
      <c r="AR1640" s="12">
        <v>0</v>
      </c>
      <c r="AS1640" s="12">
        <v>0</v>
      </c>
      <c r="AU1640" s="12">
        <v>0</v>
      </c>
      <c r="AV1640" s="12">
        <v>0</v>
      </c>
      <c r="AX1640" s="12">
        <v>0</v>
      </c>
      <c r="AY1640" s="12">
        <v>0</v>
      </c>
    </row>
    <row r="1641" spans="2:51" x14ac:dyDescent="0.25">
      <c r="B1641" s="2">
        <v>0</v>
      </c>
      <c r="C1641" s="1">
        <v>0</v>
      </c>
      <c r="D1641" s="2">
        <v>0</v>
      </c>
      <c r="E1641" s="2">
        <v>0</v>
      </c>
      <c r="F1641" s="2">
        <v>0</v>
      </c>
      <c r="G1641" s="3">
        <v>0</v>
      </c>
      <c r="H1641" s="3">
        <v>0</v>
      </c>
      <c r="J1641" s="14">
        <v>0</v>
      </c>
      <c r="K1641" s="14">
        <v>0</v>
      </c>
      <c r="N1641" s="14">
        <v>0</v>
      </c>
      <c r="O1641" s="14">
        <v>0</v>
      </c>
      <c r="Q1641" s="12">
        <v>0</v>
      </c>
      <c r="R1641" s="12">
        <v>0</v>
      </c>
      <c r="T1641" s="12">
        <v>0</v>
      </c>
      <c r="U1641" s="12">
        <v>0</v>
      </c>
      <c r="W1641" s="12">
        <v>0</v>
      </c>
      <c r="X1641" s="12">
        <v>0</v>
      </c>
      <c r="Z1641" s="12">
        <v>0</v>
      </c>
      <c r="AA1641" s="12">
        <v>0</v>
      </c>
      <c r="AC1641" s="12">
        <v>0</v>
      </c>
      <c r="AD1641" s="12">
        <v>0</v>
      </c>
      <c r="AF1641" s="12">
        <v>0</v>
      </c>
      <c r="AG1641" s="12">
        <v>0</v>
      </c>
      <c r="AI1641" s="12">
        <v>0</v>
      </c>
      <c r="AJ1641" s="12">
        <v>0</v>
      </c>
      <c r="AL1641" s="12">
        <v>0</v>
      </c>
      <c r="AM1641" s="12">
        <v>0</v>
      </c>
      <c r="AO1641" s="12">
        <v>0</v>
      </c>
      <c r="AP1641" s="12">
        <v>0</v>
      </c>
      <c r="AR1641" s="12">
        <v>0</v>
      </c>
      <c r="AS1641" s="12">
        <v>0</v>
      </c>
      <c r="AU1641" s="12">
        <v>0</v>
      </c>
      <c r="AV1641" s="12">
        <v>0</v>
      </c>
      <c r="AX1641" s="12">
        <v>0</v>
      </c>
      <c r="AY1641" s="12">
        <v>0</v>
      </c>
    </row>
    <row r="1642" spans="2:51" x14ac:dyDescent="0.25">
      <c r="B1642" s="2">
        <v>0</v>
      </c>
      <c r="C1642" s="1">
        <v>0</v>
      </c>
      <c r="D1642" s="2">
        <v>0</v>
      </c>
      <c r="E1642" s="2">
        <v>0</v>
      </c>
      <c r="F1642" s="2">
        <v>0</v>
      </c>
      <c r="G1642" s="3">
        <v>0</v>
      </c>
      <c r="H1642" s="3">
        <v>0</v>
      </c>
      <c r="J1642" s="14">
        <v>0</v>
      </c>
      <c r="K1642" s="14">
        <v>0</v>
      </c>
      <c r="N1642" s="14">
        <v>0</v>
      </c>
      <c r="O1642" s="14">
        <v>0</v>
      </c>
      <c r="Q1642" s="12">
        <v>0</v>
      </c>
      <c r="R1642" s="12">
        <v>0</v>
      </c>
      <c r="T1642" s="12">
        <v>0</v>
      </c>
      <c r="U1642" s="12">
        <v>0</v>
      </c>
      <c r="W1642" s="12">
        <v>0</v>
      </c>
      <c r="X1642" s="12">
        <v>0</v>
      </c>
      <c r="Z1642" s="12">
        <v>0</v>
      </c>
      <c r="AA1642" s="12">
        <v>0</v>
      </c>
      <c r="AC1642" s="12">
        <v>0</v>
      </c>
      <c r="AD1642" s="12">
        <v>0</v>
      </c>
      <c r="AF1642" s="12">
        <v>0</v>
      </c>
      <c r="AG1642" s="12">
        <v>0</v>
      </c>
      <c r="AI1642" s="12">
        <v>0</v>
      </c>
      <c r="AJ1642" s="12">
        <v>0</v>
      </c>
      <c r="AL1642" s="12">
        <v>0</v>
      </c>
      <c r="AM1642" s="12">
        <v>0</v>
      </c>
      <c r="AO1642" s="12">
        <v>0</v>
      </c>
      <c r="AP1642" s="12">
        <v>0</v>
      </c>
      <c r="AR1642" s="12">
        <v>0</v>
      </c>
      <c r="AS1642" s="12">
        <v>0</v>
      </c>
      <c r="AU1642" s="12">
        <v>0</v>
      </c>
      <c r="AV1642" s="12">
        <v>0</v>
      </c>
      <c r="AX1642" s="12">
        <v>0</v>
      </c>
      <c r="AY1642" s="12">
        <v>0</v>
      </c>
    </row>
    <row r="1643" spans="2:51" x14ac:dyDescent="0.25">
      <c r="B1643" s="2">
        <v>0</v>
      </c>
      <c r="C1643" s="1">
        <v>0</v>
      </c>
      <c r="D1643" s="2">
        <v>0</v>
      </c>
      <c r="E1643" s="2">
        <v>0</v>
      </c>
      <c r="F1643" s="2">
        <v>0</v>
      </c>
      <c r="G1643" s="3">
        <v>0</v>
      </c>
      <c r="H1643" s="3">
        <v>0</v>
      </c>
      <c r="J1643" s="14">
        <v>0</v>
      </c>
      <c r="K1643" s="14">
        <v>0</v>
      </c>
      <c r="N1643" s="14">
        <v>0</v>
      </c>
      <c r="O1643" s="14">
        <v>0</v>
      </c>
      <c r="Q1643" s="12">
        <v>0</v>
      </c>
      <c r="R1643" s="12">
        <v>0</v>
      </c>
      <c r="T1643" s="12">
        <v>0</v>
      </c>
      <c r="U1643" s="12">
        <v>0</v>
      </c>
      <c r="W1643" s="12">
        <v>0</v>
      </c>
      <c r="X1643" s="12">
        <v>0</v>
      </c>
      <c r="Z1643" s="12">
        <v>0</v>
      </c>
      <c r="AA1643" s="12">
        <v>0</v>
      </c>
      <c r="AC1643" s="12">
        <v>0</v>
      </c>
      <c r="AD1643" s="12">
        <v>0</v>
      </c>
      <c r="AF1643" s="12">
        <v>0</v>
      </c>
      <c r="AG1643" s="12">
        <v>0</v>
      </c>
      <c r="AI1643" s="12">
        <v>0</v>
      </c>
      <c r="AJ1643" s="12">
        <v>0</v>
      </c>
      <c r="AL1643" s="12">
        <v>0</v>
      </c>
      <c r="AM1643" s="12">
        <v>0</v>
      </c>
      <c r="AO1643" s="12">
        <v>0</v>
      </c>
      <c r="AP1643" s="12">
        <v>0</v>
      </c>
      <c r="AR1643" s="12">
        <v>0</v>
      </c>
      <c r="AS1643" s="12">
        <v>0</v>
      </c>
      <c r="AU1643" s="12">
        <v>0</v>
      </c>
      <c r="AV1643" s="12">
        <v>0</v>
      </c>
      <c r="AX1643" s="12">
        <v>0</v>
      </c>
      <c r="AY1643" s="12">
        <v>0</v>
      </c>
    </row>
    <row r="1644" spans="2:51" x14ac:dyDescent="0.25">
      <c r="B1644" s="2">
        <v>0</v>
      </c>
      <c r="C1644" s="1">
        <v>0</v>
      </c>
      <c r="D1644" s="2">
        <v>0</v>
      </c>
      <c r="E1644" s="2">
        <v>0</v>
      </c>
      <c r="F1644" s="2">
        <v>0</v>
      </c>
      <c r="G1644" s="3">
        <v>0</v>
      </c>
      <c r="H1644" s="3">
        <v>0</v>
      </c>
      <c r="J1644" s="14">
        <v>0</v>
      </c>
      <c r="K1644" s="14">
        <v>0</v>
      </c>
      <c r="N1644" s="14">
        <v>0</v>
      </c>
      <c r="O1644" s="14">
        <v>0</v>
      </c>
      <c r="Q1644" s="12">
        <v>0</v>
      </c>
      <c r="R1644" s="12">
        <v>0</v>
      </c>
      <c r="T1644" s="12">
        <v>0</v>
      </c>
      <c r="U1644" s="12">
        <v>0</v>
      </c>
      <c r="W1644" s="12">
        <v>0</v>
      </c>
      <c r="X1644" s="12">
        <v>0</v>
      </c>
      <c r="Z1644" s="12">
        <v>0</v>
      </c>
      <c r="AA1644" s="12">
        <v>0</v>
      </c>
      <c r="AC1644" s="12">
        <v>0</v>
      </c>
      <c r="AD1644" s="12">
        <v>0</v>
      </c>
      <c r="AF1644" s="12">
        <v>0</v>
      </c>
      <c r="AG1644" s="12">
        <v>0</v>
      </c>
      <c r="AI1644" s="12">
        <v>0</v>
      </c>
      <c r="AJ1644" s="12">
        <v>0</v>
      </c>
      <c r="AL1644" s="12">
        <v>0</v>
      </c>
      <c r="AM1644" s="12">
        <v>0</v>
      </c>
      <c r="AO1644" s="12">
        <v>0</v>
      </c>
      <c r="AP1644" s="12">
        <v>0</v>
      </c>
      <c r="AR1644" s="12">
        <v>0</v>
      </c>
      <c r="AS1644" s="12">
        <v>0</v>
      </c>
      <c r="AU1644" s="12">
        <v>0</v>
      </c>
      <c r="AV1644" s="12">
        <v>0</v>
      </c>
      <c r="AX1644" s="12">
        <v>0</v>
      </c>
      <c r="AY1644" s="12">
        <v>0</v>
      </c>
    </row>
    <row r="1645" spans="2:51" x14ac:dyDescent="0.25">
      <c r="B1645" s="2">
        <v>0</v>
      </c>
      <c r="C1645" s="1">
        <v>0</v>
      </c>
      <c r="D1645" s="2">
        <v>0</v>
      </c>
      <c r="E1645" s="2">
        <v>0</v>
      </c>
      <c r="F1645" s="2">
        <v>0</v>
      </c>
      <c r="G1645" s="3">
        <v>0</v>
      </c>
      <c r="H1645" s="3">
        <v>0</v>
      </c>
      <c r="J1645" s="14">
        <v>0</v>
      </c>
      <c r="K1645" s="14">
        <v>0</v>
      </c>
      <c r="N1645" s="14">
        <v>0</v>
      </c>
      <c r="O1645" s="14">
        <v>0</v>
      </c>
      <c r="Q1645" s="12">
        <v>0</v>
      </c>
      <c r="R1645" s="12">
        <v>0</v>
      </c>
      <c r="T1645" s="12">
        <v>0</v>
      </c>
      <c r="U1645" s="12">
        <v>0</v>
      </c>
      <c r="W1645" s="12">
        <v>0</v>
      </c>
      <c r="X1645" s="12">
        <v>0</v>
      </c>
      <c r="Z1645" s="12">
        <v>0</v>
      </c>
      <c r="AA1645" s="12">
        <v>0</v>
      </c>
      <c r="AC1645" s="12">
        <v>0</v>
      </c>
      <c r="AD1645" s="12">
        <v>0</v>
      </c>
      <c r="AF1645" s="12">
        <v>0</v>
      </c>
      <c r="AG1645" s="12">
        <v>0</v>
      </c>
      <c r="AI1645" s="12">
        <v>0</v>
      </c>
      <c r="AJ1645" s="12">
        <v>0</v>
      </c>
      <c r="AL1645" s="12">
        <v>0</v>
      </c>
      <c r="AM1645" s="12">
        <v>0</v>
      </c>
      <c r="AO1645" s="12">
        <v>0</v>
      </c>
      <c r="AP1645" s="12">
        <v>0</v>
      </c>
      <c r="AR1645" s="12">
        <v>0</v>
      </c>
      <c r="AS1645" s="12">
        <v>0</v>
      </c>
      <c r="AU1645" s="12">
        <v>0</v>
      </c>
      <c r="AV1645" s="12">
        <v>0</v>
      </c>
      <c r="AX1645" s="12">
        <v>0</v>
      </c>
      <c r="AY1645" s="12">
        <v>0</v>
      </c>
    </row>
    <row r="1646" spans="2:51" x14ac:dyDescent="0.25">
      <c r="B1646" s="2">
        <v>0</v>
      </c>
      <c r="C1646" s="1">
        <v>0</v>
      </c>
      <c r="D1646" s="2">
        <v>0</v>
      </c>
      <c r="E1646" s="2">
        <v>0</v>
      </c>
      <c r="F1646" s="2">
        <v>0</v>
      </c>
      <c r="G1646" s="3">
        <v>0</v>
      </c>
      <c r="H1646" s="3">
        <v>0</v>
      </c>
      <c r="J1646" s="14">
        <v>0</v>
      </c>
      <c r="K1646" s="14">
        <v>0</v>
      </c>
      <c r="N1646" s="14">
        <v>0</v>
      </c>
      <c r="O1646" s="14">
        <v>0</v>
      </c>
      <c r="Q1646" s="12">
        <v>0</v>
      </c>
      <c r="R1646" s="12">
        <v>0</v>
      </c>
      <c r="T1646" s="12">
        <v>0</v>
      </c>
      <c r="U1646" s="12">
        <v>0</v>
      </c>
      <c r="W1646" s="12">
        <v>0</v>
      </c>
      <c r="X1646" s="12">
        <v>0</v>
      </c>
      <c r="Z1646" s="12">
        <v>0</v>
      </c>
      <c r="AA1646" s="12">
        <v>0</v>
      </c>
      <c r="AC1646" s="12">
        <v>0</v>
      </c>
      <c r="AD1646" s="12">
        <v>0</v>
      </c>
      <c r="AF1646" s="12">
        <v>0</v>
      </c>
      <c r="AG1646" s="12">
        <v>0</v>
      </c>
      <c r="AI1646" s="12">
        <v>0</v>
      </c>
      <c r="AJ1646" s="12">
        <v>0</v>
      </c>
      <c r="AL1646" s="12">
        <v>0</v>
      </c>
      <c r="AM1646" s="12">
        <v>0</v>
      </c>
      <c r="AO1646" s="12">
        <v>0</v>
      </c>
      <c r="AP1646" s="12">
        <v>0</v>
      </c>
      <c r="AR1646" s="12">
        <v>0</v>
      </c>
      <c r="AS1646" s="12">
        <v>0</v>
      </c>
      <c r="AU1646" s="12">
        <v>0</v>
      </c>
      <c r="AV1646" s="12">
        <v>0</v>
      </c>
      <c r="AX1646" s="12">
        <v>0</v>
      </c>
      <c r="AY1646" s="12">
        <v>0</v>
      </c>
    </row>
    <row r="1647" spans="2:51" x14ac:dyDescent="0.25">
      <c r="B1647" s="2">
        <v>0</v>
      </c>
      <c r="C1647" s="1">
        <v>0</v>
      </c>
      <c r="D1647" s="2">
        <v>0</v>
      </c>
      <c r="E1647" s="2">
        <v>0</v>
      </c>
      <c r="F1647" s="2">
        <v>0</v>
      </c>
      <c r="G1647" s="3">
        <v>0</v>
      </c>
      <c r="H1647" s="3">
        <v>0</v>
      </c>
      <c r="J1647" s="14">
        <v>0</v>
      </c>
      <c r="K1647" s="14">
        <v>0</v>
      </c>
      <c r="N1647" s="14">
        <v>0</v>
      </c>
      <c r="O1647" s="14">
        <v>0</v>
      </c>
      <c r="Q1647" s="12">
        <v>0</v>
      </c>
      <c r="R1647" s="12">
        <v>0</v>
      </c>
      <c r="T1647" s="12">
        <v>0</v>
      </c>
      <c r="U1647" s="12">
        <v>0</v>
      </c>
      <c r="W1647" s="12">
        <v>0</v>
      </c>
      <c r="X1647" s="12">
        <v>0</v>
      </c>
      <c r="Z1647" s="12">
        <v>0</v>
      </c>
      <c r="AA1647" s="12">
        <v>0</v>
      </c>
      <c r="AC1647" s="12">
        <v>0</v>
      </c>
      <c r="AD1647" s="12">
        <v>0</v>
      </c>
      <c r="AF1647" s="12">
        <v>0</v>
      </c>
      <c r="AG1647" s="12">
        <v>0</v>
      </c>
      <c r="AI1647" s="12">
        <v>0</v>
      </c>
      <c r="AJ1647" s="12">
        <v>0</v>
      </c>
      <c r="AL1647" s="12">
        <v>0</v>
      </c>
      <c r="AM1647" s="12">
        <v>0</v>
      </c>
      <c r="AO1647" s="12">
        <v>0</v>
      </c>
      <c r="AP1647" s="12">
        <v>0</v>
      </c>
      <c r="AR1647" s="12">
        <v>0</v>
      </c>
      <c r="AS1647" s="12">
        <v>0</v>
      </c>
      <c r="AU1647" s="12">
        <v>0</v>
      </c>
      <c r="AV1647" s="12">
        <v>0</v>
      </c>
      <c r="AX1647" s="12">
        <v>0</v>
      </c>
      <c r="AY1647" s="12">
        <v>0</v>
      </c>
    </row>
    <row r="1648" spans="2:51" x14ac:dyDescent="0.25">
      <c r="B1648" s="2">
        <v>0</v>
      </c>
      <c r="C1648" s="1">
        <v>0</v>
      </c>
      <c r="D1648" s="2">
        <v>0</v>
      </c>
      <c r="E1648" s="2">
        <v>0</v>
      </c>
      <c r="F1648" s="2">
        <v>0</v>
      </c>
      <c r="G1648" s="3">
        <v>0</v>
      </c>
      <c r="H1648" s="3">
        <v>0</v>
      </c>
      <c r="J1648" s="14">
        <v>0</v>
      </c>
      <c r="K1648" s="14">
        <v>0</v>
      </c>
      <c r="N1648" s="14">
        <v>0</v>
      </c>
      <c r="O1648" s="14">
        <v>0</v>
      </c>
      <c r="Q1648" s="12">
        <v>0</v>
      </c>
      <c r="R1648" s="12">
        <v>0</v>
      </c>
      <c r="T1648" s="12">
        <v>0</v>
      </c>
      <c r="U1648" s="12">
        <v>0</v>
      </c>
      <c r="W1648" s="12">
        <v>0</v>
      </c>
      <c r="X1648" s="12">
        <v>0</v>
      </c>
      <c r="Z1648" s="12">
        <v>0</v>
      </c>
      <c r="AA1648" s="12">
        <v>0</v>
      </c>
      <c r="AC1648" s="12">
        <v>0</v>
      </c>
      <c r="AD1648" s="12">
        <v>0</v>
      </c>
      <c r="AF1648" s="12">
        <v>0</v>
      </c>
      <c r="AG1648" s="12">
        <v>0</v>
      </c>
      <c r="AI1648" s="12">
        <v>0</v>
      </c>
      <c r="AJ1648" s="12">
        <v>0</v>
      </c>
      <c r="AL1648" s="12">
        <v>0</v>
      </c>
      <c r="AM1648" s="12">
        <v>0</v>
      </c>
      <c r="AO1648" s="12">
        <v>0</v>
      </c>
      <c r="AP1648" s="12">
        <v>0</v>
      </c>
      <c r="AR1648" s="12">
        <v>0</v>
      </c>
      <c r="AS1648" s="12">
        <v>0</v>
      </c>
      <c r="AU1648" s="12">
        <v>0</v>
      </c>
      <c r="AV1648" s="12">
        <v>0</v>
      </c>
      <c r="AX1648" s="12">
        <v>0</v>
      </c>
      <c r="AY1648" s="12">
        <v>0</v>
      </c>
    </row>
    <row r="1649" spans="2:51" x14ac:dyDescent="0.25">
      <c r="B1649" s="2">
        <v>0</v>
      </c>
      <c r="C1649" s="1">
        <v>0</v>
      </c>
      <c r="D1649" s="2">
        <v>0</v>
      </c>
      <c r="E1649" s="2">
        <v>0</v>
      </c>
      <c r="F1649" s="2">
        <v>0</v>
      </c>
      <c r="G1649" s="3">
        <v>0</v>
      </c>
      <c r="H1649" s="3">
        <v>0</v>
      </c>
      <c r="J1649" s="14">
        <v>0</v>
      </c>
      <c r="K1649" s="14">
        <v>0</v>
      </c>
      <c r="N1649" s="14">
        <v>0</v>
      </c>
      <c r="O1649" s="14">
        <v>0</v>
      </c>
      <c r="Q1649" s="12">
        <v>0</v>
      </c>
      <c r="R1649" s="12">
        <v>0</v>
      </c>
      <c r="T1649" s="12">
        <v>0</v>
      </c>
      <c r="U1649" s="12">
        <v>0</v>
      </c>
      <c r="W1649" s="12">
        <v>0</v>
      </c>
      <c r="X1649" s="12">
        <v>0</v>
      </c>
      <c r="Z1649" s="12">
        <v>0</v>
      </c>
      <c r="AA1649" s="12">
        <v>0</v>
      </c>
      <c r="AC1649" s="12">
        <v>0</v>
      </c>
      <c r="AD1649" s="12">
        <v>0</v>
      </c>
      <c r="AF1649" s="12">
        <v>0</v>
      </c>
      <c r="AG1649" s="12">
        <v>0</v>
      </c>
      <c r="AI1649" s="12">
        <v>0</v>
      </c>
      <c r="AJ1649" s="12">
        <v>0</v>
      </c>
      <c r="AL1649" s="12">
        <v>0</v>
      </c>
      <c r="AM1649" s="12">
        <v>0</v>
      </c>
      <c r="AO1649" s="12">
        <v>0</v>
      </c>
      <c r="AP1649" s="12">
        <v>0</v>
      </c>
      <c r="AR1649" s="12">
        <v>0</v>
      </c>
      <c r="AS1649" s="12">
        <v>0</v>
      </c>
      <c r="AU1649" s="12">
        <v>0</v>
      </c>
      <c r="AV1649" s="12">
        <v>0</v>
      </c>
      <c r="AX1649" s="12">
        <v>0</v>
      </c>
      <c r="AY1649" s="12">
        <v>0</v>
      </c>
    </row>
    <row r="1650" spans="2:51" x14ac:dyDescent="0.25">
      <c r="B1650" s="2">
        <v>0</v>
      </c>
      <c r="C1650" s="1">
        <v>0</v>
      </c>
      <c r="D1650" s="2">
        <v>0</v>
      </c>
      <c r="E1650" s="2">
        <v>0</v>
      </c>
      <c r="F1650" s="2">
        <v>0</v>
      </c>
      <c r="G1650" s="3">
        <v>0</v>
      </c>
      <c r="H1650" s="3">
        <v>0</v>
      </c>
      <c r="J1650" s="14">
        <v>0</v>
      </c>
      <c r="K1650" s="14">
        <v>0</v>
      </c>
      <c r="N1650" s="14">
        <v>0</v>
      </c>
      <c r="O1650" s="14">
        <v>0</v>
      </c>
      <c r="Q1650" s="12">
        <v>0</v>
      </c>
      <c r="R1650" s="12">
        <v>0</v>
      </c>
      <c r="T1650" s="12">
        <v>0</v>
      </c>
      <c r="U1650" s="12">
        <v>0</v>
      </c>
      <c r="W1650" s="12">
        <v>0</v>
      </c>
      <c r="X1650" s="12">
        <v>0</v>
      </c>
      <c r="Z1650" s="12">
        <v>0</v>
      </c>
      <c r="AA1650" s="12">
        <v>0</v>
      </c>
      <c r="AC1650" s="12">
        <v>0</v>
      </c>
      <c r="AD1650" s="12">
        <v>0</v>
      </c>
      <c r="AF1650" s="12">
        <v>0</v>
      </c>
      <c r="AG1650" s="12">
        <v>0</v>
      </c>
      <c r="AI1650" s="12">
        <v>0</v>
      </c>
      <c r="AJ1650" s="12">
        <v>0</v>
      </c>
      <c r="AL1650" s="12">
        <v>0</v>
      </c>
      <c r="AM1650" s="12">
        <v>0</v>
      </c>
      <c r="AO1650" s="12">
        <v>0</v>
      </c>
      <c r="AP1650" s="12">
        <v>0</v>
      </c>
      <c r="AR1650" s="12">
        <v>0</v>
      </c>
      <c r="AS1650" s="12">
        <v>0</v>
      </c>
      <c r="AU1650" s="12">
        <v>0</v>
      </c>
      <c r="AV1650" s="12">
        <v>0</v>
      </c>
      <c r="AX1650" s="12">
        <v>0</v>
      </c>
      <c r="AY1650" s="12">
        <v>0</v>
      </c>
    </row>
    <row r="1651" spans="2:51" x14ac:dyDescent="0.25">
      <c r="B1651" s="2">
        <v>0</v>
      </c>
      <c r="C1651" s="1">
        <v>0</v>
      </c>
      <c r="D1651" s="2">
        <v>0</v>
      </c>
      <c r="E1651" s="2">
        <v>0</v>
      </c>
      <c r="F1651" s="2">
        <v>0</v>
      </c>
      <c r="G1651" s="3">
        <v>0</v>
      </c>
      <c r="H1651" s="3">
        <v>0</v>
      </c>
      <c r="J1651" s="14">
        <v>0</v>
      </c>
      <c r="K1651" s="14">
        <v>0</v>
      </c>
      <c r="N1651" s="14">
        <v>0</v>
      </c>
      <c r="O1651" s="14">
        <v>0</v>
      </c>
      <c r="Q1651" s="12">
        <v>0</v>
      </c>
      <c r="R1651" s="12">
        <v>0</v>
      </c>
      <c r="T1651" s="12">
        <v>0</v>
      </c>
      <c r="U1651" s="12">
        <v>0</v>
      </c>
      <c r="W1651" s="12">
        <v>0</v>
      </c>
      <c r="X1651" s="12">
        <v>0</v>
      </c>
      <c r="Z1651" s="12">
        <v>0</v>
      </c>
      <c r="AA1651" s="12">
        <v>0</v>
      </c>
      <c r="AC1651" s="12">
        <v>0</v>
      </c>
      <c r="AD1651" s="12">
        <v>0</v>
      </c>
      <c r="AF1651" s="12">
        <v>0</v>
      </c>
      <c r="AG1651" s="12">
        <v>0</v>
      </c>
      <c r="AI1651" s="12">
        <v>0</v>
      </c>
      <c r="AJ1651" s="12">
        <v>0</v>
      </c>
      <c r="AL1651" s="12">
        <v>0</v>
      </c>
      <c r="AM1651" s="12">
        <v>0</v>
      </c>
      <c r="AO1651" s="12">
        <v>0</v>
      </c>
      <c r="AP1651" s="12">
        <v>0</v>
      </c>
      <c r="AR1651" s="12">
        <v>0</v>
      </c>
      <c r="AS1651" s="12">
        <v>0</v>
      </c>
      <c r="AU1651" s="12">
        <v>0</v>
      </c>
      <c r="AV1651" s="12">
        <v>0</v>
      </c>
      <c r="AX1651" s="12">
        <v>0</v>
      </c>
      <c r="AY1651" s="12">
        <v>0</v>
      </c>
    </row>
    <row r="1652" spans="2:51" x14ac:dyDescent="0.25">
      <c r="B1652" s="2">
        <v>0</v>
      </c>
      <c r="C1652" s="1">
        <v>0</v>
      </c>
      <c r="D1652" s="2">
        <v>0</v>
      </c>
      <c r="E1652" s="2">
        <v>0</v>
      </c>
      <c r="F1652" s="2">
        <v>0</v>
      </c>
      <c r="G1652" s="3">
        <v>0</v>
      </c>
      <c r="H1652" s="3">
        <v>0</v>
      </c>
      <c r="J1652" s="14">
        <v>0</v>
      </c>
      <c r="K1652" s="14">
        <v>0</v>
      </c>
      <c r="N1652" s="14">
        <v>0</v>
      </c>
      <c r="O1652" s="14">
        <v>0</v>
      </c>
      <c r="Q1652" s="12">
        <v>0</v>
      </c>
      <c r="R1652" s="12">
        <v>0</v>
      </c>
      <c r="T1652" s="12">
        <v>0</v>
      </c>
      <c r="U1652" s="12">
        <v>0</v>
      </c>
      <c r="W1652" s="12">
        <v>0</v>
      </c>
      <c r="X1652" s="12">
        <v>0</v>
      </c>
      <c r="Z1652" s="12">
        <v>0</v>
      </c>
      <c r="AA1652" s="12">
        <v>0</v>
      </c>
      <c r="AC1652" s="12">
        <v>0</v>
      </c>
      <c r="AD1652" s="12">
        <v>0</v>
      </c>
      <c r="AF1652" s="12">
        <v>0</v>
      </c>
      <c r="AG1652" s="12">
        <v>0</v>
      </c>
      <c r="AI1652" s="12">
        <v>0</v>
      </c>
      <c r="AJ1652" s="12">
        <v>0</v>
      </c>
      <c r="AL1652" s="12">
        <v>0</v>
      </c>
      <c r="AM1652" s="12">
        <v>0</v>
      </c>
      <c r="AO1652" s="12">
        <v>0</v>
      </c>
      <c r="AP1652" s="12">
        <v>0</v>
      </c>
      <c r="AR1652" s="12">
        <v>0</v>
      </c>
      <c r="AS1652" s="12">
        <v>0</v>
      </c>
      <c r="AU1652" s="12">
        <v>0</v>
      </c>
      <c r="AV1652" s="12">
        <v>0</v>
      </c>
      <c r="AX1652" s="12">
        <v>0</v>
      </c>
      <c r="AY1652" s="12">
        <v>0</v>
      </c>
    </row>
    <row r="1653" spans="2:51" x14ac:dyDescent="0.25">
      <c r="B1653" s="2">
        <v>0</v>
      </c>
      <c r="C1653" s="1">
        <v>0</v>
      </c>
      <c r="D1653" s="2">
        <v>0</v>
      </c>
      <c r="E1653" s="2">
        <v>0</v>
      </c>
      <c r="F1653" s="2">
        <v>0</v>
      </c>
      <c r="G1653" s="3">
        <v>0</v>
      </c>
      <c r="H1653" s="3">
        <v>0</v>
      </c>
      <c r="J1653" s="14">
        <v>0</v>
      </c>
      <c r="K1653" s="14">
        <v>0</v>
      </c>
      <c r="N1653" s="14">
        <v>0</v>
      </c>
      <c r="O1653" s="14">
        <v>0</v>
      </c>
      <c r="Q1653" s="12">
        <v>0</v>
      </c>
      <c r="R1653" s="12">
        <v>0</v>
      </c>
      <c r="T1653" s="12">
        <v>0</v>
      </c>
      <c r="U1653" s="12">
        <v>0</v>
      </c>
      <c r="W1653" s="12">
        <v>0</v>
      </c>
      <c r="X1653" s="12">
        <v>0</v>
      </c>
      <c r="Z1653" s="12">
        <v>0</v>
      </c>
      <c r="AA1653" s="12">
        <v>0</v>
      </c>
      <c r="AC1653" s="12">
        <v>0</v>
      </c>
      <c r="AD1653" s="12">
        <v>0</v>
      </c>
      <c r="AF1653" s="12">
        <v>0</v>
      </c>
      <c r="AG1653" s="12">
        <v>0</v>
      </c>
      <c r="AI1653" s="12">
        <v>0</v>
      </c>
      <c r="AJ1653" s="12">
        <v>0</v>
      </c>
      <c r="AL1653" s="12">
        <v>0</v>
      </c>
      <c r="AM1653" s="12">
        <v>0</v>
      </c>
      <c r="AO1653" s="12">
        <v>0</v>
      </c>
      <c r="AP1653" s="12">
        <v>0</v>
      </c>
      <c r="AR1653" s="12">
        <v>0</v>
      </c>
      <c r="AS1653" s="12">
        <v>0</v>
      </c>
      <c r="AU1653" s="12">
        <v>0</v>
      </c>
      <c r="AV1653" s="12">
        <v>0</v>
      </c>
      <c r="AX1653" s="12">
        <v>0</v>
      </c>
      <c r="AY1653" s="12">
        <v>0</v>
      </c>
    </row>
    <row r="1654" spans="2:51" x14ac:dyDescent="0.25">
      <c r="B1654" s="2">
        <v>0</v>
      </c>
      <c r="C1654" s="1">
        <v>0</v>
      </c>
      <c r="D1654" s="2">
        <v>0</v>
      </c>
      <c r="E1654" s="2">
        <v>0</v>
      </c>
      <c r="F1654" s="2">
        <v>0</v>
      </c>
      <c r="G1654" s="3">
        <v>0</v>
      </c>
      <c r="H1654" s="3">
        <v>0</v>
      </c>
      <c r="J1654" s="14">
        <v>0</v>
      </c>
      <c r="K1654" s="14">
        <v>0</v>
      </c>
      <c r="N1654" s="14">
        <v>0</v>
      </c>
      <c r="O1654" s="14">
        <v>0</v>
      </c>
      <c r="Q1654" s="12">
        <v>0</v>
      </c>
      <c r="R1654" s="12">
        <v>0</v>
      </c>
      <c r="T1654" s="12">
        <v>0</v>
      </c>
      <c r="U1654" s="12">
        <v>0</v>
      </c>
      <c r="W1654" s="12">
        <v>0</v>
      </c>
      <c r="X1654" s="12">
        <v>0</v>
      </c>
      <c r="Z1654" s="12">
        <v>0</v>
      </c>
      <c r="AA1654" s="12">
        <v>0</v>
      </c>
      <c r="AC1654" s="12">
        <v>0</v>
      </c>
      <c r="AD1654" s="12">
        <v>0</v>
      </c>
      <c r="AF1654" s="12">
        <v>0</v>
      </c>
      <c r="AG1654" s="12">
        <v>0</v>
      </c>
      <c r="AI1654" s="12">
        <v>0</v>
      </c>
      <c r="AJ1654" s="12">
        <v>0</v>
      </c>
      <c r="AL1654" s="12">
        <v>0</v>
      </c>
      <c r="AM1654" s="12">
        <v>0</v>
      </c>
      <c r="AO1654" s="12">
        <v>0</v>
      </c>
      <c r="AP1654" s="12">
        <v>0</v>
      </c>
      <c r="AR1654" s="12">
        <v>0</v>
      </c>
      <c r="AS1654" s="12">
        <v>0</v>
      </c>
      <c r="AU1654" s="12">
        <v>0</v>
      </c>
      <c r="AV1654" s="12">
        <v>0</v>
      </c>
      <c r="AX1654" s="12">
        <v>0</v>
      </c>
      <c r="AY1654" s="12">
        <v>0</v>
      </c>
    </row>
    <row r="1655" spans="2:51" x14ac:dyDescent="0.25">
      <c r="B1655" s="2">
        <v>0</v>
      </c>
      <c r="C1655" s="1">
        <v>0</v>
      </c>
      <c r="D1655" s="2">
        <v>0</v>
      </c>
      <c r="E1655" s="2">
        <v>0</v>
      </c>
      <c r="F1655" s="2">
        <v>0</v>
      </c>
      <c r="G1655" s="3">
        <v>0</v>
      </c>
      <c r="H1655" s="3">
        <v>0</v>
      </c>
      <c r="J1655" s="14">
        <v>0</v>
      </c>
      <c r="K1655" s="14">
        <v>0</v>
      </c>
      <c r="N1655" s="14">
        <v>0</v>
      </c>
      <c r="O1655" s="14">
        <v>0</v>
      </c>
      <c r="Q1655" s="12">
        <v>0</v>
      </c>
      <c r="R1655" s="12">
        <v>0</v>
      </c>
      <c r="T1655" s="12">
        <v>0</v>
      </c>
      <c r="U1655" s="12">
        <v>0</v>
      </c>
      <c r="W1655" s="12">
        <v>0</v>
      </c>
      <c r="X1655" s="12">
        <v>0</v>
      </c>
      <c r="Z1655" s="12">
        <v>0</v>
      </c>
      <c r="AA1655" s="12">
        <v>0</v>
      </c>
      <c r="AC1655" s="12">
        <v>0</v>
      </c>
      <c r="AD1655" s="12">
        <v>0</v>
      </c>
      <c r="AF1655" s="12">
        <v>0</v>
      </c>
      <c r="AG1655" s="12">
        <v>0</v>
      </c>
      <c r="AI1655" s="12">
        <v>0</v>
      </c>
      <c r="AJ1655" s="12">
        <v>0</v>
      </c>
      <c r="AL1655" s="12">
        <v>0</v>
      </c>
      <c r="AM1655" s="12">
        <v>0</v>
      </c>
      <c r="AO1655" s="12">
        <v>0</v>
      </c>
      <c r="AP1655" s="12">
        <v>0</v>
      </c>
      <c r="AR1655" s="12">
        <v>0</v>
      </c>
      <c r="AS1655" s="12">
        <v>0</v>
      </c>
      <c r="AU1655" s="12">
        <v>0</v>
      </c>
      <c r="AV1655" s="12">
        <v>0</v>
      </c>
      <c r="AX1655" s="12">
        <v>0</v>
      </c>
      <c r="AY1655" s="12">
        <v>0</v>
      </c>
    </row>
    <row r="1656" spans="2:51" x14ac:dyDescent="0.25">
      <c r="B1656" s="2">
        <v>0</v>
      </c>
      <c r="C1656" s="1">
        <v>0</v>
      </c>
      <c r="D1656" s="2">
        <v>0</v>
      </c>
      <c r="E1656" s="2">
        <v>0</v>
      </c>
      <c r="F1656" s="2">
        <v>0</v>
      </c>
      <c r="G1656" s="3">
        <v>0</v>
      </c>
      <c r="H1656" s="3">
        <v>0</v>
      </c>
      <c r="J1656" s="14">
        <v>0</v>
      </c>
      <c r="K1656" s="14">
        <v>0</v>
      </c>
      <c r="N1656" s="14">
        <v>0</v>
      </c>
      <c r="O1656" s="14">
        <v>0</v>
      </c>
      <c r="Q1656" s="12">
        <v>0</v>
      </c>
      <c r="R1656" s="12">
        <v>0</v>
      </c>
      <c r="T1656" s="12">
        <v>0</v>
      </c>
      <c r="U1656" s="12">
        <v>0</v>
      </c>
      <c r="W1656" s="12">
        <v>0</v>
      </c>
      <c r="X1656" s="12">
        <v>0</v>
      </c>
      <c r="Z1656" s="12">
        <v>0</v>
      </c>
      <c r="AA1656" s="12">
        <v>0</v>
      </c>
      <c r="AC1656" s="12">
        <v>0</v>
      </c>
      <c r="AD1656" s="12">
        <v>0</v>
      </c>
      <c r="AF1656" s="12">
        <v>0</v>
      </c>
      <c r="AG1656" s="12">
        <v>0</v>
      </c>
      <c r="AI1656" s="12">
        <v>0</v>
      </c>
      <c r="AJ1656" s="12">
        <v>0</v>
      </c>
      <c r="AL1656" s="12">
        <v>0</v>
      </c>
      <c r="AM1656" s="12">
        <v>0</v>
      </c>
      <c r="AO1656" s="12">
        <v>0</v>
      </c>
      <c r="AP1656" s="12">
        <v>0</v>
      </c>
      <c r="AR1656" s="12">
        <v>0</v>
      </c>
      <c r="AS1656" s="12">
        <v>0</v>
      </c>
      <c r="AU1656" s="12">
        <v>0</v>
      </c>
      <c r="AV1656" s="12">
        <v>0</v>
      </c>
      <c r="AX1656" s="12">
        <v>0</v>
      </c>
      <c r="AY1656" s="12">
        <v>0</v>
      </c>
    </row>
    <row r="1657" spans="2:51" x14ac:dyDescent="0.25">
      <c r="B1657" s="2">
        <v>0</v>
      </c>
      <c r="C1657" s="1">
        <v>0</v>
      </c>
      <c r="D1657" s="2">
        <v>0</v>
      </c>
      <c r="E1657" s="2">
        <v>0</v>
      </c>
      <c r="F1657" s="2">
        <v>0</v>
      </c>
      <c r="G1657" s="3">
        <v>0</v>
      </c>
      <c r="H1657" s="3">
        <v>0</v>
      </c>
      <c r="J1657" s="14">
        <v>0</v>
      </c>
      <c r="K1657" s="14">
        <v>0</v>
      </c>
      <c r="N1657" s="14">
        <v>0</v>
      </c>
      <c r="O1657" s="14">
        <v>0</v>
      </c>
      <c r="Q1657" s="12">
        <v>0</v>
      </c>
      <c r="R1657" s="12">
        <v>0</v>
      </c>
      <c r="T1657" s="12">
        <v>0</v>
      </c>
      <c r="U1657" s="12">
        <v>0</v>
      </c>
      <c r="W1657" s="12">
        <v>0</v>
      </c>
      <c r="X1657" s="12">
        <v>0</v>
      </c>
      <c r="Z1657" s="12">
        <v>0</v>
      </c>
      <c r="AA1657" s="12">
        <v>0</v>
      </c>
      <c r="AC1657" s="12">
        <v>0</v>
      </c>
      <c r="AD1657" s="12">
        <v>0</v>
      </c>
      <c r="AF1657" s="12">
        <v>0</v>
      </c>
      <c r="AG1657" s="12">
        <v>0</v>
      </c>
      <c r="AI1657" s="12">
        <v>0</v>
      </c>
      <c r="AJ1657" s="12">
        <v>0</v>
      </c>
      <c r="AL1657" s="12">
        <v>0</v>
      </c>
      <c r="AM1657" s="12">
        <v>0</v>
      </c>
      <c r="AO1657" s="12">
        <v>0</v>
      </c>
      <c r="AP1657" s="12">
        <v>0</v>
      </c>
      <c r="AR1657" s="12">
        <v>0</v>
      </c>
      <c r="AS1657" s="12">
        <v>0</v>
      </c>
      <c r="AU1657" s="12">
        <v>0</v>
      </c>
      <c r="AV1657" s="12">
        <v>0</v>
      </c>
      <c r="AX1657" s="12">
        <v>0</v>
      </c>
      <c r="AY1657" s="12">
        <v>0</v>
      </c>
    </row>
    <row r="1658" spans="2:51" x14ac:dyDescent="0.25">
      <c r="B1658" s="2">
        <v>0</v>
      </c>
      <c r="C1658" s="1">
        <v>0</v>
      </c>
      <c r="D1658" s="2">
        <v>0</v>
      </c>
      <c r="E1658" s="2">
        <v>0</v>
      </c>
      <c r="F1658" s="2">
        <v>0</v>
      </c>
      <c r="G1658" s="3">
        <v>0</v>
      </c>
      <c r="H1658" s="3">
        <v>0</v>
      </c>
      <c r="J1658" s="14">
        <v>0</v>
      </c>
      <c r="K1658" s="14">
        <v>0</v>
      </c>
      <c r="N1658" s="14">
        <v>0</v>
      </c>
      <c r="O1658" s="14">
        <v>0</v>
      </c>
      <c r="Q1658" s="12">
        <v>0</v>
      </c>
      <c r="R1658" s="12">
        <v>0</v>
      </c>
      <c r="T1658" s="12">
        <v>0</v>
      </c>
      <c r="U1658" s="12">
        <v>0</v>
      </c>
      <c r="W1658" s="12">
        <v>0</v>
      </c>
      <c r="X1658" s="12">
        <v>0</v>
      </c>
      <c r="Z1658" s="12">
        <v>0</v>
      </c>
      <c r="AA1658" s="12">
        <v>0</v>
      </c>
      <c r="AC1658" s="12">
        <v>0</v>
      </c>
      <c r="AD1658" s="12">
        <v>0</v>
      </c>
      <c r="AF1658" s="12">
        <v>0</v>
      </c>
      <c r="AG1658" s="12">
        <v>0</v>
      </c>
      <c r="AI1658" s="12">
        <v>0</v>
      </c>
      <c r="AJ1658" s="12">
        <v>0</v>
      </c>
      <c r="AL1658" s="12">
        <v>0</v>
      </c>
      <c r="AM1658" s="12">
        <v>0</v>
      </c>
      <c r="AO1658" s="12">
        <v>0</v>
      </c>
      <c r="AP1658" s="12">
        <v>0</v>
      </c>
      <c r="AR1658" s="12">
        <v>0</v>
      </c>
      <c r="AS1658" s="12">
        <v>0</v>
      </c>
      <c r="AU1658" s="12">
        <v>0</v>
      </c>
      <c r="AV1658" s="12">
        <v>0</v>
      </c>
      <c r="AX1658" s="12">
        <v>0</v>
      </c>
      <c r="AY1658" s="12">
        <v>0</v>
      </c>
    </row>
    <row r="1659" spans="2:51" x14ac:dyDescent="0.25">
      <c r="B1659" s="2">
        <v>0</v>
      </c>
      <c r="C1659" s="1">
        <v>0</v>
      </c>
      <c r="D1659" s="2">
        <v>0</v>
      </c>
      <c r="E1659" s="2">
        <v>0</v>
      </c>
      <c r="F1659" s="2">
        <v>0</v>
      </c>
      <c r="G1659" s="3">
        <v>0</v>
      </c>
      <c r="H1659" s="3">
        <v>0</v>
      </c>
      <c r="J1659" s="14">
        <v>0</v>
      </c>
      <c r="K1659" s="14">
        <v>0</v>
      </c>
      <c r="N1659" s="14">
        <v>0</v>
      </c>
      <c r="O1659" s="14">
        <v>0</v>
      </c>
      <c r="Q1659" s="12">
        <v>0</v>
      </c>
      <c r="R1659" s="12">
        <v>0</v>
      </c>
      <c r="T1659" s="12">
        <v>0</v>
      </c>
      <c r="U1659" s="12">
        <v>0</v>
      </c>
      <c r="W1659" s="12">
        <v>0</v>
      </c>
      <c r="X1659" s="12">
        <v>0</v>
      </c>
      <c r="Z1659" s="12">
        <v>0</v>
      </c>
      <c r="AA1659" s="12">
        <v>0</v>
      </c>
      <c r="AC1659" s="12">
        <v>0</v>
      </c>
      <c r="AD1659" s="12">
        <v>0</v>
      </c>
      <c r="AF1659" s="12">
        <v>0</v>
      </c>
      <c r="AG1659" s="12">
        <v>0</v>
      </c>
      <c r="AI1659" s="12">
        <v>0</v>
      </c>
      <c r="AJ1659" s="12">
        <v>0</v>
      </c>
      <c r="AL1659" s="12">
        <v>0</v>
      </c>
      <c r="AM1659" s="12">
        <v>0</v>
      </c>
      <c r="AO1659" s="12">
        <v>0</v>
      </c>
      <c r="AP1659" s="12">
        <v>0</v>
      </c>
      <c r="AR1659" s="12">
        <v>0</v>
      </c>
      <c r="AS1659" s="12">
        <v>0</v>
      </c>
      <c r="AU1659" s="12">
        <v>0</v>
      </c>
      <c r="AV1659" s="12">
        <v>0</v>
      </c>
      <c r="AX1659" s="12">
        <v>0</v>
      </c>
      <c r="AY1659" s="12">
        <v>0</v>
      </c>
    </row>
    <row r="1660" spans="2:51" x14ac:dyDescent="0.25">
      <c r="B1660" s="2">
        <v>0</v>
      </c>
      <c r="C1660" s="1">
        <v>0</v>
      </c>
      <c r="D1660" s="2">
        <v>0</v>
      </c>
      <c r="E1660" s="2">
        <v>0</v>
      </c>
      <c r="F1660" s="2">
        <v>0</v>
      </c>
      <c r="G1660" s="3">
        <v>0</v>
      </c>
      <c r="H1660" s="3">
        <v>0</v>
      </c>
      <c r="J1660" s="14">
        <v>0</v>
      </c>
      <c r="K1660" s="14">
        <v>0</v>
      </c>
      <c r="N1660" s="14">
        <v>0</v>
      </c>
      <c r="O1660" s="14">
        <v>0</v>
      </c>
      <c r="Q1660" s="12">
        <v>0</v>
      </c>
      <c r="R1660" s="12">
        <v>0</v>
      </c>
      <c r="T1660" s="12">
        <v>0</v>
      </c>
      <c r="U1660" s="12">
        <v>0</v>
      </c>
      <c r="W1660" s="12">
        <v>0</v>
      </c>
      <c r="X1660" s="12">
        <v>0</v>
      </c>
      <c r="Z1660" s="12">
        <v>0</v>
      </c>
      <c r="AA1660" s="12">
        <v>0</v>
      </c>
      <c r="AC1660" s="12">
        <v>0</v>
      </c>
      <c r="AD1660" s="12">
        <v>0</v>
      </c>
      <c r="AF1660" s="12">
        <v>0</v>
      </c>
      <c r="AG1660" s="12">
        <v>0</v>
      </c>
      <c r="AI1660" s="12">
        <v>0</v>
      </c>
      <c r="AJ1660" s="12">
        <v>0</v>
      </c>
      <c r="AL1660" s="12">
        <v>0</v>
      </c>
      <c r="AM1660" s="12">
        <v>0</v>
      </c>
      <c r="AO1660" s="12">
        <v>0</v>
      </c>
      <c r="AP1660" s="12">
        <v>0</v>
      </c>
      <c r="AR1660" s="12">
        <v>0</v>
      </c>
      <c r="AS1660" s="12">
        <v>0</v>
      </c>
      <c r="AU1660" s="12">
        <v>0</v>
      </c>
      <c r="AV1660" s="12">
        <v>0</v>
      </c>
      <c r="AX1660" s="12">
        <v>0</v>
      </c>
      <c r="AY1660" s="12">
        <v>0</v>
      </c>
    </row>
    <row r="1661" spans="2:51" x14ac:dyDescent="0.25">
      <c r="B1661" s="2">
        <v>0</v>
      </c>
      <c r="C1661" s="1">
        <v>0</v>
      </c>
      <c r="D1661" s="2">
        <v>0</v>
      </c>
      <c r="E1661" s="2">
        <v>0</v>
      </c>
      <c r="F1661" s="2">
        <v>0</v>
      </c>
      <c r="G1661" s="3">
        <v>0</v>
      </c>
      <c r="H1661" s="3">
        <v>0</v>
      </c>
      <c r="J1661" s="14">
        <v>0</v>
      </c>
      <c r="K1661" s="14">
        <v>0</v>
      </c>
      <c r="N1661" s="14">
        <v>0</v>
      </c>
      <c r="O1661" s="14">
        <v>0</v>
      </c>
      <c r="Q1661" s="12">
        <v>0</v>
      </c>
      <c r="R1661" s="12">
        <v>0</v>
      </c>
      <c r="T1661" s="12">
        <v>0</v>
      </c>
      <c r="U1661" s="12">
        <v>0</v>
      </c>
      <c r="W1661" s="12">
        <v>0</v>
      </c>
      <c r="X1661" s="12">
        <v>0</v>
      </c>
      <c r="Z1661" s="12">
        <v>0</v>
      </c>
      <c r="AA1661" s="12">
        <v>0</v>
      </c>
      <c r="AC1661" s="12">
        <v>0</v>
      </c>
      <c r="AD1661" s="12">
        <v>0</v>
      </c>
      <c r="AF1661" s="12">
        <v>0</v>
      </c>
      <c r="AG1661" s="12">
        <v>0</v>
      </c>
      <c r="AI1661" s="12">
        <v>0</v>
      </c>
      <c r="AJ1661" s="12">
        <v>0</v>
      </c>
      <c r="AL1661" s="12">
        <v>0</v>
      </c>
      <c r="AM1661" s="12">
        <v>0</v>
      </c>
      <c r="AO1661" s="12">
        <v>0</v>
      </c>
      <c r="AP1661" s="12">
        <v>0</v>
      </c>
      <c r="AR1661" s="12">
        <v>0</v>
      </c>
      <c r="AS1661" s="12">
        <v>0</v>
      </c>
      <c r="AU1661" s="12">
        <v>0</v>
      </c>
      <c r="AV1661" s="12">
        <v>0</v>
      </c>
      <c r="AX1661" s="12">
        <v>0</v>
      </c>
      <c r="AY1661" s="12">
        <v>0</v>
      </c>
    </row>
    <row r="1662" spans="2:51" x14ac:dyDescent="0.25">
      <c r="B1662" s="2">
        <v>0</v>
      </c>
      <c r="C1662" s="1">
        <v>0</v>
      </c>
      <c r="D1662" s="2">
        <v>0</v>
      </c>
      <c r="E1662" s="2">
        <v>0</v>
      </c>
      <c r="F1662" s="2">
        <v>0</v>
      </c>
      <c r="G1662" s="3">
        <v>0</v>
      </c>
      <c r="H1662" s="3">
        <v>0</v>
      </c>
      <c r="J1662" s="14">
        <v>0</v>
      </c>
      <c r="K1662" s="14">
        <v>0</v>
      </c>
      <c r="N1662" s="14">
        <v>0</v>
      </c>
      <c r="O1662" s="14">
        <v>0</v>
      </c>
      <c r="Q1662" s="12">
        <v>0</v>
      </c>
      <c r="R1662" s="12">
        <v>0</v>
      </c>
      <c r="T1662" s="12">
        <v>0</v>
      </c>
      <c r="U1662" s="12">
        <v>0</v>
      </c>
      <c r="W1662" s="12">
        <v>0</v>
      </c>
      <c r="X1662" s="12">
        <v>0</v>
      </c>
      <c r="Z1662" s="12">
        <v>0</v>
      </c>
      <c r="AA1662" s="12">
        <v>0</v>
      </c>
      <c r="AC1662" s="12">
        <v>0</v>
      </c>
      <c r="AD1662" s="12">
        <v>0</v>
      </c>
      <c r="AF1662" s="12">
        <v>0</v>
      </c>
      <c r="AG1662" s="12">
        <v>0</v>
      </c>
      <c r="AI1662" s="12">
        <v>0</v>
      </c>
      <c r="AJ1662" s="12">
        <v>0</v>
      </c>
      <c r="AL1662" s="12">
        <v>0</v>
      </c>
      <c r="AM1662" s="12">
        <v>0</v>
      </c>
      <c r="AO1662" s="12">
        <v>0</v>
      </c>
      <c r="AP1662" s="12">
        <v>0</v>
      </c>
      <c r="AR1662" s="12">
        <v>0</v>
      </c>
      <c r="AS1662" s="12">
        <v>0</v>
      </c>
      <c r="AU1662" s="12">
        <v>0</v>
      </c>
      <c r="AV1662" s="12">
        <v>0</v>
      </c>
      <c r="AX1662" s="12">
        <v>0</v>
      </c>
      <c r="AY1662" s="12">
        <v>0</v>
      </c>
    </row>
    <row r="1663" spans="2:51" x14ac:dyDescent="0.25">
      <c r="B1663" s="2">
        <v>0</v>
      </c>
      <c r="C1663" s="1">
        <v>0</v>
      </c>
      <c r="D1663" s="2">
        <v>0</v>
      </c>
      <c r="E1663" s="2">
        <v>0</v>
      </c>
      <c r="F1663" s="2">
        <v>0</v>
      </c>
      <c r="G1663" s="3">
        <v>0</v>
      </c>
      <c r="H1663" s="3">
        <v>0</v>
      </c>
      <c r="J1663" s="14">
        <v>0</v>
      </c>
      <c r="K1663" s="14">
        <v>0</v>
      </c>
      <c r="N1663" s="14">
        <v>0</v>
      </c>
      <c r="O1663" s="14">
        <v>0</v>
      </c>
      <c r="Q1663" s="12">
        <v>0</v>
      </c>
      <c r="R1663" s="12">
        <v>0</v>
      </c>
      <c r="T1663" s="12">
        <v>0</v>
      </c>
      <c r="U1663" s="12">
        <v>0</v>
      </c>
      <c r="W1663" s="12">
        <v>0</v>
      </c>
      <c r="X1663" s="12">
        <v>0</v>
      </c>
      <c r="Z1663" s="12">
        <v>0</v>
      </c>
      <c r="AA1663" s="12">
        <v>0</v>
      </c>
      <c r="AC1663" s="12">
        <v>0</v>
      </c>
      <c r="AD1663" s="12">
        <v>0</v>
      </c>
      <c r="AF1663" s="12">
        <v>0</v>
      </c>
      <c r="AG1663" s="12">
        <v>0</v>
      </c>
      <c r="AI1663" s="12">
        <v>0</v>
      </c>
      <c r="AJ1663" s="12">
        <v>0</v>
      </c>
      <c r="AL1663" s="12">
        <v>0</v>
      </c>
      <c r="AM1663" s="12">
        <v>0</v>
      </c>
      <c r="AO1663" s="12">
        <v>0</v>
      </c>
      <c r="AP1663" s="12">
        <v>0</v>
      </c>
      <c r="AR1663" s="12">
        <v>0</v>
      </c>
      <c r="AS1663" s="12">
        <v>0</v>
      </c>
      <c r="AU1663" s="12">
        <v>0</v>
      </c>
      <c r="AV1663" s="12">
        <v>0</v>
      </c>
      <c r="AX1663" s="12">
        <v>0</v>
      </c>
      <c r="AY1663" s="12">
        <v>0</v>
      </c>
    </row>
    <row r="1664" spans="2:51" x14ac:dyDescent="0.25">
      <c r="B1664" s="2">
        <v>0</v>
      </c>
      <c r="C1664" s="1">
        <v>0</v>
      </c>
      <c r="D1664" s="2">
        <v>0</v>
      </c>
      <c r="E1664" s="2">
        <v>0</v>
      </c>
      <c r="F1664" s="2">
        <v>0</v>
      </c>
      <c r="G1664" s="3">
        <v>0</v>
      </c>
      <c r="H1664" s="3">
        <v>0</v>
      </c>
      <c r="J1664" s="14">
        <v>0</v>
      </c>
      <c r="K1664" s="14">
        <v>0</v>
      </c>
      <c r="N1664" s="14">
        <v>0</v>
      </c>
      <c r="O1664" s="14">
        <v>0</v>
      </c>
      <c r="Q1664" s="12">
        <v>0</v>
      </c>
      <c r="R1664" s="12">
        <v>0</v>
      </c>
      <c r="T1664" s="12">
        <v>0</v>
      </c>
      <c r="U1664" s="12">
        <v>0</v>
      </c>
      <c r="W1664" s="12">
        <v>0</v>
      </c>
      <c r="X1664" s="12">
        <v>0</v>
      </c>
      <c r="Z1664" s="12">
        <v>0</v>
      </c>
      <c r="AA1664" s="12">
        <v>0</v>
      </c>
      <c r="AC1664" s="12">
        <v>0</v>
      </c>
      <c r="AD1664" s="12">
        <v>0</v>
      </c>
      <c r="AF1664" s="12">
        <v>0</v>
      </c>
      <c r="AG1664" s="12">
        <v>0</v>
      </c>
      <c r="AI1664" s="12">
        <v>0</v>
      </c>
      <c r="AJ1664" s="12">
        <v>0</v>
      </c>
      <c r="AL1664" s="12">
        <v>0</v>
      </c>
      <c r="AM1664" s="12">
        <v>0</v>
      </c>
      <c r="AO1664" s="12">
        <v>0</v>
      </c>
      <c r="AP1664" s="12">
        <v>0</v>
      </c>
      <c r="AR1664" s="12">
        <v>0</v>
      </c>
      <c r="AS1664" s="12">
        <v>0</v>
      </c>
      <c r="AU1664" s="12">
        <v>0</v>
      </c>
      <c r="AV1664" s="12">
        <v>0</v>
      </c>
      <c r="AX1664" s="12">
        <v>0</v>
      </c>
      <c r="AY1664" s="12">
        <v>0</v>
      </c>
    </row>
    <row r="1665" spans="2:51" x14ac:dyDescent="0.25">
      <c r="B1665" s="2">
        <v>0</v>
      </c>
      <c r="C1665" s="1">
        <v>0</v>
      </c>
      <c r="D1665" s="2">
        <v>0</v>
      </c>
      <c r="E1665" s="2">
        <v>0</v>
      </c>
      <c r="F1665" s="2">
        <v>0</v>
      </c>
      <c r="G1665" s="3">
        <v>0</v>
      </c>
      <c r="H1665" s="3">
        <v>0</v>
      </c>
      <c r="J1665" s="14">
        <v>0</v>
      </c>
      <c r="K1665" s="14">
        <v>0</v>
      </c>
      <c r="N1665" s="14">
        <v>0</v>
      </c>
      <c r="O1665" s="14">
        <v>0</v>
      </c>
      <c r="Q1665" s="12">
        <v>0</v>
      </c>
      <c r="R1665" s="12">
        <v>0</v>
      </c>
      <c r="T1665" s="12">
        <v>0</v>
      </c>
      <c r="U1665" s="12">
        <v>0</v>
      </c>
      <c r="W1665" s="12">
        <v>0</v>
      </c>
      <c r="X1665" s="12">
        <v>0</v>
      </c>
      <c r="Z1665" s="12">
        <v>0</v>
      </c>
      <c r="AA1665" s="12">
        <v>0</v>
      </c>
      <c r="AC1665" s="12">
        <v>0</v>
      </c>
      <c r="AD1665" s="12">
        <v>0</v>
      </c>
      <c r="AF1665" s="12">
        <v>0</v>
      </c>
      <c r="AG1665" s="12">
        <v>0</v>
      </c>
      <c r="AI1665" s="12">
        <v>0</v>
      </c>
      <c r="AJ1665" s="12">
        <v>0</v>
      </c>
      <c r="AL1665" s="12">
        <v>0</v>
      </c>
      <c r="AM1665" s="12">
        <v>0</v>
      </c>
      <c r="AO1665" s="12">
        <v>0</v>
      </c>
      <c r="AP1665" s="12">
        <v>0</v>
      </c>
      <c r="AR1665" s="12">
        <v>0</v>
      </c>
      <c r="AS1665" s="12">
        <v>0</v>
      </c>
      <c r="AU1665" s="12">
        <v>0</v>
      </c>
      <c r="AV1665" s="12">
        <v>0</v>
      </c>
      <c r="AX1665" s="12">
        <v>0</v>
      </c>
      <c r="AY1665" s="12">
        <v>0</v>
      </c>
    </row>
    <row r="1666" spans="2:51" x14ac:dyDescent="0.25">
      <c r="B1666" s="2">
        <v>0</v>
      </c>
      <c r="C1666" s="1">
        <v>0</v>
      </c>
      <c r="D1666" s="2">
        <v>0</v>
      </c>
      <c r="E1666" s="2">
        <v>0</v>
      </c>
      <c r="F1666" s="2">
        <v>0</v>
      </c>
      <c r="G1666" s="3">
        <v>0</v>
      </c>
      <c r="H1666" s="3">
        <v>0</v>
      </c>
      <c r="J1666" s="14">
        <v>0</v>
      </c>
      <c r="K1666" s="14">
        <v>0</v>
      </c>
      <c r="N1666" s="14">
        <v>0</v>
      </c>
      <c r="O1666" s="14">
        <v>0</v>
      </c>
      <c r="Q1666" s="12">
        <v>0</v>
      </c>
      <c r="R1666" s="12">
        <v>0</v>
      </c>
      <c r="T1666" s="12">
        <v>0</v>
      </c>
      <c r="U1666" s="12">
        <v>0</v>
      </c>
      <c r="W1666" s="12">
        <v>0</v>
      </c>
      <c r="X1666" s="12">
        <v>0</v>
      </c>
      <c r="Z1666" s="12">
        <v>0</v>
      </c>
      <c r="AA1666" s="12">
        <v>0</v>
      </c>
      <c r="AC1666" s="12">
        <v>0</v>
      </c>
      <c r="AD1666" s="12">
        <v>0</v>
      </c>
      <c r="AF1666" s="12">
        <v>0</v>
      </c>
      <c r="AG1666" s="12">
        <v>0</v>
      </c>
      <c r="AI1666" s="12">
        <v>0</v>
      </c>
      <c r="AJ1666" s="12">
        <v>0</v>
      </c>
      <c r="AL1666" s="12">
        <v>0</v>
      </c>
      <c r="AM1666" s="12">
        <v>0</v>
      </c>
      <c r="AO1666" s="12">
        <v>0</v>
      </c>
      <c r="AP1666" s="12">
        <v>0</v>
      </c>
      <c r="AR1666" s="12">
        <v>0</v>
      </c>
      <c r="AS1666" s="12">
        <v>0</v>
      </c>
      <c r="AU1666" s="12">
        <v>0</v>
      </c>
      <c r="AV1666" s="12">
        <v>0</v>
      </c>
      <c r="AX1666" s="12">
        <v>0</v>
      </c>
      <c r="AY1666" s="12">
        <v>0</v>
      </c>
    </row>
    <row r="1667" spans="2:51" x14ac:dyDescent="0.25">
      <c r="B1667" s="2">
        <v>0</v>
      </c>
      <c r="C1667" s="1">
        <v>0</v>
      </c>
      <c r="D1667" s="2">
        <v>0</v>
      </c>
      <c r="E1667" s="2">
        <v>0</v>
      </c>
      <c r="F1667" s="2">
        <v>0</v>
      </c>
      <c r="G1667" s="3">
        <v>0</v>
      </c>
      <c r="H1667" s="3">
        <v>0</v>
      </c>
      <c r="J1667" s="14">
        <v>0</v>
      </c>
      <c r="K1667" s="14">
        <v>0</v>
      </c>
      <c r="N1667" s="14">
        <v>0</v>
      </c>
      <c r="O1667" s="14">
        <v>0</v>
      </c>
      <c r="Q1667" s="12">
        <v>0</v>
      </c>
      <c r="R1667" s="12">
        <v>0</v>
      </c>
      <c r="T1667" s="12">
        <v>0</v>
      </c>
      <c r="U1667" s="12">
        <v>0</v>
      </c>
      <c r="W1667" s="12">
        <v>0</v>
      </c>
      <c r="X1667" s="12">
        <v>0</v>
      </c>
      <c r="Z1667" s="12">
        <v>0</v>
      </c>
      <c r="AA1667" s="12">
        <v>0</v>
      </c>
      <c r="AC1667" s="12">
        <v>0</v>
      </c>
      <c r="AD1667" s="12">
        <v>0</v>
      </c>
      <c r="AF1667" s="12">
        <v>0</v>
      </c>
      <c r="AG1667" s="12">
        <v>0</v>
      </c>
      <c r="AI1667" s="12">
        <v>0</v>
      </c>
      <c r="AJ1667" s="12">
        <v>0</v>
      </c>
      <c r="AL1667" s="12">
        <v>0</v>
      </c>
      <c r="AM1667" s="12">
        <v>0</v>
      </c>
      <c r="AO1667" s="12">
        <v>0</v>
      </c>
      <c r="AP1667" s="12">
        <v>0</v>
      </c>
      <c r="AR1667" s="12">
        <v>0</v>
      </c>
      <c r="AS1667" s="12">
        <v>0</v>
      </c>
      <c r="AU1667" s="12">
        <v>0</v>
      </c>
      <c r="AV1667" s="12">
        <v>0</v>
      </c>
      <c r="AX1667" s="12">
        <v>0</v>
      </c>
      <c r="AY1667" s="12">
        <v>0</v>
      </c>
    </row>
    <row r="1668" spans="2:51" x14ac:dyDescent="0.25">
      <c r="B1668" s="2">
        <v>0</v>
      </c>
      <c r="C1668" s="1">
        <v>0</v>
      </c>
      <c r="D1668" s="2">
        <v>0</v>
      </c>
      <c r="E1668" s="2">
        <v>0</v>
      </c>
      <c r="F1668" s="2">
        <v>0</v>
      </c>
      <c r="G1668" s="3">
        <v>0</v>
      </c>
      <c r="H1668" s="3">
        <v>0</v>
      </c>
      <c r="J1668" s="14">
        <v>0</v>
      </c>
      <c r="K1668" s="14">
        <v>0</v>
      </c>
      <c r="N1668" s="14">
        <v>0</v>
      </c>
      <c r="O1668" s="14">
        <v>0</v>
      </c>
      <c r="Q1668" s="12">
        <v>0</v>
      </c>
      <c r="R1668" s="12">
        <v>0</v>
      </c>
      <c r="T1668" s="12">
        <v>0</v>
      </c>
      <c r="U1668" s="12">
        <v>0</v>
      </c>
      <c r="W1668" s="12">
        <v>0</v>
      </c>
      <c r="X1668" s="12">
        <v>0</v>
      </c>
      <c r="Z1668" s="12">
        <v>0</v>
      </c>
      <c r="AA1668" s="12">
        <v>0</v>
      </c>
      <c r="AC1668" s="12">
        <v>0</v>
      </c>
      <c r="AD1668" s="12">
        <v>0</v>
      </c>
      <c r="AF1668" s="12">
        <v>0</v>
      </c>
      <c r="AG1668" s="12">
        <v>0</v>
      </c>
      <c r="AI1668" s="12">
        <v>0</v>
      </c>
      <c r="AJ1668" s="12">
        <v>0</v>
      </c>
      <c r="AL1668" s="12">
        <v>0</v>
      </c>
      <c r="AM1668" s="12">
        <v>0</v>
      </c>
      <c r="AO1668" s="12">
        <v>0</v>
      </c>
      <c r="AP1668" s="12">
        <v>0</v>
      </c>
      <c r="AR1668" s="12">
        <v>0</v>
      </c>
      <c r="AS1668" s="12">
        <v>0</v>
      </c>
      <c r="AU1668" s="12">
        <v>0</v>
      </c>
      <c r="AV1668" s="12">
        <v>0</v>
      </c>
      <c r="AX1668" s="12">
        <v>0</v>
      </c>
      <c r="AY1668" s="12">
        <v>0</v>
      </c>
    </row>
    <row r="1669" spans="2:51" x14ac:dyDescent="0.25">
      <c r="B1669" s="2">
        <v>0</v>
      </c>
      <c r="C1669" s="1">
        <v>0</v>
      </c>
      <c r="D1669" s="2">
        <v>0</v>
      </c>
      <c r="E1669" s="2">
        <v>0</v>
      </c>
      <c r="F1669" s="2">
        <v>0</v>
      </c>
      <c r="G1669" s="3">
        <v>0</v>
      </c>
      <c r="H1669" s="3">
        <v>0</v>
      </c>
      <c r="J1669" s="14">
        <v>0</v>
      </c>
      <c r="K1669" s="14">
        <v>0</v>
      </c>
      <c r="N1669" s="14">
        <v>0</v>
      </c>
      <c r="O1669" s="14">
        <v>0</v>
      </c>
      <c r="Q1669" s="12">
        <v>0</v>
      </c>
      <c r="R1669" s="12">
        <v>0</v>
      </c>
      <c r="T1669" s="12">
        <v>0</v>
      </c>
      <c r="U1669" s="12">
        <v>0</v>
      </c>
      <c r="W1669" s="12">
        <v>0</v>
      </c>
      <c r="X1669" s="12">
        <v>0</v>
      </c>
      <c r="Z1669" s="12">
        <v>0</v>
      </c>
      <c r="AA1669" s="12">
        <v>0</v>
      </c>
      <c r="AC1669" s="12">
        <v>0</v>
      </c>
      <c r="AD1669" s="12">
        <v>0</v>
      </c>
      <c r="AF1669" s="12">
        <v>0</v>
      </c>
      <c r="AG1669" s="12">
        <v>0</v>
      </c>
      <c r="AI1669" s="12">
        <v>0</v>
      </c>
      <c r="AJ1669" s="12">
        <v>0</v>
      </c>
      <c r="AL1669" s="12">
        <v>0</v>
      </c>
      <c r="AM1669" s="12">
        <v>0</v>
      </c>
      <c r="AO1669" s="12">
        <v>0</v>
      </c>
      <c r="AP1669" s="12">
        <v>0</v>
      </c>
      <c r="AR1669" s="12">
        <v>0</v>
      </c>
      <c r="AS1669" s="12">
        <v>0</v>
      </c>
      <c r="AU1669" s="12">
        <v>0</v>
      </c>
      <c r="AV1669" s="12">
        <v>0</v>
      </c>
      <c r="AX1669" s="12">
        <v>0</v>
      </c>
      <c r="AY1669" s="12">
        <v>0</v>
      </c>
    </row>
    <row r="1670" spans="2:51" x14ac:dyDescent="0.25">
      <c r="B1670" s="2">
        <v>0</v>
      </c>
      <c r="C1670" s="1">
        <v>0</v>
      </c>
      <c r="D1670" s="2">
        <v>0</v>
      </c>
      <c r="E1670" s="2">
        <v>0</v>
      </c>
      <c r="F1670" s="2">
        <v>0</v>
      </c>
      <c r="G1670" s="3">
        <v>0</v>
      </c>
      <c r="H1670" s="3">
        <v>0</v>
      </c>
      <c r="J1670" s="14">
        <v>0</v>
      </c>
      <c r="K1670" s="14">
        <v>0</v>
      </c>
      <c r="N1670" s="14">
        <v>0</v>
      </c>
      <c r="O1670" s="14">
        <v>0</v>
      </c>
      <c r="Q1670" s="12">
        <v>0</v>
      </c>
      <c r="R1670" s="12">
        <v>0</v>
      </c>
      <c r="T1670" s="12">
        <v>0</v>
      </c>
      <c r="U1670" s="12">
        <v>0</v>
      </c>
      <c r="W1670" s="12">
        <v>0</v>
      </c>
      <c r="X1670" s="12">
        <v>0</v>
      </c>
      <c r="Z1670" s="12">
        <v>0</v>
      </c>
      <c r="AA1670" s="12">
        <v>0</v>
      </c>
      <c r="AC1670" s="12">
        <v>0</v>
      </c>
      <c r="AD1670" s="12">
        <v>0</v>
      </c>
      <c r="AF1670" s="12">
        <v>0</v>
      </c>
      <c r="AG1670" s="12">
        <v>0</v>
      </c>
      <c r="AI1670" s="12">
        <v>0</v>
      </c>
      <c r="AJ1670" s="12">
        <v>0</v>
      </c>
      <c r="AL1670" s="12">
        <v>0</v>
      </c>
      <c r="AM1670" s="12">
        <v>0</v>
      </c>
      <c r="AO1670" s="12">
        <v>0</v>
      </c>
      <c r="AP1670" s="12">
        <v>0</v>
      </c>
      <c r="AR1670" s="12">
        <v>0</v>
      </c>
      <c r="AS1670" s="12">
        <v>0</v>
      </c>
      <c r="AU1670" s="12">
        <v>0</v>
      </c>
      <c r="AV1670" s="12">
        <v>0</v>
      </c>
      <c r="AX1670" s="12">
        <v>0</v>
      </c>
      <c r="AY1670" s="12">
        <v>0</v>
      </c>
    </row>
    <row r="1671" spans="2:51" x14ac:dyDescent="0.25">
      <c r="B1671" s="2">
        <v>0</v>
      </c>
      <c r="C1671" s="1">
        <v>0</v>
      </c>
      <c r="D1671" s="2">
        <v>0</v>
      </c>
      <c r="E1671" s="2">
        <v>0</v>
      </c>
      <c r="F1671" s="2">
        <v>0</v>
      </c>
      <c r="G1671" s="3">
        <v>0</v>
      </c>
      <c r="H1671" s="3">
        <v>0</v>
      </c>
      <c r="J1671" s="14">
        <v>0</v>
      </c>
      <c r="K1671" s="14">
        <v>0</v>
      </c>
      <c r="N1671" s="14">
        <v>0</v>
      </c>
      <c r="O1671" s="14">
        <v>0</v>
      </c>
      <c r="Q1671" s="12">
        <v>0</v>
      </c>
      <c r="R1671" s="12">
        <v>0</v>
      </c>
      <c r="T1671" s="12">
        <v>0</v>
      </c>
      <c r="U1671" s="12">
        <v>0</v>
      </c>
      <c r="W1671" s="12">
        <v>0</v>
      </c>
      <c r="X1671" s="12">
        <v>0</v>
      </c>
      <c r="Z1671" s="12">
        <v>0</v>
      </c>
      <c r="AA1671" s="12">
        <v>0</v>
      </c>
      <c r="AC1671" s="12">
        <v>0</v>
      </c>
      <c r="AD1671" s="12">
        <v>0</v>
      </c>
      <c r="AF1671" s="12">
        <v>0</v>
      </c>
      <c r="AG1671" s="12">
        <v>0</v>
      </c>
      <c r="AI1671" s="12">
        <v>0</v>
      </c>
      <c r="AJ1671" s="12">
        <v>0</v>
      </c>
      <c r="AL1671" s="12">
        <v>0</v>
      </c>
      <c r="AM1671" s="12">
        <v>0</v>
      </c>
      <c r="AO1671" s="12">
        <v>0</v>
      </c>
      <c r="AP1671" s="12">
        <v>0</v>
      </c>
      <c r="AR1671" s="12">
        <v>0</v>
      </c>
      <c r="AS1671" s="12">
        <v>0</v>
      </c>
      <c r="AU1671" s="12">
        <v>0</v>
      </c>
      <c r="AV1671" s="12">
        <v>0</v>
      </c>
      <c r="AX1671" s="12">
        <v>0</v>
      </c>
      <c r="AY1671" s="12">
        <v>0</v>
      </c>
    </row>
    <row r="1672" spans="2:51" x14ac:dyDescent="0.25">
      <c r="B1672" s="2">
        <v>0</v>
      </c>
      <c r="C1672" s="1">
        <v>0</v>
      </c>
      <c r="D1672" s="2">
        <v>0</v>
      </c>
      <c r="E1672" s="2">
        <v>0</v>
      </c>
      <c r="F1672" s="2">
        <v>0</v>
      </c>
      <c r="G1672" s="3">
        <v>0</v>
      </c>
      <c r="H1672" s="3">
        <v>0</v>
      </c>
      <c r="J1672" s="14">
        <v>0</v>
      </c>
      <c r="K1672" s="14">
        <v>0</v>
      </c>
      <c r="N1672" s="14">
        <v>0</v>
      </c>
      <c r="O1672" s="14">
        <v>0</v>
      </c>
      <c r="Q1672" s="12">
        <v>0</v>
      </c>
      <c r="R1672" s="12">
        <v>0</v>
      </c>
      <c r="T1672" s="12">
        <v>0</v>
      </c>
      <c r="U1672" s="12">
        <v>0</v>
      </c>
      <c r="W1672" s="12">
        <v>0</v>
      </c>
      <c r="X1672" s="12">
        <v>0</v>
      </c>
      <c r="Z1672" s="12">
        <v>0</v>
      </c>
      <c r="AA1672" s="12">
        <v>0</v>
      </c>
      <c r="AC1672" s="12">
        <v>0</v>
      </c>
      <c r="AD1672" s="12">
        <v>0</v>
      </c>
      <c r="AF1672" s="12">
        <v>0</v>
      </c>
      <c r="AG1672" s="12">
        <v>0</v>
      </c>
      <c r="AI1672" s="12">
        <v>0</v>
      </c>
      <c r="AJ1672" s="12">
        <v>0</v>
      </c>
      <c r="AL1672" s="12">
        <v>0</v>
      </c>
      <c r="AM1672" s="12">
        <v>0</v>
      </c>
      <c r="AO1672" s="12">
        <v>0</v>
      </c>
      <c r="AP1672" s="12">
        <v>0</v>
      </c>
      <c r="AR1672" s="12">
        <v>0</v>
      </c>
      <c r="AS1672" s="12">
        <v>0</v>
      </c>
      <c r="AU1672" s="12">
        <v>0</v>
      </c>
      <c r="AV1672" s="12">
        <v>0</v>
      </c>
      <c r="AX1672" s="12">
        <v>0</v>
      </c>
      <c r="AY1672" s="12">
        <v>0</v>
      </c>
    </row>
    <row r="1673" spans="2:51" x14ac:dyDescent="0.25">
      <c r="B1673" s="2">
        <v>0</v>
      </c>
      <c r="C1673" s="1">
        <v>0</v>
      </c>
      <c r="D1673" s="2">
        <v>0</v>
      </c>
      <c r="E1673" s="2">
        <v>0</v>
      </c>
      <c r="F1673" s="2">
        <v>0</v>
      </c>
      <c r="G1673" s="3">
        <v>0</v>
      </c>
      <c r="H1673" s="3">
        <v>0</v>
      </c>
      <c r="J1673" s="14">
        <v>0</v>
      </c>
      <c r="K1673" s="14">
        <v>0</v>
      </c>
      <c r="N1673" s="14">
        <v>0</v>
      </c>
      <c r="O1673" s="14">
        <v>0</v>
      </c>
      <c r="Q1673" s="12">
        <v>0</v>
      </c>
      <c r="R1673" s="12">
        <v>0</v>
      </c>
      <c r="T1673" s="12">
        <v>0</v>
      </c>
      <c r="U1673" s="12">
        <v>0</v>
      </c>
      <c r="W1673" s="12">
        <v>0</v>
      </c>
      <c r="X1673" s="12">
        <v>0</v>
      </c>
      <c r="Z1673" s="12">
        <v>0</v>
      </c>
      <c r="AA1673" s="12">
        <v>0</v>
      </c>
      <c r="AC1673" s="12">
        <v>0</v>
      </c>
      <c r="AD1673" s="12">
        <v>0</v>
      </c>
      <c r="AF1673" s="12">
        <v>0</v>
      </c>
      <c r="AG1673" s="12">
        <v>0</v>
      </c>
      <c r="AI1673" s="12">
        <v>0</v>
      </c>
      <c r="AJ1673" s="12">
        <v>0</v>
      </c>
      <c r="AL1673" s="12">
        <v>0</v>
      </c>
      <c r="AM1673" s="12">
        <v>0</v>
      </c>
      <c r="AO1673" s="12">
        <v>0</v>
      </c>
      <c r="AP1673" s="12">
        <v>0</v>
      </c>
      <c r="AR1673" s="12">
        <v>0</v>
      </c>
      <c r="AS1673" s="12">
        <v>0</v>
      </c>
      <c r="AU1673" s="12">
        <v>0</v>
      </c>
      <c r="AV1673" s="12">
        <v>0</v>
      </c>
      <c r="AX1673" s="12">
        <v>0</v>
      </c>
      <c r="AY1673" s="12">
        <v>0</v>
      </c>
    </row>
    <row r="1674" spans="2:51" x14ac:dyDescent="0.25">
      <c r="B1674" s="2">
        <v>0</v>
      </c>
      <c r="C1674" s="1">
        <v>0</v>
      </c>
      <c r="D1674" s="2">
        <v>0</v>
      </c>
      <c r="E1674" s="2">
        <v>0</v>
      </c>
      <c r="F1674" s="2">
        <v>0</v>
      </c>
      <c r="G1674" s="3">
        <v>0</v>
      </c>
      <c r="H1674" s="3">
        <v>0</v>
      </c>
      <c r="J1674" s="14">
        <v>0</v>
      </c>
      <c r="K1674" s="14">
        <v>0</v>
      </c>
      <c r="N1674" s="14">
        <v>0</v>
      </c>
      <c r="O1674" s="14">
        <v>0</v>
      </c>
      <c r="Q1674" s="12">
        <v>0</v>
      </c>
      <c r="R1674" s="12">
        <v>0</v>
      </c>
      <c r="T1674" s="12">
        <v>0</v>
      </c>
      <c r="U1674" s="12">
        <v>0</v>
      </c>
      <c r="W1674" s="12">
        <v>0</v>
      </c>
      <c r="X1674" s="12">
        <v>0</v>
      </c>
      <c r="Z1674" s="12">
        <v>0</v>
      </c>
      <c r="AA1674" s="12">
        <v>0</v>
      </c>
      <c r="AC1674" s="12">
        <v>0</v>
      </c>
      <c r="AD1674" s="12">
        <v>0</v>
      </c>
      <c r="AF1674" s="12">
        <v>0</v>
      </c>
      <c r="AG1674" s="12">
        <v>0</v>
      </c>
      <c r="AI1674" s="12">
        <v>0</v>
      </c>
      <c r="AJ1674" s="12">
        <v>0</v>
      </c>
      <c r="AL1674" s="12">
        <v>0</v>
      </c>
      <c r="AM1674" s="12">
        <v>0</v>
      </c>
      <c r="AO1674" s="12">
        <v>0</v>
      </c>
      <c r="AP1674" s="12">
        <v>0</v>
      </c>
      <c r="AR1674" s="12">
        <v>0</v>
      </c>
      <c r="AS1674" s="12">
        <v>0</v>
      </c>
      <c r="AU1674" s="12">
        <v>0</v>
      </c>
      <c r="AV1674" s="12">
        <v>0</v>
      </c>
      <c r="AX1674" s="12">
        <v>0</v>
      </c>
      <c r="AY1674" s="12">
        <v>0</v>
      </c>
    </row>
    <row r="1675" spans="2:51" x14ac:dyDescent="0.25">
      <c r="B1675" s="2">
        <v>0</v>
      </c>
      <c r="C1675" s="1">
        <v>0</v>
      </c>
      <c r="D1675" s="2">
        <v>0</v>
      </c>
      <c r="E1675" s="2">
        <v>0</v>
      </c>
      <c r="F1675" s="2">
        <v>0</v>
      </c>
      <c r="G1675" s="3">
        <v>0</v>
      </c>
      <c r="H1675" s="3">
        <v>0</v>
      </c>
      <c r="J1675" s="14">
        <v>0</v>
      </c>
      <c r="K1675" s="14">
        <v>0</v>
      </c>
      <c r="N1675" s="14">
        <v>0</v>
      </c>
      <c r="O1675" s="14">
        <v>0</v>
      </c>
      <c r="Q1675" s="12">
        <v>0</v>
      </c>
      <c r="R1675" s="12">
        <v>0</v>
      </c>
      <c r="T1675" s="12">
        <v>0</v>
      </c>
      <c r="U1675" s="12">
        <v>0</v>
      </c>
      <c r="W1675" s="12">
        <v>0</v>
      </c>
      <c r="X1675" s="12">
        <v>0</v>
      </c>
      <c r="Z1675" s="12">
        <v>0</v>
      </c>
      <c r="AA1675" s="12">
        <v>0</v>
      </c>
      <c r="AC1675" s="12">
        <v>0</v>
      </c>
      <c r="AD1675" s="12">
        <v>0</v>
      </c>
      <c r="AF1675" s="12">
        <v>0</v>
      </c>
      <c r="AG1675" s="12">
        <v>0</v>
      </c>
      <c r="AI1675" s="12">
        <v>0</v>
      </c>
      <c r="AJ1675" s="12">
        <v>0</v>
      </c>
      <c r="AL1675" s="12">
        <v>0</v>
      </c>
      <c r="AM1675" s="12">
        <v>0</v>
      </c>
      <c r="AO1675" s="12">
        <v>0</v>
      </c>
      <c r="AP1675" s="12">
        <v>0</v>
      </c>
      <c r="AR1675" s="12">
        <v>0</v>
      </c>
      <c r="AS1675" s="12">
        <v>0</v>
      </c>
      <c r="AU1675" s="12">
        <v>0</v>
      </c>
      <c r="AV1675" s="12">
        <v>0</v>
      </c>
      <c r="AX1675" s="12">
        <v>0</v>
      </c>
      <c r="AY1675" s="12">
        <v>0</v>
      </c>
    </row>
    <row r="1676" spans="2:51" x14ac:dyDescent="0.25">
      <c r="B1676" s="2">
        <v>0</v>
      </c>
      <c r="C1676" s="1">
        <v>0</v>
      </c>
      <c r="D1676" s="2">
        <v>0</v>
      </c>
      <c r="E1676" s="2">
        <v>0</v>
      </c>
      <c r="F1676" s="2">
        <v>0</v>
      </c>
      <c r="G1676" s="3">
        <v>0</v>
      </c>
      <c r="H1676" s="3">
        <v>0</v>
      </c>
      <c r="J1676" s="14">
        <v>0</v>
      </c>
      <c r="K1676" s="14">
        <v>0</v>
      </c>
      <c r="N1676" s="14">
        <v>0</v>
      </c>
      <c r="O1676" s="14">
        <v>0</v>
      </c>
      <c r="Q1676" s="12">
        <v>0</v>
      </c>
      <c r="R1676" s="12">
        <v>0</v>
      </c>
      <c r="T1676" s="12">
        <v>0</v>
      </c>
      <c r="U1676" s="12">
        <v>0</v>
      </c>
      <c r="W1676" s="12">
        <v>0</v>
      </c>
      <c r="X1676" s="12">
        <v>0</v>
      </c>
      <c r="Z1676" s="12">
        <v>0</v>
      </c>
      <c r="AA1676" s="12">
        <v>0</v>
      </c>
      <c r="AC1676" s="12">
        <v>0</v>
      </c>
      <c r="AD1676" s="12">
        <v>0</v>
      </c>
      <c r="AF1676" s="12">
        <v>0</v>
      </c>
      <c r="AG1676" s="12">
        <v>0</v>
      </c>
      <c r="AI1676" s="12">
        <v>0</v>
      </c>
      <c r="AJ1676" s="12">
        <v>0</v>
      </c>
      <c r="AL1676" s="12">
        <v>0</v>
      </c>
      <c r="AM1676" s="12">
        <v>0</v>
      </c>
      <c r="AO1676" s="12">
        <v>0</v>
      </c>
      <c r="AP1676" s="12">
        <v>0</v>
      </c>
      <c r="AR1676" s="12">
        <v>0</v>
      </c>
      <c r="AS1676" s="12">
        <v>0</v>
      </c>
      <c r="AU1676" s="12">
        <v>0</v>
      </c>
      <c r="AV1676" s="12">
        <v>0</v>
      </c>
      <c r="AX1676" s="12">
        <v>0</v>
      </c>
      <c r="AY1676" s="12">
        <v>0</v>
      </c>
    </row>
    <row r="1677" spans="2:51" x14ac:dyDescent="0.25">
      <c r="B1677" s="2">
        <v>0</v>
      </c>
      <c r="C1677" s="1">
        <v>0</v>
      </c>
      <c r="D1677" s="2">
        <v>0</v>
      </c>
      <c r="E1677" s="2">
        <v>0</v>
      </c>
      <c r="F1677" s="2">
        <v>0</v>
      </c>
      <c r="G1677" s="3">
        <v>0</v>
      </c>
      <c r="H1677" s="3">
        <v>0</v>
      </c>
      <c r="J1677" s="14">
        <v>0</v>
      </c>
      <c r="K1677" s="14">
        <v>0</v>
      </c>
      <c r="N1677" s="14">
        <v>0</v>
      </c>
      <c r="O1677" s="14">
        <v>0</v>
      </c>
      <c r="Q1677" s="12">
        <v>0</v>
      </c>
      <c r="R1677" s="12">
        <v>0</v>
      </c>
      <c r="T1677" s="12">
        <v>0</v>
      </c>
      <c r="U1677" s="12">
        <v>0</v>
      </c>
      <c r="W1677" s="12">
        <v>0</v>
      </c>
      <c r="X1677" s="12">
        <v>0</v>
      </c>
      <c r="Z1677" s="12">
        <v>0</v>
      </c>
      <c r="AA1677" s="12">
        <v>0</v>
      </c>
      <c r="AC1677" s="12">
        <v>0</v>
      </c>
      <c r="AD1677" s="12">
        <v>0</v>
      </c>
      <c r="AF1677" s="12">
        <v>0</v>
      </c>
      <c r="AG1677" s="12">
        <v>0</v>
      </c>
      <c r="AI1677" s="12">
        <v>0</v>
      </c>
      <c r="AJ1677" s="12">
        <v>0</v>
      </c>
      <c r="AL1677" s="12">
        <v>0</v>
      </c>
      <c r="AM1677" s="12">
        <v>0</v>
      </c>
      <c r="AO1677" s="12">
        <v>0</v>
      </c>
      <c r="AP1677" s="12">
        <v>0</v>
      </c>
      <c r="AR1677" s="12">
        <v>0</v>
      </c>
      <c r="AS1677" s="12">
        <v>0</v>
      </c>
      <c r="AU1677" s="12">
        <v>0</v>
      </c>
      <c r="AV1677" s="12">
        <v>0</v>
      </c>
      <c r="AX1677" s="12">
        <v>0</v>
      </c>
      <c r="AY1677" s="12">
        <v>0</v>
      </c>
    </row>
    <row r="1678" spans="2:51" x14ac:dyDescent="0.25">
      <c r="B1678" s="2">
        <v>0</v>
      </c>
      <c r="C1678" s="1">
        <v>0</v>
      </c>
      <c r="D1678" s="2">
        <v>0</v>
      </c>
      <c r="E1678" s="2">
        <v>0</v>
      </c>
      <c r="F1678" s="2">
        <v>0</v>
      </c>
      <c r="G1678" s="3">
        <v>0</v>
      </c>
      <c r="H1678" s="3">
        <v>0</v>
      </c>
      <c r="J1678" s="14">
        <v>0</v>
      </c>
      <c r="K1678" s="14">
        <v>0</v>
      </c>
      <c r="N1678" s="14">
        <v>0</v>
      </c>
      <c r="O1678" s="14">
        <v>0</v>
      </c>
      <c r="Q1678" s="12">
        <v>0</v>
      </c>
      <c r="R1678" s="12">
        <v>0</v>
      </c>
      <c r="T1678" s="12">
        <v>0</v>
      </c>
      <c r="U1678" s="12">
        <v>0</v>
      </c>
      <c r="W1678" s="12">
        <v>0</v>
      </c>
      <c r="X1678" s="12">
        <v>0</v>
      </c>
      <c r="Z1678" s="12">
        <v>0</v>
      </c>
      <c r="AA1678" s="12">
        <v>0</v>
      </c>
      <c r="AC1678" s="12">
        <v>0</v>
      </c>
      <c r="AD1678" s="12">
        <v>0</v>
      </c>
      <c r="AF1678" s="12">
        <v>0</v>
      </c>
      <c r="AG1678" s="12">
        <v>0</v>
      </c>
      <c r="AI1678" s="12">
        <v>0</v>
      </c>
      <c r="AJ1678" s="12">
        <v>0</v>
      </c>
      <c r="AL1678" s="12">
        <v>0</v>
      </c>
      <c r="AM1678" s="12">
        <v>0</v>
      </c>
      <c r="AO1678" s="12">
        <v>0</v>
      </c>
      <c r="AP1678" s="12">
        <v>0</v>
      </c>
      <c r="AR1678" s="12">
        <v>0</v>
      </c>
      <c r="AS1678" s="12">
        <v>0</v>
      </c>
      <c r="AU1678" s="12">
        <v>0</v>
      </c>
      <c r="AV1678" s="12">
        <v>0</v>
      </c>
      <c r="AX1678" s="12">
        <v>0</v>
      </c>
      <c r="AY1678" s="12">
        <v>0</v>
      </c>
    </row>
    <row r="1679" spans="2:51" x14ac:dyDescent="0.25">
      <c r="B1679" s="2">
        <v>0</v>
      </c>
      <c r="C1679" s="1">
        <v>0</v>
      </c>
      <c r="D1679" s="2">
        <v>0</v>
      </c>
      <c r="E1679" s="2">
        <v>0</v>
      </c>
      <c r="F1679" s="2">
        <v>0</v>
      </c>
      <c r="G1679" s="3">
        <v>0</v>
      </c>
      <c r="H1679" s="3">
        <v>0</v>
      </c>
      <c r="J1679" s="14">
        <v>0</v>
      </c>
      <c r="K1679" s="14">
        <v>0</v>
      </c>
      <c r="N1679" s="14">
        <v>0</v>
      </c>
      <c r="O1679" s="14">
        <v>0</v>
      </c>
      <c r="Q1679" s="12">
        <v>0</v>
      </c>
      <c r="R1679" s="12">
        <v>0</v>
      </c>
      <c r="T1679" s="12">
        <v>0</v>
      </c>
      <c r="U1679" s="12">
        <v>0</v>
      </c>
      <c r="W1679" s="12">
        <v>0</v>
      </c>
      <c r="X1679" s="12">
        <v>0</v>
      </c>
      <c r="Z1679" s="12">
        <v>0</v>
      </c>
      <c r="AA1679" s="12">
        <v>0</v>
      </c>
      <c r="AC1679" s="12">
        <v>0</v>
      </c>
      <c r="AD1679" s="12">
        <v>0</v>
      </c>
      <c r="AF1679" s="12">
        <v>0</v>
      </c>
      <c r="AG1679" s="12">
        <v>0</v>
      </c>
      <c r="AI1679" s="12">
        <v>0</v>
      </c>
      <c r="AJ1679" s="12">
        <v>0</v>
      </c>
      <c r="AL1679" s="12">
        <v>0</v>
      </c>
      <c r="AM1679" s="12">
        <v>0</v>
      </c>
      <c r="AO1679" s="12">
        <v>0</v>
      </c>
      <c r="AP1679" s="12">
        <v>0</v>
      </c>
      <c r="AR1679" s="12">
        <v>0</v>
      </c>
      <c r="AS1679" s="12">
        <v>0</v>
      </c>
      <c r="AU1679" s="12">
        <v>0</v>
      </c>
      <c r="AV1679" s="12">
        <v>0</v>
      </c>
      <c r="AX1679" s="12">
        <v>0</v>
      </c>
      <c r="AY1679" s="12">
        <v>0</v>
      </c>
    </row>
    <row r="1680" spans="2:51" x14ac:dyDescent="0.25">
      <c r="B1680" s="2">
        <v>0</v>
      </c>
      <c r="C1680" s="1">
        <v>0</v>
      </c>
      <c r="D1680" s="2">
        <v>0</v>
      </c>
      <c r="E1680" s="2">
        <v>0</v>
      </c>
      <c r="F1680" s="2">
        <v>0</v>
      </c>
      <c r="G1680" s="3">
        <v>0</v>
      </c>
      <c r="H1680" s="3">
        <v>0</v>
      </c>
      <c r="J1680" s="14">
        <v>0</v>
      </c>
      <c r="K1680" s="14">
        <v>0</v>
      </c>
      <c r="N1680" s="14">
        <v>0</v>
      </c>
      <c r="O1680" s="14">
        <v>0</v>
      </c>
      <c r="Q1680" s="12">
        <v>0</v>
      </c>
      <c r="R1680" s="12">
        <v>0</v>
      </c>
      <c r="T1680" s="12">
        <v>0</v>
      </c>
      <c r="U1680" s="12">
        <v>0</v>
      </c>
      <c r="W1680" s="12">
        <v>0</v>
      </c>
      <c r="X1680" s="12">
        <v>0</v>
      </c>
      <c r="Z1680" s="12">
        <v>0</v>
      </c>
      <c r="AA1680" s="12">
        <v>0</v>
      </c>
      <c r="AC1680" s="12">
        <v>0</v>
      </c>
      <c r="AD1680" s="12">
        <v>0</v>
      </c>
      <c r="AF1680" s="12">
        <v>0</v>
      </c>
      <c r="AG1680" s="12">
        <v>0</v>
      </c>
      <c r="AI1680" s="12">
        <v>0</v>
      </c>
      <c r="AJ1680" s="12">
        <v>0</v>
      </c>
      <c r="AL1680" s="12">
        <v>0</v>
      </c>
      <c r="AM1680" s="12">
        <v>0</v>
      </c>
      <c r="AO1680" s="12">
        <v>0</v>
      </c>
      <c r="AP1680" s="12">
        <v>0</v>
      </c>
      <c r="AR1680" s="12">
        <v>0</v>
      </c>
      <c r="AS1680" s="12">
        <v>0</v>
      </c>
      <c r="AU1680" s="12">
        <v>0</v>
      </c>
      <c r="AV1680" s="12">
        <v>0</v>
      </c>
      <c r="AX1680" s="12">
        <v>0</v>
      </c>
      <c r="AY1680" s="12">
        <v>0</v>
      </c>
    </row>
    <row r="1681" spans="2:51" x14ac:dyDescent="0.25">
      <c r="B1681" s="2">
        <v>0</v>
      </c>
      <c r="C1681" s="1">
        <v>0</v>
      </c>
      <c r="D1681" s="2">
        <v>0</v>
      </c>
      <c r="E1681" s="2">
        <v>0</v>
      </c>
      <c r="F1681" s="2">
        <v>0</v>
      </c>
      <c r="G1681" s="3">
        <v>0</v>
      </c>
      <c r="H1681" s="3">
        <v>0</v>
      </c>
      <c r="J1681" s="14">
        <v>0</v>
      </c>
      <c r="K1681" s="14">
        <v>0</v>
      </c>
      <c r="N1681" s="14">
        <v>0</v>
      </c>
      <c r="O1681" s="14">
        <v>0</v>
      </c>
      <c r="Q1681" s="12">
        <v>0</v>
      </c>
      <c r="R1681" s="12">
        <v>0</v>
      </c>
      <c r="T1681" s="12">
        <v>0</v>
      </c>
      <c r="U1681" s="12">
        <v>0</v>
      </c>
      <c r="W1681" s="12">
        <v>0</v>
      </c>
      <c r="X1681" s="12">
        <v>0</v>
      </c>
      <c r="Z1681" s="12">
        <v>0</v>
      </c>
      <c r="AA1681" s="12">
        <v>0</v>
      </c>
      <c r="AC1681" s="12">
        <v>0</v>
      </c>
      <c r="AD1681" s="12">
        <v>0</v>
      </c>
      <c r="AF1681" s="12">
        <v>0</v>
      </c>
      <c r="AG1681" s="12">
        <v>0</v>
      </c>
      <c r="AI1681" s="12">
        <v>0</v>
      </c>
      <c r="AJ1681" s="12">
        <v>0</v>
      </c>
      <c r="AL1681" s="12">
        <v>0</v>
      </c>
      <c r="AM1681" s="12">
        <v>0</v>
      </c>
      <c r="AO1681" s="12">
        <v>0</v>
      </c>
      <c r="AP1681" s="12">
        <v>0</v>
      </c>
      <c r="AR1681" s="12">
        <v>0</v>
      </c>
      <c r="AS1681" s="12">
        <v>0</v>
      </c>
      <c r="AU1681" s="12">
        <v>0</v>
      </c>
      <c r="AV1681" s="12">
        <v>0</v>
      </c>
      <c r="AX1681" s="12">
        <v>0</v>
      </c>
      <c r="AY1681" s="12">
        <v>0</v>
      </c>
    </row>
    <row r="1682" spans="2:51" x14ac:dyDescent="0.25">
      <c r="B1682" s="2">
        <v>0</v>
      </c>
      <c r="C1682" s="1">
        <v>0</v>
      </c>
      <c r="D1682" s="2">
        <v>0</v>
      </c>
      <c r="E1682" s="2">
        <v>0</v>
      </c>
      <c r="F1682" s="2">
        <v>0</v>
      </c>
      <c r="G1682" s="3">
        <v>0</v>
      </c>
      <c r="H1682" s="3">
        <v>0</v>
      </c>
      <c r="J1682" s="14">
        <v>0</v>
      </c>
      <c r="K1682" s="14">
        <v>0</v>
      </c>
      <c r="N1682" s="14">
        <v>0</v>
      </c>
      <c r="O1682" s="14">
        <v>0</v>
      </c>
      <c r="Q1682" s="12">
        <v>0</v>
      </c>
      <c r="R1682" s="12">
        <v>0</v>
      </c>
      <c r="T1682" s="12">
        <v>0</v>
      </c>
      <c r="U1682" s="12">
        <v>0</v>
      </c>
      <c r="W1682" s="12">
        <v>0</v>
      </c>
      <c r="X1682" s="12">
        <v>0</v>
      </c>
      <c r="Z1682" s="12">
        <v>0</v>
      </c>
      <c r="AA1682" s="12">
        <v>0</v>
      </c>
      <c r="AC1682" s="12">
        <v>0</v>
      </c>
      <c r="AD1682" s="12">
        <v>0</v>
      </c>
      <c r="AF1682" s="12">
        <v>0</v>
      </c>
      <c r="AG1682" s="12">
        <v>0</v>
      </c>
      <c r="AI1682" s="12">
        <v>0</v>
      </c>
      <c r="AJ1682" s="12">
        <v>0</v>
      </c>
      <c r="AL1682" s="12">
        <v>0</v>
      </c>
      <c r="AM1682" s="12">
        <v>0</v>
      </c>
      <c r="AO1682" s="12">
        <v>0</v>
      </c>
      <c r="AP1682" s="12">
        <v>0</v>
      </c>
      <c r="AR1682" s="12">
        <v>0</v>
      </c>
      <c r="AS1682" s="12">
        <v>0</v>
      </c>
      <c r="AU1682" s="12">
        <v>0</v>
      </c>
      <c r="AV1682" s="12">
        <v>0</v>
      </c>
      <c r="AX1682" s="12">
        <v>0</v>
      </c>
      <c r="AY1682" s="12">
        <v>0</v>
      </c>
    </row>
    <row r="1683" spans="2:51" x14ac:dyDescent="0.25">
      <c r="B1683" s="2">
        <v>0</v>
      </c>
      <c r="C1683" s="1">
        <v>0</v>
      </c>
      <c r="D1683" s="2">
        <v>0</v>
      </c>
      <c r="E1683" s="2">
        <v>0</v>
      </c>
      <c r="F1683" s="2">
        <v>0</v>
      </c>
      <c r="G1683" s="3">
        <v>0</v>
      </c>
      <c r="H1683" s="3">
        <v>0</v>
      </c>
      <c r="J1683" s="14">
        <v>0</v>
      </c>
      <c r="K1683" s="14">
        <v>0</v>
      </c>
      <c r="N1683" s="14">
        <v>0</v>
      </c>
      <c r="O1683" s="14">
        <v>0</v>
      </c>
      <c r="Q1683" s="12">
        <v>0</v>
      </c>
      <c r="R1683" s="12">
        <v>0</v>
      </c>
      <c r="T1683" s="12">
        <v>0</v>
      </c>
      <c r="U1683" s="12">
        <v>0</v>
      </c>
      <c r="W1683" s="12">
        <v>0</v>
      </c>
      <c r="X1683" s="12">
        <v>0</v>
      </c>
      <c r="Z1683" s="12">
        <v>0</v>
      </c>
      <c r="AA1683" s="12">
        <v>0</v>
      </c>
      <c r="AC1683" s="12">
        <v>0</v>
      </c>
      <c r="AD1683" s="12">
        <v>0</v>
      </c>
      <c r="AF1683" s="12">
        <v>0</v>
      </c>
      <c r="AG1683" s="12">
        <v>0</v>
      </c>
      <c r="AI1683" s="12">
        <v>0</v>
      </c>
      <c r="AJ1683" s="12">
        <v>0</v>
      </c>
      <c r="AL1683" s="12">
        <v>0</v>
      </c>
      <c r="AM1683" s="12">
        <v>0</v>
      </c>
      <c r="AO1683" s="12">
        <v>0</v>
      </c>
      <c r="AP1683" s="12">
        <v>0</v>
      </c>
      <c r="AR1683" s="12">
        <v>0</v>
      </c>
      <c r="AS1683" s="12">
        <v>0</v>
      </c>
      <c r="AU1683" s="12">
        <v>0</v>
      </c>
      <c r="AV1683" s="12">
        <v>0</v>
      </c>
      <c r="AX1683" s="12">
        <v>0</v>
      </c>
      <c r="AY1683" s="12">
        <v>0</v>
      </c>
    </row>
    <row r="1684" spans="2:51" x14ac:dyDescent="0.25">
      <c r="B1684" s="2">
        <v>0</v>
      </c>
      <c r="C1684" s="1">
        <v>0</v>
      </c>
      <c r="D1684" s="2">
        <v>0</v>
      </c>
      <c r="E1684" s="2">
        <v>0</v>
      </c>
      <c r="F1684" s="2">
        <v>0</v>
      </c>
      <c r="G1684" s="3">
        <v>0</v>
      </c>
      <c r="H1684" s="3">
        <v>0</v>
      </c>
      <c r="J1684" s="14">
        <v>0</v>
      </c>
      <c r="K1684" s="14">
        <v>0</v>
      </c>
      <c r="N1684" s="14">
        <v>0</v>
      </c>
      <c r="O1684" s="14">
        <v>0</v>
      </c>
      <c r="Q1684" s="12">
        <v>0</v>
      </c>
      <c r="R1684" s="12">
        <v>0</v>
      </c>
      <c r="T1684" s="12">
        <v>0</v>
      </c>
      <c r="U1684" s="12">
        <v>0</v>
      </c>
      <c r="W1684" s="12">
        <v>0</v>
      </c>
      <c r="X1684" s="12">
        <v>0</v>
      </c>
      <c r="Z1684" s="12">
        <v>0</v>
      </c>
      <c r="AA1684" s="12">
        <v>0</v>
      </c>
      <c r="AC1684" s="12">
        <v>0</v>
      </c>
      <c r="AD1684" s="12">
        <v>0</v>
      </c>
      <c r="AF1684" s="12">
        <v>0</v>
      </c>
      <c r="AG1684" s="12">
        <v>0</v>
      </c>
      <c r="AI1684" s="12">
        <v>0</v>
      </c>
      <c r="AJ1684" s="12">
        <v>0</v>
      </c>
      <c r="AL1684" s="12">
        <v>0</v>
      </c>
      <c r="AM1684" s="12">
        <v>0</v>
      </c>
      <c r="AO1684" s="12">
        <v>0</v>
      </c>
      <c r="AP1684" s="12">
        <v>0</v>
      </c>
      <c r="AR1684" s="12">
        <v>0</v>
      </c>
      <c r="AS1684" s="12">
        <v>0</v>
      </c>
      <c r="AU1684" s="12">
        <v>0</v>
      </c>
      <c r="AV1684" s="12">
        <v>0</v>
      </c>
      <c r="AX1684" s="12">
        <v>0</v>
      </c>
      <c r="AY1684" s="12">
        <v>0</v>
      </c>
    </row>
    <row r="1685" spans="2:51" x14ac:dyDescent="0.25">
      <c r="B1685" s="2">
        <v>0</v>
      </c>
      <c r="C1685" s="1">
        <v>0</v>
      </c>
      <c r="D1685" s="2">
        <v>0</v>
      </c>
      <c r="E1685" s="2">
        <v>0</v>
      </c>
      <c r="F1685" s="2">
        <v>0</v>
      </c>
      <c r="G1685" s="3">
        <v>0</v>
      </c>
      <c r="H1685" s="3">
        <v>0</v>
      </c>
      <c r="J1685" s="14">
        <v>0</v>
      </c>
      <c r="K1685" s="14">
        <v>0</v>
      </c>
      <c r="N1685" s="14">
        <v>0</v>
      </c>
      <c r="O1685" s="14">
        <v>0</v>
      </c>
      <c r="Q1685" s="12">
        <v>0</v>
      </c>
      <c r="R1685" s="12">
        <v>0</v>
      </c>
      <c r="T1685" s="12">
        <v>0</v>
      </c>
      <c r="U1685" s="12">
        <v>0</v>
      </c>
      <c r="W1685" s="12">
        <v>0</v>
      </c>
      <c r="X1685" s="12">
        <v>0</v>
      </c>
      <c r="Z1685" s="12">
        <v>0</v>
      </c>
      <c r="AA1685" s="12">
        <v>0</v>
      </c>
      <c r="AC1685" s="12">
        <v>0</v>
      </c>
      <c r="AD1685" s="12">
        <v>0</v>
      </c>
      <c r="AF1685" s="12">
        <v>0</v>
      </c>
      <c r="AG1685" s="12">
        <v>0</v>
      </c>
      <c r="AI1685" s="12">
        <v>0</v>
      </c>
      <c r="AJ1685" s="12">
        <v>0</v>
      </c>
      <c r="AL1685" s="12">
        <v>0</v>
      </c>
      <c r="AM1685" s="12">
        <v>0</v>
      </c>
      <c r="AO1685" s="12">
        <v>0</v>
      </c>
      <c r="AP1685" s="12">
        <v>0</v>
      </c>
      <c r="AR1685" s="12">
        <v>0</v>
      </c>
      <c r="AS1685" s="12">
        <v>0</v>
      </c>
      <c r="AU1685" s="12">
        <v>0</v>
      </c>
      <c r="AV1685" s="12">
        <v>0</v>
      </c>
      <c r="AX1685" s="12">
        <v>0</v>
      </c>
      <c r="AY1685" s="12">
        <v>0</v>
      </c>
    </row>
    <row r="1686" spans="2:51" x14ac:dyDescent="0.25">
      <c r="B1686" s="2">
        <v>0</v>
      </c>
      <c r="C1686" s="1">
        <v>0</v>
      </c>
      <c r="D1686" s="2">
        <v>0</v>
      </c>
      <c r="E1686" s="2">
        <v>0</v>
      </c>
      <c r="F1686" s="2">
        <v>0</v>
      </c>
      <c r="G1686" s="3">
        <v>0</v>
      </c>
      <c r="H1686" s="3">
        <v>0</v>
      </c>
      <c r="J1686" s="14">
        <v>0</v>
      </c>
      <c r="K1686" s="14">
        <v>0</v>
      </c>
      <c r="N1686" s="14">
        <v>0</v>
      </c>
      <c r="O1686" s="14">
        <v>0</v>
      </c>
      <c r="Q1686" s="12">
        <v>0</v>
      </c>
      <c r="R1686" s="12">
        <v>0</v>
      </c>
      <c r="T1686" s="12">
        <v>0</v>
      </c>
      <c r="U1686" s="12">
        <v>0</v>
      </c>
      <c r="W1686" s="12">
        <v>0</v>
      </c>
      <c r="X1686" s="12">
        <v>0</v>
      </c>
      <c r="Z1686" s="12">
        <v>0</v>
      </c>
      <c r="AA1686" s="12">
        <v>0</v>
      </c>
      <c r="AC1686" s="12">
        <v>0</v>
      </c>
      <c r="AD1686" s="12">
        <v>0</v>
      </c>
      <c r="AF1686" s="12">
        <v>0</v>
      </c>
      <c r="AG1686" s="12">
        <v>0</v>
      </c>
      <c r="AI1686" s="12">
        <v>0</v>
      </c>
      <c r="AJ1686" s="12">
        <v>0</v>
      </c>
      <c r="AL1686" s="12">
        <v>0</v>
      </c>
      <c r="AM1686" s="12">
        <v>0</v>
      </c>
      <c r="AO1686" s="12">
        <v>0</v>
      </c>
      <c r="AP1686" s="12">
        <v>0</v>
      </c>
      <c r="AR1686" s="12">
        <v>0</v>
      </c>
      <c r="AS1686" s="12">
        <v>0</v>
      </c>
      <c r="AU1686" s="12">
        <v>0</v>
      </c>
      <c r="AV1686" s="12">
        <v>0</v>
      </c>
      <c r="AX1686" s="12">
        <v>0</v>
      </c>
      <c r="AY1686" s="12">
        <v>0</v>
      </c>
    </row>
    <row r="1687" spans="2:51" x14ac:dyDescent="0.25">
      <c r="B1687" s="2">
        <v>0</v>
      </c>
      <c r="C1687" s="1">
        <v>0</v>
      </c>
      <c r="D1687" s="2">
        <v>0</v>
      </c>
      <c r="E1687" s="2">
        <v>0</v>
      </c>
      <c r="F1687" s="2">
        <v>0</v>
      </c>
      <c r="G1687" s="3">
        <v>0</v>
      </c>
      <c r="H1687" s="3">
        <v>0</v>
      </c>
      <c r="J1687" s="14">
        <v>0</v>
      </c>
      <c r="K1687" s="14">
        <v>0</v>
      </c>
      <c r="N1687" s="14">
        <v>0</v>
      </c>
      <c r="O1687" s="14">
        <v>0</v>
      </c>
      <c r="Q1687" s="12">
        <v>0</v>
      </c>
      <c r="R1687" s="12">
        <v>0</v>
      </c>
      <c r="T1687" s="12">
        <v>0</v>
      </c>
      <c r="U1687" s="12">
        <v>0</v>
      </c>
      <c r="W1687" s="12">
        <v>0</v>
      </c>
      <c r="X1687" s="12">
        <v>0</v>
      </c>
      <c r="Z1687" s="12">
        <v>0</v>
      </c>
      <c r="AA1687" s="12">
        <v>0</v>
      </c>
      <c r="AC1687" s="12">
        <v>0</v>
      </c>
      <c r="AD1687" s="12">
        <v>0</v>
      </c>
      <c r="AF1687" s="12">
        <v>0</v>
      </c>
      <c r="AG1687" s="12">
        <v>0</v>
      </c>
      <c r="AI1687" s="12">
        <v>0</v>
      </c>
      <c r="AJ1687" s="12">
        <v>0</v>
      </c>
      <c r="AL1687" s="12">
        <v>0</v>
      </c>
      <c r="AM1687" s="12">
        <v>0</v>
      </c>
      <c r="AO1687" s="12">
        <v>0</v>
      </c>
      <c r="AP1687" s="12">
        <v>0</v>
      </c>
      <c r="AR1687" s="12">
        <v>0</v>
      </c>
      <c r="AS1687" s="12">
        <v>0</v>
      </c>
      <c r="AU1687" s="12">
        <v>0</v>
      </c>
      <c r="AV1687" s="12">
        <v>0</v>
      </c>
      <c r="AX1687" s="12">
        <v>0</v>
      </c>
      <c r="AY1687" s="12">
        <v>0</v>
      </c>
    </row>
    <row r="1688" spans="2:51" x14ac:dyDescent="0.25">
      <c r="B1688" s="2">
        <v>0</v>
      </c>
      <c r="C1688" s="1">
        <v>0</v>
      </c>
      <c r="D1688" s="2">
        <v>0</v>
      </c>
      <c r="E1688" s="2">
        <v>0</v>
      </c>
      <c r="F1688" s="2">
        <v>0</v>
      </c>
      <c r="G1688" s="3">
        <v>0</v>
      </c>
      <c r="H1688" s="3">
        <v>0</v>
      </c>
      <c r="J1688" s="14">
        <v>0</v>
      </c>
      <c r="K1688" s="14">
        <v>0</v>
      </c>
      <c r="N1688" s="14">
        <v>0</v>
      </c>
      <c r="O1688" s="14">
        <v>0</v>
      </c>
      <c r="Q1688" s="12">
        <v>0</v>
      </c>
      <c r="R1688" s="12">
        <v>0</v>
      </c>
      <c r="T1688" s="12">
        <v>0</v>
      </c>
      <c r="U1688" s="12">
        <v>0</v>
      </c>
      <c r="W1688" s="12">
        <v>0</v>
      </c>
      <c r="X1688" s="12">
        <v>0</v>
      </c>
      <c r="Z1688" s="12">
        <v>0</v>
      </c>
      <c r="AA1688" s="12">
        <v>0</v>
      </c>
      <c r="AC1688" s="12">
        <v>0</v>
      </c>
      <c r="AD1688" s="12">
        <v>0</v>
      </c>
      <c r="AF1688" s="12">
        <v>0</v>
      </c>
      <c r="AG1688" s="12">
        <v>0</v>
      </c>
      <c r="AI1688" s="12">
        <v>0</v>
      </c>
      <c r="AJ1688" s="12">
        <v>0</v>
      </c>
      <c r="AL1688" s="12">
        <v>0</v>
      </c>
      <c r="AM1688" s="12">
        <v>0</v>
      </c>
      <c r="AO1688" s="12">
        <v>0</v>
      </c>
      <c r="AP1688" s="12">
        <v>0</v>
      </c>
      <c r="AR1688" s="12">
        <v>0</v>
      </c>
      <c r="AS1688" s="12">
        <v>0</v>
      </c>
      <c r="AU1688" s="12">
        <v>0</v>
      </c>
      <c r="AV1688" s="12">
        <v>0</v>
      </c>
      <c r="AX1688" s="12">
        <v>0</v>
      </c>
      <c r="AY1688" s="12">
        <v>0</v>
      </c>
    </row>
    <row r="1689" spans="2:51" x14ac:dyDescent="0.25">
      <c r="B1689" s="2">
        <v>0</v>
      </c>
      <c r="C1689" s="1">
        <v>0</v>
      </c>
      <c r="D1689" s="2">
        <v>0</v>
      </c>
      <c r="E1689" s="2">
        <v>0</v>
      </c>
      <c r="F1689" s="2">
        <v>0</v>
      </c>
      <c r="G1689" s="3">
        <v>0</v>
      </c>
      <c r="H1689" s="3">
        <v>0</v>
      </c>
      <c r="J1689" s="14">
        <v>0</v>
      </c>
      <c r="K1689" s="14">
        <v>0</v>
      </c>
      <c r="N1689" s="14">
        <v>0</v>
      </c>
      <c r="O1689" s="14">
        <v>0</v>
      </c>
      <c r="Q1689" s="12">
        <v>0</v>
      </c>
      <c r="R1689" s="12">
        <v>0</v>
      </c>
      <c r="T1689" s="12">
        <v>0</v>
      </c>
      <c r="U1689" s="12">
        <v>0</v>
      </c>
      <c r="W1689" s="12">
        <v>0</v>
      </c>
      <c r="X1689" s="12">
        <v>0</v>
      </c>
      <c r="Z1689" s="12">
        <v>0</v>
      </c>
      <c r="AA1689" s="12">
        <v>0</v>
      </c>
      <c r="AC1689" s="12">
        <v>0</v>
      </c>
      <c r="AD1689" s="12">
        <v>0</v>
      </c>
      <c r="AF1689" s="12">
        <v>0</v>
      </c>
      <c r="AG1689" s="12">
        <v>0</v>
      </c>
      <c r="AI1689" s="12">
        <v>0</v>
      </c>
      <c r="AJ1689" s="12">
        <v>0</v>
      </c>
      <c r="AL1689" s="12">
        <v>0</v>
      </c>
      <c r="AM1689" s="12">
        <v>0</v>
      </c>
      <c r="AO1689" s="12">
        <v>0</v>
      </c>
      <c r="AP1689" s="12">
        <v>0</v>
      </c>
      <c r="AR1689" s="12">
        <v>0</v>
      </c>
      <c r="AS1689" s="12">
        <v>0</v>
      </c>
      <c r="AU1689" s="12">
        <v>0</v>
      </c>
      <c r="AV1689" s="12">
        <v>0</v>
      </c>
      <c r="AX1689" s="12">
        <v>0</v>
      </c>
      <c r="AY1689" s="12">
        <v>0</v>
      </c>
    </row>
    <row r="1690" spans="2:51" x14ac:dyDescent="0.25">
      <c r="B1690" s="2">
        <v>0</v>
      </c>
      <c r="C1690" s="1">
        <v>0</v>
      </c>
      <c r="D1690" s="2">
        <v>0</v>
      </c>
      <c r="E1690" s="2">
        <v>0</v>
      </c>
      <c r="F1690" s="2">
        <v>0</v>
      </c>
      <c r="G1690" s="3">
        <v>0</v>
      </c>
      <c r="H1690" s="3">
        <v>0</v>
      </c>
      <c r="J1690" s="14">
        <v>0</v>
      </c>
      <c r="K1690" s="14">
        <v>0</v>
      </c>
      <c r="N1690" s="14">
        <v>0</v>
      </c>
      <c r="O1690" s="14">
        <v>0</v>
      </c>
      <c r="Q1690" s="12">
        <v>0</v>
      </c>
      <c r="R1690" s="12">
        <v>0</v>
      </c>
      <c r="T1690" s="12">
        <v>0</v>
      </c>
      <c r="U1690" s="12">
        <v>0</v>
      </c>
      <c r="W1690" s="12">
        <v>0</v>
      </c>
      <c r="X1690" s="12">
        <v>0</v>
      </c>
      <c r="Z1690" s="12">
        <v>0</v>
      </c>
      <c r="AA1690" s="12">
        <v>0</v>
      </c>
      <c r="AC1690" s="12">
        <v>0</v>
      </c>
      <c r="AD1690" s="12">
        <v>0</v>
      </c>
      <c r="AF1690" s="12">
        <v>0</v>
      </c>
      <c r="AG1690" s="12">
        <v>0</v>
      </c>
      <c r="AI1690" s="12">
        <v>0</v>
      </c>
      <c r="AJ1690" s="12">
        <v>0</v>
      </c>
      <c r="AL1690" s="12">
        <v>0</v>
      </c>
      <c r="AM1690" s="12">
        <v>0</v>
      </c>
      <c r="AO1690" s="12">
        <v>0</v>
      </c>
      <c r="AP1690" s="12">
        <v>0</v>
      </c>
      <c r="AR1690" s="12">
        <v>0</v>
      </c>
      <c r="AS1690" s="12">
        <v>0</v>
      </c>
      <c r="AU1690" s="12">
        <v>0</v>
      </c>
      <c r="AV1690" s="12">
        <v>0</v>
      </c>
      <c r="AX1690" s="12">
        <v>0</v>
      </c>
      <c r="AY1690" s="12">
        <v>0</v>
      </c>
    </row>
    <row r="1691" spans="2:51" x14ac:dyDescent="0.25">
      <c r="B1691" s="2">
        <v>0</v>
      </c>
      <c r="C1691" s="1">
        <v>0</v>
      </c>
      <c r="D1691" s="2">
        <v>0</v>
      </c>
      <c r="E1691" s="2">
        <v>0</v>
      </c>
      <c r="F1691" s="2">
        <v>0</v>
      </c>
      <c r="G1691" s="3">
        <v>0</v>
      </c>
      <c r="H1691" s="3">
        <v>0</v>
      </c>
      <c r="J1691" s="14">
        <v>0</v>
      </c>
      <c r="K1691" s="14">
        <v>0</v>
      </c>
      <c r="N1691" s="14">
        <v>0</v>
      </c>
      <c r="O1691" s="14">
        <v>0</v>
      </c>
      <c r="Q1691" s="12">
        <v>0</v>
      </c>
      <c r="R1691" s="12">
        <v>0</v>
      </c>
      <c r="T1691" s="12">
        <v>0</v>
      </c>
      <c r="U1691" s="12">
        <v>0</v>
      </c>
      <c r="W1691" s="12">
        <v>0</v>
      </c>
      <c r="X1691" s="12">
        <v>0</v>
      </c>
      <c r="Z1691" s="12">
        <v>0</v>
      </c>
      <c r="AA1691" s="12">
        <v>0</v>
      </c>
      <c r="AC1691" s="12">
        <v>0</v>
      </c>
      <c r="AD1691" s="12">
        <v>0</v>
      </c>
      <c r="AF1691" s="12">
        <v>0</v>
      </c>
      <c r="AG1691" s="12">
        <v>0</v>
      </c>
      <c r="AI1691" s="12">
        <v>0</v>
      </c>
      <c r="AJ1691" s="12">
        <v>0</v>
      </c>
      <c r="AL1691" s="12">
        <v>0</v>
      </c>
      <c r="AM1691" s="12">
        <v>0</v>
      </c>
      <c r="AO1691" s="12">
        <v>0</v>
      </c>
      <c r="AP1691" s="12">
        <v>0</v>
      </c>
      <c r="AR1691" s="12">
        <v>0</v>
      </c>
      <c r="AS1691" s="12">
        <v>0</v>
      </c>
      <c r="AU1691" s="12">
        <v>0</v>
      </c>
      <c r="AV1691" s="12">
        <v>0</v>
      </c>
      <c r="AX1691" s="12">
        <v>0</v>
      </c>
      <c r="AY1691" s="12">
        <v>0</v>
      </c>
    </row>
    <row r="1692" spans="2:51" x14ac:dyDescent="0.25">
      <c r="B1692" s="2">
        <v>0</v>
      </c>
      <c r="C1692" s="1">
        <v>0</v>
      </c>
      <c r="D1692" s="2">
        <v>0</v>
      </c>
      <c r="E1692" s="2">
        <v>0</v>
      </c>
      <c r="F1692" s="2">
        <v>0</v>
      </c>
      <c r="G1692" s="3">
        <v>0</v>
      </c>
      <c r="H1692" s="3">
        <v>0</v>
      </c>
      <c r="J1692" s="14">
        <v>0</v>
      </c>
      <c r="K1692" s="14">
        <v>0</v>
      </c>
      <c r="N1692" s="14">
        <v>0</v>
      </c>
      <c r="O1692" s="14">
        <v>0</v>
      </c>
      <c r="Q1692" s="12">
        <v>0</v>
      </c>
      <c r="R1692" s="12">
        <v>0</v>
      </c>
      <c r="T1692" s="12">
        <v>0</v>
      </c>
      <c r="U1692" s="12">
        <v>0</v>
      </c>
      <c r="W1692" s="12">
        <v>0</v>
      </c>
      <c r="X1692" s="12">
        <v>0</v>
      </c>
      <c r="Z1692" s="12">
        <v>0</v>
      </c>
      <c r="AA1692" s="12">
        <v>0</v>
      </c>
      <c r="AC1692" s="12">
        <v>0</v>
      </c>
      <c r="AD1692" s="12">
        <v>0</v>
      </c>
      <c r="AF1692" s="12">
        <v>0</v>
      </c>
      <c r="AG1692" s="12">
        <v>0</v>
      </c>
      <c r="AI1692" s="12">
        <v>0</v>
      </c>
      <c r="AJ1692" s="12">
        <v>0</v>
      </c>
      <c r="AL1692" s="12">
        <v>0</v>
      </c>
      <c r="AM1692" s="12">
        <v>0</v>
      </c>
      <c r="AO1692" s="12">
        <v>0</v>
      </c>
      <c r="AP1692" s="12">
        <v>0</v>
      </c>
      <c r="AR1692" s="12">
        <v>0</v>
      </c>
      <c r="AS1692" s="12">
        <v>0</v>
      </c>
      <c r="AU1692" s="12">
        <v>0</v>
      </c>
      <c r="AV1692" s="12">
        <v>0</v>
      </c>
      <c r="AX1692" s="12">
        <v>0</v>
      </c>
      <c r="AY1692" s="12">
        <v>0</v>
      </c>
    </row>
    <row r="1693" spans="2:51" x14ac:dyDescent="0.25">
      <c r="B1693" s="2">
        <v>0</v>
      </c>
      <c r="C1693" s="1">
        <v>0</v>
      </c>
      <c r="D1693" s="2">
        <v>0</v>
      </c>
      <c r="E1693" s="2">
        <v>0</v>
      </c>
      <c r="F1693" s="2">
        <v>0</v>
      </c>
      <c r="G1693" s="3">
        <v>0</v>
      </c>
      <c r="H1693" s="3">
        <v>0</v>
      </c>
      <c r="J1693" s="14">
        <v>0</v>
      </c>
      <c r="K1693" s="14">
        <v>0</v>
      </c>
      <c r="N1693" s="14">
        <v>0</v>
      </c>
      <c r="O1693" s="14">
        <v>0</v>
      </c>
      <c r="Q1693" s="12">
        <v>0</v>
      </c>
      <c r="R1693" s="12">
        <v>0</v>
      </c>
      <c r="T1693" s="12">
        <v>0</v>
      </c>
      <c r="U1693" s="12">
        <v>0</v>
      </c>
      <c r="W1693" s="12">
        <v>0</v>
      </c>
      <c r="X1693" s="12">
        <v>0</v>
      </c>
      <c r="Z1693" s="12">
        <v>0</v>
      </c>
      <c r="AA1693" s="12">
        <v>0</v>
      </c>
      <c r="AC1693" s="12">
        <v>0</v>
      </c>
      <c r="AD1693" s="12">
        <v>0</v>
      </c>
      <c r="AF1693" s="12">
        <v>0</v>
      </c>
      <c r="AG1693" s="12">
        <v>0</v>
      </c>
      <c r="AI1693" s="12">
        <v>0</v>
      </c>
      <c r="AJ1693" s="12">
        <v>0</v>
      </c>
      <c r="AL1693" s="12">
        <v>0</v>
      </c>
      <c r="AM1693" s="12">
        <v>0</v>
      </c>
      <c r="AO1693" s="12">
        <v>0</v>
      </c>
      <c r="AP1693" s="12">
        <v>0</v>
      </c>
      <c r="AR1693" s="12">
        <v>0</v>
      </c>
      <c r="AS1693" s="12">
        <v>0</v>
      </c>
      <c r="AU1693" s="12">
        <v>0</v>
      </c>
      <c r="AV1693" s="12">
        <v>0</v>
      </c>
      <c r="AX1693" s="12">
        <v>0</v>
      </c>
      <c r="AY1693" s="12">
        <v>0</v>
      </c>
    </row>
    <row r="1694" spans="2:51" x14ac:dyDescent="0.25">
      <c r="B1694" s="2">
        <v>0</v>
      </c>
      <c r="C1694" s="1">
        <v>0</v>
      </c>
      <c r="D1694" s="2">
        <v>0</v>
      </c>
      <c r="E1694" s="2">
        <v>0</v>
      </c>
      <c r="F1694" s="2">
        <v>0</v>
      </c>
      <c r="G1694" s="3">
        <v>0</v>
      </c>
      <c r="H1694" s="3">
        <v>0</v>
      </c>
      <c r="J1694" s="14">
        <v>0</v>
      </c>
      <c r="K1694" s="14">
        <v>0</v>
      </c>
      <c r="N1694" s="14">
        <v>0</v>
      </c>
      <c r="O1694" s="14">
        <v>0</v>
      </c>
      <c r="Q1694" s="12">
        <v>0</v>
      </c>
      <c r="R1694" s="12">
        <v>0</v>
      </c>
      <c r="T1694" s="12">
        <v>0</v>
      </c>
      <c r="U1694" s="12">
        <v>0</v>
      </c>
      <c r="W1694" s="12">
        <v>0</v>
      </c>
      <c r="X1694" s="12">
        <v>0</v>
      </c>
      <c r="Z1694" s="12">
        <v>0</v>
      </c>
      <c r="AA1694" s="12">
        <v>0</v>
      </c>
      <c r="AC1694" s="12">
        <v>0</v>
      </c>
      <c r="AD1694" s="12">
        <v>0</v>
      </c>
      <c r="AF1694" s="12">
        <v>0</v>
      </c>
      <c r="AG1694" s="12">
        <v>0</v>
      </c>
      <c r="AI1694" s="12">
        <v>0</v>
      </c>
      <c r="AJ1694" s="12">
        <v>0</v>
      </c>
      <c r="AL1694" s="12">
        <v>0</v>
      </c>
      <c r="AM1694" s="12">
        <v>0</v>
      </c>
      <c r="AO1694" s="12">
        <v>0</v>
      </c>
      <c r="AP1694" s="12">
        <v>0</v>
      </c>
      <c r="AR1694" s="12">
        <v>0</v>
      </c>
      <c r="AS1694" s="12">
        <v>0</v>
      </c>
      <c r="AU1694" s="12">
        <v>0</v>
      </c>
      <c r="AV1694" s="12">
        <v>0</v>
      </c>
      <c r="AX1694" s="12">
        <v>0</v>
      </c>
      <c r="AY1694" s="12">
        <v>0</v>
      </c>
    </row>
    <row r="1695" spans="2:51" x14ac:dyDescent="0.25">
      <c r="B1695" s="2">
        <v>0</v>
      </c>
      <c r="C1695" s="1">
        <v>0</v>
      </c>
      <c r="D1695" s="2">
        <v>0</v>
      </c>
      <c r="E1695" s="2">
        <v>0</v>
      </c>
      <c r="F1695" s="2">
        <v>0</v>
      </c>
      <c r="G1695" s="3">
        <v>0</v>
      </c>
      <c r="H1695" s="3">
        <v>0</v>
      </c>
      <c r="J1695" s="14">
        <v>0</v>
      </c>
      <c r="K1695" s="14">
        <v>0</v>
      </c>
      <c r="N1695" s="14">
        <v>0</v>
      </c>
      <c r="O1695" s="14">
        <v>0</v>
      </c>
      <c r="Q1695" s="12">
        <v>0</v>
      </c>
      <c r="R1695" s="12">
        <v>0</v>
      </c>
      <c r="T1695" s="12">
        <v>0</v>
      </c>
      <c r="U1695" s="12">
        <v>0</v>
      </c>
      <c r="W1695" s="12">
        <v>0</v>
      </c>
      <c r="X1695" s="12">
        <v>0</v>
      </c>
      <c r="Z1695" s="12">
        <v>0</v>
      </c>
      <c r="AA1695" s="12">
        <v>0</v>
      </c>
      <c r="AC1695" s="12">
        <v>0</v>
      </c>
      <c r="AD1695" s="12">
        <v>0</v>
      </c>
      <c r="AF1695" s="12">
        <v>0</v>
      </c>
      <c r="AG1695" s="12">
        <v>0</v>
      </c>
      <c r="AI1695" s="12">
        <v>0</v>
      </c>
      <c r="AJ1695" s="12">
        <v>0</v>
      </c>
      <c r="AL1695" s="12">
        <v>0</v>
      </c>
      <c r="AM1695" s="12">
        <v>0</v>
      </c>
      <c r="AO1695" s="12">
        <v>0</v>
      </c>
      <c r="AP1695" s="12">
        <v>0</v>
      </c>
      <c r="AR1695" s="12">
        <v>0</v>
      </c>
      <c r="AS1695" s="12">
        <v>0</v>
      </c>
      <c r="AU1695" s="12">
        <v>0</v>
      </c>
      <c r="AV1695" s="12">
        <v>0</v>
      </c>
      <c r="AX1695" s="12">
        <v>0</v>
      </c>
      <c r="AY1695" s="12">
        <v>0</v>
      </c>
    </row>
    <row r="1696" spans="2:51" x14ac:dyDescent="0.25">
      <c r="B1696" s="2">
        <v>0</v>
      </c>
      <c r="C1696" s="1">
        <v>0</v>
      </c>
      <c r="D1696" s="2">
        <v>0</v>
      </c>
      <c r="E1696" s="2">
        <v>0</v>
      </c>
      <c r="F1696" s="2">
        <v>0</v>
      </c>
      <c r="G1696" s="3">
        <v>0</v>
      </c>
      <c r="H1696" s="3">
        <v>0</v>
      </c>
      <c r="J1696" s="14">
        <v>0</v>
      </c>
      <c r="K1696" s="14">
        <v>0</v>
      </c>
      <c r="N1696" s="14">
        <v>0</v>
      </c>
      <c r="O1696" s="14">
        <v>0</v>
      </c>
      <c r="Q1696" s="12">
        <v>0</v>
      </c>
      <c r="R1696" s="12">
        <v>0</v>
      </c>
      <c r="T1696" s="12">
        <v>0</v>
      </c>
      <c r="U1696" s="12">
        <v>0</v>
      </c>
      <c r="W1696" s="12">
        <v>0</v>
      </c>
      <c r="X1696" s="12">
        <v>0</v>
      </c>
      <c r="Z1696" s="12">
        <v>0</v>
      </c>
      <c r="AA1696" s="12">
        <v>0</v>
      </c>
      <c r="AC1696" s="12">
        <v>0</v>
      </c>
      <c r="AD1696" s="12">
        <v>0</v>
      </c>
      <c r="AF1696" s="12">
        <v>0</v>
      </c>
      <c r="AG1696" s="12">
        <v>0</v>
      </c>
      <c r="AI1696" s="12">
        <v>0</v>
      </c>
      <c r="AJ1696" s="12">
        <v>0</v>
      </c>
      <c r="AL1696" s="12">
        <v>0</v>
      </c>
      <c r="AM1696" s="12">
        <v>0</v>
      </c>
      <c r="AO1696" s="12">
        <v>0</v>
      </c>
      <c r="AP1696" s="12">
        <v>0</v>
      </c>
      <c r="AR1696" s="12">
        <v>0</v>
      </c>
      <c r="AS1696" s="12">
        <v>0</v>
      </c>
      <c r="AU1696" s="12">
        <v>0</v>
      </c>
      <c r="AV1696" s="12">
        <v>0</v>
      </c>
      <c r="AX1696" s="12">
        <v>0</v>
      </c>
      <c r="AY1696" s="12">
        <v>0</v>
      </c>
    </row>
    <row r="1697" spans="2:51" x14ac:dyDescent="0.25">
      <c r="B1697" s="2">
        <v>0</v>
      </c>
      <c r="C1697" s="1">
        <v>0</v>
      </c>
      <c r="D1697" s="2">
        <v>0</v>
      </c>
      <c r="E1697" s="2">
        <v>0</v>
      </c>
      <c r="F1697" s="2">
        <v>0</v>
      </c>
      <c r="G1697" s="3">
        <v>0</v>
      </c>
      <c r="H1697" s="3">
        <v>0</v>
      </c>
      <c r="J1697" s="14">
        <v>0</v>
      </c>
      <c r="K1697" s="14">
        <v>0</v>
      </c>
      <c r="N1697" s="14">
        <v>0</v>
      </c>
      <c r="O1697" s="14">
        <v>0</v>
      </c>
      <c r="Q1697" s="12">
        <v>0</v>
      </c>
      <c r="R1697" s="12">
        <v>0</v>
      </c>
      <c r="T1697" s="12">
        <v>0</v>
      </c>
      <c r="U1697" s="12">
        <v>0</v>
      </c>
      <c r="W1697" s="12">
        <v>0</v>
      </c>
      <c r="X1697" s="12">
        <v>0</v>
      </c>
      <c r="Z1697" s="12">
        <v>0</v>
      </c>
      <c r="AA1697" s="12">
        <v>0</v>
      </c>
      <c r="AC1697" s="12">
        <v>0</v>
      </c>
      <c r="AD1697" s="12">
        <v>0</v>
      </c>
      <c r="AF1697" s="12">
        <v>0</v>
      </c>
      <c r="AG1697" s="12">
        <v>0</v>
      </c>
      <c r="AI1697" s="12">
        <v>0</v>
      </c>
      <c r="AJ1697" s="12">
        <v>0</v>
      </c>
      <c r="AL1697" s="12">
        <v>0</v>
      </c>
      <c r="AM1697" s="12">
        <v>0</v>
      </c>
      <c r="AO1697" s="12">
        <v>0</v>
      </c>
      <c r="AP1697" s="12">
        <v>0</v>
      </c>
      <c r="AR1697" s="12">
        <v>0</v>
      </c>
      <c r="AS1697" s="12">
        <v>0</v>
      </c>
      <c r="AU1697" s="12">
        <v>0</v>
      </c>
      <c r="AV1697" s="12">
        <v>0</v>
      </c>
      <c r="AX1697" s="12">
        <v>0</v>
      </c>
      <c r="AY1697" s="12">
        <v>0</v>
      </c>
    </row>
    <row r="1698" spans="2:51" x14ac:dyDescent="0.25">
      <c r="B1698" s="2">
        <v>0</v>
      </c>
      <c r="C1698" s="1">
        <v>0</v>
      </c>
      <c r="D1698" s="2">
        <v>0</v>
      </c>
      <c r="E1698" s="2">
        <v>0</v>
      </c>
      <c r="F1698" s="2">
        <v>0</v>
      </c>
      <c r="G1698" s="3">
        <v>0</v>
      </c>
      <c r="H1698" s="3">
        <v>0</v>
      </c>
      <c r="J1698" s="14">
        <v>0</v>
      </c>
      <c r="K1698" s="14">
        <v>0</v>
      </c>
      <c r="N1698" s="14">
        <v>0</v>
      </c>
      <c r="O1698" s="14">
        <v>0</v>
      </c>
      <c r="Q1698" s="12">
        <v>0</v>
      </c>
      <c r="R1698" s="12">
        <v>0</v>
      </c>
      <c r="T1698" s="12">
        <v>0</v>
      </c>
      <c r="U1698" s="12">
        <v>0</v>
      </c>
      <c r="W1698" s="12">
        <v>0</v>
      </c>
      <c r="X1698" s="12">
        <v>0</v>
      </c>
      <c r="Z1698" s="12">
        <v>0</v>
      </c>
      <c r="AA1698" s="12">
        <v>0</v>
      </c>
      <c r="AC1698" s="12">
        <v>0</v>
      </c>
      <c r="AD1698" s="12">
        <v>0</v>
      </c>
      <c r="AF1698" s="12">
        <v>0</v>
      </c>
      <c r="AG1698" s="12">
        <v>0</v>
      </c>
      <c r="AI1698" s="12">
        <v>0</v>
      </c>
      <c r="AJ1698" s="12">
        <v>0</v>
      </c>
      <c r="AL1698" s="12">
        <v>0</v>
      </c>
      <c r="AM1698" s="12">
        <v>0</v>
      </c>
      <c r="AO1698" s="12">
        <v>0</v>
      </c>
      <c r="AP1698" s="12">
        <v>0</v>
      </c>
      <c r="AR1698" s="12">
        <v>0</v>
      </c>
      <c r="AS1698" s="12">
        <v>0</v>
      </c>
      <c r="AU1698" s="12">
        <v>0</v>
      </c>
      <c r="AV1698" s="12">
        <v>0</v>
      </c>
      <c r="AX1698" s="12">
        <v>0</v>
      </c>
      <c r="AY1698" s="12">
        <v>0</v>
      </c>
    </row>
    <row r="1699" spans="2:51" x14ac:dyDescent="0.25">
      <c r="B1699" s="2">
        <v>0</v>
      </c>
      <c r="C1699" s="1">
        <v>0</v>
      </c>
      <c r="D1699" s="2">
        <v>0</v>
      </c>
      <c r="E1699" s="2">
        <v>0</v>
      </c>
      <c r="F1699" s="2">
        <v>0</v>
      </c>
      <c r="G1699" s="3">
        <v>0</v>
      </c>
      <c r="H1699" s="3">
        <v>0</v>
      </c>
      <c r="J1699" s="14">
        <v>0</v>
      </c>
      <c r="K1699" s="14">
        <v>0</v>
      </c>
      <c r="N1699" s="14">
        <v>0</v>
      </c>
      <c r="O1699" s="14">
        <v>0</v>
      </c>
      <c r="Q1699" s="12">
        <v>0</v>
      </c>
      <c r="R1699" s="12">
        <v>0</v>
      </c>
      <c r="T1699" s="12">
        <v>0</v>
      </c>
      <c r="U1699" s="12">
        <v>0</v>
      </c>
      <c r="W1699" s="12">
        <v>0</v>
      </c>
      <c r="X1699" s="12">
        <v>0</v>
      </c>
      <c r="Z1699" s="12">
        <v>0</v>
      </c>
      <c r="AA1699" s="12">
        <v>0</v>
      </c>
      <c r="AC1699" s="12">
        <v>0</v>
      </c>
      <c r="AD1699" s="12">
        <v>0</v>
      </c>
      <c r="AF1699" s="12">
        <v>0</v>
      </c>
      <c r="AG1699" s="12">
        <v>0</v>
      </c>
      <c r="AI1699" s="12">
        <v>0</v>
      </c>
      <c r="AJ1699" s="12">
        <v>0</v>
      </c>
      <c r="AL1699" s="12">
        <v>0</v>
      </c>
      <c r="AM1699" s="12">
        <v>0</v>
      </c>
      <c r="AO1699" s="12">
        <v>0</v>
      </c>
      <c r="AP1699" s="12">
        <v>0</v>
      </c>
      <c r="AR1699" s="12">
        <v>0</v>
      </c>
      <c r="AS1699" s="12">
        <v>0</v>
      </c>
      <c r="AU1699" s="12">
        <v>0</v>
      </c>
      <c r="AV1699" s="12">
        <v>0</v>
      </c>
      <c r="AX1699" s="12">
        <v>0</v>
      </c>
      <c r="AY1699" s="12">
        <v>0</v>
      </c>
    </row>
    <row r="1700" spans="2:51" x14ac:dyDescent="0.25">
      <c r="B1700" s="2">
        <v>0</v>
      </c>
      <c r="C1700" s="1">
        <v>0</v>
      </c>
      <c r="D1700" s="2">
        <v>0</v>
      </c>
      <c r="E1700" s="2">
        <v>0</v>
      </c>
      <c r="F1700" s="2">
        <v>0</v>
      </c>
      <c r="G1700" s="3">
        <v>0</v>
      </c>
      <c r="H1700" s="3">
        <v>0</v>
      </c>
      <c r="J1700" s="14">
        <v>0</v>
      </c>
      <c r="K1700" s="14">
        <v>0</v>
      </c>
      <c r="N1700" s="14">
        <v>0</v>
      </c>
      <c r="O1700" s="14">
        <v>0</v>
      </c>
      <c r="Q1700" s="12">
        <v>0</v>
      </c>
      <c r="R1700" s="12">
        <v>0</v>
      </c>
      <c r="T1700" s="12">
        <v>0</v>
      </c>
      <c r="U1700" s="12">
        <v>0</v>
      </c>
      <c r="W1700" s="12">
        <v>0</v>
      </c>
      <c r="X1700" s="12">
        <v>0</v>
      </c>
      <c r="Z1700" s="12">
        <v>0</v>
      </c>
      <c r="AA1700" s="12">
        <v>0</v>
      </c>
      <c r="AC1700" s="12">
        <v>0</v>
      </c>
      <c r="AD1700" s="12">
        <v>0</v>
      </c>
      <c r="AF1700" s="12">
        <v>0</v>
      </c>
      <c r="AG1700" s="12">
        <v>0</v>
      </c>
      <c r="AI1700" s="12">
        <v>0</v>
      </c>
      <c r="AJ1700" s="12">
        <v>0</v>
      </c>
      <c r="AL1700" s="12">
        <v>0</v>
      </c>
      <c r="AM1700" s="12">
        <v>0</v>
      </c>
      <c r="AO1700" s="12">
        <v>0</v>
      </c>
      <c r="AP1700" s="12">
        <v>0</v>
      </c>
      <c r="AR1700" s="12">
        <v>0</v>
      </c>
      <c r="AS1700" s="12">
        <v>0</v>
      </c>
      <c r="AU1700" s="12">
        <v>0</v>
      </c>
      <c r="AV1700" s="12">
        <v>0</v>
      </c>
      <c r="AX1700" s="12">
        <v>0</v>
      </c>
      <c r="AY1700" s="12">
        <v>0</v>
      </c>
    </row>
    <row r="1701" spans="2:51" x14ac:dyDescent="0.25">
      <c r="B1701" s="2">
        <v>0</v>
      </c>
      <c r="C1701" s="1">
        <v>0</v>
      </c>
      <c r="D1701" s="2">
        <v>0</v>
      </c>
      <c r="E1701" s="2">
        <v>0</v>
      </c>
      <c r="F1701" s="2">
        <v>0</v>
      </c>
      <c r="G1701" s="3">
        <v>0</v>
      </c>
      <c r="H1701" s="3">
        <v>0</v>
      </c>
      <c r="J1701" s="14">
        <v>0</v>
      </c>
      <c r="K1701" s="14">
        <v>0</v>
      </c>
      <c r="N1701" s="14">
        <v>0</v>
      </c>
      <c r="O1701" s="14">
        <v>0</v>
      </c>
      <c r="Q1701" s="12">
        <v>0</v>
      </c>
      <c r="R1701" s="12">
        <v>0</v>
      </c>
      <c r="T1701" s="12">
        <v>0</v>
      </c>
      <c r="U1701" s="12">
        <v>0</v>
      </c>
      <c r="W1701" s="12">
        <v>0</v>
      </c>
      <c r="X1701" s="12">
        <v>0</v>
      </c>
      <c r="Z1701" s="12">
        <v>0</v>
      </c>
      <c r="AA1701" s="12">
        <v>0</v>
      </c>
      <c r="AC1701" s="12">
        <v>0</v>
      </c>
      <c r="AD1701" s="12">
        <v>0</v>
      </c>
      <c r="AF1701" s="12">
        <v>0</v>
      </c>
      <c r="AG1701" s="12">
        <v>0</v>
      </c>
      <c r="AI1701" s="12">
        <v>0</v>
      </c>
      <c r="AJ1701" s="12">
        <v>0</v>
      </c>
      <c r="AL1701" s="12">
        <v>0</v>
      </c>
      <c r="AM1701" s="12">
        <v>0</v>
      </c>
      <c r="AO1701" s="12">
        <v>0</v>
      </c>
      <c r="AP1701" s="12">
        <v>0</v>
      </c>
      <c r="AR1701" s="12">
        <v>0</v>
      </c>
      <c r="AS1701" s="12">
        <v>0</v>
      </c>
      <c r="AU1701" s="12">
        <v>0</v>
      </c>
      <c r="AV1701" s="12">
        <v>0</v>
      </c>
      <c r="AX1701" s="12">
        <v>0</v>
      </c>
      <c r="AY1701" s="12">
        <v>0</v>
      </c>
    </row>
    <row r="1702" spans="2:51" x14ac:dyDescent="0.25">
      <c r="B1702" s="2">
        <v>0</v>
      </c>
      <c r="C1702" s="1">
        <v>0</v>
      </c>
      <c r="D1702" s="2">
        <v>0</v>
      </c>
      <c r="E1702" s="2">
        <v>0</v>
      </c>
      <c r="F1702" s="2">
        <v>0</v>
      </c>
      <c r="G1702" s="3">
        <v>0</v>
      </c>
      <c r="H1702" s="3">
        <v>0</v>
      </c>
      <c r="J1702" s="14">
        <v>0</v>
      </c>
      <c r="K1702" s="14">
        <v>0</v>
      </c>
      <c r="N1702" s="14">
        <v>0</v>
      </c>
      <c r="O1702" s="14">
        <v>0</v>
      </c>
      <c r="Q1702" s="12">
        <v>0</v>
      </c>
      <c r="R1702" s="12">
        <v>0</v>
      </c>
      <c r="T1702" s="12">
        <v>0</v>
      </c>
      <c r="U1702" s="12">
        <v>0</v>
      </c>
      <c r="W1702" s="12">
        <v>0</v>
      </c>
      <c r="X1702" s="12">
        <v>0</v>
      </c>
      <c r="Z1702" s="12">
        <v>0</v>
      </c>
      <c r="AA1702" s="12">
        <v>0</v>
      </c>
      <c r="AC1702" s="12">
        <v>0</v>
      </c>
      <c r="AD1702" s="12">
        <v>0</v>
      </c>
      <c r="AF1702" s="12">
        <v>0</v>
      </c>
      <c r="AG1702" s="12">
        <v>0</v>
      </c>
      <c r="AI1702" s="12">
        <v>0</v>
      </c>
      <c r="AJ1702" s="12">
        <v>0</v>
      </c>
      <c r="AL1702" s="12">
        <v>0</v>
      </c>
      <c r="AM1702" s="12">
        <v>0</v>
      </c>
      <c r="AO1702" s="12">
        <v>0</v>
      </c>
      <c r="AP1702" s="12">
        <v>0</v>
      </c>
      <c r="AR1702" s="12">
        <v>0</v>
      </c>
      <c r="AS1702" s="12">
        <v>0</v>
      </c>
      <c r="AU1702" s="12">
        <v>0</v>
      </c>
      <c r="AV1702" s="12">
        <v>0</v>
      </c>
      <c r="AX1702" s="12">
        <v>0</v>
      </c>
      <c r="AY1702" s="12">
        <v>0</v>
      </c>
    </row>
    <row r="1703" spans="2:51" x14ac:dyDescent="0.25">
      <c r="B1703" s="2">
        <v>0</v>
      </c>
      <c r="C1703" s="1">
        <v>0</v>
      </c>
      <c r="D1703" s="2">
        <v>0</v>
      </c>
      <c r="E1703" s="2">
        <v>0</v>
      </c>
      <c r="F1703" s="2">
        <v>0</v>
      </c>
      <c r="G1703" s="3">
        <v>0</v>
      </c>
      <c r="H1703" s="3">
        <v>0</v>
      </c>
      <c r="J1703" s="14">
        <v>0</v>
      </c>
      <c r="K1703" s="14">
        <v>0</v>
      </c>
      <c r="N1703" s="14">
        <v>0</v>
      </c>
      <c r="O1703" s="14">
        <v>0</v>
      </c>
      <c r="Q1703" s="12">
        <v>0</v>
      </c>
      <c r="R1703" s="12">
        <v>0</v>
      </c>
      <c r="T1703" s="12">
        <v>0</v>
      </c>
      <c r="U1703" s="12">
        <v>0</v>
      </c>
      <c r="W1703" s="12">
        <v>0</v>
      </c>
      <c r="X1703" s="12">
        <v>0</v>
      </c>
      <c r="Z1703" s="12">
        <v>0</v>
      </c>
      <c r="AA1703" s="12">
        <v>0</v>
      </c>
      <c r="AC1703" s="12">
        <v>0</v>
      </c>
      <c r="AD1703" s="12">
        <v>0</v>
      </c>
      <c r="AF1703" s="12">
        <v>0</v>
      </c>
      <c r="AG1703" s="12">
        <v>0</v>
      </c>
      <c r="AI1703" s="12">
        <v>0</v>
      </c>
      <c r="AJ1703" s="12">
        <v>0</v>
      </c>
      <c r="AL1703" s="12">
        <v>0</v>
      </c>
      <c r="AM1703" s="12">
        <v>0</v>
      </c>
      <c r="AO1703" s="12">
        <v>0</v>
      </c>
      <c r="AP1703" s="12">
        <v>0</v>
      </c>
      <c r="AR1703" s="12">
        <v>0</v>
      </c>
      <c r="AS1703" s="12">
        <v>0</v>
      </c>
      <c r="AU1703" s="12">
        <v>0</v>
      </c>
      <c r="AV1703" s="12">
        <v>0</v>
      </c>
      <c r="AX1703" s="12">
        <v>0</v>
      </c>
      <c r="AY1703" s="12">
        <v>0</v>
      </c>
    </row>
    <row r="1704" spans="2:51" x14ac:dyDescent="0.25">
      <c r="B1704" s="2">
        <v>0</v>
      </c>
      <c r="C1704" s="1">
        <v>0</v>
      </c>
      <c r="D1704" s="2">
        <v>0</v>
      </c>
      <c r="E1704" s="2">
        <v>0</v>
      </c>
      <c r="F1704" s="2">
        <v>0</v>
      </c>
      <c r="G1704" s="3">
        <v>0</v>
      </c>
      <c r="H1704" s="3">
        <v>0</v>
      </c>
      <c r="J1704" s="14">
        <v>0</v>
      </c>
      <c r="K1704" s="14">
        <v>0</v>
      </c>
      <c r="N1704" s="14">
        <v>0</v>
      </c>
      <c r="O1704" s="14">
        <v>0</v>
      </c>
      <c r="Q1704" s="12">
        <v>0</v>
      </c>
      <c r="R1704" s="12">
        <v>0</v>
      </c>
      <c r="T1704" s="12">
        <v>0</v>
      </c>
      <c r="U1704" s="12">
        <v>0</v>
      </c>
      <c r="W1704" s="12">
        <v>0</v>
      </c>
      <c r="X1704" s="12">
        <v>0</v>
      </c>
      <c r="Z1704" s="12">
        <v>0</v>
      </c>
      <c r="AA1704" s="12">
        <v>0</v>
      </c>
      <c r="AC1704" s="12">
        <v>0</v>
      </c>
      <c r="AD1704" s="12">
        <v>0</v>
      </c>
      <c r="AF1704" s="12">
        <v>0</v>
      </c>
      <c r="AG1704" s="12">
        <v>0</v>
      </c>
      <c r="AI1704" s="12">
        <v>0</v>
      </c>
      <c r="AJ1704" s="12">
        <v>0</v>
      </c>
      <c r="AL1704" s="12">
        <v>0</v>
      </c>
      <c r="AM1704" s="12">
        <v>0</v>
      </c>
      <c r="AO1704" s="12">
        <v>0</v>
      </c>
      <c r="AP1704" s="12">
        <v>0</v>
      </c>
      <c r="AR1704" s="12">
        <v>0</v>
      </c>
      <c r="AS1704" s="12">
        <v>0</v>
      </c>
      <c r="AU1704" s="12">
        <v>0</v>
      </c>
      <c r="AV1704" s="12">
        <v>0</v>
      </c>
      <c r="AX1704" s="12">
        <v>0</v>
      </c>
      <c r="AY1704" s="12">
        <v>0</v>
      </c>
    </row>
    <row r="1705" spans="2:51" x14ac:dyDescent="0.25">
      <c r="B1705" s="2">
        <v>0</v>
      </c>
      <c r="C1705" s="1">
        <v>0</v>
      </c>
      <c r="D1705" s="2">
        <v>0</v>
      </c>
      <c r="E1705" s="2">
        <v>0</v>
      </c>
      <c r="F1705" s="2">
        <v>0</v>
      </c>
      <c r="G1705" s="3">
        <v>0</v>
      </c>
      <c r="H1705" s="3">
        <v>0</v>
      </c>
      <c r="J1705" s="14">
        <v>0</v>
      </c>
      <c r="K1705" s="14">
        <v>0</v>
      </c>
      <c r="N1705" s="14">
        <v>0</v>
      </c>
      <c r="O1705" s="14">
        <v>0</v>
      </c>
      <c r="Q1705" s="12">
        <v>0</v>
      </c>
      <c r="R1705" s="12">
        <v>0</v>
      </c>
      <c r="T1705" s="12">
        <v>0</v>
      </c>
      <c r="U1705" s="12">
        <v>0</v>
      </c>
      <c r="W1705" s="12">
        <v>0</v>
      </c>
      <c r="X1705" s="12">
        <v>0</v>
      </c>
      <c r="Z1705" s="12">
        <v>0</v>
      </c>
      <c r="AA1705" s="12">
        <v>0</v>
      </c>
      <c r="AC1705" s="12">
        <v>0</v>
      </c>
      <c r="AD1705" s="12">
        <v>0</v>
      </c>
      <c r="AF1705" s="12">
        <v>0</v>
      </c>
      <c r="AG1705" s="12">
        <v>0</v>
      </c>
      <c r="AI1705" s="12">
        <v>0</v>
      </c>
      <c r="AJ1705" s="12">
        <v>0</v>
      </c>
      <c r="AL1705" s="12">
        <v>0</v>
      </c>
      <c r="AM1705" s="12">
        <v>0</v>
      </c>
      <c r="AO1705" s="12">
        <v>0</v>
      </c>
      <c r="AP1705" s="12">
        <v>0</v>
      </c>
      <c r="AR1705" s="12">
        <v>0</v>
      </c>
      <c r="AS1705" s="12">
        <v>0</v>
      </c>
      <c r="AU1705" s="12">
        <v>0</v>
      </c>
      <c r="AV1705" s="12">
        <v>0</v>
      </c>
      <c r="AX1705" s="12">
        <v>0</v>
      </c>
      <c r="AY1705" s="12">
        <v>0</v>
      </c>
    </row>
    <row r="1706" spans="2:51" x14ac:dyDescent="0.25">
      <c r="B1706" s="2">
        <v>0</v>
      </c>
      <c r="C1706" s="1">
        <v>0</v>
      </c>
      <c r="D1706" s="2">
        <v>0</v>
      </c>
      <c r="E1706" s="2">
        <v>0</v>
      </c>
      <c r="F1706" s="2">
        <v>0</v>
      </c>
      <c r="G1706" s="3">
        <v>0</v>
      </c>
      <c r="H1706" s="3">
        <v>0</v>
      </c>
      <c r="J1706" s="14">
        <v>0</v>
      </c>
      <c r="K1706" s="14">
        <v>0</v>
      </c>
      <c r="N1706" s="14">
        <v>0</v>
      </c>
      <c r="O1706" s="14">
        <v>0</v>
      </c>
      <c r="Q1706" s="12">
        <v>0</v>
      </c>
      <c r="R1706" s="12">
        <v>0</v>
      </c>
      <c r="T1706" s="12">
        <v>0</v>
      </c>
      <c r="U1706" s="12">
        <v>0</v>
      </c>
      <c r="W1706" s="12">
        <v>0</v>
      </c>
      <c r="X1706" s="12">
        <v>0</v>
      </c>
      <c r="Z1706" s="12">
        <v>0</v>
      </c>
      <c r="AA1706" s="12">
        <v>0</v>
      </c>
      <c r="AC1706" s="12">
        <v>0</v>
      </c>
      <c r="AD1706" s="12">
        <v>0</v>
      </c>
      <c r="AF1706" s="12">
        <v>0</v>
      </c>
      <c r="AG1706" s="12">
        <v>0</v>
      </c>
      <c r="AI1706" s="12">
        <v>0</v>
      </c>
      <c r="AJ1706" s="12">
        <v>0</v>
      </c>
      <c r="AL1706" s="12">
        <v>0</v>
      </c>
      <c r="AM1706" s="12">
        <v>0</v>
      </c>
      <c r="AO1706" s="12">
        <v>0</v>
      </c>
      <c r="AP1706" s="12">
        <v>0</v>
      </c>
      <c r="AR1706" s="12">
        <v>0</v>
      </c>
      <c r="AS1706" s="12">
        <v>0</v>
      </c>
      <c r="AU1706" s="12">
        <v>0</v>
      </c>
      <c r="AV1706" s="12">
        <v>0</v>
      </c>
      <c r="AX1706" s="12">
        <v>0</v>
      </c>
      <c r="AY1706" s="12">
        <v>0</v>
      </c>
    </row>
    <row r="1707" spans="2:51" x14ac:dyDescent="0.25">
      <c r="B1707" s="2">
        <v>0</v>
      </c>
      <c r="C1707" s="1">
        <v>0</v>
      </c>
      <c r="D1707" s="2">
        <v>0</v>
      </c>
      <c r="E1707" s="2">
        <v>0</v>
      </c>
      <c r="F1707" s="2">
        <v>0</v>
      </c>
      <c r="G1707" s="3">
        <v>0</v>
      </c>
      <c r="H1707" s="3">
        <v>0</v>
      </c>
      <c r="J1707" s="14">
        <v>0</v>
      </c>
      <c r="K1707" s="14">
        <v>0</v>
      </c>
      <c r="N1707" s="14">
        <v>0</v>
      </c>
      <c r="O1707" s="14">
        <v>0</v>
      </c>
      <c r="Q1707" s="12">
        <v>0</v>
      </c>
      <c r="R1707" s="12">
        <v>0</v>
      </c>
      <c r="T1707" s="12">
        <v>0</v>
      </c>
      <c r="U1707" s="12">
        <v>0</v>
      </c>
      <c r="W1707" s="12">
        <v>0</v>
      </c>
      <c r="X1707" s="12">
        <v>0</v>
      </c>
      <c r="Z1707" s="12">
        <v>0</v>
      </c>
      <c r="AA1707" s="12">
        <v>0</v>
      </c>
      <c r="AC1707" s="12">
        <v>0</v>
      </c>
      <c r="AD1707" s="12">
        <v>0</v>
      </c>
      <c r="AF1707" s="12">
        <v>0</v>
      </c>
      <c r="AG1707" s="12">
        <v>0</v>
      </c>
      <c r="AI1707" s="12">
        <v>0</v>
      </c>
      <c r="AJ1707" s="12">
        <v>0</v>
      </c>
      <c r="AL1707" s="12">
        <v>0</v>
      </c>
      <c r="AM1707" s="12">
        <v>0</v>
      </c>
      <c r="AO1707" s="12">
        <v>0</v>
      </c>
      <c r="AP1707" s="12">
        <v>0</v>
      </c>
      <c r="AR1707" s="12">
        <v>0</v>
      </c>
      <c r="AS1707" s="12">
        <v>0</v>
      </c>
      <c r="AU1707" s="12">
        <v>0</v>
      </c>
      <c r="AV1707" s="12">
        <v>0</v>
      </c>
      <c r="AX1707" s="12">
        <v>0</v>
      </c>
      <c r="AY1707" s="12">
        <v>0</v>
      </c>
    </row>
    <row r="1708" spans="2:51" x14ac:dyDescent="0.25">
      <c r="B1708" s="2">
        <v>0</v>
      </c>
      <c r="C1708" s="1">
        <v>0</v>
      </c>
      <c r="D1708" s="2">
        <v>0</v>
      </c>
      <c r="E1708" s="2">
        <v>0</v>
      </c>
      <c r="F1708" s="2">
        <v>0</v>
      </c>
      <c r="G1708" s="3">
        <v>0</v>
      </c>
      <c r="H1708" s="3">
        <v>0</v>
      </c>
      <c r="J1708" s="14">
        <v>0</v>
      </c>
      <c r="K1708" s="14">
        <v>0</v>
      </c>
      <c r="N1708" s="14">
        <v>0</v>
      </c>
      <c r="O1708" s="14">
        <v>0</v>
      </c>
      <c r="Q1708" s="12">
        <v>0</v>
      </c>
      <c r="R1708" s="12">
        <v>0</v>
      </c>
      <c r="T1708" s="12">
        <v>0</v>
      </c>
      <c r="U1708" s="12">
        <v>0</v>
      </c>
      <c r="W1708" s="12">
        <v>0</v>
      </c>
      <c r="X1708" s="12">
        <v>0</v>
      </c>
      <c r="Z1708" s="12">
        <v>0</v>
      </c>
      <c r="AA1708" s="12">
        <v>0</v>
      </c>
      <c r="AC1708" s="12">
        <v>0</v>
      </c>
      <c r="AD1708" s="12">
        <v>0</v>
      </c>
      <c r="AF1708" s="12">
        <v>0</v>
      </c>
      <c r="AG1708" s="12">
        <v>0</v>
      </c>
      <c r="AI1708" s="12">
        <v>0</v>
      </c>
      <c r="AJ1708" s="12">
        <v>0</v>
      </c>
      <c r="AL1708" s="12">
        <v>0</v>
      </c>
      <c r="AM1708" s="12">
        <v>0</v>
      </c>
      <c r="AO1708" s="12">
        <v>0</v>
      </c>
      <c r="AP1708" s="12">
        <v>0</v>
      </c>
      <c r="AR1708" s="12">
        <v>0</v>
      </c>
      <c r="AS1708" s="12">
        <v>0</v>
      </c>
      <c r="AU1708" s="12">
        <v>0</v>
      </c>
      <c r="AV1708" s="12">
        <v>0</v>
      </c>
      <c r="AX1708" s="12">
        <v>0</v>
      </c>
      <c r="AY1708" s="12">
        <v>0</v>
      </c>
    </row>
    <row r="1709" spans="2:51" x14ac:dyDescent="0.25">
      <c r="B1709" s="2">
        <v>0</v>
      </c>
      <c r="C1709" s="1">
        <v>0</v>
      </c>
      <c r="D1709" s="2">
        <v>0</v>
      </c>
      <c r="E1709" s="2">
        <v>0</v>
      </c>
      <c r="F1709" s="2">
        <v>0</v>
      </c>
      <c r="G1709" s="3">
        <v>0</v>
      </c>
      <c r="H1709" s="3">
        <v>0</v>
      </c>
      <c r="J1709" s="14">
        <v>0</v>
      </c>
      <c r="K1709" s="14">
        <v>0</v>
      </c>
      <c r="N1709" s="14">
        <v>0</v>
      </c>
      <c r="O1709" s="14">
        <v>0</v>
      </c>
      <c r="Q1709" s="12">
        <v>0</v>
      </c>
      <c r="R1709" s="12">
        <v>0</v>
      </c>
      <c r="T1709" s="12">
        <v>0</v>
      </c>
      <c r="U1709" s="12">
        <v>0</v>
      </c>
      <c r="W1709" s="12">
        <v>0</v>
      </c>
      <c r="X1709" s="12">
        <v>0</v>
      </c>
      <c r="Z1709" s="12">
        <v>0</v>
      </c>
      <c r="AA1709" s="12">
        <v>0</v>
      </c>
      <c r="AC1709" s="12">
        <v>0</v>
      </c>
      <c r="AD1709" s="12">
        <v>0</v>
      </c>
      <c r="AF1709" s="12">
        <v>0</v>
      </c>
      <c r="AG1709" s="12">
        <v>0</v>
      </c>
      <c r="AI1709" s="12">
        <v>0</v>
      </c>
      <c r="AJ1709" s="12">
        <v>0</v>
      </c>
      <c r="AL1709" s="12">
        <v>0</v>
      </c>
      <c r="AM1709" s="12">
        <v>0</v>
      </c>
      <c r="AO1709" s="12">
        <v>0</v>
      </c>
      <c r="AP1709" s="12">
        <v>0</v>
      </c>
      <c r="AR1709" s="12">
        <v>0</v>
      </c>
      <c r="AS1709" s="12">
        <v>0</v>
      </c>
      <c r="AU1709" s="12">
        <v>0</v>
      </c>
      <c r="AV1709" s="12">
        <v>0</v>
      </c>
      <c r="AX1709" s="12">
        <v>0</v>
      </c>
      <c r="AY1709" s="12">
        <v>0</v>
      </c>
    </row>
    <row r="1710" spans="2:51" x14ac:dyDescent="0.25">
      <c r="B1710" s="2">
        <v>0</v>
      </c>
      <c r="C1710" s="1">
        <v>0</v>
      </c>
      <c r="D1710" s="2">
        <v>0</v>
      </c>
      <c r="E1710" s="2">
        <v>0</v>
      </c>
      <c r="F1710" s="2">
        <v>0</v>
      </c>
      <c r="G1710" s="3">
        <v>0</v>
      </c>
      <c r="H1710" s="3">
        <v>0</v>
      </c>
      <c r="J1710" s="14">
        <v>0</v>
      </c>
      <c r="K1710" s="14">
        <v>0</v>
      </c>
      <c r="N1710" s="14">
        <v>0</v>
      </c>
      <c r="O1710" s="14">
        <v>0</v>
      </c>
      <c r="Q1710" s="12">
        <v>0</v>
      </c>
      <c r="R1710" s="12">
        <v>0</v>
      </c>
      <c r="T1710" s="12">
        <v>0</v>
      </c>
      <c r="U1710" s="12">
        <v>0</v>
      </c>
      <c r="W1710" s="12">
        <v>0</v>
      </c>
      <c r="X1710" s="12">
        <v>0</v>
      </c>
      <c r="Z1710" s="12">
        <v>0</v>
      </c>
      <c r="AA1710" s="12">
        <v>0</v>
      </c>
      <c r="AC1710" s="12">
        <v>0</v>
      </c>
      <c r="AD1710" s="12">
        <v>0</v>
      </c>
      <c r="AF1710" s="12">
        <v>0</v>
      </c>
      <c r="AG1710" s="12">
        <v>0</v>
      </c>
      <c r="AI1710" s="12">
        <v>0</v>
      </c>
      <c r="AJ1710" s="12">
        <v>0</v>
      </c>
      <c r="AL1710" s="12">
        <v>0</v>
      </c>
      <c r="AM1710" s="12">
        <v>0</v>
      </c>
      <c r="AO1710" s="12">
        <v>0</v>
      </c>
      <c r="AP1710" s="12">
        <v>0</v>
      </c>
      <c r="AR1710" s="12">
        <v>0</v>
      </c>
      <c r="AS1710" s="12">
        <v>0</v>
      </c>
      <c r="AU1710" s="12">
        <v>0</v>
      </c>
      <c r="AV1710" s="12">
        <v>0</v>
      </c>
      <c r="AX1710" s="12">
        <v>0</v>
      </c>
      <c r="AY1710" s="12">
        <v>0</v>
      </c>
    </row>
    <row r="1711" spans="2:51" x14ac:dyDescent="0.25">
      <c r="B1711" s="2">
        <v>0</v>
      </c>
      <c r="C1711" s="1">
        <v>0</v>
      </c>
      <c r="D1711" s="2">
        <v>0</v>
      </c>
      <c r="E1711" s="2">
        <v>0</v>
      </c>
      <c r="F1711" s="2">
        <v>0</v>
      </c>
      <c r="G1711" s="3">
        <v>0</v>
      </c>
      <c r="H1711" s="3">
        <v>0</v>
      </c>
      <c r="J1711" s="14">
        <v>0</v>
      </c>
      <c r="K1711" s="14">
        <v>0</v>
      </c>
      <c r="N1711" s="14">
        <v>0</v>
      </c>
      <c r="O1711" s="14">
        <v>0</v>
      </c>
      <c r="Q1711" s="12">
        <v>0</v>
      </c>
      <c r="R1711" s="12">
        <v>0</v>
      </c>
      <c r="T1711" s="12">
        <v>0</v>
      </c>
      <c r="U1711" s="12">
        <v>0</v>
      </c>
      <c r="W1711" s="12">
        <v>0</v>
      </c>
      <c r="X1711" s="12">
        <v>0</v>
      </c>
      <c r="Z1711" s="12">
        <v>0</v>
      </c>
      <c r="AA1711" s="12">
        <v>0</v>
      </c>
      <c r="AC1711" s="12">
        <v>0</v>
      </c>
      <c r="AD1711" s="12">
        <v>0</v>
      </c>
      <c r="AF1711" s="12">
        <v>0</v>
      </c>
      <c r="AG1711" s="12">
        <v>0</v>
      </c>
      <c r="AI1711" s="12">
        <v>0</v>
      </c>
      <c r="AJ1711" s="12">
        <v>0</v>
      </c>
      <c r="AL1711" s="12">
        <v>0</v>
      </c>
      <c r="AM1711" s="12">
        <v>0</v>
      </c>
      <c r="AO1711" s="12">
        <v>0</v>
      </c>
      <c r="AP1711" s="12">
        <v>0</v>
      </c>
      <c r="AR1711" s="12">
        <v>0</v>
      </c>
      <c r="AS1711" s="12">
        <v>0</v>
      </c>
      <c r="AU1711" s="12">
        <v>0</v>
      </c>
      <c r="AV1711" s="12">
        <v>0</v>
      </c>
      <c r="AX1711" s="12">
        <v>0</v>
      </c>
      <c r="AY1711" s="12">
        <v>0</v>
      </c>
    </row>
    <row r="1712" spans="2:51" x14ac:dyDescent="0.25">
      <c r="B1712" s="2">
        <v>0</v>
      </c>
      <c r="C1712" s="1">
        <v>0</v>
      </c>
      <c r="D1712" s="2">
        <v>0</v>
      </c>
      <c r="E1712" s="2">
        <v>0</v>
      </c>
      <c r="F1712" s="2">
        <v>0</v>
      </c>
      <c r="G1712" s="3">
        <v>0</v>
      </c>
      <c r="H1712" s="3">
        <v>0</v>
      </c>
      <c r="J1712" s="14">
        <v>0</v>
      </c>
      <c r="K1712" s="14">
        <v>0</v>
      </c>
      <c r="N1712" s="14">
        <v>0</v>
      </c>
      <c r="O1712" s="14">
        <v>0</v>
      </c>
      <c r="Q1712" s="12">
        <v>0</v>
      </c>
      <c r="R1712" s="12">
        <v>0</v>
      </c>
      <c r="T1712" s="12">
        <v>0</v>
      </c>
      <c r="U1712" s="12">
        <v>0</v>
      </c>
      <c r="W1712" s="12">
        <v>0</v>
      </c>
      <c r="X1712" s="12">
        <v>0</v>
      </c>
      <c r="Z1712" s="12">
        <v>0</v>
      </c>
      <c r="AA1712" s="12">
        <v>0</v>
      </c>
      <c r="AC1712" s="12">
        <v>0</v>
      </c>
      <c r="AD1712" s="12">
        <v>0</v>
      </c>
      <c r="AF1712" s="12">
        <v>0</v>
      </c>
      <c r="AG1712" s="12">
        <v>0</v>
      </c>
      <c r="AI1712" s="12">
        <v>0</v>
      </c>
      <c r="AJ1712" s="12">
        <v>0</v>
      </c>
      <c r="AL1712" s="12">
        <v>0</v>
      </c>
      <c r="AM1712" s="12">
        <v>0</v>
      </c>
      <c r="AO1712" s="12">
        <v>0</v>
      </c>
      <c r="AP1712" s="12">
        <v>0</v>
      </c>
      <c r="AR1712" s="12">
        <v>0</v>
      </c>
      <c r="AS1712" s="12">
        <v>0</v>
      </c>
      <c r="AU1712" s="12">
        <v>0</v>
      </c>
      <c r="AV1712" s="12">
        <v>0</v>
      </c>
      <c r="AX1712" s="12">
        <v>0</v>
      </c>
      <c r="AY1712" s="12">
        <v>0</v>
      </c>
    </row>
    <row r="1713" spans="2:51" x14ac:dyDescent="0.25">
      <c r="B1713" s="2">
        <v>0</v>
      </c>
      <c r="C1713" s="1">
        <v>0</v>
      </c>
      <c r="D1713" s="2">
        <v>0</v>
      </c>
      <c r="E1713" s="2">
        <v>0</v>
      </c>
      <c r="F1713" s="2">
        <v>0</v>
      </c>
      <c r="G1713" s="3">
        <v>0</v>
      </c>
      <c r="H1713" s="3">
        <v>0</v>
      </c>
      <c r="J1713" s="14">
        <v>0</v>
      </c>
      <c r="K1713" s="14">
        <v>0</v>
      </c>
      <c r="N1713" s="14">
        <v>0</v>
      </c>
      <c r="O1713" s="14">
        <v>0</v>
      </c>
      <c r="Q1713" s="12">
        <v>0</v>
      </c>
      <c r="R1713" s="12">
        <v>0</v>
      </c>
      <c r="T1713" s="12">
        <v>0</v>
      </c>
      <c r="U1713" s="12">
        <v>0</v>
      </c>
      <c r="W1713" s="12">
        <v>0</v>
      </c>
      <c r="X1713" s="12">
        <v>0</v>
      </c>
      <c r="Z1713" s="12">
        <v>0</v>
      </c>
      <c r="AA1713" s="12">
        <v>0</v>
      </c>
      <c r="AC1713" s="12">
        <v>0</v>
      </c>
      <c r="AD1713" s="12">
        <v>0</v>
      </c>
      <c r="AF1713" s="12">
        <v>0</v>
      </c>
      <c r="AG1713" s="12">
        <v>0</v>
      </c>
      <c r="AI1713" s="12">
        <v>0</v>
      </c>
      <c r="AJ1713" s="12">
        <v>0</v>
      </c>
      <c r="AL1713" s="12">
        <v>0</v>
      </c>
      <c r="AM1713" s="12">
        <v>0</v>
      </c>
      <c r="AO1713" s="12">
        <v>0</v>
      </c>
      <c r="AP1713" s="12">
        <v>0</v>
      </c>
      <c r="AR1713" s="12">
        <v>0</v>
      </c>
      <c r="AS1713" s="12">
        <v>0</v>
      </c>
      <c r="AU1713" s="12">
        <v>0</v>
      </c>
      <c r="AV1713" s="12">
        <v>0</v>
      </c>
      <c r="AX1713" s="12">
        <v>0</v>
      </c>
      <c r="AY1713" s="12">
        <v>0</v>
      </c>
    </row>
    <row r="1714" spans="2:51" x14ac:dyDescent="0.25">
      <c r="B1714" s="2">
        <v>0</v>
      </c>
      <c r="C1714" s="1">
        <v>0</v>
      </c>
      <c r="D1714" s="2">
        <v>0</v>
      </c>
      <c r="E1714" s="2">
        <v>0</v>
      </c>
      <c r="F1714" s="2">
        <v>0</v>
      </c>
      <c r="G1714" s="3">
        <v>0</v>
      </c>
      <c r="H1714" s="3">
        <v>0</v>
      </c>
      <c r="J1714" s="14">
        <v>0</v>
      </c>
      <c r="K1714" s="14">
        <v>0</v>
      </c>
      <c r="N1714" s="14">
        <v>0</v>
      </c>
      <c r="O1714" s="14">
        <v>0</v>
      </c>
      <c r="Q1714" s="12">
        <v>0</v>
      </c>
      <c r="R1714" s="12">
        <v>0</v>
      </c>
      <c r="T1714" s="12">
        <v>0</v>
      </c>
      <c r="U1714" s="12">
        <v>0</v>
      </c>
      <c r="W1714" s="12">
        <v>0</v>
      </c>
      <c r="X1714" s="12">
        <v>0</v>
      </c>
      <c r="Z1714" s="12">
        <v>0</v>
      </c>
      <c r="AA1714" s="12">
        <v>0</v>
      </c>
      <c r="AC1714" s="12">
        <v>0</v>
      </c>
      <c r="AD1714" s="12">
        <v>0</v>
      </c>
      <c r="AF1714" s="12">
        <v>0</v>
      </c>
      <c r="AG1714" s="12">
        <v>0</v>
      </c>
      <c r="AI1714" s="12">
        <v>0</v>
      </c>
      <c r="AJ1714" s="12">
        <v>0</v>
      </c>
      <c r="AL1714" s="12">
        <v>0</v>
      </c>
      <c r="AM1714" s="12">
        <v>0</v>
      </c>
      <c r="AO1714" s="12">
        <v>0</v>
      </c>
      <c r="AP1714" s="12">
        <v>0</v>
      </c>
      <c r="AR1714" s="12">
        <v>0</v>
      </c>
      <c r="AS1714" s="12">
        <v>0</v>
      </c>
      <c r="AU1714" s="12">
        <v>0</v>
      </c>
      <c r="AV1714" s="12">
        <v>0</v>
      </c>
      <c r="AX1714" s="12">
        <v>0</v>
      </c>
      <c r="AY1714" s="12">
        <v>0</v>
      </c>
    </row>
    <row r="1715" spans="2:51" x14ac:dyDescent="0.25">
      <c r="B1715" s="2">
        <v>0</v>
      </c>
      <c r="C1715" s="1">
        <v>0</v>
      </c>
      <c r="D1715" s="2">
        <v>0</v>
      </c>
      <c r="E1715" s="2">
        <v>0</v>
      </c>
      <c r="F1715" s="2">
        <v>0</v>
      </c>
      <c r="G1715" s="3">
        <v>0</v>
      </c>
      <c r="H1715" s="3">
        <v>0</v>
      </c>
      <c r="J1715" s="14">
        <v>0</v>
      </c>
      <c r="K1715" s="14">
        <v>0</v>
      </c>
      <c r="N1715" s="14">
        <v>0</v>
      </c>
      <c r="O1715" s="14">
        <v>0</v>
      </c>
      <c r="Q1715" s="12">
        <v>0</v>
      </c>
      <c r="R1715" s="12">
        <v>0</v>
      </c>
      <c r="T1715" s="12">
        <v>0</v>
      </c>
      <c r="U1715" s="12">
        <v>0</v>
      </c>
      <c r="W1715" s="12">
        <v>0</v>
      </c>
      <c r="X1715" s="12">
        <v>0</v>
      </c>
      <c r="Z1715" s="12">
        <v>0</v>
      </c>
      <c r="AA1715" s="12">
        <v>0</v>
      </c>
      <c r="AC1715" s="12">
        <v>0</v>
      </c>
      <c r="AD1715" s="12">
        <v>0</v>
      </c>
      <c r="AF1715" s="12">
        <v>0</v>
      </c>
      <c r="AG1715" s="12">
        <v>0</v>
      </c>
      <c r="AI1715" s="12">
        <v>0</v>
      </c>
      <c r="AJ1715" s="12">
        <v>0</v>
      </c>
      <c r="AL1715" s="12">
        <v>0</v>
      </c>
      <c r="AM1715" s="12">
        <v>0</v>
      </c>
      <c r="AO1715" s="12">
        <v>0</v>
      </c>
      <c r="AP1715" s="12">
        <v>0</v>
      </c>
      <c r="AR1715" s="12">
        <v>0</v>
      </c>
      <c r="AS1715" s="12">
        <v>0</v>
      </c>
      <c r="AU1715" s="12">
        <v>0</v>
      </c>
      <c r="AV1715" s="12">
        <v>0</v>
      </c>
      <c r="AX1715" s="12">
        <v>0</v>
      </c>
      <c r="AY1715" s="12">
        <v>0</v>
      </c>
    </row>
    <row r="1716" spans="2:51" x14ac:dyDescent="0.25">
      <c r="B1716" s="2">
        <v>0</v>
      </c>
      <c r="C1716" s="1">
        <v>0</v>
      </c>
      <c r="D1716" s="2">
        <v>0</v>
      </c>
      <c r="E1716" s="2">
        <v>0</v>
      </c>
      <c r="F1716" s="2">
        <v>0</v>
      </c>
      <c r="G1716" s="3">
        <v>0</v>
      </c>
      <c r="H1716" s="3">
        <v>0</v>
      </c>
      <c r="J1716" s="14">
        <v>0</v>
      </c>
      <c r="K1716" s="14">
        <v>0</v>
      </c>
      <c r="N1716" s="14">
        <v>0</v>
      </c>
      <c r="O1716" s="14">
        <v>0</v>
      </c>
      <c r="Q1716" s="12">
        <v>0</v>
      </c>
      <c r="R1716" s="12">
        <v>0</v>
      </c>
      <c r="T1716" s="12">
        <v>0</v>
      </c>
      <c r="U1716" s="12">
        <v>0</v>
      </c>
      <c r="W1716" s="12">
        <v>0</v>
      </c>
      <c r="X1716" s="12">
        <v>0</v>
      </c>
      <c r="Z1716" s="12">
        <v>0</v>
      </c>
      <c r="AA1716" s="12">
        <v>0</v>
      </c>
      <c r="AC1716" s="12">
        <v>0</v>
      </c>
      <c r="AD1716" s="12">
        <v>0</v>
      </c>
      <c r="AF1716" s="12">
        <v>0</v>
      </c>
      <c r="AG1716" s="12">
        <v>0</v>
      </c>
      <c r="AI1716" s="12">
        <v>0</v>
      </c>
      <c r="AJ1716" s="12">
        <v>0</v>
      </c>
      <c r="AL1716" s="12">
        <v>0</v>
      </c>
      <c r="AM1716" s="12">
        <v>0</v>
      </c>
      <c r="AO1716" s="12">
        <v>0</v>
      </c>
      <c r="AP1716" s="12">
        <v>0</v>
      </c>
      <c r="AR1716" s="12">
        <v>0</v>
      </c>
      <c r="AS1716" s="12">
        <v>0</v>
      </c>
      <c r="AU1716" s="12">
        <v>0</v>
      </c>
      <c r="AV1716" s="12">
        <v>0</v>
      </c>
      <c r="AX1716" s="12">
        <v>0</v>
      </c>
      <c r="AY1716" s="12">
        <v>0</v>
      </c>
    </row>
    <row r="1717" spans="2:51" x14ac:dyDescent="0.25">
      <c r="B1717" s="2">
        <v>0</v>
      </c>
      <c r="C1717" s="1">
        <v>0</v>
      </c>
      <c r="D1717" s="2">
        <v>0</v>
      </c>
      <c r="E1717" s="2">
        <v>0</v>
      </c>
      <c r="F1717" s="2">
        <v>0</v>
      </c>
      <c r="G1717" s="3">
        <v>0</v>
      </c>
      <c r="H1717" s="3">
        <v>0</v>
      </c>
      <c r="J1717" s="14">
        <v>0</v>
      </c>
      <c r="K1717" s="14">
        <v>0</v>
      </c>
      <c r="N1717" s="14">
        <v>0</v>
      </c>
      <c r="O1717" s="14">
        <v>0</v>
      </c>
      <c r="Q1717" s="12">
        <v>0</v>
      </c>
      <c r="R1717" s="12">
        <v>0</v>
      </c>
      <c r="T1717" s="12">
        <v>0</v>
      </c>
      <c r="U1717" s="12">
        <v>0</v>
      </c>
      <c r="W1717" s="12">
        <v>0</v>
      </c>
      <c r="X1717" s="12">
        <v>0</v>
      </c>
      <c r="Z1717" s="12">
        <v>0</v>
      </c>
      <c r="AA1717" s="12">
        <v>0</v>
      </c>
      <c r="AC1717" s="12">
        <v>0</v>
      </c>
      <c r="AD1717" s="12">
        <v>0</v>
      </c>
      <c r="AF1717" s="12">
        <v>0</v>
      </c>
      <c r="AG1717" s="12">
        <v>0</v>
      </c>
      <c r="AI1717" s="12">
        <v>0</v>
      </c>
      <c r="AJ1717" s="12">
        <v>0</v>
      </c>
      <c r="AL1717" s="12">
        <v>0</v>
      </c>
      <c r="AM1717" s="12">
        <v>0</v>
      </c>
      <c r="AO1717" s="12">
        <v>0</v>
      </c>
      <c r="AP1717" s="12">
        <v>0</v>
      </c>
      <c r="AR1717" s="12">
        <v>0</v>
      </c>
      <c r="AS1717" s="12">
        <v>0</v>
      </c>
      <c r="AU1717" s="12">
        <v>0</v>
      </c>
      <c r="AV1717" s="12">
        <v>0</v>
      </c>
      <c r="AX1717" s="12">
        <v>0</v>
      </c>
      <c r="AY1717" s="12">
        <v>0</v>
      </c>
    </row>
    <row r="1718" spans="2:51" x14ac:dyDescent="0.25">
      <c r="B1718" s="2">
        <v>0</v>
      </c>
      <c r="C1718" s="1">
        <v>0</v>
      </c>
      <c r="D1718" s="2">
        <v>0</v>
      </c>
      <c r="E1718" s="2">
        <v>0</v>
      </c>
      <c r="F1718" s="2">
        <v>0</v>
      </c>
      <c r="G1718" s="3">
        <v>0</v>
      </c>
      <c r="H1718" s="3">
        <v>0</v>
      </c>
      <c r="J1718" s="14">
        <v>0</v>
      </c>
      <c r="K1718" s="14">
        <v>0</v>
      </c>
      <c r="N1718" s="14">
        <v>0</v>
      </c>
      <c r="O1718" s="14">
        <v>0</v>
      </c>
      <c r="Q1718" s="12">
        <v>0</v>
      </c>
      <c r="R1718" s="12">
        <v>0</v>
      </c>
      <c r="T1718" s="12">
        <v>0</v>
      </c>
      <c r="U1718" s="12">
        <v>0</v>
      </c>
      <c r="W1718" s="12">
        <v>0</v>
      </c>
      <c r="X1718" s="12">
        <v>0</v>
      </c>
      <c r="Z1718" s="12">
        <v>0</v>
      </c>
      <c r="AA1718" s="12">
        <v>0</v>
      </c>
      <c r="AC1718" s="12">
        <v>0</v>
      </c>
      <c r="AD1718" s="12">
        <v>0</v>
      </c>
      <c r="AF1718" s="12">
        <v>0</v>
      </c>
      <c r="AG1718" s="12">
        <v>0</v>
      </c>
      <c r="AI1718" s="12">
        <v>0</v>
      </c>
      <c r="AJ1718" s="12">
        <v>0</v>
      </c>
      <c r="AL1718" s="12">
        <v>0</v>
      </c>
      <c r="AM1718" s="12">
        <v>0</v>
      </c>
      <c r="AO1718" s="12">
        <v>0</v>
      </c>
      <c r="AP1718" s="12">
        <v>0</v>
      </c>
      <c r="AR1718" s="12">
        <v>0</v>
      </c>
      <c r="AS1718" s="12">
        <v>0</v>
      </c>
      <c r="AU1718" s="12">
        <v>0</v>
      </c>
      <c r="AV1718" s="12">
        <v>0</v>
      </c>
      <c r="AX1718" s="12">
        <v>0</v>
      </c>
      <c r="AY1718" s="12">
        <v>0</v>
      </c>
    </row>
    <row r="1719" spans="2:51" x14ac:dyDescent="0.25">
      <c r="B1719" s="2">
        <v>0</v>
      </c>
      <c r="C1719" s="1">
        <v>0</v>
      </c>
      <c r="D1719" s="2">
        <v>0</v>
      </c>
      <c r="E1719" s="2">
        <v>0</v>
      </c>
      <c r="F1719" s="2">
        <v>0</v>
      </c>
      <c r="G1719" s="3">
        <v>0</v>
      </c>
      <c r="H1719" s="3">
        <v>0</v>
      </c>
      <c r="J1719" s="14">
        <v>0</v>
      </c>
      <c r="K1719" s="14">
        <v>0</v>
      </c>
      <c r="N1719" s="14">
        <v>0</v>
      </c>
      <c r="O1719" s="14">
        <v>0</v>
      </c>
      <c r="Q1719" s="12">
        <v>0</v>
      </c>
      <c r="R1719" s="12">
        <v>0</v>
      </c>
      <c r="T1719" s="12">
        <v>0</v>
      </c>
      <c r="U1719" s="12">
        <v>0</v>
      </c>
      <c r="W1719" s="12">
        <v>0</v>
      </c>
      <c r="X1719" s="12">
        <v>0</v>
      </c>
      <c r="Z1719" s="12">
        <v>0</v>
      </c>
      <c r="AA1719" s="12">
        <v>0</v>
      </c>
      <c r="AC1719" s="12">
        <v>0</v>
      </c>
      <c r="AD1719" s="12">
        <v>0</v>
      </c>
      <c r="AF1719" s="12">
        <v>0</v>
      </c>
      <c r="AG1719" s="12">
        <v>0</v>
      </c>
      <c r="AI1719" s="12">
        <v>0</v>
      </c>
      <c r="AJ1719" s="12">
        <v>0</v>
      </c>
      <c r="AL1719" s="12">
        <v>0</v>
      </c>
      <c r="AM1719" s="12">
        <v>0</v>
      </c>
      <c r="AO1719" s="12">
        <v>0</v>
      </c>
      <c r="AP1719" s="12">
        <v>0</v>
      </c>
      <c r="AR1719" s="12">
        <v>0</v>
      </c>
      <c r="AS1719" s="12">
        <v>0</v>
      </c>
      <c r="AU1719" s="12">
        <v>0</v>
      </c>
      <c r="AV1719" s="12">
        <v>0</v>
      </c>
      <c r="AX1719" s="12">
        <v>0</v>
      </c>
      <c r="AY1719" s="12">
        <v>0</v>
      </c>
    </row>
    <row r="1720" spans="2:51" x14ac:dyDescent="0.25">
      <c r="B1720" s="2">
        <v>0</v>
      </c>
      <c r="C1720" s="1">
        <v>0</v>
      </c>
      <c r="D1720" s="2">
        <v>0</v>
      </c>
      <c r="E1720" s="2">
        <v>0</v>
      </c>
      <c r="F1720" s="2">
        <v>0</v>
      </c>
      <c r="G1720" s="3">
        <v>0</v>
      </c>
      <c r="H1720" s="3">
        <v>0</v>
      </c>
      <c r="J1720" s="14">
        <v>0</v>
      </c>
      <c r="K1720" s="14">
        <v>0</v>
      </c>
      <c r="N1720" s="14">
        <v>0</v>
      </c>
      <c r="O1720" s="14">
        <v>0</v>
      </c>
      <c r="Q1720" s="12">
        <v>0</v>
      </c>
      <c r="R1720" s="12">
        <v>0</v>
      </c>
      <c r="T1720" s="12">
        <v>0</v>
      </c>
      <c r="U1720" s="12">
        <v>0</v>
      </c>
      <c r="W1720" s="12">
        <v>0</v>
      </c>
      <c r="X1720" s="12">
        <v>0</v>
      </c>
      <c r="Z1720" s="12">
        <v>0</v>
      </c>
      <c r="AA1720" s="12">
        <v>0</v>
      </c>
      <c r="AC1720" s="12">
        <v>0</v>
      </c>
      <c r="AD1720" s="12">
        <v>0</v>
      </c>
      <c r="AF1720" s="12">
        <v>0</v>
      </c>
      <c r="AG1720" s="12">
        <v>0</v>
      </c>
      <c r="AI1720" s="12">
        <v>0</v>
      </c>
      <c r="AJ1720" s="12">
        <v>0</v>
      </c>
      <c r="AL1720" s="12">
        <v>0</v>
      </c>
      <c r="AM1720" s="12">
        <v>0</v>
      </c>
      <c r="AO1720" s="12">
        <v>0</v>
      </c>
      <c r="AP1720" s="12">
        <v>0</v>
      </c>
      <c r="AR1720" s="12">
        <v>0</v>
      </c>
      <c r="AS1720" s="12">
        <v>0</v>
      </c>
      <c r="AU1720" s="12">
        <v>0</v>
      </c>
      <c r="AV1720" s="12">
        <v>0</v>
      </c>
      <c r="AX1720" s="12">
        <v>0</v>
      </c>
      <c r="AY1720" s="12">
        <v>0</v>
      </c>
    </row>
    <row r="1721" spans="2:51" x14ac:dyDescent="0.25">
      <c r="B1721" s="2">
        <v>0</v>
      </c>
      <c r="C1721" s="1">
        <v>0</v>
      </c>
      <c r="D1721" s="2">
        <v>0</v>
      </c>
      <c r="E1721" s="2">
        <v>0</v>
      </c>
      <c r="F1721" s="2">
        <v>0</v>
      </c>
      <c r="G1721" s="3">
        <v>0</v>
      </c>
      <c r="H1721" s="3">
        <v>0</v>
      </c>
      <c r="J1721" s="14">
        <v>0</v>
      </c>
      <c r="K1721" s="14">
        <v>0</v>
      </c>
      <c r="N1721" s="14">
        <v>0</v>
      </c>
      <c r="O1721" s="14">
        <v>0</v>
      </c>
      <c r="Q1721" s="12">
        <v>0</v>
      </c>
      <c r="R1721" s="12">
        <v>0</v>
      </c>
      <c r="T1721" s="12">
        <v>0</v>
      </c>
      <c r="U1721" s="12">
        <v>0</v>
      </c>
      <c r="W1721" s="12">
        <v>0</v>
      </c>
      <c r="X1721" s="12">
        <v>0</v>
      </c>
      <c r="Z1721" s="12">
        <v>0</v>
      </c>
      <c r="AA1721" s="12">
        <v>0</v>
      </c>
      <c r="AC1721" s="12">
        <v>0</v>
      </c>
      <c r="AD1721" s="12">
        <v>0</v>
      </c>
      <c r="AF1721" s="12">
        <v>0</v>
      </c>
      <c r="AG1721" s="12">
        <v>0</v>
      </c>
      <c r="AI1721" s="12">
        <v>0</v>
      </c>
      <c r="AJ1721" s="12">
        <v>0</v>
      </c>
      <c r="AL1721" s="12">
        <v>0</v>
      </c>
      <c r="AM1721" s="12">
        <v>0</v>
      </c>
      <c r="AO1721" s="12">
        <v>0</v>
      </c>
      <c r="AP1721" s="12">
        <v>0</v>
      </c>
      <c r="AR1721" s="12">
        <v>0</v>
      </c>
      <c r="AS1721" s="12">
        <v>0</v>
      </c>
      <c r="AU1721" s="12">
        <v>0</v>
      </c>
      <c r="AV1721" s="12">
        <v>0</v>
      </c>
      <c r="AX1721" s="12">
        <v>0</v>
      </c>
      <c r="AY1721" s="12">
        <v>0</v>
      </c>
    </row>
    <row r="1722" spans="2:51" x14ac:dyDescent="0.25">
      <c r="B1722" s="2">
        <v>0</v>
      </c>
      <c r="C1722" s="1">
        <v>0</v>
      </c>
      <c r="D1722" s="2">
        <v>0</v>
      </c>
      <c r="E1722" s="2">
        <v>0</v>
      </c>
      <c r="F1722" s="2">
        <v>0</v>
      </c>
      <c r="G1722" s="3">
        <v>0</v>
      </c>
      <c r="H1722" s="3">
        <v>0</v>
      </c>
      <c r="J1722" s="14">
        <v>0</v>
      </c>
      <c r="K1722" s="14">
        <v>0</v>
      </c>
      <c r="N1722" s="14">
        <v>0</v>
      </c>
      <c r="O1722" s="14">
        <v>0</v>
      </c>
      <c r="Q1722" s="12">
        <v>0</v>
      </c>
      <c r="R1722" s="12">
        <v>0</v>
      </c>
      <c r="T1722" s="12">
        <v>0</v>
      </c>
      <c r="U1722" s="12">
        <v>0</v>
      </c>
      <c r="W1722" s="12">
        <v>0</v>
      </c>
      <c r="X1722" s="12">
        <v>0</v>
      </c>
      <c r="Z1722" s="12">
        <v>0</v>
      </c>
      <c r="AA1722" s="12">
        <v>0</v>
      </c>
      <c r="AC1722" s="12">
        <v>0</v>
      </c>
      <c r="AD1722" s="12">
        <v>0</v>
      </c>
      <c r="AF1722" s="12">
        <v>0</v>
      </c>
      <c r="AG1722" s="12">
        <v>0</v>
      </c>
      <c r="AI1722" s="12">
        <v>0</v>
      </c>
      <c r="AJ1722" s="12">
        <v>0</v>
      </c>
      <c r="AL1722" s="12">
        <v>0</v>
      </c>
      <c r="AM1722" s="12">
        <v>0</v>
      </c>
      <c r="AO1722" s="12">
        <v>0</v>
      </c>
      <c r="AP1722" s="12">
        <v>0</v>
      </c>
      <c r="AR1722" s="12">
        <v>0</v>
      </c>
      <c r="AS1722" s="12">
        <v>0</v>
      </c>
      <c r="AU1722" s="12">
        <v>0</v>
      </c>
      <c r="AV1722" s="12">
        <v>0</v>
      </c>
      <c r="AX1722" s="12">
        <v>0</v>
      </c>
      <c r="AY1722" s="12">
        <v>0</v>
      </c>
    </row>
    <row r="1723" spans="2:51" x14ac:dyDescent="0.25">
      <c r="B1723" s="2">
        <v>0</v>
      </c>
      <c r="C1723" s="1">
        <v>0</v>
      </c>
      <c r="D1723" s="2">
        <v>0</v>
      </c>
      <c r="E1723" s="2">
        <v>0</v>
      </c>
      <c r="F1723" s="2">
        <v>0</v>
      </c>
      <c r="G1723" s="3">
        <v>0</v>
      </c>
      <c r="H1723" s="3">
        <v>0</v>
      </c>
      <c r="J1723" s="14">
        <v>0</v>
      </c>
      <c r="K1723" s="14">
        <v>0</v>
      </c>
      <c r="N1723" s="14">
        <v>0</v>
      </c>
      <c r="O1723" s="14">
        <v>0</v>
      </c>
      <c r="Q1723" s="12">
        <v>0</v>
      </c>
      <c r="R1723" s="12">
        <v>0</v>
      </c>
      <c r="T1723" s="12">
        <v>0</v>
      </c>
      <c r="U1723" s="12">
        <v>0</v>
      </c>
      <c r="W1723" s="12">
        <v>0</v>
      </c>
      <c r="X1723" s="12">
        <v>0</v>
      </c>
      <c r="Z1723" s="12">
        <v>0</v>
      </c>
      <c r="AA1723" s="12">
        <v>0</v>
      </c>
      <c r="AC1723" s="12">
        <v>0</v>
      </c>
      <c r="AD1723" s="12">
        <v>0</v>
      </c>
      <c r="AF1723" s="12">
        <v>0</v>
      </c>
      <c r="AG1723" s="12">
        <v>0</v>
      </c>
      <c r="AI1723" s="12">
        <v>0</v>
      </c>
      <c r="AJ1723" s="12">
        <v>0</v>
      </c>
      <c r="AL1723" s="12">
        <v>0</v>
      </c>
      <c r="AM1723" s="12">
        <v>0</v>
      </c>
      <c r="AO1723" s="12">
        <v>0</v>
      </c>
      <c r="AP1723" s="12">
        <v>0</v>
      </c>
      <c r="AR1723" s="12">
        <v>0</v>
      </c>
      <c r="AS1723" s="12">
        <v>0</v>
      </c>
      <c r="AU1723" s="12">
        <v>0</v>
      </c>
      <c r="AV1723" s="12">
        <v>0</v>
      </c>
      <c r="AX1723" s="12">
        <v>0</v>
      </c>
      <c r="AY1723" s="12">
        <v>0</v>
      </c>
    </row>
    <row r="1724" spans="2:51" x14ac:dyDescent="0.25">
      <c r="B1724" s="2">
        <v>0</v>
      </c>
      <c r="C1724" s="1">
        <v>0</v>
      </c>
      <c r="D1724" s="2">
        <v>0</v>
      </c>
      <c r="E1724" s="2">
        <v>0</v>
      </c>
      <c r="F1724" s="2">
        <v>0</v>
      </c>
      <c r="G1724" s="3">
        <v>0</v>
      </c>
      <c r="H1724" s="3">
        <v>0</v>
      </c>
      <c r="J1724" s="14">
        <v>0</v>
      </c>
      <c r="K1724" s="14">
        <v>0</v>
      </c>
      <c r="N1724" s="14">
        <v>0</v>
      </c>
      <c r="O1724" s="14">
        <v>0</v>
      </c>
      <c r="Q1724" s="12">
        <v>0</v>
      </c>
      <c r="R1724" s="12">
        <v>0</v>
      </c>
      <c r="T1724" s="12">
        <v>0</v>
      </c>
      <c r="U1724" s="12">
        <v>0</v>
      </c>
      <c r="W1724" s="12">
        <v>0</v>
      </c>
      <c r="X1724" s="12">
        <v>0</v>
      </c>
      <c r="Z1724" s="12">
        <v>0</v>
      </c>
      <c r="AA1724" s="12">
        <v>0</v>
      </c>
      <c r="AC1724" s="12">
        <v>0</v>
      </c>
      <c r="AD1724" s="12">
        <v>0</v>
      </c>
      <c r="AF1724" s="12">
        <v>0</v>
      </c>
      <c r="AG1724" s="12">
        <v>0</v>
      </c>
      <c r="AI1724" s="12">
        <v>0</v>
      </c>
      <c r="AJ1724" s="12">
        <v>0</v>
      </c>
      <c r="AL1724" s="12">
        <v>0</v>
      </c>
      <c r="AM1724" s="12">
        <v>0</v>
      </c>
      <c r="AO1724" s="12">
        <v>0</v>
      </c>
      <c r="AP1724" s="12">
        <v>0</v>
      </c>
      <c r="AR1724" s="12">
        <v>0</v>
      </c>
      <c r="AS1724" s="12">
        <v>0</v>
      </c>
      <c r="AU1724" s="12">
        <v>0</v>
      </c>
      <c r="AV1724" s="12">
        <v>0</v>
      </c>
      <c r="AX1724" s="12">
        <v>0</v>
      </c>
      <c r="AY1724" s="12">
        <v>0</v>
      </c>
    </row>
    <row r="1725" spans="2:51" x14ac:dyDescent="0.25">
      <c r="B1725" s="2">
        <v>0</v>
      </c>
      <c r="C1725" s="1">
        <v>0</v>
      </c>
      <c r="D1725" s="2">
        <v>0</v>
      </c>
      <c r="E1725" s="2">
        <v>0</v>
      </c>
      <c r="F1725" s="2">
        <v>0</v>
      </c>
      <c r="G1725" s="3">
        <v>0</v>
      </c>
      <c r="H1725" s="3">
        <v>0</v>
      </c>
      <c r="J1725" s="14">
        <v>0</v>
      </c>
      <c r="K1725" s="14">
        <v>0</v>
      </c>
      <c r="N1725" s="14">
        <v>0</v>
      </c>
      <c r="O1725" s="14">
        <v>0</v>
      </c>
      <c r="Q1725" s="12">
        <v>0</v>
      </c>
      <c r="R1725" s="12">
        <v>0</v>
      </c>
      <c r="T1725" s="12">
        <v>0</v>
      </c>
      <c r="U1725" s="12">
        <v>0</v>
      </c>
      <c r="W1725" s="12">
        <v>0</v>
      </c>
      <c r="X1725" s="12">
        <v>0</v>
      </c>
      <c r="Z1725" s="12">
        <v>0</v>
      </c>
      <c r="AA1725" s="12">
        <v>0</v>
      </c>
      <c r="AC1725" s="12">
        <v>0</v>
      </c>
      <c r="AD1725" s="12">
        <v>0</v>
      </c>
      <c r="AF1725" s="12">
        <v>0</v>
      </c>
      <c r="AG1725" s="12">
        <v>0</v>
      </c>
      <c r="AI1725" s="12">
        <v>0</v>
      </c>
      <c r="AJ1725" s="12">
        <v>0</v>
      </c>
      <c r="AL1725" s="12">
        <v>0</v>
      </c>
      <c r="AM1725" s="12">
        <v>0</v>
      </c>
      <c r="AO1725" s="12">
        <v>0</v>
      </c>
      <c r="AP1725" s="12">
        <v>0</v>
      </c>
      <c r="AR1725" s="12">
        <v>0</v>
      </c>
      <c r="AS1725" s="12">
        <v>0</v>
      </c>
      <c r="AU1725" s="12">
        <v>0</v>
      </c>
      <c r="AV1725" s="12">
        <v>0</v>
      </c>
      <c r="AX1725" s="12">
        <v>0</v>
      </c>
      <c r="AY1725" s="12">
        <v>0</v>
      </c>
    </row>
    <row r="1726" spans="2:51" x14ac:dyDescent="0.25">
      <c r="B1726" s="2">
        <v>0</v>
      </c>
      <c r="C1726" s="1">
        <v>0</v>
      </c>
      <c r="D1726" s="2">
        <v>0</v>
      </c>
      <c r="E1726" s="2">
        <v>0</v>
      </c>
      <c r="F1726" s="2">
        <v>0</v>
      </c>
      <c r="G1726" s="3">
        <v>0</v>
      </c>
      <c r="H1726" s="3">
        <v>0</v>
      </c>
      <c r="J1726" s="14">
        <v>0</v>
      </c>
      <c r="K1726" s="14">
        <v>0</v>
      </c>
      <c r="N1726" s="14">
        <v>0</v>
      </c>
      <c r="O1726" s="14">
        <v>0</v>
      </c>
      <c r="Q1726" s="12">
        <v>0</v>
      </c>
      <c r="R1726" s="12">
        <v>0</v>
      </c>
      <c r="T1726" s="12">
        <v>0</v>
      </c>
      <c r="U1726" s="12">
        <v>0</v>
      </c>
      <c r="W1726" s="12">
        <v>0</v>
      </c>
      <c r="X1726" s="12">
        <v>0</v>
      </c>
      <c r="Z1726" s="12">
        <v>0</v>
      </c>
      <c r="AA1726" s="12">
        <v>0</v>
      </c>
      <c r="AC1726" s="12">
        <v>0</v>
      </c>
      <c r="AD1726" s="12">
        <v>0</v>
      </c>
      <c r="AF1726" s="12">
        <v>0</v>
      </c>
      <c r="AG1726" s="12">
        <v>0</v>
      </c>
      <c r="AI1726" s="12">
        <v>0</v>
      </c>
      <c r="AJ1726" s="12">
        <v>0</v>
      </c>
      <c r="AL1726" s="12">
        <v>0</v>
      </c>
      <c r="AM1726" s="12">
        <v>0</v>
      </c>
      <c r="AO1726" s="12">
        <v>0</v>
      </c>
      <c r="AP1726" s="12">
        <v>0</v>
      </c>
      <c r="AR1726" s="12">
        <v>0</v>
      </c>
      <c r="AS1726" s="12">
        <v>0</v>
      </c>
      <c r="AU1726" s="12">
        <v>0</v>
      </c>
      <c r="AV1726" s="12">
        <v>0</v>
      </c>
      <c r="AX1726" s="12">
        <v>0</v>
      </c>
      <c r="AY1726" s="12">
        <v>0</v>
      </c>
    </row>
    <row r="1727" spans="2:51" x14ac:dyDescent="0.25">
      <c r="B1727" s="2">
        <v>0</v>
      </c>
      <c r="C1727" s="1">
        <v>0</v>
      </c>
      <c r="D1727" s="2">
        <v>0</v>
      </c>
      <c r="E1727" s="2">
        <v>0</v>
      </c>
      <c r="F1727" s="2">
        <v>0</v>
      </c>
      <c r="G1727" s="3">
        <v>0</v>
      </c>
      <c r="H1727" s="3">
        <v>0</v>
      </c>
      <c r="J1727" s="14">
        <v>0</v>
      </c>
      <c r="K1727" s="14">
        <v>0</v>
      </c>
      <c r="N1727" s="14">
        <v>0</v>
      </c>
      <c r="O1727" s="14">
        <v>0</v>
      </c>
      <c r="Q1727" s="12">
        <v>0</v>
      </c>
      <c r="R1727" s="12">
        <v>0</v>
      </c>
      <c r="T1727" s="12">
        <v>0</v>
      </c>
      <c r="U1727" s="12">
        <v>0</v>
      </c>
      <c r="W1727" s="12">
        <v>0</v>
      </c>
      <c r="X1727" s="12">
        <v>0</v>
      </c>
      <c r="Z1727" s="12">
        <v>0</v>
      </c>
      <c r="AA1727" s="12">
        <v>0</v>
      </c>
      <c r="AC1727" s="12">
        <v>0</v>
      </c>
      <c r="AD1727" s="12">
        <v>0</v>
      </c>
      <c r="AF1727" s="12">
        <v>0</v>
      </c>
      <c r="AG1727" s="12">
        <v>0</v>
      </c>
      <c r="AI1727" s="12">
        <v>0</v>
      </c>
      <c r="AJ1727" s="12">
        <v>0</v>
      </c>
      <c r="AL1727" s="12">
        <v>0</v>
      </c>
      <c r="AM1727" s="12">
        <v>0</v>
      </c>
      <c r="AO1727" s="12">
        <v>0</v>
      </c>
      <c r="AP1727" s="12">
        <v>0</v>
      </c>
      <c r="AR1727" s="12">
        <v>0</v>
      </c>
      <c r="AS1727" s="12">
        <v>0</v>
      </c>
      <c r="AU1727" s="12">
        <v>0</v>
      </c>
      <c r="AV1727" s="12">
        <v>0</v>
      </c>
      <c r="AX1727" s="12">
        <v>0</v>
      </c>
      <c r="AY1727" s="12">
        <v>0</v>
      </c>
    </row>
    <row r="1728" spans="2:51" x14ac:dyDescent="0.25">
      <c r="B1728" s="2">
        <v>0</v>
      </c>
      <c r="C1728" s="1">
        <v>0</v>
      </c>
      <c r="D1728" s="2">
        <v>0</v>
      </c>
      <c r="E1728" s="2">
        <v>0</v>
      </c>
      <c r="F1728" s="2">
        <v>0</v>
      </c>
      <c r="G1728" s="3">
        <v>0</v>
      </c>
      <c r="H1728" s="3">
        <v>0</v>
      </c>
      <c r="J1728" s="14">
        <v>0</v>
      </c>
      <c r="K1728" s="14">
        <v>0</v>
      </c>
      <c r="N1728" s="14">
        <v>0</v>
      </c>
      <c r="O1728" s="14">
        <v>0</v>
      </c>
      <c r="Q1728" s="12">
        <v>0</v>
      </c>
      <c r="R1728" s="12">
        <v>0</v>
      </c>
      <c r="T1728" s="12">
        <v>0</v>
      </c>
      <c r="U1728" s="12">
        <v>0</v>
      </c>
      <c r="W1728" s="12">
        <v>0</v>
      </c>
      <c r="X1728" s="12">
        <v>0</v>
      </c>
      <c r="Z1728" s="12">
        <v>0</v>
      </c>
      <c r="AA1728" s="12">
        <v>0</v>
      </c>
      <c r="AC1728" s="12">
        <v>0</v>
      </c>
      <c r="AD1728" s="12">
        <v>0</v>
      </c>
      <c r="AF1728" s="12">
        <v>0</v>
      </c>
      <c r="AG1728" s="12">
        <v>0</v>
      </c>
      <c r="AI1728" s="12">
        <v>0</v>
      </c>
      <c r="AJ1728" s="12">
        <v>0</v>
      </c>
      <c r="AL1728" s="12">
        <v>0</v>
      </c>
      <c r="AM1728" s="12">
        <v>0</v>
      </c>
      <c r="AO1728" s="12">
        <v>0</v>
      </c>
      <c r="AP1728" s="12">
        <v>0</v>
      </c>
      <c r="AR1728" s="12">
        <v>0</v>
      </c>
      <c r="AS1728" s="12">
        <v>0</v>
      </c>
      <c r="AU1728" s="12">
        <v>0</v>
      </c>
      <c r="AV1728" s="12">
        <v>0</v>
      </c>
      <c r="AX1728" s="12">
        <v>0</v>
      </c>
      <c r="AY1728" s="12">
        <v>0</v>
      </c>
    </row>
    <row r="1729" spans="2:51" x14ac:dyDescent="0.25">
      <c r="B1729" s="2">
        <v>0</v>
      </c>
      <c r="C1729" s="1">
        <v>0</v>
      </c>
      <c r="D1729" s="2">
        <v>0</v>
      </c>
      <c r="E1729" s="2">
        <v>0</v>
      </c>
      <c r="F1729" s="2">
        <v>0</v>
      </c>
      <c r="G1729" s="3">
        <v>0</v>
      </c>
      <c r="H1729" s="3">
        <v>0</v>
      </c>
      <c r="J1729" s="14">
        <v>0</v>
      </c>
      <c r="K1729" s="14">
        <v>0</v>
      </c>
      <c r="N1729" s="14">
        <v>0</v>
      </c>
      <c r="O1729" s="14">
        <v>0</v>
      </c>
      <c r="Q1729" s="12">
        <v>0</v>
      </c>
      <c r="R1729" s="12">
        <v>0</v>
      </c>
      <c r="T1729" s="12">
        <v>0</v>
      </c>
      <c r="U1729" s="12">
        <v>0</v>
      </c>
      <c r="W1729" s="12">
        <v>0</v>
      </c>
      <c r="X1729" s="12">
        <v>0</v>
      </c>
      <c r="Z1729" s="12">
        <v>0</v>
      </c>
      <c r="AA1729" s="12">
        <v>0</v>
      </c>
      <c r="AC1729" s="12">
        <v>0</v>
      </c>
      <c r="AD1729" s="12">
        <v>0</v>
      </c>
      <c r="AF1729" s="12">
        <v>0</v>
      </c>
      <c r="AG1729" s="12">
        <v>0</v>
      </c>
      <c r="AI1729" s="12">
        <v>0</v>
      </c>
      <c r="AJ1729" s="12">
        <v>0</v>
      </c>
      <c r="AL1729" s="12">
        <v>0</v>
      </c>
      <c r="AM1729" s="12">
        <v>0</v>
      </c>
      <c r="AO1729" s="12">
        <v>0</v>
      </c>
      <c r="AP1729" s="12">
        <v>0</v>
      </c>
      <c r="AR1729" s="12">
        <v>0</v>
      </c>
      <c r="AS1729" s="12">
        <v>0</v>
      </c>
      <c r="AU1729" s="12">
        <v>0</v>
      </c>
      <c r="AV1729" s="12">
        <v>0</v>
      </c>
      <c r="AX1729" s="12">
        <v>0</v>
      </c>
      <c r="AY1729" s="12">
        <v>0</v>
      </c>
    </row>
    <row r="1730" spans="2:51" x14ac:dyDescent="0.25">
      <c r="B1730" s="2">
        <v>0</v>
      </c>
      <c r="C1730" s="1">
        <v>0</v>
      </c>
      <c r="D1730" s="2">
        <v>0</v>
      </c>
      <c r="E1730" s="2">
        <v>0</v>
      </c>
      <c r="F1730" s="2">
        <v>0</v>
      </c>
      <c r="G1730" s="3">
        <v>0</v>
      </c>
      <c r="H1730" s="3">
        <v>0</v>
      </c>
      <c r="J1730" s="14">
        <v>0</v>
      </c>
      <c r="K1730" s="14">
        <v>0</v>
      </c>
      <c r="N1730" s="14">
        <v>0</v>
      </c>
      <c r="O1730" s="14">
        <v>0</v>
      </c>
      <c r="Q1730" s="12">
        <v>0</v>
      </c>
      <c r="R1730" s="12">
        <v>0</v>
      </c>
      <c r="T1730" s="12">
        <v>0</v>
      </c>
      <c r="U1730" s="12">
        <v>0</v>
      </c>
      <c r="W1730" s="12">
        <v>0</v>
      </c>
      <c r="X1730" s="12">
        <v>0</v>
      </c>
      <c r="Z1730" s="12">
        <v>0</v>
      </c>
      <c r="AA1730" s="12">
        <v>0</v>
      </c>
      <c r="AC1730" s="12">
        <v>0</v>
      </c>
      <c r="AD1730" s="12">
        <v>0</v>
      </c>
      <c r="AF1730" s="12">
        <v>0</v>
      </c>
      <c r="AG1730" s="12">
        <v>0</v>
      </c>
      <c r="AI1730" s="12">
        <v>0</v>
      </c>
      <c r="AJ1730" s="12">
        <v>0</v>
      </c>
      <c r="AL1730" s="12">
        <v>0</v>
      </c>
      <c r="AM1730" s="12">
        <v>0</v>
      </c>
      <c r="AO1730" s="12">
        <v>0</v>
      </c>
      <c r="AP1730" s="12">
        <v>0</v>
      </c>
      <c r="AR1730" s="12">
        <v>0</v>
      </c>
      <c r="AS1730" s="12">
        <v>0</v>
      </c>
      <c r="AU1730" s="12">
        <v>0</v>
      </c>
      <c r="AV1730" s="12">
        <v>0</v>
      </c>
      <c r="AX1730" s="12">
        <v>0</v>
      </c>
      <c r="AY1730" s="12">
        <v>0</v>
      </c>
    </row>
    <row r="1731" spans="2:51" x14ac:dyDescent="0.25">
      <c r="B1731" s="2">
        <v>0</v>
      </c>
      <c r="C1731" s="1">
        <v>0</v>
      </c>
      <c r="D1731" s="2">
        <v>0</v>
      </c>
      <c r="E1731" s="2">
        <v>0</v>
      </c>
      <c r="F1731" s="2">
        <v>0</v>
      </c>
      <c r="G1731" s="3">
        <v>0</v>
      </c>
      <c r="H1731" s="3">
        <v>0</v>
      </c>
      <c r="J1731" s="14">
        <v>0</v>
      </c>
      <c r="K1731" s="14">
        <v>0</v>
      </c>
      <c r="N1731" s="14">
        <v>0</v>
      </c>
      <c r="O1731" s="14">
        <v>0</v>
      </c>
      <c r="Q1731" s="12">
        <v>0</v>
      </c>
      <c r="R1731" s="12">
        <v>0</v>
      </c>
      <c r="T1731" s="12">
        <v>0</v>
      </c>
      <c r="U1731" s="12">
        <v>0</v>
      </c>
      <c r="W1731" s="12">
        <v>0</v>
      </c>
      <c r="X1731" s="12">
        <v>0</v>
      </c>
      <c r="Z1731" s="12">
        <v>0</v>
      </c>
      <c r="AA1731" s="12">
        <v>0</v>
      </c>
      <c r="AC1731" s="12">
        <v>0</v>
      </c>
      <c r="AD1731" s="12">
        <v>0</v>
      </c>
      <c r="AF1731" s="12">
        <v>0</v>
      </c>
      <c r="AG1731" s="12">
        <v>0</v>
      </c>
      <c r="AI1731" s="12">
        <v>0</v>
      </c>
      <c r="AJ1731" s="12">
        <v>0</v>
      </c>
      <c r="AL1731" s="12">
        <v>0</v>
      </c>
      <c r="AM1731" s="12">
        <v>0</v>
      </c>
      <c r="AO1731" s="12">
        <v>0</v>
      </c>
      <c r="AP1731" s="12">
        <v>0</v>
      </c>
      <c r="AR1731" s="12">
        <v>0</v>
      </c>
      <c r="AS1731" s="12">
        <v>0</v>
      </c>
      <c r="AU1731" s="12">
        <v>0</v>
      </c>
      <c r="AV1731" s="12">
        <v>0</v>
      </c>
      <c r="AX1731" s="12">
        <v>0</v>
      </c>
      <c r="AY1731" s="12">
        <v>0</v>
      </c>
    </row>
    <row r="1732" spans="2:51" x14ac:dyDescent="0.25">
      <c r="B1732" s="2">
        <v>0</v>
      </c>
      <c r="C1732" s="1">
        <v>0</v>
      </c>
      <c r="D1732" s="2">
        <v>0</v>
      </c>
      <c r="E1732" s="2">
        <v>0</v>
      </c>
      <c r="F1732" s="2">
        <v>0</v>
      </c>
      <c r="G1732" s="3">
        <v>0</v>
      </c>
      <c r="H1732" s="3">
        <v>0</v>
      </c>
      <c r="J1732" s="14">
        <v>0</v>
      </c>
      <c r="K1732" s="14">
        <v>0</v>
      </c>
      <c r="N1732" s="14">
        <v>0</v>
      </c>
      <c r="O1732" s="14">
        <v>0</v>
      </c>
      <c r="Q1732" s="12">
        <v>0</v>
      </c>
      <c r="R1732" s="12">
        <v>0</v>
      </c>
      <c r="T1732" s="12">
        <v>0</v>
      </c>
      <c r="U1732" s="12">
        <v>0</v>
      </c>
      <c r="W1732" s="12">
        <v>0</v>
      </c>
      <c r="X1732" s="12">
        <v>0</v>
      </c>
      <c r="Z1732" s="12">
        <v>0</v>
      </c>
      <c r="AA1732" s="12">
        <v>0</v>
      </c>
      <c r="AC1732" s="12">
        <v>0</v>
      </c>
      <c r="AD1732" s="12">
        <v>0</v>
      </c>
      <c r="AF1732" s="12">
        <v>0</v>
      </c>
      <c r="AG1732" s="12">
        <v>0</v>
      </c>
      <c r="AI1732" s="12">
        <v>0</v>
      </c>
      <c r="AJ1732" s="12">
        <v>0</v>
      </c>
      <c r="AL1732" s="12">
        <v>0</v>
      </c>
      <c r="AM1732" s="12">
        <v>0</v>
      </c>
      <c r="AO1732" s="12">
        <v>0</v>
      </c>
      <c r="AP1732" s="12">
        <v>0</v>
      </c>
      <c r="AR1732" s="12">
        <v>0</v>
      </c>
      <c r="AS1732" s="12">
        <v>0</v>
      </c>
      <c r="AU1732" s="12">
        <v>0</v>
      </c>
      <c r="AV1732" s="12">
        <v>0</v>
      </c>
      <c r="AX1732" s="12">
        <v>0</v>
      </c>
      <c r="AY1732" s="12">
        <v>0</v>
      </c>
    </row>
    <row r="1733" spans="2:51" x14ac:dyDescent="0.25">
      <c r="B1733" s="2">
        <v>0</v>
      </c>
      <c r="C1733" s="1">
        <v>0</v>
      </c>
      <c r="D1733" s="2">
        <v>0</v>
      </c>
      <c r="E1733" s="2">
        <v>0</v>
      </c>
      <c r="F1733" s="2">
        <v>0</v>
      </c>
      <c r="G1733" s="3">
        <v>0</v>
      </c>
      <c r="H1733" s="3">
        <v>0</v>
      </c>
      <c r="J1733" s="14">
        <v>0</v>
      </c>
      <c r="K1733" s="14">
        <v>0</v>
      </c>
      <c r="N1733" s="14">
        <v>0</v>
      </c>
      <c r="O1733" s="14">
        <v>0</v>
      </c>
      <c r="Q1733" s="12">
        <v>0</v>
      </c>
      <c r="R1733" s="12">
        <v>0</v>
      </c>
      <c r="T1733" s="12">
        <v>0</v>
      </c>
      <c r="U1733" s="12">
        <v>0</v>
      </c>
      <c r="W1733" s="12">
        <v>0</v>
      </c>
      <c r="X1733" s="12">
        <v>0</v>
      </c>
      <c r="Z1733" s="12">
        <v>0</v>
      </c>
      <c r="AA1733" s="12">
        <v>0</v>
      </c>
      <c r="AC1733" s="12">
        <v>0</v>
      </c>
      <c r="AD1733" s="12">
        <v>0</v>
      </c>
      <c r="AF1733" s="12">
        <v>0</v>
      </c>
      <c r="AG1733" s="12">
        <v>0</v>
      </c>
      <c r="AI1733" s="12">
        <v>0</v>
      </c>
      <c r="AJ1733" s="12">
        <v>0</v>
      </c>
      <c r="AL1733" s="12">
        <v>0</v>
      </c>
      <c r="AM1733" s="12">
        <v>0</v>
      </c>
      <c r="AO1733" s="12">
        <v>0</v>
      </c>
      <c r="AP1733" s="12">
        <v>0</v>
      </c>
      <c r="AR1733" s="12">
        <v>0</v>
      </c>
      <c r="AS1733" s="12">
        <v>0</v>
      </c>
      <c r="AU1733" s="12">
        <v>0</v>
      </c>
      <c r="AV1733" s="12">
        <v>0</v>
      </c>
      <c r="AX1733" s="12">
        <v>0</v>
      </c>
      <c r="AY1733" s="12">
        <v>0</v>
      </c>
    </row>
    <row r="1734" spans="2:51" x14ac:dyDescent="0.25">
      <c r="B1734" s="2">
        <v>0</v>
      </c>
      <c r="C1734" s="1">
        <v>0</v>
      </c>
      <c r="D1734" s="2">
        <v>0</v>
      </c>
      <c r="E1734" s="2">
        <v>0</v>
      </c>
      <c r="F1734" s="2">
        <v>0</v>
      </c>
      <c r="G1734" s="3">
        <v>0</v>
      </c>
      <c r="H1734" s="3">
        <v>0</v>
      </c>
      <c r="J1734" s="14">
        <v>0</v>
      </c>
      <c r="K1734" s="14">
        <v>0</v>
      </c>
      <c r="N1734" s="14">
        <v>0</v>
      </c>
      <c r="O1734" s="14">
        <v>0</v>
      </c>
      <c r="Q1734" s="12">
        <v>0</v>
      </c>
      <c r="R1734" s="12">
        <v>0</v>
      </c>
      <c r="T1734" s="12">
        <v>0</v>
      </c>
      <c r="U1734" s="12">
        <v>0</v>
      </c>
      <c r="W1734" s="12">
        <v>0</v>
      </c>
      <c r="X1734" s="12">
        <v>0</v>
      </c>
      <c r="Z1734" s="12">
        <v>0</v>
      </c>
      <c r="AA1734" s="12">
        <v>0</v>
      </c>
      <c r="AC1734" s="12">
        <v>0</v>
      </c>
      <c r="AD1734" s="12">
        <v>0</v>
      </c>
      <c r="AF1734" s="12">
        <v>0</v>
      </c>
      <c r="AG1734" s="12">
        <v>0</v>
      </c>
      <c r="AI1734" s="12">
        <v>0</v>
      </c>
      <c r="AJ1734" s="12">
        <v>0</v>
      </c>
      <c r="AL1734" s="12">
        <v>0</v>
      </c>
      <c r="AM1734" s="12">
        <v>0</v>
      </c>
      <c r="AO1734" s="12">
        <v>0</v>
      </c>
      <c r="AP1734" s="12">
        <v>0</v>
      </c>
      <c r="AR1734" s="12">
        <v>0</v>
      </c>
      <c r="AS1734" s="12">
        <v>0</v>
      </c>
      <c r="AU1734" s="12">
        <v>0</v>
      </c>
      <c r="AV1734" s="12">
        <v>0</v>
      </c>
      <c r="AX1734" s="12">
        <v>0</v>
      </c>
      <c r="AY1734" s="12">
        <v>0</v>
      </c>
    </row>
    <row r="1735" spans="2:51" x14ac:dyDescent="0.25">
      <c r="B1735" s="2">
        <v>0</v>
      </c>
      <c r="C1735" s="1">
        <v>0</v>
      </c>
      <c r="D1735" s="2">
        <v>0</v>
      </c>
      <c r="E1735" s="2">
        <v>0</v>
      </c>
      <c r="F1735" s="2">
        <v>0</v>
      </c>
      <c r="G1735" s="3">
        <v>0</v>
      </c>
      <c r="H1735" s="3">
        <v>0</v>
      </c>
      <c r="J1735" s="14">
        <v>0</v>
      </c>
      <c r="K1735" s="14">
        <v>0</v>
      </c>
      <c r="N1735" s="14">
        <v>0</v>
      </c>
      <c r="O1735" s="14">
        <v>0</v>
      </c>
      <c r="Q1735" s="12">
        <v>0</v>
      </c>
      <c r="R1735" s="12">
        <v>0</v>
      </c>
      <c r="T1735" s="12">
        <v>0</v>
      </c>
      <c r="U1735" s="12">
        <v>0</v>
      </c>
      <c r="W1735" s="12">
        <v>0</v>
      </c>
      <c r="X1735" s="12">
        <v>0</v>
      </c>
      <c r="Z1735" s="12">
        <v>0</v>
      </c>
      <c r="AA1735" s="12">
        <v>0</v>
      </c>
      <c r="AC1735" s="12">
        <v>0</v>
      </c>
      <c r="AD1735" s="12">
        <v>0</v>
      </c>
      <c r="AF1735" s="12">
        <v>0</v>
      </c>
      <c r="AG1735" s="12">
        <v>0</v>
      </c>
      <c r="AI1735" s="12">
        <v>0</v>
      </c>
      <c r="AJ1735" s="12">
        <v>0</v>
      </c>
      <c r="AL1735" s="12">
        <v>0</v>
      </c>
      <c r="AM1735" s="12">
        <v>0</v>
      </c>
      <c r="AO1735" s="12">
        <v>0</v>
      </c>
      <c r="AP1735" s="12">
        <v>0</v>
      </c>
      <c r="AR1735" s="12">
        <v>0</v>
      </c>
      <c r="AS1735" s="12">
        <v>0</v>
      </c>
      <c r="AU1735" s="12">
        <v>0</v>
      </c>
      <c r="AV1735" s="12">
        <v>0</v>
      </c>
      <c r="AX1735" s="12">
        <v>0</v>
      </c>
      <c r="AY1735" s="12">
        <v>0</v>
      </c>
    </row>
    <row r="1736" spans="2:51" x14ac:dyDescent="0.25">
      <c r="B1736" s="2">
        <v>0</v>
      </c>
      <c r="C1736" s="1">
        <v>0</v>
      </c>
      <c r="D1736" s="2">
        <v>0</v>
      </c>
      <c r="E1736" s="2">
        <v>0</v>
      </c>
      <c r="F1736" s="2">
        <v>0</v>
      </c>
      <c r="G1736" s="3">
        <v>0</v>
      </c>
      <c r="H1736" s="3">
        <v>0</v>
      </c>
      <c r="J1736" s="14">
        <v>0</v>
      </c>
      <c r="K1736" s="14">
        <v>0</v>
      </c>
      <c r="N1736" s="14">
        <v>0</v>
      </c>
      <c r="O1736" s="14">
        <v>0</v>
      </c>
      <c r="Q1736" s="12">
        <v>0</v>
      </c>
      <c r="R1736" s="12">
        <v>0</v>
      </c>
      <c r="T1736" s="12">
        <v>0</v>
      </c>
      <c r="U1736" s="12">
        <v>0</v>
      </c>
      <c r="W1736" s="12">
        <v>0</v>
      </c>
      <c r="X1736" s="12">
        <v>0</v>
      </c>
      <c r="Z1736" s="12">
        <v>0</v>
      </c>
      <c r="AA1736" s="12">
        <v>0</v>
      </c>
      <c r="AC1736" s="12">
        <v>0</v>
      </c>
      <c r="AD1736" s="12">
        <v>0</v>
      </c>
      <c r="AF1736" s="12">
        <v>0</v>
      </c>
      <c r="AG1736" s="12">
        <v>0</v>
      </c>
      <c r="AI1736" s="12">
        <v>0</v>
      </c>
      <c r="AJ1736" s="12">
        <v>0</v>
      </c>
      <c r="AL1736" s="12">
        <v>0</v>
      </c>
      <c r="AM1736" s="12">
        <v>0</v>
      </c>
      <c r="AO1736" s="12">
        <v>0</v>
      </c>
      <c r="AP1736" s="12">
        <v>0</v>
      </c>
      <c r="AR1736" s="12">
        <v>0</v>
      </c>
      <c r="AS1736" s="12">
        <v>0</v>
      </c>
      <c r="AU1736" s="12">
        <v>0</v>
      </c>
      <c r="AV1736" s="12">
        <v>0</v>
      </c>
      <c r="AX1736" s="12">
        <v>0</v>
      </c>
      <c r="AY1736" s="12">
        <v>0</v>
      </c>
    </row>
    <row r="1737" spans="2:51" x14ac:dyDescent="0.25">
      <c r="B1737" s="2">
        <v>0</v>
      </c>
      <c r="C1737" s="1">
        <v>0</v>
      </c>
      <c r="D1737" s="2">
        <v>0</v>
      </c>
      <c r="E1737" s="2">
        <v>0</v>
      </c>
      <c r="F1737" s="2">
        <v>0</v>
      </c>
      <c r="G1737" s="3">
        <v>0</v>
      </c>
      <c r="H1737" s="3">
        <v>0</v>
      </c>
      <c r="J1737" s="14">
        <v>0</v>
      </c>
      <c r="K1737" s="14">
        <v>0</v>
      </c>
      <c r="N1737" s="14">
        <v>0</v>
      </c>
      <c r="O1737" s="14">
        <v>0</v>
      </c>
      <c r="Q1737" s="12">
        <v>0</v>
      </c>
      <c r="R1737" s="12">
        <v>0</v>
      </c>
      <c r="T1737" s="12">
        <v>0</v>
      </c>
      <c r="U1737" s="12">
        <v>0</v>
      </c>
      <c r="W1737" s="12">
        <v>0</v>
      </c>
      <c r="X1737" s="12">
        <v>0</v>
      </c>
      <c r="Z1737" s="12">
        <v>0</v>
      </c>
      <c r="AA1737" s="12">
        <v>0</v>
      </c>
      <c r="AC1737" s="12">
        <v>0</v>
      </c>
      <c r="AD1737" s="12">
        <v>0</v>
      </c>
      <c r="AF1737" s="12">
        <v>0</v>
      </c>
      <c r="AG1737" s="12">
        <v>0</v>
      </c>
      <c r="AI1737" s="12">
        <v>0</v>
      </c>
      <c r="AJ1737" s="12">
        <v>0</v>
      </c>
      <c r="AL1737" s="12">
        <v>0</v>
      </c>
      <c r="AM1737" s="12">
        <v>0</v>
      </c>
      <c r="AO1737" s="12">
        <v>0</v>
      </c>
      <c r="AP1737" s="12">
        <v>0</v>
      </c>
      <c r="AR1737" s="12">
        <v>0</v>
      </c>
      <c r="AS1737" s="12">
        <v>0</v>
      </c>
      <c r="AU1737" s="12">
        <v>0</v>
      </c>
      <c r="AV1737" s="12">
        <v>0</v>
      </c>
      <c r="AX1737" s="12">
        <v>0</v>
      </c>
      <c r="AY1737" s="12">
        <v>0</v>
      </c>
    </row>
    <row r="1738" spans="2:51" x14ac:dyDescent="0.25">
      <c r="B1738" s="2">
        <v>0</v>
      </c>
      <c r="C1738" s="1">
        <v>0</v>
      </c>
      <c r="D1738" s="2">
        <v>0</v>
      </c>
      <c r="E1738" s="2">
        <v>0</v>
      </c>
      <c r="F1738" s="2">
        <v>0</v>
      </c>
      <c r="G1738" s="3">
        <v>0</v>
      </c>
      <c r="H1738" s="3">
        <v>0</v>
      </c>
      <c r="J1738" s="14">
        <v>0</v>
      </c>
      <c r="K1738" s="14">
        <v>0</v>
      </c>
      <c r="N1738" s="14">
        <v>0</v>
      </c>
      <c r="O1738" s="14">
        <v>0</v>
      </c>
      <c r="Q1738" s="12">
        <v>0</v>
      </c>
      <c r="R1738" s="12">
        <v>0</v>
      </c>
      <c r="T1738" s="12">
        <v>0</v>
      </c>
      <c r="U1738" s="12">
        <v>0</v>
      </c>
      <c r="W1738" s="12">
        <v>0</v>
      </c>
      <c r="X1738" s="12">
        <v>0</v>
      </c>
      <c r="Z1738" s="12">
        <v>0</v>
      </c>
      <c r="AA1738" s="12">
        <v>0</v>
      </c>
      <c r="AC1738" s="12">
        <v>0</v>
      </c>
      <c r="AD1738" s="12">
        <v>0</v>
      </c>
      <c r="AF1738" s="12">
        <v>0</v>
      </c>
      <c r="AG1738" s="12">
        <v>0</v>
      </c>
      <c r="AI1738" s="12">
        <v>0</v>
      </c>
      <c r="AJ1738" s="12">
        <v>0</v>
      </c>
      <c r="AL1738" s="12">
        <v>0</v>
      </c>
      <c r="AM1738" s="12">
        <v>0</v>
      </c>
      <c r="AO1738" s="12">
        <v>0</v>
      </c>
      <c r="AP1738" s="12">
        <v>0</v>
      </c>
      <c r="AR1738" s="12">
        <v>0</v>
      </c>
      <c r="AS1738" s="12">
        <v>0</v>
      </c>
      <c r="AU1738" s="12">
        <v>0</v>
      </c>
      <c r="AV1738" s="12">
        <v>0</v>
      </c>
      <c r="AX1738" s="12">
        <v>0</v>
      </c>
      <c r="AY1738" s="12">
        <v>0</v>
      </c>
    </row>
    <row r="1739" spans="2:51" x14ac:dyDescent="0.25">
      <c r="B1739" s="2">
        <v>0</v>
      </c>
      <c r="C1739" s="1">
        <v>0</v>
      </c>
      <c r="D1739" s="2">
        <v>0</v>
      </c>
      <c r="E1739" s="2">
        <v>0</v>
      </c>
      <c r="F1739" s="2">
        <v>0</v>
      </c>
      <c r="G1739" s="3">
        <v>0</v>
      </c>
      <c r="H1739" s="3">
        <v>0</v>
      </c>
      <c r="J1739" s="14">
        <v>0</v>
      </c>
      <c r="K1739" s="14">
        <v>0</v>
      </c>
      <c r="N1739" s="14">
        <v>0</v>
      </c>
      <c r="O1739" s="14">
        <v>0</v>
      </c>
      <c r="Q1739" s="12">
        <v>0</v>
      </c>
      <c r="R1739" s="12">
        <v>0</v>
      </c>
      <c r="T1739" s="12">
        <v>0</v>
      </c>
      <c r="U1739" s="12">
        <v>0</v>
      </c>
      <c r="W1739" s="12">
        <v>0</v>
      </c>
      <c r="X1739" s="12">
        <v>0</v>
      </c>
      <c r="Z1739" s="12">
        <v>0</v>
      </c>
      <c r="AA1739" s="12">
        <v>0</v>
      </c>
      <c r="AC1739" s="12">
        <v>0</v>
      </c>
      <c r="AD1739" s="12">
        <v>0</v>
      </c>
      <c r="AF1739" s="12">
        <v>0</v>
      </c>
      <c r="AG1739" s="12">
        <v>0</v>
      </c>
      <c r="AI1739" s="12">
        <v>0</v>
      </c>
      <c r="AJ1739" s="12">
        <v>0</v>
      </c>
      <c r="AL1739" s="12">
        <v>0</v>
      </c>
      <c r="AM1739" s="12">
        <v>0</v>
      </c>
      <c r="AO1739" s="12">
        <v>0</v>
      </c>
      <c r="AP1739" s="12">
        <v>0</v>
      </c>
      <c r="AR1739" s="12">
        <v>0</v>
      </c>
      <c r="AS1739" s="12">
        <v>0</v>
      </c>
      <c r="AU1739" s="12">
        <v>0</v>
      </c>
      <c r="AV1739" s="12">
        <v>0</v>
      </c>
      <c r="AX1739" s="12">
        <v>0</v>
      </c>
      <c r="AY1739" s="12">
        <v>0</v>
      </c>
    </row>
    <row r="1740" spans="2:51" x14ac:dyDescent="0.25">
      <c r="B1740" s="2">
        <v>0</v>
      </c>
      <c r="C1740" s="1">
        <v>0</v>
      </c>
      <c r="D1740" s="2">
        <v>0</v>
      </c>
      <c r="E1740" s="2">
        <v>0</v>
      </c>
      <c r="F1740" s="2">
        <v>0</v>
      </c>
      <c r="G1740" s="3">
        <v>0</v>
      </c>
      <c r="H1740" s="3">
        <v>0</v>
      </c>
      <c r="J1740" s="14">
        <v>0</v>
      </c>
      <c r="K1740" s="14">
        <v>0</v>
      </c>
      <c r="N1740" s="14">
        <v>0</v>
      </c>
      <c r="O1740" s="14">
        <v>0</v>
      </c>
      <c r="Q1740" s="12">
        <v>0</v>
      </c>
      <c r="R1740" s="12">
        <v>0</v>
      </c>
      <c r="T1740" s="12">
        <v>0</v>
      </c>
      <c r="U1740" s="12">
        <v>0</v>
      </c>
      <c r="W1740" s="12">
        <v>0</v>
      </c>
      <c r="X1740" s="12">
        <v>0</v>
      </c>
      <c r="Z1740" s="12">
        <v>0</v>
      </c>
      <c r="AA1740" s="12">
        <v>0</v>
      </c>
      <c r="AC1740" s="12">
        <v>0</v>
      </c>
      <c r="AD1740" s="12">
        <v>0</v>
      </c>
      <c r="AF1740" s="12">
        <v>0</v>
      </c>
      <c r="AG1740" s="12">
        <v>0</v>
      </c>
      <c r="AI1740" s="12">
        <v>0</v>
      </c>
      <c r="AJ1740" s="12">
        <v>0</v>
      </c>
      <c r="AL1740" s="12">
        <v>0</v>
      </c>
      <c r="AM1740" s="12">
        <v>0</v>
      </c>
      <c r="AO1740" s="12">
        <v>0</v>
      </c>
      <c r="AP1740" s="12">
        <v>0</v>
      </c>
      <c r="AR1740" s="12">
        <v>0</v>
      </c>
      <c r="AS1740" s="12">
        <v>0</v>
      </c>
      <c r="AU1740" s="12">
        <v>0</v>
      </c>
      <c r="AV1740" s="12">
        <v>0</v>
      </c>
      <c r="AX1740" s="12">
        <v>0</v>
      </c>
      <c r="AY1740" s="12">
        <v>0</v>
      </c>
    </row>
    <row r="1741" spans="2:51" x14ac:dyDescent="0.25">
      <c r="B1741" s="2">
        <v>0</v>
      </c>
      <c r="C1741" s="1">
        <v>0</v>
      </c>
      <c r="D1741" s="2">
        <v>0</v>
      </c>
      <c r="E1741" s="2">
        <v>0</v>
      </c>
      <c r="F1741" s="2">
        <v>0</v>
      </c>
      <c r="G1741" s="3">
        <v>0</v>
      </c>
      <c r="H1741" s="3">
        <v>0</v>
      </c>
      <c r="J1741" s="14">
        <v>0</v>
      </c>
      <c r="K1741" s="14">
        <v>0</v>
      </c>
      <c r="N1741" s="14">
        <v>0</v>
      </c>
      <c r="O1741" s="14">
        <v>0</v>
      </c>
      <c r="Q1741" s="12">
        <v>0</v>
      </c>
      <c r="R1741" s="12">
        <v>0</v>
      </c>
      <c r="T1741" s="12">
        <v>0</v>
      </c>
      <c r="U1741" s="12">
        <v>0</v>
      </c>
      <c r="W1741" s="12">
        <v>0</v>
      </c>
      <c r="X1741" s="12">
        <v>0</v>
      </c>
      <c r="Z1741" s="12">
        <v>0</v>
      </c>
      <c r="AA1741" s="12">
        <v>0</v>
      </c>
      <c r="AC1741" s="12">
        <v>0</v>
      </c>
      <c r="AD1741" s="12">
        <v>0</v>
      </c>
      <c r="AF1741" s="12">
        <v>0</v>
      </c>
      <c r="AG1741" s="12">
        <v>0</v>
      </c>
      <c r="AI1741" s="12">
        <v>0</v>
      </c>
      <c r="AJ1741" s="12">
        <v>0</v>
      </c>
      <c r="AL1741" s="12">
        <v>0</v>
      </c>
      <c r="AM1741" s="12">
        <v>0</v>
      </c>
      <c r="AO1741" s="12">
        <v>0</v>
      </c>
      <c r="AP1741" s="12">
        <v>0</v>
      </c>
      <c r="AR1741" s="12">
        <v>0</v>
      </c>
      <c r="AS1741" s="12">
        <v>0</v>
      </c>
      <c r="AU1741" s="12">
        <v>0</v>
      </c>
      <c r="AV1741" s="12">
        <v>0</v>
      </c>
      <c r="AX1741" s="12">
        <v>0</v>
      </c>
      <c r="AY1741" s="12">
        <v>0</v>
      </c>
    </row>
    <row r="1742" spans="2:51" x14ac:dyDescent="0.25">
      <c r="B1742" s="2">
        <v>0</v>
      </c>
      <c r="C1742" s="1">
        <v>0</v>
      </c>
      <c r="D1742" s="2">
        <v>0</v>
      </c>
      <c r="E1742" s="2">
        <v>0</v>
      </c>
      <c r="F1742" s="2">
        <v>0</v>
      </c>
      <c r="G1742" s="3">
        <v>0</v>
      </c>
      <c r="H1742" s="3">
        <v>0</v>
      </c>
      <c r="J1742" s="14">
        <v>0</v>
      </c>
      <c r="K1742" s="14">
        <v>0</v>
      </c>
      <c r="N1742" s="14">
        <v>0</v>
      </c>
      <c r="O1742" s="14">
        <v>0</v>
      </c>
      <c r="Q1742" s="12">
        <v>0</v>
      </c>
      <c r="R1742" s="12">
        <v>0</v>
      </c>
      <c r="T1742" s="12">
        <v>0</v>
      </c>
      <c r="U1742" s="12">
        <v>0</v>
      </c>
      <c r="W1742" s="12">
        <v>0</v>
      </c>
      <c r="X1742" s="12">
        <v>0</v>
      </c>
      <c r="Z1742" s="12">
        <v>0</v>
      </c>
      <c r="AA1742" s="12">
        <v>0</v>
      </c>
      <c r="AC1742" s="12">
        <v>0</v>
      </c>
      <c r="AD1742" s="12">
        <v>0</v>
      </c>
      <c r="AF1742" s="12">
        <v>0</v>
      </c>
      <c r="AG1742" s="12">
        <v>0</v>
      </c>
      <c r="AI1742" s="12">
        <v>0</v>
      </c>
      <c r="AJ1742" s="12">
        <v>0</v>
      </c>
      <c r="AL1742" s="12">
        <v>0</v>
      </c>
      <c r="AM1742" s="12">
        <v>0</v>
      </c>
      <c r="AO1742" s="12">
        <v>0</v>
      </c>
      <c r="AP1742" s="12">
        <v>0</v>
      </c>
      <c r="AR1742" s="12">
        <v>0</v>
      </c>
      <c r="AS1742" s="12">
        <v>0</v>
      </c>
      <c r="AU1742" s="12">
        <v>0</v>
      </c>
      <c r="AV1742" s="12">
        <v>0</v>
      </c>
      <c r="AX1742" s="12">
        <v>0</v>
      </c>
      <c r="AY1742" s="12">
        <v>0</v>
      </c>
    </row>
    <row r="1743" spans="2:51" x14ac:dyDescent="0.25">
      <c r="B1743" s="2">
        <v>0</v>
      </c>
      <c r="C1743" s="1">
        <v>0</v>
      </c>
      <c r="D1743" s="2">
        <v>0</v>
      </c>
      <c r="E1743" s="2">
        <v>0</v>
      </c>
      <c r="F1743" s="2">
        <v>0</v>
      </c>
      <c r="G1743" s="3">
        <v>0</v>
      </c>
      <c r="H1743" s="3">
        <v>0</v>
      </c>
      <c r="J1743" s="14">
        <v>0</v>
      </c>
      <c r="K1743" s="14">
        <v>0</v>
      </c>
      <c r="N1743" s="14">
        <v>0</v>
      </c>
      <c r="O1743" s="14">
        <v>0</v>
      </c>
      <c r="Q1743" s="12">
        <v>0</v>
      </c>
      <c r="R1743" s="12">
        <v>0</v>
      </c>
      <c r="T1743" s="12">
        <v>0</v>
      </c>
      <c r="U1743" s="12">
        <v>0</v>
      </c>
      <c r="W1743" s="12">
        <v>0</v>
      </c>
      <c r="X1743" s="12">
        <v>0</v>
      </c>
      <c r="Z1743" s="12">
        <v>0</v>
      </c>
      <c r="AA1743" s="12">
        <v>0</v>
      </c>
      <c r="AC1743" s="12">
        <v>0</v>
      </c>
      <c r="AD1743" s="12">
        <v>0</v>
      </c>
      <c r="AF1743" s="12">
        <v>0</v>
      </c>
      <c r="AG1743" s="12">
        <v>0</v>
      </c>
      <c r="AI1743" s="12">
        <v>0</v>
      </c>
      <c r="AJ1743" s="12">
        <v>0</v>
      </c>
      <c r="AL1743" s="12">
        <v>0</v>
      </c>
      <c r="AM1743" s="12">
        <v>0</v>
      </c>
      <c r="AO1743" s="12">
        <v>0</v>
      </c>
      <c r="AP1743" s="12">
        <v>0</v>
      </c>
      <c r="AR1743" s="12">
        <v>0</v>
      </c>
      <c r="AS1743" s="12">
        <v>0</v>
      </c>
      <c r="AU1743" s="12">
        <v>0</v>
      </c>
      <c r="AV1743" s="12">
        <v>0</v>
      </c>
      <c r="AX1743" s="12">
        <v>0</v>
      </c>
      <c r="AY1743" s="12">
        <v>0</v>
      </c>
    </row>
    <row r="1744" spans="2:51" x14ac:dyDescent="0.25">
      <c r="B1744" s="2">
        <v>0</v>
      </c>
      <c r="C1744" s="1">
        <v>0</v>
      </c>
      <c r="D1744" s="2">
        <v>0</v>
      </c>
      <c r="E1744" s="2">
        <v>0</v>
      </c>
      <c r="F1744" s="2">
        <v>0</v>
      </c>
      <c r="G1744" s="3">
        <v>0</v>
      </c>
      <c r="H1744" s="3">
        <v>0</v>
      </c>
      <c r="J1744" s="14">
        <v>0</v>
      </c>
      <c r="K1744" s="14">
        <v>0</v>
      </c>
      <c r="N1744" s="14">
        <v>0</v>
      </c>
      <c r="O1744" s="14">
        <v>0</v>
      </c>
      <c r="Q1744" s="12">
        <v>0</v>
      </c>
      <c r="R1744" s="12">
        <v>0</v>
      </c>
      <c r="T1744" s="12">
        <v>0</v>
      </c>
      <c r="U1744" s="12">
        <v>0</v>
      </c>
      <c r="W1744" s="12">
        <v>0</v>
      </c>
      <c r="X1744" s="12">
        <v>0</v>
      </c>
      <c r="Z1744" s="12">
        <v>0</v>
      </c>
      <c r="AA1744" s="12">
        <v>0</v>
      </c>
      <c r="AC1744" s="12">
        <v>0</v>
      </c>
      <c r="AD1744" s="12">
        <v>0</v>
      </c>
      <c r="AF1744" s="12">
        <v>0</v>
      </c>
      <c r="AG1744" s="12">
        <v>0</v>
      </c>
      <c r="AI1744" s="12">
        <v>0</v>
      </c>
      <c r="AJ1744" s="12">
        <v>0</v>
      </c>
      <c r="AL1744" s="12">
        <v>0</v>
      </c>
      <c r="AM1744" s="12">
        <v>0</v>
      </c>
      <c r="AO1744" s="12">
        <v>0</v>
      </c>
      <c r="AP1744" s="12">
        <v>0</v>
      </c>
      <c r="AR1744" s="12">
        <v>0</v>
      </c>
      <c r="AS1744" s="12">
        <v>0</v>
      </c>
      <c r="AU1744" s="12">
        <v>0</v>
      </c>
      <c r="AV1744" s="12">
        <v>0</v>
      </c>
      <c r="AX1744" s="12">
        <v>0</v>
      </c>
      <c r="AY1744" s="12">
        <v>0</v>
      </c>
    </row>
    <row r="1745" spans="2:51" x14ac:dyDescent="0.25">
      <c r="B1745" s="2">
        <v>0</v>
      </c>
      <c r="C1745" s="1">
        <v>0</v>
      </c>
      <c r="D1745" s="2">
        <v>0</v>
      </c>
      <c r="E1745" s="2">
        <v>0</v>
      </c>
      <c r="F1745" s="2">
        <v>0</v>
      </c>
      <c r="G1745" s="3">
        <v>0</v>
      </c>
      <c r="H1745" s="3">
        <v>0</v>
      </c>
      <c r="J1745" s="14">
        <v>0</v>
      </c>
      <c r="K1745" s="14">
        <v>0</v>
      </c>
      <c r="N1745" s="14">
        <v>0</v>
      </c>
      <c r="O1745" s="14">
        <v>0</v>
      </c>
      <c r="Q1745" s="12">
        <v>0</v>
      </c>
      <c r="R1745" s="12">
        <v>0</v>
      </c>
      <c r="T1745" s="12">
        <v>0</v>
      </c>
      <c r="U1745" s="12">
        <v>0</v>
      </c>
      <c r="W1745" s="12">
        <v>0</v>
      </c>
      <c r="X1745" s="12">
        <v>0</v>
      </c>
      <c r="Z1745" s="12">
        <v>0</v>
      </c>
      <c r="AA1745" s="12">
        <v>0</v>
      </c>
      <c r="AC1745" s="12">
        <v>0</v>
      </c>
      <c r="AD1745" s="12">
        <v>0</v>
      </c>
      <c r="AF1745" s="12">
        <v>0</v>
      </c>
      <c r="AG1745" s="12">
        <v>0</v>
      </c>
      <c r="AI1745" s="12">
        <v>0</v>
      </c>
      <c r="AJ1745" s="12">
        <v>0</v>
      </c>
      <c r="AL1745" s="12">
        <v>0</v>
      </c>
      <c r="AM1745" s="12">
        <v>0</v>
      </c>
      <c r="AO1745" s="12">
        <v>0</v>
      </c>
      <c r="AP1745" s="12">
        <v>0</v>
      </c>
      <c r="AR1745" s="12">
        <v>0</v>
      </c>
      <c r="AS1745" s="12">
        <v>0</v>
      </c>
      <c r="AU1745" s="12">
        <v>0</v>
      </c>
      <c r="AV1745" s="12">
        <v>0</v>
      </c>
      <c r="AX1745" s="12">
        <v>0</v>
      </c>
      <c r="AY1745" s="12">
        <v>0</v>
      </c>
    </row>
    <row r="1746" spans="2:51" x14ac:dyDescent="0.25">
      <c r="B1746" s="2">
        <v>0</v>
      </c>
      <c r="C1746" s="1">
        <v>0</v>
      </c>
      <c r="D1746" s="2">
        <v>0</v>
      </c>
      <c r="E1746" s="2">
        <v>0</v>
      </c>
      <c r="F1746" s="2">
        <v>0</v>
      </c>
      <c r="G1746" s="3">
        <v>0</v>
      </c>
      <c r="H1746" s="3">
        <v>0</v>
      </c>
      <c r="J1746" s="14">
        <v>0</v>
      </c>
      <c r="K1746" s="14">
        <v>0</v>
      </c>
      <c r="N1746" s="14">
        <v>0</v>
      </c>
      <c r="O1746" s="14">
        <v>0</v>
      </c>
      <c r="Q1746" s="12">
        <v>0</v>
      </c>
      <c r="R1746" s="12">
        <v>0</v>
      </c>
      <c r="T1746" s="12">
        <v>0</v>
      </c>
      <c r="U1746" s="12">
        <v>0</v>
      </c>
      <c r="W1746" s="12">
        <v>0</v>
      </c>
      <c r="X1746" s="12">
        <v>0</v>
      </c>
      <c r="Z1746" s="12">
        <v>0</v>
      </c>
      <c r="AA1746" s="12">
        <v>0</v>
      </c>
      <c r="AC1746" s="12">
        <v>0</v>
      </c>
      <c r="AD1746" s="12">
        <v>0</v>
      </c>
      <c r="AF1746" s="12">
        <v>0</v>
      </c>
      <c r="AG1746" s="12">
        <v>0</v>
      </c>
      <c r="AI1746" s="12">
        <v>0</v>
      </c>
      <c r="AJ1746" s="12">
        <v>0</v>
      </c>
      <c r="AL1746" s="12">
        <v>0</v>
      </c>
      <c r="AM1746" s="12">
        <v>0</v>
      </c>
      <c r="AO1746" s="12">
        <v>0</v>
      </c>
      <c r="AP1746" s="12">
        <v>0</v>
      </c>
      <c r="AR1746" s="12">
        <v>0</v>
      </c>
      <c r="AS1746" s="12">
        <v>0</v>
      </c>
      <c r="AU1746" s="12">
        <v>0</v>
      </c>
      <c r="AV1746" s="12">
        <v>0</v>
      </c>
      <c r="AX1746" s="12">
        <v>0</v>
      </c>
      <c r="AY1746" s="12">
        <v>0</v>
      </c>
    </row>
    <row r="1747" spans="2:51" x14ac:dyDescent="0.25">
      <c r="B1747" s="2">
        <v>0</v>
      </c>
      <c r="C1747" s="1">
        <v>0</v>
      </c>
      <c r="D1747" s="2">
        <v>0</v>
      </c>
      <c r="E1747" s="2">
        <v>0</v>
      </c>
      <c r="F1747" s="2">
        <v>0</v>
      </c>
      <c r="G1747" s="3">
        <v>0</v>
      </c>
      <c r="H1747" s="3">
        <v>0</v>
      </c>
      <c r="J1747" s="14">
        <v>0</v>
      </c>
      <c r="K1747" s="14">
        <v>0</v>
      </c>
      <c r="N1747" s="14">
        <v>0</v>
      </c>
      <c r="O1747" s="14">
        <v>0</v>
      </c>
      <c r="Q1747" s="12">
        <v>0</v>
      </c>
      <c r="R1747" s="12">
        <v>0</v>
      </c>
      <c r="T1747" s="12">
        <v>0</v>
      </c>
      <c r="U1747" s="12">
        <v>0</v>
      </c>
      <c r="W1747" s="12">
        <v>0</v>
      </c>
      <c r="X1747" s="12">
        <v>0</v>
      </c>
      <c r="Z1747" s="12">
        <v>0</v>
      </c>
      <c r="AA1747" s="12">
        <v>0</v>
      </c>
      <c r="AC1747" s="12">
        <v>0</v>
      </c>
      <c r="AD1747" s="12">
        <v>0</v>
      </c>
      <c r="AF1747" s="12">
        <v>0</v>
      </c>
      <c r="AG1747" s="12">
        <v>0</v>
      </c>
      <c r="AI1747" s="12">
        <v>0</v>
      </c>
      <c r="AJ1747" s="12">
        <v>0</v>
      </c>
      <c r="AL1747" s="12">
        <v>0</v>
      </c>
      <c r="AM1747" s="12">
        <v>0</v>
      </c>
      <c r="AO1747" s="12">
        <v>0</v>
      </c>
      <c r="AP1747" s="12">
        <v>0</v>
      </c>
      <c r="AR1747" s="12">
        <v>0</v>
      </c>
      <c r="AS1747" s="12">
        <v>0</v>
      </c>
      <c r="AU1747" s="12">
        <v>0</v>
      </c>
      <c r="AV1747" s="12">
        <v>0</v>
      </c>
      <c r="AX1747" s="12">
        <v>0</v>
      </c>
      <c r="AY1747" s="12">
        <v>0</v>
      </c>
    </row>
    <row r="1748" spans="2:51" x14ac:dyDescent="0.25">
      <c r="B1748" s="2">
        <v>0</v>
      </c>
      <c r="C1748" s="1">
        <v>0</v>
      </c>
      <c r="D1748" s="2">
        <v>0</v>
      </c>
      <c r="E1748" s="2">
        <v>0</v>
      </c>
      <c r="F1748" s="2">
        <v>0</v>
      </c>
      <c r="G1748" s="3">
        <v>0</v>
      </c>
      <c r="H1748" s="3">
        <v>0</v>
      </c>
      <c r="J1748" s="14">
        <v>0</v>
      </c>
      <c r="K1748" s="14">
        <v>0</v>
      </c>
      <c r="N1748" s="14">
        <v>0</v>
      </c>
      <c r="O1748" s="14">
        <v>0</v>
      </c>
      <c r="Q1748" s="12">
        <v>0</v>
      </c>
      <c r="R1748" s="12">
        <v>0</v>
      </c>
      <c r="T1748" s="12">
        <v>0</v>
      </c>
      <c r="U1748" s="12">
        <v>0</v>
      </c>
      <c r="W1748" s="12">
        <v>0</v>
      </c>
      <c r="X1748" s="12">
        <v>0</v>
      </c>
      <c r="Z1748" s="12">
        <v>0</v>
      </c>
      <c r="AA1748" s="12">
        <v>0</v>
      </c>
      <c r="AC1748" s="12">
        <v>0</v>
      </c>
      <c r="AD1748" s="12">
        <v>0</v>
      </c>
      <c r="AF1748" s="12">
        <v>0</v>
      </c>
      <c r="AG1748" s="12">
        <v>0</v>
      </c>
      <c r="AI1748" s="12">
        <v>0</v>
      </c>
      <c r="AJ1748" s="12">
        <v>0</v>
      </c>
      <c r="AL1748" s="12">
        <v>0</v>
      </c>
      <c r="AM1748" s="12">
        <v>0</v>
      </c>
      <c r="AO1748" s="12">
        <v>0</v>
      </c>
      <c r="AP1748" s="12">
        <v>0</v>
      </c>
      <c r="AR1748" s="12">
        <v>0</v>
      </c>
      <c r="AS1748" s="12">
        <v>0</v>
      </c>
      <c r="AU1748" s="12">
        <v>0</v>
      </c>
      <c r="AV1748" s="12">
        <v>0</v>
      </c>
      <c r="AX1748" s="12">
        <v>0</v>
      </c>
      <c r="AY1748" s="12">
        <v>0</v>
      </c>
    </row>
    <row r="1749" spans="2:51" x14ac:dyDescent="0.25">
      <c r="B1749" s="2">
        <v>0</v>
      </c>
      <c r="C1749" s="1">
        <v>0</v>
      </c>
      <c r="D1749" s="2">
        <v>0</v>
      </c>
      <c r="E1749" s="2">
        <v>0</v>
      </c>
      <c r="F1749" s="2">
        <v>0</v>
      </c>
      <c r="G1749" s="3">
        <v>0</v>
      </c>
      <c r="H1749" s="3">
        <v>0</v>
      </c>
      <c r="J1749" s="14">
        <v>0</v>
      </c>
      <c r="K1749" s="14">
        <v>0</v>
      </c>
      <c r="N1749" s="14">
        <v>0</v>
      </c>
      <c r="O1749" s="14">
        <v>0</v>
      </c>
      <c r="Q1749" s="12">
        <v>0</v>
      </c>
      <c r="R1749" s="12">
        <v>0</v>
      </c>
      <c r="T1749" s="12">
        <v>0</v>
      </c>
      <c r="U1749" s="12">
        <v>0</v>
      </c>
      <c r="W1749" s="12">
        <v>0</v>
      </c>
      <c r="X1749" s="12">
        <v>0</v>
      </c>
      <c r="Z1749" s="12">
        <v>0</v>
      </c>
      <c r="AA1749" s="12">
        <v>0</v>
      </c>
      <c r="AC1749" s="12">
        <v>0</v>
      </c>
      <c r="AD1749" s="12">
        <v>0</v>
      </c>
      <c r="AF1749" s="12">
        <v>0</v>
      </c>
      <c r="AG1749" s="12">
        <v>0</v>
      </c>
      <c r="AI1749" s="12">
        <v>0</v>
      </c>
      <c r="AJ1749" s="12">
        <v>0</v>
      </c>
      <c r="AL1749" s="12">
        <v>0</v>
      </c>
      <c r="AM1749" s="12">
        <v>0</v>
      </c>
      <c r="AO1749" s="12">
        <v>0</v>
      </c>
      <c r="AP1749" s="12">
        <v>0</v>
      </c>
      <c r="AR1749" s="12">
        <v>0</v>
      </c>
      <c r="AS1749" s="12">
        <v>0</v>
      </c>
      <c r="AU1749" s="12">
        <v>0</v>
      </c>
      <c r="AV1749" s="12">
        <v>0</v>
      </c>
      <c r="AX1749" s="12">
        <v>0</v>
      </c>
      <c r="AY1749" s="12">
        <v>0</v>
      </c>
    </row>
    <row r="1750" spans="2:51" x14ac:dyDescent="0.25">
      <c r="B1750" s="2">
        <v>0</v>
      </c>
      <c r="C1750" s="1">
        <v>0</v>
      </c>
      <c r="D1750" s="2">
        <v>0</v>
      </c>
      <c r="E1750" s="2">
        <v>0</v>
      </c>
      <c r="F1750" s="2">
        <v>0</v>
      </c>
      <c r="G1750" s="3">
        <v>0</v>
      </c>
      <c r="H1750" s="3">
        <v>0</v>
      </c>
      <c r="J1750" s="14">
        <v>0</v>
      </c>
      <c r="K1750" s="14">
        <v>0</v>
      </c>
      <c r="N1750" s="14">
        <v>0</v>
      </c>
      <c r="O1750" s="14">
        <v>0</v>
      </c>
      <c r="Q1750" s="12">
        <v>0</v>
      </c>
      <c r="R1750" s="12">
        <v>0</v>
      </c>
      <c r="T1750" s="12">
        <v>0</v>
      </c>
      <c r="U1750" s="12">
        <v>0</v>
      </c>
      <c r="W1750" s="12">
        <v>0</v>
      </c>
      <c r="X1750" s="12">
        <v>0</v>
      </c>
      <c r="Z1750" s="12">
        <v>0</v>
      </c>
      <c r="AA1750" s="12">
        <v>0</v>
      </c>
      <c r="AC1750" s="12">
        <v>0</v>
      </c>
      <c r="AD1750" s="12">
        <v>0</v>
      </c>
      <c r="AF1750" s="12">
        <v>0</v>
      </c>
      <c r="AG1750" s="12">
        <v>0</v>
      </c>
      <c r="AI1750" s="12">
        <v>0</v>
      </c>
      <c r="AJ1750" s="12">
        <v>0</v>
      </c>
      <c r="AL1750" s="12">
        <v>0</v>
      </c>
      <c r="AM1750" s="12">
        <v>0</v>
      </c>
      <c r="AO1750" s="12">
        <v>0</v>
      </c>
      <c r="AP1750" s="12">
        <v>0</v>
      </c>
      <c r="AR1750" s="12">
        <v>0</v>
      </c>
      <c r="AS1750" s="12">
        <v>0</v>
      </c>
      <c r="AU1750" s="12">
        <v>0</v>
      </c>
      <c r="AV1750" s="12">
        <v>0</v>
      </c>
      <c r="AX1750" s="12">
        <v>0</v>
      </c>
      <c r="AY1750" s="12">
        <v>0</v>
      </c>
    </row>
    <row r="1751" spans="2:51" x14ac:dyDescent="0.25">
      <c r="B1751" s="2">
        <v>0</v>
      </c>
      <c r="C1751" s="1">
        <v>0</v>
      </c>
      <c r="D1751" s="2">
        <v>0</v>
      </c>
      <c r="E1751" s="2">
        <v>0</v>
      </c>
      <c r="F1751" s="2">
        <v>0</v>
      </c>
      <c r="G1751" s="3">
        <v>0</v>
      </c>
      <c r="H1751" s="3">
        <v>0</v>
      </c>
      <c r="J1751" s="14">
        <v>0</v>
      </c>
      <c r="K1751" s="14">
        <v>0</v>
      </c>
      <c r="N1751" s="14">
        <v>0</v>
      </c>
      <c r="O1751" s="14">
        <v>0</v>
      </c>
      <c r="Q1751" s="12">
        <v>0</v>
      </c>
      <c r="R1751" s="12">
        <v>0</v>
      </c>
      <c r="T1751" s="12">
        <v>0</v>
      </c>
      <c r="U1751" s="12">
        <v>0</v>
      </c>
      <c r="W1751" s="12">
        <v>0</v>
      </c>
      <c r="X1751" s="12">
        <v>0</v>
      </c>
      <c r="Z1751" s="12">
        <v>0</v>
      </c>
      <c r="AA1751" s="12">
        <v>0</v>
      </c>
      <c r="AC1751" s="12">
        <v>0</v>
      </c>
      <c r="AD1751" s="12">
        <v>0</v>
      </c>
      <c r="AF1751" s="12">
        <v>0</v>
      </c>
      <c r="AG1751" s="12">
        <v>0</v>
      </c>
      <c r="AI1751" s="12">
        <v>0</v>
      </c>
      <c r="AJ1751" s="12">
        <v>0</v>
      </c>
      <c r="AL1751" s="12">
        <v>0</v>
      </c>
      <c r="AM1751" s="12">
        <v>0</v>
      </c>
      <c r="AO1751" s="12">
        <v>0</v>
      </c>
      <c r="AP1751" s="12">
        <v>0</v>
      </c>
      <c r="AR1751" s="12">
        <v>0</v>
      </c>
      <c r="AS1751" s="12">
        <v>0</v>
      </c>
      <c r="AU1751" s="12">
        <v>0</v>
      </c>
      <c r="AV1751" s="12">
        <v>0</v>
      </c>
      <c r="AX1751" s="12">
        <v>0</v>
      </c>
      <c r="AY1751" s="12">
        <v>0</v>
      </c>
    </row>
    <row r="1752" spans="2:51" x14ac:dyDescent="0.25">
      <c r="B1752" s="2">
        <v>0</v>
      </c>
      <c r="C1752" s="1">
        <v>0</v>
      </c>
      <c r="D1752" s="2">
        <v>0</v>
      </c>
      <c r="E1752" s="2">
        <v>0</v>
      </c>
      <c r="F1752" s="2">
        <v>0</v>
      </c>
      <c r="G1752" s="3">
        <v>0</v>
      </c>
      <c r="H1752" s="3">
        <v>0</v>
      </c>
      <c r="J1752" s="14">
        <v>0</v>
      </c>
      <c r="K1752" s="14">
        <v>0</v>
      </c>
      <c r="N1752" s="14">
        <v>0</v>
      </c>
      <c r="O1752" s="14">
        <v>0</v>
      </c>
      <c r="Q1752" s="12">
        <v>0</v>
      </c>
      <c r="R1752" s="12">
        <v>0</v>
      </c>
      <c r="T1752" s="12">
        <v>0</v>
      </c>
      <c r="U1752" s="12">
        <v>0</v>
      </c>
      <c r="W1752" s="12">
        <v>0</v>
      </c>
      <c r="X1752" s="12">
        <v>0</v>
      </c>
      <c r="Z1752" s="12">
        <v>0</v>
      </c>
      <c r="AA1752" s="12">
        <v>0</v>
      </c>
      <c r="AC1752" s="12">
        <v>0</v>
      </c>
      <c r="AD1752" s="12">
        <v>0</v>
      </c>
      <c r="AF1752" s="12">
        <v>0</v>
      </c>
      <c r="AG1752" s="12">
        <v>0</v>
      </c>
      <c r="AI1752" s="12">
        <v>0</v>
      </c>
      <c r="AJ1752" s="12">
        <v>0</v>
      </c>
      <c r="AL1752" s="12">
        <v>0</v>
      </c>
      <c r="AM1752" s="12">
        <v>0</v>
      </c>
      <c r="AO1752" s="12">
        <v>0</v>
      </c>
      <c r="AP1752" s="12">
        <v>0</v>
      </c>
      <c r="AR1752" s="12">
        <v>0</v>
      </c>
      <c r="AS1752" s="12">
        <v>0</v>
      </c>
      <c r="AU1752" s="12">
        <v>0</v>
      </c>
      <c r="AV1752" s="12">
        <v>0</v>
      </c>
      <c r="AX1752" s="12">
        <v>0</v>
      </c>
      <c r="AY1752" s="12">
        <v>0</v>
      </c>
    </row>
    <row r="1753" spans="2:51" x14ac:dyDescent="0.25">
      <c r="B1753" s="2">
        <v>0</v>
      </c>
      <c r="C1753" s="1">
        <v>0</v>
      </c>
      <c r="D1753" s="2">
        <v>0</v>
      </c>
      <c r="E1753" s="2">
        <v>0</v>
      </c>
      <c r="F1753" s="2">
        <v>0</v>
      </c>
      <c r="G1753" s="3">
        <v>0</v>
      </c>
      <c r="H1753" s="3">
        <v>0</v>
      </c>
      <c r="J1753" s="14">
        <v>0</v>
      </c>
      <c r="K1753" s="14">
        <v>0</v>
      </c>
      <c r="N1753" s="14">
        <v>0</v>
      </c>
      <c r="O1753" s="14">
        <v>0</v>
      </c>
      <c r="Q1753" s="12">
        <v>0</v>
      </c>
      <c r="R1753" s="12">
        <v>0</v>
      </c>
      <c r="T1753" s="12">
        <v>0</v>
      </c>
      <c r="U1753" s="12">
        <v>0</v>
      </c>
      <c r="W1753" s="12">
        <v>0</v>
      </c>
      <c r="X1753" s="12">
        <v>0</v>
      </c>
      <c r="Z1753" s="12">
        <v>0</v>
      </c>
      <c r="AA1753" s="12">
        <v>0</v>
      </c>
      <c r="AC1753" s="12">
        <v>0</v>
      </c>
      <c r="AD1753" s="12">
        <v>0</v>
      </c>
      <c r="AF1753" s="12">
        <v>0</v>
      </c>
      <c r="AG1753" s="12">
        <v>0</v>
      </c>
      <c r="AI1753" s="12">
        <v>0</v>
      </c>
      <c r="AJ1753" s="12">
        <v>0</v>
      </c>
      <c r="AL1753" s="12">
        <v>0</v>
      </c>
      <c r="AM1753" s="12">
        <v>0</v>
      </c>
      <c r="AO1753" s="12">
        <v>0</v>
      </c>
      <c r="AP1753" s="12">
        <v>0</v>
      </c>
      <c r="AR1753" s="12">
        <v>0</v>
      </c>
      <c r="AS1753" s="12">
        <v>0</v>
      </c>
      <c r="AU1753" s="12">
        <v>0</v>
      </c>
      <c r="AV1753" s="12">
        <v>0</v>
      </c>
      <c r="AX1753" s="12">
        <v>0</v>
      </c>
      <c r="AY1753" s="12">
        <v>0</v>
      </c>
    </row>
    <row r="1754" spans="2:51" x14ac:dyDescent="0.25">
      <c r="B1754" s="2">
        <v>0</v>
      </c>
      <c r="C1754" s="1">
        <v>0</v>
      </c>
      <c r="D1754" s="2">
        <v>0</v>
      </c>
      <c r="E1754" s="2">
        <v>0</v>
      </c>
      <c r="F1754" s="2">
        <v>0</v>
      </c>
      <c r="G1754" s="3">
        <v>0</v>
      </c>
      <c r="H1754" s="3">
        <v>0</v>
      </c>
      <c r="J1754" s="14">
        <v>0</v>
      </c>
      <c r="K1754" s="14">
        <v>0</v>
      </c>
      <c r="N1754" s="14">
        <v>0</v>
      </c>
      <c r="O1754" s="14">
        <v>0</v>
      </c>
      <c r="Q1754" s="12">
        <v>0</v>
      </c>
      <c r="R1754" s="12">
        <v>0</v>
      </c>
      <c r="T1754" s="12">
        <v>0</v>
      </c>
      <c r="U1754" s="12">
        <v>0</v>
      </c>
      <c r="W1754" s="12">
        <v>0</v>
      </c>
      <c r="X1754" s="12">
        <v>0</v>
      </c>
      <c r="Z1754" s="12">
        <v>0</v>
      </c>
      <c r="AA1754" s="12">
        <v>0</v>
      </c>
      <c r="AC1754" s="12">
        <v>0</v>
      </c>
      <c r="AD1754" s="12">
        <v>0</v>
      </c>
      <c r="AF1754" s="12">
        <v>0</v>
      </c>
      <c r="AG1754" s="12">
        <v>0</v>
      </c>
      <c r="AI1754" s="12">
        <v>0</v>
      </c>
      <c r="AJ1754" s="12">
        <v>0</v>
      </c>
      <c r="AL1754" s="12">
        <v>0</v>
      </c>
      <c r="AM1754" s="12">
        <v>0</v>
      </c>
      <c r="AO1754" s="12">
        <v>0</v>
      </c>
      <c r="AP1754" s="12">
        <v>0</v>
      </c>
      <c r="AR1754" s="12">
        <v>0</v>
      </c>
      <c r="AS1754" s="12">
        <v>0</v>
      </c>
      <c r="AU1754" s="12">
        <v>0</v>
      </c>
      <c r="AV1754" s="12">
        <v>0</v>
      </c>
      <c r="AX1754" s="12">
        <v>0</v>
      </c>
      <c r="AY1754" s="12">
        <v>0</v>
      </c>
    </row>
    <row r="1755" spans="2:51" x14ac:dyDescent="0.25">
      <c r="B1755" s="2">
        <v>0</v>
      </c>
      <c r="C1755" s="1">
        <v>0</v>
      </c>
      <c r="D1755" s="2">
        <v>0</v>
      </c>
      <c r="E1755" s="2">
        <v>0</v>
      </c>
      <c r="F1755" s="2">
        <v>0</v>
      </c>
      <c r="G1755" s="3">
        <v>0</v>
      </c>
      <c r="H1755" s="3">
        <v>0</v>
      </c>
      <c r="J1755" s="14">
        <v>0</v>
      </c>
      <c r="K1755" s="14">
        <v>0</v>
      </c>
      <c r="N1755" s="14">
        <v>0</v>
      </c>
      <c r="O1755" s="14">
        <v>0</v>
      </c>
      <c r="Q1755" s="12">
        <v>0</v>
      </c>
      <c r="R1755" s="12">
        <v>0</v>
      </c>
      <c r="T1755" s="12">
        <v>0</v>
      </c>
      <c r="U1755" s="12">
        <v>0</v>
      </c>
      <c r="W1755" s="12">
        <v>0</v>
      </c>
      <c r="X1755" s="12">
        <v>0</v>
      </c>
      <c r="Z1755" s="12">
        <v>0</v>
      </c>
      <c r="AA1755" s="12">
        <v>0</v>
      </c>
      <c r="AC1755" s="12">
        <v>0</v>
      </c>
      <c r="AD1755" s="12">
        <v>0</v>
      </c>
      <c r="AF1755" s="12">
        <v>0</v>
      </c>
      <c r="AG1755" s="12">
        <v>0</v>
      </c>
      <c r="AI1755" s="12">
        <v>0</v>
      </c>
      <c r="AJ1755" s="12">
        <v>0</v>
      </c>
      <c r="AL1755" s="12">
        <v>0</v>
      </c>
      <c r="AM1755" s="12">
        <v>0</v>
      </c>
      <c r="AO1755" s="12">
        <v>0</v>
      </c>
      <c r="AP1755" s="12">
        <v>0</v>
      </c>
      <c r="AR1755" s="12">
        <v>0</v>
      </c>
      <c r="AS1755" s="12">
        <v>0</v>
      </c>
      <c r="AU1755" s="12">
        <v>0</v>
      </c>
      <c r="AV1755" s="12">
        <v>0</v>
      </c>
      <c r="AX1755" s="12">
        <v>0</v>
      </c>
      <c r="AY1755" s="12">
        <v>0</v>
      </c>
    </row>
    <row r="1756" spans="2:51" x14ac:dyDescent="0.25">
      <c r="B1756" s="2">
        <v>0</v>
      </c>
      <c r="C1756" s="1">
        <v>0</v>
      </c>
      <c r="D1756" s="2">
        <v>0</v>
      </c>
      <c r="E1756" s="2">
        <v>0</v>
      </c>
      <c r="F1756" s="2">
        <v>0</v>
      </c>
      <c r="G1756" s="3">
        <v>0</v>
      </c>
      <c r="H1756" s="3">
        <v>0</v>
      </c>
      <c r="J1756" s="14">
        <v>0</v>
      </c>
      <c r="K1756" s="14">
        <v>0</v>
      </c>
      <c r="N1756" s="14">
        <v>0</v>
      </c>
      <c r="O1756" s="14">
        <v>0</v>
      </c>
      <c r="Q1756" s="12">
        <v>0</v>
      </c>
      <c r="R1756" s="12">
        <v>0</v>
      </c>
      <c r="T1756" s="12">
        <v>0</v>
      </c>
      <c r="U1756" s="12">
        <v>0</v>
      </c>
      <c r="W1756" s="12">
        <v>0</v>
      </c>
      <c r="X1756" s="12">
        <v>0</v>
      </c>
      <c r="Z1756" s="12">
        <v>0</v>
      </c>
      <c r="AA1756" s="12">
        <v>0</v>
      </c>
      <c r="AC1756" s="12">
        <v>0</v>
      </c>
      <c r="AD1756" s="12">
        <v>0</v>
      </c>
      <c r="AF1756" s="12">
        <v>0</v>
      </c>
      <c r="AG1756" s="12">
        <v>0</v>
      </c>
      <c r="AI1756" s="12">
        <v>0</v>
      </c>
      <c r="AJ1756" s="12">
        <v>0</v>
      </c>
      <c r="AL1756" s="12">
        <v>0</v>
      </c>
      <c r="AM1756" s="12">
        <v>0</v>
      </c>
      <c r="AO1756" s="12">
        <v>0</v>
      </c>
      <c r="AP1756" s="12">
        <v>0</v>
      </c>
      <c r="AR1756" s="12">
        <v>0</v>
      </c>
      <c r="AS1756" s="12">
        <v>0</v>
      </c>
      <c r="AU1756" s="12">
        <v>0</v>
      </c>
      <c r="AV1756" s="12">
        <v>0</v>
      </c>
      <c r="AX1756" s="12">
        <v>0</v>
      </c>
      <c r="AY1756" s="12">
        <v>0</v>
      </c>
    </row>
    <row r="1757" spans="2:51" x14ac:dyDescent="0.25">
      <c r="B1757" s="2">
        <v>0</v>
      </c>
      <c r="C1757" s="1">
        <v>0</v>
      </c>
      <c r="D1757" s="2">
        <v>0</v>
      </c>
      <c r="E1757" s="2">
        <v>0</v>
      </c>
      <c r="F1757" s="2">
        <v>0</v>
      </c>
      <c r="G1757" s="3">
        <v>0</v>
      </c>
      <c r="H1757" s="3">
        <v>0</v>
      </c>
      <c r="J1757" s="14">
        <v>0</v>
      </c>
      <c r="K1757" s="14">
        <v>0</v>
      </c>
      <c r="N1757" s="14">
        <v>0</v>
      </c>
      <c r="O1757" s="14">
        <v>0</v>
      </c>
      <c r="Q1757" s="12">
        <v>0</v>
      </c>
      <c r="R1757" s="12">
        <v>0</v>
      </c>
      <c r="T1757" s="12">
        <v>0</v>
      </c>
      <c r="U1757" s="12">
        <v>0</v>
      </c>
      <c r="W1757" s="12">
        <v>0</v>
      </c>
      <c r="X1757" s="12">
        <v>0</v>
      </c>
      <c r="Z1757" s="12">
        <v>0</v>
      </c>
      <c r="AA1757" s="12">
        <v>0</v>
      </c>
      <c r="AC1757" s="12">
        <v>0</v>
      </c>
      <c r="AD1757" s="12">
        <v>0</v>
      </c>
      <c r="AF1757" s="12">
        <v>0</v>
      </c>
      <c r="AG1757" s="12">
        <v>0</v>
      </c>
      <c r="AI1757" s="12">
        <v>0</v>
      </c>
      <c r="AJ1757" s="12">
        <v>0</v>
      </c>
      <c r="AL1757" s="12">
        <v>0</v>
      </c>
      <c r="AM1757" s="12">
        <v>0</v>
      </c>
      <c r="AO1757" s="12">
        <v>0</v>
      </c>
      <c r="AP1757" s="12">
        <v>0</v>
      </c>
      <c r="AR1757" s="12">
        <v>0</v>
      </c>
      <c r="AS1757" s="12">
        <v>0</v>
      </c>
      <c r="AU1757" s="12">
        <v>0</v>
      </c>
      <c r="AV1757" s="12">
        <v>0</v>
      </c>
      <c r="AX1757" s="12">
        <v>0</v>
      </c>
      <c r="AY1757" s="12">
        <v>0</v>
      </c>
    </row>
    <row r="1758" spans="2:51" x14ac:dyDescent="0.25">
      <c r="B1758" s="2">
        <v>0</v>
      </c>
      <c r="C1758" s="1">
        <v>0</v>
      </c>
      <c r="D1758" s="2">
        <v>0</v>
      </c>
      <c r="E1758" s="2">
        <v>0</v>
      </c>
      <c r="F1758" s="2">
        <v>0</v>
      </c>
      <c r="G1758" s="3">
        <v>0</v>
      </c>
      <c r="H1758" s="3">
        <v>0</v>
      </c>
      <c r="J1758" s="14">
        <v>0</v>
      </c>
      <c r="K1758" s="14">
        <v>0</v>
      </c>
      <c r="N1758" s="14">
        <v>0</v>
      </c>
      <c r="O1758" s="14">
        <v>0</v>
      </c>
      <c r="Q1758" s="12">
        <v>0</v>
      </c>
      <c r="R1758" s="12">
        <v>0</v>
      </c>
      <c r="T1758" s="12">
        <v>0</v>
      </c>
      <c r="U1758" s="12">
        <v>0</v>
      </c>
      <c r="W1758" s="12">
        <v>0</v>
      </c>
      <c r="X1758" s="12">
        <v>0</v>
      </c>
      <c r="Z1758" s="12">
        <v>0</v>
      </c>
      <c r="AA1758" s="12">
        <v>0</v>
      </c>
      <c r="AC1758" s="12">
        <v>0</v>
      </c>
      <c r="AD1758" s="12">
        <v>0</v>
      </c>
      <c r="AF1758" s="12">
        <v>0</v>
      </c>
      <c r="AG1758" s="12">
        <v>0</v>
      </c>
      <c r="AI1758" s="12">
        <v>0</v>
      </c>
      <c r="AJ1758" s="12">
        <v>0</v>
      </c>
      <c r="AL1758" s="12">
        <v>0</v>
      </c>
      <c r="AM1758" s="12">
        <v>0</v>
      </c>
      <c r="AO1758" s="12">
        <v>0</v>
      </c>
      <c r="AP1758" s="12">
        <v>0</v>
      </c>
      <c r="AR1758" s="12">
        <v>0</v>
      </c>
      <c r="AS1758" s="12">
        <v>0</v>
      </c>
      <c r="AU1758" s="12">
        <v>0</v>
      </c>
      <c r="AV1758" s="12">
        <v>0</v>
      </c>
      <c r="AX1758" s="12">
        <v>0</v>
      </c>
      <c r="AY1758" s="12">
        <v>0</v>
      </c>
    </row>
    <row r="1759" spans="2:51" x14ac:dyDescent="0.25">
      <c r="B1759" s="2">
        <v>0</v>
      </c>
      <c r="C1759" s="1">
        <v>0</v>
      </c>
      <c r="D1759" s="2">
        <v>0</v>
      </c>
      <c r="E1759" s="2">
        <v>0</v>
      </c>
      <c r="F1759" s="2">
        <v>0</v>
      </c>
      <c r="G1759" s="3">
        <v>0</v>
      </c>
      <c r="H1759" s="3">
        <v>0</v>
      </c>
      <c r="J1759" s="14">
        <v>0</v>
      </c>
      <c r="K1759" s="14">
        <v>0</v>
      </c>
      <c r="N1759" s="14">
        <v>0</v>
      </c>
      <c r="O1759" s="14">
        <v>0</v>
      </c>
      <c r="Q1759" s="12">
        <v>0</v>
      </c>
      <c r="R1759" s="12">
        <v>0</v>
      </c>
      <c r="T1759" s="12">
        <v>0</v>
      </c>
      <c r="U1759" s="12">
        <v>0</v>
      </c>
      <c r="W1759" s="12">
        <v>0</v>
      </c>
      <c r="X1759" s="12">
        <v>0</v>
      </c>
      <c r="Z1759" s="12">
        <v>0</v>
      </c>
      <c r="AA1759" s="12">
        <v>0</v>
      </c>
      <c r="AC1759" s="12">
        <v>0</v>
      </c>
      <c r="AD1759" s="12">
        <v>0</v>
      </c>
      <c r="AF1759" s="12">
        <v>0</v>
      </c>
      <c r="AG1759" s="12">
        <v>0</v>
      </c>
      <c r="AI1759" s="12">
        <v>0</v>
      </c>
      <c r="AJ1759" s="12">
        <v>0</v>
      </c>
      <c r="AL1759" s="12">
        <v>0</v>
      </c>
      <c r="AM1759" s="12">
        <v>0</v>
      </c>
      <c r="AO1759" s="12">
        <v>0</v>
      </c>
      <c r="AP1759" s="12">
        <v>0</v>
      </c>
      <c r="AR1759" s="12">
        <v>0</v>
      </c>
      <c r="AS1759" s="12">
        <v>0</v>
      </c>
      <c r="AU1759" s="12">
        <v>0</v>
      </c>
      <c r="AV1759" s="12">
        <v>0</v>
      </c>
      <c r="AX1759" s="12">
        <v>0</v>
      </c>
      <c r="AY1759" s="12">
        <v>0</v>
      </c>
    </row>
    <row r="1760" spans="2:51" x14ac:dyDescent="0.25">
      <c r="B1760" s="2">
        <v>0</v>
      </c>
      <c r="C1760" s="1">
        <v>0</v>
      </c>
      <c r="D1760" s="2">
        <v>0</v>
      </c>
      <c r="E1760" s="2">
        <v>0</v>
      </c>
      <c r="F1760" s="2">
        <v>0</v>
      </c>
      <c r="G1760" s="3">
        <v>0</v>
      </c>
      <c r="H1760" s="3">
        <v>0</v>
      </c>
      <c r="J1760" s="14">
        <v>0</v>
      </c>
      <c r="K1760" s="14">
        <v>0</v>
      </c>
      <c r="N1760" s="14">
        <v>0</v>
      </c>
      <c r="O1760" s="14">
        <v>0</v>
      </c>
      <c r="Q1760" s="12">
        <v>0</v>
      </c>
      <c r="R1760" s="12">
        <v>0</v>
      </c>
      <c r="T1760" s="12">
        <v>0</v>
      </c>
      <c r="U1760" s="12">
        <v>0</v>
      </c>
      <c r="W1760" s="12">
        <v>0</v>
      </c>
      <c r="X1760" s="12">
        <v>0</v>
      </c>
      <c r="Z1760" s="12">
        <v>0</v>
      </c>
      <c r="AA1760" s="12">
        <v>0</v>
      </c>
      <c r="AC1760" s="12">
        <v>0</v>
      </c>
      <c r="AD1760" s="12">
        <v>0</v>
      </c>
      <c r="AF1760" s="12">
        <v>0</v>
      </c>
      <c r="AG1760" s="12">
        <v>0</v>
      </c>
      <c r="AI1760" s="12">
        <v>0</v>
      </c>
      <c r="AJ1760" s="12">
        <v>0</v>
      </c>
      <c r="AL1760" s="12">
        <v>0</v>
      </c>
      <c r="AM1760" s="12">
        <v>0</v>
      </c>
      <c r="AO1760" s="12">
        <v>0</v>
      </c>
      <c r="AP1760" s="12">
        <v>0</v>
      </c>
      <c r="AR1760" s="12">
        <v>0</v>
      </c>
      <c r="AS1760" s="12">
        <v>0</v>
      </c>
      <c r="AU1760" s="12">
        <v>0</v>
      </c>
      <c r="AV1760" s="12">
        <v>0</v>
      </c>
      <c r="AX1760" s="12">
        <v>0</v>
      </c>
      <c r="AY1760" s="12">
        <v>0</v>
      </c>
    </row>
    <row r="1761" spans="2:51" x14ac:dyDescent="0.25">
      <c r="B1761" s="2">
        <v>0</v>
      </c>
      <c r="C1761" s="1">
        <v>0</v>
      </c>
      <c r="D1761" s="2">
        <v>0</v>
      </c>
      <c r="E1761" s="2">
        <v>0</v>
      </c>
      <c r="F1761" s="2">
        <v>0</v>
      </c>
      <c r="G1761" s="3">
        <v>0</v>
      </c>
      <c r="H1761" s="3">
        <v>0</v>
      </c>
      <c r="J1761" s="14">
        <v>0</v>
      </c>
      <c r="K1761" s="14">
        <v>0</v>
      </c>
      <c r="N1761" s="14">
        <v>0</v>
      </c>
      <c r="O1761" s="14">
        <v>0</v>
      </c>
      <c r="Q1761" s="12">
        <v>0</v>
      </c>
      <c r="R1761" s="12">
        <v>0</v>
      </c>
      <c r="T1761" s="12">
        <v>0</v>
      </c>
      <c r="U1761" s="12">
        <v>0</v>
      </c>
      <c r="W1761" s="12">
        <v>0</v>
      </c>
      <c r="X1761" s="12">
        <v>0</v>
      </c>
      <c r="Z1761" s="12">
        <v>0</v>
      </c>
      <c r="AA1761" s="12">
        <v>0</v>
      </c>
      <c r="AC1761" s="12">
        <v>0</v>
      </c>
      <c r="AD1761" s="12">
        <v>0</v>
      </c>
      <c r="AF1761" s="12">
        <v>0</v>
      </c>
      <c r="AG1761" s="12">
        <v>0</v>
      </c>
      <c r="AI1761" s="12">
        <v>0</v>
      </c>
      <c r="AJ1761" s="12">
        <v>0</v>
      </c>
      <c r="AL1761" s="12">
        <v>0</v>
      </c>
      <c r="AM1761" s="12">
        <v>0</v>
      </c>
      <c r="AO1761" s="12">
        <v>0</v>
      </c>
      <c r="AP1761" s="12">
        <v>0</v>
      </c>
      <c r="AR1761" s="12">
        <v>0</v>
      </c>
      <c r="AS1761" s="12">
        <v>0</v>
      </c>
      <c r="AU1761" s="12">
        <v>0</v>
      </c>
      <c r="AV1761" s="12">
        <v>0</v>
      </c>
      <c r="AX1761" s="12">
        <v>0</v>
      </c>
      <c r="AY1761" s="12">
        <v>0</v>
      </c>
    </row>
    <row r="1762" spans="2:51" x14ac:dyDescent="0.25">
      <c r="B1762" s="2">
        <v>0</v>
      </c>
      <c r="C1762" s="1">
        <v>0</v>
      </c>
      <c r="D1762" s="2">
        <v>0</v>
      </c>
      <c r="E1762" s="2">
        <v>0</v>
      </c>
      <c r="F1762" s="2">
        <v>0</v>
      </c>
      <c r="G1762" s="3">
        <v>0</v>
      </c>
      <c r="H1762" s="3">
        <v>0</v>
      </c>
      <c r="J1762" s="14">
        <v>0</v>
      </c>
      <c r="K1762" s="14">
        <v>0</v>
      </c>
      <c r="N1762" s="14">
        <v>0</v>
      </c>
      <c r="O1762" s="14">
        <v>0</v>
      </c>
      <c r="Q1762" s="12">
        <v>0</v>
      </c>
      <c r="R1762" s="12">
        <v>0</v>
      </c>
      <c r="T1762" s="12">
        <v>0</v>
      </c>
      <c r="U1762" s="12">
        <v>0</v>
      </c>
      <c r="W1762" s="12">
        <v>0</v>
      </c>
      <c r="X1762" s="12">
        <v>0</v>
      </c>
      <c r="Z1762" s="12">
        <v>0</v>
      </c>
      <c r="AA1762" s="12">
        <v>0</v>
      </c>
      <c r="AC1762" s="12">
        <v>0</v>
      </c>
      <c r="AD1762" s="12">
        <v>0</v>
      </c>
      <c r="AF1762" s="12">
        <v>0</v>
      </c>
      <c r="AG1762" s="12">
        <v>0</v>
      </c>
      <c r="AI1762" s="12">
        <v>0</v>
      </c>
      <c r="AJ1762" s="12">
        <v>0</v>
      </c>
      <c r="AL1762" s="12">
        <v>0</v>
      </c>
      <c r="AM1762" s="12">
        <v>0</v>
      </c>
      <c r="AO1762" s="12">
        <v>0</v>
      </c>
      <c r="AP1762" s="12">
        <v>0</v>
      </c>
      <c r="AR1762" s="12">
        <v>0</v>
      </c>
      <c r="AS1762" s="12">
        <v>0</v>
      </c>
      <c r="AU1762" s="12">
        <v>0</v>
      </c>
      <c r="AV1762" s="12">
        <v>0</v>
      </c>
      <c r="AX1762" s="12">
        <v>0</v>
      </c>
      <c r="AY1762" s="12">
        <v>0</v>
      </c>
    </row>
    <row r="1763" spans="2:51" x14ac:dyDescent="0.25">
      <c r="B1763" s="2">
        <v>0</v>
      </c>
      <c r="C1763" s="1">
        <v>0</v>
      </c>
      <c r="D1763" s="2">
        <v>0</v>
      </c>
      <c r="E1763" s="2">
        <v>0</v>
      </c>
      <c r="F1763" s="2">
        <v>0</v>
      </c>
      <c r="G1763" s="3">
        <v>0</v>
      </c>
      <c r="H1763" s="3">
        <v>0</v>
      </c>
      <c r="J1763" s="14">
        <v>0</v>
      </c>
      <c r="K1763" s="14">
        <v>0</v>
      </c>
      <c r="N1763" s="14">
        <v>0</v>
      </c>
      <c r="O1763" s="14">
        <v>0</v>
      </c>
      <c r="Q1763" s="12">
        <v>0</v>
      </c>
      <c r="R1763" s="12">
        <v>0</v>
      </c>
      <c r="T1763" s="12">
        <v>0</v>
      </c>
      <c r="U1763" s="12">
        <v>0</v>
      </c>
      <c r="W1763" s="12">
        <v>0</v>
      </c>
      <c r="X1763" s="12">
        <v>0</v>
      </c>
      <c r="Z1763" s="12">
        <v>0</v>
      </c>
      <c r="AA1763" s="12">
        <v>0</v>
      </c>
      <c r="AC1763" s="12">
        <v>0</v>
      </c>
      <c r="AD1763" s="12">
        <v>0</v>
      </c>
      <c r="AF1763" s="12">
        <v>0</v>
      </c>
      <c r="AG1763" s="12">
        <v>0</v>
      </c>
      <c r="AI1763" s="12">
        <v>0</v>
      </c>
      <c r="AJ1763" s="12">
        <v>0</v>
      </c>
      <c r="AL1763" s="12">
        <v>0</v>
      </c>
      <c r="AM1763" s="12">
        <v>0</v>
      </c>
      <c r="AO1763" s="12">
        <v>0</v>
      </c>
      <c r="AP1763" s="12">
        <v>0</v>
      </c>
      <c r="AR1763" s="12">
        <v>0</v>
      </c>
      <c r="AS1763" s="12">
        <v>0</v>
      </c>
      <c r="AU1763" s="12">
        <v>0</v>
      </c>
      <c r="AV1763" s="12">
        <v>0</v>
      </c>
      <c r="AX1763" s="12">
        <v>0</v>
      </c>
      <c r="AY1763" s="12">
        <v>0</v>
      </c>
    </row>
    <row r="1764" spans="2:51" x14ac:dyDescent="0.25">
      <c r="B1764" s="2">
        <v>0</v>
      </c>
      <c r="C1764" s="1">
        <v>0</v>
      </c>
      <c r="D1764" s="2">
        <v>0</v>
      </c>
      <c r="E1764" s="2">
        <v>0</v>
      </c>
      <c r="F1764" s="2">
        <v>0</v>
      </c>
      <c r="G1764" s="3">
        <v>0</v>
      </c>
      <c r="H1764" s="3">
        <v>0</v>
      </c>
      <c r="J1764" s="14">
        <v>0</v>
      </c>
      <c r="K1764" s="14">
        <v>0</v>
      </c>
      <c r="N1764" s="14">
        <v>0</v>
      </c>
      <c r="O1764" s="14">
        <v>0</v>
      </c>
      <c r="Q1764" s="12">
        <v>0</v>
      </c>
      <c r="R1764" s="12">
        <v>0</v>
      </c>
      <c r="T1764" s="12">
        <v>0</v>
      </c>
      <c r="U1764" s="12">
        <v>0</v>
      </c>
      <c r="W1764" s="12">
        <v>0</v>
      </c>
      <c r="X1764" s="12">
        <v>0</v>
      </c>
      <c r="Z1764" s="12">
        <v>0</v>
      </c>
      <c r="AA1764" s="12">
        <v>0</v>
      </c>
      <c r="AC1764" s="12">
        <v>0</v>
      </c>
      <c r="AD1764" s="12">
        <v>0</v>
      </c>
      <c r="AF1764" s="12">
        <v>0</v>
      </c>
      <c r="AG1764" s="12">
        <v>0</v>
      </c>
      <c r="AI1764" s="12">
        <v>0</v>
      </c>
      <c r="AJ1764" s="12">
        <v>0</v>
      </c>
      <c r="AL1764" s="12">
        <v>0</v>
      </c>
      <c r="AM1764" s="12">
        <v>0</v>
      </c>
      <c r="AO1764" s="12">
        <v>0</v>
      </c>
      <c r="AP1764" s="12">
        <v>0</v>
      </c>
      <c r="AR1764" s="12">
        <v>0</v>
      </c>
      <c r="AS1764" s="12">
        <v>0</v>
      </c>
      <c r="AU1764" s="12">
        <v>0</v>
      </c>
      <c r="AV1764" s="12">
        <v>0</v>
      </c>
      <c r="AX1764" s="12">
        <v>0</v>
      </c>
      <c r="AY1764" s="12">
        <v>0</v>
      </c>
    </row>
    <row r="1765" spans="2:51" x14ac:dyDescent="0.25">
      <c r="B1765" s="2">
        <v>0</v>
      </c>
      <c r="C1765" s="1">
        <v>0</v>
      </c>
      <c r="D1765" s="2">
        <v>0</v>
      </c>
      <c r="E1765" s="2">
        <v>0</v>
      </c>
      <c r="F1765" s="2">
        <v>0</v>
      </c>
      <c r="G1765" s="3">
        <v>0</v>
      </c>
      <c r="H1765" s="3">
        <v>0</v>
      </c>
      <c r="J1765" s="14">
        <v>0</v>
      </c>
      <c r="K1765" s="14">
        <v>0</v>
      </c>
      <c r="N1765" s="14">
        <v>0</v>
      </c>
      <c r="O1765" s="14">
        <v>0</v>
      </c>
      <c r="Q1765" s="12">
        <v>0</v>
      </c>
      <c r="R1765" s="12">
        <v>0</v>
      </c>
      <c r="T1765" s="12">
        <v>0</v>
      </c>
      <c r="U1765" s="12">
        <v>0</v>
      </c>
      <c r="W1765" s="12">
        <v>0</v>
      </c>
      <c r="X1765" s="12">
        <v>0</v>
      </c>
      <c r="Z1765" s="12">
        <v>0</v>
      </c>
      <c r="AA1765" s="12">
        <v>0</v>
      </c>
      <c r="AC1765" s="12">
        <v>0</v>
      </c>
      <c r="AD1765" s="12">
        <v>0</v>
      </c>
      <c r="AF1765" s="12">
        <v>0</v>
      </c>
      <c r="AG1765" s="12">
        <v>0</v>
      </c>
      <c r="AI1765" s="12">
        <v>0</v>
      </c>
      <c r="AJ1765" s="12">
        <v>0</v>
      </c>
      <c r="AL1765" s="12">
        <v>0</v>
      </c>
      <c r="AM1765" s="12">
        <v>0</v>
      </c>
      <c r="AO1765" s="12">
        <v>0</v>
      </c>
      <c r="AP1765" s="12">
        <v>0</v>
      </c>
      <c r="AR1765" s="12">
        <v>0</v>
      </c>
      <c r="AS1765" s="12">
        <v>0</v>
      </c>
      <c r="AU1765" s="12">
        <v>0</v>
      </c>
      <c r="AV1765" s="12">
        <v>0</v>
      </c>
      <c r="AX1765" s="12">
        <v>0</v>
      </c>
      <c r="AY1765" s="12">
        <v>0</v>
      </c>
    </row>
    <row r="1766" spans="2:51" x14ac:dyDescent="0.25">
      <c r="B1766" s="2">
        <v>0</v>
      </c>
      <c r="C1766" s="1">
        <v>0</v>
      </c>
      <c r="D1766" s="2">
        <v>0</v>
      </c>
      <c r="E1766" s="2">
        <v>0</v>
      </c>
      <c r="F1766" s="2">
        <v>0</v>
      </c>
      <c r="G1766" s="3">
        <v>0</v>
      </c>
      <c r="H1766" s="3">
        <v>0</v>
      </c>
      <c r="J1766" s="14">
        <v>0</v>
      </c>
      <c r="K1766" s="14">
        <v>0</v>
      </c>
      <c r="N1766" s="14">
        <v>0</v>
      </c>
      <c r="O1766" s="14">
        <v>0</v>
      </c>
      <c r="Q1766" s="12">
        <v>0</v>
      </c>
      <c r="R1766" s="12">
        <v>0</v>
      </c>
      <c r="T1766" s="12">
        <v>0</v>
      </c>
      <c r="U1766" s="12">
        <v>0</v>
      </c>
      <c r="W1766" s="12">
        <v>0</v>
      </c>
      <c r="X1766" s="12">
        <v>0</v>
      </c>
      <c r="Z1766" s="12">
        <v>0</v>
      </c>
      <c r="AA1766" s="12">
        <v>0</v>
      </c>
      <c r="AC1766" s="12">
        <v>0</v>
      </c>
      <c r="AD1766" s="12">
        <v>0</v>
      </c>
      <c r="AF1766" s="12">
        <v>0</v>
      </c>
      <c r="AG1766" s="12">
        <v>0</v>
      </c>
      <c r="AI1766" s="12">
        <v>0</v>
      </c>
      <c r="AJ1766" s="12">
        <v>0</v>
      </c>
      <c r="AL1766" s="12">
        <v>0</v>
      </c>
      <c r="AM1766" s="12">
        <v>0</v>
      </c>
      <c r="AO1766" s="12">
        <v>0</v>
      </c>
      <c r="AP1766" s="12">
        <v>0</v>
      </c>
      <c r="AR1766" s="12">
        <v>0</v>
      </c>
      <c r="AS1766" s="12">
        <v>0</v>
      </c>
      <c r="AU1766" s="12">
        <v>0</v>
      </c>
      <c r="AV1766" s="12">
        <v>0</v>
      </c>
      <c r="AX1766" s="12">
        <v>0</v>
      </c>
      <c r="AY1766" s="12">
        <v>0</v>
      </c>
    </row>
    <row r="1767" spans="2:51" x14ac:dyDescent="0.25">
      <c r="B1767" s="2">
        <v>0</v>
      </c>
      <c r="C1767" s="1">
        <v>0</v>
      </c>
      <c r="D1767" s="2">
        <v>0</v>
      </c>
      <c r="E1767" s="2">
        <v>0</v>
      </c>
      <c r="F1767" s="2">
        <v>0</v>
      </c>
      <c r="G1767" s="3">
        <v>0</v>
      </c>
      <c r="H1767" s="3">
        <v>0</v>
      </c>
      <c r="J1767" s="14">
        <v>0</v>
      </c>
      <c r="K1767" s="14">
        <v>0</v>
      </c>
      <c r="N1767" s="14">
        <v>0</v>
      </c>
      <c r="O1767" s="14">
        <v>0</v>
      </c>
      <c r="Q1767" s="12">
        <v>0</v>
      </c>
      <c r="R1767" s="12">
        <v>0</v>
      </c>
      <c r="T1767" s="12">
        <v>0</v>
      </c>
      <c r="U1767" s="12">
        <v>0</v>
      </c>
      <c r="W1767" s="12">
        <v>0</v>
      </c>
      <c r="X1767" s="12">
        <v>0</v>
      </c>
      <c r="Z1767" s="12">
        <v>0</v>
      </c>
      <c r="AA1767" s="12">
        <v>0</v>
      </c>
      <c r="AC1767" s="12">
        <v>0</v>
      </c>
      <c r="AD1767" s="12">
        <v>0</v>
      </c>
      <c r="AF1767" s="12">
        <v>0</v>
      </c>
      <c r="AG1767" s="12">
        <v>0</v>
      </c>
      <c r="AI1767" s="12">
        <v>0</v>
      </c>
      <c r="AJ1767" s="12">
        <v>0</v>
      </c>
      <c r="AL1767" s="12">
        <v>0</v>
      </c>
      <c r="AM1767" s="12">
        <v>0</v>
      </c>
      <c r="AO1767" s="12">
        <v>0</v>
      </c>
      <c r="AP1767" s="12">
        <v>0</v>
      </c>
      <c r="AR1767" s="12">
        <v>0</v>
      </c>
      <c r="AS1767" s="12">
        <v>0</v>
      </c>
      <c r="AU1767" s="12">
        <v>0</v>
      </c>
      <c r="AV1767" s="12">
        <v>0</v>
      </c>
      <c r="AX1767" s="12">
        <v>0</v>
      </c>
      <c r="AY1767" s="12">
        <v>0</v>
      </c>
    </row>
    <row r="1768" spans="2:51" x14ac:dyDescent="0.25">
      <c r="B1768" s="2">
        <v>0</v>
      </c>
      <c r="C1768" s="1">
        <v>0</v>
      </c>
      <c r="D1768" s="2">
        <v>0</v>
      </c>
      <c r="E1768" s="2">
        <v>0</v>
      </c>
      <c r="F1768" s="2">
        <v>0</v>
      </c>
      <c r="G1768" s="3">
        <v>0</v>
      </c>
      <c r="H1768" s="3">
        <v>0</v>
      </c>
      <c r="J1768" s="14">
        <v>0</v>
      </c>
      <c r="K1768" s="14">
        <v>0</v>
      </c>
      <c r="N1768" s="14">
        <v>0</v>
      </c>
      <c r="O1768" s="14">
        <v>0</v>
      </c>
      <c r="Q1768" s="12">
        <v>0</v>
      </c>
      <c r="R1768" s="12">
        <v>0</v>
      </c>
      <c r="T1768" s="12">
        <v>0</v>
      </c>
      <c r="U1768" s="12">
        <v>0</v>
      </c>
      <c r="W1768" s="12">
        <v>0</v>
      </c>
      <c r="X1768" s="12">
        <v>0</v>
      </c>
      <c r="Z1768" s="12">
        <v>0</v>
      </c>
      <c r="AA1768" s="12">
        <v>0</v>
      </c>
      <c r="AC1768" s="12">
        <v>0</v>
      </c>
      <c r="AD1768" s="12">
        <v>0</v>
      </c>
      <c r="AF1768" s="12">
        <v>0</v>
      </c>
      <c r="AG1768" s="12">
        <v>0</v>
      </c>
      <c r="AI1768" s="12">
        <v>0</v>
      </c>
      <c r="AJ1768" s="12">
        <v>0</v>
      </c>
      <c r="AL1768" s="12">
        <v>0</v>
      </c>
      <c r="AM1768" s="12">
        <v>0</v>
      </c>
      <c r="AO1768" s="12">
        <v>0</v>
      </c>
      <c r="AP1768" s="12">
        <v>0</v>
      </c>
      <c r="AR1768" s="12">
        <v>0</v>
      </c>
      <c r="AS1768" s="12">
        <v>0</v>
      </c>
      <c r="AU1768" s="12">
        <v>0</v>
      </c>
      <c r="AV1768" s="12">
        <v>0</v>
      </c>
      <c r="AX1768" s="12">
        <v>0</v>
      </c>
      <c r="AY1768" s="12">
        <v>0</v>
      </c>
    </row>
    <row r="1769" spans="2:51" x14ac:dyDescent="0.25">
      <c r="B1769" s="2">
        <v>0</v>
      </c>
      <c r="C1769" s="1">
        <v>0</v>
      </c>
      <c r="D1769" s="2">
        <v>0</v>
      </c>
      <c r="E1769" s="2">
        <v>0</v>
      </c>
      <c r="F1769" s="2">
        <v>0</v>
      </c>
      <c r="G1769" s="3">
        <v>0</v>
      </c>
      <c r="H1769" s="3">
        <v>0</v>
      </c>
      <c r="J1769" s="14">
        <v>0</v>
      </c>
      <c r="K1769" s="14">
        <v>0</v>
      </c>
      <c r="N1769" s="14">
        <v>0</v>
      </c>
      <c r="O1769" s="14">
        <v>0</v>
      </c>
      <c r="Q1769" s="12">
        <v>0</v>
      </c>
      <c r="R1769" s="12">
        <v>0</v>
      </c>
      <c r="T1769" s="12">
        <v>0</v>
      </c>
      <c r="U1769" s="12">
        <v>0</v>
      </c>
      <c r="W1769" s="12">
        <v>0</v>
      </c>
      <c r="X1769" s="12">
        <v>0</v>
      </c>
      <c r="Z1769" s="12">
        <v>0</v>
      </c>
      <c r="AA1769" s="12">
        <v>0</v>
      </c>
      <c r="AC1769" s="12">
        <v>0</v>
      </c>
      <c r="AD1769" s="12">
        <v>0</v>
      </c>
      <c r="AF1769" s="12">
        <v>0</v>
      </c>
      <c r="AG1769" s="12">
        <v>0</v>
      </c>
      <c r="AI1769" s="12">
        <v>0</v>
      </c>
      <c r="AJ1769" s="12">
        <v>0</v>
      </c>
      <c r="AL1769" s="12">
        <v>0</v>
      </c>
      <c r="AM1769" s="12">
        <v>0</v>
      </c>
      <c r="AO1769" s="12">
        <v>0</v>
      </c>
      <c r="AP1769" s="12">
        <v>0</v>
      </c>
      <c r="AR1769" s="12">
        <v>0</v>
      </c>
      <c r="AS1769" s="12">
        <v>0</v>
      </c>
      <c r="AU1769" s="12">
        <v>0</v>
      </c>
      <c r="AV1769" s="12">
        <v>0</v>
      </c>
      <c r="AX1769" s="12">
        <v>0</v>
      </c>
      <c r="AY1769" s="12">
        <v>0</v>
      </c>
    </row>
    <row r="1770" spans="2:51" x14ac:dyDescent="0.25">
      <c r="B1770" s="2">
        <v>0</v>
      </c>
      <c r="C1770" s="1">
        <v>0</v>
      </c>
      <c r="D1770" s="2">
        <v>0</v>
      </c>
      <c r="E1770" s="2">
        <v>0</v>
      </c>
      <c r="F1770" s="2">
        <v>0</v>
      </c>
      <c r="G1770" s="3">
        <v>0</v>
      </c>
      <c r="H1770" s="3">
        <v>0</v>
      </c>
      <c r="J1770" s="14">
        <v>0</v>
      </c>
      <c r="K1770" s="14">
        <v>0</v>
      </c>
      <c r="N1770" s="14">
        <v>0</v>
      </c>
      <c r="O1770" s="14">
        <v>0</v>
      </c>
      <c r="Q1770" s="12">
        <v>0</v>
      </c>
      <c r="R1770" s="12">
        <v>0</v>
      </c>
      <c r="T1770" s="12">
        <v>0</v>
      </c>
      <c r="U1770" s="12">
        <v>0</v>
      </c>
      <c r="W1770" s="12">
        <v>0</v>
      </c>
      <c r="X1770" s="12">
        <v>0</v>
      </c>
      <c r="Z1770" s="12">
        <v>0</v>
      </c>
      <c r="AA1770" s="12">
        <v>0</v>
      </c>
      <c r="AC1770" s="12">
        <v>0</v>
      </c>
      <c r="AD1770" s="12">
        <v>0</v>
      </c>
      <c r="AF1770" s="12">
        <v>0</v>
      </c>
      <c r="AG1770" s="12">
        <v>0</v>
      </c>
      <c r="AI1770" s="12">
        <v>0</v>
      </c>
      <c r="AJ1770" s="12">
        <v>0</v>
      </c>
      <c r="AL1770" s="12">
        <v>0</v>
      </c>
      <c r="AM1770" s="12">
        <v>0</v>
      </c>
      <c r="AO1770" s="12">
        <v>0</v>
      </c>
      <c r="AP1770" s="12">
        <v>0</v>
      </c>
      <c r="AR1770" s="12">
        <v>0</v>
      </c>
      <c r="AS1770" s="12">
        <v>0</v>
      </c>
      <c r="AU1770" s="12">
        <v>0</v>
      </c>
      <c r="AV1770" s="12">
        <v>0</v>
      </c>
      <c r="AX1770" s="12">
        <v>0</v>
      </c>
      <c r="AY1770" s="12">
        <v>0</v>
      </c>
    </row>
    <row r="1771" spans="2:51" x14ac:dyDescent="0.25">
      <c r="B1771" s="2">
        <v>0</v>
      </c>
      <c r="C1771" s="1">
        <v>0</v>
      </c>
      <c r="D1771" s="2">
        <v>0</v>
      </c>
      <c r="E1771" s="2">
        <v>0</v>
      </c>
      <c r="F1771" s="2">
        <v>0</v>
      </c>
      <c r="G1771" s="3">
        <v>0</v>
      </c>
      <c r="H1771" s="3">
        <v>0</v>
      </c>
      <c r="J1771" s="14">
        <v>0</v>
      </c>
      <c r="K1771" s="14">
        <v>0</v>
      </c>
      <c r="N1771" s="14">
        <v>0</v>
      </c>
      <c r="O1771" s="14">
        <v>0</v>
      </c>
      <c r="Q1771" s="12">
        <v>0</v>
      </c>
      <c r="R1771" s="12">
        <v>0</v>
      </c>
      <c r="T1771" s="12">
        <v>0</v>
      </c>
      <c r="U1771" s="12">
        <v>0</v>
      </c>
      <c r="W1771" s="12">
        <v>0</v>
      </c>
      <c r="X1771" s="12">
        <v>0</v>
      </c>
      <c r="Z1771" s="12">
        <v>0</v>
      </c>
      <c r="AA1771" s="12">
        <v>0</v>
      </c>
      <c r="AC1771" s="12">
        <v>0</v>
      </c>
      <c r="AD1771" s="12">
        <v>0</v>
      </c>
      <c r="AF1771" s="12">
        <v>0</v>
      </c>
      <c r="AG1771" s="12">
        <v>0</v>
      </c>
      <c r="AI1771" s="12">
        <v>0</v>
      </c>
      <c r="AJ1771" s="12">
        <v>0</v>
      </c>
      <c r="AL1771" s="12">
        <v>0</v>
      </c>
      <c r="AM1771" s="12">
        <v>0</v>
      </c>
      <c r="AO1771" s="12">
        <v>0</v>
      </c>
      <c r="AP1771" s="12">
        <v>0</v>
      </c>
      <c r="AR1771" s="12">
        <v>0</v>
      </c>
      <c r="AS1771" s="12">
        <v>0</v>
      </c>
      <c r="AU1771" s="12">
        <v>0</v>
      </c>
      <c r="AV1771" s="12">
        <v>0</v>
      </c>
      <c r="AX1771" s="12">
        <v>0</v>
      </c>
      <c r="AY1771" s="12">
        <v>0</v>
      </c>
    </row>
    <row r="1772" spans="2:51" x14ac:dyDescent="0.25">
      <c r="B1772" s="2">
        <v>0</v>
      </c>
      <c r="C1772" s="1">
        <v>0</v>
      </c>
      <c r="D1772" s="2">
        <v>0</v>
      </c>
      <c r="E1772" s="2">
        <v>0</v>
      </c>
      <c r="F1772" s="2">
        <v>0</v>
      </c>
      <c r="G1772" s="3">
        <v>0</v>
      </c>
      <c r="H1772" s="3">
        <v>0</v>
      </c>
      <c r="J1772" s="14">
        <v>0</v>
      </c>
      <c r="K1772" s="14">
        <v>0</v>
      </c>
      <c r="N1772" s="14">
        <v>0</v>
      </c>
      <c r="O1772" s="14">
        <v>0</v>
      </c>
      <c r="Q1772" s="12">
        <v>0</v>
      </c>
      <c r="R1772" s="12">
        <v>0</v>
      </c>
      <c r="T1772" s="12">
        <v>0</v>
      </c>
      <c r="U1772" s="12">
        <v>0</v>
      </c>
      <c r="W1772" s="12">
        <v>0</v>
      </c>
      <c r="X1772" s="12">
        <v>0</v>
      </c>
      <c r="Z1772" s="12">
        <v>0</v>
      </c>
      <c r="AA1772" s="12">
        <v>0</v>
      </c>
      <c r="AC1772" s="12">
        <v>0</v>
      </c>
      <c r="AD1772" s="12">
        <v>0</v>
      </c>
      <c r="AF1772" s="12">
        <v>0</v>
      </c>
      <c r="AG1772" s="12">
        <v>0</v>
      </c>
      <c r="AI1772" s="12">
        <v>0</v>
      </c>
      <c r="AJ1772" s="12">
        <v>0</v>
      </c>
      <c r="AL1772" s="12">
        <v>0</v>
      </c>
      <c r="AM1772" s="12">
        <v>0</v>
      </c>
      <c r="AO1772" s="12">
        <v>0</v>
      </c>
      <c r="AP1772" s="12">
        <v>0</v>
      </c>
      <c r="AR1772" s="12">
        <v>0</v>
      </c>
      <c r="AS1772" s="12">
        <v>0</v>
      </c>
      <c r="AU1772" s="12">
        <v>0</v>
      </c>
      <c r="AV1772" s="12">
        <v>0</v>
      </c>
      <c r="AX1772" s="12">
        <v>0</v>
      </c>
      <c r="AY1772" s="12">
        <v>0</v>
      </c>
    </row>
    <row r="1773" spans="2:51" x14ac:dyDescent="0.25">
      <c r="B1773" s="2">
        <v>0</v>
      </c>
      <c r="C1773" s="1">
        <v>0</v>
      </c>
      <c r="D1773" s="2">
        <v>0</v>
      </c>
      <c r="E1773" s="2">
        <v>0</v>
      </c>
      <c r="F1773" s="2">
        <v>0</v>
      </c>
      <c r="G1773" s="3">
        <v>0</v>
      </c>
      <c r="H1773" s="3">
        <v>0</v>
      </c>
      <c r="J1773" s="14">
        <v>0</v>
      </c>
      <c r="K1773" s="14">
        <v>0</v>
      </c>
      <c r="N1773" s="14">
        <v>0</v>
      </c>
      <c r="O1773" s="14">
        <v>0</v>
      </c>
      <c r="Q1773" s="12">
        <v>0</v>
      </c>
      <c r="R1773" s="12">
        <v>0</v>
      </c>
      <c r="T1773" s="12">
        <v>0</v>
      </c>
      <c r="U1773" s="12">
        <v>0</v>
      </c>
      <c r="W1773" s="12">
        <v>0</v>
      </c>
      <c r="X1773" s="12">
        <v>0</v>
      </c>
      <c r="Z1773" s="12">
        <v>0</v>
      </c>
      <c r="AA1773" s="12">
        <v>0</v>
      </c>
      <c r="AC1773" s="12">
        <v>0</v>
      </c>
      <c r="AD1773" s="12">
        <v>0</v>
      </c>
      <c r="AF1773" s="12">
        <v>0</v>
      </c>
      <c r="AG1773" s="12">
        <v>0</v>
      </c>
      <c r="AI1773" s="12">
        <v>0</v>
      </c>
      <c r="AJ1773" s="12">
        <v>0</v>
      </c>
      <c r="AL1773" s="12">
        <v>0</v>
      </c>
      <c r="AM1773" s="12">
        <v>0</v>
      </c>
      <c r="AO1773" s="12">
        <v>0</v>
      </c>
      <c r="AP1773" s="12">
        <v>0</v>
      </c>
      <c r="AR1773" s="12">
        <v>0</v>
      </c>
      <c r="AS1773" s="12">
        <v>0</v>
      </c>
      <c r="AU1773" s="12">
        <v>0</v>
      </c>
      <c r="AV1773" s="12">
        <v>0</v>
      </c>
      <c r="AX1773" s="12">
        <v>0</v>
      </c>
      <c r="AY1773" s="12">
        <v>0</v>
      </c>
    </row>
    <row r="1774" spans="2:51" x14ac:dyDescent="0.25">
      <c r="B1774" s="2">
        <v>0</v>
      </c>
      <c r="C1774" s="1">
        <v>0</v>
      </c>
      <c r="D1774" s="2">
        <v>0</v>
      </c>
      <c r="E1774" s="2">
        <v>0</v>
      </c>
      <c r="F1774" s="2">
        <v>0</v>
      </c>
      <c r="G1774" s="3">
        <v>0</v>
      </c>
      <c r="H1774" s="3">
        <v>0</v>
      </c>
      <c r="J1774" s="14">
        <v>0</v>
      </c>
      <c r="K1774" s="14">
        <v>0</v>
      </c>
      <c r="N1774" s="14">
        <v>0</v>
      </c>
      <c r="O1774" s="14">
        <v>0</v>
      </c>
      <c r="Q1774" s="12">
        <v>0</v>
      </c>
      <c r="R1774" s="12">
        <v>0</v>
      </c>
      <c r="T1774" s="12">
        <v>0</v>
      </c>
      <c r="U1774" s="12">
        <v>0</v>
      </c>
      <c r="W1774" s="12">
        <v>0</v>
      </c>
      <c r="X1774" s="12">
        <v>0</v>
      </c>
      <c r="Z1774" s="12">
        <v>0</v>
      </c>
      <c r="AA1774" s="12">
        <v>0</v>
      </c>
      <c r="AC1774" s="12">
        <v>0</v>
      </c>
      <c r="AD1774" s="12">
        <v>0</v>
      </c>
      <c r="AF1774" s="12">
        <v>0</v>
      </c>
      <c r="AG1774" s="12">
        <v>0</v>
      </c>
      <c r="AI1774" s="12">
        <v>0</v>
      </c>
      <c r="AJ1774" s="12">
        <v>0</v>
      </c>
      <c r="AL1774" s="12">
        <v>0</v>
      </c>
      <c r="AM1774" s="12">
        <v>0</v>
      </c>
      <c r="AO1774" s="12">
        <v>0</v>
      </c>
      <c r="AP1774" s="12">
        <v>0</v>
      </c>
      <c r="AR1774" s="12">
        <v>0</v>
      </c>
      <c r="AS1774" s="12">
        <v>0</v>
      </c>
      <c r="AU1774" s="12">
        <v>0</v>
      </c>
      <c r="AV1774" s="12">
        <v>0</v>
      </c>
      <c r="AX1774" s="12">
        <v>0</v>
      </c>
      <c r="AY1774" s="12">
        <v>0</v>
      </c>
    </row>
    <row r="1775" spans="2:51" x14ac:dyDescent="0.25">
      <c r="B1775" s="2">
        <v>0</v>
      </c>
      <c r="C1775" s="1">
        <v>0</v>
      </c>
      <c r="D1775" s="2">
        <v>0</v>
      </c>
      <c r="E1775" s="2">
        <v>0</v>
      </c>
      <c r="F1775" s="2">
        <v>0</v>
      </c>
      <c r="G1775" s="3">
        <v>0</v>
      </c>
      <c r="H1775" s="3">
        <v>0</v>
      </c>
      <c r="J1775" s="14">
        <v>0</v>
      </c>
      <c r="K1775" s="14">
        <v>0</v>
      </c>
      <c r="N1775" s="14">
        <v>0</v>
      </c>
      <c r="O1775" s="14">
        <v>0</v>
      </c>
      <c r="Q1775" s="12">
        <v>0</v>
      </c>
      <c r="R1775" s="12">
        <v>0</v>
      </c>
      <c r="T1775" s="12">
        <v>0</v>
      </c>
      <c r="U1775" s="12">
        <v>0</v>
      </c>
      <c r="W1775" s="12">
        <v>0</v>
      </c>
      <c r="X1775" s="12">
        <v>0</v>
      </c>
      <c r="Z1775" s="12">
        <v>0</v>
      </c>
      <c r="AA1775" s="12">
        <v>0</v>
      </c>
      <c r="AC1775" s="12">
        <v>0</v>
      </c>
      <c r="AD1775" s="12">
        <v>0</v>
      </c>
      <c r="AF1775" s="12">
        <v>0</v>
      </c>
      <c r="AG1775" s="12">
        <v>0</v>
      </c>
      <c r="AI1775" s="12">
        <v>0</v>
      </c>
      <c r="AJ1775" s="12">
        <v>0</v>
      </c>
      <c r="AL1775" s="12">
        <v>0</v>
      </c>
      <c r="AM1775" s="12">
        <v>0</v>
      </c>
      <c r="AO1775" s="12">
        <v>0</v>
      </c>
      <c r="AP1775" s="12">
        <v>0</v>
      </c>
      <c r="AR1775" s="12">
        <v>0</v>
      </c>
      <c r="AS1775" s="12">
        <v>0</v>
      </c>
      <c r="AU1775" s="12">
        <v>0</v>
      </c>
      <c r="AV1775" s="12">
        <v>0</v>
      </c>
      <c r="AX1775" s="12">
        <v>0</v>
      </c>
      <c r="AY1775" s="12">
        <v>0</v>
      </c>
    </row>
    <row r="1776" spans="2:51" x14ac:dyDescent="0.25">
      <c r="B1776" s="2">
        <v>0</v>
      </c>
      <c r="C1776" s="1">
        <v>0</v>
      </c>
      <c r="D1776" s="2">
        <v>0</v>
      </c>
      <c r="E1776" s="2">
        <v>0</v>
      </c>
      <c r="F1776" s="2">
        <v>0</v>
      </c>
      <c r="G1776" s="3">
        <v>0</v>
      </c>
      <c r="H1776" s="3">
        <v>0</v>
      </c>
      <c r="J1776" s="14">
        <v>0</v>
      </c>
      <c r="K1776" s="14">
        <v>0</v>
      </c>
      <c r="N1776" s="14">
        <v>0</v>
      </c>
      <c r="O1776" s="14">
        <v>0</v>
      </c>
      <c r="Q1776" s="12">
        <v>0</v>
      </c>
      <c r="R1776" s="12">
        <v>0</v>
      </c>
      <c r="T1776" s="12">
        <v>0</v>
      </c>
      <c r="U1776" s="12">
        <v>0</v>
      </c>
      <c r="W1776" s="12">
        <v>0</v>
      </c>
      <c r="X1776" s="12">
        <v>0</v>
      </c>
      <c r="Z1776" s="12">
        <v>0</v>
      </c>
      <c r="AA1776" s="12">
        <v>0</v>
      </c>
      <c r="AC1776" s="12">
        <v>0</v>
      </c>
      <c r="AD1776" s="12">
        <v>0</v>
      </c>
      <c r="AF1776" s="12">
        <v>0</v>
      </c>
      <c r="AG1776" s="12">
        <v>0</v>
      </c>
      <c r="AI1776" s="12">
        <v>0</v>
      </c>
      <c r="AJ1776" s="12">
        <v>0</v>
      </c>
      <c r="AL1776" s="12">
        <v>0</v>
      </c>
      <c r="AM1776" s="12">
        <v>0</v>
      </c>
      <c r="AO1776" s="12">
        <v>0</v>
      </c>
      <c r="AP1776" s="12">
        <v>0</v>
      </c>
      <c r="AR1776" s="12">
        <v>0</v>
      </c>
      <c r="AS1776" s="12">
        <v>0</v>
      </c>
      <c r="AU1776" s="12">
        <v>0</v>
      </c>
      <c r="AV1776" s="12">
        <v>0</v>
      </c>
      <c r="AX1776" s="12">
        <v>0</v>
      </c>
      <c r="AY1776" s="12">
        <v>0</v>
      </c>
    </row>
    <row r="1777" spans="2:51" x14ac:dyDescent="0.25">
      <c r="B1777" s="2">
        <v>0</v>
      </c>
      <c r="C1777" s="1">
        <v>0</v>
      </c>
      <c r="D1777" s="2">
        <v>0</v>
      </c>
      <c r="E1777" s="2">
        <v>0</v>
      </c>
      <c r="F1777" s="2">
        <v>0</v>
      </c>
      <c r="G1777" s="3">
        <v>0</v>
      </c>
      <c r="H1777" s="3">
        <v>0</v>
      </c>
      <c r="J1777" s="14">
        <v>0</v>
      </c>
      <c r="K1777" s="14">
        <v>0</v>
      </c>
      <c r="N1777" s="14">
        <v>0</v>
      </c>
      <c r="O1777" s="14">
        <v>0</v>
      </c>
      <c r="Q1777" s="12">
        <v>0</v>
      </c>
      <c r="R1777" s="12">
        <v>0</v>
      </c>
      <c r="T1777" s="12">
        <v>0</v>
      </c>
      <c r="U1777" s="12">
        <v>0</v>
      </c>
      <c r="W1777" s="12">
        <v>0</v>
      </c>
      <c r="X1777" s="12">
        <v>0</v>
      </c>
      <c r="Z1777" s="12">
        <v>0</v>
      </c>
      <c r="AA1777" s="12">
        <v>0</v>
      </c>
      <c r="AC1777" s="12">
        <v>0</v>
      </c>
      <c r="AD1777" s="12">
        <v>0</v>
      </c>
      <c r="AF1777" s="12">
        <v>0</v>
      </c>
      <c r="AG1777" s="12">
        <v>0</v>
      </c>
      <c r="AI1777" s="12">
        <v>0</v>
      </c>
      <c r="AJ1777" s="12">
        <v>0</v>
      </c>
      <c r="AL1777" s="12">
        <v>0</v>
      </c>
      <c r="AM1777" s="12">
        <v>0</v>
      </c>
      <c r="AO1777" s="12">
        <v>0</v>
      </c>
      <c r="AP1777" s="12">
        <v>0</v>
      </c>
      <c r="AR1777" s="12">
        <v>0</v>
      </c>
      <c r="AS1777" s="12">
        <v>0</v>
      </c>
      <c r="AU1777" s="12">
        <v>0</v>
      </c>
      <c r="AV1777" s="12">
        <v>0</v>
      </c>
      <c r="AX1777" s="12">
        <v>0</v>
      </c>
      <c r="AY1777" s="12">
        <v>0</v>
      </c>
    </row>
    <row r="1778" spans="2:51" x14ac:dyDescent="0.25">
      <c r="B1778" s="2">
        <v>0</v>
      </c>
      <c r="C1778" s="1">
        <v>0</v>
      </c>
      <c r="D1778" s="2">
        <v>0</v>
      </c>
      <c r="E1778" s="2">
        <v>0</v>
      </c>
      <c r="F1778" s="2">
        <v>0</v>
      </c>
      <c r="G1778" s="3">
        <v>0</v>
      </c>
      <c r="H1778" s="3">
        <v>0</v>
      </c>
      <c r="J1778" s="14">
        <v>0</v>
      </c>
      <c r="K1778" s="14">
        <v>0</v>
      </c>
      <c r="N1778" s="14">
        <v>0</v>
      </c>
      <c r="O1778" s="14">
        <v>0</v>
      </c>
      <c r="Q1778" s="12">
        <v>0</v>
      </c>
      <c r="R1778" s="12">
        <v>0</v>
      </c>
      <c r="T1778" s="12">
        <v>0</v>
      </c>
      <c r="U1778" s="12">
        <v>0</v>
      </c>
      <c r="W1778" s="12">
        <v>0</v>
      </c>
      <c r="X1778" s="12">
        <v>0</v>
      </c>
      <c r="Z1778" s="12">
        <v>0</v>
      </c>
      <c r="AA1778" s="12">
        <v>0</v>
      </c>
      <c r="AC1778" s="12">
        <v>0</v>
      </c>
      <c r="AD1778" s="12">
        <v>0</v>
      </c>
      <c r="AF1778" s="12">
        <v>0</v>
      </c>
      <c r="AG1778" s="12">
        <v>0</v>
      </c>
      <c r="AI1778" s="12">
        <v>0</v>
      </c>
      <c r="AJ1778" s="12">
        <v>0</v>
      </c>
      <c r="AL1778" s="12">
        <v>0</v>
      </c>
      <c r="AM1778" s="12">
        <v>0</v>
      </c>
      <c r="AO1778" s="12">
        <v>0</v>
      </c>
      <c r="AP1778" s="12">
        <v>0</v>
      </c>
      <c r="AR1778" s="12">
        <v>0</v>
      </c>
      <c r="AS1778" s="12">
        <v>0</v>
      </c>
      <c r="AU1778" s="12">
        <v>0</v>
      </c>
      <c r="AV1778" s="12">
        <v>0</v>
      </c>
      <c r="AX1778" s="12">
        <v>0</v>
      </c>
      <c r="AY1778" s="12">
        <v>0</v>
      </c>
    </row>
    <row r="1779" spans="2:51" x14ac:dyDescent="0.25">
      <c r="B1779" s="2">
        <v>0</v>
      </c>
      <c r="C1779" s="1">
        <v>0</v>
      </c>
      <c r="D1779" s="2">
        <v>0</v>
      </c>
      <c r="E1779" s="2">
        <v>0</v>
      </c>
      <c r="F1779" s="2">
        <v>0</v>
      </c>
      <c r="G1779" s="3">
        <v>0</v>
      </c>
      <c r="H1779" s="3">
        <v>0</v>
      </c>
      <c r="J1779" s="14">
        <v>0</v>
      </c>
      <c r="K1779" s="14">
        <v>0</v>
      </c>
      <c r="N1779" s="14">
        <v>0</v>
      </c>
      <c r="O1779" s="14">
        <v>0</v>
      </c>
      <c r="Q1779" s="12">
        <v>0</v>
      </c>
      <c r="R1779" s="12">
        <v>0</v>
      </c>
      <c r="T1779" s="12">
        <v>0</v>
      </c>
      <c r="U1779" s="12">
        <v>0</v>
      </c>
      <c r="W1779" s="12">
        <v>0</v>
      </c>
      <c r="X1779" s="12">
        <v>0</v>
      </c>
      <c r="Z1779" s="12">
        <v>0</v>
      </c>
      <c r="AA1779" s="12">
        <v>0</v>
      </c>
      <c r="AC1779" s="12">
        <v>0</v>
      </c>
      <c r="AD1779" s="12">
        <v>0</v>
      </c>
      <c r="AF1779" s="12">
        <v>0</v>
      </c>
      <c r="AG1779" s="12">
        <v>0</v>
      </c>
      <c r="AI1779" s="12">
        <v>0</v>
      </c>
      <c r="AJ1779" s="12">
        <v>0</v>
      </c>
      <c r="AL1779" s="12">
        <v>0</v>
      </c>
      <c r="AM1779" s="12">
        <v>0</v>
      </c>
      <c r="AO1779" s="12">
        <v>0</v>
      </c>
      <c r="AP1779" s="12">
        <v>0</v>
      </c>
      <c r="AR1779" s="12">
        <v>0</v>
      </c>
      <c r="AS1779" s="12">
        <v>0</v>
      </c>
      <c r="AU1779" s="12">
        <v>0</v>
      </c>
      <c r="AV1779" s="12">
        <v>0</v>
      </c>
      <c r="AX1779" s="12">
        <v>0</v>
      </c>
      <c r="AY1779" s="12">
        <v>0</v>
      </c>
    </row>
    <row r="1780" spans="2:51" x14ac:dyDescent="0.25">
      <c r="B1780" s="2">
        <v>0</v>
      </c>
      <c r="C1780" s="1">
        <v>0</v>
      </c>
      <c r="D1780" s="2">
        <v>0</v>
      </c>
      <c r="E1780" s="2">
        <v>0</v>
      </c>
      <c r="F1780" s="2">
        <v>0</v>
      </c>
      <c r="G1780" s="3">
        <v>0</v>
      </c>
      <c r="H1780" s="3">
        <v>0</v>
      </c>
      <c r="J1780" s="14">
        <v>0</v>
      </c>
      <c r="K1780" s="14">
        <v>0</v>
      </c>
      <c r="N1780" s="14">
        <v>0</v>
      </c>
      <c r="O1780" s="14">
        <v>0</v>
      </c>
      <c r="Q1780" s="12">
        <v>0</v>
      </c>
      <c r="R1780" s="12">
        <v>0</v>
      </c>
      <c r="T1780" s="12">
        <v>0</v>
      </c>
      <c r="U1780" s="12">
        <v>0</v>
      </c>
      <c r="W1780" s="12">
        <v>0</v>
      </c>
      <c r="X1780" s="12">
        <v>0</v>
      </c>
      <c r="Z1780" s="12">
        <v>0</v>
      </c>
      <c r="AA1780" s="12">
        <v>0</v>
      </c>
      <c r="AC1780" s="12">
        <v>0</v>
      </c>
      <c r="AD1780" s="12">
        <v>0</v>
      </c>
      <c r="AF1780" s="12">
        <v>0</v>
      </c>
      <c r="AG1780" s="12">
        <v>0</v>
      </c>
      <c r="AI1780" s="12">
        <v>0</v>
      </c>
      <c r="AJ1780" s="12">
        <v>0</v>
      </c>
      <c r="AL1780" s="12">
        <v>0</v>
      </c>
      <c r="AM1780" s="12">
        <v>0</v>
      </c>
      <c r="AO1780" s="12">
        <v>0</v>
      </c>
      <c r="AP1780" s="12">
        <v>0</v>
      </c>
      <c r="AR1780" s="12">
        <v>0</v>
      </c>
      <c r="AS1780" s="12">
        <v>0</v>
      </c>
      <c r="AU1780" s="12">
        <v>0</v>
      </c>
      <c r="AV1780" s="12">
        <v>0</v>
      </c>
      <c r="AX1780" s="12">
        <v>0</v>
      </c>
      <c r="AY1780" s="12">
        <v>0</v>
      </c>
    </row>
    <row r="1781" spans="2:51" x14ac:dyDescent="0.25">
      <c r="B1781" s="2">
        <v>0</v>
      </c>
      <c r="C1781" s="1">
        <v>0</v>
      </c>
      <c r="D1781" s="2">
        <v>0</v>
      </c>
      <c r="E1781" s="2">
        <v>0</v>
      </c>
      <c r="F1781" s="2">
        <v>0</v>
      </c>
      <c r="G1781" s="3">
        <v>0</v>
      </c>
      <c r="H1781" s="3">
        <v>0</v>
      </c>
      <c r="J1781" s="14">
        <v>0</v>
      </c>
      <c r="K1781" s="14">
        <v>0</v>
      </c>
      <c r="N1781" s="14">
        <v>0</v>
      </c>
      <c r="O1781" s="14">
        <v>0</v>
      </c>
      <c r="Q1781" s="12">
        <v>0</v>
      </c>
      <c r="R1781" s="12">
        <v>0</v>
      </c>
      <c r="T1781" s="12">
        <v>0</v>
      </c>
      <c r="U1781" s="12">
        <v>0</v>
      </c>
      <c r="W1781" s="12">
        <v>0</v>
      </c>
      <c r="X1781" s="12">
        <v>0</v>
      </c>
      <c r="Z1781" s="12">
        <v>0</v>
      </c>
      <c r="AA1781" s="12">
        <v>0</v>
      </c>
      <c r="AC1781" s="12">
        <v>0</v>
      </c>
      <c r="AD1781" s="12">
        <v>0</v>
      </c>
      <c r="AF1781" s="12">
        <v>0</v>
      </c>
      <c r="AG1781" s="12">
        <v>0</v>
      </c>
      <c r="AI1781" s="12">
        <v>0</v>
      </c>
      <c r="AJ1781" s="12">
        <v>0</v>
      </c>
      <c r="AL1781" s="12">
        <v>0</v>
      </c>
      <c r="AM1781" s="12">
        <v>0</v>
      </c>
      <c r="AO1781" s="12">
        <v>0</v>
      </c>
      <c r="AP1781" s="12">
        <v>0</v>
      </c>
      <c r="AR1781" s="12">
        <v>0</v>
      </c>
      <c r="AS1781" s="12">
        <v>0</v>
      </c>
      <c r="AU1781" s="12">
        <v>0</v>
      </c>
      <c r="AV1781" s="12">
        <v>0</v>
      </c>
      <c r="AX1781" s="12">
        <v>0</v>
      </c>
      <c r="AY1781" s="12">
        <v>0</v>
      </c>
    </row>
    <row r="1782" spans="2:51" x14ac:dyDescent="0.25">
      <c r="B1782" s="2">
        <v>0</v>
      </c>
      <c r="C1782" s="1">
        <v>0</v>
      </c>
      <c r="D1782" s="2">
        <v>0</v>
      </c>
      <c r="E1782" s="2">
        <v>0</v>
      </c>
      <c r="F1782" s="2">
        <v>0</v>
      </c>
      <c r="G1782" s="3">
        <v>0</v>
      </c>
      <c r="H1782" s="3">
        <v>0</v>
      </c>
      <c r="J1782" s="14">
        <v>0</v>
      </c>
      <c r="K1782" s="14">
        <v>0</v>
      </c>
      <c r="N1782" s="14">
        <v>0</v>
      </c>
      <c r="O1782" s="14">
        <v>0</v>
      </c>
      <c r="Q1782" s="12">
        <v>0</v>
      </c>
      <c r="R1782" s="12">
        <v>0</v>
      </c>
      <c r="T1782" s="12">
        <v>0</v>
      </c>
      <c r="U1782" s="12">
        <v>0</v>
      </c>
      <c r="W1782" s="12">
        <v>0</v>
      </c>
      <c r="X1782" s="12">
        <v>0</v>
      </c>
      <c r="Z1782" s="12">
        <v>0</v>
      </c>
      <c r="AA1782" s="12">
        <v>0</v>
      </c>
      <c r="AC1782" s="12">
        <v>0</v>
      </c>
      <c r="AD1782" s="12">
        <v>0</v>
      </c>
      <c r="AF1782" s="12">
        <v>0</v>
      </c>
      <c r="AG1782" s="12">
        <v>0</v>
      </c>
      <c r="AI1782" s="12">
        <v>0</v>
      </c>
      <c r="AJ1782" s="12">
        <v>0</v>
      </c>
      <c r="AL1782" s="12">
        <v>0</v>
      </c>
      <c r="AM1782" s="12">
        <v>0</v>
      </c>
      <c r="AO1782" s="12">
        <v>0</v>
      </c>
      <c r="AP1782" s="12">
        <v>0</v>
      </c>
      <c r="AR1782" s="12">
        <v>0</v>
      </c>
      <c r="AS1782" s="12">
        <v>0</v>
      </c>
      <c r="AU1782" s="12">
        <v>0</v>
      </c>
      <c r="AV1782" s="12">
        <v>0</v>
      </c>
      <c r="AX1782" s="12">
        <v>0</v>
      </c>
      <c r="AY1782" s="12">
        <v>0</v>
      </c>
    </row>
    <row r="1783" spans="2:51" x14ac:dyDescent="0.25">
      <c r="B1783" s="2">
        <v>0</v>
      </c>
      <c r="C1783" s="1">
        <v>0</v>
      </c>
      <c r="D1783" s="2">
        <v>0</v>
      </c>
      <c r="E1783" s="2">
        <v>0</v>
      </c>
      <c r="F1783" s="2">
        <v>0</v>
      </c>
      <c r="G1783" s="3">
        <v>0</v>
      </c>
      <c r="H1783" s="3">
        <v>0</v>
      </c>
      <c r="J1783" s="14">
        <v>0</v>
      </c>
      <c r="K1783" s="14">
        <v>0</v>
      </c>
      <c r="N1783" s="14">
        <v>0</v>
      </c>
      <c r="O1783" s="14">
        <v>0</v>
      </c>
      <c r="Q1783" s="12">
        <v>0</v>
      </c>
      <c r="R1783" s="12">
        <v>0</v>
      </c>
      <c r="T1783" s="12">
        <v>0</v>
      </c>
      <c r="U1783" s="12">
        <v>0</v>
      </c>
      <c r="W1783" s="12">
        <v>0</v>
      </c>
      <c r="X1783" s="12">
        <v>0</v>
      </c>
      <c r="Z1783" s="12">
        <v>0</v>
      </c>
      <c r="AA1783" s="12">
        <v>0</v>
      </c>
      <c r="AC1783" s="12">
        <v>0</v>
      </c>
      <c r="AD1783" s="12">
        <v>0</v>
      </c>
      <c r="AF1783" s="12">
        <v>0</v>
      </c>
      <c r="AG1783" s="12">
        <v>0</v>
      </c>
      <c r="AI1783" s="12">
        <v>0</v>
      </c>
      <c r="AJ1783" s="12">
        <v>0</v>
      </c>
      <c r="AL1783" s="12">
        <v>0</v>
      </c>
      <c r="AM1783" s="12">
        <v>0</v>
      </c>
      <c r="AO1783" s="12">
        <v>0</v>
      </c>
      <c r="AP1783" s="12">
        <v>0</v>
      </c>
      <c r="AR1783" s="12">
        <v>0</v>
      </c>
      <c r="AS1783" s="12">
        <v>0</v>
      </c>
      <c r="AU1783" s="12">
        <v>0</v>
      </c>
      <c r="AV1783" s="12">
        <v>0</v>
      </c>
      <c r="AX1783" s="12">
        <v>0</v>
      </c>
      <c r="AY1783" s="12">
        <v>0</v>
      </c>
    </row>
    <row r="1784" spans="2:51" x14ac:dyDescent="0.25">
      <c r="B1784" s="2">
        <v>0</v>
      </c>
      <c r="C1784" s="1">
        <v>0</v>
      </c>
      <c r="D1784" s="2">
        <v>0</v>
      </c>
      <c r="E1784" s="2">
        <v>0</v>
      </c>
      <c r="F1784" s="2">
        <v>0</v>
      </c>
      <c r="G1784" s="3">
        <v>0</v>
      </c>
      <c r="H1784" s="3">
        <v>0</v>
      </c>
      <c r="J1784" s="14">
        <v>0</v>
      </c>
      <c r="K1784" s="14">
        <v>0</v>
      </c>
      <c r="N1784" s="14">
        <v>0</v>
      </c>
      <c r="O1784" s="14">
        <v>0</v>
      </c>
      <c r="Q1784" s="12">
        <v>0</v>
      </c>
      <c r="R1784" s="12">
        <v>0</v>
      </c>
      <c r="T1784" s="12">
        <v>0</v>
      </c>
      <c r="U1784" s="12">
        <v>0</v>
      </c>
      <c r="W1784" s="12">
        <v>0</v>
      </c>
      <c r="X1784" s="12">
        <v>0</v>
      </c>
      <c r="Z1784" s="12">
        <v>0</v>
      </c>
      <c r="AA1784" s="12">
        <v>0</v>
      </c>
      <c r="AC1784" s="12">
        <v>0</v>
      </c>
      <c r="AD1784" s="12">
        <v>0</v>
      </c>
      <c r="AF1784" s="12">
        <v>0</v>
      </c>
      <c r="AG1784" s="12">
        <v>0</v>
      </c>
      <c r="AI1784" s="12">
        <v>0</v>
      </c>
      <c r="AJ1784" s="12">
        <v>0</v>
      </c>
      <c r="AL1784" s="12">
        <v>0</v>
      </c>
      <c r="AM1784" s="12">
        <v>0</v>
      </c>
      <c r="AO1784" s="12">
        <v>0</v>
      </c>
      <c r="AP1784" s="12">
        <v>0</v>
      </c>
      <c r="AR1784" s="12">
        <v>0</v>
      </c>
      <c r="AS1784" s="12">
        <v>0</v>
      </c>
      <c r="AU1784" s="12">
        <v>0</v>
      </c>
      <c r="AV1784" s="12">
        <v>0</v>
      </c>
      <c r="AX1784" s="12">
        <v>0</v>
      </c>
      <c r="AY1784" s="12">
        <v>0</v>
      </c>
    </row>
    <row r="1785" spans="2:51" x14ac:dyDescent="0.25">
      <c r="B1785" s="2">
        <v>0</v>
      </c>
      <c r="C1785" s="1">
        <v>0</v>
      </c>
      <c r="D1785" s="2">
        <v>0</v>
      </c>
      <c r="E1785" s="2">
        <v>0</v>
      </c>
      <c r="F1785" s="2">
        <v>0</v>
      </c>
      <c r="G1785" s="3">
        <v>0</v>
      </c>
      <c r="H1785" s="3">
        <v>0</v>
      </c>
      <c r="J1785" s="14">
        <v>0</v>
      </c>
      <c r="K1785" s="14">
        <v>0</v>
      </c>
      <c r="N1785" s="14">
        <v>0</v>
      </c>
      <c r="O1785" s="14">
        <v>0</v>
      </c>
      <c r="Q1785" s="12">
        <v>0</v>
      </c>
      <c r="R1785" s="12">
        <v>0</v>
      </c>
      <c r="T1785" s="12">
        <v>0</v>
      </c>
      <c r="U1785" s="12">
        <v>0</v>
      </c>
      <c r="W1785" s="12">
        <v>0</v>
      </c>
      <c r="X1785" s="12">
        <v>0</v>
      </c>
      <c r="Z1785" s="12">
        <v>0</v>
      </c>
      <c r="AA1785" s="12">
        <v>0</v>
      </c>
      <c r="AC1785" s="12">
        <v>0</v>
      </c>
      <c r="AD1785" s="12">
        <v>0</v>
      </c>
      <c r="AF1785" s="12">
        <v>0</v>
      </c>
      <c r="AG1785" s="12">
        <v>0</v>
      </c>
      <c r="AI1785" s="12">
        <v>0</v>
      </c>
      <c r="AJ1785" s="12">
        <v>0</v>
      </c>
      <c r="AL1785" s="12">
        <v>0</v>
      </c>
      <c r="AM1785" s="12">
        <v>0</v>
      </c>
      <c r="AO1785" s="12">
        <v>0</v>
      </c>
      <c r="AP1785" s="12">
        <v>0</v>
      </c>
      <c r="AR1785" s="12">
        <v>0</v>
      </c>
      <c r="AS1785" s="12">
        <v>0</v>
      </c>
      <c r="AU1785" s="12">
        <v>0</v>
      </c>
      <c r="AV1785" s="12">
        <v>0</v>
      </c>
      <c r="AX1785" s="12">
        <v>0</v>
      </c>
      <c r="AY1785" s="12">
        <v>0</v>
      </c>
    </row>
    <row r="1786" spans="2:51" x14ac:dyDescent="0.25">
      <c r="B1786" s="2">
        <v>0</v>
      </c>
      <c r="C1786" s="1">
        <v>0</v>
      </c>
      <c r="D1786" s="2">
        <v>0</v>
      </c>
      <c r="E1786" s="2">
        <v>0</v>
      </c>
      <c r="F1786" s="2">
        <v>0</v>
      </c>
      <c r="G1786" s="3">
        <v>0</v>
      </c>
      <c r="H1786" s="3">
        <v>0</v>
      </c>
      <c r="J1786" s="14">
        <v>0</v>
      </c>
      <c r="K1786" s="14">
        <v>0</v>
      </c>
      <c r="N1786" s="14">
        <v>0</v>
      </c>
      <c r="O1786" s="14">
        <v>0</v>
      </c>
      <c r="Q1786" s="12">
        <v>0</v>
      </c>
      <c r="R1786" s="12">
        <v>0</v>
      </c>
      <c r="T1786" s="12">
        <v>0</v>
      </c>
      <c r="U1786" s="12">
        <v>0</v>
      </c>
      <c r="W1786" s="12">
        <v>0</v>
      </c>
      <c r="X1786" s="12">
        <v>0</v>
      </c>
      <c r="Z1786" s="12">
        <v>0</v>
      </c>
      <c r="AA1786" s="12">
        <v>0</v>
      </c>
      <c r="AC1786" s="12">
        <v>0</v>
      </c>
      <c r="AD1786" s="12">
        <v>0</v>
      </c>
      <c r="AF1786" s="12">
        <v>0</v>
      </c>
      <c r="AG1786" s="12">
        <v>0</v>
      </c>
      <c r="AI1786" s="12">
        <v>0</v>
      </c>
      <c r="AJ1786" s="12">
        <v>0</v>
      </c>
      <c r="AL1786" s="12">
        <v>0</v>
      </c>
      <c r="AM1786" s="12">
        <v>0</v>
      </c>
      <c r="AO1786" s="12">
        <v>0</v>
      </c>
      <c r="AP1786" s="12">
        <v>0</v>
      </c>
      <c r="AR1786" s="12">
        <v>0</v>
      </c>
      <c r="AS1786" s="12">
        <v>0</v>
      </c>
      <c r="AU1786" s="12">
        <v>0</v>
      </c>
      <c r="AV1786" s="12">
        <v>0</v>
      </c>
      <c r="AX1786" s="12">
        <v>0</v>
      </c>
      <c r="AY1786" s="12">
        <v>0</v>
      </c>
    </row>
    <row r="1787" spans="2:51" x14ac:dyDescent="0.25">
      <c r="B1787" s="2">
        <v>0</v>
      </c>
      <c r="C1787" s="1">
        <v>0</v>
      </c>
      <c r="D1787" s="2">
        <v>0</v>
      </c>
      <c r="E1787" s="2">
        <v>0</v>
      </c>
      <c r="F1787" s="2">
        <v>0</v>
      </c>
      <c r="G1787" s="3">
        <v>0</v>
      </c>
      <c r="H1787" s="3">
        <v>0</v>
      </c>
      <c r="J1787" s="14">
        <v>0</v>
      </c>
      <c r="K1787" s="14">
        <v>0</v>
      </c>
      <c r="N1787" s="14">
        <v>0</v>
      </c>
      <c r="O1787" s="14">
        <v>0</v>
      </c>
      <c r="Q1787" s="12">
        <v>0</v>
      </c>
      <c r="R1787" s="12">
        <v>0</v>
      </c>
      <c r="T1787" s="12">
        <v>0</v>
      </c>
      <c r="U1787" s="12">
        <v>0</v>
      </c>
      <c r="W1787" s="12">
        <v>0</v>
      </c>
      <c r="X1787" s="12">
        <v>0</v>
      </c>
      <c r="Z1787" s="12">
        <v>0</v>
      </c>
      <c r="AA1787" s="12">
        <v>0</v>
      </c>
      <c r="AC1787" s="12">
        <v>0</v>
      </c>
      <c r="AD1787" s="12">
        <v>0</v>
      </c>
      <c r="AF1787" s="12">
        <v>0</v>
      </c>
      <c r="AG1787" s="12">
        <v>0</v>
      </c>
      <c r="AI1787" s="12">
        <v>0</v>
      </c>
      <c r="AJ1787" s="12">
        <v>0</v>
      </c>
      <c r="AL1787" s="12">
        <v>0</v>
      </c>
      <c r="AM1787" s="12">
        <v>0</v>
      </c>
      <c r="AO1787" s="12">
        <v>0</v>
      </c>
      <c r="AP1787" s="12">
        <v>0</v>
      </c>
      <c r="AR1787" s="12">
        <v>0</v>
      </c>
      <c r="AS1787" s="12">
        <v>0</v>
      </c>
      <c r="AU1787" s="12">
        <v>0</v>
      </c>
      <c r="AV1787" s="12">
        <v>0</v>
      </c>
      <c r="AX1787" s="12">
        <v>0</v>
      </c>
      <c r="AY1787" s="12">
        <v>0</v>
      </c>
    </row>
    <row r="1788" spans="2:51" x14ac:dyDescent="0.25">
      <c r="B1788" s="2">
        <v>0</v>
      </c>
      <c r="C1788" s="1">
        <v>0</v>
      </c>
      <c r="D1788" s="2">
        <v>0</v>
      </c>
      <c r="E1788" s="2">
        <v>0</v>
      </c>
      <c r="F1788" s="2">
        <v>0</v>
      </c>
      <c r="G1788" s="3">
        <v>0</v>
      </c>
      <c r="H1788" s="3">
        <v>0</v>
      </c>
      <c r="J1788" s="14">
        <v>0</v>
      </c>
      <c r="K1788" s="14">
        <v>0</v>
      </c>
      <c r="N1788" s="14">
        <v>0</v>
      </c>
      <c r="O1788" s="14">
        <v>0</v>
      </c>
      <c r="Q1788" s="12">
        <v>0</v>
      </c>
      <c r="R1788" s="12">
        <v>0</v>
      </c>
      <c r="T1788" s="12">
        <v>0</v>
      </c>
      <c r="U1788" s="12">
        <v>0</v>
      </c>
      <c r="W1788" s="12">
        <v>0</v>
      </c>
      <c r="X1788" s="12">
        <v>0</v>
      </c>
      <c r="Z1788" s="12">
        <v>0</v>
      </c>
      <c r="AA1788" s="12">
        <v>0</v>
      </c>
      <c r="AC1788" s="12">
        <v>0</v>
      </c>
      <c r="AD1788" s="12">
        <v>0</v>
      </c>
      <c r="AF1788" s="12">
        <v>0</v>
      </c>
      <c r="AG1788" s="12">
        <v>0</v>
      </c>
      <c r="AI1788" s="12">
        <v>0</v>
      </c>
      <c r="AJ1788" s="12">
        <v>0</v>
      </c>
      <c r="AL1788" s="12">
        <v>0</v>
      </c>
      <c r="AM1788" s="12">
        <v>0</v>
      </c>
      <c r="AO1788" s="12">
        <v>0</v>
      </c>
      <c r="AP1788" s="12">
        <v>0</v>
      </c>
      <c r="AR1788" s="12">
        <v>0</v>
      </c>
      <c r="AS1788" s="12">
        <v>0</v>
      </c>
      <c r="AU1788" s="12">
        <v>0</v>
      </c>
      <c r="AV1788" s="12">
        <v>0</v>
      </c>
      <c r="AX1788" s="12">
        <v>0</v>
      </c>
      <c r="AY1788" s="12">
        <v>0</v>
      </c>
    </row>
    <row r="1789" spans="2:51" x14ac:dyDescent="0.25">
      <c r="B1789" s="2">
        <v>0</v>
      </c>
      <c r="C1789" s="1">
        <v>0</v>
      </c>
      <c r="D1789" s="2">
        <v>0</v>
      </c>
      <c r="E1789" s="2">
        <v>0</v>
      </c>
      <c r="F1789" s="2">
        <v>0</v>
      </c>
      <c r="G1789" s="3">
        <v>0</v>
      </c>
      <c r="H1789" s="3">
        <v>0</v>
      </c>
      <c r="J1789" s="14">
        <v>0</v>
      </c>
      <c r="K1789" s="14">
        <v>0</v>
      </c>
      <c r="N1789" s="14">
        <v>0</v>
      </c>
      <c r="O1789" s="14">
        <v>0</v>
      </c>
      <c r="Q1789" s="12">
        <v>0</v>
      </c>
      <c r="R1789" s="12">
        <v>0</v>
      </c>
      <c r="T1789" s="12">
        <v>0</v>
      </c>
      <c r="U1789" s="12">
        <v>0</v>
      </c>
      <c r="W1789" s="12">
        <v>0</v>
      </c>
      <c r="X1789" s="12">
        <v>0</v>
      </c>
      <c r="Z1789" s="12">
        <v>0</v>
      </c>
      <c r="AA1789" s="12">
        <v>0</v>
      </c>
      <c r="AC1789" s="12">
        <v>0</v>
      </c>
      <c r="AD1789" s="12">
        <v>0</v>
      </c>
      <c r="AF1789" s="12">
        <v>0</v>
      </c>
      <c r="AG1789" s="12">
        <v>0</v>
      </c>
      <c r="AI1789" s="12">
        <v>0</v>
      </c>
      <c r="AJ1789" s="12">
        <v>0</v>
      </c>
      <c r="AL1789" s="12">
        <v>0</v>
      </c>
      <c r="AM1789" s="12">
        <v>0</v>
      </c>
      <c r="AO1789" s="12">
        <v>0</v>
      </c>
      <c r="AP1789" s="12">
        <v>0</v>
      </c>
      <c r="AR1789" s="12">
        <v>0</v>
      </c>
      <c r="AS1789" s="12">
        <v>0</v>
      </c>
      <c r="AU1789" s="12">
        <v>0</v>
      </c>
      <c r="AV1789" s="12">
        <v>0</v>
      </c>
      <c r="AX1789" s="12">
        <v>0</v>
      </c>
      <c r="AY1789" s="12">
        <v>0</v>
      </c>
    </row>
    <row r="1790" spans="2:51" x14ac:dyDescent="0.25">
      <c r="B1790" s="2">
        <v>0</v>
      </c>
      <c r="C1790" s="1">
        <v>0</v>
      </c>
      <c r="D1790" s="2">
        <v>0</v>
      </c>
      <c r="E1790" s="2">
        <v>0</v>
      </c>
      <c r="F1790" s="2">
        <v>0</v>
      </c>
      <c r="G1790" s="3">
        <v>0</v>
      </c>
      <c r="H1790" s="3">
        <v>0</v>
      </c>
      <c r="J1790" s="14">
        <v>0</v>
      </c>
      <c r="K1790" s="14">
        <v>0</v>
      </c>
      <c r="N1790" s="14">
        <v>0</v>
      </c>
      <c r="O1790" s="14">
        <v>0</v>
      </c>
      <c r="Q1790" s="12">
        <v>0</v>
      </c>
      <c r="R1790" s="12">
        <v>0</v>
      </c>
      <c r="T1790" s="12">
        <v>0</v>
      </c>
      <c r="U1790" s="12">
        <v>0</v>
      </c>
      <c r="W1790" s="12">
        <v>0</v>
      </c>
      <c r="X1790" s="12">
        <v>0</v>
      </c>
      <c r="Z1790" s="12">
        <v>0</v>
      </c>
      <c r="AA1790" s="12">
        <v>0</v>
      </c>
      <c r="AC1790" s="12">
        <v>0</v>
      </c>
      <c r="AD1790" s="12">
        <v>0</v>
      </c>
      <c r="AF1790" s="12">
        <v>0</v>
      </c>
      <c r="AG1790" s="12">
        <v>0</v>
      </c>
      <c r="AI1790" s="12">
        <v>0</v>
      </c>
      <c r="AJ1790" s="12">
        <v>0</v>
      </c>
      <c r="AL1790" s="12">
        <v>0</v>
      </c>
      <c r="AM1790" s="12">
        <v>0</v>
      </c>
      <c r="AO1790" s="12">
        <v>0</v>
      </c>
      <c r="AP1790" s="12">
        <v>0</v>
      </c>
      <c r="AR1790" s="12">
        <v>0</v>
      </c>
      <c r="AS1790" s="12">
        <v>0</v>
      </c>
      <c r="AU1790" s="12">
        <v>0</v>
      </c>
      <c r="AV1790" s="12">
        <v>0</v>
      </c>
      <c r="AX1790" s="12">
        <v>0</v>
      </c>
      <c r="AY1790" s="12">
        <v>0</v>
      </c>
    </row>
    <row r="1791" spans="2:51" x14ac:dyDescent="0.25">
      <c r="B1791" s="2">
        <v>0</v>
      </c>
      <c r="C1791" s="1">
        <v>0</v>
      </c>
      <c r="D1791" s="2">
        <v>0</v>
      </c>
      <c r="E1791" s="2">
        <v>0</v>
      </c>
      <c r="F1791" s="2">
        <v>0</v>
      </c>
      <c r="G1791" s="3">
        <v>0</v>
      </c>
      <c r="H1791" s="3">
        <v>0</v>
      </c>
      <c r="J1791" s="14">
        <v>0</v>
      </c>
      <c r="K1791" s="14">
        <v>0</v>
      </c>
      <c r="N1791" s="14">
        <v>0</v>
      </c>
      <c r="O1791" s="14">
        <v>0</v>
      </c>
      <c r="Q1791" s="12">
        <v>0</v>
      </c>
      <c r="R1791" s="12">
        <v>0</v>
      </c>
      <c r="T1791" s="12">
        <v>0</v>
      </c>
      <c r="U1791" s="12">
        <v>0</v>
      </c>
      <c r="W1791" s="12">
        <v>0</v>
      </c>
      <c r="X1791" s="12">
        <v>0</v>
      </c>
      <c r="Z1791" s="12">
        <v>0</v>
      </c>
      <c r="AA1791" s="12">
        <v>0</v>
      </c>
      <c r="AC1791" s="12">
        <v>0</v>
      </c>
      <c r="AD1791" s="12">
        <v>0</v>
      </c>
      <c r="AF1791" s="12">
        <v>0</v>
      </c>
      <c r="AG1791" s="12">
        <v>0</v>
      </c>
      <c r="AI1791" s="12">
        <v>0</v>
      </c>
      <c r="AJ1791" s="12">
        <v>0</v>
      </c>
      <c r="AL1791" s="12">
        <v>0</v>
      </c>
      <c r="AM1791" s="12">
        <v>0</v>
      </c>
      <c r="AO1791" s="12">
        <v>0</v>
      </c>
      <c r="AP1791" s="12">
        <v>0</v>
      </c>
      <c r="AR1791" s="12">
        <v>0</v>
      </c>
      <c r="AS1791" s="12">
        <v>0</v>
      </c>
      <c r="AU1791" s="12">
        <v>0</v>
      </c>
      <c r="AV1791" s="12">
        <v>0</v>
      </c>
      <c r="AX1791" s="12">
        <v>0</v>
      </c>
      <c r="AY1791" s="12">
        <v>0</v>
      </c>
    </row>
    <row r="1792" spans="2:51" x14ac:dyDescent="0.25">
      <c r="B1792" s="2">
        <v>0</v>
      </c>
      <c r="C1792" s="1">
        <v>0</v>
      </c>
      <c r="D1792" s="2">
        <v>0</v>
      </c>
      <c r="E1792" s="2">
        <v>0</v>
      </c>
      <c r="F1792" s="2">
        <v>0</v>
      </c>
      <c r="G1792" s="3">
        <v>0</v>
      </c>
      <c r="H1792" s="3">
        <v>0</v>
      </c>
      <c r="J1792" s="14">
        <v>0</v>
      </c>
      <c r="K1792" s="14">
        <v>0</v>
      </c>
      <c r="N1792" s="14">
        <v>0</v>
      </c>
      <c r="O1792" s="14">
        <v>0</v>
      </c>
      <c r="Q1792" s="12">
        <v>0</v>
      </c>
      <c r="R1792" s="12">
        <v>0</v>
      </c>
      <c r="T1792" s="12">
        <v>0</v>
      </c>
      <c r="U1792" s="12">
        <v>0</v>
      </c>
      <c r="W1792" s="12">
        <v>0</v>
      </c>
      <c r="X1792" s="12">
        <v>0</v>
      </c>
      <c r="Z1792" s="12">
        <v>0</v>
      </c>
      <c r="AA1792" s="12">
        <v>0</v>
      </c>
      <c r="AC1792" s="12">
        <v>0</v>
      </c>
      <c r="AD1792" s="12">
        <v>0</v>
      </c>
      <c r="AF1792" s="12">
        <v>0</v>
      </c>
      <c r="AG1792" s="12">
        <v>0</v>
      </c>
      <c r="AI1792" s="12">
        <v>0</v>
      </c>
      <c r="AJ1792" s="12">
        <v>0</v>
      </c>
      <c r="AL1792" s="12">
        <v>0</v>
      </c>
      <c r="AM1792" s="12">
        <v>0</v>
      </c>
      <c r="AO1792" s="12">
        <v>0</v>
      </c>
      <c r="AP1792" s="12">
        <v>0</v>
      </c>
      <c r="AR1792" s="12">
        <v>0</v>
      </c>
      <c r="AS1792" s="12">
        <v>0</v>
      </c>
      <c r="AU1792" s="12">
        <v>0</v>
      </c>
      <c r="AV1792" s="12">
        <v>0</v>
      </c>
      <c r="AX1792" s="12">
        <v>0</v>
      </c>
      <c r="AY1792" s="12">
        <v>0</v>
      </c>
    </row>
    <row r="1793" spans="2:51" x14ac:dyDescent="0.25">
      <c r="B1793" s="2">
        <v>0</v>
      </c>
      <c r="C1793" s="1">
        <v>0</v>
      </c>
      <c r="D1793" s="2">
        <v>0</v>
      </c>
      <c r="E1793" s="2">
        <v>0</v>
      </c>
      <c r="F1793" s="2">
        <v>0</v>
      </c>
      <c r="G1793" s="3">
        <v>0</v>
      </c>
      <c r="H1793" s="3">
        <v>0</v>
      </c>
      <c r="J1793" s="14">
        <v>0</v>
      </c>
      <c r="K1793" s="14">
        <v>0</v>
      </c>
      <c r="N1793" s="14">
        <v>0</v>
      </c>
      <c r="O1793" s="14">
        <v>0</v>
      </c>
      <c r="Q1793" s="12">
        <v>0</v>
      </c>
      <c r="R1793" s="12">
        <v>0</v>
      </c>
      <c r="T1793" s="12">
        <v>0</v>
      </c>
      <c r="U1793" s="12">
        <v>0</v>
      </c>
      <c r="W1793" s="12">
        <v>0</v>
      </c>
      <c r="X1793" s="12">
        <v>0</v>
      </c>
      <c r="Z1793" s="12">
        <v>0</v>
      </c>
      <c r="AA1793" s="12">
        <v>0</v>
      </c>
      <c r="AC1793" s="12">
        <v>0</v>
      </c>
      <c r="AD1793" s="12">
        <v>0</v>
      </c>
      <c r="AF1793" s="12">
        <v>0</v>
      </c>
      <c r="AG1793" s="12">
        <v>0</v>
      </c>
      <c r="AI1793" s="12">
        <v>0</v>
      </c>
      <c r="AJ1793" s="12">
        <v>0</v>
      </c>
      <c r="AL1793" s="12">
        <v>0</v>
      </c>
      <c r="AM1793" s="12">
        <v>0</v>
      </c>
      <c r="AO1793" s="12">
        <v>0</v>
      </c>
      <c r="AP1793" s="12">
        <v>0</v>
      </c>
      <c r="AR1793" s="12">
        <v>0</v>
      </c>
      <c r="AS1793" s="12">
        <v>0</v>
      </c>
      <c r="AU1793" s="12">
        <v>0</v>
      </c>
      <c r="AV1793" s="12">
        <v>0</v>
      </c>
      <c r="AX1793" s="12">
        <v>0</v>
      </c>
      <c r="AY1793" s="12">
        <v>0</v>
      </c>
    </row>
    <row r="1794" spans="2:51" x14ac:dyDescent="0.25">
      <c r="B1794" s="2">
        <v>0</v>
      </c>
      <c r="C1794" s="1">
        <v>0</v>
      </c>
      <c r="D1794" s="2">
        <v>0</v>
      </c>
      <c r="E1794" s="2">
        <v>0</v>
      </c>
      <c r="F1794" s="2">
        <v>0</v>
      </c>
      <c r="G1794" s="3">
        <v>0</v>
      </c>
      <c r="H1794" s="3">
        <v>0</v>
      </c>
      <c r="J1794" s="14">
        <v>0</v>
      </c>
      <c r="K1794" s="14">
        <v>0</v>
      </c>
      <c r="N1794" s="14">
        <v>0</v>
      </c>
      <c r="O1794" s="14">
        <v>0</v>
      </c>
      <c r="Q1794" s="12">
        <v>0</v>
      </c>
      <c r="R1794" s="12">
        <v>0</v>
      </c>
      <c r="T1794" s="12">
        <v>0</v>
      </c>
      <c r="U1794" s="12">
        <v>0</v>
      </c>
      <c r="W1794" s="12">
        <v>0</v>
      </c>
      <c r="X1794" s="12">
        <v>0</v>
      </c>
      <c r="Z1794" s="12">
        <v>0</v>
      </c>
      <c r="AA1794" s="12">
        <v>0</v>
      </c>
      <c r="AC1794" s="12">
        <v>0</v>
      </c>
      <c r="AD1794" s="12">
        <v>0</v>
      </c>
      <c r="AF1794" s="12">
        <v>0</v>
      </c>
      <c r="AG1794" s="12">
        <v>0</v>
      </c>
      <c r="AI1794" s="12">
        <v>0</v>
      </c>
      <c r="AJ1794" s="12">
        <v>0</v>
      </c>
      <c r="AL1794" s="12">
        <v>0</v>
      </c>
      <c r="AM1794" s="12">
        <v>0</v>
      </c>
      <c r="AO1794" s="12">
        <v>0</v>
      </c>
      <c r="AP1794" s="12">
        <v>0</v>
      </c>
      <c r="AR1794" s="12">
        <v>0</v>
      </c>
      <c r="AS1794" s="12">
        <v>0</v>
      </c>
      <c r="AU1794" s="12">
        <v>0</v>
      </c>
      <c r="AV1794" s="12">
        <v>0</v>
      </c>
      <c r="AX1794" s="12">
        <v>0</v>
      </c>
      <c r="AY1794" s="12">
        <v>0</v>
      </c>
    </row>
    <row r="1795" spans="2:51" x14ac:dyDescent="0.25">
      <c r="B1795" s="2">
        <v>0</v>
      </c>
      <c r="C1795" s="1">
        <v>0</v>
      </c>
      <c r="D1795" s="2">
        <v>0</v>
      </c>
      <c r="E1795" s="2">
        <v>0</v>
      </c>
      <c r="F1795" s="2">
        <v>0</v>
      </c>
      <c r="G1795" s="3">
        <v>0</v>
      </c>
      <c r="H1795" s="3">
        <v>0</v>
      </c>
      <c r="J1795" s="14">
        <v>0</v>
      </c>
      <c r="K1795" s="14">
        <v>0</v>
      </c>
      <c r="N1795" s="14">
        <v>0</v>
      </c>
      <c r="O1795" s="14">
        <v>0</v>
      </c>
      <c r="Q1795" s="12">
        <v>0</v>
      </c>
      <c r="R1795" s="12">
        <v>0</v>
      </c>
      <c r="T1795" s="12">
        <v>0</v>
      </c>
      <c r="U1795" s="12">
        <v>0</v>
      </c>
      <c r="W1795" s="12">
        <v>0</v>
      </c>
      <c r="X1795" s="12">
        <v>0</v>
      </c>
      <c r="Z1795" s="12">
        <v>0</v>
      </c>
      <c r="AA1795" s="12">
        <v>0</v>
      </c>
      <c r="AC1795" s="12">
        <v>0</v>
      </c>
      <c r="AD1795" s="12">
        <v>0</v>
      </c>
      <c r="AF1795" s="12">
        <v>0</v>
      </c>
      <c r="AG1795" s="12">
        <v>0</v>
      </c>
      <c r="AI1795" s="12">
        <v>0</v>
      </c>
      <c r="AJ1795" s="12">
        <v>0</v>
      </c>
      <c r="AL1795" s="12">
        <v>0</v>
      </c>
      <c r="AM1795" s="12">
        <v>0</v>
      </c>
      <c r="AO1795" s="12">
        <v>0</v>
      </c>
      <c r="AP1795" s="12">
        <v>0</v>
      </c>
      <c r="AR1795" s="12">
        <v>0</v>
      </c>
      <c r="AS1795" s="12">
        <v>0</v>
      </c>
      <c r="AU1795" s="12">
        <v>0</v>
      </c>
      <c r="AV1795" s="12">
        <v>0</v>
      </c>
      <c r="AX1795" s="12">
        <v>0</v>
      </c>
      <c r="AY1795" s="12">
        <v>0</v>
      </c>
    </row>
    <row r="1796" spans="2:51" x14ac:dyDescent="0.25">
      <c r="B1796" s="2">
        <v>0</v>
      </c>
      <c r="C1796" s="1">
        <v>0</v>
      </c>
      <c r="D1796" s="2">
        <v>0</v>
      </c>
      <c r="E1796" s="2">
        <v>0</v>
      </c>
      <c r="F1796" s="2">
        <v>0</v>
      </c>
      <c r="G1796" s="3">
        <v>0</v>
      </c>
      <c r="H1796" s="3">
        <v>0</v>
      </c>
      <c r="J1796" s="14">
        <v>0</v>
      </c>
      <c r="K1796" s="14">
        <v>0</v>
      </c>
      <c r="N1796" s="14">
        <v>0</v>
      </c>
      <c r="O1796" s="14">
        <v>0</v>
      </c>
      <c r="Q1796" s="12">
        <v>0</v>
      </c>
      <c r="R1796" s="12">
        <v>0</v>
      </c>
      <c r="T1796" s="12">
        <v>0</v>
      </c>
      <c r="U1796" s="12">
        <v>0</v>
      </c>
      <c r="W1796" s="12">
        <v>0</v>
      </c>
      <c r="X1796" s="12">
        <v>0</v>
      </c>
      <c r="Z1796" s="12">
        <v>0</v>
      </c>
      <c r="AA1796" s="12">
        <v>0</v>
      </c>
      <c r="AC1796" s="12">
        <v>0</v>
      </c>
      <c r="AD1796" s="12">
        <v>0</v>
      </c>
      <c r="AF1796" s="12">
        <v>0</v>
      </c>
      <c r="AG1796" s="12">
        <v>0</v>
      </c>
      <c r="AI1796" s="12">
        <v>0</v>
      </c>
      <c r="AJ1796" s="12">
        <v>0</v>
      </c>
      <c r="AL1796" s="12">
        <v>0</v>
      </c>
      <c r="AM1796" s="12">
        <v>0</v>
      </c>
      <c r="AO1796" s="12">
        <v>0</v>
      </c>
      <c r="AP1796" s="12">
        <v>0</v>
      </c>
      <c r="AR1796" s="12">
        <v>0</v>
      </c>
      <c r="AS1796" s="12">
        <v>0</v>
      </c>
      <c r="AU1796" s="12">
        <v>0</v>
      </c>
      <c r="AV1796" s="12">
        <v>0</v>
      </c>
      <c r="AX1796" s="12">
        <v>0</v>
      </c>
      <c r="AY1796" s="12">
        <v>0</v>
      </c>
    </row>
    <row r="1797" spans="2:51" x14ac:dyDescent="0.25">
      <c r="B1797" s="2">
        <v>0</v>
      </c>
      <c r="C1797" s="1">
        <v>0</v>
      </c>
      <c r="D1797" s="2">
        <v>0</v>
      </c>
      <c r="E1797" s="2">
        <v>0</v>
      </c>
      <c r="F1797" s="2">
        <v>0</v>
      </c>
      <c r="G1797" s="3">
        <v>0</v>
      </c>
      <c r="H1797" s="3">
        <v>0</v>
      </c>
      <c r="J1797" s="14">
        <v>0</v>
      </c>
      <c r="K1797" s="14">
        <v>0</v>
      </c>
      <c r="N1797" s="14">
        <v>0</v>
      </c>
      <c r="O1797" s="14">
        <v>0</v>
      </c>
      <c r="Q1797" s="12">
        <v>0</v>
      </c>
      <c r="R1797" s="12">
        <v>0</v>
      </c>
      <c r="T1797" s="12">
        <v>0</v>
      </c>
      <c r="U1797" s="12">
        <v>0</v>
      </c>
      <c r="W1797" s="12">
        <v>0</v>
      </c>
      <c r="X1797" s="12">
        <v>0</v>
      </c>
      <c r="Z1797" s="12">
        <v>0</v>
      </c>
      <c r="AA1797" s="12">
        <v>0</v>
      </c>
      <c r="AC1797" s="12">
        <v>0</v>
      </c>
      <c r="AD1797" s="12">
        <v>0</v>
      </c>
      <c r="AF1797" s="12">
        <v>0</v>
      </c>
      <c r="AG1797" s="12">
        <v>0</v>
      </c>
      <c r="AI1797" s="12">
        <v>0</v>
      </c>
      <c r="AJ1797" s="12">
        <v>0</v>
      </c>
      <c r="AL1797" s="12">
        <v>0</v>
      </c>
      <c r="AM1797" s="12">
        <v>0</v>
      </c>
      <c r="AO1797" s="12">
        <v>0</v>
      </c>
      <c r="AP1797" s="12">
        <v>0</v>
      </c>
      <c r="AR1797" s="12">
        <v>0</v>
      </c>
      <c r="AS1797" s="12">
        <v>0</v>
      </c>
      <c r="AU1797" s="12">
        <v>0</v>
      </c>
      <c r="AV1797" s="12">
        <v>0</v>
      </c>
      <c r="AX1797" s="12">
        <v>0</v>
      </c>
      <c r="AY1797" s="12">
        <v>0</v>
      </c>
    </row>
    <row r="1798" spans="2:51" x14ac:dyDescent="0.25">
      <c r="B1798" s="2">
        <v>0</v>
      </c>
      <c r="C1798" s="1">
        <v>0</v>
      </c>
      <c r="D1798" s="2">
        <v>0</v>
      </c>
      <c r="E1798" s="2">
        <v>0</v>
      </c>
      <c r="F1798" s="2">
        <v>0</v>
      </c>
      <c r="G1798" s="3">
        <v>0</v>
      </c>
      <c r="H1798" s="3">
        <v>0</v>
      </c>
      <c r="J1798" s="14">
        <v>0</v>
      </c>
      <c r="K1798" s="14">
        <v>0</v>
      </c>
      <c r="N1798" s="14">
        <v>0</v>
      </c>
      <c r="O1798" s="14">
        <v>0</v>
      </c>
      <c r="Q1798" s="12">
        <v>0</v>
      </c>
      <c r="R1798" s="12">
        <v>0</v>
      </c>
      <c r="T1798" s="12">
        <v>0</v>
      </c>
      <c r="U1798" s="12">
        <v>0</v>
      </c>
      <c r="W1798" s="12">
        <v>0</v>
      </c>
      <c r="X1798" s="12">
        <v>0</v>
      </c>
      <c r="Z1798" s="12">
        <v>0</v>
      </c>
      <c r="AA1798" s="12">
        <v>0</v>
      </c>
      <c r="AC1798" s="12">
        <v>0</v>
      </c>
      <c r="AD1798" s="12">
        <v>0</v>
      </c>
      <c r="AF1798" s="12">
        <v>0</v>
      </c>
      <c r="AG1798" s="12">
        <v>0</v>
      </c>
      <c r="AI1798" s="12">
        <v>0</v>
      </c>
      <c r="AJ1798" s="12">
        <v>0</v>
      </c>
      <c r="AL1798" s="12">
        <v>0</v>
      </c>
      <c r="AM1798" s="12">
        <v>0</v>
      </c>
      <c r="AO1798" s="12">
        <v>0</v>
      </c>
      <c r="AP1798" s="12">
        <v>0</v>
      </c>
      <c r="AR1798" s="12">
        <v>0</v>
      </c>
      <c r="AS1798" s="12">
        <v>0</v>
      </c>
      <c r="AU1798" s="12">
        <v>0</v>
      </c>
      <c r="AV1798" s="12">
        <v>0</v>
      </c>
      <c r="AX1798" s="12">
        <v>0</v>
      </c>
      <c r="AY1798" s="12">
        <v>0</v>
      </c>
    </row>
    <row r="1799" spans="2:51" x14ac:dyDescent="0.25">
      <c r="B1799" s="2">
        <v>0</v>
      </c>
      <c r="C1799" s="1">
        <v>0</v>
      </c>
      <c r="D1799" s="2">
        <v>0</v>
      </c>
      <c r="E1799" s="2">
        <v>0</v>
      </c>
      <c r="F1799" s="2">
        <v>0</v>
      </c>
      <c r="G1799" s="3">
        <v>0</v>
      </c>
      <c r="H1799" s="3">
        <v>0</v>
      </c>
      <c r="J1799" s="14">
        <v>0</v>
      </c>
      <c r="K1799" s="14">
        <v>0</v>
      </c>
      <c r="N1799" s="14">
        <v>0</v>
      </c>
      <c r="O1799" s="14">
        <v>0</v>
      </c>
      <c r="Q1799" s="12">
        <v>0</v>
      </c>
      <c r="R1799" s="12">
        <v>0</v>
      </c>
      <c r="T1799" s="12">
        <v>0</v>
      </c>
      <c r="U1799" s="12">
        <v>0</v>
      </c>
      <c r="W1799" s="12">
        <v>0</v>
      </c>
      <c r="X1799" s="12">
        <v>0</v>
      </c>
      <c r="Z1799" s="12">
        <v>0</v>
      </c>
      <c r="AA1799" s="12">
        <v>0</v>
      </c>
      <c r="AC1799" s="12">
        <v>0</v>
      </c>
      <c r="AD1799" s="12">
        <v>0</v>
      </c>
      <c r="AF1799" s="12">
        <v>0</v>
      </c>
      <c r="AG1799" s="12">
        <v>0</v>
      </c>
      <c r="AI1799" s="12">
        <v>0</v>
      </c>
      <c r="AJ1799" s="12">
        <v>0</v>
      </c>
      <c r="AL1799" s="12">
        <v>0</v>
      </c>
      <c r="AM1799" s="12">
        <v>0</v>
      </c>
      <c r="AO1799" s="12">
        <v>0</v>
      </c>
      <c r="AP1799" s="12">
        <v>0</v>
      </c>
      <c r="AR1799" s="12">
        <v>0</v>
      </c>
      <c r="AS1799" s="12">
        <v>0</v>
      </c>
      <c r="AU1799" s="12">
        <v>0</v>
      </c>
      <c r="AV1799" s="12">
        <v>0</v>
      </c>
      <c r="AX1799" s="12">
        <v>0</v>
      </c>
      <c r="AY1799" s="12">
        <v>0</v>
      </c>
    </row>
    <row r="1800" spans="2:51" x14ac:dyDescent="0.25">
      <c r="B1800" s="2">
        <v>0</v>
      </c>
      <c r="C1800" s="1">
        <v>0</v>
      </c>
      <c r="D1800" s="2">
        <v>0</v>
      </c>
      <c r="E1800" s="2">
        <v>0</v>
      </c>
      <c r="F1800" s="2">
        <v>0</v>
      </c>
      <c r="G1800" s="3">
        <v>0</v>
      </c>
      <c r="H1800" s="3">
        <v>0</v>
      </c>
      <c r="J1800" s="14">
        <v>0</v>
      </c>
      <c r="K1800" s="14">
        <v>0</v>
      </c>
      <c r="N1800" s="14">
        <v>0</v>
      </c>
      <c r="O1800" s="14">
        <v>0</v>
      </c>
      <c r="Q1800" s="12">
        <v>0</v>
      </c>
      <c r="R1800" s="12">
        <v>0</v>
      </c>
      <c r="T1800" s="12">
        <v>0</v>
      </c>
      <c r="U1800" s="12">
        <v>0</v>
      </c>
      <c r="W1800" s="12">
        <v>0</v>
      </c>
      <c r="X1800" s="12">
        <v>0</v>
      </c>
      <c r="Z1800" s="12">
        <v>0</v>
      </c>
      <c r="AA1800" s="12">
        <v>0</v>
      </c>
      <c r="AC1800" s="12">
        <v>0</v>
      </c>
      <c r="AD1800" s="12">
        <v>0</v>
      </c>
      <c r="AF1800" s="12">
        <v>0</v>
      </c>
      <c r="AG1800" s="12">
        <v>0</v>
      </c>
      <c r="AI1800" s="12">
        <v>0</v>
      </c>
      <c r="AJ1800" s="12">
        <v>0</v>
      </c>
      <c r="AL1800" s="12">
        <v>0</v>
      </c>
      <c r="AM1800" s="12">
        <v>0</v>
      </c>
      <c r="AO1800" s="12">
        <v>0</v>
      </c>
      <c r="AP1800" s="12">
        <v>0</v>
      </c>
      <c r="AR1800" s="12">
        <v>0</v>
      </c>
      <c r="AS1800" s="12">
        <v>0</v>
      </c>
      <c r="AU1800" s="12">
        <v>0</v>
      </c>
      <c r="AV1800" s="12">
        <v>0</v>
      </c>
      <c r="AX1800" s="12">
        <v>0</v>
      </c>
      <c r="AY1800" s="12">
        <v>0</v>
      </c>
    </row>
    <row r="1801" spans="2:51" x14ac:dyDescent="0.25">
      <c r="B1801" s="2">
        <v>0</v>
      </c>
      <c r="C1801" s="1">
        <v>0</v>
      </c>
      <c r="D1801" s="2">
        <v>0</v>
      </c>
      <c r="E1801" s="2">
        <v>0</v>
      </c>
      <c r="F1801" s="2">
        <v>0</v>
      </c>
      <c r="G1801" s="3">
        <v>0</v>
      </c>
      <c r="H1801" s="3">
        <v>0</v>
      </c>
      <c r="J1801" s="14">
        <v>0</v>
      </c>
      <c r="K1801" s="14">
        <v>0</v>
      </c>
      <c r="N1801" s="14">
        <v>0</v>
      </c>
      <c r="O1801" s="14">
        <v>0</v>
      </c>
      <c r="Q1801" s="12">
        <v>0</v>
      </c>
      <c r="R1801" s="12">
        <v>0</v>
      </c>
      <c r="T1801" s="12">
        <v>0</v>
      </c>
      <c r="U1801" s="12">
        <v>0</v>
      </c>
      <c r="W1801" s="12">
        <v>0</v>
      </c>
      <c r="X1801" s="12">
        <v>0</v>
      </c>
      <c r="Z1801" s="12">
        <v>0</v>
      </c>
      <c r="AA1801" s="12">
        <v>0</v>
      </c>
      <c r="AC1801" s="12">
        <v>0</v>
      </c>
      <c r="AD1801" s="12">
        <v>0</v>
      </c>
      <c r="AF1801" s="12">
        <v>0</v>
      </c>
      <c r="AG1801" s="12">
        <v>0</v>
      </c>
      <c r="AI1801" s="12">
        <v>0</v>
      </c>
      <c r="AJ1801" s="12">
        <v>0</v>
      </c>
      <c r="AL1801" s="12">
        <v>0</v>
      </c>
      <c r="AM1801" s="12">
        <v>0</v>
      </c>
      <c r="AO1801" s="12">
        <v>0</v>
      </c>
      <c r="AP1801" s="12">
        <v>0</v>
      </c>
      <c r="AR1801" s="12">
        <v>0</v>
      </c>
      <c r="AS1801" s="12">
        <v>0</v>
      </c>
      <c r="AU1801" s="12">
        <v>0</v>
      </c>
      <c r="AV1801" s="12">
        <v>0</v>
      </c>
      <c r="AX1801" s="12">
        <v>0</v>
      </c>
      <c r="AY1801" s="12">
        <v>0</v>
      </c>
    </row>
    <row r="1802" spans="2:51" x14ac:dyDescent="0.25">
      <c r="B1802" s="2">
        <v>0</v>
      </c>
      <c r="C1802" s="1">
        <v>0</v>
      </c>
      <c r="D1802" s="2">
        <v>0</v>
      </c>
      <c r="E1802" s="2">
        <v>0</v>
      </c>
      <c r="F1802" s="2">
        <v>0</v>
      </c>
      <c r="G1802" s="3">
        <v>0</v>
      </c>
      <c r="H1802" s="3">
        <v>0</v>
      </c>
      <c r="J1802" s="14">
        <v>0</v>
      </c>
      <c r="K1802" s="14">
        <v>0</v>
      </c>
      <c r="N1802" s="14">
        <v>0</v>
      </c>
      <c r="O1802" s="14">
        <v>0</v>
      </c>
      <c r="Q1802" s="12">
        <v>0</v>
      </c>
      <c r="R1802" s="12">
        <v>0</v>
      </c>
      <c r="T1802" s="12">
        <v>0</v>
      </c>
      <c r="U1802" s="12">
        <v>0</v>
      </c>
      <c r="W1802" s="12">
        <v>0</v>
      </c>
      <c r="X1802" s="12">
        <v>0</v>
      </c>
      <c r="Z1802" s="12">
        <v>0</v>
      </c>
      <c r="AA1802" s="12">
        <v>0</v>
      </c>
      <c r="AC1802" s="12">
        <v>0</v>
      </c>
      <c r="AD1802" s="12">
        <v>0</v>
      </c>
      <c r="AF1802" s="12">
        <v>0</v>
      </c>
      <c r="AG1802" s="12">
        <v>0</v>
      </c>
      <c r="AI1802" s="12">
        <v>0</v>
      </c>
      <c r="AJ1802" s="12">
        <v>0</v>
      </c>
      <c r="AL1802" s="12">
        <v>0</v>
      </c>
      <c r="AM1802" s="12">
        <v>0</v>
      </c>
      <c r="AO1802" s="12">
        <v>0</v>
      </c>
      <c r="AP1802" s="12">
        <v>0</v>
      </c>
      <c r="AR1802" s="12">
        <v>0</v>
      </c>
      <c r="AS1802" s="12">
        <v>0</v>
      </c>
      <c r="AU1802" s="12">
        <v>0</v>
      </c>
      <c r="AV1802" s="12">
        <v>0</v>
      </c>
      <c r="AX1802" s="12">
        <v>0</v>
      </c>
      <c r="AY1802" s="12">
        <v>0</v>
      </c>
    </row>
    <row r="1803" spans="2:51" x14ac:dyDescent="0.25">
      <c r="B1803" s="2">
        <v>0</v>
      </c>
      <c r="C1803" s="1">
        <v>0</v>
      </c>
      <c r="D1803" s="2">
        <v>0</v>
      </c>
      <c r="E1803" s="2">
        <v>0</v>
      </c>
      <c r="F1803" s="2">
        <v>0</v>
      </c>
      <c r="G1803" s="3">
        <v>0</v>
      </c>
      <c r="H1803" s="3">
        <v>0</v>
      </c>
      <c r="J1803" s="14">
        <v>0</v>
      </c>
      <c r="K1803" s="14">
        <v>0</v>
      </c>
      <c r="N1803" s="14">
        <v>0</v>
      </c>
      <c r="O1803" s="14">
        <v>0</v>
      </c>
      <c r="Q1803" s="12">
        <v>0</v>
      </c>
      <c r="R1803" s="12">
        <v>0</v>
      </c>
      <c r="T1803" s="12">
        <v>0</v>
      </c>
      <c r="U1803" s="12">
        <v>0</v>
      </c>
      <c r="W1803" s="12">
        <v>0</v>
      </c>
      <c r="X1803" s="12">
        <v>0</v>
      </c>
      <c r="Z1803" s="12">
        <v>0</v>
      </c>
      <c r="AA1803" s="12">
        <v>0</v>
      </c>
      <c r="AC1803" s="12">
        <v>0</v>
      </c>
      <c r="AD1803" s="12">
        <v>0</v>
      </c>
      <c r="AF1803" s="12">
        <v>0</v>
      </c>
      <c r="AG1803" s="12">
        <v>0</v>
      </c>
      <c r="AI1803" s="12">
        <v>0</v>
      </c>
      <c r="AJ1803" s="12">
        <v>0</v>
      </c>
      <c r="AL1803" s="12">
        <v>0</v>
      </c>
      <c r="AM1803" s="12">
        <v>0</v>
      </c>
      <c r="AO1803" s="12">
        <v>0</v>
      </c>
      <c r="AP1803" s="12">
        <v>0</v>
      </c>
      <c r="AR1803" s="12">
        <v>0</v>
      </c>
      <c r="AS1803" s="12">
        <v>0</v>
      </c>
      <c r="AU1803" s="12">
        <v>0</v>
      </c>
      <c r="AV1803" s="12">
        <v>0</v>
      </c>
      <c r="AX1803" s="12">
        <v>0</v>
      </c>
      <c r="AY1803" s="12">
        <v>0</v>
      </c>
    </row>
    <row r="1804" spans="2:51" x14ac:dyDescent="0.25">
      <c r="B1804" s="2">
        <v>0</v>
      </c>
      <c r="C1804" s="1">
        <v>0</v>
      </c>
      <c r="D1804" s="2">
        <v>0</v>
      </c>
      <c r="E1804" s="2">
        <v>0</v>
      </c>
      <c r="F1804" s="2">
        <v>0</v>
      </c>
      <c r="G1804" s="3">
        <v>0</v>
      </c>
      <c r="H1804" s="3">
        <v>0</v>
      </c>
      <c r="J1804" s="14">
        <v>0</v>
      </c>
      <c r="K1804" s="14">
        <v>0</v>
      </c>
      <c r="N1804" s="14">
        <v>0</v>
      </c>
      <c r="O1804" s="14">
        <v>0</v>
      </c>
      <c r="Q1804" s="12">
        <v>0</v>
      </c>
      <c r="R1804" s="12">
        <v>0</v>
      </c>
      <c r="T1804" s="12">
        <v>0</v>
      </c>
      <c r="U1804" s="12">
        <v>0</v>
      </c>
      <c r="W1804" s="12">
        <v>0</v>
      </c>
      <c r="X1804" s="12">
        <v>0</v>
      </c>
      <c r="Z1804" s="12">
        <v>0</v>
      </c>
      <c r="AA1804" s="12">
        <v>0</v>
      </c>
      <c r="AC1804" s="12">
        <v>0</v>
      </c>
      <c r="AD1804" s="12">
        <v>0</v>
      </c>
      <c r="AF1804" s="12">
        <v>0</v>
      </c>
      <c r="AG1804" s="12">
        <v>0</v>
      </c>
      <c r="AI1804" s="12">
        <v>0</v>
      </c>
      <c r="AJ1804" s="12">
        <v>0</v>
      </c>
      <c r="AL1804" s="12">
        <v>0</v>
      </c>
      <c r="AM1804" s="12">
        <v>0</v>
      </c>
      <c r="AO1804" s="12">
        <v>0</v>
      </c>
      <c r="AP1804" s="12">
        <v>0</v>
      </c>
      <c r="AR1804" s="12">
        <v>0</v>
      </c>
      <c r="AS1804" s="12">
        <v>0</v>
      </c>
      <c r="AU1804" s="12">
        <v>0</v>
      </c>
      <c r="AV1804" s="12">
        <v>0</v>
      </c>
      <c r="AX1804" s="12">
        <v>0</v>
      </c>
      <c r="AY1804" s="12">
        <v>0</v>
      </c>
    </row>
    <row r="1805" spans="2:51" x14ac:dyDescent="0.25">
      <c r="B1805" s="2">
        <v>0</v>
      </c>
      <c r="C1805" s="1">
        <v>0</v>
      </c>
      <c r="D1805" s="2">
        <v>0</v>
      </c>
      <c r="E1805" s="2">
        <v>0</v>
      </c>
      <c r="F1805" s="2">
        <v>0</v>
      </c>
      <c r="G1805" s="3">
        <v>0</v>
      </c>
      <c r="H1805" s="3">
        <v>0</v>
      </c>
      <c r="J1805" s="14">
        <v>0</v>
      </c>
      <c r="K1805" s="14">
        <v>0</v>
      </c>
      <c r="N1805" s="14">
        <v>0</v>
      </c>
      <c r="O1805" s="14">
        <v>0</v>
      </c>
      <c r="Q1805" s="12">
        <v>0</v>
      </c>
      <c r="R1805" s="12">
        <v>0</v>
      </c>
      <c r="T1805" s="12">
        <v>0</v>
      </c>
      <c r="U1805" s="12">
        <v>0</v>
      </c>
      <c r="W1805" s="12">
        <v>0</v>
      </c>
      <c r="X1805" s="12">
        <v>0</v>
      </c>
      <c r="Z1805" s="12">
        <v>0</v>
      </c>
      <c r="AA1805" s="12">
        <v>0</v>
      </c>
      <c r="AC1805" s="12">
        <v>0</v>
      </c>
      <c r="AD1805" s="12">
        <v>0</v>
      </c>
      <c r="AF1805" s="12">
        <v>0</v>
      </c>
      <c r="AG1805" s="12">
        <v>0</v>
      </c>
      <c r="AI1805" s="12">
        <v>0</v>
      </c>
      <c r="AJ1805" s="12">
        <v>0</v>
      </c>
      <c r="AL1805" s="12">
        <v>0</v>
      </c>
      <c r="AM1805" s="12">
        <v>0</v>
      </c>
      <c r="AO1805" s="12">
        <v>0</v>
      </c>
      <c r="AP1805" s="12">
        <v>0</v>
      </c>
      <c r="AR1805" s="12">
        <v>0</v>
      </c>
      <c r="AS1805" s="12">
        <v>0</v>
      </c>
      <c r="AU1805" s="12">
        <v>0</v>
      </c>
      <c r="AV1805" s="12">
        <v>0</v>
      </c>
      <c r="AX1805" s="12">
        <v>0</v>
      </c>
      <c r="AY1805" s="12">
        <v>0</v>
      </c>
    </row>
    <row r="1806" spans="2:51" x14ac:dyDescent="0.25">
      <c r="B1806" s="2">
        <v>0</v>
      </c>
      <c r="C1806" s="1">
        <v>0</v>
      </c>
      <c r="D1806" s="2">
        <v>0</v>
      </c>
      <c r="E1806" s="2">
        <v>0</v>
      </c>
      <c r="F1806" s="2">
        <v>0</v>
      </c>
      <c r="G1806" s="3">
        <v>0</v>
      </c>
      <c r="H1806" s="3">
        <v>0</v>
      </c>
      <c r="J1806" s="14">
        <v>0</v>
      </c>
      <c r="K1806" s="14">
        <v>0</v>
      </c>
      <c r="N1806" s="14">
        <v>0</v>
      </c>
      <c r="O1806" s="14">
        <v>0</v>
      </c>
      <c r="Q1806" s="12">
        <v>0</v>
      </c>
      <c r="R1806" s="12">
        <v>0</v>
      </c>
      <c r="T1806" s="12">
        <v>0</v>
      </c>
      <c r="U1806" s="12">
        <v>0</v>
      </c>
      <c r="W1806" s="12">
        <v>0</v>
      </c>
      <c r="X1806" s="12">
        <v>0</v>
      </c>
      <c r="Z1806" s="12">
        <v>0</v>
      </c>
      <c r="AA1806" s="12">
        <v>0</v>
      </c>
      <c r="AC1806" s="12">
        <v>0</v>
      </c>
      <c r="AD1806" s="12">
        <v>0</v>
      </c>
      <c r="AF1806" s="12">
        <v>0</v>
      </c>
      <c r="AG1806" s="12">
        <v>0</v>
      </c>
      <c r="AI1806" s="12">
        <v>0</v>
      </c>
      <c r="AJ1806" s="12">
        <v>0</v>
      </c>
      <c r="AL1806" s="12">
        <v>0</v>
      </c>
      <c r="AM1806" s="12">
        <v>0</v>
      </c>
      <c r="AO1806" s="12">
        <v>0</v>
      </c>
      <c r="AP1806" s="12">
        <v>0</v>
      </c>
      <c r="AR1806" s="12">
        <v>0</v>
      </c>
      <c r="AS1806" s="12">
        <v>0</v>
      </c>
      <c r="AU1806" s="12">
        <v>0</v>
      </c>
      <c r="AV1806" s="12">
        <v>0</v>
      </c>
      <c r="AX1806" s="12">
        <v>0</v>
      </c>
      <c r="AY1806" s="12">
        <v>0</v>
      </c>
    </row>
    <row r="1807" spans="2:51" x14ac:dyDescent="0.25">
      <c r="B1807" s="2">
        <v>0</v>
      </c>
      <c r="C1807" s="1">
        <v>0</v>
      </c>
      <c r="D1807" s="2">
        <v>0</v>
      </c>
      <c r="E1807" s="2">
        <v>0</v>
      </c>
      <c r="F1807" s="2">
        <v>0</v>
      </c>
      <c r="G1807" s="3">
        <v>0</v>
      </c>
      <c r="H1807" s="3">
        <v>0</v>
      </c>
      <c r="J1807" s="14">
        <v>0</v>
      </c>
      <c r="K1807" s="14">
        <v>0</v>
      </c>
      <c r="N1807" s="14">
        <v>0</v>
      </c>
      <c r="O1807" s="14">
        <v>0</v>
      </c>
      <c r="Q1807" s="12">
        <v>0</v>
      </c>
      <c r="R1807" s="12">
        <v>0</v>
      </c>
      <c r="T1807" s="12">
        <v>0</v>
      </c>
      <c r="U1807" s="12">
        <v>0</v>
      </c>
      <c r="W1807" s="12">
        <v>0</v>
      </c>
      <c r="X1807" s="12">
        <v>0</v>
      </c>
      <c r="Z1807" s="12">
        <v>0</v>
      </c>
      <c r="AA1807" s="12">
        <v>0</v>
      </c>
      <c r="AC1807" s="12">
        <v>0</v>
      </c>
      <c r="AD1807" s="12">
        <v>0</v>
      </c>
      <c r="AF1807" s="12">
        <v>0</v>
      </c>
      <c r="AG1807" s="12">
        <v>0</v>
      </c>
      <c r="AI1807" s="12">
        <v>0</v>
      </c>
      <c r="AJ1807" s="12">
        <v>0</v>
      </c>
      <c r="AL1807" s="12">
        <v>0</v>
      </c>
      <c r="AM1807" s="12">
        <v>0</v>
      </c>
      <c r="AO1807" s="12">
        <v>0</v>
      </c>
      <c r="AP1807" s="12">
        <v>0</v>
      </c>
      <c r="AR1807" s="12">
        <v>0</v>
      </c>
      <c r="AS1807" s="12">
        <v>0</v>
      </c>
      <c r="AU1807" s="12">
        <v>0</v>
      </c>
      <c r="AV1807" s="12">
        <v>0</v>
      </c>
      <c r="AX1807" s="12">
        <v>0</v>
      </c>
      <c r="AY1807" s="12">
        <v>0</v>
      </c>
    </row>
    <row r="1808" spans="2:51" x14ac:dyDescent="0.25">
      <c r="B1808" s="2">
        <v>0</v>
      </c>
      <c r="C1808" s="1">
        <v>0</v>
      </c>
      <c r="D1808" s="2">
        <v>0</v>
      </c>
      <c r="E1808" s="2">
        <v>0</v>
      </c>
      <c r="F1808" s="2">
        <v>0</v>
      </c>
      <c r="G1808" s="3">
        <v>0</v>
      </c>
      <c r="H1808" s="3">
        <v>0</v>
      </c>
      <c r="J1808" s="14">
        <v>0</v>
      </c>
      <c r="K1808" s="14">
        <v>0</v>
      </c>
      <c r="N1808" s="14">
        <v>0</v>
      </c>
      <c r="O1808" s="14">
        <v>0</v>
      </c>
      <c r="Q1808" s="12">
        <v>0</v>
      </c>
      <c r="R1808" s="12">
        <v>0</v>
      </c>
      <c r="T1808" s="12">
        <v>0</v>
      </c>
      <c r="U1808" s="12">
        <v>0</v>
      </c>
      <c r="W1808" s="12">
        <v>0</v>
      </c>
      <c r="X1808" s="12">
        <v>0</v>
      </c>
      <c r="Z1808" s="12">
        <v>0</v>
      </c>
      <c r="AA1808" s="12">
        <v>0</v>
      </c>
      <c r="AC1808" s="12">
        <v>0</v>
      </c>
      <c r="AD1808" s="12">
        <v>0</v>
      </c>
      <c r="AF1808" s="12">
        <v>0</v>
      </c>
      <c r="AG1808" s="12">
        <v>0</v>
      </c>
      <c r="AI1808" s="12">
        <v>0</v>
      </c>
      <c r="AJ1808" s="12">
        <v>0</v>
      </c>
      <c r="AL1808" s="12">
        <v>0</v>
      </c>
      <c r="AM1808" s="12">
        <v>0</v>
      </c>
      <c r="AO1808" s="12">
        <v>0</v>
      </c>
      <c r="AP1808" s="12">
        <v>0</v>
      </c>
      <c r="AR1808" s="12">
        <v>0</v>
      </c>
      <c r="AS1808" s="12">
        <v>0</v>
      </c>
      <c r="AU1808" s="12">
        <v>0</v>
      </c>
      <c r="AV1808" s="12">
        <v>0</v>
      </c>
      <c r="AX1808" s="12">
        <v>0</v>
      </c>
      <c r="AY1808" s="12">
        <v>0</v>
      </c>
    </row>
    <row r="1809" spans="2:51" x14ac:dyDescent="0.25">
      <c r="B1809" s="2">
        <v>0</v>
      </c>
      <c r="C1809" s="1">
        <v>0</v>
      </c>
      <c r="D1809" s="2">
        <v>0</v>
      </c>
      <c r="E1809" s="2">
        <v>0</v>
      </c>
      <c r="F1809" s="2">
        <v>0</v>
      </c>
      <c r="G1809" s="3">
        <v>0</v>
      </c>
      <c r="H1809" s="3">
        <v>0</v>
      </c>
      <c r="J1809" s="14">
        <v>0</v>
      </c>
      <c r="K1809" s="14">
        <v>0</v>
      </c>
      <c r="N1809" s="14">
        <v>0</v>
      </c>
      <c r="O1809" s="14">
        <v>0</v>
      </c>
      <c r="Q1809" s="12">
        <v>0</v>
      </c>
      <c r="R1809" s="12">
        <v>0</v>
      </c>
      <c r="T1809" s="12">
        <v>0</v>
      </c>
      <c r="U1809" s="12">
        <v>0</v>
      </c>
      <c r="W1809" s="12">
        <v>0</v>
      </c>
      <c r="X1809" s="12">
        <v>0</v>
      </c>
      <c r="Z1809" s="12">
        <v>0</v>
      </c>
      <c r="AA1809" s="12">
        <v>0</v>
      </c>
      <c r="AC1809" s="12">
        <v>0</v>
      </c>
      <c r="AD1809" s="12">
        <v>0</v>
      </c>
      <c r="AF1809" s="12">
        <v>0</v>
      </c>
      <c r="AG1809" s="12">
        <v>0</v>
      </c>
      <c r="AI1809" s="12">
        <v>0</v>
      </c>
      <c r="AJ1809" s="12">
        <v>0</v>
      </c>
      <c r="AL1809" s="12">
        <v>0</v>
      </c>
      <c r="AM1809" s="12">
        <v>0</v>
      </c>
      <c r="AO1809" s="12">
        <v>0</v>
      </c>
      <c r="AP1809" s="12">
        <v>0</v>
      </c>
      <c r="AR1809" s="12">
        <v>0</v>
      </c>
      <c r="AS1809" s="12">
        <v>0</v>
      </c>
      <c r="AU1809" s="12">
        <v>0</v>
      </c>
      <c r="AV1809" s="12">
        <v>0</v>
      </c>
      <c r="AX1809" s="12">
        <v>0</v>
      </c>
      <c r="AY1809" s="12">
        <v>0</v>
      </c>
    </row>
    <row r="1810" spans="2:51" x14ac:dyDescent="0.25">
      <c r="B1810" s="2">
        <v>0</v>
      </c>
      <c r="C1810" s="1">
        <v>0</v>
      </c>
      <c r="D1810" s="2">
        <v>0</v>
      </c>
      <c r="E1810" s="2">
        <v>0</v>
      </c>
      <c r="F1810" s="2">
        <v>0</v>
      </c>
      <c r="G1810" s="3">
        <v>0</v>
      </c>
      <c r="H1810" s="3">
        <v>0</v>
      </c>
      <c r="J1810" s="14">
        <v>0</v>
      </c>
      <c r="K1810" s="14">
        <v>0</v>
      </c>
      <c r="N1810" s="14">
        <v>0</v>
      </c>
      <c r="O1810" s="14">
        <v>0</v>
      </c>
      <c r="Q1810" s="12">
        <v>0</v>
      </c>
      <c r="R1810" s="12">
        <v>0</v>
      </c>
      <c r="T1810" s="12">
        <v>0</v>
      </c>
      <c r="U1810" s="12">
        <v>0</v>
      </c>
      <c r="W1810" s="12">
        <v>0</v>
      </c>
      <c r="X1810" s="12">
        <v>0</v>
      </c>
      <c r="Z1810" s="12">
        <v>0</v>
      </c>
      <c r="AA1810" s="12">
        <v>0</v>
      </c>
      <c r="AC1810" s="12">
        <v>0</v>
      </c>
      <c r="AD1810" s="12">
        <v>0</v>
      </c>
      <c r="AF1810" s="12">
        <v>0</v>
      </c>
      <c r="AG1810" s="12">
        <v>0</v>
      </c>
      <c r="AI1810" s="12">
        <v>0</v>
      </c>
      <c r="AJ1810" s="12">
        <v>0</v>
      </c>
      <c r="AL1810" s="12">
        <v>0</v>
      </c>
      <c r="AM1810" s="12">
        <v>0</v>
      </c>
      <c r="AO1810" s="12">
        <v>0</v>
      </c>
      <c r="AP1810" s="12">
        <v>0</v>
      </c>
      <c r="AR1810" s="12">
        <v>0</v>
      </c>
      <c r="AS1810" s="12">
        <v>0</v>
      </c>
      <c r="AU1810" s="12">
        <v>0</v>
      </c>
      <c r="AV1810" s="12">
        <v>0</v>
      </c>
      <c r="AX1810" s="12">
        <v>0</v>
      </c>
      <c r="AY1810" s="12">
        <v>0</v>
      </c>
    </row>
    <row r="1811" spans="2:51" x14ac:dyDescent="0.25">
      <c r="B1811" s="2">
        <v>0</v>
      </c>
      <c r="C1811" s="1">
        <v>0</v>
      </c>
      <c r="D1811" s="2">
        <v>0</v>
      </c>
      <c r="E1811" s="2">
        <v>0</v>
      </c>
      <c r="F1811" s="2">
        <v>0</v>
      </c>
      <c r="G1811" s="3">
        <v>0</v>
      </c>
      <c r="H1811" s="3">
        <v>0</v>
      </c>
      <c r="J1811" s="14">
        <v>0</v>
      </c>
      <c r="K1811" s="14">
        <v>0</v>
      </c>
      <c r="N1811" s="14">
        <v>0</v>
      </c>
      <c r="O1811" s="14">
        <v>0</v>
      </c>
      <c r="Q1811" s="12">
        <v>0</v>
      </c>
      <c r="R1811" s="12">
        <v>0</v>
      </c>
      <c r="T1811" s="12">
        <v>0</v>
      </c>
      <c r="U1811" s="12">
        <v>0</v>
      </c>
      <c r="W1811" s="12">
        <v>0</v>
      </c>
      <c r="X1811" s="12">
        <v>0</v>
      </c>
      <c r="Z1811" s="12">
        <v>0</v>
      </c>
      <c r="AA1811" s="12">
        <v>0</v>
      </c>
      <c r="AC1811" s="12">
        <v>0</v>
      </c>
      <c r="AD1811" s="12">
        <v>0</v>
      </c>
      <c r="AF1811" s="12">
        <v>0</v>
      </c>
      <c r="AG1811" s="12">
        <v>0</v>
      </c>
      <c r="AI1811" s="12">
        <v>0</v>
      </c>
      <c r="AJ1811" s="12">
        <v>0</v>
      </c>
      <c r="AL1811" s="12">
        <v>0</v>
      </c>
      <c r="AM1811" s="12">
        <v>0</v>
      </c>
      <c r="AO1811" s="12">
        <v>0</v>
      </c>
      <c r="AP1811" s="12">
        <v>0</v>
      </c>
      <c r="AR1811" s="12">
        <v>0</v>
      </c>
      <c r="AS1811" s="12">
        <v>0</v>
      </c>
      <c r="AU1811" s="12">
        <v>0</v>
      </c>
      <c r="AV1811" s="12">
        <v>0</v>
      </c>
      <c r="AX1811" s="12">
        <v>0</v>
      </c>
      <c r="AY1811" s="12">
        <v>0</v>
      </c>
    </row>
    <row r="1812" spans="2:51" x14ac:dyDescent="0.25">
      <c r="B1812" s="2">
        <v>0</v>
      </c>
      <c r="C1812" s="1">
        <v>0</v>
      </c>
      <c r="D1812" s="2">
        <v>0</v>
      </c>
      <c r="E1812" s="2">
        <v>0</v>
      </c>
      <c r="F1812" s="2">
        <v>0</v>
      </c>
      <c r="G1812" s="3">
        <v>0</v>
      </c>
      <c r="H1812" s="3">
        <v>0</v>
      </c>
      <c r="J1812" s="14">
        <v>0</v>
      </c>
      <c r="K1812" s="14">
        <v>0</v>
      </c>
      <c r="N1812" s="14">
        <v>0</v>
      </c>
      <c r="O1812" s="14">
        <v>0</v>
      </c>
      <c r="Q1812" s="12">
        <v>0</v>
      </c>
      <c r="R1812" s="12">
        <v>0</v>
      </c>
      <c r="T1812" s="12">
        <v>0</v>
      </c>
      <c r="U1812" s="12">
        <v>0</v>
      </c>
      <c r="W1812" s="12">
        <v>0</v>
      </c>
      <c r="X1812" s="12">
        <v>0</v>
      </c>
      <c r="Z1812" s="12">
        <v>0</v>
      </c>
      <c r="AA1812" s="12">
        <v>0</v>
      </c>
      <c r="AC1812" s="12">
        <v>0</v>
      </c>
      <c r="AD1812" s="12">
        <v>0</v>
      </c>
      <c r="AF1812" s="12">
        <v>0</v>
      </c>
      <c r="AG1812" s="12">
        <v>0</v>
      </c>
      <c r="AI1812" s="12">
        <v>0</v>
      </c>
      <c r="AJ1812" s="12">
        <v>0</v>
      </c>
      <c r="AL1812" s="12">
        <v>0</v>
      </c>
      <c r="AM1812" s="12">
        <v>0</v>
      </c>
      <c r="AO1812" s="12">
        <v>0</v>
      </c>
      <c r="AP1812" s="12">
        <v>0</v>
      </c>
      <c r="AR1812" s="12">
        <v>0</v>
      </c>
      <c r="AS1812" s="12">
        <v>0</v>
      </c>
      <c r="AU1812" s="12">
        <v>0</v>
      </c>
      <c r="AV1812" s="12">
        <v>0</v>
      </c>
      <c r="AX1812" s="12">
        <v>0</v>
      </c>
      <c r="AY1812" s="12">
        <v>0</v>
      </c>
    </row>
    <row r="1813" spans="2:51" x14ac:dyDescent="0.25">
      <c r="B1813" s="2">
        <v>0</v>
      </c>
      <c r="C1813" s="1">
        <v>0</v>
      </c>
      <c r="D1813" s="2">
        <v>0</v>
      </c>
      <c r="E1813" s="2">
        <v>0</v>
      </c>
      <c r="F1813" s="2">
        <v>0</v>
      </c>
      <c r="G1813" s="3">
        <v>0</v>
      </c>
      <c r="H1813" s="3">
        <v>0</v>
      </c>
      <c r="J1813" s="14">
        <v>0</v>
      </c>
      <c r="K1813" s="14">
        <v>0</v>
      </c>
      <c r="N1813" s="14">
        <v>0</v>
      </c>
      <c r="O1813" s="14">
        <v>0</v>
      </c>
      <c r="Q1813" s="12">
        <v>0</v>
      </c>
      <c r="R1813" s="12">
        <v>0</v>
      </c>
      <c r="T1813" s="12">
        <v>0</v>
      </c>
      <c r="U1813" s="12">
        <v>0</v>
      </c>
      <c r="W1813" s="12">
        <v>0</v>
      </c>
      <c r="X1813" s="12">
        <v>0</v>
      </c>
      <c r="Z1813" s="12">
        <v>0</v>
      </c>
      <c r="AA1813" s="12">
        <v>0</v>
      </c>
      <c r="AC1813" s="12">
        <v>0</v>
      </c>
      <c r="AD1813" s="12">
        <v>0</v>
      </c>
      <c r="AF1813" s="12">
        <v>0</v>
      </c>
      <c r="AG1813" s="12">
        <v>0</v>
      </c>
      <c r="AI1813" s="12">
        <v>0</v>
      </c>
      <c r="AJ1813" s="12">
        <v>0</v>
      </c>
      <c r="AL1813" s="12">
        <v>0</v>
      </c>
      <c r="AM1813" s="12">
        <v>0</v>
      </c>
      <c r="AO1813" s="12">
        <v>0</v>
      </c>
      <c r="AP1813" s="12">
        <v>0</v>
      </c>
      <c r="AR1813" s="12">
        <v>0</v>
      </c>
      <c r="AS1813" s="12">
        <v>0</v>
      </c>
      <c r="AU1813" s="12">
        <v>0</v>
      </c>
      <c r="AV1813" s="12">
        <v>0</v>
      </c>
      <c r="AX1813" s="12">
        <v>0</v>
      </c>
      <c r="AY1813" s="12">
        <v>0</v>
      </c>
    </row>
    <row r="1814" spans="2:51" x14ac:dyDescent="0.25">
      <c r="B1814" s="2">
        <v>0</v>
      </c>
      <c r="C1814" s="1">
        <v>0</v>
      </c>
      <c r="D1814" s="2">
        <v>0</v>
      </c>
      <c r="E1814" s="2">
        <v>0</v>
      </c>
      <c r="F1814" s="2">
        <v>0</v>
      </c>
      <c r="G1814" s="3">
        <v>0</v>
      </c>
      <c r="H1814" s="3">
        <v>0</v>
      </c>
      <c r="J1814" s="14">
        <v>0</v>
      </c>
      <c r="K1814" s="14">
        <v>0</v>
      </c>
      <c r="N1814" s="14">
        <v>0</v>
      </c>
      <c r="O1814" s="14">
        <v>0</v>
      </c>
      <c r="Q1814" s="12">
        <v>0</v>
      </c>
      <c r="R1814" s="12">
        <v>0</v>
      </c>
      <c r="T1814" s="12">
        <v>0</v>
      </c>
      <c r="U1814" s="12">
        <v>0</v>
      </c>
      <c r="W1814" s="12">
        <v>0</v>
      </c>
      <c r="X1814" s="12">
        <v>0</v>
      </c>
      <c r="Z1814" s="12">
        <v>0</v>
      </c>
      <c r="AA1814" s="12">
        <v>0</v>
      </c>
      <c r="AC1814" s="12">
        <v>0</v>
      </c>
      <c r="AD1814" s="12">
        <v>0</v>
      </c>
      <c r="AF1814" s="12">
        <v>0</v>
      </c>
      <c r="AG1814" s="12">
        <v>0</v>
      </c>
      <c r="AI1814" s="12">
        <v>0</v>
      </c>
      <c r="AJ1814" s="12">
        <v>0</v>
      </c>
      <c r="AL1814" s="12">
        <v>0</v>
      </c>
      <c r="AM1814" s="12">
        <v>0</v>
      </c>
      <c r="AO1814" s="12">
        <v>0</v>
      </c>
      <c r="AP1814" s="12">
        <v>0</v>
      </c>
      <c r="AR1814" s="12">
        <v>0</v>
      </c>
      <c r="AS1814" s="12">
        <v>0</v>
      </c>
      <c r="AU1814" s="12">
        <v>0</v>
      </c>
      <c r="AV1814" s="12">
        <v>0</v>
      </c>
      <c r="AX1814" s="12">
        <v>0</v>
      </c>
      <c r="AY1814" s="12">
        <v>0</v>
      </c>
    </row>
    <row r="1815" spans="2:51" x14ac:dyDescent="0.25">
      <c r="B1815" s="2">
        <v>0</v>
      </c>
      <c r="C1815" s="1">
        <v>0</v>
      </c>
      <c r="D1815" s="2">
        <v>0</v>
      </c>
      <c r="E1815" s="2">
        <v>0</v>
      </c>
      <c r="F1815" s="2">
        <v>0</v>
      </c>
      <c r="G1815" s="3">
        <v>0</v>
      </c>
      <c r="H1815" s="3">
        <v>0</v>
      </c>
      <c r="J1815" s="14">
        <v>0</v>
      </c>
      <c r="K1815" s="14">
        <v>0</v>
      </c>
      <c r="N1815" s="14">
        <v>0</v>
      </c>
      <c r="O1815" s="14">
        <v>0</v>
      </c>
      <c r="Q1815" s="12">
        <v>0</v>
      </c>
      <c r="R1815" s="12">
        <v>0</v>
      </c>
      <c r="T1815" s="12">
        <v>0</v>
      </c>
      <c r="U1815" s="12">
        <v>0</v>
      </c>
      <c r="W1815" s="12">
        <v>0</v>
      </c>
      <c r="X1815" s="12">
        <v>0</v>
      </c>
      <c r="Z1815" s="12">
        <v>0</v>
      </c>
      <c r="AA1815" s="12">
        <v>0</v>
      </c>
      <c r="AC1815" s="12">
        <v>0</v>
      </c>
      <c r="AD1815" s="12">
        <v>0</v>
      </c>
      <c r="AF1815" s="12">
        <v>0</v>
      </c>
      <c r="AG1815" s="12">
        <v>0</v>
      </c>
      <c r="AI1815" s="12">
        <v>0</v>
      </c>
      <c r="AJ1815" s="12">
        <v>0</v>
      </c>
      <c r="AL1815" s="12">
        <v>0</v>
      </c>
      <c r="AM1815" s="12">
        <v>0</v>
      </c>
      <c r="AO1815" s="12">
        <v>0</v>
      </c>
      <c r="AP1815" s="12">
        <v>0</v>
      </c>
      <c r="AR1815" s="12">
        <v>0</v>
      </c>
      <c r="AS1815" s="12">
        <v>0</v>
      </c>
      <c r="AU1815" s="12">
        <v>0</v>
      </c>
      <c r="AV1815" s="12">
        <v>0</v>
      </c>
      <c r="AX1815" s="12">
        <v>0</v>
      </c>
      <c r="AY1815" s="12">
        <v>0</v>
      </c>
    </row>
    <row r="1816" spans="2:51" x14ac:dyDescent="0.25">
      <c r="B1816" s="2">
        <v>0</v>
      </c>
      <c r="C1816" s="1">
        <v>0</v>
      </c>
      <c r="D1816" s="2">
        <v>0</v>
      </c>
      <c r="E1816" s="2">
        <v>0</v>
      </c>
      <c r="F1816" s="2">
        <v>0</v>
      </c>
      <c r="G1816" s="3">
        <v>0</v>
      </c>
      <c r="H1816" s="3">
        <v>0</v>
      </c>
      <c r="J1816" s="14">
        <v>0</v>
      </c>
      <c r="K1816" s="14">
        <v>0</v>
      </c>
      <c r="N1816" s="14">
        <v>0</v>
      </c>
      <c r="O1816" s="14">
        <v>0</v>
      </c>
      <c r="Q1816" s="12">
        <v>0</v>
      </c>
      <c r="R1816" s="12">
        <v>0</v>
      </c>
      <c r="T1816" s="12">
        <v>0</v>
      </c>
      <c r="U1816" s="12">
        <v>0</v>
      </c>
      <c r="W1816" s="12">
        <v>0</v>
      </c>
      <c r="X1816" s="12">
        <v>0</v>
      </c>
      <c r="Z1816" s="12">
        <v>0</v>
      </c>
      <c r="AA1816" s="12">
        <v>0</v>
      </c>
      <c r="AC1816" s="12">
        <v>0</v>
      </c>
      <c r="AD1816" s="12">
        <v>0</v>
      </c>
      <c r="AF1816" s="12">
        <v>0</v>
      </c>
      <c r="AG1816" s="12">
        <v>0</v>
      </c>
      <c r="AI1816" s="12">
        <v>0</v>
      </c>
      <c r="AJ1816" s="12">
        <v>0</v>
      </c>
      <c r="AL1816" s="12">
        <v>0</v>
      </c>
      <c r="AM1816" s="12">
        <v>0</v>
      </c>
      <c r="AO1816" s="12">
        <v>0</v>
      </c>
      <c r="AP1816" s="12">
        <v>0</v>
      </c>
      <c r="AR1816" s="12">
        <v>0</v>
      </c>
      <c r="AS1816" s="12">
        <v>0</v>
      </c>
      <c r="AU1816" s="12">
        <v>0</v>
      </c>
      <c r="AV1816" s="12">
        <v>0</v>
      </c>
      <c r="AX1816" s="12">
        <v>0</v>
      </c>
      <c r="AY1816" s="12">
        <v>0</v>
      </c>
    </row>
    <row r="1817" spans="2:51" x14ac:dyDescent="0.25">
      <c r="B1817" s="2">
        <v>0</v>
      </c>
      <c r="C1817" s="1">
        <v>0</v>
      </c>
      <c r="D1817" s="2">
        <v>0</v>
      </c>
      <c r="E1817" s="2">
        <v>0</v>
      </c>
      <c r="F1817" s="2">
        <v>0</v>
      </c>
      <c r="G1817" s="3">
        <v>0</v>
      </c>
      <c r="H1817" s="3">
        <v>0</v>
      </c>
      <c r="J1817" s="14">
        <v>0</v>
      </c>
      <c r="K1817" s="14">
        <v>0</v>
      </c>
      <c r="N1817" s="14">
        <v>0</v>
      </c>
      <c r="O1817" s="14">
        <v>0</v>
      </c>
      <c r="Q1817" s="12">
        <v>0</v>
      </c>
      <c r="R1817" s="12">
        <v>0</v>
      </c>
      <c r="T1817" s="12">
        <v>0</v>
      </c>
      <c r="U1817" s="12">
        <v>0</v>
      </c>
      <c r="W1817" s="12">
        <v>0</v>
      </c>
      <c r="X1817" s="12">
        <v>0</v>
      </c>
      <c r="Z1817" s="12">
        <v>0</v>
      </c>
      <c r="AA1817" s="12">
        <v>0</v>
      </c>
      <c r="AC1817" s="12">
        <v>0</v>
      </c>
      <c r="AD1817" s="12">
        <v>0</v>
      </c>
      <c r="AF1817" s="12">
        <v>0</v>
      </c>
      <c r="AG1817" s="12">
        <v>0</v>
      </c>
      <c r="AI1817" s="12">
        <v>0</v>
      </c>
      <c r="AJ1817" s="12">
        <v>0</v>
      </c>
      <c r="AL1817" s="12">
        <v>0</v>
      </c>
      <c r="AM1817" s="12">
        <v>0</v>
      </c>
      <c r="AO1817" s="12">
        <v>0</v>
      </c>
      <c r="AP1817" s="12">
        <v>0</v>
      </c>
      <c r="AR1817" s="12">
        <v>0</v>
      </c>
      <c r="AS1817" s="12">
        <v>0</v>
      </c>
      <c r="AU1817" s="12">
        <v>0</v>
      </c>
      <c r="AV1817" s="12">
        <v>0</v>
      </c>
      <c r="AX1817" s="12">
        <v>0</v>
      </c>
      <c r="AY1817" s="12">
        <v>0</v>
      </c>
    </row>
    <row r="1818" spans="2:51" x14ac:dyDescent="0.25">
      <c r="B1818" s="2">
        <v>0</v>
      </c>
      <c r="C1818" s="1">
        <v>0</v>
      </c>
      <c r="D1818" s="2">
        <v>0</v>
      </c>
      <c r="E1818" s="2">
        <v>0</v>
      </c>
      <c r="F1818" s="2">
        <v>0</v>
      </c>
      <c r="G1818" s="3">
        <v>0</v>
      </c>
      <c r="H1818" s="3">
        <v>0</v>
      </c>
      <c r="J1818" s="14">
        <v>0</v>
      </c>
      <c r="K1818" s="14">
        <v>0</v>
      </c>
      <c r="N1818" s="14">
        <v>0</v>
      </c>
      <c r="O1818" s="14">
        <v>0</v>
      </c>
      <c r="Q1818" s="12">
        <v>0</v>
      </c>
      <c r="R1818" s="12">
        <v>0</v>
      </c>
      <c r="T1818" s="12">
        <v>0</v>
      </c>
      <c r="U1818" s="12">
        <v>0</v>
      </c>
      <c r="W1818" s="12">
        <v>0</v>
      </c>
      <c r="X1818" s="12">
        <v>0</v>
      </c>
      <c r="Z1818" s="12">
        <v>0</v>
      </c>
      <c r="AA1818" s="12">
        <v>0</v>
      </c>
      <c r="AC1818" s="12">
        <v>0</v>
      </c>
      <c r="AD1818" s="12">
        <v>0</v>
      </c>
      <c r="AF1818" s="12">
        <v>0</v>
      </c>
      <c r="AG1818" s="12">
        <v>0</v>
      </c>
      <c r="AI1818" s="12">
        <v>0</v>
      </c>
      <c r="AJ1818" s="12">
        <v>0</v>
      </c>
      <c r="AL1818" s="12">
        <v>0</v>
      </c>
      <c r="AM1818" s="12">
        <v>0</v>
      </c>
      <c r="AO1818" s="12">
        <v>0</v>
      </c>
      <c r="AP1818" s="12">
        <v>0</v>
      </c>
      <c r="AR1818" s="12">
        <v>0</v>
      </c>
      <c r="AS1818" s="12">
        <v>0</v>
      </c>
      <c r="AU1818" s="12">
        <v>0</v>
      </c>
      <c r="AV1818" s="12">
        <v>0</v>
      </c>
      <c r="AX1818" s="12">
        <v>0</v>
      </c>
      <c r="AY1818" s="12">
        <v>0</v>
      </c>
    </row>
    <row r="1819" spans="2:51" x14ac:dyDescent="0.25">
      <c r="B1819" s="2">
        <v>0</v>
      </c>
      <c r="C1819" s="1">
        <v>0</v>
      </c>
      <c r="D1819" s="2">
        <v>0</v>
      </c>
      <c r="E1819" s="2">
        <v>0</v>
      </c>
      <c r="F1819" s="2">
        <v>0</v>
      </c>
      <c r="G1819" s="3">
        <v>0</v>
      </c>
      <c r="H1819" s="3">
        <v>0</v>
      </c>
      <c r="J1819" s="14">
        <v>0</v>
      </c>
      <c r="K1819" s="14">
        <v>0</v>
      </c>
      <c r="N1819" s="14">
        <v>0</v>
      </c>
      <c r="O1819" s="14">
        <v>0</v>
      </c>
      <c r="Q1819" s="12">
        <v>0</v>
      </c>
      <c r="R1819" s="12">
        <v>0</v>
      </c>
      <c r="T1819" s="12">
        <v>0</v>
      </c>
      <c r="U1819" s="12">
        <v>0</v>
      </c>
      <c r="W1819" s="12">
        <v>0</v>
      </c>
      <c r="X1819" s="12">
        <v>0</v>
      </c>
      <c r="Z1819" s="12">
        <v>0</v>
      </c>
      <c r="AA1819" s="12">
        <v>0</v>
      </c>
      <c r="AC1819" s="12">
        <v>0</v>
      </c>
      <c r="AD1819" s="12">
        <v>0</v>
      </c>
      <c r="AF1819" s="12">
        <v>0</v>
      </c>
      <c r="AG1819" s="12">
        <v>0</v>
      </c>
      <c r="AI1819" s="12">
        <v>0</v>
      </c>
      <c r="AJ1819" s="12">
        <v>0</v>
      </c>
      <c r="AL1819" s="12">
        <v>0</v>
      </c>
      <c r="AM1819" s="12">
        <v>0</v>
      </c>
      <c r="AO1819" s="12">
        <v>0</v>
      </c>
      <c r="AP1819" s="12">
        <v>0</v>
      </c>
      <c r="AR1819" s="12">
        <v>0</v>
      </c>
      <c r="AS1819" s="12">
        <v>0</v>
      </c>
      <c r="AU1819" s="12">
        <v>0</v>
      </c>
      <c r="AV1819" s="12">
        <v>0</v>
      </c>
      <c r="AX1819" s="12">
        <v>0</v>
      </c>
      <c r="AY1819" s="12">
        <v>0</v>
      </c>
    </row>
    <row r="1820" spans="2:51" x14ac:dyDescent="0.25">
      <c r="B1820" s="2">
        <v>0</v>
      </c>
      <c r="C1820" s="1">
        <v>0</v>
      </c>
      <c r="D1820" s="2">
        <v>0</v>
      </c>
      <c r="E1820" s="2">
        <v>0</v>
      </c>
      <c r="F1820" s="2">
        <v>0</v>
      </c>
      <c r="G1820" s="3">
        <v>0</v>
      </c>
      <c r="H1820" s="3">
        <v>0</v>
      </c>
      <c r="J1820" s="14">
        <v>0</v>
      </c>
      <c r="K1820" s="14">
        <v>0</v>
      </c>
      <c r="N1820" s="14">
        <v>0</v>
      </c>
      <c r="O1820" s="14">
        <v>0</v>
      </c>
      <c r="Q1820" s="12">
        <v>0</v>
      </c>
      <c r="R1820" s="12">
        <v>0</v>
      </c>
      <c r="T1820" s="12">
        <v>0</v>
      </c>
      <c r="U1820" s="12">
        <v>0</v>
      </c>
      <c r="W1820" s="12">
        <v>0</v>
      </c>
      <c r="X1820" s="12">
        <v>0</v>
      </c>
      <c r="Z1820" s="12">
        <v>0</v>
      </c>
      <c r="AA1820" s="12">
        <v>0</v>
      </c>
      <c r="AC1820" s="12">
        <v>0</v>
      </c>
      <c r="AD1820" s="12">
        <v>0</v>
      </c>
      <c r="AF1820" s="12">
        <v>0</v>
      </c>
      <c r="AG1820" s="12">
        <v>0</v>
      </c>
      <c r="AI1820" s="12">
        <v>0</v>
      </c>
      <c r="AJ1820" s="12">
        <v>0</v>
      </c>
      <c r="AL1820" s="12">
        <v>0</v>
      </c>
      <c r="AM1820" s="12">
        <v>0</v>
      </c>
      <c r="AO1820" s="12">
        <v>0</v>
      </c>
      <c r="AP1820" s="12">
        <v>0</v>
      </c>
      <c r="AR1820" s="12">
        <v>0</v>
      </c>
      <c r="AS1820" s="12">
        <v>0</v>
      </c>
      <c r="AU1820" s="12">
        <v>0</v>
      </c>
      <c r="AV1820" s="12">
        <v>0</v>
      </c>
      <c r="AX1820" s="12">
        <v>0</v>
      </c>
      <c r="AY1820" s="12">
        <v>0</v>
      </c>
    </row>
    <row r="1821" spans="2:51" x14ac:dyDescent="0.25">
      <c r="B1821" s="2">
        <v>0</v>
      </c>
      <c r="C1821" s="1">
        <v>0</v>
      </c>
      <c r="D1821" s="2">
        <v>0</v>
      </c>
      <c r="E1821" s="2">
        <v>0</v>
      </c>
      <c r="F1821" s="2">
        <v>0</v>
      </c>
      <c r="G1821" s="3">
        <v>0</v>
      </c>
      <c r="H1821" s="3">
        <v>0</v>
      </c>
      <c r="J1821" s="14">
        <v>0</v>
      </c>
      <c r="K1821" s="14">
        <v>0</v>
      </c>
      <c r="N1821" s="14">
        <v>0</v>
      </c>
      <c r="O1821" s="14">
        <v>0</v>
      </c>
      <c r="Q1821" s="12">
        <v>0</v>
      </c>
      <c r="R1821" s="12">
        <v>0</v>
      </c>
      <c r="T1821" s="12">
        <v>0</v>
      </c>
      <c r="U1821" s="12">
        <v>0</v>
      </c>
      <c r="W1821" s="12">
        <v>0</v>
      </c>
      <c r="X1821" s="12">
        <v>0</v>
      </c>
      <c r="Z1821" s="12">
        <v>0</v>
      </c>
      <c r="AA1821" s="12">
        <v>0</v>
      </c>
      <c r="AC1821" s="12">
        <v>0</v>
      </c>
      <c r="AD1821" s="12">
        <v>0</v>
      </c>
      <c r="AF1821" s="12">
        <v>0</v>
      </c>
      <c r="AG1821" s="12">
        <v>0</v>
      </c>
      <c r="AI1821" s="12">
        <v>0</v>
      </c>
      <c r="AJ1821" s="12">
        <v>0</v>
      </c>
      <c r="AL1821" s="12">
        <v>0</v>
      </c>
      <c r="AM1821" s="12">
        <v>0</v>
      </c>
      <c r="AO1821" s="12">
        <v>0</v>
      </c>
      <c r="AP1821" s="12">
        <v>0</v>
      </c>
      <c r="AR1821" s="12">
        <v>0</v>
      </c>
      <c r="AS1821" s="12">
        <v>0</v>
      </c>
      <c r="AU1821" s="12">
        <v>0</v>
      </c>
      <c r="AV1821" s="12">
        <v>0</v>
      </c>
      <c r="AX1821" s="12">
        <v>0</v>
      </c>
      <c r="AY1821" s="12">
        <v>0</v>
      </c>
    </row>
    <row r="1822" spans="2:51" x14ac:dyDescent="0.25">
      <c r="B1822" s="2">
        <v>0</v>
      </c>
      <c r="C1822" s="1">
        <v>0</v>
      </c>
      <c r="D1822" s="2">
        <v>0</v>
      </c>
      <c r="E1822" s="2">
        <v>0</v>
      </c>
      <c r="F1822" s="2">
        <v>0</v>
      </c>
      <c r="G1822" s="3">
        <v>0</v>
      </c>
      <c r="H1822" s="3">
        <v>0</v>
      </c>
      <c r="J1822" s="14">
        <v>0</v>
      </c>
      <c r="K1822" s="14">
        <v>0</v>
      </c>
      <c r="N1822" s="14">
        <v>0</v>
      </c>
      <c r="O1822" s="14">
        <v>0</v>
      </c>
      <c r="Q1822" s="12">
        <v>0</v>
      </c>
      <c r="R1822" s="12">
        <v>0</v>
      </c>
      <c r="T1822" s="12">
        <v>0</v>
      </c>
      <c r="U1822" s="12">
        <v>0</v>
      </c>
      <c r="W1822" s="12">
        <v>0</v>
      </c>
      <c r="X1822" s="12">
        <v>0</v>
      </c>
      <c r="Z1822" s="12">
        <v>0</v>
      </c>
      <c r="AA1822" s="12">
        <v>0</v>
      </c>
      <c r="AC1822" s="12">
        <v>0</v>
      </c>
      <c r="AD1822" s="12">
        <v>0</v>
      </c>
      <c r="AF1822" s="12">
        <v>0</v>
      </c>
      <c r="AG1822" s="12">
        <v>0</v>
      </c>
      <c r="AI1822" s="12">
        <v>0</v>
      </c>
      <c r="AJ1822" s="12">
        <v>0</v>
      </c>
      <c r="AL1822" s="12">
        <v>0</v>
      </c>
      <c r="AM1822" s="12">
        <v>0</v>
      </c>
      <c r="AO1822" s="12">
        <v>0</v>
      </c>
      <c r="AP1822" s="12">
        <v>0</v>
      </c>
      <c r="AR1822" s="12">
        <v>0</v>
      </c>
      <c r="AS1822" s="12">
        <v>0</v>
      </c>
      <c r="AU1822" s="12">
        <v>0</v>
      </c>
      <c r="AV1822" s="12">
        <v>0</v>
      </c>
      <c r="AX1822" s="12">
        <v>0</v>
      </c>
      <c r="AY1822" s="12">
        <v>0</v>
      </c>
    </row>
    <row r="1823" spans="2:51" x14ac:dyDescent="0.25">
      <c r="B1823" s="2">
        <v>0</v>
      </c>
      <c r="C1823" s="1">
        <v>0</v>
      </c>
      <c r="D1823" s="2">
        <v>0</v>
      </c>
      <c r="E1823" s="2">
        <v>0</v>
      </c>
      <c r="F1823" s="2">
        <v>0</v>
      </c>
      <c r="G1823" s="3">
        <v>0</v>
      </c>
      <c r="H1823" s="3">
        <v>0</v>
      </c>
      <c r="J1823" s="14">
        <v>0</v>
      </c>
      <c r="K1823" s="14">
        <v>0</v>
      </c>
      <c r="N1823" s="14">
        <v>0</v>
      </c>
      <c r="O1823" s="14">
        <v>0</v>
      </c>
      <c r="Q1823" s="12">
        <v>0</v>
      </c>
      <c r="R1823" s="12">
        <v>0</v>
      </c>
      <c r="T1823" s="12">
        <v>0</v>
      </c>
      <c r="U1823" s="12">
        <v>0</v>
      </c>
      <c r="W1823" s="12">
        <v>0</v>
      </c>
      <c r="X1823" s="12">
        <v>0</v>
      </c>
      <c r="Z1823" s="12">
        <v>0</v>
      </c>
      <c r="AA1823" s="12">
        <v>0</v>
      </c>
      <c r="AC1823" s="12">
        <v>0</v>
      </c>
      <c r="AD1823" s="12">
        <v>0</v>
      </c>
      <c r="AF1823" s="12">
        <v>0</v>
      </c>
      <c r="AG1823" s="12">
        <v>0</v>
      </c>
      <c r="AI1823" s="12">
        <v>0</v>
      </c>
      <c r="AJ1823" s="12">
        <v>0</v>
      </c>
      <c r="AL1823" s="12">
        <v>0</v>
      </c>
      <c r="AM1823" s="12">
        <v>0</v>
      </c>
      <c r="AO1823" s="12">
        <v>0</v>
      </c>
      <c r="AP1823" s="12">
        <v>0</v>
      </c>
      <c r="AR1823" s="12">
        <v>0</v>
      </c>
      <c r="AS1823" s="12">
        <v>0</v>
      </c>
      <c r="AU1823" s="12">
        <v>0</v>
      </c>
      <c r="AV1823" s="12">
        <v>0</v>
      </c>
      <c r="AX1823" s="12">
        <v>0</v>
      </c>
      <c r="AY1823" s="12">
        <v>0</v>
      </c>
    </row>
    <row r="1824" spans="2:51" x14ac:dyDescent="0.25">
      <c r="B1824" s="2">
        <v>0</v>
      </c>
      <c r="C1824" s="1">
        <v>0</v>
      </c>
      <c r="D1824" s="2">
        <v>0</v>
      </c>
      <c r="E1824" s="2">
        <v>0</v>
      </c>
      <c r="F1824" s="2">
        <v>0</v>
      </c>
      <c r="G1824" s="3">
        <v>0</v>
      </c>
      <c r="H1824" s="3">
        <v>0</v>
      </c>
      <c r="J1824" s="14">
        <v>0</v>
      </c>
      <c r="K1824" s="14">
        <v>0</v>
      </c>
      <c r="N1824" s="14">
        <v>0</v>
      </c>
      <c r="O1824" s="14">
        <v>0</v>
      </c>
      <c r="Q1824" s="12">
        <v>0</v>
      </c>
      <c r="R1824" s="12">
        <v>0</v>
      </c>
      <c r="T1824" s="12">
        <v>0</v>
      </c>
      <c r="U1824" s="12">
        <v>0</v>
      </c>
      <c r="W1824" s="12">
        <v>0</v>
      </c>
      <c r="X1824" s="12">
        <v>0</v>
      </c>
      <c r="Z1824" s="12">
        <v>0</v>
      </c>
      <c r="AA1824" s="12">
        <v>0</v>
      </c>
      <c r="AC1824" s="12">
        <v>0</v>
      </c>
      <c r="AD1824" s="12">
        <v>0</v>
      </c>
      <c r="AF1824" s="12">
        <v>0</v>
      </c>
      <c r="AG1824" s="12">
        <v>0</v>
      </c>
      <c r="AI1824" s="12">
        <v>0</v>
      </c>
      <c r="AJ1824" s="12">
        <v>0</v>
      </c>
      <c r="AL1824" s="12">
        <v>0</v>
      </c>
      <c r="AM1824" s="12">
        <v>0</v>
      </c>
      <c r="AO1824" s="12">
        <v>0</v>
      </c>
      <c r="AP1824" s="12">
        <v>0</v>
      </c>
      <c r="AR1824" s="12">
        <v>0</v>
      </c>
      <c r="AS1824" s="12">
        <v>0</v>
      </c>
      <c r="AU1824" s="12">
        <v>0</v>
      </c>
      <c r="AV1824" s="12">
        <v>0</v>
      </c>
      <c r="AX1824" s="12">
        <v>0</v>
      </c>
      <c r="AY1824" s="12">
        <v>0</v>
      </c>
    </row>
    <row r="1825" spans="2:51" x14ac:dyDescent="0.25">
      <c r="B1825" s="2">
        <v>0</v>
      </c>
      <c r="C1825" s="1">
        <v>0</v>
      </c>
      <c r="D1825" s="2">
        <v>0</v>
      </c>
      <c r="E1825" s="2">
        <v>0</v>
      </c>
      <c r="F1825" s="2">
        <v>0</v>
      </c>
      <c r="G1825" s="3">
        <v>0</v>
      </c>
      <c r="H1825" s="3">
        <v>0</v>
      </c>
      <c r="J1825" s="14">
        <v>0</v>
      </c>
      <c r="K1825" s="14">
        <v>0</v>
      </c>
      <c r="N1825" s="14">
        <v>0</v>
      </c>
      <c r="O1825" s="14">
        <v>0</v>
      </c>
      <c r="Q1825" s="12">
        <v>0</v>
      </c>
      <c r="R1825" s="12">
        <v>0</v>
      </c>
      <c r="T1825" s="12">
        <v>0</v>
      </c>
      <c r="U1825" s="12">
        <v>0</v>
      </c>
      <c r="W1825" s="12">
        <v>0</v>
      </c>
      <c r="X1825" s="12">
        <v>0</v>
      </c>
      <c r="Z1825" s="12">
        <v>0</v>
      </c>
      <c r="AA1825" s="12">
        <v>0</v>
      </c>
      <c r="AC1825" s="12">
        <v>0</v>
      </c>
      <c r="AD1825" s="12">
        <v>0</v>
      </c>
      <c r="AF1825" s="12">
        <v>0</v>
      </c>
      <c r="AG1825" s="12">
        <v>0</v>
      </c>
      <c r="AI1825" s="12">
        <v>0</v>
      </c>
      <c r="AJ1825" s="12">
        <v>0</v>
      </c>
      <c r="AL1825" s="12">
        <v>0</v>
      </c>
      <c r="AM1825" s="12">
        <v>0</v>
      </c>
      <c r="AO1825" s="12">
        <v>0</v>
      </c>
      <c r="AP1825" s="12">
        <v>0</v>
      </c>
      <c r="AR1825" s="12">
        <v>0</v>
      </c>
      <c r="AS1825" s="12">
        <v>0</v>
      </c>
      <c r="AU1825" s="12">
        <v>0</v>
      </c>
      <c r="AV1825" s="12">
        <v>0</v>
      </c>
      <c r="AX1825" s="12">
        <v>0</v>
      </c>
      <c r="AY1825" s="12">
        <v>0</v>
      </c>
    </row>
    <row r="1826" spans="2:51" x14ac:dyDescent="0.25">
      <c r="B1826" s="2">
        <v>0</v>
      </c>
      <c r="C1826" s="1">
        <v>0</v>
      </c>
      <c r="D1826" s="2">
        <v>0</v>
      </c>
      <c r="E1826" s="2">
        <v>0</v>
      </c>
      <c r="F1826" s="2">
        <v>0</v>
      </c>
      <c r="G1826" s="3">
        <v>0</v>
      </c>
      <c r="H1826" s="3">
        <v>0</v>
      </c>
      <c r="J1826" s="14">
        <v>0</v>
      </c>
      <c r="K1826" s="14">
        <v>0</v>
      </c>
      <c r="N1826" s="14">
        <v>0</v>
      </c>
      <c r="O1826" s="14">
        <v>0</v>
      </c>
      <c r="Q1826" s="12">
        <v>0</v>
      </c>
      <c r="R1826" s="12">
        <v>0</v>
      </c>
      <c r="T1826" s="12">
        <v>0</v>
      </c>
      <c r="U1826" s="12">
        <v>0</v>
      </c>
      <c r="W1826" s="12">
        <v>0</v>
      </c>
      <c r="X1826" s="12">
        <v>0</v>
      </c>
      <c r="Z1826" s="12">
        <v>0</v>
      </c>
      <c r="AA1826" s="12">
        <v>0</v>
      </c>
      <c r="AC1826" s="12">
        <v>0</v>
      </c>
      <c r="AD1826" s="12">
        <v>0</v>
      </c>
      <c r="AF1826" s="12">
        <v>0</v>
      </c>
      <c r="AG1826" s="12">
        <v>0</v>
      </c>
      <c r="AI1826" s="12">
        <v>0</v>
      </c>
      <c r="AJ1826" s="12">
        <v>0</v>
      </c>
      <c r="AL1826" s="12">
        <v>0</v>
      </c>
      <c r="AM1826" s="12">
        <v>0</v>
      </c>
      <c r="AO1826" s="12">
        <v>0</v>
      </c>
      <c r="AP1826" s="12">
        <v>0</v>
      </c>
      <c r="AR1826" s="12">
        <v>0</v>
      </c>
      <c r="AS1826" s="12">
        <v>0</v>
      </c>
      <c r="AU1826" s="12">
        <v>0</v>
      </c>
      <c r="AV1826" s="12">
        <v>0</v>
      </c>
      <c r="AX1826" s="12">
        <v>0</v>
      </c>
      <c r="AY1826" s="12">
        <v>0</v>
      </c>
    </row>
    <row r="1827" spans="2:51" x14ac:dyDescent="0.25">
      <c r="B1827" s="2">
        <v>0</v>
      </c>
      <c r="C1827" s="1">
        <v>0</v>
      </c>
      <c r="D1827" s="2">
        <v>0</v>
      </c>
      <c r="E1827" s="2">
        <v>0</v>
      </c>
      <c r="F1827" s="2">
        <v>0</v>
      </c>
      <c r="G1827" s="3">
        <v>0</v>
      </c>
      <c r="H1827" s="3">
        <v>0</v>
      </c>
      <c r="J1827" s="14">
        <v>0</v>
      </c>
      <c r="K1827" s="14">
        <v>0</v>
      </c>
      <c r="N1827" s="14">
        <v>0</v>
      </c>
      <c r="O1827" s="14">
        <v>0</v>
      </c>
      <c r="Q1827" s="12">
        <v>0</v>
      </c>
      <c r="R1827" s="12">
        <v>0</v>
      </c>
      <c r="T1827" s="12">
        <v>0</v>
      </c>
      <c r="U1827" s="12">
        <v>0</v>
      </c>
      <c r="W1827" s="12">
        <v>0</v>
      </c>
      <c r="X1827" s="12">
        <v>0</v>
      </c>
      <c r="Z1827" s="12">
        <v>0</v>
      </c>
      <c r="AA1827" s="12">
        <v>0</v>
      </c>
      <c r="AC1827" s="12">
        <v>0</v>
      </c>
      <c r="AD1827" s="12">
        <v>0</v>
      </c>
      <c r="AF1827" s="12">
        <v>0</v>
      </c>
      <c r="AG1827" s="12">
        <v>0</v>
      </c>
      <c r="AI1827" s="12">
        <v>0</v>
      </c>
      <c r="AJ1827" s="12">
        <v>0</v>
      </c>
      <c r="AL1827" s="12">
        <v>0</v>
      </c>
      <c r="AM1827" s="12">
        <v>0</v>
      </c>
      <c r="AO1827" s="12">
        <v>0</v>
      </c>
      <c r="AP1827" s="12">
        <v>0</v>
      </c>
      <c r="AR1827" s="12">
        <v>0</v>
      </c>
      <c r="AS1827" s="12">
        <v>0</v>
      </c>
      <c r="AU1827" s="12">
        <v>0</v>
      </c>
      <c r="AV1827" s="12">
        <v>0</v>
      </c>
      <c r="AX1827" s="12">
        <v>0</v>
      </c>
      <c r="AY1827" s="12">
        <v>0</v>
      </c>
    </row>
    <row r="1828" spans="2:51" x14ac:dyDescent="0.25">
      <c r="B1828" s="2">
        <v>0</v>
      </c>
      <c r="C1828" s="1">
        <v>0</v>
      </c>
      <c r="D1828" s="2">
        <v>0</v>
      </c>
      <c r="E1828" s="2">
        <v>0</v>
      </c>
      <c r="F1828" s="2">
        <v>0</v>
      </c>
      <c r="G1828" s="3">
        <v>0</v>
      </c>
      <c r="H1828" s="3">
        <v>0</v>
      </c>
      <c r="J1828" s="14">
        <v>0</v>
      </c>
      <c r="K1828" s="14">
        <v>0</v>
      </c>
      <c r="N1828" s="14">
        <v>0</v>
      </c>
      <c r="O1828" s="14">
        <v>0</v>
      </c>
      <c r="Q1828" s="12">
        <v>0</v>
      </c>
      <c r="R1828" s="12">
        <v>0</v>
      </c>
      <c r="T1828" s="12">
        <v>0</v>
      </c>
      <c r="U1828" s="12">
        <v>0</v>
      </c>
      <c r="W1828" s="12">
        <v>0</v>
      </c>
      <c r="X1828" s="12">
        <v>0</v>
      </c>
      <c r="Z1828" s="12">
        <v>0</v>
      </c>
      <c r="AA1828" s="12">
        <v>0</v>
      </c>
      <c r="AC1828" s="12">
        <v>0</v>
      </c>
      <c r="AD1828" s="12">
        <v>0</v>
      </c>
      <c r="AF1828" s="12">
        <v>0</v>
      </c>
      <c r="AG1828" s="12">
        <v>0</v>
      </c>
      <c r="AI1828" s="12">
        <v>0</v>
      </c>
      <c r="AJ1828" s="12">
        <v>0</v>
      </c>
      <c r="AL1828" s="12">
        <v>0</v>
      </c>
      <c r="AM1828" s="12">
        <v>0</v>
      </c>
      <c r="AO1828" s="12">
        <v>0</v>
      </c>
      <c r="AP1828" s="12">
        <v>0</v>
      </c>
      <c r="AR1828" s="12">
        <v>0</v>
      </c>
      <c r="AS1828" s="12">
        <v>0</v>
      </c>
      <c r="AU1828" s="12">
        <v>0</v>
      </c>
      <c r="AV1828" s="12">
        <v>0</v>
      </c>
      <c r="AX1828" s="12">
        <v>0</v>
      </c>
      <c r="AY1828" s="12">
        <v>0</v>
      </c>
    </row>
    <row r="1829" spans="2:51" x14ac:dyDescent="0.25">
      <c r="B1829" s="2">
        <v>0</v>
      </c>
      <c r="C1829" s="1">
        <v>0</v>
      </c>
      <c r="D1829" s="2">
        <v>0</v>
      </c>
      <c r="E1829" s="2">
        <v>0</v>
      </c>
      <c r="F1829" s="2">
        <v>0</v>
      </c>
      <c r="G1829" s="3">
        <v>0</v>
      </c>
      <c r="H1829" s="3">
        <v>0</v>
      </c>
      <c r="J1829" s="14">
        <v>0</v>
      </c>
      <c r="K1829" s="14">
        <v>0</v>
      </c>
      <c r="N1829" s="14">
        <v>0</v>
      </c>
      <c r="O1829" s="14">
        <v>0</v>
      </c>
      <c r="Q1829" s="12">
        <v>0</v>
      </c>
      <c r="R1829" s="12">
        <v>0</v>
      </c>
      <c r="T1829" s="12">
        <v>0</v>
      </c>
      <c r="U1829" s="12">
        <v>0</v>
      </c>
      <c r="W1829" s="12">
        <v>0</v>
      </c>
      <c r="X1829" s="12">
        <v>0</v>
      </c>
      <c r="Z1829" s="12">
        <v>0</v>
      </c>
      <c r="AA1829" s="12">
        <v>0</v>
      </c>
      <c r="AC1829" s="12">
        <v>0</v>
      </c>
      <c r="AD1829" s="12">
        <v>0</v>
      </c>
      <c r="AF1829" s="12">
        <v>0</v>
      </c>
      <c r="AG1829" s="12">
        <v>0</v>
      </c>
      <c r="AI1829" s="12">
        <v>0</v>
      </c>
      <c r="AJ1829" s="12">
        <v>0</v>
      </c>
      <c r="AL1829" s="12">
        <v>0</v>
      </c>
      <c r="AM1829" s="12">
        <v>0</v>
      </c>
      <c r="AO1829" s="12">
        <v>0</v>
      </c>
      <c r="AP1829" s="12">
        <v>0</v>
      </c>
      <c r="AR1829" s="12">
        <v>0</v>
      </c>
      <c r="AS1829" s="12">
        <v>0</v>
      </c>
      <c r="AU1829" s="12">
        <v>0</v>
      </c>
      <c r="AV1829" s="12">
        <v>0</v>
      </c>
      <c r="AX1829" s="12">
        <v>0</v>
      </c>
      <c r="AY1829" s="12">
        <v>0</v>
      </c>
    </row>
    <row r="1830" spans="2:51" x14ac:dyDescent="0.25">
      <c r="B1830" s="2">
        <v>0</v>
      </c>
      <c r="C1830" s="1">
        <v>0</v>
      </c>
      <c r="D1830" s="2">
        <v>0</v>
      </c>
      <c r="E1830" s="2">
        <v>0</v>
      </c>
      <c r="F1830" s="2">
        <v>0</v>
      </c>
      <c r="G1830" s="3">
        <v>0</v>
      </c>
      <c r="H1830" s="3">
        <v>0</v>
      </c>
      <c r="J1830" s="14">
        <v>0</v>
      </c>
      <c r="K1830" s="14">
        <v>0</v>
      </c>
      <c r="N1830" s="14">
        <v>0</v>
      </c>
      <c r="O1830" s="14">
        <v>0</v>
      </c>
      <c r="Q1830" s="12">
        <v>0</v>
      </c>
      <c r="R1830" s="12">
        <v>0</v>
      </c>
      <c r="T1830" s="12">
        <v>0</v>
      </c>
      <c r="U1830" s="12">
        <v>0</v>
      </c>
      <c r="W1830" s="12">
        <v>0</v>
      </c>
      <c r="X1830" s="12">
        <v>0</v>
      </c>
      <c r="Z1830" s="12">
        <v>0</v>
      </c>
      <c r="AA1830" s="12">
        <v>0</v>
      </c>
      <c r="AC1830" s="12">
        <v>0</v>
      </c>
      <c r="AD1830" s="12">
        <v>0</v>
      </c>
      <c r="AF1830" s="12">
        <v>0</v>
      </c>
      <c r="AG1830" s="12">
        <v>0</v>
      </c>
      <c r="AI1830" s="12">
        <v>0</v>
      </c>
      <c r="AJ1830" s="12">
        <v>0</v>
      </c>
      <c r="AL1830" s="12">
        <v>0</v>
      </c>
      <c r="AM1830" s="12">
        <v>0</v>
      </c>
      <c r="AO1830" s="12">
        <v>0</v>
      </c>
      <c r="AP1830" s="12">
        <v>0</v>
      </c>
      <c r="AR1830" s="12">
        <v>0</v>
      </c>
      <c r="AS1830" s="12">
        <v>0</v>
      </c>
      <c r="AU1830" s="12">
        <v>0</v>
      </c>
      <c r="AV1830" s="12">
        <v>0</v>
      </c>
      <c r="AX1830" s="12">
        <v>0</v>
      </c>
      <c r="AY1830" s="12">
        <v>0</v>
      </c>
    </row>
    <row r="1831" spans="2:51" x14ac:dyDescent="0.25">
      <c r="B1831" s="2">
        <v>0</v>
      </c>
      <c r="C1831" s="1">
        <v>0</v>
      </c>
      <c r="D1831" s="2">
        <v>0</v>
      </c>
      <c r="E1831" s="2">
        <v>0</v>
      </c>
      <c r="F1831" s="2">
        <v>0</v>
      </c>
      <c r="G1831" s="3">
        <v>0</v>
      </c>
      <c r="H1831" s="3">
        <v>0</v>
      </c>
      <c r="J1831" s="14">
        <v>0</v>
      </c>
      <c r="K1831" s="14">
        <v>0</v>
      </c>
      <c r="N1831" s="14">
        <v>0</v>
      </c>
      <c r="O1831" s="14">
        <v>0</v>
      </c>
      <c r="Q1831" s="12">
        <v>0</v>
      </c>
      <c r="R1831" s="12">
        <v>0</v>
      </c>
      <c r="T1831" s="12">
        <v>0</v>
      </c>
      <c r="U1831" s="12">
        <v>0</v>
      </c>
      <c r="W1831" s="12">
        <v>0</v>
      </c>
      <c r="X1831" s="12">
        <v>0</v>
      </c>
      <c r="Z1831" s="12">
        <v>0</v>
      </c>
      <c r="AA1831" s="12">
        <v>0</v>
      </c>
      <c r="AC1831" s="12">
        <v>0</v>
      </c>
      <c r="AD1831" s="12">
        <v>0</v>
      </c>
      <c r="AF1831" s="12">
        <v>0</v>
      </c>
      <c r="AG1831" s="12">
        <v>0</v>
      </c>
      <c r="AI1831" s="12">
        <v>0</v>
      </c>
      <c r="AJ1831" s="12">
        <v>0</v>
      </c>
      <c r="AL1831" s="12">
        <v>0</v>
      </c>
      <c r="AM1831" s="12">
        <v>0</v>
      </c>
      <c r="AO1831" s="12">
        <v>0</v>
      </c>
      <c r="AP1831" s="12">
        <v>0</v>
      </c>
      <c r="AR1831" s="12">
        <v>0</v>
      </c>
      <c r="AS1831" s="12">
        <v>0</v>
      </c>
      <c r="AU1831" s="12">
        <v>0</v>
      </c>
      <c r="AV1831" s="12">
        <v>0</v>
      </c>
      <c r="AX1831" s="12">
        <v>0</v>
      </c>
      <c r="AY1831" s="12">
        <v>0</v>
      </c>
    </row>
    <row r="1832" spans="2:51" x14ac:dyDescent="0.25">
      <c r="B1832" s="2">
        <v>0</v>
      </c>
      <c r="C1832" s="1">
        <v>0</v>
      </c>
      <c r="D1832" s="2">
        <v>0</v>
      </c>
      <c r="E1832" s="2">
        <v>0</v>
      </c>
      <c r="F1832" s="2">
        <v>0</v>
      </c>
      <c r="G1832" s="3">
        <v>0</v>
      </c>
      <c r="H1832" s="3">
        <v>0</v>
      </c>
      <c r="J1832" s="14">
        <v>0</v>
      </c>
      <c r="K1832" s="14">
        <v>0</v>
      </c>
      <c r="N1832" s="14">
        <v>0</v>
      </c>
      <c r="O1832" s="14">
        <v>0</v>
      </c>
      <c r="Q1832" s="12">
        <v>0</v>
      </c>
      <c r="R1832" s="12">
        <v>0</v>
      </c>
      <c r="T1832" s="12">
        <v>0</v>
      </c>
      <c r="U1832" s="12">
        <v>0</v>
      </c>
      <c r="W1832" s="12">
        <v>0</v>
      </c>
      <c r="X1832" s="12">
        <v>0</v>
      </c>
      <c r="Z1832" s="12">
        <v>0</v>
      </c>
      <c r="AA1832" s="12">
        <v>0</v>
      </c>
      <c r="AC1832" s="12">
        <v>0</v>
      </c>
      <c r="AD1832" s="12">
        <v>0</v>
      </c>
      <c r="AF1832" s="12">
        <v>0</v>
      </c>
      <c r="AG1832" s="12">
        <v>0</v>
      </c>
      <c r="AI1832" s="12">
        <v>0</v>
      </c>
      <c r="AJ1832" s="12">
        <v>0</v>
      </c>
      <c r="AL1832" s="12">
        <v>0</v>
      </c>
      <c r="AM1832" s="12">
        <v>0</v>
      </c>
      <c r="AO1832" s="12">
        <v>0</v>
      </c>
      <c r="AP1832" s="12">
        <v>0</v>
      </c>
      <c r="AR1832" s="12">
        <v>0</v>
      </c>
      <c r="AS1832" s="12">
        <v>0</v>
      </c>
      <c r="AU1832" s="12">
        <v>0</v>
      </c>
      <c r="AV1832" s="12">
        <v>0</v>
      </c>
      <c r="AX1832" s="12">
        <v>0</v>
      </c>
      <c r="AY1832" s="12">
        <v>0</v>
      </c>
    </row>
    <row r="1833" spans="2:51" x14ac:dyDescent="0.25">
      <c r="B1833" s="2">
        <v>0</v>
      </c>
      <c r="C1833" s="1">
        <v>0</v>
      </c>
      <c r="D1833" s="2">
        <v>0</v>
      </c>
      <c r="E1833" s="2">
        <v>0</v>
      </c>
      <c r="F1833" s="2">
        <v>0</v>
      </c>
      <c r="G1833" s="3">
        <v>0</v>
      </c>
      <c r="H1833" s="3">
        <v>0</v>
      </c>
      <c r="J1833" s="14">
        <v>0</v>
      </c>
      <c r="K1833" s="14">
        <v>0</v>
      </c>
      <c r="N1833" s="14">
        <v>0</v>
      </c>
      <c r="O1833" s="14">
        <v>0</v>
      </c>
      <c r="Q1833" s="12">
        <v>0</v>
      </c>
      <c r="R1833" s="12">
        <v>0</v>
      </c>
      <c r="T1833" s="12">
        <v>0</v>
      </c>
      <c r="U1833" s="12">
        <v>0</v>
      </c>
      <c r="W1833" s="12">
        <v>0</v>
      </c>
      <c r="X1833" s="12">
        <v>0</v>
      </c>
      <c r="Z1833" s="12">
        <v>0</v>
      </c>
      <c r="AA1833" s="12">
        <v>0</v>
      </c>
      <c r="AC1833" s="12">
        <v>0</v>
      </c>
      <c r="AD1833" s="12">
        <v>0</v>
      </c>
      <c r="AF1833" s="12">
        <v>0</v>
      </c>
      <c r="AG1833" s="12">
        <v>0</v>
      </c>
      <c r="AI1833" s="12">
        <v>0</v>
      </c>
      <c r="AJ1833" s="12">
        <v>0</v>
      </c>
      <c r="AL1833" s="12">
        <v>0</v>
      </c>
      <c r="AM1833" s="12">
        <v>0</v>
      </c>
      <c r="AO1833" s="12">
        <v>0</v>
      </c>
      <c r="AP1833" s="12">
        <v>0</v>
      </c>
      <c r="AR1833" s="12">
        <v>0</v>
      </c>
      <c r="AS1833" s="12">
        <v>0</v>
      </c>
      <c r="AU1833" s="12">
        <v>0</v>
      </c>
      <c r="AV1833" s="12">
        <v>0</v>
      </c>
      <c r="AX1833" s="12">
        <v>0</v>
      </c>
      <c r="AY1833" s="12">
        <v>0</v>
      </c>
    </row>
    <row r="1834" spans="2:51" x14ac:dyDescent="0.25">
      <c r="B1834" s="2">
        <v>0</v>
      </c>
      <c r="C1834" s="1">
        <v>0</v>
      </c>
      <c r="D1834" s="2">
        <v>0</v>
      </c>
      <c r="E1834" s="2">
        <v>0</v>
      </c>
      <c r="F1834" s="2">
        <v>0</v>
      </c>
      <c r="G1834" s="3">
        <v>0</v>
      </c>
      <c r="H1834" s="3">
        <v>0</v>
      </c>
      <c r="J1834" s="14">
        <v>0</v>
      </c>
      <c r="K1834" s="14">
        <v>0</v>
      </c>
      <c r="N1834" s="14">
        <v>0</v>
      </c>
      <c r="O1834" s="14">
        <v>0</v>
      </c>
      <c r="Q1834" s="12">
        <v>0</v>
      </c>
      <c r="R1834" s="12">
        <v>0</v>
      </c>
      <c r="T1834" s="12">
        <v>0</v>
      </c>
      <c r="U1834" s="12">
        <v>0</v>
      </c>
      <c r="W1834" s="12">
        <v>0</v>
      </c>
      <c r="X1834" s="12">
        <v>0</v>
      </c>
      <c r="Z1834" s="12">
        <v>0</v>
      </c>
      <c r="AA1834" s="12">
        <v>0</v>
      </c>
      <c r="AC1834" s="12">
        <v>0</v>
      </c>
      <c r="AD1834" s="12">
        <v>0</v>
      </c>
      <c r="AF1834" s="12">
        <v>0</v>
      </c>
      <c r="AG1834" s="12">
        <v>0</v>
      </c>
      <c r="AI1834" s="12">
        <v>0</v>
      </c>
      <c r="AJ1834" s="12">
        <v>0</v>
      </c>
      <c r="AL1834" s="12">
        <v>0</v>
      </c>
      <c r="AM1834" s="12">
        <v>0</v>
      </c>
      <c r="AO1834" s="12">
        <v>0</v>
      </c>
      <c r="AP1834" s="12">
        <v>0</v>
      </c>
      <c r="AR1834" s="12">
        <v>0</v>
      </c>
      <c r="AS1834" s="12">
        <v>0</v>
      </c>
      <c r="AU1834" s="12">
        <v>0</v>
      </c>
      <c r="AV1834" s="12">
        <v>0</v>
      </c>
      <c r="AX1834" s="12">
        <v>0</v>
      </c>
      <c r="AY1834" s="12">
        <v>0</v>
      </c>
    </row>
    <row r="1835" spans="2:51" x14ac:dyDescent="0.25">
      <c r="B1835" s="2">
        <v>0</v>
      </c>
      <c r="C1835" s="1">
        <v>0</v>
      </c>
      <c r="D1835" s="2">
        <v>0</v>
      </c>
      <c r="E1835" s="2">
        <v>0</v>
      </c>
      <c r="F1835" s="2">
        <v>0</v>
      </c>
      <c r="G1835" s="3">
        <v>0</v>
      </c>
      <c r="H1835" s="3">
        <v>0</v>
      </c>
      <c r="J1835" s="14">
        <v>0</v>
      </c>
      <c r="K1835" s="14">
        <v>0</v>
      </c>
      <c r="N1835" s="14">
        <v>0</v>
      </c>
      <c r="O1835" s="14">
        <v>0</v>
      </c>
      <c r="Q1835" s="12">
        <v>0</v>
      </c>
      <c r="R1835" s="12">
        <v>0</v>
      </c>
      <c r="T1835" s="12">
        <v>0</v>
      </c>
      <c r="U1835" s="12">
        <v>0</v>
      </c>
      <c r="W1835" s="12">
        <v>0</v>
      </c>
      <c r="X1835" s="12">
        <v>0</v>
      </c>
      <c r="Z1835" s="12">
        <v>0</v>
      </c>
      <c r="AA1835" s="12">
        <v>0</v>
      </c>
      <c r="AC1835" s="12">
        <v>0</v>
      </c>
      <c r="AD1835" s="12">
        <v>0</v>
      </c>
      <c r="AF1835" s="12">
        <v>0</v>
      </c>
      <c r="AG1835" s="12">
        <v>0</v>
      </c>
      <c r="AI1835" s="12">
        <v>0</v>
      </c>
      <c r="AJ1835" s="12">
        <v>0</v>
      </c>
      <c r="AL1835" s="12">
        <v>0</v>
      </c>
      <c r="AM1835" s="12">
        <v>0</v>
      </c>
      <c r="AO1835" s="12">
        <v>0</v>
      </c>
      <c r="AP1835" s="12">
        <v>0</v>
      </c>
      <c r="AR1835" s="12">
        <v>0</v>
      </c>
      <c r="AS1835" s="12">
        <v>0</v>
      </c>
      <c r="AU1835" s="12">
        <v>0</v>
      </c>
      <c r="AV1835" s="12">
        <v>0</v>
      </c>
      <c r="AX1835" s="12">
        <v>0</v>
      </c>
      <c r="AY1835" s="12">
        <v>0</v>
      </c>
    </row>
    <row r="1836" spans="2:51" x14ac:dyDescent="0.25">
      <c r="B1836" s="2">
        <v>0</v>
      </c>
      <c r="C1836" s="1">
        <v>0</v>
      </c>
      <c r="D1836" s="2">
        <v>0</v>
      </c>
      <c r="E1836" s="2">
        <v>0</v>
      </c>
      <c r="F1836" s="2">
        <v>0</v>
      </c>
      <c r="G1836" s="3">
        <v>0</v>
      </c>
      <c r="H1836" s="3">
        <v>0</v>
      </c>
      <c r="J1836" s="14">
        <v>0</v>
      </c>
      <c r="K1836" s="14">
        <v>0</v>
      </c>
      <c r="N1836" s="14">
        <v>0</v>
      </c>
      <c r="O1836" s="14">
        <v>0</v>
      </c>
      <c r="Q1836" s="12">
        <v>0</v>
      </c>
      <c r="R1836" s="12">
        <v>0</v>
      </c>
      <c r="T1836" s="12">
        <v>0</v>
      </c>
      <c r="U1836" s="12">
        <v>0</v>
      </c>
      <c r="W1836" s="12">
        <v>0</v>
      </c>
      <c r="X1836" s="12">
        <v>0</v>
      </c>
      <c r="Z1836" s="12">
        <v>0</v>
      </c>
      <c r="AA1836" s="12">
        <v>0</v>
      </c>
      <c r="AC1836" s="12">
        <v>0</v>
      </c>
      <c r="AD1836" s="12">
        <v>0</v>
      </c>
      <c r="AF1836" s="12">
        <v>0</v>
      </c>
      <c r="AG1836" s="12">
        <v>0</v>
      </c>
      <c r="AI1836" s="12">
        <v>0</v>
      </c>
      <c r="AJ1836" s="12">
        <v>0</v>
      </c>
      <c r="AL1836" s="12">
        <v>0</v>
      </c>
      <c r="AM1836" s="12">
        <v>0</v>
      </c>
      <c r="AO1836" s="12">
        <v>0</v>
      </c>
      <c r="AP1836" s="12">
        <v>0</v>
      </c>
      <c r="AR1836" s="12">
        <v>0</v>
      </c>
      <c r="AS1836" s="12">
        <v>0</v>
      </c>
      <c r="AU1836" s="12">
        <v>0</v>
      </c>
      <c r="AV1836" s="12">
        <v>0</v>
      </c>
      <c r="AX1836" s="12">
        <v>0</v>
      </c>
      <c r="AY1836" s="12">
        <v>0</v>
      </c>
    </row>
    <row r="1837" spans="2:51" x14ac:dyDescent="0.25">
      <c r="B1837" s="2">
        <v>0</v>
      </c>
      <c r="C1837" s="1">
        <v>0</v>
      </c>
      <c r="D1837" s="2">
        <v>0</v>
      </c>
      <c r="E1837" s="2">
        <v>0</v>
      </c>
      <c r="F1837" s="2">
        <v>0</v>
      </c>
      <c r="G1837" s="3">
        <v>0</v>
      </c>
      <c r="H1837" s="3">
        <v>0</v>
      </c>
      <c r="J1837" s="14">
        <v>0</v>
      </c>
      <c r="K1837" s="14">
        <v>0</v>
      </c>
      <c r="N1837" s="14">
        <v>0</v>
      </c>
      <c r="O1837" s="14">
        <v>0</v>
      </c>
      <c r="Q1837" s="12">
        <v>0</v>
      </c>
      <c r="R1837" s="12">
        <v>0</v>
      </c>
      <c r="T1837" s="12">
        <v>0</v>
      </c>
      <c r="U1837" s="12">
        <v>0</v>
      </c>
      <c r="W1837" s="12">
        <v>0</v>
      </c>
      <c r="X1837" s="12">
        <v>0</v>
      </c>
      <c r="Z1837" s="12">
        <v>0</v>
      </c>
      <c r="AA1837" s="12">
        <v>0</v>
      </c>
      <c r="AC1837" s="12">
        <v>0</v>
      </c>
      <c r="AD1837" s="12">
        <v>0</v>
      </c>
      <c r="AF1837" s="12">
        <v>0</v>
      </c>
      <c r="AG1837" s="12">
        <v>0</v>
      </c>
      <c r="AI1837" s="12">
        <v>0</v>
      </c>
      <c r="AJ1837" s="12">
        <v>0</v>
      </c>
      <c r="AL1837" s="12">
        <v>0</v>
      </c>
      <c r="AM1837" s="12">
        <v>0</v>
      </c>
      <c r="AO1837" s="12">
        <v>0</v>
      </c>
      <c r="AP1837" s="12">
        <v>0</v>
      </c>
      <c r="AR1837" s="12">
        <v>0</v>
      </c>
      <c r="AS1837" s="12">
        <v>0</v>
      </c>
      <c r="AU1837" s="12">
        <v>0</v>
      </c>
      <c r="AV1837" s="12">
        <v>0</v>
      </c>
      <c r="AX1837" s="12">
        <v>0</v>
      </c>
      <c r="AY1837" s="12">
        <v>0</v>
      </c>
    </row>
    <row r="1838" spans="2:51" x14ac:dyDescent="0.25">
      <c r="B1838" s="2">
        <v>0</v>
      </c>
      <c r="C1838" s="1">
        <v>0</v>
      </c>
      <c r="D1838" s="2">
        <v>0</v>
      </c>
      <c r="E1838" s="2">
        <v>0</v>
      </c>
      <c r="F1838" s="2">
        <v>0</v>
      </c>
      <c r="G1838" s="3">
        <v>0</v>
      </c>
      <c r="H1838" s="3">
        <v>0</v>
      </c>
      <c r="J1838" s="14">
        <v>0</v>
      </c>
      <c r="K1838" s="14">
        <v>0</v>
      </c>
      <c r="N1838" s="14">
        <v>0</v>
      </c>
      <c r="O1838" s="14">
        <v>0</v>
      </c>
      <c r="Q1838" s="12">
        <v>0</v>
      </c>
      <c r="R1838" s="12">
        <v>0</v>
      </c>
      <c r="T1838" s="12">
        <v>0</v>
      </c>
      <c r="U1838" s="12">
        <v>0</v>
      </c>
      <c r="W1838" s="12">
        <v>0</v>
      </c>
      <c r="X1838" s="12">
        <v>0</v>
      </c>
      <c r="Z1838" s="12">
        <v>0</v>
      </c>
      <c r="AA1838" s="12">
        <v>0</v>
      </c>
      <c r="AC1838" s="12">
        <v>0</v>
      </c>
      <c r="AD1838" s="12">
        <v>0</v>
      </c>
      <c r="AF1838" s="12">
        <v>0</v>
      </c>
      <c r="AG1838" s="12">
        <v>0</v>
      </c>
      <c r="AI1838" s="12">
        <v>0</v>
      </c>
      <c r="AJ1838" s="12">
        <v>0</v>
      </c>
      <c r="AL1838" s="12">
        <v>0</v>
      </c>
      <c r="AM1838" s="12">
        <v>0</v>
      </c>
      <c r="AO1838" s="12">
        <v>0</v>
      </c>
      <c r="AP1838" s="12">
        <v>0</v>
      </c>
      <c r="AR1838" s="12">
        <v>0</v>
      </c>
      <c r="AS1838" s="12">
        <v>0</v>
      </c>
      <c r="AU1838" s="12">
        <v>0</v>
      </c>
      <c r="AV1838" s="12">
        <v>0</v>
      </c>
      <c r="AX1838" s="12">
        <v>0</v>
      </c>
      <c r="AY1838" s="12">
        <v>0</v>
      </c>
    </row>
    <row r="1839" spans="2:51" x14ac:dyDescent="0.25">
      <c r="B1839" s="2">
        <v>0</v>
      </c>
      <c r="C1839" s="1">
        <v>0</v>
      </c>
      <c r="D1839" s="2">
        <v>0</v>
      </c>
      <c r="E1839" s="2">
        <v>0</v>
      </c>
      <c r="F1839" s="2">
        <v>0</v>
      </c>
      <c r="G1839" s="3">
        <v>0</v>
      </c>
      <c r="H1839" s="3">
        <v>0</v>
      </c>
      <c r="J1839" s="14">
        <v>0</v>
      </c>
      <c r="K1839" s="14">
        <v>0</v>
      </c>
      <c r="N1839" s="14">
        <v>0</v>
      </c>
      <c r="O1839" s="14">
        <v>0</v>
      </c>
      <c r="Q1839" s="12">
        <v>0</v>
      </c>
      <c r="R1839" s="12">
        <v>0</v>
      </c>
      <c r="T1839" s="12">
        <v>0</v>
      </c>
      <c r="U1839" s="12">
        <v>0</v>
      </c>
      <c r="W1839" s="12">
        <v>0</v>
      </c>
      <c r="X1839" s="12">
        <v>0</v>
      </c>
      <c r="Z1839" s="12">
        <v>0</v>
      </c>
      <c r="AA1839" s="12">
        <v>0</v>
      </c>
      <c r="AC1839" s="12">
        <v>0</v>
      </c>
      <c r="AD1839" s="12">
        <v>0</v>
      </c>
      <c r="AF1839" s="12">
        <v>0</v>
      </c>
      <c r="AG1839" s="12">
        <v>0</v>
      </c>
      <c r="AI1839" s="12">
        <v>0</v>
      </c>
      <c r="AJ1839" s="12">
        <v>0</v>
      </c>
      <c r="AL1839" s="12">
        <v>0</v>
      </c>
      <c r="AM1839" s="12">
        <v>0</v>
      </c>
      <c r="AO1839" s="12">
        <v>0</v>
      </c>
      <c r="AP1839" s="12">
        <v>0</v>
      </c>
      <c r="AR1839" s="12">
        <v>0</v>
      </c>
      <c r="AS1839" s="12">
        <v>0</v>
      </c>
      <c r="AU1839" s="12">
        <v>0</v>
      </c>
      <c r="AV1839" s="12">
        <v>0</v>
      </c>
      <c r="AX1839" s="12">
        <v>0</v>
      </c>
      <c r="AY1839" s="12">
        <v>0</v>
      </c>
    </row>
    <row r="1840" spans="2:51" x14ac:dyDescent="0.25">
      <c r="B1840" s="2">
        <v>0</v>
      </c>
      <c r="C1840" s="1">
        <v>0</v>
      </c>
      <c r="D1840" s="2">
        <v>0</v>
      </c>
      <c r="E1840" s="2">
        <v>0</v>
      </c>
      <c r="F1840" s="2">
        <v>0</v>
      </c>
      <c r="G1840" s="3">
        <v>0</v>
      </c>
      <c r="H1840" s="3">
        <v>0</v>
      </c>
      <c r="J1840" s="14">
        <v>0</v>
      </c>
      <c r="K1840" s="14">
        <v>0</v>
      </c>
      <c r="N1840" s="14">
        <v>0</v>
      </c>
      <c r="O1840" s="14">
        <v>0</v>
      </c>
      <c r="Q1840" s="12">
        <v>0</v>
      </c>
      <c r="R1840" s="12">
        <v>0</v>
      </c>
      <c r="T1840" s="12">
        <v>0</v>
      </c>
      <c r="U1840" s="12">
        <v>0</v>
      </c>
      <c r="W1840" s="12">
        <v>0</v>
      </c>
      <c r="X1840" s="12">
        <v>0</v>
      </c>
      <c r="Z1840" s="12">
        <v>0</v>
      </c>
      <c r="AA1840" s="12">
        <v>0</v>
      </c>
      <c r="AC1840" s="12">
        <v>0</v>
      </c>
      <c r="AD1840" s="12">
        <v>0</v>
      </c>
      <c r="AF1840" s="12">
        <v>0</v>
      </c>
      <c r="AG1840" s="12">
        <v>0</v>
      </c>
      <c r="AI1840" s="12">
        <v>0</v>
      </c>
      <c r="AJ1840" s="12">
        <v>0</v>
      </c>
      <c r="AL1840" s="12">
        <v>0</v>
      </c>
      <c r="AM1840" s="12">
        <v>0</v>
      </c>
      <c r="AO1840" s="12">
        <v>0</v>
      </c>
      <c r="AP1840" s="12">
        <v>0</v>
      </c>
      <c r="AR1840" s="12">
        <v>0</v>
      </c>
      <c r="AS1840" s="12">
        <v>0</v>
      </c>
      <c r="AU1840" s="12">
        <v>0</v>
      </c>
      <c r="AV1840" s="12">
        <v>0</v>
      </c>
      <c r="AX1840" s="12">
        <v>0</v>
      </c>
      <c r="AY1840" s="12">
        <v>0</v>
      </c>
    </row>
    <row r="1841" spans="2:51" x14ac:dyDescent="0.25">
      <c r="B1841" s="2">
        <v>0</v>
      </c>
      <c r="C1841" s="1">
        <v>0</v>
      </c>
      <c r="D1841" s="2">
        <v>0</v>
      </c>
      <c r="E1841" s="2">
        <v>0</v>
      </c>
      <c r="F1841" s="2">
        <v>0</v>
      </c>
      <c r="G1841" s="3">
        <v>0</v>
      </c>
      <c r="H1841" s="3">
        <v>0</v>
      </c>
      <c r="J1841" s="14">
        <v>0</v>
      </c>
      <c r="K1841" s="14">
        <v>0</v>
      </c>
      <c r="N1841" s="14">
        <v>0</v>
      </c>
      <c r="O1841" s="14">
        <v>0</v>
      </c>
      <c r="Q1841" s="12">
        <v>0</v>
      </c>
      <c r="R1841" s="12">
        <v>0</v>
      </c>
      <c r="T1841" s="12">
        <v>0</v>
      </c>
      <c r="U1841" s="12">
        <v>0</v>
      </c>
      <c r="W1841" s="12">
        <v>0</v>
      </c>
      <c r="X1841" s="12">
        <v>0</v>
      </c>
      <c r="Z1841" s="12">
        <v>0</v>
      </c>
      <c r="AA1841" s="12">
        <v>0</v>
      </c>
      <c r="AC1841" s="12">
        <v>0</v>
      </c>
      <c r="AD1841" s="12">
        <v>0</v>
      </c>
      <c r="AF1841" s="12">
        <v>0</v>
      </c>
      <c r="AG1841" s="12">
        <v>0</v>
      </c>
      <c r="AI1841" s="12">
        <v>0</v>
      </c>
      <c r="AJ1841" s="12">
        <v>0</v>
      </c>
      <c r="AL1841" s="12">
        <v>0</v>
      </c>
      <c r="AM1841" s="12">
        <v>0</v>
      </c>
      <c r="AO1841" s="12">
        <v>0</v>
      </c>
      <c r="AP1841" s="12">
        <v>0</v>
      </c>
      <c r="AR1841" s="12">
        <v>0</v>
      </c>
      <c r="AS1841" s="12">
        <v>0</v>
      </c>
      <c r="AU1841" s="12">
        <v>0</v>
      </c>
      <c r="AV1841" s="12">
        <v>0</v>
      </c>
      <c r="AX1841" s="12">
        <v>0</v>
      </c>
      <c r="AY1841" s="12">
        <v>0</v>
      </c>
    </row>
    <row r="1842" spans="2:51" x14ac:dyDescent="0.25">
      <c r="B1842" s="2">
        <v>0</v>
      </c>
      <c r="C1842" s="1">
        <v>0</v>
      </c>
      <c r="D1842" s="2">
        <v>0</v>
      </c>
      <c r="E1842" s="2">
        <v>0</v>
      </c>
      <c r="F1842" s="2">
        <v>0</v>
      </c>
      <c r="G1842" s="3">
        <v>0</v>
      </c>
      <c r="H1842" s="3">
        <v>0</v>
      </c>
      <c r="J1842" s="14">
        <v>0</v>
      </c>
      <c r="K1842" s="14">
        <v>0</v>
      </c>
      <c r="N1842" s="14">
        <v>0</v>
      </c>
      <c r="O1842" s="14">
        <v>0</v>
      </c>
      <c r="Q1842" s="12">
        <v>0</v>
      </c>
      <c r="R1842" s="12">
        <v>0</v>
      </c>
      <c r="T1842" s="12">
        <v>0</v>
      </c>
      <c r="U1842" s="12">
        <v>0</v>
      </c>
      <c r="W1842" s="12">
        <v>0</v>
      </c>
      <c r="X1842" s="12">
        <v>0</v>
      </c>
      <c r="Z1842" s="12">
        <v>0</v>
      </c>
      <c r="AA1842" s="12">
        <v>0</v>
      </c>
      <c r="AC1842" s="12">
        <v>0</v>
      </c>
      <c r="AD1842" s="12">
        <v>0</v>
      </c>
      <c r="AF1842" s="12">
        <v>0</v>
      </c>
      <c r="AG1842" s="12">
        <v>0</v>
      </c>
      <c r="AI1842" s="12">
        <v>0</v>
      </c>
      <c r="AJ1842" s="12">
        <v>0</v>
      </c>
      <c r="AL1842" s="12">
        <v>0</v>
      </c>
      <c r="AM1842" s="12">
        <v>0</v>
      </c>
      <c r="AO1842" s="12">
        <v>0</v>
      </c>
      <c r="AP1842" s="12">
        <v>0</v>
      </c>
      <c r="AR1842" s="12">
        <v>0</v>
      </c>
      <c r="AS1842" s="12">
        <v>0</v>
      </c>
      <c r="AU1842" s="12">
        <v>0</v>
      </c>
      <c r="AV1842" s="12">
        <v>0</v>
      </c>
      <c r="AX1842" s="12">
        <v>0</v>
      </c>
      <c r="AY1842" s="12">
        <v>0</v>
      </c>
    </row>
    <row r="1843" spans="2:51" x14ac:dyDescent="0.25">
      <c r="B1843" s="2">
        <v>0</v>
      </c>
      <c r="C1843" s="1">
        <v>0</v>
      </c>
      <c r="D1843" s="2">
        <v>0</v>
      </c>
      <c r="E1843" s="2">
        <v>0</v>
      </c>
      <c r="F1843" s="2">
        <v>0</v>
      </c>
      <c r="G1843" s="3">
        <v>0</v>
      </c>
      <c r="H1843" s="3">
        <v>0</v>
      </c>
      <c r="J1843" s="14">
        <v>0</v>
      </c>
      <c r="K1843" s="14">
        <v>0</v>
      </c>
      <c r="N1843" s="14">
        <v>0</v>
      </c>
      <c r="O1843" s="14">
        <v>0</v>
      </c>
      <c r="Q1843" s="12">
        <v>0</v>
      </c>
      <c r="R1843" s="12">
        <v>0</v>
      </c>
      <c r="T1843" s="12">
        <v>0</v>
      </c>
      <c r="U1843" s="12">
        <v>0</v>
      </c>
      <c r="W1843" s="12">
        <v>0</v>
      </c>
      <c r="X1843" s="12">
        <v>0</v>
      </c>
      <c r="Z1843" s="12">
        <v>0</v>
      </c>
      <c r="AA1843" s="12">
        <v>0</v>
      </c>
      <c r="AC1843" s="12">
        <v>0</v>
      </c>
      <c r="AD1843" s="12">
        <v>0</v>
      </c>
      <c r="AF1843" s="12">
        <v>0</v>
      </c>
      <c r="AG1843" s="12">
        <v>0</v>
      </c>
      <c r="AI1843" s="12">
        <v>0</v>
      </c>
      <c r="AJ1843" s="12">
        <v>0</v>
      </c>
      <c r="AL1843" s="12">
        <v>0</v>
      </c>
      <c r="AM1843" s="12">
        <v>0</v>
      </c>
      <c r="AO1843" s="12">
        <v>0</v>
      </c>
      <c r="AP1843" s="12">
        <v>0</v>
      </c>
      <c r="AR1843" s="12">
        <v>0</v>
      </c>
      <c r="AS1843" s="12">
        <v>0</v>
      </c>
      <c r="AU1843" s="12">
        <v>0</v>
      </c>
      <c r="AV1843" s="12">
        <v>0</v>
      </c>
      <c r="AX1843" s="12">
        <v>0</v>
      </c>
      <c r="AY1843" s="12">
        <v>0</v>
      </c>
    </row>
    <row r="1844" spans="2:51" x14ac:dyDescent="0.25">
      <c r="B1844" s="2">
        <v>0</v>
      </c>
      <c r="C1844" s="1">
        <v>0</v>
      </c>
      <c r="D1844" s="2">
        <v>0</v>
      </c>
      <c r="E1844" s="2">
        <v>0</v>
      </c>
      <c r="F1844" s="2">
        <v>0</v>
      </c>
      <c r="G1844" s="3">
        <v>0</v>
      </c>
      <c r="H1844" s="3">
        <v>0</v>
      </c>
      <c r="J1844" s="14">
        <v>0</v>
      </c>
      <c r="K1844" s="14">
        <v>0</v>
      </c>
      <c r="N1844" s="14">
        <v>0</v>
      </c>
      <c r="O1844" s="14">
        <v>0</v>
      </c>
      <c r="Q1844" s="12">
        <v>0</v>
      </c>
      <c r="R1844" s="12">
        <v>0</v>
      </c>
      <c r="T1844" s="12">
        <v>0</v>
      </c>
      <c r="U1844" s="12">
        <v>0</v>
      </c>
      <c r="W1844" s="12">
        <v>0</v>
      </c>
      <c r="X1844" s="12">
        <v>0</v>
      </c>
      <c r="Z1844" s="12">
        <v>0</v>
      </c>
      <c r="AA1844" s="12">
        <v>0</v>
      </c>
      <c r="AC1844" s="12">
        <v>0</v>
      </c>
      <c r="AD1844" s="12">
        <v>0</v>
      </c>
      <c r="AF1844" s="12">
        <v>0</v>
      </c>
      <c r="AG1844" s="12">
        <v>0</v>
      </c>
      <c r="AI1844" s="12">
        <v>0</v>
      </c>
      <c r="AJ1844" s="12">
        <v>0</v>
      </c>
      <c r="AL1844" s="12">
        <v>0</v>
      </c>
      <c r="AM1844" s="12">
        <v>0</v>
      </c>
      <c r="AO1844" s="12">
        <v>0</v>
      </c>
      <c r="AP1844" s="12">
        <v>0</v>
      </c>
      <c r="AR1844" s="12">
        <v>0</v>
      </c>
      <c r="AS1844" s="12">
        <v>0</v>
      </c>
      <c r="AU1844" s="12">
        <v>0</v>
      </c>
      <c r="AV1844" s="12">
        <v>0</v>
      </c>
      <c r="AX1844" s="12">
        <v>0</v>
      </c>
      <c r="AY1844" s="12">
        <v>0</v>
      </c>
    </row>
    <row r="1845" spans="2:51" x14ac:dyDescent="0.25">
      <c r="B1845" s="2">
        <v>0</v>
      </c>
      <c r="C1845" s="1">
        <v>0</v>
      </c>
      <c r="D1845" s="2">
        <v>0</v>
      </c>
      <c r="E1845" s="2">
        <v>0</v>
      </c>
      <c r="F1845" s="2">
        <v>0</v>
      </c>
      <c r="G1845" s="3">
        <v>0</v>
      </c>
      <c r="H1845" s="3">
        <v>0</v>
      </c>
      <c r="J1845" s="14">
        <v>0</v>
      </c>
      <c r="K1845" s="14">
        <v>0</v>
      </c>
      <c r="N1845" s="14">
        <v>0</v>
      </c>
      <c r="O1845" s="14">
        <v>0</v>
      </c>
      <c r="Q1845" s="12">
        <v>0</v>
      </c>
      <c r="R1845" s="12">
        <v>0</v>
      </c>
      <c r="T1845" s="12">
        <v>0</v>
      </c>
      <c r="U1845" s="12">
        <v>0</v>
      </c>
      <c r="W1845" s="12">
        <v>0</v>
      </c>
      <c r="X1845" s="12">
        <v>0</v>
      </c>
      <c r="Z1845" s="12">
        <v>0</v>
      </c>
      <c r="AA1845" s="12">
        <v>0</v>
      </c>
      <c r="AC1845" s="12">
        <v>0</v>
      </c>
      <c r="AD1845" s="12">
        <v>0</v>
      </c>
      <c r="AF1845" s="12">
        <v>0</v>
      </c>
      <c r="AG1845" s="12">
        <v>0</v>
      </c>
      <c r="AI1845" s="12">
        <v>0</v>
      </c>
      <c r="AJ1845" s="12">
        <v>0</v>
      </c>
      <c r="AL1845" s="12">
        <v>0</v>
      </c>
      <c r="AM1845" s="12">
        <v>0</v>
      </c>
      <c r="AO1845" s="12">
        <v>0</v>
      </c>
      <c r="AP1845" s="12">
        <v>0</v>
      </c>
      <c r="AR1845" s="12">
        <v>0</v>
      </c>
      <c r="AS1845" s="12">
        <v>0</v>
      </c>
      <c r="AU1845" s="12">
        <v>0</v>
      </c>
      <c r="AV1845" s="12">
        <v>0</v>
      </c>
      <c r="AX1845" s="12">
        <v>0</v>
      </c>
      <c r="AY1845" s="12">
        <v>0</v>
      </c>
    </row>
    <row r="1846" spans="2:51" x14ac:dyDescent="0.25">
      <c r="B1846" s="2">
        <v>0</v>
      </c>
      <c r="C1846" s="1">
        <v>0</v>
      </c>
      <c r="D1846" s="2">
        <v>0</v>
      </c>
      <c r="E1846" s="2">
        <v>0</v>
      </c>
      <c r="F1846" s="2">
        <v>0</v>
      </c>
      <c r="G1846" s="3">
        <v>0</v>
      </c>
      <c r="H1846" s="3">
        <v>0</v>
      </c>
      <c r="J1846" s="14">
        <v>0</v>
      </c>
      <c r="K1846" s="14">
        <v>0</v>
      </c>
      <c r="N1846" s="14">
        <v>0</v>
      </c>
      <c r="O1846" s="14">
        <v>0</v>
      </c>
      <c r="Q1846" s="12">
        <v>0</v>
      </c>
      <c r="R1846" s="12">
        <v>0</v>
      </c>
      <c r="T1846" s="12">
        <v>0</v>
      </c>
      <c r="U1846" s="12">
        <v>0</v>
      </c>
      <c r="W1846" s="12">
        <v>0</v>
      </c>
      <c r="X1846" s="12">
        <v>0</v>
      </c>
      <c r="Z1846" s="12">
        <v>0</v>
      </c>
      <c r="AA1846" s="12">
        <v>0</v>
      </c>
      <c r="AC1846" s="12">
        <v>0</v>
      </c>
      <c r="AD1846" s="12">
        <v>0</v>
      </c>
      <c r="AF1846" s="12">
        <v>0</v>
      </c>
      <c r="AG1846" s="12">
        <v>0</v>
      </c>
      <c r="AI1846" s="12">
        <v>0</v>
      </c>
      <c r="AJ1846" s="12">
        <v>0</v>
      </c>
      <c r="AL1846" s="12">
        <v>0</v>
      </c>
      <c r="AM1846" s="12">
        <v>0</v>
      </c>
      <c r="AO1846" s="12">
        <v>0</v>
      </c>
      <c r="AP1846" s="12">
        <v>0</v>
      </c>
      <c r="AR1846" s="12">
        <v>0</v>
      </c>
      <c r="AS1846" s="12">
        <v>0</v>
      </c>
      <c r="AU1846" s="12">
        <v>0</v>
      </c>
      <c r="AV1846" s="12">
        <v>0</v>
      </c>
      <c r="AX1846" s="12">
        <v>0</v>
      </c>
      <c r="AY1846" s="12">
        <v>0</v>
      </c>
    </row>
    <row r="1847" spans="2:51" x14ac:dyDescent="0.25">
      <c r="B1847" s="2">
        <v>0</v>
      </c>
      <c r="C1847" s="1">
        <v>0</v>
      </c>
      <c r="D1847" s="2">
        <v>0</v>
      </c>
      <c r="E1847" s="2">
        <v>0</v>
      </c>
      <c r="F1847" s="2">
        <v>0</v>
      </c>
      <c r="G1847" s="3">
        <v>0</v>
      </c>
      <c r="H1847" s="3">
        <v>0</v>
      </c>
      <c r="J1847" s="14">
        <v>0</v>
      </c>
      <c r="K1847" s="14">
        <v>0</v>
      </c>
      <c r="N1847" s="14">
        <v>0</v>
      </c>
      <c r="O1847" s="14">
        <v>0</v>
      </c>
      <c r="Q1847" s="12">
        <v>0</v>
      </c>
      <c r="R1847" s="12">
        <v>0</v>
      </c>
      <c r="T1847" s="12">
        <v>0</v>
      </c>
      <c r="U1847" s="12">
        <v>0</v>
      </c>
      <c r="W1847" s="12">
        <v>0</v>
      </c>
      <c r="X1847" s="12">
        <v>0</v>
      </c>
      <c r="Z1847" s="12">
        <v>0</v>
      </c>
      <c r="AA1847" s="12">
        <v>0</v>
      </c>
      <c r="AC1847" s="12">
        <v>0</v>
      </c>
      <c r="AD1847" s="12">
        <v>0</v>
      </c>
      <c r="AF1847" s="12">
        <v>0</v>
      </c>
      <c r="AG1847" s="12">
        <v>0</v>
      </c>
      <c r="AI1847" s="12">
        <v>0</v>
      </c>
      <c r="AJ1847" s="12">
        <v>0</v>
      </c>
      <c r="AL1847" s="12">
        <v>0</v>
      </c>
      <c r="AM1847" s="12">
        <v>0</v>
      </c>
      <c r="AO1847" s="12">
        <v>0</v>
      </c>
      <c r="AP1847" s="12">
        <v>0</v>
      </c>
      <c r="AR1847" s="12">
        <v>0</v>
      </c>
      <c r="AS1847" s="12">
        <v>0</v>
      </c>
      <c r="AU1847" s="12">
        <v>0</v>
      </c>
      <c r="AV1847" s="12">
        <v>0</v>
      </c>
      <c r="AX1847" s="12">
        <v>0</v>
      </c>
      <c r="AY1847" s="12">
        <v>0</v>
      </c>
    </row>
    <row r="1848" spans="2:51" x14ac:dyDescent="0.25">
      <c r="B1848" s="2">
        <v>0</v>
      </c>
      <c r="C1848" s="1">
        <v>0</v>
      </c>
      <c r="D1848" s="2">
        <v>0</v>
      </c>
      <c r="E1848" s="2">
        <v>0</v>
      </c>
      <c r="F1848" s="2">
        <v>0</v>
      </c>
      <c r="G1848" s="3">
        <v>0</v>
      </c>
      <c r="H1848" s="3">
        <v>0</v>
      </c>
      <c r="J1848" s="14">
        <v>0</v>
      </c>
      <c r="K1848" s="14">
        <v>0</v>
      </c>
      <c r="N1848" s="14">
        <v>0</v>
      </c>
      <c r="O1848" s="14">
        <v>0</v>
      </c>
      <c r="Q1848" s="12">
        <v>0</v>
      </c>
      <c r="R1848" s="12">
        <v>0</v>
      </c>
      <c r="T1848" s="12">
        <v>0</v>
      </c>
      <c r="U1848" s="12">
        <v>0</v>
      </c>
      <c r="W1848" s="12">
        <v>0</v>
      </c>
      <c r="X1848" s="12">
        <v>0</v>
      </c>
      <c r="Z1848" s="12">
        <v>0</v>
      </c>
      <c r="AA1848" s="12">
        <v>0</v>
      </c>
      <c r="AC1848" s="12">
        <v>0</v>
      </c>
      <c r="AD1848" s="12">
        <v>0</v>
      </c>
      <c r="AF1848" s="12">
        <v>0</v>
      </c>
      <c r="AG1848" s="12">
        <v>0</v>
      </c>
      <c r="AI1848" s="12">
        <v>0</v>
      </c>
      <c r="AJ1848" s="12">
        <v>0</v>
      </c>
      <c r="AL1848" s="12">
        <v>0</v>
      </c>
      <c r="AM1848" s="12">
        <v>0</v>
      </c>
      <c r="AO1848" s="12">
        <v>0</v>
      </c>
      <c r="AP1848" s="12">
        <v>0</v>
      </c>
      <c r="AR1848" s="12">
        <v>0</v>
      </c>
      <c r="AS1848" s="12">
        <v>0</v>
      </c>
      <c r="AU1848" s="12">
        <v>0</v>
      </c>
      <c r="AV1848" s="12">
        <v>0</v>
      </c>
      <c r="AX1848" s="12">
        <v>0</v>
      </c>
      <c r="AY1848" s="12">
        <v>0</v>
      </c>
    </row>
    <row r="1849" spans="2:51" x14ac:dyDescent="0.25">
      <c r="B1849" s="2">
        <v>0</v>
      </c>
      <c r="C1849" s="1">
        <v>0</v>
      </c>
      <c r="D1849" s="2">
        <v>0</v>
      </c>
      <c r="E1849" s="2">
        <v>0</v>
      </c>
      <c r="F1849" s="2">
        <v>0</v>
      </c>
      <c r="G1849" s="3">
        <v>0</v>
      </c>
      <c r="H1849" s="3">
        <v>0</v>
      </c>
      <c r="J1849" s="14">
        <v>0</v>
      </c>
      <c r="K1849" s="14">
        <v>0</v>
      </c>
      <c r="N1849" s="14">
        <v>0</v>
      </c>
      <c r="O1849" s="14">
        <v>0</v>
      </c>
      <c r="Q1849" s="12">
        <v>0</v>
      </c>
      <c r="R1849" s="12">
        <v>0</v>
      </c>
      <c r="T1849" s="12">
        <v>0</v>
      </c>
      <c r="U1849" s="12">
        <v>0</v>
      </c>
      <c r="W1849" s="12">
        <v>0</v>
      </c>
      <c r="X1849" s="12">
        <v>0</v>
      </c>
      <c r="Z1849" s="12">
        <v>0</v>
      </c>
      <c r="AA1849" s="12">
        <v>0</v>
      </c>
      <c r="AC1849" s="12">
        <v>0</v>
      </c>
      <c r="AD1849" s="12">
        <v>0</v>
      </c>
      <c r="AF1849" s="12">
        <v>0</v>
      </c>
      <c r="AG1849" s="12">
        <v>0</v>
      </c>
      <c r="AI1849" s="12">
        <v>0</v>
      </c>
      <c r="AJ1849" s="12">
        <v>0</v>
      </c>
      <c r="AL1849" s="12">
        <v>0</v>
      </c>
      <c r="AM1849" s="12">
        <v>0</v>
      </c>
      <c r="AO1849" s="12">
        <v>0</v>
      </c>
      <c r="AP1849" s="12">
        <v>0</v>
      </c>
      <c r="AR1849" s="12">
        <v>0</v>
      </c>
      <c r="AS1849" s="12">
        <v>0</v>
      </c>
      <c r="AU1849" s="12">
        <v>0</v>
      </c>
      <c r="AV1849" s="12">
        <v>0</v>
      </c>
      <c r="AX1849" s="12">
        <v>0</v>
      </c>
      <c r="AY1849" s="12">
        <v>0</v>
      </c>
    </row>
    <row r="1850" spans="2:51" x14ac:dyDescent="0.25">
      <c r="B1850" s="2">
        <v>0</v>
      </c>
      <c r="C1850" s="1">
        <v>0</v>
      </c>
      <c r="D1850" s="2">
        <v>0</v>
      </c>
      <c r="E1850" s="2">
        <v>0</v>
      </c>
      <c r="F1850" s="2">
        <v>0</v>
      </c>
      <c r="G1850" s="3">
        <v>0</v>
      </c>
      <c r="H1850" s="3">
        <v>0</v>
      </c>
      <c r="J1850" s="14">
        <v>0</v>
      </c>
      <c r="K1850" s="14">
        <v>0</v>
      </c>
      <c r="N1850" s="14">
        <v>0</v>
      </c>
      <c r="O1850" s="14">
        <v>0</v>
      </c>
      <c r="Q1850" s="12">
        <v>0</v>
      </c>
      <c r="R1850" s="12">
        <v>0</v>
      </c>
      <c r="T1850" s="12">
        <v>0</v>
      </c>
      <c r="U1850" s="12">
        <v>0</v>
      </c>
      <c r="W1850" s="12">
        <v>0</v>
      </c>
      <c r="X1850" s="12">
        <v>0</v>
      </c>
      <c r="Z1850" s="12">
        <v>0</v>
      </c>
      <c r="AA1850" s="12">
        <v>0</v>
      </c>
      <c r="AC1850" s="12">
        <v>0</v>
      </c>
      <c r="AD1850" s="12">
        <v>0</v>
      </c>
      <c r="AF1850" s="12">
        <v>0</v>
      </c>
      <c r="AG1850" s="12">
        <v>0</v>
      </c>
      <c r="AI1850" s="12">
        <v>0</v>
      </c>
      <c r="AJ1850" s="12">
        <v>0</v>
      </c>
      <c r="AL1850" s="12">
        <v>0</v>
      </c>
      <c r="AM1850" s="12">
        <v>0</v>
      </c>
      <c r="AO1850" s="12">
        <v>0</v>
      </c>
      <c r="AP1850" s="12">
        <v>0</v>
      </c>
      <c r="AR1850" s="12">
        <v>0</v>
      </c>
      <c r="AS1850" s="12">
        <v>0</v>
      </c>
      <c r="AU1850" s="12">
        <v>0</v>
      </c>
      <c r="AV1850" s="12">
        <v>0</v>
      </c>
      <c r="AX1850" s="12">
        <v>0</v>
      </c>
      <c r="AY1850" s="12">
        <v>0</v>
      </c>
    </row>
    <row r="1851" spans="2:51" x14ac:dyDescent="0.25">
      <c r="B1851" s="2">
        <v>0</v>
      </c>
      <c r="C1851" s="1">
        <v>0</v>
      </c>
      <c r="D1851" s="2">
        <v>0</v>
      </c>
      <c r="E1851" s="2">
        <v>0</v>
      </c>
      <c r="F1851" s="2">
        <v>0</v>
      </c>
      <c r="G1851" s="3">
        <v>0</v>
      </c>
      <c r="H1851" s="3">
        <v>0</v>
      </c>
      <c r="J1851" s="14">
        <v>0</v>
      </c>
      <c r="K1851" s="14">
        <v>0</v>
      </c>
      <c r="N1851" s="14">
        <v>0</v>
      </c>
      <c r="O1851" s="14">
        <v>0</v>
      </c>
      <c r="Q1851" s="12">
        <v>0</v>
      </c>
      <c r="R1851" s="12">
        <v>0</v>
      </c>
      <c r="T1851" s="12">
        <v>0</v>
      </c>
      <c r="U1851" s="12">
        <v>0</v>
      </c>
      <c r="W1851" s="12">
        <v>0</v>
      </c>
      <c r="X1851" s="12">
        <v>0</v>
      </c>
      <c r="Z1851" s="12">
        <v>0</v>
      </c>
      <c r="AA1851" s="12">
        <v>0</v>
      </c>
      <c r="AC1851" s="12">
        <v>0</v>
      </c>
      <c r="AD1851" s="12">
        <v>0</v>
      </c>
      <c r="AF1851" s="12">
        <v>0</v>
      </c>
      <c r="AG1851" s="12">
        <v>0</v>
      </c>
      <c r="AI1851" s="12">
        <v>0</v>
      </c>
      <c r="AJ1851" s="12">
        <v>0</v>
      </c>
      <c r="AL1851" s="12">
        <v>0</v>
      </c>
      <c r="AM1851" s="12">
        <v>0</v>
      </c>
      <c r="AO1851" s="12">
        <v>0</v>
      </c>
      <c r="AP1851" s="12">
        <v>0</v>
      </c>
      <c r="AR1851" s="12">
        <v>0</v>
      </c>
      <c r="AS1851" s="12">
        <v>0</v>
      </c>
      <c r="AU1851" s="12">
        <v>0</v>
      </c>
      <c r="AV1851" s="12">
        <v>0</v>
      </c>
      <c r="AX1851" s="12">
        <v>0</v>
      </c>
      <c r="AY1851" s="12">
        <v>0</v>
      </c>
    </row>
    <row r="1852" spans="2:51" x14ac:dyDescent="0.25">
      <c r="B1852" s="2">
        <v>0</v>
      </c>
      <c r="C1852" s="1">
        <v>0</v>
      </c>
      <c r="D1852" s="2">
        <v>0</v>
      </c>
      <c r="E1852" s="2">
        <v>0</v>
      </c>
      <c r="F1852" s="2">
        <v>0</v>
      </c>
      <c r="G1852" s="3">
        <v>0</v>
      </c>
      <c r="H1852" s="3">
        <v>0</v>
      </c>
      <c r="J1852" s="14">
        <v>0</v>
      </c>
      <c r="K1852" s="14">
        <v>0</v>
      </c>
      <c r="N1852" s="14">
        <v>0</v>
      </c>
      <c r="O1852" s="14">
        <v>0</v>
      </c>
      <c r="Q1852" s="12">
        <v>0</v>
      </c>
      <c r="R1852" s="12">
        <v>0</v>
      </c>
      <c r="T1852" s="12">
        <v>0</v>
      </c>
      <c r="U1852" s="12">
        <v>0</v>
      </c>
      <c r="W1852" s="12">
        <v>0</v>
      </c>
      <c r="X1852" s="12">
        <v>0</v>
      </c>
      <c r="Z1852" s="12">
        <v>0</v>
      </c>
      <c r="AA1852" s="12">
        <v>0</v>
      </c>
      <c r="AC1852" s="12">
        <v>0</v>
      </c>
      <c r="AD1852" s="12">
        <v>0</v>
      </c>
      <c r="AF1852" s="12">
        <v>0</v>
      </c>
      <c r="AG1852" s="12">
        <v>0</v>
      </c>
      <c r="AI1852" s="12">
        <v>0</v>
      </c>
      <c r="AJ1852" s="12">
        <v>0</v>
      </c>
      <c r="AL1852" s="12">
        <v>0</v>
      </c>
      <c r="AM1852" s="12">
        <v>0</v>
      </c>
      <c r="AO1852" s="12">
        <v>0</v>
      </c>
      <c r="AP1852" s="12">
        <v>0</v>
      </c>
      <c r="AR1852" s="12">
        <v>0</v>
      </c>
      <c r="AS1852" s="12">
        <v>0</v>
      </c>
      <c r="AU1852" s="12">
        <v>0</v>
      </c>
      <c r="AV1852" s="12">
        <v>0</v>
      </c>
      <c r="AX1852" s="12">
        <v>0</v>
      </c>
      <c r="AY1852" s="12">
        <v>0</v>
      </c>
    </row>
    <row r="1853" spans="2:51" x14ac:dyDescent="0.25">
      <c r="B1853" s="2">
        <v>0</v>
      </c>
      <c r="C1853" s="1">
        <v>0</v>
      </c>
      <c r="D1853" s="2">
        <v>0</v>
      </c>
      <c r="E1853" s="2">
        <v>0</v>
      </c>
      <c r="F1853" s="2">
        <v>0</v>
      </c>
      <c r="G1853" s="3">
        <v>0</v>
      </c>
      <c r="H1853" s="3">
        <v>0</v>
      </c>
      <c r="J1853" s="14">
        <v>0</v>
      </c>
      <c r="K1853" s="14">
        <v>0</v>
      </c>
      <c r="N1853" s="14">
        <v>0</v>
      </c>
      <c r="O1853" s="14">
        <v>0</v>
      </c>
      <c r="Q1853" s="12">
        <v>0</v>
      </c>
      <c r="R1853" s="12">
        <v>0</v>
      </c>
      <c r="T1853" s="12">
        <v>0</v>
      </c>
      <c r="U1853" s="12">
        <v>0</v>
      </c>
      <c r="W1853" s="12">
        <v>0</v>
      </c>
      <c r="X1853" s="12">
        <v>0</v>
      </c>
      <c r="Z1853" s="12">
        <v>0</v>
      </c>
      <c r="AA1853" s="12">
        <v>0</v>
      </c>
      <c r="AC1853" s="12">
        <v>0</v>
      </c>
      <c r="AD1853" s="12">
        <v>0</v>
      </c>
      <c r="AF1853" s="12">
        <v>0</v>
      </c>
      <c r="AG1853" s="12">
        <v>0</v>
      </c>
      <c r="AI1853" s="12">
        <v>0</v>
      </c>
      <c r="AJ1853" s="12">
        <v>0</v>
      </c>
      <c r="AL1853" s="12">
        <v>0</v>
      </c>
      <c r="AM1853" s="12">
        <v>0</v>
      </c>
      <c r="AO1853" s="12">
        <v>0</v>
      </c>
      <c r="AP1853" s="12">
        <v>0</v>
      </c>
      <c r="AR1853" s="12">
        <v>0</v>
      </c>
      <c r="AS1853" s="12">
        <v>0</v>
      </c>
      <c r="AU1853" s="12">
        <v>0</v>
      </c>
      <c r="AV1853" s="12">
        <v>0</v>
      </c>
      <c r="AX1853" s="12">
        <v>0</v>
      </c>
      <c r="AY1853" s="12">
        <v>0</v>
      </c>
    </row>
    <row r="1854" spans="2:51" x14ac:dyDescent="0.25">
      <c r="B1854" s="2">
        <v>0</v>
      </c>
      <c r="C1854" s="1">
        <v>0</v>
      </c>
      <c r="D1854" s="2">
        <v>0</v>
      </c>
      <c r="E1854" s="2">
        <v>0</v>
      </c>
      <c r="F1854" s="2">
        <v>0</v>
      </c>
      <c r="G1854" s="3">
        <v>0</v>
      </c>
      <c r="H1854" s="3">
        <v>0</v>
      </c>
      <c r="J1854" s="14">
        <v>0</v>
      </c>
      <c r="K1854" s="14">
        <v>0</v>
      </c>
      <c r="N1854" s="14">
        <v>0</v>
      </c>
      <c r="O1854" s="14">
        <v>0</v>
      </c>
      <c r="Q1854" s="12">
        <v>0</v>
      </c>
      <c r="R1854" s="12">
        <v>0</v>
      </c>
      <c r="T1854" s="12">
        <v>0</v>
      </c>
      <c r="U1854" s="12">
        <v>0</v>
      </c>
      <c r="W1854" s="12">
        <v>0</v>
      </c>
      <c r="X1854" s="12">
        <v>0</v>
      </c>
      <c r="Z1854" s="12">
        <v>0</v>
      </c>
      <c r="AA1854" s="12">
        <v>0</v>
      </c>
      <c r="AC1854" s="12">
        <v>0</v>
      </c>
      <c r="AD1854" s="12">
        <v>0</v>
      </c>
      <c r="AF1854" s="12">
        <v>0</v>
      </c>
      <c r="AG1854" s="12">
        <v>0</v>
      </c>
      <c r="AI1854" s="12">
        <v>0</v>
      </c>
      <c r="AJ1854" s="12">
        <v>0</v>
      </c>
      <c r="AL1854" s="12">
        <v>0</v>
      </c>
      <c r="AM1854" s="12">
        <v>0</v>
      </c>
      <c r="AO1854" s="12">
        <v>0</v>
      </c>
      <c r="AP1854" s="12">
        <v>0</v>
      </c>
      <c r="AR1854" s="12">
        <v>0</v>
      </c>
      <c r="AS1854" s="12">
        <v>0</v>
      </c>
      <c r="AU1854" s="12">
        <v>0</v>
      </c>
      <c r="AV1854" s="12">
        <v>0</v>
      </c>
      <c r="AX1854" s="12">
        <v>0</v>
      </c>
      <c r="AY1854" s="12">
        <v>0</v>
      </c>
    </row>
    <row r="1855" spans="2:51" x14ac:dyDescent="0.25">
      <c r="B1855" s="2">
        <v>0</v>
      </c>
      <c r="C1855" s="1">
        <v>0</v>
      </c>
      <c r="D1855" s="2">
        <v>0</v>
      </c>
      <c r="E1855" s="2">
        <v>0</v>
      </c>
      <c r="F1855" s="2">
        <v>0</v>
      </c>
      <c r="G1855" s="3">
        <v>0</v>
      </c>
      <c r="H1855" s="3">
        <v>0</v>
      </c>
      <c r="J1855" s="14">
        <v>0</v>
      </c>
      <c r="K1855" s="14">
        <v>0</v>
      </c>
      <c r="N1855" s="14">
        <v>0</v>
      </c>
      <c r="O1855" s="14">
        <v>0</v>
      </c>
      <c r="Q1855" s="12">
        <v>0</v>
      </c>
      <c r="R1855" s="12">
        <v>0</v>
      </c>
      <c r="T1855" s="12">
        <v>0</v>
      </c>
      <c r="U1855" s="12">
        <v>0</v>
      </c>
      <c r="W1855" s="12">
        <v>0</v>
      </c>
      <c r="X1855" s="12">
        <v>0</v>
      </c>
      <c r="Z1855" s="12">
        <v>0</v>
      </c>
      <c r="AA1855" s="12">
        <v>0</v>
      </c>
      <c r="AC1855" s="12">
        <v>0</v>
      </c>
      <c r="AD1855" s="12">
        <v>0</v>
      </c>
      <c r="AF1855" s="12">
        <v>0</v>
      </c>
      <c r="AG1855" s="12">
        <v>0</v>
      </c>
      <c r="AI1855" s="12">
        <v>0</v>
      </c>
      <c r="AJ1855" s="12">
        <v>0</v>
      </c>
      <c r="AL1855" s="12">
        <v>0</v>
      </c>
      <c r="AM1855" s="12">
        <v>0</v>
      </c>
      <c r="AO1855" s="12">
        <v>0</v>
      </c>
      <c r="AP1855" s="12">
        <v>0</v>
      </c>
      <c r="AR1855" s="12">
        <v>0</v>
      </c>
      <c r="AS1855" s="12">
        <v>0</v>
      </c>
      <c r="AU1855" s="12">
        <v>0</v>
      </c>
      <c r="AV1855" s="12">
        <v>0</v>
      </c>
      <c r="AX1855" s="12">
        <v>0</v>
      </c>
      <c r="AY1855" s="12">
        <v>0</v>
      </c>
    </row>
    <row r="1856" spans="2:51" x14ac:dyDescent="0.25">
      <c r="B1856" s="2">
        <v>0</v>
      </c>
      <c r="C1856" s="1">
        <v>0</v>
      </c>
      <c r="D1856" s="2">
        <v>0</v>
      </c>
      <c r="E1856" s="2">
        <v>0</v>
      </c>
      <c r="F1856" s="2">
        <v>0</v>
      </c>
      <c r="G1856" s="3">
        <v>0</v>
      </c>
      <c r="H1856" s="3">
        <v>0</v>
      </c>
      <c r="J1856" s="14">
        <v>0</v>
      </c>
      <c r="K1856" s="14">
        <v>0</v>
      </c>
      <c r="N1856" s="14">
        <v>0</v>
      </c>
      <c r="O1856" s="14">
        <v>0</v>
      </c>
      <c r="Q1856" s="12">
        <v>0</v>
      </c>
      <c r="R1856" s="12">
        <v>0</v>
      </c>
      <c r="T1856" s="12">
        <v>0</v>
      </c>
      <c r="U1856" s="12">
        <v>0</v>
      </c>
      <c r="W1856" s="12">
        <v>0</v>
      </c>
      <c r="X1856" s="12">
        <v>0</v>
      </c>
      <c r="Z1856" s="12">
        <v>0</v>
      </c>
      <c r="AA1856" s="12">
        <v>0</v>
      </c>
      <c r="AC1856" s="12">
        <v>0</v>
      </c>
      <c r="AD1856" s="12">
        <v>0</v>
      </c>
      <c r="AF1856" s="12">
        <v>0</v>
      </c>
      <c r="AG1856" s="12">
        <v>0</v>
      </c>
      <c r="AI1856" s="12">
        <v>0</v>
      </c>
      <c r="AJ1856" s="12">
        <v>0</v>
      </c>
      <c r="AL1856" s="12">
        <v>0</v>
      </c>
      <c r="AM1856" s="12">
        <v>0</v>
      </c>
      <c r="AO1856" s="12">
        <v>0</v>
      </c>
      <c r="AP1856" s="12">
        <v>0</v>
      </c>
      <c r="AR1856" s="12">
        <v>0</v>
      </c>
      <c r="AS1856" s="12">
        <v>0</v>
      </c>
      <c r="AU1856" s="12">
        <v>0</v>
      </c>
      <c r="AV1856" s="12">
        <v>0</v>
      </c>
      <c r="AX1856" s="12">
        <v>0</v>
      </c>
      <c r="AY1856" s="12">
        <v>0</v>
      </c>
    </row>
    <row r="1857" spans="2:51" x14ac:dyDescent="0.25">
      <c r="B1857" s="2">
        <v>0</v>
      </c>
      <c r="C1857" s="1">
        <v>0</v>
      </c>
      <c r="D1857" s="2">
        <v>0</v>
      </c>
      <c r="E1857" s="2">
        <v>0</v>
      </c>
      <c r="F1857" s="2">
        <v>0</v>
      </c>
      <c r="G1857" s="3">
        <v>0</v>
      </c>
      <c r="H1857" s="3">
        <v>0</v>
      </c>
      <c r="J1857" s="14">
        <v>0</v>
      </c>
      <c r="K1857" s="14">
        <v>0</v>
      </c>
      <c r="N1857" s="14">
        <v>0</v>
      </c>
      <c r="O1857" s="14">
        <v>0</v>
      </c>
      <c r="Q1857" s="12">
        <v>0</v>
      </c>
      <c r="R1857" s="12">
        <v>0</v>
      </c>
      <c r="T1857" s="12">
        <v>0</v>
      </c>
      <c r="U1857" s="12">
        <v>0</v>
      </c>
      <c r="W1857" s="12">
        <v>0</v>
      </c>
      <c r="X1857" s="12">
        <v>0</v>
      </c>
      <c r="Z1857" s="12">
        <v>0</v>
      </c>
      <c r="AA1857" s="12">
        <v>0</v>
      </c>
      <c r="AC1857" s="12">
        <v>0</v>
      </c>
      <c r="AD1857" s="12">
        <v>0</v>
      </c>
      <c r="AF1857" s="12">
        <v>0</v>
      </c>
      <c r="AG1857" s="12">
        <v>0</v>
      </c>
      <c r="AI1857" s="12">
        <v>0</v>
      </c>
      <c r="AJ1857" s="12">
        <v>0</v>
      </c>
      <c r="AL1857" s="12">
        <v>0</v>
      </c>
      <c r="AM1857" s="12">
        <v>0</v>
      </c>
      <c r="AO1857" s="12">
        <v>0</v>
      </c>
      <c r="AP1857" s="12">
        <v>0</v>
      </c>
      <c r="AR1857" s="12">
        <v>0</v>
      </c>
      <c r="AS1857" s="12">
        <v>0</v>
      </c>
      <c r="AU1857" s="12">
        <v>0</v>
      </c>
      <c r="AV1857" s="12">
        <v>0</v>
      </c>
      <c r="AX1857" s="12">
        <v>0</v>
      </c>
      <c r="AY1857" s="12">
        <v>0</v>
      </c>
    </row>
    <row r="1858" spans="2:51" x14ac:dyDescent="0.25">
      <c r="B1858" s="2">
        <v>0</v>
      </c>
      <c r="C1858" s="1">
        <v>0</v>
      </c>
      <c r="D1858" s="2">
        <v>0</v>
      </c>
      <c r="E1858" s="2">
        <v>0</v>
      </c>
      <c r="F1858" s="2">
        <v>0</v>
      </c>
      <c r="G1858" s="3">
        <v>0</v>
      </c>
      <c r="H1858" s="3">
        <v>0</v>
      </c>
      <c r="J1858" s="14">
        <v>0</v>
      </c>
      <c r="K1858" s="14">
        <v>0</v>
      </c>
      <c r="N1858" s="14">
        <v>0</v>
      </c>
      <c r="O1858" s="14">
        <v>0</v>
      </c>
      <c r="Q1858" s="12">
        <v>0</v>
      </c>
      <c r="R1858" s="12">
        <v>0</v>
      </c>
      <c r="T1858" s="12">
        <v>0</v>
      </c>
      <c r="U1858" s="12">
        <v>0</v>
      </c>
      <c r="W1858" s="12">
        <v>0</v>
      </c>
      <c r="X1858" s="12">
        <v>0</v>
      </c>
      <c r="Z1858" s="12">
        <v>0</v>
      </c>
      <c r="AA1858" s="12">
        <v>0</v>
      </c>
      <c r="AC1858" s="12">
        <v>0</v>
      </c>
      <c r="AD1858" s="12">
        <v>0</v>
      </c>
      <c r="AF1858" s="12">
        <v>0</v>
      </c>
      <c r="AG1858" s="12">
        <v>0</v>
      </c>
      <c r="AI1858" s="12">
        <v>0</v>
      </c>
      <c r="AJ1858" s="12">
        <v>0</v>
      </c>
      <c r="AL1858" s="12">
        <v>0</v>
      </c>
      <c r="AM1858" s="12">
        <v>0</v>
      </c>
      <c r="AO1858" s="12">
        <v>0</v>
      </c>
      <c r="AP1858" s="12">
        <v>0</v>
      </c>
      <c r="AR1858" s="12">
        <v>0</v>
      </c>
      <c r="AS1858" s="12">
        <v>0</v>
      </c>
      <c r="AU1858" s="12">
        <v>0</v>
      </c>
      <c r="AV1858" s="12">
        <v>0</v>
      </c>
      <c r="AX1858" s="12">
        <v>0</v>
      </c>
      <c r="AY1858" s="12">
        <v>0</v>
      </c>
    </row>
    <row r="1859" spans="2:51" x14ac:dyDescent="0.25">
      <c r="B1859" s="2">
        <v>0</v>
      </c>
      <c r="C1859" s="1">
        <v>0</v>
      </c>
      <c r="D1859" s="2">
        <v>0</v>
      </c>
      <c r="E1859" s="2">
        <v>0</v>
      </c>
      <c r="F1859" s="2">
        <v>0</v>
      </c>
      <c r="G1859" s="3">
        <v>0</v>
      </c>
      <c r="H1859" s="3">
        <v>0</v>
      </c>
      <c r="J1859" s="14">
        <v>0</v>
      </c>
      <c r="K1859" s="14">
        <v>0</v>
      </c>
      <c r="N1859" s="14">
        <v>0</v>
      </c>
      <c r="O1859" s="14">
        <v>0</v>
      </c>
      <c r="Q1859" s="12">
        <v>0</v>
      </c>
      <c r="R1859" s="12">
        <v>0</v>
      </c>
      <c r="T1859" s="12">
        <v>0</v>
      </c>
      <c r="U1859" s="12">
        <v>0</v>
      </c>
      <c r="W1859" s="12">
        <v>0</v>
      </c>
      <c r="X1859" s="12">
        <v>0</v>
      </c>
      <c r="Z1859" s="12">
        <v>0</v>
      </c>
      <c r="AA1859" s="12">
        <v>0</v>
      </c>
      <c r="AC1859" s="12">
        <v>0</v>
      </c>
      <c r="AD1859" s="12">
        <v>0</v>
      </c>
      <c r="AF1859" s="12">
        <v>0</v>
      </c>
      <c r="AG1859" s="12">
        <v>0</v>
      </c>
      <c r="AI1859" s="12">
        <v>0</v>
      </c>
      <c r="AJ1859" s="12">
        <v>0</v>
      </c>
      <c r="AL1859" s="12">
        <v>0</v>
      </c>
      <c r="AM1859" s="12">
        <v>0</v>
      </c>
      <c r="AO1859" s="12">
        <v>0</v>
      </c>
      <c r="AP1859" s="12">
        <v>0</v>
      </c>
      <c r="AR1859" s="12">
        <v>0</v>
      </c>
      <c r="AS1859" s="12">
        <v>0</v>
      </c>
      <c r="AU1859" s="12">
        <v>0</v>
      </c>
      <c r="AV1859" s="12">
        <v>0</v>
      </c>
      <c r="AX1859" s="12">
        <v>0</v>
      </c>
      <c r="AY1859" s="12">
        <v>0</v>
      </c>
    </row>
    <row r="1860" spans="2:51" x14ac:dyDescent="0.25">
      <c r="B1860" s="2">
        <v>0</v>
      </c>
      <c r="C1860" s="1">
        <v>0</v>
      </c>
      <c r="D1860" s="2">
        <v>0</v>
      </c>
      <c r="E1860" s="2">
        <v>0</v>
      </c>
      <c r="F1860" s="2">
        <v>0</v>
      </c>
      <c r="G1860" s="3">
        <v>0</v>
      </c>
      <c r="H1860" s="3">
        <v>0</v>
      </c>
      <c r="J1860" s="14">
        <v>0</v>
      </c>
      <c r="K1860" s="14">
        <v>0</v>
      </c>
      <c r="N1860" s="14">
        <v>0</v>
      </c>
      <c r="O1860" s="14">
        <v>0</v>
      </c>
      <c r="Q1860" s="12">
        <v>0</v>
      </c>
      <c r="R1860" s="12">
        <v>0</v>
      </c>
      <c r="T1860" s="12">
        <v>0</v>
      </c>
      <c r="U1860" s="12">
        <v>0</v>
      </c>
      <c r="W1860" s="12">
        <v>0</v>
      </c>
      <c r="X1860" s="12">
        <v>0</v>
      </c>
      <c r="Z1860" s="12">
        <v>0</v>
      </c>
      <c r="AA1860" s="12">
        <v>0</v>
      </c>
      <c r="AC1860" s="12">
        <v>0</v>
      </c>
      <c r="AD1860" s="12">
        <v>0</v>
      </c>
      <c r="AF1860" s="12">
        <v>0</v>
      </c>
      <c r="AG1860" s="12">
        <v>0</v>
      </c>
      <c r="AI1860" s="12">
        <v>0</v>
      </c>
      <c r="AJ1860" s="12">
        <v>0</v>
      </c>
      <c r="AL1860" s="12">
        <v>0</v>
      </c>
      <c r="AM1860" s="12">
        <v>0</v>
      </c>
      <c r="AO1860" s="12">
        <v>0</v>
      </c>
      <c r="AP1860" s="12">
        <v>0</v>
      </c>
      <c r="AR1860" s="12">
        <v>0</v>
      </c>
      <c r="AS1860" s="12">
        <v>0</v>
      </c>
      <c r="AU1860" s="12">
        <v>0</v>
      </c>
      <c r="AV1860" s="12">
        <v>0</v>
      </c>
      <c r="AX1860" s="12">
        <v>0</v>
      </c>
      <c r="AY1860" s="12">
        <v>0</v>
      </c>
    </row>
    <row r="1861" spans="2:51" x14ac:dyDescent="0.25">
      <c r="B1861" s="2">
        <v>0</v>
      </c>
      <c r="C1861" s="1">
        <v>0</v>
      </c>
      <c r="D1861" s="2">
        <v>0</v>
      </c>
      <c r="E1861" s="2">
        <v>0</v>
      </c>
      <c r="F1861" s="2">
        <v>0</v>
      </c>
      <c r="G1861" s="3">
        <v>0</v>
      </c>
      <c r="H1861" s="3">
        <v>0</v>
      </c>
      <c r="J1861" s="14">
        <v>0</v>
      </c>
      <c r="K1861" s="14">
        <v>0</v>
      </c>
      <c r="N1861" s="14">
        <v>0</v>
      </c>
      <c r="O1861" s="14">
        <v>0</v>
      </c>
      <c r="Q1861" s="12">
        <v>0</v>
      </c>
      <c r="R1861" s="12">
        <v>0</v>
      </c>
      <c r="T1861" s="12">
        <v>0</v>
      </c>
      <c r="U1861" s="12">
        <v>0</v>
      </c>
      <c r="W1861" s="12">
        <v>0</v>
      </c>
      <c r="X1861" s="12">
        <v>0</v>
      </c>
      <c r="Z1861" s="12">
        <v>0</v>
      </c>
      <c r="AA1861" s="12">
        <v>0</v>
      </c>
      <c r="AC1861" s="12">
        <v>0</v>
      </c>
      <c r="AD1861" s="12">
        <v>0</v>
      </c>
      <c r="AF1861" s="12">
        <v>0</v>
      </c>
      <c r="AG1861" s="12">
        <v>0</v>
      </c>
      <c r="AI1861" s="12">
        <v>0</v>
      </c>
      <c r="AJ1861" s="12">
        <v>0</v>
      </c>
      <c r="AL1861" s="12">
        <v>0</v>
      </c>
      <c r="AM1861" s="12">
        <v>0</v>
      </c>
      <c r="AO1861" s="12">
        <v>0</v>
      </c>
      <c r="AP1861" s="12">
        <v>0</v>
      </c>
      <c r="AR1861" s="12">
        <v>0</v>
      </c>
      <c r="AS1861" s="12">
        <v>0</v>
      </c>
      <c r="AU1861" s="12">
        <v>0</v>
      </c>
      <c r="AV1861" s="12">
        <v>0</v>
      </c>
      <c r="AX1861" s="12">
        <v>0</v>
      </c>
      <c r="AY1861" s="12">
        <v>0</v>
      </c>
    </row>
    <row r="1862" spans="2:51" x14ac:dyDescent="0.25">
      <c r="B1862" s="2">
        <v>0</v>
      </c>
      <c r="C1862" s="1">
        <v>0</v>
      </c>
      <c r="D1862" s="2">
        <v>0</v>
      </c>
      <c r="E1862" s="2">
        <v>0</v>
      </c>
      <c r="F1862" s="2">
        <v>0</v>
      </c>
      <c r="G1862" s="3">
        <v>0</v>
      </c>
      <c r="H1862" s="3">
        <v>0</v>
      </c>
      <c r="J1862" s="14">
        <v>0</v>
      </c>
      <c r="K1862" s="14">
        <v>0</v>
      </c>
      <c r="N1862" s="14">
        <v>0</v>
      </c>
      <c r="O1862" s="14">
        <v>0</v>
      </c>
      <c r="Q1862" s="12">
        <v>0</v>
      </c>
      <c r="R1862" s="12">
        <v>0</v>
      </c>
      <c r="T1862" s="12">
        <v>0</v>
      </c>
      <c r="U1862" s="12">
        <v>0</v>
      </c>
      <c r="W1862" s="12">
        <v>0</v>
      </c>
      <c r="X1862" s="12">
        <v>0</v>
      </c>
      <c r="Z1862" s="12">
        <v>0</v>
      </c>
      <c r="AA1862" s="12">
        <v>0</v>
      </c>
      <c r="AC1862" s="12">
        <v>0</v>
      </c>
      <c r="AD1862" s="12">
        <v>0</v>
      </c>
      <c r="AF1862" s="12">
        <v>0</v>
      </c>
      <c r="AG1862" s="12">
        <v>0</v>
      </c>
      <c r="AI1862" s="12">
        <v>0</v>
      </c>
      <c r="AJ1862" s="12">
        <v>0</v>
      </c>
      <c r="AL1862" s="12">
        <v>0</v>
      </c>
      <c r="AM1862" s="12">
        <v>0</v>
      </c>
      <c r="AO1862" s="12">
        <v>0</v>
      </c>
      <c r="AP1862" s="12">
        <v>0</v>
      </c>
      <c r="AR1862" s="12">
        <v>0</v>
      </c>
      <c r="AS1862" s="12">
        <v>0</v>
      </c>
      <c r="AU1862" s="12">
        <v>0</v>
      </c>
      <c r="AV1862" s="12">
        <v>0</v>
      </c>
      <c r="AX1862" s="12">
        <v>0</v>
      </c>
      <c r="AY1862" s="12">
        <v>0</v>
      </c>
    </row>
    <row r="1863" spans="2:51" x14ac:dyDescent="0.25">
      <c r="B1863" s="2">
        <v>0</v>
      </c>
      <c r="C1863" s="1">
        <v>0</v>
      </c>
      <c r="D1863" s="2">
        <v>0</v>
      </c>
      <c r="E1863" s="2">
        <v>0</v>
      </c>
      <c r="F1863" s="2">
        <v>0</v>
      </c>
      <c r="G1863" s="3">
        <v>0</v>
      </c>
      <c r="H1863" s="3">
        <v>0</v>
      </c>
      <c r="J1863" s="14">
        <v>0</v>
      </c>
      <c r="K1863" s="14">
        <v>0</v>
      </c>
      <c r="N1863" s="14">
        <v>0</v>
      </c>
      <c r="O1863" s="14">
        <v>0</v>
      </c>
      <c r="Q1863" s="12">
        <v>0</v>
      </c>
      <c r="R1863" s="12">
        <v>0</v>
      </c>
      <c r="T1863" s="12">
        <v>0</v>
      </c>
      <c r="U1863" s="12">
        <v>0</v>
      </c>
      <c r="W1863" s="12">
        <v>0</v>
      </c>
      <c r="X1863" s="12">
        <v>0</v>
      </c>
      <c r="Z1863" s="12">
        <v>0</v>
      </c>
      <c r="AA1863" s="12">
        <v>0</v>
      </c>
      <c r="AC1863" s="12">
        <v>0</v>
      </c>
      <c r="AD1863" s="12">
        <v>0</v>
      </c>
      <c r="AF1863" s="12">
        <v>0</v>
      </c>
      <c r="AG1863" s="12">
        <v>0</v>
      </c>
      <c r="AI1863" s="12">
        <v>0</v>
      </c>
      <c r="AJ1863" s="12">
        <v>0</v>
      </c>
      <c r="AL1863" s="12">
        <v>0</v>
      </c>
      <c r="AM1863" s="12">
        <v>0</v>
      </c>
      <c r="AO1863" s="12">
        <v>0</v>
      </c>
      <c r="AP1863" s="12">
        <v>0</v>
      </c>
      <c r="AR1863" s="12">
        <v>0</v>
      </c>
      <c r="AS1863" s="12">
        <v>0</v>
      </c>
      <c r="AU1863" s="12">
        <v>0</v>
      </c>
      <c r="AV1863" s="12">
        <v>0</v>
      </c>
      <c r="AX1863" s="12">
        <v>0</v>
      </c>
      <c r="AY1863" s="12">
        <v>0</v>
      </c>
    </row>
    <row r="1864" spans="2:51" x14ac:dyDescent="0.25">
      <c r="B1864" s="2">
        <v>0</v>
      </c>
      <c r="C1864" s="1">
        <v>0</v>
      </c>
      <c r="D1864" s="2">
        <v>0</v>
      </c>
      <c r="E1864" s="2">
        <v>0</v>
      </c>
      <c r="F1864" s="2">
        <v>0</v>
      </c>
      <c r="G1864" s="3">
        <v>0</v>
      </c>
      <c r="H1864" s="3">
        <v>0</v>
      </c>
      <c r="J1864" s="14">
        <v>0</v>
      </c>
      <c r="K1864" s="14">
        <v>0</v>
      </c>
      <c r="N1864" s="14">
        <v>0</v>
      </c>
      <c r="O1864" s="14">
        <v>0</v>
      </c>
      <c r="Q1864" s="12">
        <v>0</v>
      </c>
      <c r="R1864" s="12">
        <v>0</v>
      </c>
      <c r="T1864" s="12">
        <v>0</v>
      </c>
      <c r="U1864" s="12">
        <v>0</v>
      </c>
      <c r="W1864" s="12">
        <v>0</v>
      </c>
      <c r="X1864" s="12">
        <v>0</v>
      </c>
      <c r="Z1864" s="12">
        <v>0</v>
      </c>
      <c r="AA1864" s="12">
        <v>0</v>
      </c>
      <c r="AC1864" s="12">
        <v>0</v>
      </c>
      <c r="AD1864" s="12">
        <v>0</v>
      </c>
      <c r="AF1864" s="12">
        <v>0</v>
      </c>
      <c r="AG1864" s="12">
        <v>0</v>
      </c>
      <c r="AI1864" s="12">
        <v>0</v>
      </c>
      <c r="AJ1864" s="12">
        <v>0</v>
      </c>
      <c r="AL1864" s="12">
        <v>0</v>
      </c>
      <c r="AM1864" s="12">
        <v>0</v>
      </c>
      <c r="AO1864" s="12">
        <v>0</v>
      </c>
      <c r="AP1864" s="12">
        <v>0</v>
      </c>
      <c r="AR1864" s="12">
        <v>0</v>
      </c>
      <c r="AS1864" s="12">
        <v>0</v>
      </c>
      <c r="AU1864" s="12">
        <v>0</v>
      </c>
      <c r="AV1864" s="12">
        <v>0</v>
      </c>
      <c r="AX1864" s="12">
        <v>0</v>
      </c>
      <c r="AY1864" s="12">
        <v>0</v>
      </c>
    </row>
    <row r="1865" spans="2:51" x14ac:dyDescent="0.25">
      <c r="B1865" s="2">
        <v>0</v>
      </c>
      <c r="C1865" s="1">
        <v>0</v>
      </c>
      <c r="D1865" s="2">
        <v>0</v>
      </c>
      <c r="E1865" s="2">
        <v>0</v>
      </c>
      <c r="F1865" s="2">
        <v>0</v>
      </c>
      <c r="G1865" s="3">
        <v>0</v>
      </c>
      <c r="H1865" s="3">
        <v>0</v>
      </c>
      <c r="J1865" s="14">
        <v>0</v>
      </c>
      <c r="K1865" s="14">
        <v>0</v>
      </c>
      <c r="N1865" s="14">
        <v>0</v>
      </c>
      <c r="O1865" s="14">
        <v>0</v>
      </c>
      <c r="Q1865" s="12">
        <v>0</v>
      </c>
      <c r="R1865" s="12">
        <v>0</v>
      </c>
      <c r="T1865" s="12">
        <v>0</v>
      </c>
      <c r="U1865" s="12">
        <v>0</v>
      </c>
      <c r="W1865" s="12">
        <v>0</v>
      </c>
      <c r="X1865" s="12">
        <v>0</v>
      </c>
      <c r="Z1865" s="12">
        <v>0</v>
      </c>
      <c r="AA1865" s="12">
        <v>0</v>
      </c>
      <c r="AC1865" s="12">
        <v>0</v>
      </c>
      <c r="AD1865" s="12">
        <v>0</v>
      </c>
      <c r="AF1865" s="12">
        <v>0</v>
      </c>
      <c r="AG1865" s="12">
        <v>0</v>
      </c>
      <c r="AI1865" s="12">
        <v>0</v>
      </c>
      <c r="AJ1865" s="12">
        <v>0</v>
      </c>
      <c r="AL1865" s="12">
        <v>0</v>
      </c>
      <c r="AM1865" s="12">
        <v>0</v>
      </c>
      <c r="AO1865" s="12">
        <v>0</v>
      </c>
      <c r="AP1865" s="12">
        <v>0</v>
      </c>
      <c r="AR1865" s="12">
        <v>0</v>
      </c>
      <c r="AS1865" s="12">
        <v>0</v>
      </c>
      <c r="AU1865" s="12">
        <v>0</v>
      </c>
      <c r="AV1865" s="12">
        <v>0</v>
      </c>
      <c r="AX1865" s="12">
        <v>0</v>
      </c>
      <c r="AY1865" s="12">
        <v>0</v>
      </c>
    </row>
    <row r="1866" spans="2:51" x14ac:dyDescent="0.25">
      <c r="B1866" s="2">
        <v>0</v>
      </c>
      <c r="C1866" s="1">
        <v>0</v>
      </c>
      <c r="D1866" s="2">
        <v>0</v>
      </c>
      <c r="E1866" s="2">
        <v>0</v>
      </c>
      <c r="F1866" s="2">
        <v>0</v>
      </c>
      <c r="G1866" s="3">
        <v>0</v>
      </c>
      <c r="H1866" s="3">
        <v>0</v>
      </c>
      <c r="J1866" s="14">
        <v>0</v>
      </c>
      <c r="K1866" s="14">
        <v>0</v>
      </c>
      <c r="N1866" s="14">
        <v>0</v>
      </c>
      <c r="O1866" s="14">
        <v>0</v>
      </c>
      <c r="Q1866" s="12">
        <v>0</v>
      </c>
      <c r="R1866" s="12">
        <v>0</v>
      </c>
      <c r="T1866" s="12">
        <v>0</v>
      </c>
      <c r="U1866" s="12">
        <v>0</v>
      </c>
      <c r="W1866" s="12">
        <v>0</v>
      </c>
      <c r="X1866" s="12">
        <v>0</v>
      </c>
      <c r="Z1866" s="12">
        <v>0</v>
      </c>
      <c r="AA1866" s="12">
        <v>0</v>
      </c>
      <c r="AC1866" s="12">
        <v>0</v>
      </c>
      <c r="AD1866" s="12">
        <v>0</v>
      </c>
      <c r="AF1866" s="12">
        <v>0</v>
      </c>
      <c r="AG1866" s="12">
        <v>0</v>
      </c>
      <c r="AI1866" s="12">
        <v>0</v>
      </c>
      <c r="AJ1866" s="12">
        <v>0</v>
      </c>
      <c r="AL1866" s="12">
        <v>0</v>
      </c>
      <c r="AM1866" s="12">
        <v>0</v>
      </c>
      <c r="AO1866" s="12">
        <v>0</v>
      </c>
      <c r="AP1866" s="12">
        <v>0</v>
      </c>
      <c r="AR1866" s="12">
        <v>0</v>
      </c>
      <c r="AS1866" s="12">
        <v>0</v>
      </c>
      <c r="AU1866" s="12">
        <v>0</v>
      </c>
      <c r="AV1866" s="12">
        <v>0</v>
      </c>
      <c r="AX1866" s="12">
        <v>0</v>
      </c>
      <c r="AY1866" s="12">
        <v>0</v>
      </c>
    </row>
    <row r="1867" spans="2:51" x14ac:dyDescent="0.25">
      <c r="B1867" s="2">
        <v>0</v>
      </c>
      <c r="C1867" s="1">
        <v>0</v>
      </c>
      <c r="D1867" s="2">
        <v>0</v>
      </c>
      <c r="E1867" s="2">
        <v>0</v>
      </c>
      <c r="F1867" s="2">
        <v>0</v>
      </c>
      <c r="G1867" s="3">
        <v>0</v>
      </c>
      <c r="H1867" s="3">
        <v>0</v>
      </c>
      <c r="J1867" s="14">
        <v>0</v>
      </c>
      <c r="K1867" s="14">
        <v>0</v>
      </c>
      <c r="N1867" s="14">
        <v>0</v>
      </c>
      <c r="O1867" s="14">
        <v>0</v>
      </c>
      <c r="Q1867" s="12">
        <v>0</v>
      </c>
      <c r="R1867" s="12">
        <v>0</v>
      </c>
      <c r="T1867" s="12">
        <v>0</v>
      </c>
      <c r="U1867" s="12">
        <v>0</v>
      </c>
      <c r="W1867" s="12">
        <v>0</v>
      </c>
      <c r="X1867" s="12">
        <v>0</v>
      </c>
      <c r="Z1867" s="12">
        <v>0</v>
      </c>
      <c r="AA1867" s="12">
        <v>0</v>
      </c>
      <c r="AC1867" s="12">
        <v>0</v>
      </c>
      <c r="AD1867" s="12">
        <v>0</v>
      </c>
      <c r="AF1867" s="12">
        <v>0</v>
      </c>
      <c r="AG1867" s="12">
        <v>0</v>
      </c>
      <c r="AI1867" s="12">
        <v>0</v>
      </c>
      <c r="AJ1867" s="12">
        <v>0</v>
      </c>
      <c r="AL1867" s="12">
        <v>0</v>
      </c>
      <c r="AM1867" s="12">
        <v>0</v>
      </c>
      <c r="AO1867" s="12">
        <v>0</v>
      </c>
      <c r="AP1867" s="12">
        <v>0</v>
      </c>
      <c r="AR1867" s="12">
        <v>0</v>
      </c>
      <c r="AS1867" s="12">
        <v>0</v>
      </c>
      <c r="AU1867" s="12">
        <v>0</v>
      </c>
      <c r="AV1867" s="12">
        <v>0</v>
      </c>
      <c r="AX1867" s="12">
        <v>0</v>
      </c>
      <c r="AY1867" s="12">
        <v>0</v>
      </c>
    </row>
    <row r="1868" spans="2:51" x14ac:dyDescent="0.25">
      <c r="B1868" s="2">
        <v>0</v>
      </c>
      <c r="C1868" s="1">
        <v>0</v>
      </c>
      <c r="D1868" s="2">
        <v>0</v>
      </c>
      <c r="E1868" s="2">
        <v>0</v>
      </c>
      <c r="F1868" s="2">
        <v>0</v>
      </c>
      <c r="G1868" s="3">
        <v>0</v>
      </c>
      <c r="H1868" s="3">
        <v>0</v>
      </c>
      <c r="J1868" s="14">
        <v>0</v>
      </c>
      <c r="K1868" s="14">
        <v>0</v>
      </c>
      <c r="N1868" s="14">
        <v>0</v>
      </c>
      <c r="O1868" s="14">
        <v>0</v>
      </c>
      <c r="Q1868" s="12">
        <v>0</v>
      </c>
      <c r="R1868" s="12">
        <v>0</v>
      </c>
      <c r="T1868" s="12">
        <v>0</v>
      </c>
      <c r="U1868" s="12">
        <v>0</v>
      </c>
      <c r="W1868" s="12">
        <v>0</v>
      </c>
      <c r="X1868" s="12">
        <v>0</v>
      </c>
      <c r="Z1868" s="12">
        <v>0</v>
      </c>
      <c r="AA1868" s="12">
        <v>0</v>
      </c>
      <c r="AC1868" s="12">
        <v>0</v>
      </c>
      <c r="AD1868" s="12">
        <v>0</v>
      </c>
      <c r="AF1868" s="12">
        <v>0</v>
      </c>
      <c r="AG1868" s="12">
        <v>0</v>
      </c>
      <c r="AI1868" s="12">
        <v>0</v>
      </c>
      <c r="AJ1868" s="12">
        <v>0</v>
      </c>
      <c r="AL1868" s="12">
        <v>0</v>
      </c>
      <c r="AM1868" s="12">
        <v>0</v>
      </c>
      <c r="AO1868" s="12">
        <v>0</v>
      </c>
      <c r="AP1868" s="12">
        <v>0</v>
      </c>
      <c r="AR1868" s="12">
        <v>0</v>
      </c>
      <c r="AS1868" s="12">
        <v>0</v>
      </c>
      <c r="AU1868" s="12">
        <v>0</v>
      </c>
      <c r="AV1868" s="12">
        <v>0</v>
      </c>
      <c r="AX1868" s="12">
        <v>0</v>
      </c>
      <c r="AY1868" s="12">
        <v>0</v>
      </c>
    </row>
    <row r="1869" spans="2:51" x14ac:dyDescent="0.25">
      <c r="B1869" s="2">
        <v>0</v>
      </c>
      <c r="C1869" s="1">
        <v>0</v>
      </c>
      <c r="D1869" s="2">
        <v>0</v>
      </c>
      <c r="E1869" s="2">
        <v>0</v>
      </c>
      <c r="F1869" s="2">
        <v>0</v>
      </c>
      <c r="G1869" s="3">
        <v>0</v>
      </c>
      <c r="H1869" s="3">
        <v>0</v>
      </c>
      <c r="J1869" s="14">
        <v>0</v>
      </c>
      <c r="K1869" s="14">
        <v>0</v>
      </c>
      <c r="N1869" s="14">
        <v>0</v>
      </c>
      <c r="O1869" s="14">
        <v>0</v>
      </c>
      <c r="Q1869" s="12">
        <v>0</v>
      </c>
      <c r="R1869" s="12">
        <v>0</v>
      </c>
      <c r="T1869" s="12">
        <v>0</v>
      </c>
      <c r="U1869" s="12">
        <v>0</v>
      </c>
      <c r="W1869" s="12">
        <v>0</v>
      </c>
      <c r="X1869" s="12">
        <v>0</v>
      </c>
      <c r="Z1869" s="12">
        <v>0</v>
      </c>
      <c r="AA1869" s="12">
        <v>0</v>
      </c>
      <c r="AC1869" s="12">
        <v>0</v>
      </c>
      <c r="AD1869" s="12">
        <v>0</v>
      </c>
      <c r="AF1869" s="12">
        <v>0</v>
      </c>
      <c r="AG1869" s="12">
        <v>0</v>
      </c>
      <c r="AI1869" s="12">
        <v>0</v>
      </c>
      <c r="AJ1869" s="12">
        <v>0</v>
      </c>
      <c r="AL1869" s="12">
        <v>0</v>
      </c>
      <c r="AM1869" s="12">
        <v>0</v>
      </c>
      <c r="AO1869" s="12">
        <v>0</v>
      </c>
      <c r="AP1869" s="12">
        <v>0</v>
      </c>
      <c r="AR1869" s="12">
        <v>0</v>
      </c>
      <c r="AS1869" s="12">
        <v>0</v>
      </c>
      <c r="AU1869" s="12">
        <v>0</v>
      </c>
      <c r="AV1869" s="12">
        <v>0</v>
      </c>
      <c r="AX1869" s="12">
        <v>0</v>
      </c>
      <c r="AY1869" s="12">
        <v>0</v>
      </c>
    </row>
    <row r="1870" spans="2:51" x14ac:dyDescent="0.25">
      <c r="B1870" s="2">
        <v>0</v>
      </c>
      <c r="C1870" s="1">
        <v>0</v>
      </c>
      <c r="D1870" s="2">
        <v>0</v>
      </c>
      <c r="E1870" s="2">
        <v>0</v>
      </c>
      <c r="F1870" s="2">
        <v>0</v>
      </c>
      <c r="G1870" s="3">
        <v>0</v>
      </c>
      <c r="H1870" s="3">
        <v>0</v>
      </c>
      <c r="J1870" s="14">
        <v>0</v>
      </c>
      <c r="K1870" s="14">
        <v>0</v>
      </c>
      <c r="N1870" s="14">
        <v>0</v>
      </c>
      <c r="O1870" s="14">
        <v>0</v>
      </c>
      <c r="Q1870" s="12">
        <v>0</v>
      </c>
      <c r="R1870" s="12">
        <v>0</v>
      </c>
      <c r="T1870" s="12">
        <v>0</v>
      </c>
      <c r="U1870" s="12">
        <v>0</v>
      </c>
      <c r="W1870" s="12">
        <v>0</v>
      </c>
      <c r="X1870" s="12">
        <v>0</v>
      </c>
      <c r="Z1870" s="12">
        <v>0</v>
      </c>
      <c r="AA1870" s="12">
        <v>0</v>
      </c>
      <c r="AC1870" s="12">
        <v>0</v>
      </c>
      <c r="AD1870" s="12">
        <v>0</v>
      </c>
      <c r="AF1870" s="12">
        <v>0</v>
      </c>
      <c r="AG1870" s="12">
        <v>0</v>
      </c>
      <c r="AI1870" s="12">
        <v>0</v>
      </c>
      <c r="AJ1870" s="12">
        <v>0</v>
      </c>
      <c r="AL1870" s="12">
        <v>0</v>
      </c>
      <c r="AM1870" s="12">
        <v>0</v>
      </c>
      <c r="AO1870" s="12">
        <v>0</v>
      </c>
      <c r="AP1870" s="12">
        <v>0</v>
      </c>
      <c r="AR1870" s="12">
        <v>0</v>
      </c>
      <c r="AS1870" s="12">
        <v>0</v>
      </c>
      <c r="AU1870" s="12">
        <v>0</v>
      </c>
      <c r="AV1870" s="12">
        <v>0</v>
      </c>
      <c r="AX1870" s="12">
        <v>0</v>
      </c>
      <c r="AY1870" s="12">
        <v>0</v>
      </c>
    </row>
    <row r="1871" spans="2:51" x14ac:dyDescent="0.25">
      <c r="B1871" s="2">
        <v>0</v>
      </c>
      <c r="C1871" s="1">
        <v>0</v>
      </c>
      <c r="D1871" s="2">
        <v>0</v>
      </c>
      <c r="E1871" s="2">
        <v>0</v>
      </c>
      <c r="F1871" s="2">
        <v>0</v>
      </c>
      <c r="G1871" s="3">
        <v>0</v>
      </c>
      <c r="H1871" s="3">
        <v>0</v>
      </c>
      <c r="J1871" s="14">
        <v>0</v>
      </c>
      <c r="K1871" s="14">
        <v>0</v>
      </c>
      <c r="N1871" s="14">
        <v>0</v>
      </c>
      <c r="O1871" s="14">
        <v>0</v>
      </c>
      <c r="Q1871" s="12">
        <v>0</v>
      </c>
      <c r="R1871" s="12">
        <v>0</v>
      </c>
      <c r="T1871" s="12">
        <v>0</v>
      </c>
      <c r="U1871" s="12">
        <v>0</v>
      </c>
      <c r="W1871" s="12">
        <v>0</v>
      </c>
      <c r="X1871" s="12">
        <v>0</v>
      </c>
      <c r="Z1871" s="12">
        <v>0</v>
      </c>
      <c r="AA1871" s="12">
        <v>0</v>
      </c>
      <c r="AC1871" s="12">
        <v>0</v>
      </c>
      <c r="AD1871" s="12">
        <v>0</v>
      </c>
      <c r="AF1871" s="12">
        <v>0</v>
      </c>
      <c r="AG1871" s="12">
        <v>0</v>
      </c>
      <c r="AI1871" s="12">
        <v>0</v>
      </c>
      <c r="AJ1871" s="12">
        <v>0</v>
      </c>
      <c r="AL1871" s="12">
        <v>0</v>
      </c>
      <c r="AM1871" s="12">
        <v>0</v>
      </c>
      <c r="AO1871" s="12">
        <v>0</v>
      </c>
      <c r="AP1871" s="12">
        <v>0</v>
      </c>
      <c r="AR1871" s="12">
        <v>0</v>
      </c>
      <c r="AS1871" s="12">
        <v>0</v>
      </c>
      <c r="AU1871" s="12">
        <v>0</v>
      </c>
      <c r="AV1871" s="12">
        <v>0</v>
      </c>
      <c r="AX1871" s="12">
        <v>0</v>
      </c>
      <c r="AY1871" s="12">
        <v>0</v>
      </c>
    </row>
    <row r="1872" spans="2:51" x14ac:dyDescent="0.25">
      <c r="B1872" s="2">
        <v>0</v>
      </c>
      <c r="C1872" s="1">
        <v>0</v>
      </c>
      <c r="D1872" s="2">
        <v>0</v>
      </c>
      <c r="E1872" s="2">
        <v>0</v>
      </c>
      <c r="F1872" s="2">
        <v>0</v>
      </c>
      <c r="G1872" s="3">
        <v>0</v>
      </c>
      <c r="H1872" s="3">
        <v>0</v>
      </c>
      <c r="J1872" s="14">
        <v>0</v>
      </c>
      <c r="K1872" s="14">
        <v>0</v>
      </c>
      <c r="N1872" s="14">
        <v>0</v>
      </c>
      <c r="O1872" s="14">
        <v>0</v>
      </c>
      <c r="Q1872" s="12">
        <v>0</v>
      </c>
      <c r="R1872" s="12">
        <v>0</v>
      </c>
      <c r="T1872" s="12">
        <v>0</v>
      </c>
      <c r="U1872" s="12">
        <v>0</v>
      </c>
      <c r="W1872" s="12">
        <v>0</v>
      </c>
      <c r="X1872" s="12">
        <v>0</v>
      </c>
      <c r="Z1872" s="12">
        <v>0</v>
      </c>
      <c r="AA1872" s="12">
        <v>0</v>
      </c>
      <c r="AC1872" s="12">
        <v>0</v>
      </c>
      <c r="AD1872" s="12">
        <v>0</v>
      </c>
      <c r="AF1872" s="12">
        <v>0</v>
      </c>
      <c r="AG1872" s="12">
        <v>0</v>
      </c>
      <c r="AI1872" s="12">
        <v>0</v>
      </c>
      <c r="AJ1872" s="12">
        <v>0</v>
      </c>
      <c r="AL1872" s="12">
        <v>0</v>
      </c>
      <c r="AM1872" s="12">
        <v>0</v>
      </c>
      <c r="AO1872" s="12">
        <v>0</v>
      </c>
      <c r="AP1872" s="12">
        <v>0</v>
      </c>
      <c r="AR1872" s="12">
        <v>0</v>
      </c>
      <c r="AS1872" s="12">
        <v>0</v>
      </c>
      <c r="AU1872" s="12">
        <v>0</v>
      </c>
      <c r="AV1872" s="12">
        <v>0</v>
      </c>
      <c r="AX1872" s="12">
        <v>0</v>
      </c>
      <c r="AY1872" s="12">
        <v>0</v>
      </c>
    </row>
    <row r="1873" spans="2:51" x14ac:dyDescent="0.25">
      <c r="B1873" s="2">
        <v>0</v>
      </c>
      <c r="C1873" s="1">
        <v>0</v>
      </c>
      <c r="D1873" s="2">
        <v>0</v>
      </c>
      <c r="E1873" s="2">
        <v>0</v>
      </c>
      <c r="F1873" s="2">
        <v>0</v>
      </c>
      <c r="G1873" s="3">
        <v>0</v>
      </c>
      <c r="H1873" s="3">
        <v>0</v>
      </c>
      <c r="J1873" s="14">
        <v>0</v>
      </c>
      <c r="K1873" s="14">
        <v>0</v>
      </c>
      <c r="N1873" s="14">
        <v>0</v>
      </c>
      <c r="O1873" s="14">
        <v>0</v>
      </c>
      <c r="Q1873" s="12">
        <v>0</v>
      </c>
      <c r="R1873" s="12">
        <v>0</v>
      </c>
      <c r="T1873" s="12">
        <v>0</v>
      </c>
      <c r="U1873" s="12">
        <v>0</v>
      </c>
      <c r="W1873" s="12">
        <v>0</v>
      </c>
      <c r="X1873" s="12">
        <v>0</v>
      </c>
      <c r="Z1873" s="12">
        <v>0</v>
      </c>
      <c r="AA1873" s="12">
        <v>0</v>
      </c>
      <c r="AC1873" s="12">
        <v>0</v>
      </c>
      <c r="AD1873" s="12">
        <v>0</v>
      </c>
      <c r="AF1873" s="12">
        <v>0</v>
      </c>
      <c r="AG1873" s="12">
        <v>0</v>
      </c>
      <c r="AI1873" s="12">
        <v>0</v>
      </c>
      <c r="AJ1873" s="12">
        <v>0</v>
      </c>
      <c r="AL1873" s="12">
        <v>0</v>
      </c>
      <c r="AM1873" s="12">
        <v>0</v>
      </c>
      <c r="AO1873" s="12">
        <v>0</v>
      </c>
      <c r="AP1873" s="12">
        <v>0</v>
      </c>
      <c r="AR1873" s="12">
        <v>0</v>
      </c>
      <c r="AS1873" s="12">
        <v>0</v>
      </c>
      <c r="AU1873" s="12">
        <v>0</v>
      </c>
      <c r="AV1873" s="12">
        <v>0</v>
      </c>
      <c r="AX1873" s="12">
        <v>0</v>
      </c>
      <c r="AY1873" s="12">
        <v>0</v>
      </c>
    </row>
    <row r="1874" spans="2:51" x14ac:dyDescent="0.25">
      <c r="B1874" s="2">
        <v>0</v>
      </c>
      <c r="C1874" s="1">
        <v>0</v>
      </c>
      <c r="D1874" s="2">
        <v>0</v>
      </c>
      <c r="E1874" s="2">
        <v>0</v>
      </c>
      <c r="F1874" s="2">
        <v>0</v>
      </c>
      <c r="G1874" s="3">
        <v>0</v>
      </c>
      <c r="H1874" s="3">
        <v>0</v>
      </c>
      <c r="J1874" s="14">
        <v>0</v>
      </c>
      <c r="K1874" s="14">
        <v>0</v>
      </c>
      <c r="N1874" s="14">
        <v>0</v>
      </c>
      <c r="O1874" s="14">
        <v>0</v>
      </c>
      <c r="Q1874" s="12">
        <v>0</v>
      </c>
      <c r="R1874" s="12">
        <v>0</v>
      </c>
      <c r="T1874" s="12">
        <v>0</v>
      </c>
      <c r="U1874" s="12">
        <v>0</v>
      </c>
      <c r="W1874" s="12">
        <v>0</v>
      </c>
      <c r="X1874" s="12">
        <v>0</v>
      </c>
      <c r="Z1874" s="12">
        <v>0</v>
      </c>
      <c r="AA1874" s="12">
        <v>0</v>
      </c>
      <c r="AC1874" s="12">
        <v>0</v>
      </c>
      <c r="AD1874" s="12">
        <v>0</v>
      </c>
      <c r="AF1874" s="12">
        <v>0</v>
      </c>
      <c r="AG1874" s="12">
        <v>0</v>
      </c>
      <c r="AI1874" s="12">
        <v>0</v>
      </c>
      <c r="AJ1874" s="12">
        <v>0</v>
      </c>
      <c r="AL1874" s="12">
        <v>0</v>
      </c>
      <c r="AM1874" s="12">
        <v>0</v>
      </c>
      <c r="AO1874" s="12">
        <v>0</v>
      </c>
      <c r="AP1874" s="12">
        <v>0</v>
      </c>
      <c r="AR1874" s="12">
        <v>0</v>
      </c>
      <c r="AS1874" s="12">
        <v>0</v>
      </c>
      <c r="AU1874" s="12">
        <v>0</v>
      </c>
      <c r="AV1874" s="12">
        <v>0</v>
      </c>
      <c r="AX1874" s="12">
        <v>0</v>
      </c>
      <c r="AY1874" s="12">
        <v>0</v>
      </c>
    </row>
    <row r="1875" spans="2:51" x14ac:dyDescent="0.25">
      <c r="B1875" s="2">
        <v>0</v>
      </c>
      <c r="C1875" s="1">
        <v>0</v>
      </c>
      <c r="D1875" s="2">
        <v>0</v>
      </c>
      <c r="E1875" s="2">
        <v>0</v>
      </c>
      <c r="F1875" s="2">
        <v>0</v>
      </c>
      <c r="G1875" s="3">
        <v>0</v>
      </c>
      <c r="H1875" s="3">
        <v>0</v>
      </c>
      <c r="J1875" s="14">
        <v>0</v>
      </c>
      <c r="K1875" s="14">
        <v>0</v>
      </c>
      <c r="N1875" s="14">
        <v>0</v>
      </c>
      <c r="O1875" s="14">
        <v>0</v>
      </c>
      <c r="Q1875" s="12">
        <v>0</v>
      </c>
      <c r="R1875" s="12">
        <v>0</v>
      </c>
      <c r="T1875" s="12">
        <v>0</v>
      </c>
      <c r="U1875" s="12">
        <v>0</v>
      </c>
      <c r="W1875" s="12">
        <v>0</v>
      </c>
      <c r="X1875" s="12">
        <v>0</v>
      </c>
      <c r="Z1875" s="12">
        <v>0</v>
      </c>
      <c r="AA1875" s="12">
        <v>0</v>
      </c>
      <c r="AC1875" s="12">
        <v>0</v>
      </c>
      <c r="AD1875" s="12">
        <v>0</v>
      </c>
      <c r="AF1875" s="12">
        <v>0</v>
      </c>
      <c r="AG1875" s="12">
        <v>0</v>
      </c>
      <c r="AI1875" s="12">
        <v>0</v>
      </c>
      <c r="AJ1875" s="12">
        <v>0</v>
      </c>
      <c r="AL1875" s="12">
        <v>0</v>
      </c>
      <c r="AM1875" s="12">
        <v>0</v>
      </c>
      <c r="AO1875" s="12">
        <v>0</v>
      </c>
      <c r="AP1875" s="12">
        <v>0</v>
      </c>
      <c r="AR1875" s="12">
        <v>0</v>
      </c>
      <c r="AS1875" s="12">
        <v>0</v>
      </c>
      <c r="AU1875" s="12">
        <v>0</v>
      </c>
      <c r="AV1875" s="12">
        <v>0</v>
      </c>
      <c r="AX1875" s="12">
        <v>0</v>
      </c>
      <c r="AY1875" s="12">
        <v>0</v>
      </c>
    </row>
    <row r="1876" spans="2:51" x14ac:dyDescent="0.25">
      <c r="B1876" s="2">
        <v>0</v>
      </c>
      <c r="C1876" s="1">
        <v>0</v>
      </c>
      <c r="D1876" s="2">
        <v>0</v>
      </c>
      <c r="E1876" s="2">
        <v>0</v>
      </c>
      <c r="F1876" s="2">
        <v>0</v>
      </c>
      <c r="G1876" s="3">
        <v>0</v>
      </c>
      <c r="H1876" s="3">
        <v>0</v>
      </c>
      <c r="J1876" s="14">
        <v>0</v>
      </c>
      <c r="K1876" s="14">
        <v>0</v>
      </c>
      <c r="N1876" s="14">
        <v>0</v>
      </c>
      <c r="O1876" s="14">
        <v>0</v>
      </c>
      <c r="Q1876" s="12">
        <v>0</v>
      </c>
      <c r="R1876" s="12">
        <v>0</v>
      </c>
      <c r="T1876" s="12">
        <v>0</v>
      </c>
      <c r="U1876" s="12">
        <v>0</v>
      </c>
      <c r="W1876" s="12">
        <v>0</v>
      </c>
      <c r="X1876" s="12">
        <v>0</v>
      </c>
      <c r="Z1876" s="12">
        <v>0</v>
      </c>
      <c r="AA1876" s="12">
        <v>0</v>
      </c>
      <c r="AC1876" s="12">
        <v>0</v>
      </c>
      <c r="AD1876" s="12">
        <v>0</v>
      </c>
      <c r="AF1876" s="12">
        <v>0</v>
      </c>
      <c r="AG1876" s="12">
        <v>0</v>
      </c>
      <c r="AI1876" s="12">
        <v>0</v>
      </c>
      <c r="AJ1876" s="12">
        <v>0</v>
      </c>
      <c r="AL1876" s="12">
        <v>0</v>
      </c>
      <c r="AM1876" s="12">
        <v>0</v>
      </c>
      <c r="AO1876" s="12">
        <v>0</v>
      </c>
      <c r="AP1876" s="12">
        <v>0</v>
      </c>
      <c r="AR1876" s="12">
        <v>0</v>
      </c>
      <c r="AS1876" s="12">
        <v>0</v>
      </c>
      <c r="AU1876" s="12">
        <v>0</v>
      </c>
      <c r="AV1876" s="12">
        <v>0</v>
      </c>
      <c r="AX1876" s="12">
        <v>0</v>
      </c>
      <c r="AY1876" s="12">
        <v>0</v>
      </c>
    </row>
    <row r="1877" spans="2:51" x14ac:dyDescent="0.25">
      <c r="B1877" s="2">
        <v>0</v>
      </c>
      <c r="C1877" s="1">
        <v>0</v>
      </c>
      <c r="D1877" s="2">
        <v>0</v>
      </c>
      <c r="E1877" s="2">
        <v>0</v>
      </c>
      <c r="F1877" s="2">
        <v>0</v>
      </c>
      <c r="G1877" s="3">
        <v>0</v>
      </c>
      <c r="H1877" s="3">
        <v>0</v>
      </c>
      <c r="J1877" s="14">
        <v>0</v>
      </c>
      <c r="K1877" s="14">
        <v>0</v>
      </c>
      <c r="N1877" s="14">
        <v>0</v>
      </c>
      <c r="O1877" s="14">
        <v>0</v>
      </c>
      <c r="Q1877" s="12">
        <v>0</v>
      </c>
      <c r="R1877" s="12">
        <v>0</v>
      </c>
      <c r="T1877" s="12">
        <v>0</v>
      </c>
      <c r="U1877" s="12">
        <v>0</v>
      </c>
      <c r="W1877" s="12">
        <v>0</v>
      </c>
      <c r="X1877" s="12">
        <v>0</v>
      </c>
      <c r="Z1877" s="12">
        <v>0</v>
      </c>
      <c r="AA1877" s="12">
        <v>0</v>
      </c>
      <c r="AC1877" s="12">
        <v>0</v>
      </c>
      <c r="AD1877" s="12">
        <v>0</v>
      </c>
      <c r="AF1877" s="12">
        <v>0</v>
      </c>
      <c r="AG1877" s="12">
        <v>0</v>
      </c>
      <c r="AI1877" s="12">
        <v>0</v>
      </c>
      <c r="AJ1877" s="12">
        <v>0</v>
      </c>
      <c r="AL1877" s="12">
        <v>0</v>
      </c>
      <c r="AM1877" s="12">
        <v>0</v>
      </c>
      <c r="AO1877" s="12">
        <v>0</v>
      </c>
      <c r="AP1877" s="12">
        <v>0</v>
      </c>
      <c r="AR1877" s="12">
        <v>0</v>
      </c>
      <c r="AS1877" s="12">
        <v>0</v>
      </c>
      <c r="AU1877" s="12">
        <v>0</v>
      </c>
      <c r="AV1877" s="12">
        <v>0</v>
      </c>
      <c r="AX1877" s="12">
        <v>0</v>
      </c>
      <c r="AY1877" s="12">
        <v>0</v>
      </c>
    </row>
    <row r="1878" spans="2:51" x14ac:dyDescent="0.25">
      <c r="B1878" s="2">
        <v>0</v>
      </c>
      <c r="C1878" s="1">
        <v>0</v>
      </c>
      <c r="D1878" s="2">
        <v>0</v>
      </c>
      <c r="E1878" s="2">
        <v>0</v>
      </c>
      <c r="F1878" s="2">
        <v>0</v>
      </c>
      <c r="G1878" s="3">
        <v>0</v>
      </c>
      <c r="H1878" s="3">
        <v>0</v>
      </c>
      <c r="J1878" s="14">
        <v>0</v>
      </c>
      <c r="K1878" s="14">
        <v>0</v>
      </c>
      <c r="N1878" s="14">
        <v>0</v>
      </c>
      <c r="O1878" s="14">
        <v>0</v>
      </c>
      <c r="Q1878" s="12">
        <v>0</v>
      </c>
      <c r="R1878" s="12">
        <v>0</v>
      </c>
      <c r="T1878" s="12">
        <v>0</v>
      </c>
      <c r="U1878" s="12">
        <v>0</v>
      </c>
      <c r="W1878" s="12">
        <v>0</v>
      </c>
      <c r="X1878" s="12">
        <v>0</v>
      </c>
      <c r="Z1878" s="12">
        <v>0</v>
      </c>
      <c r="AA1878" s="12">
        <v>0</v>
      </c>
      <c r="AC1878" s="12">
        <v>0</v>
      </c>
      <c r="AD1878" s="12">
        <v>0</v>
      </c>
      <c r="AF1878" s="12">
        <v>0</v>
      </c>
      <c r="AG1878" s="12">
        <v>0</v>
      </c>
      <c r="AI1878" s="12">
        <v>0</v>
      </c>
      <c r="AJ1878" s="12">
        <v>0</v>
      </c>
      <c r="AL1878" s="12">
        <v>0</v>
      </c>
      <c r="AM1878" s="12">
        <v>0</v>
      </c>
      <c r="AO1878" s="12">
        <v>0</v>
      </c>
      <c r="AP1878" s="12">
        <v>0</v>
      </c>
      <c r="AR1878" s="12">
        <v>0</v>
      </c>
      <c r="AS1878" s="12">
        <v>0</v>
      </c>
      <c r="AU1878" s="12">
        <v>0</v>
      </c>
      <c r="AV1878" s="12">
        <v>0</v>
      </c>
      <c r="AX1878" s="12">
        <v>0</v>
      </c>
      <c r="AY1878" s="12">
        <v>0</v>
      </c>
    </row>
    <row r="1879" spans="2:51" x14ac:dyDescent="0.25">
      <c r="B1879" s="2">
        <v>0</v>
      </c>
      <c r="C1879" s="1">
        <v>0</v>
      </c>
      <c r="D1879" s="2">
        <v>0</v>
      </c>
      <c r="E1879" s="2">
        <v>0</v>
      </c>
      <c r="F1879" s="2">
        <v>0</v>
      </c>
      <c r="G1879" s="3">
        <v>0</v>
      </c>
      <c r="H1879" s="3">
        <v>0</v>
      </c>
      <c r="J1879" s="14">
        <v>0</v>
      </c>
      <c r="K1879" s="14">
        <v>0</v>
      </c>
      <c r="N1879" s="14">
        <v>0</v>
      </c>
      <c r="O1879" s="14">
        <v>0</v>
      </c>
      <c r="Q1879" s="12">
        <v>0</v>
      </c>
      <c r="R1879" s="12">
        <v>0</v>
      </c>
      <c r="T1879" s="12">
        <v>0</v>
      </c>
      <c r="U1879" s="12">
        <v>0</v>
      </c>
      <c r="W1879" s="12">
        <v>0</v>
      </c>
      <c r="X1879" s="12">
        <v>0</v>
      </c>
      <c r="Z1879" s="12">
        <v>0</v>
      </c>
      <c r="AA1879" s="12">
        <v>0</v>
      </c>
      <c r="AC1879" s="12">
        <v>0</v>
      </c>
      <c r="AD1879" s="12">
        <v>0</v>
      </c>
      <c r="AF1879" s="12">
        <v>0</v>
      </c>
      <c r="AG1879" s="12">
        <v>0</v>
      </c>
      <c r="AI1879" s="12">
        <v>0</v>
      </c>
      <c r="AJ1879" s="12">
        <v>0</v>
      </c>
      <c r="AL1879" s="12">
        <v>0</v>
      </c>
      <c r="AM1879" s="12">
        <v>0</v>
      </c>
      <c r="AO1879" s="12">
        <v>0</v>
      </c>
      <c r="AP1879" s="12">
        <v>0</v>
      </c>
      <c r="AR1879" s="12">
        <v>0</v>
      </c>
      <c r="AS1879" s="12">
        <v>0</v>
      </c>
      <c r="AU1879" s="12">
        <v>0</v>
      </c>
      <c r="AV1879" s="12">
        <v>0</v>
      </c>
      <c r="AX1879" s="12">
        <v>0</v>
      </c>
      <c r="AY1879" s="12">
        <v>0</v>
      </c>
    </row>
    <row r="1880" spans="2:51" x14ac:dyDescent="0.25">
      <c r="B1880" s="2">
        <v>0</v>
      </c>
      <c r="C1880" s="1">
        <v>0</v>
      </c>
      <c r="D1880" s="2">
        <v>0</v>
      </c>
      <c r="E1880" s="2">
        <v>0</v>
      </c>
      <c r="F1880" s="2">
        <v>0</v>
      </c>
      <c r="G1880" s="3">
        <v>0</v>
      </c>
      <c r="H1880" s="3">
        <v>0</v>
      </c>
      <c r="J1880" s="14">
        <v>0</v>
      </c>
      <c r="K1880" s="14">
        <v>0</v>
      </c>
      <c r="N1880" s="14">
        <v>0</v>
      </c>
      <c r="O1880" s="14">
        <v>0</v>
      </c>
      <c r="Q1880" s="12">
        <v>0</v>
      </c>
      <c r="R1880" s="12">
        <v>0</v>
      </c>
      <c r="T1880" s="12">
        <v>0</v>
      </c>
      <c r="U1880" s="12">
        <v>0</v>
      </c>
      <c r="W1880" s="12">
        <v>0</v>
      </c>
      <c r="X1880" s="12">
        <v>0</v>
      </c>
      <c r="Z1880" s="12">
        <v>0</v>
      </c>
      <c r="AA1880" s="12">
        <v>0</v>
      </c>
      <c r="AC1880" s="12">
        <v>0</v>
      </c>
      <c r="AD1880" s="12">
        <v>0</v>
      </c>
      <c r="AF1880" s="12">
        <v>0</v>
      </c>
      <c r="AG1880" s="12">
        <v>0</v>
      </c>
      <c r="AI1880" s="12">
        <v>0</v>
      </c>
      <c r="AJ1880" s="12">
        <v>0</v>
      </c>
      <c r="AL1880" s="12">
        <v>0</v>
      </c>
      <c r="AM1880" s="12">
        <v>0</v>
      </c>
      <c r="AO1880" s="12">
        <v>0</v>
      </c>
      <c r="AP1880" s="12">
        <v>0</v>
      </c>
      <c r="AR1880" s="12">
        <v>0</v>
      </c>
      <c r="AS1880" s="12">
        <v>0</v>
      </c>
      <c r="AU1880" s="12">
        <v>0</v>
      </c>
      <c r="AV1880" s="12">
        <v>0</v>
      </c>
      <c r="AX1880" s="12">
        <v>0</v>
      </c>
      <c r="AY1880" s="12">
        <v>0</v>
      </c>
    </row>
    <row r="1881" spans="2:51" x14ac:dyDescent="0.25">
      <c r="B1881" s="2">
        <v>0</v>
      </c>
      <c r="C1881" s="1">
        <v>0</v>
      </c>
      <c r="D1881" s="2">
        <v>0</v>
      </c>
      <c r="E1881" s="2">
        <v>0</v>
      </c>
      <c r="F1881" s="2">
        <v>0</v>
      </c>
      <c r="G1881" s="3">
        <v>0</v>
      </c>
      <c r="H1881" s="3">
        <v>0</v>
      </c>
      <c r="J1881" s="14">
        <v>0</v>
      </c>
      <c r="K1881" s="14">
        <v>0</v>
      </c>
      <c r="N1881" s="14">
        <v>0</v>
      </c>
      <c r="O1881" s="14">
        <v>0</v>
      </c>
      <c r="Q1881" s="12">
        <v>0</v>
      </c>
      <c r="R1881" s="12">
        <v>0</v>
      </c>
      <c r="T1881" s="12">
        <v>0</v>
      </c>
      <c r="U1881" s="12">
        <v>0</v>
      </c>
      <c r="W1881" s="12">
        <v>0</v>
      </c>
      <c r="X1881" s="12">
        <v>0</v>
      </c>
      <c r="Z1881" s="12">
        <v>0</v>
      </c>
      <c r="AA1881" s="12">
        <v>0</v>
      </c>
      <c r="AC1881" s="12">
        <v>0</v>
      </c>
      <c r="AD1881" s="12">
        <v>0</v>
      </c>
      <c r="AF1881" s="12">
        <v>0</v>
      </c>
      <c r="AG1881" s="12">
        <v>0</v>
      </c>
      <c r="AI1881" s="12">
        <v>0</v>
      </c>
      <c r="AJ1881" s="12">
        <v>0</v>
      </c>
      <c r="AL1881" s="12">
        <v>0</v>
      </c>
      <c r="AM1881" s="12">
        <v>0</v>
      </c>
      <c r="AO1881" s="12">
        <v>0</v>
      </c>
      <c r="AP1881" s="12">
        <v>0</v>
      </c>
      <c r="AR1881" s="12">
        <v>0</v>
      </c>
      <c r="AS1881" s="12">
        <v>0</v>
      </c>
      <c r="AU1881" s="12">
        <v>0</v>
      </c>
      <c r="AV1881" s="12">
        <v>0</v>
      </c>
      <c r="AX1881" s="12">
        <v>0</v>
      </c>
      <c r="AY1881" s="12">
        <v>0</v>
      </c>
    </row>
    <row r="1882" spans="2:51" x14ac:dyDescent="0.25">
      <c r="B1882" s="2">
        <v>0</v>
      </c>
      <c r="C1882" s="1">
        <v>0</v>
      </c>
      <c r="D1882" s="2">
        <v>0</v>
      </c>
      <c r="E1882" s="2">
        <v>0</v>
      </c>
      <c r="F1882" s="2">
        <v>0</v>
      </c>
      <c r="G1882" s="3">
        <v>0</v>
      </c>
      <c r="H1882" s="3">
        <v>0</v>
      </c>
      <c r="J1882" s="14">
        <v>0</v>
      </c>
      <c r="K1882" s="14">
        <v>0</v>
      </c>
      <c r="N1882" s="14">
        <v>0</v>
      </c>
      <c r="O1882" s="14">
        <v>0</v>
      </c>
      <c r="Q1882" s="12">
        <v>0</v>
      </c>
      <c r="R1882" s="12">
        <v>0</v>
      </c>
      <c r="T1882" s="12">
        <v>0</v>
      </c>
      <c r="U1882" s="12">
        <v>0</v>
      </c>
      <c r="W1882" s="12">
        <v>0</v>
      </c>
      <c r="X1882" s="12">
        <v>0</v>
      </c>
      <c r="Z1882" s="12">
        <v>0</v>
      </c>
      <c r="AA1882" s="12">
        <v>0</v>
      </c>
      <c r="AC1882" s="12">
        <v>0</v>
      </c>
      <c r="AD1882" s="12">
        <v>0</v>
      </c>
      <c r="AF1882" s="12">
        <v>0</v>
      </c>
      <c r="AG1882" s="12">
        <v>0</v>
      </c>
      <c r="AI1882" s="12">
        <v>0</v>
      </c>
      <c r="AJ1882" s="12">
        <v>0</v>
      </c>
      <c r="AL1882" s="12">
        <v>0</v>
      </c>
      <c r="AM1882" s="12">
        <v>0</v>
      </c>
      <c r="AO1882" s="12">
        <v>0</v>
      </c>
      <c r="AP1882" s="12">
        <v>0</v>
      </c>
      <c r="AR1882" s="12">
        <v>0</v>
      </c>
      <c r="AS1882" s="12">
        <v>0</v>
      </c>
      <c r="AU1882" s="12">
        <v>0</v>
      </c>
      <c r="AV1882" s="12">
        <v>0</v>
      </c>
      <c r="AX1882" s="12">
        <v>0</v>
      </c>
      <c r="AY1882" s="12">
        <v>0</v>
      </c>
    </row>
    <row r="1883" spans="2:51" x14ac:dyDescent="0.25">
      <c r="B1883" s="2">
        <v>0</v>
      </c>
      <c r="C1883" s="1">
        <v>0</v>
      </c>
      <c r="D1883" s="2">
        <v>0</v>
      </c>
      <c r="E1883" s="2">
        <v>0</v>
      </c>
      <c r="F1883" s="2">
        <v>0</v>
      </c>
      <c r="G1883" s="3">
        <v>0</v>
      </c>
      <c r="H1883" s="3">
        <v>0</v>
      </c>
      <c r="J1883" s="14">
        <v>0</v>
      </c>
      <c r="K1883" s="14">
        <v>0</v>
      </c>
      <c r="N1883" s="14">
        <v>0</v>
      </c>
      <c r="O1883" s="14">
        <v>0</v>
      </c>
      <c r="Q1883" s="12">
        <v>0</v>
      </c>
      <c r="R1883" s="12">
        <v>0</v>
      </c>
      <c r="T1883" s="12">
        <v>0</v>
      </c>
      <c r="U1883" s="12">
        <v>0</v>
      </c>
      <c r="W1883" s="12">
        <v>0</v>
      </c>
      <c r="X1883" s="12">
        <v>0</v>
      </c>
      <c r="Z1883" s="12">
        <v>0</v>
      </c>
      <c r="AA1883" s="12">
        <v>0</v>
      </c>
      <c r="AC1883" s="12">
        <v>0</v>
      </c>
      <c r="AD1883" s="12">
        <v>0</v>
      </c>
      <c r="AF1883" s="12">
        <v>0</v>
      </c>
      <c r="AG1883" s="12">
        <v>0</v>
      </c>
      <c r="AI1883" s="12">
        <v>0</v>
      </c>
      <c r="AJ1883" s="12">
        <v>0</v>
      </c>
      <c r="AL1883" s="12">
        <v>0</v>
      </c>
      <c r="AM1883" s="12">
        <v>0</v>
      </c>
      <c r="AO1883" s="12">
        <v>0</v>
      </c>
      <c r="AP1883" s="12">
        <v>0</v>
      </c>
      <c r="AR1883" s="12">
        <v>0</v>
      </c>
      <c r="AS1883" s="12">
        <v>0</v>
      </c>
      <c r="AU1883" s="12">
        <v>0</v>
      </c>
      <c r="AV1883" s="12">
        <v>0</v>
      </c>
      <c r="AX1883" s="12">
        <v>0</v>
      </c>
      <c r="AY1883" s="12">
        <v>0</v>
      </c>
    </row>
    <row r="1884" spans="2:51" x14ac:dyDescent="0.25">
      <c r="B1884" s="2">
        <v>0</v>
      </c>
      <c r="C1884" s="1">
        <v>0</v>
      </c>
      <c r="D1884" s="2">
        <v>0</v>
      </c>
      <c r="E1884" s="2">
        <v>0</v>
      </c>
      <c r="F1884" s="2">
        <v>0</v>
      </c>
      <c r="G1884" s="3">
        <v>0</v>
      </c>
      <c r="H1884" s="3">
        <v>0</v>
      </c>
      <c r="J1884" s="14">
        <v>0</v>
      </c>
      <c r="K1884" s="14">
        <v>0</v>
      </c>
      <c r="N1884" s="14">
        <v>0</v>
      </c>
      <c r="O1884" s="14">
        <v>0</v>
      </c>
      <c r="Q1884" s="12">
        <v>0</v>
      </c>
      <c r="R1884" s="12">
        <v>0</v>
      </c>
      <c r="T1884" s="12">
        <v>0</v>
      </c>
      <c r="U1884" s="12">
        <v>0</v>
      </c>
      <c r="W1884" s="12">
        <v>0</v>
      </c>
      <c r="X1884" s="12">
        <v>0</v>
      </c>
      <c r="Z1884" s="12">
        <v>0</v>
      </c>
      <c r="AA1884" s="12">
        <v>0</v>
      </c>
      <c r="AC1884" s="12">
        <v>0</v>
      </c>
      <c r="AD1884" s="12">
        <v>0</v>
      </c>
      <c r="AF1884" s="12">
        <v>0</v>
      </c>
      <c r="AG1884" s="12">
        <v>0</v>
      </c>
      <c r="AI1884" s="12">
        <v>0</v>
      </c>
      <c r="AJ1884" s="12">
        <v>0</v>
      </c>
      <c r="AL1884" s="12">
        <v>0</v>
      </c>
      <c r="AM1884" s="12">
        <v>0</v>
      </c>
      <c r="AO1884" s="12">
        <v>0</v>
      </c>
      <c r="AP1884" s="12">
        <v>0</v>
      </c>
      <c r="AR1884" s="12">
        <v>0</v>
      </c>
      <c r="AS1884" s="12">
        <v>0</v>
      </c>
      <c r="AU1884" s="12">
        <v>0</v>
      </c>
      <c r="AV1884" s="12">
        <v>0</v>
      </c>
      <c r="AX1884" s="12">
        <v>0</v>
      </c>
      <c r="AY1884" s="12">
        <v>0</v>
      </c>
    </row>
    <row r="1885" spans="2:51" x14ac:dyDescent="0.25">
      <c r="B1885" s="2">
        <v>0</v>
      </c>
      <c r="C1885" s="1">
        <v>0</v>
      </c>
      <c r="D1885" s="2">
        <v>0</v>
      </c>
      <c r="E1885" s="2">
        <v>0</v>
      </c>
      <c r="F1885" s="2">
        <v>0</v>
      </c>
      <c r="G1885" s="3">
        <v>0</v>
      </c>
      <c r="H1885" s="3">
        <v>0</v>
      </c>
      <c r="J1885" s="14">
        <v>0</v>
      </c>
      <c r="K1885" s="14">
        <v>0</v>
      </c>
      <c r="N1885" s="14">
        <v>0</v>
      </c>
      <c r="O1885" s="14">
        <v>0</v>
      </c>
      <c r="Q1885" s="12">
        <v>0</v>
      </c>
      <c r="R1885" s="12">
        <v>0</v>
      </c>
      <c r="T1885" s="12">
        <v>0</v>
      </c>
      <c r="U1885" s="12">
        <v>0</v>
      </c>
      <c r="W1885" s="12">
        <v>0</v>
      </c>
      <c r="X1885" s="12">
        <v>0</v>
      </c>
      <c r="Z1885" s="12">
        <v>0</v>
      </c>
      <c r="AA1885" s="12">
        <v>0</v>
      </c>
      <c r="AC1885" s="12">
        <v>0</v>
      </c>
      <c r="AD1885" s="12">
        <v>0</v>
      </c>
      <c r="AF1885" s="12">
        <v>0</v>
      </c>
      <c r="AG1885" s="12">
        <v>0</v>
      </c>
      <c r="AI1885" s="12">
        <v>0</v>
      </c>
      <c r="AJ1885" s="12">
        <v>0</v>
      </c>
      <c r="AL1885" s="12">
        <v>0</v>
      </c>
      <c r="AM1885" s="12">
        <v>0</v>
      </c>
      <c r="AO1885" s="12">
        <v>0</v>
      </c>
      <c r="AP1885" s="12">
        <v>0</v>
      </c>
      <c r="AR1885" s="12">
        <v>0</v>
      </c>
      <c r="AS1885" s="12">
        <v>0</v>
      </c>
      <c r="AU1885" s="12">
        <v>0</v>
      </c>
      <c r="AV1885" s="12">
        <v>0</v>
      </c>
      <c r="AX1885" s="12">
        <v>0</v>
      </c>
      <c r="AY1885" s="12">
        <v>0</v>
      </c>
    </row>
    <row r="1886" spans="2:51" x14ac:dyDescent="0.25">
      <c r="B1886" s="2">
        <v>0</v>
      </c>
      <c r="C1886" s="1">
        <v>0</v>
      </c>
      <c r="D1886" s="2">
        <v>0</v>
      </c>
      <c r="E1886" s="2">
        <v>0</v>
      </c>
      <c r="F1886" s="2">
        <v>0</v>
      </c>
      <c r="G1886" s="3">
        <v>0</v>
      </c>
      <c r="H1886" s="3">
        <v>0</v>
      </c>
      <c r="J1886" s="14">
        <v>0</v>
      </c>
      <c r="K1886" s="14">
        <v>0</v>
      </c>
      <c r="N1886" s="14">
        <v>0</v>
      </c>
      <c r="O1886" s="14">
        <v>0</v>
      </c>
      <c r="Q1886" s="12">
        <v>0</v>
      </c>
      <c r="R1886" s="12">
        <v>0</v>
      </c>
      <c r="T1886" s="12">
        <v>0</v>
      </c>
      <c r="U1886" s="12">
        <v>0</v>
      </c>
      <c r="W1886" s="12">
        <v>0</v>
      </c>
      <c r="X1886" s="12">
        <v>0</v>
      </c>
      <c r="Z1886" s="12">
        <v>0</v>
      </c>
      <c r="AA1886" s="12">
        <v>0</v>
      </c>
      <c r="AC1886" s="12">
        <v>0</v>
      </c>
      <c r="AD1886" s="12">
        <v>0</v>
      </c>
      <c r="AF1886" s="12">
        <v>0</v>
      </c>
      <c r="AG1886" s="12">
        <v>0</v>
      </c>
      <c r="AI1886" s="12">
        <v>0</v>
      </c>
      <c r="AJ1886" s="12">
        <v>0</v>
      </c>
      <c r="AL1886" s="12">
        <v>0</v>
      </c>
      <c r="AM1886" s="12">
        <v>0</v>
      </c>
      <c r="AO1886" s="12">
        <v>0</v>
      </c>
      <c r="AP1886" s="12">
        <v>0</v>
      </c>
      <c r="AR1886" s="12">
        <v>0</v>
      </c>
      <c r="AS1886" s="12">
        <v>0</v>
      </c>
      <c r="AU1886" s="12">
        <v>0</v>
      </c>
      <c r="AV1886" s="12">
        <v>0</v>
      </c>
      <c r="AX1886" s="12">
        <v>0</v>
      </c>
      <c r="AY1886" s="12">
        <v>0</v>
      </c>
    </row>
    <row r="1887" spans="2:51" x14ac:dyDescent="0.25">
      <c r="B1887" s="2">
        <v>0</v>
      </c>
      <c r="C1887" s="1">
        <v>0</v>
      </c>
      <c r="D1887" s="2">
        <v>0</v>
      </c>
      <c r="E1887" s="2">
        <v>0</v>
      </c>
      <c r="F1887" s="2">
        <v>0</v>
      </c>
      <c r="G1887" s="3">
        <v>0</v>
      </c>
      <c r="H1887" s="3">
        <v>0</v>
      </c>
      <c r="J1887" s="14">
        <v>0</v>
      </c>
      <c r="K1887" s="14">
        <v>0</v>
      </c>
      <c r="N1887" s="14">
        <v>0</v>
      </c>
      <c r="O1887" s="14">
        <v>0</v>
      </c>
      <c r="Q1887" s="12">
        <v>0</v>
      </c>
      <c r="R1887" s="12">
        <v>0</v>
      </c>
      <c r="T1887" s="12">
        <v>0</v>
      </c>
      <c r="U1887" s="12">
        <v>0</v>
      </c>
      <c r="W1887" s="12">
        <v>0</v>
      </c>
      <c r="X1887" s="12">
        <v>0</v>
      </c>
      <c r="Z1887" s="12">
        <v>0</v>
      </c>
      <c r="AA1887" s="12">
        <v>0</v>
      </c>
      <c r="AC1887" s="12">
        <v>0</v>
      </c>
      <c r="AD1887" s="12">
        <v>0</v>
      </c>
      <c r="AF1887" s="12">
        <v>0</v>
      </c>
      <c r="AG1887" s="12">
        <v>0</v>
      </c>
      <c r="AI1887" s="12">
        <v>0</v>
      </c>
      <c r="AJ1887" s="12">
        <v>0</v>
      </c>
      <c r="AL1887" s="12">
        <v>0</v>
      </c>
      <c r="AM1887" s="12">
        <v>0</v>
      </c>
      <c r="AO1887" s="12">
        <v>0</v>
      </c>
      <c r="AP1887" s="12">
        <v>0</v>
      </c>
      <c r="AR1887" s="12">
        <v>0</v>
      </c>
      <c r="AS1887" s="12">
        <v>0</v>
      </c>
      <c r="AU1887" s="12">
        <v>0</v>
      </c>
      <c r="AV1887" s="12">
        <v>0</v>
      </c>
      <c r="AX1887" s="12">
        <v>0</v>
      </c>
      <c r="AY1887" s="12">
        <v>0</v>
      </c>
    </row>
    <row r="1888" spans="2:51" x14ac:dyDescent="0.25">
      <c r="B1888" s="2">
        <v>0</v>
      </c>
      <c r="C1888" s="1">
        <v>0</v>
      </c>
      <c r="D1888" s="2">
        <v>0</v>
      </c>
      <c r="E1888" s="2">
        <v>0</v>
      </c>
      <c r="F1888" s="2">
        <v>0</v>
      </c>
      <c r="G1888" s="3">
        <v>0</v>
      </c>
      <c r="H1888" s="3">
        <v>0</v>
      </c>
      <c r="J1888" s="14">
        <v>0</v>
      </c>
      <c r="K1888" s="14">
        <v>0</v>
      </c>
      <c r="N1888" s="14">
        <v>0</v>
      </c>
      <c r="O1888" s="14">
        <v>0</v>
      </c>
      <c r="Q1888" s="12">
        <v>0</v>
      </c>
      <c r="R1888" s="12">
        <v>0</v>
      </c>
      <c r="T1888" s="12">
        <v>0</v>
      </c>
      <c r="U1888" s="12">
        <v>0</v>
      </c>
      <c r="W1888" s="12">
        <v>0</v>
      </c>
      <c r="X1888" s="12">
        <v>0</v>
      </c>
      <c r="Z1888" s="12">
        <v>0</v>
      </c>
      <c r="AA1888" s="12">
        <v>0</v>
      </c>
      <c r="AC1888" s="12">
        <v>0</v>
      </c>
      <c r="AD1888" s="12">
        <v>0</v>
      </c>
      <c r="AF1888" s="12">
        <v>0</v>
      </c>
      <c r="AG1888" s="12">
        <v>0</v>
      </c>
      <c r="AI1888" s="12">
        <v>0</v>
      </c>
      <c r="AJ1888" s="12">
        <v>0</v>
      </c>
      <c r="AL1888" s="12">
        <v>0</v>
      </c>
      <c r="AM1888" s="12">
        <v>0</v>
      </c>
      <c r="AO1888" s="12">
        <v>0</v>
      </c>
      <c r="AP1888" s="12">
        <v>0</v>
      </c>
      <c r="AR1888" s="12">
        <v>0</v>
      </c>
      <c r="AS1888" s="12">
        <v>0</v>
      </c>
      <c r="AU1888" s="12">
        <v>0</v>
      </c>
      <c r="AV1888" s="12">
        <v>0</v>
      </c>
      <c r="AX1888" s="12">
        <v>0</v>
      </c>
      <c r="AY1888" s="12">
        <v>0</v>
      </c>
    </row>
    <row r="1889" spans="2:51" x14ac:dyDescent="0.25">
      <c r="B1889" s="2">
        <v>0</v>
      </c>
      <c r="C1889" s="1">
        <v>0</v>
      </c>
      <c r="D1889" s="2">
        <v>0</v>
      </c>
      <c r="E1889" s="2">
        <v>0</v>
      </c>
      <c r="F1889" s="2">
        <v>0</v>
      </c>
      <c r="G1889" s="3">
        <v>0</v>
      </c>
      <c r="H1889" s="3">
        <v>0</v>
      </c>
      <c r="J1889" s="14">
        <v>0</v>
      </c>
      <c r="K1889" s="14">
        <v>0</v>
      </c>
      <c r="N1889" s="14">
        <v>0</v>
      </c>
      <c r="O1889" s="14">
        <v>0</v>
      </c>
      <c r="Q1889" s="12">
        <v>0</v>
      </c>
      <c r="R1889" s="12">
        <v>0</v>
      </c>
      <c r="T1889" s="12">
        <v>0</v>
      </c>
      <c r="U1889" s="12">
        <v>0</v>
      </c>
      <c r="W1889" s="12">
        <v>0</v>
      </c>
      <c r="X1889" s="12">
        <v>0</v>
      </c>
      <c r="Z1889" s="12">
        <v>0</v>
      </c>
      <c r="AA1889" s="12">
        <v>0</v>
      </c>
      <c r="AC1889" s="12">
        <v>0</v>
      </c>
      <c r="AD1889" s="12">
        <v>0</v>
      </c>
      <c r="AF1889" s="12">
        <v>0</v>
      </c>
      <c r="AG1889" s="12">
        <v>0</v>
      </c>
      <c r="AI1889" s="12">
        <v>0</v>
      </c>
      <c r="AJ1889" s="12">
        <v>0</v>
      </c>
      <c r="AL1889" s="12">
        <v>0</v>
      </c>
      <c r="AM1889" s="12">
        <v>0</v>
      </c>
      <c r="AO1889" s="12">
        <v>0</v>
      </c>
      <c r="AP1889" s="12">
        <v>0</v>
      </c>
      <c r="AR1889" s="12">
        <v>0</v>
      </c>
      <c r="AS1889" s="12">
        <v>0</v>
      </c>
      <c r="AU1889" s="12">
        <v>0</v>
      </c>
      <c r="AV1889" s="12">
        <v>0</v>
      </c>
      <c r="AX1889" s="12">
        <v>0</v>
      </c>
      <c r="AY1889" s="12">
        <v>0</v>
      </c>
    </row>
    <row r="1890" spans="2:51" x14ac:dyDescent="0.25">
      <c r="B1890" s="2">
        <v>0</v>
      </c>
      <c r="C1890" s="1">
        <v>0</v>
      </c>
      <c r="D1890" s="2">
        <v>0</v>
      </c>
      <c r="E1890" s="2">
        <v>0</v>
      </c>
      <c r="F1890" s="2">
        <v>0</v>
      </c>
      <c r="G1890" s="3">
        <v>0</v>
      </c>
      <c r="H1890" s="3">
        <v>0</v>
      </c>
      <c r="J1890" s="14">
        <v>0</v>
      </c>
      <c r="K1890" s="14">
        <v>0</v>
      </c>
      <c r="N1890" s="14">
        <v>0</v>
      </c>
      <c r="O1890" s="14">
        <v>0</v>
      </c>
      <c r="Q1890" s="12">
        <v>0</v>
      </c>
      <c r="R1890" s="12">
        <v>0</v>
      </c>
      <c r="T1890" s="12">
        <v>0</v>
      </c>
      <c r="U1890" s="12">
        <v>0</v>
      </c>
      <c r="W1890" s="12">
        <v>0</v>
      </c>
      <c r="X1890" s="12">
        <v>0</v>
      </c>
      <c r="Z1890" s="12">
        <v>0</v>
      </c>
      <c r="AA1890" s="12">
        <v>0</v>
      </c>
      <c r="AC1890" s="12">
        <v>0</v>
      </c>
      <c r="AD1890" s="12">
        <v>0</v>
      </c>
      <c r="AF1890" s="12">
        <v>0</v>
      </c>
      <c r="AG1890" s="12">
        <v>0</v>
      </c>
      <c r="AI1890" s="12">
        <v>0</v>
      </c>
      <c r="AJ1890" s="12">
        <v>0</v>
      </c>
      <c r="AL1890" s="12">
        <v>0</v>
      </c>
      <c r="AM1890" s="12">
        <v>0</v>
      </c>
      <c r="AO1890" s="12">
        <v>0</v>
      </c>
      <c r="AP1890" s="12">
        <v>0</v>
      </c>
      <c r="AR1890" s="12">
        <v>0</v>
      </c>
      <c r="AS1890" s="12">
        <v>0</v>
      </c>
      <c r="AU1890" s="12">
        <v>0</v>
      </c>
      <c r="AV1890" s="12">
        <v>0</v>
      </c>
      <c r="AX1890" s="12">
        <v>0</v>
      </c>
      <c r="AY1890" s="12">
        <v>0</v>
      </c>
    </row>
    <row r="1891" spans="2:51" x14ac:dyDescent="0.25">
      <c r="B1891" s="2">
        <v>0</v>
      </c>
      <c r="C1891" s="1">
        <v>0</v>
      </c>
      <c r="D1891" s="2">
        <v>0</v>
      </c>
      <c r="E1891" s="2">
        <v>0</v>
      </c>
      <c r="F1891" s="2">
        <v>0</v>
      </c>
      <c r="G1891" s="3">
        <v>0</v>
      </c>
      <c r="H1891" s="3">
        <v>0</v>
      </c>
      <c r="J1891" s="14">
        <v>0</v>
      </c>
      <c r="K1891" s="14">
        <v>0</v>
      </c>
      <c r="N1891" s="14">
        <v>0</v>
      </c>
      <c r="O1891" s="14">
        <v>0</v>
      </c>
      <c r="Q1891" s="12">
        <v>0</v>
      </c>
      <c r="R1891" s="12">
        <v>0</v>
      </c>
      <c r="T1891" s="12">
        <v>0</v>
      </c>
      <c r="U1891" s="12">
        <v>0</v>
      </c>
      <c r="W1891" s="12">
        <v>0</v>
      </c>
      <c r="X1891" s="12">
        <v>0</v>
      </c>
      <c r="Z1891" s="12">
        <v>0</v>
      </c>
      <c r="AA1891" s="12">
        <v>0</v>
      </c>
      <c r="AC1891" s="12">
        <v>0</v>
      </c>
      <c r="AD1891" s="12">
        <v>0</v>
      </c>
      <c r="AF1891" s="12">
        <v>0</v>
      </c>
      <c r="AG1891" s="12">
        <v>0</v>
      </c>
      <c r="AI1891" s="12">
        <v>0</v>
      </c>
      <c r="AJ1891" s="12">
        <v>0</v>
      </c>
      <c r="AL1891" s="12">
        <v>0</v>
      </c>
      <c r="AM1891" s="12">
        <v>0</v>
      </c>
      <c r="AO1891" s="12">
        <v>0</v>
      </c>
      <c r="AP1891" s="12">
        <v>0</v>
      </c>
      <c r="AR1891" s="12">
        <v>0</v>
      </c>
      <c r="AS1891" s="12">
        <v>0</v>
      </c>
      <c r="AU1891" s="12">
        <v>0</v>
      </c>
      <c r="AV1891" s="12">
        <v>0</v>
      </c>
      <c r="AX1891" s="12">
        <v>0</v>
      </c>
      <c r="AY1891" s="12">
        <v>0</v>
      </c>
    </row>
    <row r="1892" spans="2:51" x14ac:dyDescent="0.25">
      <c r="B1892" s="2">
        <v>0</v>
      </c>
      <c r="C1892" s="1">
        <v>0</v>
      </c>
      <c r="D1892" s="2">
        <v>0</v>
      </c>
      <c r="E1892" s="2">
        <v>0</v>
      </c>
      <c r="F1892" s="2">
        <v>0</v>
      </c>
      <c r="G1892" s="3">
        <v>0</v>
      </c>
      <c r="H1892" s="3">
        <v>0</v>
      </c>
      <c r="J1892" s="14">
        <v>0</v>
      </c>
      <c r="K1892" s="14">
        <v>0</v>
      </c>
      <c r="N1892" s="14">
        <v>0</v>
      </c>
      <c r="O1892" s="14">
        <v>0</v>
      </c>
      <c r="Q1892" s="12">
        <v>0</v>
      </c>
      <c r="R1892" s="12">
        <v>0</v>
      </c>
      <c r="T1892" s="12">
        <v>0</v>
      </c>
      <c r="U1892" s="12">
        <v>0</v>
      </c>
      <c r="W1892" s="12">
        <v>0</v>
      </c>
      <c r="X1892" s="12">
        <v>0</v>
      </c>
      <c r="Z1892" s="12">
        <v>0</v>
      </c>
      <c r="AA1892" s="12">
        <v>0</v>
      </c>
      <c r="AC1892" s="12">
        <v>0</v>
      </c>
      <c r="AD1892" s="12">
        <v>0</v>
      </c>
      <c r="AF1892" s="12">
        <v>0</v>
      </c>
      <c r="AG1892" s="12">
        <v>0</v>
      </c>
      <c r="AI1892" s="12">
        <v>0</v>
      </c>
      <c r="AJ1892" s="12">
        <v>0</v>
      </c>
      <c r="AL1892" s="12">
        <v>0</v>
      </c>
      <c r="AM1892" s="12">
        <v>0</v>
      </c>
      <c r="AO1892" s="12">
        <v>0</v>
      </c>
      <c r="AP1892" s="12">
        <v>0</v>
      </c>
      <c r="AR1892" s="12">
        <v>0</v>
      </c>
      <c r="AS1892" s="12">
        <v>0</v>
      </c>
      <c r="AU1892" s="12">
        <v>0</v>
      </c>
      <c r="AV1892" s="12">
        <v>0</v>
      </c>
      <c r="AX1892" s="12">
        <v>0</v>
      </c>
      <c r="AY1892" s="12">
        <v>0</v>
      </c>
    </row>
    <row r="1893" spans="2:51" x14ac:dyDescent="0.25">
      <c r="B1893" s="2">
        <v>0</v>
      </c>
      <c r="C1893" s="1">
        <v>0</v>
      </c>
      <c r="D1893" s="2">
        <v>0</v>
      </c>
      <c r="E1893" s="2">
        <v>0</v>
      </c>
      <c r="F1893" s="2">
        <v>0</v>
      </c>
      <c r="G1893" s="3">
        <v>0</v>
      </c>
      <c r="H1893" s="3">
        <v>0</v>
      </c>
      <c r="J1893" s="14">
        <v>0</v>
      </c>
      <c r="K1893" s="14">
        <v>0</v>
      </c>
      <c r="N1893" s="14">
        <v>0</v>
      </c>
      <c r="O1893" s="14">
        <v>0</v>
      </c>
      <c r="Q1893" s="12">
        <v>0</v>
      </c>
      <c r="R1893" s="12">
        <v>0</v>
      </c>
      <c r="T1893" s="12">
        <v>0</v>
      </c>
      <c r="U1893" s="12">
        <v>0</v>
      </c>
      <c r="W1893" s="12">
        <v>0</v>
      </c>
      <c r="X1893" s="12">
        <v>0</v>
      </c>
      <c r="Z1893" s="12">
        <v>0</v>
      </c>
      <c r="AA1893" s="12">
        <v>0</v>
      </c>
      <c r="AC1893" s="12">
        <v>0</v>
      </c>
      <c r="AD1893" s="12">
        <v>0</v>
      </c>
      <c r="AF1893" s="12">
        <v>0</v>
      </c>
      <c r="AG1893" s="12">
        <v>0</v>
      </c>
      <c r="AI1893" s="12">
        <v>0</v>
      </c>
      <c r="AJ1893" s="12">
        <v>0</v>
      </c>
      <c r="AL1893" s="12">
        <v>0</v>
      </c>
      <c r="AM1893" s="12">
        <v>0</v>
      </c>
      <c r="AO1893" s="12">
        <v>0</v>
      </c>
      <c r="AP1893" s="12">
        <v>0</v>
      </c>
      <c r="AR1893" s="12">
        <v>0</v>
      </c>
      <c r="AS1893" s="12">
        <v>0</v>
      </c>
      <c r="AU1893" s="12">
        <v>0</v>
      </c>
      <c r="AV1893" s="12">
        <v>0</v>
      </c>
      <c r="AX1893" s="12">
        <v>0</v>
      </c>
      <c r="AY1893" s="12">
        <v>0</v>
      </c>
    </row>
    <row r="1894" spans="2:51" x14ac:dyDescent="0.25">
      <c r="B1894" s="2">
        <v>0</v>
      </c>
      <c r="C1894" s="1">
        <v>0</v>
      </c>
      <c r="D1894" s="2">
        <v>0</v>
      </c>
      <c r="E1894" s="2">
        <v>0</v>
      </c>
      <c r="F1894" s="2">
        <v>0</v>
      </c>
      <c r="G1894" s="3">
        <v>0</v>
      </c>
      <c r="H1894" s="3">
        <v>0</v>
      </c>
      <c r="J1894" s="14">
        <v>0</v>
      </c>
      <c r="K1894" s="14">
        <v>0</v>
      </c>
      <c r="N1894" s="14">
        <v>0</v>
      </c>
      <c r="O1894" s="14">
        <v>0</v>
      </c>
      <c r="Q1894" s="12">
        <v>0</v>
      </c>
      <c r="R1894" s="12">
        <v>0</v>
      </c>
      <c r="T1894" s="12">
        <v>0</v>
      </c>
      <c r="U1894" s="12">
        <v>0</v>
      </c>
      <c r="W1894" s="12">
        <v>0</v>
      </c>
      <c r="X1894" s="12">
        <v>0</v>
      </c>
      <c r="Z1894" s="12">
        <v>0</v>
      </c>
      <c r="AA1894" s="12">
        <v>0</v>
      </c>
      <c r="AC1894" s="12">
        <v>0</v>
      </c>
      <c r="AD1894" s="12">
        <v>0</v>
      </c>
      <c r="AF1894" s="12">
        <v>0</v>
      </c>
      <c r="AG1894" s="12">
        <v>0</v>
      </c>
      <c r="AI1894" s="12">
        <v>0</v>
      </c>
      <c r="AJ1894" s="12">
        <v>0</v>
      </c>
      <c r="AL1894" s="12">
        <v>0</v>
      </c>
      <c r="AM1894" s="12">
        <v>0</v>
      </c>
      <c r="AO1894" s="12">
        <v>0</v>
      </c>
      <c r="AP1894" s="12">
        <v>0</v>
      </c>
      <c r="AR1894" s="12">
        <v>0</v>
      </c>
      <c r="AS1894" s="12">
        <v>0</v>
      </c>
      <c r="AU1894" s="12">
        <v>0</v>
      </c>
      <c r="AV1894" s="12">
        <v>0</v>
      </c>
      <c r="AX1894" s="12">
        <v>0</v>
      </c>
      <c r="AY1894" s="12">
        <v>0</v>
      </c>
    </row>
    <row r="1895" spans="2:51" x14ac:dyDescent="0.25">
      <c r="B1895" s="2">
        <v>0</v>
      </c>
      <c r="C1895" s="1">
        <v>0</v>
      </c>
      <c r="D1895" s="2">
        <v>0</v>
      </c>
      <c r="E1895" s="2">
        <v>0</v>
      </c>
      <c r="F1895" s="2">
        <v>0</v>
      </c>
      <c r="G1895" s="3">
        <v>0</v>
      </c>
      <c r="H1895" s="3">
        <v>0</v>
      </c>
      <c r="J1895" s="14">
        <v>0</v>
      </c>
      <c r="K1895" s="14">
        <v>0</v>
      </c>
      <c r="N1895" s="14">
        <v>0</v>
      </c>
      <c r="O1895" s="14">
        <v>0</v>
      </c>
      <c r="Q1895" s="12">
        <v>0</v>
      </c>
      <c r="R1895" s="12">
        <v>0</v>
      </c>
      <c r="T1895" s="12">
        <v>0</v>
      </c>
      <c r="U1895" s="12">
        <v>0</v>
      </c>
      <c r="W1895" s="12">
        <v>0</v>
      </c>
      <c r="X1895" s="12">
        <v>0</v>
      </c>
      <c r="Z1895" s="12">
        <v>0</v>
      </c>
      <c r="AA1895" s="12">
        <v>0</v>
      </c>
      <c r="AC1895" s="12">
        <v>0</v>
      </c>
      <c r="AD1895" s="12">
        <v>0</v>
      </c>
      <c r="AF1895" s="12">
        <v>0</v>
      </c>
      <c r="AG1895" s="12">
        <v>0</v>
      </c>
      <c r="AI1895" s="12">
        <v>0</v>
      </c>
      <c r="AJ1895" s="12">
        <v>0</v>
      </c>
      <c r="AL1895" s="12">
        <v>0</v>
      </c>
      <c r="AM1895" s="12">
        <v>0</v>
      </c>
      <c r="AO1895" s="12">
        <v>0</v>
      </c>
      <c r="AP1895" s="12">
        <v>0</v>
      </c>
      <c r="AR1895" s="12">
        <v>0</v>
      </c>
      <c r="AS1895" s="12">
        <v>0</v>
      </c>
      <c r="AU1895" s="12">
        <v>0</v>
      </c>
      <c r="AV1895" s="12">
        <v>0</v>
      </c>
      <c r="AX1895" s="12">
        <v>0</v>
      </c>
      <c r="AY1895" s="12">
        <v>0</v>
      </c>
    </row>
    <row r="1896" spans="2:51" x14ac:dyDescent="0.25">
      <c r="B1896" s="2">
        <v>0</v>
      </c>
      <c r="C1896" s="1">
        <v>0</v>
      </c>
      <c r="D1896" s="2">
        <v>0</v>
      </c>
      <c r="E1896" s="2">
        <v>0</v>
      </c>
      <c r="F1896" s="2">
        <v>0</v>
      </c>
      <c r="G1896" s="3">
        <v>0</v>
      </c>
      <c r="H1896" s="3">
        <v>0</v>
      </c>
      <c r="J1896" s="14">
        <v>0</v>
      </c>
      <c r="K1896" s="14">
        <v>0</v>
      </c>
      <c r="N1896" s="14">
        <v>0</v>
      </c>
      <c r="O1896" s="14">
        <v>0</v>
      </c>
      <c r="Q1896" s="12">
        <v>0</v>
      </c>
      <c r="R1896" s="12">
        <v>0</v>
      </c>
      <c r="T1896" s="12">
        <v>0</v>
      </c>
      <c r="U1896" s="12">
        <v>0</v>
      </c>
      <c r="W1896" s="12">
        <v>0</v>
      </c>
      <c r="X1896" s="12">
        <v>0</v>
      </c>
      <c r="Z1896" s="12">
        <v>0</v>
      </c>
      <c r="AA1896" s="12">
        <v>0</v>
      </c>
      <c r="AC1896" s="12">
        <v>0</v>
      </c>
      <c r="AD1896" s="12">
        <v>0</v>
      </c>
      <c r="AF1896" s="12">
        <v>0</v>
      </c>
      <c r="AG1896" s="12">
        <v>0</v>
      </c>
      <c r="AI1896" s="12">
        <v>0</v>
      </c>
      <c r="AJ1896" s="12">
        <v>0</v>
      </c>
      <c r="AL1896" s="12">
        <v>0</v>
      </c>
      <c r="AM1896" s="12">
        <v>0</v>
      </c>
      <c r="AO1896" s="12">
        <v>0</v>
      </c>
      <c r="AP1896" s="12">
        <v>0</v>
      </c>
      <c r="AR1896" s="12">
        <v>0</v>
      </c>
      <c r="AS1896" s="12">
        <v>0</v>
      </c>
      <c r="AU1896" s="12">
        <v>0</v>
      </c>
      <c r="AV1896" s="12">
        <v>0</v>
      </c>
      <c r="AX1896" s="12">
        <v>0</v>
      </c>
      <c r="AY1896" s="12">
        <v>0</v>
      </c>
    </row>
    <row r="1897" spans="2:51" x14ac:dyDescent="0.25">
      <c r="B1897" s="2">
        <v>0</v>
      </c>
      <c r="C1897" s="1">
        <v>0</v>
      </c>
      <c r="D1897" s="2">
        <v>0</v>
      </c>
      <c r="E1897" s="2">
        <v>0</v>
      </c>
      <c r="F1897" s="2">
        <v>0</v>
      </c>
      <c r="G1897" s="3">
        <v>0</v>
      </c>
      <c r="H1897" s="3">
        <v>0</v>
      </c>
      <c r="J1897" s="14">
        <v>0</v>
      </c>
      <c r="K1897" s="14">
        <v>0</v>
      </c>
      <c r="N1897" s="14">
        <v>0</v>
      </c>
      <c r="O1897" s="14">
        <v>0</v>
      </c>
      <c r="Q1897" s="12">
        <v>0</v>
      </c>
      <c r="R1897" s="12">
        <v>0</v>
      </c>
      <c r="T1897" s="12">
        <v>0</v>
      </c>
      <c r="U1897" s="12">
        <v>0</v>
      </c>
      <c r="W1897" s="12">
        <v>0</v>
      </c>
      <c r="X1897" s="12">
        <v>0</v>
      </c>
      <c r="Z1897" s="12">
        <v>0</v>
      </c>
      <c r="AA1897" s="12">
        <v>0</v>
      </c>
      <c r="AC1897" s="12">
        <v>0</v>
      </c>
      <c r="AD1897" s="12">
        <v>0</v>
      </c>
      <c r="AF1897" s="12">
        <v>0</v>
      </c>
      <c r="AG1897" s="12">
        <v>0</v>
      </c>
      <c r="AI1897" s="12">
        <v>0</v>
      </c>
      <c r="AJ1897" s="12">
        <v>0</v>
      </c>
      <c r="AL1897" s="12">
        <v>0</v>
      </c>
      <c r="AM1897" s="12">
        <v>0</v>
      </c>
      <c r="AO1897" s="12">
        <v>0</v>
      </c>
      <c r="AP1897" s="12">
        <v>0</v>
      </c>
      <c r="AR1897" s="12">
        <v>0</v>
      </c>
      <c r="AS1897" s="12">
        <v>0</v>
      </c>
      <c r="AU1897" s="12">
        <v>0</v>
      </c>
      <c r="AV1897" s="12">
        <v>0</v>
      </c>
      <c r="AX1897" s="12">
        <v>0</v>
      </c>
      <c r="AY1897" s="12">
        <v>0</v>
      </c>
    </row>
    <row r="1898" spans="2:51" x14ac:dyDescent="0.25">
      <c r="B1898" s="2">
        <v>0</v>
      </c>
      <c r="C1898" s="1">
        <v>0</v>
      </c>
      <c r="D1898" s="2">
        <v>0</v>
      </c>
      <c r="E1898" s="2">
        <v>0</v>
      </c>
      <c r="F1898" s="2">
        <v>0</v>
      </c>
      <c r="G1898" s="3">
        <v>0</v>
      </c>
      <c r="H1898" s="3">
        <v>0</v>
      </c>
      <c r="J1898" s="14">
        <v>0</v>
      </c>
      <c r="K1898" s="14">
        <v>0</v>
      </c>
      <c r="N1898" s="14">
        <v>0</v>
      </c>
      <c r="O1898" s="14">
        <v>0</v>
      </c>
      <c r="Q1898" s="12">
        <v>0</v>
      </c>
      <c r="R1898" s="12">
        <v>0</v>
      </c>
      <c r="T1898" s="12">
        <v>0</v>
      </c>
      <c r="U1898" s="12">
        <v>0</v>
      </c>
      <c r="W1898" s="12">
        <v>0</v>
      </c>
      <c r="X1898" s="12">
        <v>0</v>
      </c>
      <c r="Z1898" s="12">
        <v>0</v>
      </c>
      <c r="AA1898" s="12">
        <v>0</v>
      </c>
      <c r="AC1898" s="12">
        <v>0</v>
      </c>
      <c r="AD1898" s="12">
        <v>0</v>
      </c>
      <c r="AF1898" s="12">
        <v>0</v>
      </c>
      <c r="AG1898" s="12">
        <v>0</v>
      </c>
      <c r="AI1898" s="12">
        <v>0</v>
      </c>
      <c r="AJ1898" s="12">
        <v>0</v>
      </c>
      <c r="AL1898" s="12">
        <v>0</v>
      </c>
      <c r="AM1898" s="12">
        <v>0</v>
      </c>
      <c r="AO1898" s="12">
        <v>0</v>
      </c>
      <c r="AP1898" s="12">
        <v>0</v>
      </c>
      <c r="AR1898" s="12">
        <v>0</v>
      </c>
      <c r="AS1898" s="12">
        <v>0</v>
      </c>
      <c r="AU1898" s="12">
        <v>0</v>
      </c>
      <c r="AV1898" s="12">
        <v>0</v>
      </c>
      <c r="AX1898" s="12">
        <v>0</v>
      </c>
      <c r="AY1898" s="12">
        <v>0</v>
      </c>
    </row>
    <row r="1899" spans="2:51" x14ac:dyDescent="0.25">
      <c r="B1899" s="2">
        <v>0</v>
      </c>
      <c r="C1899" s="1">
        <v>0</v>
      </c>
      <c r="D1899" s="2">
        <v>0</v>
      </c>
      <c r="E1899" s="2">
        <v>0</v>
      </c>
      <c r="F1899" s="2">
        <v>0</v>
      </c>
      <c r="G1899" s="3">
        <v>0</v>
      </c>
      <c r="H1899" s="3">
        <v>0</v>
      </c>
      <c r="J1899" s="14">
        <v>0</v>
      </c>
      <c r="K1899" s="14">
        <v>0</v>
      </c>
      <c r="N1899" s="14">
        <v>0</v>
      </c>
      <c r="O1899" s="14">
        <v>0</v>
      </c>
      <c r="Q1899" s="12">
        <v>0</v>
      </c>
      <c r="R1899" s="12">
        <v>0</v>
      </c>
      <c r="T1899" s="12">
        <v>0</v>
      </c>
      <c r="U1899" s="12">
        <v>0</v>
      </c>
      <c r="W1899" s="12">
        <v>0</v>
      </c>
      <c r="X1899" s="12">
        <v>0</v>
      </c>
      <c r="Z1899" s="12">
        <v>0</v>
      </c>
      <c r="AA1899" s="12">
        <v>0</v>
      </c>
      <c r="AC1899" s="12">
        <v>0</v>
      </c>
      <c r="AD1899" s="12">
        <v>0</v>
      </c>
      <c r="AF1899" s="12">
        <v>0</v>
      </c>
      <c r="AG1899" s="12">
        <v>0</v>
      </c>
      <c r="AI1899" s="12">
        <v>0</v>
      </c>
      <c r="AJ1899" s="12">
        <v>0</v>
      </c>
      <c r="AL1899" s="12">
        <v>0</v>
      </c>
      <c r="AM1899" s="12">
        <v>0</v>
      </c>
      <c r="AO1899" s="12">
        <v>0</v>
      </c>
      <c r="AP1899" s="12">
        <v>0</v>
      </c>
      <c r="AR1899" s="12">
        <v>0</v>
      </c>
      <c r="AS1899" s="12">
        <v>0</v>
      </c>
      <c r="AU1899" s="12">
        <v>0</v>
      </c>
      <c r="AV1899" s="12">
        <v>0</v>
      </c>
      <c r="AX1899" s="12">
        <v>0</v>
      </c>
      <c r="AY1899" s="12">
        <v>0</v>
      </c>
    </row>
    <row r="1900" spans="2:51" x14ac:dyDescent="0.25">
      <c r="B1900" s="2">
        <v>0</v>
      </c>
      <c r="C1900" s="1">
        <v>0</v>
      </c>
      <c r="D1900" s="2">
        <v>0</v>
      </c>
      <c r="E1900" s="2">
        <v>0</v>
      </c>
      <c r="F1900" s="2">
        <v>0</v>
      </c>
      <c r="G1900" s="3">
        <v>0</v>
      </c>
      <c r="H1900" s="3">
        <v>0</v>
      </c>
      <c r="J1900" s="14">
        <v>0</v>
      </c>
      <c r="K1900" s="14">
        <v>0</v>
      </c>
      <c r="N1900" s="14">
        <v>0</v>
      </c>
      <c r="O1900" s="14">
        <v>0</v>
      </c>
      <c r="Q1900" s="12">
        <v>0</v>
      </c>
      <c r="R1900" s="12">
        <v>0</v>
      </c>
      <c r="T1900" s="12">
        <v>0</v>
      </c>
      <c r="U1900" s="12">
        <v>0</v>
      </c>
      <c r="W1900" s="12">
        <v>0</v>
      </c>
      <c r="X1900" s="12">
        <v>0</v>
      </c>
      <c r="Z1900" s="12">
        <v>0</v>
      </c>
      <c r="AA1900" s="12">
        <v>0</v>
      </c>
      <c r="AC1900" s="12">
        <v>0</v>
      </c>
      <c r="AD1900" s="12">
        <v>0</v>
      </c>
      <c r="AF1900" s="12">
        <v>0</v>
      </c>
      <c r="AG1900" s="12">
        <v>0</v>
      </c>
      <c r="AI1900" s="12">
        <v>0</v>
      </c>
      <c r="AJ1900" s="12">
        <v>0</v>
      </c>
      <c r="AL1900" s="12">
        <v>0</v>
      </c>
      <c r="AM1900" s="12">
        <v>0</v>
      </c>
      <c r="AO1900" s="12">
        <v>0</v>
      </c>
      <c r="AP1900" s="12">
        <v>0</v>
      </c>
      <c r="AR1900" s="12">
        <v>0</v>
      </c>
      <c r="AS1900" s="12">
        <v>0</v>
      </c>
      <c r="AU1900" s="12">
        <v>0</v>
      </c>
      <c r="AV1900" s="12">
        <v>0</v>
      </c>
      <c r="AX1900" s="12">
        <v>0</v>
      </c>
      <c r="AY1900" s="12">
        <v>0</v>
      </c>
    </row>
    <row r="1901" spans="2:51" x14ac:dyDescent="0.25">
      <c r="B1901" s="2">
        <v>0</v>
      </c>
      <c r="C1901" s="1">
        <v>0</v>
      </c>
      <c r="D1901" s="2">
        <v>0</v>
      </c>
      <c r="E1901" s="2">
        <v>0</v>
      </c>
      <c r="F1901" s="2">
        <v>0</v>
      </c>
      <c r="G1901" s="3">
        <v>0</v>
      </c>
      <c r="H1901" s="3">
        <v>0</v>
      </c>
      <c r="J1901" s="14">
        <v>0</v>
      </c>
      <c r="K1901" s="14">
        <v>0</v>
      </c>
      <c r="N1901" s="14">
        <v>0</v>
      </c>
      <c r="O1901" s="14">
        <v>0</v>
      </c>
      <c r="Q1901" s="12">
        <v>0</v>
      </c>
      <c r="R1901" s="12">
        <v>0</v>
      </c>
      <c r="T1901" s="12">
        <v>0</v>
      </c>
      <c r="U1901" s="12">
        <v>0</v>
      </c>
      <c r="W1901" s="12">
        <v>0</v>
      </c>
      <c r="X1901" s="12">
        <v>0</v>
      </c>
      <c r="Z1901" s="12">
        <v>0</v>
      </c>
      <c r="AA1901" s="12">
        <v>0</v>
      </c>
      <c r="AC1901" s="12">
        <v>0</v>
      </c>
      <c r="AD1901" s="12">
        <v>0</v>
      </c>
      <c r="AF1901" s="12">
        <v>0</v>
      </c>
      <c r="AG1901" s="12">
        <v>0</v>
      </c>
      <c r="AI1901" s="12">
        <v>0</v>
      </c>
      <c r="AJ1901" s="12">
        <v>0</v>
      </c>
      <c r="AL1901" s="12">
        <v>0</v>
      </c>
      <c r="AM1901" s="12">
        <v>0</v>
      </c>
      <c r="AO1901" s="12">
        <v>0</v>
      </c>
      <c r="AP1901" s="12">
        <v>0</v>
      </c>
      <c r="AR1901" s="12">
        <v>0</v>
      </c>
      <c r="AS1901" s="12">
        <v>0</v>
      </c>
      <c r="AU1901" s="12">
        <v>0</v>
      </c>
      <c r="AV1901" s="12">
        <v>0</v>
      </c>
      <c r="AX1901" s="12">
        <v>0</v>
      </c>
      <c r="AY1901" s="12">
        <v>0</v>
      </c>
    </row>
    <row r="1902" spans="2:51" x14ac:dyDescent="0.25">
      <c r="B1902" s="2">
        <v>0</v>
      </c>
      <c r="C1902" s="1">
        <v>0</v>
      </c>
      <c r="D1902" s="2">
        <v>0</v>
      </c>
      <c r="E1902" s="2">
        <v>0</v>
      </c>
      <c r="F1902" s="2">
        <v>0</v>
      </c>
      <c r="G1902" s="3">
        <v>0</v>
      </c>
      <c r="H1902" s="3">
        <v>0</v>
      </c>
      <c r="J1902" s="14">
        <v>0</v>
      </c>
      <c r="K1902" s="14">
        <v>0</v>
      </c>
      <c r="N1902" s="14">
        <v>0</v>
      </c>
      <c r="O1902" s="14">
        <v>0</v>
      </c>
      <c r="Q1902" s="12">
        <v>0</v>
      </c>
      <c r="R1902" s="12">
        <v>0</v>
      </c>
      <c r="T1902" s="12">
        <v>0</v>
      </c>
      <c r="U1902" s="12">
        <v>0</v>
      </c>
      <c r="W1902" s="12">
        <v>0</v>
      </c>
      <c r="X1902" s="12">
        <v>0</v>
      </c>
      <c r="Z1902" s="12">
        <v>0</v>
      </c>
      <c r="AA1902" s="12">
        <v>0</v>
      </c>
      <c r="AC1902" s="12">
        <v>0</v>
      </c>
      <c r="AD1902" s="12">
        <v>0</v>
      </c>
      <c r="AF1902" s="12">
        <v>0</v>
      </c>
      <c r="AG1902" s="12">
        <v>0</v>
      </c>
      <c r="AI1902" s="12">
        <v>0</v>
      </c>
      <c r="AJ1902" s="12">
        <v>0</v>
      </c>
      <c r="AL1902" s="12">
        <v>0</v>
      </c>
      <c r="AM1902" s="12">
        <v>0</v>
      </c>
      <c r="AO1902" s="12">
        <v>0</v>
      </c>
      <c r="AP1902" s="12">
        <v>0</v>
      </c>
      <c r="AR1902" s="12">
        <v>0</v>
      </c>
      <c r="AS1902" s="12">
        <v>0</v>
      </c>
      <c r="AU1902" s="12">
        <v>0</v>
      </c>
      <c r="AV1902" s="12">
        <v>0</v>
      </c>
      <c r="AX1902" s="12">
        <v>0</v>
      </c>
      <c r="AY1902" s="12">
        <v>0</v>
      </c>
    </row>
    <row r="1903" spans="2:51" x14ac:dyDescent="0.25">
      <c r="B1903" s="2">
        <v>0</v>
      </c>
      <c r="C1903" s="1">
        <v>0</v>
      </c>
      <c r="D1903" s="2">
        <v>0</v>
      </c>
      <c r="E1903" s="2">
        <v>0</v>
      </c>
      <c r="F1903" s="2">
        <v>0</v>
      </c>
      <c r="G1903" s="3">
        <v>0</v>
      </c>
      <c r="H1903" s="3">
        <v>0</v>
      </c>
      <c r="J1903" s="14">
        <v>0</v>
      </c>
      <c r="K1903" s="14">
        <v>0</v>
      </c>
      <c r="N1903" s="14">
        <v>0</v>
      </c>
      <c r="O1903" s="14">
        <v>0</v>
      </c>
      <c r="Q1903" s="12">
        <v>0</v>
      </c>
      <c r="R1903" s="12">
        <v>0</v>
      </c>
      <c r="T1903" s="12">
        <v>0</v>
      </c>
      <c r="U1903" s="12">
        <v>0</v>
      </c>
      <c r="W1903" s="12">
        <v>0</v>
      </c>
      <c r="X1903" s="12">
        <v>0</v>
      </c>
      <c r="Z1903" s="12">
        <v>0</v>
      </c>
      <c r="AA1903" s="12">
        <v>0</v>
      </c>
      <c r="AC1903" s="12">
        <v>0</v>
      </c>
      <c r="AD1903" s="12">
        <v>0</v>
      </c>
      <c r="AF1903" s="12">
        <v>0</v>
      </c>
      <c r="AG1903" s="12">
        <v>0</v>
      </c>
      <c r="AI1903" s="12">
        <v>0</v>
      </c>
      <c r="AJ1903" s="12">
        <v>0</v>
      </c>
      <c r="AL1903" s="12">
        <v>0</v>
      </c>
      <c r="AM1903" s="12">
        <v>0</v>
      </c>
      <c r="AO1903" s="12">
        <v>0</v>
      </c>
      <c r="AP1903" s="12">
        <v>0</v>
      </c>
      <c r="AR1903" s="12">
        <v>0</v>
      </c>
      <c r="AS1903" s="12">
        <v>0</v>
      </c>
      <c r="AU1903" s="12">
        <v>0</v>
      </c>
      <c r="AV1903" s="12">
        <v>0</v>
      </c>
      <c r="AX1903" s="12">
        <v>0</v>
      </c>
      <c r="AY1903" s="12">
        <v>0</v>
      </c>
    </row>
    <row r="1904" spans="2:51" x14ac:dyDescent="0.25">
      <c r="B1904" s="2">
        <v>0</v>
      </c>
      <c r="C1904" s="1">
        <v>0</v>
      </c>
      <c r="D1904" s="2">
        <v>0</v>
      </c>
      <c r="E1904" s="2">
        <v>0</v>
      </c>
      <c r="F1904" s="2">
        <v>0</v>
      </c>
      <c r="G1904" s="3">
        <v>0</v>
      </c>
      <c r="H1904" s="3">
        <v>0</v>
      </c>
      <c r="J1904" s="14">
        <v>0</v>
      </c>
      <c r="K1904" s="14">
        <v>0</v>
      </c>
      <c r="N1904" s="14">
        <v>0</v>
      </c>
      <c r="O1904" s="14">
        <v>0</v>
      </c>
      <c r="Q1904" s="12">
        <v>0</v>
      </c>
      <c r="R1904" s="12">
        <v>0</v>
      </c>
      <c r="T1904" s="12">
        <v>0</v>
      </c>
      <c r="U1904" s="12">
        <v>0</v>
      </c>
      <c r="W1904" s="12">
        <v>0</v>
      </c>
      <c r="X1904" s="12">
        <v>0</v>
      </c>
      <c r="Z1904" s="12">
        <v>0</v>
      </c>
      <c r="AA1904" s="12">
        <v>0</v>
      </c>
      <c r="AC1904" s="12">
        <v>0</v>
      </c>
      <c r="AD1904" s="12">
        <v>0</v>
      </c>
      <c r="AF1904" s="12">
        <v>0</v>
      </c>
      <c r="AG1904" s="12">
        <v>0</v>
      </c>
      <c r="AI1904" s="12">
        <v>0</v>
      </c>
      <c r="AJ1904" s="12">
        <v>0</v>
      </c>
      <c r="AL1904" s="12">
        <v>0</v>
      </c>
      <c r="AM1904" s="12">
        <v>0</v>
      </c>
      <c r="AO1904" s="12">
        <v>0</v>
      </c>
      <c r="AP1904" s="12">
        <v>0</v>
      </c>
      <c r="AR1904" s="12">
        <v>0</v>
      </c>
      <c r="AS1904" s="12">
        <v>0</v>
      </c>
      <c r="AU1904" s="12">
        <v>0</v>
      </c>
      <c r="AV1904" s="12">
        <v>0</v>
      </c>
      <c r="AX1904" s="12">
        <v>0</v>
      </c>
      <c r="AY1904" s="12">
        <v>0</v>
      </c>
    </row>
    <row r="1905" spans="2:51" x14ac:dyDescent="0.25">
      <c r="B1905" s="2">
        <v>0</v>
      </c>
      <c r="C1905" s="1">
        <v>0</v>
      </c>
      <c r="D1905" s="2">
        <v>0</v>
      </c>
      <c r="E1905" s="2">
        <v>0</v>
      </c>
      <c r="F1905" s="2">
        <v>0</v>
      </c>
      <c r="G1905" s="3">
        <v>0</v>
      </c>
      <c r="H1905" s="3">
        <v>0</v>
      </c>
      <c r="J1905" s="14">
        <v>0</v>
      </c>
      <c r="K1905" s="14">
        <v>0</v>
      </c>
      <c r="N1905" s="14">
        <v>0</v>
      </c>
      <c r="O1905" s="14">
        <v>0</v>
      </c>
      <c r="Q1905" s="12">
        <v>0</v>
      </c>
      <c r="R1905" s="12">
        <v>0</v>
      </c>
      <c r="T1905" s="12">
        <v>0</v>
      </c>
      <c r="U1905" s="12">
        <v>0</v>
      </c>
      <c r="W1905" s="12">
        <v>0</v>
      </c>
      <c r="X1905" s="12">
        <v>0</v>
      </c>
      <c r="Z1905" s="12">
        <v>0</v>
      </c>
      <c r="AA1905" s="12">
        <v>0</v>
      </c>
      <c r="AC1905" s="12">
        <v>0</v>
      </c>
      <c r="AD1905" s="12">
        <v>0</v>
      </c>
      <c r="AF1905" s="12">
        <v>0</v>
      </c>
      <c r="AG1905" s="12">
        <v>0</v>
      </c>
      <c r="AI1905" s="12">
        <v>0</v>
      </c>
      <c r="AJ1905" s="12">
        <v>0</v>
      </c>
      <c r="AL1905" s="12">
        <v>0</v>
      </c>
      <c r="AM1905" s="12">
        <v>0</v>
      </c>
      <c r="AO1905" s="12">
        <v>0</v>
      </c>
      <c r="AP1905" s="12">
        <v>0</v>
      </c>
      <c r="AR1905" s="12">
        <v>0</v>
      </c>
      <c r="AS1905" s="12">
        <v>0</v>
      </c>
      <c r="AU1905" s="12">
        <v>0</v>
      </c>
      <c r="AV1905" s="12">
        <v>0</v>
      </c>
      <c r="AX1905" s="12">
        <v>0</v>
      </c>
      <c r="AY1905" s="12">
        <v>0</v>
      </c>
    </row>
    <row r="1906" spans="2:51" x14ac:dyDescent="0.25">
      <c r="B1906" s="2">
        <v>0</v>
      </c>
      <c r="C1906" s="1">
        <v>0</v>
      </c>
      <c r="D1906" s="2">
        <v>0</v>
      </c>
      <c r="E1906" s="2">
        <v>0</v>
      </c>
      <c r="F1906" s="2">
        <v>0</v>
      </c>
      <c r="G1906" s="3">
        <v>0</v>
      </c>
      <c r="H1906" s="3">
        <v>0</v>
      </c>
      <c r="J1906" s="14">
        <v>0</v>
      </c>
      <c r="K1906" s="14">
        <v>0</v>
      </c>
      <c r="N1906" s="14">
        <v>0</v>
      </c>
      <c r="O1906" s="14">
        <v>0</v>
      </c>
      <c r="Q1906" s="12">
        <v>0</v>
      </c>
      <c r="R1906" s="12">
        <v>0</v>
      </c>
      <c r="T1906" s="12">
        <v>0</v>
      </c>
      <c r="U1906" s="12">
        <v>0</v>
      </c>
      <c r="W1906" s="12">
        <v>0</v>
      </c>
      <c r="X1906" s="12">
        <v>0</v>
      </c>
      <c r="Z1906" s="12">
        <v>0</v>
      </c>
      <c r="AA1906" s="12">
        <v>0</v>
      </c>
      <c r="AC1906" s="12">
        <v>0</v>
      </c>
      <c r="AD1906" s="12">
        <v>0</v>
      </c>
      <c r="AF1906" s="12">
        <v>0</v>
      </c>
      <c r="AG1906" s="12">
        <v>0</v>
      </c>
      <c r="AI1906" s="12">
        <v>0</v>
      </c>
      <c r="AJ1906" s="12">
        <v>0</v>
      </c>
      <c r="AL1906" s="12">
        <v>0</v>
      </c>
      <c r="AM1906" s="12">
        <v>0</v>
      </c>
      <c r="AO1906" s="12">
        <v>0</v>
      </c>
      <c r="AP1906" s="12">
        <v>0</v>
      </c>
      <c r="AR1906" s="12">
        <v>0</v>
      </c>
      <c r="AS1906" s="12">
        <v>0</v>
      </c>
      <c r="AU1906" s="12">
        <v>0</v>
      </c>
      <c r="AV1906" s="12">
        <v>0</v>
      </c>
      <c r="AX1906" s="12">
        <v>0</v>
      </c>
      <c r="AY1906" s="12">
        <v>0</v>
      </c>
    </row>
    <row r="1907" spans="2:51" x14ac:dyDescent="0.25">
      <c r="B1907" s="2">
        <v>0</v>
      </c>
      <c r="C1907" s="1">
        <v>0</v>
      </c>
      <c r="D1907" s="2">
        <v>0</v>
      </c>
      <c r="E1907" s="2">
        <v>0</v>
      </c>
      <c r="F1907" s="2">
        <v>0</v>
      </c>
      <c r="G1907" s="3">
        <v>0</v>
      </c>
      <c r="H1907" s="3">
        <v>0</v>
      </c>
      <c r="J1907" s="14">
        <v>0</v>
      </c>
      <c r="K1907" s="14">
        <v>0</v>
      </c>
      <c r="N1907" s="14">
        <v>0</v>
      </c>
      <c r="O1907" s="14">
        <v>0</v>
      </c>
      <c r="Q1907" s="12">
        <v>0</v>
      </c>
      <c r="R1907" s="12">
        <v>0</v>
      </c>
      <c r="T1907" s="12">
        <v>0</v>
      </c>
      <c r="U1907" s="12">
        <v>0</v>
      </c>
      <c r="W1907" s="12">
        <v>0</v>
      </c>
      <c r="X1907" s="12">
        <v>0</v>
      </c>
      <c r="Z1907" s="12">
        <v>0</v>
      </c>
      <c r="AA1907" s="12">
        <v>0</v>
      </c>
      <c r="AC1907" s="12">
        <v>0</v>
      </c>
      <c r="AD1907" s="12">
        <v>0</v>
      </c>
      <c r="AF1907" s="12">
        <v>0</v>
      </c>
      <c r="AG1907" s="12">
        <v>0</v>
      </c>
      <c r="AI1907" s="12">
        <v>0</v>
      </c>
      <c r="AJ1907" s="12">
        <v>0</v>
      </c>
      <c r="AL1907" s="12">
        <v>0</v>
      </c>
      <c r="AM1907" s="12">
        <v>0</v>
      </c>
      <c r="AO1907" s="12">
        <v>0</v>
      </c>
      <c r="AP1907" s="12">
        <v>0</v>
      </c>
      <c r="AR1907" s="12">
        <v>0</v>
      </c>
      <c r="AS1907" s="12">
        <v>0</v>
      </c>
      <c r="AU1907" s="12">
        <v>0</v>
      </c>
      <c r="AV1907" s="12">
        <v>0</v>
      </c>
      <c r="AX1907" s="12">
        <v>0</v>
      </c>
      <c r="AY1907" s="12">
        <v>0</v>
      </c>
    </row>
    <row r="1908" spans="2:51" x14ac:dyDescent="0.25">
      <c r="B1908" s="2">
        <v>0</v>
      </c>
      <c r="C1908" s="1">
        <v>0</v>
      </c>
      <c r="D1908" s="2">
        <v>0</v>
      </c>
      <c r="E1908" s="2">
        <v>0</v>
      </c>
      <c r="F1908" s="2">
        <v>0</v>
      </c>
      <c r="G1908" s="3">
        <v>0</v>
      </c>
      <c r="H1908" s="3">
        <v>0</v>
      </c>
      <c r="J1908" s="14">
        <v>0</v>
      </c>
      <c r="K1908" s="14">
        <v>0</v>
      </c>
      <c r="N1908" s="14">
        <v>0</v>
      </c>
      <c r="O1908" s="14">
        <v>0</v>
      </c>
      <c r="Q1908" s="12">
        <v>0</v>
      </c>
      <c r="R1908" s="12">
        <v>0</v>
      </c>
      <c r="T1908" s="12">
        <v>0</v>
      </c>
      <c r="U1908" s="12">
        <v>0</v>
      </c>
      <c r="W1908" s="12">
        <v>0</v>
      </c>
      <c r="X1908" s="12">
        <v>0</v>
      </c>
      <c r="Z1908" s="12">
        <v>0</v>
      </c>
      <c r="AA1908" s="12">
        <v>0</v>
      </c>
      <c r="AC1908" s="12">
        <v>0</v>
      </c>
      <c r="AD1908" s="12">
        <v>0</v>
      </c>
      <c r="AF1908" s="12">
        <v>0</v>
      </c>
      <c r="AG1908" s="12">
        <v>0</v>
      </c>
      <c r="AI1908" s="12">
        <v>0</v>
      </c>
      <c r="AJ1908" s="12">
        <v>0</v>
      </c>
      <c r="AL1908" s="12">
        <v>0</v>
      </c>
      <c r="AM1908" s="12">
        <v>0</v>
      </c>
      <c r="AO1908" s="12">
        <v>0</v>
      </c>
      <c r="AP1908" s="12">
        <v>0</v>
      </c>
      <c r="AR1908" s="12">
        <v>0</v>
      </c>
      <c r="AS1908" s="12">
        <v>0</v>
      </c>
      <c r="AU1908" s="12">
        <v>0</v>
      </c>
      <c r="AV1908" s="12">
        <v>0</v>
      </c>
      <c r="AX1908" s="12">
        <v>0</v>
      </c>
      <c r="AY1908" s="12">
        <v>0</v>
      </c>
    </row>
    <row r="1909" spans="2:51" x14ac:dyDescent="0.25">
      <c r="B1909" s="2">
        <v>0</v>
      </c>
      <c r="C1909" s="1">
        <v>0</v>
      </c>
      <c r="D1909" s="2">
        <v>0</v>
      </c>
      <c r="E1909" s="2">
        <v>0</v>
      </c>
      <c r="F1909" s="2">
        <v>0</v>
      </c>
      <c r="G1909" s="3">
        <v>0</v>
      </c>
      <c r="H1909" s="3">
        <v>0</v>
      </c>
      <c r="J1909" s="14">
        <v>0</v>
      </c>
      <c r="K1909" s="14">
        <v>0</v>
      </c>
      <c r="N1909" s="14">
        <v>0</v>
      </c>
      <c r="O1909" s="14">
        <v>0</v>
      </c>
      <c r="Q1909" s="12">
        <v>0</v>
      </c>
      <c r="R1909" s="12">
        <v>0</v>
      </c>
      <c r="T1909" s="12">
        <v>0</v>
      </c>
      <c r="U1909" s="12">
        <v>0</v>
      </c>
      <c r="W1909" s="12">
        <v>0</v>
      </c>
      <c r="X1909" s="12">
        <v>0</v>
      </c>
      <c r="Z1909" s="12">
        <v>0</v>
      </c>
      <c r="AA1909" s="12">
        <v>0</v>
      </c>
      <c r="AC1909" s="12">
        <v>0</v>
      </c>
      <c r="AD1909" s="12">
        <v>0</v>
      </c>
      <c r="AF1909" s="12">
        <v>0</v>
      </c>
      <c r="AG1909" s="12">
        <v>0</v>
      </c>
      <c r="AI1909" s="12">
        <v>0</v>
      </c>
      <c r="AJ1909" s="12">
        <v>0</v>
      </c>
      <c r="AL1909" s="12">
        <v>0</v>
      </c>
      <c r="AM1909" s="12">
        <v>0</v>
      </c>
      <c r="AO1909" s="12">
        <v>0</v>
      </c>
      <c r="AP1909" s="12">
        <v>0</v>
      </c>
      <c r="AR1909" s="12">
        <v>0</v>
      </c>
      <c r="AS1909" s="12">
        <v>0</v>
      </c>
      <c r="AU1909" s="12">
        <v>0</v>
      </c>
      <c r="AV1909" s="12">
        <v>0</v>
      </c>
      <c r="AX1909" s="12">
        <v>0</v>
      </c>
      <c r="AY1909" s="12">
        <v>0</v>
      </c>
    </row>
    <row r="1910" spans="2:51" x14ac:dyDescent="0.25">
      <c r="B1910" s="2">
        <v>0</v>
      </c>
      <c r="C1910" s="1">
        <v>0</v>
      </c>
      <c r="D1910" s="2">
        <v>0</v>
      </c>
      <c r="E1910" s="2">
        <v>0</v>
      </c>
      <c r="F1910" s="2">
        <v>0</v>
      </c>
      <c r="G1910" s="3">
        <v>0</v>
      </c>
      <c r="H1910" s="3">
        <v>0</v>
      </c>
      <c r="J1910" s="14">
        <v>0</v>
      </c>
      <c r="K1910" s="14">
        <v>0</v>
      </c>
      <c r="N1910" s="14">
        <v>0</v>
      </c>
      <c r="O1910" s="14">
        <v>0</v>
      </c>
      <c r="Q1910" s="12">
        <v>0</v>
      </c>
      <c r="R1910" s="12">
        <v>0</v>
      </c>
      <c r="T1910" s="12">
        <v>0</v>
      </c>
      <c r="U1910" s="12">
        <v>0</v>
      </c>
      <c r="W1910" s="12">
        <v>0</v>
      </c>
      <c r="X1910" s="12">
        <v>0</v>
      </c>
      <c r="Z1910" s="12">
        <v>0</v>
      </c>
      <c r="AA1910" s="12">
        <v>0</v>
      </c>
      <c r="AC1910" s="12">
        <v>0</v>
      </c>
      <c r="AD1910" s="12">
        <v>0</v>
      </c>
      <c r="AF1910" s="12">
        <v>0</v>
      </c>
      <c r="AG1910" s="12">
        <v>0</v>
      </c>
      <c r="AI1910" s="12">
        <v>0</v>
      </c>
      <c r="AJ1910" s="12">
        <v>0</v>
      </c>
      <c r="AL1910" s="12">
        <v>0</v>
      </c>
      <c r="AM1910" s="12">
        <v>0</v>
      </c>
      <c r="AO1910" s="12">
        <v>0</v>
      </c>
      <c r="AP1910" s="12">
        <v>0</v>
      </c>
      <c r="AR1910" s="12">
        <v>0</v>
      </c>
      <c r="AS1910" s="12">
        <v>0</v>
      </c>
      <c r="AU1910" s="12">
        <v>0</v>
      </c>
      <c r="AV1910" s="12">
        <v>0</v>
      </c>
      <c r="AX1910" s="12">
        <v>0</v>
      </c>
      <c r="AY1910" s="12">
        <v>0</v>
      </c>
    </row>
    <row r="1911" spans="2:51" x14ac:dyDescent="0.25">
      <c r="B1911" s="2">
        <v>0</v>
      </c>
      <c r="C1911" s="1">
        <v>0</v>
      </c>
      <c r="D1911" s="2">
        <v>0</v>
      </c>
      <c r="E1911" s="2">
        <v>0</v>
      </c>
      <c r="F1911" s="2">
        <v>0</v>
      </c>
      <c r="G1911" s="3">
        <v>0</v>
      </c>
      <c r="H1911" s="3">
        <v>0</v>
      </c>
      <c r="J1911" s="14">
        <v>0</v>
      </c>
      <c r="K1911" s="14">
        <v>0</v>
      </c>
      <c r="N1911" s="14">
        <v>0</v>
      </c>
      <c r="O1911" s="14">
        <v>0</v>
      </c>
      <c r="Q1911" s="12">
        <v>0</v>
      </c>
      <c r="R1911" s="12">
        <v>0</v>
      </c>
      <c r="T1911" s="12">
        <v>0</v>
      </c>
      <c r="U1911" s="12">
        <v>0</v>
      </c>
      <c r="W1911" s="12">
        <v>0</v>
      </c>
      <c r="X1911" s="12">
        <v>0</v>
      </c>
      <c r="Z1911" s="12">
        <v>0</v>
      </c>
      <c r="AA1911" s="12">
        <v>0</v>
      </c>
      <c r="AC1911" s="12">
        <v>0</v>
      </c>
      <c r="AD1911" s="12">
        <v>0</v>
      </c>
      <c r="AF1911" s="12">
        <v>0</v>
      </c>
      <c r="AG1911" s="12">
        <v>0</v>
      </c>
      <c r="AI1911" s="12">
        <v>0</v>
      </c>
      <c r="AJ1911" s="12">
        <v>0</v>
      </c>
      <c r="AL1911" s="12">
        <v>0</v>
      </c>
      <c r="AM1911" s="12">
        <v>0</v>
      </c>
      <c r="AO1911" s="12">
        <v>0</v>
      </c>
      <c r="AP1911" s="12">
        <v>0</v>
      </c>
      <c r="AR1911" s="12">
        <v>0</v>
      </c>
      <c r="AS1911" s="12">
        <v>0</v>
      </c>
      <c r="AU1911" s="12">
        <v>0</v>
      </c>
      <c r="AV1911" s="12">
        <v>0</v>
      </c>
      <c r="AX1911" s="12">
        <v>0</v>
      </c>
      <c r="AY1911" s="12">
        <v>0</v>
      </c>
    </row>
    <row r="1912" spans="2:51" x14ac:dyDescent="0.25">
      <c r="B1912" s="2">
        <v>0</v>
      </c>
      <c r="C1912" s="1">
        <v>0</v>
      </c>
      <c r="D1912" s="2">
        <v>0</v>
      </c>
      <c r="E1912" s="2">
        <v>0</v>
      </c>
      <c r="F1912" s="2">
        <v>0</v>
      </c>
      <c r="G1912" s="3">
        <v>0</v>
      </c>
      <c r="H1912" s="3">
        <v>0</v>
      </c>
      <c r="J1912" s="14">
        <v>0</v>
      </c>
      <c r="K1912" s="14">
        <v>0</v>
      </c>
      <c r="N1912" s="14">
        <v>0</v>
      </c>
      <c r="O1912" s="14">
        <v>0</v>
      </c>
      <c r="Q1912" s="12">
        <v>0</v>
      </c>
      <c r="R1912" s="12">
        <v>0</v>
      </c>
      <c r="T1912" s="12">
        <v>0</v>
      </c>
      <c r="U1912" s="12">
        <v>0</v>
      </c>
      <c r="W1912" s="12">
        <v>0</v>
      </c>
      <c r="X1912" s="12">
        <v>0</v>
      </c>
      <c r="Z1912" s="12">
        <v>0</v>
      </c>
      <c r="AA1912" s="12">
        <v>0</v>
      </c>
      <c r="AC1912" s="12">
        <v>0</v>
      </c>
      <c r="AD1912" s="12">
        <v>0</v>
      </c>
      <c r="AF1912" s="12">
        <v>0</v>
      </c>
      <c r="AG1912" s="12">
        <v>0</v>
      </c>
      <c r="AI1912" s="12">
        <v>0</v>
      </c>
      <c r="AJ1912" s="12">
        <v>0</v>
      </c>
      <c r="AL1912" s="12">
        <v>0</v>
      </c>
      <c r="AM1912" s="12">
        <v>0</v>
      </c>
      <c r="AO1912" s="12">
        <v>0</v>
      </c>
      <c r="AP1912" s="12">
        <v>0</v>
      </c>
      <c r="AR1912" s="12">
        <v>0</v>
      </c>
      <c r="AS1912" s="12">
        <v>0</v>
      </c>
      <c r="AU1912" s="12">
        <v>0</v>
      </c>
      <c r="AV1912" s="12">
        <v>0</v>
      </c>
      <c r="AX1912" s="12">
        <v>0</v>
      </c>
      <c r="AY1912" s="12">
        <v>0</v>
      </c>
    </row>
    <row r="1913" spans="2:51" x14ac:dyDescent="0.25">
      <c r="B1913" s="2">
        <v>0</v>
      </c>
      <c r="C1913" s="1">
        <v>0</v>
      </c>
      <c r="D1913" s="2">
        <v>0</v>
      </c>
      <c r="E1913" s="2">
        <v>0</v>
      </c>
      <c r="F1913" s="2">
        <v>0</v>
      </c>
      <c r="G1913" s="3">
        <v>0</v>
      </c>
      <c r="H1913" s="3">
        <v>0</v>
      </c>
      <c r="J1913" s="14">
        <v>0</v>
      </c>
      <c r="K1913" s="14">
        <v>0</v>
      </c>
      <c r="N1913" s="14">
        <v>0</v>
      </c>
      <c r="O1913" s="14">
        <v>0</v>
      </c>
      <c r="Q1913" s="12">
        <v>0</v>
      </c>
      <c r="R1913" s="12">
        <v>0</v>
      </c>
      <c r="T1913" s="12">
        <v>0</v>
      </c>
      <c r="U1913" s="12">
        <v>0</v>
      </c>
      <c r="W1913" s="12">
        <v>0</v>
      </c>
      <c r="X1913" s="12">
        <v>0</v>
      </c>
      <c r="Z1913" s="12">
        <v>0</v>
      </c>
      <c r="AA1913" s="12">
        <v>0</v>
      </c>
      <c r="AC1913" s="12">
        <v>0</v>
      </c>
      <c r="AD1913" s="12">
        <v>0</v>
      </c>
      <c r="AF1913" s="12">
        <v>0</v>
      </c>
      <c r="AG1913" s="12">
        <v>0</v>
      </c>
      <c r="AI1913" s="12">
        <v>0</v>
      </c>
      <c r="AJ1913" s="12">
        <v>0</v>
      </c>
      <c r="AL1913" s="12">
        <v>0</v>
      </c>
      <c r="AM1913" s="12">
        <v>0</v>
      </c>
      <c r="AO1913" s="12">
        <v>0</v>
      </c>
      <c r="AP1913" s="12">
        <v>0</v>
      </c>
      <c r="AR1913" s="12">
        <v>0</v>
      </c>
      <c r="AS1913" s="12">
        <v>0</v>
      </c>
      <c r="AU1913" s="12">
        <v>0</v>
      </c>
      <c r="AV1913" s="12">
        <v>0</v>
      </c>
      <c r="AX1913" s="12">
        <v>0</v>
      </c>
      <c r="AY1913" s="12">
        <v>0</v>
      </c>
    </row>
    <row r="1914" spans="2:51" x14ac:dyDescent="0.25">
      <c r="B1914" s="2">
        <v>0</v>
      </c>
      <c r="C1914" s="1">
        <v>0</v>
      </c>
      <c r="D1914" s="2">
        <v>0</v>
      </c>
      <c r="E1914" s="2">
        <v>0</v>
      </c>
      <c r="F1914" s="2">
        <v>0</v>
      </c>
      <c r="G1914" s="3">
        <v>0</v>
      </c>
      <c r="H1914" s="3">
        <v>0</v>
      </c>
      <c r="J1914" s="14">
        <v>0</v>
      </c>
      <c r="K1914" s="14">
        <v>0</v>
      </c>
      <c r="N1914" s="14">
        <v>0</v>
      </c>
      <c r="O1914" s="14">
        <v>0</v>
      </c>
      <c r="Q1914" s="12">
        <v>0</v>
      </c>
      <c r="R1914" s="12">
        <v>0</v>
      </c>
      <c r="T1914" s="12">
        <v>0</v>
      </c>
      <c r="U1914" s="12">
        <v>0</v>
      </c>
      <c r="W1914" s="12">
        <v>0</v>
      </c>
      <c r="X1914" s="12">
        <v>0</v>
      </c>
      <c r="Z1914" s="12">
        <v>0</v>
      </c>
      <c r="AA1914" s="12">
        <v>0</v>
      </c>
      <c r="AC1914" s="12">
        <v>0</v>
      </c>
      <c r="AD1914" s="12">
        <v>0</v>
      </c>
      <c r="AF1914" s="12">
        <v>0</v>
      </c>
      <c r="AG1914" s="12">
        <v>0</v>
      </c>
      <c r="AI1914" s="12">
        <v>0</v>
      </c>
      <c r="AJ1914" s="12">
        <v>0</v>
      </c>
      <c r="AL1914" s="12">
        <v>0</v>
      </c>
      <c r="AM1914" s="12">
        <v>0</v>
      </c>
      <c r="AO1914" s="12">
        <v>0</v>
      </c>
      <c r="AP1914" s="12">
        <v>0</v>
      </c>
      <c r="AR1914" s="12">
        <v>0</v>
      </c>
      <c r="AS1914" s="12">
        <v>0</v>
      </c>
      <c r="AU1914" s="12">
        <v>0</v>
      </c>
      <c r="AV1914" s="12">
        <v>0</v>
      </c>
      <c r="AX1914" s="12">
        <v>0</v>
      </c>
      <c r="AY1914" s="12">
        <v>0</v>
      </c>
    </row>
    <row r="1915" spans="2:51" x14ac:dyDescent="0.25">
      <c r="B1915" s="2">
        <v>0</v>
      </c>
      <c r="C1915" s="1">
        <v>0</v>
      </c>
      <c r="D1915" s="2">
        <v>0</v>
      </c>
      <c r="E1915" s="2">
        <v>0</v>
      </c>
      <c r="F1915" s="2">
        <v>0</v>
      </c>
      <c r="G1915" s="3">
        <v>0</v>
      </c>
      <c r="H1915" s="3">
        <v>0</v>
      </c>
      <c r="J1915" s="14">
        <v>0</v>
      </c>
      <c r="K1915" s="14">
        <v>0</v>
      </c>
      <c r="N1915" s="14">
        <v>0</v>
      </c>
      <c r="O1915" s="14">
        <v>0</v>
      </c>
      <c r="Q1915" s="12">
        <v>0</v>
      </c>
      <c r="R1915" s="12">
        <v>0</v>
      </c>
      <c r="T1915" s="12">
        <v>0</v>
      </c>
      <c r="U1915" s="12">
        <v>0</v>
      </c>
      <c r="W1915" s="12">
        <v>0</v>
      </c>
      <c r="X1915" s="12">
        <v>0</v>
      </c>
      <c r="Z1915" s="12">
        <v>0</v>
      </c>
      <c r="AA1915" s="12">
        <v>0</v>
      </c>
      <c r="AC1915" s="12">
        <v>0</v>
      </c>
      <c r="AD1915" s="12">
        <v>0</v>
      </c>
      <c r="AF1915" s="12">
        <v>0</v>
      </c>
      <c r="AG1915" s="12">
        <v>0</v>
      </c>
      <c r="AI1915" s="12">
        <v>0</v>
      </c>
      <c r="AJ1915" s="12">
        <v>0</v>
      </c>
      <c r="AL1915" s="12">
        <v>0</v>
      </c>
      <c r="AM1915" s="12">
        <v>0</v>
      </c>
      <c r="AO1915" s="12">
        <v>0</v>
      </c>
      <c r="AP1915" s="12">
        <v>0</v>
      </c>
      <c r="AR1915" s="12">
        <v>0</v>
      </c>
      <c r="AS1915" s="12">
        <v>0</v>
      </c>
      <c r="AU1915" s="12">
        <v>0</v>
      </c>
      <c r="AV1915" s="12">
        <v>0</v>
      </c>
      <c r="AX1915" s="12">
        <v>0</v>
      </c>
      <c r="AY1915" s="12">
        <v>0</v>
      </c>
    </row>
    <row r="1916" spans="2:51" x14ac:dyDescent="0.25">
      <c r="B1916" s="2">
        <v>0</v>
      </c>
      <c r="C1916" s="1">
        <v>0</v>
      </c>
      <c r="D1916" s="2">
        <v>0</v>
      </c>
      <c r="E1916" s="2">
        <v>0</v>
      </c>
      <c r="F1916" s="2">
        <v>0</v>
      </c>
      <c r="G1916" s="3">
        <v>0</v>
      </c>
      <c r="H1916" s="3">
        <v>0</v>
      </c>
      <c r="J1916" s="14">
        <v>0</v>
      </c>
      <c r="K1916" s="14">
        <v>0</v>
      </c>
      <c r="N1916" s="14">
        <v>0</v>
      </c>
      <c r="O1916" s="14">
        <v>0</v>
      </c>
      <c r="Q1916" s="12">
        <v>0</v>
      </c>
      <c r="R1916" s="12">
        <v>0</v>
      </c>
      <c r="T1916" s="12">
        <v>0</v>
      </c>
      <c r="U1916" s="12">
        <v>0</v>
      </c>
      <c r="W1916" s="12">
        <v>0</v>
      </c>
      <c r="X1916" s="12">
        <v>0</v>
      </c>
      <c r="Z1916" s="12">
        <v>0</v>
      </c>
      <c r="AA1916" s="12">
        <v>0</v>
      </c>
      <c r="AC1916" s="12">
        <v>0</v>
      </c>
      <c r="AD1916" s="12">
        <v>0</v>
      </c>
      <c r="AF1916" s="12">
        <v>0</v>
      </c>
      <c r="AG1916" s="12">
        <v>0</v>
      </c>
      <c r="AI1916" s="12">
        <v>0</v>
      </c>
      <c r="AJ1916" s="12">
        <v>0</v>
      </c>
      <c r="AL1916" s="12">
        <v>0</v>
      </c>
      <c r="AM1916" s="12">
        <v>0</v>
      </c>
      <c r="AO1916" s="12">
        <v>0</v>
      </c>
      <c r="AP1916" s="12">
        <v>0</v>
      </c>
      <c r="AR1916" s="12">
        <v>0</v>
      </c>
      <c r="AS1916" s="12">
        <v>0</v>
      </c>
      <c r="AU1916" s="12">
        <v>0</v>
      </c>
      <c r="AV1916" s="12">
        <v>0</v>
      </c>
      <c r="AX1916" s="12">
        <v>0</v>
      </c>
      <c r="AY1916" s="12">
        <v>0</v>
      </c>
    </row>
    <row r="1917" spans="2:51" x14ac:dyDescent="0.25">
      <c r="B1917" s="2">
        <v>0</v>
      </c>
      <c r="C1917" s="1">
        <v>0</v>
      </c>
      <c r="D1917" s="2">
        <v>0</v>
      </c>
      <c r="E1917" s="2">
        <v>0</v>
      </c>
      <c r="F1917" s="2">
        <v>0</v>
      </c>
      <c r="G1917" s="3">
        <v>0</v>
      </c>
      <c r="H1917" s="3">
        <v>0</v>
      </c>
      <c r="J1917" s="14">
        <v>0</v>
      </c>
      <c r="K1917" s="14">
        <v>0</v>
      </c>
      <c r="N1917" s="14">
        <v>0</v>
      </c>
      <c r="O1917" s="14">
        <v>0</v>
      </c>
      <c r="Q1917" s="12">
        <v>0</v>
      </c>
      <c r="R1917" s="12">
        <v>0</v>
      </c>
      <c r="T1917" s="12">
        <v>0</v>
      </c>
      <c r="U1917" s="12">
        <v>0</v>
      </c>
      <c r="W1917" s="12">
        <v>0</v>
      </c>
      <c r="X1917" s="12">
        <v>0</v>
      </c>
      <c r="Z1917" s="12">
        <v>0</v>
      </c>
      <c r="AA1917" s="12">
        <v>0</v>
      </c>
      <c r="AC1917" s="12">
        <v>0</v>
      </c>
      <c r="AD1917" s="12">
        <v>0</v>
      </c>
      <c r="AF1917" s="12">
        <v>0</v>
      </c>
      <c r="AG1917" s="12">
        <v>0</v>
      </c>
      <c r="AI1917" s="12">
        <v>0</v>
      </c>
      <c r="AJ1917" s="12">
        <v>0</v>
      </c>
      <c r="AL1917" s="12">
        <v>0</v>
      </c>
      <c r="AM1917" s="12">
        <v>0</v>
      </c>
      <c r="AO1917" s="12">
        <v>0</v>
      </c>
      <c r="AP1917" s="12">
        <v>0</v>
      </c>
      <c r="AR1917" s="12">
        <v>0</v>
      </c>
      <c r="AS1917" s="12">
        <v>0</v>
      </c>
      <c r="AU1917" s="12">
        <v>0</v>
      </c>
      <c r="AV1917" s="12">
        <v>0</v>
      </c>
      <c r="AX1917" s="12">
        <v>0</v>
      </c>
      <c r="AY1917" s="12">
        <v>0</v>
      </c>
    </row>
    <row r="1918" spans="2:51" x14ac:dyDescent="0.25">
      <c r="B1918" s="2">
        <v>0</v>
      </c>
      <c r="C1918" s="1">
        <v>0</v>
      </c>
      <c r="D1918" s="2">
        <v>0</v>
      </c>
      <c r="E1918" s="2">
        <v>0</v>
      </c>
      <c r="F1918" s="2">
        <v>0</v>
      </c>
      <c r="G1918" s="3">
        <v>0</v>
      </c>
      <c r="H1918" s="3">
        <v>0</v>
      </c>
      <c r="J1918" s="14">
        <v>0</v>
      </c>
      <c r="K1918" s="14">
        <v>0</v>
      </c>
      <c r="N1918" s="14">
        <v>0</v>
      </c>
      <c r="O1918" s="14">
        <v>0</v>
      </c>
      <c r="Q1918" s="12">
        <v>0</v>
      </c>
      <c r="R1918" s="12">
        <v>0</v>
      </c>
      <c r="T1918" s="12">
        <v>0</v>
      </c>
      <c r="U1918" s="12">
        <v>0</v>
      </c>
      <c r="W1918" s="12">
        <v>0</v>
      </c>
      <c r="X1918" s="12">
        <v>0</v>
      </c>
      <c r="Z1918" s="12">
        <v>0</v>
      </c>
      <c r="AA1918" s="12">
        <v>0</v>
      </c>
      <c r="AC1918" s="12">
        <v>0</v>
      </c>
      <c r="AD1918" s="12">
        <v>0</v>
      </c>
      <c r="AF1918" s="12">
        <v>0</v>
      </c>
      <c r="AG1918" s="12">
        <v>0</v>
      </c>
      <c r="AI1918" s="12">
        <v>0</v>
      </c>
      <c r="AJ1918" s="12">
        <v>0</v>
      </c>
      <c r="AL1918" s="12">
        <v>0</v>
      </c>
      <c r="AM1918" s="12">
        <v>0</v>
      </c>
      <c r="AO1918" s="12">
        <v>0</v>
      </c>
      <c r="AP1918" s="12">
        <v>0</v>
      </c>
      <c r="AR1918" s="12">
        <v>0</v>
      </c>
      <c r="AS1918" s="12">
        <v>0</v>
      </c>
      <c r="AU1918" s="12">
        <v>0</v>
      </c>
      <c r="AV1918" s="12">
        <v>0</v>
      </c>
      <c r="AX1918" s="12">
        <v>0</v>
      </c>
      <c r="AY1918" s="12">
        <v>0</v>
      </c>
    </row>
    <row r="1919" spans="2:51" x14ac:dyDescent="0.25">
      <c r="B1919" s="2">
        <v>0</v>
      </c>
      <c r="C1919" s="1">
        <v>0</v>
      </c>
      <c r="D1919" s="2">
        <v>0</v>
      </c>
      <c r="E1919" s="2">
        <v>0</v>
      </c>
      <c r="F1919" s="2">
        <v>0</v>
      </c>
      <c r="G1919" s="3">
        <v>0</v>
      </c>
      <c r="H1919" s="3">
        <v>0</v>
      </c>
      <c r="J1919" s="14">
        <v>0</v>
      </c>
      <c r="K1919" s="14">
        <v>0</v>
      </c>
      <c r="N1919" s="14">
        <v>0</v>
      </c>
      <c r="O1919" s="14">
        <v>0</v>
      </c>
      <c r="Q1919" s="12">
        <v>0</v>
      </c>
      <c r="R1919" s="12">
        <v>0</v>
      </c>
      <c r="T1919" s="12">
        <v>0</v>
      </c>
      <c r="U1919" s="12">
        <v>0</v>
      </c>
      <c r="W1919" s="12">
        <v>0</v>
      </c>
      <c r="X1919" s="12">
        <v>0</v>
      </c>
      <c r="Z1919" s="12">
        <v>0</v>
      </c>
      <c r="AA1919" s="12">
        <v>0</v>
      </c>
      <c r="AC1919" s="12">
        <v>0</v>
      </c>
      <c r="AD1919" s="12">
        <v>0</v>
      </c>
      <c r="AF1919" s="12">
        <v>0</v>
      </c>
      <c r="AG1919" s="12">
        <v>0</v>
      </c>
      <c r="AI1919" s="12">
        <v>0</v>
      </c>
      <c r="AJ1919" s="12">
        <v>0</v>
      </c>
      <c r="AL1919" s="12">
        <v>0</v>
      </c>
      <c r="AM1919" s="12">
        <v>0</v>
      </c>
      <c r="AO1919" s="12">
        <v>0</v>
      </c>
      <c r="AP1919" s="12">
        <v>0</v>
      </c>
      <c r="AR1919" s="12">
        <v>0</v>
      </c>
      <c r="AS1919" s="12">
        <v>0</v>
      </c>
      <c r="AU1919" s="12">
        <v>0</v>
      </c>
      <c r="AV1919" s="12">
        <v>0</v>
      </c>
      <c r="AX1919" s="12">
        <v>0</v>
      </c>
      <c r="AY1919" s="12">
        <v>0</v>
      </c>
    </row>
    <row r="1920" spans="2:51" x14ac:dyDescent="0.25">
      <c r="B1920" s="2">
        <v>0</v>
      </c>
      <c r="C1920" s="1">
        <v>0</v>
      </c>
      <c r="D1920" s="2">
        <v>0</v>
      </c>
      <c r="E1920" s="2">
        <v>0</v>
      </c>
      <c r="F1920" s="2">
        <v>0</v>
      </c>
      <c r="G1920" s="3">
        <v>0</v>
      </c>
      <c r="H1920" s="3">
        <v>0</v>
      </c>
      <c r="J1920" s="14">
        <v>0</v>
      </c>
      <c r="K1920" s="14">
        <v>0</v>
      </c>
      <c r="N1920" s="14">
        <v>0</v>
      </c>
      <c r="O1920" s="14">
        <v>0</v>
      </c>
      <c r="Q1920" s="12">
        <v>0</v>
      </c>
      <c r="R1920" s="12">
        <v>0</v>
      </c>
      <c r="T1920" s="12">
        <v>0</v>
      </c>
      <c r="U1920" s="12">
        <v>0</v>
      </c>
      <c r="W1920" s="12">
        <v>0</v>
      </c>
      <c r="X1920" s="12">
        <v>0</v>
      </c>
      <c r="Z1920" s="12">
        <v>0</v>
      </c>
      <c r="AA1920" s="12">
        <v>0</v>
      </c>
      <c r="AC1920" s="12">
        <v>0</v>
      </c>
      <c r="AD1920" s="12">
        <v>0</v>
      </c>
      <c r="AF1920" s="12">
        <v>0</v>
      </c>
      <c r="AG1920" s="12">
        <v>0</v>
      </c>
      <c r="AI1920" s="12">
        <v>0</v>
      </c>
      <c r="AJ1920" s="12">
        <v>0</v>
      </c>
      <c r="AL1920" s="12">
        <v>0</v>
      </c>
      <c r="AM1920" s="12">
        <v>0</v>
      </c>
      <c r="AO1920" s="12">
        <v>0</v>
      </c>
      <c r="AP1920" s="12">
        <v>0</v>
      </c>
      <c r="AR1920" s="12">
        <v>0</v>
      </c>
      <c r="AS1920" s="12">
        <v>0</v>
      </c>
      <c r="AU1920" s="12">
        <v>0</v>
      </c>
      <c r="AV1920" s="12">
        <v>0</v>
      </c>
      <c r="AX1920" s="12">
        <v>0</v>
      </c>
      <c r="AY1920" s="12">
        <v>0</v>
      </c>
    </row>
    <row r="1921" spans="2:51" x14ac:dyDescent="0.25">
      <c r="B1921" s="2">
        <v>0</v>
      </c>
      <c r="C1921" s="1">
        <v>0</v>
      </c>
      <c r="D1921" s="2">
        <v>0</v>
      </c>
      <c r="E1921" s="2">
        <v>0</v>
      </c>
      <c r="F1921" s="2">
        <v>0</v>
      </c>
      <c r="G1921" s="3">
        <v>0</v>
      </c>
      <c r="H1921" s="3">
        <v>0</v>
      </c>
      <c r="J1921" s="14">
        <v>0</v>
      </c>
      <c r="K1921" s="14">
        <v>0</v>
      </c>
      <c r="N1921" s="14">
        <v>0</v>
      </c>
      <c r="O1921" s="14">
        <v>0</v>
      </c>
      <c r="Q1921" s="12">
        <v>0</v>
      </c>
      <c r="R1921" s="12">
        <v>0</v>
      </c>
      <c r="T1921" s="12">
        <v>0</v>
      </c>
      <c r="U1921" s="12">
        <v>0</v>
      </c>
      <c r="W1921" s="12">
        <v>0</v>
      </c>
      <c r="X1921" s="12">
        <v>0</v>
      </c>
      <c r="Z1921" s="12">
        <v>0</v>
      </c>
      <c r="AA1921" s="12">
        <v>0</v>
      </c>
      <c r="AC1921" s="12">
        <v>0</v>
      </c>
      <c r="AD1921" s="12">
        <v>0</v>
      </c>
      <c r="AF1921" s="12">
        <v>0</v>
      </c>
      <c r="AG1921" s="12">
        <v>0</v>
      </c>
      <c r="AI1921" s="12">
        <v>0</v>
      </c>
      <c r="AJ1921" s="12">
        <v>0</v>
      </c>
      <c r="AL1921" s="12">
        <v>0</v>
      </c>
      <c r="AM1921" s="12">
        <v>0</v>
      </c>
      <c r="AO1921" s="12">
        <v>0</v>
      </c>
      <c r="AP1921" s="12">
        <v>0</v>
      </c>
      <c r="AR1921" s="12">
        <v>0</v>
      </c>
      <c r="AS1921" s="12">
        <v>0</v>
      </c>
      <c r="AU1921" s="12">
        <v>0</v>
      </c>
      <c r="AV1921" s="12">
        <v>0</v>
      </c>
      <c r="AX1921" s="12">
        <v>0</v>
      </c>
      <c r="AY1921" s="12">
        <v>0</v>
      </c>
    </row>
    <row r="1922" spans="2:51" x14ac:dyDescent="0.25">
      <c r="B1922" s="2">
        <v>0</v>
      </c>
      <c r="C1922" s="1">
        <v>0</v>
      </c>
      <c r="D1922" s="2">
        <v>0</v>
      </c>
      <c r="E1922" s="2">
        <v>0</v>
      </c>
      <c r="F1922" s="2">
        <v>0</v>
      </c>
      <c r="G1922" s="3">
        <v>0</v>
      </c>
      <c r="H1922" s="3">
        <v>0</v>
      </c>
      <c r="J1922" s="14">
        <v>0</v>
      </c>
      <c r="K1922" s="14">
        <v>0</v>
      </c>
      <c r="N1922" s="14">
        <v>0</v>
      </c>
      <c r="O1922" s="14">
        <v>0</v>
      </c>
      <c r="Q1922" s="12">
        <v>0</v>
      </c>
      <c r="R1922" s="12">
        <v>0</v>
      </c>
      <c r="T1922" s="12">
        <v>0</v>
      </c>
      <c r="U1922" s="12">
        <v>0</v>
      </c>
      <c r="W1922" s="12">
        <v>0</v>
      </c>
      <c r="X1922" s="12">
        <v>0</v>
      </c>
      <c r="Z1922" s="12">
        <v>0</v>
      </c>
      <c r="AA1922" s="12">
        <v>0</v>
      </c>
      <c r="AC1922" s="12">
        <v>0</v>
      </c>
      <c r="AD1922" s="12">
        <v>0</v>
      </c>
      <c r="AF1922" s="12">
        <v>0</v>
      </c>
      <c r="AG1922" s="12">
        <v>0</v>
      </c>
      <c r="AI1922" s="12">
        <v>0</v>
      </c>
      <c r="AJ1922" s="12">
        <v>0</v>
      </c>
      <c r="AL1922" s="12">
        <v>0</v>
      </c>
      <c r="AM1922" s="12">
        <v>0</v>
      </c>
      <c r="AO1922" s="12">
        <v>0</v>
      </c>
      <c r="AP1922" s="12">
        <v>0</v>
      </c>
      <c r="AR1922" s="12">
        <v>0</v>
      </c>
      <c r="AS1922" s="12">
        <v>0</v>
      </c>
      <c r="AU1922" s="12">
        <v>0</v>
      </c>
      <c r="AV1922" s="12">
        <v>0</v>
      </c>
      <c r="AX1922" s="12">
        <v>0</v>
      </c>
      <c r="AY1922" s="12">
        <v>0</v>
      </c>
    </row>
    <row r="1923" spans="2:51" x14ac:dyDescent="0.25">
      <c r="B1923" s="2">
        <v>0</v>
      </c>
      <c r="C1923" s="1">
        <v>0</v>
      </c>
      <c r="D1923" s="2">
        <v>0</v>
      </c>
      <c r="E1923" s="2">
        <v>0</v>
      </c>
      <c r="F1923" s="2">
        <v>0</v>
      </c>
      <c r="G1923" s="3">
        <v>0</v>
      </c>
      <c r="H1923" s="3">
        <v>0</v>
      </c>
      <c r="J1923" s="14">
        <v>0</v>
      </c>
      <c r="K1923" s="14">
        <v>0</v>
      </c>
      <c r="N1923" s="14">
        <v>0</v>
      </c>
      <c r="O1923" s="14">
        <v>0</v>
      </c>
      <c r="Q1923" s="12">
        <v>0</v>
      </c>
      <c r="R1923" s="12">
        <v>0</v>
      </c>
      <c r="T1923" s="12">
        <v>0</v>
      </c>
      <c r="U1923" s="12">
        <v>0</v>
      </c>
      <c r="W1923" s="12">
        <v>0</v>
      </c>
      <c r="X1923" s="12">
        <v>0</v>
      </c>
      <c r="Z1923" s="12">
        <v>0</v>
      </c>
      <c r="AA1923" s="12">
        <v>0</v>
      </c>
      <c r="AC1923" s="12">
        <v>0</v>
      </c>
      <c r="AD1923" s="12">
        <v>0</v>
      </c>
      <c r="AF1923" s="12">
        <v>0</v>
      </c>
      <c r="AG1923" s="12">
        <v>0</v>
      </c>
      <c r="AI1923" s="12">
        <v>0</v>
      </c>
      <c r="AJ1923" s="12">
        <v>0</v>
      </c>
      <c r="AL1923" s="12">
        <v>0</v>
      </c>
      <c r="AM1923" s="12">
        <v>0</v>
      </c>
      <c r="AO1923" s="12">
        <v>0</v>
      </c>
      <c r="AP1923" s="12">
        <v>0</v>
      </c>
      <c r="AR1923" s="12">
        <v>0</v>
      </c>
      <c r="AS1923" s="12">
        <v>0</v>
      </c>
      <c r="AU1923" s="12">
        <v>0</v>
      </c>
      <c r="AV1923" s="12">
        <v>0</v>
      </c>
      <c r="AX1923" s="12">
        <v>0</v>
      </c>
      <c r="AY1923" s="12">
        <v>0</v>
      </c>
    </row>
    <row r="1924" spans="2:51" x14ac:dyDescent="0.25">
      <c r="B1924" s="2">
        <v>0</v>
      </c>
      <c r="C1924" s="1">
        <v>0</v>
      </c>
      <c r="D1924" s="2">
        <v>0</v>
      </c>
      <c r="E1924" s="2">
        <v>0</v>
      </c>
      <c r="F1924" s="2">
        <v>0</v>
      </c>
      <c r="G1924" s="3">
        <v>0</v>
      </c>
      <c r="H1924" s="3">
        <v>0</v>
      </c>
      <c r="J1924" s="14">
        <v>0</v>
      </c>
      <c r="K1924" s="14">
        <v>0</v>
      </c>
      <c r="N1924" s="14">
        <v>0</v>
      </c>
      <c r="O1924" s="14">
        <v>0</v>
      </c>
      <c r="Q1924" s="12">
        <v>0</v>
      </c>
      <c r="R1924" s="12">
        <v>0</v>
      </c>
      <c r="T1924" s="12">
        <v>0</v>
      </c>
      <c r="U1924" s="12">
        <v>0</v>
      </c>
      <c r="W1924" s="12">
        <v>0</v>
      </c>
      <c r="X1924" s="12">
        <v>0</v>
      </c>
      <c r="Z1924" s="12">
        <v>0</v>
      </c>
      <c r="AA1924" s="12">
        <v>0</v>
      </c>
      <c r="AC1924" s="12">
        <v>0</v>
      </c>
      <c r="AD1924" s="12">
        <v>0</v>
      </c>
      <c r="AF1924" s="12">
        <v>0</v>
      </c>
      <c r="AG1924" s="12">
        <v>0</v>
      </c>
      <c r="AI1924" s="12">
        <v>0</v>
      </c>
      <c r="AJ1924" s="12">
        <v>0</v>
      </c>
      <c r="AL1924" s="12">
        <v>0</v>
      </c>
      <c r="AM1924" s="12">
        <v>0</v>
      </c>
      <c r="AO1924" s="12">
        <v>0</v>
      </c>
      <c r="AP1924" s="12">
        <v>0</v>
      </c>
      <c r="AR1924" s="12">
        <v>0</v>
      </c>
      <c r="AS1924" s="12">
        <v>0</v>
      </c>
      <c r="AU1924" s="12">
        <v>0</v>
      </c>
      <c r="AV1924" s="12">
        <v>0</v>
      </c>
      <c r="AX1924" s="12">
        <v>0</v>
      </c>
      <c r="AY1924" s="12">
        <v>0</v>
      </c>
    </row>
    <row r="1925" spans="2:51" x14ac:dyDescent="0.25">
      <c r="B1925" s="2">
        <v>0</v>
      </c>
      <c r="C1925" s="1">
        <v>0</v>
      </c>
      <c r="D1925" s="2">
        <v>0</v>
      </c>
      <c r="E1925" s="2">
        <v>0</v>
      </c>
      <c r="F1925" s="2">
        <v>0</v>
      </c>
      <c r="G1925" s="3">
        <v>0</v>
      </c>
      <c r="H1925" s="3">
        <v>0</v>
      </c>
      <c r="J1925" s="14">
        <v>0</v>
      </c>
      <c r="K1925" s="14">
        <v>0</v>
      </c>
      <c r="N1925" s="14">
        <v>0</v>
      </c>
      <c r="O1925" s="14">
        <v>0</v>
      </c>
      <c r="Q1925" s="12">
        <v>0</v>
      </c>
      <c r="R1925" s="12">
        <v>0</v>
      </c>
      <c r="T1925" s="12">
        <v>0</v>
      </c>
      <c r="U1925" s="12">
        <v>0</v>
      </c>
      <c r="W1925" s="12">
        <v>0</v>
      </c>
      <c r="X1925" s="12">
        <v>0</v>
      </c>
      <c r="Z1925" s="12">
        <v>0</v>
      </c>
      <c r="AA1925" s="12">
        <v>0</v>
      </c>
      <c r="AC1925" s="12">
        <v>0</v>
      </c>
      <c r="AD1925" s="12">
        <v>0</v>
      </c>
      <c r="AF1925" s="12">
        <v>0</v>
      </c>
      <c r="AG1925" s="12">
        <v>0</v>
      </c>
      <c r="AI1925" s="12">
        <v>0</v>
      </c>
      <c r="AJ1925" s="12">
        <v>0</v>
      </c>
      <c r="AL1925" s="12">
        <v>0</v>
      </c>
      <c r="AM1925" s="12">
        <v>0</v>
      </c>
      <c r="AO1925" s="12">
        <v>0</v>
      </c>
      <c r="AP1925" s="12">
        <v>0</v>
      </c>
      <c r="AR1925" s="12">
        <v>0</v>
      </c>
      <c r="AS1925" s="12">
        <v>0</v>
      </c>
      <c r="AU1925" s="12">
        <v>0</v>
      </c>
      <c r="AV1925" s="12">
        <v>0</v>
      </c>
      <c r="AX1925" s="12">
        <v>0</v>
      </c>
      <c r="AY1925" s="12">
        <v>0</v>
      </c>
    </row>
    <row r="1926" spans="2:51" x14ac:dyDescent="0.25">
      <c r="B1926" s="2">
        <v>0</v>
      </c>
      <c r="C1926" s="1">
        <v>0</v>
      </c>
      <c r="D1926" s="2">
        <v>0</v>
      </c>
      <c r="E1926" s="2">
        <v>0</v>
      </c>
      <c r="F1926" s="2">
        <v>0</v>
      </c>
      <c r="G1926" s="3">
        <v>0</v>
      </c>
      <c r="H1926" s="3">
        <v>0</v>
      </c>
      <c r="J1926" s="14">
        <v>0</v>
      </c>
      <c r="K1926" s="14">
        <v>0</v>
      </c>
      <c r="N1926" s="14">
        <v>0</v>
      </c>
      <c r="O1926" s="14">
        <v>0</v>
      </c>
      <c r="Q1926" s="12">
        <v>0</v>
      </c>
      <c r="R1926" s="12">
        <v>0</v>
      </c>
      <c r="T1926" s="12">
        <v>0</v>
      </c>
      <c r="U1926" s="12">
        <v>0</v>
      </c>
      <c r="W1926" s="12">
        <v>0</v>
      </c>
      <c r="X1926" s="12">
        <v>0</v>
      </c>
      <c r="Z1926" s="12">
        <v>0</v>
      </c>
      <c r="AA1926" s="12">
        <v>0</v>
      </c>
      <c r="AC1926" s="12">
        <v>0</v>
      </c>
      <c r="AD1926" s="12">
        <v>0</v>
      </c>
      <c r="AF1926" s="12">
        <v>0</v>
      </c>
      <c r="AG1926" s="12">
        <v>0</v>
      </c>
      <c r="AI1926" s="12">
        <v>0</v>
      </c>
      <c r="AJ1926" s="12">
        <v>0</v>
      </c>
      <c r="AL1926" s="12">
        <v>0</v>
      </c>
      <c r="AM1926" s="12">
        <v>0</v>
      </c>
      <c r="AO1926" s="12">
        <v>0</v>
      </c>
      <c r="AP1926" s="12">
        <v>0</v>
      </c>
      <c r="AR1926" s="12">
        <v>0</v>
      </c>
      <c r="AS1926" s="12">
        <v>0</v>
      </c>
      <c r="AU1926" s="12">
        <v>0</v>
      </c>
      <c r="AV1926" s="12">
        <v>0</v>
      </c>
      <c r="AX1926" s="12">
        <v>0</v>
      </c>
      <c r="AY1926" s="12">
        <v>0</v>
      </c>
    </row>
    <row r="1927" spans="2:51" x14ac:dyDescent="0.25">
      <c r="B1927" s="2">
        <v>0</v>
      </c>
      <c r="C1927" s="1">
        <v>0</v>
      </c>
      <c r="D1927" s="2">
        <v>0</v>
      </c>
      <c r="E1927" s="2">
        <v>0</v>
      </c>
      <c r="F1927" s="2">
        <v>0</v>
      </c>
      <c r="G1927" s="3">
        <v>0</v>
      </c>
      <c r="H1927" s="3">
        <v>0</v>
      </c>
      <c r="J1927" s="14">
        <v>0</v>
      </c>
      <c r="K1927" s="14">
        <v>0</v>
      </c>
      <c r="N1927" s="14">
        <v>0</v>
      </c>
      <c r="O1927" s="14">
        <v>0</v>
      </c>
      <c r="Q1927" s="12">
        <v>0</v>
      </c>
      <c r="R1927" s="12">
        <v>0</v>
      </c>
      <c r="T1927" s="12">
        <v>0</v>
      </c>
      <c r="U1927" s="12">
        <v>0</v>
      </c>
      <c r="W1927" s="12">
        <v>0</v>
      </c>
      <c r="X1927" s="12">
        <v>0</v>
      </c>
      <c r="Z1927" s="12">
        <v>0</v>
      </c>
      <c r="AA1927" s="12">
        <v>0</v>
      </c>
      <c r="AC1927" s="12">
        <v>0</v>
      </c>
      <c r="AD1927" s="12">
        <v>0</v>
      </c>
      <c r="AF1927" s="12">
        <v>0</v>
      </c>
      <c r="AG1927" s="12">
        <v>0</v>
      </c>
      <c r="AI1927" s="12">
        <v>0</v>
      </c>
      <c r="AJ1927" s="12">
        <v>0</v>
      </c>
      <c r="AL1927" s="12">
        <v>0</v>
      </c>
      <c r="AM1927" s="12">
        <v>0</v>
      </c>
      <c r="AO1927" s="12">
        <v>0</v>
      </c>
      <c r="AP1927" s="12">
        <v>0</v>
      </c>
      <c r="AR1927" s="12">
        <v>0</v>
      </c>
      <c r="AS1927" s="12">
        <v>0</v>
      </c>
      <c r="AU1927" s="12">
        <v>0</v>
      </c>
      <c r="AV1927" s="12">
        <v>0</v>
      </c>
      <c r="AX1927" s="12">
        <v>0</v>
      </c>
      <c r="AY1927" s="12">
        <v>0</v>
      </c>
    </row>
    <row r="1928" spans="2:51" x14ac:dyDescent="0.25">
      <c r="B1928" s="2">
        <v>0</v>
      </c>
      <c r="C1928" s="1">
        <v>0</v>
      </c>
      <c r="D1928" s="2">
        <v>0</v>
      </c>
      <c r="E1928" s="2">
        <v>0</v>
      </c>
      <c r="F1928" s="2">
        <v>0</v>
      </c>
      <c r="G1928" s="3">
        <v>0</v>
      </c>
      <c r="H1928" s="3">
        <v>0</v>
      </c>
      <c r="J1928" s="14">
        <v>0</v>
      </c>
      <c r="K1928" s="14">
        <v>0</v>
      </c>
      <c r="N1928" s="14">
        <v>0</v>
      </c>
      <c r="O1928" s="14">
        <v>0</v>
      </c>
      <c r="Q1928" s="12">
        <v>0</v>
      </c>
      <c r="R1928" s="12">
        <v>0</v>
      </c>
      <c r="T1928" s="12">
        <v>0</v>
      </c>
      <c r="U1928" s="12">
        <v>0</v>
      </c>
      <c r="W1928" s="12">
        <v>0</v>
      </c>
      <c r="X1928" s="12">
        <v>0</v>
      </c>
      <c r="Z1928" s="12">
        <v>0</v>
      </c>
      <c r="AA1928" s="12">
        <v>0</v>
      </c>
      <c r="AC1928" s="12">
        <v>0</v>
      </c>
      <c r="AD1928" s="12">
        <v>0</v>
      </c>
      <c r="AF1928" s="12">
        <v>0</v>
      </c>
      <c r="AG1928" s="12">
        <v>0</v>
      </c>
      <c r="AI1928" s="12">
        <v>0</v>
      </c>
      <c r="AJ1928" s="12">
        <v>0</v>
      </c>
      <c r="AL1928" s="12">
        <v>0</v>
      </c>
      <c r="AM1928" s="12">
        <v>0</v>
      </c>
      <c r="AO1928" s="12">
        <v>0</v>
      </c>
      <c r="AP1928" s="12">
        <v>0</v>
      </c>
      <c r="AR1928" s="12">
        <v>0</v>
      </c>
      <c r="AS1928" s="12">
        <v>0</v>
      </c>
      <c r="AU1928" s="12">
        <v>0</v>
      </c>
      <c r="AV1928" s="12">
        <v>0</v>
      </c>
      <c r="AX1928" s="12">
        <v>0</v>
      </c>
      <c r="AY1928" s="12">
        <v>0</v>
      </c>
    </row>
    <row r="1929" spans="2:51" x14ac:dyDescent="0.25">
      <c r="B1929" s="2">
        <v>0</v>
      </c>
      <c r="C1929" s="1">
        <v>0</v>
      </c>
      <c r="D1929" s="2">
        <v>0</v>
      </c>
      <c r="E1929" s="2">
        <v>0</v>
      </c>
      <c r="F1929" s="2">
        <v>0</v>
      </c>
      <c r="G1929" s="3">
        <v>0</v>
      </c>
      <c r="H1929" s="3">
        <v>0</v>
      </c>
      <c r="J1929" s="14">
        <v>0</v>
      </c>
      <c r="K1929" s="14">
        <v>0</v>
      </c>
      <c r="N1929" s="14">
        <v>0</v>
      </c>
      <c r="O1929" s="14">
        <v>0</v>
      </c>
      <c r="Q1929" s="12">
        <v>0</v>
      </c>
      <c r="R1929" s="12">
        <v>0</v>
      </c>
      <c r="T1929" s="12">
        <v>0</v>
      </c>
      <c r="U1929" s="12">
        <v>0</v>
      </c>
      <c r="W1929" s="12">
        <v>0</v>
      </c>
      <c r="X1929" s="12">
        <v>0</v>
      </c>
      <c r="Z1929" s="12">
        <v>0</v>
      </c>
      <c r="AA1929" s="12">
        <v>0</v>
      </c>
      <c r="AC1929" s="12">
        <v>0</v>
      </c>
      <c r="AD1929" s="12">
        <v>0</v>
      </c>
      <c r="AF1929" s="12">
        <v>0</v>
      </c>
      <c r="AG1929" s="12">
        <v>0</v>
      </c>
      <c r="AI1929" s="12">
        <v>0</v>
      </c>
      <c r="AJ1929" s="12">
        <v>0</v>
      </c>
      <c r="AL1929" s="12">
        <v>0</v>
      </c>
      <c r="AM1929" s="12">
        <v>0</v>
      </c>
      <c r="AO1929" s="12">
        <v>0</v>
      </c>
      <c r="AP1929" s="12">
        <v>0</v>
      </c>
      <c r="AR1929" s="12">
        <v>0</v>
      </c>
      <c r="AS1929" s="12">
        <v>0</v>
      </c>
      <c r="AU1929" s="12">
        <v>0</v>
      </c>
      <c r="AV1929" s="12">
        <v>0</v>
      </c>
      <c r="AX1929" s="12">
        <v>0</v>
      </c>
      <c r="AY1929" s="12">
        <v>0</v>
      </c>
    </row>
    <row r="1930" spans="2:51" x14ac:dyDescent="0.25">
      <c r="B1930" s="2">
        <v>0</v>
      </c>
      <c r="C1930" s="1">
        <v>0</v>
      </c>
      <c r="D1930" s="2">
        <v>0</v>
      </c>
      <c r="E1930" s="2">
        <v>0</v>
      </c>
      <c r="F1930" s="2">
        <v>0</v>
      </c>
      <c r="G1930" s="3">
        <v>0</v>
      </c>
      <c r="H1930" s="3">
        <v>0</v>
      </c>
      <c r="J1930" s="14">
        <v>0</v>
      </c>
      <c r="K1930" s="14">
        <v>0</v>
      </c>
      <c r="N1930" s="14">
        <v>0</v>
      </c>
      <c r="O1930" s="14">
        <v>0</v>
      </c>
      <c r="Q1930" s="12">
        <v>0</v>
      </c>
      <c r="R1930" s="12">
        <v>0</v>
      </c>
      <c r="T1930" s="12">
        <v>0</v>
      </c>
      <c r="U1930" s="12">
        <v>0</v>
      </c>
      <c r="W1930" s="12">
        <v>0</v>
      </c>
      <c r="X1930" s="12">
        <v>0</v>
      </c>
      <c r="Z1930" s="12">
        <v>0</v>
      </c>
      <c r="AA1930" s="12">
        <v>0</v>
      </c>
      <c r="AC1930" s="12">
        <v>0</v>
      </c>
      <c r="AD1930" s="12">
        <v>0</v>
      </c>
      <c r="AF1930" s="12">
        <v>0</v>
      </c>
      <c r="AG1930" s="12">
        <v>0</v>
      </c>
      <c r="AI1930" s="12">
        <v>0</v>
      </c>
      <c r="AJ1930" s="12">
        <v>0</v>
      </c>
      <c r="AL1930" s="12">
        <v>0</v>
      </c>
      <c r="AM1930" s="12">
        <v>0</v>
      </c>
      <c r="AO1930" s="12">
        <v>0</v>
      </c>
      <c r="AP1930" s="12">
        <v>0</v>
      </c>
      <c r="AR1930" s="12">
        <v>0</v>
      </c>
      <c r="AS1930" s="12">
        <v>0</v>
      </c>
      <c r="AU1930" s="12">
        <v>0</v>
      </c>
      <c r="AV1930" s="12">
        <v>0</v>
      </c>
      <c r="AX1930" s="12">
        <v>0</v>
      </c>
      <c r="AY1930" s="12">
        <v>0</v>
      </c>
    </row>
    <row r="1931" spans="2:51" x14ac:dyDescent="0.25">
      <c r="B1931" s="2">
        <v>0</v>
      </c>
      <c r="C1931" s="1">
        <v>0</v>
      </c>
      <c r="D1931" s="2">
        <v>0</v>
      </c>
      <c r="E1931" s="2">
        <v>0</v>
      </c>
      <c r="F1931" s="2">
        <v>0</v>
      </c>
      <c r="G1931" s="3">
        <v>0</v>
      </c>
      <c r="H1931" s="3">
        <v>0</v>
      </c>
      <c r="J1931" s="14">
        <v>0</v>
      </c>
      <c r="K1931" s="14">
        <v>0</v>
      </c>
      <c r="N1931" s="14">
        <v>0</v>
      </c>
      <c r="O1931" s="14">
        <v>0</v>
      </c>
      <c r="Q1931" s="12">
        <v>0</v>
      </c>
      <c r="R1931" s="12">
        <v>0</v>
      </c>
      <c r="T1931" s="12">
        <v>0</v>
      </c>
      <c r="U1931" s="12">
        <v>0</v>
      </c>
      <c r="W1931" s="12">
        <v>0</v>
      </c>
      <c r="X1931" s="12">
        <v>0</v>
      </c>
      <c r="Z1931" s="12">
        <v>0</v>
      </c>
      <c r="AA1931" s="12">
        <v>0</v>
      </c>
      <c r="AC1931" s="12">
        <v>0</v>
      </c>
      <c r="AD1931" s="12">
        <v>0</v>
      </c>
      <c r="AF1931" s="12">
        <v>0</v>
      </c>
      <c r="AG1931" s="12">
        <v>0</v>
      </c>
      <c r="AI1931" s="12">
        <v>0</v>
      </c>
      <c r="AJ1931" s="12">
        <v>0</v>
      </c>
      <c r="AL1931" s="12">
        <v>0</v>
      </c>
      <c r="AM1931" s="12">
        <v>0</v>
      </c>
      <c r="AO1931" s="12">
        <v>0</v>
      </c>
      <c r="AP1931" s="12">
        <v>0</v>
      </c>
      <c r="AR1931" s="12">
        <v>0</v>
      </c>
      <c r="AS1931" s="12">
        <v>0</v>
      </c>
      <c r="AU1931" s="12">
        <v>0</v>
      </c>
      <c r="AV1931" s="12">
        <v>0</v>
      </c>
      <c r="AX1931" s="12">
        <v>0</v>
      </c>
      <c r="AY1931" s="12">
        <v>0</v>
      </c>
    </row>
    <row r="1932" spans="2:51" x14ac:dyDescent="0.25">
      <c r="B1932" s="2">
        <v>0</v>
      </c>
      <c r="C1932" s="1">
        <v>0</v>
      </c>
      <c r="D1932" s="2">
        <v>0</v>
      </c>
      <c r="E1932" s="2">
        <v>0</v>
      </c>
      <c r="F1932" s="2">
        <v>0</v>
      </c>
      <c r="G1932" s="3">
        <v>0</v>
      </c>
      <c r="H1932" s="3">
        <v>0</v>
      </c>
      <c r="J1932" s="14">
        <v>0</v>
      </c>
      <c r="K1932" s="14">
        <v>0</v>
      </c>
      <c r="N1932" s="14">
        <v>0</v>
      </c>
      <c r="O1932" s="14">
        <v>0</v>
      </c>
      <c r="Q1932" s="12">
        <v>0</v>
      </c>
      <c r="R1932" s="12">
        <v>0</v>
      </c>
      <c r="T1932" s="12">
        <v>0</v>
      </c>
      <c r="U1932" s="12">
        <v>0</v>
      </c>
      <c r="W1932" s="12">
        <v>0</v>
      </c>
      <c r="X1932" s="12">
        <v>0</v>
      </c>
      <c r="Z1932" s="12">
        <v>0</v>
      </c>
      <c r="AA1932" s="12">
        <v>0</v>
      </c>
      <c r="AC1932" s="12">
        <v>0</v>
      </c>
      <c r="AD1932" s="12">
        <v>0</v>
      </c>
      <c r="AF1932" s="12">
        <v>0</v>
      </c>
      <c r="AG1932" s="12">
        <v>0</v>
      </c>
      <c r="AI1932" s="12">
        <v>0</v>
      </c>
      <c r="AJ1932" s="12">
        <v>0</v>
      </c>
      <c r="AL1932" s="12">
        <v>0</v>
      </c>
      <c r="AM1932" s="12">
        <v>0</v>
      </c>
      <c r="AO1932" s="12">
        <v>0</v>
      </c>
      <c r="AP1932" s="12">
        <v>0</v>
      </c>
      <c r="AR1932" s="12">
        <v>0</v>
      </c>
      <c r="AS1932" s="12">
        <v>0</v>
      </c>
      <c r="AU1932" s="12">
        <v>0</v>
      </c>
      <c r="AV1932" s="12">
        <v>0</v>
      </c>
      <c r="AX1932" s="12">
        <v>0</v>
      </c>
      <c r="AY1932" s="12">
        <v>0</v>
      </c>
    </row>
    <row r="1933" spans="2:51" x14ac:dyDescent="0.25">
      <c r="B1933" s="2">
        <v>0</v>
      </c>
      <c r="C1933" s="1">
        <v>0</v>
      </c>
      <c r="D1933" s="2">
        <v>0</v>
      </c>
      <c r="E1933" s="2">
        <v>0</v>
      </c>
      <c r="F1933" s="2">
        <v>0</v>
      </c>
      <c r="G1933" s="3">
        <v>0</v>
      </c>
      <c r="H1933" s="3">
        <v>0</v>
      </c>
      <c r="J1933" s="14">
        <v>0</v>
      </c>
      <c r="K1933" s="14">
        <v>0</v>
      </c>
      <c r="N1933" s="14">
        <v>0</v>
      </c>
      <c r="O1933" s="14">
        <v>0</v>
      </c>
      <c r="Q1933" s="12">
        <v>0</v>
      </c>
      <c r="R1933" s="12">
        <v>0</v>
      </c>
      <c r="T1933" s="12">
        <v>0</v>
      </c>
      <c r="U1933" s="12">
        <v>0</v>
      </c>
      <c r="W1933" s="12">
        <v>0</v>
      </c>
      <c r="X1933" s="12">
        <v>0</v>
      </c>
      <c r="Z1933" s="12">
        <v>0</v>
      </c>
      <c r="AA1933" s="12">
        <v>0</v>
      </c>
      <c r="AC1933" s="12">
        <v>0</v>
      </c>
      <c r="AD1933" s="12">
        <v>0</v>
      </c>
      <c r="AF1933" s="12">
        <v>0</v>
      </c>
      <c r="AG1933" s="12">
        <v>0</v>
      </c>
      <c r="AI1933" s="12">
        <v>0</v>
      </c>
      <c r="AJ1933" s="12">
        <v>0</v>
      </c>
      <c r="AL1933" s="12">
        <v>0</v>
      </c>
      <c r="AM1933" s="12">
        <v>0</v>
      </c>
      <c r="AO1933" s="12">
        <v>0</v>
      </c>
      <c r="AP1933" s="12">
        <v>0</v>
      </c>
      <c r="AR1933" s="12">
        <v>0</v>
      </c>
      <c r="AS1933" s="12">
        <v>0</v>
      </c>
      <c r="AU1933" s="12">
        <v>0</v>
      </c>
      <c r="AV1933" s="12">
        <v>0</v>
      </c>
      <c r="AX1933" s="12">
        <v>0</v>
      </c>
      <c r="AY1933" s="12">
        <v>0</v>
      </c>
    </row>
    <row r="1934" spans="2:51" x14ac:dyDescent="0.25">
      <c r="B1934" s="2">
        <v>0</v>
      </c>
      <c r="C1934" s="1">
        <v>0</v>
      </c>
      <c r="D1934" s="2">
        <v>0</v>
      </c>
      <c r="E1934" s="2">
        <v>0</v>
      </c>
      <c r="F1934" s="2">
        <v>0</v>
      </c>
      <c r="G1934" s="3">
        <v>0</v>
      </c>
      <c r="H1934" s="3">
        <v>0</v>
      </c>
      <c r="J1934" s="14">
        <v>0</v>
      </c>
      <c r="K1934" s="14">
        <v>0</v>
      </c>
      <c r="N1934" s="14">
        <v>0</v>
      </c>
      <c r="O1934" s="14">
        <v>0</v>
      </c>
      <c r="Q1934" s="12">
        <v>0</v>
      </c>
      <c r="R1934" s="12">
        <v>0</v>
      </c>
      <c r="T1934" s="12">
        <v>0</v>
      </c>
      <c r="U1934" s="12">
        <v>0</v>
      </c>
      <c r="W1934" s="12">
        <v>0</v>
      </c>
      <c r="X1934" s="12">
        <v>0</v>
      </c>
      <c r="Z1934" s="12">
        <v>0</v>
      </c>
      <c r="AA1934" s="12">
        <v>0</v>
      </c>
      <c r="AC1934" s="12">
        <v>0</v>
      </c>
      <c r="AD1934" s="12">
        <v>0</v>
      </c>
      <c r="AF1934" s="12">
        <v>0</v>
      </c>
      <c r="AG1934" s="12">
        <v>0</v>
      </c>
      <c r="AI1934" s="12">
        <v>0</v>
      </c>
      <c r="AJ1934" s="12">
        <v>0</v>
      </c>
      <c r="AL1934" s="12">
        <v>0</v>
      </c>
      <c r="AM1934" s="12">
        <v>0</v>
      </c>
      <c r="AO1934" s="12">
        <v>0</v>
      </c>
      <c r="AP1934" s="12">
        <v>0</v>
      </c>
      <c r="AR1934" s="12">
        <v>0</v>
      </c>
      <c r="AS1934" s="12">
        <v>0</v>
      </c>
      <c r="AU1934" s="12">
        <v>0</v>
      </c>
      <c r="AV1934" s="12">
        <v>0</v>
      </c>
      <c r="AX1934" s="12">
        <v>0</v>
      </c>
      <c r="AY1934" s="12">
        <v>0</v>
      </c>
    </row>
    <row r="1935" spans="2:51" x14ac:dyDescent="0.25">
      <c r="B1935" s="2">
        <v>0</v>
      </c>
      <c r="C1935" s="1">
        <v>0</v>
      </c>
      <c r="D1935" s="2">
        <v>0</v>
      </c>
      <c r="E1935" s="2">
        <v>0</v>
      </c>
      <c r="F1935" s="2">
        <v>0</v>
      </c>
      <c r="G1935" s="3">
        <v>0</v>
      </c>
      <c r="H1935" s="3">
        <v>0</v>
      </c>
      <c r="J1935" s="14">
        <v>0</v>
      </c>
      <c r="K1935" s="14">
        <v>0</v>
      </c>
      <c r="N1935" s="14">
        <v>0</v>
      </c>
      <c r="O1935" s="14">
        <v>0</v>
      </c>
      <c r="Q1935" s="12">
        <v>0</v>
      </c>
      <c r="R1935" s="12">
        <v>0</v>
      </c>
      <c r="T1935" s="12">
        <v>0</v>
      </c>
      <c r="U1935" s="12">
        <v>0</v>
      </c>
      <c r="W1935" s="12">
        <v>0</v>
      </c>
      <c r="X1935" s="12">
        <v>0</v>
      </c>
      <c r="Z1935" s="12">
        <v>0</v>
      </c>
      <c r="AA1935" s="12">
        <v>0</v>
      </c>
      <c r="AC1935" s="12">
        <v>0</v>
      </c>
      <c r="AD1935" s="12">
        <v>0</v>
      </c>
      <c r="AF1935" s="12">
        <v>0</v>
      </c>
      <c r="AG1935" s="12">
        <v>0</v>
      </c>
      <c r="AI1935" s="12">
        <v>0</v>
      </c>
      <c r="AJ1935" s="12">
        <v>0</v>
      </c>
      <c r="AL1935" s="12">
        <v>0</v>
      </c>
      <c r="AM1935" s="12">
        <v>0</v>
      </c>
      <c r="AO1935" s="12">
        <v>0</v>
      </c>
      <c r="AP1935" s="12">
        <v>0</v>
      </c>
      <c r="AR1935" s="12">
        <v>0</v>
      </c>
      <c r="AS1935" s="12">
        <v>0</v>
      </c>
      <c r="AU1935" s="12">
        <v>0</v>
      </c>
      <c r="AV1935" s="12">
        <v>0</v>
      </c>
      <c r="AX1935" s="12">
        <v>0</v>
      </c>
      <c r="AY1935" s="12">
        <v>0</v>
      </c>
    </row>
    <row r="1936" spans="2:51" x14ac:dyDescent="0.25">
      <c r="B1936" s="2">
        <v>0</v>
      </c>
      <c r="C1936" s="1">
        <v>0</v>
      </c>
      <c r="D1936" s="2">
        <v>0</v>
      </c>
      <c r="E1936" s="2">
        <v>0</v>
      </c>
      <c r="F1936" s="2">
        <v>0</v>
      </c>
      <c r="G1936" s="3">
        <v>0</v>
      </c>
      <c r="H1936" s="3">
        <v>0</v>
      </c>
      <c r="J1936" s="14">
        <v>0</v>
      </c>
      <c r="K1936" s="14">
        <v>0</v>
      </c>
      <c r="N1936" s="14">
        <v>0</v>
      </c>
      <c r="O1936" s="14">
        <v>0</v>
      </c>
      <c r="Q1936" s="12">
        <v>0</v>
      </c>
      <c r="R1936" s="12">
        <v>0</v>
      </c>
      <c r="T1936" s="12">
        <v>0</v>
      </c>
      <c r="U1936" s="12">
        <v>0</v>
      </c>
      <c r="W1936" s="12">
        <v>0</v>
      </c>
      <c r="X1936" s="12">
        <v>0</v>
      </c>
      <c r="Z1936" s="12">
        <v>0</v>
      </c>
      <c r="AA1936" s="12">
        <v>0</v>
      </c>
      <c r="AC1936" s="12">
        <v>0</v>
      </c>
      <c r="AD1936" s="12">
        <v>0</v>
      </c>
      <c r="AF1936" s="12">
        <v>0</v>
      </c>
      <c r="AG1936" s="12">
        <v>0</v>
      </c>
      <c r="AI1936" s="12">
        <v>0</v>
      </c>
      <c r="AJ1936" s="12">
        <v>0</v>
      </c>
      <c r="AL1936" s="12">
        <v>0</v>
      </c>
      <c r="AM1936" s="12">
        <v>0</v>
      </c>
      <c r="AO1936" s="12">
        <v>0</v>
      </c>
      <c r="AP1936" s="12">
        <v>0</v>
      </c>
      <c r="AR1936" s="12">
        <v>0</v>
      </c>
      <c r="AS1936" s="12">
        <v>0</v>
      </c>
      <c r="AU1936" s="12">
        <v>0</v>
      </c>
      <c r="AV1936" s="12">
        <v>0</v>
      </c>
      <c r="AX1936" s="12">
        <v>0</v>
      </c>
      <c r="AY1936" s="12">
        <v>0</v>
      </c>
    </row>
    <row r="1937" spans="2:51" x14ac:dyDescent="0.25">
      <c r="B1937" s="2">
        <v>0</v>
      </c>
      <c r="C1937" s="1">
        <v>0</v>
      </c>
      <c r="D1937" s="2">
        <v>0</v>
      </c>
      <c r="E1937" s="2">
        <v>0</v>
      </c>
      <c r="F1937" s="2">
        <v>0</v>
      </c>
      <c r="G1937" s="3">
        <v>0</v>
      </c>
      <c r="H1937" s="3">
        <v>0</v>
      </c>
      <c r="J1937" s="14">
        <v>0</v>
      </c>
      <c r="K1937" s="14">
        <v>0</v>
      </c>
      <c r="N1937" s="14">
        <v>0</v>
      </c>
      <c r="O1937" s="14">
        <v>0</v>
      </c>
      <c r="Q1937" s="12">
        <v>0</v>
      </c>
      <c r="R1937" s="12">
        <v>0</v>
      </c>
      <c r="T1937" s="12">
        <v>0</v>
      </c>
      <c r="U1937" s="12">
        <v>0</v>
      </c>
      <c r="W1937" s="12">
        <v>0</v>
      </c>
      <c r="X1937" s="12">
        <v>0</v>
      </c>
      <c r="Z1937" s="12">
        <v>0</v>
      </c>
      <c r="AA1937" s="12">
        <v>0</v>
      </c>
      <c r="AC1937" s="12">
        <v>0</v>
      </c>
      <c r="AD1937" s="12">
        <v>0</v>
      </c>
      <c r="AF1937" s="12">
        <v>0</v>
      </c>
      <c r="AG1937" s="12">
        <v>0</v>
      </c>
      <c r="AI1937" s="12">
        <v>0</v>
      </c>
      <c r="AJ1937" s="12">
        <v>0</v>
      </c>
      <c r="AL1937" s="12">
        <v>0</v>
      </c>
      <c r="AM1937" s="12">
        <v>0</v>
      </c>
      <c r="AO1937" s="12">
        <v>0</v>
      </c>
      <c r="AP1937" s="12">
        <v>0</v>
      </c>
      <c r="AR1937" s="12">
        <v>0</v>
      </c>
      <c r="AS1937" s="12">
        <v>0</v>
      </c>
      <c r="AU1937" s="12">
        <v>0</v>
      </c>
      <c r="AV1937" s="12">
        <v>0</v>
      </c>
      <c r="AX1937" s="12">
        <v>0</v>
      </c>
      <c r="AY1937" s="12">
        <v>0</v>
      </c>
    </row>
    <row r="1938" spans="2:51" x14ac:dyDescent="0.25">
      <c r="B1938" s="2">
        <v>0</v>
      </c>
      <c r="C1938" s="1">
        <v>0</v>
      </c>
      <c r="D1938" s="2">
        <v>0</v>
      </c>
      <c r="E1938" s="2">
        <v>0</v>
      </c>
      <c r="F1938" s="2">
        <v>0</v>
      </c>
      <c r="G1938" s="3">
        <v>0</v>
      </c>
      <c r="H1938" s="3">
        <v>0</v>
      </c>
      <c r="J1938" s="14">
        <v>0</v>
      </c>
      <c r="K1938" s="14">
        <v>0</v>
      </c>
      <c r="N1938" s="14">
        <v>0</v>
      </c>
      <c r="O1938" s="14">
        <v>0</v>
      </c>
      <c r="Q1938" s="12">
        <v>0</v>
      </c>
      <c r="R1938" s="12">
        <v>0</v>
      </c>
      <c r="T1938" s="12">
        <v>0</v>
      </c>
      <c r="U1938" s="12">
        <v>0</v>
      </c>
      <c r="W1938" s="12">
        <v>0</v>
      </c>
      <c r="X1938" s="12">
        <v>0</v>
      </c>
      <c r="Z1938" s="12">
        <v>0</v>
      </c>
      <c r="AA1938" s="12">
        <v>0</v>
      </c>
      <c r="AC1938" s="12">
        <v>0</v>
      </c>
      <c r="AD1938" s="12">
        <v>0</v>
      </c>
      <c r="AF1938" s="12">
        <v>0</v>
      </c>
      <c r="AG1938" s="12">
        <v>0</v>
      </c>
      <c r="AI1938" s="12">
        <v>0</v>
      </c>
      <c r="AJ1938" s="12">
        <v>0</v>
      </c>
      <c r="AL1938" s="12">
        <v>0</v>
      </c>
      <c r="AM1938" s="12">
        <v>0</v>
      </c>
      <c r="AO1938" s="12">
        <v>0</v>
      </c>
      <c r="AP1938" s="12">
        <v>0</v>
      </c>
      <c r="AR1938" s="12">
        <v>0</v>
      </c>
      <c r="AS1938" s="12">
        <v>0</v>
      </c>
      <c r="AU1938" s="12">
        <v>0</v>
      </c>
      <c r="AV1938" s="12">
        <v>0</v>
      </c>
      <c r="AX1938" s="12">
        <v>0</v>
      </c>
      <c r="AY1938" s="12">
        <v>0</v>
      </c>
    </row>
    <row r="1939" spans="2:51" x14ac:dyDescent="0.25">
      <c r="B1939" s="2">
        <v>0</v>
      </c>
      <c r="C1939" s="1">
        <v>0</v>
      </c>
      <c r="D1939" s="2">
        <v>0</v>
      </c>
      <c r="E1939" s="2">
        <v>0</v>
      </c>
      <c r="F1939" s="2">
        <v>0</v>
      </c>
      <c r="G1939" s="3">
        <v>0</v>
      </c>
      <c r="H1939" s="3">
        <v>0</v>
      </c>
      <c r="J1939" s="14">
        <v>0</v>
      </c>
      <c r="K1939" s="14">
        <v>0</v>
      </c>
      <c r="N1939" s="14">
        <v>0</v>
      </c>
      <c r="O1939" s="14">
        <v>0</v>
      </c>
      <c r="Q1939" s="12">
        <v>0</v>
      </c>
      <c r="R1939" s="12">
        <v>0</v>
      </c>
      <c r="T1939" s="12">
        <v>0</v>
      </c>
      <c r="U1939" s="12">
        <v>0</v>
      </c>
      <c r="W1939" s="12">
        <v>0</v>
      </c>
      <c r="X1939" s="12">
        <v>0</v>
      </c>
      <c r="Z1939" s="12">
        <v>0</v>
      </c>
      <c r="AA1939" s="12">
        <v>0</v>
      </c>
      <c r="AC1939" s="12">
        <v>0</v>
      </c>
      <c r="AD1939" s="12">
        <v>0</v>
      </c>
      <c r="AF1939" s="12">
        <v>0</v>
      </c>
      <c r="AG1939" s="12">
        <v>0</v>
      </c>
      <c r="AI1939" s="12">
        <v>0</v>
      </c>
      <c r="AJ1939" s="12">
        <v>0</v>
      </c>
      <c r="AL1939" s="12">
        <v>0</v>
      </c>
      <c r="AM1939" s="12">
        <v>0</v>
      </c>
      <c r="AO1939" s="12">
        <v>0</v>
      </c>
      <c r="AP1939" s="12">
        <v>0</v>
      </c>
      <c r="AR1939" s="12">
        <v>0</v>
      </c>
      <c r="AS1939" s="12">
        <v>0</v>
      </c>
      <c r="AU1939" s="12">
        <v>0</v>
      </c>
      <c r="AV1939" s="12">
        <v>0</v>
      </c>
      <c r="AX1939" s="12">
        <v>0</v>
      </c>
      <c r="AY1939" s="12">
        <v>0</v>
      </c>
    </row>
    <row r="1940" spans="2:51" x14ac:dyDescent="0.25">
      <c r="B1940" s="2">
        <v>0</v>
      </c>
      <c r="C1940" s="1">
        <v>0</v>
      </c>
      <c r="D1940" s="2">
        <v>0</v>
      </c>
      <c r="E1940" s="2">
        <v>0</v>
      </c>
      <c r="F1940" s="2">
        <v>0</v>
      </c>
      <c r="G1940" s="3">
        <v>0</v>
      </c>
      <c r="H1940" s="3">
        <v>0</v>
      </c>
      <c r="J1940" s="14">
        <v>0</v>
      </c>
      <c r="K1940" s="14">
        <v>0</v>
      </c>
      <c r="N1940" s="14">
        <v>0</v>
      </c>
      <c r="O1940" s="14">
        <v>0</v>
      </c>
      <c r="Q1940" s="12">
        <v>0</v>
      </c>
      <c r="R1940" s="12">
        <v>0</v>
      </c>
      <c r="T1940" s="12">
        <v>0</v>
      </c>
      <c r="U1940" s="12">
        <v>0</v>
      </c>
      <c r="W1940" s="12">
        <v>0</v>
      </c>
      <c r="X1940" s="12">
        <v>0</v>
      </c>
      <c r="Z1940" s="12">
        <v>0</v>
      </c>
      <c r="AA1940" s="12">
        <v>0</v>
      </c>
      <c r="AC1940" s="12">
        <v>0</v>
      </c>
      <c r="AD1940" s="12">
        <v>0</v>
      </c>
      <c r="AF1940" s="12">
        <v>0</v>
      </c>
      <c r="AG1940" s="12">
        <v>0</v>
      </c>
      <c r="AI1940" s="12">
        <v>0</v>
      </c>
      <c r="AJ1940" s="12">
        <v>0</v>
      </c>
      <c r="AL1940" s="12">
        <v>0</v>
      </c>
      <c r="AM1940" s="12">
        <v>0</v>
      </c>
      <c r="AO1940" s="12">
        <v>0</v>
      </c>
      <c r="AP1940" s="12">
        <v>0</v>
      </c>
      <c r="AR1940" s="12">
        <v>0</v>
      </c>
      <c r="AS1940" s="12">
        <v>0</v>
      </c>
      <c r="AU1940" s="12">
        <v>0</v>
      </c>
      <c r="AV1940" s="12">
        <v>0</v>
      </c>
      <c r="AX1940" s="12">
        <v>0</v>
      </c>
      <c r="AY1940" s="12">
        <v>0</v>
      </c>
    </row>
    <row r="1941" spans="2:51" x14ac:dyDescent="0.25">
      <c r="B1941" s="2">
        <v>0</v>
      </c>
      <c r="C1941" s="1">
        <v>0</v>
      </c>
      <c r="D1941" s="2">
        <v>0</v>
      </c>
      <c r="E1941" s="2">
        <v>0</v>
      </c>
      <c r="F1941" s="2">
        <v>0</v>
      </c>
      <c r="G1941" s="3">
        <v>0</v>
      </c>
      <c r="H1941" s="3">
        <v>0</v>
      </c>
      <c r="J1941" s="14">
        <v>0</v>
      </c>
      <c r="K1941" s="14">
        <v>0</v>
      </c>
      <c r="N1941" s="14">
        <v>0</v>
      </c>
      <c r="O1941" s="14">
        <v>0</v>
      </c>
      <c r="Q1941" s="12">
        <v>0</v>
      </c>
      <c r="R1941" s="12">
        <v>0</v>
      </c>
      <c r="T1941" s="12">
        <v>0</v>
      </c>
      <c r="U1941" s="12">
        <v>0</v>
      </c>
      <c r="W1941" s="12">
        <v>0</v>
      </c>
      <c r="X1941" s="12">
        <v>0</v>
      </c>
      <c r="Z1941" s="12">
        <v>0</v>
      </c>
      <c r="AA1941" s="12">
        <v>0</v>
      </c>
      <c r="AC1941" s="12">
        <v>0</v>
      </c>
      <c r="AD1941" s="12">
        <v>0</v>
      </c>
      <c r="AF1941" s="12">
        <v>0</v>
      </c>
      <c r="AG1941" s="12">
        <v>0</v>
      </c>
      <c r="AI1941" s="12">
        <v>0</v>
      </c>
      <c r="AJ1941" s="12">
        <v>0</v>
      </c>
      <c r="AL1941" s="12">
        <v>0</v>
      </c>
      <c r="AM1941" s="12">
        <v>0</v>
      </c>
      <c r="AO1941" s="12">
        <v>0</v>
      </c>
      <c r="AP1941" s="12">
        <v>0</v>
      </c>
      <c r="AR1941" s="12">
        <v>0</v>
      </c>
      <c r="AS1941" s="12">
        <v>0</v>
      </c>
      <c r="AU1941" s="12">
        <v>0</v>
      </c>
      <c r="AV1941" s="12">
        <v>0</v>
      </c>
      <c r="AX1941" s="12">
        <v>0</v>
      </c>
      <c r="AY1941" s="12">
        <v>0</v>
      </c>
    </row>
    <row r="1942" spans="2:51" x14ac:dyDescent="0.25">
      <c r="B1942" s="2">
        <v>0</v>
      </c>
      <c r="C1942" s="1">
        <v>0</v>
      </c>
      <c r="D1942" s="2">
        <v>0</v>
      </c>
      <c r="E1942" s="2">
        <v>0</v>
      </c>
      <c r="F1942" s="2">
        <v>0</v>
      </c>
      <c r="G1942" s="3">
        <v>0</v>
      </c>
      <c r="H1942" s="3">
        <v>0</v>
      </c>
      <c r="J1942" s="14">
        <v>0</v>
      </c>
      <c r="K1942" s="14">
        <v>0</v>
      </c>
      <c r="N1942" s="14">
        <v>0</v>
      </c>
      <c r="O1942" s="14">
        <v>0</v>
      </c>
      <c r="Q1942" s="12">
        <v>0</v>
      </c>
      <c r="R1942" s="12">
        <v>0</v>
      </c>
      <c r="T1942" s="12">
        <v>0</v>
      </c>
      <c r="U1942" s="12">
        <v>0</v>
      </c>
      <c r="W1942" s="12">
        <v>0</v>
      </c>
      <c r="X1942" s="12">
        <v>0</v>
      </c>
      <c r="Z1942" s="12">
        <v>0</v>
      </c>
      <c r="AA1942" s="12">
        <v>0</v>
      </c>
      <c r="AC1942" s="12">
        <v>0</v>
      </c>
      <c r="AD1942" s="12">
        <v>0</v>
      </c>
      <c r="AF1942" s="12">
        <v>0</v>
      </c>
      <c r="AG1942" s="12">
        <v>0</v>
      </c>
      <c r="AI1942" s="12">
        <v>0</v>
      </c>
      <c r="AJ1942" s="12">
        <v>0</v>
      </c>
      <c r="AL1942" s="12">
        <v>0</v>
      </c>
      <c r="AM1942" s="12">
        <v>0</v>
      </c>
      <c r="AO1942" s="12">
        <v>0</v>
      </c>
      <c r="AP1942" s="12">
        <v>0</v>
      </c>
      <c r="AR1942" s="12">
        <v>0</v>
      </c>
      <c r="AS1942" s="12">
        <v>0</v>
      </c>
      <c r="AU1942" s="12">
        <v>0</v>
      </c>
      <c r="AV1942" s="12">
        <v>0</v>
      </c>
      <c r="AX1942" s="12">
        <v>0</v>
      </c>
      <c r="AY1942" s="12">
        <v>0</v>
      </c>
    </row>
    <row r="1943" spans="2:51" x14ac:dyDescent="0.25">
      <c r="B1943" s="2">
        <v>0</v>
      </c>
      <c r="C1943" s="1">
        <v>0</v>
      </c>
      <c r="D1943" s="2">
        <v>0</v>
      </c>
      <c r="E1943" s="2">
        <v>0</v>
      </c>
      <c r="F1943" s="2">
        <v>0</v>
      </c>
      <c r="G1943" s="3">
        <v>0</v>
      </c>
      <c r="H1943" s="3">
        <v>0</v>
      </c>
      <c r="J1943" s="14">
        <v>0</v>
      </c>
      <c r="K1943" s="14">
        <v>0</v>
      </c>
      <c r="N1943" s="14">
        <v>0</v>
      </c>
      <c r="O1943" s="14">
        <v>0</v>
      </c>
      <c r="Q1943" s="12">
        <v>0</v>
      </c>
      <c r="R1943" s="12">
        <v>0</v>
      </c>
      <c r="T1943" s="12">
        <v>0</v>
      </c>
      <c r="U1943" s="12">
        <v>0</v>
      </c>
      <c r="W1943" s="12">
        <v>0</v>
      </c>
      <c r="X1943" s="12">
        <v>0</v>
      </c>
      <c r="Z1943" s="12">
        <v>0</v>
      </c>
      <c r="AA1943" s="12">
        <v>0</v>
      </c>
      <c r="AC1943" s="12">
        <v>0</v>
      </c>
      <c r="AD1943" s="12">
        <v>0</v>
      </c>
      <c r="AF1943" s="12">
        <v>0</v>
      </c>
      <c r="AG1943" s="12">
        <v>0</v>
      </c>
      <c r="AI1943" s="12">
        <v>0</v>
      </c>
      <c r="AJ1943" s="12">
        <v>0</v>
      </c>
      <c r="AL1943" s="12">
        <v>0</v>
      </c>
      <c r="AM1943" s="12">
        <v>0</v>
      </c>
      <c r="AO1943" s="12">
        <v>0</v>
      </c>
      <c r="AP1943" s="12">
        <v>0</v>
      </c>
      <c r="AR1943" s="12">
        <v>0</v>
      </c>
      <c r="AS1943" s="12">
        <v>0</v>
      </c>
      <c r="AU1943" s="12">
        <v>0</v>
      </c>
      <c r="AV1943" s="12">
        <v>0</v>
      </c>
      <c r="AX1943" s="12">
        <v>0</v>
      </c>
      <c r="AY1943" s="12">
        <v>0</v>
      </c>
    </row>
    <row r="1944" spans="2:51" x14ac:dyDescent="0.25">
      <c r="B1944" s="2">
        <v>0</v>
      </c>
      <c r="C1944" s="1">
        <v>0</v>
      </c>
      <c r="D1944" s="2">
        <v>0</v>
      </c>
      <c r="E1944" s="2">
        <v>0</v>
      </c>
      <c r="F1944" s="2">
        <v>0</v>
      </c>
      <c r="G1944" s="3">
        <v>0</v>
      </c>
      <c r="H1944" s="3">
        <v>0</v>
      </c>
      <c r="J1944" s="14">
        <v>0</v>
      </c>
      <c r="K1944" s="14">
        <v>0</v>
      </c>
      <c r="N1944" s="14">
        <v>0</v>
      </c>
      <c r="O1944" s="14">
        <v>0</v>
      </c>
      <c r="Q1944" s="12">
        <v>0</v>
      </c>
      <c r="R1944" s="12">
        <v>0</v>
      </c>
      <c r="T1944" s="12">
        <v>0</v>
      </c>
      <c r="U1944" s="12">
        <v>0</v>
      </c>
      <c r="W1944" s="12">
        <v>0</v>
      </c>
      <c r="X1944" s="12">
        <v>0</v>
      </c>
      <c r="Z1944" s="12">
        <v>0</v>
      </c>
      <c r="AA1944" s="12">
        <v>0</v>
      </c>
      <c r="AC1944" s="12">
        <v>0</v>
      </c>
      <c r="AD1944" s="12">
        <v>0</v>
      </c>
      <c r="AF1944" s="12">
        <v>0</v>
      </c>
      <c r="AG1944" s="12">
        <v>0</v>
      </c>
      <c r="AI1944" s="12">
        <v>0</v>
      </c>
      <c r="AJ1944" s="12">
        <v>0</v>
      </c>
      <c r="AL1944" s="12">
        <v>0</v>
      </c>
      <c r="AM1944" s="12">
        <v>0</v>
      </c>
      <c r="AO1944" s="12">
        <v>0</v>
      </c>
      <c r="AP1944" s="12">
        <v>0</v>
      </c>
      <c r="AR1944" s="12">
        <v>0</v>
      </c>
      <c r="AS1944" s="12">
        <v>0</v>
      </c>
      <c r="AU1944" s="12">
        <v>0</v>
      </c>
      <c r="AV1944" s="12">
        <v>0</v>
      </c>
      <c r="AX1944" s="12">
        <v>0</v>
      </c>
      <c r="AY1944" s="12">
        <v>0</v>
      </c>
    </row>
    <row r="1945" spans="2:51" x14ac:dyDescent="0.25">
      <c r="B1945" s="2">
        <v>0</v>
      </c>
      <c r="C1945" s="1">
        <v>0</v>
      </c>
      <c r="D1945" s="2">
        <v>0</v>
      </c>
      <c r="E1945" s="2">
        <v>0</v>
      </c>
      <c r="F1945" s="2">
        <v>0</v>
      </c>
      <c r="G1945" s="3">
        <v>0</v>
      </c>
      <c r="H1945" s="3">
        <v>0</v>
      </c>
      <c r="J1945" s="14">
        <v>0</v>
      </c>
      <c r="K1945" s="14">
        <v>0</v>
      </c>
      <c r="N1945" s="14">
        <v>0</v>
      </c>
      <c r="O1945" s="14">
        <v>0</v>
      </c>
      <c r="Q1945" s="12">
        <v>0</v>
      </c>
      <c r="R1945" s="12">
        <v>0</v>
      </c>
      <c r="T1945" s="12">
        <v>0</v>
      </c>
      <c r="U1945" s="12">
        <v>0</v>
      </c>
      <c r="W1945" s="12">
        <v>0</v>
      </c>
      <c r="X1945" s="12">
        <v>0</v>
      </c>
      <c r="Z1945" s="12">
        <v>0</v>
      </c>
      <c r="AA1945" s="12">
        <v>0</v>
      </c>
      <c r="AC1945" s="12">
        <v>0</v>
      </c>
      <c r="AD1945" s="12">
        <v>0</v>
      </c>
      <c r="AF1945" s="12">
        <v>0</v>
      </c>
      <c r="AG1945" s="12">
        <v>0</v>
      </c>
      <c r="AI1945" s="12">
        <v>0</v>
      </c>
      <c r="AJ1945" s="12">
        <v>0</v>
      </c>
      <c r="AL1945" s="12">
        <v>0</v>
      </c>
      <c r="AM1945" s="12">
        <v>0</v>
      </c>
      <c r="AO1945" s="12">
        <v>0</v>
      </c>
      <c r="AP1945" s="12">
        <v>0</v>
      </c>
      <c r="AR1945" s="12">
        <v>0</v>
      </c>
      <c r="AS1945" s="12">
        <v>0</v>
      </c>
      <c r="AU1945" s="12">
        <v>0</v>
      </c>
      <c r="AV1945" s="12">
        <v>0</v>
      </c>
      <c r="AX1945" s="12">
        <v>0</v>
      </c>
      <c r="AY1945" s="12">
        <v>0</v>
      </c>
    </row>
    <row r="1946" spans="2:51" x14ac:dyDescent="0.25">
      <c r="B1946" s="2">
        <v>0</v>
      </c>
      <c r="C1946" s="1">
        <v>0</v>
      </c>
      <c r="D1946" s="2">
        <v>0</v>
      </c>
      <c r="E1946" s="2">
        <v>0</v>
      </c>
      <c r="F1946" s="2">
        <v>0</v>
      </c>
      <c r="G1946" s="3">
        <v>0</v>
      </c>
      <c r="H1946" s="3">
        <v>0</v>
      </c>
      <c r="J1946" s="14">
        <v>0</v>
      </c>
      <c r="K1946" s="14">
        <v>0</v>
      </c>
      <c r="N1946" s="14">
        <v>0</v>
      </c>
      <c r="O1946" s="14">
        <v>0</v>
      </c>
      <c r="Q1946" s="12">
        <v>0</v>
      </c>
      <c r="R1946" s="12">
        <v>0</v>
      </c>
      <c r="T1946" s="12">
        <v>0</v>
      </c>
      <c r="U1946" s="12">
        <v>0</v>
      </c>
      <c r="W1946" s="12">
        <v>0</v>
      </c>
      <c r="X1946" s="12">
        <v>0</v>
      </c>
      <c r="Z1946" s="12">
        <v>0</v>
      </c>
      <c r="AA1946" s="12">
        <v>0</v>
      </c>
      <c r="AC1946" s="12">
        <v>0</v>
      </c>
      <c r="AD1946" s="12">
        <v>0</v>
      </c>
      <c r="AF1946" s="12">
        <v>0</v>
      </c>
      <c r="AG1946" s="12">
        <v>0</v>
      </c>
      <c r="AI1946" s="12">
        <v>0</v>
      </c>
      <c r="AJ1946" s="12">
        <v>0</v>
      </c>
      <c r="AL1946" s="12">
        <v>0</v>
      </c>
      <c r="AM1946" s="12">
        <v>0</v>
      </c>
      <c r="AO1946" s="12">
        <v>0</v>
      </c>
      <c r="AP1946" s="12">
        <v>0</v>
      </c>
      <c r="AR1946" s="12">
        <v>0</v>
      </c>
      <c r="AS1946" s="12">
        <v>0</v>
      </c>
      <c r="AU1946" s="12">
        <v>0</v>
      </c>
      <c r="AV1946" s="12">
        <v>0</v>
      </c>
      <c r="AX1946" s="12">
        <v>0</v>
      </c>
      <c r="AY1946" s="12">
        <v>0</v>
      </c>
    </row>
    <row r="1947" spans="2:51" x14ac:dyDescent="0.25">
      <c r="B1947" s="2">
        <v>0</v>
      </c>
      <c r="C1947" s="1">
        <v>0</v>
      </c>
      <c r="D1947" s="2">
        <v>0</v>
      </c>
      <c r="E1947" s="2">
        <v>0</v>
      </c>
      <c r="F1947" s="2">
        <v>0</v>
      </c>
      <c r="G1947" s="3">
        <v>0</v>
      </c>
      <c r="H1947" s="3">
        <v>0</v>
      </c>
      <c r="J1947" s="14">
        <v>0</v>
      </c>
      <c r="K1947" s="14">
        <v>0</v>
      </c>
      <c r="N1947" s="14">
        <v>0</v>
      </c>
      <c r="O1947" s="14">
        <v>0</v>
      </c>
      <c r="Q1947" s="12">
        <v>0</v>
      </c>
      <c r="R1947" s="12">
        <v>0</v>
      </c>
      <c r="T1947" s="12">
        <v>0</v>
      </c>
      <c r="U1947" s="12">
        <v>0</v>
      </c>
      <c r="W1947" s="12">
        <v>0</v>
      </c>
      <c r="X1947" s="12">
        <v>0</v>
      </c>
      <c r="Z1947" s="12">
        <v>0</v>
      </c>
      <c r="AA1947" s="12">
        <v>0</v>
      </c>
      <c r="AC1947" s="12">
        <v>0</v>
      </c>
      <c r="AD1947" s="12">
        <v>0</v>
      </c>
      <c r="AF1947" s="12">
        <v>0</v>
      </c>
      <c r="AG1947" s="12">
        <v>0</v>
      </c>
      <c r="AI1947" s="12">
        <v>0</v>
      </c>
      <c r="AJ1947" s="12">
        <v>0</v>
      </c>
      <c r="AL1947" s="12">
        <v>0</v>
      </c>
      <c r="AM1947" s="12">
        <v>0</v>
      </c>
      <c r="AO1947" s="12">
        <v>0</v>
      </c>
      <c r="AP1947" s="12">
        <v>0</v>
      </c>
      <c r="AR1947" s="12">
        <v>0</v>
      </c>
      <c r="AS1947" s="12">
        <v>0</v>
      </c>
      <c r="AU1947" s="12">
        <v>0</v>
      </c>
      <c r="AV1947" s="12">
        <v>0</v>
      </c>
      <c r="AX1947" s="12">
        <v>0</v>
      </c>
      <c r="AY1947" s="12">
        <v>0</v>
      </c>
    </row>
    <row r="1948" spans="2:51" x14ac:dyDescent="0.25">
      <c r="B1948" s="2">
        <v>0</v>
      </c>
      <c r="C1948" s="1">
        <v>0</v>
      </c>
      <c r="D1948" s="2">
        <v>0</v>
      </c>
      <c r="E1948" s="2">
        <v>0</v>
      </c>
      <c r="F1948" s="2">
        <v>0</v>
      </c>
      <c r="G1948" s="3">
        <v>0</v>
      </c>
      <c r="H1948" s="3">
        <v>0</v>
      </c>
      <c r="J1948" s="14">
        <v>0</v>
      </c>
      <c r="K1948" s="14">
        <v>0</v>
      </c>
      <c r="N1948" s="14">
        <v>0</v>
      </c>
      <c r="O1948" s="14">
        <v>0</v>
      </c>
      <c r="Q1948" s="12">
        <v>0</v>
      </c>
      <c r="R1948" s="12">
        <v>0</v>
      </c>
      <c r="T1948" s="12">
        <v>0</v>
      </c>
      <c r="U1948" s="12">
        <v>0</v>
      </c>
      <c r="W1948" s="12">
        <v>0</v>
      </c>
      <c r="X1948" s="12">
        <v>0</v>
      </c>
      <c r="Z1948" s="12">
        <v>0</v>
      </c>
      <c r="AA1948" s="12">
        <v>0</v>
      </c>
      <c r="AC1948" s="12">
        <v>0</v>
      </c>
      <c r="AD1948" s="12">
        <v>0</v>
      </c>
      <c r="AF1948" s="12">
        <v>0</v>
      </c>
      <c r="AG1948" s="12">
        <v>0</v>
      </c>
      <c r="AI1948" s="12">
        <v>0</v>
      </c>
      <c r="AJ1948" s="12">
        <v>0</v>
      </c>
      <c r="AL1948" s="12">
        <v>0</v>
      </c>
      <c r="AM1948" s="12">
        <v>0</v>
      </c>
      <c r="AO1948" s="12">
        <v>0</v>
      </c>
      <c r="AP1948" s="12">
        <v>0</v>
      </c>
      <c r="AR1948" s="12">
        <v>0</v>
      </c>
      <c r="AS1948" s="12">
        <v>0</v>
      </c>
      <c r="AU1948" s="12">
        <v>0</v>
      </c>
      <c r="AV1948" s="12">
        <v>0</v>
      </c>
      <c r="AX1948" s="12">
        <v>0</v>
      </c>
      <c r="AY1948" s="12">
        <v>0</v>
      </c>
    </row>
    <row r="1949" spans="2:51" x14ac:dyDescent="0.25">
      <c r="B1949" s="2">
        <v>0</v>
      </c>
      <c r="C1949" s="1">
        <v>0</v>
      </c>
      <c r="D1949" s="2">
        <v>0</v>
      </c>
      <c r="E1949" s="2">
        <v>0</v>
      </c>
      <c r="F1949" s="2">
        <v>0</v>
      </c>
      <c r="G1949" s="3">
        <v>0</v>
      </c>
      <c r="H1949" s="3">
        <v>0</v>
      </c>
      <c r="J1949" s="14">
        <v>0</v>
      </c>
      <c r="K1949" s="14">
        <v>0</v>
      </c>
      <c r="N1949" s="14">
        <v>0</v>
      </c>
      <c r="O1949" s="14">
        <v>0</v>
      </c>
      <c r="Q1949" s="12">
        <v>0</v>
      </c>
      <c r="R1949" s="12">
        <v>0</v>
      </c>
      <c r="T1949" s="12">
        <v>0</v>
      </c>
      <c r="U1949" s="12">
        <v>0</v>
      </c>
      <c r="W1949" s="12">
        <v>0</v>
      </c>
      <c r="X1949" s="12">
        <v>0</v>
      </c>
      <c r="Z1949" s="12">
        <v>0</v>
      </c>
      <c r="AA1949" s="12">
        <v>0</v>
      </c>
      <c r="AC1949" s="12">
        <v>0</v>
      </c>
      <c r="AD1949" s="12">
        <v>0</v>
      </c>
      <c r="AF1949" s="12">
        <v>0</v>
      </c>
      <c r="AG1949" s="12">
        <v>0</v>
      </c>
      <c r="AI1949" s="12">
        <v>0</v>
      </c>
      <c r="AJ1949" s="12">
        <v>0</v>
      </c>
      <c r="AL1949" s="12">
        <v>0</v>
      </c>
      <c r="AM1949" s="12">
        <v>0</v>
      </c>
      <c r="AO1949" s="12">
        <v>0</v>
      </c>
      <c r="AP1949" s="12">
        <v>0</v>
      </c>
      <c r="AR1949" s="12">
        <v>0</v>
      </c>
      <c r="AS1949" s="12">
        <v>0</v>
      </c>
      <c r="AU1949" s="12">
        <v>0</v>
      </c>
      <c r="AV1949" s="12">
        <v>0</v>
      </c>
      <c r="AX1949" s="12">
        <v>0</v>
      </c>
      <c r="AY1949" s="12">
        <v>0</v>
      </c>
    </row>
    <row r="1950" spans="2:51" x14ac:dyDescent="0.25">
      <c r="B1950" s="2">
        <v>0</v>
      </c>
      <c r="C1950" s="1">
        <v>0</v>
      </c>
      <c r="D1950" s="2">
        <v>0</v>
      </c>
      <c r="E1950" s="2">
        <v>0</v>
      </c>
      <c r="F1950" s="2">
        <v>0</v>
      </c>
      <c r="G1950" s="3">
        <v>0</v>
      </c>
      <c r="H1950" s="3">
        <v>0</v>
      </c>
      <c r="J1950" s="14">
        <v>0</v>
      </c>
      <c r="K1950" s="14">
        <v>0</v>
      </c>
      <c r="N1950" s="14">
        <v>0</v>
      </c>
      <c r="O1950" s="14">
        <v>0</v>
      </c>
      <c r="Q1950" s="12">
        <v>0</v>
      </c>
      <c r="R1950" s="12">
        <v>0</v>
      </c>
      <c r="T1950" s="12">
        <v>0</v>
      </c>
      <c r="U1950" s="12">
        <v>0</v>
      </c>
      <c r="W1950" s="12">
        <v>0</v>
      </c>
      <c r="X1950" s="12">
        <v>0</v>
      </c>
      <c r="Z1950" s="12">
        <v>0</v>
      </c>
      <c r="AA1950" s="12">
        <v>0</v>
      </c>
      <c r="AC1950" s="12">
        <v>0</v>
      </c>
      <c r="AD1950" s="12">
        <v>0</v>
      </c>
      <c r="AF1950" s="12">
        <v>0</v>
      </c>
      <c r="AG1950" s="12">
        <v>0</v>
      </c>
      <c r="AI1950" s="12">
        <v>0</v>
      </c>
      <c r="AJ1950" s="12">
        <v>0</v>
      </c>
      <c r="AL1950" s="12">
        <v>0</v>
      </c>
      <c r="AM1950" s="12">
        <v>0</v>
      </c>
      <c r="AO1950" s="12">
        <v>0</v>
      </c>
      <c r="AP1950" s="12">
        <v>0</v>
      </c>
      <c r="AR1950" s="12">
        <v>0</v>
      </c>
      <c r="AS1950" s="12">
        <v>0</v>
      </c>
      <c r="AU1950" s="12">
        <v>0</v>
      </c>
      <c r="AV1950" s="12">
        <v>0</v>
      </c>
      <c r="AX1950" s="12">
        <v>0</v>
      </c>
      <c r="AY1950" s="12">
        <v>0</v>
      </c>
    </row>
    <row r="1951" spans="2:51" x14ac:dyDescent="0.25">
      <c r="B1951" s="2">
        <v>0</v>
      </c>
      <c r="C1951" s="1">
        <v>0</v>
      </c>
      <c r="D1951" s="2">
        <v>0</v>
      </c>
      <c r="E1951" s="2">
        <v>0</v>
      </c>
      <c r="F1951" s="2">
        <v>0</v>
      </c>
      <c r="G1951" s="3">
        <v>0</v>
      </c>
      <c r="H1951" s="3">
        <v>0</v>
      </c>
      <c r="J1951" s="14">
        <v>0</v>
      </c>
      <c r="K1951" s="14">
        <v>0</v>
      </c>
      <c r="N1951" s="14">
        <v>0</v>
      </c>
      <c r="O1951" s="14">
        <v>0</v>
      </c>
      <c r="Q1951" s="12">
        <v>0</v>
      </c>
      <c r="R1951" s="12">
        <v>0</v>
      </c>
      <c r="T1951" s="12">
        <v>0</v>
      </c>
      <c r="U1951" s="12">
        <v>0</v>
      </c>
      <c r="W1951" s="12">
        <v>0</v>
      </c>
      <c r="X1951" s="12">
        <v>0</v>
      </c>
      <c r="Z1951" s="12">
        <v>0</v>
      </c>
      <c r="AA1951" s="12">
        <v>0</v>
      </c>
      <c r="AC1951" s="12">
        <v>0</v>
      </c>
      <c r="AD1951" s="12">
        <v>0</v>
      </c>
      <c r="AF1951" s="12">
        <v>0</v>
      </c>
      <c r="AG1951" s="12">
        <v>0</v>
      </c>
      <c r="AI1951" s="12">
        <v>0</v>
      </c>
      <c r="AJ1951" s="12">
        <v>0</v>
      </c>
      <c r="AL1951" s="12">
        <v>0</v>
      </c>
      <c r="AM1951" s="12">
        <v>0</v>
      </c>
      <c r="AO1951" s="12">
        <v>0</v>
      </c>
      <c r="AP1951" s="12">
        <v>0</v>
      </c>
      <c r="AR1951" s="12">
        <v>0</v>
      </c>
      <c r="AS1951" s="12">
        <v>0</v>
      </c>
      <c r="AU1951" s="12">
        <v>0</v>
      </c>
      <c r="AV1951" s="12">
        <v>0</v>
      </c>
      <c r="AX1951" s="12">
        <v>0</v>
      </c>
      <c r="AY1951" s="12">
        <v>0</v>
      </c>
    </row>
    <row r="1952" spans="2:51" x14ac:dyDescent="0.25">
      <c r="B1952" s="2">
        <v>0</v>
      </c>
      <c r="C1952" s="1">
        <v>0</v>
      </c>
      <c r="D1952" s="2">
        <v>0</v>
      </c>
      <c r="E1952" s="2">
        <v>0</v>
      </c>
      <c r="F1952" s="2">
        <v>0</v>
      </c>
      <c r="G1952" s="3">
        <v>0</v>
      </c>
      <c r="H1952" s="3">
        <v>0</v>
      </c>
      <c r="J1952" s="14">
        <v>0</v>
      </c>
      <c r="K1952" s="14">
        <v>0</v>
      </c>
      <c r="N1952" s="14">
        <v>0</v>
      </c>
      <c r="O1952" s="14">
        <v>0</v>
      </c>
      <c r="Q1952" s="12">
        <v>0</v>
      </c>
      <c r="R1952" s="12">
        <v>0</v>
      </c>
      <c r="T1952" s="12">
        <v>0</v>
      </c>
      <c r="U1952" s="12">
        <v>0</v>
      </c>
      <c r="W1952" s="12">
        <v>0</v>
      </c>
      <c r="X1952" s="12">
        <v>0</v>
      </c>
      <c r="Z1952" s="12">
        <v>0</v>
      </c>
      <c r="AA1952" s="12">
        <v>0</v>
      </c>
      <c r="AC1952" s="12">
        <v>0</v>
      </c>
      <c r="AD1952" s="12">
        <v>0</v>
      </c>
      <c r="AF1952" s="12">
        <v>0</v>
      </c>
      <c r="AG1952" s="12">
        <v>0</v>
      </c>
      <c r="AI1952" s="12">
        <v>0</v>
      </c>
      <c r="AJ1952" s="12">
        <v>0</v>
      </c>
      <c r="AL1952" s="12">
        <v>0</v>
      </c>
      <c r="AM1952" s="12">
        <v>0</v>
      </c>
      <c r="AO1952" s="12">
        <v>0</v>
      </c>
      <c r="AP1952" s="12">
        <v>0</v>
      </c>
      <c r="AR1952" s="12">
        <v>0</v>
      </c>
      <c r="AS1952" s="12">
        <v>0</v>
      </c>
      <c r="AU1952" s="12">
        <v>0</v>
      </c>
      <c r="AV1952" s="12">
        <v>0</v>
      </c>
      <c r="AX1952" s="12">
        <v>0</v>
      </c>
      <c r="AY1952" s="12">
        <v>0</v>
      </c>
    </row>
    <row r="1953" spans="2:51" x14ac:dyDescent="0.25">
      <c r="B1953" s="2">
        <v>0</v>
      </c>
      <c r="C1953" s="1">
        <v>0</v>
      </c>
      <c r="D1953" s="2">
        <v>0</v>
      </c>
      <c r="E1953" s="2">
        <v>0</v>
      </c>
      <c r="F1953" s="2">
        <v>0</v>
      </c>
      <c r="G1953" s="3">
        <v>0</v>
      </c>
      <c r="H1953" s="3">
        <v>0</v>
      </c>
      <c r="J1953" s="14">
        <v>0</v>
      </c>
      <c r="K1953" s="14">
        <v>0</v>
      </c>
      <c r="N1953" s="14">
        <v>0</v>
      </c>
      <c r="O1953" s="14">
        <v>0</v>
      </c>
      <c r="Q1953" s="12">
        <v>0</v>
      </c>
      <c r="R1953" s="12">
        <v>0</v>
      </c>
      <c r="T1953" s="12">
        <v>0</v>
      </c>
      <c r="U1953" s="12">
        <v>0</v>
      </c>
      <c r="W1953" s="12">
        <v>0</v>
      </c>
      <c r="X1953" s="12">
        <v>0</v>
      </c>
      <c r="Z1953" s="12">
        <v>0</v>
      </c>
      <c r="AA1953" s="12">
        <v>0</v>
      </c>
      <c r="AC1953" s="12">
        <v>0</v>
      </c>
      <c r="AD1953" s="12">
        <v>0</v>
      </c>
      <c r="AF1953" s="12">
        <v>0</v>
      </c>
      <c r="AG1953" s="12">
        <v>0</v>
      </c>
      <c r="AI1953" s="12">
        <v>0</v>
      </c>
      <c r="AJ1953" s="12">
        <v>0</v>
      </c>
      <c r="AL1953" s="12">
        <v>0</v>
      </c>
      <c r="AM1953" s="12">
        <v>0</v>
      </c>
      <c r="AO1953" s="12">
        <v>0</v>
      </c>
      <c r="AP1953" s="12">
        <v>0</v>
      </c>
      <c r="AR1953" s="12">
        <v>0</v>
      </c>
      <c r="AS1953" s="12">
        <v>0</v>
      </c>
      <c r="AU1953" s="12">
        <v>0</v>
      </c>
      <c r="AV1953" s="12">
        <v>0</v>
      </c>
      <c r="AX1953" s="12">
        <v>0</v>
      </c>
      <c r="AY1953" s="12">
        <v>0</v>
      </c>
    </row>
    <row r="1954" spans="2:51" x14ac:dyDescent="0.25">
      <c r="B1954" s="2">
        <v>0</v>
      </c>
      <c r="C1954" s="1">
        <v>0</v>
      </c>
      <c r="D1954" s="2">
        <v>0</v>
      </c>
      <c r="E1954" s="2">
        <v>0</v>
      </c>
      <c r="F1954" s="2">
        <v>0</v>
      </c>
      <c r="G1954" s="3">
        <v>0</v>
      </c>
      <c r="H1954" s="3">
        <v>0</v>
      </c>
      <c r="J1954" s="14">
        <v>0</v>
      </c>
      <c r="K1954" s="14">
        <v>0</v>
      </c>
      <c r="N1954" s="14">
        <v>0</v>
      </c>
      <c r="O1954" s="14">
        <v>0</v>
      </c>
      <c r="Q1954" s="12">
        <v>0</v>
      </c>
      <c r="R1954" s="12">
        <v>0</v>
      </c>
      <c r="T1954" s="12">
        <v>0</v>
      </c>
      <c r="U1954" s="12">
        <v>0</v>
      </c>
      <c r="W1954" s="12">
        <v>0</v>
      </c>
      <c r="X1954" s="12">
        <v>0</v>
      </c>
      <c r="Z1954" s="12">
        <v>0</v>
      </c>
      <c r="AA1954" s="12">
        <v>0</v>
      </c>
      <c r="AC1954" s="12">
        <v>0</v>
      </c>
      <c r="AD1954" s="12">
        <v>0</v>
      </c>
      <c r="AF1954" s="12">
        <v>0</v>
      </c>
      <c r="AG1954" s="12">
        <v>0</v>
      </c>
      <c r="AI1954" s="12">
        <v>0</v>
      </c>
      <c r="AJ1954" s="12">
        <v>0</v>
      </c>
      <c r="AL1954" s="12">
        <v>0</v>
      </c>
      <c r="AM1954" s="12">
        <v>0</v>
      </c>
      <c r="AO1954" s="12">
        <v>0</v>
      </c>
      <c r="AP1954" s="12">
        <v>0</v>
      </c>
      <c r="AR1954" s="12">
        <v>0</v>
      </c>
      <c r="AS1954" s="12">
        <v>0</v>
      </c>
      <c r="AU1954" s="12">
        <v>0</v>
      </c>
      <c r="AV1954" s="12">
        <v>0</v>
      </c>
      <c r="AX1954" s="12">
        <v>0</v>
      </c>
      <c r="AY1954" s="12">
        <v>0</v>
      </c>
    </row>
    <row r="1955" spans="2:51" x14ac:dyDescent="0.25">
      <c r="B1955" s="2">
        <v>0</v>
      </c>
      <c r="C1955" s="1">
        <v>0</v>
      </c>
      <c r="D1955" s="2">
        <v>0</v>
      </c>
      <c r="E1955" s="2">
        <v>0</v>
      </c>
      <c r="F1955" s="2">
        <v>0</v>
      </c>
      <c r="G1955" s="3">
        <v>0</v>
      </c>
      <c r="H1955" s="3">
        <v>0</v>
      </c>
      <c r="J1955" s="14">
        <v>0</v>
      </c>
      <c r="K1955" s="14">
        <v>0</v>
      </c>
      <c r="N1955" s="14">
        <v>0</v>
      </c>
      <c r="O1955" s="14">
        <v>0</v>
      </c>
      <c r="Q1955" s="12">
        <v>0</v>
      </c>
      <c r="R1955" s="12">
        <v>0</v>
      </c>
      <c r="T1955" s="12">
        <v>0</v>
      </c>
      <c r="U1955" s="12">
        <v>0</v>
      </c>
      <c r="W1955" s="12">
        <v>0</v>
      </c>
      <c r="X1955" s="12">
        <v>0</v>
      </c>
      <c r="Z1955" s="12">
        <v>0</v>
      </c>
      <c r="AA1955" s="12">
        <v>0</v>
      </c>
      <c r="AC1955" s="12">
        <v>0</v>
      </c>
      <c r="AD1955" s="12">
        <v>0</v>
      </c>
      <c r="AF1955" s="12">
        <v>0</v>
      </c>
      <c r="AG1955" s="12">
        <v>0</v>
      </c>
      <c r="AI1955" s="12">
        <v>0</v>
      </c>
      <c r="AJ1955" s="12">
        <v>0</v>
      </c>
      <c r="AL1955" s="12">
        <v>0</v>
      </c>
      <c r="AM1955" s="12">
        <v>0</v>
      </c>
      <c r="AO1955" s="12">
        <v>0</v>
      </c>
      <c r="AP1955" s="12">
        <v>0</v>
      </c>
      <c r="AR1955" s="12">
        <v>0</v>
      </c>
      <c r="AS1955" s="12">
        <v>0</v>
      </c>
      <c r="AU1955" s="12">
        <v>0</v>
      </c>
      <c r="AV1955" s="12">
        <v>0</v>
      </c>
      <c r="AX1955" s="12">
        <v>0</v>
      </c>
      <c r="AY1955" s="12">
        <v>0</v>
      </c>
    </row>
    <row r="1956" spans="2:51" x14ac:dyDescent="0.25">
      <c r="B1956" s="2">
        <v>0</v>
      </c>
      <c r="C1956" s="1">
        <v>0</v>
      </c>
      <c r="D1956" s="2">
        <v>0</v>
      </c>
      <c r="E1956" s="2">
        <v>0</v>
      </c>
      <c r="F1956" s="2">
        <v>0</v>
      </c>
      <c r="G1956" s="3">
        <v>0</v>
      </c>
      <c r="H1956" s="3">
        <v>0</v>
      </c>
      <c r="J1956" s="14">
        <v>0</v>
      </c>
      <c r="K1956" s="14">
        <v>0</v>
      </c>
      <c r="N1956" s="14">
        <v>0</v>
      </c>
      <c r="O1956" s="14">
        <v>0</v>
      </c>
      <c r="Q1956" s="12">
        <v>0</v>
      </c>
      <c r="R1956" s="12">
        <v>0</v>
      </c>
      <c r="T1956" s="12">
        <v>0</v>
      </c>
      <c r="U1956" s="12">
        <v>0</v>
      </c>
      <c r="W1956" s="12">
        <v>0</v>
      </c>
      <c r="X1956" s="12">
        <v>0</v>
      </c>
      <c r="Z1956" s="12">
        <v>0</v>
      </c>
      <c r="AA1956" s="12">
        <v>0</v>
      </c>
      <c r="AC1956" s="12">
        <v>0</v>
      </c>
      <c r="AD1956" s="12">
        <v>0</v>
      </c>
      <c r="AF1956" s="12">
        <v>0</v>
      </c>
      <c r="AG1956" s="12">
        <v>0</v>
      </c>
      <c r="AI1956" s="12">
        <v>0</v>
      </c>
      <c r="AJ1956" s="12">
        <v>0</v>
      </c>
      <c r="AL1956" s="12">
        <v>0</v>
      </c>
      <c r="AM1956" s="12">
        <v>0</v>
      </c>
      <c r="AO1956" s="12">
        <v>0</v>
      </c>
      <c r="AP1956" s="12">
        <v>0</v>
      </c>
      <c r="AR1956" s="12">
        <v>0</v>
      </c>
      <c r="AS1956" s="12">
        <v>0</v>
      </c>
      <c r="AU1956" s="12">
        <v>0</v>
      </c>
      <c r="AV1956" s="12">
        <v>0</v>
      </c>
      <c r="AX1956" s="12">
        <v>0</v>
      </c>
      <c r="AY1956" s="12">
        <v>0</v>
      </c>
    </row>
    <row r="1957" spans="2:51" x14ac:dyDescent="0.25">
      <c r="B1957" s="2">
        <v>0</v>
      </c>
      <c r="C1957" s="1">
        <v>0</v>
      </c>
      <c r="D1957" s="2">
        <v>0</v>
      </c>
      <c r="E1957" s="2">
        <v>0</v>
      </c>
      <c r="F1957" s="2">
        <v>0</v>
      </c>
      <c r="G1957" s="3">
        <v>0</v>
      </c>
      <c r="H1957" s="3">
        <v>0</v>
      </c>
      <c r="J1957" s="14">
        <v>0</v>
      </c>
      <c r="K1957" s="14">
        <v>0</v>
      </c>
      <c r="N1957" s="14">
        <v>0</v>
      </c>
      <c r="O1957" s="14">
        <v>0</v>
      </c>
      <c r="Q1957" s="12">
        <v>0</v>
      </c>
      <c r="R1957" s="12">
        <v>0</v>
      </c>
      <c r="T1957" s="12">
        <v>0</v>
      </c>
      <c r="U1957" s="12">
        <v>0</v>
      </c>
      <c r="W1957" s="12">
        <v>0</v>
      </c>
      <c r="X1957" s="12">
        <v>0</v>
      </c>
      <c r="Z1957" s="12">
        <v>0</v>
      </c>
      <c r="AA1957" s="12">
        <v>0</v>
      </c>
      <c r="AC1957" s="12">
        <v>0</v>
      </c>
      <c r="AD1957" s="12">
        <v>0</v>
      </c>
      <c r="AF1957" s="12">
        <v>0</v>
      </c>
      <c r="AG1957" s="12">
        <v>0</v>
      </c>
      <c r="AI1957" s="12">
        <v>0</v>
      </c>
      <c r="AJ1957" s="12">
        <v>0</v>
      </c>
      <c r="AL1957" s="12">
        <v>0</v>
      </c>
      <c r="AM1957" s="12">
        <v>0</v>
      </c>
      <c r="AO1957" s="12">
        <v>0</v>
      </c>
      <c r="AP1957" s="12">
        <v>0</v>
      </c>
      <c r="AR1957" s="12">
        <v>0</v>
      </c>
      <c r="AS1957" s="12">
        <v>0</v>
      </c>
      <c r="AU1957" s="12">
        <v>0</v>
      </c>
      <c r="AV1957" s="12">
        <v>0</v>
      </c>
      <c r="AX1957" s="12">
        <v>0</v>
      </c>
      <c r="AY1957" s="12">
        <v>0</v>
      </c>
    </row>
    <row r="1958" spans="2:51" x14ac:dyDescent="0.25">
      <c r="B1958" s="2">
        <v>0</v>
      </c>
      <c r="C1958" s="1">
        <v>0</v>
      </c>
      <c r="D1958" s="2">
        <v>0</v>
      </c>
      <c r="E1958" s="2">
        <v>0</v>
      </c>
      <c r="F1958" s="2">
        <v>0</v>
      </c>
      <c r="G1958" s="3">
        <v>0</v>
      </c>
      <c r="H1958" s="3">
        <v>0</v>
      </c>
      <c r="J1958" s="14">
        <v>0</v>
      </c>
      <c r="K1958" s="14">
        <v>0</v>
      </c>
      <c r="N1958" s="14">
        <v>0</v>
      </c>
      <c r="O1958" s="14">
        <v>0</v>
      </c>
      <c r="Q1958" s="12">
        <v>0</v>
      </c>
      <c r="R1958" s="12">
        <v>0</v>
      </c>
      <c r="T1958" s="12">
        <v>0</v>
      </c>
      <c r="U1958" s="12">
        <v>0</v>
      </c>
      <c r="W1958" s="12">
        <v>0</v>
      </c>
      <c r="X1958" s="12">
        <v>0</v>
      </c>
      <c r="Z1958" s="12">
        <v>0</v>
      </c>
      <c r="AA1958" s="12">
        <v>0</v>
      </c>
      <c r="AC1958" s="12">
        <v>0</v>
      </c>
      <c r="AD1958" s="12">
        <v>0</v>
      </c>
      <c r="AF1958" s="12">
        <v>0</v>
      </c>
      <c r="AG1958" s="12">
        <v>0</v>
      </c>
      <c r="AI1958" s="12">
        <v>0</v>
      </c>
      <c r="AJ1958" s="12">
        <v>0</v>
      </c>
      <c r="AL1958" s="12">
        <v>0</v>
      </c>
      <c r="AM1958" s="12">
        <v>0</v>
      </c>
      <c r="AO1958" s="12">
        <v>0</v>
      </c>
      <c r="AP1958" s="12">
        <v>0</v>
      </c>
      <c r="AR1958" s="12">
        <v>0</v>
      </c>
      <c r="AS1958" s="12">
        <v>0</v>
      </c>
      <c r="AU1958" s="12">
        <v>0</v>
      </c>
      <c r="AV1958" s="12">
        <v>0</v>
      </c>
      <c r="AX1958" s="12">
        <v>0</v>
      </c>
      <c r="AY1958" s="12">
        <v>0</v>
      </c>
    </row>
    <row r="1959" spans="2:51" x14ac:dyDescent="0.25">
      <c r="B1959" s="2">
        <v>0</v>
      </c>
      <c r="C1959" s="1">
        <v>0</v>
      </c>
      <c r="D1959" s="2">
        <v>0</v>
      </c>
      <c r="E1959" s="2">
        <v>0</v>
      </c>
      <c r="F1959" s="2">
        <v>0</v>
      </c>
      <c r="G1959" s="3">
        <v>0</v>
      </c>
      <c r="H1959" s="3">
        <v>0</v>
      </c>
      <c r="J1959" s="14">
        <v>0</v>
      </c>
      <c r="K1959" s="14">
        <v>0</v>
      </c>
      <c r="N1959" s="14">
        <v>0</v>
      </c>
      <c r="O1959" s="14">
        <v>0</v>
      </c>
      <c r="Q1959" s="12">
        <v>0</v>
      </c>
      <c r="R1959" s="12">
        <v>0</v>
      </c>
      <c r="T1959" s="12">
        <v>0</v>
      </c>
      <c r="U1959" s="12">
        <v>0</v>
      </c>
      <c r="W1959" s="12">
        <v>0</v>
      </c>
      <c r="X1959" s="12">
        <v>0</v>
      </c>
      <c r="Z1959" s="12">
        <v>0</v>
      </c>
      <c r="AA1959" s="12">
        <v>0</v>
      </c>
      <c r="AC1959" s="12">
        <v>0</v>
      </c>
      <c r="AD1959" s="12">
        <v>0</v>
      </c>
      <c r="AF1959" s="12">
        <v>0</v>
      </c>
      <c r="AG1959" s="12">
        <v>0</v>
      </c>
      <c r="AI1959" s="12">
        <v>0</v>
      </c>
      <c r="AJ1959" s="12">
        <v>0</v>
      </c>
      <c r="AL1959" s="12">
        <v>0</v>
      </c>
      <c r="AM1959" s="12">
        <v>0</v>
      </c>
      <c r="AO1959" s="12">
        <v>0</v>
      </c>
      <c r="AP1959" s="12">
        <v>0</v>
      </c>
      <c r="AR1959" s="12">
        <v>0</v>
      </c>
      <c r="AS1959" s="12">
        <v>0</v>
      </c>
      <c r="AU1959" s="12">
        <v>0</v>
      </c>
      <c r="AV1959" s="12">
        <v>0</v>
      </c>
      <c r="AX1959" s="12">
        <v>0</v>
      </c>
      <c r="AY1959" s="12">
        <v>0</v>
      </c>
    </row>
    <row r="1960" spans="2:51" x14ac:dyDescent="0.25">
      <c r="B1960" s="2">
        <v>0</v>
      </c>
      <c r="C1960" s="1">
        <v>0</v>
      </c>
      <c r="D1960" s="2">
        <v>0</v>
      </c>
      <c r="E1960" s="2">
        <v>0</v>
      </c>
      <c r="F1960" s="2">
        <v>0</v>
      </c>
      <c r="G1960" s="3">
        <v>0</v>
      </c>
      <c r="H1960" s="3">
        <v>0</v>
      </c>
      <c r="J1960" s="14">
        <v>0</v>
      </c>
      <c r="K1960" s="14">
        <v>0</v>
      </c>
      <c r="N1960" s="14">
        <v>0</v>
      </c>
      <c r="O1960" s="14">
        <v>0</v>
      </c>
      <c r="Q1960" s="12">
        <v>0</v>
      </c>
      <c r="R1960" s="12">
        <v>0</v>
      </c>
      <c r="T1960" s="12">
        <v>0</v>
      </c>
      <c r="U1960" s="12">
        <v>0</v>
      </c>
      <c r="W1960" s="12">
        <v>0</v>
      </c>
      <c r="X1960" s="12">
        <v>0</v>
      </c>
      <c r="Z1960" s="12">
        <v>0</v>
      </c>
      <c r="AA1960" s="12">
        <v>0</v>
      </c>
      <c r="AC1960" s="12">
        <v>0</v>
      </c>
      <c r="AD1960" s="12">
        <v>0</v>
      </c>
      <c r="AF1960" s="12">
        <v>0</v>
      </c>
      <c r="AG1960" s="12">
        <v>0</v>
      </c>
      <c r="AI1960" s="12">
        <v>0</v>
      </c>
      <c r="AJ1960" s="12">
        <v>0</v>
      </c>
      <c r="AL1960" s="12">
        <v>0</v>
      </c>
      <c r="AM1960" s="12">
        <v>0</v>
      </c>
      <c r="AO1960" s="12">
        <v>0</v>
      </c>
      <c r="AP1960" s="12">
        <v>0</v>
      </c>
      <c r="AR1960" s="12">
        <v>0</v>
      </c>
      <c r="AS1960" s="12">
        <v>0</v>
      </c>
      <c r="AU1960" s="12">
        <v>0</v>
      </c>
      <c r="AV1960" s="12">
        <v>0</v>
      </c>
      <c r="AX1960" s="12">
        <v>0</v>
      </c>
      <c r="AY1960" s="12">
        <v>0</v>
      </c>
    </row>
    <row r="1961" spans="2:51" x14ac:dyDescent="0.25">
      <c r="B1961" s="2">
        <v>0</v>
      </c>
      <c r="C1961" s="1">
        <v>0</v>
      </c>
      <c r="D1961" s="2">
        <v>0</v>
      </c>
      <c r="E1961" s="2">
        <v>0</v>
      </c>
      <c r="F1961" s="2">
        <v>0</v>
      </c>
      <c r="G1961" s="3">
        <v>0</v>
      </c>
      <c r="H1961" s="3">
        <v>0</v>
      </c>
      <c r="J1961" s="14">
        <v>0</v>
      </c>
      <c r="K1961" s="14">
        <v>0</v>
      </c>
      <c r="N1961" s="14">
        <v>0</v>
      </c>
      <c r="O1961" s="14">
        <v>0</v>
      </c>
      <c r="Q1961" s="12">
        <v>0</v>
      </c>
      <c r="R1961" s="12">
        <v>0</v>
      </c>
      <c r="T1961" s="12">
        <v>0</v>
      </c>
      <c r="U1961" s="12">
        <v>0</v>
      </c>
      <c r="W1961" s="12">
        <v>0</v>
      </c>
      <c r="X1961" s="12">
        <v>0</v>
      </c>
      <c r="Z1961" s="12">
        <v>0</v>
      </c>
      <c r="AA1961" s="12">
        <v>0</v>
      </c>
      <c r="AC1961" s="12">
        <v>0</v>
      </c>
      <c r="AD1961" s="12">
        <v>0</v>
      </c>
      <c r="AF1961" s="12">
        <v>0</v>
      </c>
      <c r="AG1961" s="12">
        <v>0</v>
      </c>
      <c r="AI1961" s="12">
        <v>0</v>
      </c>
      <c r="AJ1961" s="12">
        <v>0</v>
      </c>
      <c r="AL1961" s="12">
        <v>0</v>
      </c>
      <c r="AM1961" s="12">
        <v>0</v>
      </c>
      <c r="AO1961" s="12">
        <v>0</v>
      </c>
      <c r="AP1961" s="12">
        <v>0</v>
      </c>
      <c r="AR1961" s="12">
        <v>0</v>
      </c>
      <c r="AS1961" s="12">
        <v>0</v>
      </c>
      <c r="AU1961" s="12">
        <v>0</v>
      </c>
      <c r="AV1961" s="12">
        <v>0</v>
      </c>
      <c r="AX1961" s="12">
        <v>0</v>
      </c>
      <c r="AY1961" s="12">
        <v>0</v>
      </c>
    </row>
    <row r="1962" spans="2:51" x14ac:dyDescent="0.25">
      <c r="B1962" s="2">
        <v>0</v>
      </c>
      <c r="C1962" s="1">
        <v>0</v>
      </c>
      <c r="D1962" s="2">
        <v>0</v>
      </c>
      <c r="E1962" s="2">
        <v>0</v>
      </c>
      <c r="F1962" s="2">
        <v>0</v>
      </c>
      <c r="G1962" s="3">
        <v>0</v>
      </c>
      <c r="H1962" s="3">
        <v>0</v>
      </c>
      <c r="J1962" s="14">
        <v>0</v>
      </c>
      <c r="K1962" s="14">
        <v>0</v>
      </c>
      <c r="N1962" s="14">
        <v>0</v>
      </c>
      <c r="O1962" s="14">
        <v>0</v>
      </c>
      <c r="Q1962" s="12">
        <v>0</v>
      </c>
      <c r="R1962" s="12">
        <v>0</v>
      </c>
      <c r="T1962" s="12">
        <v>0</v>
      </c>
      <c r="U1962" s="12">
        <v>0</v>
      </c>
      <c r="W1962" s="12">
        <v>0</v>
      </c>
      <c r="X1962" s="12">
        <v>0</v>
      </c>
      <c r="Z1962" s="12">
        <v>0</v>
      </c>
      <c r="AA1962" s="12">
        <v>0</v>
      </c>
      <c r="AC1962" s="12">
        <v>0</v>
      </c>
      <c r="AD1962" s="12">
        <v>0</v>
      </c>
      <c r="AF1962" s="12">
        <v>0</v>
      </c>
      <c r="AG1962" s="12">
        <v>0</v>
      </c>
      <c r="AI1962" s="12">
        <v>0</v>
      </c>
      <c r="AJ1962" s="12">
        <v>0</v>
      </c>
      <c r="AL1962" s="12">
        <v>0</v>
      </c>
      <c r="AM1962" s="12">
        <v>0</v>
      </c>
      <c r="AO1962" s="12">
        <v>0</v>
      </c>
      <c r="AP1962" s="12">
        <v>0</v>
      </c>
      <c r="AR1962" s="12">
        <v>0</v>
      </c>
      <c r="AS1962" s="12">
        <v>0</v>
      </c>
      <c r="AU1962" s="12">
        <v>0</v>
      </c>
      <c r="AV1962" s="12">
        <v>0</v>
      </c>
      <c r="AX1962" s="12">
        <v>0</v>
      </c>
      <c r="AY1962" s="12">
        <v>0</v>
      </c>
    </row>
    <row r="1963" spans="2:51" x14ac:dyDescent="0.25">
      <c r="B1963" s="2">
        <v>0</v>
      </c>
      <c r="C1963" s="1">
        <v>0</v>
      </c>
      <c r="D1963" s="2">
        <v>0</v>
      </c>
      <c r="E1963" s="2">
        <v>0</v>
      </c>
      <c r="F1963" s="2">
        <v>0</v>
      </c>
      <c r="G1963" s="3">
        <v>0</v>
      </c>
      <c r="H1963" s="3">
        <v>0</v>
      </c>
      <c r="J1963" s="14">
        <v>0</v>
      </c>
      <c r="K1963" s="14">
        <v>0</v>
      </c>
      <c r="N1963" s="14">
        <v>0</v>
      </c>
      <c r="O1963" s="14">
        <v>0</v>
      </c>
      <c r="Q1963" s="12">
        <v>0</v>
      </c>
      <c r="R1963" s="12">
        <v>0</v>
      </c>
      <c r="T1963" s="12">
        <v>0</v>
      </c>
      <c r="U1963" s="12">
        <v>0</v>
      </c>
      <c r="W1963" s="12">
        <v>0</v>
      </c>
      <c r="X1963" s="12">
        <v>0</v>
      </c>
      <c r="Z1963" s="12">
        <v>0</v>
      </c>
      <c r="AA1963" s="12">
        <v>0</v>
      </c>
      <c r="AC1963" s="12">
        <v>0</v>
      </c>
      <c r="AD1963" s="12">
        <v>0</v>
      </c>
      <c r="AF1963" s="12">
        <v>0</v>
      </c>
      <c r="AG1963" s="12">
        <v>0</v>
      </c>
      <c r="AI1963" s="12">
        <v>0</v>
      </c>
      <c r="AJ1963" s="12">
        <v>0</v>
      </c>
      <c r="AL1963" s="12">
        <v>0</v>
      </c>
      <c r="AM1963" s="12">
        <v>0</v>
      </c>
      <c r="AO1963" s="12">
        <v>0</v>
      </c>
      <c r="AP1963" s="12">
        <v>0</v>
      </c>
      <c r="AR1963" s="12">
        <v>0</v>
      </c>
      <c r="AS1963" s="12">
        <v>0</v>
      </c>
      <c r="AU1963" s="12">
        <v>0</v>
      </c>
      <c r="AV1963" s="12">
        <v>0</v>
      </c>
      <c r="AX1963" s="12">
        <v>0</v>
      </c>
      <c r="AY1963" s="12">
        <v>0</v>
      </c>
    </row>
    <row r="1964" spans="2:51" x14ac:dyDescent="0.25">
      <c r="B1964" s="2">
        <v>0</v>
      </c>
      <c r="C1964" s="1">
        <v>0</v>
      </c>
      <c r="D1964" s="2">
        <v>0</v>
      </c>
      <c r="E1964" s="2">
        <v>0</v>
      </c>
      <c r="F1964" s="2">
        <v>0</v>
      </c>
      <c r="G1964" s="3">
        <v>0</v>
      </c>
      <c r="H1964" s="3">
        <v>0</v>
      </c>
      <c r="J1964" s="14">
        <v>0</v>
      </c>
      <c r="K1964" s="14">
        <v>0</v>
      </c>
      <c r="N1964" s="14">
        <v>0</v>
      </c>
      <c r="O1964" s="14">
        <v>0</v>
      </c>
      <c r="Q1964" s="12">
        <v>0</v>
      </c>
      <c r="R1964" s="12">
        <v>0</v>
      </c>
      <c r="T1964" s="12">
        <v>0</v>
      </c>
      <c r="U1964" s="12">
        <v>0</v>
      </c>
      <c r="W1964" s="12">
        <v>0</v>
      </c>
      <c r="X1964" s="12">
        <v>0</v>
      </c>
      <c r="Z1964" s="12">
        <v>0</v>
      </c>
      <c r="AA1964" s="12">
        <v>0</v>
      </c>
      <c r="AC1964" s="12">
        <v>0</v>
      </c>
      <c r="AD1964" s="12">
        <v>0</v>
      </c>
      <c r="AF1964" s="12">
        <v>0</v>
      </c>
      <c r="AG1964" s="12">
        <v>0</v>
      </c>
      <c r="AI1964" s="12">
        <v>0</v>
      </c>
      <c r="AJ1964" s="12">
        <v>0</v>
      </c>
      <c r="AL1964" s="12">
        <v>0</v>
      </c>
      <c r="AM1964" s="12">
        <v>0</v>
      </c>
      <c r="AO1964" s="12">
        <v>0</v>
      </c>
      <c r="AP1964" s="12">
        <v>0</v>
      </c>
      <c r="AR1964" s="12">
        <v>0</v>
      </c>
      <c r="AS1964" s="12">
        <v>0</v>
      </c>
      <c r="AU1964" s="12">
        <v>0</v>
      </c>
      <c r="AV1964" s="12">
        <v>0</v>
      </c>
      <c r="AX1964" s="12">
        <v>0</v>
      </c>
      <c r="AY1964" s="12">
        <v>0</v>
      </c>
    </row>
    <row r="1965" spans="2:51" x14ac:dyDescent="0.25">
      <c r="B1965" s="2">
        <v>0</v>
      </c>
      <c r="C1965" s="1">
        <v>0</v>
      </c>
      <c r="D1965" s="2">
        <v>0</v>
      </c>
      <c r="E1965" s="2">
        <v>0</v>
      </c>
      <c r="F1965" s="2">
        <v>0</v>
      </c>
      <c r="G1965" s="3">
        <v>0</v>
      </c>
      <c r="H1965" s="3">
        <v>0</v>
      </c>
      <c r="J1965" s="14">
        <v>0</v>
      </c>
      <c r="K1965" s="14">
        <v>0</v>
      </c>
      <c r="N1965" s="14">
        <v>0</v>
      </c>
      <c r="O1965" s="14">
        <v>0</v>
      </c>
      <c r="Q1965" s="12">
        <v>0</v>
      </c>
      <c r="R1965" s="12">
        <v>0</v>
      </c>
      <c r="T1965" s="12">
        <v>0</v>
      </c>
      <c r="U1965" s="12">
        <v>0</v>
      </c>
      <c r="W1965" s="12">
        <v>0</v>
      </c>
      <c r="X1965" s="12">
        <v>0</v>
      </c>
      <c r="Z1965" s="12">
        <v>0</v>
      </c>
      <c r="AA1965" s="12">
        <v>0</v>
      </c>
      <c r="AC1965" s="12">
        <v>0</v>
      </c>
      <c r="AD1965" s="12">
        <v>0</v>
      </c>
      <c r="AF1965" s="12">
        <v>0</v>
      </c>
      <c r="AG1965" s="12">
        <v>0</v>
      </c>
      <c r="AI1965" s="12">
        <v>0</v>
      </c>
      <c r="AJ1965" s="12">
        <v>0</v>
      </c>
      <c r="AL1965" s="12">
        <v>0</v>
      </c>
      <c r="AM1965" s="12">
        <v>0</v>
      </c>
      <c r="AO1965" s="12">
        <v>0</v>
      </c>
      <c r="AP1965" s="12">
        <v>0</v>
      </c>
      <c r="AR1965" s="12">
        <v>0</v>
      </c>
      <c r="AS1965" s="12">
        <v>0</v>
      </c>
      <c r="AU1965" s="12">
        <v>0</v>
      </c>
      <c r="AV1965" s="12">
        <v>0</v>
      </c>
      <c r="AX1965" s="12">
        <v>0</v>
      </c>
      <c r="AY1965" s="12">
        <v>0</v>
      </c>
    </row>
    <row r="1966" spans="2:51" x14ac:dyDescent="0.25">
      <c r="B1966" s="2">
        <v>0</v>
      </c>
      <c r="C1966" s="1">
        <v>0</v>
      </c>
      <c r="D1966" s="2">
        <v>0</v>
      </c>
      <c r="E1966" s="2">
        <v>0</v>
      </c>
      <c r="F1966" s="2">
        <v>0</v>
      </c>
      <c r="G1966" s="3">
        <v>0</v>
      </c>
      <c r="H1966" s="3">
        <v>0</v>
      </c>
      <c r="J1966" s="14">
        <v>0</v>
      </c>
      <c r="K1966" s="14">
        <v>0</v>
      </c>
      <c r="N1966" s="14">
        <v>0</v>
      </c>
      <c r="O1966" s="14">
        <v>0</v>
      </c>
      <c r="Q1966" s="12">
        <v>0</v>
      </c>
      <c r="R1966" s="12">
        <v>0</v>
      </c>
      <c r="T1966" s="12">
        <v>0</v>
      </c>
      <c r="U1966" s="12">
        <v>0</v>
      </c>
      <c r="W1966" s="12">
        <v>0</v>
      </c>
      <c r="X1966" s="12">
        <v>0</v>
      </c>
      <c r="Z1966" s="12">
        <v>0</v>
      </c>
      <c r="AA1966" s="12">
        <v>0</v>
      </c>
      <c r="AC1966" s="12">
        <v>0</v>
      </c>
      <c r="AD1966" s="12">
        <v>0</v>
      </c>
      <c r="AF1966" s="12">
        <v>0</v>
      </c>
      <c r="AG1966" s="12">
        <v>0</v>
      </c>
      <c r="AI1966" s="12">
        <v>0</v>
      </c>
      <c r="AJ1966" s="12">
        <v>0</v>
      </c>
      <c r="AL1966" s="12">
        <v>0</v>
      </c>
      <c r="AM1966" s="12">
        <v>0</v>
      </c>
      <c r="AO1966" s="12">
        <v>0</v>
      </c>
      <c r="AP1966" s="12">
        <v>0</v>
      </c>
      <c r="AR1966" s="12">
        <v>0</v>
      </c>
      <c r="AS1966" s="12">
        <v>0</v>
      </c>
      <c r="AU1966" s="12">
        <v>0</v>
      </c>
      <c r="AV1966" s="12">
        <v>0</v>
      </c>
      <c r="AX1966" s="12">
        <v>0</v>
      </c>
      <c r="AY1966" s="12">
        <v>0</v>
      </c>
    </row>
    <row r="1967" spans="2:51" x14ac:dyDescent="0.25">
      <c r="B1967" s="2">
        <v>0</v>
      </c>
      <c r="C1967" s="1">
        <v>0</v>
      </c>
      <c r="D1967" s="2">
        <v>0</v>
      </c>
      <c r="E1967" s="2">
        <v>0</v>
      </c>
      <c r="F1967" s="2">
        <v>0</v>
      </c>
      <c r="G1967" s="3">
        <v>0</v>
      </c>
      <c r="H1967" s="3">
        <v>0</v>
      </c>
      <c r="J1967" s="14">
        <v>0</v>
      </c>
      <c r="K1967" s="14">
        <v>0</v>
      </c>
      <c r="N1967" s="14">
        <v>0</v>
      </c>
      <c r="O1967" s="14">
        <v>0</v>
      </c>
      <c r="Q1967" s="12">
        <v>0</v>
      </c>
      <c r="R1967" s="12">
        <v>0</v>
      </c>
      <c r="T1967" s="12">
        <v>0</v>
      </c>
      <c r="U1967" s="12">
        <v>0</v>
      </c>
      <c r="W1967" s="12">
        <v>0</v>
      </c>
      <c r="X1967" s="12">
        <v>0</v>
      </c>
      <c r="Z1967" s="12">
        <v>0</v>
      </c>
      <c r="AA1967" s="12">
        <v>0</v>
      </c>
      <c r="AC1967" s="12">
        <v>0</v>
      </c>
      <c r="AD1967" s="12">
        <v>0</v>
      </c>
      <c r="AF1967" s="12">
        <v>0</v>
      </c>
      <c r="AG1967" s="12">
        <v>0</v>
      </c>
      <c r="AI1967" s="12">
        <v>0</v>
      </c>
      <c r="AJ1967" s="12">
        <v>0</v>
      </c>
      <c r="AL1967" s="12">
        <v>0</v>
      </c>
      <c r="AM1967" s="12">
        <v>0</v>
      </c>
      <c r="AO1967" s="12">
        <v>0</v>
      </c>
      <c r="AP1967" s="12">
        <v>0</v>
      </c>
      <c r="AR1967" s="12">
        <v>0</v>
      </c>
      <c r="AS1967" s="12">
        <v>0</v>
      </c>
      <c r="AU1967" s="12">
        <v>0</v>
      </c>
      <c r="AV1967" s="12">
        <v>0</v>
      </c>
      <c r="AX1967" s="12">
        <v>0</v>
      </c>
      <c r="AY1967" s="12">
        <v>0</v>
      </c>
    </row>
    <row r="1968" spans="2:51" x14ac:dyDescent="0.25">
      <c r="B1968" s="2">
        <v>0</v>
      </c>
      <c r="C1968" s="1">
        <v>0</v>
      </c>
      <c r="D1968" s="2">
        <v>0</v>
      </c>
      <c r="E1968" s="2">
        <v>0</v>
      </c>
      <c r="F1968" s="2">
        <v>0</v>
      </c>
      <c r="G1968" s="3">
        <v>0</v>
      </c>
      <c r="H1968" s="3">
        <v>0</v>
      </c>
      <c r="J1968" s="14">
        <v>0</v>
      </c>
      <c r="K1968" s="14">
        <v>0</v>
      </c>
      <c r="N1968" s="14">
        <v>0</v>
      </c>
      <c r="O1968" s="14">
        <v>0</v>
      </c>
      <c r="Q1968" s="12">
        <v>0</v>
      </c>
      <c r="R1968" s="12">
        <v>0</v>
      </c>
      <c r="T1968" s="12">
        <v>0</v>
      </c>
      <c r="U1968" s="12">
        <v>0</v>
      </c>
      <c r="W1968" s="12">
        <v>0</v>
      </c>
      <c r="X1968" s="12">
        <v>0</v>
      </c>
      <c r="Z1968" s="12">
        <v>0</v>
      </c>
      <c r="AA1968" s="12">
        <v>0</v>
      </c>
      <c r="AC1968" s="12">
        <v>0</v>
      </c>
      <c r="AD1968" s="12">
        <v>0</v>
      </c>
      <c r="AF1968" s="12">
        <v>0</v>
      </c>
      <c r="AG1968" s="12">
        <v>0</v>
      </c>
      <c r="AI1968" s="12">
        <v>0</v>
      </c>
      <c r="AJ1968" s="12">
        <v>0</v>
      </c>
      <c r="AL1968" s="12">
        <v>0</v>
      </c>
      <c r="AM1968" s="12">
        <v>0</v>
      </c>
      <c r="AO1968" s="12">
        <v>0</v>
      </c>
      <c r="AP1968" s="12">
        <v>0</v>
      </c>
      <c r="AR1968" s="12">
        <v>0</v>
      </c>
      <c r="AS1968" s="12">
        <v>0</v>
      </c>
      <c r="AU1968" s="12">
        <v>0</v>
      </c>
      <c r="AV1968" s="12">
        <v>0</v>
      </c>
      <c r="AX1968" s="12">
        <v>0</v>
      </c>
      <c r="AY1968" s="12">
        <v>0</v>
      </c>
    </row>
    <row r="1969" spans="1:67" x14ac:dyDescent="0.25">
      <c r="B1969" s="2">
        <v>0</v>
      </c>
      <c r="C1969" s="1">
        <v>0</v>
      </c>
      <c r="D1969" s="2">
        <v>0</v>
      </c>
      <c r="E1969" s="2">
        <v>0</v>
      </c>
      <c r="F1969" s="2">
        <v>0</v>
      </c>
      <c r="G1969" s="3">
        <v>0</v>
      </c>
      <c r="H1969" s="3">
        <v>0</v>
      </c>
      <c r="J1969" s="14">
        <v>0</v>
      </c>
      <c r="K1969" s="14">
        <v>0</v>
      </c>
      <c r="N1969" s="14">
        <v>0</v>
      </c>
      <c r="O1969" s="14">
        <v>0</v>
      </c>
      <c r="Q1969" s="12">
        <v>0</v>
      </c>
      <c r="R1969" s="12">
        <v>0</v>
      </c>
      <c r="T1969" s="12">
        <v>0</v>
      </c>
      <c r="U1969" s="12">
        <v>0</v>
      </c>
      <c r="W1969" s="12">
        <v>0</v>
      </c>
      <c r="X1969" s="12">
        <v>0</v>
      </c>
      <c r="Z1969" s="12">
        <v>0</v>
      </c>
      <c r="AA1969" s="12">
        <v>0</v>
      </c>
      <c r="AC1969" s="12">
        <v>0</v>
      </c>
      <c r="AD1969" s="12">
        <v>0</v>
      </c>
      <c r="AF1969" s="12">
        <v>0</v>
      </c>
      <c r="AG1969" s="12">
        <v>0</v>
      </c>
      <c r="AI1969" s="12">
        <v>0</v>
      </c>
      <c r="AJ1969" s="12">
        <v>0</v>
      </c>
      <c r="AL1969" s="12">
        <v>0</v>
      </c>
      <c r="AM1969" s="12">
        <v>0</v>
      </c>
      <c r="AO1969" s="12">
        <v>0</v>
      </c>
      <c r="AP1969" s="12">
        <v>0</v>
      </c>
      <c r="AR1969" s="12">
        <v>0</v>
      </c>
      <c r="AS1969" s="12">
        <v>0</v>
      </c>
      <c r="AU1969" s="12">
        <v>0</v>
      </c>
      <c r="AV1969" s="12">
        <v>0</v>
      </c>
      <c r="AX1969" s="12">
        <v>0</v>
      </c>
      <c r="AY1969" s="12">
        <v>0</v>
      </c>
    </row>
    <row r="1970" spans="1:67" x14ac:dyDescent="0.25">
      <c r="B1970" s="2">
        <v>0</v>
      </c>
      <c r="C1970" s="1">
        <v>0</v>
      </c>
      <c r="D1970" s="2">
        <v>0</v>
      </c>
      <c r="E1970" s="2">
        <v>0</v>
      </c>
      <c r="F1970" s="2">
        <v>0</v>
      </c>
      <c r="G1970" s="3">
        <v>0</v>
      </c>
      <c r="H1970" s="3">
        <v>0</v>
      </c>
      <c r="J1970" s="14">
        <v>0</v>
      </c>
      <c r="K1970" s="14">
        <v>0</v>
      </c>
      <c r="N1970" s="14">
        <v>0</v>
      </c>
      <c r="O1970" s="14">
        <v>0</v>
      </c>
      <c r="Q1970" s="12">
        <v>0</v>
      </c>
      <c r="R1970" s="12">
        <v>0</v>
      </c>
      <c r="T1970" s="12">
        <v>0</v>
      </c>
      <c r="U1970" s="12">
        <v>0</v>
      </c>
      <c r="W1970" s="12">
        <v>0</v>
      </c>
      <c r="X1970" s="12">
        <v>0</v>
      </c>
      <c r="Z1970" s="12">
        <v>0</v>
      </c>
      <c r="AA1970" s="12">
        <v>0</v>
      </c>
      <c r="AC1970" s="12">
        <v>0</v>
      </c>
      <c r="AD1970" s="12">
        <v>0</v>
      </c>
      <c r="AF1970" s="12">
        <v>0</v>
      </c>
      <c r="AG1970" s="12">
        <v>0</v>
      </c>
      <c r="AI1970" s="12">
        <v>0</v>
      </c>
      <c r="AJ1970" s="12">
        <v>0</v>
      </c>
      <c r="AL1970" s="12">
        <v>0</v>
      </c>
      <c r="AM1970" s="12">
        <v>0</v>
      </c>
      <c r="AO1970" s="12">
        <v>0</v>
      </c>
      <c r="AP1970" s="12">
        <v>0</v>
      </c>
      <c r="AR1970" s="12">
        <v>0</v>
      </c>
      <c r="AS1970" s="12">
        <v>0</v>
      </c>
      <c r="AU1970" s="12">
        <v>0</v>
      </c>
      <c r="AV1970" s="12">
        <v>0</v>
      </c>
      <c r="AX1970" s="12">
        <v>0</v>
      </c>
      <c r="AY1970" s="12">
        <v>0</v>
      </c>
    </row>
    <row r="1971" spans="1:67" x14ac:dyDescent="0.25">
      <c r="B1971" s="2">
        <v>0</v>
      </c>
      <c r="C1971" s="1">
        <v>0</v>
      </c>
      <c r="D1971" s="2">
        <v>0</v>
      </c>
      <c r="E1971" s="2">
        <v>0</v>
      </c>
      <c r="F1971" s="2">
        <v>0</v>
      </c>
      <c r="G1971" s="3">
        <v>0</v>
      </c>
      <c r="H1971" s="3">
        <v>0</v>
      </c>
      <c r="J1971" s="14">
        <v>0</v>
      </c>
      <c r="K1971" s="14">
        <v>0</v>
      </c>
      <c r="N1971" s="14">
        <v>0</v>
      </c>
      <c r="O1971" s="14">
        <v>0</v>
      </c>
      <c r="Q1971" s="12">
        <v>0</v>
      </c>
      <c r="R1971" s="12">
        <v>0</v>
      </c>
      <c r="T1971" s="12">
        <v>0</v>
      </c>
      <c r="U1971" s="12">
        <v>0</v>
      </c>
      <c r="W1971" s="12">
        <v>0</v>
      </c>
      <c r="X1971" s="12">
        <v>0</v>
      </c>
      <c r="Z1971" s="12">
        <v>0</v>
      </c>
      <c r="AA1971" s="12">
        <v>0</v>
      </c>
      <c r="AC1971" s="12">
        <v>0</v>
      </c>
      <c r="AD1971" s="12">
        <v>0</v>
      </c>
      <c r="AF1971" s="12">
        <v>0</v>
      </c>
      <c r="AG1971" s="12">
        <v>0</v>
      </c>
      <c r="AI1971" s="12">
        <v>0</v>
      </c>
      <c r="AJ1971" s="12">
        <v>0</v>
      </c>
      <c r="AL1971" s="12">
        <v>0</v>
      </c>
      <c r="AM1971" s="12">
        <v>0</v>
      </c>
      <c r="AO1971" s="12">
        <v>0</v>
      </c>
      <c r="AP1971" s="12">
        <v>0</v>
      </c>
      <c r="AR1971" s="12">
        <v>0</v>
      </c>
      <c r="AS1971" s="12">
        <v>0</v>
      </c>
      <c r="AU1971" s="12">
        <v>0</v>
      </c>
      <c r="AV1971" s="12">
        <v>0</v>
      </c>
      <c r="AX1971" s="12">
        <v>0</v>
      </c>
      <c r="AY1971" s="12">
        <v>0</v>
      </c>
    </row>
    <row r="1972" spans="1:67" x14ac:dyDescent="0.25">
      <c r="B1972" s="2">
        <v>0</v>
      </c>
      <c r="C1972" s="1">
        <v>0</v>
      </c>
      <c r="D1972" s="2">
        <v>0</v>
      </c>
      <c r="E1972" s="2">
        <v>0</v>
      </c>
      <c r="F1972" s="2">
        <v>0</v>
      </c>
      <c r="G1972" s="3">
        <v>0</v>
      </c>
      <c r="H1972" s="3">
        <v>0</v>
      </c>
      <c r="J1972" s="14">
        <v>0</v>
      </c>
      <c r="K1972" s="14">
        <v>0</v>
      </c>
      <c r="N1972" s="14">
        <v>0</v>
      </c>
      <c r="O1972" s="14">
        <v>0</v>
      </c>
      <c r="Q1972" s="12">
        <v>0</v>
      </c>
      <c r="R1972" s="12">
        <v>0</v>
      </c>
      <c r="T1972" s="12">
        <v>0</v>
      </c>
      <c r="U1972" s="12">
        <v>0</v>
      </c>
      <c r="W1972" s="12">
        <v>0</v>
      </c>
      <c r="X1972" s="12">
        <v>0</v>
      </c>
      <c r="Z1972" s="12">
        <v>0</v>
      </c>
      <c r="AA1972" s="12">
        <v>0</v>
      </c>
      <c r="AC1972" s="12">
        <v>0</v>
      </c>
      <c r="AD1972" s="12">
        <v>0</v>
      </c>
      <c r="AF1972" s="12">
        <v>0</v>
      </c>
      <c r="AG1972" s="12">
        <v>0</v>
      </c>
      <c r="AI1972" s="12">
        <v>0</v>
      </c>
      <c r="AJ1972" s="12">
        <v>0</v>
      </c>
      <c r="AL1972" s="12">
        <v>0</v>
      </c>
      <c r="AM1972" s="12">
        <v>0</v>
      </c>
      <c r="AO1972" s="12">
        <v>0</v>
      </c>
      <c r="AP1972" s="12">
        <v>0</v>
      </c>
      <c r="AR1972" s="12">
        <v>0</v>
      </c>
      <c r="AS1972" s="12">
        <v>0</v>
      </c>
      <c r="AU1972" s="12">
        <v>0</v>
      </c>
      <c r="AV1972" s="12">
        <v>0</v>
      </c>
      <c r="AX1972" s="12">
        <v>0</v>
      </c>
      <c r="AY1972" s="12">
        <v>0</v>
      </c>
    </row>
    <row r="1973" spans="1:67" x14ac:dyDescent="0.25">
      <c r="B1973" s="2">
        <v>0</v>
      </c>
      <c r="C1973" s="1">
        <v>0</v>
      </c>
      <c r="D1973" s="2">
        <v>0</v>
      </c>
      <c r="E1973" s="2">
        <v>0</v>
      </c>
      <c r="F1973" s="2">
        <v>0</v>
      </c>
      <c r="G1973" s="3">
        <v>0</v>
      </c>
      <c r="H1973" s="3">
        <v>0</v>
      </c>
      <c r="J1973" s="14">
        <v>0</v>
      </c>
      <c r="K1973" s="14">
        <v>0</v>
      </c>
      <c r="N1973" s="14">
        <v>0</v>
      </c>
      <c r="O1973" s="14">
        <v>0</v>
      </c>
      <c r="Q1973" s="12">
        <v>0</v>
      </c>
      <c r="R1973" s="12">
        <v>0</v>
      </c>
      <c r="T1973" s="12">
        <v>0</v>
      </c>
      <c r="U1973" s="12">
        <v>0</v>
      </c>
      <c r="W1973" s="12">
        <v>0</v>
      </c>
      <c r="X1973" s="12">
        <v>0</v>
      </c>
      <c r="Z1973" s="12">
        <v>0</v>
      </c>
      <c r="AA1973" s="12">
        <v>0</v>
      </c>
      <c r="AC1973" s="12">
        <v>0</v>
      </c>
      <c r="AD1973" s="12">
        <v>0</v>
      </c>
      <c r="AF1973" s="12">
        <v>0</v>
      </c>
      <c r="AG1973" s="12">
        <v>0</v>
      </c>
      <c r="AI1973" s="12">
        <v>0</v>
      </c>
      <c r="AJ1973" s="12">
        <v>0</v>
      </c>
      <c r="AL1973" s="12">
        <v>0</v>
      </c>
      <c r="AM1973" s="12">
        <v>0</v>
      </c>
      <c r="AO1973" s="12">
        <v>0</v>
      </c>
      <c r="AP1973" s="12">
        <v>0</v>
      </c>
      <c r="AR1973" s="12">
        <v>0</v>
      </c>
      <c r="AS1973" s="12">
        <v>0</v>
      </c>
      <c r="AU1973" s="12">
        <v>0</v>
      </c>
      <c r="AV1973" s="12">
        <v>0</v>
      </c>
      <c r="AX1973" s="12">
        <v>0</v>
      </c>
      <c r="AY1973" s="12">
        <v>0</v>
      </c>
    </row>
    <row r="1974" spans="1:67" x14ac:dyDescent="0.25">
      <c r="B1974" s="2">
        <v>0</v>
      </c>
      <c r="C1974" s="1">
        <v>0</v>
      </c>
      <c r="D1974" s="2">
        <v>0</v>
      </c>
      <c r="E1974" s="2">
        <v>0</v>
      </c>
      <c r="F1974" s="2">
        <v>0</v>
      </c>
      <c r="G1974" s="3">
        <v>0</v>
      </c>
      <c r="H1974" s="3">
        <v>0</v>
      </c>
      <c r="J1974" s="14">
        <v>0</v>
      </c>
      <c r="K1974" s="14">
        <v>0</v>
      </c>
      <c r="N1974" s="14">
        <v>0</v>
      </c>
      <c r="O1974" s="14">
        <v>0</v>
      </c>
      <c r="Q1974" s="12">
        <v>0</v>
      </c>
      <c r="R1974" s="12">
        <v>0</v>
      </c>
      <c r="T1974" s="12">
        <v>0</v>
      </c>
      <c r="U1974" s="12">
        <v>0</v>
      </c>
      <c r="W1974" s="12">
        <v>0</v>
      </c>
      <c r="X1974" s="12">
        <v>0</v>
      </c>
      <c r="Z1974" s="12">
        <v>0</v>
      </c>
      <c r="AA1974" s="12">
        <v>0</v>
      </c>
      <c r="AC1974" s="12">
        <v>0</v>
      </c>
      <c r="AD1974" s="12">
        <v>0</v>
      </c>
      <c r="AF1974" s="12">
        <v>0</v>
      </c>
      <c r="AG1974" s="12">
        <v>0</v>
      </c>
      <c r="AI1974" s="12">
        <v>0</v>
      </c>
      <c r="AJ1974" s="12">
        <v>0</v>
      </c>
      <c r="AL1974" s="12">
        <v>0</v>
      </c>
      <c r="AM1974" s="12">
        <v>0</v>
      </c>
      <c r="AO1974" s="12">
        <v>0</v>
      </c>
      <c r="AP1974" s="12">
        <v>0</v>
      </c>
      <c r="AR1974" s="12">
        <v>0</v>
      </c>
      <c r="AS1974" s="12">
        <v>0</v>
      </c>
      <c r="AU1974" s="12">
        <v>0</v>
      </c>
      <c r="AV1974" s="12">
        <v>0</v>
      </c>
      <c r="AX1974" s="12">
        <v>0</v>
      </c>
      <c r="AY1974" s="12">
        <v>0</v>
      </c>
    </row>
    <row r="1975" spans="1:67" x14ac:dyDescent="0.25">
      <c r="B1975" s="2">
        <v>0</v>
      </c>
      <c r="C1975" s="1">
        <v>0</v>
      </c>
      <c r="D1975" s="2">
        <v>0</v>
      </c>
      <c r="E1975" s="2">
        <v>0</v>
      </c>
      <c r="F1975" s="2">
        <v>0</v>
      </c>
      <c r="G1975" s="3">
        <v>0</v>
      </c>
      <c r="H1975" s="3">
        <v>0</v>
      </c>
      <c r="J1975" s="14">
        <v>0</v>
      </c>
      <c r="K1975" s="14">
        <v>0</v>
      </c>
      <c r="N1975" s="14">
        <v>0</v>
      </c>
      <c r="O1975" s="14">
        <v>0</v>
      </c>
      <c r="Q1975" s="12">
        <v>0</v>
      </c>
      <c r="R1975" s="12">
        <v>0</v>
      </c>
      <c r="T1975" s="12">
        <v>0</v>
      </c>
      <c r="U1975" s="12">
        <v>0</v>
      </c>
      <c r="W1975" s="12">
        <v>0</v>
      </c>
      <c r="X1975" s="12">
        <v>0</v>
      </c>
      <c r="Z1975" s="12">
        <v>0</v>
      </c>
      <c r="AA1975" s="12">
        <v>0</v>
      </c>
      <c r="AC1975" s="12">
        <v>0</v>
      </c>
      <c r="AD1975" s="12">
        <v>0</v>
      </c>
      <c r="AF1975" s="12">
        <v>0</v>
      </c>
      <c r="AG1975" s="12">
        <v>0</v>
      </c>
      <c r="AI1975" s="12">
        <v>0</v>
      </c>
      <c r="AJ1975" s="12">
        <v>0</v>
      </c>
      <c r="AL1975" s="12">
        <v>0</v>
      </c>
      <c r="AM1975" s="12">
        <v>0</v>
      </c>
      <c r="AO1975" s="12">
        <v>0</v>
      </c>
      <c r="AP1975" s="12">
        <v>0</v>
      </c>
      <c r="AR1975" s="12">
        <v>0</v>
      </c>
      <c r="AS1975" s="12">
        <v>0</v>
      </c>
      <c r="AU1975" s="12">
        <v>0</v>
      </c>
      <c r="AV1975" s="12">
        <v>0</v>
      </c>
      <c r="AX1975" s="12">
        <v>0</v>
      </c>
      <c r="AY1975" s="12">
        <v>0</v>
      </c>
    </row>
    <row r="1976" spans="1:67" x14ac:dyDescent="0.25">
      <c r="B1976" s="2">
        <v>0</v>
      </c>
      <c r="C1976" s="1">
        <v>0</v>
      </c>
      <c r="D1976" s="2">
        <v>0</v>
      </c>
      <c r="E1976" s="2">
        <v>0</v>
      </c>
      <c r="F1976" s="2">
        <v>0</v>
      </c>
      <c r="G1976" s="3">
        <v>0</v>
      </c>
      <c r="H1976" s="3">
        <v>0</v>
      </c>
      <c r="J1976" s="14">
        <v>0</v>
      </c>
      <c r="K1976" s="14">
        <v>0</v>
      </c>
      <c r="N1976" s="14">
        <v>0</v>
      </c>
      <c r="O1976" s="14">
        <v>0</v>
      </c>
      <c r="Q1976" s="12">
        <v>0</v>
      </c>
      <c r="R1976" s="12">
        <v>0</v>
      </c>
      <c r="T1976" s="12">
        <v>0</v>
      </c>
      <c r="U1976" s="12">
        <v>0</v>
      </c>
      <c r="W1976" s="12">
        <v>0</v>
      </c>
      <c r="X1976" s="12">
        <v>0</v>
      </c>
      <c r="Z1976" s="12">
        <v>0</v>
      </c>
      <c r="AA1976" s="12">
        <v>0</v>
      </c>
      <c r="AC1976" s="12">
        <v>0</v>
      </c>
      <c r="AD1976" s="12">
        <v>0</v>
      </c>
      <c r="AF1976" s="12">
        <v>0</v>
      </c>
      <c r="AG1976" s="12">
        <v>0</v>
      </c>
      <c r="AI1976" s="12">
        <v>0</v>
      </c>
      <c r="AJ1976" s="12">
        <v>0</v>
      </c>
      <c r="AL1976" s="12">
        <v>0</v>
      </c>
      <c r="AM1976" s="12">
        <v>0</v>
      </c>
      <c r="AO1976" s="12">
        <v>0</v>
      </c>
      <c r="AP1976" s="12">
        <v>0</v>
      </c>
      <c r="AR1976" s="12">
        <v>0</v>
      </c>
      <c r="AS1976" s="12">
        <v>0</v>
      </c>
      <c r="AU1976" s="12">
        <v>0</v>
      </c>
      <c r="AV1976" s="12">
        <v>0</v>
      </c>
      <c r="AX1976" s="12">
        <v>0</v>
      </c>
      <c r="AY1976" s="12">
        <v>0</v>
      </c>
    </row>
    <row r="1977" spans="1:67" x14ac:dyDescent="0.25">
      <c r="B1977" s="2">
        <v>0</v>
      </c>
      <c r="C1977" s="1">
        <v>0</v>
      </c>
      <c r="D1977" s="2">
        <v>0</v>
      </c>
      <c r="E1977" s="2">
        <v>0</v>
      </c>
      <c r="F1977" s="2">
        <v>0</v>
      </c>
      <c r="G1977" s="3">
        <v>0</v>
      </c>
      <c r="H1977" s="3">
        <v>0</v>
      </c>
      <c r="J1977" s="14">
        <v>0</v>
      </c>
      <c r="K1977" s="14">
        <v>0</v>
      </c>
      <c r="N1977" s="14">
        <v>0</v>
      </c>
      <c r="O1977" s="14">
        <v>0</v>
      </c>
      <c r="Q1977" s="12">
        <v>0</v>
      </c>
      <c r="R1977" s="12">
        <v>0</v>
      </c>
      <c r="T1977" s="12">
        <v>0</v>
      </c>
      <c r="U1977" s="12">
        <v>0</v>
      </c>
      <c r="W1977" s="12">
        <v>0</v>
      </c>
      <c r="X1977" s="12">
        <v>0</v>
      </c>
      <c r="Z1977" s="12">
        <v>0</v>
      </c>
      <c r="AA1977" s="12">
        <v>0</v>
      </c>
      <c r="AC1977" s="12">
        <v>0</v>
      </c>
      <c r="AD1977" s="12">
        <v>0</v>
      </c>
      <c r="AF1977" s="12">
        <v>0</v>
      </c>
      <c r="AG1977" s="12">
        <v>0</v>
      </c>
      <c r="AI1977" s="12">
        <v>0</v>
      </c>
      <c r="AJ1977" s="12">
        <v>0</v>
      </c>
      <c r="AL1977" s="12">
        <v>0</v>
      </c>
      <c r="AM1977" s="12">
        <v>0</v>
      </c>
      <c r="AO1977" s="12">
        <v>0</v>
      </c>
      <c r="AP1977" s="12">
        <v>0</v>
      </c>
      <c r="AR1977" s="12">
        <v>0</v>
      </c>
      <c r="AS1977" s="12">
        <v>0</v>
      </c>
      <c r="AU1977" s="12">
        <v>0</v>
      </c>
      <c r="AV1977" s="12">
        <v>0</v>
      </c>
      <c r="AX1977" s="12">
        <v>0</v>
      </c>
      <c r="AY1977" s="12">
        <v>0</v>
      </c>
    </row>
    <row r="1978" spans="1:67" x14ac:dyDescent="0.25">
      <c r="B1978" s="2">
        <v>0</v>
      </c>
      <c r="C1978" s="1">
        <v>0</v>
      </c>
      <c r="D1978" s="2">
        <v>0</v>
      </c>
      <c r="E1978" s="2">
        <v>0</v>
      </c>
      <c r="F1978" s="2">
        <v>0</v>
      </c>
      <c r="G1978" s="3">
        <v>0</v>
      </c>
      <c r="H1978" s="3">
        <v>0</v>
      </c>
      <c r="J1978" s="14">
        <v>0</v>
      </c>
      <c r="K1978" s="14">
        <v>0</v>
      </c>
      <c r="N1978" s="14">
        <v>0</v>
      </c>
      <c r="O1978" s="14">
        <v>0</v>
      </c>
      <c r="Q1978" s="12">
        <v>0</v>
      </c>
      <c r="R1978" s="12">
        <v>0</v>
      </c>
      <c r="T1978" s="12">
        <v>0</v>
      </c>
      <c r="U1978" s="12">
        <v>0</v>
      </c>
      <c r="W1978" s="12">
        <v>0</v>
      </c>
      <c r="X1978" s="12">
        <v>0</v>
      </c>
      <c r="Z1978" s="12">
        <v>0</v>
      </c>
      <c r="AA1978" s="12">
        <v>0</v>
      </c>
      <c r="AC1978" s="12">
        <v>0</v>
      </c>
      <c r="AD1978" s="12">
        <v>0</v>
      </c>
      <c r="AF1978" s="12">
        <v>0</v>
      </c>
      <c r="AG1978" s="12">
        <v>0</v>
      </c>
      <c r="AI1978" s="12">
        <v>0</v>
      </c>
      <c r="AJ1978" s="12">
        <v>0</v>
      </c>
      <c r="AL1978" s="12">
        <v>0</v>
      </c>
      <c r="AM1978" s="12">
        <v>0</v>
      </c>
      <c r="AO1978" s="12">
        <v>0</v>
      </c>
      <c r="AP1978" s="12">
        <v>0</v>
      </c>
      <c r="AR1978" s="12">
        <v>0</v>
      </c>
      <c r="AS1978" s="12">
        <v>0</v>
      </c>
      <c r="AU1978" s="12">
        <v>0</v>
      </c>
      <c r="AV1978" s="12">
        <v>0</v>
      </c>
      <c r="AX1978" s="12">
        <v>0</v>
      </c>
      <c r="AY1978" s="12">
        <v>0</v>
      </c>
    </row>
    <row r="1979" spans="1:67" x14ac:dyDescent="0.25">
      <c r="B1979" s="2">
        <v>0</v>
      </c>
      <c r="C1979" s="1">
        <v>0</v>
      </c>
      <c r="D1979" s="2">
        <v>0</v>
      </c>
      <c r="E1979" s="2">
        <v>0</v>
      </c>
      <c r="F1979" s="2">
        <v>0</v>
      </c>
      <c r="G1979" s="3">
        <v>0</v>
      </c>
      <c r="H1979" s="3">
        <v>0</v>
      </c>
      <c r="J1979" s="14">
        <v>0</v>
      </c>
      <c r="K1979" s="14">
        <v>0</v>
      </c>
      <c r="N1979" s="14">
        <v>0</v>
      </c>
      <c r="O1979" s="14">
        <v>0</v>
      </c>
      <c r="Q1979" s="12">
        <v>0</v>
      </c>
      <c r="R1979" s="12">
        <v>0</v>
      </c>
      <c r="T1979" s="12">
        <v>0</v>
      </c>
      <c r="U1979" s="12">
        <v>0</v>
      </c>
      <c r="W1979" s="12">
        <v>0</v>
      </c>
      <c r="X1979" s="12">
        <v>0</v>
      </c>
      <c r="Z1979" s="12">
        <v>0</v>
      </c>
      <c r="AA1979" s="12">
        <v>0</v>
      </c>
      <c r="AC1979" s="12">
        <v>0</v>
      </c>
      <c r="AD1979" s="12">
        <v>0</v>
      </c>
      <c r="AF1979" s="12">
        <v>0</v>
      </c>
      <c r="AG1979" s="12">
        <v>0</v>
      </c>
      <c r="AI1979" s="12">
        <v>0</v>
      </c>
      <c r="AJ1979" s="12">
        <v>0</v>
      </c>
      <c r="AL1979" s="12">
        <v>0</v>
      </c>
      <c r="AM1979" s="12">
        <v>0</v>
      </c>
      <c r="AO1979" s="12">
        <v>0</v>
      </c>
      <c r="AP1979" s="12">
        <v>0</v>
      </c>
      <c r="AR1979" s="12">
        <v>0</v>
      </c>
      <c r="AS1979" s="12">
        <v>0</v>
      </c>
      <c r="AU1979" s="12">
        <v>0</v>
      </c>
      <c r="AV1979" s="12">
        <v>0</v>
      </c>
      <c r="AX1979" s="12">
        <v>0</v>
      </c>
      <c r="AY1979" s="12">
        <v>0</v>
      </c>
    </row>
    <row r="1980" spans="1:67" x14ac:dyDescent="0.25">
      <c r="B1980" s="2">
        <v>0</v>
      </c>
      <c r="C1980" s="1">
        <v>0</v>
      </c>
      <c r="D1980" s="2">
        <v>0</v>
      </c>
      <c r="E1980" s="2">
        <v>0</v>
      </c>
      <c r="F1980" s="2">
        <v>0</v>
      </c>
      <c r="G1980" s="3">
        <v>0</v>
      </c>
      <c r="H1980" s="3">
        <v>0</v>
      </c>
      <c r="J1980" s="14">
        <v>0</v>
      </c>
      <c r="K1980" s="14">
        <v>0</v>
      </c>
      <c r="N1980" s="14">
        <v>0</v>
      </c>
      <c r="O1980" s="14">
        <v>0</v>
      </c>
      <c r="Q1980" s="12">
        <v>0</v>
      </c>
      <c r="R1980" s="12">
        <v>0</v>
      </c>
      <c r="T1980" s="12">
        <v>0</v>
      </c>
      <c r="U1980" s="12">
        <v>0</v>
      </c>
      <c r="W1980" s="12">
        <v>0</v>
      </c>
      <c r="X1980" s="12">
        <v>0</v>
      </c>
      <c r="Z1980" s="12">
        <v>0</v>
      </c>
      <c r="AA1980" s="12">
        <v>0</v>
      </c>
      <c r="AC1980" s="12">
        <v>0</v>
      </c>
      <c r="AD1980" s="12">
        <v>0</v>
      </c>
      <c r="AF1980" s="12">
        <v>0</v>
      </c>
      <c r="AG1980" s="12">
        <v>0</v>
      </c>
      <c r="AI1980" s="12">
        <v>0</v>
      </c>
      <c r="AJ1980" s="12">
        <v>0</v>
      </c>
      <c r="AL1980" s="12">
        <v>0</v>
      </c>
      <c r="AM1980" s="12">
        <v>0</v>
      </c>
      <c r="AO1980" s="12">
        <v>0</v>
      </c>
      <c r="AP1980" s="12">
        <v>0</v>
      </c>
      <c r="AR1980" s="12">
        <v>0</v>
      </c>
      <c r="AS1980" s="12">
        <v>0</v>
      </c>
      <c r="AU1980" s="12">
        <v>0</v>
      </c>
      <c r="AV1980" s="12">
        <v>0</v>
      </c>
      <c r="AX1980" s="12">
        <v>0</v>
      </c>
      <c r="AY1980" s="12">
        <v>0</v>
      </c>
    </row>
    <row r="1981" spans="1:67" x14ac:dyDescent="0.25">
      <c r="B1981" s="2">
        <v>0</v>
      </c>
      <c r="C1981" s="1">
        <v>0</v>
      </c>
      <c r="D1981" s="2">
        <v>0</v>
      </c>
      <c r="E1981" s="2">
        <v>0</v>
      </c>
      <c r="F1981" s="2">
        <v>0</v>
      </c>
      <c r="G1981" s="3">
        <v>0</v>
      </c>
      <c r="H1981" s="3">
        <v>0</v>
      </c>
      <c r="J1981" s="14">
        <v>0</v>
      </c>
      <c r="K1981" s="14">
        <v>0</v>
      </c>
      <c r="N1981" s="14">
        <v>0</v>
      </c>
      <c r="O1981" s="14">
        <v>0</v>
      </c>
      <c r="Q1981" s="12">
        <v>0</v>
      </c>
      <c r="R1981" s="12">
        <v>0</v>
      </c>
      <c r="T1981" s="12">
        <v>0</v>
      </c>
      <c r="U1981" s="12">
        <v>0</v>
      </c>
      <c r="W1981" s="12">
        <v>0</v>
      </c>
      <c r="X1981" s="12">
        <v>0</v>
      </c>
      <c r="Z1981" s="12">
        <v>0</v>
      </c>
      <c r="AA1981" s="12">
        <v>0</v>
      </c>
      <c r="AC1981" s="12">
        <v>0</v>
      </c>
      <c r="AD1981" s="12">
        <v>0</v>
      </c>
      <c r="AF1981" s="12">
        <v>0</v>
      </c>
      <c r="AG1981" s="12">
        <v>0</v>
      </c>
      <c r="AI1981" s="12">
        <v>0</v>
      </c>
      <c r="AJ1981" s="12">
        <v>0</v>
      </c>
      <c r="AL1981" s="12">
        <v>0</v>
      </c>
      <c r="AM1981" s="12">
        <v>0</v>
      </c>
      <c r="AO1981" s="12">
        <v>0</v>
      </c>
      <c r="AP1981" s="12">
        <v>0</v>
      </c>
      <c r="AR1981" s="12">
        <v>0</v>
      </c>
      <c r="AS1981" s="12">
        <v>0</v>
      </c>
      <c r="AU1981" s="12">
        <v>0</v>
      </c>
      <c r="AV1981" s="12">
        <v>0</v>
      </c>
      <c r="AX1981" s="12">
        <v>0</v>
      </c>
      <c r="AY1981" s="12">
        <v>0</v>
      </c>
    </row>
    <row r="1982" spans="1:67" x14ac:dyDescent="0.25">
      <c r="B1982" s="2">
        <v>0</v>
      </c>
      <c r="C1982" s="1">
        <v>0</v>
      </c>
      <c r="D1982" s="2">
        <v>0</v>
      </c>
      <c r="E1982" s="2">
        <v>0</v>
      </c>
      <c r="F1982" s="2">
        <v>0</v>
      </c>
      <c r="G1982" s="3">
        <v>0</v>
      </c>
      <c r="H1982" s="3">
        <v>0</v>
      </c>
      <c r="J1982" s="14">
        <v>0</v>
      </c>
      <c r="K1982" s="14">
        <v>0</v>
      </c>
      <c r="N1982" s="14">
        <v>0</v>
      </c>
      <c r="O1982" s="14">
        <v>0</v>
      </c>
      <c r="Q1982" s="12">
        <v>0</v>
      </c>
      <c r="R1982" s="12">
        <v>0</v>
      </c>
      <c r="T1982" s="12">
        <v>0</v>
      </c>
      <c r="U1982" s="12">
        <v>0</v>
      </c>
      <c r="W1982" s="12">
        <v>0</v>
      </c>
      <c r="X1982" s="12">
        <v>0</v>
      </c>
      <c r="Z1982" s="12">
        <v>0</v>
      </c>
      <c r="AA1982" s="12">
        <v>0</v>
      </c>
      <c r="AC1982" s="12">
        <v>0</v>
      </c>
      <c r="AD1982" s="12">
        <v>0</v>
      </c>
      <c r="AF1982" s="12">
        <v>0</v>
      </c>
      <c r="AG1982" s="12">
        <v>0</v>
      </c>
      <c r="AI1982" s="12">
        <v>0</v>
      </c>
      <c r="AJ1982" s="12">
        <v>0</v>
      </c>
      <c r="AL1982" s="12">
        <v>0</v>
      </c>
      <c r="AM1982" s="12">
        <v>0</v>
      </c>
      <c r="AO1982" s="12">
        <v>0</v>
      </c>
      <c r="AP1982" s="12">
        <v>0</v>
      </c>
      <c r="AR1982" s="12">
        <v>0</v>
      </c>
      <c r="AS1982" s="12">
        <v>0</v>
      </c>
      <c r="AU1982" s="12">
        <v>0</v>
      </c>
      <c r="AV1982" s="12">
        <v>0</v>
      </c>
      <c r="AX1982" s="12">
        <v>0</v>
      </c>
      <c r="AY1982" s="12">
        <v>0</v>
      </c>
    </row>
    <row r="1983" spans="1:67" x14ac:dyDescent="0.25">
      <c r="A1983" s="490"/>
      <c r="B1983" s="491">
        <v>0</v>
      </c>
      <c r="C1983" s="490">
        <v>0</v>
      </c>
      <c r="D1983" s="491">
        <v>0</v>
      </c>
      <c r="E1983" s="491">
        <v>0</v>
      </c>
      <c r="F1983" s="491">
        <v>0</v>
      </c>
      <c r="G1983" s="492">
        <v>0</v>
      </c>
      <c r="H1983" s="492">
        <v>0</v>
      </c>
      <c r="I1983" s="493"/>
      <c r="J1983" s="494">
        <v>0</v>
      </c>
      <c r="K1983" s="494">
        <v>0</v>
      </c>
      <c r="L1983" s="495"/>
      <c r="M1983" s="493"/>
      <c r="N1983" s="494">
        <v>0</v>
      </c>
      <c r="O1983" s="494">
        <v>0</v>
      </c>
      <c r="P1983" s="495"/>
      <c r="Q1983" s="496">
        <v>0</v>
      </c>
      <c r="R1983" s="496">
        <v>0</v>
      </c>
      <c r="S1983" s="497"/>
      <c r="T1983" s="496">
        <v>0</v>
      </c>
      <c r="U1983" s="496">
        <v>0</v>
      </c>
      <c r="V1983" s="497"/>
      <c r="W1983" s="496">
        <v>0</v>
      </c>
      <c r="X1983" s="496">
        <v>0</v>
      </c>
      <c r="Y1983" s="497"/>
      <c r="Z1983" s="496">
        <v>0</v>
      </c>
      <c r="AA1983" s="496">
        <v>0</v>
      </c>
      <c r="AB1983" s="497"/>
      <c r="AC1983" s="496">
        <v>0</v>
      </c>
      <c r="AD1983" s="496">
        <v>0</v>
      </c>
      <c r="AE1983" s="497"/>
      <c r="AF1983" s="496">
        <v>0</v>
      </c>
      <c r="AG1983" s="496">
        <v>0</v>
      </c>
      <c r="AH1983" s="497"/>
      <c r="AI1983" s="496">
        <v>0</v>
      </c>
      <c r="AJ1983" s="496">
        <v>0</v>
      </c>
      <c r="AK1983" s="497"/>
      <c r="AL1983" s="496">
        <v>0</v>
      </c>
      <c r="AM1983" s="496">
        <v>0</v>
      </c>
      <c r="AN1983" s="497"/>
      <c r="AO1983" s="496">
        <v>0</v>
      </c>
      <c r="AP1983" s="496">
        <v>0</v>
      </c>
      <c r="AQ1983" s="497"/>
      <c r="AR1983" s="496">
        <v>0</v>
      </c>
      <c r="AS1983" s="496">
        <v>0</v>
      </c>
      <c r="AT1983" s="497"/>
      <c r="AU1983" s="496">
        <v>0</v>
      </c>
      <c r="AV1983" s="496">
        <v>0</v>
      </c>
      <c r="AW1983" s="497"/>
      <c r="AX1983" s="496">
        <v>0</v>
      </c>
      <c r="AY1983" s="496">
        <v>0</v>
      </c>
      <c r="AZ1983" s="497"/>
      <c r="BA1983" s="495"/>
      <c r="BB1983" s="495"/>
      <c r="BC1983" s="495"/>
      <c r="BD1983" s="495"/>
      <c r="BE1983" s="495"/>
      <c r="BF1983" s="495"/>
      <c r="BG1983" s="495"/>
      <c r="BH1983" s="495"/>
      <c r="BI1983" s="495"/>
      <c r="BJ1983" s="495"/>
      <c r="BK1983" s="495"/>
      <c r="BL1983" s="495"/>
      <c r="BM1983" s="495"/>
      <c r="BN1983" s="490"/>
      <c r="BO1983" s="490"/>
    </row>
    <row r="1984" spans="1:67" x14ac:dyDescent="0.25">
      <c r="A1984" s="490"/>
      <c r="B1984" s="491">
        <v>0</v>
      </c>
      <c r="C1984" s="490">
        <v>0</v>
      </c>
      <c r="D1984" s="491">
        <v>0</v>
      </c>
      <c r="E1984" s="491">
        <v>0</v>
      </c>
      <c r="F1984" s="491">
        <v>0</v>
      </c>
      <c r="G1984" s="492">
        <v>0</v>
      </c>
      <c r="H1984" s="492">
        <v>0</v>
      </c>
      <c r="I1984" s="493"/>
      <c r="J1984" s="494">
        <v>0</v>
      </c>
      <c r="K1984" s="494">
        <v>0</v>
      </c>
      <c r="L1984" s="495"/>
      <c r="M1984" s="493"/>
      <c r="N1984" s="494">
        <v>0</v>
      </c>
      <c r="O1984" s="494">
        <v>0</v>
      </c>
      <c r="P1984" s="495"/>
      <c r="Q1984" s="496">
        <v>0</v>
      </c>
      <c r="R1984" s="496">
        <v>0</v>
      </c>
      <c r="S1984" s="497"/>
      <c r="T1984" s="496">
        <v>0</v>
      </c>
      <c r="U1984" s="496">
        <v>0</v>
      </c>
      <c r="V1984" s="497"/>
      <c r="W1984" s="496">
        <v>0</v>
      </c>
      <c r="X1984" s="496">
        <v>0</v>
      </c>
      <c r="Y1984" s="497"/>
      <c r="Z1984" s="496">
        <v>0</v>
      </c>
      <c r="AA1984" s="496">
        <v>0</v>
      </c>
      <c r="AB1984" s="497"/>
      <c r="AC1984" s="496">
        <v>0</v>
      </c>
      <c r="AD1984" s="496">
        <v>0</v>
      </c>
      <c r="AE1984" s="497"/>
      <c r="AF1984" s="496">
        <v>0</v>
      </c>
      <c r="AG1984" s="496">
        <v>0</v>
      </c>
      <c r="AH1984" s="497"/>
      <c r="AI1984" s="496">
        <v>0</v>
      </c>
      <c r="AJ1984" s="496">
        <v>0</v>
      </c>
      <c r="AK1984" s="497"/>
      <c r="AL1984" s="496">
        <v>0</v>
      </c>
      <c r="AM1984" s="496">
        <v>0</v>
      </c>
      <c r="AN1984" s="497"/>
      <c r="AO1984" s="496">
        <v>0</v>
      </c>
      <c r="AP1984" s="496">
        <v>0</v>
      </c>
      <c r="AQ1984" s="497"/>
      <c r="AR1984" s="496">
        <v>0</v>
      </c>
      <c r="AS1984" s="496">
        <v>0</v>
      </c>
      <c r="AT1984" s="497"/>
      <c r="AU1984" s="496">
        <v>0</v>
      </c>
      <c r="AV1984" s="496">
        <v>0</v>
      </c>
      <c r="AW1984" s="497"/>
      <c r="AX1984" s="496">
        <v>0</v>
      </c>
      <c r="AY1984" s="496">
        <v>0</v>
      </c>
      <c r="AZ1984" s="497"/>
      <c r="BA1984" s="495"/>
      <c r="BB1984" s="495"/>
      <c r="BC1984" s="495"/>
      <c r="BD1984" s="495"/>
      <c r="BE1984" s="495"/>
      <c r="BF1984" s="495"/>
      <c r="BG1984" s="495"/>
      <c r="BH1984" s="495"/>
      <c r="BI1984" s="495"/>
      <c r="BJ1984" s="495"/>
      <c r="BK1984" s="495"/>
      <c r="BL1984" s="495"/>
      <c r="BM1984" s="495"/>
      <c r="BN1984" s="490"/>
      <c r="BO1984" s="490"/>
    </row>
    <row r="1985" spans="1:67" x14ac:dyDescent="0.25">
      <c r="A1985" s="475"/>
      <c r="B1985" s="476">
        <v>0</v>
      </c>
      <c r="C1985" s="475">
        <v>0</v>
      </c>
      <c r="D1985" s="476">
        <v>0</v>
      </c>
      <c r="E1985" s="476">
        <v>0</v>
      </c>
      <c r="F1985" s="476">
        <v>0</v>
      </c>
      <c r="G1985" s="477">
        <v>0</v>
      </c>
      <c r="H1985" s="477">
        <v>0</v>
      </c>
      <c r="I1985" s="478"/>
      <c r="J1985" s="479">
        <v>0</v>
      </c>
      <c r="K1985" s="479">
        <v>0</v>
      </c>
      <c r="L1985" s="480"/>
      <c r="M1985" s="478"/>
      <c r="N1985" s="479">
        <v>0</v>
      </c>
      <c r="O1985" s="479">
        <v>0</v>
      </c>
      <c r="P1985" s="480"/>
      <c r="Q1985" s="481">
        <v>0</v>
      </c>
      <c r="R1985" s="481">
        <v>0</v>
      </c>
      <c r="S1985" s="482"/>
      <c r="T1985" s="481">
        <v>0</v>
      </c>
      <c r="U1985" s="481">
        <v>0</v>
      </c>
      <c r="V1985" s="482"/>
      <c r="W1985" s="481">
        <v>0</v>
      </c>
      <c r="X1985" s="481">
        <v>0</v>
      </c>
      <c r="Y1985" s="482"/>
      <c r="Z1985" s="481">
        <v>0</v>
      </c>
      <c r="AA1985" s="481">
        <v>0</v>
      </c>
      <c r="AB1985" s="482"/>
      <c r="AC1985" s="481">
        <v>0</v>
      </c>
      <c r="AD1985" s="481">
        <v>0</v>
      </c>
      <c r="AE1985" s="482"/>
      <c r="AF1985" s="481">
        <v>0</v>
      </c>
      <c r="AG1985" s="481">
        <v>0</v>
      </c>
      <c r="AH1985" s="482"/>
      <c r="AI1985" s="481">
        <v>0</v>
      </c>
      <c r="AJ1985" s="481">
        <v>0</v>
      </c>
      <c r="AK1985" s="482"/>
      <c r="AL1985" s="481">
        <v>0</v>
      </c>
      <c r="AM1985" s="481">
        <v>0</v>
      </c>
      <c r="AN1985" s="482"/>
      <c r="AO1985" s="481">
        <v>0</v>
      </c>
      <c r="AP1985" s="481">
        <v>0</v>
      </c>
      <c r="AQ1985" s="482"/>
      <c r="AR1985" s="481">
        <v>0</v>
      </c>
      <c r="AS1985" s="481">
        <v>0</v>
      </c>
      <c r="AT1985" s="482"/>
      <c r="AU1985" s="481">
        <v>0</v>
      </c>
      <c r="AV1985" s="481">
        <v>0</v>
      </c>
      <c r="AW1985" s="482"/>
      <c r="AX1985" s="481">
        <v>0</v>
      </c>
      <c r="AY1985" s="481">
        <v>0</v>
      </c>
      <c r="AZ1985" s="482"/>
      <c r="BA1985" s="480"/>
      <c r="BB1985" s="480"/>
      <c r="BC1985" s="480"/>
      <c r="BD1985" s="480"/>
      <c r="BE1985" s="480"/>
      <c r="BF1985" s="480"/>
      <c r="BG1985" s="480"/>
      <c r="BH1985" s="480"/>
      <c r="BI1985" s="480"/>
      <c r="BJ1985" s="480"/>
      <c r="BK1985" s="480"/>
      <c r="BL1985" s="480"/>
      <c r="BM1985" s="480"/>
      <c r="BN1985" s="475"/>
      <c r="BO1985" s="475"/>
    </row>
    <row r="1986" spans="1:67" x14ac:dyDescent="0.25">
      <c r="A1986" s="475"/>
      <c r="B1986" s="476">
        <v>0</v>
      </c>
      <c r="C1986" s="475">
        <v>0</v>
      </c>
      <c r="D1986" s="476">
        <v>0</v>
      </c>
      <c r="E1986" s="476">
        <v>0</v>
      </c>
      <c r="F1986" s="476">
        <v>0</v>
      </c>
      <c r="G1986" s="477">
        <v>0</v>
      </c>
      <c r="H1986" s="477">
        <v>0</v>
      </c>
      <c r="I1986" s="478"/>
      <c r="J1986" s="479">
        <v>0</v>
      </c>
      <c r="K1986" s="479">
        <v>0</v>
      </c>
      <c r="L1986" s="480"/>
      <c r="M1986" s="478"/>
      <c r="N1986" s="479">
        <v>0</v>
      </c>
      <c r="O1986" s="479">
        <v>0</v>
      </c>
      <c r="P1986" s="480"/>
      <c r="Q1986" s="481">
        <v>0</v>
      </c>
      <c r="R1986" s="481">
        <v>0</v>
      </c>
      <c r="S1986" s="482"/>
      <c r="T1986" s="481">
        <v>0</v>
      </c>
      <c r="U1986" s="481">
        <v>0</v>
      </c>
      <c r="V1986" s="482"/>
      <c r="W1986" s="481">
        <v>0</v>
      </c>
      <c r="X1986" s="481">
        <v>0</v>
      </c>
      <c r="Y1986" s="482"/>
      <c r="Z1986" s="481">
        <v>0</v>
      </c>
      <c r="AA1986" s="481">
        <v>0</v>
      </c>
      <c r="AB1986" s="482"/>
      <c r="AC1986" s="481">
        <v>0</v>
      </c>
      <c r="AD1986" s="481">
        <v>0</v>
      </c>
      <c r="AE1986" s="482"/>
      <c r="AF1986" s="481">
        <v>0</v>
      </c>
      <c r="AG1986" s="481">
        <v>0</v>
      </c>
      <c r="AH1986" s="482"/>
      <c r="AI1986" s="481">
        <v>0</v>
      </c>
      <c r="AJ1986" s="481">
        <v>0</v>
      </c>
      <c r="AK1986" s="482"/>
      <c r="AL1986" s="481">
        <v>0</v>
      </c>
      <c r="AM1986" s="481">
        <v>0</v>
      </c>
      <c r="AN1986" s="482"/>
      <c r="AO1986" s="481">
        <v>0</v>
      </c>
      <c r="AP1986" s="481">
        <v>0</v>
      </c>
      <c r="AQ1986" s="482"/>
      <c r="AR1986" s="481">
        <v>0</v>
      </c>
      <c r="AS1986" s="481">
        <v>0</v>
      </c>
      <c r="AT1986" s="482"/>
      <c r="AU1986" s="481">
        <v>0</v>
      </c>
      <c r="AV1986" s="481">
        <v>0</v>
      </c>
      <c r="AW1986" s="482"/>
      <c r="AX1986" s="481">
        <v>0</v>
      </c>
      <c r="AY1986" s="481">
        <v>0</v>
      </c>
      <c r="AZ1986" s="482"/>
      <c r="BA1986" s="480"/>
      <c r="BB1986" s="480"/>
      <c r="BC1986" s="480"/>
      <c r="BD1986" s="480"/>
      <c r="BE1986" s="480"/>
      <c r="BF1986" s="480"/>
      <c r="BG1986" s="480"/>
      <c r="BH1986" s="480"/>
      <c r="BI1986" s="480"/>
      <c r="BJ1986" s="480"/>
      <c r="BK1986" s="480"/>
      <c r="BL1986" s="480"/>
      <c r="BM1986" s="480"/>
      <c r="BN1986" s="475"/>
      <c r="BO1986" s="475"/>
    </row>
    <row r="1987" spans="1:67" x14ac:dyDescent="0.25">
      <c r="A1987" s="475"/>
      <c r="B1987" s="476">
        <v>0</v>
      </c>
      <c r="C1987" s="475">
        <v>0</v>
      </c>
      <c r="D1987" s="476">
        <v>0</v>
      </c>
      <c r="E1987" s="476">
        <v>0</v>
      </c>
      <c r="F1987" s="476">
        <v>0</v>
      </c>
      <c r="G1987" s="477">
        <v>0</v>
      </c>
      <c r="H1987" s="477">
        <v>0</v>
      </c>
      <c r="I1987" s="478"/>
      <c r="J1987" s="479">
        <v>0</v>
      </c>
      <c r="K1987" s="479">
        <v>0</v>
      </c>
      <c r="L1987" s="480"/>
      <c r="M1987" s="478"/>
      <c r="N1987" s="479">
        <v>0</v>
      </c>
      <c r="O1987" s="479">
        <v>0</v>
      </c>
      <c r="P1987" s="480"/>
      <c r="Q1987" s="481">
        <v>0</v>
      </c>
      <c r="R1987" s="481">
        <v>0</v>
      </c>
      <c r="S1987" s="482"/>
      <c r="T1987" s="481">
        <v>0</v>
      </c>
      <c r="U1987" s="481">
        <v>0</v>
      </c>
      <c r="V1987" s="482"/>
      <c r="W1987" s="481">
        <v>0</v>
      </c>
      <c r="X1987" s="481">
        <v>0</v>
      </c>
      <c r="Y1987" s="482"/>
      <c r="Z1987" s="481">
        <v>0</v>
      </c>
      <c r="AA1987" s="481">
        <v>0</v>
      </c>
      <c r="AB1987" s="482"/>
      <c r="AC1987" s="481">
        <v>0</v>
      </c>
      <c r="AD1987" s="481">
        <v>0</v>
      </c>
      <c r="AE1987" s="482"/>
      <c r="AF1987" s="481">
        <v>0</v>
      </c>
      <c r="AG1987" s="481">
        <v>0</v>
      </c>
      <c r="AH1987" s="482"/>
      <c r="AI1987" s="481">
        <v>0</v>
      </c>
      <c r="AJ1987" s="481">
        <v>0</v>
      </c>
      <c r="AK1987" s="482"/>
      <c r="AL1987" s="481">
        <v>0</v>
      </c>
      <c r="AM1987" s="481">
        <v>0</v>
      </c>
      <c r="AN1987" s="482"/>
      <c r="AO1987" s="481">
        <v>0</v>
      </c>
      <c r="AP1987" s="481">
        <v>0</v>
      </c>
      <c r="AQ1987" s="482"/>
      <c r="AR1987" s="481">
        <v>0</v>
      </c>
      <c r="AS1987" s="481">
        <v>0</v>
      </c>
      <c r="AT1987" s="482"/>
      <c r="AU1987" s="481">
        <v>0</v>
      </c>
      <c r="AV1987" s="481">
        <v>0</v>
      </c>
      <c r="AW1987" s="482"/>
      <c r="AX1987" s="481">
        <v>0</v>
      </c>
      <c r="AY1987" s="481">
        <v>0</v>
      </c>
      <c r="AZ1987" s="482"/>
      <c r="BA1987" s="480"/>
      <c r="BB1987" s="480"/>
      <c r="BC1987" s="480"/>
      <c r="BD1987" s="480"/>
      <c r="BE1987" s="480"/>
      <c r="BF1987" s="480"/>
      <c r="BG1987" s="480"/>
      <c r="BH1987" s="480"/>
      <c r="BI1987" s="480"/>
      <c r="BJ1987" s="480"/>
      <c r="BK1987" s="480"/>
      <c r="BL1987" s="480"/>
      <c r="BM1987" s="480"/>
      <c r="BN1987" s="475"/>
      <c r="BO1987" s="475"/>
    </row>
    <row r="1988" spans="1:67" x14ac:dyDescent="0.25">
      <c r="A1988" s="475"/>
      <c r="B1988" s="476">
        <v>0</v>
      </c>
      <c r="C1988" s="475">
        <v>0</v>
      </c>
      <c r="D1988" s="476">
        <v>0</v>
      </c>
      <c r="E1988" s="476">
        <v>0</v>
      </c>
      <c r="F1988" s="476">
        <v>0</v>
      </c>
      <c r="G1988" s="477">
        <v>0</v>
      </c>
      <c r="H1988" s="477">
        <v>0</v>
      </c>
      <c r="I1988" s="478"/>
      <c r="J1988" s="479">
        <v>0</v>
      </c>
      <c r="K1988" s="479">
        <v>0</v>
      </c>
      <c r="L1988" s="480"/>
      <c r="M1988" s="478"/>
      <c r="N1988" s="479">
        <v>0</v>
      </c>
      <c r="O1988" s="479">
        <v>0</v>
      </c>
      <c r="P1988" s="480"/>
      <c r="Q1988" s="481">
        <v>0</v>
      </c>
      <c r="R1988" s="481">
        <v>0</v>
      </c>
      <c r="S1988" s="482"/>
      <c r="T1988" s="481">
        <v>0</v>
      </c>
      <c r="U1988" s="481">
        <v>0</v>
      </c>
      <c r="V1988" s="482"/>
      <c r="W1988" s="481">
        <v>0</v>
      </c>
      <c r="X1988" s="481">
        <v>0</v>
      </c>
      <c r="Y1988" s="482"/>
      <c r="Z1988" s="481">
        <v>0</v>
      </c>
      <c r="AA1988" s="481">
        <v>0</v>
      </c>
      <c r="AB1988" s="482"/>
      <c r="AC1988" s="481">
        <v>0</v>
      </c>
      <c r="AD1988" s="481">
        <v>0</v>
      </c>
      <c r="AE1988" s="482"/>
      <c r="AF1988" s="481">
        <v>0</v>
      </c>
      <c r="AG1988" s="481">
        <v>0</v>
      </c>
      <c r="AH1988" s="482"/>
      <c r="AI1988" s="481">
        <v>0</v>
      </c>
      <c r="AJ1988" s="481">
        <v>0</v>
      </c>
      <c r="AK1988" s="482"/>
      <c r="AL1988" s="481">
        <v>0</v>
      </c>
      <c r="AM1988" s="481">
        <v>0</v>
      </c>
      <c r="AN1988" s="482"/>
      <c r="AO1988" s="481">
        <v>0</v>
      </c>
      <c r="AP1988" s="481">
        <v>0</v>
      </c>
      <c r="AQ1988" s="482"/>
      <c r="AR1988" s="481">
        <v>0</v>
      </c>
      <c r="AS1988" s="481">
        <v>0</v>
      </c>
      <c r="AT1988" s="482"/>
      <c r="AU1988" s="481">
        <v>0</v>
      </c>
      <c r="AV1988" s="481">
        <v>0</v>
      </c>
      <c r="AW1988" s="482"/>
      <c r="AX1988" s="481">
        <v>0</v>
      </c>
      <c r="AY1988" s="481">
        <v>0</v>
      </c>
      <c r="AZ1988" s="482"/>
      <c r="BA1988" s="480"/>
      <c r="BB1988" s="480"/>
      <c r="BC1988" s="480"/>
      <c r="BD1988" s="480"/>
      <c r="BE1988" s="480"/>
      <c r="BF1988" s="480"/>
      <c r="BG1988" s="480"/>
      <c r="BH1988" s="480"/>
      <c r="BI1988" s="480"/>
      <c r="BJ1988" s="480"/>
      <c r="BK1988" s="480"/>
      <c r="BL1988" s="480"/>
      <c r="BM1988" s="480"/>
      <c r="BN1988" s="475"/>
      <c r="BO1988" s="475"/>
    </row>
    <row r="1989" spans="1:67" x14ac:dyDescent="0.25">
      <c r="A1989" s="475"/>
      <c r="B1989" s="476">
        <v>0</v>
      </c>
      <c r="C1989" s="475">
        <v>0</v>
      </c>
      <c r="D1989" s="476">
        <v>0</v>
      </c>
      <c r="E1989" s="476">
        <v>0</v>
      </c>
      <c r="F1989" s="476">
        <v>0</v>
      </c>
      <c r="G1989" s="477">
        <v>0</v>
      </c>
      <c r="H1989" s="477">
        <v>0</v>
      </c>
      <c r="I1989" s="478"/>
      <c r="J1989" s="479">
        <v>0</v>
      </c>
      <c r="K1989" s="479">
        <v>0</v>
      </c>
      <c r="L1989" s="480"/>
      <c r="M1989" s="478"/>
      <c r="N1989" s="479">
        <v>0</v>
      </c>
      <c r="O1989" s="479">
        <v>0</v>
      </c>
      <c r="P1989" s="480"/>
      <c r="Q1989" s="481">
        <v>0</v>
      </c>
      <c r="R1989" s="481">
        <v>0</v>
      </c>
      <c r="S1989" s="482"/>
      <c r="T1989" s="481">
        <v>0</v>
      </c>
      <c r="U1989" s="481">
        <v>0</v>
      </c>
      <c r="V1989" s="482"/>
      <c r="W1989" s="481">
        <v>0</v>
      </c>
      <c r="X1989" s="481">
        <v>0</v>
      </c>
      <c r="Y1989" s="482"/>
      <c r="Z1989" s="481">
        <v>0</v>
      </c>
      <c r="AA1989" s="481">
        <v>0</v>
      </c>
      <c r="AB1989" s="482"/>
      <c r="AC1989" s="481">
        <v>0</v>
      </c>
      <c r="AD1989" s="481">
        <v>0</v>
      </c>
      <c r="AE1989" s="482"/>
      <c r="AF1989" s="481">
        <v>0</v>
      </c>
      <c r="AG1989" s="481">
        <v>0</v>
      </c>
      <c r="AH1989" s="482"/>
      <c r="AI1989" s="481">
        <v>0</v>
      </c>
      <c r="AJ1989" s="481">
        <v>0</v>
      </c>
      <c r="AK1989" s="482"/>
      <c r="AL1989" s="481">
        <v>0</v>
      </c>
      <c r="AM1989" s="481">
        <v>0</v>
      </c>
      <c r="AN1989" s="482"/>
      <c r="AO1989" s="481">
        <v>0</v>
      </c>
      <c r="AP1989" s="481">
        <v>0</v>
      </c>
      <c r="AQ1989" s="482"/>
      <c r="AR1989" s="481">
        <v>0</v>
      </c>
      <c r="AS1989" s="481">
        <v>0</v>
      </c>
      <c r="AT1989" s="482"/>
      <c r="AU1989" s="481">
        <v>0</v>
      </c>
      <c r="AV1989" s="481">
        <v>0</v>
      </c>
      <c r="AW1989" s="482"/>
      <c r="AX1989" s="481">
        <v>0</v>
      </c>
      <c r="AY1989" s="481">
        <v>0</v>
      </c>
      <c r="AZ1989" s="482"/>
      <c r="BA1989" s="480"/>
      <c r="BB1989" s="480"/>
      <c r="BC1989" s="480"/>
      <c r="BD1989" s="480"/>
      <c r="BE1989" s="480"/>
      <c r="BF1989" s="480"/>
      <c r="BG1989" s="480"/>
      <c r="BH1989" s="480"/>
      <c r="BI1989" s="480"/>
      <c r="BJ1989" s="480"/>
      <c r="BK1989" s="480"/>
      <c r="BL1989" s="480"/>
      <c r="BM1989" s="480"/>
      <c r="BN1989" s="475"/>
      <c r="BO1989" s="475"/>
    </row>
    <row r="1990" spans="1:67" x14ac:dyDescent="0.25">
      <c r="A1990" s="475"/>
      <c r="B1990" s="476">
        <v>0</v>
      </c>
      <c r="C1990" s="475">
        <v>0</v>
      </c>
      <c r="D1990" s="476">
        <v>0</v>
      </c>
      <c r="E1990" s="476">
        <v>0</v>
      </c>
      <c r="F1990" s="476">
        <v>0</v>
      </c>
      <c r="G1990" s="477">
        <v>0</v>
      </c>
      <c r="H1990" s="477">
        <v>0</v>
      </c>
      <c r="I1990" s="478"/>
      <c r="J1990" s="479">
        <v>0</v>
      </c>
      <c r="K1990" s="479">
        <v>0</v>
      </c>
      <c r="L1990" s="480"/>
      <c r="M1990" s="478"/>
      <c r="N1990" s="479">
        <v>0</v>
      </c>
      <c r="O1990" s="479">
        <v>0</v>
      </c>
      <c r="P1990" s="480"/>
      <c r="Q1990" s="481">
        <v>0</v>
      </c>
      <c r="R1990" s="481">
        <v>0</v>
      </c>
      <c r="S1990" s="482"/>
      <c r="T1990" s="481">
        <v>0</v>
      </c>
      <c r="U1990" s="481">
        <v>0</v>
      </c>
      <c r="V1990" s="482"/>
      <c r="W1990" s="481">
        <v>0</v>
      </c>
      <c r="X1990" s="481">
        <v>0</v>
      </c>
      <c r="Y1990" s="482"/>
      <c r="Z1990" s="481">
        <v>0</v>
      </c>
      <c r="AA1990" s="481">
        <v>0</v>
      </c>
      <c r="AB1990" s="482"/>
      <c r="AC1990" s="481">
        <v>0</v>
      </c>
      <c r="AD1990" s="481">
        <v>0</v>
      </c>
      <c r="AE1990" s="482"/>
      <c r="AF1990" s="481">
        <v>0</v>
      </c>
      <c r="AG1990" s="481">
        <v>0</v>
      </c>
      <c r="AH1990" s="482"/>
      <c r="AI1990" s="481">
        <v>0</v>
      </c>
      <c r="AJ1990" s="481">
        <v>0</v>
      </c>
      <c r="AK1990" s="482"/>
      <c r="AL1990" s="481">
        <v>0</v>
      </c>
      <c r="AM1990" s="481">
        <v>0</v>
      </c>
      <c r="AN1990" s="482"/>
      <c r="AO1990" s="481">
        <v>0</v>
      </c>
      <c r="AP1990" s="481">
        <v>0</v>
      </c>
      <c r="AQ1990" s="482"/>
      <c r="AR1990" s="481">
        <v>0</v>
      </c>
      <c r="AS1990" s="481">
        <v>0</v>
      </c>
      <c r="AT1990" s="482"/>
      <c r="AU1990" s="481">
        <v>0</v>
      </c>
      <c r="AV1990" s="481">
        <v>0</v>
      </c>
      <c r="AW1990" s="482"/>
      <c r="AX1990" s="481">
        <v>0</v>
      </c>
      <c r="AY1990" s="481">
        <v>0</v>
      </c>
      <c r="AZ1990" s="482"/>
      <c r="BA1990" s="480"/>
      <c r="BB1990" s="480"/>
      <c r="BC1990" s="480"/>
      <c r="BD1990" s="480"/>
      <c r="BE1990" s="480"/>
      <c r="BF1990" s="480"/>
      <c r="BG1990" s="480"/>
      <c r="BH1990" s="480"/>
      <c r="BI1990" s="480"/>
      <c r="BJ1990" s="480"/>
      <c r="BK1990" s="480"/>
      <c r="BL1990" s="480"/>
      <c r="BM1990" s="480"/>
      <c r="BN1990" s="475"/>
      <c r="BO1990" s="475"/>
    </row>
    <row r="1991" spans="1:67" x14ac:dyDescent="0.25">
      <c r="A1991" s="475"/>
      <c r="B1991" s="476">
        <v>0</v>
      </c>
      <c r="C1991" s="475">
        <v>0</v>
      </c>
      <c r="D1991" s="476">
        <v>0</v>
      </c>
      <c r="E1991" s="476">
        <v>0</v>
      </c>
      <c r="F1991" s="476">
        <v>0</v>
      </c>
      <c r="G1991" s="477">
        <v>0</v>
      </c>
      <c r="H1991" s="477">
        <v>0</v>
      </c>
      <c r="I1991" s="478"/>
      <c r="J1991" s="479">
        <v>0</v>
      </c>
      <c r="K1991" s="479">
        <v>0</v>
      </c>
      <c r="L1991" s="480"/>
      <c r="M1991" s="478"/>
      <c r="N1991" s="479">
        <v>0</v>
      </c>
      <c r="O1991" s="479">
        <v>0</v>
      </c>
      <c r="P1991" s="480"/>
      <c r="Q1991" s="481">
        <v>0</v>
      </c>
      <c r="R1991" s="481">
        <v>0</v>
      </c>
      <c r="S1991" s="482"/>
      <c r="T1991" s="481">
        <v>0</v>
      </c>
      <c r="U1991" s="481">
        <v>0</v>
      </c>
      <c r="V1991" s="482"/>
      <c r="W1991" s="481">
        <v>0</v>
      </c>
      <c r="X1991" s="481">
        <v>0</v>
      </c>
      <c r="Y1991" s="482"/>
      <c r="Z1991" s="481">
        <v>0</v>
      </c>
      <c r="AA1991" s="481">
        <v>0</v>
      </c>
      <c r="AB1991" s="482"/>
      <c r="AC1991" s="481">
        <v>0</v>
      </c>
      <c r="AD1991" s="481">
        <v>0</v>
      </c>
      <c r="AE1991" s="482"/>
      <c r="AF1991" s="481">
        <v>0</v>
      </c>
      <c r="AG1991" s="481">
        <v>0</v>
      </c>
      <c r="AH1991" s="482"/>
      <c r="AI1991" s="481">
        <v>0</v>
      </c>
      <c r="AJ1991" s="481">
        <v>0</v>
      </c>
      <c r="AK1991" s="482"/>
      <c r="AL1991" s="481">
        <v>0</v>
      </c>
      <c r="AM1991" s="481">
        <v>0</v>
      </c>
      <c r="AN1991" s="482"/>
      <c r="AO1991" s="481">
        <v>0</v>
      </c>
      <c r="AP1991" s="481">
        <v>0</v>
      </c>
      <c r="AQ1991" s="482"/>
      <c r="AR1991" s="481">
        <v>0</v>
      </c>
      <c r="AS1991" s="481">
        <v>0</v>
      </c>
      <c r="AT1991" s="482"/>
      <c r="AU1991" s="481">
        <v>0</v>
      </c>
      <c r="AV1991" s="481">
        <v>0</v>
      </c>
      <c r="AW1991" s="482"/>
      <c r="AX1991" s="481">
        <v>0</v>
      </c>
      <c r="AY1991" s="481">
        <v>0</v>
      </c>
      <c r="AZ1991" s="482"/>
      <c r="BA1991" s="480"/>
      <c r="BB1991" s="480"/>
      <c r="BC1991" s="480"/>
      <c r="BD1991" s="480"/>
      <c r="BE1991" s="480"/>
      <c r="BF1991" s="480"/>
      <c r="BG1991" s="480"/>
      <c r="BH1991" s="480"/>
      <c r="BI1991" s="480"/>
      <c r="BJ1991" s="480"/>
      <c r="BK1991" s="480"/>
      <c r="BL1991" s="480"/>
      <c r="BM1991" s="480"/>
      <c r="BN1991" s="475"/>
      <c r="BO1991" s="475"/>
    </row>
    <row r="1992" spans="1:67" x14ac:dyDescent="0.25">
      <c r="A1992" s="475"/>
      <c r="B1992" s="476">
        <v>0</v>
      </c>
      <c r="C1992" s="475">
        <v>0</v>
      </c>
      <c r="D1992" s="476">
        <v>0</v>
      </c>
      <c r="E1992" s="476">
        <v>0</v>
      </c>
      <c r="F1992" s="476">
        <v>0</v>
      </c>
      <c r="G1992" s="477">
        <v>0</v>
      </c>
      <c r="H1992" s="477">
        <v>0</v>
      </c>
      <c r="I1992" s="478"/>
      <c r="J1992" s="479">
        <v>0</v>
      </c>
      <c r="K1992" s="479">
        <v>0</v>
      </c>
      <c r="L1992" s="480"/>
      <c r="M1992" s="478"/>
      <c r="N1992" s="479">
        <v>0</v>
      </c>
      <c r="O1992" s="479">
        <v>0</v>
      </c>
      <c r="P1992" s="480"/>
      <c r="Q1992" s="481">
        <v>0</v>
      </c>
      <c r="R1992" s="481">
        <v>0</v>
      </c>
      <c r="S1992" s="482"/>
      <c r="T1992" s="481">
        <v>0</v>
      </c>
      <c r="U1992" s="481">
        <v>0</v>
      </c>
      <c r="V1992" s="482"/>
      <c r="W1992" s="481">
        <v>0</v>
      </c>
      <c r="X1992" s="481">
        <v>0</v>
      </c>
      <c r="Y1992" s="482"/>
      <c r="Z1992" s="481">
        <v>0</v>
      </c>
      <c r="AA1992" s="481">
        <v>0</v>
      </c>
      <c r="AB1992" s="482"/>
      <c r="AC1992" s="481">
        <v>0</v>
      </c>
      <c r="AD1992" s="481">
        <v>0</v>
      </c>
      <c r="AE1992" s="482"/>
      <c r="AF1992" s="481">
        <v>0</v>
      </c>
      <c r="AG1992" s="481">
        <v>0</v>
      </c>
      <c r="AH1992" s="482"/>
      <c r="AI1992" s="481">
        <v>0</v>
      </c>
      <c r="AJ1992" s="481">
        <v>0</v>
      </c>
      <c r="AK1992" s="482"/>
      <c r="AL1992" s="481">
        <v>0</v>
      </c>
      <c r="AM1992" s="481">
        <v>0</v>
      </c>
      <c r="AN1992" s="482"/>
      <c r="AO1992" s="481">
        <v>0</v>
      </c>
      <c r="AP1992" s="481">
        <v>0</v>
      </c>
      <c r="AQ1992" s="482"/>
      <c r="AR1992" s="481">
        <v>0</v>
      </c>
      <c r="AS1992" s="481">
        <v>0</v>
      </c>
      <c r="AT1992" s="482"/>
      <c r="AU1992" s="481">
        <v>0</v>
      </c>
      <c r="AV1992" s="481">
        <v>0</v>
      </c>
      <c r="AW1992" s="482"/>
      <c r="AX1992" s="481">
        <v>0</v>
      </c>
      <c r="AY1992" s="481">
        <v>0</v>
      </c>
      <c r="AZ1992" s="482"/>
      <c r="BA1992" s="480"/>
      <c r="BB1992" s="480"/>
      <c r="BC1992" s="480"/>
      <c r="BD1992" s="480"/>
      <c r="BE1992" s="480"/>
      <c r="BF1992" s="480"/>
      <c r="BG1992" s="480"/>
      <c r="BH1992" s="480"/>
      <c r="BI1992" s="480"/>
      <c r="BJ1992" s="480"/>
      <c r="BK1992" s="480"/>
      <c r="BL1992" s="480"/>
      <c r="BM1992" s="480"/>
      <c r="BN1992" s="475"/>
      <c r="BO1992" s="475"/>
    </row>
    <row r="1993" spans="1:67" x14ac:dyDescent="0.25">
      <c r="A1993" s="475"/>
      <c r="B1993" s="476">
        <v>0</v>
      </c>
      <c r="C1993" s="475">
        <v>0</v>
      </c>
      <c r="D1993" s="476">
        <v>0</v>
      </c>
      <c r="E1993" s="476">
        <v>0</v>
      </c>
      <c r="F1993" s="476">
        <v>0</v>
      </c>
      <c r="G1993" s="477">
        <v>0</v>
      </c>
      <c r="H1993" s="477">
        <v>0</v>
      </c>
      <c r="I1993" s="478"/>
      <c r="J1993" s="479">
        <v>0</v>
      </c>
      <c r="K1993" s="479">
        <v>0</v>
      </c>
      <c r="L1993" s="480"/>
      <c r="M1993" s="478"/>
      <c r="N1993" s="479">
        <v>0</v>
      </c>
      <c r="O1993" s="479">
        <v>0</v>
      </c>
      <c r="P1993" s="480"/>
      <c r="Q1993" s="481">
        <v>0</v>
      </c>
      <c r="R1993" s="481">
        <v>0</v>
      </c>
      <c r="S1993" s="482"/>
      <c r="T1993" s="481">
        <v>0</v>
      </c>
      <c r="U1993" s="481">
        <v>0</v>
      </c>
      <c r="V1993" s="482"/>
      <c r="W1993" s="481">
        <v>0</v>
      </c>
      <c r="X1993" s="481">
        <v>0</v>
      </c>
      <c r="Y1993" s="482"/>
      <c r="Z1993" s="481">
        <v>0</v>
      </c>
      <c r="AA1993" s="481">
        <v>0</v>
      </c>
      <c r="AB1993" s="482"/>
      <c r="AC1993" s="481">
        <v>0</v>
      </c>
      <c r="AD1993" s="481">
        <v>0</v>
      </c>
      <c r="AE1993" s="482"/>
      <c r="AF1993" s="481">
        <v>0</v>
      </c>
      <c r="AG1993" s="481">
        <v>0</v>
      </c>
      <c r="AH1993" s="482"/>
      <c r="AI1993" s="481">
        <v>0</v>
      </c>
      <c r="AJ1993" s="481">
        <v>0</v>
      </c>
      <c r="AK1993" s="482"/>
      <c r="AL1993" s="481">
        <v>0</v>
      </c>
      <c r="AM1993" s="481">
        <v>0</v>
      </c>
      <c r="AN1993" s="482"/>
      <c r="AO1993" s="481">
        <v>0</v>
      </c>
      <c r="AP1993" s="481">
        <v>0</v>
      </c>
      <c r="AQ1993" s="482"/>
      <c r="AR1993" s="481">
        <v>0</v>
      </c>
      <c r="AS1993" s="481">
        <v>0</v>
      </c>
      <c r="AT1993" s="482"/>
      <c r="AU1993" s="481">
        <v>0</v>
      </c>
      <c r="AV1993" s="481">
        <v>0</v>
      </c>
      <c r="AW1993" s="482"/>
      <c r="AX1993" s="481">
        <v>0</v>
      </c>
      <c r="AY1993" s="481">
        <v>0</v>
      </c>
      <c r="AZ1993" s="482"/>
      <c r="BA1993" s="480"/>
      <c r="BB1993" s="480"/>
      <c r="BC1993" s="480"/>
      <c r="BD1993" s="480"/>
      <c r="BE1993" s="480"/>
      <c r="BF1993" s="480"/>
      <c r="BG1993" s="480"/>
      <c r="BH1993" s="480"/>
      <c r="BI1993" s="480"/>
      <c r="BJ1993" s="480"/>
      <c r="BK1993" s="480"/>
      <c r="BL1993" s="480"/>
      <c r="BM1993" s="480"/>
      <c r="BN1993" s="475"/>
      <c r="BO1993" s="475"/>
    </row>
    <row r="1994" spans="1:67" x14ac:dyDescent="0.25">
      <c r="A1994" s="475"/>
      <c r="B1994" s="476">
        <v>0</v>
      </c>
      <c r="C1994" s="475">
        <v>0</v>
      </c>
      <c r="D1994" s="476">
        <v>0</v>
      </c>
      <c r="E1994" s="476">
        <v>0</v>
      </c>
      <c r="F1994" s="476">
        <v>0</v>
      </c>
      <c r="G1994" s="477">
        <v>0</v>
      </c>
      <c r="H1994" s="477">
        <v>0</v>
      </c>
      <c r="I1994" s="478"/>
      <c r="J1994" s="479">
        <v>0</v>
      </c>
      <c r="K1994" s="479">
        <v>0</v>
      </c>
      <c r="L1994" s="480"/>
      <c r="M1994" s="478"/>
      <c r="N1994" s="479">
        <v>0</v>
      </c>
      <c r="O1994" s="479">
        <v>0</v>
      </c>
      <c r="P1994" s="480"/>
      <c r="Q1994" s="481">
        <v>0</v>
      </c>
      <c r="R1994" s="481">
        <v>0</v>
      </c>
      <c r="S1994" s="482"/>
      <c r="T1994" s="481">
        <v>0</v>
      </c>
      <c r="U1994" s="481">
        <v>0</v>
      </c>
      <c r="V1994" s="482"/>
      <c r="W1994" s="481">
        <v>0</v>
      </c>
      <c r="X1994" s="481">
        <v>0</v>
      </c>
      <c r="Y1994" s="482"/>
      <c r="Z1994" s="481">
        <v>0</v>
      </c>
      <c r="AA1994" s="481">
        <v>0</v>
      </c>
      <c r="AB1994" s="482"/>
      <c r="AC1994" s="481">
        <v>0</v>
      </c>
      <c r="AD1994" s="481">
        <v>0</v>
      </c>
      <c r="AE1994" s="482"/>
      <c r="AF1994" s="481">
        <v>0</v>
      </c>
      <c r="AG1994" s="481">
        <v>0</v>
      </c>
      <c r="AH1994" s="482"/>
      <c r="AI1994" s="481">
        <v>0</v>
      </c>
      <c r="AJ1994" s="481">
        <v>0</v>
      </c>
      <c r="AK1994" s="482"/>
      <c r="AL1994" s="481">
        <v>0</v>
      </c>
      <c r="AM1994" s="481">
        <v>0</v>
      </c>
      <c r="AN1994" s="482"/>
      <c r="AO1994" s="481">
        <v>0</v>
      </c>
      <c r="AP1994" s="481">
        <v>0</v>
      </c>
      <c r="AQ1994" s="482"/>
      <c r="AR1994" s="481">
        <v>0</v>
      </c>
      <c r="AS1994" s="481">
        <v>0</v>
      </c>
      <c r="AT1994" s="482"/>
      <c r="AU1994" s="481">
        <v>0</v>
      </c>
      <c r="AV1994" s="481">
        <v>0</v>
      </c>
      <c r="AW1994" s="482"/>
      <c r="AX1994" s="481">
        <v>0</v>
      </c>
      <c r="AY1994" s="481">
        <v>0</v>
      </c>
      <c r="AZ1994" s="482"/>
      <c r="BA1994" s="480"/>
      <c r="BB1994" s="480"/>
      <c r="BC1994" s="480"/>
      <c r="BD1994" s="480"/>
      <c r="BE1994" s="480"/>
      <c r="BF1994" s="480"/>
      <c r="BG1994" s="480"/>
      <c r="BH1994" s="480"/>
      <c r="BI1994" s="480"/>
      <c r="BJ1994" s="480"/>
      <c r="BK1994" s="480"/>
      <c r="BL1994" s="480"/>
      <c r="BM1994" s="480"/>
      <c r="BN1994" s="475"/>
      <c r="BO1994" s="475"/>
    </row>
    <row r="1995" spans="1:67" x14ac:dyDescent="0.25">
      <c r="A1995" s="475"/>
      <c r="B1995" s="476">
        <v>0</v>
      </c>
      <c r="C1995" s="475">
        <v>0</v>
      </c>
      <c r="D1995" s="476">
        <v>0</v>
      </c>
      <c r="E1995" s="476">
        <v>0</v>
      </c>
      <c r="F1995" s="476">
        <v>0</v>
      </c>
      <c r="G1995" s="477">
        <v>0</v>
      </c>
      <c r="H1995" s="477">
        <v>0</v>
      </c>
      <c r="I1995" s="478"/>
      <c r="J1995" s="479">
        <v>0</v>
      </c>
      <c r="K1995" s="479">
        <v>0</v>
      </c>
      <c r="L1995" s="480"/>
      <c r="M1995" s="478"/>
      <c r="N1995" s="479">
        <v>0</v>
      </c>
      <c r="O1995" s="479">
        <v>0</v>
      </c>
      <c r="P1995" s="480"/>
      <c r="Q1995" s="481">
        <v>0</v>
      </c>
      <c r="R1995" s="481">
        <v>0</v>
      </c>
      <c r="S1995" s="482"/>
      <c r="T1995" s="481">
        <v>0</v>
      </c>
      <c r="U1995" s="481">
        <v>0</v>
      </c>
      <c r="V1995" s="482"/>
      <c r="W1995" s="481">
        <v>0</v>
      </c>
      <c r="X1995" s="481">
        <v>0</v>
      </c>
      <c r="Y1995" s="482"/>
      <c r="Z1995" s="481">
        <v>0</v>
      </c>
      <c r="AA1995" s="481">
        <v>0</v>
      </c>
      <c r="AB1995" s="482"/>
      <c r="AC1995" s="481">
        <v>0</v>
      </c>
      <c r="AD1995" s="481">
        <v>0</v>
      </c>
      <c r="AE1995" s="482"/>
      <c r="AF1995" s="481">
        <v>0</v>
      </c>
      <c r="AG1995" s="481">
        <v>0</v>
      </c>
      <c r="AH1995" s="482"/>
      <c r="AI1995" s="481">
        <v>0</v>
      </c>
      <c r="AJ1995" s="481">
        <v>0</v>
      </c>
      <c r="AK1995" s="482"/>
      <c r="AL1995" s="481">
        <v>0</v>
      </c>
      <c r="AM1995" s="481">
        <v>0</v>
      </c>
      <c r="AN1995" s="482"/>
      <c r="AO1995" s="481">
        <v>0</v>
      </c>
      <c r="AP1995" s="481">
        <v>0</v>
      </c>
      <c r="AQ1995" s="482"/>
      <c r="AR1995" s="481">
        <v>0</v>
      </c>
      <c r="AS1995" s="481">
        <v>0</v>
      </c>
      <c r="AT1995" s="482"/>
      <c r="AU1995" s="481">
        <v>0</v>
      </c>
      <c r="AV1995" s="481">
        <v>0</v>
      </c>
      <c r="AW1995" s="482"/>
      <c r="AX1995" s="481">
        <v>0</v>
      </c>
      <c r="AY1995" s="481">
        <v>0</v>
      </c>
      <c r="AZ1995" s="482"/>
      <c r="BA1995" s="480"/>
      <c r="BB1995" s="480"/>
      <c r="BC1995" s="480"/>
      <c r="BD1995" s="480"/>
      <c r="BE1995" s="480"/>
      <c r="BF1995" s="480"/>
      <c r="BG1995" s="480"/>
      <c r="BH1995" s="480"/>
      <c r="BI1995" s="480"/>
      <c r="BJ1995" s="480"/>
      <c r="BK1995" s="480"/>
      <c r="BL1995" s="480"/>
      <c r="BM1995" s="480"/>
      <c r="BN1995" s="475"/>
      <c r="BO1995" s="475"/>
    </row>
    <row r="1996" spans="1:67" x14ac:dyDescent="0.25">
      <c r="A1996" s="475"/>
      <c r="B1996" s="476">
        <v>0</v>
      </c>
      <c r="C1996" s="475">
        <v>0</v>
      </c>
      <c r="D1996" s="476">
        <v>0</v>
      </c>
      <c r="E1996" s="476">
        <v>0</v>
      </c>
      <c r="F1996" s="476">
        <v>0</v>
      </c>
      <c r="G1996" s="477">
        <v>0</v>
      </c>
      <c r="H1996" s="477">
        <v>0</v>
      </c>
      <c r="I1996" s="478"/>
      <c r="J1996" s="479">
        <v>0</v>
      </c>
      <c r="K1996" s="479">
        <v>0</v>
      </c>
      <c r="L1996" s="480"/>
      <c r="M1996" s="478"/>
      <c r="N1996" s="479">
        <v>0</v>
      </c>
      <c r="O1996" s="479">
        <v>0</v>
      </c>
      <c r="P1996" s="480"/>
      <c r="Q1996" s="481">
        <v>0</v>
      </c>
      <c r="R1996" s="481">
        <v>0</v>
      </c>
      <c r="S1996" s="482"/>
      <c r="T1996" s="481">
        <v>0</v>
      </c>
      <c r="U1996" s="481">
        <v>0</v>
      </c>
      <c r="V1996" s="482"/>
      <c r="W1996" s="481">
        <v>0</v>
      </c>
      <c r="X1996" s="481">
        <v>0</v>
      </c>
      <c r="Y1996" s="482"/>
      <c r="Z1996" s="481">
        <v>0</v>
      </c>
      <c r="AA1996" s="481">
        <v>0</v>
      </c>
      <c r="AB1996" s="482"/>
      <c r="AC1996" s="481">
        <v>0</v>
      </c>
      <c r="AD1996" s="481">
        <v>0</v>
      </c>
      <c r="AE1996" s="482"/>
      <c r="AF1996" s="481">
        <v>0</v>
      </c>
      <c r="AG1996" s="481">
        <v>0</v>
      </c>
      <c r="AH1996" s="482"/>
      <c r="AI1996" s="481">
        <v>0</v>
      </c>
      <c r="AJ1996" s="481">
        <v>0</v>
      </c>
      <c r="AK1996" s="482"/>
      <c r="AL1996" s="481">
        <v>0</v>
      </c>
      <c r="AM1996" s="481">
        <v>0</v>
      </c>
      <c r="AN1996" s="482"/>
      <c r="AO1996" s="481">
        <v>0</v>
      </c>
      <c r="AP1996" s="481">
        <v>0</v>
      </c>
      <c r="AQ1996" s="482"/>
      <c r="AR1996" s="481">
        <v>0</v>
      </c>
      <c r="AS1996" s="481">
        <v>0</v>
      </c>
      <c r="AT1996" s="482"/>
      <c r="AU1996" s="481">
        <v>0</v>
      </c>
      <c r="AV1996" s="481">
        <v>0</v>
      </c>
      <c r="AW1996" s="482"/>
      <c r="AX1996" s="481">
        <v>0</v>
      </c>
      <c r="AY1996" s="481">
        <v>0</v>
      </c>
      <c r="AZ1996" s="482"/>
      <c r="BA1996" s="480"/>
      <c r="BB1996" s="480"/>
      <c r="BC1996" s="480"/>
      <c r="BD1996" s="480"/>
      <c r="BE1996" s="480"/>
      <c r="BF1996" s="480"/>
      <c r="BG1996" s="480"/>
      <c r="BH1996" s="480"/>
      <c r="BI1996" s="480"/>
      <c r="BJ1996" s="480"/>
      <c r="BK1996" s="480"/>
      <c r="BL1996" s="480"/>
      <c r="BM1996" s="480"/>
      <c r="BN1996" s="475"/>
      <c r="BO1996" s="475"/>
    </row>
    <row r="1997" spans="1:67" x14ac:dyDescent="0.25">
      <c r="A1997" s="475"/>
      <c r="B1997" s="476">
        <v>0</v>
      </c>
      <c r="C1997" s="475">
        <v>0</v>
      </c>
      <c r="D1997" s="476">
        <v>0</v>
      </c>
      <c r="E1997" s="476">
        <v>0</v>
      </c>
      <c r="F1997" s="476">
        <v>0</v>
      </c>
      <c r="G1997" s="477">
        <v>0</v>
      </c>
      <c r="H1997" s="477">
        <v>0</v>
      </c>
      <c r="I1997" s="478"/>
      <c r="J1997" s="479">
        <v>0</v>
      </c>
      <c r="K1997" s="479">
        <v>0</v>
      </c>
      <c r="L1997" s="480"/>
      <c r="M1997" s="478"/>
      <c r="N1997" s="479">
        <v>0</v>
      </c>
      <c r="O1997" s="479">
        <v>0</v>
      </c>
      <c r="P1997" s="480"/>
      <c r="Q1997" s="481">
        <v>0</v>
      </c>
      <c r="R1997" s="481">
        <v>0</v>
      </c>
      <c r="S1997" s="482"/>
      <c r="T1997" s="481">
        <v>0</v>
      </c>
      <c r="U1997" s="481">
        <v>0</v>
      </c>
      <c r="V1997" s="482"/>
      <c r="W1997" s="481">
        <v>0</v>
      </c>
      <c r="X1997" s="481">
        <v>0</v>
      </c>
      <c r="Y1997" s="482"/>
      <c r="Z1997" s="481">
        <v>0</v>
      </c>
      <c r="AA1997" s="481">
        <v>0</v>
      </c>
      <c r="AB1997" s="482"/>
      <c r="AC1997" s="481">
        <v>0</v>
      </c>
      <c r="AD1997" s="481">
        <v>0</v>
      </c>
      <c r="AE1997" s="482"/>
      <c r="AF1997" s="481">
        <v>0</v>
      </c>
      <c r="AG1997" s="481">
        <v>0</v>
      </c>
      <c r="AH1997" s="482"/>
      <c r="AI1997" s="481">
        <v>0</v>
      </c>
      <c r="AJ1997" s="481">
        <v>0</v>
      </c>
      <c r="AK1997" s="482"/>
      <c r="AL1997" s="481">
        <v>0</v>
      </c>
      <c r="AM1997" s="481">
        <v>0</v>
      </c>
      <c r="AN1997" s="482"/>
      <c r="AO1997" s="481">
        <v>0</v>
      </c>
      <c r="AP1997" s="481">
        <v>0</v>
      </c>
      <c r="AQ1997" s="482"/>
      <c r="AR1997" s="481">
        <v>0</v>
      </c>
      <c r="AS1997" s="481">
        <v>0</v>
      </c>
      <c r="AT1997" s="482"/>
      <c r="AU1997" s="481">
        <v>0</v>
      </c>
      <c r="AV1997" s="481">
        <v>0</v>
      </c>
      <c r="AW1997" s="482"/>
      <c r="AX1997" s="481">
        <v>0</v>
      </c>
      <c r="AY1997" s="481">
        <v>0</v>
      </c>
      <c r="AZ1997" s="482"/>
      <c r="BA1997" s="480"/>
      <c r="BB1997" s="480"/>
      <c r="BC1997" s="480"/>
      <c r="BD1997" s="480"/>
      <c r="BE1997" s="480"/>
      <c r="BF1997" s="480"/>
      <c r="BG1997" s="480"/>
      <c r="BH1997" s="480"/>
      <c r="BI1997" s="480"/>
      <c r="BJ1997" s="480"/>
      <c r="BK1997" s="480"/>
      <c r="BL1997" s="480"/>
      <c r="BM1997" s="480"/>
      <c r="BN1997" s="475"/>
      <c r="BO1997" s="475"/>
    </row>
    <row r="1998" spans="1:67" x14ac:dyDescent="0.25">
      <c r="A1998" s="475"/>
      <c r="B1998" s="476">
        <v>0</v>
      </c>
      <c r="C1998" s="475">
        <v>0</v>
      </c>
      <c r="D1998" s="476">
        <v>0</v>
      </c>
      <c r="E1998" s="476">
        <v>0</v>
      </c>
      <c r="F1998" s="476">
        <v>0</v>
      </c>
      <c r="G1998" s="477">
        <v>0</v>
      </c>
      <c r="H1998" s="477">
        <v>0</v>
      </c>
      <c r="I1998" s="478"/>
      <c r="J1998" s="479">
        <v>0</v>
      </c>
      <c r="K1998" s="479">
        <v>0</v>
      </c>
      <c r="L1998" s="480"/>
      <c r="M1998" s="478"/>
      <c r="N1998" s="479">
        <v>0</v>
      </c>
      <c r="O1998" s="479">
        <v>0</v>
      </c>
      <c r="P1998" s="480"/>
      <c r="Q1998" s="481">
        <v>0</v>
      </c>
      <c r="R1998" s="481">
        <v>0</v>
      </c>
      <c r="S1998" s="482"/>
      <c r="T1998" s="481">
        <v>0</v>
      </c>
      <c r="U1998" s="481">
        <v>0</v>
      </c>
      <c r="V1998" s="482"/>
      <c r="W1998" s="481">
        <v>0</v>
      </c>
      <c r="X1998" s="481">
        <v>0</v>
      </c>
      <c r="Y1998" s="482"/>
      <c r="Z1998" s="481">
        <v>0</v>
      </c>
      <c r="AA1998" s="481">
        <v>0</v>
      </c>
      <c r="AB1998" s="482"/>
      <c r="AC1998" s="481">
        <v>0</v>
      </c>
      <c r="AD1998" s="481">
        <v>0</v>
      </c>
      <c r="AE1998" s="482"/>
      <c r="AF1998" s="481">
        <v>0</v>
      </c>
      <c r="AG1998" s="481">
        <v>0</v>
      </c>
      <c r="AH1998" s="482"/>
      <c r="AI1998" s="481">
        <v>0</v>
      </c>
      <c r="AJ1998" s="481">
        <v>0</v>
      </c>
      <c r="AK1998" s="482"/>
      <c r="AL1998" s="481">
        <v>0</v>
      </c>
      <c r="AM1998" s="481">
        <v>0</v>
      </c>
      <c r="AN1998" s="482"/>
      <c r="AO1998" s="481">
        <v>0</v>
      </c>
      <c r="AP1998" s="481">
        <v>0</v>
      </c>
      <c r="AQ1998" s="482"/>
      <c r="AR1998" s="481">
        <v>0</v>
      </c>
      <c r="AS1998" s="481">
        <v>0</v>
      </c>
      <c r="AT1998" s="482"/>
      <c r="AU1998" s="481">
        <v>0</v>
      </c>
      <c r="AV1998" s="481">
        <v>0</v>
      </c>
      <c r="AW1998" s="482"/>
      <c r="AX1998" s="481">
        <v>0</v>
      </c>
      <c r="AY1998" s="481">
        <v>0</v>
      </c>
      <c r="AZ1998" s="482"/>
      <c r="BA1998" s="480"/>
      <c r="BB1998" s="480"/>
      <c r="BC1998" s="480"/>
      <c r="BD1998" s="480"/>
      <c r="BE1998" s="480"/>
      <c r="BF1998" s="480"/>
      <c r="BG1998" s="480"/>
      <c r="BH1998" s="480"/>
      <c r="BI1998" s="480"/>
      <c r="BJ1998" s="480"/>
      <c r="BK1998" s="480"/>
      <c r="BL1998" s="480"/>
      <c r="BM1998" s="480"/>
      <c r="BN1998" s="475"/>
      <c r="BO1998" s="475"/>
    </row>
    <row r="1999" spans="1:67" x14ac:dyDescent="0.25">
      <c r="A1999" s="475"/>
      <c r="B1999" s="476">
        <v>0</v>
      </c>
      <c r="C1999" s="475">
        <v>0</v>
      </c>
      <c r="D1999" s="476">
        <v>0</v>
      </c>
      <c r="E1999" s="476">
        <v>0</v>
      </c>
      <c r="F1999" s="476">
        <v>0</v>
      </c>
      <c r="G1999" s="477">
        <v>0</v>
      </c>
      <c r="H1999" s="477">
        <v>0</v>
      </c>
      <c r="I1999" s="478"/>
      <c r="J1999" s="479">
        <v>0</v>
      </c>
      <c r="K1999" s="479">
        <v>0</v>
      </c>
      <c r="L1999" s="480"/>
      <c r="M1999" s="478"/>
      <c r="N1999" s="479">
        <v>0</v>
      </c>
      <c r="O1999" s="479">
        <v>0</v>
      </c>
      <c r="P1999" s="480"/>
      <c r="Q1999" s="481">
        <v>0</v>
      </c>
      <c r="R1999" s="481">
        <v>0</v>
      </c>
      <c r="S1999" s="482"/>
      <c r="T1999" s="481">
        <v>0</v>
      </c>
      <c r="U1999" s="481">
        <v>0</v>
      </c>
      <c r="V1999" s="482"/>
      <c r="W1999" s="481">
        <v>0</v>
      </c>
      <c r="X1999" s="481">
        <v>0</v>
      </c>
      <c r="Y1999" s="482"/>
      <c r="Z1999" s="481">
        <v>0</v>
      </c>
      <c r="AA1999" s="481">
        <v>0</v>
      </c>
      <c r="AB1999" s="482"/>
      <c r="AC1999" s="481">
        <v>0</v>
      </c>
      <c r="AD1999" s="481">
        <v>0</v>
      </c>
      <c r="AE1999" s="482"/>
      <c r="AF1999" s="481">
        <v>0</v>
      </c>
      <c r="AG1999" s="481">
        <v>0</v>
      </c>
      <c r="AH1999" s="482"/>
      <c r="AI1999" s="481">
        <v>0</v>
      </c>
      <c r="AJ1999" s="481">
        <v>0</v>
      </c>
      <c r="AK1999" s="482"/>
      <c r="AL1999" s="481">
        <v>0</v>
      </c>
      <c r="AM1999" s="481">
        <v>0</v>
      </c>
      <c r="AN1999" s="482"/>
      <c r="AO1999" s="481">
        <v>0</v>
      </c>
      <c r="AP1999" s="481">
        <v>0</v>
      </c>
      <c r="AQ1999" s="482"/>
      <c r="AR1999" s="481">
        <v>0</v>
      </c>
      <c r="AS1999" s="481">
        <v>0</v>
      </c>
      <c r="AT1999" s="482"/>
      <c r="AU1999" s="481">
        <v>0</v>
      </c>
      <c r="AV1999" s="481">
        <v>0</v>
      </c>
      <c r="AW1999" s="482"/>
      <c r="AX1999" s="481">
        <v>0</v>
      </c>
      <c r="AY1999" s="481">
        <v>0</v>
      </c>
      <c r="AZ1999" s="482"/>
      <c r="BA1999" s="480"/>
      <c r="BB1999" s="480"/>
      <c r="BC1999" s="480"/>
      <c r="BD1999" s="480"/>
      <c r="BE1999" s="480"/>
      <c r="BF1999" s="480"/>
      <c r="BG1999" s="480"/>
      <c r="BH1999" s="480"/>
      <c r="BI1999" s="480"/>
      <c r="BJ1999" s="480"/>
      <c r="BK1999" s="480"/>
      <c r="BL1999" s="480"/>
      <c r="BM1999" s="480"/>
      <c r="BN1999" s="475"/>
      <c r="BO1999" s="475"/>
    </row>
    <row r="2000" spans="1:67" x14ac:dyDescent="0.25">
      <c r="A2000" s="475"/>
      <c r="B2000" s="476">
        <v>0</v>
      </c>
      <c r="C2000" s="475">
        <v>0</v>
      </c>
      <c r="D2000" s="476">
        <v>0</v>
      </c>
      <c r="E2000" s="476">
        <v>0</v>
      </c>
      <c r="F2000" s="476">
        <v>0</v>
      </c>
      <c r="G2000" s="477">
        <v>0</v>
      </c>
      <c r="H2000" s="477">
        <v>0</v>
      </c>
      <c r="I2000" s="478"/>
      <c r="J2000" s="479">
        <v>0</v>
      </c>
      <c r="K2000" s="479">
        <v>0</v>
      </c>
      <c r="L2000" s="480"/>
      <c r="M2000" s="478"/>
      <c r="N2000" s="479">
        <v>0</v>
      </c>
      <c r="O2000" s="479">
        <v>0</v>
      </c>
      <c r="P2000" s="480"/>
      <c r="Q2000" s="481">
        <v>0</v>
      </c>
      <c r="R2000" s="481">
        <v>0</v>
      </c>
      <c r="S2000" s="482"/>
      <c r="T2000" s="481">
        <v>0</v>
      </c>
      <c r="U2000" s="481">
        <v>0</v>
      </c>
      <c r="V2000" s="482"/>
      <c r="W2000" s="481">
        <v>0</v>
      </c>
      <c r="X2000" s="481">
        <v>0</v>
      </c>
      <c r="Y2000" s="482"/>
      <c r="Z2000" s="481">
        <v>0</v>
      </c>
      <c r="AA2000" s="481">
        <v>0</v>
      </c>
      <c r="AB2000" s="482"/>
      <c r="AC2000" s="481">
        <v>0</v>
      </c>
      <c r="AD2000" s="481">
        <v>0</v>
      </c>
      <c r="AE2000" s="482"/>
      <c r="AF2000" s="481">
        <v>0</v>
      </c>
      <c r="AG2000" s="481">
        <v>0</v>
      </c>
      <c r="AH2000" s="482"/>
      <c r="AI2000" s="481">
        <v>0</v>
      </c>
      <c r="AJ2000" s="481">
        <v>0</v>
      </c>
      <c r="AK2000" s="482"/>
      <c r="AL2000" s="481">
        <v>0</v>
      </c>
      <c r="AM2000" s="481">
        <v>0</v>
      </c>
      <c r="AN2000" s="482"/>
      <c r="AO2000" s="481">
        <v>0</v>
      </c>
      <c r="AP2000" s="481">
        <v>0</v>
      </c>
      <c r="AQ2000" s="482"/>
      <c r="AR2000" s="481">
        <v>0</v>
      </c>
      <c r="AS2000" s="481">
        <v>0</v>
      </c>
      <c r="AT2000" s="482"/>
      <c r="AU2000" s="481">
        <v>0</v>
      </c>
      <c r="AV2000" s="481">
        <v>0</v>
      </c>
      <c r="AW2000" s="482"/>
      <c r="AX2000" s="481">
        <v>0</v>
      </c>
      <c r="AY2000" s="481">
        <v>0</v>
      </c>
      <c r="AZ2000" s="482"/>
      <c r="BA2000" s="480"/>
      <c r="BB2000" s="480"/>
      <c r="BC2000" s="480"/>
      <c r="BD2000" s="480"/>
      <c r="BE2000" s="480"/>
      <c r="BF2000" s="480"/>
      <c r="BG2000" s="480"/>
      <c r="BH2000" s="480"/>
      <c r="BI2000" s="480"/>
      <c r="BJ2000" s="480"/>
      <c r="BK2000" s="480"/>
      <c r="BL2000" s="480"/>
      <c r="BM2000" s="480"/>
      <c r="BN2000" s="475"/>
      <c r="BO2000" s="475"/>
    </row>
    <row r="2001" spans="1:67" x14ac:dyDescent="0.25">
      <c r="A2001" s="475"/>
      <c r="B2001" s="476">
        <v>0</v>
      </c>
      <c r="C2001" s="475">
        <v>0</v>
      </c>
      <c r="D2001" s="476">
        <v>0</v>
      </c>
      <c r="E2001" s="476">
        <v>0</v>
      </c>
      <c r="F2001" s="476">
        <v>0</v>
      </c>
      <c r="G2001" s="477">
        <v>0</v>
      </c>
      <c r="H2001" s="477">
        <v>0</v>
      </c>
      <c r="I2001" s="478"/>
      <c r="J2001" s="479">
        <v>0</v>
      </c>
      <c r="K2001" s="479">
        <v>0</v>
      </c>
      <c r="L2001" s="480"/>
      <c r="M2001" s="478"/>
      <c r="N2001" s="479">
        <v>0</v>
      </c>
      <c r="O2001" s="479">
        <v>0</v>
      </c>
      <c r="P2001" s="480"/>
      <c r="Q2001" s="481">
        <v>0</v>
      </c>
      <c r="R2001" s="481">
        <v>0</v>
      </c>
      <c r="S2001" s="482"/>
      <c r="T2001" s="481">
        <v>0</v>
      </c>
      <c r="U2001" s="481">
        <v>0</v>
      </c>
      <c r="V2001" s="482"/>
      <c r="W2001" s="481">
        <v>0</v>
      </c>
      <c r="X2001" s="481">
        <v>0</v>
      </c>
      <c r="Y2001" s="482"/>
      <c r="Z2001" s="481">
        <v>0</v>
      </c>
      <c r="AA2001" s="481">
        <v>0</v>
      </c>
      <c r="AB2001" s="482"/>
      <c r="AC2001" s="481">
        <v>0</v>
      </c>
      <c r="AD2001" s="481">
        <v>0</v>
      </c>
      <c r="AE2001" s="482"/>
      <c r="AF2001" s="481">
        <v>0</v>
      </c>
      <c r="AG2001" s="481">
        <v>0</v>
      </c>
      <c r="AH2001" s="482"/>
      <c r="AI2001" s="481">
        <v>0</v>
      </c>
      <c r="AJ2001" s="481">
        <v>0</v>
      </c>
      <c r="AK2001" s="482"/>
      <c r="AL2001" s="481">
        <v>0</v>
      </c>
      <c r="AM2001" s="481">
        <v>0</v>
      </c>
      <c r="AN2001" s="482"/>
      <c r="AO2001" s="481">
        <v>0</v>
      </c>
      <c r="AP2001" s="481">
        <v>0</v>
      </c>
      <c r="AQ2001" s="482"/>
      <c r="AR2001" s="481">
        <v>0</v>
      </c>
      <c r="AS2001" s="481">
        <v>0</v>
      </c>
      <c r="AT2001" s="482"/>
      <c r="AU2001" s="481">
        <v>0</v>
      </c>
      <c r="AV2001" s="481">
        <v>0</v>
      </c>
      <c r="AW2001" s="482"/>
      <c r="AX2001" s="481">
        <v>0</v>
      </c>
      <c r="AY2001" s="481">
        <v>0</v>
      </c>
      <c r="AZ2001" s="482"/>
      <c r="BA2001" s="480"/>
      <c r="BB2001" s="480"/>
      <c r="BC2001" s="480"/>
      <c r="BD2001" s="480"/>
      <c r="BE2001" s="480"/>
      <c r="BF2001" s="480"/>
      <c r="BG2001" s="480"/>
      <c r="BH2001" s="480"/>
      <c r="BI2001" s="480"/>
      <c r="BJ2001" s="480"/>
      <c r="BK2001" s="480"/>
      <c r="BL2001" s="480"/>
      <c r="BM2001" s="480"/>
      <c r="BN2001" s="475"/>
      <c r="BO2001" s="475"/>
    </row>
    <row r="2002" spans="1:67" x14ac:dyDescent="0.25">
      <c r="A2002" s="475"/>
      <c r="B2002" s="476">
        <v>0</v>
      </c>
      <c r="C2002" s="475">
        <v>0</v>
      </c>
      <c r="D2002" s="476">
        <v>0</v>
      </c>
      <c r="E2002" s="476">
        <v>0</v>
      </c>
      <c r="F2002" s="476">
        <v>0</v>
      </c>
      <c r="G2002" s="477">
        <v>0</v>
      </c>
      <c r="H2002" s="477">
        <v>0</v>
      </c>
      <c r="I2002" s="478"/>
      <c r="J2002" s="479">
        <v>0</v>
      </c>
      <c r="K2002" s="479">
        <v>0</v>
      </c>
      <c r="L2002" s="480"/>
      <c r="M2002" s="478"/>
      <c r="N2002" s="479">
        <v>0</v>
      </c>
      <c r="O2002" s="479">
        <v>0</v>
      </c>
      <c r="P2002" s="480"/>
      <c r="Q2002" s="481">
        <v>0</v>
      </c>
      <c r="R2002" s="481">
        <v>0</v>
      </c>
      <c r="S2002" s="482"/>
      <c r="T2002" s="481">
        <v>0</v>
      </c>
      <c r="U2002" s="481">
        <v>0</v>
      </c>
      <c r="V2002" s="482"/>
      <c r="W2002" s="481">
        <v>0</v>
      </c>
      <c r="X2002" s="481">
        <v>0</v>
      </c>
      <c r="Y2002" s="482"/>
      <c r="Z2002" s="481">
        <v>0</v>
      </c>
      <c r="AA2002" s="481">
        <v>0</v>
      </c>
      <c r="AB2002" s="482"/>
      <c r="AC2002" s="481">
        <v>0</v>
      </c>
      <c r="AD2002" s="481">
        <v>0</v>
      </c>
      <c r="AE2002" s="482"/>
      <c r="AF2002" s="481">
        <v>0</v>
      </c>
      <c r="AG2002" s="481">
        <v>0</v>
      </c>
      <c r="AH2002" s="482"/>
      <c r="AI2002" s="481">
        <v>0</v>
      </c>
      <c r="AJ2002" s="481">
        <v>0</v>
      </c>
      <c r="AK2002" s="482"/>
      <c r="AL2002" s="481">
        <v>0</v>
      </c>
      <c r="AM2002" s="481">
        <v>0</v>
      </c>
      <c r="AN2002" s="482"/>
      <c r="AO2002" s="481">
        <v>0</v>
      </c>
      <c r="AP2002" s="481">
        <v>0</v>
      </c>
      <c r="AQ2002" s="482"/>
      <c r="AR2002" s="481">
        <v>0</v>
      </c>
      <c r="AS2002" s="481">
        <v>0</v>
      </c>
      <c r="AT2002" s="482"/>
      <c r="AU2002" s="481">
        <v>0</v>
      </c>
      <c r="AV2002" s="481">
        <v>0</v>
      </c>
      <c r="AW2002" s="482"/>
      <c r="AX2002" s="481">
        <v>0</v>
      </c>
      <c r="AY2002" s="481">
        <v>0</v>
      </c>
      <c r="AZ2002" s="482"/>
      <c r="BA2002" s="480"/>
      <c r="BB2002" s="480"/>
      <c r="BC2002" s="480"/>
      <c r="BD2002" s="480"/>
      <c r="BE2002" s="480"/>
      <c r="BF2002" s="480"/>
      <c r="BG2002" s="480"/>
      <c r="BH2002" s="480"/>
      <c r="BI2002" s="480"/>
      <c r="BJ2002" s="480"/>
      <c r="BK2002" s="480"/>
      <c r="BL2002" s="480"/>
      <c r="BM2002" s="480"/>
      <c r="BN2002" s="475"/>
      <c r="BO2002" s="475"/>
    </row>
    <row r="2003" spans="1:67" x14ac:dyDescent="0.25">
      <c r="A2003" s="475"/>
      <c r="B2003" s="476"/>
      <c r="C2003" s="475"/>
      <c r="D2003" s="476"/>
      <c r="E2003" s="476"/>
      <c r="F2003" s="476"/>
      <c r="G2003" s="477"/>
      <c r="H2003" s="477"/>
      <c r="I2003" s="478"/>
      <c r="J2003" s="479"/>
      <c r="K2003" s="479"/>
      <c r="L2003" s="480"/>
      <c r="M2003" s="478"/>
      <c r="N2003" s="479"/>
      <c r="O2003" s="479"/>
      <c r="P2003" s="480"/>
      <c r="Q2003" s="481"/>
      <c r="R2003" s="481"/>
      <c r="S2003" s="482"/>
      <c r="T2003" s="481"/>
      <c r="U2003" s="481"/>
      <c r="V2003" s="482"/>
      <c r="W2003" s="481"/>
      <c r="X2003" s="481"/>
      <c r="Y2003" s="482"/>
      <c r="Z2003" s="481"/>
      <c r="AA2003" s="481"/>
      <c r="AB2003" s="482"/>
      <c r="AC2003" s="481"/>
      <c r="AD2003" s="481"/>
      <c r="AE2003" s="482"/>
      <c r="AF2003" s="481"/>
      <c r="AG2003" s="481"/>
      <c r="AH2003" s="482"/>
      <c r="AI2003" s="481"/>
      <c r="AJ2003" s="481"/>
      <c r="AK2003" s="482"/>
      <c r="AL2003" s="481"/>
      <c r="AM2003" s="481"/>
      <c r="AN2003" s="482"/>
      <c r="AO2003" s="481"/>
      <c r="AP2003" s="481"/>
      <c r="AQ2003" s="482"/>
      <c r="AR2003" s="481"/>
      <c r="AS2003" s="481"/>
      <c r="AT2003" s="482"/>
      <c r="AU2003" s="481"/>
      <c r="AV2003" s="481"/>
      <c r="AW2003" s="482"/>
      <c r="AX2003" s="481"/>
      <c r="AY2003" s="481"/>
      <c r="AZ2003" s="482"/>
      <c r="BA2003" s="480"/>
      <c r="BB2003" s="480"/>
      <c r="BC2003" s="480"/>
      <c r="BD2003" s="480"/>
      <c r="BE2003" s="480"/>
      <c r="BF2003" s="480"/>
      <c r="BG2003" s="480"/>
      <c r="BH2003" s="480"/>
      <c r="BI2003" s="480"/>
      <c r="BJ2003" s="480"/>
      <c r="BK2003" s="480"/>
      <c r="BL2003" s="480"/>
      <c r="BM2003" s="480"/>
      <c r="BN2003" s="475"/>
      <c r="BO2003" s="475"/>
    </row>
    <row r="2004" spans="1:67" x14ac:dyDescent="0.25">
      <c r="A2004" s="475"/>
      <c r="B2004" s="476"/>
      <c r="C2004" s="475"/>
      <c r="D2004" s="476"/>
      <c r="E2004" s="476"/>
      <c r="F2004" s="476"/>
      <c r="G2004" s="477"/>
      <c r="H2004" s="477"/>
      <c r="I2004" s="478"/>
      <c r="J2004" s="479"/>
      <c r="K2004" s="479"/>
      <c r="L2004" s="480"/>
      <c r="M2004" s="478"/>
      <c r="N2004" s="479"/>
      <c r="O2004" s="479"/>
      <c r="P2004" s="480"/>
      <c r="Q2004" s="481"/>
      <c r="R2004" s="481"/>
      <c r="S2004" s="482"/>
      <c r="T2004" s="481"/>
      <c r="U2004" s="481"/>
      <c r="V2004" s="482"/>
      <c r="W2004" s="481"/>
      <c r="X2004" s="481"/>
      <c r="Y2004" s="482"/>
      <c r="Z2004" s="481"/>
      <c r="AA2004" s="481"/>
      <c r="AB2004" s="482"/>
      <c r="AC2004" s="481"/>
      <c r="AD2004" s="481"/>
      <c r="AE2004" s="482"/>
      <c r="AF2004" s="481"/>
      <c r="AG2004" s="481"/>
      <c r="AH2004" s="482"/>
      <c r="AI2004" s="481"/>
      <c r="AJ2004" s="481"/>
      <c r="AK2004" s="482"/>
      <c r="AL2004" s="481"/>
      <c r="AM2004" s="481"/>
      <c r="AN2004" s="482"/>
      <c r="AO2004" s="481"/>
      <c r="AP2004" s="481"/>
      <c r="AQ2004" s="482"/>
      <c r="AR2004" s="481"/>
      <c r="AS2004" s="481"/>
      <c r="AT2004" s="482"/>
      <c r="AU2004" s="481"/>
      <c r="AV2004" s="481"/>
      <c r="AW2004" s="482"/>
      <c r="AX2004" s="481"/>
      <c r="AY2004" s="481"/>
      <c r="AZ2004" s="482"/>
      <c r="BA2004" s="480"/>
      <c r="BB2004" s="480"/>
      <c r="BC2004" s="480"/>
      <c r="BD2004" s="480"/>
      <c r="BE2004" s="480"/>
      <c r="BF2004" s="480"/>
      <c r="BG2004" s="480"/>
      <c r="BH2004" s="480"/>
      <c r="BI2004" s="480"/>
      <c r="BJ2004" s="480"/>
      <c r="BK2004" s="480"/>
      <c r="BL2004" s="480"/>
      <c r="BM2004" s="480"/>
      <c r="BN2004" s="475"/>
      <c r="BO2004" s="475"/>
    </row>
    <row r="2005" spans="1:67" x14ac:dyDescent="0.25">
      <c r="A2005" s="475"/>
      <c r="B2005" s="476"/>
      <c r="C2005" s="475"/>
      <c r="D2005" s="476"/>
      <c r="E2005" s="476"/>
      <c r="F2005" s="476"/>
      <c r="G2005" s="477"/>
      <c r="H2005" s="477"/>
      <c r="I2005" s="478"/>
      <c r="J2005" s="479"/>
      <c r="K2005" s="479"/>
      <c r="L2005" s="480"/>
      <c r="M2005" s="478"/>
      <c r="N2005" s="479"/>
      <c r="O2005" s="479"/>
      <c r="P2005" s="480"/>
      <c r="Q2005" s="481"/>
      <c r="R2005" s="481"/>
      <c r="S2005" s="482"/>
      <c r="T2005" s="481"/>
      <c r="U2005" s="481"/>
      <c r="V2005" s="482"/>
      <c r="W2005" s="481"/>
      <c r="X2005" s="481"/>
      <c r="Y2005" s="482"/>
      <c r="Z2005" s="481"/>
      <c r="AA2005" s="481"/>
      <c r="AB2005" s="482"/>
      <c r="AC2005" s="481"/>
      <c r="AD2005" s="481"/>
      <c r="AE2005" s="482"/>
      <c r="AF2005" s="481"/>
      <c r="AG2005" s="481"/>
      <c r="AH2005" s="482"/>
      <c r="AI2005" s="481"/>
      <c r="AJ2005" s="481"/>
      <c r="AK2005" s="482"/>
      <c r="AL2005" s="481"/>
      <c r="AM2005" s="481"/>
      <c r="AN2005" s="482"/>
      <c r="AO2005" s="481"/>
      <c r="AP2005" s="481"/>
      <c r="AQ2005" s="482"/>
      <c r="AR2005" s="481"/>
      <c r="AS2005" s="481"/>
      <c r="AT2005" s="482"/>
      <c r="AU2005" s="481"/>
      <c r="AV2005" s="481"/>
      <c r="AW2005" s="482"/>
      <c r="AX2005" s="481"/>
      <c r="AY2005" s="481"/>
      <c r="AZ2005" s="482"/>
      <c r="BA2005" s="480"/>
      <c r="BB2005" s="480"/>
      <c r="BC2005" s="480"/>
      <c r="BD2005" s="480"/>
      <c r="BE2005" s="480"/>
      <c r="BF2005" s="480"/>
      <c r="BG2005" s="480"/>
      <c r="BH2005" s="480"/>
      <c r="BI2005" s="480"/>
      <c r="BJ2005" s="480"/>
      <c r="BK2005" s="480"/>
      <c r="BL2005" s="480"/>
      <c r="BM2005" s="480"/>
      <c r="BN2005" s="475"/>
      <c r="BO2005" s="475"/>
    </row>
    <row r="2006" spans="1:67" x14ac:dyDescent="0.25">
      <c r="A2006" s="475"/>
      <c r="B2006" s="476"/>
      <c r="C2006" s="475"/>
      <c r="D2006" s="476"/>
      <c r="E2006" s="476"/>
      <c r="F2006" s="476"/>
      <c r="G2006" s="477"/>
      <c r="H2006" s="477"/>
      <c r="I2006" s="478"/>
      <c r="J2006" s="479"/>
      <c r="K2006" s="479"/>
      <c r="L2006" s="480"/>
      <c r="M2006" s="478"/>
      <c r="N2006" s="479"/>
      <c r="O2006" s="479"/>
      <c r="P2006" s="480"/>
      <c r="Q2006" s="481"/>
      <c r="R2006" s="481"/>
      <c r="S2006" s="482"/>
      <c r="T2006" s="481"/>
      <c r="U2006" s="481"/>
      <c r="V2006" s="482"/>
      <c r="W2006" s="481"/>
      <c r="X2006" s="481"/>
      <c r="Y2006" s="482"/>
      <c r="Z2006" s="481"/>
      <c r="AA2006" s="481"/>
      <c r="AB2006" s="482"/>
      <c r="AC2006" s="481"/>
      <c r="AD2006" s="481"/>
      <c r="AE2006" s="482"/>
      <c r="AF2006" s="481"/>
      <c r="AG2006" s="481"/>
      <c r="AH2006" s="482"/>
      <c r="AI2006" s="481"/>
      <c r="AJ2006" s="481"/>
      <c r="AK2006" s="482"/>
      <c r="AL2006" s="481"/>
      <c r="AM2006" s="481"/>
      <c r="AN2006" s="482"/>
      <c r="AO2006" s="481"/>
      <c r="AP2006" s="481"/>
      <c r="AQ2006" s="482"/>
      <c r="AR2006" s="481"/>
      <c r="AS2006" s="481"/>
      <c r="AT2006" s="482"/>
      <c r="AU2006" s="481"/>
      <c r="AV2006" s="481"/>
      <c r="AW2006" s="482"/>
      <c r="AX2006" s="481"/>
      <c r="AY2006" s="481"/>
      <c r="AZ2006" s="482"/>
      <c r="BA2006" s="480"/>
      <c r="BB2006" s="480"/>
      <c r="BC2006" s="480"/>
      <c r="BD2006" s="480"/>
      <c r="BE2006" s="480"/>
      <c r="BF2006" s="480"/>
      <c r="BG2006" s="480"/>
      <c r="BH2006" s="480"/>
      <c r="BI2006" s="480"/>
      <c r="BJ2006" s="480"/>
      <c r="BK2006" s="480"/>
      <c r="BL2006" s="480"/>
      <c r="BM2006" s="480"/>
      <c r="BN2006" s="475"/>
      <c r="BO2006" s="475"/>
    </row>
    <row r="2007" spans="1:67" x14ac:dyDescent="0.25">
      <c r="A2007" s="475"/>
      <c r="B2007" s="476"/>
      <c r="C2007" s="475"/>
      <c r="D2007" s="476"/>
      <c r="E2007" s="476"/>
      <c r="F2007" s="476"/>
      <c r="G2007" s="477"/>
      <c r="H2007" s="477"/>
      <c r="I2007" s="478"/>
      <c r="J2007" s="479"/>
      <c r="K2007" s="479"/>
      <c r="L2007" s="480"/>
      <c r="M2007" s="478"/>
      <c r="N2007" s="479"/>
      <c r="O2007" s="479"/>
      <c r="P2007" s="480"/>
      <c r="Q2007" s="481"/>
      <c r="R2007" s="481"/>
      <c r="S2007" s="482"/>
      <c r="T2007" s="481"/>
      <c r="U2007" s="481"/>
      <c r="V2007" s="482"/>
      <c r="W2007" s="481"/>
      <c r="X2007" s="481"/>
      <c r="Y2007" s="482"/>
      <c r="Z2007" s="481"/>
      <c r="AA2007" s="481"/>
      <c r="AB2007" s="482"/>
      <c r="AC2007" s="481"/>
      <c r="AD2007" s="481"/>
      <c r="AE2007" s="482"/>
      <c r="AF2007" s="481"/>
      <c r="AG2007" s="481"/>
      <c r="AH2007" s="482"/>
      <c r="AI2007" s="481"/>
      <c r="AJ2007" s="481"/>
      <c r="AK2007" s="482"/>
      <c r="AL2007" s="481"/>
      <c r="AM2007" s="481"/>
      <c r="AN2007" s="482"/>
      <c r="AO2007" s="481"/>
      <c r="AP2007" s="481"/>
      <c r="AQ2007" s="482"/>
      <c r="AR2007" s="481"/>
      <c r="AS2007" s="481"/>
      <c r="AT2007" s="482"/>
      <c r="AU2007" s="481"/>
      <c r="AV2007" s="481"/>
      <c r="AW2007" s="482"/>
      <c r="AX2007" s="481"/>
      <c r="AY2007" s="481"/>
      <c r="AZ2007" s="482"/>
      <c r="BA2007" s="480"/>
      <c r="BB2007" s="480"/>
      <c r="BC2007" s="480"/>
      <c r="BD2007" s="480"/>
      <c r="BE2007" s="480"/>
      <c r="BF2007" s="480"/>
      <c r="BG2007" s="480"/>
      <c r="BH2007" s="480"/>
      <c r="BI2007" s="480"/>
      <c r="BJ2007" s="480"/>
      <c r="BK2007" s="480"/>
      <c r="BL2007" s="480"/>
      <c r="BM2007" s="480"/>
      <c r="BN2007" s="475"/>
      <c r="BO2007" s="475"/>
    </row>
    <row r="2008" spans="1:67" x14ac:dyDescent="0.25">
      <c r="A2008" s="475"/>
      <c r="B2008" s="476"/>
      <c r="C2008" s="475"/>
      <c r="D2008" s="476"/>
      <c r="E2008" s="476"/>
      <c r="F2008" s="476"/>
      <c r="G2008" s="477"/>
      <c r="H2008" s="477"/>
      <c r="I2008" s="478"/>
      <c r="J2008" s="479"/>
      <c r="K2008" s="479"/>
      <c r="L2008" s="480"/>
      <c r="M2008" s="478"/>
      <c r="N2008" s="479"/>
      <c r="O2008" s="479"/>
      <c r="P2008" s="480"/>
      <c r="Q2008" s="481"/>
      <c r="R2008" s="481"/>
      <c r="S2008" s="482"/>
      <c r="T2008" s="481"/>
      <c r="U2008" s="481"/>
      <c r="V2008" s="482"/>
      <c r="W2008" s="481"/>
      <c r="X2008" s="481"/>
      <c r="Y2008" s="482"/>
      <c r="Z2008" s="481"/>
      <c r="AA2008" s="481"/>
      <c r="AB2008" s="482"/>
      <c r="AC2008" s="481"/>
      <c r="AD2008" s="481"/>
      <c r="AE2008" s="482"/>
      <c r="AF2008" s="481"/>
      <c r="AG2008" s="481"/>
      <c r="AH2008" s="482"/>
      <c r="AI2008" s="481"/>
      <c r="AJ2008" s="481"/>
      <c r="AK2008" s="482"/>
      <c r="AL2008" s="481"/>
      <c r="AM2008" s="481"/>
      <c r="AN2008" s="482"/>
      <c r="AO2008" s="481"/>
      <c r="AP2008" s="481"/>
      <c r="AQ2008" s="482"/>
      <c r="AR2008" s="481"/>
      <c r="AS2008" s="481"/>
      <c r="AT2008" s="482"/>
      <c r="AU2008" s="481"/>
      <c r="AV2008" s="481"/>
      <c r="AW2008" s="482"/>
      <c r="AX2008" s="481"/>
      <c r="AY2008" s="481"/>
      <c r="AZ2008" s="482"/>
      <c r="BA2008" s="480"/>
      <c r="BB2008" s="480"/>
      <c r="BC2008" s="480"/>
      <c r="BD2008" s="480"/>
      <c r="BE2008" s="480"/>
      <c r="BF2008" s="480"/>
      <c r="BG2008" s="480"/>
      <c r="BH2008" s="480"/>
      <c r="BI2008" s="480"/>
      <c r="BJ2008" s="480"/>
      <c r="BK2008" s="480"/>
      <c r="BL2008" s="480"/>
      <c r="BM2008" s="480"/>
      <c r="BN2008" s="475"/>
      <c r="BO2008" s="475"/>
    </row>
    <row r="2009" spans="1:67" x14ac:dyDescent="0.25">
      <c r="A2009" s="475"/>
      <c r="B2009" s="476"/>
      <c r="C2009" s="475"/>
      <c r="D2009" s="476"/>
      <c r="E2009" s="476"/>
      <c r="F2009" s="476"/>
      <c r="G2009" s="477"/>
      <c r="H2009" s="477"/>
      <c r="I2009" s="478"/>
      <c r="J2009" s="479"/>
      <c r="K2009" s="479"/>
      <c r="L2009" s="480"/>
      <c r="M2009" s="478"/>
      <c r="N2009" s="479"/>
      <c r="O2009" s="479"/>
      <c r="P2009" s="480"/>
      <c r="Q2009" s="481"/>
      <c r="R2009" s="481"/>
      <c r="S2009" s="482"/>
      <c r="T2009" s="481"/>
      <c r="U2009" s="481"/>
      <c r="V2009" s="482"/>
      <c r="W2009" s="481"/>
      <c r="X2009" s="481"/>
      <c r="Y2009" s="482"/>
      <c r="Z2009" s="481"/>
      <c r="AA2009" s="481"/>
      <c r="AB2009" s="482"/>
      <c r="AC2009" s="481"/>
      <c r="AD2009" s="481"/>
      <c r="AE2009" s="482"/>
      <c r="AF2009" s="481"/>
      <c r="AG2009" s="481"/>
      <c r="AH2009" s="482"/>
      <c r="AI2009" s="481"/>
      <c r="AJ2009" s="481"/>
      <c r="AK2009" s="482"/>
      <c r="AL2009" s="481"/>
      <c r="AM2009" s="481"/>
      <c r="AN2009" s="482"/>
      <c r="AO2009" s="481"/>
      <c r="AP2009" s="481"/>
      <c r="AQ2009" s="482"/>
      <c r="AR2009" s="481"/>
      <c r="AS2009" s="481"/>
      <c r="AT2009" s="482"/>
      <c r="AU2009" s="481"/>
      <c r="AV2009" s="481"/>
      <c r="AW2009" s="482"/>
      <c r="AX2009" s="481"/>
      <c r="AY2009" s="481"/>
      <c r="AZ2009" s="482"/>
      <c r="BA2009" s="480"/>
      <c r="BB2009" s="480"/>
      <c r="BC2009" s="480"/>
      <c r="BD2009" s="480"/>
      <c r="BE2009" s="480"/>
      <c r="BF2009" s="480"/>
      <c r="BG2009" s="480"/>
      <c r="BH2009" s="480"/>
      <c r="BI2009" s="480"/>
      <c r="BJ2009" s="480"/>
      <c r="BK2009" s="480"/>
      <c r="BL2009" s="480"/>
      <c r="BM2009" s="480"/>
      <c r="BN2009" s="475"/>
      <c r="BO2009" s="475"/>
    </row>
    <row r="2010" spans="1:67" x14ac:dyDescent="0.25">
      <c r="A2010" s="475"/>
      <c r="B2010" s="476"/>
      <c r="C2010" s="475"/>
      <c r="D2010" s="476"/>
      <c r="E2010" s="476"/>
      <c r="F2010" s="476"/>
      <c r="G2010" s="477"/>
      <c r="H2010" s="477"/>
      <c r="I2010" s="478"/>
      <c r="J2010" s="479"/>
      <c r="K2010" s="479"/>
      <c r="L2010" s="480"/>
      <c r="M2010" s="478"/>
      <c r="N2010" s="479"/>
      <c r="O2010" s="479"/>
      <c r="P2010" s="480"/>
      <c r="Q2010" s="481"/>
      <c r="R2010" s="481"/>
      <c r="S2010" s="482"/>
      <c r="T2010" s="481"/>
      <c r="U2010" s="481"/>
      <c r="V2010" s="482"/>
      <c r="W2010" s="481"/>
      <c r="X2010" s="481"/>
      <c r="Y2010" s="482"/>
      <c r="Z2010" s="481"/>
      <c r="AA2010" s="481"/>
      <c r="AB2010" s="482"/>
      <c r="AC2010" s="481"/>
      <c r="AD2010" s="481"/>
      <c r="AE2010" s="482"/>
      <c r="AF2010" s="481"/>
      <c r="AG2010" s="481"/>
      <c r="AH2010" s="482"/>
      <c r="AI2010" s="481"/>
      <c r="AJ2010" s="481"/>
      <c r="AK2010" s="482"/>
      <c r="AL2010" s="481"/>
      <c r="AM2010" s="481"/>
      <c r="AN2010" s="482"/>
      <c r="AO2010" s="481"/>
      <c r="AP2010" s="481"/>
      <c r="AQ2010" s="482"/>
      <c r="AR2010" s="481"/>
      <c r="AS2010" s="481"/>
      <c r="AT2010" s="482"/>
      <c r="AU2010" s="481"/>
      <c r="AV2010" s="481"/>
      <c r="AW2010" s="482"/>
      <c r="AX2010" s="481"/>
      <c r="AY2010" s="481"/>
      <c r="AZ2010" s="482"/>
      <c r="BA2010" s="480"/>
      <c r="BB2010" s="480"/>
      <c r="BC2010" s="480"/>
      <c r="BD2010" s="480"/>
      <c r="BE2010" s="480"/>
      <c r="BF2010" s="480"/>
      <c r="BG2010" s="480"/>
      <c r="BH2010" s="480"/>
      <c r="BI2010" s="480"/>
      <c r="BJ2010" s="480"/>
      <c r="BK2010" s="480"/>
      <c r="BL2010" s="480"/>
      <c r="BM2010" s="480"/>
      <c r="BN2010" s="475"/>
      <c r="BO2010" s="475"/>
    </row>
  </sheetData>
  <sheetProtection selectLockedCells="1"/>
  <mergeCells count="38">
    <mergeCell ref="AU3:AV3"/>
    <mergeCell ref="AX3:AY3"/>
    <mergeCell ref="AF3:AG3"/>
    <mergeCell ref="AI3:AJ3"/>
    <mergeCell ref="AL3:AM3"/>
    <mergeCell ref="AO3:AP3"/>
    <mergeCell ref="AR3:AS3"/>
    <mergeCell ref="J2:K2"/>
    <mergeCell ref="N2:O2"/>
    <mergeCell ref="W5:X5"/>
    <mergeCell ref="Z5:AA5"/>
    <mergeCell ref="AC5:AD5"/>
    <mergeCell ref="Q3:R3"/>
    <mergeCell ref="T3:U3"/>
    <mergeCell ref="W3:X3"/>
    <mergeCell ref="Z3:AA3"/>
    <mergeCell ref="AC3:AD3"/>
    <mergeCell ref="AU5:AV5"/>
    <mergeCell ref="Q5:R5"/>
    <mergeCell ref="T5:U5"/>
    <mergeCell ref="AX5:AY5"/>
    <mergeCell ref="AF5:AG5"/>
    <mergeCell ref="AI5:AJ5"/>
    <mergeCell ref="AL5:AM5"/>
    <mergeCell ref="AO5:AP5"/>
    <mergeCell ref="AR5:AS5"/>
    <mergeCell ref="G3:H3"/>
    <mergeCell ref="E3:F3"/>
    <mergeCell ref="J5:K5"/>
    <mergeCell ref="N5:O5"/>
    <mergeCell ref="A5:A6"/>
    <mergeCell ref="B5:B6"/>
    <mergeCell ref="A4:B4"/>
    <mergeCell ref="C4:C6"/>
    <mergeCell ref="D4:D6"/>
    <mergeCell ref="E4:E6"/>
    <mergeCell ref="F4:F6"/>
    <mergeCell ref="G4:H5"/>
  </mergeCells>
  <conditionalFormatting sqref="M3 I3 N7 N644:N1048576">
    <cfRule type="cellIs" dxfId="67" priority="81" operator="lessThan">
      <formula>0</formula>
    </cfRule>
  </conditionalFormatting>
  <conditionalFormatting sqref="Q12:Q643 S12:S643">
    <cfRule type="cellIs" dxfId="66" priority="80" operator="greaterThan">
      <formula>0</formula>
    </cfRule>
  </conditionalFormatting>
  <conditionalFormatting sqref="J4 J6:J7 J644:J1048576">
    <cfRule type="cellIs" dxfId="65" priority="77" operator="lessThan">
      <formula>0</formula>
    </cfRule>
  </conditionalFormatting>
  <conditionalFormatting sqref="K12:K643">
    <cfRule type="cellIs" dxfId="64" priority="75" operator="greaterThan">
      <formula>0</formula>
    </cfRule>
  </conditionalFormatting>
  <conditionalFormatting sqref="N4 N6">
    <cfRule type="cellIs" dxfId="63" priority="74" operator="lessThan">
      <formula>0</formula>
    </cfRule>
  </conditionalFormatting>
  <conditionalFormatting sqref="L3:P3">
    <cfRule type="expression" dxfId="62" priority="85">
      <formula>$I$3&gt;0</formula>
    </cfRule>
  </conditionalFormatting>
  <conditionalFormatting sqref="A12:A643">
    <cfRule type="expression" dxfId="61" priority="73">
      <formula>$B12=0</formula>
    </cfRule>
  </conditionalFormatting>
  <conditionalFormatting sqref="N1">
    <cfRule type="cellIs" dxfId="60" priority="68" operator="lessThan">
      <formula>0</formula>
    </cfRule>
  </conditionalFormatting>
  <conditionalFormatting sqref="T12:T643 V12:V643 Y12:Y643 AB12:AB643 AE12:AE643 AH12:AH643 AK12:AK643 AN12:AN643 AQ12:AQ643 AT12:AT643 AW12:AW643 AZ12:AZ643">
    <cfRule type="cellIs" dxfId="59" priority="66" operator="greaterThan">
      <formula>0</formula>
    </cfRule>
  </conditionalFormatting>
  <conditionalFormatting sqref="N8:N643">
    <cfRule type="cellIs" dxfId="58" priority="65" operator="lessThan">
      <formula>0</formula>
    </cfRule>
  </conditionalFormatting>
  <conditionalFormatting sqref="Q8:S8 Q9:Q11 S9:S11 R9:R643">
    <cfRule type="cellIs" dxfId="57" priority="64" operator="greaterThan">
      <formula>0</formula>
    </cfRule>
  </conditionalFormatting>
  <conditionalFormatting sqref="J8:J643">
    <cfRule type="cellIs" dxfId="56" priority="63" operator="lessThan">
      <formula>0</formula>
    </cfRule>
  </conditionalFormatting>
  <conditionalFormatting sqref="J8:K8 K9:K11 J9:J643">
    <cfRule type="cellIs" dxfId="55" priority="62" operator="greaterThan">
      <formula>0</formula>
    </cfRule>
  </conditionalFormatting>
  <conditionalFormatting sqref="A8:H8 A9:A11 B9:H643">
    <cfRule type="expression" dxfId="54" priority="61">
      <formula>$B8=0</formula>
    </cfRule>
  </conditionalFormatting>
  <conditionalFormatting sqref="T8:T11 V8:W8 Y8:Z8 AB8:AC8 AE8:AF8 AH8:AI8 AK8:AL8 AN8:AO8 AQ8:AR8 AT8:AU8 AW8:AX8 AZ8:AZ11 V9:V11 Y9:Y11 AB9:AB11 AE9:AE11 AH9:AH11 AK9:AK11 AN9:AN11 AQ9:AQ11 AT9:AT11 AW9:AW11">
    <cfRule type="cellIs" dxfId="53" priority="60" operator="greaterThan">
      <formula>0</formula>
    </cfRule>
  </conditionalFormatting>
  <conditionalFormatting sqref="A8:H643">
    <cfRule type="cellIs" dxfId="52" priority="59" operator="equal">
      <formula>0</formula>
    </cfRule>
  </conditionalFormatting>
  <conditionalFormatting sqref="J1">
    <cfRule type="cellIs" dxfId="51" priority="58" operator="lessThan">
      <formula>0</formula>
    </cfRule>
  </conditionalFormatting>
  <conditionalFormatting sqref="G1">
    <cfRule type="cellIs" dxfId="50" priority="57" operator="lessThan">
      <formula>0</formula>
    </cfRule>
  </conditionalFormatting>
  <conditionalFormatting sqref="F1">
    <cfRule type="cellIs" dxfId="49" priority="56" operator="lessThan">
      <formula>0</formula>
    </cfRule>
  </conditionalFormatting>
  <conditionalFormatting sqref="H1">
    <cfRule type="cellIs" dxfId="48" priority="54" operator="lessThan">
      <formula>0</formula>
    </cfRule>
  </conditionalFormatting>
  <conditionalFormatting sqref="U9:U643">
    <cfRule type="cellIs" dxfId="47" priority="53" operator="greaterThan">
      <formula>0</formula>
    </cfRule>
  </conditionalFormatting>
  <conditionalFormatting sqref="U8">
    <cfRule type="cellIs" dxfId="46" priority="42" operator="greaterThan">
      <formula>0</formula>
    </cfRule>
  </conditionalFormatting>
  <conditionalFormatting sqref="X9:X643">
    <cfRule type="cellIs" dxfId="45" priority="41" operator="greaterThan">
      <formula>0</formula>
    </cfRule>
  </conditionalFormatting>
  <conditionalFormatting sqref="X8">
    <cfRule type="cellIs" dxfId="44" priority="40" operator="greaterThan">
      <formula>0</formula>
    </cfRule>
  </conditionalFormatting>
  <conditionalFormatting sqref="AA9:AA643">
    <cfRule type="cellIs" dxfId="43" priority="39" operator="greaterThan">
      <formula>0</formula>
    </cfRule>
  </conditionalFormatting>
  <conditionalFormatting sqref="AA8">
    <cfRule type="cellIs" dxfId="42" priority="38" operator="greaterThan">
      <formula>0</formula>
    </cfRule>
  </conditionalFormatting>
  <conditionalFormatting sqref="AD9:AD643">
    <cfRule type="cellIs" dxfId="41" priority="37" operator="greaterThan">
      <formula>0</formula>
    </cfRule>
  </conditionalFormatting>
  <conditionalFormatting sqref="AD8">
    <cfRule type="cellIs" dxfId="40" priority="36" operator="greaterThan">
      <formula>0</formula>
    </cfRule>
  </conditionalFormatting>
  <conditionalFormatting sqref="AG9:AG643">
    <cfRule type="cellIs" dxfId="39" priority="35" operator="greaterThan">
      <formula>0</formula>
    </cfRule>
  </conditionalFormatting>
  <conditionalFormatting sqref="AG8">
    <cfRule type="cellIs" dxfId="38" priority="34" operator="greaterThan">
      <formula>0</formula>
    </cfRule>
  </conditionalFormatting>
  <conditionalFormatting sqref="AJ9:AJ643">
    <cfRule type="cellIs" dxfId="37" priority="33" operator="greaterThan">
      <formula>0</formula>
    </cfRule>
  </conditionalFormatting>
  <conditionalFormatting sqref="AJ8">
    <cfRule type="cellIs" dxfId="36" priority="32" operator="greaterThan">
      <formula>0</formula>
    </cfRule>
  </conditionalFormatting>
  <conditionalFormatting sqref="AM9:AM643">
    <cfRule type="cellIs" dxfId="35" priority="31" operator="greaterThan">
      <formula>0</formula>
    </cfRule>
  </conditionalFormatting>
  <conditionalFormatting sqref="AM8">
    <cfRule type="cellIs" dxfId="34" priority="30" operator="greaterThan">
      <formula>0</formula>
    </cfRule>
  </conditionalFormatting>
  <conditionalFormatting sqref="AP9:AP643">
    <cfRule type="cellIs" dxfId="33" priority="29" operator="greaterThan">
      <formula>0</formula>
    </cfRule>
  </conditionalFormatting>
  <conditionalFormatting sqref="AP8">
    <cfRule type="cellIs" dxfId="32" priority="28" operator="greaterThan">
      <formula>0</formula>
    </cfRule>
  </conditionalFormatting>
  <conditionalFormatting sqref="AS9:AS643">
    <cfRule type="cellIs" dxfId="31" priority="27" operator="greaterThan">
      <formula>0</formula>
    </cfRule>
  </conditionalFormatting>
  <conditionalFormatting sqref="AS8">
    <cfRule type="cellIs" dxfId="30" priority="26" operator="greaterThan">
      <formula>0</formula>
    </cfRule>
  </conditionalFormatting>
  <conditionalFormatting sqref="AV9:AV643">
    <cfRule type="cellIs" dxfId="29" priority="25" operator="greaterThan">
      <formula>0</formula>
    </cfRule>
  </conditionalFormatting>
  <conditionalFormatting sqref="AV8">
    <cfRule type="cellIs" dxfId="28" priority="24" operator="greaterThan">
      <formula>0</formula>
    </cfRule>
  </conditionalFormatting>
  <conditionalFormatting sqref="AY9:AY643">
    <cfRule type="cellIs" dxfId="27" priority="23" operator="greaterThan">
      <formula>0</formula>
    </cfRule>
  </conditionalFormatting>
  <conditionalFormatting sqref="AY8">
    <cfRule type="cellIs" dxfId="26" priority="22" operator="greaterThan">
      <formula>0</formula>
    </cfRule>
  </conditionalFormatting>
  <conditionalFormatting sqref="W12:W643">
    <cfRule type="cellIs" dxfId="25" priority="21" operator="greaterThan">
      <formula>0</formula>
    </cfRule>
  </conditionalFormatting>
  <conditionalFormatting sqref="W9:W11">
    <cfRule type="cellIs" dxfId="24" priority="20" operator="greaterThan">
      <formula>0</formula>
    </cfRule>
  </conditionalFormatting>
  <conditionalFormatting sqref="Z12:Z643">
    <cfRule type="cellIs" dxfId="23" priority="19" operator="greaterThan">
      <formula>0</formula>
    </cfRule>
  </conditionalFormatting>
  <conditionalFormatting sqref="Z9:Z11">
    <cfRule type="cellIs" dxfId="22" priority="18" operator="greaterThan">
      <formula>0</formula>
    </cfRule>
  </conditionalFormatting>
  <conditionalFormatting sqref="AC12:AC643">
    <cfRule type="cellIs" dxfId="21" priority="17" operator="greaterThan">
      <formula>0</formula>
    </cfRule>
  </conditionalFormatting>
  <conditionalFormatting sqref="AC9:AC11">
    <cfRule type="cellIs" dxfId="20" priority="16" operator="greaterThan">
      <formula>0</formula>
    </cfRule>
  </conditionalFormatting>
  <conditionalFormatting sqref="AF12:AF643">
    <cfRule type="cellIs" dxfId="19" priority="15" operator="greaterThan">
      <formula>0</formula>
    </cfRule>
  </conditionalFormatting>
  <conditionalFormatting sqref="AF9:AF11">
    <cfRule type="cellIs" dxfId="18" priority="14" operator="greaterThan">
      <formula>0</formula>
    </cfRule>
  </conditionalFormatting>
  <conditionalFormatting sqref="AI12:AI643">
    <cfRule type="cellIs" dxfId="17" priority="13" operator="greaterThan">
      <formula>0</formula>
    </cfRule>
  </conditionalFormatting>
  <conditionalFormatting sqref="AI9:AI11">
    <cfRule type="cellIs" dxfId="16" priority="12" operator="greaterThan">
      <formula>0</formula>
    </cfRule>
  </conditionalFormatting>
  <conditionalFormatting sqref="AL12:AL643">
    <cfRule type="cellIs" dxfId="15" priority="11" operator="greaterThan">
      <formula>0</formula>
    </cfRule>
  </conditionalFormatting>
  <conditionalFormatting sqref="AL9:AL11">
    <cfRule type="cellIs" dxfId="14" priority="10" operator="greaterThan">
      <formula>0</formula>
    </cfRule>
  </conditionalFormatting>
  <conditionalFormatting sqref="AO12:AO643">
    <cfRule type="cellIs" dxfId="13" priority="9" operator="greaterThan">
      <formula>0</formula>
    </cfRule>
  </conditionalFormatting>
  <conditionalFormatting sqref="AO9:AO11">
    <cfRule type="cellIs" dxfId="12" priority="8" operator="greaterThan">
      <formula>0</formula>
    </cfRule>
  </conditionalFormatting>
  <conditionalFormatting sqref="AR12:AR643">
    <cfRule type="cellIs" dxfId="11" priority="7" operator="greaterThan">
      <formula>0</formula>
    </cfRule>
  </conditionalFormatting>
  <conditionalFormatting sqref="AR9:AR11">
    <cfRule type="cellIs" dxfId="10" priority="6" operator="greaterThan">
      <formula>0</formula>
    </cfRule>
  </conditionalFormatting>
  <conditionalFormatting sqref="AU12:AU643">
    <cfRule type="cellIs" dxfId="9" priority="5" operator="greaterThan">
      <formula>0</formula>
    </cfRule>
  </conditionalFormatting>
  <conditionalFormatting sqref="AU9:AU11">
    <cfRule type="cellIs" dxfId="8" priority="4" operator="greaterThan">
      <formula>0</formula>
    </cfRule>
  </conditionalFormatting>
  <conditionalFormatting sqref="AX12:AX643">
    <cfRule type="cellIs" dxfId="7" priority="3" operator="greaterThan">
      <formula>0</formula>
    </cfRule>
  </conditionalFormatting>
  <conditionalFormatting sqref="AX9:AX11">
    <cfRule type="cellIs" dxfId="6" priority="2" operator="greaterThan">
      <formula>0</formula>
    </cfRule>
  </conditionalFormatting>
  <conditionalFormatting sqref="J3:K3">
    <cfRule type="expression" dxfId="5" priority="1">
      <formula>$I$3&gt;0</formula>
    </cfRule>
  </conditionalFormatting>
  <pageMargins left="0.98425196850393704" right="0.59055118110236227" top="0.39370078740157483" bottom="0.59055118110236227" header="0.31496062992125984" footer="0.31496062992125984"/>
  <pageSetup paperSize="9" scale="69" orientation="landscape" r:id="rId1"/>
  <headerFooter>
    <oddFooter>&amp;C&amp;P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4"/>
  <dimension ref="A1:AV2000"/>
  <sheetViews>
    <sheetView workbookViewId="0">
      <selection sqref="A1:B1"/>
    </sheetView>
  </sheetViews>
  <sheetFormatPr defaultRowHeight="15" x14ac:dyDescent="0.25"/>
  <cols>
    <col min="1" max="1" width="11.42578125" customWidth="1"/>
    <col min="2" max="2" width="11" bestFit="1" customWidth="1"/>
    <col min="3" max="4" width="3.42578125" style="33" customWidth="1"/>
    <col min="5" max="5" width="11.42578125" customWidth="1"/>
    <col min="6" max="6" width="11" bestFit="1" customWidth="1"/>
    <col min="7" max="8" width="3.42578125" style="33" customWidth="1"/>
    <col min="9" max="9" width="11.42578125" customWidth="1"/>
    <col min="10" max="10" width="7.42578125" bestFit="1" customWidth="1"/>
    <col min="11" max="12" width="3.42578125" style="33" customWidth="1"/>
    <col min="13" max="13" width="11.42578125" customWidth="1"/>
    <col min="14" max="14" width="7.42578125" bestFit="1" customWidth="1"/>
    <col min="15" max="16" width="3.42578125" style="33" customWidth="1"/>
    <col min="17" max="17" width="11.42578125" customWidth="1"/>
    <col min="18" max="18" width="7.42578125" bestFit="1" customWidth="1"/>
    <col min="19" max="20" width="3.42578125" style="33" customWidth="1"/>
    <col min="21" max="21" width="11.42578125" customWidth="1"/>
    <col min="22" max="22" width="7.42578125" bestFit="1" customWidth="1"/>
    <col min="23" max="24" width="3.42578125" style="33" customWidth="1"/>
    <col min="25" max="25" width="11.42578125" customWidth="1"/>
    <col min="26" max="26" width="7.42578125" bestFit="1" customWidth="1"/>
    <col min="27" max="28" width="3.42578125" style="33" customWidth="1"/>
    <col min="29" max="29" width="11.42578125" customWidth="1"/>
    <col min="30" max="30" width="7.42578125" bestFit="1" customWidth="1"/>
    <col min="31" max="32" width="3.42578125" style="33" customWidth="1"/>
    <col min="33" max="33" width="11.42578125" customWidth="1"/>
    <col min="34" max="34" width="7.42578125" bestFit="1" customWidth="1"/>
    <col min="35" max="36" width="3.42578125" style="33" customWidth="1"/>
    <col min="37" max="37" width="11.42578125" customWidth="1"/>
    <col min="38" max="38" width="7.42578125" bestFit="1" customWidth="1"/>
    <col min="39" max="40" width="3.42578125" style="33" customWidth="1"/>
    <col min="41" max="41" width="11.42578125" customWidth="1"/>
    <col min="42" max="42" width="7.42578125" bestFit="1" customWidth="1"/>
    <col min="43" max="44" width="3.42578125" style="33" customWidth="1"/>
    <col min="45" max="45" width="11.42578125" customWidth="1"/>
    <col min="46" max="46" width="7.42578125" bestFit="1" customWidth="1"/>
    <col min="47" max="48" width="3.42578125" style="33" customWidth="1"/>
  </cols>
  <sheetData>
    <row r="1" spans="1:48" s="26" customFormat="1" ht="15.75" x14ac:dyDescent="0.25">
      <c r="A1" s="734">
        <f>'КС-6'!F32</f>
        <v>46235</v>
      </c>
      <c r="B1" s="735"/>
      <c r="C1" s="136"/>
      <c r="D1" s="136"/>
      <c r="E1" s="734">
        <f>'КС-6'!G32</f>
        <v>46266</v>
      </c>
      <c r="F1" s="735"/>
      <c r="G1" s="136"/>
      <c r="H1" s="136"/>
      <c r="I1" s="734">
        <f>'КС-6'!H32</f>
        <v>46297</v>
      </c>
      <c r="J1" s="735"/>
      <c r="K1" s="136"/>
      <c r="L1" s="136"/>
      <c r="M1" s="734">
        <f>'КС-6'!I32</f>
        <v>46328</v>
      </c>
      <c r="N1" s="735"/>
      <c r="O1" s="136"/>
      <c r="P1" s="136"/>
      <c r="Q1" s="734">
        <f>'КС-6'!J32</f>
        <v>46359</v>
      </c>
      <c r="R1" s="735"/>
      <c r="S1" s="136"/>
      <c r="T1" s="136"/>
      <c r="U1" s="734">
        <f>'КС-6'!K32</f>
        <v>46390</v>
      </c>
      <c r="V1" s="735"/>
      <c r="W1" s="136"/>
      <c r="X1" s="136"/>
      <c r="Y1" s="734">
        <f>'КС-6'!L32</f>
        <v>46421</v>
      </c>
      <c r="Z1" s="735"/>
      <c r="AA1" s="136"/>
      <c r="AB1" s="136"/>
      <c r="AC1" s="734">
        <f>'КС-6'!M32</f>
        <v>46452</v>
      </c>
      <c r="AD1" s="735"/>
      <c r="AE1" s="136"/>
      <c r="AF1" s="136"/>
      <c r="AG1" s="734">
        <f>'КС-6'!N32</f>
        <v>46483</v>
      </c>
      <c r="AH1" s="735"/>
      <c r="AI1" s="136"/>
      <c r="AJ1" s="136"/>
      <c r="AK1" s="734"/>
      <c r="AL1" s="735"/>
      <c r="AM1" s="136"/>
      <c r="AN1" s="136"/>
      <c r="AO1" s="734"/>
      <c r="AP1" s="735"/>
      <c r="AQ1" s="136"/>
      <c r="AR1" s="136"/>
      <c r="AS1" s="734"/>
      <c r="AT1" s="735"/>
      <c r="AU1" s="136"/>
      <c r="AV1" s="267"/>
    </row>
    <row r="2" spans="1:48" s="10" customFormat="1" x14ac:dyDescent="0.25">
      <c r="A2" s="8" t="s">
        <v>9</v>
      </c>
      <c r="B2" s="9" t="s">
        <v>10</v>
      </c>
      <c r="C2" s="31"/>
      <c r="D2" s="31"/>
      <c r="E2" s="8" t="s">
        <v>9</v>
      </c>
      <c r="F2" s="9" t="s">
        <v>10</v>
      </c>
      <c r="G2" s="31"/>
      <c r="H2" s="31"/>
      <c r="I2" s="8" t="s">
        <v>9</v>
      </c>
      <c r="J2" s="9" t="s">
        <v>10</v>
      </c>
      <c r="K2" s="31"/>
      <c r="L2" s="31"/>
      <c r="M2" s="8" t="s">
        <v>9</v>
      </c>
      <c r="N2" s="9" t="s">
        <v>10</v>
      </c>
      <c r="O2" s="31"/>
      <c r="P2" s="31"/>
      <c r="Q2" s="8" t="s">
        <v>9</v>
      </c>
      <c r="R2" s="9" t="s">
        <v>10</v>
      </c>
      <c r="S2" s="31"/>
      <c r="T2" s="31"/>
      <c r="U2" s="8" t="s">
        <v>9</v>
      </c>
      <c r="V2" s="9" t="s">
        <v>10</v>
      </c>
      <c r="W2" s="31"/>
      <c r="X2" s="31"/>
      <c r="Y2" s="8" t="s">
        <v>9</v>
      </c>
      <c r="Z2" s="9" t="s">
        <v>10</v>
      </c>
      <c r="AA2" s="31"/>
      <c r="AB2" s="31"/>
      <c r="AC2" s="8" t="s">
        <v>9</v>
      </c>
      <c r="AD2" s="9" t="s">
        <v>10</v>
      </c>
      <c r="AE2" s="31"/>
      <c r="AF2" s="31"/>
      <c r="AG2" s="8" t="s">
        <v>9</v>
      </c>
      <c r="AH2" s="9" t="s">
        <v>10</v>
      </c>
      <c r="AI2" s="31"/>
      <c r="AJ2" s="31"/>
      <c r="AK2" s="8" t="s">
        <v>9</v>
      </c>
      <c r="AL2" s="9" t="s">
        <v>10</v>
      </c>
      <c r="AM2" s="31"/>
      <c r="AN2" s="31"/>
      <c r="AO2" s="8" t="s">
        <v>9</v>
      </c>
      <c r="AP2" s="9" t="s">
        <v>10</v>
      </c>
      <c r="AQ2" s="31"/>
      <c r="AR2" s="31"/>
      <c r="AS2" s="8" t="s">
        <v>9</v>
      </c>
      <c r="AT2" s="9" t="s">
        <v>10</v>
      </c>
      <c r="AU2" s="31"/>
      <c r="AV2" s="31"/>
    </row>
    <row r="3" spans="1:48" x14ac:dyDescent="0.25">
      <c r="A3" s="137" cm="1">
        <f t="array" ref="A3:A41">_xlfn._xlws.FILTER('КС-6'!B34:B2058,'КС-6'!F34:F2058,0)</f>
        <v>101</v>
      </c>
      <c r="B3" s="138" cm="1">
        <f t="array" ref="B3:B41">_xlfn._xlws.FILTER('КС-6'!F34:F2058,'КС-6'!F34:F2058,0)</f>
        <v>164</v>
      </c>
      <c r="C3" s="32" t="e">
        <f>VLOOKUP(A3,Смета!$B$8:$O$93,13,0)</f>
        <v>#N/A</v>
      </c>
      <c r="D3" s="32"/>
      <c r="E3" s="137" cm="1">
        <f t="array" ref="E3:E66">_xlfn._xlws.FILTER('КС-6'!B34:B2058,'КС-6'!G34:G2058,0)</f>
        <v>192</v>
      </c>
      <c r="F3" s="138" cm="1">
        <f t="array" ref="F3:F66">_xlfn._xlws.FILTER('КС-6'!G34:G2058,'КС-6'!G34:G2058,0)</f>
        <v>524</v>
      </c>
      <c r="G3" s="32" t="e">
        <f>VLOOKUP(E3,Смета!$B$8:$O$93,13,0)</f>
        <v>#N/A</v>
      </c>
      <c r="H3" s="32"/>
      <c r="I3" s="137" cm="1">
        <f t="array" ref="I3:I126">_xlfn._xlws.FILTER('КС-6'!B34:B2058,'КС-6'!H34:H2058,0)</f>
        <v>153</v>
      </c>
      <c r="J3" s="138" cm="1">
        <f t="array" ref="J3:J126">_xlfn._xlws.FILTER('КС-6'!H34:H2058,'КС-6'!H34:H2058,0)</f>
        <v>12</v>
      </c>
      <c r="K3" s="32" t="e">
        <f>VLOOKUP(I3,Смета!$B$8:$O$93,13,0)</f>
        <v>#N/A</v>
      </c>
      <c r="L3" s="32"/>
      <c r="M3" s="137" cm="1">
        <f t="array" ref="M3">_xlfn._xlws.FILTER('КС-6'!B34:B2058,'КС-6'!I34:I2058,0)</f>
        <v>0</v>
      </c>
      <c r="N3" s="138" cm="1">
        <f t="array" ref="N3">_xlfn._xlws.FILTER('КС-6'!I34:I2058,'КС-6'!I34:I2058,0)</f>
        <v>0</v>
      </c>
      <c r="O3" s="32">
        <f>VLOOKUP(M3,Смета!$B$8:$O$93,13,0)</f>
        <v>0</v>
      </c>
      <c r="P3" s="32"/>
      <c r="Q3" s="137" cm="1">
        <f t="array" ref="Q3">_xlfn._xlws.FILTER('КС-6'!B34:B2058,'КС-6'!J34:J2058,0)</f>
        <v>0</v>
      </c>
      <c r="R3" s="138" cm="1">
        <f t="array" ref="R3">_xlfn._xlws.FILTER('КС-6'!J34:J2058,'КС-6'!J34:J2058,0)</f>
        <v>0</v>
      </c>
      <c r="S3" s="32">
        <f>VLOOKUP(Q3,Смета!$B$8:$O$93,13,0)</f>
        <v>0</v>
      </c>
      <c r="T3" s="32"/>
      <c r="U3" s="137" cm="1">
        <f t="array" ref="U3">_xlfn._xlws.FILTER('КС-6'!B34:B2058,'КС-6'!K34:K2058,0)</f>
        <v>0</v>
      </c>
      <c r="V3" s="138" cm="1">
        <f t="array" ref="V3">_xlfn._xlws.FILTER('КС-6'!K34:K2058,'КС-6'!K34:K2058,0)</f>
        <v>0</v>
      </c>
      <c r="W3" s="32">
        <f>VLOOKUP(U3,Смета!$B$8:$O$93,13,0)</f>
        <v>0</v>
      </c>
      <c r="X3" s="32"/>
      <c r="Y3" s="137" cm="1">
        <f t="array" ref="Y3">_xlfn._xlws.FILTER('КС-6'!B34:B2058,'КС-6'!L34:L2058,0)</f>
        <v>0</v>
      </c>
      <c r="Z3" s="138" cm="1">
        <f t="array" ref="Z3">_xlfn._xlws.FILTER('КС-6'!L34:L2058,'КС-6'!L34:L2058,0)</f>
        <v>0</v>
      </c>
      <c r="AA3" s="32">
        <f>VLOOKUP(Y3,Смета!$B$8:$O$93,13,0)</f>
        <v>0</v>
      </c>
      <c r="AB3" s="32"/>
      <c r="AC3" s="137" cm="1">
        <f t="array" ref="AC3">_xlfn._xlws.FILTER('КС-6'!B34:B2058,'КС-6'!M34:M2058,0)</f>
        <v>0</v>
      </c>
      <c r="AD3" s="138" cm="1">
        <f t="array" ref="AD3">_xlfn._xlws.FILTER('КС-6'!M34:M2058,'КС-6'!M34:M2058,0)</f>
        <v>0</v>
      </c>
      <c r="AE3" s="32">
        <f>VLOOKUP(AC3,Смета!$B$8:$O$93,13,0)</f>
        <v>0</v>
      </c>
      <c r="AF3" s="32"/>
      <c r="AG3" s="137" cm="1">
        <f t="array" ref="AG3">_xlfn._xlws.FILTER('КС-6'!B34:B2058,'КС-6'!N34:N2058,0)</f>
        <v>0</v>
      </c>
      <c r="AH3" s="138" cm="1">
        <f t="array" ref="AH3">_xlfn._xlws.FILTER('КС-6'!N34:N2058,'КС-6'!N34:N2058,0)</f>
        <v>0</v>
      </c>
      <c r="AI3" s="32">
        <f>VLOOKUP(AG3,Смета!$B$8:$O$93,13,0)</f>
        <v>0</v>
      </c>
      <c r="AJ3" s="32"/>
      <c r="AK3" s="137"/>
      <c r="AL3" s="138"/>
      <c r="AM3" s="32">
        <f>VLOOKUP(AK3,Смета!$B$8:$O$93,13,0)</f>
        <v>0</v>
      </c>
      <c r="AN3" s="32"/>
      <c r="AO3" s="137"/>
      <c r="AP3" s="138"/>
      <c r="AQ3" s="32">
        <f>VLOOKUP(AO3,Смета!$B$8:$O$93,13,0)</f>
        <v>0</v>
      </c>
      <c r="AR3" s="32"/>
      <c r="AS3" s="137"/>
      <c r="AT3" s="138"/>
      <c r="AU3" s="32">
        <f>VLOOKUP(AS3,Смета!$B$8:$O$93,13,0)</f>
        <v>0</v>
      </c>
      <c r="AV3" s="32"/>
    </row>
    <row r="4" spans="1:48" x14ac:dyDescent="0.25">
      <c r="A4" s="137">
        <v>102</v>
      </c>
      <c r="B4" s="138">
        <v>164</v>
      </c>
      <c r="C4" s="32" t="e">
        <f>VLOOKUP(A4,Смета!$B$8:$O$93,13,0)</f>
        <v>#N/A</v>
      </c>
      <c r="D4" s="32"/>
      <c r="E4" s="137">
        <v>193</v>
      </c>
      <c r="F4" s="138">
        <v>760</v>
      </c>
      <c r="G4" s="32" t="e">
        <f>VLOOKUP(E4,Смета!$B$8:$O$93,13,0)</f>
        <v>#N/A</v>
      </c>
      <c r="H4" s="32"/>
      <c r="I4" s="137">
        <v>154</v>
      </c>
      <c r="J4" s="138">
        <v>12</v>
      </c>
      <c r="K4" s="32" t="e">
        <f>VLOOKUP(I4,Смета!$B$8:$O$93,13,0)</f>
        <v>#N/A</v>
      </c>
      <c r="L4" s="32"/>
      <c r="M4" s="137"/>
      <c r="N4" s="138"/>
      <c r="O4" s="32">
        <f>VLOOKUP(M4,Смета!$B$8:$O$93,13,0)</f>
        <v>0</v>
      </c>
      <c r="P4" s="32"/>
      <c r="Q4" s="137"/>
      <c r="R4" s="138"/>
      <c r="S4" s="32">
        <f>VLOOKUP(Q4,Смета!$B$8:$O$93,13,0)</f>
        <v>0</v>
      </c>
      <c r="T4" s="32"/>
      <c r="U4" s="137"/>
      <c r="V4" s="138"/>
      <c r="W4" s="32">
        <f>VLOOKUP(U4,Смета!$B$8:$O$93,13,0)</f>
        <v>0</v>
      </c>
      <c r="X4" s="32"/>
      <c r="Y4" s="137"/>
      <c r="Z4" s="138"/>
      <c r="AA4" s="32">
        <f>VLOOKUP(Y4,Смета!$B$8:$O$93,13,0)</f>
        <v>0</v>
      </c>
      <c r="AB4" s="32"/>
      <c r="AC4" s="137"/>
      <c r="AD4" s="138"/>
      <c r="AE4" s="32">
        <f>VLOOKUP(AC4,Смета!$B$8:$O$93,13,0)</f>
        <v>0</v>
      </c>
      <c r="AF4" s="32"/>
      <c r="AG4" s="137"/>
      <c r="AH4" s="138"/>
      <c r="AI4" s="32">
        <f>VLOOKUP(AG4,Смета!$B$8:$O$93,13,0)</f>
        <v>0</v>
      </c>
      <c r="AJ4" s="32"/>
      <c r="AK4" s="137"/>
      <c r="AL4" s="138"/>
      <c r="AM4" s="32">
        <f>VLOOKUP(AK4,Смета!$B$8:$O$93,13,0)</f>
        <v>0</v>
      </c>
      <c r="AN4" s="32"/>
      <c r="AO4" s="137"/>
      <c r="AP4" s="138"/>
      <c r="AQ4" s="32">
        <f>VLOOKUP(AO4,Смета!$B$8:$O$93,13,0)</f>
        <v>0</v>
      </c>
      <c r="AR4" s="32"/>
      <c r="AS4" s="137"/>
      <c r="AT4" s="138"/>
      <c r="AU4" s="32">
        <f>VLOOKUP(AS4,Смета!$B$8:$O$93,13,0)</f>
        <v>0</v>
      </c>
      <c r="AV4" s="32"/>
    </row>
    <row r="5" spans="1:48" x14ac:dyDescent="0.25">
      <c r="A5" s="137">
        <v>103</v>
      </c>
      <c r="B5" s="138">
        <v>148</v>
      </c>
      <c r="C5" s="32" t="e">
        <f>VLOOKUP(A5,Смета!$B$8:$O$93,13,0)</f>
        <v>#N/A</v>
      </c>
      <c r="D5" s="32"/>
      <c r="E5" s="137">
        <v>194</v>
      </c>
      <c r="F5" s="138">
        <v>1284</v>
      </c>
      <c r="G5" s="32" t="e">
        <f>VLOOKUP(E5,Смета!$B$8:$O$93,13,0)</f>
        <v>#N/A</v>
      </c>
      <c r="H5" s="32"/>
      <c r="I5" s="137">
        <v>155</v>
      </c>
      <c r="J5" s="138">
        <v>12</v>
      </c>
      <c r="K5" s="32" t="e">
        <f>VLOOKUP(I5,Смета!$B$8:$O$93,13,0)</f>
        <v>#N/A</v>
      </c>
      <c r="L5" s="32"/>
      <c r="M5" s="137"/>
      <c r="N5" s="138"/>
      <c r="O5" s="32">
        <f>VLOOKUP(M5,Смета!$B$8:$O$93,13,0)</f>
        <v>0</v>
      </c>
      <c r="P5" s="32"/>
      <c r="Q5" s="137"/>
      <c r="R5" s="138"/>
      <c r="S5" s="32">
        <f>VLOOKUP(Q5,Смета!$B$8:$O$93,13,0)</f>
        <v>0</v>
      </c>
      <c r="T5" s="32"/>
      <c r="U5" s="137"/>
      <c r="V5" s="138"/>
      <c r="W5" s="32">
        <f>VLOOKUP(U5,Смета!$B$8:$O$93,13,0)</f>
        <v>0</v>
      </c>
      <c r="X5" s="32"/>
      <c r="Y5" s="137"/>
      <c r="Z5" s="138"/>
      <c r="AA5" s="32">
        <f>VLOOKUP(Y5,Смета!$B$8:$O$93,13,0)</f>
        <v>0</v>
      </c>
      <c r="AB5" s="32"/>
      <c r="AC5" s="137"/>
      <c r="AD5" s="138"/>
      <c r="AE5" s="32">
        <f>VLOOKUP(AC5,Смета!$B$8:$O$93,13,0)</f>
        <v>0</v>
      </c>
      <c r="AF5" s="32"/>
      <c r="AG5" s="137"/>
      <c r="AH5" s="138"/>
      <c r="AI5" s="32">
        <f>VLOOKUP(AG5,Смета!$B$8:$O$93,13,0)</f>
        <v>0</v>
      </c>
      <c r="AJ5" s="32"/>
      <c r="AK5" s="137"/>
      <c r="AL5" s="138"/>
      <c r="AM5" s="32">
        <f>VLOOKUP(AK5,Смета!$B$8:$O$93,13,0)</f>
        <v>0</v>
      </c>
      <c r="AN5" s="32"/>
      <c r="AO5" s="137"/>
      <c r="AP5" s="138"/>
      <c r="AQ5" s="32">
        <f>VLOOKUP(AO5,Смета!$B$8:$O$93,13,0)</f>
        <v>0</v>
      </c>
      <c r="AR5" s="32"/>
      <c r="AS5" s="137"/>
      <c r="AT5" s="138"/>
      <c r="AU5" s="32">
        <f>VLOOKUP(AS5,Смета!$B$8:$O$93,13,0)</f>
        <v>0</v>
      </c>
      <c r="AV5" s="32"/>
    </row>
    <row r="6" spans="1:48" x14ac:dyDescent="0.25">
      <c r="A6" s="137">
        <v>105</v>
      </c>
      <c r="B6" s="138">
        <v>148</v>
      </c>
      <c r="C6" s="32" t="e">
        <f>VLOOKUP(A6,Смета!$B$8:$O$93,13,0)</f>
        <v>#N/A</v>
      </c>
      <c r="D6" s="32"/>
      <c r="E6" s="137">
        <v>195</v>
      </c>
      <c r="F6" s="138">
        <v>345</v>
      </c>
      <c r="G6" s="32" t="e">
        <f>VLOOKUP(E6,Смета!$B$8:$O$93,13,0)</f>
        <v>#N/A</v>
      </c>
      <c r="H6" s="32"/>
      <c r="I6" s="137">
        <v>156</v>
      </c>
      <c r="J6" s="138">
        <v>12</v>
      </c>
      <c r="K6" s="32" t="e">
        <f>VLOOKUP(I6,Смета!$B$8:$O$93,13,0)</f>
        <v>#N/A</v>
      </c>
      <c r="L6" s="32"/>
      <c r="M6" s="137"/>
      <c r="N6" s="138"/>
      <c r="O6" s="32">
        <f>VLOOKUP(M6,Смета!$B$8:$O$93,13,0)</f>
        <v>0</v>
      </c>
      <c r="P6" s="32"/>
      <c r="Q6" s="137"/>
      <c r="R6" s="138"/>
      <c r="S6" s="32">
        <f>VLOOKUP(Q6,Смета!$B$8:$O$93,13,0)</f>
        <v>0</v>
      </c>
      <c r="T6" s="32"/>
      <c r="U6" s="137"/>
      <c r="V6" s="138"/>
      <c r="W6" s="32">
        <f>VLOOKUP(U6,Смета!$B$8:$O$93,13,0)</f>
        <v>0</v>
      </c>
      <c r="X6" s="32"/>
      <c r="Y6" s="137"/>
      <c r="Z6" s="138"/>
      <c r="AA6" s="32">
        <f>VLOOKUP(Y6,Смета!$B$8:$O$93,13,0)</f>
        <v>0</v>
      </c>
      <c r="AB6" s="32"/>
      <c r="AC6" s="137"/>
      <c r="AD6" s="138"/>
      <c r="AE6" s="32">
        <f>VLOOKUP(AC6,Смета!$B$8:$O$93,13,0)</f>
        <v>0</v>
      </c>
      <c r="AF6" s="32"/>
      <c r="AG6" s="137"/>
      <c r="AH6" s="138"/>
      <c r="AI6" s="32">
        <f>VLOOKUP(AG6,Смета!$B$8:$O$93,13,0)</f>
        <v>0</v>
      </c>
      <c r="AJ6" s="32"/>
      <c r="AK6" s="137"/>
      <c r="AL6" s="138"/>
      <c r="AM6" s="32">
        <f>VLOOKUP(AK6,Смета!$B$8:$O$93,13,0)</f>
        <v>0</v>
      </c>
      <c r="AN6" s="32"/>
      <c r="AO6" s="137"/>
      <c r="AP6" s="138"/>
      <c r="AQ6" s="32">
        <f>VLOOKUP(AO6,Смета!$B$8:$O$93,13,0)</f>
        <v>0</v>
      </c>
      <c r="AR6" s="32"/>
      <c r="AS6" s="137"/>
      <c r="AT6" s="138"/>
      <c r="AU6" s="32">
        <f>VLOOKUP(AS6,Смета!$B$8:$O$93,13,0)</f>
        <v>0</v>
      </c>
      <c r="AV6" s="32"/>
    </row>
    <row r="7" spans="1:48" x14ac:dyDescent="0.25">
      <c r="A7" s="137">
        <v>106</v>
      </c>
      <c r="B7" s="138">
        <v>358</v>
      </c>
      <c r="C7" s="32" t="e">
        <f>VLOOKUP(A7,Смета!$B$8:$O$93,13,0)</f>
        <v>#N/A</v>
      </c>
      <c r="D7" s="32"/>
      <c r="E7" s="137">
        <v>196</v>
      </c>
      <c r="F7" s="138">
        <v>103</v>
      </c>
      <c r="G7" s="32" t="e">
        <f>VLOOKUP(E7,Смета!$B$8:$O$93,13,0)</f>
        <v>#N/A</v>
      </c>
      <c r="H7" s="32"/>
      <c r="I7" s="137">
        <v>237</v>
      </c>
      <c r="J7" s="138">
        <v>8</v>
      </c>
      <c r="K7" s="32" t="e">
        <f>VLOOKUP(I7,Смета!$B$8:$O$93,13,0)</f>
        <v>#N/A</v>
      </c>
      <c r="L7" s="32"/>
      <c r="M7" s="137"/>
      <c r="N7" s="138"/>
      <c r="O7" s="32">
        <f>VLOOKUP(M7,Смета!$B$8:$O$93,13,0)</f>
        <v>0</v>
      </c>
      <c r="P7" s="32"/>
      <c r="Q7" s="137"/>
      <c r="R7" s="138"/>
      <c r="S7" s="32">
        <f>VLOOKUP(Q7,Смета!$B$8:$O$93,13,0)</f>
        <v>0</v>
      </c>
      <c r="T7" s="32"/>
      <c r="U7" s="137"/>
      <c r="V7" s="138"/>
      <c r="W7" s="32">
        <f>VLOOKUP(U7,Смета!$B$8:$O$93,13,0)</f>
        <v>0</v>
      </c>
      <c r="X7" s="32"/>
      <c r="Y7" s="137"/>
      <c r="Z7" s="138"/>
      <c r="AA7" s="32">
        <f>VLOOKUP(Y7,Смета!$B$8:$O$93,13,0)</f>
        <v>0</v>
      </c>
      <c r="AB7" s="32"/>
      <c r="AC7" s="137"/>
      <c r="AD7" s="138"/>
      <c r="AE7" s="32">
        <f>VLOOKUP(AC7,Смета!$B$8:$O$93,13,0)</f>
        <v>0</v>
      </c>
      <c r="AF7" s="32"/>
      <c r="AG7" s="137"/>
      <c r="AH7" s="138"/>
      <c r="AI7" s="32">
        <f>VLOOKUP(AG7,Смета!$B$8:$O$93,13,0)</f>
        <v>0</v>
      </c>
      <c r="AJ7" s="32"/>
      <c r="AK7" s="137"/>
      <c r="AL7" s="138"/>
      <c r="AM7" s="32">
        <f>VLOOKUP(AK7,Смета!$B$8:$O$93,13,0)</f>
        <v>0</v>
      </c>
      <c r="AN7" s="32"/>
      <c r="AO7" s="137"/>
      <c r="AP7" s="138"/>
      <c r="AQ7" s="32">
        <f>VLOOKUP(AO7,Смета!$B$8:$O$93,13,0)</f>
        <v>0</v>
      </c>
      <c r="AR7" s="32"/>
      <c r="AS7" s="137"/>
      <c r="AT7" s="138"/>
      <c r="AU7" s="32">
        <f>VLOOKUP(AS7,Смета!$B$8:$O$93,13,0)</f>
        <v>0</v>
      </c>
      <c r="AV7" s="32"/>
    </row>
    <row r="8" spans="1:48" x14ac:dyDescent="0.25">
      <c r="A8" s="137">
        <v>107</v>
      </c>
      <c r="B8" s="138">
        <v>358</v>
      </c>
      <c r="C8" s="32" t="e">
        <f>VLOOKUP(A8,Смета!$B$8:$O$93,13,0)</f>
        <v>#N/A</v>
      </c>
      <c r="D8" s="32"/>
      <c r="E8" s="137">
        <v>197</v>
      </c>
      <c r="F8" s="138">
        <v>972</v>
      </c>
      <c r="G8" s="32" t="e">
        <f>VLOOKUP(E8,Смета!$B$8:$O$93,13,0)</f>
        <v>#N/A</v>
      </c>
      <c r="H8" s="32"/>
      <c r="I8" s="137">
        <v>238</v>
      </c>
      <c r="J8" s="138">
        <v>8</v>
      </c>
      <c r="K8" s="32" t="e">
        <f>VLOOKUP(I8,Смета!$B$8:$O$93,13,0)</f>
        <v>#N/A</v>
      </c>
      <c r="L8" s="32"/>
      <c r="M8" s="137"/>
      <c r="N8" s="138"/>
      <c r="O8" s="32">
        <f>VLOOKUP(M8,Смета!$B$8:$O$93,13,0)</f>
        <v>0</v>
      </c>
      <c r="P8" s="32"/>
      <c r="Q8" s="137"/>
      <c r="R8" s="138"/>
      <c r="S8" s="32">
        <f>VLOOKUP(Q8,Смета!$B$8:$O$93,13,0)</f>
        <v>0</v>
      </c>
      <c r="T8" s="32"/>
      <c r="U8" s="137"/>
      <c r="V8" s="138"/>
      <c r="W8" s="32">
        <f>VLOOKUP(U8,Смета!$B$8:$O$93,13,0)</f>
        <v>0</v>
      </c>
      <c r="X8" s="32"/>
      <c r="Y8" s="137"/>
      <c r="Z8" s="138"/>
      <c r="AA8" s="32">
        <f>VLOOKUP(Y8,Смета!$B$8:$O$93,13,0)</f>
        <v>0</v>
      </c>
      <c r="AB8" s="32"/>
      <c r="AC8" s="137"/>
      <c r="AD8" s="138"/>
      <c r="AE8" s="32">
        <f>VLOOKUP(AC8,Смета!$B$8:$O$93,13,0)</f>
        <v>0</v>
      </c>
      <c r="AF8" s="32"/>
      <c r="AG8" s="137"/>
      <c r="AH8" s="138"/>
      <c r="AI8" s="32">
        <f>VLOOKUP(AG8,Смета!$B$8:$O$93,13,0)</f>
        <v>0</v>
      </c>
      <c r="AJ8" s="32"/>
      <c r="AK8" s="137"/>
      <c r="AL8" s="138"/>
      <c r="AM8" s="32">
        <f>VLOOKUP(AK8,Смета!$B$8:$O$93,13,0)</f>
        <v>0</v>
      </c>
      <c r="AN8" s="32"/>
      <c r="AO8" s="137"/>
      <c r="AP8" s="138"/>
      <c r="AQ8" s="32">
        <f>VLOOKUP(AO8,Смета!$B$8:$O$93,13,0)</f>
        <v>0</v>
      </c>
      <c r="AR8" s="32"/>
      <c r="AS8" s="137"/>
      <c r="AT8" s="138"/>
      <c r="AU8" s="32">
        <f>VLOOKUP(AS8,Смета!$B$8:$O$93,13,0)</f>
        <v>0</v>
      </c>
      <c r="AV8" s="32"/>
    </row>
    <row r="9" spans="1:48" x14ac:dyDescent="0.25">
      <c r="A9" s="137">
        <v>111</v>
      </c>
      <c r="B9" s="138">
        <v>238</v>
      </c>
      <c r="C9" s="32" t="e">
        <f>VLOOKUP(A9,Смета!$B$8:$O$93,13,0)</f>
        <v>#N/A</v>
      </c>
      <c r="D9" s="32"/>
      <c r="E9" s="137">
        <v>198</v>
      </c>
      <c r="F9" s="138">
        <v>174</v>
      </c>
      <c r="G9" s="32" t="e">
        <f>VLOOKUP(E9,Смета!$B$8:$O$93,13,0)</f>
        <v>#N/A</v>
      </c>
      <c r="H9" s="32"/>
      <c r="I9" s="137">
        <v>239</v>
      </c>
      <c r="J9" s="138">
        <v>8</v>
      </c>
      <c r="K9" s="32" t="e">
        <f>VLOOKUP(I9,Смета!$B$8:$O$93,13,0)</f>
        <v>#N/A</v>
      </c>
      <c r="L9" s="32"/>
      <c r="M9" s="137"/>
      <c r="N9" s="138"/>
      <c r="O9" s="32">
        <f>VLOOKUP(M9,Смета!$B$8:$O$93,13,0)</f>
        <v>0</v>
      </c>
      <c r="P9" s="32"/>
      <c r="Q9" s="137"/>
      <c r="R9" s="138"/>
      <c r="S9" s="32">
        <f>VLOOKUP(Q9,Смета!$B$8:$O$93,13,0)</f>
        <v>0</v>
      </c>
      <c r="T9" s="32"/>
      <c r="U9" s="137"/>
      <c r="V9" s="138"/>
      <c r="W9" s="32">
        <f>VLOOKUP(U9,Смета!$B$8:$O$93,13,0)</f>
        <v>0</v>
      </c>
      <c r="X9" s="32"/>
      <c r="Y9" s="137"/>
      <c r="Z9" s="138"/>
      <c r="AA9" s="32">
        <f>VLOOKUP(Y9,Смета!$B$8:$O$93,13,0)</f>
        <v>0</v>
      </c>
      <c r="AB9" s="32"/>
      <c r="AC9" s="137"/>
      <c r="AD9" s="138"/>
      <c r="AE9" s="32">
        <f>VLOOKUP(AC9,Смета!$B$8:$O$93,13,0)</f>
        <v>0</v>
      </c>
      <c r="AF9" s="32"/>
      <c r="AG9" s="137"/>
      <c r="AH9" s="138"/>
      <c r="AI9" s="32">
        <f>VLOOKUP(AG9,Смета!$B$8:$O$93,13,0)</f>
        <v>0</v>
      </c>
      <c r="AJ9" s="32"/>
      <c r="AK9" s="137"/>
      <c r="AL9" s="138"/>
      <c r="AM9" s="32">
        <f>VLOOKUP(AK9,Смета!$B$8:$O$93,13,0)</f>
        <v>0</v>
      </c>
      <c r="AN9" s="32"/>
      <c r="AO9" s="137"/>
      <c r="AP9" s="138"/>
      <c r="AQ9" s="32">
        <f>VLOOKUP(AO9,Смета!$B$8:$O$93,13,0)</f>
        <v>0</v>
      </c>
      <c r="AR9" s="32"/>
      <c r="AS9" s="137"/>
      <c r="AT9" s="138"/>
      <c r="AU9" s="32">
        <f>VLOOKUP(AS9,Смета!$B$8:$O$93,13,0)</f>
        <v>0</v>
      </c>
      <c r="AV9" s="32"/>
    </row>
    <row r="10" spans="1:48" x14ac:dyDescent="0.25">
      <c r="A10" s="137">
        <v>112</v>
      </c>
      <c r="B10" s="138">
        <v>124</v>
      </c>
      <c r="C10" s="32" t="e">
        <f>VLOOKUP(A10,Смета!$B$8:$O$93,13,0)</f>
        <v>#N/A</v>
      </c>
      <c r="D10" s="32"/>
      <c r="E10" s="137">
        <v>199</v>
      </c>
      <c r="F10" s="138">
        <v>1146</v>
      </c>
      <c r="G10" s="32" t="e">
        <f>VLOOKUP(E10,Смета!$B$8:$O$93,13,0)</f>
        <v>#N/A</v>
      </c>
      <c r="H10" s="32"/>
      <c r="I10" s="137">
        <v>240</v>
      </c>
      <c r="J10" s="138">
        <v>8</v>
      </c>
      <c r="K10" s="32" t="e">
        <f>VLOOKUP(I10,Смета!$B$8:$O$93,13,0)</f>
        <v>#N/A</v>
      </c>
      <c r="L10" s="32"/>
      <c r="M10" s="137"/>
      <c r="N10" s="138"/>
      <c r="O10" s="32">
        <f>VLOOKUP(M10,Смета!$B$8:$O$93,13,0)</f>
        <v>0</v>
      </c>
      <c r="P10" s="32"/>
      <c r="Q10" s="137"/>
      <c r="R10" s="138"/>
      <c r="S10" s="32">
        <f>VLOOKUP(Q10,Смета!$B$8:$O$93,13,0)</f>
        <v>0</v>
      </c>
      <c r="T10" s="32"/>
      <c r="U10" s="137"/>
      <c r="V10" s="138"/>
      <c r="W10" s="32">
        <f>VLOOKUP(U10,Смета!$B$8:$O$93,13,0)</f>
        <v>0</v>
      </c>
      <c r="X10" s="32"/>
      <c r="Y10" s="137"/>
      <c r="Z10" s="138"/>
      <c r="AA10" s="32">
        <f>VLOOKUP(Y10,Смета!$B$8:$O$93,13,0)</f>
        <v>0</v>
      </c>
      <c r="AB10" s="32"/>
      <c r="AC10" s="137"/>
      <c r="AD10" s="138"/>
      <c r="AE10" s="32">
        <f>VLOOKUP(AC10,Смета!$B$8:$O$93,13,0)</f>
        <v>0</v>
      </c>
      <c r="AF10" s="32"/>
      <c r="AG10" s="137"/>
      <c r="AH10" s="138"/>
      <c r="AI10" s="32">
        <f>VLOOKUP(AG10,Смета!$B$8:$O$93,13,0)</f>
        <v>0</v>
      </c>
      <c r="AJ10" s="32"/>
      <c r="AK10" s="137"/>
      <c r="AL10" s="138"/>
      <c r="AM10" s="32">
        <f>VLOOKUP(AK10,Смета!$B$8:$O$93,13,0)</f>
        <v>0</v>
      </c>
      <c r="AN10" s="32"/>
      <c r="AO10" s="137"/>
      <c r="AP10" s="138"/>
      <c r="AQ10" s="32">
        <f>VLOOKUP(AO10,Смета!$B$8:$O$93,13,0)</f>
        <v>0</v>
      </c>
      <c r="AR10" s="32"/>
      <c r="AS10" s="137"/>
      <c r="AT10" s="138"/>
      <c r="AU10" s="32">
        <f>VLOOKUP(AS10,Смета!$B$8:$O$93,13,0)</f>
        <v>0</v>
      </c>
      <c r="AV10" s="32"/>
    </row>
    <row r="11" spans="1:48" x14ac:dyDescent="0.25">
      <c r="A11" s="137">
        <v>113</v>
      </c>
      <c r="B11" s="138">
        <v>144</v>
      </c>
      <c r="C11" s="32" t="e">
        <f>VLOOKUP(A11,Смета!$B$8:$O$93,13,0)</f>
        <v>#N/A</v>
      </c>
      <c r="D11" s="32"/>
      <c r="E11" s="137">
        <v>220</v>
      </c>
      <c r="F11" s="138">
        <v>100</v>
      </c>
      <c r="G11" s="32" t="e">
        <f>VLOOKUP(E11,Смета!$B$8:$O$93,13,0)</f>
        <v>#N/A</v>
      </c>
      <c r="H11" s="32"/>
      <c r="I11" s="137">
        <v>319</v>
      </c>
      <c r="J11" s="138">
        <v>4</v>
      </c>
      <c r="K11" s="32" t="e">
        <f>VLOOKUP(I11,Смета!$B$8:$O$93,13,0)</f>
        <v>#N/A</v>
      </c>
      <c r="L11" s="32"/>
      <c r="M11" s="137"/>
      <c r="N11" s="138"/>
      <c r="O11" s="32">
        <f>VLOOKUP(M11,Смета!$B$8:$O$93,13,0)</f>
        <v>0</v>
      </c>
      <c r="P11" s="32"/>
      <c r="Q11" s="137"/>
      <c r="R11" s="138"/>
      <c r="S11" s="32">
        <f>VLOOKUP(Q11,Смета!$B$8:$O$93,13,0)</f>
        <v>0</v>
      </c>
      <c r="T11" s="32"/>
      <c r="U11" s="137"/>
      <c r="V11" s="138"/>
      <c r="W11" s="32">
        <f>VLOOKUP(U11,Смета!$B$8:$O$93,13,0)</f>
        <v>0</v>
      </c>
      <c r="X11" s="32"/>
      <c r="Y11" s="137"/>
      <c r="Z11" s="138"/>
      <c r="AA11" s="32">
        <f>VLOOKUP(Y11,Смета!$B$8:$O$93,13,0)</f>
        <v>0</v>
      </c>
      <c r="AB11" s="32"/>
      <c r="AC11" s="137"/>
      <c r="AD11" s="138"/>
      <c r="AE11" s="32">
        <f>VLOOKUP(AC11,Смета!$B$8:$O$93,13,0)</f>
        <v>0</v>
      </c>
      <c r="AF11" s="32"/>
      <c r="AG11" s="137"/>
      <c r="AH11" s="138"/>
      <c r="AI11" s="32">
        <f>VLOOKUP(AG11,Смета!$B$8:$O$93,13,0)</f>
        <v>0</v>
      </c>
      <c r="AJ11" s="32"/>
      <c r="AK11" s="137"/>
      <c r="AL11" s="138"/>
      <c r="AM11" s="32">
        <f>VLOOKUP(AK11,Смета!$B$8:$O$93,13,0)</f>
        <v>0</v>
      </c>
      <c r="AN11" s="32"/>
      <c r="AO11" s="137"/>
      <c r="AP11" s="138"/>
      <c r="AQ11" s="32">
        <f>VLOOKUP(AO11,Смета!$B$8:$O$93,13,0)</f>
        <v>0</v>
      </c>
      <c r="AR11" s="32"/>
      <c r="AS11" s="137"/>
      <c r="AT11" s="138"/>
      <c r="AU11" s="32">
        <f>VLOOKUP(AS11,Смета!$B$8:$O$93,13,0)</f>
        <v>0</v>
      </c>
      <c r="AV11" s="32"/>
    </row>
    <row r="12" spans="1:48" x14ac:dyDescent="0.25">
      <c r="A12" s="137">
        <v>114</v>
      </c>
      <c r="B12" s="138">
        <v>25</v>
      </c>
      <c r="C12" s="32" t="e">
        <f>VLOOKUP(A12,Смета!$B$8:$O$93,13,0)</f>
        <v>#N/A</v>
      </c>
      <c r="D12" s="32"/>
      <c r="E12" s="137">
        <v>221</v>
      </c>
      <c r="F12" s="138">
        <v>500</v>
      </c>
      <c r="G12" s="32" t="e">
        <f>VLOOKUP(E12,Смета!$B$8:$O$93,13,0)</f>
        <v>#N/A</v>
      </c>
      <c r="H12" s="32"/>
      <c r="I12" s="137">
        <v>320</v>
      </c>
      <c r="J12" s="138">
        <v>4</v>
      </c>
      <c r="K12" s="32" t="e">
        <f>VLOOKUP(I12,Смета!$B$8:$O$93,13,0)</f>
        <v>#N/A</v>
      </c>
      <c r="L12" s="32"/>
      <c r="M12" s="137"/>
      <c r="N12" s="138"/>
      <c r="O12" s="32">
        <f>VLOOKUP(M12,Смета!$B$8:$O$93,13,0)</f>
        <v>0</v>
      </c>
      <c r="P12" s="32"/>
      <c r="Q12" s="137"/>
      <c r="R12" s="138"/>
      <c r="S12" s="32">
        <f>VLOOKUP(Q12,Смета!$B$8:$O$93,13,0)</f>
        <v>0</v>
      </c>
      <c r="T12" s="32"/>
      <c r="U12" s="137"/>
      <c r="V12" s="138"/>
      <c r="W12" s="32">
        <f>VLOOKUP(U12,Смета!$B$8:$O$93,13,0)</f>
        <v>0</v>
      </c>
      <c r="X12" s="32"/>
      <c r="Y12" s="137"/>
      <c r="Z12" s="138"/>
      <c r="AA12" s="32">
        <f>VLOOKUP(Y12,Смета!$B$8:$O$93,13,0)</f>
        <v>0</v>
      </c>
      <c r="AB12" s="32"/>
      <c r="AC12" s="137"/>
      <c r="AD12" s="138"/>
      <c r="AE12" s="32">
        <f>VLOOKUP(AC12,Смета!$B$8:$O$93,13,0)</f>
        <v>0</v>
      </c>
      <c r="AF12" s="32"/>
      <c r="AG12" s="137"/>
      <c r="AH12" s="138"/>
      <c r="AI12" s="32">
        <f>VLOOKUP(AG12,Смета!$B$8:$O$93,13,0)</f>
        <v>0</v>
      </c>
      <c r="AJ12" s="32"/>
      <c r="AK12" s="137"/>
      <c r="AL12" s="138"/>
      <c r="AM12" s="32">
        <f>VLOOKUP(AK12,Смета!$B$8:$O$93,13,0)</f>
        <v>0</v>
      </c>
      <c r="AN12" s="32"/>
      <c r="AO12" s="137"/>
      <c r="AP12" s="138"/>
      <c r="AQ12" s="32">
        <f>VLOOKUP(AO12,Смета!$B$8:$O$93,13,0)</f>
        <v>0</v>
      </c>
      <c r="AR12" s="32"/>
      <c r="AS12" s="137"/>
      <c r="AT12" s="138"/>
      <c r="AU12" s="32">
        <f>VLOOKUP(AS12,Смета!$B$8:$O$93,13,0)</f>
        <v>0</v>
      </c>
      <c r="AV12" s="32"/>
    </row>
    <row r="13" spans="1:48" x14ac:dyDescent="0.25">
      <c r="A13" s="137">
        <v>115</v>
      </c>
      <c r="B13" s="138">
        <v>10</v>
      </c>
      <c r="C13" s="32" t="e">
        <f>VLOOKUP(A13,Смета!$B$8:$O$93,13,0)</f>
        <v>#N/A</v>
      </c>
      <c r="D13" s="32"/>
      <c r="E13" s="137">
        <v>225</v>
      </c>
      <c r="F13" s="138">
        <v>454</v>
      </c>
      <c r="G13" s="32" t="e">
        <f>VLOOKUP(E13,Смета!$B$8:$O$93,13,0)</f>
        <v>#N/A</v>
      </c>
      <c r="H13" s="32"/>
      <c r="I13" s="137">
        <v>321</v>
      </c>
      <c r="J13" s="138">
        <v>4</v>
      </c>
      <c r="K13" s="32" t="e">
        <f>VLOOKUP(I13,Смета!$B$8:$O$93,13,0)</f>
        <v>#N/A</v>
      </c>
      <c r="L13" s="32"/>
      <c r="M13" s="137"/>
      <c r="N13" s="138"/>
      <c r="O13" s="32">
        <f>VLOOKUP(M13,Смета!$B$8:$O$93,13,0)</f>
        <v>0</v>
      </c>
      <c r="P13" s="32"/>
      <c r="Q13" s="137"/>
      <c r="R13" s="138"/>
      <c r="S13" s="32">
        <f>VLOOKUP(Q13,Смета!$B$8:$O$93,13,0)</f>
        <v>0</v>
      </c>
      <c r="T13" s="32"/>
      <c r="U13" s="137"/>
      <c r="V13" s="138"/>
      <c r="W13" s="32">
        <f>VLOOKUP(U13,Смета!$B$8:$O$93,13,0)</f>
        <v>0</v>
      </c>
      <c r="X13" s="32"/>
      <c r="Y13" s="137"/>
      <c r="Z13" s="138"/>
      <c r="AA13" s="32">
        <f>VLOOKUP(Y13,Смета!$B$8:$O$93,13,0)</f>
        <v>0</v>
      </c>
      <c r="AB13" s="32"/>
      <c r="AC13" s="137"/>
      <c r="AD13" s="138"/>
      <c r="AE13" s="32">
        <f>VLOOKUP(AC13,Смета!$B$8:$O$93,13,0)</f>
        <v>0</v>
      </c>
      <c r="AF13" s="32"/>
      <c r="AG13" s="137"/>
      <c r="AH13" s="138"/>
      <c r="AI13" s="32">
        <f>VLOOKUP(AG13,Смета!$B$8:$O$93,13,0)</f>
        <v>0</v>
      </c>
      <c r="AJ13" s="32"/>
      <c r="AK13" s="137"/>
      <c r="AL13" s="138"/>
      <c r="AM13" s="32">
        <f>VLOOKUP(AK13,Смета!$B$8:$O$93,13,0)</f>
        <v>0</v>
      </c>
      <c r="AN13" s="32"/>
      <c r="AO13" s="137"/>
      <c r="AP13" s="138"/>
      <c r="AQ13" s="32">
        <f>VLOOKUP(AO13,Смета!$B$8:$O$93,13,0)</f>
        <v>0</v>
      </c>
      <c r="AR13" s="32"/>
      <c r="AS13" s="137"/>
      <c r="AT13" s="138"/>
      <c r="AU13" s="32">
        <f>VLOOKUP(AS13,Смета!$B$8:$O$93,13,0)</f>
        <v>0</v>
      </c>
      <c r="AV13" s="32"/>
    </row>
    <row r="14" spans="1:48" x14ac:dyDescent="0.25">
      <c r="A14" s="137">
        <v>116</v>
      </c>
      <c r="B14" s="138">
        <v>14</v>
      </c>
      <c r="C14" s="32" t="e">
        <f>VLOOKUP(A14,Смета!$B$8:$O$93,13,0)</f>
        <v>#N/A</v>
      </c>
      <c r="D14" s="32"/>
      <c r="E14" s="137">
        <v>226</v>
      </c>
      <c r="F14" s="138">
        <v>454</v>
      </c>
      <c r="G14" s="32" t="e">
        <f>VLOOKUP(E14,Смета!$B$8:$O$93,13,0)</f>
        <v>#N/A</v>
      </c>
      <c r="H14" s="32"/>
      <c r="I14" s="137">
        <v>322</v>
      </c>
      <c r="J14" s="138">
        <v>4</v>
      </c>
      <c r="K14" s="32" t="e">
        <f>VLOOKUP(I14,Смета!$B$8:$O$93,13,0)</f>
        <v>#N/A</v>
      </c>
      <c r="L14" s="32"/>
      <c r="M14" s="137"/>
      <c r="N14" s="138"/>
      <c r="O14" s="32">
        <f>VLOOKUP(M14,Смета!$B$8:$O$93,13,0)</f>
        <v>0</v>
      </c>
      <c r="P14" s="32"/>
      <c r="Q14" s="137"/>
      <c r="R14" s="138"/>
      <c r="S14" s="32">
        <f>VLOOKUP(Q14,Смета!$B$8:$O$93,13,0)</f>
        <v>0</v>
      </c>
      <c r="T14" s="32"/>
      <c r="U14" s="137"/>
      <c r="V14" s="138"/>
      <c r="W14" s="32">
        <f>VLOOKUP(U14,Смета!$B$8:$O$93,13,0)</f>
        <v>0</v>
      </c>
      <c r="X14" s="32"/>
      <c r="Y14" s="137"/>
      <c r="Z14" s="138"/>
      <c r="AA14" s="32">
        <f>VLOOKUP(Y14,Смета!$B$8:$O$93,13,0)</f>
        <v>0</v>
      </c>
      <c r="AB14" s="32"/>
      <c r="AC14" s="137"/>
      <c r="AD14" s="138"/>
      <c r="AE14" s="32">
        <f>VLOOKUP(AC14,Смета!$B$8:$O$93,13,0)</f>
        <v>0</v>
      </c>
      <c r="AF14" s="32"/>
      <c r="AG14" s="137"/>
      <c r="AH14" s="138"/>
      <c r="AI14" s="32">
        <f>VLOOKUP(AG14,Смета!$B$8:$O$93,13,0)</f>
        <v>0</v>
      </c>
      <c r="AJ14" s="32"/>
      <c r="AK14" s="137"/>
      <c r="AL14" s="138"/>
      <c r="AM14" s="32">
        <f>VLOOKUP(AK14,Смета!$B$8:$O$93,13,0)</f>
        <v>0</v>
      </c>
      <c r="AN14" s="32"/>
      <c r="AO14" s="137"/>
      <c r="AP14" s="138"/>
      <c r="AQ14" s="32">
        <f>VLOOKUP(AO14,Смета!$B$8:$O$93,13,0)</f>
        <v>0</v>
      </c>
      <c r="AR14" s="32"/>
      <c r="AS14" s="137"/>
      <c r="AT14" s="138"/>
      <c r="AU14" s="32">
        <f>VLOOKUP(AS14,Смета!$B$8:$O$93,13,0)</f>
        <v>0</v>
      </c>
      <c r="AV14" s="32"/>
    </row>
    <row r="15" spans="1:48" x14ac:dyDescent="0.25">
      <c r="A15" s="137">
        <v>117</v>
      </c>
      <c r="B15" s="138">
        <v>12</v>
      </c>
      <c r="C15" s="32" t="e">
        <f>VLOOKUP(A15,Смета!$B$8:$O$93,13,0)</f>
        <v>#N/A</v>
      </c>
      <c r="D15" s="32"/>
      <c r="E15" s="137">
        <v>273</v>
      </c>
      <c r="F15" s="138">
        <v>900</v>
      </c>
      <c r="G15" s="32" t="e">
        <f>VLOOKUP(E15,Смета!$B$8:$O$93,13,0)</f>
        <v>#N/A</v>
      </c>
      <c r="H15" s="32"/>
      <c r="I15" s="137">
        <v>355</v>
      </c>
      <c r="J15" s="138">
        <v>588</v>
      </c>
      <c r="K15" s="32" t="e">
        <f>VLOOKUP(I15,Смета!$B$8:$O$93,13,0)</f>
        <v>#N/A</v>
      </c>
      <c r="L15" s="32"/>
      <c r="M15" s="137"/>
      <c r="N15" s="138"/>
      <c r="O15" s="32">
        <f>VLOOKUP(M15,Смета!$B$8:$O$93,13,0)</f>
        <v>0</v>
      </c>
      <c r="P15" s="32"/>
      <c r="Q15" s="137"/>
      <c r="R15" s="138"/>
      <c r="S15" s="32">
        <f>VLOOKUP(Q15,Смета!$B$8:$O$93,13,0)</f>
        <v>0</v>
      </c>
      <c r="T15" s="32"/>
      <c r="U15" s="137"/>
      <c r="V15" s="138"/>
      <c r="W15" s="32">
        <f>VLOOKUP(U15,Смета!$B$8:$O$93,13,0)</f>
        <v>0</v>
      </c>
      <c r="X15" s="32"/>
      <c r="Y15" s="137"/>
      <c r="Z15" s="138"/>
      <c r="AA15" s="32">
        <f>VLOOKUP(Y15,Смета!$B$8:$O$93,13,0)</f>
        <v>0</v>
      </c>
      <c r="AB15" s="32"/>
      <c r="AC15" s="137"/>
      <c r="AD15" s="138"/>
      <c r="AE15" s="32">
        <f>VLOOKUP(AC15,Смета!$B$8:$O$93,13,0)</f>
        <v>0</v>
      </c>
      <c r="AF15" s="32"/>
      <c r="AG15" s="137"/>
      <c r="AH15" s="138"/>
      <c r="AI15" s="32">
        <f>VLOOKUP(AG15,Смета!$B$8:$O$93,13,0)</f>
        <v>0</v>
      </c>
      <c r="AJ15" s="32"/>
      <c r="AK15" s="137"/>
      <c r="AL15" s="138"/>
      <c r="AM15" s="32">
        <f>VLOOKUP(AK15,Смета!$B$8:$O$93,13,0)</f>
        <v>0</v>
      </c>
      <c r="AN15" s="32"/>
      <c r="AO15" s="137"/>
      <c r="AP15" s="138"/>
      <c r="AQ15" s="32">
        <f>VLOOKUP(AO15,Смета!$B$8:$O$93,13,0)</f>
        <v>0</v>
      </c>
      <c r="AR15" s="32"/>
      <c r="AS15" s="137"/>
      <c r="AT15" s="138"/>
      <c r="AU15" s="32">
        <f>VLOOKUP(AS15,Смета!$B$8:$O$93,13,0)</f>
        <v>0</v>
      </c>
      <c r="AV15" s="32"/>
    </row>
    <row r="16" spans="1:48" x14ac:dyDescent="0.25">
      <c r="A16" s="137">
        <v>118</v>
      </c>
      <c r="B16" s="138">
        <v>6</v>
      </c>
      <c r="C16" s="32" t="e">
        <f>VLOOKUP(A16,Смета!$B$8:$O$93,13,0)</f>
        <v>#N/A</v>
      </c>
      <c r="D16" s="32"/>
      <c r="E16" s="137">
        <v>274</v>
      </c>
      <c r="F16" s="138">
        <v>1488</v>
      </c>
      <c r="G16" s="32" t="e">
        <f>VLOOKUP(E16,Смета!$B$8:$O$93,13,0)</f>
        <v>#N/A</v>
      </c>
      <c r="H16" s="32"/>
      <c r="I16" s="137">
        <v>356</v>
      </c>
      <c r="J16" s="138">
        <v>1212</v>
      </c>
      <c r="K16" s="32" t="e">
        <f>VLOOKUP(I16,Смета!$B$8:$O$93,13,0)</f>
        <v>#N/A</v>
      </c>
      <c r="L16" s="32"/>
      <c r="M16" s="137"/>
      <c r="N16" s="138"/>
      <c r="O16" s="32">
        <f>VLOOKUP(M16,Смета!$B$8:$O$93,13,0)</f>
        <v>0</v>
      </c>
      <c r="P16" s="32"/>
      <c r="Q16" s="137"/>
      <c r="R16" s="138"/>
      <c r="S16" s="32">
        <f>VLOOKUP(Q16,Смета!$B$8:$O$93,13,0)</f>
        <v>0</v>
      </c>
      <c r="T16" s="32"/>
      <c r="U16" s="137"/>
      <c r="V16" s="138"/>
      <c r="W16" s="32">
        <f>VLOOKUP(U16,Смета!$B$8:$O$93,13,0)</f>
        <v>0</v>
      </c>
      <c r="X16" s="32"/>
      <c r="Y16" s="137"/>
      <c r="Z16" s="138"/>
      <c r="AA16" s="32">
        <f>VLOOKUP(Y16,Смета!$B$8:$O$93,13,0)</f>
        <v>0</v>
      </c>
      <c r="AB16" s="32"/>
      <c r="AC16" s="137"/>
      <c r="AD16" s="138"/>
      <c r="AE16" s="32">
        <f>VLOOKUP(AC16,Смета!$B$8:$O$93,13,0)</f>
        <v>0</v>
      </c>
      <c r="AF16" s="32"/>
      <c r="AG16" s="137"/>
      <c r="AH16" s="138"/>
      <c r="AI16" s="32">
        <f>VLOOKUP(AG16,Смета!$B$8:$O$93,13,0)</f>
        <v>0</v>
      </c>
      <c r="AJ16" s="32"/>
      <c r="AK16" s="137"/>
      <c r="AL16" s="138"/>
      <c r="AM16" s="32">
        <f>VLOOKUP(AK16,Смета!$B$8:$O$93,13,0)</f>
        <v>0</v>
      </c>
      <c r="AN16" s="32"/>
      <c r="AO16" s="137"/>
      <c r="AP16" s="138"/>
      <c r="AQ16" s="32">
        <f>VLOOKUP(AO16,Смета!$B$8:$O$93,13,0)</f>
        <v>0</v>
      </c>
      <c r="AR16" s="32"/>
      <c r="AS16" s="137"/>
      <c r="AT16" s="138"/>
      <c r="AU16" s="32">
        <f>VLOOKUP(AS16,Смета!$B$8:$O$93,13,0)</f>
        <v>0</v>
      </c>
      <c r="AV16" s="32"/>
    </row>
    <row r="17" spans="1:48" x14ac:dyDescent="0.25">
      <c r="A17" s="137">
        <v>119</v>
      </c>
      <c r="B17" s="138">
        <v>10</v>
      </c>
      <c r="C17" s="32" t="e">
        <f>VLOOKUP(A17,Смета!$B$8:$O$93,13,0)</f>
        <v>#N/A</v>
      </c>
      <c r="D17" s="32"/>
      <c r="E17" s="137">
        <v>275</v>
      </c>
      <c r="F17" s="138">
        <v>2388</v>
      </c>
      <c r="G17" s="32" t="e">
        <f>VLOOKUP(E17,Смета!$B$8:$O$93,13,0)</f>
        <v>#N/A</v>
      </c>
      <c r="H17" s="32"/>
      <c r="I17" s="137">
        <v>357</v>
      </c>
      <c r="J17" s="138">
        <v>1800</v>
      </c>
      <c r="K17" s="32" t="e">
        <f>VLOOKUP(I17,Смета!$B$8:$O$93,13,0)</f>
        <v>#N/A</v>
      </c>
      <c r="L17" s="32"/>
      <c r="M17" s="137"/>
      <c r="N17" s="138"/>
      <c r="O17" s="32">
        <f>VLOOKUP(M17,Смета!$B$8:$O$93,13,0)</f>
        <v>0</v>
      </c>
      <c r="P17" s="32"/>
      <c r="Q17" s="137"/>
      <c r="R17" s="138"/>
      <c r="S17" s="32">
        <f>VLOOKUP(Q17,Смета!$B$8:$O$93,13,0)</f>
        <v>0</v>
      </c>
      <c r="T17" s="32"/>
      <c r="U17" s="137"/>
      <c r="V17" s="138"/>
      <c r="W17" s="32">
        <f>VLOOKUP(U17,Смета!$B$8:$O$93,13,0)</f>
        <v>0</v>
      </c>
      <c r="X17" s="32"/>
      <c r="Y17" s="137"/>
      <c r="Z17" s="138"/>
      <c r="AA17" s="32">
        <f>VLOOKUP(Y17,Смета!$B$8:$O$93,13,0)</f>
        <v>0</v>
      </c>
      <c r="AB17" s="32"/>
      <c r="AC17" s="137"/>
      <c r="AD17" s="138"/>
      <c r="AE17" s="32">
        <f>VLOOKUP(AC17,Смета!$B$8:$O$93,13,0)</f>
        <v>0</v>
      </c>
      <c r="AF17" s="32"/>
      <c r="AG17" s="137"/>
      <c r="AH17" s="138"/>
      <c r="AI17" s="32">
        <f>VLOOKUP(AG17,Смета!$B$8:$O$93,13,0)</f>
        <v>0</v>
      </c>
      <c r="AJ17" s="32"/>
      <c r="AK17" s="137"/>
      <c r="AL17" s="138"/>
      <c r="AM17" s="32">
        <f>VLOOKUP(AK17,Смета!$B$8:$O$93,13,0)</f>
        <v>0</v>
      </c>
      <c r="AN17" s="32"/>
      <c r="AO17" s="137"/>
      <c r="AP17" s="138"/>
      <c r="AQ17" s="32">
        <f>VLOOKUP(AO17,Смета!$B$8:$O$93,13,0)</f>
        <v>0</v>
      </c>
      <c r="AR17" s="32"/>
      <c r="AS17" s="137"/>
      <c r="AT17" s="138"/>
      <c r="AU17" s="32">
        <f>VLOOKUP(AS17,Смета!$B$8:$O$93,13,0)</f>
        <v>0</v>
      </c>
      <c r="AV17" s="32"/>
    </row>
    <row r="18" spans="1:48" x14ac:dyDescent="0.25">
      <c r="A18" s="137">
        <v>120</v>
      </c>
      <c r="B18" s="138">
        <v>506</v>
      </c>
      <c r="C18" s="32" t="e">
        <f>VLOOKUP(A18,Смета!$B$8:$O$93,13,0)</f>
        <v>#N/A</v>
      </c>
      <c r="D18" s="32"/>
      <c r="E18" s="137">
        <v>276</v>
      </c>
      <c r="F18" s="138">
        <v>609</v>
      </c>
      <c r="G18" s="32" t="e">
        <f>VLOOKUP(E18,Смета!$B$8:$O$93,13,0)</f>
        <v>#N/A</v>
      </c>
      <c r="H18" s="32"/>
      <c r="I18" s="137">
        <v>358</v>
      </c>
      <c r="J18" s="138">
        <v>405</v>
      </c>
      <c r="K18" s="32" t="e">
        <f>VLOOKUP(I18,Смета!$B$8:$O$93,13,0)</f>
        <v>#N/A</v>
      </c>
      <c r="L18" s="32"/>
      <c r="M18" s="137"/>
      <c r="N18" s="138"/>
      <c r="O18" s="32">
        <f>VLOOKUP(M18,Смета!$B$8:$O$93,13,0)</f>
        <v>0</v>
      </c>
      <c r="P18" s="32"/>
      <c r="Q18" s="137"/>
      <c r="R18" s="138"/>
      <c r="S18" s="32">
        <f>VLOOKUP(Q18,Смета!$B$8:$O$93,13,0)</f>
        <v>0</v>
      </c>
      <c r="T18" s="32"/>
      <c r="U18" s="137"/>
      <c r="V18" s="138"/>
      <c r="W18" s="32">
        <f>VLOOKUP(U18,Смета!$B$8:$O$93,13,0)</f>
        <v>0</v>
      </c>
      <c r="X18" s="32"/>
      <c r="Y18" s="137"/>
      <c r="Z18" s="138"/>
      <c r="AA18" s="32">
        <f>VLOOKUP(Y18,Смета!$B$8:$O$93,13,0)</f>
        <v>0</v>
      </c>
      <c r="AB18" s="32"/>
      <c r="AC18" s="137"/>
      <c r="AD18" s="138"/>
      <c r="AE18" s="32">
        <f>VLOOKUP(AC18,Смета!$B$8:$O$93,13,0)</f>
        <v>0</v>
      </c>
      <c r="AF18" s="32"/>
      <c r="AG18" s="137"/>
      <c r="AH18" s="138"/>
      <c r="AI18" s="32">
        <f>VLOOKUP(AG18,Смета!$B$8:$O$93,13,0)</f>
        <v>0</v>
      </c>
      <c r="AJ18" s="32"/>
      <c r="AK18" s="137"/>
      <c r="AL18" s="138"/>
      <c r="AM18" s="32">
        <f>VLOOKUP(AK18,Смета!$B$8:$O$93,13,0)</f>
        <v>0</v>
      </c>
      <c r="AN18" s="32"/>
      <c r="AO18" s="137"/>
      <c r="AP18" s="138"/>
      <c r="AQ18" s="32">
        <f>VLOOKUP(AO18,Смета!$B$8:$O$93,13,0)</f>
        <v>0</v>
      </c>
      <c r="AR18" s="32"/>
      <c r="AS18" s="137"/>
      <c r="AT18" s="138"/>
      <c r="AU18" s="32">
        <f>VLOOKUP(AS18,Смета!$B$8:$O$93,13,0)</f>
        <v>0</v>
      </c>
      <c r="AV18" s="32"/>
    </row>
    <row r="19" spans="1:48" x14ac:dyDescent="0.25">
      <c r="A19" s="137">
        <v>121</v>
      </c>
      <c r="B19" s="138">
        <v>130</v>
      </c>
      <c r="C19" s="32" t="e">
        <f>VLOOKUP(A19,Смета!$B$8:$O$93,13,0)</f>
        <v>#N/A</v>
      </c>
      <c r="D19" s="32"/>
      <c r="E19" s="137">
        <v>277</v>
      </c>
      <c r="F19" s="138">
        <v>168</v>
      </c>
      <c r="G19" s="32" t="e">
        <f>VLOOKUP(E19,Смета!$B$8:$O$93,13,0)</f>
        <v>#N/A</v>
      </c>
      <c r="H19" s="32"/>
      <c r="I19" s="137">
        <v>359</v>
      </c>
      <c r="J19" s="138">
        <v>151</v>
      </c>
      <c r="K19" s="32" t="e">
        <f>VLOOKUP(I19,Смета!$B$8:$O$93,13,0)</f>
        <v>#N/A</v>
      </c>
      <c r="L19" s="32"/>
      <c r="M19" s="137"/>
      <c r="N19" s="138"/>
      <c r="O19" s="32">
        <f>VLOOKUP(M19,Смета!$B$8:$O$93,13,0)</f>
        <v>0</v>
      </c>
      <c r="P19" s="32"/>
      <c r="Q19" s="137"/>
      <c r="R19" s="138"/>
      <c r="S19" s="32">
        <f>VLOOKUP(Q19,Смета!$B$8:$O$93,13,0)</f>
        <v>0</v>
      </c>
      <c r="T19" s="32"/>
      <c r="U19" s="137"/>
      <c r="V19" s="138"/>
      <c r="W19" s="32">
        <f>VLOOKUP(U19,Смета!$B$8:$O$93,13,0)</f>
        <v>0</v>
      </c>
      <c r="X19" s="32"/>
      <c r="Y19" s="137"/>
      <c r="Z19" s="138"/>
      <c r="AA19" s="32">
        <f>VLOOKUP(Y19,Смета!$B$8:$O$93,13,0)</f>
        <v>0</v>
      </c>
      <c r="AB19" s="32"/>
      <c r="AC19" s="137"/>
      <c r="AD19" s="138"/>
      <c r="AE19" s="32">
        <f>VLOOKUP(AC19,Смета!$B$8:$O$93,13,0)</f>
        <v>0</v>
      </c>
      <c r="AF19" s="32"/>
      <c r="AG19" s="137"/>
      <c r="AH19" s="138"/>
      <c r="AI19" s="32">
        <f>VLOOKUP(AG19,Смета!$B$8:$O$93,13,0)</f>
        <v>0</v>
      </c>
      <c r="AJ19" s="32"/>
      <c r="AK19" s="137"/>
      <c r="AL19" s="138"/>
      <c r="AM19" s="32">
        <f>VLOOKUP(AK19,Смета!$B$8:$O$93,13,0)</f>
        <v>0</v>
      </c>
      <c r="AN19" s="32"/>
      <c r="AO19" s="137"/>
      <c r="AP19" s="138"/>
      <c r="AQ19" s="32">
        <f>VLOOKUP(AO19,Смета!$B$8:$O$93,13,0)</f>
        <v>0</v>
      </c>
      <c r="AR19" s="32"/>
      <c r="AS19" s="137"/>
      <c r="AT19" s="138"/>
      <c r="AU19" s="32">
        <f>VLOOKUP(AS19,Смета!$B$8:$O$93,13,0)</f>
        <v>0</v>
      </c>
      <c r="AV19" s="32"/>
    </row>
    <row r="20" spans="1:48" x14ac:dyDescent="0.25">
      <c r="A20" s="137">
        <v>122</v>
      </c>
      <c r="B20" s="138">
        <v>90</v>
      </c>
      <c r="C20" s="32" t="e">
        <f>VLOOKUP(A20,Смета!$B$8:$O$93,13,0)</f>
        <v>#N/A</v>
      </c>
      <c r="D20" s="32"/>
      <c r="E20" s="137">
        <v>278</v>
      </c>
      <c r="F20" s="138">
        <v>372</v>
      </c>
      <c r="G20" s="32" t="e">
        <f>VLOOKUP(E20,Смета!$B$8:$O$93,13,0)</f>
        <v>#N/A</v>
      </c>
      <c r="H20" s="32"/>
      <c r="I20" s="137">
        <v>360</v>
      </c>
      <c r="J20" s="138">
        <v>303</v>
      </c>
      <c r="K20" s="32" t="e">
        <f>VLOOKUP(I20,Смета!$B$8:$O$93,13,0)</f>
        <v>#N/A</v>
      </c>
      <c r="L20" s="32"/>
      <c r="M20" s="137"/>
      <c r="N20" s="138"/>
      <c r="O20" s="32">
        <f>VLOOKUP(M20,Смета!$B$8:$O$93,13,0)</f>
        <v>0</v>
      </c>
      <c r="P20" s="32"/>
      <c r="Q20" s="137"/>
      <c r="R20" s="138"/>
      <c r="S20" s="32">
        <f>VLOOKUP(Q20,Смета!$B$8:$O$93,13,0)</f>
        <v>0</v>
      </c>
      <c r="T20" s="32"/>
      <c r="U20" s="137"/>
      <c r="V20" s="138"/>
      <c r="W20" s="32">
        <f>VLOOKUP(U20,Смета!$B$8:$O$93,13,0)</f>
        <v>0</v>
      </c>
      <c r="X20" s="32"/>
      <c r="Y20" s="137"/>
      <c r="Z20" s="138"/>
      <c r="AA20" s="32">
        <f>VLOOKUP(Y20,Смета!$B$8:$O$93,13,0)</f>
        <v>0</v>
      </c>
      <c r="AB20" s="32"/>
      <c r="AC20" s="137"/>
      <c r="AD20" s="138"/>
      <c r="AE20" s="32">
        <f>VLOOKUP(AC20,Смета!$B$8:$O$93,13,0)</f>
        <v>0</v>
      </c>
      <c r="AF20" s="32"/>
      <c r="AG20" s="137"/>
      <c r="AH20" s="138"/>
      <c r="AI20" s="32">
        <f>VLOOKUP(AG20,Смета!$B$8:$O$93,13,0)</f>
        <v>0</v>
      </c>
      <c r="AJ20" s="32"/>
      <c r="AK20" s="137"/>
      <c r="AL20" s="138"/>
      <c r="AM20" s="32">
        <f>VLOOKUP(AK20,Смета!$B$8:$O$93,13,0)</f>
        <v>0</v>
      </c>
      <c r="AN20" s="32"/>
      <c r="AO20" s="137"/>
      <c r="AP20" s="138"/>
      <c r="AQ20" s="32">
        <f>VLOOKUP(AO20,Смета!$B$8:$O$93,13,0)</f>
        <v>0</v>
      </c>
      <c r="AR20" s="32"/>
      <c r="AS20" s="137"/>
      <c r="AT20" s="138"/>
      <c r="AU20" s="32">
        <f>VLOOKUP(AS20,Смета!$B$8:$O$93,13,0)</f>
        <v>0</v>
      </c>
      <c r="AV20" s="32"/>
    </row>
    <row r="21" spans="1:48" x14ac:dyDescent="0.25">
      <c r="A21" s="137">
        <v>123</v>
      </c>
      <c r="B21" s="138">
        <v>155</v>
      </c>
      <c r="C21" s="32" t="e">
        <f>VLOOKUP(A21,Смета!$B$8:$O$93,13,0)</f>
        <v>#N/A</v>
      </c>
      <c r="D21" s="32"/>
      <c r="E21" s="137">
        <v>279</v>
      </c>
      <c r="F21" s="138">
        <v>1149</v>
      </c>
      <c r="G21" s="32" t="e">
        <f>VLOOKUP(E21,Смета!$B$8:$O$93,13,0)</f>
        <v>#N/A</v>
      </c>
      <c r="H21" s="32"/>
      <c r="I21" s="137">
        <v>361</v>
      </c>
      <c r="J21" s="138">
        <v>859</v>
      </c>
      <c r="K21" s="32" t="e">
        <f>VLOOKUP(I21,Смета!$B$8:$O$93,13,0)</f>
        <v>#N/A</v>
      </c>
      <c r="L21" s="32"/>
      <c r="M21" s="137"/>
      <c r="N21" s="138"/>
      <c r="O21" s="32">
        <f>VLOOKUP(M21,Смета!$B$8:$O$93,13,0)</f>
        <v>0</v>
      </c>
      <c r="P21" s="32"/>
      <c r="Q21" s="137"/>
      <c r="R21" s="138"/>
      <c r="S21" s="32">
        <f>VLOOKUP(Q21,Смета!$B$8:$O$93,13,0)</f>
        <v>0</v>
      </c>
      <c r="T21" s="32"/>
      <c r="U21" s="137"/>
      <c r="V21" s="138"/>
      <c r="W21" s="32">
        <f>VLOOKUP(U21,Смета!$B$8:$O$93,13,0)</f>
        <v>0</v>
      </c>
      <c r="X21" s="32"/>
      <c r="Y21" s="137"/>
      <c r="Z21" s="138"/>
      <c r="AA21" s="32">
        <f>VLOOKUP(Y21,Смета!$B$8:$O$93,13,0)</f>
        <v>0</v>
      </c>
      <c r="AB21" s="32"/>
      <c r="AC21" s="137"/>
      <c r="AD21" s="138"/>
      <c r="AE21" s="32">
        <f>VLOOKUP(AC21,Смета!$B$8:$O$93,13,0)</f>
        <v>0</v>
      </c>
      <c r="AF21" s="32"/>
      <c r="AG21" s="137"/>
      <c r="AH21" s="138"/>
      <c r="AI21" s="32">
        <f>VLOOKUP(AG21,Смета!$B$8:$O$93,13,0)</f>
        <v>0</v>
      </c>
      <c r="AJ21" s="32"/>
      <c r="AK21" s="137"/>
      <c r="AL21" s="138"/>
      <c r="AM21" s="32">
        <f>VLOOKUP(AK21,Смета!$B$8:$O$93,13,0)</f>
        <v>0</v>
      </c>
      <c r="AN21" s="32"/>
      <c r="AO21" s="137"/>
      <c r="AP21" s="138"/>
      <c r="AQ21" s="32">
        <f>VLOOKUP(AO21,Смета!$B$8:$O$93,13,0)</f>
        <v>0</v>
      </c>
      <c r="AR21" s="32"/>
      <c r="AS21" s="137"/>
      <c r="AT21" s="138"/>
      <c r="AU21" s="32">
        <f>VLOOKUP(AS21,Смета!$B$8:$O$93,13,0)</f>
        <v>0</v>
      </c>
      <c r="AV21" s="32"/>
    </row>
    <row r="22" spans="1:48" x14ac:dyDescent="0.25">
      <c r="A22" s="137">
        <v>124</v>
      </c>
      <c r="B22" s="138">
        <v>375</v>
      </c>
      <c r="C22" s="32" t="e">
        <f>VLOOKUP(A22,Смета!$B$8:$O$93,13,0)</f>
        <v>#N/A</v>
      </c>
      <c r="D22" s="32"/>
      <c r="E22" s="137">
        <v>280</v>
      </c>
      <c r="F22" s="138">
        <v>78</v>
      </c>
      <c r="G22" s="32" t="e">
        <f>VLOOKUP(E22,Смета!$B$8:$O$93,13,0)</f>
        <v>#N/A</v>
      </c>
      <c r="H22" s="32"/>
      <c r="I22" s="137">
        <v>362</v>
      </c>
      <c r="J22" s="138">
        <v>81</v>
      </c>
      <c r="K22" s="32" t="e">
        <f>VLOOKUP(I22,Смета!$B$8:$O$93,13,0)</f>
        <v>#N/A</v>
      </c>
      <c r="L22" s="32"/>
      <c r="M22" s="137"/>
      <c r="N22" s="138"/>
      <c r="O22" s="32">
        <f>VLOOKUP(M22,Смета!$B$8:$O$93,13,0)</f>
        <v>0</v>
      </c>
      <c r="P22" s="32"/>
      <c r="Q22" s="137"/>
      <c r="R22" s="138"/>
      <c r="S22" s="32">
        <f>VLOOKUP(Q22,Смета!$B$8:$O$93,13,0)</f>
        <v>0</v>
      </c>
      <c r="T22" s="32"/>
      <c r="U22" s="137"/>
      <c r="V22" s="138"/>
      <c r="W22" s="32">
        <f>VLOOKUP(U22,Смета!$B$8:$O$93,13,0)</f>
        <v>0</v>
      </c>
      <c r="X22" s="32"/>
      <c r="Y22" s="137"/>
      <c r="Z22" s="138"/>
      <c r="AA22" s="32">
        <f>VLOOKUP(Y22,Смета!$B$8:$O$93,13,0)</f>
        <v>0</v>
      </c>
      <c r="AB22" s="32"/>
      <c r="AC22" s="137"/>
      <c r="AD22" s="138"/>
      <c r="AE22" s="32">
        <f>VLOOKUP(AC22,Смета!$B$8:$O$93,13,0)</f>
        <v>0</v>
      </c>
      <c r="AF22" s="32"/>
      <c r="AG22" s="137"/>
      <c r="AH22" s="138"/>
      <c r="AI22" s="32">
        <f>VLOOKUP(AG22,Смета!$B$8:$O$93,13,0)</f>
        <v>0</v>
      </c>
      <c r="AJ22" s="32"/>
      <c r="AK22" s="137"/>
      <c r="AL22" s="138"/>
      <c r="AM22" s="32">
        <f>VLOOKUP(AK22,Смета!$B$8:$O$93,13,0)</f>
        <v>0</v>
      </c>
      <c r="AN22" s="32"/>
      <c r="AO22" s="137"/>
      <c r="AP22" s="138"/>
      <c r="AQ22" s="32">
        <f>VLOOKUP(AO22,Смета!$B$8:$O$93,13,0)</f>
        <v>0</v>
      </c>
      <c r="AR22" s="32"/>
      <c r="AS22" s="137"/>
      <c r="AT22" s="138"/>
      <c r="AU22" s="32">
        <f>VLOOKUP(AS22,Смета!$B$8:$O$93,13,0)</f>
        <v>0</v>
      </c>
      <c r="AV22" s="32"/>
    </row>
    <row r="23" spans="1:48" x14ac:dyDescent="0.25">
      <c r="A23" s="137">
        <v>125</v>
      </c>
      <c r="B23" s="138">
        <v>65</v>
      </c>
      <c r="C23" s="32" t="e">
        <f>VLOOKUP(A23,Смета!$B$8:$O$93,13,0)</f>
        <v>#N/A</v>
      </c>
      <c r="D23" s="32"/>
      <c r="E23" s="137">
        <v>281</v>
      </c>
      <c r="F23" s="138">
        <v>78</v>
      </c>
      <c r="G23" s="32" t="e">
        <f>VLOOKUP(E23,Смета!$B$8:$O$93,13,0)</f>
        <v>#N/A</v>
      </c>
      <c r="H23" s="32"/>
      <c r="I23" s="137">
        <v>363</v>
      </c>
      <c r="J23" s="138">
        <v>81</v>
      </c>
      <c r="K23" s="32" t="e">
        <f>VLOOKUP(I23,Смета!$B$8:$O$93,13,0)</f>
        <v>#N/A</v>
      </c>
      <c r="L23" s="32"/>
      <c r="M23" s="137"/>
      <c r="N23" s="138"/>
      <c r="O23" s="32">
        <f>VLOOKUP(M23,Смета!$B$8:$O$93,13,0)</f>
        <v>0</v>
      </c>
      <c r="P23" s="32"/>
      <c r="Q23" s="137"/>
      <c r="R23" s="138"/>
      <c r="S23" s="32">
        <f>VLOOKUP(Q23,Смета!$B$8:$O$93,13,0)</f>
        <v>0</v>
      </c>
      <c r="T23" s="32"/>
      <c r="U23" s="137"/>
      <c r="V23" s="138"/>
      <c r="W23" s="32">
        <f>VLOOKUP(U23,Смета!$B$8:$O$93,13,0)</f>
        <v>0</v>
      </c>
      <c r="X23" s="32"/>
      <c r="Y23" s="137"/>
      <c r="Z23" s="138"/>
      <c r="AA23" s="32">
        <f>VLOOKUP(Y23,Смета!$B$8:$O$93,13,0)</f>
        <v>0</v>
      </c>
      <c r="AB23" s="32"/>
      <c r="AC23" s="137"/>
      <c r="AD23" s="138"/>
      <c r="AE23" s="32">
        <f>VLOOKUP(AC23,Смета!$B$8:$O$93,13,0)</f>
        <v>0</v>
      </c>
      <c r="AF23" s="32"/>
      <c r="AG23" s="137"/>
      <c r="AH23" s="138"/>
      <c r="AI23" s="32">
        <f>VLOOKUP(AG23,Смета!$B$8:$O$93,13,0)</f>
        <v>0</v>
      </c>
      <c r="AJ23" s="32"/>
      <c r="AK23" s="137"/>
      <c r="AL23" s="138"/>
      <c r="AM23" s="32">
        <f>VLOOKUP(AK23,Смета!$B$8:$O$93,13,0)</f>
        <v>0</v>
      </c>
      <c r="AN23" s="32"/>
      <c r="AO23" s="137"/>
      <c r="AP23" s="138"/>
      <c r="AQ23" s="32">
        <f>VLOOKUP(AO23,Смета!$B$8:$O$93,13,0)</f>
        <v>0</v>
      </c>
      <c r="AR23" s="32"/>
      <c r="AS23" s="137"/>
      <c r="AT23" s="138"/>
      <c r="AU23" s="32">
        <f>VLOOKUP(AS23,Смета!$B$8:$O$93,13,0)</f>
        <v>0</v>
      </c>
      <c r="AV23" s="32"/>
    </row>
    <row r="24" spans="1:48" x14ac:dyDescent="0.25">
      <c r="A24" s="137">
        <v>126</v>
      </c>
      <c r="B24" s="138">
        <v>375</v>
      </c>
      <c r="C24" s="32" t="e">
        <f>VLOOKUP(A24,Смета!$B$8:$O$93,13,0)</f>
        <v>#N/A</v>
      </c>
      <c r="D24" s="32"/>
      <c r="E24" s="137">
        <v>302</v>
      </c>
      <c r="F24" s="138">
        <v>105</v>
      </c>
      <c r="G24" s="32" t="e">
        <f>VLOOKUP(E24,Смета!$B$8:$O$93,13,0)</f>
        <v>#N/A</v>
      </c>
      <c r="H24" s="32"/>
      <c r="I24" s="137">
        <v>384</v>
      </c>
      <c r="J24" s="138">
        <v>200</v>
      </c>
      <c r="K24" s="32" t="e">
        <f>VLOOKUP(I24,Смета!$B$8:$O$93,13,0)</f>
        <v>#N/A</v>
      </c>
      <c r="L24" s="32"/>
      <c r="M24" s="137"/>
      <c r="N24" s="138"/>
      <c r="O24" s="32">
        <f>VLOOKUP(M24,Смета!$B$8:$O$93,13,0)</f>
        <v>0</v>
      </c>
      <c r="P24" s="32"/>
      <c r="Q24" s="137"/>
      <c r="R24" s="138"/>
      <c r="S24" s="32">
        <f>VLOOKUP(Q24,Смета!$B$8:$O$93,13,0)</f>
        <v>0</v>
      </c>
      <c r="T24" s="32"/>
      <c r="U24" s="137"/>
      <c r="V24" s="138"/>
      <c r="W24" s="32">
        <f>VLOOKUP(U24,Смета!$B$8:$O$93,13,0)</f>
        <v>0</v>
      </c>
      <c r="X24" s="32"/>
      <c r="Y24" s="137"/>
      <c r="Z24" s="138"/>
      <c r="AA24" s="32">
        <f>VLOOKUP(Y24,Смета!$B$8:$O$93,13,0)</f>
        <v>0</v>
      </c>
      <c r="AB24" s="32"/>
      <c r="AC24" s="137"/>
      <c r="AD24" s="138"/>
      <c r="AE24" s="32">
        <f>VLOOKUP(AC24,Смета!$B$8:$O$93,13,0)</f>
        <v>0</v>
      </c>
      <c r="AF24" s="32"/>
      <c r="AG24" s="137"/>
      <c r="AH24" s="138"/>
      <c r="AI24" s="32">
        <f>VLOOKUP(AG24,Смета!$B$8:$O$93,13,0)</f>
        <v>0</v>
      </c>
      <c r="AJ24" s="32"/>
      <c r="AK24" s="137"/>
      <c r="AL24" s="138"/>
      <c r="AM24" s="32">
        <f>VLOOKUP(AK24,Смета!$B$8:$O$93,13,0)</f>
        <v>0</v>
      </c>
      <c r="AN24" s="32"/>
      <c r="AO24" s="137"/>
      <c r="AP24" s="138"/>
      <c r="AQ24" s="32">
        <f>VLOOKUP(AO24,Смета!$B$8:$O$93,13,0)</f>
        <v>0</v>
      </c>
      <c r="AR24" s="32"/>
      <c r="AS24" s="137"/>
      <c r="AT24" s="138"/>
      <c r="AU24" s="32">
        <f>VLOOKUP(AS24,Смета!$B$8:$O$93,13,0)</f>
        <v>0</v>
      </c>
      <c r="AV24" s="32"/>
    </row>
    <row r="25" spans="1:48" x14ac:dyDescent="0.25">
      <c r="A25" s="137">
        <v>127</v>
      </c>
      <c r="B25" s="138">
        <v>1560</v>
      </c>
      <c r="C25" s="32" t="e">
        <f>VLOOKUP(A25,Смета!$B$8:$O$93,13,0)</f>
        <v>#N/A</v>
      </c>
      <c r="D25" s="32"/>
      <c r="E25" s="137">
        <v>303</v>
      </c>
      <c r="F25" s="138">
        <v>308</v>
      </c>
      <c r="G25" s="32" t="e">
        <f>VLOOKUP(E25,Смета!$B$8:$O$93,13,0)</f>
        <v>#N/A</v>
      </c>
      <c r="H25" s="32"/>
      <c r="I25" s="137">
        <v>385</v>
      </c>
      <c r="J25" s="138">
        <v>1000</v>
      </c>
      <c r="K25" s="32" t="e">
        <f>VLOOKUP(I25,Смета!$B$8:$O$93,13,0)</f>
        <v>#N/A</v>
      </c>
      <c r="L25" s="32"/>
      <c r="M25" s="137"/>
      <c r="N25" s="138"/>
      <c r="O25" s="32">
        <f>VLOOKUP(M25,Смета!$B$8:$O$93,13,0)</f>
        <v>0</v>
      </c>
      <c r="P25" s="32"/>
      <c r="Q25" s="137"/>
      <c r="R25" s="138"/>
      <c r="S25" s="32">
        <f>VLOOKUP(Q25,Смета!$B$8:$O$93,13,0)</f>
        <v>0</v>
      </c>
      <c r="T25" s="32"/>
      <c r="U25" s="137"/>
      <c r="V25" s="138"/>
      <c r="W25" s="32">
        <f>VLOOKUP(U25,Смета!$B$8:$O$93,13,0)</f>
        <v>0</v>
      </c>
      <c r="X25" s="32"/>
      <c r="Y25" s="137"/>
      <c r="Z25" s="138"/>
      <c r="AA25" s="32">
        <f>VLOOKUP(Y25,Смета!$B$8:$O$93,13,0)</f>
        <v>0</v>
      </c>
      <c r="AB25" s="32"/>
      <c r="AC25" s="137"/>
      <c r="AD25" s="138"/>
      <c r="AE25" s="32">
        <f>VLOOKUP(AC25,Смета!$B$8:$O$93,13,0)</f>
        <v>0</v>
      </c>
      <c r="AF25" s="32"/>
      <c r="AG25" s="137"/>
      <c r="AH25" s="138"/>
      <c r="AI25" s="32">
        <f>VLOOKUP(AG25,Смета!$B$8:$O$93,13,0)</f>
        <v>0</v>
      </c>
      <c r="AJ25" s="32"/>
      <c r="AK25" s="137"/>
      <c r="AL25" s="138"/>
      <c r="AM25" s="32">
        <f>VLOOKUP(AK25,Смета!$B$8:$O$93,13,0)</f>
        <v>0</v>
      </c>
      <c r="AN25" s="32"/>
      <c r="AO25" s="137"/>
      <c r="AP25" s="138"/>
      <c r="AQ25" s="32">
        <f>VLOOKUP(AO25,Смета!$B$8:$O$93,13,0)</f>
        <v>0</v>
      </c>
      <c r="AR25" s="32"/>
      <c r="AS25" s="137"/>
      <c r="AT25" s="138"/>
      <c r="AU25" s="32">
        <f>VLOOKUP(AS25,Смета!$B$8:$O$93,13,0)</f>
        <v>0</v>
      </c>
      <c r="AV25" s="32"/>
    </row>
    <row r="26" spans="1:48" x14ac:dyDescent="0.25">
      <c r="A26" s="137">
        <v>192</v>
      </c>
      <c r="B26" s="138">
        <v>1573</v>
      </c>
      <c r="C26" s="32" t="e">
        <f>VLOOKUP(A26,Смета!$B$8:$O$93,13,0)</f>
        <v>#N/A</v>
      </c>
      <c r="D26" s="32"/>
      <c r="E26" s="137">
        <v>307</v>
      </c>
      <c r="F26" s="138">
        <v>200</v>
      </c>
      <c r="G26" s="32" t="e">
        <f>VLOOKUP(E26,Смета!$B$8:$O$93,13,0)</f>
        <v>#N/A</v>
      </c>
      <c r="H26" s="32"/>
      <c r="I26" s="137">
        <v>389</v>
      </c>
      <c r="J26" s="138">
        <v>183</v>
      </c>
      <c r="K26" s="32" t="e">
        <f>VLOOKUP(I26,Смета!$B$8:$O$93,13,0)</f>
        <v>#N/A</v>
      </c>
      <c r="L26" s="32"/>
      <c r="M26" s="137"/>
      <c r="N26" s="138"/>
      <c r="O26" s="32">
        <f>VLOOKUP(M26,Смета!$B$8:$O$93,13,0)</f>
        <v>0</v>
      </c>
      <c r="P26" s="32"/>
      <c r="Q26" s="137"/>
      <c r="R26" s="138"/>
      <c r="S26" s="32">
        <f>VLOOKUP(Q26,Смета!$B$8:$O$93,13,0)</f>
        <v>0</v>
      </c>
      <c r="T26" s="32"/>
      <c r="U26" s="137"/>
      <c r="V26" s="138"/>
      <c r="W26" s="32">
        <f>VLOOKUP(U26,Смета!$B$8:$O$93,13,0)</f>
        <v>0</v>
      </c>
      <c r="X26" s="32"/>
      <c r="Y26" s="137"/>
      <c r="Z26" s="138"/>
      <c r="AA26" s="32">
        <f>VLOOKUP(Y26,Смета!$B$8:$O$93,13,0)</f>
        <v>0</v>
      </c>
      <c r="AB26" s="32"/>
      <c r="AC26" s="137"/>
      <c r="AD26" s="138"/>
      <c r="AE26" s="32">
        <f>VLOOKUP(AC26,Смета!$B$8:$O$93,13,0)</f>
        <v>0</v>
      </c>
      <c r="AF26" s="32"/>
      <c r="AG26" s="137"/>
      <c r="AH26" s="138"/>
      <c r="AI26" s="32">
        <f>VLOOKUP(AG26,Смета!$B$8:$O$93,13,0)</f>
        <v>0</v>
      </c>
      <c r="AJ26" s="32"/>
      <c r="AK26" s="137"/>
      <c r="AL26" s="138"/>
      <c r="AM26" s="32">
        <f>VLOOKUP(AK26,Смета!$B$8:$O$93,13,0)</f>
        <v>0</v>
      </c>
      <c r="AN26" s="32"/>
      <c r="AO26" s="137"/>
      <c r="AP26" s="138"/>
      <c r="AQ26" s="32">
        <f>VLOOKUP(AO26,Смета!$B$8:$O$93,13,0)</f>
        <v>0</v>
      </c>
      <c r="AR26" s="32"/>
      <c r="AS26" s="137"/>
      <c r="AT26" s="138"/>
      <c r="AU26" s="32">
        <f>VLOOKUP(AS26,Смета!$B$8:$O$93,13,0)</f>
        <v>0</v>
      </c>
      <c r="AV26" s="32"/>
    </row>
    <row r="27" spans="1:48" x14ac:dyDescent="0.25">
      <c r="A27" s="137">
        <v>193</v>
      </c>
      <c r="B27" s="138">
        <v>2281</v>
      </c>
      <c r="C27" s="32" t="e">
        <f>VLOOKUP(A27,Смета!$B$8:$O$93,13,0)</f>
        <v>#N/A</v>
      </c>
      <c r="D27" s="32"/>
      <c r="E27" s="137">
        <v>308</v>
      </c>
      <c r="F27" s="138">
        <v>200</v>
      </c>
      <c r="G27" s="32" t="e">
        <f>VLOOKUP(E27,Смета!$B$8:$O$93,13,0)</f>
        <v>#N/A</v>
      </c>
      <c r="H27" s="32"/>
      <c r="I27" s="137">
        <v>390</v>
      </c>
      <c r="J27" s="138">
        <v>183</v>
      </c>
      <c r="K27" s="32" t="e">
        <f>VLOOKUP(I27,Смета!$B$8:$O$93,13,0)</f>
        <v>#N/A</v>
      </c>
      <c r="L27" s="32"/>
      <c r="M27" s="137"/>
      <c r="N27" s="138"/>
      <c r="O27" s="32">
        <f>VLOOKUP(M27,Смета!$B$8:$O$93,13,0)</f>
        <v>0</v>
      </c>
      <c r="P27" s="32"/>
      <c r="Q27" s="137"/>
      <c r="R27" s="138"/>
      <c r="S27" s="32">
        <f>VLOOKUP(Q27,Смета!$B$8:$O$93,13,0)</f>
        <v>0</v>
      </c>
      <c r="T27" s="32"/>
      <c r="U27" s="137"/>
      <c r="V27" s="138"/>
      <c r="W27" s="32">
        <f>VLOOKUP(U27,Смета!$B$8:$O$93,13,0)</f>
        <v>0</v>
      </c>
      <c r="X27" s="32"/>
      <c r="Y27" s="137"/>
      <c r="Z27" s="138"/>
      <c r="AA27" s="32">
        <f>VLOOKUP(Y27,Смета!$B$8:$O$93,13,0)</f>
        <v>0</v>
      </c>
      <c r="AB27" s="32"/>
      <c r="AC27" s="137"/>
      <c r="AD27" s="138"/>
      <c r="AE27" s="32">
        <f>VLOOKUP(AC27,Смета!$B$8:$O$93,13,0)</f>
        <v>0</v>
      </c>
      <c r="AF27" s="32"/>
      <c r="AG27" s="137"/>
      <c r="AH27" s="138"/>
      <c r="AI27" s="32">
        <f>VLOOKUP(AG27,Смета!$B$8:$O$93,13,0)</f>
        <v>0</v>
      </c>
      <c r="AJ27" s="32"/>
      <c r="AK27" s="137"/>
      <c r="AL27" s="138"/>
      <c r="AM27" s="32">
        <f>VLOOKUP(AK27,Смета!$B$8:$O$93,13,0)</f>
        <v>0</v>
      </c>
      <c r="AN27" s="32"/>
      <c r="AO27" s="137"/>
      <c r="AP27" s="138"/>
      <c r="AQ27" s="32">
        <f>VLOOKUP(AO27,Смета!$B$8:$O$93,13,0)</f>
        <v>0</v>
      </c>
      <c r="AR27" s="32"/>
      <c r="AS27" s="137"/>
      <c r="AT27" s="138"/>
      <c r="AU27" s="32">
        <f>VLOOKUP(AS27,Смета!$B$8:$O$93,13,0)</f>
        <v>0</v>
      </c>
      <c r="AV27" s="32"/>
    </row>
    <row r="28" spans="1:48" x14ac:dyDescent="0.25">
      <c r="A28" s="137">
        <v>194</v>
      </c>
      <c r="B28" s="138">
        <v>3854</v>
      </c>
      <c r="C28" s="32" t="e">
        <f>VLOOKUP(A28,Смета!$B$8:$O$93,13,0)</f>
        <v>#N/A</v>
      </c>
      <c r="D28" s="32"/>
      <c r="E28" s="137">
        <v>684</v>
      </c>
      <c r="F28" s="138">
        <v>743</v>
      </c>
      <c r="G28" s="32" t="e">
        <f>VLOOKUP(E28,Смета!$B$8:$O$93,13,0)</f>
        <v>#N/A</v>
      </c>
      <c r="H28" s="32"/>
      <c r="I28" s="137">
        <v>401</v>
      </c>
      <c r="J28" s="138">
        <v>4</v>
      </c>
      <c r="K28" s="32" t="e">
        <f>VLOOKUP(I28,Смета!$B$8:$O$93,13,0)</f>
        <v>#N/A</v>
      </c>
      <c r="L28" s="32"/>
      <c r="M28" s="137"/>
      <c r="N28" s="138"/>
      <c r="O28" s="32">
        <f>VLOOKUP(M28,Смета!$B$8:$O$93,13,0)</f>
        <v>0</v>
      </c>
      <c r="P28" s="32"/>
      <c r="Q28" s="137"/>
      <c r="R28" s="138"/>
      <c r="S28" s="32">
        <f>VLOOKUP(Q28,Смета!$B$8:$O$93,13,0)</f>
        <v>0</v>
      </c>
      <c r="T28" s="32"/>
      <c r="U28" s="137"/>
      <c r="V28" s="138"/>
      <c r="W28" s="32">
        <f>VLOOKUP(U28,Смета!$B$8:$O$93,13,0)</f>
        <v>0</v>
      </c>
      <c r="X28" s="32"/>
      <c r="Y28" s="137"/>
      <c r="Z28" s="138"/>
      <c r="AA28" s="32">
        <f>VLOOKUP(Y28,Смета!$B$8:$O$93,13,0)</f>
        <v>0</v>
      </c>
      <c r="AB28" s="32"/>
      <c r="AC28" s="137"/>
      <c r="AD28" s="138"/>
      <c r="AE28" s="32">
        <f>VLOOKUP(AC28,Смета!$B$8:$O$93,13,0)</f>
        <v>0</v>
      </c>
      <c r="AF28" s="32"/>
      <c r="AG28" s="137"/>
      <c r="AH28" s="138"/>
      <c r="AI28" s="32">
        <f>VLOOKUP(AG28,Смета!$B$8:$O$93,13,0)</f>
        <v>0</v>
      </c>
      <c r="AJ28" s="32"/>
      <c r="AK28" s="137"/>
      <c r="AL28" s="138"/>
      <c r="AM28" s="32">
        <f>VLOOKUP(AK28,Смета!$B$8:$O$93,13,0)</f>
        <v>0</v>
      </c>
      <c r="AN28" s="32"/>
      <c r="AO28" s="137"/>
      <c r="AP28" s="138"/>
      <c r="AQ28" s="32">
        <f>VLOOKUP(AO28,Смета!$B$8:$O$93,13,0)</f>
        <v>0</v>
      </c>
      <c r="AR28" s="32"/>
      <c r="AS28" s="137"/>
      <c r="AT28" s="138"/>
      <c r="AU28" s="32">
        <f>VLOOKUP(AS28,Смета!$B$8:$O$93,13,0)</f>
        <v>0</v>
      </c>
      <c r="AV28" s="32"/>
    </row>
    <row r="29" spans="1:48" x14ac:dyDescent="0.25">
      <c r="A29" s="137">
        <v>195</v>
      </c>
      <c r="B29" s="138">
        <v>1035</v>
      </c>
      <c r="C29" s="32" t="e">
        <f>VLOOKUP(A29,Смета!$B$8:$O$93,13,0)</f>
        <v>#N/A</v>
      </c>
      <c r="D29" s="32"/>
      <c r="E29" s="137">
        <v>685</v>
      </c>
      <c r="F29" s="138">
        <v>1275</v>
      </c>
      <c r="G29" s="32" t="e">
        <f>VLOOKUP(E29,Смета!$B$8:$O$93,13,0)</f>
        <v>#N/A</v>
      </c>
      <c r="H29" s="32"/>
      <c r="I29" s="137">
        <v>402</v>
      </c>
      <c r="J29" s="138">
        <v>4</v>
      </c>
      <c r="K29" s="32" t="e">
        <f>VLOOKUP(I29,Смета!$B$8:$O$93,13,0)</f>
        <v>#N/A</v>
      </c>
      <c r="L29" s="32"/>
      <c r="M29" s="137"/>
      <c r="N29" s="138"/>
      <c r="O29" s="32">
        <f>VLOOKUP(M29,Смета!$B$8:$O$93,13,0)</f>
        <v>0</v>
      </c>
      <c r="P29" s="32"/>
      <c r="Q29" s="137"/>
      <c r="R29" s="138"/>
      <c r="S29" s="32">
        <f>VLOOKUP(Q29,Смета!$B$8:$O$93,13,0)</f>
        <v>0</v>
      </c>
      <c r="T29" s="32"/>
      <c r="U29" s="137"/>
      <c r="V29" s="138"/>
      <c r="W29" s="32">
        <f>VLOOKUP(U29,Смета!$B$8:$O$93,13,0)</f>
        <v>0</v>
      </c>
      <c r="X29" s="32"/>
      <c r="Y29" s="137"/>
      <c r="Z29" s="138"/>
      <c r="AA29" s="32">
        <f>VLOOKUP(Y29,Смета!$B$8:$O$93,13,0)</f>
        <v>0</v>
      </c>
      <c r="AB29" s="32"/>
      <c r="AC29" s="137"/>
      <c r="AD29" s="138"/>
      <c r="AE29" s="32">
        <f>VLOOKUP(AC29,Смета!$B$8:$O$93,13,0)</f>
        <v>0</v>
      </c>
      <c r="AF29" s="32"/>
      <c r="AG29" s="137"/>
      <c r="AH29" s="138"/>
      <c r="AI29" s="32">
        <f>VLOOKUP(AG29,Смета!$B$8:$O$93,13,0)</f>
        <v>0</v>
      </c>
      <c r="AJ29" s="32"/>
      <c r="AK29" s="137"/>
      <c r="AL29" s="138"/>
      <c r="AM29" s="32">
        <f>VLOOKUP(AK29,Смета!$B$8:$O$93,13,0)</f>
        <v>0</v>
      </c>
      <c r="AN29" s="32"/>
      <c r="AO29" s="137"/>
      <c r="AP29" s="138"/>
      <c r="AQ29" s="32">
        <f>VLOOKUP(AO29,Смета!$B$8:$O$93,13,0)</f>
        <v>0</v>
      </c>
      <c r="AR29" s="32"/>
      <c r="AS29" s="137"/>
      <c r="AT29" s="138"/>
      <c r="AU29" s="32">
        <f>VLOOKUP(AS29,Смета!$B$8:$O$93,13,0)</f>
        <v>0</v>
      </c>
      <c r="AV29" s="32"/>
    </row>
    <row r="30" spans="1:48" x14ac:dyDescent="0.25">
      <c r="A30" s="137">
        <v>196</v>
      </c>
      <c r="B30" s="138">
        <v>311</v>
      </c>
      <c r="C30" s="32" t="e">
        <f>VLOOKUP(A30,Смета!$B$8:$O$93,13,0)</f>
        <v>#N/A</v>
      </c>
      <c r="D30" s="32"/>
      <c r="E30" s="137">
        <v>686</v>
      </c>
      <c r="F30" s="138">
        <v>2018</v>
      </c>
      <c r="G30" s="32" t="e">
        <f>VLOOKUP(E30,Смета!$B$8:$O$93,13,0)</f>
        <v>#N/A</v>
      </c>
      <c r="H30" s="32"/>
      <c r="I30" s="137">
        <v>403</v>
      </c>
      <c r="J30" s="138">
        <v>4</v>
      </c>
      <c r="K30" s="32" t="e">
        <f>VLOOKUP(I30,Смета!$B$8:$O$93,13,0)</f>
        <v>#N/A</v>
      </c>
      <c r="L30" s="32"/>
      <c r="M30" s="137"/>
      <c r="N30" s="138"/>
      <c r="O30" s="32">
        <f>VLOOKUP(M30,Смета!$B$8:$O$93,13,0)</f>
        <v>0</v>
      </c>
      <c r="P30" s="32"/>
      <c r="Q30" s="137"/>
      <c r="R30" s="138"/>
      <c r="S30" s="32">
        <f>VLOOKUP(Q30,Смета!$B$8:$O$93,13,0)</f>
        <v>0</v>
      </c>
      <c r="T30" s="32"/>
      <c r="U30" s="137"/>
      <c r="V30" s="138"/>
      <c r="W30" s="32">
        <f>VLOOKUP(U30,Смета!$B$8:$O$93,13,0)</f>
        <v>0</v>
      </c>
      <c r="X30" s="32"/>
      <c r="Y30" s="137"/>
      <c r="Z30" s="138"/>
      <c r="AA30" s="32">
        <f>VLOOKUP(Y30,Смета!$B$8:$O$93,13,0)</f>
        <v>0</v>
      </c>
      <c r="AB30" s="32"/>
      <c r="AC30" s="137"/>
      <c r="AD30" s="138"/>
      <c r="AE30" s="32">
        <f>VLOOKUP(AC30,Смета!$B$8:$O$93,13,0)</f>
        <v>0</v>
      </c>
      <c r="AF30" s="32"/>
      <c r="AG30" s="137"/>
      <c r="AH30" s="138"/>
      <c r="AI30" s="32">
        <f>VLOOKUP(AG30,Смета!$B$8:$O$93,13,0)</f>
        <v>0</v>
      </c>
      <c r="AJ30" s="32"/>
      <c r="AK30" s="137"/>
      <c r="AL30" s="138"/>
      <c r="AM30" s="32">
        <f>VLOOKUP(AK30,Смета!$B$8:$O$93,13,0)</f>
        <v>0</v>
      </c>
      <c r="AN30" s="32"/>
      <c r="AO30" s="137"/>
      <c r="AP30" s="138"/>
      <c r="AQ30" s="32">
        <f>VLOOKUP(AO30,Смета!$B$8:$O$93,13,0)</f>
        <v>0</v>
      </c>
      <c r="AR30" s="32"/>
      <c r="AS30" s="137"/>
      <c r="AT30" s="138"/>
      <c r="AU30" s="32">
        <f>VLOOKUP(AS30,Смета!$B$8:$O$93,13,0)</f>
        <v>0</v>
      </c>
      <c r="AV30" s="32"/>
    </row>
    <row r="31" spans="1:48" x14ac:dyDescent="0.25">
      <c r="A31" s="137">
        <v>199</v>
      </c>
      <c r="B31" s="138">
        <v>1794</v>
      </c>
      <c r="C31" s="32" t="e">
        <f>VLOOKUP(A31,Смета!$B$8:$O$93,13,0)</f>
        <v>#N/A</v>
      </c>
      <c r="D31" s="32"/>
      <c r="E31" s="137">
        <v>687</v>
      </c>
      <c r="F31" s="138">
        <v>438</v>
      </c>
      <c r="G31" s="32" t="e">
        <f>VLOOKUP(E31,Смета!$B$8:$O$93,13,0)</f>
        <v>#N/A</v>
      </c>
      <c r="H31" s="32"/>
      <c r="I31" s="137">
        <v>404</v>
      </c>
      <c r="J31" s="138">
        <v>4</v>
      </c>
      <c r="K31" s="32" t="e">
        <f>VLOOKUP(I31,Смета!$B$8:$O$93,13,0)</f>
        <v>#N/A</v>
      </c>
      <c r="L31" s="32"/>
      <c r="M31" s="137"/>
      <c r="N31" s="138"/>
      <c r="O31" s="32">
        <f>VLOOKUP(M31,Смета!$B$8:$O$93,13,0)</f>
        <v>0</v>
      </c>
      <c r="P31" s="32"/>
      <c r="Q31" s="137"/>
      <c r="R31" s="138"/>
      <c r="S31" s="32">
        <f>VLOOKUP(Q31,Смета!$B$8:$O$93,13,0)</f>
        <v>0</v>
      </c>
      <c r="T31" s="32"/>
      <c r="U31" s="137"/>
      <c r="V31" s="138"/>
      <c r="W31" s="32">
        <f>VLOOKUP(U31,Смета!$B$8:$O$93,13,0)</f>
        <v>0</v>
      </c>
      <c r="X31" s="32"/>
      <c r="Y31" s="137"/>
      <c r="Z31" s="138"/>
      <c r="AA31" s="32">
        <f>VLOOKUP(Y31,Смета!$B$8:$O$93,13,0)</f>
        <v>0</v>
      </c>
      <c r="AB31" s="32"/>
      <c r="AC31" s="137"/>
      <c r="AD31" s="138"/>
      <c r="AE31" s="32">
        <f>VLOOKUP(AC31,Смета!$B$8:$O$93,13,0)</f>
        <v>0</v>
      </c>
      <c r="AF31" s="32"/>
      <c r="AG31" s="137"/>
      <c r="AH31" s="138"/>
      <c r="AI31" s="32">
        <f>VLOOKUP(AG31,Смета!$B$8:$O$93,13,0)</f>
        <v>0</v>
      </c>
      <c r="AJ31" s="32"/>
      <c r="AK31" s="137"/>
      <c r="AL31" s="138"/>
      <c r="AM31" s="32">
        <f>VLOOKUP(AK31,Смета!$B$8:$O$93,13,0)</f>
        <v>0</v>
      </c>
      <c r="AN31" s="32"/>
      <c r="AO31" s="137"/>
      <c r="AP31" s="138"/>
      <c r="AQ31" s="32">
        <f>VLOOKUP(AO31,Смета!$B$8:$O$93,13,0)</f>
        <v>0</v>
      </c>
      <c r="AR31" s="32"/>
      <c r="AS31" s="137"/>
      <c r="AT31" s="138"/>
      <c r="AU31" s="32">
        <f>VLOOKUP(AS31,Смета!$B$8:$O$93,13,0)</f>
        <v>0</v>
      </c>
      <c r="AV31" s="32"/>
    </row>
    <row r="32" spans="1:48" x14ac:dyDescent="0.25">
      <c r="A32" s="137">
        <v>220</v>
      </c>
      <c r="B32" s="138">
        <v>350</v>
      </c>
      <c r="C32" s="32" t="e">
        <f>VLOOKUP(A32,Смета!$B$8:$O$93,13,0)</f>
        <v>#N/A</v>
      </c>
      <c r="D32" s="32"/>
      <c r="E32" s="137">
        <v>688</v>
      </c>
      <c r="F32" s="138">
        <v>126</v>
      </c>
      <c r="G32" s="32" t="e">
        <f>VLOOKUP(E32,Смета!$B$8:$O$93,13,0)</f>
        <v>#N/A</v>
      </c>
      <c r="H32" s="32"/>
      <c r="I32" s="137">
        <v>423</v>
      </c>
      <c r="J32" s="138">
        <v>31</v>
      </c>
      <c r="K32" s="32" t="e">
        <f>VLOOKUP(I32,Смета!$B$8:$O$93,13,0)</f>
        <v>#N/A</v>
      </c>
      <c r="L32" s="32"/>
      <c r="M32" s="137"/>
      <c r="N32" s="138"/>
      <c r="O32" s="32">
        <f>VLOOKUP(M32,Смета!$B$8:$O$93,13,0)</f>
        <v>0</v>
      </c>
      <c r="P32" s="32"/>
      <c r="Q32" s="137"/>
      <c r="R32" s="138"/>
      <c r="S32" s="32">
        <f>VLOOKUP(Q32,Смета!$B$8:$O$93,13,0)</f>
        <v>0</v>
      </c>
      <c r="T32" s="32"/>
      <c r="U32" s="137"/>
      <c r="V32" s="138"/>
      <c r="W32" s="32">
        <f>VLOOKUP(U32,Смета!$B$8:$O$93,13,0)</f>
        <v>0</v>
      </c>
      <c r="X32" s="32"/>
      <c r="Y32" s="137"/>
      <c r="Z32" s="138"/>
      <c r="AA32" s="32">
        <f>VLOOKUP(Y32,Смета!$B$8:$O$93,13,0)</f>
        <v>0</v>
      </c>
      <c r="AB32" s="32"/>
      <c r="AC32" s="137"/>
      <c r="AD32" s="138"/>
      <c r="AE32" s="32">
        <f>VLOOKUP(AC32,Смета!$B$8:$O$93,13,0)</f>
        <v>0</v>
      </c>
      <c r="AF32" s="32"/>
      <c r="AG32" s="137"/>
      <c r="AH32" s="138"/>
      <c r="AI32" s="32">
        <f>VLOOKUP(AG32,Смета!$B$8:$O$93,13,0)</f>
        <v>0</v>
      </c>
      <c r="AJ32" s="32"/>
      <c r="AK32" s="137"/>
      <c r="AL32" s="138"/>
      <c r="AM32" s="32">
        <f>VLOOKUP(AK32,Смета!$B$8:$O$93,13,0)</f>
        <v>0</v>
      </c>
      <c r="AN32" s="32"/>
      <c r="AO32" s="137"/>
      <c r="AP32" s="138"/>
      <c r="AQ32" s="32">
        <f>VLOOKUP(AO32,Смета!$B$8:$O$93,13,0)</f>
        <v>0</v>
      </c>
      <c r="AR32" s="32"/>
      <c r="AS32" s="137"/>
      <c r="AT32" s="138"/>
      <c r="AU32" s="32">
        <f>VLOOKUP(AS32,Смета!$B$8:$O$93,13,0)</f>
        <v>0</v>
      </c>
      <c r="AV32" s="32"/>
    </row>
    <row r="33" spans="1:48" x14ac:dyDescent="0.25">
      <c r="A33" s="137">
        <v>221</v>
      </c>
      <c r="B33" s="138">
        <v>2000</v>
      </c>
      <c r="C33" s="32" t="e">
        <f>VLOOKUP(A33,Смета!$B$8:$O$93,13,0)</f>
        <v>#N/A</v>
      </c>
      <c r="D33" s="32"/>
      <c r="E33" s="137">
        <v>689</v>
      </c>
      <c r="F33" s="138">
        <v>321</v>
      </c>
      <c r="G33" s="32" t="e">
        <f>VLOOKUP(E33,Смета!$B$8:$O$93,13,0)</f>
        <v>#N/A</v>
      </c>
      <c r="H33" s="32"/>
      <c r="I33" s="137">
        <v>424</v>
      </c>
      <c r="J33" s="138">
        <v>31</v>
      </c>
      <c r="K33" s="32" t="e">
        <f>VLOOKUP(I33,Смета!$B$8:$O$93,13,0)</f>
        <v>#N/A</v>
      </c>
      <c r="L33" s="32"/>
      <c r="M33" s="137"/>
      <c r="N33" s="138"/>
      <c r="O33" s="32">
        <f>VLOOKUP(M33,Смета!$B$8:$O$93,13,0)</f>
        <v>0</v>
      </c>
      <c r="P33" s="32"/>
      <c r="Q33" s="137"/>
      <c r="R33" s="138"/>
      <c r="S33" s="32">
        <f>VLOOKUP(Q33,Смета!$B$8:$O$93,13,0)</f>
        <v>0</v>
      </c>
      <c r="T33" s="32"/>
      <c r="U33" s="137"/>
      <c r="V33" s="138"/>
      <c r="W33" s="32">
        <f>VLOOKUP(U33,Смета!$B$8:$O$93,13,0)</f>
        <v>0</v>
      </c>
      <c r="X33" s="32"/>
      <c r="Y33" s="137"/>
      <c r="Z33" s="138"/>
      <c r="AA33" s="32">
        <f>VLOOKUP(Y33,Смета!$B$8:$O$93,13,0)</f>
        <v>0</v>
      </c>
      <c r="AB33" s="32"/>
      <c r="AC33" s="137"/>
      <c r="AD33" s="138"/>
      <c r="AE33" s="32">
        <f>VLOOKUP(AC33,Смета!$B$8:$O$93,13,0)</f>
        <v>0</v>
      </c>
      <c r="AF33" s="32"/>
      <c r="AG33" s="137"/>
      <c r="AH33" s="138"/>
      <c r="AI33" s="32">
        <f>VLOOKUP(AG33,Смета!$B$8:$O$93,13,0)</f>
        <v>0</v>
      </c>
      <c r="AJ33" s="32"/>
      <c r="AK33" s="137"/>
      <c r="AL33" s="138"/>
      <c r="AM33" s="32">
        <f>VLOOKUP(AK33,Смета!$B$8:$O$93,13,0)</f>
        <v>0</v>
      </c>
      <c r="AN33" s="32"/>
      <c r="AO33" s="137"/>
      <c r="AP33" s="138"/>
      <c r="AQ33" s="32">
        <f>VLOOKUP(AO33,Смета!$B$8:$O$93,13,0)</f>
        <v>0</v>
      </c>
      <c r="AR33" s="32"/>
      <c r="AS33" s="137"/>
      <c r="AT33" s="138"/>
      <c r="AU33" s="32">
        <f>VLOOKUP(AS33,Смета!$B$8:$O$93,13,0)</f>
        <v>0</v>
      </c>
      <c r="AV33" s="32"/>
    </row>
    <row r="34" spans="1:48" x14ac:dyDescent="0.25">
      <c r="A34" s="137">
        <v>1009</v>
      </c>
      <c r="B34" s="138">
        <v>441</v>
      </c>
      <c r="C34" s="32" t="e">
        <f>VLOOKUP(A34,Смета!$B$8:$O$93,13,0)</f>
        <v>#N/A</v>
      </c>
      <c r="D34" s="32"/>
      <c r="E34" s="137">
        <v>690</v>
      </c>
      <c r="F34" s="138">
        <v>885</v>
      </c>
      <c r="G34" s="32" t="e">
        <f>VLOOKUP(E34,Смета!$B$8:$O$93,13,0)</f>
        <v>#N/A</v>
      </c>
      <c r="H34" s="32"/>
      <c r="I34" s="137">
        <v>437</v>
      </c>
      <c r="J34" s="138">
        <v>587</v>
      </c>
      <c r="K34" s="32" t="e">
        <f>VLOOKUP(I34,Смета!$B$8:$O$93,13,0)</f>
        <v>#N/A</v>
      </c>
      <c r="L34" s="32"/>
      <c r="M34" s="137"/>
      <c r="N34" s="138"/>
      <c r="O34" s="32">
        <f>VLOOKUP(M34,Смета!$B$8:$O$93,13,0)</f>
        <v>0</v>
      </c>
      <c r="P34" s="32"/>
      <c r="Q34" s="137"/>
      <c r="R34" s="138"/>
      <c r="S34" s="32">
        <f>VLOOKUP(Q34,Смета!$B$8:$O$93,13,0)</f>
        <v>0</v>
      </c>
      <c r="T34" s="32"/>
      <c r="U34" s="137"/>
      <c r="V34" s="138"/>
      <c r="W34" s="32">
        <f>VLOOKUP(U34,Смета!$B$8:$O$93,13,0)</f>
        <v>0</v>
      </c>
      <c r="X34" s="32"/>
      <c r="Y34" s="137"/>
      <c r="Z34" s="138"/>
      <c r="AA34" s="32">
        <f>VLOOKUP(Y34,Смета!$B$8:$O$93,13,0)</f>
        <v>0</v>
      </c>
      <c r="AB34" s="32"/>
      <c r="AC34" s="137"/>
      <c r="AD34" s="138"/>
      <c r="AE34" s="32">
        <f>VLOOKUP(AC34,Смета!$B$8:$O$93,13,0)</f>
        <v>0</v>
      </c>
      <c r="AF34" s="32"/>
      <c r="AG34" s="137"/>
      <c r="AH34" s="138"/>
      <c r="AI34" s="32">
        <f>VLOOKUP(AG34,Смета!$B$8:$O$93,13,0)</f>
        <v>0</v>
      </c>
      <c r="AJ34" s="32"/>
      <c r="AK34" s="137"/>
      <c r="AL34" s="138"/>
      <c r="AM34" s="32">
        <f>VLOOKUP(AK34,Смета!$B$8:$O$93,13,0)</f>
        <v>0</v>
      </c>
      <c r="AN34" s="32"/>
      <c r="AO34" s="137"/>
      <c r="AP34" s="138"/>
      <c r="AQ34" s="32">
        <f>VLOOKUP(AO34,Смета!$B$8:$O$93,13,0)</f>
        <v>0</v>
      </c>
      <c r="AR34" s="32"/>
      <c r="AS34" s="137"/>
      <c r="AT34" s="138"/>
      <c r="AU34" s="32">
        <f>VLOOKUP(AS34,Смета!$B$8:$O$93,13,0)</f>
        <v>0</v>
      </c>
      <c r="AV34" s="32"/>
    </row>
    <row r="35" spans="1:48" x14ac:dyDescent="0.25">
      <c r="A35" s="137">
        <v>1010</v>
      </c>
      <c r="B35" s="138">
        <v>900</v>
      </c>
      <c r="C35" s="32" t="e">
        <f>VLOOKUP(A35,Смета!$B$8:$O$93,13,0)</f>
        <v>#N/A</v>
      </c>
      <c r="D35" s="32"/>
      <c r="E35" s="137">
        <v>691</v>
      </c>
      <c r="F35" s="138">
        <v>52</v>
      </c>
      <c r="G35" s="32" t="e">
        <f>VLOOKUP(E35,Смета!$B$8:$O$93,13,0)</f>
        <v>#N/A</v>
      </c>
      <c r="H35" s="32"/>
      <c r="I35" s="137">
        <v>438</v>
      </c>
      <c r="J35" s="138">
        <v>1189</v>
      </c>
      <c r="K35" s="32" t="e">
        <f>VLOOKUP(I35,Смета!$B$8:$O$93,13,0)</f>
        <v>#N/A</v>
      </c>
      <c r="L35" s="32"/>
      <c r="M35" s="137"/>
      <c r="N35" s="138"/>
      <c r="O35" s="32">
        <f>VLOOKUP(M35,Смета!$B$8:$O$93,13,0)</f>
        <v>0</v>
      </c>
      <c r="P35" s="32"/>
      <c r="Q35" s="137"/>
      <c r="R35" s="138"/>
      <c r="S35" s="32">
        <f>VLOOKUP(Q35,Смета!$B$8:$O$93,13,0)</f>
        <v>0</v>
      </c>
      <c r="T35" s="32"/>
      <c r="U35" s="137"/>
      <c r="V35" s="138"/>
      <c r="W35" s="32">
        <f>VLOOKUP(U35,Смета!$B$8:$O$93,13,0)</f>
        <v>0</v>
      </c>
      <c r="X35" s="32"/>
      <c r="Y35" s="137"/>
      <c r="Z35" s="138"/>
      <c r="AA35" s="32">
        <f>VLOOKUP(Y35,Смета!$B$8:$O$93,13,0)</f>
        <v>0</v>
      </c>
      <c r="AB35" s="32"/>
      <c r="AC35" s="137"/>
      <c r="AD35" s="138"/>
      <c r="AE35" s="32">
        <f>VLOOKUP(AC35,Смета!$B$8:$O$93,13,0)</f>
        <v>0</v>
      </c>
      <c r="AF35" s="32"/>
      <c r="AG35" s="137"/>
      <c r="AH35" s="138"/>
      <c r="AI35" s="32">
        <f>VLOOKUP(AG35,Смета!$B$8:$O$93,13,0)</f>
        <v>0</v>
      </c>
      <c r="AJ35" s="32"/>
      <c r="AK35" s="137"/>
      <c r="AL35" s="138"/>
      <c r="AM35" s="32">
        <f>VLOOKUP(AK35,Смета!$B$8:$O$93,13,0)</f>
        <v>0</v>
      </c>
      <c r="AN35" s="32"/>
      <c r="AO35" s="137"/>
      <c r="AP35" s="138"/>
      <c r="AQ35" s="32">
        <f>VLOOKUP(AO35,Смета!$B$8:$O$93,13,0)</f>
        <v>0</v>
      </c>
      <c r="AR35" s="32"/>
      <c r="AS35" s="137"/>
      <c r="AT35" s="138"/>
      <c r="AU35" s="32">
        <f>VLOOKUP(AS35,Смета!$B$8:$O$93,13,0)</f>
        <v>0</v>
      </c>
      <c r="AV35" s="32"/>
    </row>
    <row r="36" spans="1:48" x14ac:dyDescent="0.25">
      <c r="A36" s="137">
        <v>1011</v>
      </c>
      <c r="B36" s="138">
        <v>1341</v>
      </c>
      <c r="C36" s="32" t="e">
        <f>VLOOKUP(A36,Смета!$B$8:$O$93,13,0)</f>
        <v>#N/A</v>
      </c>
      <c r="D36" s="32"/>
      <c r="E36" s="137">
        <v>692</v>
      </c>
      <c r="F36" s="138">
        <v>52</v>
      </c>
      <c r="G36" s="32" t="e">
        <f>VLOOKUP(E36,Смета!$B$8:$O$93,13,0)</f>
        <v>#N/A</v>
      </c>
      <c r="H36" s="32"/>
      <c r="I36" s="137">
        <v>439</v>
      </c>
      <c r="J36" s="138">
        <v>1776</v>
      </c>
      <c r="K36" s="32" t="e">
        <f>VLOOKUP(I36,Смета!$B$8:$O$93,13,0)</f>
        <v>#N/A</v>
      </c>
      <c r="L36" s="32"/>
      <c r="M36" s="137"/>
      <c r="N36" s="138"/>
      <c r="O36" s="32">
        <f>VLOOKUP(M36,Смета!$B$8:$O$93,13,0)</f>
        <v>0</v>
      </c>
      <c r="P36" s="32"/>
      <c r="Q36" s="137"/>
      <c r="R36" s="138"/>
      <c r="S36" s="32">
        <f>VLOOKUP(Q36,Смета!$B$8:$O$93,13,0)</f>
        <v>0</v>
      </c>
      <c r="T36" s="32"/>
      <c r="U36" s="137"/>
      <c r="V36" s="138"/>
      <c r="W36" s="32">
        <f>VLOOKUP(U36,Смета!$B$8:$O$93,13,0)</f>
        <v>0</v>
      </c>
      <c r="X36" s="32"/>
      <c r="Y36" s="137"/>
      <c r="Z36" s="138"/>
      <c r="AA36" s="32">
        <f>VLOOKUP(Y36,Смета!$B$8:$O$93,13,0)</f>
        <v>0</v>
      </c>
      <c r="AB36" s="32"/>
      <c r="AC36" s="137"/>
      <c r="AD36" s="138"/>
      <c r="AE36" s="32">
        <f>VLOOKUP(AC36,Смета!$B$8:$O$93,13,0)</f>
        <v>0</v>
      </c>
      <c r="AF36" s="32"/>
      <c r="AG36" s="137"/>
      <c r="AH36" s="138"/>
      <c r="AI36" s="32">
        <f>VLOOKUP(AG36,Смета!$B$8:$O$93,13,0)</f>
        <v>0</v>
      </c>
      <c r="AJ36" s="32"/>
      <c r="AK36" s="137"/>
      <c r="AL36" s="138"/>
      <c r="AM36" s="32">
        <f>VLOOKUP(AK36,Смета!$B$8:$O$93,13,0)</f>
        <v>0</v>
      </c>
      <c r="AN36" s="32"/>
      <c r="AO36" s="137"/>
      <c r="AP36" s="138"/>
      <c r="AQ36" s="32">
        <f>VLOOKUP(AO36,Смета!$B$8:$O$93,13,0)</f>
        <v>0</v>
      </c>
      <c r="AR36" s="32"/>
      <c r="AS36" s="137"/>
      <c r="AT36" s="138"/>
      <c r="AU36" s="32">
        <f>VLOOKUP(AS36,Смета!$B$8:$O$93,13,0)</f>
        <v>0</v>
      </c>
      <c r="AV36" s="32"/>
    </row>
    <row r="37" spans="1:48" x14ac:dyDescent="0.25">
      <c r="A37" s="137">
        <v>1012</v>
      </c>
      <c r="B37" s="138">
        <v>304</v>
      </c>
      <c r="C37" s="32" t="e">
        <f>VLOOKUP(A37,Смета!$B$8:$O$93,13,0)</f>
        <v>#N/A</v>
      </c>
      <c r="D37" s="32"/>
      <c r="E37" s="137">
        <v>713</v>
      </c>
      <c r="F37" s="138">
        <v>300</v>
      </c>
      <c r="G37" s="32" t="e">
        <f>VLOOKUP(E37,Смета!$B$8:$O$93,13,0)</f>
        <v>#N/A</v>
      </c>
      <c r="H37" s="32"/>
      <c r="I37" s="137">
        <v>440</v>
      </c>
      <c r="J37" s="138">
        <v>387</v>
      </c>
      <c r="K37" s="32" t="e">
        <f>VLOOKUP(I37,Смета!$B$8:$O$93,13,0)</f>
        <v>#N/A</v>
      </c>
      <c r="L37" s="32"/>
      <c r="M37" s="137"/>
      <c r="N37" s="138"/>
      <c r="O37" s="32">
        <f>VLOOKUP(M37,Смета!$B$8:$O$93,13,0)</f>
        <v>0</v>
      </c>
      <c r="P37" s="32"/>
      <c r="Q37" s="137"/>
      <c r="R37" s="138"/>
      <c r="S37" s="32">
        <f>VLOOKUP(Q37,Смета!$B$8:$O$93,13,0)</f>
        <v>0</v>
      </c>
      <c r="T37" s="32"/>
      <c r="U37" s="137"/>
      <c r="V37" s="138"/>
      <c r="W37" s="32">
        <f>VLOOKUP(U37,Смета!$B$8:$O$93,13,0)</f>
        <v>0</v>
      </c>
      <c r="X37" s="32"/>
      <c r="Y37" s="137"/>
      <c r="Z37" s="138"/>
      <c r="AA37" s="32">
        <f>VLOOKUP(Y37,Смета!$B$8:$O$93,13,0)</f>
        <v>0</v>
      </c>
      <c r="AB37" s="32"/>
      <c r="AC37" s="137"/>
      <c r="AD37" s="138"/>
      <c r="AE37" s="32">
        <f>VLOOKUP(AC37,Смета!$B$8:$O$93,13,0)</f>
        <v>0</v>
      </c>
      <c r="AF37" s="32"/>
      <c r="AG37" s="137"/>
      <c r="AH37" s="138"/>
      <c r="AI37" s="32">
        <f>VLOOKUP(AG37,Смета!$B$8:$O$93,13,0)</f>
        <v>0</v>
      </c>
      <c r="AJ37" s="32"/>
      <c r="AK37" s="137"/>
      <c r="AL37" s="138"/>
      <c r="AM37" s="32">
        <f>VLOOKUP(AK37,Смета!$B$8:$O$93,13,0)</f>
        <v>0</v>
      </c>
      <c r="AN37" s="32"/>
      <c r="AO37" s="137"/>
      <c r="AP37" s="138"/>
      <c r="AQ37" s="32">
        <f>VLOOKUP(AO37,Смета!$B$8:$O$93,13,0)</f>
        <v>0</v>
      </c>
      <c r="AR37" s="32"/>
      <c r="AS37" s="137"/>
      <c r="AT37" s="138"/>
      <c r="AU37" s="32">
        <f>VLOOKUP(AS37,Смета!$B$8:$O$93,13,0)</f>
        <v>0</v>
      </c>
      <c r="AV37" s="32"/>
    </row>
    <row r="38" spans="1:48" x14ac:dyDescent="0.25">
      <c r="A38" s="137">
        <v>1013</v>
      </c>
      <c r="B38" s="138">
        <v>114</v>
      </c>
      <c r="C38" s="32" t="e">
        <f>VLOOKUP(A38,Смета!$B$8:$O$93,13,0)</f>
        <v>#N/A</v>
      </c>
      <c r="D38" s="32"/>
      <c r="E38" s="137">
        <v>714</v>
      </c>
      <c r="F38" s="138">
        <v>1300</v>
      </c>
      <c r="G38" s="32" t="e">
        <f>VLOOKUP(E38,Смета!$B$8:$O$93,13,0)</f>
        <v>#N/A</v>
      </c>
      <c r="H38" s="32"/>
      <c r="I38" s="137">
        <v>441</v>
      </c>
      <c r="J38" s="138">
        <v>161</v>
      </c>
      <c r="K38" s="32" t="e">
        <f>VLOOKUP(I38,Смета!$B$8:$O$93,13,0)</f>
        <v>#N/A</v>
      </c>
      <c r="L38" s="32"/>
      <c r="M38" s="137"/>
      <c r="N38" s="138"/>
      <c r="O38" s="32">
        <f>VLOOKUP(M38,Смета!$B$8:$O$93,13,0)</f>
        <v>0</v>
      </c>
      <c r="P38" s="32"/>
      <c r="Q38" s="137"/>
      <c r="R38" s="138"/>
      <c r="S38" s="32">
        <f>VLOOKUP(Q38,Смета!$B$8:$O$93,13,0)</f>
        <v>0</v>
      </c>
      <c r="T38" s="32"/>
      <c r="U38" s="137"/>
      <c r="V38" s="138"/>
      <c r="W38" s="32">
        <f>VLOOKUP(U38,Смета!$B$8:$O$93,13,0)</f>
        <v>0</v>
      </c>
      <c r="X38" s="32"/>
      <c r="Y38" s="137"/>
      <c r="Z38" s="138"/>
      <c r="AA38" s="32">
        <f>VLOOKUP(Y38,Смета!$B$8:$O$93,13,0)</f>
        <v>0</v>
      </c>
      <c r="AB38" s="32"/>
      <c r="AC38" s="137"/>
      <c r="AD38" s="138"/>
      <c r="AE38" s="32">
        <f>VLOOKUP(AC38,Смета!$B$8:$O$93,13,0)</f>
        <v>0</v>
      </c>
      <c r="AF38" s="32"/>
      <c r="AG38" s="137"/>
      <c r="AH38" s="138"/>
      <c r="AI38" s="32">
        <f>VLOOKUP(AG38,Смета!$B$8:$O$93,13,0)</f>
        <v>0</v>
      </c>
      <c r="AJ38" s="32"/>
      <c r="AK38" s="137"/>
      <c r="AL38" s="138"/>
      <c r="AM38" s="32">
        <f>VLOOKUP(AK38,Смета!$B$8:$O$93,13,0)</f>
        <v>0</v>
      </c>
      <c r="AN38" s="32"/>
      <c r="AO38" s="137"/>
      <c r="AP38" s="138"/>
      <c r="AQ38" s="32">
        <f>VLOOKUP(AO38,Смета!$B$8:$O$93,13,0)</f>
        <v>0</v>
      </c>
      <c r="AR38" s="32"/>
      <c r="AS38" s="137"/>
      <c r="AT38" s="138"/>
      <c r="AU38" s="32">
        <f>VLOOKUP(AS38,Смета!$B$8:$O$93,13,0)</f>
        <v>0</v>
      </c>
      <c r="AV38" s="32"/>
    </row>
    <row r="39" spans="1:48" x14ac:dyDescent="0.25">
      <c r="A39" s="137">
        <v>1015</v>
      </c>
      <c r="B39" s="138">
        <v>418</v>
      </c>
      <c r="C39" s="32" t="e">
        <f>VLOOKUP(A39,Смета!$B$8:$O$93,13,0)</f>
        <v>#N/A</v>
      </c>
      <c r="D39" s="32"/>
      <c r="E39" s="137">
        <v>718</v>
      </c>
      <c r="F39" s="138">
        <v>200</v>
      </c>
      <c r="G39" s="32" t="e">
        <f>VLOOKUP(E39,Смета!$B$8:$O$93,13,0)</f>
        <v>#N/A</v>
      </c>
      <c r="H39" s="32"/>
      <c r="I39" s="137">
        <v>442</v>
      </c>
      <c r="J39" s="138">
        <v>276</v>
      </c>
      <c r="K39" s="32" t="e">
        <f>VLOOKUP(I39,Смета!$B$8:$O$93,13,0)</f>
        <v>#N/A</v>
      </c>
      <c r="L39" s="32"/>
      <c r="M39" s="137"/>
      <c r="N39" s="138"/>
      <c r="O39" s="32">
        <f>VLOOKUP(M39,Смета!$B$8:$O$93,13,0)</f>
        <v>0</v>
      </c>
      <c r="P39" s="32"/>
      <c r="Q39" s="137"/>
      <c r="R39" s="138"/>
      <c r="S39" s="32">
        <f>VLOOKUP(Q39,Смета!$B$8:$O$93,13,0)</f>
        <v>0</v>
      </c>
      <c r="T39" s="32"/>
      <c r="U39" s="137"/>
      <c r="V39" s="138"/>
      <c r="W39" s="32">
        <f>VLOOKUP(U39,Смета!$B$8:$O$93,13,0)</f>
        <v>0</v>
      </c>
      <c r="X39" s="32"/>
      <c r="Y39" s="137"/>
      <c r="Z39" s="138"/>
      <c r="AA39" s="32">
        <f>VLOOKUP(Y39,Смета!$B$8:$O$93,13,0)</f>
        <v>0</v>
      </c>
      <c r="AB39" s="32"/>
      <c r="AC39" s="137"/>
      <c r="AD39" s="138"/>
      <c r="AE39" s="32">
        <f>VLOOKUP(AC39,Смета!$B$8:$O$93,13,0)</f>
        <v>0</v>
      </c>
      <c r="AF39" s="32"/>
      <c r="AG39" s="137"/>
      <c r="AH39" s="138"/>
      <c r="AI39" s="32">
        <f>VLOOKUP(AG39,Смета!$B$8:$O$93,13,0)</f>
        <v>0</v>
      </c>
      <c r="AJ39" s="32"/>
      <c r="AK39" s="137"/>
      <c r="AL39" s="138"/>
      <c r="AM39" s="32">
        <f>VLOOKUP(AK39,Смета!$B$8:$O$93,13,0)</f>
        <v>0</v>
      </c>
      <c r="AN39" s="32"/>
      <c r="AO39" s="137"/>
      <c r="AP39" s="138"/>
      <c r="AQ39" s="32">
        <f>VLOOKUP(AO39,Смета!$B$8:$O$93,13,0)</f>
        <v>0</v>
      </c>
      <c r="AR39" s="32"/>
      <c r="AS39" s="137"/>
      <c r="AT39" s="138"/>
      <c r="AU39" s="32">
        <f>VLOOKUP(AS39,Смета!$B$8:$O$93,13,0)</f>
        <v>0</v>
      </c>
      <c r="AV39" s="32"/>
    </row>
    <row r="40" spans="1:48" x14ac:dyDescent="0.25">
      <c r="A40" s="137">
        <v>1038</v>
      </c>
      <c r="B40" s="138">
        <v>150</v>
      </c>
      <c r="C40" s="32" t="e">
        <f>VLOOKUP(A40,Смета!$B$8:$O$93,13,0)</f>
        <v>#N/A</v>
      </c>
      <c r="D40" s="32"/>
      <c r="E40" s="137">
        <v>719</v>
      </c>
      <c r="F40" s="138">
        <v>200</v>
      </c>
      <c r="G40" s="32" t="e">
        <f>VLOOKUP(E40,Смета!$B$8:$O$93,13,0)</f>
        <v>#N/A</v>
      </c>
      <c r="H40" s="32"/>
      <c r="I40" s="137">
        <v>443</v>
      </c>
      <c r="J40" s="138">
        <v>824</v>
      </c>
      <c r="K40" s="32" t="e">
        <f>VLOOKUP(I40,Смета!$B$8:$O$93,13,0)</f>
        <v>#N/A</v>
      </c>
      <c r="L40" s="32"/>
      <c r="M40" s="137"/>
      <c r="N40" s="138"/>
      <c r="O40" s="32">
        <f>VLOOKUP(M40,Смета!$B$8:$O$93,13,0)</f>
        <v>0</v>
      </c>
      <c r="P40" s="32"/>
      <c r="Q40" s="137"/>
      <c r="R40" s="138"/>
      <c r="S40" s="32">
        <f>VLOOKUP(Q40,Смета!$B$8:$O$93,13,0)</f>
        <v>0</v>
      </c>
      <c r="T40" s="32"/>
      <c r="U40" s="137"/>
      <c r="V40" s="138"/>
      <c r="W40" s="32">
        <f>VLOOKUP(U40,Смета!$B$8:$O$93,13,0)</f>
        <v>0</v>
      </c>
      <c r="X40" s="32"/>
      <c r="Y40" s="137"/>
      <c r="Z40" s="138"/>
      <c r="AA40" s="32">
        <f>VLOOKUP(Y40,Смета!$B$8:$O$93,13,0)</f>
        <v>0</v>
      </c>
      <c r="AB40" s="32"/>
      <c r="AC40" s="137"/>
      <c r="AD40" s="138"/>
      <c r="AE40" s="32">
        <f>VLOOKUP(AC40,Смета!$B$8:$O$93,13,0)</f>
        <v>0</v>
      </c>
      <c r="AF40" s="32"/>
      <c r="AG40" s="137"/>
      <c r="AH40" s="138"/>
      <c r="AI40" s="32">
        <f>VLOOKUP(AG40,Смета!$B$8:$O$93,13,0)</f>
        <v>0</v>
      </c>
      <c r="AJ40" s="32"/>
      <c r="AK40" s="137"/>
      <c r="AL40" s="138"/>
      <c r="AM40" s="32">
        <f>VLOOKUP(AK40,Смета!$B$8:$O$93,13,0)</f>
        <v>0</v>
      </c>
      <c r="AN40" s="32"/>
      <c r="AO40" s="137"/>
      <c r="AP40" s="138"/>
      <c r="AQ40" s="32">
        <f>VLOOKUP(AO40,Смета!$B$8:$O$93,13,0)</f>
        <v>0</v>
      </c>
      <c r="AR40" s="32"/>
      <c r="AS40" s="137"/>
      <c r="AT40" s="138"/>
      <c r="AU40" s="32">
        <f>VLOOKUP(AS40,Смета!$B$8:$O$93,13,0)</f>
        <v>0</v>
      </c>
      <c r="AV40" s="32"/>
    </row>
    <row r="41" spans="1:48" x14ac:dyDescent="0.25">
      <c r="A41" s="137">
        <v>1039</v>
      </c>
      <c r="B41" s="138">
        <v>850</v>
      </c>
      <c r="C41" s="32" t="e">
        <f>VLOOKUP(A41,Смета!$B$8:$O$93,13,0)</f>
        <v>#N/A</v>
      </c>
      <c r="D41" s="32"/>
      <c r="E41" s="137">
        <v>930</v>
      </c>
      <c r="F41" s="138">
        <v>588</v>
      </c>
      <c r="G41" s="32" t="e">
        <f>VLOOKUP(E41,Смета!$B$8:$O$93,13,0)</f>
        <v>#N/A</v>
      </c>
      <c r="H41" s="32"/>
      <c r="I41" s="137">
        <v>444</v>
      </c>
      <c r="J41" s="138">
        <v>83</v>
      </c>
      <c r="K41" s="32" t="e">
        <f>VLOOKUP(I41,Смета!$B$8:$O$93,13,0)</f>
        <v>#N/A</v>
      </c>
      <c r="L41" s="32"/>
      <c r="M41" s="137"/>
      <c r="N41" s="138"/>
      <c r="O41" s="32">
        <f>VLOOKUP(M41,Смета!$B$8:$O$93,13,0)</f>
        <v>0</v>
      </c>
      <c r="P41" s="32"/>
      <c r="Q41" s="137"/>
      <c r="R41" s="138"/>
      <c r="S41" s="32">
        <f>VLOOKUP(Q41,Смета!$B$8:$O$93,13,0)</f>
        <v>0</v>
      </c>
      <c r="T41" s="32"/>
      <c r="U41" s="137"/>
      <c r="V41" s="138"/>
      <c r="W41" s="32">
        <f>VLOOKUP(U41,Смета!$B$8:$O$93,13,0)</f>
        <v>0</v>
      </c>
      <c r="X41" s="32"/>
      <c r="Y41" s="137"/>
      <c r="Z41" s="138"/>
      <c r="AA41" s="32">
        <f>VLOOKUP(Y41,Смета!$B$8:$O$93,13,0)</f>
        <v>0</v>
      </c>
      <c r="AB41" s="32"/>
      <c r="AC41" s="137"/>
      <c r="AD41" s="138"/>
      <c r="AE41" s="32">
        <f>VLOOKUP(AC41,Смета!$B$8:$O$93,13,0)</f>
        <v>0</v>
      </c>
      <c r="AF41" s="32"/>
      <c r="AG41" s="137"/>
      <c r="AH41" s="138"/>
      <c r="AI41" s="32">
        <f>VLOOKUP(AG41,Смета!$B$8:$O$93,13,0)</f>
        <v>0</v>
      </c>
      <c r="AJ41" s="32"/>
      <c r="AK41" s="137"/>
      <c r="AL41" s="138"/>
      <c r="AM41" s="32">
        <f>VLOOKUP(AK41,Смета!$B$8:$O$93,13,0)</f>
        <v>0</v>
      </c>
      <c r="AN41" s="32"/>
      <c r="AO41" s="137"/>
      <c r="AP41" s="138"/>
      <c r="AQ41" s="32">
        <f>VLOOKUP(AO41,Смета!$B$8:$O$93,13,0)</f>
        <v>0</v>
      </c>
      <c r="AR41" s="32"/>
      <c r="AS41" s="137"/>
      <c r="AT41" s="138"/>
      <c r="AU41" s="32">
        <f>VLOOKUP(AS41,Смета!$B$8:$O$93,13,0)</f>
        <v>0</v>
      </c>
      <c r="AV41" s="32"/>
    </row>
    <row r="42" spans="1:48" x14ac:dyDescent="0.25">
      <c r="A42" s="137"/>
      <c r="B42" s="138"/>
      <c r="C42" s="32">
        <f>VLOOKUP(A42,Смета!$B$8:$O$93,13,0)</f>
        <v>0</v>
      </c>
      <c r="D42" s="32"/>
      <c r="E42" s="137">
        <v>931</v>
      </c>
      <c r="F42" s="138">
        <v>1200</v>
      </c>
      <c r="G42" s="32" t="e">
        <f>VLOOKUP(E42,Смета!$B$8:$O$93,13,0)</f>
        <v>#N/A</v>
      </c>
      <c r="H42" s="32"/>
      <c r="I42" s="137">
        <v>445</v>
      </c>
      <c r="J42" s="138">
        <v>83</v>
      </c>
      <c r="K42" s="32" t="e">
        <f>VLOOKUP(I42,Смета!$B$8:$O$93,13,0)</f>
        <v>#N/A</v>
      </c>
      <c r="L42" s="32"/>
      <c r="M42" s="137"/>
      <c r="N42" s="138"/>
      <c r="O42" s="32">
        <f>VLOOKUP(M42,Смета!$B$8:$O$93,13,0)</f>
        <v>0</v>
      </c>
      <c r="P42" s="32"/>
      <c r="Q42" s="137"/>
      <c r="R42" s="138"/>
      <c r="S42" s="32">
        <f>VLOOKUP(Q42,Смета!$B$8:$O$93,13,0)</f>
        <v>0</v>
      </c>
      <c r="T42" s="32"/>
      <c r="U42" s="137"/>
      <c r="V42" s="138"/>
      <c r="W42" s="32">
        <f>VLOOKUP(U42,Смета!$B$8:$O$93,13,0)</f>
        <v>0</v>
      </c>
      <c r="X42" s="32"/>
      <c r="Y42" s="137"/>
      <c r="Z42" s="138"/>
      <c r="AA42" s="32">
        <f>VLOOKUP(Y42,Смета!$B$8:$O$93,13,0)</f>
        <v>0</v>
      </c>
      <c r="AB42" s="32"/>
      <c r="AC42" s="137"/>
      <c r="AD42" s="138"/>
      <c r="AE42" s="32">
        <f>VLOOKUP(AC42,Смета!$B$8:$O$93,13,0)</f>
        <v>0</v>
      </c>
      <c r="AF42" s="32"/>
      <c r="AG42" s="137"/>
      <c r="AH42" s="138"/>
      <c r="AI42" s="32">
        <f>VLOOKUP(AG42,Смета!$B$8:$O$93,13,0)</f>
        <v>0</v>
      </c>
      <c r="AJ42" s="32"/>
      <c r="AK42" s="137"/>
      <c r="AL42" s="138"/>
      <c r="AM42" s="32">
        <f>VLOOKUP(AK42,Смета!$B$8:$O$93,13,0)</f>
        <v>0</v>
      </c>
      <c r="AN42" s="32"/>
      <c r="AO42" s="137"/>
      <c r="AP42" s="138"/>
      <c r="AQ42" s="32">
        <f>VLOOKUP(AO42,Смета!$B$8:$O$93,13,0)</f>
        <v>0</v>
      </c>
      <c r="AR42" s="32"/>
      <c r="AS42" s="137"/>
      <c r="AT42" s="138"/>
      <c r="AU42" s="32">
        <f>VLOOKUP(AS42,Смета!$B$8:$O$93,13,0)</f>
        <v>0</v>
      </c>
      <c r="AV42" s="32"/>
    </row>
    <row r="43" spans="1:48" x14ac:dyDescent="0.25">
      <c r="A43" s="137"/>
      <c r="B43" s="138"/>
      <c r="C43" s="32">
        <f>VLOOKUP(A43,Смета!$B$8:$O$93,13,0)</f>
        <v>0</v>
      </c>
      <c r="D43" s="32"/>
      <c r="E43" s="137">
        <v>932</v>
      </c>
      <c r="F43" s="138">
        <v>1788</v>
      </c>
      <c r="G43" s="32" t="e">
        <f>VLOOKUP(E43,Смета!$B$8:$O$93,13,0)</f>
        <v>#N/A</v>
      </c>
      <c r="H43" s="32"/>
      <c r="I43" s="137">
        <v>466</v>
      </c>
      <c r="J43" s="138">
        <v>200</v>
      </c>
      <c r="K43" s="32" t="e">
        <f>VLOOKUP(I43,Смета!$B$8:$O$93,13,0)</f>
        <v>#N/A</v>
      </c>
      <c r="L43" s="32"/>
      <c r="M43" s="137"/>
      <c r="N43" s="138"/>
      <c r="O43" s="32">
        <f>VLOOKUP(M43,Смета!$B$8:$O$93,13,0)</f>
        <v>0</v>
      </c>
      <c r="P43" s="32"/>
      <c r="Q43" s="137"/>
      <c r="R43" s="138"/>
      <c r="S43" s="32">
        <f>VLOOKUP(Q43,Смета!$B$8:$O$93,13,0)</f>
        <v>0</v>
      </c>
      <c r="T43" s="32"/>
      <c r="U43" s="137"/>
      <c r="V43" s="138"/>
      <c r="W43" s="32">
        <f>VLOOKUP(U43,Смета!$B$8:$O$93,13,0)</f>
        <v>0</v>
      </c>
      <c r="X43" s="32"/>
      <c r="Y43" s="137"/>
      <c r="Z43" s="138"/>
      <c r="AA43" s="32">
        <f>VLOOKUP(Y43,Смета!$B$8:$O$93,13,0)</f>
        <v>0</v>
      </c>
      <c r="AB43" s="32"/>
      <c r="AC43" s="137"/>
      <c r="AD43" s="138"/>
      <c r="AE43" s="32">
        <f>VLOOKUP(AC43,Смета!$B$8:$O$93,13,0)</f>
        <v>0</v>
      </c>
      <c r="AF43" s="32"/>
      <c r="AG43" s="137"/>
      <c r="AH43" s="138"/>
      <c r="AI43" s="32">
        <f>VLOOKUP(AG43,Смета!$B$8:$O$93,13,0)</f>
        <v>0</v>
      </c>
      <c r="AJ43" s="32"/>
      <c r="AK43" s="137"/>
      <c r="AL43" s="138"/>
      <c r="AM43" s="32">
        <f>VLOOKUP(AK43,Смета!$B$8:$O$93,13,0)</f>
        <v>0</v>
      </c>
      <c r="AN43" s="32"/>
      <c r="AO43" s="137"/>
      <c r="AP43" s="138"/>
      <c r="AQ43" s="32">
        <f>VLOOKUP(AO43,Смета!$B$8:$O$93,13,0)</f>
        <v>0</v>
      </c>
      <c r="AR43" s="32"/>
      <c r="AS43" s="137"/>
      <c r="AT43" s="138"/>
      <c r="AU43" s="32">
        <f>VLOOKUP(AS43,Смета!$B$8:$O$93,13,0)</f>
        <v>0</v>
      </c>
      <c r="AV43" s="32"/>
    </row>
    <row r="44" spans="1:48" x14ac:dyDescent="0.25">
      <c r="A44" s="137"/>
      <c r="B44" s="138"/>
      <c r="C44" s="32">
        <f>VLOOKUP(A44,Смета!$B$8:$O$93,13,0)</f>
        <v>0</v>
      </c>
      <c r="D44" s="32"/>
      <c r="E44" s="137">
        <v>933</v>
      </c>
      <c r="F44" s="138">
        <v>405</v>
      </c>
      <c r="G44" s="32" t="e">
        <f>VLOOKUP(E44,Смета!$B$8:$O$93,13,0)</f>
        <v>#N/A</v>
      </c>
      <c r="H44" s="32"/>
      <c r="I44" s="137">
        <v>467</v>
      </c>
      <c r="J44" s="138">
        <v>1000</v>
      </c>
      <c r="K44" s="32" t="e">
        <f>VLOOKUP(I44,Смета!$B$8:$O$93,13,0)</f>
        <v>#N/A</v>
      </c>
      <c r="L44" s="32"/>
      <c r="M44" s="137"/>
      <c r="N44" s="138"/>
      <c r="O44" s="32">
        <f>VLOOKUP(M44,Смета!$B$8:$O$93,13,0)</f>
        <v>0</v>
      </c>
      <c r="P44" s="32"/>
      <c r="Q44" s="137"/>
      <c r="R44" s="138"/>
      <c r="S44" s="32">
        <f>VLOOKUP(Q44,Смета!$B$8:$O$93,13,0)</f>
        <v>0</v>
      </c>
      <c r="T44" s="32"/>
      <c r="U44" s="137"/>
      <c r="V44" s="138"/>
      <c r="W44" s="32">
        <f>VLOOKUP(U44,Смета!$B$8:$O$93,13,0)</f>
        <v>0</v>
      </c>
      <c r="X44" s="32"/>
      <c r="Y44" s="137"/>
      <c r="Z44" s="138"/>
      <c r="AA44" s="32">
        <f>VLOOKUP(Y44,Смета!$B$8:$O$93,13,0)</f>
        <v>0</v>
      </c>
      <c r="AB44" s="32"/>
      <c r="AC44" s="137"/>
      <c r="AD44" s="138"/>
      <c r="AE44" s="32">
        <f>VLOOKUP(AC44,Смета!$B$8:$O$93,13,0)</f>
        <v>0</v>
      </c>
      <c r="AF44" s="32"/>
      <c r="AG44" s="137"/>
      <c r="AH44" s="138"/>
      <c r="AI44" s="32">
        <f>VLOOKUP(AG44,Смета!$B$8:$O$93,13,0)</f>
        <v>0</v>
      </c>
      <c r="AJ44" s="32"/>
      <c r="AK44" s="137"/>
      <c r="AL44" s="138"/>
      <c r="AM44" s="32">
        <f>VLOOKUP(AK44,Смета!$B$8:$O$93,13,0)</f>
        <v>0</v>
      </c>
      <c r="AN44" s="32"/>
      <c r="AO44" s="137"/>
      <c r="AP44" s="138"/>
      <c r="AQ44" s="32">
        <f>VLOOKUP(AO44,Смета!$B$8:$O$93,13,0)</f>
        <v>0</v>
      </c>
      <c r="AR44" s="32"/>
      <c r="AS44" s="137"/>
      <c r="AT44" s="138"/>
      <c r="AU44" s="32">
        <f>VLOOKUP(AS44,Смета!$B$8:$O$93,13,0)</f>
        <v>0</v>
      </c>
      <c r="AV44" s="32"/>
    </row>
    <row r="45" spans="1:48" x14ac:dyDescent="0.25">
      <c r="A45" s="137"/>
      <c r="B45" s="138"/>
      <c r="C45" s="32">
        <f>VLOOKUP(A45,Смета!$B$8:$O$93,13,0)</f>
        <v>0</v>
      </c>
      <c r="D45" s="32"/>
      <c r="E45" s="137">
        <v>934</v>
      </c>
      <c r="F45" s="138">
        <v>151</v>
      </c>
      <c r="G45" s="32" t="e">
        <f>VLOOKUP(E45,Смета!$B$8:$O$93,13,0)</f>
        <v>#N/A</v>
      </c>
      <c r="H45" s="32"/>
      <c r="I45" s="137">
        <v>471</v>
      </c>
      <c r="J45" s="138">
        <v>186</v>
      </c>
      <c r="K45" s="32" t="e">
        <f>VLOOKUP(I45,Смета!$B$8:$O$93,13,0)</f>
        <v>#N/A</v>
      </c>
      <c r="L45" s="32"/>
      <c r="M45" s="137"/>
      <c r="N45" s="138"/>
      <c r="O45" s="32">
        <f>VLOOKUP(M45,Смета!$B$8:$O$93,13,0)</f>
        <v>0</v>
      </c>
      <c r="P45" s="32"/>
      <c r="Q45" s="137"/>
      <c r="R45" s="138"/>
      <c r="S45" s="32">
        <f>VLOOKUP(Q45,Смета!$B$8:$O$93,13,0)</f>
        <v>0</v>
      </c>
      <c r="T45" s="32"/>
      <c r="U45" s="137"/>
      <c r="V45" s="138"/>
      <c r="W45" s="32">
        <f>VLOOKUP(U45,Смета!$B$8:$O$93,13,0)</f>
        <v>0</v>
      </c>
      <c r="X45" s="32"/>
      <c r="Y45" s="137"/>
      <c r="Z45" s="138"/>
      <c r="AA45" s="32">
        <f>VLOOKUP(Y45,Смета!$B$8:$O$93,13,0)</f>
        <v>0</v>
      </c>
      <c r="AB45" s="32"/>
      <c r="AC45" s="137"/>
      <c r="AD45" s="138"/>
      <c r="AE45" s="32">
        <f>VLOOKUP(AC45,Смета!$B$8:$O$93,13,0)</f>
        <v>0</v>
      </c>
      <c r="AF45" s="32"/>
      <c r="AG45" s="137"/>
      <c r="AH45" s="138"/>
      <c r="AI45" s="32">
        <f>VLOOKUP(AG45,Смета!$B$8:$O$93,13,0)</f>
        <v>0</v>
      </c>
      <c r="AJ45" s="32"/>
      <c r="AK45" s="137"/>
      <c r="AL45" s="138"/>
      <c r="AM45" s="32">
        <f>VLOOKUP(AK45,Смета!$B$8:$O$93,13,0)</f>
        <v>0</v>
      </c>
      <c r="AN45" s="32"/>
      <c r="AO45" s="137"/>
      <c r="AP45" s="138"/>
      <c r="AQ45" s="32">
        <f>VLOOKUP(AO45,Смета!$B$8:$O$93,13,0)</f>
        <v>0</v>
      </c>
      <c r="AR45" s="32"/>
      <c r="AS45" s="137"/>
      <c r="AT45" s="138"/>
      <c r="AU45" s="32">
        <f>VLOOKUP(AS45,Смета!$B$8:$O$93,13,0)</f>
        <v>0</v>
      </c>
      <c r="AV45" s="32"/>
    </row>
    <row r="46" spans="1:48" x14ac:dyDescent="0.25">
      <c r="A46" s="137"/>
      <c r="B46" s="138"/>
      <c r="C46" s="32">
        <f>VLOOKUP(A46,Смета!$B$8:$O$93,13,0)</f>
        <v>0</v>
      </c>
      <c r="D46" s="32"/>
      <c r="E46" s="137">
        <v>935</v>
      </c>
      <c r="F46" s="138">
        <v>303</v>
      </c>
      <c r="G46" s="32" t="e">
        <f>VLOOKUP(E46,Смета!$B$8:$O$93,13,0)</f>
        <v>#N/A</v>
      </c>
      <c r="H46" s="32"/>
      <c r="I46" s="137">
        <v>472</v>
      </c>
      <c r="J46" s="138">
        <v>186</v>
      </c>
      <c r="K46" s="32" t="e">
        <f>VLOOKUP(I46,Смета!$B$8:$O$93,13,0)</f>
        <v>#N/A</v>
      </c>
      <c r="L46" s="32"/>
      <c r="M46" s="137"/>
      <c r="N46" s="138"/>
      <c r="O46" s="32">
        <f>VLOOKUP(M46,Смета!$B$8:$O$93,13,0)</f>
        <v>0</v>
      </c>
      <c r="P46" s="32"/>
      <c r="Q46" s="137"/>
      <c r="R46" s="138"/>
      <c r="S46" s="32">
        <f>VLOOKUP(Q46,Смета!$B$8:$O$93,13,0)</f>
        <v>0</v>
      </c>
      <c r="T46" s="32"/>
      <c r="U46" s="137"/>
      <c r="V46" s="138"/>
      <c r="W46" s="32">
        <f>VLOOKUP(U46,Смета!$B$8:$O$93,13,0)</f>
        <v>0</v>
      </c>
      <c r="X46" s="32"/>
      <c r="Y46" s="137"/>
      <c r="Z46" s="138"/>
      <c r="AA46" s="32">
        <f>VLOOKUP(Y46,Смета!$B$8:$O$93,13,0)</f>
        <v>0</v>
      </c>
      <c r="AB46" s="32"/>
      <c r="AC46" s="137"/>
      <c r="AD46" s="138"/>
      <c r="AE46" s="32">
        <f>VLOOKUP(AC46,Смета!$B$8:$O$93,13,0)</f>
        <v>0</v>
      </c>
      <c r="AF46" s="32"/>
      <c r="AG46" s="137"/>
      <c r="AH46" s="138"/>
      <c r="AI46" s="32">
        <f>VLOOKUP(AG46,Смета!$B$8:$O$93,13,0)</f>
        <v>0</v>
      </c>
      <c r="AJ46" s="32"/>
      <c r="AK46" s="137"/>
      <c r="AL46" s="138"/>
      <c r="AM46" s="32">
        <f>VLOOKUP(AK46,Смета!$B$8:$O$93,13,0)</f>
        <v>0</v>
      </c>
      <c r="AN46" s="32"/>
      <c r="AO46" s="137"/>
      <c r="AP46" s="138"/>
      <c r="AQ46" s="32">
        <f>VLOOKUP(AO46,Смета!$B$8:$O$93,13,0)</f>
        <v>0</v>
      </c>
      <c r="AR46" s="32"/>
      <c r="AS46" s="137"/>
      <c r="AT46" s="138"/>
      <c r="AU46" s="32">
        <f>VLOOKUP(AS46,Смета!$B$8:$O$93,13,0)</f>
        <v>0</v>
      </c>
      <c r="AV46" s="32"/>
    </row>
    <row r="47" spans="1:48" x14ac:dyDescent="0.25">
      <c r="A47" s="137"/>
      <c r="B47" s="138"/>
      <c r="C47" s="32">
        <f>VLOOKUP(A47,Смета!$B$8:$O$93,13,0)</f>
        <v>0</v>
      </c>
      <c r="D47" s="32"/>
      <c r="E47" s="137">
        <v>936</v>
      </c>
      <c r="F47" s="138">
        <v>859</v>
      </c>
      <c r="G47" s="32" t="e">
        <f>VLOOKUP(E47,Смета!$B$8:$O$93,13,0)</f>
        <v>#N/A</v>
      </c>
      <c r="H47" s="32"/>
      <c r="I47" s="137">
        <v>483</v>
      </c>
      <c r="J47" s="138">
        <v>4</v>
      </c>
      <c r="K47" s="32" t="e">
        <f>VLOOKUP(I47,Смета!$B$8:$O$93,13,0)</f>
        <v>#N/A</v>
      </c>
      <c r="L47" s="32"/>
      <c r="M47" s="137"/>
      <c r="N47" s="138"/>
      <c r="O47" s="32">
        <f>VLOOKUP(M47,Смета!$B$8:$O$93,13,0)</f>
        <v>0</v>
      </c>
      <c r="P47" s="32"/>
      <c r="Q47" s="137"/>
      <c r="R47" s="138"/>
      <c r="S47" s="32">
        <f>VLOOKUP(Q47,Смета!$B$8:$O$93,13,0)</f>
        <v>0</v>
      </c>
      <c r="T47" s="32"/>
      <c r="U47" s="137"/>
      <c r="V47" s="138"/>
      <c r="W47" s="32">
        <f>VLOOKUP(U47,Смета!$B$8:$O$93,13,0)</f>
        <v>0</v>
      </c>
      <c r="X47" s="32"/>
      <c r="Y47" s="137"/>
      <c r="Z47" s="138"/>
      <c r="AA47" s="32">
        <f>VLOOKUP(Y47,Смета!$B$8:$O$93,13,0)</f>
        <v>0</v>
      </c>
      <c r="AB47" s="32"/>
      <c r="AC47" s="137"/>
      <c r="AD47" s="138"/>
      <c r="AE47" s="32">
        <f>VLOOKUP(AC47,Смета!$B$8:$O$93,13,0)</f>
        <v>0</v>
      </c>
      <c r="AF47" s="32"/>
      <c r="AG47" s="137"/>
      <c r="AH47" s="138"/>
      <c r="AI47" s="32">
        <f>VLOOKUP(AG47,Смета!$B$8:$O$93,13,0)</f>
        <v>0</v>
      </c>
      <c r="AJ47" s="32"/>
      <c r="AK47" s="137"/>
      <c r="AL47" s="138"/>
      <c r="AM47" s="32">
        <f>VLOOKUP(AK47,Смета!$B$8:$O$93,13,0)</f>
        <v>0</v>
      </c>
      <c r="AN47" s="32"/>
      <c r="AO47" s="137"/>
      <c r="AP47" s="138"/>
      <c r="AQ47" s="32">
        <f>VLOOKUP(AO47,Смета!$B$8:$O$93,13,0)</f>
        <v>0</v>
      </c>
      <c r="AR47" s="32"/>
      <c r="AS47" s="137"/>
      <c r="AT47" s="138"/>
      <c r="AU47" s="32">
        <f>VLOOKUP(AS47,Смета!$B$8:$O$93,13,0)</f>
        <v>0</v>
      </c>
      <c r="AV47" s="32"/>
    </row>
    <row r="48" spans="1:48" x14ac:dyDescent="0.25">
      <c r="A48" s="137"/>
      <c r="B48" s="138"/>
      <c r="C48" s="32">
        <f>VLOOKUP(A48,Смета!$B$8:$O$93,13,0)</f>
        <v>0</v>
      </c>
      <c r="D48" s="32"/>
      <c r="E48" s="137">
        <v>937</v>
      </c>
      <c r="F48" s="138">
        <v>96</v>
      </c>
      <c r="G48" s="32" t="e">
        <f>VLOOKUP(E48,Смета!$B$8:$O$93,13,0)</f>
        <v>#N/A</v>
      </c>
      <c r="H48" s="32"/>
      <c r="I48" s="137">
        <v>484</v>
      </c>
      <c r="J48" s="138">
        <v>4</v>
      </c>
      <c r="K48" s="32" t="e">
        <f>VLOOKUP(I48,Смета!$B$8:$O$93,13,0)</f>
        <v>#N/A</v>
      </c>
      <c r="L48" s="32"/>
      <c r="M48" s="137"/>
      <c r="N48" s="138"/>
      <c r="O48" s="32">
        <f>VLOOKUP(M48,Смета!$B$8:$O$93,13,0)</f>
        <v>0</v>
      </c>
      <c r="P48" s="32"/>
      <c r="Q48" s="137"/>
      <c r="R48" s="138"/>
      <c r="S48" s="32">
        <f>VLOOKUP(Q48,Смета!$B$8:$O$93,13,0)</f>
        <v>0</v>
      </c>
      <c r="T48" s="32"/>
      <c r="U48" s="137"/>
      <c r="V48" s="138"/>
      <c r="W48" s="32">
        <f>VLOOKUP(U48,Смета!$B$8:$O$93,13,0)</f>
        <v>0</v>
      </c>
      <c r="X48" s="32"/>
      <c r="Y48" s="137"/>
      <c r="Z48" s="138"/>
      <c r="AA48" s="32">
        <f>VLOOKUP(Y48,Смета!$B$8:$O$93,13,0)</f>
        <v>0</v>
      </c>
      <c r="AB48" s="32"/>
      <c r="AC48" s="137"/>
      <c r="AD48" s="138"/>
      <c r="AE48" s="32">
        <f>VLOOKUP(AC48,Смета!$B$8:$O$93,13,0)</f>
        <v>0</v>
      </c>
      <c r="AF48" s="32"/>
      <c r="AG48" s="137"/>
      <c r="AH48" s="138"/>
      <c r="AI48" s="32">
        <f>VLOOKUP(AG48,Смета!$B$8:$O$93,13,0)</f>
        <v>0</v>
      </c>
      <c r="AJ48" s="32"/>
      <c r="AK48" s="137"/>
      <c r="AL48" s="138"/>
      <c r="AM48" s="32">
        <f>VLOOKUP(AK48,Смета!$B$8:$O$93,13,0)</f>
        <v>0</v>
      </c>
      <c r="AN48" s="32"/>
      <c r="AO48" s="137"/>
      <c r="AP48" s="138"/>
      <c r="AQ48" s="32">
        <f>VLOOKUP(AO48,Смета!$B$8:$O$93,13,0)</f>
        <v>0</v>
      </c>
      <c r="AR48" s="32"/>
      <c r="AS48" s="137"/>
      <c r="AT48" s="138"/>
      <c r="AU48" s="32">
        <f>VLOOKUP(AS48,Смета!$B$8:$O$93,13,0)</f>
        <v>0</v>
      </c>
      <c r="AV48" s="32"/>
    </row>
    <row r="49" spans="1:48" x14ac:dyDescent="0.25">
      <c r="A49" s="137"/>
      <c r="B49" s="138"/>
      <c r="C49" s="32">
        <f>VLOOKUP(A49,Смета!$B$8:$O$93,13,0)</f>
        <v>0</v>
      </c>
      <c r="D49" s="32"/>
      <c r="E49" s="137">
        <v>938</v>
      </c>
      <c r="F49" s="138">
        <v>96</v>
      </c>
      <c r="G49" s="32" t="e">
        <f>VLOOKUP(E49,Смета!$B$8:$O$93,13,0)</f>
        <v>#N/A</v>
      </c>
      <c r="H49" s="32"/>
      <c r="I49" s="137">
        <v>485</v>
      </c>
      <c r="J49" s="138">
        <v>4</v>
      </c>
      <c r="K49" s="32" t="e">
        <f>VLOOKUP(I49,Смета!$B$8:$O$93,13,0)</f>
        <v>#N/A</v>
      </c>
      <c r="L49" s="32"/>
      <c r="M49" s="137"/>
      <c r="N49" s="138"/>
      <c r="O49" s="32">
        <f>VLOOKUP(M49,Смета!$B$8:$O$93,13,0)</f>
        <v>0</v>
      </c>
      <c r="P49" s="32"/>
      <c r="Q49" s="137"/>
      <c r="R49" s="138"/>
      <c r="S49" s="32">
        <f>VLOOKUP(Q49,Смета!$B$8:$O$93,13,0)</f>
        <v>0</v>
      </c>
      <c r="T49" s="32"/>
      <c r="U49" s="137"/>
      <c r="V49" s="138"/>
      <c r="W49" s="32">
        <f>VLOOKUP(U49,Смета!$B$8:$O$93,13,0)</f>
        <v>0</v>
      </c>
      <c r="X49" s="32"/>
      <c r="Y49" s="137"/>
      <c r="Z49" s="138"/>
      <c r="AA49" s="32">
        <f>VLOOKUP(Y49,Смета!$B$8:$O$93,13,0)</f>
        <v>0</v>
      </c>
      <c r="AB49" s="32"/>
      <c r="AC49" s="137"/>
      <c r="AD49" s="138"/>
      <c r="AE49" s="32">
        <f>VLOOKUP(AC49,Смета!$B$8:$O$93,13,0)</f>
        <v>0</v>
      </c>
      <c r="AF49" s="32"/>
      <c r="AG49" s="137"/>
      <c r="AH49" s="138"/>
      <c r="AI49" s="32">
        <f>VLOOKUP(AG49,Смета!$B$8:$O$93,13,0)</f>
        <v>0</v>
      </c>
      <c r="AJ49" s="32"/>
      <c r="AK49" s="137"/>
      <c r="AL49" s="138"/>
      <c r="AM49" s="32">
        <f>VLOOKUP(AK49,Смета!$B$8:$O$93,13,0)</f>
        <v>0</v>
      </c>
      <c r="AN49" s="32"/>
      <c r="AO49" s="137"/>
      <c r="AP49" s="138"/>
      <c r="AQ49" s="32">
        <f>VLOOKUP(AO49,Смета!$B$8:$O$93,13,0)</f>
        <v>0</v>
      </c>
      <c r="AR49" s="32"/>
      <c r="AS49" s="137"/>
      <c r="AT49" s="138"/>
      <c r="AU49" s="32">
        <f>VLOOKUP(AS49,Смета!$B$8:$O$93,13,0)</f>
        <v>0</v>
      </c>
      <c r="AV49" s="32"/>
    </row>
    <row r="50" spans="1:48" x14ac:dyDescent="0.25">
      <c r="A50" s="137"/>
      <c r="B50" s="138"/>
      <c r="C50" s="32">
        <f>VLOOKUP(A50,Смета!$B$8:$O$93,13,0)</f>
        <v>0</v>
      </c>
      <c r="D50" s="32"/>
      <c r="E50" s="137">
        <v>959</v>
      </c>
      <c r="F50" s="138">
        <v>200</v>
      </c>
      <c r="G50" s="32" t="e">
        <f>VLOOKUP(E50,Смета!$B$8:$O$93,13,0)</f>
        <v>#N/A</v>
      </c>
      <c r="H50" s="32"/>
      <c r="I50" s="137">
        <v>486</v>
      </c>
      <c r="J50" s="138">
        <v>4</v>
      </c>
      <c r="K50" s="32" t="e">
        <f>VLOOKUP(I50,Смета!$B$8:$O$93,13,0)</f>
        <v>#N/A</v>
      </c>
      <c r="L50" s="32"/>
      <c r="M50" s="137"/>
      <c r="N50" s="138"/>
      <c r="O50" s="32">
        <f>VLOOKUP(M50,Смета!$B$8:$O$93,13,0)</f>
        <v>0</v>
      </c>
      <c r="P50" s="32"/>
      <c r="Q50" s="137"/>
      <c r="R50" s="138"/>
      <c r="S50" s="32">
        <f>VLOOKUP(Q50,Смета!$B$8:$O$93,13,0)</f>
        <v>0</v>
      </c>
      <c r="T50" s="32"/>
      <c r="U50" s="137"/>
      <c r="V50" s="138"/>
      <c r="W50" s="32">
        <f>VLOOKUP(U50,Смета!$B$8:$O$93,13,0)</f>
        <v>0</v>
      </c>
      <c r="X50" s="32"/>
      <c r="Y50" s="137"/>
      <c r="Z50" s="138"/>
      <c r="AA50" s="32">
        <f>VLOOKUP(Y50,Смета!$B$8:$O$93,13,0)</f>
        <v>0</v>
      </c>
      <c r="AB50" s="32"/>
      <c r="AC50" s="137"/>
      <c r="AD50" s="138"/>
      <c r="AE50" s="32">
        <f>VLOOKUP(AC50,Смета!$B$8:$O$93,13,0)</f>
        <v>0</v>
      </c>
      <c r="AF50" s="32"/>
      <c r="AG50" s="137"/>
      <c r="AH50" s="138"/>
      <c r="AI50" s="32">
        <f>VLOOKUP(AG50,Смета!$B$8:$O$93,13,0)</f>
        <v>0</v>
      </c>
      <c r="AJ50" s="32"/>
      <c r="AK50" s="137"/>
      <c r="AL50" s="138"/>
      <c r="AM50" s="32">
        <f>VLOOKUP(AK50,Смета!$B$8:$O$93,13,0)</f>
        <v>0</v>
      </c>
      <c r="AN50" s="32"/>
      <c r="AO50" s="137"/>
      <c r="AP50" s="138"/>
      <c r="AQ50" s="32">
        <f>VLOOKUP(AO50,Смета!$B$8:$O$93,13,0)</f>
        <v>0</v>
      </c>
      <c r="AR50" s="32"/>
      <c r="AS50" s="137"/>
      <c r="AT50" s="138"/>
      <c r="AU50" s="32">
        <f>VLOOKUP(AS50,Смета!$B$8:$O$93,13,0)</f>
        <v>0</v>
      </c>
      <c r="AV50" s="32"/>
    </row>
    <row r="51" spans="1:48" x14ac:dyDescent="0.25">
      <c r="A51" s="137"/>
      <c r="B51" s="138"/>
      <c r="C51" s="32">
        <f>VLOOKUP(A51,Смета!$B$8:$O$93,13,0)</f>
        <v>0</v>
      </c>
      <c r="D51" s="32"/>
      <c r="E51" s="137">
        <v>960</v>
      </c>
      <c r="F51" s="138">
        <v>1000</v>
      </c>
      <c r="G51" s="32" t="e">
        <f>VLOOKUP(E51,Смета!$B$8:$O$93,13,0)</f>
        <v>#N/A</v>
      </c>
      <c r="H51" s="32"/>
      <c r="I51" s="137">
        <v>519</v>
      </c>
      <c r="J51" s="138">
        <v>587</v>
      </c>
      <c r="K51" s="32" t="e">
        <f>VLOOKUP(I51,Смета!$B$8:$O$93,13,0)</f>
        <v>#N/A</v>
      </c>
      <c r="L51" s="32"/>
      <c r="M51" s="137"/>
      <c r="N51" s="138"/>
      <c r="O51" s="32">
        <f>VLOOKUP(M51,Смета!$B$8:$O$93,13,0)</f>
        <v>0</v>
      </c>
      <c r="P51" s="32"/>
      <c r="Q51" s="137"/>
      <c r="R51" s="138"/>
      <c r="S51" s="32">
        <f>VLOOKUP(Q51,Смета!$B$8:$O$93,13,0)</f>
        <v>0</v>
      </c>
      <c r="T51" s="32"/>
      <c r="U51" s="137"/>
      <c r="V51" s="138"/>
      <c r="W51" s="32">
        <f>VLOOKUP(U51,Смета!$B$8:$O$93,13,0)</f>
        <v>0</v>
      </c>
      <c r="X51" s="32"/>
      <c r="Y51" s="137"/>
      <c r="Z51" s="138"/>
      <c r="AA51" s="32">
        <f>VLOOKUP(Y51,Смета!$B$8:$O$93,13,0)</f>
        <v>0</v>
      </c>
      <c r="AB51" s="32"/>
      <c r="AC51" s="137"/>
      <c r="AD51" s="138"/>
      <c r="AE51" s="32">
        <f>VLOOKUP(AC51,Смета!$B$8:$O$93,13,0)</f>
        <v>0</v>
      </c>
      <c r="AF51" s="32"/>
      <c r="AG51" s="137"/>
      <c r="AH51" s="138"/>
      <c r="AI51" s="32">
        <f>VLOOKUP(AG51,Смета!$B$8:$O$93,13,0)</f>
        <v>0</v>
      </c>
      <c r="AJ51" s="32"/>
      <c r="AK51" s="137"/>
      <c r="AL51" s="138"/>
      <c r="AM51" s="32">
        <f>VLOOKUP(AK51,Смета!$B$8:$O$93,13,0)</f>
        <v>0</v>
      </c>
      <c r="AN51" s="32"/>
      <c r="AO51" s="137"/>
      <c r="AP51" s="138"/>
      <c r="AQ51" s="32">
        <f>VLOOKUP(AO51,Смета!$B$8:$O$93,13,0)</f>
        <v>0</v>
      </c>
      <c r="AR51" s="32"/>
      <c r="AS51" s="137"/>
      <c r="AT51" s="138"/>
      <c r="AU51" s="32">
        <f>VLOOKUP(AS51,Смета!$B$8:$O$93,13,0)</f>
        <v>0</v>
      </c>
      <c r="AV51" s="32"/>
    </row>
    <row r="52" spans="1:48" x14ac:dyDescent="0.25">
      <c r="A52" s="137"/>
      <c r="B52" s="138"/>
      <c r="C52" s="32">
        <f>VLOOKUP(A52,Смета!$B$8:$O$93,13,0)</f>
        <v>0</v>
      </c>
      <c r="D52" s="32"/>
      <c r="E52" s="137">
        <v>964</v>
      </c>
      <c r="F52" s="138">
        <v>183</v>
      </c>
      <c r="G52" s="32" t="e">
        <f>VLOOKUP(E52,Смета!$B$8:$O$93,13,0)</f>
        <v>#N/A</v>
      </c>
      <c r="H52" s="32"/>
      <c r="I52" s="137">
        <v>520</v>
      </c>
      <c r="J52" s="138">
        <v>1189</v>
      </c>
      <c r="K52" s="32" t="e">
        <f>VLOOKUP(I52,Смета!$B$8:$O$93,13,0)</f>
        <v>#N/A</v>
      </c>
      <c r="L52" s="32"/>
      <c r="M52" s="137"/>
      <c r="N52" s="138"/>
      <c r="O52" s="32">
        <f>VLOOKUP(M52,Смета!$B$8:$O$93,13,0)</f>
        <v>0</v>
      </c>
      <c r="P52" s="32"/>
      <c r="Q52" s="137"/>
      <c r="R52" s="138"/>
      <c r="S52" s="32">
        <f>VLOOKUP(Q52,Смета!$B$8:$O$93,13,0)</f>
        <v>0</v>
      </c>
      <c r="T52" s="32"/>
      <c r="U52" s="137"/>
      <c r="V52" s="138"/>
      <c r="W52" s="32">
        <f>VLOOKUP(U52,Смета!$B$8:$O$93,13,0)</f>
        <v>0</v>
      </c>
      <c r="X52" s="32"/>
      <c r="Y52" s="137"/>
      <c r="Z52" s="138"/>
      <c r="AA52" s="32">
        <f>VLOOKUP(Y52,Смета!$B$8:$O$93,13,0)</f>
        <v>0</v>
      </c>
      <c r="AB52" s="32"/>
      <c r="AC52" s="137"/>
      <c r="AD52" s="138"/>
      <c r="AE52" s="32">
        <f>VLOOKUP(AC52,Смета!$B$8:$O$93,13,0)</f>
        <v>0</v>
      </c>
      <c r="AF52" s="32"/>
      <c r="AG52" s="137"/>
      <c r="AH52" s="138"/>
      <c r="AI52" s="32">
        <f>VLOOKUP(AG52,Смета!$B$8:$O$93,13,0)</f>
        <v>0</v>
      </c>
      <c r="AJ52" s="32"/>
      <c r="AK52" s="137"/>
      <c r="AL52" s="138"/>
      <c r="AM52" s="32">
        <f>VLOOKUP(AK52,Смета!$B$8:$O$93,13,0)</f>
        <v>0</v>
      </c>
      <c r="AN52" s="32"/>
      <c r="AO52" s="137"/>
      <c r="AP52" s="138"/>
      <c r="AQ52" s="32">
        <f>VLOOKUP(AO52,Смета!$B$8:$O$93,13,0)</f>
        <v>0</v>
      </c>
      <c r="AR52" s="32"/>
      <c r="AS52" s="137"/>
      <c r="AT52" s="138"/>
      <c r="AU52" s="32">
        <f>VLOOKUP(AS52,Смета!$B$8:$O$93,13,0)</f>
        <v>0</v>
      </c>
      <c r="AV52" s="32"/>
    </row>
    <row r="53" spans="1:48" x14ac:dyDescent="0.25">
      <c r="A53" s="137"/>
      <c r="B53" s="138"/>
      <c r="C53" s="32">
        <f>VLOOKUP(A53,Смета!$B$8:$O$93,13,0)</f>
        <v>0</v>
      </c>
      <c r="D53" s="32"/>
      <c r="E53" s="137">
        <v>965</v>
      </c>
      <c r="F53" s="138">
        <v>183</v>
      </c>
      <c r="G53" s="32" t="e">
        <f>VLOOKUP(E53,Смета!$B$8:$O$93,13,0)</f>
        <v>#N/A</v>
      </c>
      <c r="H53" s="32"/>
      <c r="I53" s="137">
        <v>521</v>
      </c>
      <c r="J53" s="138">
        <v>1776</v>
      </c>
      <c r="K53" s="32" t="e">
        <f>VLOOKUP(I53,Смета!$B$8:$O$93,13,0)</f>
        <v>#N/A</v>
      </c>
      <c r="L53" s="32"/>
      <c r="M53" s="137"/>
      <c r="N53" s="138"/>
      <c r="O53" s="32">
        <f>VLOOKUP(M53,Смета!$B$8:$O$93,13,0)</f>
        <v>0</v>
      </c>
      <c r="P53" s="32"/>
      <c r="Q53" s="137"/>
      <c r="R53" s="138"/>
      <c r="S53" s="32">
        <f>VLOOKUP(Q53,Смета!$B$8:$O$93,13,0)</f>
        <v>0</v>
      </c>
      <c r="T53" s="32"/>
      <c r="U53" s="137"/>
      <c r="V53" s="138"/>
      <c r="W53" s="32">
        <f>VLOOKUP(U53,Смета!$B$8:$O$93,13,0)</f>
        <v>0</v>
      </c>
      <c r="X53" s="32"/>
      <c r="Y53" s="137"/>
      <c r="Z53" s="138"/>
      <c r="AA53" s="32">
        <f>VLOOKUP(Y53,Смета!$B$8:$O$93,13,0)</f>
        <v>0</v>
      </c>
      <c r="AB53" s="32"/>
      <c r="AC53" s="137"/>
      <c r="AD53" s="138"/>
      <c r="AE53" s="32">
        <f>VLOOKUP(AC53,Смета!$B$8:$O$93,13,0)</f>
        <v>0</v>
      </c>
      <c r="AF53" s="32"/>
      <c r="AG53" s="137"/>
      <c r="AH53" s="138"/>
      <c r="AI53" s="32">
        <f>VLOOKUP(AG53,Смета!$B$8:$O$93,13,0)</f>
        <v>0</v>
      </c>
      <c r="AJ53" s="32"/>
      <c r="AK53" s="137"/>
      <c r="AL53" s="138"/>
      <c r="AM53" s="32">
        <f>VLOOKUP(AK53,Смета!$B$8:$O$93,13,0)</f>
        <v>0</v>
      </c>
      <c r="AN53" s="32"/>
      <c r="AO53" s="137"/>
      <c r="AP53" s="138"/>
      <c r="AQ53" s="32">
        <f>VLOOKUP(AO53,Смета!$B$8:$O$93,13,0)</f>
        <v>0</v>
      </c>
      <c r="AR53" s="32"/>
      <c r="AS53" s="137"/>
      <c r="AT53" s="138"/>
      <c r="AU53" s="32">
        <f>VLOOKUP(AS53,Смета!$B$8:$O$93,13,0)</f>
        <v>0</v>
      </c>
      <c r="AV53" s="32"/>
    </row>
    <row r="54" spans="1:48" x14ac:dyDescent="0.25">
      <c r="A54" s="137"/>
      <c r="B54" s="138"/>
      <c r="C54" s="32">
        <f>VLOOKUP(A54,Смета!$B$8:$O$93,13,0)</f>
        <v>0</v>
      </c>
      <c r="D54" s="32"/>
      <c r="E54" s="137">
        <v>1009</v>
      </c>
      <c r="F54" s="138">
        <v>147</v>
      </c>
      <c r="G54" s="32" t="e">
        <f>VLOOKUP(E54,Смета!$B$8:$O$93,13,0)</f>
        <v>#N/A</v>
      </c>
      <c r="H54" s="32"/>
      <c r="I54" s="137">
        <v>522</v>
      </c>
      <c r="J54" s="138">
        <v>387</v>
      </c>
      <c r="K54" s="32" t="e">
        <f>VLOOKUP(I54,Смета!$B$8:$O$93,13,0)</f>
        <v>#N/A</v>
      </c>
      <c r="L54" s="32"/>
      <c r="M54" s="137"/>
      <c r="N54" s="138"/>
      <c r="O54" s="32">
        <f>VLOOKUP(M54,Смета!$B$8:$O$93,13,0)</f>
        <v>0</v>
      </c>
      <c r="P54" s="32"/>
      <c r="Q54" s="137"/>
      <c r="R54" s="138"/>
      <c r="S54" s="32">
        <f>VLOOKUP(Q54,Смета!$B$8:$O$93,13,0)</f>
        <v>0</v>
      </c>
      <c r="T54" s="32"/>
      <c r="U54" s="137"/>
      <c r="V54" s="138"/>
      <c r="W54" s="32">
        <f>VLOOKUP(U54,Смета!$B$8:$O$93,13,0)</f>
        <v>0</v>
      </c>
      <c r="X54" s="32"/>
      <c r="Y54" s="137"/>
      <c r="Z54" s="138"/>
      <c r="AA54" s="32">
        <f>VLOOKUP(Y54,Смета!$B$8:$O$93,13,0)</f>
        <v>0</v>
      </c>
      <c r="AB54" s="32"/>
      <c r="AC54" s="137"/>
      <c r="AD54" s="138"/>
      <c r="AE54" s="32">
        <f>VLOOKUP(AC54,Смета!$B$8:$O$93,13,0)</f>
        <v>0</v>
      </c>
      <c r="AF54" s="32"/>
      <c r="AG54" s="137"/>
      <c r="AH54" s="138"/>
      <c r="AI54" s="32">
        <f>VLOOKUP(AG54,Смета!$B$8:$O$93,13,0)</f>
        <v>0</v>
      </c>
      <c r="AJ54" s="32"/>
      <c r="AK54" s="137"/>
      <c r="AL54" s="138"/>
      <c r="AM54" s="32">
        <f>VLOOKUP(AK54,Смета!$B$8:$O$93,13,0)</f>
        <v>0</v>
      </c>
      <c r="AN54" s="32"/>
      <c r="AO54" s="137"/>
      <c r="AP54" s="138"/>
      <c r="AQ54" s="32">
        <f>VLOOKUP(AO54,Смета!$B$8:$O$93,13,0)</f>
        <v>0</v>
      </c>
      <c r="AR54" s="32"/>
      <c r="AS54" s="137"/>
      <c r="AT54" s="138"/>
      <c r="AU54" s="32">
        <f>VLOOKUP(AS54,Смета!$B$8:$O$93,13,0)</f>
        <v>0</v>
      </c>
      <c r="AV54" s="32"/>
    </row>
    <row r="55" spans="1:48" x14ac:dyDescent="0.25">
      <c r="A55" s="137"/>
      <c r="B55" s="138"/>
      <c r="C55" s="32">
        <f>VLOOKUP(A55,Смета!$B$8:$O$93,13,0)</f>
        <v>0</v>
      </c>
      <c r="D55" s="32"/>
      <c r="E55" s="137">
        <v>1010</v>
      </c>
      <c r="F55" s="138">
        <v>300</v>
      </c>
      <c r="G55" s="32" t="e">
        <f>VLOOKUP(E55,Смета!$B$8:$O$93,13,0)</f>
        <v>#N/A</v>
      </c>
      <c r="H55" s="32"/>
      <c r="I55" s="137">
        <v>523</v>
      </c>
      <c r="J55" s="138">
        <v>161</v>
      </c>
      <c r="K55" s="32" t="e">
        <f>VLOOKUP(I55,Смета!$B$8:$O$93,13,0)</f>
        <v>#N/A</v>
      </c>
      <c r="L55" s="32"/>
      <c r="M55" s="137"/>
      <c r="N55" s="138"/>
      <c r="O55" s="32">
        <f>VLOOKUP(M55,Смета!$B$8:$O$93,13,0)</f>
        <v>0</v>
      </c>
      <c r="P55" s="32"/>
      <c r="Q55" s="137"/>
      <c r="R55" s="138"/>
      <c r="S55" s="32">
        <f>VLOOKUP(Q55,Смета!$B$8:$O$93,13,0)</f>
        <v>0</v>
      </c>
      <c r="T55" s="32"/>
      <c r="U55" s="137"/>
      <c r="V55" s="138"/>
      <c r="W55" s="32">
        <f>VLOOKUP(U55,Смета!$B$8:$O$93,13,0)</f>
        <v>0</v>
      </c>
      <c r="X55" s="32"/>
      <c r="Y55" s="137"/>
      <c r="Z55" s="138"/>
      <c r="AA55" s="32">
        <f>VLOOKUP(Y55,Смета!$B$8:$O$93,13,0)</f>
        <v>0</v>
      </c>
      <c r="AB55" s="32"/>
      <c r="AC55" s="137"/>
      <c r="AD55" s="138"/>
      <c r="AE55" s="32">
        <f>VLOOKUP(AC55,Смета!$B$8:$O$93,13,0)</f>
        <v>0</v>
      </c>
      <c r="AF55" s="32"/>
      <c r="AG55" s="137"/>
      <c r="AH55" s="138"/>
      <c r="AI55" s="32">
        <f>VLOOKUP(AG55,Смета!$B$8:$O$93,13,0)</f>
        <v>0</v>
      </c>
      <c r="AJ55" s="32"/>
      <c r="AK55" s="137"/>
      <c r="AL55" s="138"/>
      <c r="AM55" s="32">
        <f>VLOOKUP(AK55,Смета!$B$8:$O$93,13,0)</f>
        <v>0</v>
      </c>
      <c r="AN55" s="32"/>
      <c r="AO55" s="137"/>
      <c r="AP55" s="138"/>
      <c r="AQ55" s="32">
        <f>VLOOKUP(AO55,Смета!$B$8:$O$93,13,0)</f>
        <v>0</v>
      </c>
      <c r="AR55" s="32"/>
      <c r="AS55" s="137"/>
      <c r="AT55" s="138"/>
      <c r="AU55" s="32">
        <f>VLOOKUP(AS55,Смета!$B$8:$O$93,13,0)</f>
        <v>0</v>
      </c>
      <c r="AV55" s="32"/>
    </row>
    <row r="56" spans="1:48" x14ac:dyDescent="0.25">
      <c r="A56" s="137"/>
      <c r="B56" s="138"/>
      <c r="C56" s="32">
        <f>VLOOKUP(A56,Смета!$B$8:$O$93,13,0)</f>
        <v>0</v>
      </c>
      <c r="D56" s="32"/>
      <c r="E56" s="137">
        <v>1011</v>
      </c>
      <c r="F56" s="138">
        <v>447</v>
      </c>
      <c r="G56" s="32" t="e">
        <f>VLOOKUP(E56,Смета!$B$8:$O$93,13,0)</f>
        <v>#N/A</v>
      </c>
      <c r="H56" s="32"/>
      <c r="I56" s="137">
        <v>524</v>
      </c>
      <c r="J56" s="138">
        <v>276</v>
      </c>
      <c r="K56" s="32" t="e">
        <f>VLOOKUP(I56,Смета!$B$8:$O$93,13,0)</f>
        <v>#N/A</v>
      </c>
      <c r="L56" s="32"/>
      <c r="M56" s="137"/>
      <c r="N56" s="138"/>
      <c r="O56" s="32">
        <f>VLOOKUP(M56,Смета!$B$8:$O$93,13,0)</f>
        <v>0</v>
      </c>
      <c r="P56" s="32"/>
      <c r="Q56" s="137"/>
      <c r="R56" s="138"/>
      <c r="S56" s="32">
        <f>VLOOKUP(Q56,Смета!$B$8:$O$93,13,0)</f>
        <v>0</v>
      </c>
      <c r="T56" s="32"/>
      <c r="U56" s="137"/>
      <c r="V56" s="138"/>
      <c r="W56" s="32">
        <f>VLOOKUP(U56,Смета!$B$8:$O$93,13,0)</f>
        <v>0</v>
      </c>
      <c r="X56" s="32"/>
      <c r="Y56" s="137"/>
      <c r="Z56" s="138"/>
      <c r="AA56" s="32">
        <f>VLOOKUP(Y56,Смета!$B$8:$O$93,13,0)</f>
        <v>0</v>
      </c>
      <c r="AB56" s="32"/>
      <c r="AC56" s="137"/>
      <c r="AD56" s="138"/>
      <c r="AE56" s="32">
        <f>VLOOKUP(AC56,Смета!$B$8:$O$93,13,0)</f>
        <v>0</v>
      </c>
      <c r="AF56" s="32"/>
      <c r="AG56" s="137"/>
      <c r="AH56" s="138"/>
      <c r="AI56" s="32">
        <f>VLOOKUP(AG56,Смета!$B$8:$O$93,13,0)</f>
        <v>0</v>
      </c>
      <c r="AJ56" s="32"/>
      <c r="AK56" s="137"/>
      <c r="AL56" s="138"/>
      <c r="AM56" s="32">
        <f>VLOOKUP(AK56,Смета!$B$8:$O$93,13,0)</f>
        <v>0</v>
      </c>
      <c r="AN56" s="32"/>
      <c r="AO56" s="137"/>
      <c r="AP56" s="138"/>
      <c r="AQ56" s="32">
        <f>VLOOKUP(AO56,Смета!$B$8:$O$93,13,0)</f>
        <v>0</v>
      </c>
      <c r="AR56" s="32"/>
      <c r="AS56" s="137"/>
      <c r="AT56" s="138"/>
      <c r="AU56" s="32">
        <f>VLOOKUP(AS56,Смета!$B$8:$O$93,13,0)</f>
        <v>0</v>
      </c>
      <c r="AV56" s="32"/>
    </row>
    <row r="57" spans="1:48" x14ac:dyDescent="0.25">
      <c r="A57" s="137"/>
      <c r="B57" s="138"/>
      <c r="C57" s="32">
        <f>VLOOKUP(A57,Смета!$B$8:$O$93,13,0)</f>
        <v>0</v>
      </c>
      <c r="D57" s="32"/>
      <c r="E57" s="137">
        <v>1012</v>
      </c>
      <c r="F57" s="138">
        <v>101</v>
      </c>
      <c r="G57" s="32" t="e">
        <f>VLOOKUP(E57,Смета!$B$8:$O$93,13,0)</f>
        <v>#N/A</v>
      </c>
      <c r="H57" s="32"/>
      <c r="I57" s="137">
        <v>525</v>
      </c>
      <c r="J57" s="138">
        <v>824</v>
      </c>
      <c r="K57" s="32" t="e">
        <f>VLOOKUP(I57,Смета!$B$8:$O$93,13,0)</f>
        <v>#N/A</v>
      </c>
      <c r="L57" s="32"/>
      <c r="M57" s="137"/>
      <c r="N57" s="138"/>
      <c r="O57" s="32">
        <f>VLOOKUP(M57,Смета!$B$8:$O$93,13,0)</f>
        <v>0</v>
      </c>
      <c r="P57" s="32"/>
      <c r="Q57" s="137"/>
      <c r="R57" s="138"/>
      <c r="S57" s="32">
        <f>VLOOKUP(Q57,Смета!$B$8:$O$93,13,0)</f>
        <v>0</v>
      </c>
      <c r="T57" s="32"/>
      <c r="U57" s="137"/>
      <c r="V57" s="138"/>
      <c r="W57" s="32">
        <f>VLOOKUP(U57,Смета!$B$8:$O$93,13,0)</f>
        <v>0</v>
      </c>
      <c r="X57" s="32"/>
      <c r="Y57" s="137"/>
      <c r="Z57" s="138"/>
      <c r="AA57" s="32">
        <f>VLOOKUP(Y57,Смета!$B$8:$O$93,13,0)</f>
        <v>0</v>
      </c>
      <c r="AB57" s="32"/>
      <c r="AC57" s="137"/>
      <c r="AD57" s="138"/>
      <c r="AE57" s="32">
        <f>VLOOKUP(AC57,Смета!$B$8:$O$93,13,0)</f>
        <v>0</v>
      </c>
      <c r="AF57" s="32"/>
      <c r="AG57" s="137"/>
      <c r="AH57" s="138"/>
      <c r="AI57" s="32">
        <f>VLOOKUP(AG57,Смета!$B$8:$O$93,13,0)</f>
        <v>0</v>
      </c>
      <c r="AJ57" s="32"/>
      <c r="AK57" s="137"/>
      <c r="AL57" s="138"/>
      <c r="AM57" s="32">
        <f>VLOOKUP(AK57,Смета!$B$8:$O$93,13,0)</f>
        <v>0</v>
      </c>
      <c r="AN57" s="32"/>
      <c r="AO57" s="137"/>
      <c r="AP57" s="138"/>
      <c r="AQ57" s="32">
        <f>VLOOKUP(AO57,Смета!$B$8:$O$93,13,0)</f>
        <v>0</v>
      </c>
      <c r="AR57" s="32"/>
      <c r="AS57" s="137"/>
      <c r="AT57" s="138"/>
      <c r="AU57" s="32">
        <f>VLOOKUP(AS57,Смета!$B$8:$O$93,13,0)</f>
        <v>0</v>
      </c>
      <c r="AV57" s="32"/>
    </row>
    <row r="58" spans="1:48" x14ac:dyDescent="0.25">
      <c r="A58" s="137"/>
      <c r="B58" s="138"/>
      <c r="C58" s="32">
        <f>VLOOKUP(A58,Смета!$B$8:$O$93,13,0)</f>
        <v>0</v>
      </c>
      <c r="D58" s="32"/>
      <c r="E58" s="137">
        <v>1013</v>
      </c>
      <c r="F58" s="138">
        <v>37</v>
      </c>
      <c r="G58" s="32" t="e">
        <f>VLOOKUP(E58,Смета!$B$8:$O$93,13,0)</f>
        <v>#N/A</v>
      </c>
      <c r="H58" s="32"/>
      <c r="I58" s="137">
        <v>526</v>
      </c>
      <c r="J58" s="138">
        <v>83</v>
      </c>
      <c r="K58" s="32" t="e">
        <f>VLOOKUP(I58,Смета!$B$8:$O$93,13,0)</f>
        <v>#N/A</v>
      </c>
      <c r="L58" s="32"/>
      <c r="M58" s="137"/>
      <c r="N58" s="138"/>
      <c r="O58" s="32">
        <f>VLOOKUP(M58,Смета!$B$8:$O$93,13,0)</f>
        <v>0</v>
      </c>
      <c r="P58" s="32"/>
      <c r="Q58" s="137"/>
      <c r="R58" s="138"/>
      <c r="S58" s="32">
        <f>VLOOKUP(Q58,Смета!$B$8:$O$93,13,0)</f>
        <v>0</v>
      </c>
      <c r="T58" s="32"/>
      <c r="U58" s="137"/>
      <c r="V58" s="138"/>
      <c r="W58" s="32">
        <f>VLOOKUP(U58,Смета!$B$8:$O$93,13,0)</f>
        <v>0</v>
      </c>
      <c r="X58" s="32"/>
      <c r="Y58" s="137"/>
      <c r="Z58" s="138"/>
      <c r="AA58" s="32">
        <f>VLOOKUP(Y58,Смета!$B$8:$O$93,13,0)</f>
        <v>0</v>
      </c>
      <c r="AB58" s="32"/>
      <c r="AC58" s="137"/>
      <c r="AD58" s="138"/>
      <c r="AE58" s="32">
        <f>VLOOKUP(AC58,Смета!$B$8:$O$93,13,0)</f>
        <v>0</v>
      </c>
      <c r="AF58" s="32"/>
      <c r="AG58" s="137"/>
      <c r="AH58" s="138"/>
      <c r="AI58" s="32">
        <f>VLOOKUP(AG58,Смета!$B$8:$O$93,13,0)</f>
        <v>0</v>
      </c>
      <c r="AJ58" s="32"/>
      <c r="AK58" s="137"/>
      <c r="AL58" s="138"/>
      <c r="AM58" s="32">
        <f>VLOOKUP(AK58,Смета!$B$8:$O$93,13,0)</f>
        <v>0</v>
      </c>
      <c r="AN58" s="32"/>
      <c r="AO58" s="137"/>
      <c r="AP58" s="138"/>
      <c r="AQ58" s="32">
        <f>VLOOKUP(AO58,Смета!$B$8:$O$93,13,0)</f>
        <v>0</v>
      </c>
      <c r="AR58" s="32"/>
      <c r="AS58" s="137"/>
      <c r="AT58" s="138"/>
      <c r="AU58" s="32">
        <f>VLOOKUP(AS58,Смета!$B$8:$O$93,13,0)</f>
        <v>0</v>
      </c>
      <c r="AV58" s="32"/>
    </row>
    <row r="59" spans="1:48" x14ac:dyDescent="0.25">
      <c r="A59" s="137"/>
      <c r="B59" s="138"/>
      <c r="C59" s="32">
        <f>VLOOKUP(A59,Смета!$B$8:$O$93,13,0)</f>
        <v>0</v>
      </c>
      <c r="D59" s="32"/>
      <c r="E59" s="137">
        <v>1014</v>
      </c>
      <c r="F59" s="138">
        <v>303</v>
      </c>
      <c r="G59" s="32" t="e">
        <f>VLOOKUP(E59,Смета!$B$8:$O$93,13,0)</f>
        <v>#N/A</v>
      </c>
      <c r="H59" s="32"/>
      <c r="I59" s="137">
        <v>527</v>
      </c>
      <c r="J59" s="138">
        <v>83</v>
      </c>
      <c r="K59" s="32" t="e">
        <f>VLOOKUP(I59,Смета!$B$8:$O$93,13,0)</f>
        <v>#N/A</v>
      </c>
      <c r="L59" s="32"/>
      <c r="M59" s="137"/>
      <c r="N59" s="138"/>
      <c r="O59" s="32">
        <f>VLOOKUP(M59,Смета!$B$8:$O$93,13,0)</f>
        <v>0</v>
      </c>
      <c r="P59" s="32"/>
      <c r="Q59" s="137"/>
      <c r="R59" s="138"/>
      <c r="S59" s="32">
        <f>VLOOKUP(Q59,Смета!$B$8:$O$93,13,0)</f>
        <v>0</v>
      </c>
      <c r="T59" s="32"/>
      <c r="U59" s="137"/>
      <c r="V59" s="138"/>
      <c r="W59" s="32">
        <f>VLOOKUP(U59,Смета!$B$8:$O$93,13,0)</f>
        <v>0</v>
      </c>
      <c r="X59" s="32"/>
      <c r="Y59" s="137"/>
      <c r="Z59" s="138"/>
      <c r="AA59" s="32">
        <f>VLOOKUP(Y59,Смета!$B$8:$O$93,13,0)</f>
        <v>0</v>
      </c>
      <c r="AB59" s="32"/>
      <c r="AC59" s="137"/>
      <c r="AD59" s="138"/>
      <c r="AE59" s="32">
        <f>VLOOKUP(AC59,Смета!$B$8:$O$93,13,0)</f>
        <v>0</v>
      </c>
      <c r="AF59" s="32"/>
      <c r="AG59" s="137"/>
      <c r="AH59" s="138"/>
      <c r="AI59" s="32">
        <f>VLOOKUP(AG59,Смета!$B$8:$O$93,13,0)</f>
        <v>0</v>
      </c>
      <c r="AJ59" s="32"/>
      <c r="AK59" s="137"/>
      <c r="AL59" s="138"/>
      <c r="AM59" s="32">
        <f>VLOOKUP(AK59,Смета!$B$8:$O$93,13,0)</f>
        <v>0</v>
      </c>
      <c r="AN59" s="32"/>
      <c r="AO59" s="137"/>
      <c r="AP59" s="138"/>
      <c r="AQ59" s="32">
        <f>VLOOKUP(AO59,Смета!$B$8:$O$93,13,0)</f>
        <v>0</v>
      </c>
      <c r="AR59" s="32"/>
      <c r="AS59" s="137"/>
      <c r="AT59" s="138"/>
      <c r="AU59" s="32">
        <f>VLOOKUP(AS59,Смета!$B$8:$O$93,13,0)</f>
        <v>0</v>
      </c>
      <c r="AV59" s="32"/>
    </row>
    <row r="60" spans="1:48" x14ac:dyDescent="0.25">
      <c r="A60" s="137"/>
      <c r="B60" s="138"/>
      <c r="C60" s="32">
        <f>VLOOKUP(A60,Смета!$B$8:$O$93,13,0)</f>
        <v>0</v>
      </c>
      <c r="D60" s="32"/>
      <c r="E60" s="137">
        <v>1015</v>
      </c>
      <c r="F60" s="138">
        <v>441</v>
      </c>
      <c r="G60" s="32" t="e">
        <f>VLOOKUP(E60,Смета!$B$8:$O$93,13,0)</f>
        <v>#N/A</v>
      </c>
      <c r="H60" s="32"/>
      <c r="I60" s="137">
        <v>548</v>
      </c>
      <c r="J60" s="138">
        <v>200</v>
      </c>
      <c r="K60" s="32" t="e">
        <f>VLOOKUP(I60,Смета!$B$8:$O$93,13,0)</f>
        <v>#N/A</v>
      </c>
      <c r="L60" s="32"/>
      <c r="M60" s="137"/>
      <c r="N60" s="138"/>
      <c r="O60" s="32">
        <f>VLOOKUP(M60,Смета!$B$8:$O$93,13,0)</f>
        <v>0</v>
      </c>
      <c r="P60" s="32"/>
      <c r="Q60" s="137"/>
      <c r="R60" s="138"/>
      <c r="S60" s="32">
        <f>VLOOKUP(Q60,Смета!$B$8:$O$93,13,0)</f>
        <v>0</v>
      </c>
      <c r="T60" s="32"/>
      <c r="U60" s="137"/>
      <c r="V60" s="138"/>
      <c r="W60" s="32">
        <f>VLOOKUP(U60,Смета!$B$8:$O$93,13,0)</f>
        <v>0</v>
      </c>
      <c r="X60" s="32"/>
      <c r="Y60" s="137"/>
      <c r="Z60" s="138"/>
      <c r="AA60" s="32">
        <f>VLOOKUP(Y60,Смета!$B$8:$O$93,13,0)</f>
        <v>0</v>
      </c>
      <c r="AB60" s="32"/>
      <c r="AC60" s="137"/>
      <c r="AD60" s="138"/>
      <c r="AE60" s="32">
        <f>VLOOKUP(AC60,Смета!$B$8:$O$93,13,0)</f>
        <v>0</v>
      </c>
      <c r="AF60" s="32"/>
      <c r="AG60" s="137"/>
      <c r="AH60" s="138"/>
      <c r="AI60" s="32">
        <f>VLOOKUP(AG60,Смета!$B$8:$O$93,13,0)</f>
        <v>0</v>
      </c>
      <c r="AJ60" s="32"/>
      <c r="AK60" s="137"/>
      <c r="AL60" s="138"/>
      <c r="AM60" s="32">
        <f>VLOOKUP(AK60,Смета!$B$8:$O$93,13,0)</f>
        <v>0</v>
      </c>
      <c r="AN60" s="32"/>
      <c r="AO60" s="137"/>
      <c r="AP60" s="138"/>
      <c r="AQ60" s="32">
        <f>VLOOKUP(AO60,Смета!$B$8:$O$93,13,0)</f>
        <v>0</v>
      </c>
      <c r="AR60" s="32"/>
      <c r="AS60" s="137"/>
      <c r="AT60" s="138"/>
      <c r="AU60" s="32">
        <f>VLOOKUP(AS60,Смета!$B$8:$O$93,13,0)</f>
        <v>0</v>
      </c>
      <c r="AV60" s="32"/>
    </row>
    <row r="61" spans="1:48" x14ac:dyDescent="0.25">
      <c r="A61" s="137"/>
      <c r="B61" s="138"/>
      <c r="C61" s="32">
        <f>VLOOKUP(A61,Смета!$B$8:$O$93,13,0)</f>
        <v>0</v>
      </c>
      <c r="D61" s="32"/>
      <c r="E61" s="137">
        <v>1016</v>
      </c>
      <c r="F61" s="138">
        <v>96</v>
      </c>
      <c r="G61" s="32" t="e">
        <f>VLOOKUP(E61,Смета!$B$8:$O$93,13,0)</f>
        <v>#N/A</v>
      </c>
      <c r="H61" s="32"/>
      <c r="I61" s="137">
        <v>549</v>
      </c>
      <c r="J61" s="138">
        <v>1000</v>
      </c>
      <c r="K61" s="32" t="e">
        <f>VLOOKUP(I61,Смета!$B$8:$O$93,13,0)</f>
        <v>#N/A</v>
      </c>
      <c r="L61" s="32"/>
      <c r="M61" s="137"/>
      <c r="N61" s="138"/>
      <c r="O61" s="32">
        <f>VLOOKUP(M61,Смета!$B$8:$O$93,13,0)</f>
        <v>0</v>
      </c>
      <c r="P61" s="32"/>
      <c r="Q61" s="137"/>
      <c r="R61" s="138"/>
      <c r="S61" s="32">
        <f>VLOOKUP(Q61,Смета!$B$8:$O$93,13,0)</f>
        <v>0</v>
      </c>
      <c r="T61" s="32"/>
      <c r="U61" s="137"/>
      <c r="V61" s="138"/>
      <c r="W61" s="32">
        <f>VLOOKUP(U61,Смета!$B$8:$O$93,13,0)</f>
        <v>0</v>
      </c>
      <c r="X61" s="32"/>
      <c r="Y61" s="137"/>
      <c r="Z61" s="138"/>
      <c r="AA61" s="32">
        <f>VLOOKUP(Y61,Смета!$B$8:$O$93,13,0)</f>
        <v>0</v>
      </c>
      <c r="AB61" s="32"/>
      <c r="AC61" s="137"/>
      <c r="AD61" s="138"/>
      <c r="AE61" s="32">
        <f>VLOOKUP(AC61,Смета!$B$8:$O$93,13,0)</f>
        <v>0</v>
      </c>
      <c r="AF61" s="32"/>
      <c r="AG61" s="137"/>
      <c r="AH61" s="138"/>
      <c r="AI61" s="32">
        <f>VLOOKUP(AG61,Смета!$B$8:$O$93,13,0)</f>
        <v>0</v>
      </c>
      <c r="AJ61" s="32"/>
      <c r="AK61" s="137"/>
      <c r="AL61" s="138"/>
      <c r="AM61" s="32">
        <f>VLOOKUP(AK61,Смета!$B$8:$O$93,13,0)</f>
        <v>0</v>
      </c>
      <c r="AN61" s="32"/>
      <c r="AO61" s="137"/>
      <c r="AP61" s="138"/>
      <c r="AQ61" s="32">
        <f>VLOOKUP(AO61,Смета!$B$8:$O$93,13,0)</f>
        <v>0</v>
      </c>
      <c r="AR61" s="32"/>
      <c r="AS61" s="137"/>
      <c r="AT61" s="138"/>
      <c r="AU61" s="32">
        <f>VLOOKUP(AS61,Смета!$B$8:$O$93,13,0)</f>
        <v>0</v>
      </c>
      <c r="AV61" s="32"/>
    </row>
    <row r="62" spans="1:48" x14ac:dyDescent="0.25">
      <c r="A62" s="137"/>
      <c r="B62" s="138"/>
      <c r="C62" s="32">
        <f>VLOOKUP(A62,Смета!$B$8:$O$93,13,0)</f>
        <v>0</v>
      </c>
      <c r="D62" s="32"/>
      <c r="E62" s="137">
        <v>1017</v>
      </c>
      <c r="F62" s="138">
        <v>96</v>
      </c>
      <c r="G62" s="32" t="e">
        <f>VLOOKUP(E62,Смета!$B$8:$O$93,13,0)</f>
        <v>#N/A</v>
      </c>
      <c r="H62" s="32"/>
      <c r="I62" s="137">
        <v>553</v>
      </c>
      <c r="J62" s="138">
        <v>186</v>
      </c>
      <c r="K62" s="32" t="e">
        <f>VLOOKUP(I62,Смета!$B$8:$O$93,13,0)</f>
        <v>#N/A</v>
      </c>
      <c r="L62" s="32"/>
      <c r="M62" s="137"/>
      <c r="N62" s="138"/>
      <c r="O62" s="32">
        <f>VLOOKUP(M62,Смета!$B$8:$O$93,13,0)</f>
        <v>0</v>
      </c>
      <c r="P62" s="32"/>
      <c r="Q62" s="137"/>
      <c r="R62" s="138"/>
      <c r="S62" s="32">
        <f>VLOOKUP(Q62,Смета!$B$8:$O$93,13,0)</f>
        <v>0</v>
      </c>
      <c r="T62" s="32"/>
      <c r="U62" s="137"/>
      <c r="V62" s="138"/>
      <c r="W62" s="32">
        <f>VLOOKUP(U62,Смета!$B$8:$O$93,13,0)</f>
        <v>0</v>
      </c>
      <c r="X62" s="32"/>
      <c r="Y62" s="137"/>
      <c r="Z62" s="138"/>
      <c r="AA62" s="32">
        <f>VLOOKUP(Y62,Смета!$B$8:$O$93,13,0)</f>
        <v>0</v>
      </c>
      <c r="AB62" s="32"/>
      <c r="AC62" s="137"/>
      <c r="AD62" s="138"/>
      <c r="AE62" s="32">
        <f>VLOOKUP(AC62,Смета!$B$8:$O$93,13,0)</f>
        <v>0</v>
      </c>
      <c r="AF62" s="32"/>
      <c r="AG62" s="137"/>
      <c r="AH62" s="138"/>
      <c r="AI62" s="32">
        <f>VLOOKUP(AG62,Смета!$B$8:$O$93,13,0)</f>
        <v>0</v>
      </c>
      <c r="AJ62" s="32"/>
      <c r="AK62" s="137"/>
      <c r="AL62" s="138"/>
      <c r="AM62" s="32">
        <f>VLOOKUP(AK62,Смета!$B$8:$O$93,13,0)</f>
        <v>0</v>
      </c>
      <c r="AN62" s="32"/>
      <c r="AO62" s="137"/>
      <c r="AP62" s="138"/>
      <c r="AQ62" s="32">
        <f>VLOOKUP(AO62,Смета!$B$8:$O$93,13,0)</f>
        <v>0</v>
      </c>
      <c r="AR62" s="32"/>
      <c r="AS62" s="137"/>
      <c r="AT62" s="138"/>
      <c r="AU62" s="32">
        <f>VLOOKUP(AS62,Смета!$B$8:$O$93,13,0)</f>
        <v>0</v>
      </c>
      <c r="AV62" s="32"/>
    </row>
    <row r="63" spans="1:48" x14ac:dyDescent="0.25">
      <c r="A63" s="137"/>
      <c r="B63" s="138"/>
      <c r="C63" s="32">
        <f>VLOOKUP(A63,Смета!$B$8:$O$93,13,0)</f>
        <v>0</v>
      </c>
      <c r="D63" s="32"/>
      <c r="E63" s="137">
        <v>1038</v>
      </c>
      <c r="F63" s="138">
        <v>50</v>
      </c>
      <c r="G63" s="32" t="e">
        <f>VLOOKUP(E63,Смета!$B$8:$O$93,13,0)</f>
        <v>#N/A</v>
      </c>
      <c r="H63" s="32"/>
      <c r="I63" s="137">
        <v>554</v>
      </c>
      <c r="J63" s="138">
        <v>186</v>
      </c>
      <c r="K63" s="32" t="e">
        <f>VLOOKUP(I63,Смета!$B$8:$O$93,13,0)</f>
        <v>#N/A</v>
      </c>
      <c r="L63" s="32"/>
      <c r="M63" s="137"/>
      <c r="N63" s="138"/>
      <c r="O63" s="32">
        <f>VLOOKUP(M63,Смета!$B$8:$O$93,13,0)</f>
        <v>0</v>
      </c>
      <c r="P63" s="32"/>
      <c r="Q63" s="137"/>
      <c r="R63" s="138"/>
      <c r="S63" s="32">
        <f>VLOOKUP(Q63,Смета!$B$8:$O$93,13,0)</f>
        <v>0</v>
      </c>
      <c r="T63" s="32"/>
      <c r="U63" s="137"/>
      <c r="V63" s="138"/>
      <c r="W63" s="32">
        <f>VLOOKUP(U63,Смета!$B$8:$O$93,13,0)</f>
        <v>0</v>
      </c>
      <c r="X63" s="32"/>
      <c r="Y63" s="137"/>
      <c r="Z63" s="138"/>
      <c r="AA63" s="32">
        <f>VLOOKUP(Y63,Смета!$B$8:$O$93,13,0)</f>
        <v>0</v>
      </c>
      <c r="AB63" s="32"/>
      <c r="AC63" s="137"/>
      <c r="AD63" s="138"/>
      <c r="AE63" s="32">
        <f>VLOOKUP(AC63,Смета!$B$8:$O$93,13,0)</f>
        <v>0</v>
      </c>
      <c r="AF63" s="32"/>
      <c r="AG63" s="137"/>
      <c r="AH63" s="138"/>
      <c r="AI63" s="32">
        <f>VLOOKUP(AG63,Смета!$B$8:$O$93,13,0)</f>
        <v>0</v>
      </c>
      <c r="AJ63" s="32"/>
      <c r="AK63" s="137"/>
      <c r="AL63" s="138"/>
      <c r="AM63" s="32">
        <f>VLOOKUP(AK63,Смета!$B$8:$O$93,13,0)</f>
        <v>0</v>
      </c>
      <c r="AN63" s="32"/>
      <c r="AO63" s="137"/>
      <c r="AP63" s="138"/>
      <c r="AQ63" s="32">
        <f>VLOOKUP(AO63,Смета!$B$8:$O$93,13,0)</f>
        <v>0</v>
      </c>
      <c r="AR63" s="32"/>
      <c r="AS63" s="137"/>
      <c r="AT63" s="138"/>
      <c r="AU63" s="32">
        <f>VLOOKUP(AS63,Смета!$B$8:$O$93,13,0)</f>
        <v>0</v>
      </c>
      <c r="AV63" s="32"/>
    </row>
    <row r="64" spans="1:48" x14ac:dyDescent="0.25">
      <c r="A64" s="137"/>
      <c r="B64" s="138"/>
      <c r="C64" s="32">
        <f>VLOOKUP(A64,Смета!$B$8:$O$93,13,0)</f>
        <v>0</v>
      </c>
      <c r="D64" s="32"/>
      <c r="E64" s="137">
        <v>1039</v>
      </c>
      <c r="F64" s="138">
        <v>150</v>
      </c>
      <c r="G64" s="32" t="e">
        <f>VLOOKUP(E64,Смета!$B$8:$O$93,13,0)</f>
        <v>#N/A</v>
      </c>
      <c r="H64" s="32"/>
      <c r="I64" s="137">
        <v>567</v>
      </c>
      <c r="J64" s="138">
        <v>4</v>
      </c>
      <c r="K64" s="32" t="e">
        <f>VLOOKUP(I64,Смета!$B$8:$O$93,13,0)</f>
        <v>#N/A</v>
      </c>
      <c r="L64" s="32"/>
      <c r="M64" s="137"/>
      <c r="N64" s="138"/>
      <c r="O64" s="32">
        <f>VLOOKUP(M64,Смета!$B$8:$O$93,13,0)</f>
        <v>0</v>
      </c>
      <c r="P64" s="32"/>
      <c r="Q64" s="137"/>
      <c r="R64" s="138"/>
      <c r="S64" s="32">
        <f>VLOOKUP(Q64,Смета!$B$8:$O$93,13,0)</f>
        <v>0</v>
      </c>
      <c r="T64" s="32"/>
      <c r="U64" s="137"/>
      <c r="V64" s="138"/>
      <c r="W64" s="32">
        <f>VLOOKUP(U64,Смета!$B$8:$O$93,13,0)</f>
        <v>0</v>
      </c>
      <c r="X64" s="32"/>
      <c r="Y64" s="137"/>
      <c r="Z64" s="138"/>
      <c r="AA64" s="32">
        <f>VLOOKUP(Y64,Смета!$B$8:$O$93,13,0)</f>
        <v>0</v>
      </c>
      <c r="AB64" s="32"/>
      <c r="AC64" s="137"/>
      <c r="AD64" s="138"/>
      <c r="AE64" s="32">
        <f>VLOOKUP(AC64,Смета!$B$8:$O$93,13,0)</f>
        <v>0</v>
      </c>
      <c r="AF64" s="32"/>
      <c r="AG64" s="137"/>
      <c r="AH64" s="138"/>
      <c r="AI64" s="32">
        <f>VLOOKUP(AG64,Смета!$B$8:$O$93,13,0)</f>
        <v>0</v>
      </c>
      <c r="AJ64" s="32"/>
      <c r="AK64" s="137"/>
      <c r="AL64" s="138"/>
      <c r="AM64" s="32">
        <f>VLOOKUP(AK64,Смета!$B$8:$O$93,13,0)</f>
        <v>0</v>
      </c>
      <c r="AN64" s="32"/>
      <c r="AO64" s="137"/>
      <c r="AP64" s="138"/>
      <c r="AQ64" s="32">
        <f>VLOOKUP(AO64,Смета!$B$8:$O$93,13,0)</f>
        <v>0</v>
      </c>
      <c r="AR64" s="32"/>
      <c r="AS64" s="137"/>
      <c r="AT64" s="138"/>
      <c r="AU64" s="32">
        <f>VLOOKUP(AS64,Смета!$B$8:$O$93,13,0)</f>
        <v>0</v>
      </c>
      <c r="AV64" s="32"/>
    </row>
    <row r="65" spans="1:48" x14ac:dyDescent="0.25">
      <c r="A65" s="137"/>
      <c r="B65" s="138"/>
      <c r="C65" s="32">
        <f>VLOOKUP(A65,Смета!$B$8:$O$93,13,0)</f>
        <v>0</v>
      </c>
      <c r="D65" s="32"/>
      <c r="E65" s="137">
        <v>1043</v>
      </c>
      <c r="F65" s="138">
        <v>183</v>
      </c>
      <c r="G65" s="32" t="e">
        <f>VLOOKUP(E65,Смета!$B$8:$O$93,13,0)</f>
        <v>#N/A</v>
      </c>
      <c r="H65" s="32"/>
      <c r="I65" s="137">
        <v>568</v>
      </c>
      <c r="J65" s="138">
        <v>4</v>
      </c>
      <c r="K65" s="32" t="e">
        <f>VLOOKUP(I65,Смета!$B$8:$O$93,13,0)</f>
        <v>#N/A</v>
      </c>
      <c r="L65" s="32"/>
      <c r="M65" s="137"/>
      <c r="N65" s="138"/>
      <c r="O65" s="32">
        <f>VLOOKUP(M65,Смета!$B$8:$O$93,13,0)</f>
        <v>0</v>
      </c>
      <c r="P65" s="32"/>
      <c r="Q65" s="137"/>
      <c r="R65" s="138"/>
      <c r="S65" s="32">
        <f>VLOOKUP(Q65,Смета!$B$8:$O$93,13,0)</f>
        <v>0</v>
      </c>
      <c r="T65" s="32"/>
      <c r="U65" s="137"/>
      <c r="V65" s="138"/>
      <c r="W65" s="32">
        <f>VLOOKUP(U65,Смета!$B$8:$O$93,13,0)</f>
        <v>0</v>
      </c>
      <c r="X65" s="32"/>
      <c r="Y65" s="137"/>
      <c r="Z65" s="138"/>
      <c r="AA65" s="32">
        <f>VLOOKUP(Y65,Смета!$B$8:$O$93,13,0)</f>
        <v>0</v>
      </c>
      <c r="AB65" s="32"/>
      <c r="AC65" s="137"/>
      <c r="AD65" s="138"/>
      <c r="AE65" s="32">
        <f>VLOOKUP(AC65,Смета!$B$8:$O$93,13,0)</f>
        <v>0</v>
      </c>
      <c r="AF65" s="32"/>
      <c r="AG65" s="137"/>
      <c r="AH65" s="138"/>
      <c r="AI65" s="32">
        <f>VLOOKUP(AG65,Смета!$B$8:$O$93,13,0)</f>
        <v>0</v>
      </c>
      <c r="AJ65" s="32"/>
      <c r="AK65" s="137"/>
      <c r="AL65" s="138"/>
      <c r="AM65" s="32">
        <f>VLOOKUP(AK65,Смета!$B$8:$O$93,13,0)</f>
        <v>0</v>
      </c>
      <c r="AN65" s="32"/>
      <c r="AO65" s="137"/>
      <c r="AP65" s="138"/>
      <c r="AQ65" s="32">
        <f>VLOOKUP(AO65,Смета!$B$8:$O$93,13,0)</f>
        <v>0</v>
      </c>
      <c r="AR65" s="32"/>
      <c r="AS65" s="137"/>
      <c r="AT65" s="138"/>
      <c r="AU65" s="32">
        <f>VLOOKUP(AS65,Смета!$B$8:$O$93,13,0)</f>
        <v>0</v>
      </c>
      <c r="AV65" s="32"/>
    </row>
    <row r="66" spans="1:48" x14ac:dyDescent="0.25">
      <c r="A66" s="137"/>
      <c r="B66" s="138"/>
      <c r="C66" s="32">
        <f>VLOOKUP(A66,Смета!$B$8:$O$93,13,0)</f>
        <v>0</v>
      </c>
      <c r="D66" s="32"/>
      <c r="E66" s="137">
        <v>1044</v>
      </c>
      <c r="F66" s="138">
        <v>183</v>
      </c>
      <c r="G66" s="32" t="e">
        <f>VLOOKUP(E66,Смета!$B$8:$O$93,13,0)</f>
        <v>#N/A</v>
      </c>
      <c r="H66" s="32"/>
      <c r="I66" s="137">
        <v>569</v>
      </c>
      <c r="J66" s="138">
        <v>4</v>
      </c>
      <c r="K66" s="32" t="e">
        <f>VLOOKUP(I66,Смета!$B$8:$O$93,13,0)</f>
        <v>#N/A</v>
      </c>
      <c r="L66" s="32"/>
      <c r="M66" s="137"/>
      <c r="N66" s="138"/>
      <c r="O66" s="32">
        <f>VLOOKUP(M66,Смета!$B$8:$O$93,13,0)</f>
        <v>0</v>
      </c>
      <c r="P66" s="32"/>
      <c r="Q66" s="137"/>
      <c r="R66" s="138"/>
      <c r="S66" s="32">
        <f>VLOOKUP(Q66,Смета!$B$8:$O$93,13,0)</f>
        <v>0</v>
      </c>
      <c r="T66" s="32"/>
      <c r="U66" s="137"/>
      <c r="V66" s="138"/>
      <c r="W66" s="32">
        <f>VLOOKUP(U66,Смета!$B$8:$O$93,13,0)</f>
        <v>0</v>
      </c>
      <c r="X66" s="32"/>
      <c r="Y66" s="137"/>
      <c r="Z66" s="138"/>
      <c r="AA66" s="32">
        <f>VLOOKUP(Y66,Смета!$B$8:$O$93,13,0)</f>
        <v>0</v>
      </c>
      <c r="AB66" s="32"/>
      <c r="AC66" s="137"/>
      <c r="AD66" s="138"/>
      <c r="AE66" s="32">
        <f>VLOOKUP(AC66,Смета!$B$8:$O$93,13,0)</f>
        <v>0</v>
      </c>
      <c r="AF66" s="32"/>
      <c r="AG66" s="137"/>
      <c r="AH66" s="138"/>
      <c r="AI66" s="32">
        <f>VLOOKUP(AG66,Смета!$B$8:$O$93,13,0)</f>
        <v>0</v>
      </c>
      <c r="AJ66" s="32"/>
      <c r="AK66" s="137"/>
      <c r="AL66" s="138"/>
      <c r="AM66" s="32">
        <f>VLOOKUP(AK66,Смета!$B$8:$O$93,13,0)</f>
        <v>0</v>
      </c>
      <c r="AN66" s="32"/>
      <c r="AO66" s="137"/>
      <c r="AP66" s="138"/>
      <c r="AQ66" s="32">
        <f>VLOOKUP(AO66,Смета!$B$8:$O$93,13,0)</f>
        <v>0</v>
      </c>
      <c r="AR66" s="32"/>
      <c r="AS66" s="137"/>
      <c r="AT66" s="138"/>
      <c r="AU66" s="32">
        <f>VLOOKUP(AS66,Смета!$B$8:$O$93,13,0)</f>
        <v>0</v>
      </c>
      <c r="AV66" s="32"/>
    </row>
    <row r="67" spans="1:48" x14ac:dyDescent="0.25">
      <c r="A67" s="137"/>
      <c r="B67" s="138"/>
      <c r="C67" s="32">
        <f>VLOOKUP(A67,Смета!$B$8:$O$93,13,0)</f>
        <v>0</v>
      </c>
      <c r="D67" s="32"/>
      <c r="E67" s="137"/>
      <c r="F67" s="138"/>
      <c r="G67" s="32">
        <f>VLOOKUP(E67,Смета!$B$8:$O$93,13,0)</f>
        <v>0</v>
      </c>
      <c r="H67" s="32"/>
      <c r="I67" s="137">
        <v>570</v>
      </c>
      <c r="J67" s="138">
        <v>4</v>
      </c>
      <c r="K67" s="32" t="e">
        <f>VLOOKUP(I67,Смета!$B$8:$O$93,13,0)</f>
        <v>#N/A</v>
      </c>
      <c r="L67" s="32"/>
      <c r="M67" s="137"/>
      <c r="N67" s="138"/>
      <c r="O67" s="32">
        <f>VLOOKUP(M67,Смета!$B$8:$O$93,13,0)</f>
        <v>0</v>
      </c>
      <c r="P67" s="32"/>
      <c r="Q67" s="137"/>
      <c r="R67" s="138"/>
      <c r="S67" s="32">
        <f>VLOOKUP(Q67,Смета!$B$8:$O$93,13,0)</f>
        <v>0</v>
      </c>
      <c r="T67" s="32"/>
      <c r="U67" s="137"/>
      <c r="V67" s="138"/>
      <c r="W67" s="32">
        <f>VLOOKUP(U67,Смета!$B$8:$O$93,13,0)</f>
        <v>0</v>
      </c>
      <c r="X67" s="32"/>
      <c r="Y67" s="137"/>
      <c r="Z67" s="138"/>
      <c r="AA67" s="32">
        <f>VLOOKUP(Y67,Смета!$B$8:$O$93,13,0)</f>
        <v>0</v>
      </c>
      <c r="AB67" s="32"/>
      <c r="AC67" s="137"/>
      <c r="AD67" s="138"/>
      <c r="AE67" s="32">
        <f>VLOOKUP(AC67,Смета!$B$8:$O$93,13,0)</f>
        <v>0</v>
      </c>
      <c r="AF67" s="32"/>
      <c r="AG67" s="137"/>
      <c r="AH67" s="138"/>
      <c r="AI67" s="32">
        <f>VLOOKUP(AG67,Смета!$B$8:$O$93,13,0)</f>
        <v>0</v>
      </c>
      <c r="AJ67" s="32"/>
      <c r="AK67" s="137"/>
      <c r="AL67" s="138"/>
      <c r="AM67" s="32">
        <f>VLOOKUP(AK67,Смета!$B$8:$O$93,13,0)</f>
        <v>0</v>
      </c>
      <c r="AN67" s="32"/>
      <c r="AO67" s="137"/>
      <c r="AP67" s="138"/>
      <c r="AQ67" s="32">
        <f>VLOOKUP(AO67,Смета!$B$8:$O$93,13,0)</f>
        <v>0</v>
      </c>
      <c r="AR67" s="32"/>
      <c r="AS67" s="137"/>
      <c r="AT67" s="138"/>
      <c r="AU67" s="32">
        <f>VLOOKUP(AS67,Смета!$B$8:$O$93,13,0)</f>
        <v>0</v>
      </c>
      <c r="AV67" s="32"/>
    </row>
    <row r="68" spans="1:48" x14ac:dyDescent="0.25">
      <c r="A68" s="137"/>
      <c r="B68" s="138"/>
      <c r="C68" s="32">
        <f>VLOOKUP(A68,Смета!$B$8:$O$93,13,0)</f>
        <v>0</v>
      </c>
      <c r="D68" s="32"/>
      <c r="E68" s="137"/>
      <c r="F68" s="138"/>
      <c r="G68" s="32">
        <f>VLOOKUP(E68,Смета!$B$8:$O$93,13,0)</f>
        <v>0</v>
      </c>
      <c r="H68" s="32"/>
      <c r="I68" s="137">
        <v>600</v>
      </c>
      <c r="J68" s="138">
        <v>502</v>
      </c>
      <c r="K68" s="32" t="e">
        <f>VLOOKUP(I68,Смета!$B$8:$O$93,13,0)</f>
        <v>#N/A</v>
      </c>
      <c r="L68" s="32"/>
      <c r="M68" s="137"/>
      <c r="N68" s="138"/>
      <c r="O68" s="32">
        <f>VLOOKUP(M68,Смета!$B$8:$O$93,13,0)</f>
        <v>0</v>
      </c>
      <c r="P68" s="32"/>
      <c r="Q68" s="137"/>
      <c r="R68" s="138"/>
      <c r="S68" s="32">
        <f>VLOOKUP(Q68,Смета!$B$8:$O$93,13,0)</f>
        <v>0</v>
      </c>
      <c r="T68" s="32"/>
      <c r="U68" s="137"/>
      <c r="V68" s="138"/>
      <c r="W68" s="32">
        <f>VLOOKUP(U68,Смета!$B$8:$O$93,13,0)</f>
        <v>0</v>
      </c>
      <c r="X68" s="32"/>
      <c r="Y68" s="137"/>
      <c r="Z68" s="138"/>
      <c r="AA68" s="32">
        <f>VLOOKUP(Y68,Смета!$B$8:$O$93,13,0)</f>
        <v>0</v>
      </c>
      <c r="AB68" s="32"/>
      <c r="AC68" s="137"/>
      <c r="AD68" s="138"/>
      <c r="AE68" s="32">
        <f>VLOOKUP(AC68,Смета!$B$8:$O$93,13,0)</f>
        <v>0</v>
      </c>
      <c r="AF68" s="32"/>
      <c r="AG68" s="137"/>
      <c r="AH68" s="138"/>
      <c r="AI68" s="32">
        <f>VLOOKUP(AG68,Смета!$B$8:$O$93,13,0)</f>
        <v>0</v>
      </c>
      <c r="AJ68" s="32"/>
      <c r="AK68" s="137"/>
      <c r="AL68" s="138"/>
      <c r="AM68" s="32">
        <f>VLOOKUP(AK68,Смета!$B$8:$O$93,13,0)</f>
        <v>0</v>
      </c>
      <c r="AN68" s="32"/>
      <c r="AO68" s="137"/>
      <c r="AP68" s="138"/>
      <c r="AQ68" s="32">
        <f>VLOOKUP(AO68,Смета!$B$8:$O$93,13,0)</f>
        <v>0</v>
      </c>
      <c r="AR68" s="32"/>
      <c r="AS68" s="137"/>
      <c r="AT68" s="138"/>
      <c r="AU68" s="32">
        <f>VLOOKUP(AS68,Смета!$B$8:$O$93,13,0)</f>
        <v>0</v>
      </c>
      <c r="AV68" s="32"/>
    </row>
    <row r="69" spans="1:48" x14ac:dyDescent="0.25">
      <c r="A69" s="137"/>
      <c r="B69" s="138"/>
      <c r="C69" s="32">
        <f>VLOOKUP(A69,Смета!$B$8:$O$93,13,0)</f>
        <v>0</v>
      </c>
      <c r="D69" s="32"/>
      <c r="E69" s="137"/>
      <c r="F69" s="138"/>
      <c r="G69" s="32">
        <f>VLOOKUP(E69,Смета!$B$8:$O$93,13,0)</f>
        <v>0</v>
      </c>
      <c r="H69" s="32"/>
      <c r="I69" s="137">
        <v>601</v>
      </c>
      <c r="J69" s="138">
        <v>949</v>
      </c>
      <c r="K69" s="32" t="e">
        <f>VLOOKUP(I69,Смета!$B$8:$O$93,13,0)</f>
        <v>#N/A</v>
      </c>
      <c r="L69" s="32"/>
      <c r="M69" s="137"/>
      <c r="N69" s="138"/>
      <c r="O69" s="32">
        <f>VLOOKUP(M69,Смета!$B$8:$O$93,13,0)</f>
        <v>0</v>
      </c>
      <c r="P69" s="32"/>
      <c r="Q69" s="137"/>
      <c r="R69" s="138"/>
      <c r="S69" s="32">
        <f>VLOOKUP(Q69,Смета!$B$8:$O$93,13,0)</f>
        <v>0</v>
      </c>
      <c r="T69" s="32"/>
      <c r="U69" s="137"/>
      <c r="V69" s="138"/>
      <c r="W69" s="32">
        <f>VLOOKUP(U69,Смета!$B$8:$O$93,13,0)</f>
        <v>0</v>
      </c>
      <c r="X69" s="32"/>
      <c r="Y69" s="137"/>
      <c r="Z69" s="138"/>
      <c r="AA69" s="32">
        <f>VLOOKUP(Y69,Смета!$B$8:$O$93,13,0)</f>
        <v>0</v>
      </c>
      <c r="AB69" s="32"/>
      <c r="AC69" s="137"/>
      <c r="AD69" s="138"/>
      <c r="AE69" s="32">
        <f>VLOOKUP(AC69,Смета!$B$8:$O$93,13,0)</f>
        <v>0</v>
      </c>
      <c r="AF69" s="32"/>
      <c r="AG69" s="137"/>
      <c r="AH69" s="138"/>
      <c r="AI69" s="32">
        <f>VLOOKUP(AG69,Смета!$B$8:$O$93,13,0)</f>
        <v>0</v>
      </c>
      <c r="AJ69" s="32"/>
      <c r="AK69" s="137"/>
      <c r="AL69" s="138"/>
      <c r="AM69" s="32">
        <f>VLOOKUP(AK69,Смета!$B$8:$O$93,13,0)</f>
        <v>0</v>
      </c>
      <c r="AN69" s="32"/>
      <c r="AO69" s="137"/>
      <c r="AP69" s="138"/>
      <c r="AQ69" s="32">
        <f>VLOOKUP(AO69,Смета!$B$8:$O$93,13,0)</f>
        <v>0</v>
      </c>
      <c r="AR69" s="32"/>
      <c r="AS69" s="137"/>
      <c r="AT69" s="138"/>
      <c r="AU69" s="32">
        <f>VLOOKUP(AS69,Смета!$B$8:$O$93,13,0)</f>
        <v>0</v>
      </c>
      <c r="AV69" s="32"/>
    </row>
    <row r="70" spans="1:48" x14ac:dyDescent="0.25">
      <c r="A70" s="137"/>
      <c r="B70" s="138"/>
      <c r="C70" s="32">
        <f>VLOOKUP(A70,Смета!$B$8:$O$93,13,0)</f>
        <v>0</v>
      </c>
      <c r="D70" s="32"/>
      <c r="E70" s="137"/>
      <c r="F70" s="138"/>
      <c r="G70" s="32">
        <f>VLOOKUP(E70,Смета!$B$8:$O$93,13,0)</f>
        <v>0</v>
      </c>
      <c r="H70" s="32"/>
      <c r="I70" s="137">
        <v>602</v>
      </c>
      <c r="J70" s="138">
        <v>1451</v>
      </c>
      <c r="K70" s="32" t="e">
        <f>VLOOKUP(I70,Смета!$B$8:$O$93,13,0)</f>
        <v>#N/A</v>
      </c>
      <c r="L70" s="32"/>
      <c r="M70" s="137"/>
      <c r="N70" s="138"/>
      <c r="O70" s="32">
        <f>VLOOKUP(M70,Смета!$B$8:$O$93,13,0)</f>
        <v>0</v>
      </c>
      <c r="P70" s="32"/>
      <c r="Q70" s="137"/>
      <c r="R70" s="138"/>
      <c r="S70" s="32">
        <f>VLOOKUP(Q70,Смета!$B$8:$O$93,13,0)</f>
        <v>0</v>
      </c>
      <c r="T70" s="32"/>
      <c r="U70" s="137"/>
      <c r="V70" s="138"/>
      <c r="W70" s="32">
        <f>VLOOKUP(U70,Смета!$B$8:$O$93,13,0)</f>
        <v>0</v>
      </c>
      <c r="X70" s="32"/>
      <c r="Y70" s="137"/>
      <c r="Z70" s="138"/>
      <c r="AA70" s="32">
        <f>VLOOKUP(Y70,Смета!$B$8:$O$93,13,0)</f>
        <v>0</v>
      </c>
      <c r="AB70" s="32"/>
      <c r="AC70" s="137"/>
      <c r="AD70" s="138"/>
      <c r="AE70" s="32">
        <f>VLOOKUP(AC70,Смета!$B$8:$O$93,13,0)</f>
        <v>0</v>
      </c>
      <c r="AF70" s="32"/>
      <c r="AG70" s="137"/>
      <c r="AH70" s="138"/>
      <c r="AI70" s="32">
        <f>VLOOKUP(AG70,Смета!$B$8:$O$93,13,0)</f>
        <v>0</v>
      </c>
      <c r="AJ70" s="32"/>
      <c r="AK70" s="137"/>
      <c r="AL70" s="138"/>
      <c r="AM70" s="32">
        <f>VLOOKUP(AK70,Смета!$B$8:$O$93,13,0)</f>
        <v>0</v>
      </c>
      <c r="AN70" s="32"/>
      <c r="AO70" s="137"/>
      <c r="AP70" s="138"/>
      <c r="AQ70" s="32">
        <f>VLOOKUP(AO70,Смета!$B$8:$O$93,13,0)</f>
        <v>0</v>
      </c>
      <c r="AR70" s="32"/>
      <c r="AS70" s="137"/>
      <c r="AT70" s="138"/>
      <c r="AU70" s="32">
        <f>VLOOKUP(AS70,Смета!$B$8:$O$93,13,0)</f>
        <v>0</v>
      </c>
      <c r="AV70" s="32"/>
    </row>
    <row r="71" spans="1:48" x14ac:dyDescent="0.25">
      <c r="A71" s="137"/>
      <c r="B71" s="138"/>
      <c r="C71" s="32">
        <f>VLOOKUP(A71,Смета!$B$8:$O$93,13,0)</f>
        <v>0</v>
      </c>
      <c r="D71" s="32"/>
      <c r="E71" s="137"/>
      <c r="F71" s="138"/>
      <c r="G71" s="32">
        <f>VLOOKUP(E71,Смета!$B$8:$O$93,13,0)</f>
        <v>0</v>
      </c>
      <c r="H71" s="32"/>
      <c r="I71" s="137">
        <v>603</v>
      </c>
      <c r="J71" s="138">
        <v>306</v>
      </c>
      <c r="K71" s="32" t="e">
        <f>VLOOKUP(I71,Смета!$B$8:$O$93,13,0)</f>
        <v>#N/A</v>
      </c>
      <c r="L71" s="32"/>
      <c r="M71" s="137"/>
      <c r="N71" s="138"/>
      <c r="O71" s="32">
        <f>VLOOKUP(M71,Смета!$B$8:$O$93,13,0)</f>
        <v>0</v>
      </c>
      <c r="P71" s="32"/>
      <c r="Q71" s="137"/>
      <c r="R71" s="138"/>
      <c r="S71" s="32">
        <f>VLOOKUP(Q71,Смета!$B$8:$O$93,13,0)</f>
        <v>0</v>
      </c>
      <c r="T71" s="32"/>
      <c r="U71" s="137"/>
      <c r="V71" s="138"/>
      <c r="W71" s="32">
        <f>VLOOKUP(U71,Смета!$B$8:$O$93,13,0)</f>
        <v>0</v>
      </c>
      <c r="X71" s="32"/>
      <c r="Y71" s="137"/>
      <c r="Z71" s="138"/>
      <c r="AA71" s="32">
        <f>VLOOKUP(Y71,Смета!$B$8:$O$93,13,0)</f>
        <v>0</v>
      </c>
      <c r="AB71" s="32"/>
      <c r="AC71" s="137"/>
      <c r="AD71" s="138"/>
      <c r="AE71" s="32">
        <f>VLOOKUP(AC71,Смета!$B$8:$O$93,13,0)</f>
        <v>0</v>
      </c>
      <c r="AF71" s="32"/>
      <c r="AG71" s="137"/>
      <c r="AH71" s="138"/>
      <c r="AI71" s="32">
        <f>VLOOKUP(AG71,Смета!$B$8:$O$93,13,0)</f>
        <v>0</v>
      </c>
      <c r="AJ71" s="32"/>
      <c r="AK71" s="137"/>
      <c r="AL71" s="138"/>
      <c r="AM71" s="32">
        <f>VLOOKUP(AK71,Смета!$B$8:$O$93,13,0)</f>
        <v>0</v>
      </c>
      <c r="AN71" s="32"/>
      <c r="AO71" s="137"/>
      <c r="AP71" s="138"/>
      <c r="AQ71" s="32">
        <f>VLOOKUP(AO71,Смета!$B$8:$O$93,13,0)</f>
        <v>0</v>
      </c>
      <c r="AR71" s="32"/>
      <c r="AS71" s="137"/>
      <c r="AT71" s="138"/>
      <c r="AU71" s="32">
        <f>VLOOKUP(AS71,Смета!$B$8:$O$93,13,0)</f>
        <v>0</v>
      </c>
      <c r="AV71" s="32"/>
    </row>
    <row r="72" spans="1:48" x14ac:dyDescent="0.25">
      <c r="A72" s="137"/>
      <c r="B72" s="138"/>
      <c r="C72" s="32">
        <f>VLOOKUP(A72,Смета!$B$8:$O$93,13,0)</f>
        <v>0</v>
      </c>
      <c r="D72" s="32"/>
      <c r="E72" s="137"/>
      <c r="F72" s="138"/>
      <c r="G72" s="32">
        <f>VLOOKUP(E72,Смета!$B$8:$O$93,13,0)</f>
        <v>0</v>
      </c>
      <c r="H72" s="32"/>
      <c r="I72" s="137">
        <v>604</v>
      </c>
      <c r="J72" s="138">
        <v>119</v>
      </c>
      <c r="K72" s="32" t="e">
        <f>VLOOKUP(I72,Смета!$B$8:$O$93,13,0)</f>
        <v>#N/A</v>
      </c>
      <c r="L72" s="32"/>
      <c r="M72" s="137"/>
      <c r="N72" s="138"/>
      <c r="O72" s="32">
        <f>VLOOKUP(M72,Смета!$B$8:$O$93,13,0)</f>
        <v>0</v>
      </c>
      <c r="P72" s="32"/>
      <c r="Q72" s="137"/>
      <c r="R72" s="138"/>
      <c r="S72" s="32">
        <f>VLOOKUP(Q72,Смета!$B$8:$O$93,13,0)</f>
        <v>0</v>
      </c>
      <c r="T72" s="32"/>
      <c r="U72" s="137"/>
      <c r="V72" s="138"/>
      <c r="W72" s="32">
        <f>VLOOKUP(U72,Смета!$B$8:$O$93,13,0)</f>
        <v>0</v>
      </c>
      <c r="X72" s="32"/>
      <c r="Y72" s="137"/>
      <c r="Z72" s="138"/>
      <c r="AA72" s="32">
        <f>VLOOKUP(Y72,Смета!$B$8:$O$93,13,0)</f>
        <v>0</v>
      </c>
      <c r="AB72" s="32"/>
      <c r="AC72" s="137"/>
      <c r="AD72" s="138"/>
      <c r="AE72" s="32">
        <f>VLOOKUP(AC72,Смета!$B$8:$O$93,13,0)</f>
        <v>0</v>
      </c>
      <c r="AF72" s="32"/>
      <c r="AG72" s="137"/>
      <c r="AH72" s="138"/>
      <c r="AI72" s="32">
        <f>VLOOKUP(AG72,Смета!$B$8:$O$93,13,0)</f>
        <v>0</v>
      </c>
      <c r="AJ72" s="32"/>
      <c r="AK72" s="137"/>
      <c r="AL72" s="138"/>
      <c r="AM72" s="32">
        <f>VLOOKUP(AK72,Смета!$B$8:$O$93,13,0)</f>
        <v>0</v>
      </c>
      <c r="AN72" s="32"/>
      <c r="AO72" s="137"/>
      <c r="AP72" s="138"/>
      <c r="AQ72" s="32">
        <f>VLOOKUP(AO72,Смета!$B$8:$O$93,13,0)</f>
        <v>0</v>
      </c>
      <c r="AR72" s="32"/>
      <c r="AS72" s="137"/>
      <c r="AT72" s="138"/>
      <c r="AU72" s="32">
        <f>VLOOKUP(AS72,Смета!$B$8:$O$93,13,0)</f>
        <v>0</v>
      </c>
      <c r="AV72" s="32"/>
    </row>
    <row r="73" spans="1:48" x14ac:dyDescent="0.25">
      <c r="A73" s="137"/>
      <c r="B73" s="138"/>
      <c r="C73" s="32">
        <f>VLOOKUP(A73,Смета!$B$8:$O$93,13,0)</f>
        <v>0</v>
      </c>
      <c r="D73" s="32"/>
      <c r="E73" s="137"/>
      <c r="F73" s="138"/>
      <c r="G73" s="32">
        <f>VLOOKUP(E73,Смета!$B$8:$O$93,13,0)</f>
        <v>0</v>
      </c>
      <c r="H73" s="32"/>
      <c r="I73" s="137">
        <v>605</v>
      </c>
      <c r="J73" s="138">
        <v>213</v>
      </c>
      <c r="K73" s="32" t="e">
        <f>VLOOKUP(I73,Смета!$B$8:$O$93,13,0)</f>
        <v>#N/A</v>
      </c>
      <c r="L73" s="32"/>
      <c r="M73" s="137"/>
      <c r="N73" s="138"/>
      <c r="O73" s="32">
        <f>VLOOKUP(M73,Смета!$B$8:$O$93,13,0)</f>
        <v>0</v>
      </c>
      <c r="P73" s="32"/>
      <c r="Q73" s="137"/>
      <c r="R73" s="138"/>
      <c r="S73" s="32">
        <f>VLOOKUP(Q73,Смета!$B$8:$O$93,13,0)</f>
        <v>0</v>
      </c>
      <c r="T73" s="32"/>
      <c r="U73" s="137"/>
      <c r="V73" s="138"/>
      <c r="W73" s="32">
        <f>VLOOKUP(U73,Смета!$B$8:$O$93,13,0)</f>
        <v>0</v>
      </c>
      <c r="X73" s="32"/>
      <c r="Y73" s="137"/>
      <c r="Z73" s="138"/>
      <c r="AA73" s="32">
        <f>VLOOKUP(Y73,Смета!$B$8:$O$93,13,0)</f>
        <v>0</v>
      </c>
      <c r="AB73" s="32"/>
      <c r="AC73" s="137"/>
      <c r="AD73" s="138"/>
      <c r="AE73" s="32">
        <f>VLOOKUP(AC73,Смета!$B$8:$O$93,13,0)</f>
        <v>0</v>
      </c>
      <c r="AF73" s="32"/>
      <c r="AG73" s="137"/>
      <c r="AH73" s="138"/>
      <c r="AI73" s="32">
        <f>VLOOKUP(AG73,Смета!$B$8:$O$93,13,0)</f>
        <v>0</v>
      </c>
      <c r="AJ73" s="32"/>
      <c r="AK73" s="137"/>
      <c r="AL73" s="138"/>
      <c r="AM73" s="32">
        <f>VLOOKUP(AK73,Смета!$B$8:$O$93,13,0)</f>
        <v>0</v>
      </c>
      <c r="AN73" s="32"/>
      <c r="AO73" s="137"/>
      <c r="AP73" s="138"/>
      <c r="AQ73" s="32">
        <f>VLOOKUP(AO73,Смета!$B$8:$O$93,13,0)</f>
        <v>0</v>
      </c>
      <c r="AR73" s="32"/>
      <c r="AS73" s="137"/>
      <c r="AT73" s="138"/>
      <c r="AU73" s="32">
        <f>VLOOKUP(AS73,Смета!$B$8:$O$93,13,0)</f>
        <v>0</v>
      </c>
      <c r="AV73" s="32"/>
    </row>
    <row r="74" spans="1:48" x14ac:dyDescent="0.25">
      <c r="A74" s="137"/>
      <c r="B74" s="138"/>
      <c r="C74" s="32">
        <f>VLOOKUP(A74,Смета!$B$8:$O$93,13,0)</f>
        <v>0</v>
      </c>
      <c r="D74" s="32"/>
      <c r="E74" s="137"/>
      <c r="F74" s="138"/>
      <c r="G74" s="32">
        <f>VLOOKUP(E74,Смета!$B$8:$O$93,13,0)</f>
        <v>0</v>
      </c>
      <c r="H74" s="32"/>
      <c r="I74" s="137">
        <v>606</v>
      </c>
      <c r="J74" s="138">
        <v>638</v>
      </c>
      <c r="K74" s="32" t="e">
        <f>VLOOKUP(I74,Смета!$B$8:$O$93,13,0)</f>
        <v>#N/A</v>
      </c>
      <c r="L74" s="32"/>
      <c r="M74" s="137"/>
      <c r="N74" s="138"/>
      <c r="O74" s="32">
        <f>VLOOKUP(M74,Смета!$B$8:$O$93,13,0)</f>
        <v>0</v>
      </c>
      <c r="P74" s="32"/>
      <c r="Q74" s="137"/>
      <c r="R74" s="138"/>
      <c r="S74" s="32">
        <f>VLOOKUP(Q74,Смета!$B$8:$O$93,13,0)</f>
        <v>0</v>
      </c>
      <c r="T74" s="32"/>
      <c r="U74" s="137"/>
      <c r="V74" s="138"/>
      <c r="W74" s="32">
        <f>VLOOKUP(U74,Смета!$B$8:$O$93,13,0)</f>
        <v>0</v>
      </c>
      <c r="X74" s="32"/>
      <c r="Y74" s="137"/>
      <c r="Z74" s="138"/>
      <c r="AA74" s="32">
        <f>VLOOKUP(Y74,Смета!$B$8:$O$93,13,0)</f>
        <v>0</v>
      </c>
      <c r="AB74" s="32"/>
      <c r="AC74" s="137"/>
      <c r="AD74" s="138"/>
      <c r="AE74" s="32">
        <f>VLOOKUP(AC74,Смета!$B$8:$O$93,13,0)</f>
        <v>0</v>
      </c>
      <c r="AF74" s="32"/>
      <c r="AG74" s="137"/>
      <c r="AH74" s="138"/>
      <c r="AI74" s="32">
        <f>VLOOKUP(AG74,Смета!$B$8:$O$93,13,0)</f>
        <v>0</v>
      </c>
      <c r="AJ74" s="32"/>
      <c r="AK74" s="137"/>
      <c r="AL74" s="138"/>
      <c r="AM74" s="32">
        <f>VLOOKUP(AK74,Смета!$B$8:$O$93,13,0)</f>
        <v>0</v>
      </c>
      <c r="AN74" s="32"/>
      <c r="AO74" s="137"/>
      <c r="AP74" s="138"/>
      <c r="AQ74" s="32">
        <f>VLOOKUP(AO74,Смета!$B$8:$O$93,13,0)</f>
        <v>0</v>
      </c>
      <c r="AR74" s="32"/>
      <c r="AS74" s="137"/>
      <c r="AT74" s="138"/>
      <c r="AU74" s="32">
        <f>VLOOKUP(AS74,Смета!$B$8:$O$93,13,0)</f>
        <v>0</v>
      </c>
      <c r="AV74" s="32"/>
    </row>
    <row r="75" spans="1:48" x14ac:dyDescent="0.25">
      <c r="A75" s="137"/>
      <c r="B75" s="138"/>
      <c r="C75" s="32">
        <f>VLOOKUP(A75,Смета!$B$8:$O$93,13,0)</f>
        <v>0</v>
      </c>
      <c r="D75" s="32"/>
      <c r="E75" s="137"/>
      <c r="F75" s="138"/>
      <c r="G75" s="32">
        <f>VLOOKUP(E75,Смета!$B$8:$O$93,13,0)</f>
        <v>0</v>
      </c>
      <c r="H75" s="32"/>
      <c r="I75" s="137">
        <v>607</v>
      </c>
      <c r="J75" s="138">
        <v>117</v>
      </c>
      <c r="K75" s="32" t="e">
        <f>VLOOKUP(I75,Смета!$B$8:$O$93,13,0)</f>
        <v>#N/A</v>
      </c>
      <c r="L75" s="32"/>
      <c r="M75" s="137"/>
      <c r="N75" s="138"/>
      <c r="O75" s="32">
        <f>VLOOKUP(M75,Смета!$B$8:$O$93,13,0)</f>
        <v>0</v>
      </c>
      <c r="P75" s="32"/>
      <c r="Q75" s="137"/>
      <c r="R75" s="138"/>
      <c r="S75" s="32">
        <f>VLOOKUP(Q75,Смета!$B$8:$O$93,13,0)</f>
        <v>0</v>
      </c>
      <c r="T75" s="32"/>
      <c r="U75" s="137"/>
      <c r="V75" s="138"/>
      <c r="W75" s="32">
        <f>VLOOKUP(U75,Смета!$B$8:$O$93,13,0)</f>
        <v>0</v>
      </c>
      <c r="X75" s="32"/>
      <c r="Y75" s="137"/>
      <c r="Z75" s="138"/>
      <c r="AA75" s="32">
        <f>VLOOKUP(Y75,Смета!$B$8:$O$93,13,0)</f>
        <v>0</v>
      </c>
      <c r="AB75" s="32"/>
      <c r="AC75" s="137"/>
      <c r="AD75" s="138"/>
      <c r="AE75" s="32">
        <f>VLOOKUP(AC75,Смета!$B$8:$O$93,13,0)</f>
        <v>0</v>
      </c>
      <c r="AF75" s="32"/>
      <c r="AG75" s="137"/>
      <c r="AH75" s="138"/>
      <c r="AI75" s="32">
        <f>VLOOKUP(AG75,Смета!$B$8:$O$93,13,0)</f>
        <v>0</v>
      </c>
      <c r="AJ75" s="32"/>
      <c r="AK75" s="137"/>
      <c r="AL75" s="138"/>
      <c r="AM75" s="32">
        <f>VLOOKUP(AK75,Смета!$B$8:$O$93,13,0)</f>
        <v>0</v>
      </c>
      <c r="AN75" s="32"/>
      <c r="AO75" s="137"/>
      <c r="AP75" s="138"/>
      <c r="AQ75" s="32">
        <f>VLOOKUP(AO75,Смета!$B$8:$O$93,13,0)</f>
        <v>0</v>
      </c>
      <c r="AR75" s="32"/>
      <c r="AS75" s="137"/>
      <c r="AT75" s="138"/>
      <c r="AU75" s="32">
        <f>VLOOKUP(AS75,Смета!$B$8:$O$93,13,0)</f>
        <v>0</v>
      </c>
      <c r="AV75" s="32"/>
    </row>
    <row r="76" spans="1:48" x14ac:dyDescent="0.25">
      <c r="A76" s="137"/>
      <c r="B76" s="138"/>
      <c r="C76" s="32">
        <f>VLOOKUP(A76,Смета!$B$8:$O$93,13,0)</f>
        <v>0</v>
      </c>
      <c r="D76" s="32"/>
      <c r="E76" s="137"/>
      <c r="F76" s="138"/>
      <c r="G76" s="32">
        <f>VLOOKUP(E76,Смета!$B$8:$O$93,13,0)</f>
        <v>0</v>
      </c>
      <c r="H76" s="32"/>
      <c r="I76" s="137">
        <v>608</v>
      </c>
      <c r="J76" s="138">
        <v>117</v>
      </c>
      <c r="K76" s="32" t="e">
        <f>VLOOKUP(I76,Смета!$B$8:$O$93,13,0)</f>
        <v>#N/A</v>
      </c>
      <c r="L76" s="32"/>
      <c r="M76" s="137"/>
      <c r="N76" s="138"/>
      <c r="O76" s="32">
        <f>VLOOKUP(M76,Смета!$B$8:$O$93,13,0)</f>
        <v>0</v>
      </c>
      <c r="P76" s="32"/>
      <c r="Q76" s="137"/>
      <c r="R76" s="138"/>
      <c r="S76" s="32">
        <f>VLOOKUP(Q76,Смета!$B$8:$O$93,13,0)</f>
        <v>0</v>
      </c>
      <c r="T76" s="32"/>
      <c r="U76" s="137"/>
      <c r="V76" s="138"/>
      <c r="W76" s="32">
        <f>VLOOKUP(U76,Смета!$B$8:$O$93,13,0)</f>
        <v>0</v>
      </c>
      <c r="X76" s="32"/>
      <c r="Y76" s="137"/>
      <c r="Z76" s="138"/>
      <c r="AA76" s="32">
        <f>VLOOKUP(Y76,Смета!$B$8:$O$93,13,0)</f>
        <v>0</v>
      </c>
      <c r="AB76" s="32"/>
      <c r="AC76" s="137"/>
      <c r="AD76" s="138"/>
      <c r="AE76" s="32">
        <f>VLOOKUP(AC76,Смета!$B$8:$O$93,13,0)</f>
        <v>0</v>
      </c>
      <c r="AF76" s="32"/>
      <c r="AG76" s="137"/>
      <c r="AH76" s="138"/>
      <c r="AI76" s="32">
        <f>VLOOKUP(AG76,Смета!$B$8:$O$93,13,0)</f>
        <v>0</v>
      </c>
      <c r="AJ76" s="32"/>
      <c r="AK76" s="137"/>
      <c r="AL76" s="138"/>
      <c r="AM76" s="32">
        <f>VLOOKUP(AK76,Смета!$B$8:$O$93,13,0)</f>
        <v>0</v>
      </c>
      <c r="AN76" s="32"/>
      <c r="AO76" s="137"/>
      <c r="AP76" s="138"/>
      <c r="AQ76" s="32">
        <f>VLOOKUP(AO76,Смета!$B$8:$O$93,13,0)</f>
        <v>0</v>
      </c>
      <c r="AR76" s="32"/>
      <c r="AS76" s="137"/>
      <c r="AT76" s="138"/>
      <c r="AU76" s="32">
        <f>VLOOKUP(AS76,Смета!$B$8:$O$93,13,0)</f>
        <v>0</v>
      </c>
      <c r="AV76" s="32"/>
    </row>
    <row r="77" spans="1:48" x14ac:dyDescent="0.25">
      <c r="A77" s="137"/>
      <c r="B77" s="138"/>
      <c r="C77" s="32">
        <f>VLOOKUP(A77,Смета!$B$8:$O$93,13,0)</f>
        <v>0</v>
      </c>
      <c r="D77" s="32"/>
      <c r="E77" s="137"/>
      <c r="F77" s="138"/>
      <c r="G77" s="32">
        <f>VLOOKUP(E77,Смета!$B$8:$O$93,13,0)</f>
        <v>0</v>
      </c>
      <c r="H77" s="32"/>
      <c r="I77" s="137">
        <v>629</v>
      </c>
      <c r="J77" s="138">
        <v>105</v>
      </c>
      <c r="K77" s="32" t="e">
        <f>VLOOKUP(I77,Смета!$B$8:$O$93,13,0)</f>
        <v>#N/A</v>
      </c>
      <c r="L77" s="32"/>
      <c r="M77" s="137"/>
      <c r="N77" s="138"/>
      <c r="O77" s="32">
        <f>VLOOKUP(M77,Смета!$B$8:$O$93,13,0)</f>
        <v>0</v>
      </c>
      <c r="P77" s="32"/>
      <c r="Q77" s="137"/>
      <c r="R77" s="138"/>
      <c r="S77" s="32">
        <f>VLOOKUP(Q77,Смета!$B$8:$O$93,13,0)</f>
        <v>0</v>
      </c>
      <c r="T77" s="32"/>
      <c r="U77" s="137"/>
      <c r="V77" s="138"/>
      <c r="W77" s="32">
        <f>VLOOKUP(U77,Смета!$B$8:$O$93,13,0)</f>
        <v>0</v>
      </c>
      <c r="X77" s="32"/>
      <c r="Y77" s="137"/>
      <c r="Z77" s="138"/>
      <c r="AA77" s="32">
        <f>VLOOKUP(Y77,Смета!$B$8:$O$93,13,0)</f>
        <v>0</v>
      </c>
      <c r="AB77" s="32"/>
      <c r="AC77" s="137"/>
      <c r="AD77" s="138"/>
      <c r="AE77" s="32">
        <f>VLOOKUP(AC77,Смета!$B$8:$O$93,13,0)</f>
        <v>0</v>
      </c>
      <c r="AF77" s="32"/>
      <c r="AG77" s="137"/>
      <c r="AH77" s="138"/>
      <c r="AI77" s="32">
        <f>VLOOKUP(AG77,Смета!$B$8:$O$93,13,0)</f>
        <v>0</v>
      </c>
      <c r="AJ77" s="32"/>
      <c r="AK77" s="137"/>
      <c r="AL77" s="138"/>
      <c r="AM77" s="32">
        <f>VLOOKUP(AK77,Смета!$B$8:$O$93,13,0)</f>
        <v>0</v>
      </c>
      <c r="AN77" s="32"/>
      <c r="AO77" s="137"/>
      <c r="AP77" s="138"/>
      <c r="AQ77" s="32">
        <f>VLOOKUP(AO77,Смета!$B$8:$O$93,13,0)</f>
        <v>0</v>
      </c>
      <c r="AR77" s="32"/>
      <c r="AS77" s="137"/>
      <c r="AT77" s="138"/>
      <c r="AU77" s="32">
        <f>VLOOKUP(AS77,Смета!$B$8:$O$93,13,0)</f>
        <v>0</v>
      </c>
      <c r="AV77" s="32"/>
    </row>
    <row r="78" spans="1:48" x14ac:dyDescent="0.25">
      <c r="A78" s="137"/>
      <c r="B78" s="138"/>
      <c r="C78" s="32">
        <f>VLOOKUP(A78,Смета!$B$8:$O$93,13,0)</f>
        <v>0</v>
      </c>
      <c r="D78" s="32"/>
      <c r="E78" s="137"/>
      <c r="F78" s="138"/>
      <c r="G78" s="32">
        <f>VLOOKUP(E78,Смета!$B$8:$O$93,13,0)</f>
        <v>0</v>
      </c>
      <c r="H78" s="32"/>
      <c r="I78" s="137">
        <v>630</v>
      </c>
      <c r="J78" s="138">
        <v>308</v>
      </c>
      <c r="K78" s="32" t="e">
        <f>VLOOKUP(I78,Смета!$B$8:$O$93,13,0)</f>
        <v>#N/A</v>
      </c>
      <c r="L78" s="32"/>
      <c r="M78" s="137"/>
      <c r="N78" s="138"/>
      <c r="O78" s="32">
        <f>VLOOKUP(M78,Смета!$B$8:$O$93,13,0)</f>
        <v>0</v>
      </c>
      <c r="P78" s="32"/>
      <c r="Q78" s="137"/>
      <c r="R78" s="138"/>
      <c r="S78" s="32">
        <f>VLOOKUP(Q78,Смета!$B$8:$O$93,13,0)</f>
        <v>0</v>
      </c>
      <c r="T78" s="32"/>
      <c r="U78" s="137"/>
      <c r="V78" s="138"/>
      <c r="W78" s="32">
        <f>VLOOKUP(U78,Смета!$B$8:$O$93,13,0)</f>
        <v>0</v>
      </c>
      <c r="X78" s="32"/>
      <c r="Y78" s="137"/>
      <c r="Z78" s="138"/>
      <c r="AA78" s="32">
        <f>VLOOKUP(Y78,Смета!$B$8:$O$93,13,0)</f>
        <v>0</v>
      </c>
      <c r="AB78" s="32"/>
      <c r="AC78" s="137"/>
      <c r="AD78" s="138"/>
      <c r="AE78" s="32">
        <f>VLOOKUP(AC78,Смета!$B$8:$O$93,13,0)</f>
        <v>0</v>
      </c>
      <c r="AF78" s="32"/>
      <c r="AG78" s="137"/>
      <c r="AH78" s="138"/>
      <c r="AI78" s="32">
        <f>VLOOKUP(AG78,Смета!$B$8:$O$93,13,0)</f>
        <v>0</v>
      </c>
      <c r="AJ78" s="32"/>
      <c r="AK78" s="137"/>
      <c r="AL78" s="138"/>
      <c r="AM78" s="32">
        <f>VLOOKUP(AK78,Смета!$B$8:$O$93,13,0)</f>
        <v>0</v>
      </c>
      <c r="AN78" s="32"/>
      <c r="AO78" s="137"/>
      <c r="AP78" s="138"/>
      <c r="AQ78" s="32">
        <f>VLOOKUP(AO78,Смета!$B$8:$O$93,13,0)</f>
        <v>0</v>
      </c>
      <c r="AR78" s="32"/>
      <c r="AS78" s="137"/>
      <c r="AT78" s="138"/>
      <c r="AU78" s="32">
        <f>VLOOKUP(AS78,Смета!$B$8:$O$93,13,0)</f>
        <v>0</v>
      </c>
      <c r="AV78" s="32"/>
    </row>
    <row r="79" spans="1:48" x14ac:dyDescent="0.25">
      <c r="A79" s="137"/>
      <c r="B79" s="138"/>
      <c r="C79" s="32">
        <f>VLOOKUP(A79,Смета!$B$8:$O$93,13,0)</f>
        <v>0</v>
      </c>
      <c r="D79" s="32"/>
      <c r="E79" s="137"/>
      <c r="F79" s="138"/>
      <c r="G79" s="32">
        <f>VLOOKUP(E79,Смета!$B$8:$O$93,13,0)</f>
        <v>0</v>
      </c>
      <c r="H79" s="32"/>
      <c r="I79" s="137">
        <v>634</v>
      </c>
      <c r="J79" s="138">
        <v>153</v>
      </c>
      <c r="K79" s="32" t="e">
        <f>VLOOKUP(I79,Смета!$B$8:$O$93,13,0)</f>
        <v>#N/A</v>
      </c>
      <c r="L79" s="32"/>
      <c r="M79" s="137"/>
      <c r="N79" s="138"/>
      <c r="O79" s="32">
        <f>VLOOKUP(M79,Смета!$B$8:$O$93,13,0)</f>
        <v>0</v>
      </c>
      <c r="P79" s="32"/>
      <c r="Q79" s="137"/>
      <c r="R79" s="138"/>
      <c r="S79" s="32">
        <f>VLOOKUP(Q79,Смета!$B$8:$O$93,13,0)</f>
        <v>0</v>
      </c>
      <c r="T79" s="32"/>
      <c r="U79" s="137"/>
      <c r="V79" s="138"/>
      <c r="W79" s="32">
        <f>VLOOKUP(U79,Смета!$B$8:$O$93,13,0)</f>
        <v>0</v>
      </c>
      <c r="X79" s="32"/>
      <c r="Y79" s="137"/>
      <c r="Z79" s="138"/>
      <c r="AA79" s="32">
        <f>VLOOKUP(Y79,Смета!$B$8:$O$93,13,0)</f>
        <v>0</v>
      </c>
      <c r="AB79" s="32"/>
      <c r="AC79" s="137"/>
      <c r="AD79" s="138"/>
      <c r="AE79" s="32">
        <f>VLOOKUP(AC79,Смета!$B$8:$O$93,13,0)</f>
        <v>0</v>
      </c>
      <c r="AF79" s="32"/>
      <c r="AG79" s="137"/>
      <c r="AH79" s="138"/>
      <c r="AI79" s="32">
        <f>VLOOKUP(AG79,Смета!$B$8:$O$93,13,0)</f>
        <v>0</v>
      </c>
      <c r="AJ79" s="32"/>
      <c r="AK79" s="137"/>
      <c r="AL79" s="138"/>
      <c r="AM79" s="32">
        <f>VLOOKUP(AK79,Смета!$B$8:$O$93,13,0)</f>
        <v>0</v>
      </c>
      <c r="AN79" s="32"/>
      <c r="AO79" s="137"/>
      <c r="AP79" s="138"/>
      <c r="AQ79" s="32">
        <f>VLOOKUP(AO79,Смета!$B$8:$O$93,13,0)</f>
        <v>0</v>
      </c>
      <c r="AR79" s="32"/>
      <c r="AS79" s="137"/>
      <c r="AT79" s="138"/>
      <c r="AU79" s="32">
        <f>VLOOKUP(AS79,Смета!$B$8:$O$93,13,0)</f>
        <v>0</v>
      </c>
      <c r="AV79" s="32"/>
    </row>
    <row r="80" spans="1:48" x14ac:dyDescent="0.25">
      <c r="A80" s="137"/>
      <c r="B80" s="138"/>
      <c r="C80" s="32">
        <f>VLOOKUP(A80,Смета!$B$8:$O$93,13,0)</f>
        <v>0</v>
      </c>
      <c r="D80" s="32"/>
      <c r="E80" s="137"/>
      <c r="F80" s="138"/>
      <c r="G80" s="32">
        <f>VLOOKUP(E80,Смета!$B$8:$O$93,13,0)</f>
        <v>0</v>
      </c>
      <c r="H80" s="32"/>
      <c r="I80" s="137">
        <v>635</v>
      </c>
      <c r="J80" s="138">
        <v>153</v>
      </c>
      <c r="K80" s="32" t="e">
        <f>VLOOKUP(I80,Смета!$B$8:$O$93,13,0)</f>
        <v>#N/A</v>
      </c>
      <c r="L80" s="32"/>
      <c r="M80" s="137"/>
      <c r="N80" s="138"/>
      <c r="O80" s="32">
        <f>VLOOKUP(M80,Смета!$B$8:$O$93,13,0)</f>
        <v>0</v>
      </c>
      <c r="P80" s="32"/>
      <c r="Q80" s="137"/>
      <c r="R80" s="138"/>
      <c r="S80" s="32">
        <f>VLOOKUP(Q80,Смета!$B$8:$O$93,13,0)</f>
        <v>0</v>
      </c>
      <c r="T80" s="32"/>
      <c r="U80" s="137"/>
      <c r="V80" s="138"/>
      <c r="W80" s="32">
        <f>VLOOKUP(U80,Смета!$B$8:$O$93,13,0)</f>
        <v>0</v>
      </c>
      <c r="X80" s="32"/>
      <c r="Y80" s="137"/>
      <c r="Z80" s="138"/>
      <c r="AA80" s="32">
        <f>VLOOKUP(Y80,Смета!$B$8:$O$93,13,0)</f>
        <v>0</v>
      </c>
      <c r="AB80" s="32"/>
      <c r="AC80" s="137"/>
      <c r="AD80" s="138"/>
      <c r="AE80" s="32">
        <f>VLOOKUP(AC80,Смета!$B$8:$O$93,13,0)</f>
        <v>0</v>
      </c>
      <c r="AF80" s="32"/>
      <c r="AG80" s="137"/>
      <c r="AH80" s="138"/>
      <c r="AI80" s="32">
        <f>VLOOKUP(AG80,Смета!$B$8:$O$93,13,0)</f>
        <v>0</v>
      </c>
      <c r="AJ80" s="32"/>
      <c r="AK80" s="137"/>
      <c r="AL80" s="138"/>
      <c r="AM80" s="32">
        <f>VLOOKUP(AK80,Смета!$B$8:$O$93,13,0)</f>
        <v>0</v>
      </c>
      <c r="AN80" s="32"/>
      <c r="AO80" s="137"/>
      <c r="AP80" s="138"/>
      <c r="AQ80" s="32">
        <f>VLOOKUP(AO80,Смета!$B$8:$O$93,13,0)</f>
        <v>0</v>
      </c>
      <c r="AR80" s="32"/>
      <c r="AS80" s="137"/>
      <c r="AT80" s="138"/>
      <c r="AU80" s="32">
        <f>VLOOKUP(AS80,Смета!$B$8:$O$93,13,0)</f>
        <v>0</v>
      </c>
      <c r="AV80" s="32"/>
    </row>
    <row r="81" spans="1:48" x14ac:dyDescent="0.25">
      <c r="A81" s="137"/>
      <c r="B81" s="138"/>
      <c r="C81" s="32">
        <f>VLOOKUP(A81,Смета!$B$8:$O$93,13,0)</f>
        <v>0</v>
      </c>
      <c r="D81" s="32"/>
      <c r="E81" s="137"/>
      <c r="F81" s="138"/>
      <c r="G81" s="32">
        <f>VLOOKUP(E81,Смета!$B$8:$O$93,13,0)</f>
        <v>0</v>
      </c>
      <c r="H81" s="32"/>
      <c r="I81" s="137">
        <v>648</v>
      </c>
      <c r="J81" s="138">
        <v>8</v>
      </c>
      <c r="K81" s="32" t="e">
        <f>VLOOKUP(I81,Смета!$B$8:$O$93,13,0)</f>
        <v>#N/A</v>
      </c>
      <c r="L81" s="32"/>
      <c r="M81" s="137"/>
      <c r="N81" s="138"/>
      <c r="O81" s="32">
        <f>VLOOKUP(M81,Смета!$B$8:$O$93,13,0)</f>
        <v>0</v>
      </c>
      <c r="P81" s="32"/>
      <c r="Q81" s="137"/>
      <c r="R81" s="138"/>
      <c r="S81" s="32">
        <f>VLOOKUP(Q81,Смета!$B$8:$O$93,13,0)</f>
        <v>0</v>
      </c>
      <c r="T81" s="32"/>
      <c r="U81" s="137"/>
      <c r="V81" s="138"/>
      <c r="W81" s="32">
        <f>VLOOKUP(U81,Смета!$B$8:$O$93,13,0)</f>
        <v>0</v>
      </c>
      <c r="X81" s="32"/>
      <c r="Y81" s="137"/>
      <c r="Z81" s="138"/>
      <c r="AA81" s="32">
        <f>VLOOKUP(Y81,Смета!$B$8:$O$93,13,0)</f>
        <v>0</v>
      </c>
      <c r="AB81" s="32"/>
      <c r="AC81" s="137"/>
      <c r="AD81" s="138"/>
      <c r="AE81" s="32">
        <f>VLOOKUP(AC81,Смета!$B$8:$O$93,13,0)</f>
        <v>0</v>
      </c>
      <c r="AF81" s="32"/>
      <c r="AG81" s="137"/>
      <c r="AH81" s="138"/>
      <c r="AI81" s="32">
        <f>VLOOKUP(AG81,Смета!$B$8:$O$93,13,0)</f>
        <v>0</v>
      </c>
      <c r="AJ81" s="32"/>
      <c r="AK81" s="137"/>
      <c r="AL81" s="138"/>
      <c r="AM81" s="32">
        <f>VLOOKUP(AK81,Смета!$B$8:$O$93,13,0)</f>
        <v>0</v>
      </c>
      <c r="AN81" s="32"/>
      <c r="AO81" s="137"/>
      <c r="AP81" s="138"/>
      <c r="AQ81" s="32">
        <f>VLOOKUP(AO81,Смета!$B$8:$O$93,13,0)</f>
        <v>0</v>
      </c>
      <c r="AR81" s="32"/>
      <c r="AS81" s="137"/>
      <c r="AT81" s="138"/>
      <c r="AU81" s="32">
        <f>VLOOKUP(AS81,Смета!$B$8:$O$93,13,0)</f>
        <v>0</v>
      </c>
      <c r="AV81" s="32"/>
    </row>
    <row r="82" spans="1:48" x14ac:dyDescent="0.25">
      <c r="A82" s="137"/>
      <c r="B82" s="138"/>
      <c r="C82" s="32">
        <f>VLOOKUP(A82,Смета!$B$8:$O$93,13,0)</f>
        <v>0</v>
      </c>
      <c r="D82" s="32"/>
      <c r="E82" s="137"/>
      <c r="F82" s="138"/>
      <c r="G82" s="32">
        <f>VLOOKUP(E82,Смета!$B$8:$O$93,13,0)</f>
        <v>0</v>
      </c>
      <c r="H82" s="32"/>
      <c r="I82" s="137">
        <v>649</v>
      </c>
      <c r="J82" s="138">
        <v>8</v>
      </c>
      <c r="K82" s="32" t="e">
        <f>VLOOKUP(I82,Смета!$B$8:$O$93,13,0)</f>
        <v>#N/A</v>
      </c>
      <c r="L82" s="32"/>
      <c r="M82" s="137"/>
      <c r="N82" s="138"/>
      <c r="O82" s="32">
        <f>VLOOKUP(M82,Смета!$B$8:$O$93,13,0)</f>
        <v>0</v>
      </c>
      <c r="P82" s="32"/>
      <c r="Q82" s="137"/>
      <c r="R82" s="138"/>
      <c r="S82" s="32">
        <f>VLOOKUP(Q82,Смета!$B$8:$O$93,13,0)</f>
        <v>0</v>
      </c>
      <c r="T82" s="32"/>
      <c r="U82" s="137"/>
      <c r="V82" s="138"/>
      <c r="W82" s="32">
        <f>VLOOKUP(U82,Смета!$B$8:$O$93,13,0)</f>
        <v>0</v>
      </c>
      <c r="X82" s="32"/>
      <c r="Y82" s="137"/>
      <c r="Z82" s="138"/>
      <c r="AA82" s="32">
        <f>VLOOKUP(Y82,Смета!$B$8:$O$93,13,0)</f>
        <v>0</v>
      </c>
      <c r="AB82" s="32"/>
      <c r="AC82" s="137"/>
      <c r="AD82" s="138"/>
      <c r="AE82" s="32">
        <f>VLOOKUP(AC82,Смета!$B$8:$O$93,13,0)</f>
        <v>0</v>
      </c>
      <c r="AF82" s="32"/>
      <c r="AG82" s="137"/>
      <c r="AH82" s="138"/>
      <c r="AI82" s="32">
        <f>VLOOKUP(AG82,Смета!$B$8:$O$93,13,0)</f>
        <v>0</v>
      </c>
      <c r="AJ82" s="32"/>
      <c r="AK82" s="137"/>
      <c r="AL82" s="138"/>
      <c r="AM82" s="32">
        <f>VLOOKUP(AK82,Смета!$B$8:$O$93,13,0)</f>
        <v>0</v>
      </c>
      <c r="AN82" s="32"/>
      <c r="AO82" s="137"/>
      <c r="AP82" s="138"/>
      <c r="AQ82" s="32">
        <f>VLOOKUP(AO82,Смета!$B$8:$O$93,13,0)</f>
        <v>0</v>
      </c>
      <c r="AR82" s="32"/>
      <c r="AS82" s="137"/>
      <c r="AT82" s="138"/>
      <c r="AU82" s="32">
        <f>VLOOKUP(AS82,Смета!$B$8:$O$93,13,0)</f>
        <v>0</v>
      </c>
      <c r="AV82" s="32"/>
    </row>
    <row r="83" spans="1:48" x14ac:dyDescent="0.25">
      <c r="A83" s="137"/>
      <c r="B83" s="138"/>
      <c r="C83" s="32">
        <f>VLOOKUP(A83,Смета!$B$8:$O$93,13,0)</f>
        <v>0</v>
      </c>
      <c r="D83" s="32"/>
      <c r="E83" s="137"/>
      <c r="F83" s="138"/>
      <c r="G83" s="32">
        <f>VLOOKUP(E83,Смета!$B$8:$O$93,13,0)</f>
        <v>0</v>
      </c>
      <c r="H83" s="32"/>
      <c r="I83" s="137">
        <v>650</v>
      </c>
      <c r="J83" s="138">
        <v>8</v>
      </c>
      <c r="K83" s="32" t="e">
        <f>VLOOKUP(I83,Смета!$B$8:$O$93,13,0)</f>
        <v>#N/A</v>
      </c>
      <c r="L83" s="32"/>
      <c r="M83" s="137"/>
      <c r="N83" s="138"/>
      <c r="O83" s="32">
        <f>VLOOKUP(M83,Смета!$B$8:$O$93,13,0)</f>
        <v>0</v>
      </c>
      <c r="P83" s="32"/>
      <c r="Q83" s="137"/>
      <c r="R83" s="138"/>
      <c r="S83" s="32">
        <f>VLOOKUP(Q83,Смета!$B$8:$O$93,13,0)</f>
        <v>0</v>
      </c>
      <c r="T83" s="32"/>
      <c r="U83" s="137"/>
      <c r="V83" s="138"/>
      <c r="W83" s="32">
        <f>VLOOKUP(U83,Смета!$B$8:$O$93,13,0)</f>
        <v>0</v>
      </c>
      <c r="X83" s="32"/>
      <c r="Y83" s="137"/>
      <c r="Z83" s="138"/>
      <c r="AA83" s="32">
        <f>VLOOKUP(Y83,Смета!$B$8:$O$93,13,0)</f>
        <v>0</v>
      </c>
      <c r="AB83" s="32"/>
      <c r="AC83" s="137"/>
      <c r="AD83" s="138"/>
      <c r="AE83" s="32">
        <f>VLOOKUP(AC83,Смета!$B$8:$O$93,13,0)</f>
        <v>0</v>
      </c>
      <c r="AF83" s="32"/>
      <c r="AG83" s="137"/>
      <c r="AH83" s="138"/>
      <c r="AI83" s="32">
        <f>VLOOKUP(AG83,Смета!$B$8:$O$93,13,0)</f>
        <v>0</v>
      </c>
      <c r="AJ83" s="32"/>
      <c r="AK83" s="137"/>
      <c r="AL83" s="138"/>
      <c r="AM83" s="32">
        <f>VLOOKUP(AK83,Смета!$B$8:$O$93,13,0)</f>
        <v>0</v>
      </c>
      <c r="AN83" s="32"/>
      <c r="AO83" s="137"/>
      <c r="AP83" s="138"/>
      <c r="AQ83" s="32">
        <f>VLOOKUP(AO83,Смета!$B$8:$O$93,13,0)</f>
        <v>0</v>
      </c>
      <c r="AR83" s="32"/>
      <c r="AS83" s="137"/>
      <c r="AT83" s="138"/>
      <c r="AU83" s="32">
        <f>VLOOKUP(AS83,Смета!$B$8:$O$93,13,0)</f>
        <v>0</v>
      </c>
      <c r="AV83" s="32"/>
    </row>
    <row r="84" spans="1:48" x14ac:dyDescent="0.25">
      <c r="A84" s="137"/>
      <c r="B84" s="138"/>
      <c r="C84" s="32">
        <f>VLOOKUP(A84,Смета!$B$8:$O$93,13,0)</f>
        <v>0</v>
      </c>
      <c r="D84" s="32"/>
      <c r="E84" s="137"/>
      <c r="F84" s="138"/>
      <c r="G84" s="32">
        <f>VLOOKUP(E84,Смета!$B$8:$O$93,13,0)</f>
        <v>0</v>
      </c>
      <c r="H84" s="32"/>
      <c r="I84" s="137">
        <v>651</v>
      </c>
      <c r="J84" s="138">
        <v>8</v>
      </c>
      <c r="K84" s="32" t="e">
        <f>VLOOKUP(I84,Смета!$B$8:$O$93,13,0)</f>
        <v>#N/A</v>
      </c>
      <c r="L84" s="32"/>
      <c r="M84" s="137"/>
      <c r="N84" s="138"/>
      <c r="O84" s="32">
        <f>VLOOKUP(M84,Смета!$B$8:$O$93,13,0)</f>
        <v>0</v>
      </c>
      <c r="P84" s="32"/>
      <c r="Q84" s="137"/>
      <c r="R84" s="138"/>
      <c r="S84" s="32">
        <f>VLOOKUP(Q84,Смета!$B$8:$O$93,13,0)</f>
        <v>0</v>
      </c>
      <c r="T84" s="32"/>
      <c r="U84" s="137"/>
      <c r="V84" s="138"/>
      <c r="W84" s="32">
        <f>VLOOKUP(U84,Смета!$B$8:$O$93,13,0)</f>
        <v>0</v>
      </c>
      <c r="X84" s="32"/>
      <c r="Y84" s="137"/>
      <c r="Z84" s="138"/>
      <c r="AA84" s="32">
        <f>VLOOKUP(Y84,Смета!$B$8:$O$93,13,0)</f>
        <v>0</v>
      </c>
      <c r="AB84" s="32"/>
      <c r="AC84" s="137"/>
      <c r="AD84" s="138"/>
      <c r="AE84" s="32">
        <f>VLOOKUP(AC84,Смета!$B$8:$O$93,13,0)</f>
        <v>0</v>
      </c>
      <c r="AF84" s="32"/>
      <c r="AG84" s="137"/>
      <c r="AH84" s="138"/>
      <c r="AI84" s="32">
        <f>VLOOKUP(AG84,Смета!$B$8:$O$93,13,0)</f>
        <v>0</v>
      </c>
      <c r="AJ84" s="32"/>
      <c r="AK84" s="137"/>
      <c r="AL84" s="138"/>
      <c r="AM84" s="32">
        <f>VLOOKUP(AK84,Смета!$B$8:$O$93,13,0)</f>
        <v>0</v>
      </c>
      <c r="AN84" s="32"/>
      <c r="AO84" s="137"/>
      <c r="AP84" s="138"/>
      <c r="AQ84" s="32">
        <f>VLOOKUP(AO84,Смета!$B$8:$O$93,13,0)</f>
        <v>0</v>
      </c>
      <c r="AR84" s="32"/>
      <c r="AS84" s="137"/>
      <c r="AT84" s="138"/>
      <c r="AU84" s="32">
        <f>VLOOKUP(AS84,Смета!$B$8:$O$93,13,0)</f>
        <v>0</v>
      </c>
      <c r="AV84" s="32"/>
    </row>
    <row r="85" spans="1:48" x14ac:dyDescent="0.25">
      <c r="A85" s="137"/>
      <c r="B85" s="138"/>
      <c r="C85" s="32">
        <f>VLOOKUP(A85,Смета!$B$8:$O$93,13,0)</f>
        <v>0</v>
      </c>
      <c r="D85" s="32"/>
      <c r="E85" s="137"/>
      <c r="F85" s="138"/>
      <c r="G85" s="32">
        <f>VLOOKUP(E85,Смета!$B$8:$O$93,13,0)</f>
        <v>0</v>
      </c>
      <c r="H85" s="32"/>
      <c r="I85" s="137">
        <v>730</v>
      </c>
      <c r="J85" s="138">
        <v>8</v>
      </c>
      <c r="K85" s="32" t="e">
        <f>VLOOKUP(I85,Смета!$B$8:$O$93,13,0)</f>
        <v>#N/A</v>
      </c>
      <c r="L85" s="32"/>
      <c r="M85" s="137"/>
      <c r="N85" s="138"/>
      <c r="O85" s="32">
        <f>VLOOKUP(M85,Смета!$B$8:$O$93,13,0)</f>
        <v>0</v>
      </c>
      <c r="P85" s="32"/>
      <c r="Q85" s="137"/>
      <c r="R85" s="138"/>
      <c r="S85" s="32">
        <f>VLOOKUP(Q85,Смета!$B$8:$O$93,13,0)</f>
        <v>0</v>
      </c>
      <c r="T85" s="32"/>
      <c r="U85" s="137"/>
      <c r="V85" s="138"/>
      <c r="W85" s="32">
        <f>VLOOKUP(U85,Смета!$B$8:$O$93,13,0)</f>
        <v>0</v>
      </c>
      <c r="X85" s="32"/>
      <c r="Y85" s="137"/>
      <c r="Z85" s="138"/>
      <c r="AA85" s="32">
        <f>VLOOKUP(Y85,Смета!$B$8:$O$93,13,0)</f>
        <v>0</v>
      </c>
      <c r="AB85" s="32"/>
      <c r="AC85" s="137"/>
      <c r="AD85" s="138"/>
      <c r="AE85" s="32">
        <f>VLOOKUP(AC85,Смета!$B$8:$O$93,13,0)</f>
        <v>0</v>
      </c>
      <c r="AF85" s="32"/>
      <c r="AG85" s="137"/>
      <c r="AH85" s="138"/>
      <c r="AI85" s="32">
        <f>VLOOKUP(AG85,Смета!$B$8:$O$93,13,0)</f>
        <v>0</v>
      </c>
      <c r="AJ85" s="32"/>
      <c r="AK85" s="137"/>
      <c r="AL85" s="138"/>
      <c r="AM85" s="32">
        <f>VLOOKUP(AK85,Смета!$B$8:$O$93,13,0)</f>
        <v>0</v>
      </c>
      <c r="AN85" s="32"/>
      <c r="AO85" s="137"/>
      <c r="AP85" s="138"/>
      <c r="AQ85" s="32">
        <f>VLOOKUP(AO85,Смета!$B$8:$O$93,13,0)</f>
        <v>0</v>
      </c>
      <c r="AR85" s="32"/>
      <c r="AS85" s="137"/>
      <c r="AT85" s="138"/>
      <c r="AU85" s="32">
        <f>VLOOKUP(AS85,Смета!$B$8:$O$93,13,0)</f>
        <v>0</v>
      </c>
      <c r="AV85" s="32"/>
    </row>
    <row r="86" spans="1:48" x14ac:dyDescent="0.25">
      <c r="A86" s="137"/>
      <c r="B86" s="138"/>
      <c r="C86" s="32">
        <f>VLOOKUP(A86,Смета!$B$8:$O$93,13,0)</f>
        <v>0</v>
      </c>
      <c r="D86" s="32"/>
      <c r="E86" s="137"/>
      <c r="F86" s="138"/>
      <c r="G86" s="32">
        <f>VLOOKUP(E86,Смета!$B$8:$O$93,13,0)</f>
        <v>0</v>
      </c>
      <c r="H86" s="32"/>
      <c r="I86" s="137">
        <v>731</v>
      </c>
      <c r="J86" s="138">
        <v>8</v>
      </c>
      <c r="K86" s="32" t="e">
        <f>VLOOKUP(I86,Смета!$B$8:$O$93,13,0)</f>
        <v>#N/A</v>
      </c>
      <c r="L86" s="32"/>
      <c r="M86" s="137"/>
      <c r="N86" s="138"/>
      <c r="O86" s="32">
        <f>VLOOKUP(M86,Смета!$B$8:$O$93,13,0)</f>
        <v>0</v>
      </c>
      <c r="P86" s="32"/>
      <c r="Q86" s="137"/>
      <c r="R86" s="138"/>
      <c r="S86" s="32">
        <f>VLOOKUP(Q86,Смета!$B$8:$O$93,13,0)</f>
        <v>0</v>
      </c>
      <c r="T86" s="32"/>
      <c r="U86" s="137"/>
      <c r="V86" s="138"/>
      <c r="W86" s="32">
        <f>VLOOKUP(U86,Смета!$B$8:$O$93,13,0)</f>
        <v>0</v>
      </c>
      <c r="X86" s="32"/>
      <c r="Y86" s="137"/>
      <c r="Z86" s="138"/>
      <c r="AA86" s="32">
        <f>VLOOKUP(Y86,Смета!$B$8:$O$93,13,0)</f>
        <v>0</v>
      </c>
      <c r="AB86" s="32"/>
      <c r="AC86" s="137"/>
      <c r="AD86" s="138"/>
      <c r="AE86" s="32">
        <f>VLOOKUP(AC86,Смета!$B$8:$O$93,13,0)</f>
        <v>0</v>
      </c>
      <c r="AF86" s="32"/>
      <c r="AG86" s="137"/>
      <c r="AH86" s="138"/>
      <c r="AI86" s="32">
        <f>VLOOKUP(AG86,Смета!$B$8:$O$93,13,0)</f>
        <v>0</v>
      </c>
      <c r="AJ86" s="32"/>
      <c r="AK86" s="137"/>
      <c r="AL86" s="138"/>
      <c r="AM86" s="32">
        <f>VLOOKUP(AK86,Смета!$B$8:$O$93,13,0)</f>
        <v>0</v>
      </c>
      <c r="AN86" s="32"/>
      <c r="AO86" s="137"/>
      <c r="AP86" s="138"/>
      <c r="AQ86" s="32">
        <f>VLOOKUP(AO86,Смета!$B$8:$O$93,13,0)</f>
        <v>0</v>
      </c>
      <c r="AR86" s="32"/>
      <c r="AS86" s="137"/>
      <c r="AT86" s="138"/>
      <c r="AU86" s="32">
        <f>VLOOKUP(AS86,Смета!$B$8:$O$93,13,0)</f>
        <v>0</v>
      </c>
      <c r="AV86" s="32"/>
    </row>
    <row r="87" spans="1:48" x14ac:dyDescent="0.25">
      <c r="A87" s="137"/>
      <c r="B87" s="138"/>
      <c r="C87" s="32">
        <f>VLOOKUP(A87,Смета!$B$8:$O$93,13,0)</f>
        <v>0</v>
      </c>
      <c r="D87" s="32"/>
      <c r="E87" s="137"/>
      <c r="F87" s="138"/>
      <c r="G87" s="32">
        <f>VLOOKUP(E87,Смета!$B$8:$O$93,13,0)</f>
        <v>0</v>
      </c>
      <c r="H87" s="32"/>
      <c r="I87" s="137">
        <v>732</v>
      </c>
      <c r="J87" s="138">
        <v>8</v>
      </c>
      <c r="K87" s="32" t="e">
        <f>VLOOKUP(I87,Смета!$B$8:$O$93,13,0)</f>
        <v>#N/A</v>
      </c>
      <c r="L87" s="32"/>
      <c r="M87" s="137"/>
      <c r="N87" s="138"/>
      <c r="O87" s="32">
        <f>VLOOKUP(M87,Смета!$B$8:$O$93,13,0)</f>
        <v>0</v>
      </c>
      <c r="P87" s="32"/>
      <c r="Q87" s="137"/>
      <c r="R87" s="138"/>
      <c r="S87" s="32">
        <f>VLOOKUP(Q87,Смета!$B$8:$O$93,13,0)</f>
        <v>0</v>
      </c>
      <c r="T87" s="32"/>
      <c r="U87" s="137"/>
      <c r="V87" s="138"/>
      <c r="W87" s="32">
        <f>VLOOKUP(U87,Смета!$B$8:$O$93,13,0)</f>
        <v>0</v>
      </c>
      <c r="X87" s="32"/>
      <c r="Y87" s="137"/>
      <c r="Z87" s="138"/>
      <c r="AA87" s="32">
        <f>VLOOKUP(Y87,Смета!$B$8:$O$93,13,0)</f>
        <v>0</v>
      </c>
      <c r="AB87" s="32"/>
      <c r="AC87" s="137"/>
      <c r="AD87" s="138"/>
      <c r="AE87" s="32">
        <f>VLOOKUP(AC87,Смета!$B$8:$O$93,13,0)</f>
        <v>0</v>
      </c>
      <c r="AF87" s="32"/>
      <c r="AG87" s="137"/>
      <c r="AH87" s="138"/>
      <c r="AI87" s="32">
        <f>VLOOKUP(AG87,Смета!$B$8:$O$93,13,0)</f>
        <v>0</v>
      </c>
      <c r="AJ87" s="32"/>
      <c r="AK87" s="137"/>
      <c r="AL87" s="138"/>
      <c r="AM87" s="32">
        <f>VLOOKUP(AK87,Смета!$B$8:$O$93,13,0)</f>
        <v>0</v>
      </c>
      <c r="AN87" s="32"/>
      <c r="AO87" s="137"/>
      <c r="AP87" s="138"/>
      <c r="AQ87" s="32">
        <f>VLOOKUP(AO87,Смета!$B$8:$O$93,13,0)</f>
        <v>0</v>
      </c>
      <c r="AR87" s="32"/>
      <c r="AS87" s="137"/>
      <c r="AT87" s="138"/>
      <c r="AU87" s="32">
        <f>VLOOKUP(AS87,Смета!$B$8:$O$93,13,0)</f>
        <v>0</v>
      </c>
      <c r="AV87" s="32"/>
    </row>
    <row r="88" spans="1:48" x14ac:dyDescent="0.25">
      <c r="A88" s="137"/>
      <c r="B88" s="138"/>
      <c r="C88" s="32">
        <f>VLOOKUP(A88,Смета!$B$8:$O$93,13,0)</f>
        <v>0</v>
      </c>
      <c r="D88" s="32"/>
      <c r="E88" s="137"/>
      <c r="F88" s="138"/>
      <c r="G88" s="32">
        <f>VLOOKUP(E88,Смета!$B$8:$O$93,13,0)</f>
        <v>0</v>
      </c>
      <c r="H88" s="32"/>
      <c r="I88" s="137">
        <v>733</v>
      </c>
      <c r="J88" s="138">
        <v>8</v>
      </c>
      <c r="K88" s="32" t="e">
        <f>VLOOKUP(I88,Смета!$B$8:$O$93,13,0)</f>
        <v>#N/A</v>
      </c>
      <c r="L88" s="32"/>
      <c r="M88" s="137"/>
      <c r="N88" s="138"/>
      <c r="O88" s="32">
        <f>VLOOKUP(M88,Смета!$B$8:$O$93,13,0)</f>
        <v>0</v>
      </c>
      <c r="P88" s="32"/>
      <c r="Q88" s="137"/>
      <c r="R88" s="138"/>
      <c r="S88" s="32">
        <f>VLOOKUP(Q88,Смета!$B$8:$O$93,13,0)</f>
        <v>0</v>
      </c>
      <c r="T88" s="32"/>
      <c r="U88" s="137"/>
      <c r="V88" s="138"/>
      <c r="W88" s="32">
        <f>VLOOKUP(U88,Смета!$B$8:$O$93,13,0)</f>
        <v>0</v>
      </c>
      <c r="X88" s="32"/>
      <c r="Y88" s="137"/>
      <c r="Z88" s="138"/>
      <c r="AA88" s="32">
        <f>VLOOKUP(Y88,Смета!$B$8:$O$93,13,0)</f>
        <v>0</v>
      </c>
      <c r="AB88" s="32"/>
      <c r="AC88" s="137"/>
      <c r="AD88" s="138"/>
      <c r="AE88" s="32">
        <f>VLOOKUP(AC88,Смета!$B$8:$O$93,13,0)</f>
        <v>0</v>
      </c>
      <c r="AF88" s="32"/>
      <c r="AG88" s="137"/>
      <c r="AH88" s="138"/>
      <c r="AI88" s="32">
        <f>VLOOKUP(AG88,Смета!$B$8:$O$93,13,0)</f>
        <v>0</v>
      </c>
      <c r="AJ88" s="32"/>
      <c r="AK88" s="137"/>
      <c r="AL88" s="138"/>
      <c r="AM88" s="32">
        <f>VLOOKUP(AK88,Смета!$B$8:$O$93,13,0)</f>
        <v>0</v>
      </c>
      <c r="AN88" s="32"/>
      <c r="AO88" s="137"/>
      <c r="AP88" s="138"/>
      <c r="AQ88" s="32">
        <f>VLOOKUP(AO88,Смета!$B$8:$O$93,13,0)</f>
        <v>0</v>
      </c>
      <c r="AR88" s="32"/>
      <c r="AS88" s="137"/>
      <c r="AT88" s="138"/>
      <c r="AU88" s="32">
        <f>VLOOKUP(AS88,Смета!$B$8:$O$93,13,0)</f>
        <v>0</v>
      </c>
      <c r="AV88" s="32"/>
    </row>
    <row r="89" spans="1:48" x14ac:dyDescent="0.25">
      <c r="A89" s="137"/>
      <c r="B89" s="138"/>
      <c r="C89" s="32">
        <f>VLOOKUP(A89,Смета!$B$8:$O$93,13,0)</f>
        <v>0</v>
      </c>
      <c r="D89" s="32"/>
      <c r="E89" s="137"/>
      <c r="F89" s="138"/>
      <c r="G89" s="32">
        <f>VLOOKUP(E89,Смета!$B$8:$O$93,13,0)</f>
        <v>0</v>
      </c>
      <c r="H89" s="32"/>
      <c r="I89" s="137">
        <v>766</v>
      </c>
      <c r="J89" s="138">
        <v>1379</v>
      </c>
      <c r="K89" s="32" t="e">
        <f>VLOOKUP(I89,Смета!$B$8:$O$93,13,0)</f>
        <v>#N/A</v>
      </c>
      <c r="L89" s="32"/>
      <c r="M89" s="137"/>
      <c r="N89" s="138"/>
      <c r="O89" s="32">
        <f>VLOOKUP(M89,Смета!$B$8:$O$93,13,0)</f>
        <v>0</v>
      </c>
      <c r="P89" s="32"/>
      <c r="Q89" s="137"/>
      <c r="R89" s="138"/>
      <c r="S89" s="32">
        <f>VLOOKUP(Q89,Смета!$B$8:$O$93,13,0)</f>
        <v>0</v>
      </c>
      <c r="T89" s="32"/>
      <c r="U89" s="137"/>
      <c r="V89" s="138"/>
      <c r="W89" s="32">
        <f>VLOOKUP(U89,Смета!$B$8:$O$93,13,0)</f>
        <v>0</v>
      </c>
      <c r="X89" s="32"/>
      <c r="Y89" s="137"/>
      <c r="Z89" s="138"/>
      <c r="AA89" s="32">
        <f>VLOOKUP(Y89,Смета!$B$8:$O$93,13,0)</f>
        <v>0</v>
      </c>
      <c r="AB89" s="32"/>
      <c r="AC89" s="137"/>
      <c r="AD89" s="138"/>
      <c r="AE89" s="32">
        <f>VLOOKUP(AC89,Смета!$B$8:$O$93,13,0)</f>
        <v>0</v>
      </c>
      <c r="AF89" s="32"/>
      <c r="AG89" s="137"/>
      <c r="AH89" s="138"/>
      <c r="AI89" s="32">
        <f>VLOOKUP(AG89,Смета!$B$8:$O$93,13,0)</f>
        <v>0</v>
      </c>
      <c r="AJ89" s="32"/>
      <c r="AK89" s="137"/>
      <c r="AL89" s="138"/>
      <c r="AM89" s="32">
        <f>VLOOKUP(AK89,Смета!$B$8:$O$93,13,0)</f>
        <v>0</v>
      </c>
      <c r="AN89" s="32"/>
      <c r="AO89" s="137"/>
      <c r="AP89" s="138"/>
      <c r="AQ89" s="32">
        <f>VLOOKUP(AO89,Смета!$B$8:$O$93,13,0)</f>
        <v>0</v>
      </c>
      <c r="AR89" s="32"/>
      <c r="AS89" s="137"/>
      <c r="AT89" s="138"/>
      <c r="AU89" s="32">
        <f>VLOOKUP(AS89,Смета!$B$8:$O$93,13,0)</f>
        <v>0</v>
      </c>
      <c r="AV89" s="32"/>
    </row>
    <row r="90" spans="1:48" x14ac:dyDescent="0.25">
      <c r="A90" s="137"/>
      <c r="B90" s="138"/>
      <c r="C90" s="32">
        <f>VLOOKUP(A90,Смета!$B$8:$O$93,13,0)</f>
        <v>0</v>
      </c>
      <c r="D90" s="32"/>
      <c r="E90" s="137"/>
      <c r="F90" s="138"/>
      <c r="G90" s="32">
        <f>VLOOKUP(E90,Смета!$B$8:$O$93,13,0)</f>
        <v>0</v>
      </c>
      <c r="H90" s="32"/>
      <c r="I90" s="137">
        <v>767</v>
      </c>
      <c r="J90" s="138">
        <v>2150</v>
      </c>
      <c r="K90" s="32" t="e">
        <f>VLOOKUP(I90,Смета!$B$8:$O$93,13,0)</f>
        <v>#N/A</v>
      </c>
      <c r="L90" s="32"/>
      <c r="M90" s="137"/>
      <c r="N90" s="138"/>
      <c r="O90" s="32">
        <f>VLOOKUP(M90,Смета!$B$8:$O$93,13,0)</f>
        <v>0</v>
      </c>
      <c r="P90" s="32"/>
      <c r="Q90" s="137"/>
      <c r="R90" s="138"/>
      <c r="S90" s="32">
        <f>VLOOKUP(Q90,Смета!$B$8:$O$93,13,0)</f>
        <v>0</v>
      </c>
      <c r="T90" s="32"/>
      <c r="U90" s="137"/>
      <c r="V90" s="138"/>
      <c r="W90" s="32">
        <f>VLOOKUP(U90,Смета!$B$8:$O$93,13,0)</f>
        <v>0</v>
      </c>
      <c r="X90" s="32"/>
      <c r="Y90" s="137"/>
      <c r="Z90" s="138"/>
      <c r="AA90" s="32">
        <f>VLOOKUP(Y90,Смета!$B$8:$O$93,13,0)</f>
        <v>0</v>
      </c>
      <c r="AB90" s="32"/>
      <c r="AC90" s="137"/>
      <c r="AD90" s="138"/>
      <c r="AE90" s="32">
        <f>VLOOKUP(AC90,Смета!$B$8:$O$93,13,0)</f>
        <v>0</v>
      </c>
      <c r="AF90" s="32"/>
      <c r="AG90" s="137"/>
      <c r="AH90" s="138"/>
      <c r="AI90" s="32">
        <f>VLOOKUP(AG90,Смета!$B$8:$O$93,13,0)</f>
        <v>0</v>
      </c>
      <c r="AJ90" s="32"/>
      <c r="AK90" s="137"/>
      <c r="AL90" s="138"/>
      <c r="AM90" s="32">
        <f>VLOOKUP(AK90,Смета!$B$8:$O$93,13,0)</f>
        <v>0</v>
      </c>
      <c r="AN90" s="32"/>
      <c r="AO90" s="137"/>
      <c r="AP90" s="138"/>
      <c r="AQ90" s="32">
        <f>VLOOKUP(AO90,Смета!$B$8:$O$93,13,0)</f>
        <v>0</v>
      </c>
      <c r="AR90" s="32"/>
      <c r="AS90" s="137"/>
      <c r="AT90" s="138"/>
      <c r="AU90" s="32">
        <f>VLOOKUP(AS90,Смета!$B$8:$O$93,13,0)</f>
        <v>0</v>
      </c>
      <c r="AV90" s="32"/>
    </row>
    <row r="91" spans="1:48" x14ac:dyDescent="0.25">
      <c r="A91" s="137"/>
      <c r="B91" s="138"/>
      <c r="C91" s="32">
        <f>VLOOKUP(A91,Смета!$B$8:$O$93,13,0)</f>
        <v>0</v>
      </c>
      <c r="D91" s="32"/>
      <c r="E91" s="137"/>
      <c r="F91" s="138"/>
      <c r="G91" s="32">
        <f>VLOOKUP(E91,Смета!$B$8:$O$93,13,0)</f>
        <v>0</v>
      </c>
      <c r="H91" s="32"/>
      <c r="I91" s="137">
        <v>768</v>
      </c>
      <c r="J91" s="138">
        <v>3529</v>
      </c>
      <c r="K91" s="32" t="e">
        <f>VLOOKUP(I91,Смета!$B$8:$O$93,13,0)</f>
        <v>#N/A</v>
      </c>
      <c r="L91" s="32"/>
      <c r="M91" s="137"/>
      <c r="N91" s="138"/>
      <c r="O91" s="32">
        <f>VLOOKUP(M91,Смета!$B$8:$O$93,13,0)</f>
        <v>0</v>
      </c>
      <c r="P91" s="32"/>
      <c r="Q91" s="137"/>
      <c r="R91" s="138"/>
      <c r="S91" s="32">
        <f>VLOOKUP(Q91,Смета!$B$8:$O$93,13,0)</f>
        <v>0</v>
      </c>
      <c r="T91" s="32"/>
      <c r="U91" s="137"/>
      <c r="V91" s="138"/>
      <c r="W91" s="32">
        <f>VLOOKUP(U91,Смета!$B$8:$O$93,13,0)</f>
        <v>0</v>
      </c>
      <c r="X91" s="32"/>
      <c r="Y91" s="137"/>
      <c r="Z91" s="138"/>
      <c r="AA91" s="32">
        <f>VLOOKUP(Y91,Смета!$B$8:$O$93,13,0)</f>
        <v>0</v>
      </c>
      <c r="AB91" s="32"/>
      <c r="AC91" s="137"/>
      <c r="AD91" s="138"/>
      <c r="AE91" s="32">
        <f>VLOOKUP(AC91,Смета!$B$8:$O$93,13,0)</f>
        <v>0</v>
      </c>
      <c r="AF91" s="32"/>
      <c r="AG91" s="137"/>
      <c r="AH91" s="138"/>
      <c r="AI91" s="32">
        <f>VLOOKUP(AG91,Смета!$B$8:$O$93,13,0)</f>
        <v>0</v>
      </c>
      <c r="AJ91" s="32"/>
      <c r="AK91" s="137"/>
      <c r="AL91" s="138"/>
      <c r="AM91" s="32">
        <f>VLOOKUP(AK91,Смета!$B$8:$O$93,13,0)</f>
        <v>0</v>
      </c>
      <c r="AN91" s="32"/>
      <c r="AO91" s="137"/>
      <c r="AP91" s="138"/>
      <c r="AQ91" s="32">
        <f>VLOOKUP(AO91,Смета!$B$8:$O$93,13,0)</f>
        <v>0</v>
      </c>
      <c r="AR91" s="32"/>
      <c r="AS91" s="137"/>
      <c r="AT91" s="138"/>
      <c r="AU91" s="32">
        <f>VLOOKUP(AS91,Смета!$B$8:$O$93,13,0)</f>
        <v>0</v>
      </c>
      <c r="AV91" s="32"/>
    </row>
    <row r="92" spans="1:48" x14ac:dyDescent="0.25">
      <c r="A92" s="137"/>
      <c r="B92" s="138"/>
      <c r="C92" s="32">
        <f>VLOOKUP(A92,Смета!$B$8:$O$93,13,0)</f>
        <v>0</v>
      </c>
      <c r="D92" s="32"/>
      <c r="E92" s="137"/>
      <c r="F92" s="138"/>
      <c r="G92" s="32">
        <f>VLOOKUP(E92,Смета!$B$8:$O$93,13,0)</f>
        <v>0</v>
      </c>
      <c r="H92" s="32"/>
      <c r="I92" s="137">
        <v>769</v>
      </c>
      <c r="J92" s="138">
        <v>984</v>
      </c>
      <c r="K92" s="32" t="e">
        <f>VLOOKUP(I92,Смета!$B$8:$O$93,13,0)</f>
        <v>#N/A</v>
      </c>
      <c r="L92" s="32"/>
      <c r="M92" s="137"/>
      <c r="N92" s="138"/>
      <c r="O92" s="32">
        <f>VLOOKUP(M92,Смета!$B$8:$O$93,13,0)</f>
        <v>0</v>
      </c>
      <c r="P92" s="32"/>
      <c r="Q92" s="137"/>
      <c r="R92" s="138"/>
      <c r="S92" s="32">
        <f>VLOOKUP(Q92,Смета!$B$8:$O$93,13,0)</f>
        <v>0</v>
      </c>
      <c r="T92" s="32"/>
      <c r="U92" s="137"/>
      <c r="V92" s="138"/>
      <c r="W92" s="32">
        <f>VLOOKUP(U92,Смета!$B$8:$O$93,13,0)</f>
        <v>0</v>
      </c>
      <c r="X92" s="32"/>
      <c r="Y92" s="137"/>
      <c r="Z92" s="138"/>
      <c r="AA92" s="32">
        <f>VLOOKUP(Y92,Смета!$B$8:$O$93,13,0)</f>
        <v>0</v>
      </c>
      <c r="AB92" s="32"/>
      <c r="AC92" s="137"/>
      <c r="AD92" s="138"/>
      <c r="AE92" s="32">
        <f>VLOOKUP(AC92,Смета!$B$8:$O$93,13,0)</f>
        <v>0</v>
      </c>
      <c r="AF92" s="32"/>
      <c r="AG92" s="137"/>
      <c r="AH92" s="138"/>
      <c r="AI92" s="32">
        <f>VLOOKUP(AG92,Смета!$B$8:$O$93,13,0)</f>
        <v>0</v>
      </c>
      <c r="AJ92" s="32"/>
      <c r="AK92" s="137"/>
      <c r="AL92" s="138"/>
      <c r="AM92" s="32">
        <f>VLOOKUP(AK92,Смета!$B$8:$O$93,13,0)</f>
        <v>0</v>
      </c>
      <c r="AN92" s="32"/>
      <c r="AO92" s="137"/>
      <c r="AP92" s="138"/>
      <c r="AQ92" s="32">
        <f>VLOOKUP(AO92,Смета!$B$8:$O$93,13,0)</f>
        <v>0</v>
      </c>
      <c r="AR92" s="32"/>
      <c r="AS92" s="137"/>
      <c r="AT92" s="138"/>
      <c r="AU92" s="32">
        <f>VLOOKUP(AS92,Смета!$B$8:$O$93,13,0)</f>
        <v>0</v>
      </c>
      <c r="AV92" s="32"/>
    </row>
    <row r="93" spans="1:48" x14ac:dyDescent="0.25">
      <c r="A93" s="137"/>
      <c r="B93" s="138"/>
      <c r="C93" s="32">
        <f>VLOOKUP(A93,Смета!$B$8:$O$93,13,0)</f>
        <v>0</v>
      </c>
      <c r="D93" s="32"/>
      <c r="E93" s="137"/>
      <c r="F93" s="138"/>
      <c r="G93" s="32">
        <f>VLOOKUP(E93,Смета!$B$8:$O$93,13,0)</f>
        <v>0</v>
      </c>
      <c r="H93" s="32"/>
      <c r="I93" s="137">
        <v>770</v>
      </c>
      <c r="J93" s="138">
        <v>270</v>
      </c>
      <c r="K93" s="32" t="e">
        <f>VLOOKUP(I93,Смета!$B$8:$O$93,13,0)</f>
        <v>#N/A</v>
      </c>
      <c r="L93" s="32"/>
      <c r="M93" s="137"/>
      <c r="N93" s="138"/>
      <c r="O93" s="32">
        <f>VLOOKUP(M93,Смета!$B$8:$O$93,13,0)</f>
        <v>0</v>
      </c>
      <c r="P93" s="32"/>
      <c r="Q93" s="137"/>
      <c r="R93" s="138"/>
      <c r="S93" s="32">
        <f>VLOOKUP(Q93,Смета!$B$8:$O$93,13,0)</f>
        <v>0</v>
      </c>
      <c r="T93" s="32"/>
      <c r="U93" s="137"/>
      <c r="V93" s="138"/>
      <c r="W93" s="32">
        <f>VLOOKUP(U93,Смета!$B$8:$O$93,13,0)</f>
        <v>0</v>
      </c>
      <c r="X93" s="32"/>
      <c r="Y93" s="137"/>
      <c r="Z93" s="138"/>
      <c r="AA93" s="32">
        <f>VLOOKUP(Y93,Смета!$B$8:$O$93,13,0)</f>
        <v>0</v>
      </c>
      <c r="AB93" s="32"/>
      <c r="AC93" s="137"/>
      <c r="AD93" s="138"/>
      <c r="AE93" s="32">
        <f>VLOOKUP(AC93,Смета!$B$8:$O$93,13,0)</f>
        <v>0</v>
      </c>
      <c r="AF93" s="32"/>
      <c r="AG93" s="137"/>
      <c r="AH93" s="138"/>
      <c r="AI93" s="32">
        <f>VLOOKUP(AG93,Смета!$B$8:$O$93,13,0)</f>
        <v>0</v>
      </c>
      <c r="AJ93" s="32"/>
      <c r="AK93" s="137"/>
      <c r="AL93" s="138"/>
      <c r="AM93" s="32">
        <f>VLOOKUP(AK93,Смета!$B$8:$O$93,13,0)</f>
        <v>0</v>
      </c>
      <c r="AN93" s="32"/>
      <c r="AO93" s="137"/>
      <c r="AP93" s="138"/>
      <c r="AQ93" s="32">
        <f>VLOOKUP(AO93,Смета!$B$8:$O$93,13,0)</f>
        <v>0</v>
      </c>
      <c r="AR93" s="32"/>
      <c r="AS93" s="137"/>
      <c r="AT93" s="138"/>
      <c r="AU93" s="32">
        <f>VLOOKUP(AS93,Смета!$B$8:$O$93,13,0)</f>
        <v>0</v>
      </c>
      <c r="AV93" s="32"/>
    </row>
    <row r="94" spans="1:48" x14ac:dyDescent="0.25">
      <c r="A94" s="137"/>
      <c r="B94" s="138"/>
      <c r="C94" s="32">
        <f>VLOOKUP(A94,Смета!$B$8:$O$93,13,0)</f>
        <v>0</v>
      </c>
      <c r="D94" s="32"/>
      <c r="E94" s="137"/>
      <c r="F94" s="138"/>
      <c r="G94" s="32">
        <f>VLOOKUP(E94,Смета!$B$8:$O$93,13,0)</f>
        <v>0</v>
      </c>
      <c r="H94" s="32"/>
      <c r="I94" s="137">
        <v>771</v>
      </c>
      <c r="J94" s="138">
        <v>474</v>
      </c>
      <c r="K94" s="32" t="e">
        <f>VLOOKUP(I94,Смета!$B$8:$O$93,13,0)</f>
        <v>#N/A</v>
      </c>
      <c r="L94" s="32"/>
      <c r="M94" s="137"/>
      <c r="N94" s="138"/>
      <c r="O94" s="32">
        <f>VLOOKUP(M94,Смета!$B$8:$O$93,13,0)</f>
        <v>0</v>
      </c>
      <c r="P94" s="32"/>
      <c r="Q94" s="137"/>
      <c r="R94" s="138"/>
      <c r="S94" s="32">
        <f>VLOOKUP(Q94,Смета!$B$8:$O$93,13,0)</f>
        <v>0</v>
      </c>
      <c r="T94" s="32"/>
      <c r="U94" s="137"/>
      <c r="V94" s="138"/>
      <c r="W94" s="32">
        <f>VLOOKUP(U94,Смета!$B$8:$O$93,13,0)</f>
        <v>0</v>
      </c>
      <c r="X94" s="32"/>
      <c r="Y94" s="137"/>
      <c r="Z94" s="138"/>
      <c r="AA94" s="32">
        <f>VLOOKUP(Y94,Смета!$B$8:$O$93,13,0)</f>
        <v>0</v>
      </c>
      <c r="AB94" s="32"/>
      <c r="AC94" s="137"/>
      <c r="AD94" s="138"/>
      <c r="AE94" s="32">
        <f>VLOOKUP(AC94,Смета!$B$8:$O$93,13,0)</f>
        <v>0</v>
      </c>
      <c r="AF94" s="32"/>
      <c r="AG94" s="137"/>
      <c r="AH94" s="138"/>
      <c r="AI94" s="32">
        <f>VLOOKUP(AG94,Смета!$B$8:$O$93,13,0)</f>
        <v>0</v>
      </c>
      <c r="AJ94" s="32"/>
      <c r="AK94" s="137"/>
      <c r="AL94" s="138"/>
      <c r="AM94" s="32">
        <f>VLOOKUP(AK94,Смета!$B$8:$O$93,13,0)</f>
        <v>0</v>
      </c>
      <c r="AN94" s="32"/>
      <c r="AO94" s="137"/>
      <c r="AP94" s="138"/>
      <c r="AQ94" s="32">
        <f>VLOOKUP(AO94,Смета!$B$8:$O$93,13,0)</f>
        <v>0</v>
      </c>
      <c r="AR94" s="32"/>
      <c r="AS94" s="137"/>
      <c r="AT94" s="138"/>
      <c r="AU94" s="32">
        <f>VLOOKUP(AS94,Смета!$B$8:$O$93,13,0)</f>
        <v>0</v>
      </c>
      <c r="AV94" s="32"/>
    </row>
    <row r="95" spans="1:48" x14ac:dyDescent="0.25">
      <c r="A95" s="137"/>
      <c r="B95" s="138"/>
      <c r="C95" s="32">
        <f>VLOOKUP(A95,Смета!$B$8:$O$93,13,0)</f>
        <v>0</v>
      </c>
      <c r="D95" s="32"/>
      <c r="E95" s="137"/>
      <c r="F95" s="138"/>
      <c r="G95" s="32">
        <f>VLOOKUP(E95,Смета!$B$8:$O$93,13,0)</f>
        <v>0</v>
      </c>
      <c r="H95" s="32"/>
      <c r="I95" s="137">
        <v>772</v>
      </c>
      <c r="J95" s="138">
        <v>1728</v>
      </c>
      <c r="K95" s="32" t="e">
        <f>VLOOKUP(I95,Смета!$B$8:$O$93,13,0)</f>
        <v>#N/A</v>
      </c>
      <c r="L95" s="32"/>
      <c r="M95" s="137"/>
      <c r="N95" s="138"/>
      <c r="O95" s="32">
        <f>VLOOKUP(M95,Смета!$B$8:$O$93,13,0)</f>
        <v>0</v>
      </c>
      <c r="P95" s="32"/>
      <c r="Q95" s="137"/>
      <c r="R95" s="138"/>
      <c r="S95" s="32">
        <f>VLOOKUP(Q95,Смета!$B$8:$O$93,13,0)</f>
        <v>0</v>
      </c>
      <c r="T95" s="32"/>
      <c r="U95" s="137"/>
      <c r="V95" s="138"/>
      <c r="W95" s="32">
        <f>VLOOKUP(U95,Смета!$B$8:$O$93,13,0)</f>
        <v>0</v>
      </c>
      <c r="X95" s="32"/>
      <c r="Y95" s="137"/>
      <c r="Z95" s="138"/>
      <c r="AA95" s="32">
        <f>VLOOKUP(Y95,Смета!$B$8:$O$93,13,0)</f>
        <v>0</v>
      </c>
      <c r="AB95" s="32"/>
      <c r="AC95" s="137"/>
      <c r="AD95" s="138"/>
      <c r="AE95" s="32">
        <f>VLOOKUP(AC95,Смета!$B$8:$O$93,13,0)</f>
        <v>0</v>
      </c>
      <c r="AF95" s="32"/>
      <c r="AG95" s="137"/>
      <c r="AH95" s="138"/>
      <c r="AI95" s="32">
        <f>VLOOKUP(AG95,Смета!$B$8:$O$93,13,0)</f>
        <v>0</v>
      </c>
      <c r="AJ95" s="32"/>
      <c r="AK95" s="137"/>
      <c r="AL95" s="138"/>
      <c r="AM95" s="32">
        <f>VLOOKUP(AK95,Смета!$B$8:$O$93,13,0)</f>
        <v>0</v>
      </c>
      <c r="AN95" s="32"/>
      <c r="AO95" s="137"/>
      <c r="AP95" s="138"/>
      <c r="AQ95" s="32">
        <f>VLOOKUP(AO95,Смета!$B$8:$O$93,13,0)</f>
        <v>0</v>
      </c>
      <c r="AR95" s="32"/>
      <c r="AS95" s="137"/>
      <c r="AT95" s="138"/>
      <c r="AU95" s="32">
        <f>VLOOKUP(AS95,Смета!$B$8:$O$93,13,0)</f>
        <v>0</v>
      </c>
      <c r="AV95" s="32"/>
    </row>
    <row r="96" spans="1:48" x14ac:dyDescent="0.25">
      <c r="A96" s="137"/>
      <c r="B96" s="138"/>
      <c r="C96" s="32">
        <f>VLOOKUP(A96,Смета!$B$8:$O$93,13,0)</f>
        <v>0</v>
      </c>
      <c r="D96" s="32"/>
      <c r="E96" s="137"/>
      <c r="F96" s="138"/>
      <c r="G96" s="32">
        <f>VLOOKUP(E96,Смета!$B$8:$O$93,13,0)</f>
        <v>0</v>
      </c>
      <c r="H96" s="32"/>
      <c r="I96" s="137">
        <v>773</v>
      </c>
      <c r="J96" s="138">
        <v>113</v>
      </c>
      <c r="K96" s="32" t="e">
        <f>VLOOKUP(I96,Смета!$B$8:$O$93,13,0)</f>
        <v>#N/A</v>
      </c>
      <c r="L96" s="32"/>
      <c r="M96" s="137"/>
      <c r="N96" s="138"/>
      <c r="O96" s="32">
        <f>VLOOKUP(M96,Смета!$B$8:$O$93,13,0)</f>
        <v>0</v>
      </c>
      <c r="P96" s="32"/>
      <c r="Q96" s="137"/>
      <c r="R96" s="138"/>
      <c r="S96" s="32">
        <f>VLOOKUP(Q96,Смета!$B$8:$O$93,13,0)</f>
        <v>0</v>
      </c>
      <c r="T96" s="32"/>
      <c r="U96" s="137"/>
      <c r="V96" s="138"/>
      <c r="W96" s="32">
        <f>VLOOKUP(U96,Смета!$B$8:$O$93,13,0)</f>
        <v>0</v>
      </c>
      <c r="X96" s="32"/>
      <c r="Y96" s="137"/>
      <c r="Z96" s="138"/>
      <c r="AA96" s="32">
        <f>VLOOKUP(Y96,Смета!$B$8:$O$93,13,0)</f>
        <v>0</v>
      </c>
      <c r="AB96" s="32"/>
      <c r="AC96" s="137"/>
      <c r="AD96" s="138"/>
      <c r="AE96" s="32">
        <f>VLOOKUP(AC96,Смета!$B$8:$O$93,13,0)</f>
        <v>0</v>
      </c>
      <c r="AF96" s="32"/>
      <c r="AG96" s="137"/>
      <c r="AH96" s="138"/>
      <c r="AI96" s="32">
        <f>VLOOKUP(AG96,Смета!$B$8:$O$93,13,0)</f>
        <v>0</v>
      </c>
      <c r="AJ96" s="32"/>
      <c r="AK96" s="137"/>
      <c r="AL96" s="138"/>
      <c r="AM96" s="32">
        <f>VLOOKUP(AK96,Смета!$B$8:$O$93,13,0)</f>
        <v>0</v>
      </c>
      <c r="AN96" s="32"/>
      <c r="AO96" s="137"/>
      <c r="AP96" s="138"/>
      <c r="AQ96" s="32">
        <f>VLOOKUP(AO96,Смета!$B$8:$O$93,13,0)</f>
        <v>0</v>
      </c>
      <c r="AR96" s="32"/>
      <c r="AS96" s="137"/>
      <c r="AT96" s="138"/>
      <c r="AU96" s="32">
        <f>VLOOKUP(AS96,Смета!$B$8:$O$93,13,0)</f>
        <v>0</v>
      </c>
      <c r="AV96" s="32"/>
    </row>
    <row r="97" spans="1:48" x14ac:dyDescent="0.25">
      <c r="A97" s="137"/>
      <c r="B97" s="138"/>
      <c r="C97" s="32">
        <f>VLOOKUP(A97,Смета!$B$8:$O$93,13,0)</f>
        <v>0</v>
      </c>
      <c r="D97" s="32"/>
      <c r="E97" s="137"/>
      <c r="F97" s="138"/>
      <c r="G97" s="32">
        <f>VLOOKUP(E97,Смета!$B$8:$O$93,13,0)</f>
        <v>0</v>
      </c>
      <c r="H97" s="32"/>
      <c r="I97" s="137">
        <v>774</v>
      </c>
      <c r="J97" s="138">
        <v>113</v>
      </c>
      <c r="K97" s="32" t="e">
        <f>VLOOKUP(I97,Смета!$B$8:$O$93,13,0)</f>
        <v>#N/A</v>
      </c>
      <c r="L97" s="32"/>
      <c r="M97" s="137"/>
      <c r="N97" s="138"/>
      <c r="O97" s="32">
        <f>VLOOKUP(M97,Смета!$B$8:$O$93,13,0)</f>
        <v>0</v>
      </c>
      <c r="P97" s="32"/>
      <c r="Q97" s="137"/>
      <c r="R97" s="138"/>
      <c r="S97" s="32">
        <f>VLOOKUP(Q97,Смета!$B$8:$O$93,13,0)</f>
        <v>0</v>
      </c>
      <c r="T97" s="32"/>
      <c r="U97" s="137"/>
      <c r="V97" s="138"/>
      <c r="W97" s="32">
        <f>VLOOKUP(U97,Смета!$B$8:$O$93,13,0)</f>
        <v>0</v>
      </c>
      <c r="X97" s="32"/>
      <c r="Y97" s="137"/>
      <c r="Z97" s="138"/>
      <c r="AA97" s="32">
        <f>VLOOKUP(Y97,Смета!$B$8:$O$93,13,0)</f>
        <v>0</v>
      </c>
      <c r="AB97" s="32"/>
      <c r="AC97" s="137"/>
      <c r="AD97" s="138"/>
      <c r="AE97" s="32">
        <f>VLOOKUP(AC97,Смета!$B$8:$O$93,13,0)</f>
        <v>0</v>
      </c>
      <c r="AF97" s="32"/>
      <c r="AG97" s="137"/>
      <c r="AH97" s="138"/>
      <c r="AI97" s="32">
        <f>VLOOKUP(AG97,Смета!$B$8:$O$93,13,0)</f>
        <v>0</v>
      </c>
      <c r="AJ97" s="32"/>
      <c r="AK97" s="137"/>
      <c r="AL97" s="138"/>
      <c r="AM97" s="32">
        <f>VLOOKUP(AK97,Смета!$B$8:$O$93,13,0)</f>
        <v>0</v>
      </c>
      <c r="AN97" s="32"/>
      <c r="AO97" s="137"/>
      <c r="AP97" s="138"/>
      <c r="AQ97" s="32">
        <f>VLOOKUP(AO97,Смета!$B$8:$O$93,13,0)</f>
        <v>0</v>
      </c>
      <c r="AR97" s="32"/>
      <c r="AS97" s="137"/>
      <c r="AT97" s="138"/>
      <c r="AU97" s="32">
        <f>VLOOKUP(AS97,Смета!$B$8:$O$93,13,0)</f>
        <v>0</v>
      </c>
      <c r="AV97" s="32"/>
    </row>
    <row r="98" spans="1:48" x14ac:dyDescent="0.25">
      <c r="A98" s="137"/>
      <c r="B98" s="138"/>
      <c r="C98" s="32">
        <f>VLOOKUP(A98,Смета!$B$8:$O$93,13,0)</f>
        <v>0</v>
      </c>
      <c r="D98" s="32"/>
      <c r="E98" s="137"/>
      <c r="F98" s="138"/>
      <c r="G98" s="32">
        <f>VLOOKUP(E98,Смета!$B$8:$O$93,13,0)</f>
        <v>0</v>
      </c>
      <c r="H98" s="32"/>
      <c r="I98" s="137">
        <v>795</v>
      </c>
      <c r="J98" s="138">
        <v>300</v>
      </c>
      <c r="K98" s="32" t="e">
        <f>VLOOKUP(I98,Смета!$B$8:$O$93,13,0)</f>
        <v>#N/A</v>
      </c>
      <c r="L98" s="32"/>
      <c r="M98" s="137"/>
      <c r="N98" s="138"/>
      <c r="O98" s="32">
        <f>VLOOKUP(M98,Смета!$B$8:$O$93,13,0)</f>
        <v>0</v>
      </c>
      <c r="P98" s="32"/>
      <c r="Q98" s="137"/>
      <c r="R98" s="138"/>
      <c r="S98" s="32">
        <f>VLOOKUP(Q98,Смета!$B$8:$O$93,13,0)</f>
        <v>0</v>
      </c>
      <c r="T98" s="32"/>
      <c r="U98" s="137"/>
      <c r="V98" s="138"/>
      <c r="W98" s="32">
        <f>VLOOKUP(U98,Смета!$B$8:$O$93,13,0)</f>
        <v>0</v>
      </c>
      <c r="X98" s="32"/>
      <c r="Y98" s="137"/>
      <c r="Z98" s="138"/>
      <c r="AA98" s="32">
        <f>VLOOKUP(Y98,Смета!$B$8:$O$93,13,0)</f>
        <v>0</v>
      </c>
      <c r="AB98" s="32"/>
      <c r="AC98" s="137"/>
      <c r="AD98" s="138"/>
      <c r="AE98" s="32">
        <f>VLOOKUP(AC98,Смета!$B$8:$O$93,13,0)</f>
        <v>0</v>
      </c>
      <c r="AF98" s="32"/>
      <c r="AG98" s="137"/>
      <c r="AH98" s="138"/>
      <c r="AI98" s="32">
        <f>VLOOKUP(AG98,Смета!$B$8:$O$93,13,0)</f>
        <v>0</v>
      </c>
      <c r="AJ98" s="32"/>
      <c r="AK98" s="137"/>
      <c r="AL98" s="138"/>
      <c r="AM98" s="32">
        <f>VLOOKUP(AK98,Смета!$B$8:$O$93,13,0)</f>
        <v>0</v>
      </c>
      <c r="AN98" s="32"/>
      <c r="AO98" s="137"/>
      <c r="AP98" s="138"/>
      <c r="AQ98" s="32">
        <f>VLOOKUP(AO98,Смета!$B$8:$O$93,13,0)</f>
        <v>0</v>
      </c>
      <c r="AR98" s="32"/>
      <c r="AS98" s="137"/>
      <c r="AT98" s="138"/>
      <c r="AU98" s="32">
        <f>VLOOKUP(AS98,Смета!$B$8:$O$93,13,0)</f>
        <v>0</v>
      </c>
      <c r="AV98" s="32"/>
    </row>
    <row r="99" spans="1:48" x14ac:dyDescent="0.25">
      <c r="A99" s="137"/>
      <c r="B99" s="138"/>
      <c r="C99" s="32">
        <f>VLOOKUP(A99,Смета!$B$8:$O$93,13,0)</f>
        <v>0</v>
      </c>
      <c r="D99" s="32"/>
      <c r="E99" s="137"/>
      <c r="F99" s="138"/>
      <c r="G99" s="32">
        <f>VLOOKUP(E99,Смета!$B$8:$O$93,13,0)</f>
        <v>0</v>
      </c>
      <c r="H99" s="32"/>
      <c r="I99" s="137">
        <v>796</v>
      </c>
      <c r="J99" s="138">
        <v>1700</v>
      </c>
      <c r="K99" s="32" t="e">
        <f>VLOOKUP(I99,Смета!$B$8:$O$93,13,0)</f>
        <v>#N/A</v>
      </c>
      <c r="L99" s="32"/>
      <c r="M99" s="137"/>
      <c r="N99" s="138"/>
      <c r="O99" s="32">
        <f>VLOOKUP(M99,Смета!$B$8:$O$93,13,0)</f>
        <v>0</v>
      </c>
      <c r="P99" s="32"/>
      <c r="Q99" s="137"/>
      <c r="R99" s="138"/>
      <c r="S99" s="32">
        <f>VLOOKUP(Q99,Смета!$B$8:$O$93,13,0)</f>
        <v>0</v>
      </c>
      <c r="T99" s="32"/>
      <c r="U99" s="137"/>
      <c r="V99" s="138"/>
      <c r="W99" s="32">
        <f>VLOOKUP(U99,Смета!$B$8:$O$93,13,0)</f>
        <v>0</v>
      </c>
      <c r="X99" s="32"/>
      <c r="Y99" s="137"/>
      <c r="Z99" s="138"/>
      <c r="AA99" s="32">
        <f>VLOOKUP(Y99,Смета!$B$8:$O$93,13,0)</f>
        <v>0</v>
      </c>
      <c r="AB99" s="32"/>
      <c r="AC99" s="137"/>
      <c r="AD99" s="138"/>
      <c r="AE99" s="32">
        <f>VLOOKUP(AC99,Смета!$B$8:$O$93,13,0)</f>
        <v>0</v>
      </c>
      <c r="AF99" s="32"/>
      <c r="AG99" s="137"/>
      <c r="AH99" s="138"/>
      <c r="AI99" s="32">
        <f>VLOOKUP(AG99,Смета!$B$8:$O$93,13,0)</f>
        <v>0</v>
      </c>
      <c r="AJ99" s="32"/>
      <c r="AK99" s="137"/>
      <c r="AL99" s="138"/>
      <c r="AM99" s="32">
        <f>VLOOKUP(AK99,Смета!$B$8:$O$93,13,0)</f>
        <v>0</v>
      </c>
      <c r="AN99" s="32"/>
      <c r="AO99" s="137"/>
      <c r="AP99" s="138"/>
      <c r="AQ99" s="32">
        <f>VLOOKUP(AO99,Смета!$B$8:$O$93,13,0)</f>
        <v>0</v>
      </c>
      <c r="AR99" s="32"/>
      <c r="AS99" s="137"/>
      <c r="AT99" s="138"/>
      <c r="AU99" s="32">
        <f>VLOOKUP(AS99,Смета!$B$8:$O$93,13,0)</f>
        <v>0</v>
      </c>
      <c r="AV99" s="32"/>
    </row>
    <row r="100" spans="1:48" x14ac:dyDescent="0.25">
      <c r="A100" s="137"/>
      <c r="B100" s="138"/>
      <c r="C100" s="32">
        <f>VLOOKUP(A100,Смета!$B$8:$O$93,13,0)</f>
        <v>0</v>
      </c>
      <c r="D100" s="32"/>
      <c r="E100" s="137"/>
      <c r="F100" s="138"/>
      <c r="G100" s="32">
        <f>VLOOKUP(E100,Смета!$B$8:$O$93,13,0)</f>
        <v>0</v>
      </c>
      <c r="H100" s="32"/>
      <c r="I100" s="137">
        <v>800</v>
      </c>
      <c r="J100" s="138">
        <v>317</v>
      </c>
      <c r="K100" s="32" t="e">
        <f>VLOOKUP(I100,Смета!$B$8:$O$93,13,0)</f>
        <v>#N/A</v>
      </c>
      <c r="L100" s="32"/>
      <c r="M100" s="137"/>
      <c r="N100" s="138"/>
      <c r="O100" s="32">
        <f>VLOOKUP(M100,Смета!$B$8:$O$93,13,0)</f>
        <v>0</v>
      </c>
      <c r="P100" s="32"/>
      <c r="Q100" s="137"/>
      <c r="R100" s="138"/>
      <c r="S100" s="32">
        <f>VLOOKUP(Q100,Смета!$B$8:$O$93,13,0)</f>
        <v>0</v>
      </c>
      <c r="T100" s="32"/>
      <c r="U100" s="137"/>
      <c r="V100" s="138"/>
      <c r="W100" s="32">
        <f>VLOOKUP(U100,Смета!$B$8:$O$93,13,0)</f>
        <v>0</v>
      </c>
      <c r="X100" s="32"/>
      <c r="Y100" s="137"/>
      <c r="Z100" s="138"/>
      <c r="AA100" s="32">
        <f>VLOOKUP(Y100,Смета!$B$8:$O$93,13,0)</f>
        <v>0</v>
      </c>
      <c r="AB100" s="32"/>
      <c r="AC100" s="137"/>
      <c r="AD100" s="138"/>
      <c r="AE100" s="32">
        <f>VLOOKUP(AC100,Смета!$B$8:$O$93,13,0)</f>
        <v>0</v>
      </c>
      <c r="AF100" s="32"/>
      <c r="AG100" s="137"/>
      <c r="AH100" s="138"/>
      <c r="AI100" s="32">
        <f>VLOOKUP(AG100,Смета!$B$8:$O$93,13,0)</f>
        <v>0</v>
      </c>
      <c r="AJ100" s="32"/>
      <c r="AK100" s="137"/>
      <c r="AL100" s="138"/>
      <c r="AM100" s="32">
        <f>VLOOKUP(AK100,Смета!$B$8:$O$93,13,0)</f>
        <v>0</v>
      </c>
      <c r="AN100" s="32"/>
      <c r="AO100" s="137"/>
      <c r="AP100" s="138"/>
      <c r="AQ100" s="32">
        <f>VLOOKUP(AO100,Смета!$B$8:$O$93,13,0)</f>
        <v>0</v>
      </c>
      <c r="AR100" s="32"/>
      <c r="AS100" s="137"/>
      <c r="AT100" s="138"/>
      <c r="AU100" s="32">
        <f>VLOOKUP(AS100,Смета!$B$8:$O$93,13,0)</f>
        <v>0</v>
      </c>
      <c r="AV100" s="32"/>
    </row>
    <row r="101" spans="1:48" x14ac:dyDescent="0.25">
      <c r="A101" s="137"/>
      <c r="B101" s="138"/>
      <c r="C101" s="32">
        <f>VLOOKUP(A101,Смета!$B$8:$O$93,13,0)</f>
        <v>0</v>
      </c>
      <c r="D101" s="32"/>
      <c r="E101" s="137"/>
      <c r="F101" s="138"/>
      <c r="G101" s="32">
        <f>VLOOKUP(E101,Смета!$B$8:$O$93,13,0)</f>
        <v>0</v>
      </c>
      <c r="H101" s="32"/>
      <c r="I101" s="137">
        <v>801</v>
      </c>
      <c r="J101" s="138">
        <v>317</v>
      </c>
      <c r="K101" s="32" t="e">
        <f>VLOOKUP(I101,Смета!$B$8:$O$93,13,0)</f>
        <v>#N/A</v>
      </c>
      <c r="L101" s="32"/>
      <c r="M101" s="137"/>
      <c r="N101" s="138"/>
      <c r="O101" s="32">
        <f>VLOOKUP(M101,Смета!$B$8:$O$93,13,0)</f>
        <v>0</v>
      </c>
      <c r="P101" s="32"/>
      <c r="Q101" s="137"/>
      <c r="R101" s="138"/>
      <c r="S101" s="32">
        <f>VLOOKUP(Q101,Смета!$B$8:$O$93,13,0)</f>
        <v>0</v>
      </c>
      <c r="T101" s="32"/>
      <c r="U101" s="137"/>
      <c r="V101" s="138"/>
      <c r="W101" s="32">
        <f>VLOOKUP(U101,Смета!$B$8:$O$93,13,0)</f>
        <v>0</v>
      </c>
      <c r="X101" s="32"/>
      <c r="Y101" s="137"/>
      <c r="Z101" s="138"/>
      <c r="AA101" s="32">
        <f>VLOOKUP(Y101,Смета!$B$8:$O$93,13,0)</f>
        <v>0</v>
      </c>
      <c r="AB101" s="32"/>
      <c r="AC101" s="137"/>
      <c r="AD101" s="138"/>
      <c r="AE101" s="32">
        <f>VLOOKUP(AC101,Смета!$B$8:$O$93,13,0)</f>
        <v>0</v>
      </c>
      <c r="AF101" s="32"/>
      <c r="AG101" s="137"/>
      <c r="AH101" s="138"/>
      <c r="AI101" s="32">
        <f>VLOOKUP(AG101,Смета!$B$8:$O$93,13,0)</f>
        <v>0</v>
      </c>
      <c r="AJ101" s="32"/>
      <c r="AK101" s="137"/>
      <c r="AL101" s="138"/>
      <c r="AM101" s="32">
        <f>VLOOKUP(AK101,Смета!$B$8:$O$93,13,0)</f>
        <v>0</v>
      </c>
      <c r="AN101" s="32"/>
      <c r="AO101" s="137"/>
      <c r="AP101" s="138"/>
      <c r="AQ101" s="32">
        <f>VLOOKUP(AO101,Смета!$B$8:$O$93,13,0)</f>
        <v>0</v>
      </c>
      <c r="AR101" s="32"/>
      <c r="AS101" s="137"/>
      <c r="AT101" s="138"/>
      <c r="AU101" s="32">
        <f>VLOOKUP(AS101,Смета!$B$8:$O$93,13,0)</f>
        <v>0</v>
      </c>
      <c r="AV101" s="32"/>
    </row>
    <row r="102" spans="1:48" x14ac:dyDescent="0.25">
      <c r="A102" s="137"/>
      <c r="B102" s="138"/>
      <c r="C102" s="32">
        <f>VLOOKUP(A102,Смета!$B$8:$O$93,13,0)</f>
        <v>0</v>
      </c>
      <c r="D102" s="32"/>
      <c r="E102" s="137"/>
      <c r="F102" s="138"/>
      <c r="G102" s="32">
        <f>VLOOKUP(E102,Смета!$B$8:$O$93,13,0)</f>
        <v>0</v>
      </c>
      <c r="H102" s="32"/>
      <c r="I102" s="137">
        <v>812</v>
      </c>
      <c r="J102" s="138">
        <v>8</v>
      </c>
      <c r="K102" s="32" t="e">
        <f>VLOOKUP(I102,Смета!$B$8:$O$93,13,0)</f>
        <v>#N/A</v>
      </c>
      <c r="L102" s="32"/>
      <c r="M102" s="137"/>
      <c r="N102" s="138"/>
      <c r="O102" s="32">
        <f>VLOOKUP(M102,Смета!$B$8:$O$93,13,0)</f>
        <v>0</v>
      </c>
      <c r="P102" s="32"/>
      <c r="Q102" s="137"/>
      <c r="R102" s="138"/>
      <c r="S102" s="32">
        <f>VLOOKUP(Q102,Смета!$B$8:$O$93,13,0)</f>
        <v>0</v>
      </c>
      <c r="T102" s="32"/>
      <c r="U102" s="137"/>
      <c r="V102" s="138"/>
      <c r="W102" s="32">
        <f>VLOOKUP(U102,Смета!$B$8:$O$93,13,0)</f>
        <v>0</v>
      </c>
      <c r="X102" s="32"/>
      <c r="Y102" s="137"/>
      <c r="Z102" s="138"/>
      <c r="AA102" s="32">
        <f>VLOOKUP(Y102,Смета!$B$8:$O$93,13,0)</f>
        <v>0</v>
      </c>
      <c r="AB102" s="32"/>
      <c r="AC102" s="137"/>
      <c r="AD102" s="138"/>
      <c r="AE102" s="32">
        <f>VLOOKUP(AC102,Смета!$B$8:$O$93,13,0)</f>
        <v>0</v>
      </c>
      <c r="AF102" s="32"/>
      <c r="AG102" s="137"/>
      <c r="AH102" s="138"/>
      <c r="AI102" s="32">
        <f>VLOOKUP(AG102,Смета!$B$8:$O$93,13,0)</f>
        <v>0</v>
      </c>
      <c r="AJ102" s="32"/>
      <c r="AK102" s="137"/>
      <c r="AL102" s="138"/>
      <c r="AM102" s="32">
        <f>VLOOKUP(AK102,Смета!$B$8:$O$93,13,0)</f>
        <v>0</v>
      </c>
      <c r="AN102" s="32"/>
      <c r="AO102" s="137"/>
      <c r="AP102" s="138"/>
      <c r="AQ102" s="32">
        <f>VLOOKUP(AO102,Смета!$B$8:$O$93,13,0)</f>
        <v>0</v>
      </c>
      <c r="AR102" s="32"/>
      <c r="AS102" s="137"/>
      <c r="AT102" s="138"/>
      <c r="AU102" s="32">
        <f>VLOOKUP(AS102,Смета!$B$8:$O$93,13,0)</f>
        <v>0</v>
      </c>
      <c r="AV102" s="32"/>
    </row>
    <row r="103" spans="1:48" x14ac:dyDescent="0.25">
      <c r="A103" s="137"/>
      <c r="B103" s="138"/>
      <c r="C103" s="32">
        <f>VLOOKUP(A103,Смета!$B$8:$O$93,13,0)</f>
        <v>0</v>
      </c>
      <c r="D103" s="32"/>
      <c r="E103" s="137"/>
      <c r="F103" s="138"/>
      <c r="G103" s="32">
        <f>VLOOKUP(E103,Смета!$B$8:$O$93,13,0)</f>
        <v>0</v>
      </c>
      <c r="H103" s="32"/>
      <c r="I103" s="137">
        <v>813</v>
      </c>
      <c r="J103" s="138">
        <v>8</v>
      </c>
      <c r="K103" s="32" t="e">
        <f>VLOOKUP(I103,Смета!$B$8:$O$93,13,0)</f>
        <v>#N/A</v>
      </c>
      <c r="L103" s="32"/>
      <c r="M103" s="137"/>
      <c r="N103" s="138"/>
      <c r="O103" s="32">
        <f>VLOOKUP(M103,Смета!$B$8:$O$93,13,0)</f>
        <v>0</v>
      </c>
      <c r="P103" s="32"/>
      <c r="Q103" s="137"/>
      <c r="R103" s="138"/>
      <c r="S103" s="32">
        <f>VLOOKUP(Q103,Смета!$B$8:$O$93,13,0)</f>
        <v>0</v>
      </c>
      <c r="T103" s="32"/>
      <c r="U103" s="137"/>
      <c r="V103" s="138"/>
      <c r="W103" s="32">
        <f>VLOOKUP(U103,Смета!$B$8:$O$93,13,0)</f>
        <v>0</v>
      </c>
      <c r="X103" s="32"/>
      <c r="Y103" s="137"/>
      <c r="Z103" s="138"/>
      <c r="AA103" s="32">
        <f>VLOOKUP(Y103,Смета!$B$8:$O$93,13,0)</f>
        <v>0</v>
      </c>
      <c r="AB103" s="32"/>
      <c r="AC103" s="137"/>
      <c r="AD103" s="138"/>
      <c r="AE103" s="32">
        <f>VLOOKUP(AC103,Смета!$B$8:$O$93,13,0)</f>
        <v>0</v>
      </c>
      <c r="AF103" s="32"/>
      <c r="AG103" s="137"/>
      <c r="AH103" s="138"/>
      <c r="AI103" s="32">
        <f>VLOOKUP(AG103,Смета!$B$8:$O$93,13,0)</f>
        <v>0</v>
      </c>
      <c r="AJ103" s="32"/>
      <c r="AK103" s="137"/>
      <c r="AL103" s="138"/>
      <c r="AM103" s="32">
        <f>VLOOKUP(AK103,Смета!$B$8:$O$93,13,0)</f>
        <v>0</v>
      </c>
      <c r="AN103" s="32"/>
      <c r="AO103" s="137"/>
      <c r="AP103" s="138"/>
      <c r="AQ103" s="32">
        <f>VLOOKUP(AO103,Смета!$B$8:$O$93,13,0)</f>
        <v>0</v>
      </c>
      <c r="AR103" s="32"/>
      <c r="AS103" s="137"/>
      <c r="AT103" s="138"/>
      <c r="AU103" s="32">
        <f>VLOOKUP(AS103,Смета!$B$8:$O$93,13,0)</f>
        <v>0</v>
      </c>
      <c r="AV103" s="32"/>
    </row>
    <row r="104" spans="1:48" x14ac:dyDescent="0.25">
      <c r="A104" s="137"/>
      <c r="B104" s="138"/>
      <c r="C104" s="32">
        <f>VLOOKUP(A104,Смета!$B$8:$O$93,13,0)</f>
        <v>0</v>
      </c>
      <c r="D104" s="32"/>
      <c r="E104" s="137"/>
      <c r="F104" s="138"/>
      <c r="G104" s="32">
        <f>VLOOKUP(E104,Смета!$B$8:$O$93,13,0)</f>
        <v>0</v>
      </c>
      <c r="H104" s="32"/>
      <c r="I104" s="137">
        <v>814</v>
      </c>
      <c r="J104" s="138">
        <v>8</v>
      </c>
      <c r="K104" s="32" t="e">
        <f>VLOOKUP(I104,Смета!$B$8:$O$93,13,0)</f>
        <v>#N/A</v>
      </c>
      <c r="L104" s="32"/>
      <c r="M104" s="137"/>
      <c r="N104" s="138"/>
      <c r="O104" s="32">
        <f>VLOOKUP(M104,Смета!$B$8:$O$93,13,0)</f>
        <v>0</v>
      </c>
      <c r="P104" s="32"/>
      <c r="Q104" s="137"/>
      <c r="R104" s="138"/>
      <c r="S104" s="32">
        <f>VLOOKUP(Q104,Смета!$B$8:$O$93,13,0)</f>
        <v>0</v>
      </c>
      <c r="T104" s="32"/>
      <c r="U104" s="137"/>
      <c r="V104" s="138"/>
      <c r="W104" s="32">
        <f>VLOOKUP(U104,Смета!$B$8:$O$93,13,0)</f>
        <v>0</v>
      </c>
      <c r="X104" s="32"/>
      <c r="Y104" s="137"/>
      <c r="Z104" s="138"/>
      <c r="AA104" s="32">
        <f>VLOOKUP(Y104,Смета!$B$8:$O$93,13,0)</f>
        <v>0</v>
      </c>
      <c r="AB104" s="32"/>
      <c r="AC104" s="137"/>
      <c r="AD104" s="138"/>
      <c r="AE104" s="32">
        <f>VLOOKUP(AC104,Смета!$B$8:$O$93,13,0)</f>
        <v>0</v>
      </c>
      <c r="AF104" s="32"/>
      <c r="AG104" s="137"/>
      <c r="AH104" s="138"/>
      <c r="AI104" s="32">
        <f>VLOOKUP(AG104,Смета!$B$8:$O$93,13,0)</f>
        <v>0</v>
      </c>
      <c r="AJ104" s="32"/>
      <c r="AK104" s="137"/>
      <c r="AL104" s="138"/>
      <c r="AM104" s="32">
        <f>VLOOKUP(AK104,Смета!$B$8:$O$93,13,0)</f>
        <v>0</v>
      </c>
      <c r="AN104" s="32"/>
      <c r="AO104" s="137"/>
      <c r="AP104" s="138"/>
      <c r="AQ104" s="32">
        <f>VLOOKUP(AO104,Смета!$B$8:$O$93,13,0)</f>
        <v>0</v>
      </c>
      <c r="AR104" s="32"/>
      <c r="AS104" s="137"/>
      <c r="AT104" s="138"/>
      <c r="AU104" s="32">
        <f>VLOOKUP(AS104,Смета!$B$8:$O$93,13,0)</f>
        <v>0</v>
      </c>
      <c r="AV104" s="32"/>
    </row>
    <row r="105" spans="1:48" x14ac:dyDescent="0.25">
      <c r="A105" s="137"/>
      <c r="B105" s="138"/>
      <c r="C105" s="32">
        <f>VLOOKUP(A105,Смета!$B$8:$O$93,13,0)</f>
        <v>0</v>
      </c>
      <c r="D105" s="32"/>
      <c r="E105" s="137"/>
      <c r="F105" s="138"/>
      <c r="G105" s="32">
        <f>VLOOKUP(E105,Смета!$B$8:$O$93,13,0)</f>
        <v>0</v>
      </c>
      <c r="H105" s="32"/>
      <c r="I105" s="137">
        <v>815</v>
      </c>
      <c r="J105" s="138">
        <v>8</v>
      </c>
      <c r="K105" s="32" t="e">
        <f>VLOOKUP(I105,Смета!$B$8:$O$93,13,0)</f>
        <v>#N/A</v>
      </c>
      <c r="L105" s="32"/>
      <c r="M105" s="137"/>
      <c r="N105" s="138"/>
      <c r="O105" s="32">
        <f>VLOOKUP(M105,Смета!$B$8:$O$93,13,0)</f>
        <v>0</v>
      </c>
      <c r="P105" s="32"/>
      <c r="Q105" s="137"/>
      <c r="R105" s="138"/>
      <c r="S105" s="32">
        <f>VLOOKUP(Q105,Смета!$B$8:$O$93,13,0)</f>
        <v>0</v>
      </c>
      <c r="T105" s="32"/>
      <c r="U105" s="137"/>
      <c r="V105" s="138"/>
      <c r="W105" s="32">
        <f>VLOOKUP(U105,Смета!$B$8:$O$93,13,0)</f>
        <v>0</v>
      </c>
      <c r="X105" s="32"/>
      <c r="Y105" s="137"/>
      <c r="Z105" s="138"/>
      <c r="AA105" s="32">
        <f>VLOOKUP(Y105,Смета!$B$8:$O$93,13,0)</f>
        <v>0</v>
      </c>
      <c r="AB105" s="32"/>
      <c r="AC105" s="137"/>
      <c r="AD105" s="138"/>
      <c r="AE105" s="32">
        <f>VLOOKUP(AC105,Смета!$B$8:$O$93,13,0)</f>
        <v>0</v>
      </c>
      <c r="AF105" s="32"/>
      <c r="AG105" s="137"/>
      <c r="AH105" s="138"/>
      <c r="AI105" s="32">
        <f>VLOOKUP(AG105,Смета!$B$8:$O$93,13,0)</f>
        <v>0</v>
      </c>
      <c r="AJ105" s="32"/>
      <c r="AK105" s="137"/>
      <c r="AL105" s="138"/>
      <c r="AM105" s="32">
        <f>VLOOKUP(AK105,Смета!$B$8:$O$93,13,0)</f>
        <v>0</v>
      </c>
      <c r="AN105" s="32"/>
      <c r="AO105" s="137"/>
      <c r="AP105" s="138"/>
      <c r="AQ105" s="32">
        <f>VLOOKUP(AO105,Смета!$B$8:$O$93,13,0)</f>
        <v>0</v>
      </c>
      <c r="AR105" s="32"/>
      <c r="AS105" s="137"/>
      <c r="AT105" s="138"/>
      <c r="AU105" s="32">
        <f>VLOOKUP(AS105,Смета!$B$8:$O$93,13,0)</f>
        <v>0</v>
      </c>
      <c r="AV105" s="32"/>
    </row>
    <row r="106" spans="1:48" x14ac:dyDescent="0.25">
      <c r="A106" s="137"/>
      <c r="B106" s="138"/>
      <c r="C106" s="32">
        <f>VLOOKUP(A106,Смета!$B$8:$O$93,13,0)</f>
        <v>0</v>
      </c>
      <c r="D106" s="32"/>
      <c r="E106" s="137"/>
      <c r="F106" s="138"/>
      <c r="G106" s="32">
        <f>VLOOKUP(E106,Смета!$B$8:$O$93,13,0)</f>
        <v>0</v>
      </c>
      <c r="H106" s="32"/>
      <c r="I106" s="137">
        <v>848</v>
      </c>
      <c r="J106" s="138">
        <v>1131</v>
      </c>
      <c r="K106" s="32" t="e">
        <f>VLOOKUP(I106,Смета!$B$8:$O$93,13,0)</f>
        <v>#N/A</v>
      </c>
      <c r="L106" s="32"/>
      <c r="M106" s="137"/>
      <c r="N106" s="138"/>
      <c r="O106" s="32">
        <f>VLOOKUP(M106,Смета!$B$8:$O$93,13,0)</f>
        <v>0</v>
      </c>
      <c r="P106" s="32"/>
      <c r="Q106" s="137"/>
      <c r="R106" s="138"/>
      <c r="S106" s="32">
        <f>VLOOKUP(Q106,Смета!$B$8:$O$93,13,0)</f>
        <v>0</v>
      </c>
      <c r="T106" s="32"/>
      <c r="U106" s="137"/>
      <c r="V106" s="138"/>
      <c r="W106" s="32">
        <f>VLOOKUP(U106,Смета!$B$8:$O$93,13,0)</f>
        <v>0</v>
      </c>
      <c r="X106" s="32"/>
      <c r="Y106" s="137"/>
      <c r="Z106" s="138"/>
      <c r="AA106" s="32">
        <f>VLOOKUP(Y106,Смета!$B$8:$O$93,13,0)</f>
        <v>0</v>
      </c>
      <c r="AB106" s="32"/>
      <c r="AC106" s="137"/>
      <c r="AD106" s="138"/>
      <c r="AE106" s="32">
        <f>VLOOKUP(AC106,Смета!$B$8:$O$93,13,0)</f>
        <v>0</v>
      </c>
      <c r="AF106" s="32"/>
      <c r="AG106" s="137"/>
      <c r="AH106" s="138"/>
      <c r="AI106" s="32">
        <f>VLOOKUP(AG106,Смета!$B$8:$O$93,13,0)</f>
        <v>0</v>
      </c>
      <c r="AJ106" s="32"/>
      <c r="AK106" s="137"/>
      <c r="AL106" s="138"/>
      <c r="AM106" s="32">
        <f>VLOOKUP(AK106,Смета!$B$8:$O$93,13,0)</f>
        <v>0</v>
      </c>
      <c r="AN106" s="32"/>
      <c r="AO106" s="137"/>
      <c r="AP106" s="138"/>
      <c r="AQ106" s="32">
        <f>VLOOKUP(AO106,Смета!$B$8:$O$93,13,0)</f>
        <v>0</v>
      </c>
      <c r="AR106" s="32"/>
      <c r="AS106" s="137"/>
      <c r="AT106" s="138"/>
      <c r="AU106" s="32">
        <f>VLOOKUP(AS106,Смета!$B$8:$O$93,13,0)</f>
        <v>0</v>
      </c>
      <c r="AV106" s="32"/>
    </row>
    <row r="107" spans="1:48" x14ac:dyDescent="0.25">
      <c r="A107" s="137"/>
      <c r="B107" s="138"/>
      <c r="C107" s="32">
        <f>VLOOKUP(A107,Смета!$B$8:$O$93,13,0)</f>
        <v>0</v>
      </c>
      <c r="D107" s="32"/>
      <c r="E107" s="137"/>
      <c r="F107" s="138"/>
      <c r="G107" s="32">
        <f>VLOOKUP(E107,Смета!$B$8:$O$93,13,0)</f>
        <v>0</v>
      </c>
      <c r="H107" s="32"/>
      <c r="I107" s="137">
        <v>849</v>
      </c>
      <c r="J107" s="138">
        <v>1633</v>
      </c>
      <c r="K107" s="32" t="e">
        <f>VLOOKUP(I107,Смета!$B$8:$O$93,13,0)</f>
        <v>#N/A</v>
      </c>
      <c r="L107" s="32"/>
      <c r="M107" s="137"/>
      <c r="N107" s="138"/>
      <c r="O107" s="32">
        <f>VLOOKUP(M107,Смета!$B$8:$O$93,13,0)</f>
        <v>0</v>
      </c>
      <c r="P107" s="32"/>
      <c r="Q107" s="137"/>
      <c r="R107" s="138"/>
      <c r="S107" s="32">
        <f>VLOOKUP(Q107,Смета!$B$8:$O$93,13,0)</f>
        <v>0</v>
      </c>
      <c r="T107" s="32"/>
      <c r="U107" s="137"/>
      <c r="V107" s="138"/>
      <c r="W107" s="32">
        <f>VLOOKUP(U107,Смета!$B$8:$O$93,13,0)</f>
        <v>0</v>
      </c>
      <c r="X107" s="32"/>
      <c r="Y107" s="137"/>
      <c r="Z107" s="138"/>
      <c r="AA107" s="32">
        <f>VLOOKUP(Y107,Смета!$B$8:$O$93,13,0)</f>
        <v>0</v>
      </c>
      <c r="AB107" s="32"/>
      <c r="AC107" s="137"/>
      <c r="AD107" s="138"/>
      <c r="AE107" s="32">
        <f>VLOOKUP(AC107,Смета!$B$8:$O$93,13,0)</f>
        <v>0</v>
      </c>
      <c r="AF107" s="32"/>
      <c r="AG107" s="137"/>
      <c r="AH107" s="138"/>
      <c r="AI107" s="32">
        <f>VLOOKUP(AG107,Смета!$B$8:$O$93,13,0)</f>
        <v>0</v>
      </c>
      <c r="AJ107" s="32"/>
      <c r="AK107" s="137"/>
      <c r="AL107" s="138"/>
      <c r="AM107" s="32">
        <f>VLOOKUP(AK107,Смета!$B$8:$O$93,13,0)</f>
        <v>0</v>
      </c>
      <c r="AN107" s="32"/>
      <c r="AO107" s="137"/>
      <c r="AP107" s="138"/>
      <c r="AQ107" s="32">
        <f>VLOOKUP(AO107,Смета!$B$8:$O$93,13,0)</f>
        <v>0</v>
      </c>
      <c r="AR107" s="32"/>
      <c r="AS107" s="137"/>
      <c r="AT107" s="138"/>
      <c r="AU107" s="32">
        <f>VLOOKUP(AS107,Смета!$B$8:$O$93,13,0)</f>
        <v>0</v>
      </c>
      <c r="AV107" s="32"/>
    </row>
    <row r="108" spans="1:48" x14ac:dyDescent="0.25">
      <c r="A108" s="137"/>
      <c r="B108" s="138"/>
      <c r="C108" s="32">
        <f>VLOOKUP(A108,Смета!$B$8:$O$93,13,0)</f>
        <v>0</v>
      </c>
      <c r="D108" s="32"/>
      <c r="E108" s="137"/>
      <c r="F108" s="138"/>
      <c r="G108" s="32">
        <f>VLOOKUP(E108,Смета!$B$8:$O$93,13,0)</f>
        <v>0</v>
      </c>
      <c r="H108" s="32"/>
      <c r="I108" s="137">
        <v>850</v>
      </c>
      <c r="J108" s="138">
        <v>2764</v>
      </c>
      <c r="K108" s="32" t="e">
        <f>VLOOKUP(I108,Смета!$B$8:$O$93,13,0)</f>
        <v>#N/A</v>
      </c>
      <c r="L108" s="32"/>
      <c r="M108" s="137"/>
      <c r="N108" s="138"/>
      <c r="O108" s="32">
        <f>VLOOKUP(M108,Смета!$B$8:$O$93,13,0)</f>
        <v>0</v>
      </c>
      <c r="P108" s="32"/>
      <c r="Q108" s="137"/>
      <c r="R108" s="138"/>
      <c r="S108" s="32">
        <f>VLOOKUP(Q108,Смета!$B$8:$O$93,13,0)</f>
        <v>0</v>
      </c>
      <c r="T108" s="32"/>
      <c r="U108" s="137"/>
      <c r="V108" s="138"/>
      <c r="W108" s="32">
        <f>VLOOKUP(U108,Смета!$B$8:$O$93,13,0)</f>
        <v>0</v>
      </c>
      <c r="X108" s="32"/>
      <c r="Y108" s="137"/>
      <c r="Z108" s="138"/>
      <c r="AA108" s="32">
        <f>VLOOKUP(Y108,Смета!$B$8:$O$93,13,0)</f>
        <v>0</v>
      </c>
      <c r="AB108" s="32"/>
      <c r="AC108" s="137"/>
      <c r="AD108" s="138"/>
      <c r="AE108" s="32">
        <f>VLOOKUP(AC108,Смета!$B$8:$O$93,13,0)</f>
        <v>0</v>
      </c>
      <c r="AF108" s="32"/>
      <c r="AG108" s="137"/>
      <c r="AH108" s="138"/>
      <c r="AI108" s="32">
        <f>VLOOKUP(AG108,Смета!$B$8:$O$93,13,0)</f>
        <v>0</v>
      </c>
      <c r="AJ108" s="32"/>
      <c r="AK108" s="137"/>
      <c r="AL108" s="138"/>
      <c r="AM108" s="32">
        <f>VLOOKUP(AK108,Смета!$B$8:$O$93,13,0)</f>
        <v>0</v>
      </c>
      <c r="AN108" s="32"/>
      <c r="AO108" s="137"/>
      <c r="AP108" s="138"/>
      <c r="AQ108" s="32">
        <f>VLOOKUP(AO108,Смета!$B$8:$O$93,13,0)</f>
        <v>0</v>
      </c>
      <c r="AR108" s="32"/>
      <c r="AS108" s="137"/>
      <c r="AT108" s="138"/>
      <c r="AU108" s="32">
        <f>VLOOKUP(AS108,Смета!$B$8:$O$93,13,0)</f>
        <v>0</v>
      </c>
      <c r="AV108" s="32"/>
    </row>
    <row r="109" spans="1:48" x14ac:dyDescent="0.25">
      <c r="A109" s="137"/>
      <c r="B109" s="138"/>
      <c r="C109" s="32">
        <f>VLOOKUP(A109,Смета!$B$8:$O$93,13,0)</f>
        <v>0</v>
      </c>
      <c r="D109" s="32"/>
      <c r="E109" s="137"/>
      <c r="F109" s="138"/>
      <c r="G109" s="32">
        <f>VLOOKUP(E109,Смета!$B$8:$O$93,13,0)</f>
        <v>0</v>
      </c>
      <c r="H109" s="32"/>
      <c r="I109" s="137">
        <v>851</v>
      </c>
      <c r="J109" s="138">
        <v>618</v>
      </c>
      <c r="K109" s="32" t="e">
        <f>VLOOKUP(I109,Смета!$B$8:$O$93,13,0)</f>
        <v>#N/A</v>
      </c>
      <c r="L109" s="32"/>
      <c r="M109" s="137"/>
      <c r="N109" s="138"/>
      <c r="O109" s="32">
        <f>VLOOKUP(M109,Смета!$B$8:$O$93,13,0)</f>
        <v>0</v>
      </c>
      <c r="P109" s="32"/>
      <c r="Q109" s="137"/>
      <c r="R109" s="138"/>
      <c r="S109" s="32">
        <f>VLOOKUP(Q109,Смета!$B$8:$O$93,13,0)</f>
        <v>0</v>
      </c>
      <c r="T109" s="32"/>
      <c r="U109" s="137"/>
      <c r="V109" s="138"/>
      <c r="W109" s="32">
        <f>VLOOKUP(U109,Смета!$B$8:$O$93,13,0)</f>
        <v>0</v>
      </c>
      <c r="X109" s="32"/>
      <c r="Y109" s="137"/>
      <c r="Z109" s="138"/>
      <c r="AA109" s="32">
        <f>VLOOKUP(Y109,Смета!$B$8:$O$93,13,0)</f>
        <v>0</v>
      </c>
      <c r="AB109" s="32"/>
      <c r="AC109" s="137"/>
      <c r="AD109" s="138"/>
      <c r="AE109" s="32">
        <f>VLOOKUP(AC109,Смета!$B$8:$O$93,13,0)</f>
        <v>0</v>
      </c>
      <c r="AF109" s="32"/>
      <c r="AG109" s="137"/>
      <c r="AH109" s="138"/>
      <c r="AI109" s="32">
        <f>VLOOKUP(AG109,Смета!$B$8:$O$93,13,0)</f>
        <v>0</v>
      </c>
      <c r="AJ109" s="32"/>
      <c r="AK109" s="137"/>
      <c r="AL109" s="138"/>
      <c r="AM109" s="32">
        <f>VLOOKUP(AK109,Смета!$B$8:$O$93,13,0)</f>
        <v>0</v>
      </c>
      <c r="AN109" s="32"/>
      <c r="AO109" s="137"/>
      <c r="AP109" s="138"/>
      <c r="AQ109" s="32">
        <f>VLOOKUP(AO109,Смета!$B$8:$O$93,13,0)</f>
        <v>0</v>
      </c>
      <c r="AR109" s="32"/>
      <c r="AS109" s="137"/>
      <c r="AT109" s="138"/>
      <c r="AU109" s="32">
        <f>VLOOKUP(AS109,Смета!$B$8:$O$93,13,0)</f>
        <v>0</v>
      </c>
      <c r="AV109" s="32"/>
    </row>
    <row r="110" spans="1:48" x14ac:dyDescent="0.25">
      <c r="A110" s="137"/>
      <c r="B110" s="138"/>
      <c r="C110" s="32">
        <f>VLOOKUP(A110,Смета!$B$8:$O$93,13,0)</f>
        <v>0</v>
      </c>
      <c r="D110" s="32"/>
      <c r="E110" s="137"/>
      <c r="F110" s="138"/>
      <c r="G110" s="32">
        <f>VLOOKUP(E110,Смета!$B$8:$O$93,13,0)</f>
        <v>0</v>
      </c>
      <c r="H110" s="32"/>
      <c r="I110" s="137">
        <v>852</v>
      </c>
      <c r="J110" s="138">
        <v>154</v>
      </c>
      <c r="K110" s="32" t="e">
        <f>VLOOKUP(I110,Смета!$B$8:$O$93,13,0)</f>
        <v>#N/A</v>
      </c>
      <c r="L110" s="32"/>
      <c r="M110" s="137"/>
      <c r="N110" s="138"/>
      <c r="O110" s="32">
        <f>VLOOKUP(M110,Смета!$B$8:$O$93,13,0)</f>
        <v>0</v>
      </c>
      <c r="P110" s="32"/>
      <c r="Q110" s="137"/>
      <c r="R110" s="138"/>
      <c r="S110" s="32">
        <f>VLOOKUP(Q110,Смета!$B$8:$O$93,13,0)</f>
        <v>0</v>
      </c>
      <c r="T110" s="32"/>
      <c r="U110" s="137"/>
      <c r="V110" s="138"/>
      <c r="W110" s="32">
        <f>VLOOKUP(U110,Смета!$B$8:$O$93,13,0)</f>
        <v>0</v>
      </c>
      <c r="X110" s="32"/>
      <c r="Y110" s="137"/>
      <c r="Z110" s="138"/>
      <c r="AA110" s="32">
        <f>VLOOKUP(Y110,Смета!$B$8:$O$93,13,0)</f>
        <v>0</v>
      </c>
      <c r="AB110" s="32"/>
      <c r="AC110" s="137"/>
      <c r="AD110" s="138"/>
      <c r="AE110" s="32">
        <f>VLOOKUP(AC110,Смета!$B$8:$O$93,13,0)</f>
        <v>0</v>
      </c>
      <c r="AF110" s="32"/>
      <c r="AG110" s="137"/>
      <c r="AH110" s="138"/>
      <c r="AI110" s="32">
        <f>VLOOKUP(AG110,Смета!$B$8:$O$93,13,0)</f>
        <v>0</v>
      </c>
      <c r="AJ110" s="32"/>
      <c r="AK110" s="137"/>
      <c r="AL110" s="138"/>
      <c r="AM110" s="32">
        <f>VLOOKUP(AK110,Смета!$B$8:$O$93,13,0)</f>
        <v>0</v>
      </c>
      <c r="AN110" s="32"/>
      <c r="AO110" s="137"/>
      <c r="AP110" s="138"/>
      <c r="AQ110" s="32">
        <f>VLOOKUP(AO110,Смета!$B$8:$O$93,13,0)</f>
        <v>0</v>
      </c>
      <c r="AR110" s="32"/>
      <c r="AS110" s="137"/>
      <c r="AT110" s="138"/>
      <c r="AU110" s="32">
        <f>VLOOKUP(AS110,Смета!$B$8:$O$93,13,0)</f>
        <v>0</v>
      </c>
      <c r="AV110" s="32"/>
    </row>
    <row r="111" spans="1:48" x14ac:dyDescent="0.25">
      <c r="A111" s="137"/>
      <c r="B111" s="138"/>
      <c r="C111" s="32">
        <f>VLOOKUP(A111,Смета!$B$8:$O$93,13,0)</f>
        <v>0</v>
      </c>
      <c r="D111" s="32"/>
      <c r="E111" s="137"/>
      <c r="F111" s="138"/>
      <c r="G111" s="32">
        <f>VLOOKUP(E111,Смета!$B$8:$O$93,13,0)</f>
        <v>0</v>
      </c>
      <c r="H111" s="32"/>
      <c r="I111" s="137">
        <v>853</v>
      </c>
      <c r="J111" s="138">
        <v>375</v>
      </c>
      <c r="K111" s="32" t="e">
        <f>VLOOKUP(I111,Смета!$B$8:$O$93,13,0)</f>
        <v>#N/A</v>
      </c>
      <c r="L111" s="32"/>
      <c r="M111" s="137"/>
      <c r="N111" s="138"/>
      <c r="O111" s="32">
        <f>VLOOKUP(M111,Смета!$B$8:$O$93,13,0)</f>
        <v>0</v>
      </c>
      <c r="P111" s="32"/>
      <c r="Q111" s="137"/>
      <c r="R111" s="138"/>
      <c r="S111" s="32">
        <f>VLOOKUP(Q111,Смета!$B$8:$O$93,13,0)</f>
        <v>0</v>
      </c>
      <c r="T111" s="32"/>
      <c r="U111" s="137"/>
      <c r="V111" s="138"/>
      <c r="W111" s="32">
        <f>VLOOKUP(U111,Смета!$B$8:$O$93,13,0)</f>
        <v>0</v>
      </c>
      <c r="X111" s="32"/>
      <c r="Y111" s="137"/>
      <c r="Z111" s="138"/>
      <c r="AA111" s="32">
        <f>VLOOKUP(Y111,Смета!$B$8:$O$93,13,0)</f>
        <v>0</v>
      </c>
      <c r="AB111" s="32"/>
      <c r="AC111" s="137"/>
      <c r="AD111" s="138"/>
      <c r="AE111" s="32">
        <f>VLOOKUP(AC111,Смета!$B$8:$O$93,13,0)</f>
        <v>0</v>
      </c>
      <c r="AF111" s="32"/>
      <c r="AG111" s="137"/>
      <c r="AH111" s="138"/>
      <c r="AI111" s="32">
        <f>VLOOKUP(AG111,Смета!$B$8:$O$93,13,0)</f>
        <v>0</v>
      </c>
      <c r="AJ111" s="32"/>
      <c r="AK111" s="137"/>
      <c r="AL111" s="138"/>
      <c r="AM111" s="32">
        <f>VLOOKUP(AK111,Смета!$B$8:$O$93,13,0)</f>
        <v>0</v>
      </c>
      <c r="AN111" s="32"/>
      <c r="AO111" s="137"/>
      <c r="AP111" s="138"/>
      <c r="AQ111" s="32">
        <f>VLOOKUP(AO111,Смета!$B$8:$O$93,13,0)</f>
        <v>0</v>
      </c>
      <c r="AR111" s="32"/>
      <c r="AS111" s="137"/>
      <c r="AT111" s="138"/>
      <c r="AU111" s="32">
        <f>VLOOKUP(AS111,Смета!$B$8:$O$93,13,0)</f>
        <v>0</v>
      </c>
      <c r="AV111" s="32"/>
    </row>
    <row r="112" spans="1:48" x14ac:dyDescent="0.25">
      <c r="A112" s="137"/>
      <c r="B112" s="138"/>
      <c r="C112" s="32">
        <f>VLOOKUP(A112,Смета!$B$8:$O$93,13,0)</f>
        <v>0</v>
      </c>
      <c r="D112" s="32"/>
      <c r="E112" s="137"/>
      <c r="F112" s="138"/>
      <c r="G112" s="32">
        <f>VLOOKUP(E112,Смета!$B$8:$O$93,13,0)</f>
        <v>0</v>
      </c>
      <c r="H112" s="32"/>
      <c r="I112" s="137">
        <v>854</v>
      </c>
      <c r="J112" s="138">
        <v>1147</v>
      </c>
      <c r="K112" s="32" t="e">
        <f>VLOOKUP(I112,Смета!$B$8:$O$93,13,0)</f>
        <v>#N/A</v>
      </c>
      <c r="L112" s="32"/>
      <c r="M112" s="137"/>
      <c r="N112" s="138"/>
      <c r="O112" s="32">
        <f>VLOOKUP(M112,Смета!$B$8:$O$93,13,0)</f>
        <v>0</v>
      </c>
      <c r="P112" s="32"/>
      <c r="Q112" s="137"/>
      <c r="R112" s="138"/>
      <c r="S112" s="32">
        <f>VLOOKUP(Q112,Смета!$B$8:$O$93,13,0)</f>
        <v>0</v>
      </c>
      <c r="T112" s="32"/>
      <c r="U112" s="137"/>
      <c r="V112" s="138"/>
      <c r="W112" s="32">
        <f>VLOOKUP(U112,Смета!$B$8:$O$93,13,0)</f>
        <v>0</v>
      </c>
      <c r="X112" s="32"/>
      <c r="Y112" s="137"/>
      <c r="Z112" s="138"/>
      <c r="AA112" s="32">
        <f>VLOOKUP(Y112,Смета!$B$8:$O$93,13,0)</f>
        <v>0</v>
      </c>
      <c r="AB112" s="32"/>
      <c r="AC112" s="137"/>
      <c r="AD112" s="138"/>
      <c r="AE112" s="32">
        <f>VLOOKUP(AC112,Смета!$B$8:$O$93,13,0)</f>
        <v>0</v>
      </c>
      <c r="AF112" s="32"/>
      <c r="AG112" s="137"/>
      <c r="AH112" s="138"/>
      <c r="AI112" s="32">
        <f>VLOOKUP(AG112,Смета!$B$8:$O$93,13,0)</f>
        <v>0</v>
      </c>
      <c r="AJ112" s="32"/>
      <c r="AK112" s="137"/>
      <c r="AL112" s="138"/>
      <c r="AM112" s="32">
        <f>VLOOKUP(AK112,Смета!$B$8:$O$93,13,0)</f>
        <v>0</v>
      </c>
      <c r="AN112" s="32"/>
      <c r="AO112" s="137"/>
      <c r="AP112" s="138"/>
      <c r="AQ112" s="32">
        <f>VLOOKUP(AO112,Смета!$B$8:$O$93,13,0)</f>
        <v>0</v>
      </c>
      <c r="AR112" s="32"/>
      <c r="AS112" s="137"/>
      <c r="AT112" s="138"/>
      <c r="AU112" s="32">
        <f>VLOOKUP(AS112,Смета!$B$8:$O$93,13,0)</f>
        <v>0</v>
      </c>
      <c r="AV112" s="32"/>
    </row>
    <row r="113" spans="1:48" x14ac:dyDescent="0.25">
      <c r="A113" s="137"/>
      <c r="B113" s="138"/>
      <c r="C113" s="32">
        <f>VLOOKUP(A113,Смета!$B$8:$O$93,13,0)</f>
        <v>0</v>
      </c>
      <c r="D113" s="32"/>
      <c r="E113" s="137"/>
      <c r="F113" s="138"/>
      <c r="G113" s="32">
        <f>VLOOKUP(E113,Смета!$B$8:$O$93,13,0)</f>
        <v>0</v>
      </c>
      <c r="H113" s="32"/>
      <c r="I113" s="137">
        <v>855</v>
      </c>
      <c r="J113" s="138">
        <v>100</v>
      </c>
      <c r="K113" s="32" t="e">
        <f>VLOOKUP(I113,Смета!$B$8:$O$93,13,0)</f>
        <v>#N/A</v>
      </c>
      <c r="L113" s="32"/>
      <c r="M113" s="137"/>
      <c r="N113" s="138"/>
      <c r="O113" s="32">
        <f>VLOOKUP(M113,Смета!$B$8:$O$93,13,0)</f>
        <v>0</v>
      </c>
      <c r="P113" s="32"/>
      <c r="Q113" s="137"/>
      <c r="R113" s="138"/>
      <c r="S113" s="32">
        <f>VLOOKUP(Q113,Смета!$B$8:$O$93,13,0)</f>
        <v>0</v>
      </c>
      <c r="T113" s="32"/>
      <c r="U113" s="137"/>
      <c r="V113" s="138"/>
      <c r="W113" s="32">
        <f>VLOOKUP(U113,Смета!$B$8:$O$93,13,0)</f>
        <v>0</v>
      </c>
      <c r="X113" s="32"/>
      <c r="Y113" s="137"/>
      <c r="Z113" s="138"/>
      <c r="AA113" s="32">
        <f>VLOOKUP(Y113,Смета!$B$8:$O$93,13,0)</f>
        <v>0</v>
      </c>
      <c r="AB113" s="32"/>
      <c r="AC113" s="137"/>
      <c r="AD113" s="138"/>
      <c r="AE113" s="32">
        <f>VLOOKUP(AC113,Смета!$B$8:$O$93,13,0)</f>
        <v>0</v>
      </c>
      <c r="AF113" s="32"/>
      <c r="AG113" s="137"/>
      <c r="AH113" s="138"/>
      <c r="AI113" s="32">
        <f>VLOOKUP(AG113,Смета!$B$8:$O$93,13,0)</f>
        <v>0</v>
      </c>
      <c r="AJ113" s="32"/>
      <c r="AK113" s="137"/>
      <c r="AL113" s="138"/>
      <c r="AM113" s="32">
        <f>VLOOKUP(AK113,Смета!$B$8:$O$93,13,0)</f>
        <v>0</v>
      </c>
      <c r="AN113" s="32"/>
      <c r="AO113" s="137"/>
      <c r="AP113" s="138"/>
      <c r="AQ113" s="32">
        <f>VLOOKUP(AO113,Смета!$B$8:$O$93,13,0)</f>
        <v>0</v>
      </c>
      <c r="AR113" s="32"/>
      <c r="AS113" s="137"/>
      <c r="AT113" s="138"/>
      <c r="AU113" s="32">
        <f>VLOOKUP(AS113,Смета!$B$8:$O$93,13,0)</f>
        <v>0</v>
      </c>
      <c r="AV113" s="32"/>
    </row>
    <row r="114" spans="1:48" x14ac:dyDescent="0.25">
      <c r="A114" s="137"/>
      <c r="B114" s="138"/>
      <c r="C114" s="32">
        <f>VLOOKUP(A114,Смета!$B$8:$O$93,13,0)</f>
        <v>0</v>
      </c>
      <c r="D114" s="32"/>
      <c r="E114" s="137"/>
      <c r="F114" s="138"/>
      <c r="G114" s="32">
        <f>VLOOKUP(E114,Смета!$B$8:$O$93,13,0)</f>
        <v>0</v>
      </c>
      <c r="H114" s="32"/>
      <c r="I114" s="137">
        <v>856</v>
      </c>
      <c r="J114" s="138">
        <v>100</v>
      </c>
      <c r="K114" s="32" t="e">
        <f>VLOOKUP(I114,Смета!$B$8:$O$93,13,0)</f>
        <v>#N/A</v>
      </c>
      <c r="L114" s="32"/>
      <c r="M114" s="137"/>
      <c r="N114" s="138"/>
      <c r="O114" s="32">
        <f>VLOOKUP(M114,Смета!$B$8:$O$93,13,0)</f>
        <v>0</v>
      </c>
      <c r="P114" s="32"/>
      <c r="Q114" s="137"/>
      <c r="R114" s="138"/>
      <c r="S114" s="32">
        <f>VLOOKUP(Q114,Смета!$B$8:$O$93,13,0)</f>
        <v>0</v>
      </c>
      <c r="T114" s="32"/>
      <c r="U114" s="137"/>
      <c r="V114" s="138"/>
      <c r="W114" s="32">
        <f>VLOOKUP(U114,Смета!$B$8:$O$93,13,0)</f>
        <v>0</v>
      </c>
      <c r="X114" s="32"/>
      <c r="Y114" s="137"/>
      <c r="Z114" s="138"/>
      <c r="AA114" s="32">
        <f>VLOOKUP(Y114,Смета!$B$8:$O$93,13,0)</f>
        <v>0</v>
      </c>
      <c r="AB114" s="32"/>
      <c r="AC114" s="137"/>
      <c r="AD114" s="138"/>
      <c r="AE114" s="32">
        <f>VLOOKUP(AC114,Смета!$B$8:$O$93,13,0)</f>
        <v>0</v>
      </c>
      <c r="AF114" s="32"/>
      <c r="AG114" s="137"/>
      <c r="AH114" s="138"/>
      <c r="AI114" s="32">
        <f>VLOOKUP(AG114,Смета!$B$8:$O$93,13,0)</f>
        <v>0</v>
      </c>
      <c r="AJ114" s="32"/>
      <c r="AK114" s="137"/>
      <c r="AL114" s="138"/>
      <c r="AM114" s="32">
        <f>VLOOKUP(AK114,Смета!$B$8:$O$93,13,0)</f>
        <v>0</v>
      </c>
      <c r="AN114" s="32"/>
      <c r="AO114" s="137"/>
      <c r="AP114" s="138"/>
      <c r="AQ114" s="32">
        <f>VLOOKUP(AO114,Смета!$B$8:$O$93,13,0)</f>
        <v>0</v>
      </c>
      <c r="AR114" s="32"/>
      <c r="AS114" s="137"/>
      <c r="AT114" s="138"/>
      <c r="AU114" s="32">
        <f>VLOOKUP(AS114,Смета!$B$8:$O$93,13,0)</f>
        <v>0</v>
      </c>
      <c r="AV114" s="32"/>
    </row>
    <row r="115" spans="1:48" x14ac:dyDescent="0.25">
      <c r="A115" s="137"/>
      <c r="B115" s="138"/>
      <c r="C115" s="32">
        <f>VLOOKUP(A115,Смета!$B$8:$O$93,13,0)</f>
        <v>0</v>
      </c>
      <c r="D115" s="32"/>
      <c r="E115" s="137"/>
      <c r="F115" s="138"/>
      <c r="G115" s="32">
        <f>VLOOKUP(E115,Смета!$B$8:$O$93,13,0)</f>
        <v>0</v>
      </c>
      <c r="H115" s="32"/>
      <c r="I115" s="137">
        <v>877</v>
      </c>
      <c r="J115" s="138">
        <v>300</v>
      </c>
      <c r="K115" s="32" t="e">
        <f>VLOOKUP(I115,Смета!$B$8:$O$93,13,0)</f>
        <v>#N/A</v>
      </c>
      <c r="L115" s="32"/>
      <c r="M115" s="137"/>
      <c r="N115" s="138"/>
      <c r="O115" s="32">
        <f>VLOOKUP(M115,Смета!$B$8:$O$93,13,0)</f>
        <v>0</v>
      </c>
      <c r="P115" s="32"/>
      <c r="Q115" s="137"/>
      <c r="R115" s="138"/>
      <c r="S115" s="32">
        <f>VLOOKUP(Q115,Смета!$B$8:$O$93,13,0)</f>
        <v>0</v>
      </c>
      <c r="T115" s="32"/>
      <c r="U115" s="137"/>
      <c r="V115" s="138"/>
      <c r="W115" s="32">
        <f>VLOOKUP(U115,Смета!$B$8:$O$93,13,0)</f>
        <v>0</v>
      </c>
      <c r="X115" s="32"/>
      <c r="Y115" s="137"/>
      <c r="Z115" s="138"/>
      <c r="AA115" s="32">
        <f>VLOOKUP(Y115,Смета!$B$8:$O$93,13,0)</f>
        <v>0</v>
      </c>
      <c r="AB115" s="32"/>
      <c r="AC115" s="137"/>
      <c r="AD115" s="138"/>
      <c r="AE115" s="32">
        <f>VLOOKUP(AC115,Смета!$B$8:$O$93,13,0)</f>
        <v>0</v>
      </c>
      <c r="AF115" s="32"/>
      <c r="AG115" s="137"/>
      <c r="AH115" s="138"/>
      <c r="AI115" s="32">
        <f>VLOOKUP(AG115,Смета!$B$8:$O$93,13,0)</f>
        <v>0</v>
      </c>
      <c r="AJ115" s="32"/>
      <c r="AK115" s="137"/>
      <c r="AL115" s="138"/>
      <c r="AM115" s="32">
        <f>VLOOKUP(AK115,Смета!$B$8:$O$93,13,0)</f>
        <v>0</v>
      </c>
      <c r="AN115" s="32"/>
      <c r="AO115" s="137"/>
      <c r="AP115" s="138"/>
      <c r="AQ115" s="32">
        <f>VLOOKUP(AO115,Смета!$B$8:$O$93,13,0)</f>
        <v>0</v>
      </c>
      <c r="AR115" s="32"/>
      <c r="AS115" s="137"/>
      <c r="AT115" s="138"/>
      <c r="AU115" s="32">
        <f>VLOOKUP(AS115,Смета!$B$8:$O$93,13,0)</f>
        <v>0</v>
      </c>
      <c r="AV115" s="32"/>
    </row>
    <row r="116" spans="1:48" x14ac:dyDescent="0.25">
      <c r="A116" s="137"/>
      <c r="B116" s="138"/>
      <c r="C116" s="32">
        <f>VLOOKUP(A116,Смета!$B$8:$O$93,13,0)</f>
        <v>0</v>
      </c>
      <c r="D116" s="32"/>
      <c r="E116" s="137"/>
      <c r="F116" s="138"/>
      <c r="G116" s="32">
        <f>VLOOKUP(E116,Смета!$B$8:$O$93,13,0)</f>
        <v>0</v>
      </c>
      <c r="H116" s="32"/>
      <c r="I116" s="137">
        <v>878</v>
      </c>
      <c r="J116" s="138">
        <v>1300</v>
      </c>
      <c r="K116" s="32" t="e">
        <f>VLOOKUP(I116,Смета!$B$8:$O$93,13,0)</f>
        <v>#N/A</v>
      </c>
      <c r="L116" s="32"/>
      <c r="M116" s="137"/>
      <c r="N116" s="138"/>
      <c r="O116" s="32">
        <f>VLOOKUP(M116,Смета!$B$8:$O$93,13,0)</f>
        <v>0</v>
      </c>
      <c r="P116" s="32"/>
      <c r="Q116" s="137"/>
      <c r="R116" s="138"/>
      <c r="S116" s="32">
        <f>VLOOKUP(Q116,Смета!$B$8:$O$93,13,0)</f>
        <v>0</v>
      </c>
      <c r="T116" s="32"/>
      <c r="U116" s="137"/>
      <c r="V116" s="138"/>
      <c r="W116" s="32">
        <f>VLOOKUP(U116,Смета!$B$8:$O$93,13,0)</f>
        <v>0</v>
      </c>
      <c r="X116" s="32"/>
      <c r="Y116" s="137"/>
      <c r="Z116" s="138"/>
      <c r="AA116" s="32">
        <f>VLOOKUP(Y116,Смета!$B$8:$O$93,13,0)</f>
        <v>0</v>
      </c>
      <c r="AB116" s="32"/>
      <c r="AC116" s="137"/>
      <c r="AD116" s="138"/>
      <c r="AE116" s="32">
        <f>VLOOKUP(AC116,Смета!$B$8:$O$93,13,0)</f>
        <v>0</v>
      </c>
      <c r="AF116" s="32"/>
      <c r="AG116" s="137"/>
      <c r="AH116" s="138"/>
      <c r="AI116" s="32">
        <f>VLOOKUP(AG116,Смета!$B$8:$O$93,13,0)</f>
        <v>0</v>
      </c>
      <c r="AJ116" s="32"/>
      <c r="AK116" s="137"/>
      <c r="AL116" s="138"/>
      <c r="AM116" s="32">
        <f>VLOOKUP(AK116,Смета!$B$8:$O$93,13,0)</f>
        <v>0</v>
      </c>
      <c r="AN116" s="32"/>
      <c r="AO116" s="137"/>
      <c r="AP116" s="138"/>
      <c r="AQ116" s="32">
        <f>VLOOKUP(AO116,Смета!$B$8:$O$93,13,0)</f>
        <v>0</v>
      </c>
      <c r="AR116" s="32"/>
      <c r="AS116" s="137"/>
      <c r="AT116" s="138"/>
      <c r="AU116" s="32">
        <f>VLOOKUP(AS116,Смета!$B$8:$O$93,13,0)</f>
        <v>0</v>
      </c>
      <c r="AV116" s="32"/>
    </row>
    <row r="117" spans="1:48" x14ac:dyDescent="0.25">
      <c r="A117" s="137"/>
      <c r="B117" s="138"/>
      <c r="C117" s="32">
        <f>VLOOKUP(A117,Смета!$B$8:$O$93,13,0)</f>
        <v>0</v>
      </c>
      <c r="D117" s="32"/>
      <c r="E117" s="137"/>
      <c r="F117" s="138"/>
      <c r="G117" s="32">
        <f>VLOOKUP(E117,Смета!$B$8:$O$93,13,0)</f>
        <v>0</v>
      </c>
      <c r="H117" s="32"/>
      <c r="I117" s="137">
        <v>882</v>
      </c>
      <c r="J117" s="138">
        <v>273</v>
      </c>
      <c r="K117" s="32" t="e">
        <f>VLOOKUP(I117,Смета!$B$8:$O$93,13,0)</f>
        <v>#N/A</v>
      </c>
      <c r="L117" s="32"/>
      <c r="M117" s="137"/>
      <c r="N117" s="138"/>
      <c r="O117" s="32">
        <f>VLOOKUP(M117,Смета!$B$8:$O$93,13,0)</f>
        <v>0</v>
      </c>
      <c r="P117" s="32"/>
      <c r="Q117" s="137"/>
      <c r="R117" s="138"/>
      <c r="S117" s="32">
        <f>VLOOKUP(Q117,Смета!$B$8:$O$93,13,0)</f>
        <v>0</v>
      </c>
      <c r="T117" s="32"/>
      <c r="U117" s="137"/>
      <c r="V117" s="138"/>
      <c r="W117" s="32">
        <f>VLOOKUP(U117,Смета!$B$8:$O$93,13,0)</f>
        <v>0</v>
      </c>
      <c r="X117" s="32"/>
      <c r="Y117" s="137"/>
      <c r="Z117" s="138"/>
      <c r="AA117" s="32">
        <f>VLOOKUP(Y117,Смета!$B$8:$O$93,13,0)</f>
        <v>0</v>
      </c>
      <c r="AB117" s="32"/>
      <c r="AC117" s="137"/>
      <c r="AD117" s="138"/>
      <c r="AE117" s="32">
        <f>VLOOKUP(AC117,Смета!$B$8:$O$93,13,0)</f>
        <v>0</v>
      </c>
      <c r="AF117" s="32"/>
      <c r="AG117" s="137"/>
      <c r="AH117" s="138"/>
      <c r="AI117" s="32">
        <f>VLOOKUP(AG117,Смета!$B$8:$O$93,13,0)</f>
        <v>0</v>
      </c>
      <c r="AJ117" s="32"/>
      <c r="AK117" s="137"/>
      <c r="AL117" s="138"/>
      <c r="AM117" s="32">
        <f>VLOOKUP(AK117,Смета!$B$8:$O$93,13,0)</f>
        <v>0</v>
      </c>
      <c r="AN117" s="32"/>
      <c r="AO117" s="137"/>
      <c r="AP117" s="138"/>
      <c r="AQ117" s="32">
        <f>VLOOKUP(AO117,Смета!$B$8:$O$93,13,0)</f>
        <v>0</v>
      </c>
      <c r="AR117" s="32"/>
      <c r="AS117" s="137"/>
      <c r="AT117" s="138"/>
      <c r="AU117" s="32">
        <f>VLOOKUP(AS117,Смета!$B$8:$O$93,13,0)</f>
        <v>0</v>
      </c>
      <c r="AV117" s="32"/>
    </row>
    <row r="118" spans="1:48" x14ac:dyDescent="0.25">
      <c r="A118" s="137"/>
      <c r="B118" s="138"/>
      <c r="C118" s="32">
        <f>VLOOKUP(A118,Смета!$B$8:$O$93,13,0)</f>
        <v>0</v>
      </c>
      <c r="D118" s="32"/>
      <c r="E118" s="137"/>
      <c r="F118" s="138"/>
      <c r="G118" s="32">
        <f>VLOOKUP(E118,Смета!$B$8:$O$93,13,0)</f>
        <v>0</v>
      </c>
      <c r="H118" s="32"/>
      <c r="I118" s="137">
        <v>883</v>
      </c>
      <c r="J118" s="138">
        <v>273</v>
      </c>
      <c r="K118" s="32" t="e">
        <f>VLOOKUP(I118,Смета!$B$8:$O$93,13,0)</f>
        <v>#N/A</v>
      </c>
      <c r="L118" s="32"/>
      <c r="M118" s="137"/>
      <c r="N118" s="138"/>
      <c r="O118" s="32">
        <f>VLOOKUP(M118,Смета!$B$8:$O$93,13,0)</f>
        <v>0</v>
      </c>
      <c r="P118" s="32"/>
      <c r="Q118" s="137"/>
      <c r="R118" s="138"/>
      <c r="S118" s="32">
        <f>VLOOKUP(Q118,Смета!$B$8:$O$93,13,0)</f>
        <v>0</v>
      </c>
      <c r="T118" s="32"/>
      <c r="U118" s="137"/>
      <c r="V118" s="138"/>
      <c r="W118" s="32">
        <f>VLOOKUP(U118,Смета!$B$8:$O$93,13,0)</f>
        <v>0</v>
      </c>
      <c r="X118" s="32"/>
      <c r="Y118" s="137"/>
      <c r="Z118" s="138"/>
      <c r="AA118" s="32">
        <f>VLOOKUP(Y118,Смета!$B$8:$O$93,13,0)</f>
        <v>0</v>
      </c>
      <c r="AB118" s="32"/>
      <c r="AC118" s="137"/>
      <c r="AD118" s="138"/>
      <c r="AE118" s="32">
        <f>VLOOKUP(AC118,Смета!$B$8:$O$93,13,0)</f>
        <v>0</v>
      </c>
      <c r="AF118" s="32"/>
      <c r="AG118" s="137"/>
      <c r="AH118" s="138"/>
      <c r="AI118" s="32">
        <f>VLOOKUP(AG118,Смета!$B$8:$O$93,13,0)</f>
        <v>0</v>
      </c>
      <c r="AJ118" s="32"/>
      <c r="AK118" s="137"/>
      <c r="AL118" s="138"/>
      <c r="AM118" s="32">
        <f>VLOOKUP(AK118,Смета!$B$8:$O$93,13,0)</f>
        <v>0</v>
      </c>
      <c r="AN118" s="32"/>
      <c r="AO118" s="137"/>
      <c r="AP118" s="138"/>
      <c r="AQ118" s="32">
        <f>VLOOKUP(AO118,Смета!$B$8:$O$93,13,0)</f>
        <v>0</v>
      </c>
      <c r="AR118" s="32"/>
      <c r="AS118" s="137"/>
      <c r="AT118" s="138"/>
      <c r="AU118" s="32">
        <f>VLOOKUP(AS118,Смета!$B$8:$O$93,13,0)</f>
        <v>0</v>
      </c>
      <c r="AV118" s="32"/>
    </row>
    <row r="119" spans="1:48" x14ac:dyDescent="0.25">
      <c r="A119" s="137"/>
      <c r="B119" s="138"/>
      <c r="C119" s="32">
        <f>VLOOKUP(A119,Смета!$B$8:$O$93,13,0)</f>
        <v>0</v>
      </c>
      <c r="D119" s="32"/>
      <c r="E119" s="137"/>
      <c r="F119" s="138"/>
      <c r="G119" s="32">
        <f>VLOOKUP(E119,Смета!$B$8:$O$93,13,0)</f>
        <v>0</v>
      </c>
      <c r="H119" s="32"/>
      <c r="I119" s="137">
        <v>894</v>
      </c>
      <c r="J119" s="138">
        <v>4</v>
      </c>
      <c r="K119" s="32" t="e">
        <f>VLOOKUP(I119,Смета!$B$8:$O$93,13,0)</f>
        <v>#N/A</v>
      </c>
      <c r="L119" s="32"/>
      <c r="M119" s="137"/>
      <c r="N119" s="138"/>
      <c r="O119" s="32">
        <f>VLOOKUP(M119,Смета!$B$8:$O$93,13,0)</f>
        <v>0</v>
      </c>
      <c r="P119" s="32"/>
      <c r="Q119" s="137"/>
      <c r="R119" s="138"/>
      <c r="S119" s="32">
        <f>VLOOKUP(Q119,Смета!$B$8:$O$93,13,0)</f>
        <v>0</v>
      </c>
      <c r="T119" s="32"/>
      <c r="U119" s="137"/>
      <c r="V119" s="138"/>
      <c r="W119" s="32">
        <f>VLOOKUP(U119,Смета!$B$8:$O$93,13,0)</f>
        <v>0</v>
      </c>
      <c r="X119" s="32"/>
      <c r="Y119" s="137"/>
      <c r="Z119" s="138"/>
      <c r="AA119" s="32">
        <f>VLOOKUP(Y119,Смета!$B$8:$O$93,13,0)</f>
        <v>0</v>
      </c>
      <c r="AB119" s="32"/>
      <c r="AC119" s="137"/>
      <c r="AD119" s="138"/>
      <c r="AE119" s="32">
        <f>VLOOKUP(AC119,Смета!$B$8:$O$93,13,0)</f>
        <v>0</v>
      </c>
      <c r="AF119" s="32"/>
      <c r="AG119" s="137"/>
      <c r="AH119" s="138"/>
      <c r="AI119" s="32">
        <f>VLOOKUP(AG119,Смета!$B$8:$O$93,13,0)</f>
        <v>0</v>
      </c>
      <c r="AJ119" s="32"/>
      <c r="AK119" s="137"/>
      <c r="AL119" s="138"/>
      <c r="AM119" s="32">
        <f>VLOOKUP(AK119,Смета!$B$8:$O$93,13,0)</f>
        <v>0</v>
      </c>
      <c r="AN119" s="32"/>
      <c r="AO119" s="137"/>
      <c r="AP119" s="138"/>
      <c r="AQ119" s="32">
        <f>VLOOKUP(AO119,Смета!$B$8:$O$93,13,0)</f>
        <v>0</v>
      </c>
      <c r="AR119" s="32"/>
      <c r="AS119" s="137"/>
      <c r="AT119" s="138"/>
      <c r="AU119" s="32">
        <f>VLOOKUP(AS119,Смета!$B$8:$O$93,13,0)</f>
        <v>0</v>
      </c>
      <c r="AV119" s="32"/>
    </row>
    <row r="120" spans="1:48" x14ac:dyDescent="0.25">
      <c r="A120" s="137"/>
      <c r="B120" s="138"/>
      <c r="C120" s="32">
        <f>VLOOKUP(A120,Смета!$B$8:$O$93,13,0)</f>
        <v>0</v>
      </c>
      <c r="D120" s="32"/>
      <c r="E120" s="137"/>
      <c r="F120" s="138"/>
      <c r="G120" s="32">
        <f>VLOOKUP(E120,Смета!$B$8:$O$93,13,0)</f>
        <v>0</v>
      </c>
      <c r="H120" s="32"/>
      <c r="I120" s="137">
        <v>895</v>
      </c>
      <c r="J120" s="138">
        <v>4</v>
      </c>
      <c r="K120" s="32" t="e">
        <f>VLOOKUP(I120,Смета!$B$8:$O$93,13,0)</f>
        <v>#N/A</v>
      </c>
      <c r="L120" s="32"/>
      <c r="M120" s="137"/>
      <c r="N120" s="138"/>
      <c r="O120" s="32">
        <f>VLOOKUP(M120,Смета!$B$8:$O$93,13,0)</f>
        <v>0</v>
      </c>
      <c r="P120" s="32"/>
      <c r="Q120" s="137"/>
      <c r="R120" s="138"/>
      <c r="S120" s="32">
        <f>VLOOKUP(Q120,Смета!$B$8:$O$93,13,0)</f>
        <v>0</v>
      </c>
      <c r="T120" s="32"/>
      <c r="U120" s="137"/>
      <c r="V120" s="138"/>
      <c r="W120" s="32">
        <f>VLOOKUP(U120,Смета!$B$8:$O$93,13,0)</f>
        <v>0</v>
      </c>
      <c r="X120" s="32"/>
      <c r="Y120" s="137"/>
      <c r="Z120" s="138"/>
      <c r="AA120" s="32">
        <f>VLOOKUP(Y120,Смета!$B$8:$O$93,13,0)</f>
        <v>0</v>
      </c>
      <c r="AB120" s="32"/>
      <c r="AC120" s="137"/>
      <c r="AD120" s="138"/>
      <c r="AE120" s="32">
        <f>VLOOKUP(AC120,Смета!$B$8:$O$93,13,0)</f>
        <v>0</v>
      </c>
      <c r="AF120" s="32"/>
      <c r="AG120" s="137"/>
      <c r="AH120" s="138"/>
      <c r="AI120" s="32">
        <f>VLOOKUP(AG120,Смета!$B$8:$O$93,13,0)</f>
        <v>0</v>
      </c>
      <c r="AJ120" s="32"/>
      <c r="AK120" s="137"/>
      <c r="AL120" s="138"/>
      <c r="AM120" s="32">
        <f>VLOOKUP(AK120,Смета!$B$8:$O$93,13,0)</f>
        <v>0</v>
      </c>
      <c r="AN120" s="32"/>
      <c r="AO120" s="137"/>
      <c r="AP120" s="138"/>
      <c r="AQ120" s="32">
        <f>VLOOKUP(AO120,Смета!$B$8:$O$93,13,0)</f>
        <v>0</v>
      </c>
      <c r="AR120" s="32"/>
      <c r="AS120" s="137"/>
      <c r="AT120" s="138"/>
      <c r="AU120" s="32">
        <f>VLOOKUP(AS120,Смета!$B$8:$O$93,13,0)</f>
        <v>0</v>
      </c>
      <c r="AV120" s="32"/>
    </row>
    <row r="121" spans="1:48" x14ac:dyDescent="0.25">
      <c r="A121" s="137"/>
      <c r="B121" s="138"/>
      <c r="C121" s="32">
        <f>VLOOKUP(A121,Смета!$B$8:$O$93,13,0)</f>
        <v>0</v>
      </c>
      <c r="D121" s="32"/>
      <c r="E121" s="137"/>
      <c r="F121" s="138"/>
      <c r="G121" s="32">
        <f>VLOOKUP(E121,Смета!$B$8:$O$93,13,0)</f>
        <v>0</v>
      </c>
      <c r="H121" s="32"/>
      <c r="I121" s="137">
        <v>896</v>
      </c>
      <c r="J121" s="138">
        <v>4</v>
      </c>
      <c r="K121" s="32" t="e">
        <f>VLOOKUP(I121,Смета!$B$8:$O$93,13,0)</f>
        <v>#N/A</v>
      </c>
      <c r="L121" s="32"/>
      <c r="M121" s="137"/>
      <c r="N121" s="138"/>
      <c r="O121" s="32">
        <f>VLOOKUP(M121,Смета!$B$8:$O$93,13,0)</f>
        <v>0</v>
      </c>
      <c r="P121" s="32"/>
      <c r="Q121" s="137"/>
      <c r="R121" s="138"/>
      <c r="S121" s="32">
        <f>VLOOKUP(Q121,Смета!$B$8:$O$93,13,0)</f>
        <v>0</v>
      </c>
      <c r="T121" s="32"/>
      <c r="U121" s="137"/>
      <c r="V121" s="138"/>
      <c r="W121" s="32">
        <f>VLOOKUP(U121,Смета!$B$8:$O$93,13,0)</f>
        <v>0</v>
      </c>
      <c r="X121" s="32"/>
      <c r="Y121" s="137"/>
      <c r="Z121" s="138"/>
      <c r="AA121" s="32">
        <f>VLOOKUP(Y121,Смета!$B$8:$O$93,13,0)</f>
        <v>0</v>
      </c>
      <c r="AB121" s="32"/>
      <c r="AC121" s="137"/>
      <c r="AD121" s="138"/>
      <c r="AE121" s="32">
        <f>VLOOKUP(AC121,Смета!$B$8:$O$93,13,0)</f>
        <v>0</v>
      </c>
      <c r="AF121" s="32"/>
      <c r="AG121" s="137"/>
      <c r="AH121" s="138"/>
      <c r="AI121" s="32">
        <f>VLOOKUP(AG121,Смета!$B$8:$O$93,13,0)</f>
        <v>0</v>
      </c>
      <c r="AJ121" s="32"/>
      <c r="AK121" s="137"/>
      <c r="AL121" s="138"/>
      <c r="AM121" s="32">
        <f>VLOOKUP(AK121,Смета!$B$8:$O$93,13,0)</f>
        <v>0</v>
      </c>
      <c r="AN121" s="32"/>
      <c r="AO121" s="137"/>
      <c r="AP121" s="138"/>
      <c r="AQ121" s="32">
        <f>VLOOKUP(AO121,Смета!$B$8:$O$93,13,0)</f>
        <v>0</v>
      </c>
      <c r="AR121" s="32"/>
      <c r="AS121" s="137"/>
      <c r="AT121" s="138"/>
      <c r="AU121" s="32">
        <f>VLOOKUP(AS121,Смета!$B$8:$O$93,13,0)</f>
        <v>0</v>
      </c>
      <c r="AV121" s="32"/>
    </row>
    <row r="122" spans="1:48" x14ac:dyDescent="0.25">
      <c r="A122" s="137"/>
      <c r="B122" s="138"/>
      <c r="C122" s="32">
        <f>VLOOKUP(A122,Смета!$B$8:$O$93,13,0)</f>
        <v>0</v>
      </c>
      <c r="D122" s="32"/>
      <c r="E122" s="137"/>
      <c r="F122" s="138"/>
      <c r="G122" s="32">
        <f>VLOOKUP(E122,Смета!$B$8:$O$93,13,0)</f>
        <v>0</v>
      </c>
      <c r="H122" s="32"/>
      <c r="I122" s="137">
        <v>897</v>
      </c>
      <c r="J122" s="138">
        <v>4</v>
      </c>
      <c r="K122" s="32" t="e">
        <f>VLOOKUP(I122,Смета!$B$8:$O$93,13,0)</f>
        <v>#N/A</v>
      </c>
      <c r="L122" s="32"/>
      <c r="M122" s="137"/>
      <c r="N122" s="138"/>
      <c r="O122" s="32">
        <f>VLOOKUP(M122,Смета!$B$8:$O$93,13,0)</f>
        <v>0</v>
      </c>
      <c r="P122" s="32"/>
      <c r="Q122" s="137"/>
      <c r="R122" s="138"/>
      <c r="S122" s="32">
        <f>VLOOKUP(Q122,Смета!$B$8:$O$93,13,0)</f>
        <v>0</v>
      </c>
      <c r="T122" s="32"/>
      <c r="U122" s="137"/>
      <c r="V122" s="138"/>
      <c r="W122" s="32">
        <f>VLOOKUP(U122,Смета!$B$8:$O$93,13,0)</f>
        <v>0</v>
      </c>
      <c r="X122" s="32"/>
      <c r="Y122" s="137"/>
      <c r="Z122" s="138"/>
      <c r="AA122" s="32">
        <f>VLOOKUP(Y122,Смета!$B$8:$O$93,13,0)</f>
        <v>0</v>
      </c>
      <c r="AB122" s="32"/>
      <c r="AC122" s="137"/>
      <c r="AD122" s="138"/>
      <c r="AE122" s="32">
        <f>VLOOKUP(AC122,Смета!$B$8:$O$93,13,0)</f>
        <v>0</v>
      </c>
      <c r="AF122" s="32"/>
      <c r="AG122" s="137"/>
      <c r="AH122" s="138"/>
      <c r="AI122" s="32">
        <f>VLOOKUP(AG122,Смета!$B$8:$O$93,13,0)</f>
        <v>0</v>
      </c>
      <c r="AJ122" s="32"/>
      <c r="AK122" s="137"/>
      <c r="AL122" s="138"/>
      <c r="AM122" s="32">
        <f>VLOOKUP(AK122,Смета!$B$8:$O$93,13,0)</f>
        <v>0</v>
      </c>
      <c r="AN122" s="32"/>
      <c r="AO122" s="137"/>
      <c r="AP122" s="138"/>
      <c r="AQ122" s="32">
        <f>VLOOKUP(AO122,Смета!$B$8:$O$93,13,0)</f>
        <v>0</v>
      </c>
      <c r="AR122" s="32"/>
      <c r="AS122" s="137"/>
      <c r="AT122" s="138"/>
      <c r="AU122" s="32">
        <f>VLOOKUP(AS122,Смета!$B$8:$O$93,13,0)</f>
        <v>0</v>
      </c>
      <c r="AV122" s="32"/>
    </row>
    <row r="123" spans="1:48" x14ac:dyDescent="0.25">
      <c r="A123" s="137"/>
      <c r="B123" s="138"/>
      <c r="C123" s="32">
        <f>VLOOKUP(A123,Смета!$B$8:$O$93,13,0)</f>
        <v>0</v>
      </c>
      <c r="D123" s="32"/>
      <c r="E123" s="137"/>
      <c r="F123" s="138"/>
      <c r="G123" s="32">
        <f>VLOOKUP(E123,Смета!$B$8:$O$93,13,0)</f>
        <v>0</v>
      </c>
      <c r="H123" s="32"/>
      <c r="I123" s="137">
        <v>976</v>
      </c>
      <c r="J123" s="138">
        <v>4</v>
      </c>
      <c r="K123" s="32" t="e">
        <f>VLOOKUP(I123,Смета!$B$8:$O$93,13,0)</f>
        <v>#N/A</v>
      </c>
      <c r="L123" s="32"/>
      <c r="M123" s="137"/>
      <c r="N123" s="138"/>
      <c r="O123" s="32">
        <f>VLOOKUP(M123,Смета!$B$8:$O$93,13,0)</f>
        <v>0</v>
      </c>
      <c r="P123" s="32"/>
      <c r="Q123" s="137"/>
      <c r="R123" s="138"/>
      <c r="S123" s="32">
        <f>VLOOKUP(Q123,Смета!$B$8:$O$93,13,0)</f>
        <v>0</v>
      </c>
      <c r="T123" s="32"/>
      <c r="U123" s="137"/>
      <c r="V123" s="138"/>
      <c r="W123" s="32">
        <f>VLOOKUP(U123,Смета!$B$8:$O$93,13,0)</f>
        <v>0</v>
      </c>
      <c r="X123" s="32"/>
      <c r="Y123" s="137"/>
      <c r="Z123" s="138"/>
      <c r="AA123" s="32">
        <f>VLOOKUP(Y123,Смета!$B$8:$O$93,13,0)</f>
        <v>0</v>
      </c>
      <c r="AB123" s="32"/>
      <c r="AC123" s="137"/>
      <c r="AD123" s="138"/>
      <c r="AE123" s="32">
        <f>VLOOKUP(AC123,Смета!$B$8:$O$93,13,0)</f>
        <v>0</v>
      </c>
      <c r="AF123" s="32"/>
      <c r="AG123" s="137"/>
      <c r="AH123" s="138"/>
      <c r="AI123" s="32">
        <f>VLOOKUP(AG123,Смета!$B$8:$O$93,13,0)</f>
        <v>0</v>
      </c>
      <c r="AJ123" s="32"/>
      <c r="AK123" s="137"/>
      <c r="AL123" s="138"/>
      <c r="AM123" s="32">
        <f>VLOOKUP(AK123,Смета!$B$8:$O$93,13,0)</f>
        <v>0</v>
      </c>
      <c r="AN123" s="32"/>
      <c r="AO123" s="137"/>
      <c r="AP123" s="138"/>
      <c r="AQ123" s="32">
        <f>VLOOKUP(AO123,Смета!$B$8:$O$93,13,0)</f>
        <v>0</v>
      </c>
      <c r="AR123" s="32"/>
      <c r="AS123" s="137"/>
      <c r="AT123" s="138"/>
      <c r="AU123" s="32">
        <f>VLOOKUP(AS123,Смета!$B$8:$O$93,13,0)</f>
        <v>0</v>
      </c>
      <c r="AV123" s="32"/>
    </row>
    <row r="124" spans="1:48" x14ac:dyDescent="0.25">
      <c r="A124" s="137"/>
      <c r="B124" s="138"/>
      <c r="C124" s="32">
        <f>VLOOKUP(A124,Смета!$B$8:$O$93,13,0)</f>
        <v>0</v>
      </c>
      <c r="D124" s="32"/>
      <c r="E124" s="137"/>
      <c r="F124" s="138"/>
      <c r="G124" s="32">
        <f>VLOOKUP(E124,Смета!$B$8:$O$93,13,0)</f>
        <v>0</v>
      </c>
      <c r="H124" s="32"/>
      <c r="I124" s="137">
        <v>977</v>
      </c>
      <c r="J124" s="138">
        <v>4</v>
      </c>
      <c r="K124" s="32" t="e">
        <f>VLOOKUP(I124,Смета!$B$8:$O$93,13,0)</f>
        <v>#N/A</v>
      </c>
      <c r="L124" s="32"/>
      <c r="M124" s="137"/>
      <c r="N124" s="138"/>
      <c r="O124" s="32">
        <f>VLOOKUP(M124,Смета!$B$8:$O$93,13,0)</f>
        <v>0</v>
      </c>
      <c r="P124" s="32"/>
      <c r="Q124" s="137"/>
      <c r="R124" s="138"/>
      <c r="S124" s="32">
        <f>VLOOKUP(Q124,Смета!$B$8:$O$93,13,0)</f>
        <v>0</v>
      </c>
      <c r="T124" s="32"/>
      <c r="U124" s="137"/>
      <c r="V124" s="138"/>
      <c r="W124" s="32">
        <f>VLOOKUP(U124,Смета!$B$8:$O$93,13,0)</f>
        <v>0</v>
      </c>
      <c r="X124" s="32"/>
      <c r="Y124" s="137"/>
      <c r="Z124" s="138"/>
      <c r="AA124" s="32">
        <f>VLOOKUP(Y124,Смета!$B$8:$O$93,13,0)</f>
        <v>0</v>
      </c>
      <c r="AB124" s="32"/>
      <c r="AC124" s="137"/>
      <c r="AD124" s="138"/>
      <c r="AE124" s="32">
        <f>VLOOKUP(AC124,Смета!$B$8:$O$93,13,0)</f>
        <v>0</v>
      </c>
      <c r="AF124" s="32"/>
      <c r="AG124" s="137"/>
      <c r="AH124" s="138"/>
      <c r="AI124" s="32">
        <f>VLOOKUP(AG124,Смета!$B$8:$O$93,13,0)</f>
        <v>0</v>
      </c>
      <c r="AJ124" s="32"/>
      <c r="AK124" s="137"/>
      <c r="AL124" s="138"/>
      <c r="AM124" s="32">
        <f>VLOOKUP(AK124,Смета!$B$8:$O$93,13,0)</f>
        <v>0</v>
      </c>
      <c r="AN124" s="32"/>
      <c r="AO124" s="137"/>
      <c r="AP124" s="138"/>
      <c r="AQ124" s="32">
        <f>VLOOKUP(AO124,Смета!$B$8:$O$93,13,0)</f>
        <v>0</v>
      </c>
      <c r="AR124" s="32"/>
      <c r="AS124" s="137"/>
      <c r="AT124" s="138"/>
      <c r="AU124" s="32">
        <f>VLOOKUP(AS124,Смета!$B$8:$O$93,13,0)</f>
        <v>0</v>
      </c>
      <c r="AV124" s="32"/>
    </row>
    <row r="125" spans="1:48" x14ac:dyDescent="0.25">
      <c r="A125" s="137"/>
      <c r="B125" s="138"/>
      <c r="C125" s="32">
        <f>VLOOKUP(A125,Смета!$B$8:$O$93,13,0)</f>
        <v>0</v>
      </c>
      <c r="D125" s="32"/>
      <c r="E125" s="137"/>
      <c r="F125" s="138"/>
      <c r="G125" s="32">
        <f>VLOOKUP(E125,Смета!$B$8:$O$93,13,0)</f>
        <v>0</v>
      </c>
      <c r="H125" s="32"/>
      <c r="I125" s="137">
        <v>978</v>
      </c>
      <c r="J125" s="138">
        <v>4</v>
      </c>
      <c r="K125" s="32" t="e">
        <f>VLOOKUP(I125,Смета!$B$8:$O$93,13,0)</f>
        <v>#N/A</v>
      </c>
      <c r="L125" s="32"/>
      <c r="M125" s="137"/>
      <c r="N125" s="138"/>
      <c r="O125" s="32">
        <f>VLOOKUP(M125,Смета!$B$8:$O$93,13,0)</f>
        <v>0</v>
      </c>
      <c r="P125" s="32"/>
      <c r="Q125" s="137"/>
      <c r="R125" s="138"/>
      <c r="S125" s="32">
        <f>VLOOKUP(Q125,Смета!$B$8:$O$93,13,0)</f>
        <v>0</v>
      </c>
      <c r="T125" s="32"/>
      <c r="U125" s="137"/>
      <c r="V125" s="138"/>
      <c r="W125" s="32">
        <f>VLOOKUP(U125,Смета!$B$8:$O$93,13,0)</f>
        <v>0</v>
      </c>
      <c r="X125" s="32"/>
      <c r="Y125" s="137"/>
      <c r="Z125" s="138"/>
      <c r="AA125" s="32">
        <f>VLOOKUP(Y125,Смета!$B$8:$O$93,13,0)</f>
        <v>0</v>
      </c>
      <c r="AB125" s="32"/>
      <c r="AC125" s="137"/>
      <c r="AD125" s="138"/>
      <c r="AE125" s="32">
        <f>VLOOKUP(AC125,Смета!$B$8:$O$93,13,0)</f>
        <v>0</v>
      </c>
      <c r="AF125" s="32"/>
      <c r="AG125" s="137"/>
      <c r="AH125" s="138"/>
      <c r="AI125" s="32">
        <f>VLOOKUP(AG125,Смета!$B$8:$O$93,13,0)</f>
        <v>0</v>
      </c>
      <c r="AJ125" s="32"/>
      <c r="AK125" s="137"/>
      <c r="AL125" s="138"/>
      <c r="AM125" s="32">
        <f>VLOOKUP(AK125,Смета!$B$8:$O$93,13,0)</f>
        <v>0</v>
      </c>
      <c r="AN125" s="32"/>
      <c r="AO125" s="137"/>
      <c r="AP125" s="138"/>
      <c r="AQ125" s="32">
        <f>VLOOKUP(AO125,Смета!$B$8:$O$93,13,0)</f>
        <v>0</v>
      </c>
      <c r="AR125" s="32"/>
      <c r="AS125" s="137"/>
      <c r="AT125" s="138"/>
      <c r="AU125" s="32">
        <f>VLOOKUP(AS125,Смета!$B$8:$O$93,13,0)</f>
        <v>0</v>
      </c>
      <c r="AV125" s="32"/>
    </row>
    <row r="126" spans="1:48" x14ac:dyDescent="0.25">
      <c r="A126" s="137"/>
      <c r="B126" s="138"/>
      <c r="C126" s="32">
        <f>VLOOKUP(A126,Смета!$B$8:$O$93,13,0)</f>
        <v>0</v>
      </c>
      <c r="D126" s="32"/>
      <c r="E126" s="137"/>
      <c r="F126" s="138"/>
      <c r="G126" s="32">
        <f>VLOOKUP(E126,Смета!$B$8:$O$93,13,0)</f>
        <v>0</v>
      </c>
      <c r="H126" s="32"/>
      <c r="I126" s="137">
        <v>979</v>
      </c>
      <c r="J126" s="138">
        <v>4</v>
      </c>
      <c r="K126" s="32" t="e">
        <f>VLOOKUP(I126,Смета!$B$8:$O$93,13,0)</f>
        <v>#N/A</v>
      </c>
      <c r="L126" s="32"/>
      <c r="M126" s="137"/>
      <c r="N126" s="138"/>
      <c r="O126" s="32">
        <f>VLOOKUP(M126,Смета!$B$8:$O$93,13,0)</f>
        <v>0</v>
      </c>
      <c r="P126" s="32"/>
      <c r="Q126" s="137"/>
      <c r="R126" s="138"/>
      <c r="S126" s="32">
        <f>VLOOKUP(Q126,Смета!$B$8:$O$93,13,0)</f>
        <v>0</v>
      </c>
      <c r="T126" s="32"/>
      <c r="U126" s="137"/>
      <c r="V126" s="138"/>
      <c r="W126" s="32">
        <f>VLOOKUP(U126,Смета!$B$8:$O$93,13,0)</f>
        <v>0</v>
      </c>
      <c r="X126" s="32"/>
      <c r="Y126" s="137"/>
      <c r="Z126" s="138"/>
      <c r="AA126" s="32">
        <f>VLOOKUP(Y126,Смета!$B$8:$O$93,13,0)</f>
        <v>0</v>
      </c>
      <c r="AB126" s="32"/>
      <c r="AC126" s="137"/>
      <c r="AD126" s="138"/>
      <c r="AE126" s="32">
        <f>VLOOKUP(AC126,Смета!$B$8:$O$93,13,0)</f>
        <v>0</v>
      </c>
      <c r="AF126" s="32"/>
      <c r="AG126" s="137"/>
      <c r="AH126" s="138"/>
      <c r="AI126" s="32">
        <f>VLOOKUP(AG126,Смета!$B$8:$O$93,13,0)</f>
        <v>0</v>
      </c>
      <c r="AJ126" s="32"/>
      <c r="AK126" s="137"/>
      <c r="AL126" s="138"/>
      <c r="AM126" s="32">
        <f>VLOOKUP(AK126,Смета!$B$8:$O$93,13,0)</f>
        <v>0</v>
      </c>
      <c r="AN126" s="32"/>
      <c r="AO126" s="137"/>
      <c r="AP126" s="138"/>
      <c r="AQ126" s="32">
        <f>VLOOKUP(AO126,Смета!$B$8:$O$93,13,0)</f>
        <v>0</v>
      </c>
      <c r="AR126" s="32"/>
      <c r="AS126" s="137"/>
      <c r="AT126" s="138"/>
      <c r="AU126" s="32">
        <f>VLOOKUP(AS126,Смета!$B$8:$O$93,13,0)</f>
        <v>0</v>
      </c>
      <c r="AV126" s="32"/>
    </row>
    <row r="127" spans="1:48" x14ac:dyDescent="0.25">
      <c r="A127" s="137"/>
      <c r="B127" s="138"/>
      <c r="C127" s="32">
        <f>VLOOKUP(A127,Смета!$B$8:$O$93,13,0)</f>
        <v>0</v>
      </c>
      <c r="D127" s="32"/>
      <c r="E127" s="137"/>
      <c r="F127" s="138"/>
      <c r="G127" s="32">
        <f>VLOOKUP(E127,Смета!$B$8:$O$93,13,0)</f>
        <v>0</v>
      </c>
      <c r="H127" s="32"/>
      <c r="I127" s="137"/>
      <c r="J127" s="138"/>
      <c r="K127" s="32">
        <f>VLOOKUP(I127,Смета!$B$8:$O$93,13,0)</f>
        <v>0</v>
      </c>
      <c r="L127" s="32"/>
      <c r="M127" s="137"/>
      <c r="N127" s="138"/>
      <c r="O127" s="32">
        <f>VLOOKUP(M127,Смета!$B$8:$O$93,13,0)</f>
        <v>0</v>
      </c>
      <c r="P127" s="32"/>
      <c r="Q127" s="137"/>
      <c r="R127" s="138"/>
      <c r="S127" s="32">
        <f>VLOOKUP(Q127,Смета!$B$8:$O$93,13,0)</f>
        <v>0</v>
      </c>
      <c r="T127" s="32"/>
      <c r="U127" s="137"/>
      <c r="V127" s="138"/>
      <c r="W127" s="32">
        <f>VLOOKUP(U127,Смета!$B$8:$O$93,13,0)</f>
        <v>0</v>
      </c>
      <c r="X127" s="32"/>
      <c r="Y127" s="137"/>
      <c r="Z127" s="138"/>
      <c r="AA127" s="32">
        <f>VLOOKUP(Y127,Смета!$B$8:$O$93,13,0)</f>
        <v>0</v>
      </c>
      <c r="AB127" s="32"/>
      <c r="AC127" s="137"/>
      <c r="AD127" s="138"/>
      <c r="AE127" s="32">
        <f>VLOOKUP(AC127,Смета!$B$8:$O$93,13,0)</f>
        <v>0</v>
      </c>
      <c r="AF127" s="32"/>
      <c r="AG127" s="137"/>
      <c r="AH127" s="138"/>
      <c r="AI127" s="32">
        <f>VLOOKUP(AG127,Смета!$B$8:$O$93,13,0)</f>
        <v>0</v>
      </c>
      <c r="AJ127" s="32"/>
      <c r="AK127" s="137"/>
      <c r="AL127" s="138"/>
      <c r="AM127" s="32">
        <f>VLOOKUP(AK127,Смета!$B$8:$O$93,13,0)</f>
        <v>0</v>
      </c>
      <c r="AN127" s="32"/>
      <c r="AO127" s="137"/>
      <c r="AP127" s="138"/>
      <c r="AQ127" s="32">
        <f>VLOOKUP(AO127,Смета!$B$8:$O$93,13,0)</f>
        <v>0</v>
      </c>
      <c r="AR127" s="32"/>
      <c r="AS127" s="137"/>
      <c r="AT127" s="138"/>
      <c r="AU127" s="32">
        <f>VLOOKUP(AS127,Смета!$B$8:$O$93,13,0)</f>
        <v>0</v>
      </c>
      <c r="AV127" s="32"/>
    </row>
    <row r="128" spans="1:48" x14ac:dyDescent="0.25">
      <c r="A128" s="137"/>
      <c r="B128" s="138"/>
      <c r="C128" s="32">
        <f>VLOOKUP(A128,Смета!$B$8:$O$93,13,0)</f>
        <v>0</v>
      </c>
      <c r="D128" s="32"/>
      <c r="E128" s="137"/>
      <c r="F128" s="138"/>
      <c r="G128" s="32">
        <f>VLOOKUP(E128,Смета!$B$8:$O$93,13,0)</f>
        <v>0</v>
      </c>
      <c r="H128" s="32"/>
      <c r="I128" s="137"/>
      <c r="J128" s="138"/>
      <c r="K128" s="32">
        <f>VLOOKUP(I128,Смета!$B$8:$O$93,13,0)</f>
        <v>0</v>
      </c>
      <c r="L128" s="32"/>
      <c r="M128" s="137"/>
      <c r="N128" s="138"/>
      <c r="O128" s="32">
        <f>VLOOKUP(M128,Смета!$B$8:$O$93,13,0)</f>
        <v>0</v>
      </c>
      <c r="P128" s="32"/>
      <c r="Q128" s="137"/>
      <c r="R128" s="138"/>
      <c r="S128" s="32">
        <f>VLOOKUP(Q128,Смета!$B$8:$O$93,13,0)</f>
        <v>0</v>
      </c>
      <c r="T128" s="32"/>
      <c r="U128" s="137"/>
      <c r="V128" s="138"/>
      <c r="W128" s="32">
        <f>VLOOKUP(U128,Смета!$B$8:$O$93,13,0)</f>
        <v>0</v>
      </c>
      <c r="X128" s="32"/>
      <c r="Y128" s="137"/>
      <c r="Z128" s="138"/>
      <c r="AA128" s="32">
        <f>VLOOKUP(Y128,Смета!$B$8:$O$93,13,0)</f>
        <v>0</v>
      </c>
      <c r="AB128" s="32"/>
      <c r="AC128" s="137"/>
      <c r="AD128" s="138"/>
      <c r="AE128" s="32">
        <f>VLOOKUP(AC128,Смета!$B$8:$O$93,13,0)</f>
        <v>0</v>
      </c>
      <c r="AF128" s="32"/>
      <c r="AG128" s="137"/>
      <c r="AH128" s="138"/>
      <c r="AI128" s="32">
        <f>VLOOKUP(AG128,Смета!$B$8:$O$93,13,0)</f>
        <v>0</v>
      </c>
      <c r="AJ128" s="32"/>
      <c r="AK128" s="137"/>
      <c r="AL128" s="138"/>
      <c r="AM128" s="32">
        <f>VLOOKUP(AK128,Смета!$B$8:$O$93,13,0)</f>
        <v>0</v>
      </c>
      <c r="AN128" s="32"/>
      <c r="AO128" s="137"/>
      <c r="AP128" s="138"/>
      <c r="AQ128" s="32">
        <f>VLOOKUP(AO128,Смета!$B$8:$O$93,13,0)</f>
        <v>0</v>
      </c>
      <c r="AR128" s="32"/>
      <c r="AS128" s="137"/>
      <c r="AT128" s="138"/>
      <c r="AU128" s="32">
        <f>VLOOKUP(AS128,Смета!$B$8:$O$93,13,0)</f>
        <v>0</v>
      </c>
      <c r="AV128" s="32"/>
    </row>
    <row r="129" spans="1:48" x14ac:dyDescent="0.25">
      <c r="A129" s="137"/>
      <c r="B129" s="138"/>
      <c r="C129" s="32">
        <f>VLOOKUP(A129,Смета!$B$8:$O$93,13,0)</f>
        <v>0</v>
      </c>
      <c r="D129" s="32"/>
      <c r="E129" s="137"/>
      <c r="F129" s="138"/>
      <c r="G129" s="32">
        <f>VLOOKUP(E129,Смета!$B$8:$O$93,13,0)</f>
        <v>0</v>
      </c>
      <c r="H129" s="32"/>
      <c r="I129" s="137"/>
      <c r="J129" s="138"/>
      <c r="K129" s="32">
        <f>VLOOKUP(I129,Смета!$B$8:$O$93,13,0)</f>
        <v>0</v>
      </c>
      <c r="L129" s="32"/>
      <c r="M129" s="137"/>
      <c r="N129" s="138"/>
      <c r="O129" s="32">
        <f>VLOOKUP(M129,Смета!$B$8:$O$93,13,0)</f>
        <v>0</v>
      </c>
      <c r="P129" s="32"/>
      <c r="Q129" s="137"/>
      <c r="R129" s="138"/>
      <c r="S129" s="32">
        <f>VLOOKUP(Q129,Смета!$B$8:$O$93,13,0)</f>
        <v>0</v>
      </c>
      <c r="T129" s="32"/>
      <c r="U129" s="137"/>
      <c r="V129" s="138"/>
      <c r="W129" s="32">
        <f>VLOOKUP(U129,Смета!$B$8:$O$93,13,0)</f>
        <v>0</v>
      </c>
      <c r="X129" s="32"/>
      <c r="Y129" s="137"/>
      <c r="Z129" s="138"/>
      <c r="AA129" s="32">
        <f>VLOOKUP(Y129,Смета!$B$8:$O$93,13,0)</f>
        <v>0</v>
      </c>
      <c r="AB129" s="32"/>
      <c r="AC129" s="137"/>
      <c r="AD129" s="138"/>
      <c r="AE129" s="32">
        <f>VLOOKUP(AC129,Смета!$B$8:$O$93,13,0)</f>
        <v>0</v>
      </c>
      <c r="AF129" s="32"/>
      <c r="AG129" s="137"/>
      <c r="AH129" s="138"/>
      <c r="AI129" s="32">
        <f>VLOOKUP(AG129,Смета!$B$8:$O$93,13,0)</f>
        <v>0</v>
      </c>
      <c r="AJ129" s="32"/>
      <c r="AK129" s="137"/>
      <c r="AL129" s="138"/>
      <c r="AM129" s="32">
        <f>VLOOKUP(AK129,Смета!$B$8:$O$93,13,0)</f>
        <v>0</v>
      </c>
      <c r="AN129" s="32"/>
      <c r="AO129" s="137"/>
      <c r="AP129" s="138"/>
      <c r="AQ129" s="32">
        <f>VLOOKUP(AO129,Смета!$B$8:$O$93,13,0)</f>
        <v>0</v>
      </c>
      <c r="AR129" s="32"/>
      <c r="AS129" s="137"/>
      <c r="AT129" s="138"/>
      <c r="AU129" s="32">
        <f>VLOOKUP(AS129,Смета!$B$8:$O$93,13,0)</f>
        <v>0</v>
      </c>
      <c r="AV129" s="32"/>
    </row>
    <row r="130" spans="1:48" x14ac:dyDescent="0.25">
      <c r="A130" s="137"/>
      <c r="B130" s="138"/>
      <c r="C130" s="32">
        <f>VLOOKUP(A130,Смета!$B$8:$O$93,13,0)</f>
        <v>0</v>
      </c>
      <c r="D130" s="32"/>
      <c r="E130" s="137"/>
      <c r="F130" s="138"/>
      <c r="G130" s="32">
        <f>VLOOKUP(E130,Смета!$B$8:$O$93,13,0)</f>
        <v>0</v>
      </c>
      <c r="H130" s="32"/>
      <c r="I130" s="137"/>
      <c r="J130" s="138"/>
      <c r="K130" s="32">
        <f>VLOOKUP(I130,Смета!$B$8:$O$93,13,0)</f>
        <v>0</v>
      </c>
      <c r="L130" s="32"/>
      <c r="M130" s="137"/>
      <c r="N130" s="138"/>
      <c r="O130" s="32">
        <f>VLOOKUP(M130,Смета!$B$8:$O$93,13,0)</f>
        <v>0</v>
      </c>
      <c r="P130" s="32"/>
      <c r="Q130" s="137"/>
      <c r="R130" s="138"/>
      <c r="S130" s="32">
        <f>VLOOKUP(Q130,Смета!$B$8:$O$93,13,0)</f>
        <v>0</v>
      </c>
      <c r="T130" s="32"/>
      <c r="U130" s="137"/>
      <c r="V130" s="138"/>
      <c r="W130" s="32">
        <f>VLOOKUP(U130,Смета!$B$8:$O$93,13,0)</f>
        <v>0</v>
      </c>
      <c r="X130" s="32"/>
      <c r="Y130" s="137"/>
      <c r="Z130" s="138"/>
      <c r="AA130" s="32">
        <f>VLOOKUP(Y130,Смета!$B$8:$O$93,13,0)</f>
        <v>0</v>
      </c>
      <c r="AB130" s="32"/>
      <c r="AC130" s="137"/>
      <c r="AD130" s="138"/>
      <c r="AE130" s="32">
        <f>VLOOKUP(AC130,Смета!$B$8:$O$93,13,0)</f>
        <v>0</v>
      </c>
      <c r="AF130" s="32"/>
      <c r="AG130" s="137"/>
      <c r="AH130" s="138"/>
      <c r="AI130" s="32">
        <f>VLOOKUP(AG130,Смета!$B$8:$O$93,13,0)</f>
        <v>0</v>
      </c>
      <c r="AJ130" s="32"/>
      <c r="AK130" s="137"/>
      <c r="AL130" s="138"/>
      <c r="AM130" s="32">
        <f>VLOOKUP(AK130,Смета!$B$8:$O$93,13,0)</f>
        <v>0</v>
      </c>
      <c r="AN130" s="32"/>
      <c r="AO130" s="137"/>
      <c r="AP130" s="138"/>
      <c r="AQ130" s="32">
        <f>VLOOKUP(AO130,Смета!$B$8:$O$93,13,0)</f>
        <v>0</v>
      </c>
      <c r="AR130" s="32"/>
      <c r="AS130" s="137"/>
      <c r="AT130" s="138"/>
      <c r="AU130" s="32">
        <f>VLOOKUP(AS130,Смета!$B$8:$O$93,13,0)</f>
        <v>0</v>
      </c>
      <c r="AV130" s="32"/>
    </row>
    <row r="131" spans="1:48" x14ac:dyDescent="0.25">
      <c r="A131" s="137"/>
      <c r="B131" s="138"/>
      <c r="C131" s="32">
        <f>VLOOKUP(A131,Смета!$B$8:$O$93,13,0)</f>
        <v>0</v>
      </c>
      <c r="D131" s="32"/>
      <c r="E131" s="137"/>
      <c r="F131" s="138"/>
      <c r="G131" s="32">
        <f>VLOOKUP(E131,Смета!$B$8:$O$93,13,0)</f>
        <v>0</v>
      </c>
      <c r="H131" s="32"/>
      <c r="I131" s="137"/>
      <c r="J131" s="138"/>
      <c r="K131" s="32">
        <f>VLOOKUP(I131,Смета!$B$8:$O$93,13,0)</f>
        <v>0</v>
      </c>
      <c r="L131" s="32"/>
      <c r="M131" s="137"/>
      <c r="N131" s="138"/>
      <c r="O131" s="32">
        <f>VLOOKUP(M131,Смета!$B$8:$O$93,13,0)</f>
        <v>0</v>
      </c>
      <c r="P131" s="32"/>
      <c r="Q131" s="137"/>
      <c r="R131" s="138"/>
      <c r="S131" s="32">
        <f>VLOOKUP(Q131,Смета!$B$8:$O$93,13,0)</f>
        <v>0</v>
      </c>
      <c r="T131" s="32"/>
      <c r="U131" s="137"/>
      <c r="V131" s="138"/>
      <c r="W131" s="32">
        <f>VLOOKUP(U131,Смета!$B$8:$O$93,13,0)</f>
        <v>0</v>
      </c>
      <c r="X131" s="32"/>
      <c r="Y131" s="137"/>
      <c r="Z131" s="138"/>
      <c r="AA131" s="32">
        <f>VLOOKUP(Y131,Смета!$B$8:$O$93,13,0)</f>
        <v>0</v>
      </c>
      <c r="AB131" s="32"/>
      <c r="AC131" s="137"/>
      <c r="AD131" s="138"/>
      <c r="AE131" s="32">
        <f>VLOOKUP(AC131,Смета!$B$8:$O$93,13,0)</f>
        <v>0</v>
      </c>
      <c r="AF131" s="32"/>
      <c r="AG131" s="137"/>
      <c r="AH131" s="138"/>
      <c r="AI131" s="32">
        <f>VLOOKUP(AG131,Смета!$B$8:$O$93,13,0)</f>
        <v>0</v>
      </c>
      <c r="AJ131" s="32"/>
      <c r="AK131" s="137"/>
      <c r="AL131" s="138"/>
      <c r="AM131" s="32">
        <f>VLOOKUP(AK131,Смета!$B$8:$O$93,13,0)</f>
        <v>0</v>
      </c>
      <c r="AN131" s="32"/>
      <c r="AO131" s="137"/>
      <c r="AP131" s="138"/>
      <c r="AQ131" s="32">
        <f>VLOOKUP(AO131,Смета!$B$8:$O$93,13,0)</f>
        <v>0</v>
      </c>
      <c r="AR131" s="32"/>
      <c r="AS131" s="137"/>
      <c r="AT131" s="138"/>
      <c r="AU131" s="32">
        <f>VLOOKUP(AS131,Смета!$B$8:$O$93,13,0)</f>
        <v>0</v>
      </c>
      <c r="AV131" s="32"/>
    </row>
    <row r="132" spans="1:48" x14ac:dyDescent="0.25">
      <c r="A132" s="137"/>
      <c r="B132" s="138"/>
      <c r="C132" s="32">
        <f>VLOOKUP(A132,Смета!$B$8:$O$93,13,0)</f>
        <v>0</v>
      </c>
      <c r="D132" s="32"/>
      <c r="E132" s="137"/>
      <c r="F132" s="138"/>
      <c r="G132" s="32">
        <f>VLOOKUP(E132,Смета!$B$8:$O$93,13,0)</f>
        <v>0</v>
      </c>
      <c r="H132" s="32"/>
      <c r="I132" s="137"/>
      <c r="J132" s="138"/>
      <c r="K132" s="32">
        <f>VLOOKUP(I132,Смета!$B$8:$O$93,13,0)</f>
        <v>0</v>
      </c>
      <c r="L132" s="32"/>
      <c r="M132" s="137"/>
      <c r="N132" s="138"/>
      <c r="O132" s="32">
        <f>VLOOKUP(M132,Смета!$B$8:$O$93,13,0)</f>
        <v>0</v>
      </c>
      <c r="P132" s="32"/>
      <c r="Q132" s="137"/>
      <c r="R132" s="138"/>
      <c r="S132" s="32">
        <f>VLOOKUP(Q132,Смета!$B$8:$O$93,13,0)</f>
        <v>0</v>
      </c>
      <c r="T132" s="32"/>
      <c r="U132" s="137"/>
      <c r="V132" s="138"/>
      <c r="W132" s="32">
        <f>VLOOKUP(U132,Смета!$B$8:$O$93,13,0)</f>
        <v>0</v>
      </c>
      <c r="X132" s="32"/>
      <c r="Y132" s="137"/>
      <c r="Z132" s="138"/>
      <c r="AA132" s="32">
        <f>VLOOKUP(Y132,Смета!$B$8:$O$93,13,0)</f>
        <v>0</v>
      </c>
      <c r="AB132" s="32"/>
      <c r="AC132" s="137"/>
      <c r="AD132" s="138"/>
      <c r="AE132" s="32">
        <f>VLOOKUP(AC132,Смета!$B$8:$O$93,13,0)</f>
        <v>0</v>
      </c>
      <c r="AF132" s="32"/>
      <c r="AG132" s="137"/>
      <c r="AH132" s="138"/>
      <c r="AI132" s="32">
        <f>VLOOKUP(AG132,Смета!$B$8:$O$93,13,0)</f>
        <v>0</v>
      </c>
      <c r="AJ132" s="32"/>
      <c r="AK132" s="137"/>
      <c r="AL132" s="138"/>
      <c r="AM132" s="32">
        <f>VLOOKUP(AK132,Смета!$B$8:$O$93,13,0)</f>
        <v>0</v>
      </c>
      <c r="AN132" s="32"/>
      <c r="AO132" s="137"/>
      <c r="AP132" s="138"/>
      <c r="AQ132" s="32">
        <f>VLOOKUP(AO132,Смета!$B$8:$O$93,13,0)</f>
        <v>0</v>
      </c>
      <c r="AR132" s="32"/>
      <c r="AS132" s="137"/>
      <c r="AT132" s="138"/>
      <c r="AU132" s="32">
        <f>VLOOKUP(AS132,Смета!$B$8:$O$93,13,0)</f>
        <v>0</v>
      </c>
      <c r="AV132" s="32"/>
    </row>
    <row r="133" spans="1:48" x14ac:dyDescent="0.25">
      <c r="A133" s="137"/>
      <c r="B133" s="138"/>
      <c r="C133" s="32">
        <f>VLOOKUP(A133,Смета!$B$8:$O$93,13,0)</f>
        <v>0</v>
      </c>
      <c r="D133" s="32"/>
      <c r="E133" s="137"/>
      <c r="F133" s="138"/>
      <c r="G133" s="32">
        <f>VLOOKUP(E133,Смета!$B$8:$O$93,13,0)</f>
        <v>0</v>
      </c>
      <c r="H133" s="32"/>
      <c r="I133" s="137"/>
      <c r="J133" s="138"/>
      <c r="K133" s="32">
        <f>VLOOKUP(I133,Смета!$B$8:$O$93,13,0)</f>
        <v>0</v>
      </c>
      <c r="L133" s="32"/>
      <c r="M133" s="137"/>
      <c r="N133" s="138"/>
      <c r="O133" s="32">
        <f>VLOOKUP(M133,Смета!$B$8:$O$93,13,0)</f>
        <v>0</v>
      </c>
      <c r="P133" s="32"/>
      <c r="Q133" s="137"/>
      <c r="R133" s="138"/>
      <c r="S133" s="32">
        <f>VLOOKUP(Q133,Смета!$B$8:$O$93,13,0)</f>
        <v>0</v>
      </c>
      <c r="T133" s="32"/>
      <c r="U133" s="137"/>
      <c r="V133" s="138"/>
      <c r="W133" s="32">
        <f>VLOOKUP(U133,Смета!$B$8:$O$93,13,0)</f>
        <v>0</v>
      </c>
      <c r="X133" s="32"/>
      <c r="Y133" s="137"/>
      <c r="Z133" s="138"/>
      <c r="AA133" s="32">
        <f>VLOOKUP(Y133,Смета!$B$8:$O$93,13,0)</f>
        <v>0</v>
      </c>
      <c r="AB133" s="32"/>
      <c r="AC133" s="137"/>
      <c r="AD133" s="138"/>
      <c r="AE133" s="32">
        <f>VLOOKUP(AC133,Смета!$B$8:$O$93,13,0)</f>
        <v>0</v>
      </c>
      <c r="AF133" s="32"/>
      <c r="AG133" s="137"/>
      <c r="AH133" s="138"/>
      <c r="AI133" s="32">
        <f>VLOOKUP(AG133,Смета!$B$8:$O$93,13,0)</f>
        <v>0</v>
      </c>
      <c r="AJ133" s="32"/>
      <c r="AK133" s="137"/>
      <c r="AL133" s="138"/>
      <c r="AM133" s="32">
        <f>VLOOKUP(AK133,Смета!$B$8:$O$93,13,0)</f>
        <v>0</v>
      </c>
      <c r="AN133" s="32"/>
      <c r="AO133" s="137"/>
      <c r="AP133" s="138"/>
      <c r="AQ133" s="32">
        <f>VLOOKUP(AO133,Смета!$B$8:$O$93,13,0)</f>
        <v>0</v>
      </c>
      <c r="AR133" s="32"/>
      <c r="AS133" s="137"/>
      <c r="AT133" s="138"/>
      <c r="AU133" s="32">
        <f>VLOOKUP(AS133,Смета!$B$8:$O$93,13,0)</f>
        <v>0</v>
      </c>
      <c r="AV133" s="32"/>
    </row>
    <row r="134" spans="1:48" x14ac:dyDescent="0.25">
      <c r="A134" s="137"/>
      <c r="B134" s="138"/>
      <c r="C134" s="32">
        <f>VLOOKUP(A134,Смета!$B$8:$O$93,13,0)</f>
        <v>0</v>
      </c>
      <c r="D134" s="32"/>
      <c r="E134" s="137"/>
      <c r="F134" s="138"/>
      <c r="G134" s="32">
        <f>VLOOKUP(E134,Смета!$B$8:$O$93,13,0)</f>
        <v>0</v>
      </c>
      <c r="H134" s="32"/>
      <c r="I134" s="137"/>
      <c r="J134" s="138"/>
      <c r="K134" s="32">
        <f>VLOOKUP(I134,Смета!$B$8:$O$93,13,0)</f>
        <v>0</v>
      </c>
      <c r="L134" s="32"/>
      <c r="M134" s="137"/>
      <c r="N134" s="138"/>
      <c r="O134" s="32">
        <f>VLOOKUP(M134,Смета!$B$8:$O$93,13,0)</f>
        <v>0</v>
      </c>
      <c r="P134" s="32"/>
      <c r="Q134" s="137"/>
      <c r="R134" s="138"/>
      <c r="S134" s="32">
        <f>VLOOKUP(Q134,Смета!$B$8:$O$93,13,0)</f>
        <v>0</v>
      </c>
      <c r="T134" s="32"/>
      <c r="U134" s="137"/>
      <c r="V134" s="138"/>
      <c r="W134" s="32">
        <f>VLOOKUP(U134,Смета!$B$8:$O$93,13,0)</f>
        <v>0</v>
      </c>
      <c r="X134" s="32"/>
      <c r="Y134" s="137"/>
      <c r="Z134" s="138"/>
      <c r="AA134" s="32">
        <f>VLOOKUP(Y134,Смета!$B$8:$O$93,13,0)</f>
        <v>0</v>
      </c>
      <c r="AB134" s="32"/>
      <c r="AC134" s="137"/>
      <c r="AD134" s="138"/>
      <c r="AE134" s="32">
        <f>VLOOKUP(AC134,Смета!$B$8:$O$93,13,0)</f>
        <v>0</v>
      </c>
      <c r="AF134" s="32"/>
      <c r="AG134" s="137"/>
      <c r="AH134" s="138"/>
      <c r="AI134" s="32">
        <f>VLOOKUP(AG134,Смета!$B$8:$O$93,13,0)</f>
        <v>0</v>
      </c>
      <c r="AJ134" s="32"/>
      <c r="AK134" s="137"/>
      <c r="AL134" s="138"/>
      <c r="AM134" s="32">
        <f>VLOOKUP(AK134,Смета!$B$8:$O$93,13,0)</f>
        <v>0</v>
      </c>
      <c r="AN134" s="32"/>
      <c r="AO134" s="137"/>
      <c r="AP134" s="138"/>
      <c r="AQ134" s="32">
        <f>VLOOKUP(AO134,Смета!$B$8:$O$93,13,0)</f>
        <v>0</v>
      </c>
      <c r="AR134" s="32"/>
      <c r="AS134" s="137"/>
      <c r="AT134" s="138"/>
      <c r="AU134" s="32">
        <f>VLOOKUP(AS134,Смета!$B$8:$O$93,13,0)</f>
        <v>0</v>
      </c>
      <c r="AV134" s="32"/>
    </row>
    <row r="135" spans="1:48" x14ac:dyDescent="0.25">
      <c r="A135" s="137"/>
      <c r="B135" s="138"/>
      <c r="C135" s="32">
        <f>VLOOKUP(A135,Смета!$B$8:$O$93,13,0)</f>
        <v>0</v>
      </c>
      <c r="D135" s="32"/>
      <c r="E135" s="137"/>
      <c r="F135" s="138"/>
      <c r="G135" s="32">
        <f>VLOOKUP(E135,Смета!$B$8:$O$93,13,0)</f>
        <v>0</v>
      </c>
      <c r="H135" s="32"/>
      <c r="I135" s="137"/>
      <c r="J135" s="138"/>
      <c r="K135" s="32">
        <f>VLOOKUP(I135,Смета!$B$8:$O$93,13,0)</f>
        <v>0</v>
      </c>
      <c r="L135" s="32"/>
      <c r="M135" s="137"/>
      <c r="N135" s="138"/>
      <c r="O135" s="32">
        <f>VLOOKUP(M135,Смета!$B$8:$O$93,13,0)</f>
        <v>0</v>
      </c>
      <c r="P135" s="32"/>
      <c r="Q135" s="137"/>
      <c r="R135" s="138"/>
      <c r="S135" s="32">
        <f>VLOOKUP(Q135,Смета!$B$8:$O$93,13,0)</f>
        <v>0</v>
      </c>
      <c r="T135" s="32"/>
      <c r="U135" s="137"/>
      <c r="V135" s="138"/>
      <c r="W135" s="32">
        <f>VLOOKUP(U135,Смета!$B$8:$O$93,13,0)</f>
        <v>0</v>
      </c>
      <c r="X135" s="32"/>
      <c r="Y135" s="137"/>
      <c r="Z135" s="138"/>
      <c r="AA135" s="32">
        <f>VLOOKUP(Y135,Смета!$B$8:$O$93,13,0)</f>
        <v>0</v>
      </c>
      <c r="AB135" s="32"/>
      <c r="AC135" s="137"/>
      <c r="AD135" s="138"/>
      <c r="AE135" s="32">
        <f>VLOOKUP(AC135,Смета!$B$8:$O$93,13,0)</f>
        <v>0</v>
      </c>
      <c r="AF135" s="32"/>
      <c r="AG135" s="137"/>
      <c r="AH135" s="138"/>
      <c r="AI135" s="32">
        <f>VLOOKUP(AG135,Смета!$B$8:$O$93,13,0)</f>
        <v>0</v>
      </c>
      <c r="AJ135" s="32"/>
      <c r="AK135" s="137"/>
      <c r="AL135" s="138"/>
      <c r="AM135" s="32">
        <f>VLOOKUP(AK135,Смета!$B$8:$O$93,13,0)</f>
        <v>0</v>
      </c>
      <c r="AN135" s="32"/>
      <c r="AO135" s="137"/>
      <c r="AP135" s="138"/>
      <c r="AQ135" s="32">
        <f>VLOOKUP(AO135,Смета!$B$8:$O$93,13,0)</f>
        <v>0</v>
      </c>
      <c r="AR135" s="32"/>
      <c r="AS135" s="137"/>
      <c r="AT135" s="138"/>
      <c r="AU135" s="32">
        <f>VLOOKUP(AS135,Смета!$B$8:$O$93,13,0)</f>
        <v>0</v>
      </c>
      <c r="AV135" s="32"/>
    </row>
    <row r="136" spans="1:48" x14ac:dyDescent="0.25">
      <c r="A136" s="137"/>
      <c r="B136" s="138"/>
      <c r="C136" s="32">
        <f>VLOOKUP(A136,Смета!$B$8:$O$93,13,0)</f>
        <v>0</v>
      </c>
      <c r="D136" s="32"/>
      <c r="E136" s="137"/>
      <c r="F136" s="138"/>
      <c r="G136" s="32">
        <f>VLOOKUP(E136,Смета!$B$8:$O$93,13,0)</f>
        <v>0</v>
      </c>
      <c r="H136" s="32"/>
      <c r="I136" s="137"/>
      <c r="J136" s="138"/>
      <c r="K136" s="32">
        <f>VLOOKUP(I136,Смета!$B$8:$O$93,13,0)</f>
        <v>0</v>
      </c>
      <c r="L136" s="32"/>
      <c r="M136" s="137"/>
      <c r="N136" s="138"/>
      <c r="O136" s="32">
        <f>VLOOKUP(M136,Смета!$B$8:$O$93,13,0)</f>
        <v>0</v>
      </c>
      <c r="P136" s="32"/>
      <c r="Q136" s="137"/>
      <c r="R136" s="138"/>
      <c r="S136" s="32">
        <f>VLOOKUP(Q136,Смета!$B$8:$O$93,13,0)</f>
        <v>0</v>
      </c>
      <c r="T136" s="32"/>
      <c r="U136" s="137"/>
      <c r="V136" s="138"/>
      <c r="W136" s="32">
        <f>VLOOKUP(U136,Смета!$B$8:$O$93,13,0)</f>
        <v>0</v>
      </c>
      <c r="X136" s="32"/>
      <c r="Y136" s="137"/>
      <c r="Z136" s="138"/>
      <c r="AA136" s="32">
        <f>VLOOKUP(Y136,Смета!$B$8:$O$93,13,0)</f>
        <v>0</v>
      </c>
      <c r="AB136" s="32"/>
      <c r="AC136" s="137"/>
      <c r="AD136" s="138"/>
      <c r="AE136" s="32">
        <f>VLOOKUP(AC136,Смета!$B$8:$O$93,13,0)</f>
        <v>0</v>
      </c>
      <c r="AF136" s="32"/>
      <c r="AG136" s="137"/>
      <c r="AH136" s="138"/>
      <c r="AI136" s="32">
        <f>VLOOKUP(AG136,Смета!$B$8:$O$93,13,0)</f>
        <v>0</v>
      </c>
      <c r="AJ136" s="32"/>
      <c r="AK136" s="137"/>
      <c r="AL136" s="138"/>
      <c r="AM136" s="32">
        <f>VLOOKUP(AK136,Смета!$B$8:$O$93,13,0)</f>
        <v>0</v>
      </c>
      <c r="AN136" s="32"/>
      <c r="AO136" s="137"/>
      <c r="AP136" s="138"/>
      <c r="AQ136" s="32">
        <f>VLOOKUP(AO136,Смета!$B$8:$O$93,13,0)</f>
        <v>0</v>
      </c>
      <c r="AR136" s="32"/>
      <c r="AS136" s="137"/>
      <c r="AT136" s="138"/>
      <c r="AU136" s="32">
        <f>VLOOKUP(AS136,Смета!$B$8:$O$93,13,0)</f>
        <v>0</v>
      </c>
      <c r="AV136" s="32"/>
    </row>
    <row r="137" spans="1:48" x14ac:dyDescent="0.25">
      <c r="A137" s="137"/>
      <c r="B137" s="138"/>
      <c r="C137" s="32">
        <f>VLOOKUP(A137,Смета!$B$8:$O$93,13,0)</f>
        <v>0</v>
      </c>
      <c r="D137" s="32"/>
      <c r="E137" s="137"/>
      <c r="F137" s="138"/>
      <c r="G137" s="32">
        <f>VLOOKUP(E137,Смета!$B$8:$O$93,13,0)</f>
        <v>0</v>
      </c>
      <c r="H137" s="32"/>
      <c r="I137" s="137"/>
      <c r="J137" s="138"/>
      <c r="K137" s="32">
        <f>VLOOKUP(I137,Смета!$B$8:$O$93,13,0)</f>
        <v>0</v>
      </c>
      <c r="L137" s="32"/>
      <c r="M137" s="137"/>
      <c r="N137" s="138"/>
      <c r="O137" s="32">
        <f>VLOOKUP(M137,Смета!$B$8:$O$93,13,0)</f>
        <v>0</v>
      </c>
      <c r="P137" s="32"/>
      <c r="Q137" s="137"/>
      <c r="R137" s="138"/>
      <c r="S137" s="32">
        <f>VLOOKUP(Q137,Смета!$B$8:$O$93,13,0)</f>
        <v>0</v>
      </c>
      <c r="T137" s="32"/>
      <c r="U137" s="137"/>
      <c r="V137" s="138"/>
      <c r="W137" s="32">
        <f>VLOOKUP(U137,Смета!$B$8:$O$93,13,0)</f>
        <v>0</v>
      </c>
      <c r="X137" s="32"/>
      <c r="Y137" s="137"/>
      <c r="Z137" s="138"/>
      <c r="AA137" s="32">
        <f>VLOOKUP(Y137,Смета!$B$8:$O$93,13,0)</f>
        <v>0</v>
      </c>
      <c r="AB137" s="32"/>
      <c r="AC137" s="137"/>
      <c r="AD137" s="138"/>
      <c r="AE137" s="32">
        <f>VLOOKUP(AC137,Смета!$B$8:$O$93,13,0)</f>
        <v>0</v>
      </c>
      <c r="AF137" s="32"/>
      <c r="AG137" s="137"/>
      <c r="AH137" s="138"/>
      <c r="AI137" s="32">
        <f>VLOOKUP(AG137,Смета!$B$8:$O$93,13,0)</f>
        <v>0</v>
      </c>
      <c r="AJ137" s="32"/>
      <c r="AK137" s="137"/>
      <c r="AL137" s="138"/>
      <c r="AM137" s="32">
        <f>VLOOKUP(AK137,Смета!$B$8:$O$93,13,0)</f>
        <v>0</v>
      </c>
      <c r="AN137" s="32"/>
      <c r="AO137" s="137"/>
      <c r="AP137" s="138"/>
      <c r="AQ137" s="32">
        <f>VLOOKUP(AO137,Смета!$B$8:$O$93,13,0)</f>
        <v>0</v>
      </c>
      <c r="AR137" s="32"/>
      <c r="AS137" s="137"/>
      <c r="AT137" s="138"/>
      <c r="AU137" s="32">
        <f>VLOOKUP(AS137,Смета!$B$8:$O$93,13,0)</f>
        <v>0</v>
      </c>
      <c r="AV137" s="32"/>
    </row>
    <row r="138" spans="1:48" x14ac:dyDescent="0.25">
      <c r="A138" s="137"/>
      <c r="B138" s="138"/>
      <c r="C138" s="32">
        <f>VLOOKUP(A138,Смета!$B$8:$O$93,13,0)</f>
        <v>0</v>
      </c>
      <c r="D138" s="32"/>
      <c r="E138" s="137"/>
      <c r="F138" s="138"/>
      <c r="G138" s="32">
        <f>VLOOKUP(E138,Смета!$B$8:$O$93,13,0)</f>
        <v>0</v>
      </c>
      <c r="H138" s="32"/>
      <c r="I138" s="137"/>
      <c r="J138" s="138"/>
      <c r="K138" s="32">
        <f>VLOOKUP(I138,Смета!$B$8:$O$93,13,0)</f>
        <v>0</v>
      </c>
      <c r="L138" s="32"/>
      <c r="M138" s="137"/>
      <c r="N138" s="138"/>
      <c r="O138" s="32">
        <f>VLOOKUP(M138,Смета!$B$8:$O$93,13,0)</f>
        <v>0</v>
      </c>
      <c r="P138" s="32"/>
      <c r="Q138" s="137"/>
      <c r="R138" s="138"/>
      <c r="S138" s="32">
        <f>VLOOKUP(Q138,Смета!$B$8:$O$93,13,0)</f>
        <v>0</v>
      </c>
      <c r="T138" s="32"/>
      <c r="U138" s="137"/>
      <c r="V138" s="138"/>
      <c r="W138" s="32">
        <f>VLOOKUP(U138,Смета!$B$8:$O$93,13,0)</f>
        <v>0</v>
      </c>
      <c r="X138" s="32"/>
      <c r="Y138" s="137"/>
      <c r="Z138" s="138"/>
      <c r="AA138" s="32">
        <f>VLOOKUP(Y138,Смета!$B$8:$O$93,13,0)</f>
        <v>0</v>
      </c>
      <c r="AB138" s="32"/>
      <c r="AC138" s="137"/>
      <c r="AD138" s="138"/>
      <c r="AE138" s="32">
        <f>VLOOKUP(AC138,Смета!$B$8:$O$93,13,0)</f>
        <v>0</v>
      </c>
      <c r="AF138" s="32"/>
      <c r="AG138" s="137"/>
      <c r="AH138" s="138"/>
      <c r="AI138" s="32">
        <f>VLOOKUP(AG138,Смета!$B$8:$O$93,13,0)</f>
        <v>0</v>
      </c>
      <c r="AJ138" s="32"/>
      <c r="AK138" s="137"/>
      <c r="AL138" s="138"/>
      <c r="AM138" s="32">
        <f>VLOOKUP(AK138,Смета!$B$8:$O$93,13,0)</f>
        <v>0</v>
      </c>
      <c r="AN138" s="32"/>
      <c r="AO138" s="137"/>
      <c r="AP138" s="138"/>
      <c r="AQ138" s="32">
        <f>VLOOKUP(AO138,Смета!$B$8:$O$93,13,0)</f>
        <v>0</v>
      </c>
      <c r="AR138" s="32"/>
      <c r="AS138" s="137"/>
      <c r="AT138" s="138"/>
      <c r="AU138" s="32">
        <f>VLOOKUP(AS138,Смета!$B$8:$O$93,13,0)</f>
        <v>0</v>
      </c>
      <c r="AV138" s="32"/>
    </row>
    <row r="139" spans="1:48" x14ac:dyDescent="0.25">
      <c r="A139" s="137"/>
      <c r="B139" s="138"/>
      <c r="C139" s="32">
        <f>VLOOKUP(A139,Смета!$B$8:$O$93,13,0)</f>
        <v>0</v>
      </c>
      <c r="D139" s="32"/>
      <c r="E139" s="137"/>
      <c r="F139" s="138"/>
      <c r="G139" s="32">
        <f>VLOOKUP(E139,Смета!$B$8:$O$93,13,0)</f>
        <v>0</v>
      </c>
      <c r="H139" s="32"/>
      <c r="I139" s="137"/>
      <c r="J139" s="138"/>
      <c r="K139" s="32">
        <f>VLOOKUP(I139,Смета!$B$8:$O$93,13,0)</f>
        <v>0</v>
      </c>
      <c r="L139" s="32"/>
      <c r="M139" s="137"/>
      <c r="N139" s="138"/>
      <c r="O139" s="32">
        <f>VLOOKUP(M139,Смета!$B$8:$O$93,13,0)</f>
        <v>0</v>
      </c>
      <c r="P139" s="32"/>
      <c r="Q139" s="137"/>
      <c r="R139" s="138"/>
      <c r="S139" s="32">
        <f>VLOOKUP(Q139,Смета!$B$8:$O$93,13,0)</f>
        <v>0</v>
      </c>
      <c r="T139" s="32"/>
      <c r="U139" s="137"/>
      <c r="V139" s="138"/>
      <c r="W139" s="32">
        <f>VLOOKUP(U139,Смета!$B$8:$O$93,13,0)</f>
        <v>0</v>
      </c>
      <c r="X139" s="32"/>
      <c r="Y139" s="137"/>
      <c r="Z139" s="138"/>
      <c r="AA139" s="32">
        <f>VLOOKUP(Y139,Смета!$B$8:$O$93,13,0)</f>
        <v>0</v>
      </c>
      <c r="AB139" s="32"/>
      <c r="AC139" s="137"/>
      <c r="AD139" s="138"/>
      <c r="AE139" s="32">
        <f>VLOOKUP(AC139,Смета!$B$8:$O$93,13,0)</f>
        <v>0</v>
      </c>
      <c r="AF139" s="32"/>
      <c r="AG139" s="137"/>
      <c r="AH139" s="138"/>
      <c r="AI139" s="32">
        <f>VLOOKUP(AG139,Смета!$B$8:$O$93,13,0)</f>
        <v>0</v>
      </c>
      <c r="AJ139" s="32"/>
      <c r="AK139" s="137"/>
      <c r="AL139" s="138"/>
      <c r="AM139" s="32">
        <f>VLOOKUP(AK139,Смета!$B$8:$O$93,13,0)</f>
        <v>0</v>
      </c>
      <c r="AN139" s="32"/>
      <c r="AO139" s="137"/>
      <c r="AP139" s="138"/>
      <c r="AQ139" s="32">
        <f>VLOOKUP(AO139,Смета!$B$8:$O$93,13,0)</f>
        <v>0</v>
      </c>
      <c r="AR139" s="32"/>
      <c r="AS139" s="137"/>
      <c r="AT139" s="138"/>
      <c r="AU139" s="32">
        <f>VLOOKUP(AS139,Смета!$B$8:$O$93,13,0)</f>
        <v>0</v>
      </c>
      <c r="AV139" s="32"/>
    </row>
    <row r="140" spans="1:48" x14ac:dyDescent="0.25">
      <c r="A140" s="137"/>
      <c r="B140" s="138"/>
      <c r="C140" s="32">
        <f>VLOOKUP(A140,Смета!$B$8:$O$93,13,0)</f>
        <v>0</v>
      </c>
      <c r="D140" s="32"/>
      <c r="E140" s="137"/>
      <c r="F140" s="138"/>
      <c r="G140" s="32">
        <f>VLOOKUP(E140,Смета!$B$8:$O$93,13,0)</f>
        <v>0</v>
      </c>
      <c r="H140" s="32"/>
      <c r="I140" s="137"/>
      <c r="J140" s="138"/>
      <c r="K140" s="32">
        <f>VLOOKUP(I140,Смета!$B$8:$O$93,13,0)</f>
        <v>0</v>
      </c>
      <c r="L140" s="32"/>
      <c r="M140" s="137"/>
      <c r="N140" s="138"/>
      <c r="O140" s="32">
        <f>VLOOKUP(M140,Смета!$B$8:$O$93,13,0)</f>
        <v>0</v>
      </c>
      <c r="P140" s="32"/>
      <c r="Q140" s="137"/>
      <c r="R140" s="138"/>
      <c r="S140" s="32">
        <f>VLOOKUP(Q140,Смета!$B$8:$O$93,13,0)</f>
        <v>0</v>
      </c>
      <c r="T140" s="32"/>
      <c r="U140" s="137"/>
      <c r="V140" s="138"/>
      <c r="W140" s="32">
        <f>VLOOKUP(U140,Смета!$B$8:$O$93,13,0)</f>
        <v>0</v>
      </c>
      <c r="X140" s="32"/>
      <c r="Y140" s="137"/>
      <c r="Z140" s="138"/>
      <c r="AA140" s="32">
        <f>VLOOKUP(Y140,Смета!$B$8:$O$93,13,0)</f>
        <v>0</v>
      </c>
      <c r="AB140" s="32"/>
      <c r="AC140" s="137"/>
      <c r="AD140" s="138"/>
      <c r="AE140" s="32">
        <f>VLOOKUP(AC140,Смета!$B$8:$O$93,13,0)</f>
        <v>0</v>
      </c>
      <c r="AF140" s="32"/>
      <c r="AG140" s="137"/>
      <c r="AH140" s="138"/>
      <c r="AI140" s="32">
        <f>VLOOKUP(AG140,Смета!$B$8:$O$93,13,0)</f>
        <v>0</v>
      </c>
      <c r="AJ140" s="32"/>
      <c r="AK140" s="137"/>
      <c r="AL140" s="138"/>
      <c r="AM140" s="32">
        <f>VLOOKUP(AK140,Смета!$B$8:$O$93,13,0)</f>
        <v>0</v>
      </c>
      <c r="AN140" s="32"/>
      <c r="AO140" s="137"/>
      <c r="AP140" s="138"/>
      <c r="AQ140" s="32">
        <f>VLOOKUP(AO140,Смета!$B$8:$O$93,13,0)</f>
        <v>0</v>
      </c>
      <c r="AR140" s="32"/>
      <c r="AS140" s="137"/>
      <c r="AT140" s="138"/>
      <c r="AU140" s="32">
        <f>VLOOKUP(AS140,Смета!$B$8:$O$93,13,0)</f>
        <v>0</v>
      </c>
      <c r="AV140" s="32"/>
    </row>
    <row r="141" spans="1:48" x14ac:dyDescent="0.25">
      <c r="A141" s="137"/>
      <c r="B141" s="138"/>
      <c r="C141" s="32">
        <f>VLOOKUP(A141,Смета!$B$8:$O$93,13,0)</f>
        <v>0</v>
      </c>
      <c r="D141" s="32"/>
      <c r="E141" s="137"/>
      <c r="F141" s="138"/>
      <c r="G141" s="32">
        <f>VLOOKUP(E141,Смета!$B$8:$O$93,13,0)</f>
        <v>0</v>
      </c>
      <c r="H141" s="32"/>
      <c r="I141" s="137"/>
      <c r="J141" s="138"/>
      <c r="K141" s="32">
        <f>VLOOKUP(I141,Смета!$B$8:$O$93,13,0)</f>
        <v>0</v>
      </c>
      <c r="L141" s="32"/>
      <c r="M141" s="137"/>
      <c r="N141" s="138"/>
      <c r="O141" s="32">
        <f>VLOOKUP(M141,Смета!$B$8:$O$93,13,0)</f>
        <v>0</v>
      </c>
      <c r="P141" s="32"/>
      <c r="Q141" s="137"/>
      <c r="R141" s="138"/>
      <c r="S141" s="32">
        <f>VLOOKUP(Q141,Смета!$B$8:$O$93,13,0)</f>
        <v>0</v>
      </c>
      <c r="T141" s="32"/>
      <c r="U141" s="137"/>
      <c r="V141" s="138"/>
      <c r="W141" s="32">
        <f>VLOOKUP(U141,Смета!$B$8:$O$93,13,0)</f>
        <v>0</v>
      </c>
      <c r="X141" s="32"/>
      <c r="Y141" s="137"/>
      <c r="Z141" s="138"/>
      <c r="AA141" s="32">
        <f>VLOOKUP(Y141,Смета!$B$8:$O$93,13,0)</f>
        <v>0</v>
      </c>
      <c r="AB141" s="32"/>
      <c r="AC141" s="137"/>
      <c r="AD141" s="138"/>
      <c r="AE141" s="32">
        <f>VLOOKUP(AC141,Смета!$B$8:$O$93,13,0)</f>
        <v>0</v>
      </c>
      <c r="AF141" s="32"/>
      <c r="AG141" s="137"/>
      <c r="AH141" s="138"/>
      <c r="AI141" s="32">
        <f>VLOOKUP(AG141,Смета!$B$8:$O$93,13,0)</f>
        <v>0</v>
      </c>
      <c r="AJ141" s="32"/>
      <c r="AK141" s="137"/>
      <c r="AL141" s="138"/>
      <c r="AM141" s="32">
        <f>VLOOKUP(AK141,Смета!$B$8:$O$93,13,0)</f>
        <v>0</v>
      </c>
      <c r="AN141" s="32"/>
      <c r="AO141" s="137"/>
      <c r="AP141" s="138"/>
      <c r="AQ141" s="32">
        <f>VLOOKUP(AO141,Смета!$B$8:$O$93,13,0)</f>
        <v>0</v>
      </c>
      <c r="AR141" s="32"/>
      <c r="AS141" s="137"/>
      <c r="AT141" s="138"/>
      <c r="AU141" s="32">
        <f>VLOOKUP(AS141,Смета!$B$8:$O$93,13,0)</f>
        <v>0</v>
      </c>
      <c r="AV141" s="32"/>
    </row>
    <row r="142" spans="1:48" x14ac:dyDescent="0.25">
      <c r="A142" s="137"/>
      <c r="B142" s="138"/>
      <c r="C142" s="32">
        <f>VLOOKUP(A142,Смета!$B$8:$O$93,13,0)</f>
        <v>0</v>
      </c>
      <c r="D142" s="32"/>
      <c r="E142" s="137"/>
      <c r="F142" s="138"/>
      <c r="G142" s="32">
        <f>VLOOKUP(E142,Смета!$B$8:$O$93,13,0)</f>
        <v>0</v>
      </c>
      <c r="H142" s="32"/>
      <c r="I142" s="137"/>
      <c r="J142" s="138"/>
      <c r="K142" s="32">
        <f>VLOOKUP(I142,Смета!$B$8:$O$93,13,0)</f>
        <v>0</v>
      </c>
      <c r="L142" s="32"/>
      <c r="M142" s="137"/>
      <c r="N142" s="138"/>
      <c r="O142" s="32">
        <f>VLOOKUP(M142,Смета!$B$8:$O$93,13,0)</f>
        <v>0</v>
      </c>
      <c r="P142" s="32"/>
      <c r="Q142" s="137"/>
      <c r="R142" s="138"/>
      <c r="S142" s="32">
        <f>VLOOKUP(Q142,Смета!$B$8:$O$93,13,0)</f>
        <v>0</v>
      </c>
      <c r="T142" s="32"/>
      <c r="U142" s="137"/>
      <c r="V142" s="138"/>
      <c r="W142" s="32">
        <f>VLOOKUP(U142,Смета!$B$8:$O$93,13,0)</f>
        <v>0</v>
      </c>
      <c r="X142" s="32"/>
      <c r="Y142" s="137"/>
      <c r="Z142" s="138"/>
      <c r="AA142" s="32">
        <f>VLOOKUP(Y142,Смета!$B$8:$O$93,13,0)</f>
        <v>0</v>
      </c>
      <c r="AB142" s="32"/>
      <c r="AC142" s="137"/>
      <c r="AD142" s="138"/>
      <c r="AE142" s="32">
        <f>VLOOKUP(AC142,Смета!$B$8:$O$93,13,0)</f>
        <v>0</v>
      </c>
      <c r="AF142" s="32"/>
      <c r="AG142" s="137"/>
      <c r="AH142" s="138"/>
      <c r="AI142" s="32">
        <f>VLOOKUP(AG142,Смета!$B$8:$O$93,13,0)</f>
        <v>0</v>
      </c>
      <c r="AJ142" s="32"/>
      <c r="AK142" s="137"/>
      <c r="AL142" s="138"/>
      <c r="AM142" s="32">
        <f>VLOOKUP(AK142,Смета!$B$8:$O$93,13,0)</f>
        <v>0</v>
      </c>
      <c r="AN142" s="32"/>
      <c r="AO142" s="137"/>
      <c r="AP142" s="138"/>
      <c r="AQ142" s="32">
        <f>VLOOKUP(AO142,Смета!$B$8:$O$93,13,0)</f>
        <v>0</v>
      </c>
      <c r="AR142" s="32"/>
      <c r="AS142" s="137"/>
      <c r="AT142" s="138"/>
      <c r="AU142" s="32">
        <f>VLOOKUP(AS142,Смета!$B$8:$O$93,13,0)</f>
        <v>0</v>
      </c>
      <c r="AV142" s="32"/>
    </row>
    <row r="143" spans="1:48" x14ac:dyDescent="0.25">
      <c r="A143" s="137"/>
      <c r="B143" s="138"/>
      <c r="C143" s="32">
        <f>VLOOKUP(A143,Смета!$B$8:$O$93,13,0)</f>
        <v>0</v>
      </c>
      <c r="D143" s="32"/>
      <c r="E143" s="137"/>
      <c r="F143" s="138"/>
      <c r="G143" s="32">
        <f>VLOOKUP(E143,Смета!$B$8:$O$93,13,0)</f>
        <v>0</v>
      </c>
      <c r="H143" s="32"/>
      <c r="I143" s="137"/>
      <c r="J143" s="138"/>
      <c r="K143" s="32">
        <f>VLOOKUP(I143,Смета!$B$8:$O$93,13,0)</f>
        <v>0</v>
      </c>
      <c r="L143" s="32"/>
      <c r="M143" s="137"/>
      <c r="N143" s="138"/>
      <c r="O143" s="32">
        <f>VLOOKUP(M143,Смета!$B$8:$O$93,13,0)</f>
        <v>0</v>
      </c>
      <c r="P143" s="32"/>
      <c r="Q143" s="137"/>
      <c r="R143" s="138"/>
      <c r="S143" s="32">
        <f>VLOOKUP(Q143,Смета!$B$8:$O$93,13,0)</f>
        <v>0</v>
      </c>
      <c r="T143" s="32"/>
      <c r="U143" s="137"/>
      <c r="V143" s="138"/>
      <c r="W143" s="32">
        <f>VLOOKUP(U143,Смета!$B$8:$O$93,13,0)</f>
        <v>0</v>
      </c>
      <c r="X143" s="32"/>
      <c r="Y143" s="137"/>
      <c r="Z143" s="138"/>
      <c r="AA143" s="32">
        <f>VLOOKUP(Y143,Смета!$B$8:$O$93,13,0)</f>
        <v>0</v>
      </c>
      <c r="AB143" s="32"/>
      <c r="AC143" s="137"/>
      <c r="AD143" s="138"/>
      <c r="AE143" s="32">
        <f>VLOOKUP(AC143,Смета!$B$8:$O$93,13,0)</f>
        <v>0</v>
      </c>
      <c r="AF143" s="32"/>
      <c r="AG143" s="137"/>
      <c r="AH143" s="138"/>
      <c r="AI143" s="32">
        <f>VLOOKUP(AG143,Смета!$B$8:$O$93,13,0)</f>
        <v>0</v>
      </c>
      <c r="AJ143" s="32"/>
      <c r="AK143" s="137"/>
      <c r="AL143" s="138"/>
      <c r="AM143" s="32">
        <f>VLOOKUP(AK143,Смета!$B$8:$O$93,13,0)</f>
        <v>0</v>
      </c>
      <c r="AN143" s="32"/>
      <c r="AO143" s="137"/>
      <c r="AP143" s="138"/>
      <c r="AQ143" s="32">
        <f>VLOOKUP(AO143,Смета!$B$8:$O$93,13,0)</f>
        <v>0</v>
      </c>
      <c r="AR143" s="32"/>
      <c r="AS143" s="137"/>
      <c r="AT143" s="138"/>
      <c r="AU143" s="32">
        <f>VLOOKUP(AS143,Смета!$B$8:$O$93,13,0)</f>
        <v>0</v>
      </c>
      <c r="AV143" s="32"/>
    </row>
    <row r="144" spans="1:48" x14ac:dyDescent="0.25">
      <c r="A144" s="137"/>
      <c r="B144" s="138"/>
      <c r="C144" s="32">
        <f>VLOOKUP(A144,Смета!$B$8:$O$93,13,0)</f>
        <v>0</v>
      </c>
      <c r="D144" s="32"/>
      <c r="E144" s="137"/>
      <c r="F144" s="138"/>
      <c r="G144" s="32">
        <f>VLOOKUP(E144,Смета!$B$8:$O$93,13,0)</f>
        <v>0</v>
      </c>
      <c r="H144" s="32"/>
      <c r="I144" s="137"/>
      <c r="J144" s="138"/>
      <c r="K144" s="32">
        <f>VLOOKUP(I144,Смета!$B$8:$O$93,13,0)</f>
        <v>0</v>
      </c>
      <c r="L144" s="32"/>
      <c r="M144" s="137"/>
      <c r="N144" s="138"/>
      <c r="O144" s="32">
        <f>VLOOKUP(M144,Смета!$B$8:$O$93,13,0)</f>
        <v>0</v>
      </c>
      <c r="P144" s="32"/>
      <c r="Q144" s="137"/>
      <c r="R144" s="138"/>
      <c r="S144" s="32">
        <f>VLOOKUP(Q144,Смета!$B$8:$O$93,13,0)</f>
        <v>0</v>
      </c>
      <c r="T144" s="32"/>
      <c r="U144" s="137"/>
      <c r="V144" s="138"/>
      <c r="W144" s="32">
        <f>VLOOKUP(U144,Смета!$B$8:$O$93,13,0)</f>
        <v>0</v>
      </c>
      <c r="X144" s="32"/>
      <c r="Y144" s="137"/>
      <c r="Z144" s="138"/>
      <c r="AA144" s="32">
        <f>VLOOKUP(Y144,Смета!$B$8:$O$93,13,0)</f>
        <v>0</v>
      </c>
      <c r="AB144" s="32"/>
      <c r="AC144" s="137"/>
      <c r="AD144" s="138"/>
      <c r="AE144" s="32">
        <f>VLOOKUP(AC144,Смета!$B$8:$O$93,13,0)</f>
        <v>0</v>
      </c>
      <c r="AF144" s="32"/>
      <c r="AG144" s="137"/>
      <c r="AH144" s="138"/>
      <c r="AI144" s="32">
        <f>VLOOKUP(AG144,Смета!$B$8:$O$93,13,0)</f>
        <v>0</v>
      </c>
      <c r="AJ144" s="32"/>
      <c r="AK144" s="137"/>
      <c r="AL144" s="138"/>
      <c r="AM144" s="32">
        <f>VLOOKUP(AK144,Смета!$B$8:$O$93,13,0)</f>
        <v>0</v>
      </c>
      <c r="AN144" s="32"/>
      <c r="AO144" s="137"/>
      <c r="AP144" s="138"/>
      <c r="AQ144" s="32">
        <f>VLOOKUP(AO144,Смета!$B$8:$O$93,13,0)</f>
        <v>0</v>
      </c>
      <c r="AR144" s="32"/>
      <c r="AS144" s="137"/>
      <c r="AT144" s="138"/>
      <c r="AU144" s="32">
        <f>VLOOKUP(AS144,Смета!$B$8:$O$93,13,0)</f>
        <v>0</v>
      </c>
      <c r="AV144" s="32"/>
    </row>
    <row r="145" spans="1:48" x14ac:dyDescent="0.25">
      <c r="A145" s="137"/>
      <c r="B145" s="138"/>
      <c r="C145" s="32">
        <f>VLOOKUP(A145,Смета!$B$8:$O$93,13,0)</f>
        <v>0</v>
      </c>
      <c r="D145" s="32"/>
      <c r="E145" s="137"/>
      <c r="F145" s="138"/>
      <c r="G145" s="32">
        <f>VLOOKUP(E145,Смета!$B$8:$O$93,13,0)</f>
        <v>0</v>
      </c>
      <c r="H145" s="32"/>
      <c r="I145" s="137"/>
      <c r="J145" s="138"/>
      <c r="K145" s="32">
        <f>VLOOKUP(I145,Смета!$B$8:$O$93,13,0)</f>
        <v>0</v>
      </c>
      <c r="L145" s="32"/>
      <c r="M145" s="137"/>
      <c r="N145" s="138"/>
      <c r="O145" s="32">
        <f>VLOOKUP(M145,Смета!$B$8:$O$93,13,0)</f>
        <v>0</v>
      </c>
      <c r="P145" s="32"/>
      <c r="Q145" s="137"/>
      <c r="R145" s="138"/>
      <c r="S145" s="32">
        <f>VLOOKUP(Q145,Смета!$B$8:$O$93,13,0)</f>
        <v>0</v>
      </c>
      <c r="T145" s="32"/>
      <c r="U145" s="137"/>
      <c r="V145" s="138"/>
      <c r="W145" s="32">
        <f>VLOOKUP(U145,Смета!$B$8:$O$93,13,0)</f>
        <v>0</v>
      </c>
      <c r="X145" s="32"/>
      <c r="Y145" s="137"/>
      <c r="Z145" s="138"/>
      <c r="AA145" s="32">
        <f>VLOOKUP(Y145,Смета!$B$8:$O$93,13,0)</f>
        <v>0</v>
      </c>
      <c r="AB145" s="32"/>
      <c r="AC145" s="137"/>
      <c r="AD145" s="138"/>
      <c r="AE145" s="32">
        <f>VLOOKUP(AC145,Смета!$B$8:$O$93,13,0)</f>
        <v>0</v>
      </c>
      <c r="AF145" s="32"/>
      <c r="AG145" s="137"/>
      <c r="AH145" s="138"/>
      <c r="AI145" s="32">
        <f>VLOOKUP(AG145,Смета!$B$8:$O$93,13,0)</f>
        <v>0</v>
      </c>
      <c r="AJ145" s="32"/>
      <c r="AK145" s="137"/>
      <c r="AL145" s="138"/>
      <c r="AM145" s="32">
        <f>VLOOKUP(AK145,Смета!$B$8:$O$93,13,0)</f>
        <v>0</v>
      </c>
      <c r="AN145" s="32"/>
      <c r="AO145" s="137"/>
      <c r="AP145" s="138"/>
      <c r="AQ145" s="32">
        <f>VLOOKUP(AO145,Смета!$B$8:$O$93,13,0)</f>
        <v>0</v>
      </c>
      <c r="AR145" s="32"/>
      <c r="AS145" s="137"/>
      <c r="AT145" s="138"/>
      <c r="AU145" s="32">
        <f>VLOOKUP(AS145,Смета!$B$8:$O$93,13,0)</f>
        <v>0</v>
      </c>
      <c r="AV145" s="32"/>
    </row>
    <row r="146" spans="1:48" x14ac:dyDescent="0.25">
      <c r="A146" s="137"/>
      <c r="B146" s="138"/>
      <c r="C146" s="32">
        <f>VLOOKUP(A146,Смета!$B$8:$O$93,13,0)</f>
        <v>0</v>
      </c>
      <c r="D146" s="32"/>
      <c r="E146" s="137"/>
      <c r="F146" s="138"/>
      <c r="G146" s="32">
        <f>VLOOKUP(E146,Смета!$B$8:$O$93,13,0)</f>
        <v>0</v>
      </c>
      <c r="H146" s="32"/>
      <c r="I146" s="137"/>
      <c r="J146" s="138"/>
      <c r="K146" s="32">
        <f>VLOOKUP(I146,Смета!$B$8:$O$93,13,0)</f>
        <v>0</v>
      </c>
      <c r="L146" s="32"/>
      <c r="M146" s="137"/>
      <c r="N146" s="138"/>
      <c r="O146" s="32">
        <f>VLOOKUP(M146,Смета!$B$8:$O$93,13,0)</f>
        <v>0</v>
      </c>
      <c r="P146" s="32"/>
      <c r="Q146" s="137"/>
      <c r="R146" s="138"/>
      <c r="S146" s="32">
        <f>VLOOKUP(Q146,Смета!$B$8:$O$93,13,0)</f>
        <v>0</v>
      </c>
      <c r="T146" s="32"/>
      <c r="U146" s="137"/>
      <c r="V146" s="138"/>
      <c r="W146" s="32">
        <f>VLOOKUP(U146,Смета!$B$8:$O$93,13,0)</f>
        <v>0</v>
      </c>
      <c r="X146" s="32"/>
      <c r="Y146" s="137"/>
      <c r="Z146" s="138"/>
      <c r="AA146" s="32">
        <f>VLOOKUP(Y146,Смета!$B$8:$O$93,13,0)</f>
        <v>0</v>
      </c>
      <c r="AB146" s="32"/>
      <c r="AC146" s="137"/>
      <c r="AD146" s="138"/>
      <c r="AE146" s="32">
        <f>VLOOKUP(AC146,Смета!$B$8:$O$93,13,0)</f>
        <v>0</v>
      </c>
      <c r="AF146" s="32"/>
      <c r="AG146" s="137"/>
      <c r="AH146" s="138"/>
      <c r="AI146" s="32">
        <f>VLOOKUP(AG146,Смета!$B$8:$O$93,13,0)</f>
        <v>0</v>
      </c>
      <c r="AJ146" s="32"/>
      <c r="AK146" s="137"/>
      <c r="AL146" s="138"/>
      <c r="AM146" s="32">
        <f>VLOOKUP(AK146,Смета!$B$8:$O$93,13,0)</f>
        <v>0</v>
      </c>
      <c r="AN146" s="32"/>
      <c r="AO146" s="137"/>
      <c r="AP146" s="138"/>
      <c r="AQ146" s="32">
        <f>VLOOKUP(AO146,Смета!$B$8:$O$93,13,0)</f>
        <v>0</v>
      </c>
      <c r="AR146" s="32"/>
      <c r="AS146" s="137"/>
      <c r="AT146" s="138"/>
      <c r="AU146" s="32">
        <f>VLOOKUP(AS146,Смета!$B$8:$O$93,13,0)</f>
        <v>0</v>
      </c>
      <c r="AV146" s="32"/>
    </row>
    <row r="147" spans="1:48" x14ac:dyDescent="0.25">
      <c r="A147" s="137"/>
      <c r="B147" s="138"/>
      <c r="C147" s="32">
        <f>VLOOKUP(A147,Смета!$B$8:$O$93,13,0)</f>
        <v>0</v>
      </c>
      <c r="D147" s="32"/>
      <c r="E147" s="137"/>
      <c r="F147" s="138"/>
      <c r="G147" s="32">
        <f>VLOOKUP(E147,Смета!$B$8:$O$93,13,0)</f>
        <v>0</v>
      </c>
      <c r="H147" s="32"/>
      <c r="I147" s="137"/>
      <c r="J147" s="138"/>
      <c r="K147" s="32">
        <f>VLOOKUP(I147,Смета!$B$8:$O$93,13,0)</f>
        <v>0</v>
      </c>
      <c r="L147" s="32"/>
      <c r="M147" s="137"/>
      <c r="N147" s="138"/>
      <c r="O147" s="32">
        <f>VLOOKUP(M147,Смета!$B$8:$O$93,13,0)</f>
        <v>0</v>
      </c>
      <c r="P147" s="32"/>
      <c r="Q147" s="137"/>
      <c r="R147" s="138"/>
      <c r="S147" s="32">
        <f>VLOOKUP(Q147,Смета!$B$8:$O$93,13,0)</f>
        <v>0</v>
      </c>
      <c r="T147" s="32"/>
      <c r="U147" s="137"/>
      <c r="V147" s="138"/>
      <c r="W147" s="32">
        <f>VLOOKUP(U147,Смета!$B$8:$O$93,13,0)</f>
        <v>0</v>
      </c>
      <c r="X147" s="32"/>
      <c r="Y147" s="137"/>
      <c r="Z147" s="138"/>
      <c r="AA147" s="32">
        <f>VLOOKUP(Y147,Смета!$B$8:$O$93,13,0)</f>
        <v>0</v>
      </c>
      <c r="AB147" s="32"/>
      <c r="AC147" s="137"/>
      <c r="AD147" s="138"/>
      <c r="AE147" s="32">
        <f>VLOOKUP(AC147,Смета!$B$8:$O$93,13,0)</f>
        <v>0</v>
      </c>
      <c r="AF147" s="32"/>
      <c r="AG147" s="137"/>
      <c r="AH147" s="138"/>
      <c r="AI147" s="32">
        <f>VLOOKUP(AG147,Смета!$B$8:$O$93,13,0)</f>
        <v>0</v>
      </c>
      <c r="AJ147" s="32"/>
      <c r="AK147" s="137"/>
      <c r="AL147" s="138"/>
      <c r="AM147" s="32">
        <f>VLOOKUP(AK147,Смета!$B$8:$O$93,13,0)</f>
        <v>0</v>
      </c>
      <c r="AN147" s="32"/>
      <c r="AO147" s="137"/>
      <c r="AP147" s="138"/>
      <c r="AQ147" s="32">
        <f>VLOOKUP(AO147,Смета!$B$8:$O$93,13,0)</f>
        <v>0</v>
      </c>
      <c r="AR147" s="32"/>
      <c r="AS147" s="137"/>
      <c r="AT147" s="138"/>
      <c r="AU147" s="32">
        <f>VLOOKUP(AS147,Смета!$B$8:$O$93,13,0)</f>
        <v>0</v>
      </c>
      <c r="AV147" s="32"/>
    </row>
    <row r="148" spans="1:48" x14ac:dyDescent="0.25">
      <c r="A148" s="137"/>
      <c r="B148" s="138"/>
      <c r="C148" s="32">
        <f>VLOOKUP(A148,Смета!$B$8:$O$93,13,0)</f>
        <v>0</v>
      </c>
      <c r="D148" s="32"/>
      <c r="E148" s="137"/>
      <c r="F148" s="138"/>
      <c r="G148" s="32">
        <f>VLOOKUP(E148,Смета!$B$8:$O$93,13,0)</f>
        <v>0</v>
      </c>
      <c r="H148" s="32"/>
      <c r="I148" s="137"/>
      <c r="J148" s="138"/>
      <c r="K148" s="32">
        <f>VLOOKUP(I148,Смета!$B$8:$O$93,13,0)</f>
        <v>0</v>
      </c>
      <c r="L148" s="32"/>
      <c r="M148" s="137"/>
      <c r="N148" s="138"/>
      <c r="O148" s="32">
        <f>VLOOKUP(M148,Смета!$B$8:$O$93,13,0)</f>
        <v>0</v>
      </c>
      <c r="P148" s="32"/>
      <c r="Q148" s="137"/>
      <c r="R148" s="138"/>
      <c r="S148" s="32">
        <f>VLOOKUP(Q148,Смета!$B$8:$O$93,13,0)</f>
        <v>0</v>
      </c>
      <c r="T148" s="32"/>
      <c r="U148" s="137"/>
      <c r="V148" s="138"/>
      <c r="W148" s="32">
        <f>VLOOKUP(U148,Смета!$B$8:$O$93,13,0)</f>
        <v>0</v>
      </c>
      <c r="X148" s="32"/>
      <c r="Y148" s="137"/>
      <c r="Z148" s="138"/>
      <c r="AA148" s="32">
        <f>VLOOKUP(Y148,Смета!$B$8:$O$93,13,0)</f>
        <v>0</v>
      </c>
      <c r="AB148" s="32"/>
      <c r="AC148" s="137"/>
      <c r="AD148" s="138"/>
      <c r="AE148" s="32">
        <f>VLOOKUP(AC148,Смета!$B$8:$O$93,13,0)</f>
        <v>0</v>
      </c>
      <c r="AF148" s="32"/>
      <c r="AG148" s="137"/>
      <c r="AH148" s="138"/>
      <c r="AI148" s="32">
        <f>VLOOKUP(AG148,Смета!$B$8:$O$93,13,0)</f>
        <v>0</v>
      </c>
      <c r="AJ148" s="32"/>
      <c r="AK148" s="137"/>
      <c r="AL148" s="138"/>
      <c r="AM148" s="32">
        <f>VLOOKUP(AK148,Смета!$B$8:$O$93,13,0)</f>
        <v>0</v>
      </c>
      <c r="AN148" s="32"/>
      <c r="AO148" s="137"/>
      <c r="AP148" s="138"/>
      <c r="AQ148" s="32">
        <f>VLOOKUP(AO148,Смета!$B$8:$O$93,13,0)</f>
        <v>0</v>
      </c>
      <c r="AR148" s="32"/>
      <c r="AS148" s="137"/>
      <c r="AT148" s="138"/>
      <c r="AU148" s="32">
        <f>VLOOKUP(AS148,Смета!$B$8:$O$93,13,0)</f>
        <v>0</v>
      </c>
      <c r="AV148" s="32"/>
    </row>
    <row r="149" spans="1:48" x14ac:dyDescent="0.25">
      <c r="A149" s="137"/>
      <c r="B149" s="138"/>
      <c r="C149" s="32">
        <f>VLOOKUP(A149,Смета!$B$8:$O$93,13,0)</f>
        <v>0</v>
      </c>
      <c r="D149" s="32"/>
      <c r="E149" s="137"/>
      <c r="F149" s="138"/>
      <c r="G149" s="32">
        <f>VLOOKUP(E149,Смета!$B$8:$O$93,13,0)</f>
        <v>0</v>
      </c>
      <c r="H149" s="32"/>
      <c r="I149" s="137"/>
      <c r="J149" s="138"/>
      <c r="K149" s="32">
        <f>VLOOKUP(I149,Смета!$B$8:$O$93,13,0)</f>
        <v>0</v>
      </c>
      <c r="L149" s="32"/>
      <c r="M149" s="137"/>
      <c r="N149" s="138"/>
      <c r="O149" s="32">
        <f>VLOOKUP(M149,Смета!$B$8:$O$93,13,0)</f>
        <v>0</v>
      </c>
      <c r="P149" s="32"/>
      <c r="Q149" s="137"/>
      <c r="R149" s="138"/>
      <c r="S149" s="32">
        <f>VLOOKUP(Q149,Смета!$B$8:$O$93,13,0)</f>
        <v>0</v>
      </c>
      <c r="T149" s="32"/>
      <c r="U149" s="137"/>
      <c r="V149" s="138"/>
      <c r="W149" s="32">
        <f>VLOOKUP(U149,Смета!$B$8:$O$93,13,0)</f>
        <v>0</v>
      </c>
      <c r="X149" s="32"/>
      <c r="Y149" s="137"/>
      <c r="Z149" s="138"/>
      <c r="AA149" s="32">
        <f>VLOOKUP(Y149,Смета!$B$8:$O$93,13,0)</f>
        <v>0</v>
      </c>
      <c r="AB149" s="32"/>
      <c r="AC149" s="137"/>
      <c r="AD149" s="138"/>
      <c r="AE149" s="32">
        <f>VLOOKUP(AC149,Смета!$B$8:$O$93,13,0)</f>
        <v>0</v>
      </c>
      <c r="AF149" s="32"/>
      <c r="AG149" s="137"/>
      <c r="AH149" s="138"/>
      <c r="AI149" s="32">
        <f>VLOOKUP(AG149,Смета!$B$8:$O$93,13,0)</f>
        <v>0</v>
      </c>
      <c r="AJ149" s="32"/>
      <c r="AK149" s="137"/>
      <c r="AL149" s="138"/>
      <c r="AM149" s="32">
        <f>VLOOKUP(AK149,Смета!$B$8:$O$93,13,0)</f>
        <v>0</v>
      </c>
      <c r="AN149" s="32"/>
      <c r="AO149" s="137"/>
      <c r="AP149" s="138"/>
      <c r="AQ149" s="32">
        <f>VLOOKUP(AO149,Смета!$B$8:$O$93,13,0)</f>
        <v>0</v>
      </c>
      <c r="AR149" s="32"/>
      <c r="AS149" s="137"/>
      <c r="AT149" s="138"/>
      <c r="AU149" s="32">
        <f>VLOOKUP(AS149,Смета!$B$8:$O$93,13,0)</f>
        <v>0</v>
      </c>
      <c r="AV149" s="32"/>
    </row>
    <row r="150" spans="1:48" x14ac:dyDescent="0.25">
      <c r="A150" s="137"/>
      <c r="B150" s="138"/>
      <c r="C150" s="32">
        <f>VLOOKUP(A150,Смета!$B$8:$O$93,13,0)</f>
        <v>0</v>
      </c>
      <c r="D150" s="32"/>
      <c r="E150" s="137"/>
      <c r="F150" s="138"/>
      <c r="G150" s="32">
        <f>VLOOKUP(E150,Смета!$B$8:$O$93,13,0)</f>
        <v>0</v>
      </c>
      <c r="H150" s="32"/>
      <c r="I150" s="137"/>
      <c r="J150" s="138"/>
      <c r="K150" s="32">
        <f>VLOOKUP(I150,Смета!$B$8:$O$93,13,0)</f>
        <v>0</v>
      </c>
      <c r="L150" s="32"/>
      <c r="M150" s="137"/>
      <c r="N150" s="138"/>
      <c r="O150" s="32">
        <f>VLOOKUP(M150,Смета!$B$8:$O$93,13,0)</f>
        <v>0</v>
      </c>
      <c r="P150" s="32"/>
      <c r="Q150" s="137"/>
      <c r="R150" s="138"/>
      <c r="S150" s="32">
        <f>VLOOKUP(Q150,Смета!$B$8:$O$93,13,0)</f>
        <v>0</v>
      </c>
      <c r="T150" s="32"/>
      <c r="U150" s="137"/>
      <c r="V150" s="138"/>
      <c r="W150" s="32">
        <f>VLOOKUP(U150,Смета!$B$8:$O$93,13,0)</f>
        <v>0</v>
      </c>
      <c r="X150" s="32"/>
      <c r="Y150" s="137"/>
      <c r="Z150" s="138"/>
      <c r="AA150" s="32">
        <f>VLOOKUP(Y150,Смета!$B$8:$O$93,13,0)</f>
        <v>0</v>
      </c>
      <c r="AB150" s="32"/>
      <c r="AC150" s="137"/>
      <c r="AD150" s="138"/>
      <c r="AE150" s="32">
        <f>VLOOKUP(AC150,Смета!$B$8:$O$93,13,0)</f>
        <v>0</v>
      </c>
      <c r="AF150" s="32"/>
      <c r="AG150" s="137"/>
      <c r="AH150" s="138"/>
      <c r="AI150" s="32">
        <f>VLOOKUP(AG150,Смета!$B$8:$O$93,13,0)</f>
        <v>0</v>
      </c>
      <c r="AJ150" s="32"/>
      <c r="AK150" s="137"/>
      <c r="AL150" s="138"/>
      <c r="AM150" s="32">
        <f>VLOOKUP(AK150,Смета!$B$8:$O$93,13,0)</f>
        <v>0</v>
      </c>
      <c r="AN150" s="32"/>
      <c r="AO150" s="137"/>
      <c r="AP150" s="138"/>
      <c r="AQ150" s="32">
        <f>VLOOKUP(AO150,Смета!$B$8:$O$93,13,0)</f>
        <v>0</v>
      </c>
      <c r="AR150" s="32"/>
      <c r="AS150" s="137"/>
      <c r="AT150" s="138"/>
      <c r="AU150" s="32">
        <f>VLOOKUP(AS150,Смета!$B$8:$O$93,13,0)</f>
        <v>0</v>
      </c>
      <c r="AV150" s="32"/>
    </row>
    <row r="151" spans="1:48" x14ac:dyDescent="0.25">
      <c r="A151" s="137"/>
      <c r="B151" s="138"/>
      <c r="C151" s="32">
        <f>VLOOKUP(A151,Смета!$B$8:$O$93,13,0)</f>
        <v>0</v>
      </c>
      <c r="D151" s="32"/>
      <c r="E151" s="137"/>
      <c r="F151" s="138"/>
      <c r="G151" s="32">
        <f>VLOOKUP(E151,Смета!$B$8:$O$93,13,0)</f>
        <v>0</v>
      </c>
      <c r="H151" s="32"/>
      <c r="I151" s="137"/>
      <c r="J151" s="138"/>
      <c r="K151" s="32">
        <f>VLOOKUP(I151,Смета!$B$8:$O$93,13,0)</f>
        <v>0</v>
      </c>
      <c r="L151" s="32"/>
      <c r="M151" s="137"/>
      <c r="N151" s="138"/>
      <c r="O151" s="32">
        <f>VLOOKUP(M151,Смета!$B$8:$O$93,13,0)</f>
        <v>0</v>
      </c>
      <c r="P151" s="32"/>
      <c r="Q151" s="137"/>
      <c r="R151" s="138"/>
      <c r="S151" s="32">
        <f>VLOOKUP(Q151,Смета!$B$8:$O$93,13,0)</f>
        <v>0</v>
      </c>
      <c r="T151" s="32"/>
      <c r="U151" s="137"/>
      <c r="V151" s="138"/>
      <c r="W151" s="32">
        <f>VLOOKUP(U151,Смета!$B$8:$O$93,13,0)</f>
        <v>0</v>
      </c>
      <c r="X151" s="32"/>
      <c r="Y151" s="137"/>
      <c r="Z151" s="138"/>
      <c r="AA151" s="32">
        <f>VLOOKUP(Y151,Смета!$B$8:$O$93,13,0)</f>
        <v>0</v>
      </c>
      <c r="AB151" s="32"/>
      <c r="AC151" s="137"/>
      <c r="AD151" s="138"/>
      <c r="AE151" s="32">
        <f>VLOOKUP(AC151,Смета!$B$8:$O$93,13,0)</f>
        <v>0</v>
      </c>
      <c r="AF151" s="32"/>
      <c r="AG151" s="137"/>
      <c r="AH151" s="138"/>
      <c r="AI151" s="32">
        <f>VLOOKUP(AG151,Смета!$B$8:$O$93,13,0)</f>
        <v>0</v>
      </c>
      <c r="AJ151" s="32"/>
      <c r="AK151" s="137"/>
      <c r="AL151" s="138"/>
      <c r="AM151" s="32">
        <f>VLOOKUP(AK151,Смета!$B$8:$O$93,13,0)</f>
        <v>0</v>
      </c>
      <c r="AN151" s="32"/>
      <c r="AO151" s="137"/>
      <c r="AP151" s="138"/>
      <c r="AQ151" s="32">
        <f>VLOOKUP(AO151,Смета!$B$8:$O$93,13,0)</f>
        <v>0</v>
      </c>
      <c r="AR151" s="32"/>
      <c r="AS151" s="137"/>
      <c r="AT151" s="138"/>
      <c r="AU151" s="32">
        <f>VLOOKUP(AS151,Смета!$B$8:$O$93,13,0)</f>
        <v>0</v>
      </c>
      <c r="AV151" s="32"/>
    </row>
    <row r="152" spans="1:48" x14ac:dyDescent="0.25">
      <c r="A152" s="137"/>
      <c r="B152" s="138"/>
      <c r="C152" s="32">
        <f>VLOOKUP(A152,Смета!$B$8:$O$93,13,0)</f>
        <v>0</v>
      </c>
      <c r="D152" s="32"/>
      <c r="E152" s="137"/>
      <c r="F152" s="138"/>
      <c r="G152" s="32">
        <f>VLOOKUP(E152,Смета!$B$8:$O$93,13,0)</f>
        <v>0</v>
      </c>
      <c r="H152" s="32"/>
      <c r="I152" s="137"/>
      <c r="J152" s="138"/>
      <c r="K152" s="32">
        <f>VLOOKUP(I152,Смета!$B$8:$O$93,13,0)</f>
        <v>0</v>
      </c>
      <c r="L152" s="32"/>
      <c r="M152" s="137"/>
      <c r="N152" s="138"/>
      <c r="O152" s="32">
        <f>VLOOKUP(M152,Смета!$B$8:$O$93,13,0)</f>
        <v>0</v>
      </c>
      <c r="P152" s="32"/>
      <c r="Q152" s="137"/>
      <c r="R152" s="138"/>
      <c r="S152" s="32">
        <f>VLOOKUP(Q152,Смета!$B$8:$O$93,13,0)</f>
        <v>0</v>
      </c>
      <c r="T152" s="32"/>
      <c r="U152" s="137"/>
      <c r="V152" s="138"/>
      <c r="W152" s="32">
        <f>VLOOKUP(U152,Смета!$B$8:$O$93,13,0)</f>
        <v>0</v>
      </c>
      <c r="X152" s="32"/>
      <c r="Y152" s="137"/>
      <c r="Z152" s="138"/>
      <c r="AA152" s="32">
        <f>VLOOKUP(Y152,Смета!$B$8:$O$93,13,0)</f>
        <v>0</v>
      </c>
      <c r="AB152" s="32"/>
      <c r="AC152" s="137"/>
      <c r="AD152" s="138"/>
      <c r="AE152" s="32">
        <f>VLOOKUP(AC152,Смета!$B$8:$O$93,13,0)</f>
        <v>0</v>
      </c>
      <c r="AF152" s="32"/>
      <c r="AG152" s="137"/>
      <c r="AH152" s="138"/>
      <c r="AI152" s="32">
        <f>VLOOKUP(AG152,Смета!$B$8:$O$93,13,0)</f>
        <v>0</v>
      </c>
      <c r="AJ152" s="32"/>
      <c r="AK152" s="137"/>
      <c r="AL152" s="138"/>
      <c r="AM152" s="32">
        <f>VLOOKUP(AK152,Смета!$B$8:$O$93,13,0)</f>
        <v>0</v>
      </c>
      <c r="AN152" s="32"/>
      <c r="AO152" s="137"/>
      <c r="AP152" s="138"/>
      <c r="AQ152" s="32">
        <f>VLOOKUP(AO152,Смета!$B$8:$O$93,13,0)</f>
        <v>0</v>
      </c>
      <c r="AR152" s="32"/>
      <c r="AS152" s="137"/>
      <c r="AT152" s="138"/>
      <c r="AU152" s="32">
        <f>VLOOKUP(AS152,Смета!$B$8:$O$93,13,0)</f>
        <v>0</v>
      </c>
      <c r="AV152" s="32"/>
    </row>
    <row r="153" spans="1:48" x14ac:dyDescent="0.25">
      <c r="A153" s="137"/>
      <c r="B153" s="138"/>
      <c r="C153" s="32">
        <f>VLOOKUP(A153,Смета!$B$8:$O$93,13,0)</f>
        <v>0</v>
      </c>
      <c r="D153" s="32"/>
      <c r="E153" s="137"/>
      <c r="F153" s="138"/>
      <c r="G153" s="32">
        <f>VLOOKUP(E153,Смета!$B$8:$O$93,13,0)</f>
        <v>0</v>
      </c>
      <c r="H153" s="32"/>
      <c r="I153" s="137"/>
      <c r="J153" s="138"/>
      <c r="K153" s="32">
        <f>VLOOKUP(I153,Смета!$B$8:$O$93,13,0)</f>
        <v>0</v>
      </c>
      <c r="L153" s="32"/>
      <c r="M153" s="137"/>
      <c r="N153" s="138"/>
      <c r="O153" s="32">
        <f>VLOOKUP(M153,Смета!$B$8:$O$93,13,0)</f>
        <v>0</v>
      </c>
      <c r="P153" s="32"/>
      <c r="Q153" s="137"/>
      <c r="R153" s="138"/>
      <c r="S153" s="32">
        <f>VLOOKUP(Q153,Смета!$B$8:$O$93,13,0)</f>
        <v>0</v>
      </c>
      <c r="T153" s="32"/>
      <c r="U153" s="137"/>
      <c r="V153" s="138"/>
      <c r="W153" s="32">
        <f>VLOOKUP(U153,Смета!$B$8:$O$93,13,0)</f>
        <v>0</v>
      </c>
      <c r="X153" s="32"/>
      <c r="Y153" s="137"/>
      <c r="Z153" s="138"/>
      <c r="AA153" s="32">
        <f>VLOOKUP(Y153,Смета!$B$8:$O$93,13,0)</f>
        <v>0</v>
      </c>
      <c r="AB153" s="32"/>
      <c r="AC153" s="137"/>
      <c r="AD153" s="138"/>
      <c r="AE153" s="32">
        <f>VLOOKUP(AC153,Смета!$B$8:$O$93,13,0)</f>
        <v>0</v>
      </c>
      <c r="AF153" s="32"/>
      <c r="AG153" s="137"/>
      <c r="AH153" s="138"/>
      <c r="AI153" s="32">
        <f>VLOOKUP(AG153,Смета!$B$8:$O$93,13,0)</f>
        <v>0</v>
      </c>
      <c r="AJ153" s="32"/>
      <c r="AK153" s="137"/>
      <c r="AL153" s="138"/>
      <c r="AM153" s="32">
        <f>VLOOKUP(AK153,Смета!$B$8:$O$93,13,0)</f>
        <v>0</v>
      </c>
      <c r="AN153" s="32"/>
      <c r="AO153" s="137"/>
      <c r="AP153" s="138"/>
      <c r="AQ153" s="32">
        <f>VLOOKUP(AO153,Смета!$B$8:$O$93,13,0)</f>
        <v>0</v>
      </c>
      <c r="AR153" s="32"/>
      <c r="AS153" s="137"/>
      <c r="AT153" s="138"/>
      <c r="AU153" s="32">
        <f>VLOOKUP(AS153,Смета!$B$8:$O$93,13,0)</f>
        <v>0</v>
      </c>
      <c r="AV153" s="32"/>
    </row>
    <row r="154" spans="1:48" x14ac:dyDescent="0.25">
      <c r="A154" s="137"/>
      <c r="B154" s="138"/>
      <c r="C154" s="32">
        <f>VLOOKUP(A154,Смета!$B$8:$O$93,13,0)</f>
        <v>0</v>
      </c>
      <c r="D154" s="32"/>
      <c r="E154" s="137"/>
      <c r="F154" s="138"/>
      <c r="G154" s="32">
        <f>VLOOKUP(E154,Смета!$B$8:$O$93,13,0)</f>
        <v>0</v>
      </c>
      <c r="H154" s="32"/>
      <c r="I154" s="137"/>
      <c r="J154" s="138"/>
      <c r="K154" s="32">
        <f>VLOOKUP(I154,Смета!$B$8:$O$93,13,0)</f>
        <v>0</v>
      </c>
      <c r="L154" s="32"/>
      <c r="M154" s="137"/>
      <c r="N154" s="138"/>
      <c r="O154" s="32">
        <f>VLOOKUP(M154,Смета!$B$8:$O$93,13,0)</f>
        <v>0</v>
      </c>
      <c r="P154" s="32"/>
      <c r="Q154" s="137"/>
      <c r="R154" s="138"/>
      <c r="S154" s="32">
        <f>VLOOKUP(Q154,Смета!$B$8:$O$93,13,0)</f>
        <v>0</v>
      </c>
      <c r="T154" s="32"/>
      <c r="U154" s="137"/>
      <c r="V154" s="138"/>
      <c r="W154" s="32">
        <f>VLOOKUP(U154,Смета!$B$8:$O$93,13,0)</f>
        <v>0</v>
      </c>
      <c r="X154" s="32"/>
      <c r="Y154" s="137"/>
      <c r="Z154" s="138"/>
      <c r="AA154" s="32">
        <f>VLOOKUP(Y154,Смета!$B$8:$O$93,13,0)</f>
        <v>0</v>
      </c>
      <c r="AB154" s="32"/>
      <c r="AC154" s="137"/>
      <c r="AD154" s="138"/>
      <c r="AE154" s="32">
        <f>VLOOKUP(AC154,Смета!$B$8:$O$93,13,0)</f>
        <v>0</v>
      </c>
      <c r="AF154" s="32"/>
      <c r="AG154" s="137"/>
      <c r="AH154" s="138"/>
      <c r="AI154" s="32">
        <f>VLOOKUP(AG154,Смета!$B$8:$O$93,13,0)</f>
        <v>0</v>
      </c>
      <c r="AJ154" s="32"/>
      <c r="AK154" s="137"/>
      <c r="AL154" s="138"/>
      <c r="AM154" s="32">
        <f>VLOOKUP(AK154,Смета!$B$8:$O$93,13,0)</f>
        <v>0</v>
      </c>
      <c r="AN154" s="32"/>
      <c r="AO154" s="137"/>
      <c r="AP154" s="138"/>
      <c r="AQ154" s="32">
        <f>VLOOKUP(AO154,Смета!$B$8:$O$93,13,0)</f>
        <v>0</v>
      </c>
      <c r="AR154" s="32"/>
      <c r="AS154" s="137"/>
      <c r="AT154" s="138"/>
      <c r="AU154" s="32">
        <f>VLOOKUP(AS154,Смета!$B$8:$O$93,13,0)</f>
        <v>0</v>
      </c>
      <c r="AV154" s="32"/>
    </row>
    <row r="155" spans="1:48" x14ac:dyDescent="0.25">
      <c r="A155" s="137"/>
      <c r="B155" s="138"/>
      <c r="C155" s="32">
        <f>VLOOKUP(A155,Смета!$B$8:$O$93,13,0)</f>
        <v>0</v>
      </c>
      <c r="D155" s="32"/>
      <c r="E155" s="137"/>
      <c r="F155" s="138"/>
      <c r="G155" s="32">
        <f>VLOOKUP(E155,Смета!$B$8:$O$93,13,0)</f>
        <v>0</v>
      </c>
      <c r="H155" s="32"/>
      <c r="I155" s="137"/>
      <c r="J155" s="138"/>
      <c r="K155" s="32">
        <f>VLOOKUP(I155,Смета!$B$8:$O$93,13,0)</f>
        <v>0</v>
      </c>
      <c r="L155" s="32"/>
      <c r="M155" s="137"/>
      <c r="N155" s="138"/>
      <c r="O155" s="32">
        <f>VLOOKUP(M155,Смета!$B$8:$O$93,13,0)</f>
        <v>0</v>
      </c>
      <c r="P155" s="32"/>
      <c r="Q155" s="137"/>
      <c r="R155" s="138"/>
      <c r="S155" s="32">
        <f>VLOOKUP(Q155,Смета!$B$8:$O$93,13,0)</f>
        <v>0</v>
      </c>
      <c r="T155" s="32"/>
      <c r="U155" s="137"/>
      <c r="V155" s="138"/>
      <c r="W155" s="32">
        <f>VLOOKUP(U155,Смета!$B$8:$O$93,13,0)</f>
        <v>0</v>
      </c>
      <c r="X155" s="32"/>
      <c r="Y155" s="137"/>
      <c r="Z155" s="138"/>
      <c r="AA155" s="32">
        <f>VLOOKUP(Y155,Смета!$B$8:$O$93,13,0)</f>
        <v>0</v>
      </c>
      <c r="AB155" s="32"/>
      <c r="AC155" s="137"/>
      <c r="AD155" s="138"/>
      <c r="AE155" s="32">
        <f>VLOOKUP(AC155,Смета!$B$8:$O$93,13,0)</f>
        <v>0</v>
      </c>
      <c r="AF155" s="32"/>
      <c r="AG155" s="137"/>
      <c r="AH155" s="138"/>
      <c r="AI155" s="32">
        <f>VLOOKUP(AG155,Смета!$B$8:$O$93,13,0)</f>
        <v>0</v>
      </c>
      <c r="AJ155" s="32"/>
      <c r="AK155" s="137"/>
      <c r="AL155" s="138"/>
      <c r="AM155" s="32">
        <f>VLOOKUP(AK155,Смета!$B$8:$O$93,13,0)</f>
        <v>0</v>
      </c>
      <c r="AN155" s="32"/>
      <c r="AO155" s="137"/>
      <c r="AP155" s="138"/>
      <c r="AQ155" s="32">
        <f>VLOOKUP(AO155,Смета!$B$8:$O$93,13,0)</f>
        <v>0</v>
      </c>
      <c r="AR155" s="32"/>
      <c r="AS155" s="137"/>
      <c r="AT155" s="138"/>
      <c r="AU155" s="32">
        <f>VLOOKUP(AS155,Смета!$B$8:$O$93,13,0)</f>
        <v>0</v>
      </c>
      <c r="AV155" s="32"/>
    </row>
    <row r="156" spans="1:48" x14ac:dyDescent="0.25">
      <c r="A156" s="137"/>
      <c r="B156" s="138"/>
      <c r="C156" s="32">
        <f>VLOOKUP(A156,Смета!$B$8:$O$93,13,0)</f>
        <v>0</v>
      </c>
      <c r="D156" s="32"/>
      <c r="E156" s="137"/>
      <c r="F156" s="138"/>
      <c r="G156" s="32">
        <f>VLOOKUP(E156,Смета!$B$8:$O$93,13,0)</f>
        <v>0</v>
      </c>
      <c r="H156" s="32"/>
      <c r="I156" s="137"/>
      <c r="J156" s="138"/>
      <c r="K156" s="32">
        <f>VLOOKUP(I156,Смета!$B$8:$O$93,13,0)</f>
        <v>0</v>
      </c>
      <c r="L156" s="32"/>
      <c r="M156" s="137"/>
      <c r="N156" s="138"/>
      <c r="O156" s="32">
        <f>VLOOKUP(M156,Смета!$B$8:$O$93,13,0)</f>
        <v>0</v>
      </c>
      <c r="P156" s="32"/>
      <c r="Q156" s="137"/>
      <c r="R156" s="138"/>
      <c r="S156" s="32">
        <f>VLOOKUP(Q156,Смета!$B$8:$O$93,13,0)</f>
        <v>0</v>
      </c>
      <c r="T156" s="32"/>
      <c r="U156" s="137"/>
      <c r="V156" s="138"/>
      <c r="W156" s="32">
        <f>VLOOKUP(U156,Смета!$B$8:$O$93,13,0)</f>
        <v>0</v>
      </c>
      <c r="X156" s="32"/>
      <c r="Y156" s="137"/>
      <c r="Z156" s="138"/>
      <c r="AA156" s="32">
        <f>VLOOKUP(Y156,Смета!$B$8:$O$93,13,0)</f>
        <v>0</v>
      </c>
      <c r="AB156" s="32"/>
      <c r="AC156" s="137"/>
      <c r="AD156" s="138"/>
      <c r="AE156" s="32">
        <f>VLOOKUP(AC156,Смета!$B$8:$O$93,13,0)</f>
        <v>0</v>
      </c>
      <c r="AF156" s="32"/>
      <c r="AG156" s="137"/>
      <c r="AH156" s="138"/>
      <c r="AI156" s="32">
        <f>VLOOKUP(AG156,Смета!$B$8:$O$93,13,0)</f>
        <v>0</v>
      </c>
      <c r="AJ156" s="32"/>
      <c r="AK156" s="137"/>
      <c r="AL156" s="138"/>
      <c r="AM156" s="32">
        <f>VLOOKUP(AK156,Смета!$B$8:$O$93,13,0)</f>
        <v>0</v>
      </c>
      <c r="AN156" s="32"/>
      <c r="AO156" s="137"/>
      <c r="AP156" s="138"/>
      <c r="AQ156" s="32">
        <f>VLOOKUP(AO156,Смета!$B$8:$O$93,13,0)</f>
        <v>0</v>
      </c>
      <c r="AR156" s="32"/>
      <c r="AS156" s="137"/>
      <c r="AT156" s="138"/>
      <c r="AU156" s="32">
        <f>VLOOKUP(AS156,Смета!$B$8:$O$93,13,0)</f>
        <v>0</v>
      </c>
      <c r="AV156" s="32"/>
    </row>
    <row r="157" spans="1:48" x14ac:dyDescent="0.25">
      <c r="A157" s="137"/>
      <c r="B157" s="138"/>
      <c r="C157" s="32">
        <f>VLOOKUP(A157,Смета!$B$8:$O$93,13,0)</f>
        <v>0</v>
      </c>
      <c r="D157" s="32"/>
      <c r="E157" s="137"/>
      <c r="F157" s="138"/>
      <c r="G157" s="32">
        <f>VLOOKUP(E157,Смета!$B$8:$O$93,13,0)</f>
        <v>0</v>
      </c>
      <c r="H157" s="32"/>
      <c r="I157" s="137"/>
      <c r="J157" s="138"/>
      <c r="K157" s="32">
        <f>VLOOKUP(I157,Смета!$B$8:$O$93,13,0)</f>
        <v>0</v>
      </c>
      <c r="L157" s="32"/>
      <c r="M157" s="137"/>
      <c r="N157" s="138"/>
      <c r="O157" s="32">
        <f>VLOOKUP(M157,Смета!$B$8:$O$93,13,0)</f>
        <v>0</v>
      </c>
      <c r="P157" s="32"/>
      <c r="Q157" s="137"/>
      <c r="R157" s="138"/>
      <c r="S157" s="32">
        <f>VLOOKUP(Q157,Смета!$B$8:$O$93,13,0)</f>
        <v>0</v>
      </c>
      <c r="T157" s="32"/>
      <c r="U157" s="137"/>
      <c r="V157" s="138"/>
      <c r="W157" s="32">
        <f>VLOOKUP(U157,Смета!$B$8:$O$93,13,0)</f>
        <v>0</v>
      </c>
      <c r="X157" s="32"/>
      <c r="Y157" s="137"/>
      <c r="Z157" s="138"/>
      <c r="AA157" s="32">
        <f>VLOOKUP(Y157,Смета!$B$8:$O$93,13,0)</f>
        <v>0</v>
      </c>
      <c r="AB157" s="32"/>
      <c r="AC157" s="137"/>
      <c r="AD157" s="138"/>
      <c r="AE157" s="32">
        <f>VLOOKUP(AC157,Смета!$B$8:$O$93,13,0)</f>
        <v>0</v>
      </c>
      <c r="AF157" s="32"/>
      <c r="AG157" s="137"/>
      <c r="AH157" s="138"/>
      <c r="AI157" s="32">
        <f>VLOOKUP(AG157,Смета!$B$8:$O$93,13,0)</f>
        <v>0</v>
      </c>
      <c r="AJ157" s="32"/>
      <c r="AK157" s="137"/>
      <c r="AL157" s="138"/>
      <c r="AM157" s="32">
        <f>VLOOKUP(AK157,Смета!$B$8:$O$93,13,0)</f>
        <v>0</v>
      </c>
      <c r="AN157" s="32"/>
      <c r="AO157" s="137"/>
      <c r="AP157" s="138"/>
      <c r="AQ157" s="32">
        <f>VLOOKUP(AO157,Смета!$B$8:$O$93,13,0)</f>
        <v>0</v>
      </c>
      <c r="AR157" s="32"/>
      <c r="AS157" s="137"/>
      <c r="AT157" s="138"/>
      <c r="AU157" s="32">
        <f>VLOOKUP(AS157,Смета!$B$8:$O$93,13,0)</f>
        <v>0</v>
      </c>
      <c r="AV157" s="32"/>
    </row>
    <row r="158" spans="1:48" x14ac:dyDescent="0.25">
      <c r="A158" s="137"/>
      <c r="B158" s="138"/>
      <c r="C158" s="32">
        <f>VLOOKUP(A158,Смета!$B$8:$O$93,13,0)</f>
        <v>0</v>
      </c>
      <c r="D158" s="32"/>
      <c r="E158" s="137"/>
      <c r="F158" s="138"/>
      <c r="G158" s="32">
        <f>VLOOKUP(E158,Смета!$B$8:$O$93,13,0)</f>
        <v>0</v>
      </c>
      <c r="H158" s="32"/>
      <c r="I158" s="137"/>
      <c r="J158" s="138"/>
      <c r="K158" s="32">
        <f>VLOOKUP(I158,Смета!$B$8:$O$93,13,0)</f>
        <v>0</v>
      </c>
      <c r="L158" s="32"/>
      <c r="M158" s="137"/>
      <c r="N158" s="138"/>
      <c r="O158" s="32">
        <f>VLOOKUP(M158,Смета!$B$8:$O$93,13,0)</f>
        <v>0</v>
      </c>
      <c r="P158" s="32"/>
      <c r="Q158" s="137"/>
      <c r="R158" s="138"/>
      <c r="S158" s="32">
        <f>VLOOKUP(Q158,Смета!$B$8:$O$93,13,0)</f>
        <v>0</v>
      </c>
      <c r="T158" s="32"/>
      <c r="U158" s="137"/>
      <c r="V158" s="138"/>
      <c r="W158" s="32">
        <f>VLOOKUP(U158,Смета!$B$8:$O$93,13,0)</f>
        <v>0</v>
      </c>
      <c r="X158" s="32"/>
      <c r="Y158" s="137"/>
      <c r="Z158" s="138"/>
      <c r="AA158" s="32">
        <f>VLOOKUP(Y158,Смета!$B$8:$O$93,13,0)</f>
        <v>0</v>
      </c>
      <c r="AB158" s="32"/>
      <c r="AC158" s="137"/>
      <c r="AD158" s="138"/>
      <c r="AE158" s="32">
        <f>VLOOKUP(AC158,Смета!$B$8:$O$93,13,0)</f>
        <v>0</v>
      </c>
      <c r="AF158" s="32"/>
      <c r="AG158" s="137"/>
      <c r="AH158" s="138"/>
      <c r="AI158" s="32">
        <f>VLOOKUP(AG158,Смета!$B$8:$O$93,13,0)</f>
        <v>0</v>
      </c>
      <c r="AJ158" s="32"/>
      <c r="AK158" s="137"/>
      <c r="AL158" s="138"/>
      <c r="AM158" s="32">
        <f>VLOOKUP(AK158,Смета!$B$8:$O$93,13,0)</f>
        <v>0</v>
      </c>
      <c r="AN158" s="32"/>
      <c r="AO158" s="137"/>
      <c r="AP158" s="138"/>
      <c r="AQ158" s="32">
        <f>VLOOKUP(AO158,Смета!$B$8:$O$93,13,0)</f>
        <v>0</v>
      </c>
      <c r="AR158" s="32"/>
      <c r="AS158" s="137"/>
      <c r="AT158" s="138"/>
      <c r="AU158" s="32">
        <f>VLOOKUP(AS158,Смета!$B$8:$O$93,13,0)</f>
        <v>0</v>
      </c>
      <c r="AV158" s="32"/>
    </row>
    <row r="159" spans="1:48" x14ac:dyDescent="0.25">
      <c r="A159" s="137"/>
      <c r="B159" s="138"/>
      <c r="C159" s="32">
        <f>VLOOKUP(A159,Смета!$B$8:$O$93,13,0)</f>
        <v>0</v>
      </c>
      <c r="D159" s="32"/>
      <c r="E159" s="137"/>
      <c r="F159" s="138"/>
      <c r="G159" s="32">
        <f>VLOOKUP(E159,Смета!$B$8:$O$93,13,0)</f>
        <v>0</v>
      </c>
      <c r="H159" s="32"/>
      <c r="I159" s="137"/>
      <c r="J159" s="138"/>
      <c r="K159" s="32">
        <f>VLOOKUP(I159,Смета!$B$8:$O$93,13,0)</f>
        <v>0</v>
      </c>
      <c r="L159" s="32"/>
      <c r="M159" s="137"/>
      <c r="N159" s="138"/>
      <c r="O159" s="32">
        <f>VLOOKUP(M159,Смета!$B$8:$O$93,13,0)</f>
        <v>0</v>
      </c>
      <c r="P159" s="32"/>
      <c r="Q159" s="137"/>
      <c r="R159" s="138"/>
      <c r="S159" s="32">
        <f>VLOOKUP(Q159,Смета!$B$8:$O$93,13,0)</f>
        <v>0</v>
      </c>
      <c r="T159" s="32"/>
      <c r="U159" s="137"/>
      <c r="V159" s="138"/>
      <c r="W159" s="32">
        <f>VLOOKUP(U159,Смета!$B$8:$O$93,13,0)</f>
        <v>0</v>
      </c>
      <c r="X159" s="32"/>
      <c r="Y159" s="137"/>
      <c r="Z159" s="138"/>
      <c r="AA159" s="32">
        <f>VLOOKUP(Y159,Смета!$B$8:$O$93,13,0)</f>
        <v>0</v>
      </c>
      <c r="AB159" s="32"/>
      <c r="AC159" s="137"/>
      <c r="AD159" s="138"/>
      <c r="AE159" s="32">
        <f>VLOOKUP(AC159,Смета!$B$8:$O$93,13,0)</f>
        <v>0</v>
      </c>
      <c r="AF159" s="32"/>
      <c r="AG159" s="137"/>
      <c r="AH159" s="138"/>
      <c r="AI159" s="32">
        <f>VLOOKUP(AG159,Смета!$B$8:$O$93,13,0)</f>
        <v>0</v>
      </c>
      <c r="AJ159" s="32"/>
      <c r="AK159" s="137"/>
      <c r="AL159" s="138"/>
      <c r="AM159" s="32">
        <f>VLOOKUP(AK159,Смета!$B$8:$O$93,13,0)</f>
        <v>0</v>
      </c>
      <c r="AN159" s="32"/>
      <c r="AO159" s="137"/>
      <c r="AP159" s="138"/>
      <c r="AQ159" s="32">
        <f>VLOOKUP(AO159,Смета!$B$8:$O$93,13,0)</f>
        <v>0</v>
      </c>
      <c r="AR159" s="32"/>
      <c r="AS159" s="137"/>
      <c r="AT159" s="138"/>
      <c r="AU159" s="32">
        <f>VLOOKUP(AS159,Смета!$B$8:$O$93,13,0)</f>
        <v>0</v>
      </c>
      <c r="AV159" s="32"/>
    </row>
    <row r="160" spans="1:48" x14ac:dyDescent="0.25">
      <c r="A160" s="137"/>
      <c r="B160" s="138"/>
      <c r="C160" s="32">
        <f>VLOOKUP(A160,Смета!$B$8:$O$93,13,0)</f>
        <v>0</v>
      </c>
      <c r="D160" s="32"/>
      <c r="E160" s="137"/>
      <c r="F160" s="138"/>
      <c r="G160" s="32">
        <f>VLOOKUP(E160,Смета!$B$8:$O$93,13,0)</f>
        <v>0</v>
      </c>
      <c r="H160" s="32"/>
      <c r="I160" s="137"/>
      <c r="J160" s="138"/>
      <c r="K160" s="32">
        <f>VLOOKUP(I160,Смета!$B$8:$O$93,13,0)</f>
        <v>0</v>
      </c>
      <c r="L160" s="32"/>
      <c r="M160" s="137"/>
      <c r="N160" s="138"/>
      <c r="O160" s="32">
        <f>VLOOKUP(M160,Смета!$B$8:$O$93,13,0)</f>
        <v>0</v>
      </c>
      <c r="P160" s="32"/>
      <c r="Q160" s="137"/>
      <c r="R160" s="138"/>
      <c r="S160" s="32">
        <f>VLOOKUP(Q160,Смета!$B$8:$O$93,13,0)</f>
        <v>0</v>
      </c>
      <c r="T160" s="32"/>
      <c r="U160" s="137"/>
      <c r="V160" s="138"/>
      <c r="W160" s="32">
        <f>VLOOKUP(U160,Смета!$B$8:$O$93,13,0)</f>
        <v>0</v>
      </c>
      <c r="X160" s="32"/>
      <c r="Y160" s="137"/>
      <c r="Z160" s="138"/>
      <c r="AA160" s="32">
        <f>VLOOKUP(Y160,Смета!$B$8:$O$93,13,0)</f>
        <v>0</v>
      </c>
      <c r="AB160" s="32"/>
      <c r="AC160" s="137"/>
      <c r="AD160" s="138"/>
      <c r="AE160" s="32">
        <f>VLOOKUP(AC160,Смета!$B$8:$O$93,13,0)</f>
        <v>0</v>
      </c>
      <c r="AF160" s="32"/>
      <c r="AG160" s="137"/>
      <c r="AH160" s="138"/>
      <c r="AI160" s="32">
        <f>VLOOKUP(AG160,Смета!$B$8:$O$93,13,0)</f>
        <v>0</v>
      </c>
      <c r="AJ160" s="32"/>
      <c r="AK160" s="137"/>
      <c r="AL160" s="138"/>
      <c r="AM160" s="32">
        <f>VLOOKUP(AK160,Смета!$B$8:$O$93,13,0)</f>
        <v>0</v>
      </c>
      <c r="AN160" s="32"/>
      <c r="AO160" s="137"/>
      <c r="AP160" s="138"/>
      <c r="AQ160" s="32">
        <f>VLOOKUP(AO160,Смета!$B$8:$O$93,13,0)</f>
        <v>0</v>
      </c>
      <c r="AR160" s="32"/>
      <c r="AS160" s="137"/>
      <c r="AT160" s="138"/>
      <c r="AU160" s="32">
        <f>VLOOKUP(AS160,Смета!$B$8:$O$93,13,0)</f>
        <v>0</v>
      </c>
      <c r="AV160" s="32"/>
    </row>
    <row r="161" spans="1:48" x14ac:dyDescent="0.25">
      <c r="A161" s="137"/>
      <c r="B161" s="138"/>
      <c r="C161" s="32">
        <f>VLOOKUP(A161,Смета!$B$8:$O$93,13,0)</f>
        <v>0</v>
      </c>
      <c r="D161" s="32"/>
      <c r="E161" s="137"/>
      <c r="F161" s="138"/>
      <c r="G161" s="32">
        <f>VLOOKUP(E161,Смета!$B$8:$O$93,13,0)</f>
        <v>0</v>
      </c>
      <c r="H161" s="32"/>
      <c r="I161" s="137"/>
      <c r="J161" s="138"/>
      <c r="K161" s="32">
        <f>VLOOKUP(I161,Смета!$B$8:$O$93,13,0)</f>
        <v>0</v>
      </c>
      <c r="L161" s="32"/>
      <c r="M161" s="137"/>
      <c r="N161" s="138"/>
      <c r="O161" s="32">
        <f>VLOOKUP(M161,Смета!$B$8:$O$93,13,0)</f>
        <v>0</v>
      </c>
      <c r="P161" s="32"/>
      <c r="Q161" s="137"/>
      <c r="R161" s="138"/>
      <c r="S161" s="32">
        <f>VLOOKUP(Q161,Смета!$B$8:$O$93,13,0)</f>
        <v>0</v>
      </c>
      <c r="T161" s="32"/>
      <c r="U161" s="137"/>
      <c r="V161" s="138"/>
      <c r="W161" s="32">
        <f>VLOOKUP(U161,Смета!$B$8:$O$93,13,0)</f>
        <v>0</v>
      </c>
      <c r="X161" s="32"/>
      <c r="Y161" s="137"/>
      <c r="Z161" s="138"/>
      <c r="AA161" s="32">
        <f>VLOOKUP(Y161,Смета!$B$8:$O$93,13,0)</f>
        <v>0</v>
      </c>
      <c r="AB161" s="32"/>
      <c r="AC161" s="137"/>
      <c r="AD161" s="138"/>
      <c r="AE161" s="32">
        <f>VLOOKUP(AC161,Смета!$B$8:$O$93,13,0)</f>
        <v>0</v>
      </c>
      <c r="AF161" s="32"/>
      <c r="AG161" s="137"/>
      <c r="AH161" s="138"/>
      <c r="AI161" s="32">
        <f>VLOOKUP(AG161,Смета!$B$8:$O$93,13,0)</f>
        <v>0</v>
      </c>
      <c r="AJ161" s="32"/>
      <c r="AK161" s="137"/>
      <c r="AL161" s="138"/>
      <c r="AM161" s="32">
        <f>VLOOKUP(AK161,Смета!$B$8:$O$93,13,0)</f>
        <v>0</v>
      </c>
      <c r="AN161" s="32"/>
      <c r="AO161" s="137"/>
      <c r="AP161" s="138"/>
      <c r="AQ161" s="32">
        <f>VLOOKUP(AO161,Смета!$B$8:$O$93,13,0)</f>
        <v>0</v>
      </c>
      <c r="AR161" s="32"/>
      <c r="AS161" s="137"/>
      <c r="AT161" s="138"/>
      <c r="AU161" s="32">
        <f>VLOOKUP(AS161,Смета!$B$8:$O$93,13,0)</f>
        <v>0</v>
      </c>
      <c r="AV161" s="32"/>
    </row>
    <row r="162" spans="1:48" x14ac:dyDescent="0.25">
      <c r="A162" s="137"/>
      <c r="B162" s="138"/>
      <c r="C162" s="32">
        <f>VLOOKUP(A162,Смета!$B$8:$O$93,13,0)</f>
        <v>0</v>
      </c>
      <c r="D162" s="32"/>
      <c r="E162" s="137"/>
      <c r="F162" s="138"/>
      <c r="G162" s="32">
        <f>VLOOKUP(E162,Смета!$B$8:$O$93,13,0)</f>
        <v>0</v>
      </c>
      <c r="H162" s="32"/>
      <c r="I162" s="137"/>
      <c r="J162" s="138"/>
      <c r="K162" s="32">
        <f>VLOOKUP(I162,Смета!$B$8:$O$93,13,0)</f>
        <v>0</v>
      </c>
      <c r="L162" s="32"/>
      <c r="M162" s="137"/>
      <c r="N162" s="138"/>
      <c r="O162" s="32">
        <f>VLOOKUP(M162,Смета!$B$8:$O$93,13,0)</f>
        <v>0</v>
      </c>
      <c r="P162" s="32"/>
      <c r="Q162" s="137"/>
      <c r="R162" s="138"/>
      <c r="S162" s="32">
        <f>VLOOKUP(Q162,Смета!$B$8:$O$93,13,0)</f>
        <v>0</v>
      </c>
      <c r="T162" s="32"/>
      <c r="U162" s="137"/>
      <c r="V162" s="138"/>
      <c r="W162" s="32">
        <f>VLOOKUP(U162,Смета!$B$8:$O$93,13,0)</f>
        <v>0</v>
      </c>
      <c r="X162" s="32"/>
      <c r="Y162" s="137"/>
      <c r="Z162" s="138"/>
      <c r="AA162" s="32">
        <f>VLOOKUP(Y162,Смета!$B$8:$O$93,13,0)</f>
        <v>0</v>
      </c>
      <c r="AB162" s="32"/>
      <c r="AC162" s="137"/>
      <c r="AD162" s="138"/>
      <c r="AE162" s="32">
        <f>VLOOKUP(AC162,Смета!$B$8:$O$93,13,0)</f>
        <v>0</v>
      </c>
      <c r="AF162" s="32"/>
      <c r="AG162" s="137"/>
      <c r="AH162" s="138"/>
      <c r="AI162" s="32">
        <f>VLOOKUP(AG162,Смета!$B$8:$O$93,13,0)</f>
        <v>0</v>
      </c>
      <c r="AJ162" s="32"/>
      <c r="AK162" s="137"/>
      <c r="AL162" s="138"/>
      <c r="AM162" s="32">
        <f>VLOOKUP(AK162,Смета!$B$8:$O$93,13,0)</f>
        <v>0</v>
      </c>
      <c r="AN162" s="32"/>
      <c r="AO162" s="137"/>
      <c r="AP162" s="138"/>
      <c r="AQ162" s="32">
        <f>VLOOKUP(AO162,Смета!$B$8:$O$93,13,0)</f>
        <v>0</v>
      </c>
      <c r="AR162" s="32"/>
      <c r="AS162" s="137"/>
      <c r="AT162" s="138"/>
      <c r="AU162" s="32">
        <f>VLOOKUP(AS162,Смета!$B$8:$O$93,13,0)</f>
        <v>0</v>
      </c>
      <c r="AV162" s="32"/>
    </row>
    <row r="163" spans="1:48" x14ac:dyDescent="0.25">
      <c r="A163" s="137"/>
      <c r="B163" s="138"/>
      <c r="C163" s="32">
        <f>VLOOKUP(A163,Смета!$B$8:$O$93,13,0)</f>
        <v>0</v>
      </c>
      <c r="D163" s="32"/>
      <c r="E163" s="137"/>
      <c r="F163" s="138"/>
      <c r="G163" s="32">
        <f>VLOOKUP(E163,Смета!$B$8:$O$93,13,0)</f>
        <v>0</v>
      </c>
      <c r="H163" s="32"/>
      <c r="I163" s="137"/>
      <c r="J163" s="138"/>
      <c r="K163" s="32">
        <f>VLOOKUP(I163,Смета!$B$8:$O$93,13,0)</f>
        <v>0</v>
      </c>
      <c r="L163" s="32"/>
      <c r="M163" s="137"/>
      <c r="N163" s="138"/>
      <c r="O163" s="32">
        <f>VLOOKUP(M163,Смета!$B$8:$O$93,13,0)</f>
        <v>0</v>
      </c>
      <c r="P163" s="32"/>
      <c r="Q163" s="137"/>
      <c r="R163" s="138"/>
      <c r="S163" s="32">
        <f>VLOOKUP(Q163,Смета!$B$8:$O$93,13,0)</f>
        <v>0</v>
      </c>
      <c r="T163" s="32"/>
      <c r="U163" s="137"/>
      <c r="V163" s="138"/>
      <c r="W163" s="32">
        <f>VLOOKUP(U163,Смета!$B$8:$O$93,13,0)</f>
        <v>0</v>
      </c>
      <c r="X163" s="32"/>
      <c r="Y163" s="137"/>
      <c r="Z163" s="138"/>
      <c r="AA163" s="32">
        <f>VLOOKUP(Y163,Смета!$B$8:$O$93,13,0)</f>
        <v>0</v>
      </c>
      <c r="AB163" s="32"/>
      <c r="AC163" s="137"/>
      <c r="AD163" s="138"/>
      <c r="AE163" s="32">
        <f>VLOOKUP(AC163,Смета!$B$8:$O$93,13,0)</f>
        <v>0</v>
      </c>
      <c r="AF163" s="32"/>
      <c r="AG163" s="137"/>
      <c r="AH163" s="138"/>
      <c r="AI163" s="32">
        <f>VLOOKUP(AG163,Смета!$B$8:$O$93,13,0)</f>
        <v>0</v>
      </c>
      <c r="AJ163" s="32"/>
      <c r="AK163" s="137"/>
      <c r="AL163" s="138"/>
      <c r="AM163" s="32">
        <f>VLOOKUP(AK163,Смета!$B$8:$O$93,13,0)</f>
        <v>0</v>
      </c>
      <c r="AN163" s="32"/>
      <c r="AO163" s="137"/>
      <c r="AP163" s="138"/>
      <c r="AQ163" s="32">
        <f>VLOOKUP(AO163,Смета!$B$8:$O$93,13,0)</f>
        <v>0</v>
      </c>
      <c r="AR163" s="32"/>
      <c r="AS163" s="137"/>
      <c r="AT163" s="138"/>
      <c r="AU163" s="32">
        <f>VLOOKUP(AS163,Смета!$B$8:$O$93,13,0)</f>
        <v>0</v>
      </c>
      <c r="AV163" s="32"/>
    </row>
    <row r="164" spans="1:48" x14ac:dyDescent="0.25">
      <c r="A164" s="137"/>
      <c r="B164" s="138"/>
      <c r="C164" s="32">
        <f>VLOOKUP(A164,Смета!$B$8:$O$93,13,0)</f>
        <v>0</v>
      </c>
      <c r="D164" s="32"/>
      <c r="E164" s="137"/>
      <c r="F164" s="138"/>
      <c r="G164" s="32">
        <f>VLOOKUP(E164,Смета!$B$8:$O$93,13,0)</f>
        <v>0</v>
      </c>
      <c r="H164" s="32"/>
      <c r="I164" s="137"/>
      <c r="J164" s="138"/>
      <c r="K164" s="32">
        <f>VLOOKUP(I164,Смета!$B$8:$O$93,13,0)</f>
        <v>0</v>
      </c>
      <c r="L164" s="32"/>
      <c r="M164" s="137"/>
      <c r="N164" s="138"/>
      <c r="O164" s="32">
        <f>VLOOKUP(M164,Смета!$B$8:$O$93,13,0)</f>
        <v>0</v>
      </c>
      <c r="P164" s="32"/>
      <c r="Q164" s="137"/>
      <c r="R164" s="138"/>
      <c r="S164" s="32">
        <f>VLOOKUP(Q164,Смета!$B$8:$O$93,13,0)</f>
        <v>0</v>
      </c>
      <c r="T164" s="32"/>
      <c r="U164" s="137"/>
      <c r="V164" s="138"/>
      <c r="W164" s="32">
        <f>VLOOKUP(U164,Смета!$B$8:$O$93,13,0)</f>
        <v>0</v>
      </c>
      <c r="X164" s="32"/>
      <c r="Y164" s="137"/>
      <c r="Z164" s="138"/>
      <c r="AA164" s="32">
        <f>VLOOKUP(Y164,Смета!$B$8:$O$93,13,0)</f>
        <v>0</v>
      </c>
      <c r="AB164" s="32"/>
      <c r="AC164" s="137"/>
      <c r="AD164" s="138"/>
      <c r="AE164" s="32">
        <f>VLOOKUP(AC164,Смета!$B$8:$O$93,13,0)</f>
        <v>0</v>
      </c>
      <c r="AF164" s="32"/>
      <c r="AG164" s="137"/>
      <c r="AH164" s="138"/>
      <c r="AI164" s="32">
        <f>VLOOKUP(AG164,Смета!$B$8:$O$93,13,0)</f>
        <v>0</v>
      </c>
      <c r="AJ164" s="32"/>
      <c r="AK164" s="137"/>
      <c r="AL164" s="138"/>
      <c r="AM164" s="32">
        <f>VLOOKUP(AK164,Смета!$B$8:$O$93,13,0)</f>
        <v>0</v>
      </c>
      <c r="AN164" s="32"/>
      <c r="AO164" s="137"/>
      <c r="AP164" s="138"/>
      <c r="AQ164" s="32">
        <f>VLOOKUP(AO164,Смета!$B$8:$O$93,13,0)</f>
        <v>0</v>
      </c>
      <c r="AR164" s="32"/>
      <c r="AS164" s="137"/>
      <c r="AT164" s="138"/>
      <c r="AU164" s="32">
        <f>VLOOKUP(AS164,Смета!$B$8:$O$93,13,0)</f>
        <v>0</v>
      </c>
      <c r="AV164" s="32"/>
    </row>
    <row r="165" spans="1:48" x14ac:dyDescent="0.25">
      <c r="A165" s="137"/>
      <c r="B165" s="138"/>
      <c r="C165" s="32">
        <f>VLOOKUP(A165,Смета!$B$8:$O$93,13,0)</f>
        <v>0</v>
      </c>
      <c r="D165" s="32"/>
      <c r="E165" s="137"/>
      <c r="F165" s="138"/>
      <c r="G165" s="32">
        <f>VLOOKUP(E165,Смета!$B$8:$O$93,13,0)</f>
        <v>0</v>
      </c>
      <c r="H165" s="32"/>
      <c r="I165" s="137"/>
      <c r="J165" s="138"/>
      <c r="K165" s="32">
        <f>VLOOKUP(I165,Смета!$B$8:$O$93,13,0)</f>
        <v>0</v>
      </c>
      <c r="L165" s="32"/>
      <c r="M165" s="137"/>
      <c r="N165" s="138"/>
      <c r="O165" s="32">
        <f>VLOOKUP(M165,Смета!$B$8:$O$93,13,0)</f>
        <v>0</v>
      </c>
      <c r="P165" s="32"/>
      <c r="Q165" s="137"/>
      <c r="R165" s="138"/>
      <c r="S165" s="32">
        <f>VLOOKUP(Q165,Смета!$B$8:$O$93,13,0)</f>
        <v>0</v>
      </c>
      <c r="T165" s="32"/>
      <c r="U165" s="137"/>
      <c r="V165" s="138"/>
      <c r="W165" s="32">
        <f>VLOOKUP(U165,Смета!$B$8:$O$93,13,0)</f>
        <v>0</v>
      </c>
      <c r="X165" s="32"/>
      <c r="Y165" s="137"/>
      <c r="Z165" s="138"/>
      <c r="AA165" s="32">
        <f>VLOOKUP(Y165,Смета!$B$8:$O$93,13,0)</f>
        <v>0</v>
      </c>
      <c r="AB165" s="32"/>
      <c r="AC165" s="137"/>
      <c r="AD165" s="138"/>
      <c r="AE165" s="32">
        <f>VLOOKUP(AC165,Смета!$B$8:$O$93,13,0)</f>
        <v>0</v>
      </c>
      <c r="AF165" s="32"/>
      <c r="AG165" s="137"/>
      <c r="AH165" s="138"/>
      <c r="AI165" s="32">
        <f>VLOOKUP(AG165,Смета!$B$8:$O$93,13,0)</f>
        <v>0</v>
      </c>
      <c r="AJ165" s="32"/>
      <c r="AK165" s="137"/>
      <c r="AL165" s="138"/>
      <c r="AM165" s="32">
        <f>VLOOKUP(AK165,Смета!$B$8:$O$93,13,0)</f>
        <v>0</v>
      </c>
      <c r="AN165" s="32"/>
      <c r="AO165" s="137"/>
      <c r="AP165" s="138"/>
      <c r="AQ165" s="32">
        <f>VLOOKUP(AO165,Смета!$B$8:$O$93,13,0)</f>
        <v>0</v>
      </c>
      <c r="AR165" s="32"/>
      <c r="AS165" s="137"/>
      <c r="AT165" s="138"/>
      <c r="AU165" s="32">
        <f>VLOOKUP(AS165,Смета!$B$8:$O$93,13,0)</f>
        <v>0</v>
      </c>
      <c r="AV165" s="32"/>
    </row>
    <row r="166" spans="1:48" x14ac:dyDescent="0.25">
      <c r="A166" s="137"/>
      <c r="B166" s="138"/>
      <c r="C166" s="32">
        <f>VLOOKUP(A166,Смета!$B$8:$O$93,13,0)</f>
        <v>0</v>
      </c>
      <c r="D166" s="32"/>
      <c r="E166" s="137"/>
      <c r="F166" s="138"/>
      <c r="G166" s="32">
        <f>VLOOKUP(E166,Смета!$B$8:$O$93,13,0)</f>
        <v>0</v>
      </c>
      <c r="H166" s="32"/>
      <c r="I166" s="137"/>
      <c r="J166" s="138"/>
      <c r="K166" s="32">
        <f>VLOOKUP(I166,Смета!$B$8:$O$93,13,0)</f>
        <v>0</v>
      </c>
      <c r="L166" s="32"/>
      <c r="M166" s="137"/>
      <c r="N166" s="138"/>
      <c r="O166" s="32">
        <f>VLOOKUP(M166,Смета!$B$8:$O$93,13,0)</f>
        <v>0</v>
      </c>
      <c r="P166" s="32"/>
      <c r="Q166" s="137"/>
      <c r="R166" s="138"/>
      <c r="S166" s="32">
        <f>VLOOKUP(Q166,Смета!$B$8:$O$93,13,0)</f>
        <v>0</v>
      </c>
      <c r="T166" s="32"/>
      <c r="U166" s="137"/>
      <c r="V166" s="138"/>
      <c r="W166" s="32">
        <f>VLOOKUP(U166,Смета!$B$8:$O$93,13,0)</f>
        <v>0</v>
      </c>
      <c r="X166" s="32"/>
      <c r="Y166" s="137"/>
      <c r="Z166" s="138"/>
      <c r="AA166" s="32">
        <f>VLOOKUP(Y166,Смета!$B$8:$O$93,13,0)</f>
        <v>0</v>
      </c>
      <c r="AB166" s="32"/>
      <c r="AC166" s="137"/>
      <c r="AD166" s="138"/>
      <c r="AE166" s="32">
        <f>VLOOKUP(AC166,Смета!$B$8:$O$93,13,0)</f>
        <v>0</v>
      </c>
      <c r="AF166" s="32"/>
      <c r="AG166" s="137"/>
      <c r="AH166" s="138"/>
      <c r="AI166" s="32">
        <f>VLOOKUP(AG166,Смета!$B$8:$O$93,13,0)</f>
        <v>0</v>
      </c>
      <c r="AJ166" s="32"/>
      <c r="AK166" s="137"/>
      <c r="AL166" s="138"/>
      <c r="AM166" s="32">
        <f>VLOOKUP(AK166,Смета!$B$8:$O$93,13,0)</f>
        <v>0</v>
      </c>
      <c r="AN166" s="32"/>
      <c r="AO166" s="137"/>
      <c r="AP166" s="138"/>
      <c r="AQ166" s="32">
        <f>VLOOKUP(AO166,Смета!$B$8:$O$93,13,0)</f>
        <v>0</v>
      </c>
      <c r="AR166" s="32"/>
      <c r="AS166" s="137"/>
      <c r="AT166" s="138"/>
      <c r="AU166" s="32">
        <f>VLOOKUP(AS166,Смета!$B$8:$O$93,13,0)</f>
        <v>0</v>
      </c>
      <c r="AV166" s="32"/>
    </row>
    <row r="167" spans="1:48" x14ac:dyDescent="0.25">
      <c r="A167" s="137"/>
      <c r="B167" s="138"/>
      <c r="C167" s="32">
        <f>VLOOKUP(A167,Смета!$B$8:$O$93,13,0)</f>
        <v>0</v>
      </c>
      <c r="D167" s="32"/>
      <c r="E167" s="137"/>
      <c r="F167" s="138"/>
      <c r="G167" s="32">
        <f>VLOOKUP(E167,Смета!$B$8:$O$93,13,0)</f>
        <v>0</v>
      </c>
      <c r="H167" s="32"/>
      <c r="I167" s="137"/>
      <c r="J167" s="138"/>
      <c r="K167" s="32">
        <f>VLOOKUP(I167,Смета!$B$8:$O$93,13,0)</f>
        <v>0</v>
      </c>
      <c r="L167" s="32"/>
      <c r="M167" s="137"/>
      <c r="N167" s="138"/>
      <c r="O167" s="32">
        <f>VLOOKUP(M167,Смета!$B$8:$O$93,13,0)</f>
        <v>0</v>
      </c>
      <c r="P167" s="32"/>
      <c r="Q167" s="137"/>
      <c r="R167" s="138"/>
      <c r="S167" s="32">
        <f>VLOOKUP(Q167,Смета!$B$8:$O$93,13,0)</f>
        <v>0</v>
      </c>
      <c r="T167" s="32"/>
      <c r="U167" s="137"/>
      <c r="V167" s="138"/>
      <c r="W167" s="32">
        <f>VLOOKUP(U167,Смета!$B$8:$O$93,13,0)</f>
        <v>0</v>
      </c>
      <c r="X167" s="32"/>
      <c r="Y167" s="137"/>
      <c r="Z167" s="138"/>
      <c r="AA167" s="32">
        <f>VLOOKUP(Y167,Смета!$B$8:$O$93,13,0)</f>
        <v>0</v>
      </c>
      <c r="AB167" s="32"/>
      <c r="AC167" s="137"/>
      <c r="AD167" s="138"/>
      <c r="AE167" s="32">
        <f>VLOOKUP(AC167,Смета!$B$8:$O$93,13,0)</f>
        <v>0</v>
      </c>
      <c r="AF167" s="32"/>
      <c r="AG167" s="137"/>
      <c r="AH167" s="138"/>
      <c r="AI167" s="32">
        <f>VLOOKUP(AG167,Смета!$B$8:$O$93,13,0)</f>
        <v>0</v>
      </c>
      <c r="AJ167" s="32"/>
      <c r="AK167" s="137"/>
      <c r="AL167" s="138"/>
      <c r="AM167" s="32">
        <f>VLOOKUP(AK167,Смета!$B$8:$O$93,13,0)</f>
        <v>0</v>
      </c>
      <c r="AN167" s="32"/>
      <c r="AO167" s="137"/>
      <c r="AP167" s="138"/>
      <c r="AQ167" s="32">
        <f>VLOOKUP(AO167,Смета!$B$8:$O$93,13,0)</f>
        <v>0</v>
      </c>
      <c r="AR167" s="32"/>
      <c r="AS167" s="137"/>
      <c r="AT167" s="138"/>
      <c r="AU167" s="32">
        <f>VLOOKUP(AS167,Смета!$B$8:$O$93,13,0)</f>
        <v>0</v>
      </c>
      <c r="AV167" s="32"/>
    </row>
    <row r="168" spans="1:48" x14ac:dyDescent="0.25">
      <c r="A168" s="137"/>
      <c r="B168" s="138"/>
      <c r="C168" s="32">
        <f>VLOOKUP(A168,Смета!$B$8:$O$93,13,0)</f>
        <v>0</v>
      </c>
      <c r="D168" s="32"/>
      <c r="E168" s="137"/>
      <c r="F168" s="138"/>
      <c r="G168" s="32">
        <f>VLOOKUP(E168,Смета!$B$8:$O$93,13,0)</f>
        <v>0</v>
      </c>
      <c r="H168" s="32"/>
      <c r="I168" s="137"/>
      <c r="J168" s="138"/>
      <c r="K168" s="32">
        <f>VLOOKUP(I168,Смета!$B$8:$O$93,13,0)</f>
        <v>0</v>
      </c>
      <c r="L168" s="32"/>
      <c r="M168" s="137"/>
      <c r="N168" s="138"/>
      <c r="O168" s="32">
        <f>VLOOKUP(M168,Смета!$B$8:$O$93,13,0)</f>
        <v>0</v>
      </c>
      <c r="P168" s="32"/>
      <c r="Q168" s="137"/>
      <c r="R168" s="138"/>
      <c r="S168" s="32">
        <f>VLOOKUP(Q168,Смета!$B$8:$O$93,13,0)</f>
        <v>0</v>
      </c>
      <c r="T168" s="32"/>
      <c r="U168" s="137"/>
      <c r="V168" s="138"/>
      <c r="W168" s="32">
        <f>VLOOKUP(U168,Смета!$B$8:$O$93,13,0)</f>
        <v>0</v>
      </c>
      <c r="X168" s="32"/>
      <c r="Y168" s="137"/>
      <c r="Z168" s="138"/>
      <c r="AA168" s="32">
        <f>VLOOKUP(Y168,Смета!$B$8:$O$93,13,0)</f>
        <v>0</v>
      </c>
      <c r="AB168" s="32"/>
      <c r="AC168" s="137"/>
      <c r="AD168" s="138"/>
      <c r="AE168" s="32">
        <f>VLOOKUP(AC168,Смета!$B$8:$O$93,13,0)</f>
        <v>0</v>
      </c>
      <c r="AF168" s="32"/>
      <c r="AG168" s="137"/>
      <c r="AH168" s="138"/>
      <c r="AI168" s="32">
        <f>VLOOKUP(AG168,Смета!$B$8:$O$93,13,0)</f>
        <v>0</v>
      </c>
      <c r="AJ168" s="32"/>
      <c r="AK168" s="137"/>
      <c r="AL168" s="138"/>
      <c r="AM168" s="32">
        <f>VLOOKUP(AK168,Смета!$B$8:$O$93,13,0)</f>
        <v>0</v>
      </c>
      <c r="AN168" s="32"/>
      <c r="AO168" s="137"/>
      <c r="AP168" s="138"/>
      <c r="AQ168" s="32">
        <f>VLOOKUP(AO168,Смета!$B$8:$O$93,13,0)</f>
        <v>0</v>
      </c>
      <c r="AR168" s="32"/>
      <c r="AS168" s="137"/>
      <c r="AT168" s="138"/>
      <c r="AU168" s="32">
        <f>VLOOKUP(AS168,Смета!$B$8:$O$93,13,0)</f>
        <v>0</v>
      </c>
      <c r="AV168" s="32"/>
    </row>
    <row r="169" spans="1:48" x14ac:dyDescent="0.25">
      <c r="A169" s="137"/>
      <c r="B169" s="138"/>
      <c r="C169" s="32">
        <f>VLOOKUP(A169,Смета!$B$8:$O$93,13,0)</f>
        <v>0</v>
      </c>
      <c r="D169" s="32"/>
      <c r="E169" s="137"/>
      <c r="F169" s="138"/>
      <c r="G169" s="32">
        <f>VLOOKUP(E169,Смета!$B$8:$O$93,13,0)</f>
        <v>0</v>
      </c>
      <c r="H169" s="32"/>
      <c r="I169" s="137"/>
      <c r="J169" s="138"/>
      <c r="K169" s="32">
        <f>VLOOKUP(I169,Смета!$B$8:$O$93,13,0)</f>
        <v>0</v>
      </c>
      <c r="L169" s="32"/>
      <c r="M169" s="137"/>
      <c r="N169" s="138"/>
      <c r="O169" s="32">
        <f>VLOOKUP(M169,Смета!$B$8:$O$93,13,0)</f>
        <v>0</v>
      </c>
      <c r="P169" s="32"/>
      <c r="Q169" s="137"/>
      <c r="R169" s="138"/>
      <c r="S169" s="32">
        <f>VLOOKUP(Q169,Смета!$B$8:$O$93,13,0)</f>
        <v>0</v>
      </c>
      <c r="T169" s="32"/>
      <c r="U169" s="137"/>
      <c r="V169" s="138"/>
      <c r="W169" s="32">
        <f>VLOOKUP(U169,Смета!$B$8:$O$93,13,0)</f>
        <v>0</v>
      </c>
      <c r="X169" s="32"/>
      <c r="Y169" s="137"/>
      <c r="Z169" s="138"/>
      <c r="AA169" s="32">
        <f>VLOOKUP(Y169,Смета!$B$8:$O$93,13,0)</f>
        <v>0</v>
      </c>
      <c r="AB169" s="32"/>
      <c r="AC169" s="137"/>
      <c r="AD169" s="138"/>
      <c r="AE169" s="32">
        <f>VLOOKUP(AC169,Смета!$B$8:$O$93,13,0)</f>
        <v>0</v>
      </c>
      <c r="AF169" s="32"/>
      <c r="AG169" s="137"/>
      <c r="AH169" s="138"/>
      <c r="AI169" s="32">
        <f>VLOOKUP(AG169,Смета!$B$8:$O$93,13,0)</f>
        <v>0</v>
      </c>
      <c r="AJ169" s="32"/>
      <c r="AK169" s="137"/>
      <c r="AL169" s="138"/>
      <c r="AM169" s="32">
        <f>VLOOKUP(AK169,Смета!$B$8:$O$93,13,0)</f>
        <v>0</v>
      </c>
      <c r="AN169" s="32"/>
      <c r="AO169" s="137"/>
      <c r="AP169" s="138"/>
      <c r="AQ169" s="32">
        <f>VLOOKUP(AO169,Смета!$B$8:$O$93,13,0)</f>
        <v>0</v>
      </c>
      <c r="AR169" s="32"/>
      <c r="AS169" s="137"/>
      <c r="AT169" s="138"/>
      <c r="AU169" s="32">
        <f>VLOOKUP(AS169,Смета!$B$8:$O$93,13,0)</f>
        <v>0</v>
      </c>
      <c r="AV169" s="32"/>
    </row>
    <row r="170" spans="1:48" x14ac:dyDescent="0.25">
      <c r="A170" s="137"/>
      <c r="B170" s="138"/>
      <c r="C170" s="32">
        <f>VLOOKUP(A170,Смета!$B$8:$O$93,13,0)</f>
        <v>0</v>
      </c>
      <c r="D170" s="32"/>
      <c r="E170" s="137"/>
      <c r="F170" s="138"/>
      <c r="G170" s="32">
        <f>VLOOKUP(E170,Смета!$B$8:$O$93,13,0)</f>
        <v>0</v>
      </c>
      <c r="H170" s="32"/>
      <c r="I170" s="137"/>
      <c r="J170" s="138"/>
      <c r="K170" s="32">
        <f>VLOOKUP(I170,Смета!$B$8:$O$93,13,0)</f>
        <v>0</v>
      </c>
      <c r="L170" s="32"/>
      <c r="M170" s="137"/>
      <c r="N170" s="138"/>
      <c r="O170" s="32">
        <f>VLOOKUP(M170,Смета!$B$8:$O$93,13,0)</f>
        <v>0</v>
      </c>
      <c r="P170" s="32"/>
      <c r="Q170" s="137"/>
      <c r="R170" s="138"/>
      <c r="S170" s="32">
        <f>VLOOKUP(Q170,Смета!$B$8:$O$93,13,0)</f>
        <v>0</v>
      </c>
      <c r="T170" s="32"/>
      <c r="U170" s="137"/>
      <c r="V170" s="138"/>
      <c r="W170" s="32">
        <f>VLOOKUP(U170,Смета!$B$8:$O$93,13,0)</f>
        <v>0</v>
      </c>
      <c r="X170" s="32"/>
      <c r="Y170" s="137"/>
      <c r="Z170" s="138"/>
      <c r="AA170" s="32">
        <f>VLOOKUP(Y170,Смета!$B$8:$O$93,13,0)</f>
        <v>0</v>
      </c>
      <c r="AB170" s="32"/>
      <c r="AC170" s="137"/>
      <c r="AD170" s="138"/>
      <c r="AE170" s="32">
        <f>VLOOKUP(AC170,Смета!$B$8:$O$93,13,0)</f>
        <v>0</v>
      </c>
      <c r="AF170" s="32"/>
      <c r="AG170" s="137"/>
      <c r="AH170" s="138"/>
      <c r="AI170" s="32">
        <f>VLOOKUP(AG170,Смета!$B$8:$O$93,13,0)</f>
        <v>0</v>
      </c>
      <c r="AJ170" s="32"/>
      <c r="AK170" s="137"/>
      <c r="AL170" s="138"/>
      <c r="AM170" s="32">
        <f>VLOOKUP(AK170,Смета!$B$8:$O$93,13,0)</f>
        <v>0</v>
      </c>
      <c r="AN170" s="32"/>
      <c r="AO170" s="137"/>
      <c r="AP170" s="138"/>
      <c r="AQ170" s="32">
        <f>VLOOKUP(AO170,Смета!$B$8:$O$93,13,0)</f>
        <v>0</v>
      </c>
      <c r="AR170" s="32"/>
      <c r="AS170" s="137"/>
      <c r="AT170" s="138"/>
      <c r="AU170" s="32">
        <f>VLOOKUP(AS170,Смета!$B$8:$O$93,13,0)</f>
        <v>0</v>
      </c>
      <c r="AV170" s="32"/>
    </row>
    <row r="171" spans="1:48" x14ac:dyDescent="0.25">
      <c r="A171" s="137"/>
      <c r="B171" s="138"/>
      <c r="C171" s="32">
        <f>VLOOKUP(A171,Смета!$B$8:$O$93,13,0)</f>
        <v>0</v>
      </c>
      <c r="D171" s="32"/>
      <c r="E171" s="137"/>
      <c r="F171" s="138"/>
      <c r="G171" s="32">
        <f>VLOOKUP(E171,Смета!$B$8:$O$93,13,0)</f>
        <v>0</v>
      </c>
      <c r="H171" s="32"/>
      <c r="I171" s="137"/>
      <c r="J171" s="138"/>
      <c r="K171" s="32">
        <f>VLOOKUP(I171,Смета!$B$8:$O$93,13,0)</f>
        <v>0</v>
      </c>
      <c r="L171" s="32"/>
      <c r="M171" s="137"/>
      <c r="N171" s="138"/>
      <c r="O171" s="32">
        <f>VLOOKUP(M171,Смета!$B$8:$O$93,13,0)</f>
        <v>0</v>
      </c>
      <c r="P171" s="32"/>
      <c r="Q171" s="137"/>
      <c r="R171" s="138"/>
      <c r="S171" s="32">
        <f>VLOOKUP(Q171,Смета!$B$8:$O$93,13,0)</f>
        <v>0</v>
      </c>
      <c r="T171" s="32"/>
      <c r="U171" s="137"/>
      <c r="V171" s="138"/>
      <c r="W171" s="32">
        <f>VLOOKUP(U171,Смета!$B$8:$O$93,13,0)</f>
        <v>0</v>
      </c>
      <c r="X171" s="32"/>
      <c r="Y171" s="137"/>
      <c r="Z171" s="138"/>
      <c r="AA171" s="32">
        <f>VLOOKUP(Y171,Смета!$B$8:$O$93,13,0)</f>
        <v>0</v>
      </c>
      <c r="AB171" s="32"/>
      <c r="AC171" s="137"/>
      <c r="AD171" s="138"/>
      <c r="AE171" s="32">
        <f>VLOOKUP(AC171,Смета!$B$8:$O$93,13,0)</f>
        <v>0</v>
      </c>
      <c r="AF171" s="32"/>
      <c r="AG171" s="137"/>
      <c r="AH171" s="138"/>
      <c r="AI171" s="32">
        <f>VLOOKUP(AG171,Смета!$B$8:$O$93,13,0)</f>
        <v>0</v>
      </c>
      <c r="AJ171" s="32"/>
      <c r="AK171" s="137"/>
      <c r="AL171" s="138"/>
      <c r="AM171" s="32">
        <f>VLOOKUP(AK171,Смета!$B$8:$O$93,13,0)</f>
        <v>0</v>
      </c>
      <c r="AN171" s="32"/>
      <c r="AO171" s="137"/>
      <c r="AP171" s="138"/>
      <c r="AQ171" s="32">
        <f>VLOOKUP(AO171,Смета!$B$8:$O$93,13,0)</f>
        <v>0</v>
      </c>
      <c r="AR171" s="32"/>
      <c r="AS171" s="137"/>
      <c r="AT171" s="138"/>
      <c r="AU171" s="32">
        <f>VLOOKUP(AS171,Смета!$B$8:$O$93,13,0)</f>
        <v>0</v>
      </c>
      <c r="AV171" s="32"/>
    </row>
    <row r="172" spans="1:48" x14ac:dyDescent="0.25">
      <c r="A172" s="137"/>
      <c r="B172" s="138"/>
      <c r="C172" s="32">
        <f>VLOOKUP(A172,Смета!$B$8:$O$93,13,0)</f>
        <v>0</v>
      </c>
      <c r="D172" s="32"/>
      <c r="E172" s="137"/>
      <c r="F172" s="138"/>
      <c r="G172" s="32">
        <f>VLOOKUP(E172,Смета!$B$8:$O$93,13,0)</f>
        <v>0</v>
      </c>
      <c r="H172" s="32"/>
      <c r="I172" s="137"/>
      <c r="J172" s="138"/>
      <c r="K172" s="32">
        <f>VLOOKUP(I172,Смета!$B$8:$O$93,13,0)</f>
        <v>0</v>
      </c>
      <c r="L172" s="32"/>
      <c r="M172" s="137"/>
      <c r="N172" s="138"/>
      <c r="O172" s="32">
        <f>VLOOKUP(M172,Смета!$B$8:$O$93,13,0)</f>
        <v>0</v>
      </c>
      <c r="P172" s="32"/>
      <c r="Q172" s="137"/>
      <c r="R172" s="138"/>
      <c r="S172" s="32">
        <f>VLOOKUP(Q172,Смета!$B$8:$O$93,13,0)</f>
        <v>0</v>
      </c>
      <c r="T172" s="32"/>
      <c r="U172" s="137"/>
      <c r="V172" s="138"/>
      <c r="W172" s="32">
        <f>VLOOKUP(U172,Смета!$B$8:$O$93,13,0)</f>
        <v>0</v>
      </c>
      <c r="X172" s="32"/>
      <c r="Y172" s="137"/>
      <c r="Z172" s="138"/>
      <c r="AA172" s="32">
        <f>VLOOKUP(Y172,Смета!$B$8:$O$93,13,0)</f>
        <v>0</v>
      </c>
      <c r="AB172" s="32"/>
      <c r="AC172" s="137"/>
      <c r="AD172" s="138"/>
      <c r="AE172" s="32">
        <f>VLOOKUP(AC172,Смета!$B$8:$O$93,13,0)</f>
        <v>0</v>
      </c>
      <c r="AF172" s="32"/>
      <c r="AG172" s="137"/>
      <c r="AH172" s="138"/>
      <c r="AI172" s="32">
        <f>VLOOKUP(AG172,Смета!$B$8:$O$93,13,0)</f>
        <v>0</v>
      </c>
      <c r="AJ172" s="32"/>
      <c r="AK172" s="137"/>
      <c r="AL172" s="138"/>
      <c r="AM172" s="32">
        <f>VLOOKUP(AK172,Смета!$B$8:$O$93,13,0)</f>
        <v>0</v>
      </c>
      <c r="AN172" s="32"/>
      <c r="AO172" s="137"/>
      <c r="AP172" s="138"/>
      <c r="AQ172" s="32">
        <f>VLOOKUP(AO172,Смета!$B$8:$O$93,13,0)</f>
        <v>0</v>
      </c>
      <c r="AR172" s="32"/>
      <c r="AS172" s="137"/>
      <c r="AT172" s="138"/>
      <c r="AU172" s="32">
        <f>VLOOKUP(AS172,Смета!$B$8:$O$93,13,0)</f>
        <v>0</v>
      </c>
      <c r="AV172" s="32"/>
    </row>
    <row r="173" spans="1:48" x14ac:dyDescent="0.25">
      <c r="A173" s="137"/>
      <c r="B173" s="138"/>
      <c r="C173" s="32">
        <f>VLOOKUP(A173,Смета!$B$8:$O$93,13,0)</f>
        <v>0</v>
      </c>
      <c r="D173" s="32"/>
      <c r="E173" s="137"/>
      <c r="F173" s="138"/>
      <c r="G173" s="32">
        <f>VLOOKUP(E173,Смета!$B$8:$O$93,13,0)</f>
        <v>0</v>
      </c>
      <c r="H173" s="32"/>
      <c r="I173" s="137"/>
      <c r="J173" s="138"/>
      <c r="K173" s="32">
        <f>VLOOKUP(I173,Смета!$B$8:$O$93,13,0)</f>
        <v>0</v>
      </c>
      <c r="L173" s="32"/>
      <c r="M173" s="137"/>
      <c r="N173" s="138"/>
      <c r="O173" s="32">
        <f>VLOOKUP(M173,Смета!$B$8:$O$93,13,0)</f>
        <v>0</v>
      </c>
      <c r="P173" s="32"/>
      <c r="Q173" s="137"/>
      <c r="R173" s="138"/>
      <c r="S173" s="32">
        <f>VLOOKUP(Q173,Смета!$B$8:$O$93,13,0)</f>
        <v>0</v>
      </c>
      <c r="T173" s="32"/>
      <c r="U173" s="137"/>
      <c r="V173" s="138"/>
      <c r="W173" s="32">
        <f>VLOOKUP(U173,Смета!$B$8:$O$93,13,0)</f>
        <v>0</v>
      </c>
      <c r="X173" s="32"/>
      <c r="Y173" s="137"/>
      <c r="Z173" s="138"/>
      <c r="AA173" s="32">
        <f>VLOOKUP(Y173,Смета!$B$8:$O$93,13,0)</f>
        <v>0</v>
      </c>
      <c r="AB173" s="32"/>
      <c r="AC173" s="137"/>
      <c r="AD173" s="138"/>
      <c r="AE173" s="32">
        <f>VLOOKUP(AC173,Смета!$B$8:$O$93,13,0)</f>
        <v>0</v>
      </c>
      <c r="AF173" s="32"/>
      <c r="AG173" s="137"/>
      <c r="AH173" s="138"/>
      <c r="AI173" s="32">
        <f>VLOOKUP(AG173,Смета!$B$8:$O$93,13,0)</f>
        <v>0</v>
      </c>
      <c r="AJ173" s="32"/>
      <c r="AK173" s="137"/>
      <c r="AL173" s="138"/>
      <c r="AM173" s="32">
        <f>VLOOKUP(AK173,Смета!$B$8:$O$93,13,0)</f>
        <v>0</v>
      </c>
      <c r="AN173" s="32"/>
      <c r="AO173" s="137"/>
      <c r="AP173" s="138"/>
      <c r="AQ173" s="32">
        <f>VLOOKUP(AO173,Смета!$B$8:$O$93,13,0)</f>
        <v>0</v>
      </c>
      <c r="AR173" s="32"/>
      <c r="AS173" s="137"/>
      <c r="AT173" s="138"/>
      <c r="AU173" s="32">
        <f>VLOOKUP(AS173,Смета!$B$8:$O$93,13,0)</f>
        <v>0</v>
      </c>
      <c r="AV173" s="32"/>
    </row>
    <row r="174" spans="1:48" x14ac:dyDescent="0.25">
      <c r="A174" s="137"/>
      <c r="B174" s="138"/>
      <c r="C174" s="32">
        <f>VLOOKUP(A174,Смета!$B$8:$O$93,13,0)</f>
        <v>0</v>
      </c>
      <c r="D174" s="32"/>
      <c r="E174" s="137"/>
      <c r="F174" s="138"/>
      <c r="G174" s="32">
        <f>VLOOKUP(E174,Смета!$B$8:$O$93,13,0)</f>
        <v>0</v>
      </c>
      <c r="H174" s="32"/>
      <c r="I174" s="137"/>
      <c r="J174" s="138"/>
      <c r="K174" s="32">
        <f>VLOOKUP(I174,Смета!$B$8:$O$93,13,0)</f>
        <v>0</v>
      </c>
      <c r="L174" s="32"/>
      <c r="M174" s="137"/>
      <c r="N174" s="138"/>
      <c r="O174" s="32">
        <f>VLOOKUP(M174,Смета!$B$8:$O$93,13,0)</f>
        <v>0</v>
      </c>
      <c r="P174" s="32"/>
      <c r="Q174" s="137"/>
      <c r="R174" s="138"/>
      <c r="S174" s="32">
        <f>VLOOKUP(Q174,Смета!$B$8:$O$93,13,0)</f>
        <v>0</v>
      </c>
      <c r="T174" s="32"/>
      <c r="U174" s="137"/>
      <c r="V174" s="138"/>
      <c r="W174" s="32">
        <f>VLOOKUP(U174,Смета!$B$8:$O$93,13,0)</f>
        <v>0</v>
      </c>
      <c r="X174" s="32"/>
      <c r="Y174" s="137"/>
      <c r="Z174" s="138"/>
      <c r="AA174" s="32">
        <f>VLOOKUP(Y174,Смета!$B$8:$O$93,13,0)</f>
        <v>0</v>
      </c>
      <c r="AB174" s="32"/>
      <c r="AC174" s="137"/>
      <c r="AD174" s="138"/>
      <c r="AE174" s="32">
        <f>VLOOKUP(AC174,Смета!$B$8:$O$93,13,0)</f>
        <v>0</v>
      </c>
      <c r="AF174" s="32"/>
      <c r="AG174" s="137"/>
      <c r="AH174" s="138"/>
      <c r="AI174" s="32">
        <f>VLOOKUP(AG174,Смета!$B$8:$O$93,13,0)</f>
        <v>0</v>
      </c>
      <c r="AJ174" s="32"/>
      <c r="AK174" s="137"/>
      <c r="AL174" s="138"/>
      <c r="AM174" s="32">
        <f>VLOOKUP(AK174,Смета!$B$8:$O$93,13,0)</f>
        <v>0</v>
      </c>
      <c r="AN174" s="32"/>
      <c r="AO174" s="137"/>
      <c r="AP174" s="138"/>
      <c r="AQ174" s="32">
        <f>VLOOKUP(AO174,Смета!$B$8:$O$93,13,0)</f>
        <v>0</v>
      </c>
      <c r="AR174" s="32"/>
      <c r="AS174" s="137"/>
      <c r="AT174" s="138"/>
      <c r="AU174" s="32">
        <f>VLOOKUP(AS174,Смета!$B$8:$O$93,13,0)</f>
        <v>0</v>
      </c>
      <c r="AV174" s="32"/>
    </row>
    <row r="175" spans="1:48" x14ac:dyDescent="0.25">
      <c r="A175" s="137"/>
      <c r="B175" s="138"/>
      <c r="C175" s="32">
        <f>VLOOKUP(A175,Смета!$B$8:$O$93,13,0)</f>
        <v>0</v>
      </c>
      <c r="D175" s="32"/>
      <c r="E175" s="137"/>
      <c r="F175" s="138"/>
      <c r="G175" s="32">
        <f>VLOOKUP(E175,Смета!$B$8:$O$93,13,0)</f>
        <v>0</v>
      </c>
      <c r="H175" s="32"/>
      <c r="I175" s="137"/>
      <c r="J175" s="138"/>
      <c r="K175" s="32">
        <f>VLOOKUP(I175,Смета!$B$8:$O$93,13,0)</f>
        <v>0</v>
      </c>
      <c r="L175" s="32"/>
      <c r="M175" s="137"/>
      <c r="N175" s="138"/>
      <c r="O175" s="32">
        <f>VLOOKUP(M175,Смета!$B$8:$O$93,13,0)</f>
        <v>0</v>
      </c>
      <c r="P175" s="32"/>
      <c r="Q175" s="137"/>
      <c r="R175" s="138"/>
      <c r="S175" s="32">
        <f>VLOOKUP(Q175,Смета!$B$8:$O$93,13,0)</f>
        <v>0</v>
      </c>
      <c r="T175" s="32"/>
      <c r="U175" s="137"/>
      <c r="V175" s="138"/>
      <c r="W175" s="32">
        <f>VLOOKUP(U175,Смета!$B$8:$O$93,13,0)</f>
        <v>0</v>
      </c>
      <c r="X175" s="32"/>
      <c r="Y175" s="137"/>
      <c r="Z175" s="138"/>
      <c r="AA175" s="32">
        <f>VLOOKUP(Y175,Смета!$B$8:$O$93,13,0)</f>
        <v>0</v>
      </c>
      <c r="AB175" s="32"/>
      <c r="AC175" s="137"/>
      <c r="AD175" s="138"/>
      <c r="AE175" s="32">
        <f>VLOOKUP(AC175,Смета!$B$8:$O$93,13,0)</f>
        <v>0</v>
      </c>
      <c r="AF175" s="32"/>
      <c r="AG175" s="137"/>
      <c r="AH175" s="138"/>
      <c r="AI175" s="32">
        <f>VLOOKUP(AG175,Смета!$B$8:$O$93,13,0)</f>
        <v>0</v>
      </c>
      <c r="AJ175" s="32"/>
      <c r="AK175" s="137"/>
      <c r="AL175" s="138"/>
      <c r="AM175" s="32">
        <f>VLOOKUP(AK175,Смета!$B$8:$O$93,13,0)</f>
        <v>0</v>
      </c>
      <c r="AN175" s="32"/>
      <c r="AO175" s="137"/>
      <c r="AP175" s="138"/>
      <c r="AQ175" s="32">
        <f>VLOOKUP(AO175,Смета!$B$8:$O$93,13,0)</f>
        <v>0</v>
      </c>
      <c r="AR175" s="32"/>
      <c r="AS175" s="137"/>
      <c r="AT175" s="138"/>
      <c r="AU175" s="32">
        <f>VLOOKUP(AS175,Смета!$B$8:$O$93,13,0)</f>
        <v>0</v>
      </c>
      <c r="AV175" s="32"/>
    </row>
    <row r="176" spans="1:48" x14ac:dyDescent="0.25">
      <c r="A176" s="137"/>
      <c r="B176" s="138"/>
      <c r="C176" s="32">
        <f>VLOOKUP(A176,Смета!$B$8:$O$93,13,0)</f>
        <v>0</v>
      </c>
      <c r="D176" s="32"/>
      <c r="E176" s="137"/>
      <c r="F176" s="138"/>
      <c r="G176" s="32">
        <f>VLOOKUP(E176,Смета!$B$8:$O$93,13,0)</f>
        <v>0</v>
      </c>
      <c r="H176" s="32"/>
      <c r="I176" s="137"/>
      <c r="J176" s="138"/>
      <c r="K176" s="32">
        <f>VLOOKUP(I176,Смета!$B$8:$O$93,13,0)</f>
        <v>0</v>
      </c>
      <c r="L176" s="32"/>
      <c r="M176" s="137"/>
      <c r="N176" s="138"/>
      <c r="O176" s="32">
        <f>VLOOKUP(M176,Смета!$B$8:$O$93,13,0)</f>
        <v>0</v>
      </c>
      <c r="P176" s="32"/>
      <c r="Q176" s="137"/>
      <c r="R176" s="138"/>
      <c r="S176" s="32">
        <f>VLOOKUP(Q176,Смета!$B$8:$O$93,13,0)</f>
        <v>0</v>
      </c>
      <c r="T176" s="32"/>
      <c r="U176" s="137"/>
      <c r="V176" s="138"/>
      <c r="W176" s="32">
        <f>VLOOKUP(U176,Смета!$B$8:$O$93,13,0)</f>
        <v>0</v>
      </c>
      <c r="X176" s="32"/>
      <c r="Y176" s="137"/>
      <c r="Z176" s="138"/>
      <c r="AA176" s="32">
        <f>VLOOKUP(Y176,Смета!$B$8:$O$93,13,0)</f>
        <v>0</v>
      </c>
      <c r="AB176" s="32"/>
      <c r="AC176" s="137"/>
      <c r="AD176" s="138"/>
      <c r="AE176" s="32">
        <f>VLOOKUP(AC176,Смета!$B$8:$O$93,13,0)</f>
        <v>0</v>
      </c>
      <c r="AF176" s="32"/>
      <c r="AG176" s="137"/>
      <c r="AH176" s="138"/>
      <c r="AI176" s="32">
        <f>VLOOKUP(AG176,Смета!$B$8:$O$93,13,0)</f>
        <v>0</v>
      </c>
      <c r="AJ176" s="32"/>
      <c r="AK176" s="137"/>
      <c r="AL176" s="138"/>
      <c r="AM176" s="32">
        <f>VLOOKUP(AK176,Смета!$B$8:$O$93,13,0)</f>
        <v>0</v>
      </c>
      <c r="AN176" s="32"/>
      <c r="AO176" s="137"/>
      <c r="AP176" s="138"/>
      <c r="AQ176" s="32">
        <f>VLOOKUP(AO176,Смета!$B$8:$O$93,13,0)</f>
        <v>0</v>
      </c>
      <c r="AR176" s="32"/>
      <c r="AS176" s="137"/>
      <c r="AT176" s="138"/>
      <c r="AU176" s="32">
        <f>VLOOKUP(AS176,Смета!$B$8:$O$93,13,0)</f>
        <v>0</v>
      </c>
      <c r="AV176" s="32"/>
    </row>
    <row r="177" spans="1:48" x14ac:dyDescent="0.25">
      <c r="A177" s="137"/>
      <c r="B177" s="138"/>
      <c r="C177" s="32">
        <f>VLOOKUP(A177,Смета!$B$8:$O$93,13,0)</f>
        <v>0</v>
      </c>
      <c r="D177" s="32"/>
      <c r="E177" s="137"/>
      <c r="F177" s="138"/>
      <c r="G177" s="32">
        <f>VLOOKUP(E177,Смета!$B$8:$O$93,13,0)</f>
        <v>0</v>
      </c>
      <c r="H177" s="32"/>
      <c r="I177" s="137"/>
      <c r="J177" s="138"/>
      <c r="K177" s="32">
        <f>VLOOKUP(I177,Смета!$B$8:$O$93,13,0)</f>
        <v>0</v>
      </c>
      <c r="L177" s="32"/>
      <c r="M177" s="137"/>
      <c r="N177" s="138"/>
      <c r="O177" s="32">
        <f>VLOOKUP(M177,Смета!$B$8:$O$93,13,0)</f>
        <v>0</v>
      </c>
      <c r="P177" s="32"/>
      <c r="Q177" s="137"/>
      <c r="R177" s="138"/>
      <c r="S177" s="32">
        <f>VLOOKUP(Q177,Смета!$B$8:$O$93,13,0)</f>
        <v>0</v>
      </c>
      <c r="T177" s="32"/>
      <c r="U177" s="137"/>
      <c r="V177" s="138"/>
      <c r="W177" s="32">
        <f>VLOOKUP(U177,Смета!$B$8:$O$93,13,0)</f>
        <v>0</v>
      </c>
      <c r="X177" s="32"/>
      <c r="Y177" s="137"/>
      <c r="Z177" s="138"/>
      <c r="AA177" s="32">
        <f>VLOOKUP(Y177,Смета!$B$8:$O$93,13,0)</f>
        <v>0</v>
      </c>
      <c r="AB177" s="32"/>
      <c r="AC177" s="137"/>
      <c r="AD177" s="138"/>
      <c r="AE177" s="32">
        <f>VLOOKUP(AC177,Смета!$B$8:$O$93,13,0)</f>
        <v>0</v>
      </c>
      <c r="AF177" s="32"/>
      <c r="AG177" s="137"/>
      <c r="AH177" s="138"/>
      <c r="AI177" s="32">
        <f>VLOOKUP(AG177,Смета!$B$8:$O$93,13,0)</f>
        <v>0</v>
      </c>
      <c r="AJ177" s="32"/>
      <c r="AK177" s="137"/>
      <c r="AL177" s="138"/>
      <c r="AM177" s="32">
        <f>VLOOKUP(AK177,Смета!$B$8:$O$93,13,0)</f>
        <v>0</v>
      </c>
      <c r="AN177" s="32"/>
      <c r="AO177" s="137"/>
      <c r="AP177" s="138"/>
      <c r="AQ177" s="32">
        <f>VLOOKUP(AO177,Смета!$B$8:$O$93,13,0)</f>
        <v>0</v>
      </c>
      <c r="AR177" s="32"/>
      <c r="AS177" s="137"/>
      <c r="AT177" s="138"/>
      <c r="AU177" s="32">
        <f>VLOOKUP(AS177,Смета!$B$8:$O$93,13,0)</f>
        <v>0</v>
      </c>
      <c r="AV177" s="32"/>
    </row>
    <row r="178" spans="1:48" x14ac:dyDescent="0.25">
      <c r="A178" s="137"/>
      <c r="B178" s="138"/>
      <c r="C178" s="32">
        <f>VLOOKUP(A178,Смета!$B$8:$O$93,13,0)</f>
        <v>0</v>
      </c>
      <c r="D178" s="32"/>
      <c r="E178" s="137"/>
      <c r="F178" s="138"/>
      <c r="G178" s="32">
        <f>VLOOKUP(E178,Смета!$B$8:$O$93,13,0)</f>
        <v>0</v>
      </c>
      <c r="H178" s="32"/>
      <c r="I178" s="137"/>
      <c r="J178" s="138"/>
      <c r="K178" s="32">
        <f>VLOOKUP(I178,Смета!$B$8:$O$93,13,0)</f>
        <v>0</v>
      </c>
      <c r="L178" s="32"/>
      <c r="M178" s="137"/>
      <c r="N178" s="138"/>
      <c r="O178" s="32">
        <f>VLOOKUP(M178,Смета!$B$8:$O$93,13,0)</f>
        <v>0</v>
      </c>
      <c r="P178" s="32"/>
      <c r="Q178" s="137"/>
      <c r="R178" s="138"/>
      <c r="S178" s="32">
        <f>VLOOKUP(Q178,Смета!$B$8:$O$93,13,0)</f>
        <v>0</v>
      </c>
      <c r="T178" s="32"/>
      <c r="U178" s="137"/>
      <c r="V178" s="138"/>
      <c r="W178" s="32">
        <f>VLOOKUP(U178,Смета!$B$8:$O$93,13,0)</f>
        <v>0</v>
      </c>
      <c r="X178" s="32"/>
      <c r="Y178" s="137"/>
      <c r="Z178" s="138"/>
      <c r="AA178" s="32">
        <f>VLOOKUP(Y178,Смета!$B$8:$O$93,13,0)</f>
        <v>0</v>
      </c>
      <c r="AB178" s="32"/>
      <c r="AC178" s="137"/>
      <c r="AD178" s="138"/>
      <c r="AE178" s="32">
        <f>VLOOKUP(AC178,Смета!$B$8:$O$93,13,0)</f>
        <v>0</v>
      </c>
      <c r="AF178" s="32"/>
      <c r="AG178" s="137"/>
      <c r="AH178" s="138"/>
      <c r="AI178" s="32">
        <f>VLOOKUP(AG178,Смета!$B$8:$O$93,13,0)</f>
        <v>0</v>
      </c>
      <c r="AJ178" s="32"/>
      <c r="AK178" s="137"/>
      <c r="AL178" s="138"/>
      <c r="AM178" s="32">
        <f>VLOOKUP(AK178,Смета!$B$8:$O$93,13,0)</f>
        <v>0</v>
      </c>
      <c r="AN178" s="32"/>
      <c r="AO178" s="137"/>
      <c r="AP178" s="138"/>
      <c r="AQ178" s="32">
        <f>VLOOKUP(AO178,Смета!$B$8:$O$93,13,0)</f>
        <v>0</v>
      </c>
      <c r="AR178" s="32"/>
      <c r="AS178" s="137"/>
      <c r="AT178" s="138"/>
      <c r="AU178" s="32">
        <f>VLOOKUP(AS178,Смета!$B$8:$O$93,13,0)</f>
        <v>0</v>
      </c>
      <c r="AV178" s="32"/>
    </row>
    <row r="179" spans="1:48" x14ac:dyDescent="0.25">
      <c r="A179" s="137"/>
      <c r="B179" s="138"/>
      <c r="C179" s="32">
        <f>VLOOKUP(A179,Смета!$B$8:$O$93,13,0)</f>
        <v>0</v>
      </c>
      <c r="D179" s="32"/>
      <c r="E179" s="137"/>
      <c r="F179" s="138"/>
      <c r="G179" s="32">
        <f>VLOOKUP(E179,Смета!$B$8:$O$93,13,0)</f>
        <v>0</v>
      </c>
      <c r="H179" s="32"/>
      <c r="I179" s="137"/>
      <c r="J179" s="138"/>
      <c r="K179" s="32">
        <f>VLOOKUP(I179,Смета!$B$8:$O$93,13,0)</f>
        <v>0</v>
      </c>
      <c r="L179" s="32"/>
      <c r="M179" s="137"/>
      <c r="N179" s="138"/>
      <c r="O179" s="32">
        <f>VLOOKUP(M179,Смета!$B$8:$O$93,13,0)</f>
        <v>0</v>
      </c>
      <c r="P179" s="32"/>
      <c r="Q179" s="137"/>
      <c r="R179" s="138"/>
      <c r="S179" s="32">
        <f>VLOOKUP(Q179,Смета!$B$8:$O$93,13,0)</f>
        <v>0</v>
      </c>
      <c r="T179" s="32"/>
      <c r="U179" s="137"/>
      <c r="V179" s="138"/>
      <c r="W179" s="32">
        <f>VLOOKUP(U179,Смета!$B$8:$O$93,13,0)</f>
        <v>0</v>
      </c>
      <c r="X179" s="32"/>
      <c r="Y179" s="137"/>
      <c r="Z179" s="138"/>
      <c r="AA179" s="32">
        <f>VLOOKUP(Y179,Смета!$B$8:$O$93,13,0)</f>
        <v>0</v>
      </c>
      <c r="AB179" s="32"/>
      <c r="AC179" s="137"/>
      <c r="AD179" s="138"/>
      <c r="AE179" s="32">
        <f>VLOOKUP(AC179,Смета!$B$8:$O$93,13,0)</f>
        <v>0</v>
      </c>
      <c r="AF179" s="32"/>
      <c r="AG179" s="137"/>
      <c r="AH179" s="138"/>
      <c r="AI179" s="32">
        <f>VLOOKUP(AG179,Смета!$B$8:$O$93,13,0)</f>
        <v>0</v>
      </c>
      <c r="AJ179" s="32"/>
      <c r="AK179" s="137"/>
      <c r="AL179" s="138"/>
      <c r="AM179" s="32">
        <f>VLOOKUP(AK179,Смета!$B$8:$O$93,13,0)</f>
        <v>0</v>
      </c>
      <c r="AN179" s="32"/>
      <c r="AO179" s="137"/>
      <c r="AP179" s="138"/>
      <c r="AQ179" s="32">
        <f>VLOOKUP(AO179,Смета!$B$8:$O$93,13,0)</f>
        <v>0</v>
      </c>
      <c r="AR179" s="32"/>
      <c r="AS179" s="137"/>
      <c r="AT179" s="138"/>
      <c r="AU179" s="32">
        <f>VLOOKUP(AS179,Смета!$B$8:$O$93,13,0)</f>
        <v>0</v>
      </c>
      <c r="AV179" s="32"/>
    </row>
    <row r="180" spans="1:48" x14ac:dyDescent="0.25">
      <c r="A180" s="137"/>
      <c r="B180" s="138"/>
      <c r="C180" s="32">
        <f>VLOOKUP(A180,Смета!$B$8:$O$93,13,0)</f>
        <v>0</v>
      </c>
      <c r="D180" s="32"/>
      <c r="E180" s="137"/>
      <c r="F180" s="138"/>
      <c r="G180" s="32">
        <f>VLOOKUP(E180,Смета!$B$8:$O$93,13,0)</f>
        <v>0</v>
      </c>
      <c r="H180" s="32"/>
      <c r="I180" s="137"/>
      <c r="J180" s="138"/>
      <c r="K180" s="32">
        <f>VLOOKUP(I180,Смета!$B$8:$O$93,13,0)</f>
        <v>0</v>
      </c>
      <c r="L180" s="32"/>
      <c r="M180" s="137"/>
      <c r="N180" s="138"/>
      <c r="O180" s="32">
        <f>VLOOKUP(M180,Смета!$B$8:$O$93,13,0)</f>
        <v>0</v>
      </c>
      <c r="P180" s="32"/>
      <c r="Q180" s="137"/>
      <c r="R180" s="138"/>
      <c r="S180" s="32">
        <f>VLOOKUP(Q180,Смета!$B$8:$O$93,13,0)</f>
        <v>0</v>
      </c>
      <c r="T180" s="32"/>
      <c r="U180" s="137"/>
      <c r="V180" s="138"/>
      <c r="W180" s="32">
        <f>VLOOKUP(U180,Смета!$B$8:$O$93,13,0)</f>
        <v>0</v>
      </c>
      <c r="X180" s="32"/>
      <c r="Y180" s="137"/>
      <c r="Z180" s="138"/>
      <c r="AA180" s="32">
        <f>VLOOKUP(Y180,Смета!$B$8:$O$93,13,0)</f>
        <v>0</v>
      </c>
      <c r="AB180" s="32"/>
      <c r="AC180" s="137"/>
      <c r="AD180" s="138"/>
      <c r="AE180" s="32">
        <f>VLOOKUP(AC180,Смета!$B$8:$O$93,13,0)</f>
        <v>0</v>
      </c>
      <c r="AF180" s="32"/>
      <c r="AG180" s="137"/>
      <c r="AH180" s="138"/>
      <c r="AI180" s="32">
        <f>VLOOKUP(AG180,Смета!$B$8:$O$93,13,0)</f>
        <v>0</v>
      </c>
      <c r="AJ180" s="32"/>
      <c r="AK180" s="137"/>
      <c r="AL180" s="138"/>
      <c r="AM180" s="32">
        <f>VLOOKUP(AK180,Смета!$B$8:$O$93,13,0)</f>
        <v>0</v>
      </c>
      <c r="AN180" s="32"/>
      <c r="AO180" s="137"/>
      <c r="AP180" s="138"/>
      <c r="AQ180" s="32">
        <f>VLOOKUP(AO180,Смета!$B$8:$O$93,13,0)</f>
        <v>0</v>
      </c>
      <c r="AR180" s="32"/>
      <c r="AS180" s="137"/>
      <c r="AT180" s="138"/>
      <c r="AU180" s="32">
        <f>VLOOKUP(AS180,Смета!$B$8:$O$93,13,0)</f>
        <v>0</v>
      </c>
      <c r="AV180" s="32"/>
    </row>
    <row r="181" spans="1:48" x14ac:dyDescent="0.25">
      <c r="A181" s="137"/>
      <c r="B181" s="138"/>
      <c r="C181" s="32">
        <f>VLOOKUP(A181,Смета!$B$8:$O$93,13,0)</f>
        <v>0</v>
      </c>
      <c r="D181" s="32"/>
      <c r="E181" s="137"/>
      <c r="F181" s="138"/>
      <c r="G181" s="32">
        <f>VLOOKUP(E181,Смета!$B$8:$O$93,13,0)</f>
        <v>0</v>
      </c>
      <c r="H181" s="32"/>
      <c r="I181" s="137"/>
      <c r="J181" s="138"/>
      <c r="K181" s="32">
        <f>VLOOKUP(I181,Смета!$B$8:$O$93,13,0)</f>
        <v>0</v>
      </c>
      <c r="L181" s="32"/>
      <c r="M181" s="137"/>
      <c r="N181" s="138"/>
      <c r="O181" s="32">
        <f>VLOOKUP(M181,Смета!$B$8:$O$93,13,0)</f>
        <v>0</v>
      </c>
      <c r="P181" s="32"/>
      <c r="Q181" s="137"/>
      <c r="R181" s="138"/>
      <c r="S181" s="32">
        <f>VLOOKUP(Q181,Смета!$B$8:$O$93,13,0)</f>
        <v>0</v>
      </c>
      <c r="T181" s="32"/>
      <c r="U181" s="137"/>
      <c r="V181" s="138"/>
      <c r="W181" s="32">
        <f>VLOOKUP(U181,Смета!$B$8:$O$93,13,0)</f>
        <v>0</v>
      </c>
      <c r="X181" s="32"/>
      <c r="Y181" s="137"/>
      <c r="Z181" s="138"/>
      <c r="AA181" s="32">
        <f>VLOOKUP(Y181,Смета!$B$8:$O$93,13,0)</f>
        <v>0</v>
      </c>
      <c r="AB181" s="32"/>
      <c r="AC181" s="137"/>
      <c r="AD181" s="138"/>
      <c r="AE181" s="32">
        <f>VLOOKUP(AC181,Смета!$B$8:$O$93,13,0)</f>
        <v>0</v>
      </c>
      <c r="AF181" s="32"/>
      <c r="AG181" s="137"/>
      <c r="AH181" s="138"/>
      <c r="AI181" s="32">
        <f>VLOOKUP(AG181,Смета!$B$8:$O$93,13,0)</f>
        <v>0</v>
      </c>
      <c r="AJ181" s="32"/>
      <c r="AK181" s="137"/>
      <c r="AL181" s="138"/>
      <c r="AM181" s="32">
        <f>VLOOKUP(AK181,Смета!$B$8:$O$93,13,0)</f>
        <v>0</v>
      </c>
      <c r="AN181" s="32"/>
      <c r="AO181" s="137"/>
      <c r="AP181" s="138"/>
      <c r="AQ181" s="32">
        <f>VLOOKUP(AO181,Смета!$B$8:$O$93,13,0)</f>
        <v>0</v>
      </c>
      <c r="AR181" s="32"/>
      <c r="AS181" s="137"/>
      <c r="AT181" s="138"/>
      <c r="AU181" s="32">
        <f>VLOOKUP(AS181,Смета!$B$8:$O$93,13,0)</f>
        <v>0</v>
      </c>
      <c r="AV181" s="32"/>
    </row>
    <row r="182" spans="1:48" x14ac:dyDescent="0.25">
      <c r="A182" s="137"/>
      <c r="B182" s="138"/>
      <c r="C182" s="32">
        <f>VLOOKUP(A182,Смета!$B$8:$O$93,13,0)</f>
        <v>0</v>
      </c>
      <c r="D182" s="32"/>
      <c r="E182" s="137"/>
      <c r="F182" s="138"/>
      <c r="G182" s="32">
        <f>VLOOKUP(E182,Смета!$B$8:$O$93,13,0)</f>
        <v>0</v>
      </c>
      <c r="H182" s="32"/>
      <c r="I182" s="137"/>
      <c r="J182" s="138"/>
      <c r="K182" s="32">
        <f>VLOOKUP(I182,Смета!$B$8:$O$93,13,0)</f>
        <v>0</v>
      </c>
      <c r="L182" s="32"/>
      <c r="M182" s="137"/>
      <c r="N182" s="138"/>
      <c r="O182" s="32">
        <f>VLOOKUP(M182,Смета!$B$8:$O$93,13,0)</f>
        <v>0</v>
      </c>
      <c r="P182" s="32"/>
      <c r="Q182" s="137"/>
      <c r="R182" s="138"/>
      <c r="S182" s="32">
        <f>VLOOKUP(Q182,Смета!$B$8:$O$93,13,0)</f>
        <v>0</v>
      </c>
      <c r="T182" s="32"/>
      <c r="U182" s="137"/>
      <c r="V182" s="138"/>
      <c r="W182" s="32">
        <f>VLOOKUP(U182,Смета!$B$8:$O$93,13,0)</f>
        <v>0</v>
      </c>
      <c r="X182" s="32"/>
      <c r="Y182" s="137"/>
      <c r="Z182" s="138"/>
      <c r="AA182" s="32">
        <f>VLOOKUP(Y182,Смета!$B$8:$O$93,13,0)</f>
        <v>0</v>
      </c>
      <c r="AB182" s="32"/>
      <c r="AC182" s="137"/>
      <c r="AD182" s="138"/>
      <c r="AE182" s="32">
        <f>VLOOKUP(AC182,Смета!$B$8:$O$93,13,0)</f>
        <v>0</v>
      </c>
      <c r="AF182" s="32"/>
      <c r="AG182" s="137"/>
      <c r="AH182" s="138"/>
      <c r="AI182" s="32">
        <f>VLOOKUP(AG182,Смета!$B$8:$O$93,13,0)</f>
        <v>0</v>
      </c>
      <c r="AJ182" s="32"/>
      <c r="AK182" s="137"/>
      <c r="AL182" s="138"/>
      <c r="AM182" s="32">
        <f>VLOOKUP(AK182,Смета!$B$8:$O$93,13,0)</f>
        <v>0</v>
      </c>
      <c r="AN182" s="32"/>
      <c r="AO182" s="137"/>
      <c r="AP182" s="138"/>
      <c r="AQ182" s="32">
        <f>VLOOKUP(AO182,Смета!$B$8:$O$93,13,0)</f>
        <v>0</v>
      </c>
      <c r="AR182" s="32"/>
      <c r="AS182" s="137"/>
      <c r="AT182" s="138"/>
      <c r="AU182" s="32">
        <f>VLOOKUP(AS182,Смета!$B$8:$O$93,13,0)</f>
        <v>0</v>
      </c>
      <c r="AV182" s="32"/>
    </row>
    <row r="183" spans="1:48" x14ac:dyDescent="0.25">
      <c r="A183" s="137"/>
      <c r="B183" s="138"/>
      <c r="C183" s="32">
        <f>VLOOKUP(A183,Смета!$B$8:$O$93,13,0)</f>
        <v>0</v>
      </c>
      <c r="D183" s="32"/>
      <c r="E183" s="137"/>
      <c r="F183" s="138"/>
      <c r="G183" s="32">
        <f>VLOOKUP(E183,Смета!$B$8:$O$93,13,0)</f>
        <v>0</v>
      </c>
      <c r="H183" s="32"/>
      <c r="I183" s="137"/>
      <c r="J183" s="138"/>
      <c r="K183" s="32">
        <f>VLOOKUP(I183,Смета!$B$8:$O$93,13,0)</f>
        <v>0</v>
      </c>
      <c r="L183" s="32"/>
      <c r="M183" s="137"/>
      <c r="N183" s="138"/>
      <c r="O183" s="32">
        <f>VLOOKUP(M183,Смета!$B$8:$O$93,13,0)</f>
        <v>0</v>
      </c>
      <c r="P183" s="32"/>
      <c r="Q183" s="137"/>
      <c r="R183" s="138"/>
      <c r="S183" s="32">
        <f>VLOOKUP(Q183,Смета!$B$8:$O$93,13,0)</f>
        <v>0</v>
      </c>
      <c r="T183" s="32"/>
      <c r="U183" s="137"/>
      <c r="V183" s="138"/>
      <c r="W183" s="32">
        <f>VLOOKUP(U183,Смета!$B$8:$O$93,13,0)</f>
        <v>0</v>
      </c>
      <c r="X183" s="32"/>
      <c r="Y183" s="137"/>
      <c r="Z183" s="138"/>
      <c r="AA183" s="32">
        <f>VLOOKUP(Y183,Смета!$B$8:$O$93,13,0)</f>
        <v>0</v>
      </c>
      <c r="AB183" s="32"/>
      <c r="AC183" s="137"/>
      <c r="AD183" s="138"/>
      <c r="AE183" s="32">
        <f>VLOOKUP(AC183,Смета!$B$8:$O$93,13,0)</f>
        <v>0</v>
      </c>
      <c r="AF183" s="32"/>
      <c r="AG183" s="137"/>
      <c r="AH183" s="138"/>
      <c r="AI183" s="32">
        <f>VLOOKUP(AG183,Смета!$B$8:$O$93,13,0)</f>
        <v>0</v>
      </c>
      <c r="AJ183" s="32"/>
      <c r="AK183" s="137"/>
      <c r="AL183" s="138"/>
      <c r="AM183" s="32">
        <f>VLOOKUP(AK183,Смета!$B$8:$O$93,13,0)</f>
        <v>0</v>
      </c>
      <c r="AN183" s="32"/>
      <c r="AO183" s="137"/>
      <c r="AP183" s="138"/>
      <c r="AQ183" s="32">
        <f>VLOOKUP(AO183,Смета!$B$8:$O$93,13,0)</f>
        <v>0</v>
      </c>
      <c r="AR183" s="32"/>
      <c r="AS183" s="137"/>
      <c r="AT183" s="138"/>
      <c r="AU183" s="32">
        <f>VLOOKUP(AS183,Смета!$B$8:$O$93,13,0)</f>
        <v>0</v>
      </c>
      <c r="AV183" s="32"/>
    </row>
    <row r="184" spans="1:48" x14ac:dyDescent="0.25">
      <c r="A184" s="137"/>
      <c r="B184" s="138"/>
      <c r="C184" s="32">
        <f>VLOOKUP(A184,Смета!$B$8:$O$93,13,0)</f>
        <v>0</v>
      </c>
      <c r="D184" s="32"/>
      <c r="E184" s="137"/>
      <c r="F184" s="138"/>
      <c r="G184" s="32">
        <f>VLOOKUP(E184,Смета!$B$8:$O$93,13,0)</f>
        <v>0</v>
      </c>
      <c r="H184" s="32"/>
      <c r="I184" s="137"/>
      <c r="J184" s="138"/>
      <c r="K184" s="32">
        <f>VLOOKUP(I184,Смета!$B$8:$O$93,13,0)</f>
        <v>0</v>
      </c>
      <c r="L184" s="32"/>
      <c r="M184" s="137"/>
      <c r="N184" s="138"/>
      <c r="O184" s="32">
        <f>VLOOKUP(M184,Смета!$B$8:$O$93,13,0)</f>
        <v>0</v>
      </c>
      <c r="P184" s="32"/>
      <c r="Q184" s="137"/>
      <c r="R184" s="138"/>
      <c r="S184" s="32">
        <f>VLOOKUP(Q184,Смета!$B$8:$O$93,13,0)</f>
        <v>0</v>
      </c>
      <c r="T184" s="32"/>
      <c r="U184" s="137"/>
      <c r="V184" s="138"/>
      <c r="W184" s="32">
        <f>VLOOKUP(U184,Смета!$B$8:$O$93,13,0)</f>
        <v>0</v>
      </c>
      <c r="X184" s="32"/>
      <c r="Y184" s="137"/>
      <c r="Z184" s="138"/>
      <c r="AA184" s="32">
        <f>VLOOKUP(Y184,Смета!$B$8:$O$93,13,0)</f>
        <v>0</v>
      </c>
      <c r="AB184" s="32"/>
      <c r="AC184" s="137"/>
      <c r="AD184" s="138"/>
      <c r="AE184" s="32">
        <f>VLOOKUP(AC184,Смета!$B$8:$O$93,13,0)</f>
        <v>0</v>
      </c>
      <c r="AF184" s="32"/>
      <c r="AG184" s="137"/>
      <c r="AH184" s="138"/>
      <c r="AI184" s="32">
        <f>VLOOKUP(AG184,Смета!$B$8:$O$93,13,0)</f>
        <v>0</v>
      </c>
      <c r="AJ184" s="32"/>
      <c r="AK184" s="137"/>
      <c r="AL184" s="138"/>
      <c r="AM184" s="32">
        <f>VLOOKUP(AK184,Смета!$B$8:$O$93,13,0)</f>
        <v>0</v>
      </c>
      <c r="AN184" s="32"/>
      <c r="AO184" s="137"/>
      <c r="AP184" s="138"/>
      <c r="AQ184" s="32">
        <f>VLOOKUP(AO184,Смета!$B$8:$O$93,13,0)</f>
        <v>0</v>
      </c>
      <c r="AR184" s="32"/>
      <c r="AS184" s="137"/>
      <c r="AT184" s="138"/>
      <c r="AU184" s="32">
        <f>VLOOKUP(AS184,Смета!$B$8:$O$93,13,0)</f>
        <v>0</v>
      </c>
      <c r="AV184" s="32"/>
    </row>
    <row r="185" spans="1:48" x14ac:dyDescent="0.25">
      <c r="A185" s="137"/>
      <c r="B185" s="138"/>
      <c r="C185" s="32">
        <f>VLOOKUP(A185,Смета!$B$8:$O$93,13,0)</f>
        <v>0</v>
      </c>
      <c r="D185" s="32"/>
      <c r="E185" s="137"/>
      <c r="F185" s="138"/>
      <c r="G185" s="32">
        <f>VLOOKUP(E185,Смета!$B$8:$O$93,13,0)</f>
        <v>0</v>
      </c>
      <c r="H185" s="32"/>
      <c r="I185" s="137"/>
      <c r="J185" s="138"/>
      <c r="K185" s="32">
        <f>VLOOKUP(I185,Смета!$B$8:$O$93,13,0)</f>
        <v>0</v>
      </c>
      <c r="L185" s="32"/>
      <c r="M185" s="137"/>
      <c r="N185" s="138"/>
      <c r="O185" s="32">
        <f>VLOOKUP(M185,Смета!$B$8:$O$93,13,0)</f>
        <v>0</v>
      </c>
      <c r="P185" s="32"/>
      <c r="Q185" s="137"/>
      <c r="R185" s="138"/>
      <c r="S185" s="32">
        <f>VLOOKUP(Q185,Смета!$B$8:$O$93,13,0)</f>
        <v>0</v>
      </c>
      <c r="T185" s="32"/>
      <c r="U185" s="137"/>
      <c r="V185" s="138"/>
      <c r="W185" s="32">
        <f>VLOOKUP(U185,Смета!$B$8:$O$93,13,0)</f>
        <v>0</v>
      </c>
      <c r="X185" s="32"/>
      <c r="Y185" s="137"/>
      <c r="Z185" s="138"/>
      <c r="AA185" s="32">
        <f>VLOOKUP(Y185,Смета!$B$8:$O$93,13,0)</f>
        <v>0</v>
      </c>
      <c r="AB185" s="32"/>
      <c r="AC185" s="137"/>
      <c r="AD185" s="138"/>
      <c r="AE185" s="32">
        <f>VLOOKUP(AC185,Смета!$B$8:$O$93,13,0)</f>
        <v>0</v>
      </c>
      <c r="AF185" s="32"/>
      <c r="AG185" s="137"/>
      <c r="AH185" s="138"/>
      <c r="AI185" s="32">
        <f>VLOOKUP(AG185,Смета!$B$8:$O$93,13,0)</f>
        <v>0</v>
      </c>
      <c r="AJ185" s="32"/>
      <c r="AK185" s="137"/>
      <c r="AL185" s="138"/>
      <c r="AM185" s="32">
        <f>VLOOKUP(AK185,Смета!$B$8:$O$93,13,0)</f>
        <v>0</v>
      </c>
      <c r="AN185" s="32"/>
      <c r="AO185" s="137"/>
      <c r="AP185" s="138"/>
      <c r="AQ185" s="32">
        <f>VLOOKUP(AO185,Смета!$B$8:$O$93,13,0)</f>
        <v>0</v>
      </c>
      <c r="AR185" s="32"/>
      <c r="AS185" s="137"/>
      <c r="AT185" s="138"/>
      <c r="AU185" s="32">
        <f>VLOOKUP(AS185,Смета!$B$8:$O$93,13,0)</f>
        <v>0</v>
      </c>
      <c r="AV185" s="32"/>
    </row>
    <row r="186" spans="1:48" x14ac:dyDescent="0.25">
      <c r="A186" s="137"/>
      <c r="B186" s="138"/>
      <c r="C186" s="32">
        <f>VLOOKUP(A186,Смета!$B$8:$O$93,13,0)</f>
        <v>0</v>
      </c>
      <c r="D186" s="32"/>
      <c r="E186" s="137"/>
      <c r="F186" s="138"/>
      <c r="G186" s="32">
        <f>VLOOKUP(E186,Смета!$B$8:$O$93,13,0)</f>
        <v>0</v>
      </c>
      <c r="H186" s="32"/>
      <c r="I186" s="137"/>
      <c r="J186" s="138"/>
      <c r="K186" s="32">
        <f>VLOOKUP(I186,Смета!$B$8:$O$93,13,0)</f>
        <v>0</v>
      </c>
      <c r="L186" s="32"/>
      <c r="M186" s="137"/>
      <c r="N186" s="138"/>
      <c r="O186" s="32">
        <f>VLOOKUP(M186,Смета!$B$8:$O$93,13,0)</f>
        <v>0</v>
      </c>
      <c r="P186" s="32"/>
      <c r="Q186" s="137"/>
      <c r="R186" s="138"/>
      <c r="S186" s="32">
        <f>VLOOKUP(Q186,Смета!$B$8:$O$93,13,0)</f>
        <v>0</v>
      </c>
      <c r="T186" s="32"/>
      <c r="U186" s="137"/>
      <c r="V186" s="138"/>
      <c r="W186" s="32">
        <f>VLOOKUP(U186,Смета!$B$8:$O$93,13,0)</f>
        <v>0</v>
      </c>
      <c r="X186" s="32"/>
      <c r="Y186" s="137"/>
      <c r="Z186" s="138"/>
      <c r="AA186" s="32">
        <f>VLOOKUP(Y186,Смета!$B$8:$O$93,13,0)</f>
        <v>0</v>
      </c>
      <c r="AB186" s="32"/>
      <c r="AC186" s="137"/>
      <c r="AD186" s="138"/>
      <c r="AE186" s="32">
        <f>VLOOKUP(AC186,Смета!$B$8:$O$93,13,0)</f>
        <v>0</v>
      </c>
      <c r="AF186" s="32"/>
      <c r="AG186" s="137"/>
      <c r="AH186" s="138"/>
      <c r="AI186" s="32">
        <f>VLOOKUP(AG186,Смета!$B$8:$O$93,13,0)</f>
        <v>0</v>
      </c>
      <c r="AJ186" s="32"/>
      <c r="AK186" s="137"/>
      <c r="AL186" s="138"/>
      <c r="AM186" s="32">
        <f>VLOOKUP(AK186,Смета!$B$8:$O$93,13,0)</f>
        <v>0</v>
      </c>
      <c r="AN186" s="32"/>
      <c r="AO186" s="137"/>
      <c r="AP186" s="138"/>
      <c r="AQ186" s="32">
        <f>VLOOKUP(AO186,Смета!$B$8:$O$93,13,0)</f>
        <v>0</v>
      </c>
      <c r="AR186" s="32"/>
      <c r="AS186" s="137"/>
      <c r="AT186" s="138"/>
      <c r="AU186" s="32">
        <f>VLOOKUP(AS186,Смета!$B$8:$O$93,13,0)</f>
        <v>0</v>
      </c>
      <c r="AV186" s="32"/>
    </row>
    <row r="187" spans="1:48" x14ac:dyDescent="0.25">
      <c r="A187" s="137"/>
      <c r="B187" s="138"/>
      <c r="C187" s="32">
        <f>VLOOKUP(A187,Смета!$B$8:$O$93,13,0)</f>
        <v>0</v>
      </c>
      <c r="D187" s="32"/>
      <c r="E187" s="137"/>
      <c r="F187" s="138"/>
      <c r="G187" s="32">
        <f>VLOOKUP(E187,Смета!$B$8:$O$93,13,0)</f>
        <v>0</v>
      </c>
      <c r="H187" s="32"/>
      <c r="I187" s="137"/>
      <c r="J187" s="138"/>
      <c r="K187" s="32">
        <f>VLOOKUP(I187,Смета!$B$8:$O$93,13,0)</f>
        <v>0</v>
      </c>
      <c r="L187" s="32"/>
      <c r="M187" s="137"/>
      <c r="N187" s="138"/>
      <c r="O187" s="32">
        <f>VLOOKUP(M187,Смета!$B$8:$O$93,13,0)</f>
        <v>0</v>
      </c>
      <c r="P187" s="32"/>
      <c r="Q187" s="137"/>
      <c r="R187" s="138"/>
      <c r="S187" s="32">
        <f>VLOOKUP(Q187,Смета!$B$8:$O$93,13,0)</f>
        <v>0</v>
      </c>
      <c r="T187" s="32"/>
      <c r="U187" s="137"/>
      <c r="V187" s="138"/>
      <c r="W187" s="32">
        <f>VLOOKUP(U187,Смета!$B$8:$O$93,13,0)</f>
        <v>0</v>
      </c>
      <c r="X187" s="32"/>
      <c r="Y187" s="137"/>
      <c r="Z187" s="138"/>
      <c r="AA187" s="32">
        <f>VLOOKUP(Y187,Смета!$B$8:$O$93,13,0)</f>
        <v>0</v>
      </c>
      <c r="AB187" s="32"/>
      <c r="AC187" s="137"/>
      <c r="AD187" s="138"/>
      <c r="AE187" s="32">
        <f>VLOOKUP(AC187,Смета!$B$8:$O$93,13,0)</f>
        <v>0</v>
      </c>
      <c r="AF187" s="32"/>
      <c r="AG187" s="137"/>
      <c r="AH187" s="138"/>
      <c r="AI187" s="32">
        <f>VLOOKUP(AG187,Смета!$B$8:$O$93,13,0)</f>
        <v>0</v>
      </c>
      <c r="AJ187" s="32"/>
      <c r="AK187" s="137"/>
      <c r="AL187" s="138"/>
      <c r="AM187" s="32">
        <f>VLOOKUP(AK187,Смета!$B$8:$O$93,13,0)</f>
        <v>0</v>
      </c>
      <c r="AN187" s="32"/>
      <c r="AO187" s="137"/>
      <c r="AP187" s="138"/>
      <c r="AQ187" s="32">
        <f>VLOOKUP(AO187,Смета!$B$8:$O$93,13,0)</f>
        <v>0</v>
      </c>
      <c r="AR187" s="32"/>
      <c r="AS187" s="137"/>
      <c r="AT187" s="138"/>
      <c r="AU187" s="32">
        <f>VLOOKUP(AS187,Смета!$B$8:$O$93,13,0)</f>
        <v>0</v>
      </c>
      <c r="AV187" s="32"/>
    </row>
    <row r="188" spans="1:48" x14ac:dyDescent="0.25">
      <c r="A188" s="137"/>
      <c r="B188" s="138"/>
      <c r="C188" s="32">
        <f>VLOOKUP(A188,Смета!$B$8:$O$93,13,0)</f>
        <v>0</v>
      </c>
      <c r="D188" s="32"/>
      <c r="E188" s="137"/>
      <c r="F188" s="138"/>
      <c r="G188" s="32">
        <f>VLOOKUP(E188,Смета!$B$8:$O$93,13,0)</f>
        <v>0</v>
      </c>
      <c r="H188" s="32"/>
      <c r="I188" s="137"/>
      <c r="J188" s="138"/>
      <c r="K188" s="32">
        <f>VLOOKUP(I188,Смета!$B$8:$O$93,13,0)</f>
        <v>0</v>
      </c>
      <c r="L188" s="32"/>
      <c r="M188" s="137"/>
      <c r="N188" s="138"/>
      <c r="O188" s="32">
        <f>VLOOKUP(M188,Смета!$B$8:$O$93,13,0)</f>
        <v>0</v>
      </c>
      <c r="P188" s="32"/>
      <c r="Q188" s="137"/>
      <c r="R188" s="138"/>
      <c r="S188" s="32">
        <f>VLOOKUP(Q188,Смета!$B$8:$O$93,13,0)</f>
        <v>0</v>
      </c>
      <c r="T188" s="32"/>
      <c r="U188" s="137"/>
      <c r="V188" s="138"/>
      <c r="W188" s="32">
        <f>VLOOKUP(U188,Смета!$B$8:$O$93,13,0)</f>
        <v>0</v>
      </c>
      <c r="X188" s="32"/>
      <c r="Y188" s="137"/>
      <c r="Z188" s="138"/>
      <c r="AA188" s="32">
        <f>VLOOKUP(Y188,Смета!$B$8:$O$93,13,0)</f>
        <v>0</v>
      </c>
      <c r="AB188" s="32"/>
      <c r="AC188" s="137"/>
      <c r="AD188" s="138"/>
      <c r="AE188" s="32">
        <f>VLOOKUP(AC188,Смета!$B$8:$O$93,13,0)</f>
        <v>0</v>
      </c>
      <c r="AF188" s="32"/>
      <c r="AG188" s="137"/>
      <c r="AH188" s="138"/>
      <c r="AI188" s="32">
        <f>VLOOKUP(AG188,Смета!$B$8:$O$93,13,0)</f>
        <v>0</v>
      </c>
      <c r="AJ188" s="32"/>
      <c r="AK188" s="137"/>
      <c r="AL188" s="138"/>
      <c r="AM188" s="32">
        <f>VLOOKUP(AK188,Смета!$B$8:$O$93,13,0)</f>
        <v>0</v>
      </c>
      <c r="AN188" s="32"/>
      <c r="AO188" s="137"/>
      <c r="AP188" s="138"/>
      <c r="AQ188" s="32">
        <f>VLOOKUP(AO188,Смета!$B$8:$O$93,13,0)</f>
        <v>0</v>
      </c>
      <c r="AR188" s="32"/>
      <c r="AS188" s="137"/>
      <c r="AT188" s="138"/>
      <c r="AU188" s="32">
        <f>VLOOKUP(AS188,Смета!$B$8:$O$93,13,0)</f>
        <v>0</v>
      </c>
      <c r="AV188" s="32"/>
    </row>
    <row r="189" spans="1:48" x14ac:dyDescent="0.25">
      <c r="A189" s="137"/>
      <c r="B189" s="138"/>
      <c r="C189" s="32">
        <f>VLOOKUP(A189,Смета!$B$8:$O$93,13,0)</f>
        <v>0</v>
      </c>
      <c r="D189" s="32"/>
      <c r="E189" s="137"/>
      <c r="F189" s="138"/>
      <c r="G189" s="32">
        <f>VLOOKUP(E189,Смета!$B$8:$O$93,13,0)</f>
        <v>0</v>
      </c>
      <c r="H189" s="32"/>
      <c r="I189" s="137"/>
      <c r="J189" s="138"/>
      <c r="K189" s="32">
        <f>VLOOKUP(I189,Смета!$B$8:$O$93,13,0)</f>
        <v>0</v>
      </c>
      <c r="L189" s="32"/>
      <c r="M189" s="137"/>
      <c r="N189" s="138"/>
      <c r="O189" s="32">
        <f>VLOOKUP(M189,Смета!$B$8:$O$93,13,0)</f>
        <v>0</v>
      </c>
      <c r="P189" s="32"/>
      <c r="Q189" s="137"/>
      <c r="R189" s="138"/>
      <c r="S189" s="32">
        <f>VLOOKUP(Q189,Смета!$B$8:$O$93,13,0)</f>
        <v>0</v>
      </c>
      <c r="T189" s="32"/>
      <c r="U189" s="137"/>
      <c r="V189" s="138"/>
      <c r="W189" s="32">
        <f>VLOOKUP(U189,Смета!$B$8:$O$93,13,0)</f>
        <v>0</v>
      </c>
      <c r="X189" s="32"/>
      <c r="Y189" s="137"/>
      <c r="Z189" s="138"/>
      <c r="AA189" s="32">
        <f>VLOOKUP(Y189,Смета!$B$8:$O$93,13,0)</f>
        <v>0</v>
      </c>
      <c r="AB189" s="32"/>
      <c r="AC189" s="137"/>
      <c r="AD189" s="138"/>
      <c r="AE189" s="32">
        <f>VLOOKUP(AC189,Смета!$B$8:$O$93,13,0)</f>
        <v>0</v>
      </c>
      <c r="AF189" s="32"/>
      <c r="AG189" s="137"/>
      <c r="AH189" s="138"/>
      <c r="AI189" s="32">
        <f>VLOOKUP(AG189,Смета!$B$8:$O$93,13,0)</f>
        <v>0</v>
      </c>
      <c r="AJ189" s="32"/>
      <c r="AK189" s="137"/>
      <c r="AL189" s="138"/>
      <c r="AM189" s="32">
        <f>VLOOKUP(AK189,Смета!$B$8:$O$93,13,0)</f>
        <v>0</v>
      </c>
      <c r="AN189" s="32"/>
      <c r="AO189" s="137"/>
      <c r="AP189" s="138"/>
      <c r="AQ189" s="32">
        <f>VLOOKUP(AO189,Смета!$B$8:$O$93,13,0)</f>
        <v>0</v>
      </c>
      <c r="AR189" s="32"/>
      <c r="AS189" s="137"/>
      <c r="AT189" s="138"/>
      <c r="AU189" s="32">
        <f>VLOOKUP(AS189,Смета!$B$8:$O$93,13,0)</f>
        <v>0</v>
      </c>
      <c r="AV189" s="32"/>
    </row>
    <row r="190" spans="1:48" x14ac:dyDescent="0.25">
      <c r="A190" s="137"/>
      <c r="B190" s="138"/>
      <c r="C190" s="32">
        <f>VLOOKUP(A190,Смета!$B$8:$O$93,13,0)</f>
        <v>0</v>
      </c>
      <c r="D190" s="32"/>
      <c r="E190" s="137"/>
      <c r="F190" s="138"/>
      <c r="G190" s="32">
        <f>VLOOKUP(E190,Смета!$B$8:$O$93,13,0)</f>
        <v>0</v>
      </c>
      <c r="H190" s="32"/>
      <c r="I190" s="137"/>
      <c r="J190" s="138"/>
      <c r="K190" s="32">
        <f>VLOOKUP(I190,Смета!$B$8:$O$93,13,0)</f>
        <v>0</v>
      </c>
      <c r="L190" s="32"/>
      <c r="M190" s="137"/>
      <c r="N190" s="138"/>
      <c r="O190" s="32">
        <f>VLOOKUP(M190,Смета!$B$8:$O$93,13,0)</f>
        <v>0</v>
      </c>
      <c r="P190" s="32"/>
      <c r="Q190" s="137"/>
      <c r="R190" s="138"/>
      <c r="S190" s="32">
        <f>VLOOKUP(Q190,Смета!$B$8:$O$93,13,0)</f>
        <v>0</v>
      </c>
      <c r="T190" s="32"/>
      <c r="U190" s="137"/>
      <c r="V190" s="138"/>
      <c r="W190" s="32">
        <f>VLOOKUP(U190,Смета!$B$8:$O$93,13,0)</f>
        <v>0</v>
      </c>
      <c r="X190" s="32"/>
      <c r="Y190" s="137"/>
      <c r="Z190" s="138"/>
      <c r="AA190" s="32">
        <f>VLOOKUP(Y190,Смета!$B$8:$O$93,13,0)</f>
        <v>0</v>
      </c>
      <c r="AB190" s="32"/>
      <c r="AC190" s="137"/>
      <c r="AD190" s="138"/>
      <c r="AE190" s="32">
        <f>VLOOKUP(AC190,Смета!$B$8:$O$93,13,0)</f>
        <v>0</v>
      </c>
      <c r="AF190" s="32"/>
      <c r="AG190" s="137"/>
      <c r="AH190" s="138"/>
      <c r="AI190" s="32">
        <f>VLOOKUP(AG190,Смета!$B$8:$O$93,13,0)</f>
        <v>0</v>
      </c>
      <c r="AJ190" s="32"/>
      <c r="AK190" s="137"/>
      <c r="AL190" s="138"/>
      <c r="AM190" s="32">
        <f>VLOOKUP(AK190,Смета!$B$8:$O$93,13,0)</f>
        <v>0</v>
      </c>
      <c r="AN190" s="32"/>
      <c r="AO190" s="137"/>
      <c r="AP190" s="138"/>
      <c r="AQ190" s="32">
        <f>VLOOKUP(AO190,Смета!$B$8:$O$93,13,0)</f>
        <v>0</v>
      </c>
      <c r="AR190" s="32"/>
      <c r="AS190" s="137"/>
      <c r="AT190" s="138"/>
      <c r="AU190" s="32">
        <f>VLOOKUP(AS190,Смета!$B$8:$O$93,13,0)</f>
        <v>0</v>
      </c>
      <c r="AV190" s="32"/>
    </row>
    <row r="191" spans="1:48" x14ac:dyDescent="0.25">
      <c r="A191" s="137"/>
      <c r="B191" s="138"/>
      <c r="C191" s="32">
        <f>VLOOKUP(A191,Смета!$B$8:$O$93,13,0)</f>
        <v>0</v>
      </c>
      <c r="D191" s="32"/>
      <c r="E191" s="137"/>
      <c r="F191" s="138"/>
      <c r="G191" s="32">
        <f>VLOOKUP(E191,Смета!$B$8:$O$93,13,0)</f>
        <v>0</v>
      </c>
      <c r="H191" s="32"/>
      <c r="I191" s="137"/>
      <c r="J191" s="138"/>
      <c r="K191" s="32">
        <f>VLOOKUP(I191,Смета!$B$8:$O$93,13,0)</f>
        <v>0</v>
      </c>
      <c r="L191" s="32"/>
      <c r="M191" s="137"/>
      <c r="N191" s="138"/>
      <c r="O191" s="32">
        <f>VLOOKUP(M191,Смета!$B$8:$O$93,13,0)</f>
        <v>0</v>
      </c>
      <c r="P191" s="32"/>
      <c r="Q191" s="137"/>
      <c r="R191" s="138"/>
      <c r="S191" s="32">
        <f>VLOOKUP(Q191,Смета!$B$8:$O$93,13,0)</f>
        <v>0</v>
      </c>
      <c r="T191" s="32"/>
      <c r="U191" s="137"/>
      <c r="V191" s="138"/>
      <c r="W191" s="32">
        <f>VLOOKUP(U191,Смета!$B$8:$O$93,13,0)</f>
        <v>0</v>
      </c>
      <c r="X191" s="32"/>
      <c r="Y191" s="137"/>
      <c r="Z191" s="138"/>
      <c r="AA191" s="32">
        <f>VLOOKUP(Y191,Смета!$B$8:$O$93,13,0)</f>
        <v>0</v>
      </c>
      <c r="AB191" s="32"/>
      <c r="AC191" s="137"/>
      <c r="AD191" s="138"/>
      <c r="AE191" s="32">
        <f>VLOOKUP(AC191,Смета!$B$8:$O$93,13,0)</f>
        <v>0</v>
      </c>
      <c r="AF191" s="32"/>
      <c r="AG191" s="137"/>
      <c r="AH191" s="138"/>
      <c r="AI191" s="32">
        <f>VLOOKUP(AG191,Смета!$B$8:$O$93,13,0)</f>
        <v>0</v>
      </c>
      <c r="AJ191" s="32"/>
      <c r="AK191" s="137"/>
      <c r="AL191" s="138"/>
      <c r="AM191" s="32">
        <f>VLOOKUP(AK191,Смета!$B$8:$O$93,13,0)</f>
        <v>0</v>
      </c>
      <c r="AN191" s="32"/>
      <c r="AO191" s="137"/>
      <c r="AP191" s="138"/>
      <c r="AQ191" s="32">
        <f>VLOOKUP(AO191,Смета!$B$8:$O$93,13,0)</f>
        <v>0</v>
      </c>
      <c r="AR191" s="32"/>
      <c r="AS191" s="137"/>
      <c r="AT191" s="138"/>
      <c r="AU191" s="32">
        <f>VLOOKUP(AS191,Смета!$B$8:$O$93,13,0)</f>
        <v>0</v>
      </c>
      <c r="AV191" s="32"/>
    </row>
    <row r="192" spans="1:48" x14ac:dyDescent="0.25">
      <c r="A192" s="137"/>
      <c r="B192" s="138"/>
      <c r="C192" s="32">
        <f>VLOOKUP(A192,Смета!$B$8:$O$93,13,0)</f>
        <v>0</v>
      </c>
      <c r="D192" s="32"/>
      <c r="E192" s="137"/>
      <c r="F192" s="138"/>
      <c r="G192" s="32">
        <f>VLOOKUP(E192,Смета!$B$8:$O$93,13,0)</f>
        <v>0</v>
      </c>
      <c r="H192" s="32"/>
      <c r="I192" s="137"/>
      <c r="J192" s="138"/>
      <c r="K192" s="32">
        <f>VLOOKUP(I192,Смета!$B$8:$O$93,13,0)</f>
        <v>0</v>
      </c>
      <c r="L192" s="32"/>
      <c r="M192" s="137"/>
      <c r="N192" s="138"/>
      <c r="O192" s="32">
        <f>VLOOKUP(M192,Смета!$B$8:$O$93,13,0)</f>
        <v>0</v>
      </c>
      <c r="P192" s="32"/>
      <c r="Q192" s="137"/>
      <c r="R192" s="138"/>
      <c r="S192" s="32">
        <f>VLOOKUP(Q192,Смета!$B$8:$O$93,13,0)</f>
        <v>0</v>
      </c>
      <c r="T192" s="32"/>
      <c r="U192" s="137"/>
      <c r="V192" s="138"/>
      <c r="W192" s="32">
        <f>VLOOKUP(U192,Смета!$B$8:$O$93,13,0)</f>
        <v>0</v>
      </c>
      <c r="X192" s="32"/>
      <c r="Y192" s="137"/>
      <c r="Z192" s="138"/>
      <c r="AA192" s="32">
        <f>VLOOKUP(Y192,Смета!$B$8:$O$93,13,0)</f>
        <v>0</v>
      </c>
      <c r="AB192" s="32"/>
      <c r="AC192" s="137"/>
      <c r="AD192" s="138"/>
      <c r="AE192" s="32">
        <f>VLOOKUP(AC192,Смета!$B$8:$O$93,13,0)</f>
        <v>0</v>
      </c>
      <c r="AF192" s="32"/>
      <c r="AG192" s="137"/>
      <c r="AH192" s="138"/>
      <c r="AI192" s="32">
        <f>VLOOKUP(AG192,Смета!$B$8:$O$93,13,0)</f>
        <v>0</v>
      </c>
      <c r="AJ192" s="32"/>
      <c r="AK192" s="137"/>
      <c r="AL192" s="138"/>
      <c r="AM192" s="32">
        <f>VLOOKUP(AK192,Смета!$B$8:$O$93,13,0)</f>
        <v>0</v>
      </c>
      <c r="AN192" s="32"/>
      <c r="AO192" s="137"/>
      <c r="AP192" s="138"/>
      <c r="AQ192" s="32">
        <f>VLOOKUP(AO192,Смета!$B$8:$O$93,13,0)</f>
        <v>0</v>
      </c>
      <c r="AR192" s="32"/>
      <c r="AS192" s="137"/>
      <c r="AT192" s="138"/>
      <c r="AU192" s="32">
        <f>VLOOKUP(AS192,Смета!$B$8:$O$93,13,0)</f>
        <v>0</v>
      </c>
      <c r="AV192" s="32"/>
    </row>
    <row r="193" spans="1:48" x14ac:dyDescent="0.25">
      <c r="A193" s="137"/>
      <c r="B193" s="138"/>
      <c r="C193" s="32">
        <f>VLOOKUP(A193,Смета!$B$8:$O$93,13,0)</f>
        <v>0</v>
      </c>
      <c r="D193" s="32"/>
      <c r="E193" s="137"/>
      <c r="F193" s="138"/>
      <c r="G193" s="32">
        <f>VLOOKUP(E193,Смета!$B$8:$O$93,13,0)</f>
        <v>0</v>
      </c>
      <c r="H193" s="32"/>
      <c r="I193" s="137"/>
      <c r="J193" s="138"/>
      <c r="K193" s="32">
        <f>VLOOKUP(I193,Смета!$B$8:$O$93,13,0)</f>
        <v>0</v>
      </c>
      <c r="L193" s="32"/>
      <c r="M193" s="137"/>
      <c r="N193" s="138"/>
      <c r="O193" s="32">
        <f>VLOOKUP(M193,Смета!$B$8:$O$93,13,0)</f>
        <v>0</v>
      </c>
      <c r="P193" s="32"/>
      <c r="Q193" s="137"/>
      <c r="R193" s="138"/>
      <c r="S193" s="32">
        <f>VLOOKUP(Q193,Смета!$B$8:$O$93,13,0)</f>
        <v>0</v>
      </c>
      <c r="T193" s="32"/>
      <c r="U193" s="137"/>
      <c r="V193" s="138"/>
      <c r="W193" s="32">
        <f>VLOOKUP(U193,Смета!$B$8:$O$93,13,0)</f>
        <v>0</v>
      </c>
      <c r="X193" s="32"/>
      <c r="Y193" s="137"/>
      <c r="Z193" s="138"/>
      <c r="AA193" s="32">
        <f>VLOOKUP(Y193,Смета!$B$8:$O$93,13,0)</f>
        <v>0</v>
      </c>
      <c r="AB193" s="32"/>
      <c r="AC193" s="137"/>
      <c r="AD193" s="138"/>
      <c r="AE193" s="32">
        <f>VLOOKUP(AC193,Смета!$B$8:$O$93,13,0)</f>
        <v>0</v>
      </c>
      <c r="AF193" s="32"/>
      <c r="AG193" s="137"/>
      <c r="AH193" s="138"/>
      <c r="AI193" s="32">
        <f>VLOOKUP(AG193,Смета!$B$8:$O$93,13,0)</f>
        <v>0</v>
      </c>
      <c r="AJ193" s="32"/>
      <c r="AK193" s="137"/>
      <c r="AL193" s="138"/>
      <c r="AM193" s="32">
        <f>VLOOKUP(AK193,Смета!$B$8:$O$93,13,0)</f>
        <v>0</v>
      </c>
      <c r="AN193" s="32"/>
      <c r="AO193" s="137"/>
      <c r="AP193" s="138"/>
      <c r="AQ193" s="32">
        <f>VLOOKUP(AO193,Смета!$B$8:$O$93,13,0)</f>
        <v>0</v>
      </c>
      <c r="AR193" s="32"/>
      <c r="AS193" s="137"/>
      <c r="AT193" s="138"/>
      <c r="AU193" s="32">
        <f>VLOOKUP(AS193,Смета!$B$8:$O$93,13,0)</f>
        <v>0</v>
      </c>
      <c r="AV193" s="32"/>
    </row>
    <row r="194" spans="1:48" x14ac:dyDescent="0.25">
      <c r="A194" s="137"/>
      <c r="B194" s="138"/>
      <c r="C194" s="32">
        <f>VLOOKUP(A194,Смета!$B$8:$O$93,13,0)</f>
        <v>0</v>
      </c>
      <c r="D194" s="32"/>
      <c r="E194" s="137"/>
      <c r="F194" s="138"/>
      <c r="G194" s="32">
        <f>VLOOKUP(E194,Смета!$B$8:$O$93,13,0)</f>
        <v>0</v>
      </c>
      <c r="H194" s="32"/>
      <c r="I194" s="137"/>
      <c r="J194" s="138"/>
      <c r="K194" s="32">
        <f>VLOOKUP(I194,Смета!$B$8:$O$93,13,0)</f>
        <v>0</v>
      </c>
      <c r="L194" s="32"/>
      <c r="M194" s="137"/>
      <c r="N194" s="138"/>
      <c r="O194" s="32">
        <f>VLOOKUP(M194,Смета!$B$8:$O$93,13,0)</f>
        <v>0</v>
      </c>
      <c r="P194" s="32"/>
      <c r="Q194" s="137"/>
      <c r="R194" s="138"/>
      <c r="S194" s="32">
        <f>VLOOKUP(Q194,Смета!$B$8:$O$93,13,0)</f>
        <v>0</v>
      </c>
      <c r="T194" s="32"/>
      <c r="U194" s="137"/>
      <c r="V194" s="138"/>
      <c r="W194" s="32">
        <f>VLOOKUP(U194,Смета!$B$8:$O$93,13,0)</f>
        <v>0</v>
      </c>
      <c r="X194" s="32"/>
      <c r="Y194" s="137"/>
      <c r="Z194" s="138"/>
      <c r="AA194" s="32">
        <f>VLOOKUP(Y194,Смета!$B$8:$O$93,13,0)</f>
        <v>0</v>
      </c>
      <c r="AB194" s="32"/>
      <c r="AC194" s="137"/>
      <c r="AD194" s="138"/>
      <c r="AE194" s="32">
        <f>VLOOKUP(AC194,Смета!$B$8:$O$93,13,0)</f>
        <v>0</v>
      </c>
      <c r="AF194" s="32"/>
      <c r="AG194" s="137"/>
      <c r="AH194" s="138"/>
      <c r="AI194" s="32">
        <f>VLOOKUP(AG194,Смета!$B$8:$O$93,13,0)</f>
        <v>0</v>
      </c>
      <c r="AJ194" s="32"/>
      <c r="AK194" s="137"/>
      <c r="AL194" s="138"/>
      <c r="AM194" s="32">
        <f>VLOOKUP(AK194,Смета!$B$8:$O$93,13,0)</f>
        <v>0</v>
      </c>
      <c r="AN194" s="32"/>
      <c r="AO194" s="137"/>
      <c r="AP194" s="138"/>
      <c r="AQ194" s="32">
        <f>VLOOKUP(AO194,Смета!$B$8:$O$93,13,0)</f>
        <v>0</v>
      </c>
      <c r="AR194" s="32"/>
      <c r="AS194" s="137"/>
      <c r="AT194" s="138"/>
      <c r="AU194" s="32">
        <f>VLOOKUP(AS194,Смета!$B$8:$O$93,13,0)</f>
        <v>0</v>
      </c>
      <c r="AV194" s="32"/>
    </row>
    <row r="195" spans="1:48" x14ac:dyDescent="0.25">
      <c r="A195" s="137"/>
      <c r="B195" s="138"/>
      <c r="C195" s="32">
        <f>VLOOKUP(A195,Смета!$B$8:$O$93,13,0)</f>
        <v>0</v>
      </c>
      <c r="D195" s="32"/>
      <c r="E195" s="137"/>
      <c r="F195" s="138"/>
      <c r="G195" s="32">
        <f>VLOOKUP(E195,Смета!$B$8:$O$93,13,0)</f>
        <v>0</v>
      </c>
      <c r="H195" s="32"/>
      <c r="I195" s="137"/>
      <c r="J195" s="138"/>
      <c r="K195" s="32">
        <f>VLOOKUP(I195,Смета!$B$8:$O$93,13,0)</f>
        <v>0</v>
      </c>
      <c r="L195" s="32"/>
      <c r="M195" s="137"/>
      <c r="N195" s="138"/>
      <c r="O195" s="32">
        <f>VLOOKUP(M195,Смета!$B$8:$O$93,13,0)</f>
        <v>0</v>
      </c>
      <c r="P195" s="32"/>
      <c r="Q195" s="137"/>
      <c r="R195" s="138"/>
      <c r="S195" s="32">
        <f>VLOOKUP(Q195,Смета!$B$8:$O$93,13,0)</f>
        <v>0</v>
      </c>
      <c r="T195" s="32"/>
      <c r="U195" s="137"/>
      <c r="V195" s="138"/>
      <c r="W195" s="32">
        <f>VLOOKUP(U195,Смета!$B$8:$O$93,13,0)</f>
        <v>0</v>
      </c>
      <c r="X195" s="32"/>
      <c r="Y195" s="137"/>
      <c r="Z195" s="138"/>
      <c r="AA195" s="32">
        <f>VLOOKUP(Y195,Смета!$B$8:$O$93,13,0)</f>
        <v>0</v>
      </c>
      <c r="AB195" s="32"/>
      <c r="AC195" s="137"/>
      <c r="AD195" s="138"/>
      <c r="AE195" s="32">
        <f>VLOOKUP(AC195,Смета!$B$8:$O$93,13,0)</f>
        <v>0</v>
      </c>
      <c r="AF195" s="32"/>
      <c r="AG195" s="137"/>
      <c r="AH195" s="138"/>
      <c r="AI195" s="32">
        <f>VLOOKUP(AG195,Смета!$B$8:$O$93,13,0)</f>
        <v>0</v>
      </c>
      <c r="AJ195" s="32"/>
      <c r="AK195" s="137"/>
      <c r="AL195" s="138"/>
      <c r="AM195" s="32">
        <f>VLOOKUP(AK195,Смета!$B$8:$O$93,13,0)</f>
        <v>0</v>
      </c>
      <c r="AN195" s="32"/>
      <c r="AO195" s="137"/>
      <c r="AP195" s="138"/>
      <c r="AQ195" s="32">
        <f>VLOOKUP(AO195,Смета!$B$8:$O$93,13,0)</f>
        <v>0</v>
      </c>
      <c r="AR195" s="32"/>
      <c r="AS195" s="137"/>
      <c r="AT195" s="138"/>
      <c r="AU195" s="32">
        <f>VLOOKUP(AS195,Смета!$B$8:$O$93,13,0)</f>
        <v>0</v>
      </c>
      <c r="AV195" s="32"/>
    </row>
    <row r="196" spans="1:48" x14ac:dyDescent="0.25">
      <c r="A196" s="137"/>
      <c r="B196" s="138"/>
      <c r="C196" s="32">
        <f>VLOOKUP(A196,Смета!$B$8:$O$93,13,0)</f>
        <v>0</v>
      </c>
      <c r="D196" s="32"/>
      <c r="E196" s="137"/>
      <c r="F196" s="138"/>
      <c r="G196" s="32">
        <f>VLOOKUP(E196,Смета!$B$8:$O$93,13,0)</f>
        <v>0</v>
      </c>
      <c r="H196" s="32"/>
      <c r="I196" s="137"/>
      <c r="J196" s="138"/>
      <c r="K196" s="32">
        <f>VLOOKUP(I196,Смета!$B$8:$O$93,13,0)</f>
        <v>0</v>
      </c>
      <c r="L196" s="32"/>
      <c r="M196" s="137"/>
      <c r="N196" s="138"/>
      <c r="O196" s="32">
        <f>VLOOKUP(M196,Смета!$B$8:$O$93,13,0)</f>
        <v>0</v>
      </c>
      <c r="P196" s="32"/>
      <c r="Q196" s="137"/>
      <c r="R196" s="138"/>
      <c r="S196" s="32">
        <f>VLOOKUP(Q196,Смета!$B$8:$O$93,13,0)</f>
        <v>0</v>
      </c>
      <c r="T196" s="32"/>
      <c r="U196" s="137"/>
      <c r="V196" s="138"/>
      <c r="W196" s="32">
        <f>VLOOKUP(U196,Смета!$B$8:$O$93,13,0)</f>
        <v>0</v>
      </c>
      <c r="X196" s="32"/>
      <c r="Y196" s="137"/>
      <c r="Z196" s="138"/>
      <c r="AA196" s="32">
        <f>VLOOKUP(Y196,Смета!$B$8:$O$93,13,0)</f>
        <v>0</v>
      </c>
      <c r="AB196" s="32"/>
      <c r="AC196" s="137"/>
      <c r="AD196" s="138"/>
      <c r="AE196" s="32">
        <f>VLOOKUP(AC196,Смета!$B$8:$O$93,13,0)</f>
        <v>0</v>
      </c>
      <c r="AF196" s="32"/>
      <c r="AG196" s="137"/>
      <c r="AH196" s="138"/>
      <c r="AI196" s="32">
        <f>VLOOKUP(AG196,Смета!$B$8:$O$93,13,0)</f>
        <v>0</v>
      </c>
      <c r="AJ196" s="32"/>
      <c r="AK196" s="137"/>
      <c r="AL196" s="138"/>
      <c r="AM196" s="32">
        <f>VLOOKUP(AK196,Смета!$B$8:$O$93,13,0)</f>
        <v>0</v>
      </c>
      <c r="AN196" s="32"/>
      <c r="AO196" s="137"/>
      <c r="AP196" s="138"/>
      <c r="AQ196" s="32">
        <f>VLOOKUP(AO196,Смета!$B$8:$O$93,13,0)</f>
        <v>0</v>
      </c>
      <c r="AR196" s="32"/>
      <c r="AS196" s="137"/>
      <c r="AT196" s="138"/>
      <c r="AU196" s="32">
        <f>VLOOKUP(AS196,Смета!$B$8:$O$93,13,0)</f>
        <v>0</v>
      </c>
      <c r="AV196" s="32"/>
    </row>
    <row r="197" spans="1:48" x14ac:dyDescent="0.25">
      <c r="A197" s="137"/>
      <c r="B197" s="138"/>
      <c r="C197" s="32">
        <f>VLOOKUP(A197,Смета!$B$8:$O$93,13,0)</f>
        <v>0</v>
      </c>
      <c r="D197" s="32"/>
      <c r="E197" s="137"/>
      <c r="F197" s="138"/>
      <c r="G197" s="32">
        <f>VLOOKUP(E197,Смета!$B$8:$O$93,13,0)</f>
        <v>0</v>
      </c>
      <c r="H197" s="32"/>
      <c r="I197" s="137"/>
      <c r="J197" s="138"/>
      <c r="K197" s="32">
        <f>VLOOKUP(I197,Смета!$B$8:$O$93,13,0)</f>
        <v>0</v>
      </c>
      <c r="L197" s="32"/>
      <c r="M197" s="137"/>
      <c r="N197" s="138"/>
      <c r="O197" s="32">
        <f>VLOOKUP(M197,Смета!$B$8:$O$93,13,0)</f>
        <v>0</v>
      </c>
      <c r="P197" s="32"/>
      <c r="Q197" s="137"/>
      <c r="R197" s="138"/>
      <c r="S197" s="32">
        <f>VLOOKUP(Q197,Смета!$B$8:$O$93,13,0)</f>
        <v>0</v>
      </c>
      <c r="T197" s="32"/>
      <c r="U197" s="137"/>
      <c r="V197" s="138"/>
      <c r="W197" s="32">
        <f>VLOOKUP(U197,Смета!$B$8:$O$93,13,0)</f>
        <v>0</v>
      </c>
      <c r="X197" s="32"/>
      <c r="Y197" s="137"/>
      <c r="Z197" s="138"/>
      <c r="AA197" s="32">
        <f>VLOOKUP(Y197,Смета!$B$8:$O$93,13,0)</f>
        <v>0</v>
      </c>
      <c r="AB197" s="32"/>
      <c r="AC197" s="137"/>
      <c r="AD197" s="138"/>
      <c r="AE197" s="32">
        <f>VLOOKUP(AC197,Смета!$B$8:$O$93,13,0)</f>
        <v>0</v>
      </c>
      <c r="AF197" s="32"/>
      <c r="AG197" s="137"/>
      <c r="AH197" s="138"/>
      <c r="AI197" s="32">
        <f>VLOOKUP(AG197,Смета!$B$8:$O$93,13,0)</f>
        <v>0</v>
      </c>
      <c r="AJ197" s="32"/>
      <c r="AK197" s="137"/>
      <c r="AL197" s="138"/>
      <c r="AM197" s="32">
        <f>VLOOKUP(AK197,Смета!$B$8:$O$93,13,0)</f>
        <v>0</v>
      </c>
      <c r="AN197" s="32"/>
      <c r="AO197" s="137"/>
      <c r="AP197" s="138"/>
      <c r="AQ197" s="32">
        <f>VLOOKUP(AO197,Смета!$B$8:$O$93,13,0)</f>
        <v>0</v>
      </c>
      <c r="AR197" s="32"/>
      <c r="AS197" s="137"/>
      <c r="AT197" s="138"/>
      <c r="AU197" s="32">
        <f>VLOOKUP(AS197,Смета!$B$8:$O$93,13,0)</f>
        <v>0</v>
      </c>
      <c r="AV197" s="32"/>
    </row>
    <row r="198" spans="1:48" x14ac:dyDescent="0.25">
      <c r="A198" s="137"/>
      <c r="B198" s="138"/>
      <c r="C198" s="32">
        <f>VLOOKUP(A198,Смета!$B$8:$O$93,13,0)</f>
        <v>0</v>
      </c>
      <c r="D198" s="32"/>
      <c r="E198" s="137"/>
      <c r="F198" s="138"/>
      <c r="G198" s="32">
        <f>VLOOKUP(E198,Смета!$B$8:$O$93,13,0)</f>
        <v>0</v>
      </c>
      <c r="H198" s="32"/>
      <c r="I198" s="137"/>
      <c r="J198" s="138"/>
      <c r="K198" s="32">
        <f>VLOOKUP(I198,Смета!$B$8:$O$93,13,0)</f>
        <v>0</v>
      </c>
      <c r="L198" s="32"/>
      <c r="M198" s="137"/>
      <c r="N198" s="138"/>
      <c r="O198" s="32">
        <f>VLOOKUP(M198,Смета!$B$8:$O$93,13,0)</f>
        <v>0</v>
      </c>
      <c r="P198" s="32"/>
      <c r="Q198" s="137"/>
      <c r="R198" s="138"/>
      <c r="S198" s="32">
        <f>VLOOKUP(Q198,Смета!$B$8:$O$93,13,0)</f>
        <v>0</v>
      </c>
      <c r="T198" s="32"/>
      <c r="U198" s="137"/>
      <c r="V198" s="138"/>
      <c r="W198" s="32">
        <f>VLOOKUP(U198,Смета!$B$8:$O$93,13,0)</f>
        <v>0</v>
      </c>
      <c r="X198" s="32"/>
      <c r="Y198" s="137"/>
      <c r="Z198" s="138"/>
      <c r="AA198" s="32">
        <f>VLOOKUP(Y198,Смета!$B$8:$O$93,13,0)</f>
        <v>0</v>
      </c>
      <c r="AB198" s="32"/>
      <c r="AC198" s="137"/>
      <c r="AD198" s="138"/>
      <c r="AE198" s="32">
        <f>VLOOKUP(AC198,Смета!$B$8:$O$93,13,0)</f>
        <v>0</v>
      </c>
      <c r="AF198" s="32"/>
      <c r="AG198" s="137"/>
      <c r="AH198" s="138"/>
      <c r="AI198" s="32">
        <f>VLOOKUP(AG198,Смета!$B$8:$O$93,13,0)</f>
        <v>0</v>
      </c>
      <c r="AJ198" s="32"/>
      <c r="AK198" s="137"/>
      <c r="AL198" s="138"/>
      <c r="AM198" s="32">
        <f>VLOOKUP(AK198,Смета!$B$8:$O$93,13,0)</f>
        <v>0</v>
      </c>
      <c r="AN198" s="32"/>
      <c r="AO198" s="137"/>
      <c r="AP198" s="138"/>
      <c r="AQ198" s="32">
        <f>VLOOKUP(AO198,Смета!$B$8:$O$93,13,0)</f>
        <v>0</v>
      </c>
      <c r="AR198" s="32"/>
      <c r="AS198" s="137"/>
      <c r="AT198" s="138"/>
      <c r="AU198" s="32">
        <f>VLOOKUP(AS198,Смета!$B$8:$O$93,13,0)</f>
        <v>0</v>
      </c>
      <c r="AV198" s="32"/>
    </row>
    <row r="199" spans="1:48" x14ac:dyDescent="0.25">
      <c r="A199" s="137"/>
      <c r="B199" s="138"/>
      <c r="C199" s="32">
        <f>VLOOKUP(A199,Смета!$B$8:$O$93,13,0)</f>
        <v>0</v>
      </c>
      <c r="D199" s="32"/>
      <c r="E199" s="137"/>
      <c r="F199" s="138"/>
      <c r="G199" s="32">
        <f>VLOOKUP(E199,Смета!$B$8:$O$93,13,0)</f>
        <v>0</v>
      </c>
      <c r="H199" s="32"/>
      <c r="I199" s="137"/>
      <c r="J199" s="138"/>
      <c r="K199" s="32">
        <f>VLOOKUP(I199,Смета!$B$8:$O$93,13,0)</f>
        <v>0</v>
      </c>
      <c r="L199" s="32"/>
      <c r="M199" s="137"/>
      <c r="N199" s="138"/>
      <c r="O199" s="32">
        <f>VLOOKUP(M199,Смета!$B$8:$O$93,13,0)</f>
        <v>0</v>
      </c>
      <c r="P199" s="32"/>
      <c r="Q199" s="137"/>
      <c r="R199" s="138"/>
      <c r="S199" s="32">
        <f>VLOOKUP(Q199,Смета!$B$8:$O$93,13,0)</f>
        <v>0</v>
      </c>
      <c r="T199" s="32"/>
      <c r="U199" s="137"/>
      <c r="V199" s="138"/>
      <c r="W199" s="32">
        <f>VLOOKUP(U199,Смета!$B$8:$O$93,13,0)</f>
        <v>0</v>
      </c>
      <c r="X199" s="32"/>
      <c r="Y199" s="137"/>
      <c r="Z199" s="138"/>
      <c r="AA199" s="32">
        <f>VLOOKUP(Y199,Смета!$B$8:$O$93,13,0)</f>
        <v>0</v>
      </c>
      <c r="AB199" s="32"/>
      <c r="AC199" s="137"/>
      <c r="AD199" s="138"/>
      <c r="AE199" s="32">
        <f>VLOOKUP(AC199,Смета!$B$8:$O$93,13,0)</f>
        <v>0</v>
      </c>
      <c r="AF199" s="32"/>
      <c r="AG199" s="137"/>
      <c r="AH199" s="138"/>
      <c r="AI199" s="32">
        <f>VLOOKUP(AG199,Смета!$B$8:$O$93,13,0)</f>
        <v>0</v>
      </c>
      <c r="AJ199" s="32"/>
      <c r="AK199" s="137"/>
      <c r="AL199" s="138"/>
      <c r="AM199" s="32">
        <f>VLOOKUP(AK199,Смета!$B$8:$O$93,13,0)</f>
        <v>0</v>
      </c>
      <c r="AN199" s="32"/>
      <c r="AO199" s="137"/>
      <c r="AP199" s="138"/>
      <c r="AQ199" s="32">
        <f>VLOOKUP(AO199,Смета!$B$8:$O$93,13,0)</f>
        <v>0</v>
      </c>
      <c r="AR199" s="32"/>
      <c r="AS199" s="137"/>
      <c r="AT199" s="138"/>
      <c r="AU199" s="32">
        <f>VLOOKUP(AS199,Смета!$B$8:$O$93,13,0)</f>
        <v>0</v>
      </c>
      <c r="AV199" s="32"/>
    </row>
    <row r="200" spans="1:48" x14ac:dyDescent="0.25">
      <c r="A200" s="137"/>
      <c r="B200" s="138"/>
      <c r="C200" s="32">
        <f>VLOOKUP(A200,Смета!$B$8:$O$93,13,0)</f>
        <v>0</v>
      </c>
      <c r="D200" s="32"/>
      <c r="E200" s="137"/>
      <c r="F200" s="138"/>
      <c r="G200" s="32">
        <f>VLOOKUP(E200,Смета!$B$8:$O$93,13,0)</f>
        <v>0</v>
      </c>
      <c r="H200" s="32"/>
      <c r="I200" s="137"/>
      <c r="J200" s="138"/>
      <c r="K200" s="32">
        <f>VLOOKUP(I200,Смета!$B$8:$O$93,13,0)</f>
        <v>0</v>
      </c>
      <c r="L200" s="32"/>
      <c r="M200" s="137"/>
      <c r="N200" s="138"/>
      <c r="O200" s="32">
        <f>VLOOKUP(M200,Смета!$B$8:$O$93,13,0)</f>
        <v>0</v>
      </c>
      <c r="P200" s="32"/>
      <c r="Q200" s="137"/>
      <c r="R200" s="138"/>
      <c r="S200" s="32">
        <f>VLOOKUP(Q200,Смета!$B$8:$O$93,13,0)</f>
        <v>0</v>
      </c>
      <c r="T200" s="32"/>
      <c r="U200" s="137"/>
      <c r="V200" s="138"/>
      <c r="W200" s="32">
        <f>VLOOKUP(U200,Смета!$B$8:$O$93,13,0)</f>
        <v>0</v>
      </c>
      <c r="X200" s="32"/>
      <c r="Y200" s="137"/>
      <c r="Z200" s="138"/>
      <c r="AA200" s="32">
        <f>VLOOKUP(Y200,Смета!$B$8:$O$93,13,0)</f>
        <v>0</v>
      </c>
      <c r="AB200" s="32"/>
      <c r="AC200" s="137"/>
      <c r="AD200" s="138"/>
      <c r="AE200" s="32">
        <f>VLOOKUP(AC200,Смета!$B$8:$O$93,13,0)</f>
        <v>0</v>
      </c>
      <c r="AF200" s="32"/>
      <c r="AG200" s="137"/>
      <c r="AH200" s="138"/>
      <c r="AI200" s="32">
        <f>VLOOKUP(AG200,Смета!$B$8:$O$93,13,0)</f>
        <v>0</v>
      </c>
      <c r="AJ200" s="32"/>
      <c r="AK200" s="137"/>
      <c r="AL200" s="138"/>
      <c r="AM200" s="32">
        <f>VLOOKUP(AK200,Смета!$B$8:$O$93,13,0)</f>
        <v>0</v>
      </c>
      <c r="AN200" s="32"/>
      <c r="AO200" s="137"/>
      <c r="AP200" s="138"/>
      <c r="AQ200" s="32">
        <f>VLOOKUP(AO200,Смета!$B$8:$O$93,13,0)</f>
        <v>0</v>
      </c>
      <c r="AR200" s="32"/>
      <c r="AS200" s="137"/>
      <c r="AT200" s="138"/>
      <c r="AU200" s="32">
        <f>VLOOKUP(AS200,Смета!$B$8:$O$93,13,0)</f>
        <v>0</v>
      </c>
      <c r="AV200" s="32"/>
    </row>
    <row r="201" spans="1:48" x14ac:dyDescent="0.25">
      <c r="A201" s="137"/>
      <c r="B201" s="138"/>
      <c r="C201" s="32">
        <f>VLOOKUP(A201,Смета!$B$8:$O$93,13,0)</f>
        <v>0</v>
      </c>
      <c r="D201" s="32"/>
      <c r="E201" s="137"/>
      <c r="F201" s="138"/>
      <c r="G201" s="32">
        <f>VLOOKUP(E201,Смета!$B$8:$O$93,13,0)</f>
        <v>0</v>
      </c>
      <c r="H201" s="32"/>
      <c r="I201" s="137"/>
      <c r="J201" s="138"/>
      <c r="K201" s="32">
        <f>VLOOKUP(I201,Смета!$B$8:$O$93,13,0)</f>
        <v>0</v>
      </c>
      <c r="L201" s="32"/>
      <c r="M201" s="137"/>
      <c r="N201" s="138"/>
      <c r="O201" s="32">
        <f>VLOOKUP(M201,Смета!$B$8:$O$93,13,0)</f>
        <v>0</v>
      </c>
      <c r="P201" s="32"/>
      <c r="Q201" s="137"/>
      <c r="R201" s="138"/>
      <c r="S201" s="32">
        <f>VLOOKUP(Q201,Смета!$B$8:$O$93,13,0)</f>
        <v>0</v>
      </c>
      <c r="T201" s="32"/>
      <c r="U201" s="137"/>
      <c r="V201" s="138"/>
      <c r="W201" s="32">
        <f>VLOOKUP(U201,Смета!$B$8:$O$93,13,0)</f>
        <v>0</v>
      </c>
      <c r="X201" s="32"/>
      <c r="Y201" s="137"/>
      <c r="Z201" s="138"/>
      <c r="AA201" s="32">
        <f>VLOOKUP(Y201,Смета!$B$8:$O$93,13,0)</f>
        <v>0</v>
      </c>
      <c r="AB201" s="32"/>
      <c r="AC201" s="137"/>
      <c r="AD201" s="138"/>
      <c r="AE201" s="32">
        <f>VLOOKUP(AC201,Смета!$B$8:$O$93,13,0)</f>
        <v>0</v>
      </c>
      <c r="AF201" s="32"/>
      <c r="AG201" s="137"/>
      <c r="AH201" s="138"/>
      <c r="AI201" s="32">
        <f>VLOOKUP(AG201,Смета!$B$8:$O$93,13,0)</f>
        <v>0</v>
      </c>
      <c r="AJ201" s="32"/>
      <c r="AK201" s="137"/>
      <c r="AL201" s="138"/>
      <c r="AM201" s="32">
        <f>VLOOKUP(AK201,Смета!$B$8:$O$93,13,0)</f>
        <v>0</v>
      </c>
      <c r="AN201" s="32"/>
      <c r="AO201" s="137"/>
      <c r="AP201" s="138"/>
      <c r="AQ201" s="32">
        <f>VLOOKUP(AO201,Смета!$B$8:$O$93,13,0)</f>
        <v>0</v>
      </c>
      <c r="AR201" s="32"/>
      <c r="AS201" s="137"/>
      <c r="AT201" s="138"/>
      <c r="AU201" s="32">
        <f>VLOOKUP(AS201,Смета!$B$8:$O$93,13,0)</f>
        <v>0</v>
      </c>
      <c r="AV201" s="32"/>
    </row>
    <row r="202" spans="1:48" x14ac:dyDescent="0.25">
      <c r="A202" s="137"/>
      <c r="B202" s="138"/>
      <c r="C202" s="32">
        <f>VLOOKUP(A202,Смета!$B$8:$O$93,13,0)</f>
        <v>0</v>
      </c>
      <c r="D202" s="32"/>
      <c r="E202" s="137"/>
      <c r="F202" s="138"/>
      <c r="G202" s="32">
        <f>VLOOKUP(E202,Смета!$B$8:$O$93,13,0)</f>
        <v>0</v>
      </c>
      <c r="H202" s="32"/>
      <c r="I202" s="137"/>
      <c r="J202" s="138"/>
      <c r="K202" s="32">
        <f>VLOOKUP(I202,Смета!$B$8:$O$93,13,0)</f>
        <v>0</v>
      </c>
      <c r="L202" s="32"/>
      <c r="M202" s="137"/>
      <c r="N202" s="138"/>
      <c r="O202" s="32">
        <f>VLOOKUP(M202,Смета!$B$8:$O$93,13,0)</f>
        <v>0</v>
      </c>
      <c r="P202" s="32"/>
      <c r="Q202" s="137"/>
      <c r="R202" s="138"/>
      <c r="S202" s="32">
        <f>VLOOKUP(Q202,Смета!$B$8:$O$93,13,0)</f>
        <v>0</v>
      </c>
      <c r="T202" s="32"/>
      <c r="U202" s="137"/>
      <c r="V202" s="138"/>
      <c r="W202" s="32">
        <f>VLOOKUP(U202,Смета!$B$8:$O$93,13,0)</f>
        <v>0</v>
      </c>
      <c r="X202" s="32"/>
      <c r="Y202" s="137"/>
      <c r="Z202" s="138"/>
      <c r="AA202" s="32">
        <f>VLOOKUP(Y202,Смета!$B$8:$O$93,13,0)</f>
        <v>0</v>
      </c>
      <c r="AB202" s="32"/>
      <c r="AC202" s="137"/>
      <c r="AD202" s="138"/>
      <c r="AE202" s="32">
        <f>VLOOKUP(AC202,Смета!$B$8:$O$93,13,0)</f>
        <v>0</v>
      </c>
      <c r="AF202" s="32"/>
      <c r="AG202" s="137"/>
      <c r="AH202" s="138"/>
      <c r="AI202" s="32">
        <f>VLOOKUP(AG202,Смета!$B$8:$O$93,13,0)</f>
        <v>0</v>
      </c>
      <c r="AJ202" s="32"/>
      <c r="AK202" s="137"/>
      <c r="AL202" s="138"/>
      <c r="AM202" s="32">
        <f>VLOOKUP(AK202,Смета!$B$8:$O$93,13,0)</f>
        <v>0</v>
      </c>
      <c r="AN202" s="32"/>
      <c r="AO202" s="137"/>
      <c r="AP202" s="138"/>
      <c r="AQ202" s="32">
        <f>VLOOKUP(AO202,Смета!$B$8:$O$93,13,0)</f>
        <v>0</v>
      </c>
      <c r="AR202" s="32"/>
      <c r="AS202" s="137"/>
      <c r="AT202" s="138"/>
      <c r="AU202" s="32">
        <f>VLOOKUP(AS202,Смета!$B$8:$O$93,13,0)</f>
        <v>0</v>
      </c>
      <c r="AV202" s="32"/>
    </row>
    <row r="203" spans="1:48" x14ac:dyDescent="0.25">
      <c r="A203" s="137"/>
      <c r="B203" s="138"/>
      <c r="C203" s="32">
        <f>VLOOKUP(A203,Смета!$B$8:$O$93,13,0)</f>
        <v>0</v>
      </c>
      <c r="D203" s="32"/>
      <c r="E203" s="137"/>
      <c r="F203" s="138"/>
      <c r="G203" s="32">
        <f>VLOOKUP(E203,Смета!$B$8:$O$93,13,0)</f>
        <v>0</v>
      </c>
      <c r="H203" s="32"/>
      <c r="I203" s="137"/>
      <c r="J203" s="138"/>
      <c r="K203" s="32">
        <f>VLOOKUP(I203,Смета!$B$8:$O$93,13,0)</f>
        <v>0</v>
      </c>
      <c r="L203" s="32"/>
      <c r="M203" s="137"/>
      <c r="N203" s="138"/>
      <c r="O203" s="32">
        <f>VLOOKUP(M203,Смета!$B$8:$O$93,13,0)</f>
        <v>0</v>
      </c>
      <c r="P203" s="32"/>
      <c r="Q203" s="137"/>
      <c r="R203" s="138"/>
      <c r="S203" s="32">
        <f>VLOOKUP(Q203,Смета!$B$8:$O$93,13,0)</f>
        <v>0</v>
      </c>
      <c r="T203" s="32"/>
      <c r="U203" s="137"/>
      <c r="V203" s="138"/>
      <c r="W203" s="32">
        <f>VLOOKUP(U203,Смета!$B$8:$O$93,13,0)</f>
        <v>0</v>
      </c>
      <c r="X203" s="32"/>
      <c r="Y203" s="137"/>
      <c r="Z203" s="138"/>
      <c r="AA203" s="32">
        <f>VLOOKUP(Y203,Смета!$B$8:$O$93,13,0)</f>
        <v>0</v>
      </c>
      <c r="AB203" s="32"/>
      <c r="AC203" s="137"/>
      <c r="AD203" s="138"/>
      <c r="AE203" s="32">
        <f>VLOOKUP(AC203,Смета!$B$8:$O$93,13,0)</f>
        <v>0</v>
      </c>
      <c r="AF203" s="32"/>
      <c r="AG203" s="137"/>
      <c r="AH203" s="138"/>
      <c r="AI203" s="32">
        <f>VLOOKUP(AG203,Смета!$B$8:$O$93,13,0)</f>
        <v>0</v>
      </c>
      <c r="AJ203" s="32"/>
      <c r="AK203" s="137"/>
      <c r="AL203" s="138"/>
      <c r="AM203" s="32">
        <f>VLOOKUP(AK203,Смета!$B$8:$O$93,13,0)</f>
        <v>0</v>
      </c>
      <c r="AN203" s="32"/>
      <c r="AO203" s="137"/>
      <c r="AP203" s="138"/>
      <c r="AQ203" s="32">
        <f>VLOOKUP(AO203,Смета!$B$8:$O$93,13,0)</f>
        <v>0</v>
      </c>
      <c r="AR203" s="32"/>
      <c r="AS203" s="137"/>
      <c r="AT203" s="138"/>
      <c r="AU203" s="32">
        <f>VLOOKUP(AS203,Смета!$B$8:$O$93,13,0)</f>
        <v>0</v>
      </c>
      <c r="AV203" s="32"/>
    </row>
    <row r="204" spans="1:48" x14ac:dyDescent="0.25">
      <c r="A204" s="137"/>
      <c r="B204" s="138"/>
      <c r="C204" s="32">
        <f>VLOOKUP(A204,Смета!$B$8:$O$93,13,0)</f>
        <v>0</v>
      </c>
      <c r="D204" s="32"/>
      <c r="E204" s="137"/>
      <c r="F204" s="138"/>
      <c r="G204" s="32">
        <f>VLOOKUP(E204,Смета!$B$8:$O$93,13,0)</f>
        <v>0</v>
      </c>
      <c r="H204" s="32"/>
      <c r="I204" s="137"/>
      <c r="J204" s="138"/>
      <c r="K204" s="32">
        <f>VLOOKUP(I204,Смета!$B$8:$O$93,13,0)</f>
        <v>0</v>
      </c>
      <c r="L204" s="32"/>
      <c r="M204" s="137"/>
      <c r="N204" s="138"/>
      <c r="O204" s="32">
        <f>VLOOKUP(M204,Смета!$B$8:$O$93,13,0)</f>
        <v>0</v>
      </c>
      <c r="P204" s="32"/>
      <c r="Q204" s="137"/>
      <c r="R204" s="138"/>
      <c r="S204" s="32">
        <f>VLOOKUP(Q204,Смета!$B$8:$O$93,13,0)</f>
        <v>0</v>
      </c>
      <c r="T204" s="32"/>
      <c r="U204" s="137"/>
      <c r="V204" s="138"/>
      <c r="W204" s="32">
        <f>VLOOKUP(U204,Смета!$B$8:$O$93,13,0)</f>
        <v>0</v>
      </c>
      <c r="X204" s="32"/>
      <c r="Y204" s="137"/>
      <c r="Z204" s="138"/>
      <c r="AA204" s="32">
        <f>VLOOKUP(Y204,Смета!$B$8:$O$93,13,0)</f>
        <v>0</v>
      </c>
      <c r="AB204" s="32"/>
      <c r="AC204" s="137"/>
      <c r="AD204" s="138"/>
      <c r="AE204" s="32">
        <f>VLOOKUP(AC204,Смета!$B$8:$O$93,13,0)</f>
        <v>0</v>
      </c>
      <c r="AF204" s="32"/>
      <c r="AG204" s="137"/>
      <c r="AH204" s="138"/>
      <c r="AI204" s="32">
        <f>VLOOKUP(AG204,Смета!$B$8:$O$93,13,0)</f>
        <v>0</v>
      </c>
      <c r="AJ204" s="32"/>
      <c r="AK204" s="137"/>
      <c r="AL204" s="138"/>
      <c r="AM204" s="32">
        <f>VLOOKUP(AK204,Смета!$B$8:$O$93,13,0)</f>
        <v>0</v>
      </c>
      <c r="AN204" s="32"/>
      <c r="AO204" s="137"/>
      <c r="AP204" s="138"/>
      <c r="AQ204" s="32">
        <f>VLOOKUP(AO204,Смета!$B$8:$O$93,13,0)</f>
        <v>0</v>
      </c>
      <c r="AR204" s="32"/>
      <c r="AS204" s="137"/>
      <c r="AT204" s="138"/>
      <c r="AU204" s="32">
        <f>VLOOKUP(AS204,Смета!$B$8:$O$93,13,0)</f>
        <v>0</v>
      </c>
      <c r="AV204" s="32"/>
    </row>
    <row r="205" spans="1:48" x14ac:dyDescent="0.25">
      <c r="A205" s="137"/>
      <c r="B205" s="138"/>
      <c r="C205" s="32">
        <f>VLOOKUP(A205,Смета!$B$8:$O$93,13,0)</f>
        <v>0</v>
      </c>
      <c r="D205" s="32"/>
      <c r="E205" s="137"/>
      <c r="F205" s="138"/>
      <c r="G205" s="32">
        <f>VLOOKUP(E205,Смета!$B$8:$O$93,13,0)</f>
        <v>0</v>
      </c>
      <c r="H205" s="32"/>
      <c r="I205" s="137"/>
      <c r="J205" s="138"/>
      <c r="K205" s="32">
        <f>VLOOKUP(I205,Смета!$B$8:$O$93,13,0)</f>
        <v>0</v>
      </c>
      <c r="L205" s="32"/>
      <c r="M205" s="137"/>
      <c r="N205" s="138"/>
      <c r="O205" s="32">
        <f>VLOOKUP(M205,Смета!$B$8:$O$93,13,0)</f>
        <v>0</v>
      </c>
      <c r="P205" s="32"/>
      <c r="Q205" s="137"/>
      <c r="R205" s="138"/>
      <c r="S205" s="32">
        <f>VLOOKUP(Q205,Смета!$B$8:$O$93,13,0)</f>
        <v>0</v>
      </c>
      <c r="T205" s="32"/>
      <c r="U205" s="137"/>
      <c r="V205" s="138"/>
      <c r="W205" s="32">
        <f>VLOOKUP(U205,Смета!$B$8:$O$93,13,0)</f>
        <v>0</v>
      </c>
      <c r="X205" s="32"/>
      <c r="Y205" s="137"/>
      <c r="Z205" s="138"/>
      <c r="AA205" s="32">
        <f>VLOOKUP(Y205,Смета!$B$8:$O$93,13,0)</f>
        <v>0</v>
      </c>
      <c r="AB205" s="32"/>
      <c r="AC205" s="137"/>
      <c r="AD205" s="138"/>
      <c r="AE205" s="32">
        <f>VLOOKUP(AC205,Смета!$B$8:$O$93,13,0)</f>
        <v>0</v>
      </c>
      <c r="AF205" s="32"/>
      <c r="AG205" s="137"/>
      <c r="AH205" s="138"/>
      <c r="AI205" s="32">
        <f>VLOOKUP(AG205,Смета!$B$8:$O$93,13,0)</f>
        <v>0</v>
      </c>
      <c r="AJ205" s="32"/>
      <c r="AK205" s="137"/>
      <c r="AL205" s="138"/>
      <c r="AM205" s="32">
        <f>VLOOKUP(AK205,Смета!$B$8:$O$93,13,0)</f>
        <v>0</v>
      </c>
      <c r="AN205" s="32"/>
      <c r="AO205" s="137"/>
      <c r="AP205" s="138"/>
      <c r="AQ205" s="32">
        <f>VLOOKUP(AO205,Смета!$B$8:$O$93,13,0)</f>
        <v>0</v>
      </c>
      <c r="AR205" s="32"/>
      <c r="AS205" s="137"/>
      <c r="AT205" s="138"/>
      <c r="AU205" s="32">
        <f>VLOOKUP(AS205,Смета!$B$8:$O$93,13,0)</f>
        <v>0</v>
      </c>
      <c r="AV205" s="32"/>
    </row>
    <row r="206" spans="1:48" x14ac:dyDescent="0.25">
      <c r="A206" s="137"/>
      <c r="B206" s="138"/>
      <c r="C206" s="32">
        <f>VLOOKUP(A206,Смета!$B$8:$O$93,13,0)</f>
        <v>0</v>
      </c>
      <c r="D206" s="32"/>
      <c r="E206" s="137"/>
      <c r="F206" s="138"/>
      <c r="G206" s="32">
        <f>VLOOKUP(E206,Смета!$B$8:$O$93,13,0)</f>
        <v>0</v>
      </c>
      <c r="H206" s="32"/>
      <c r="I206" s="137"/>
      <c r="J206" s="138"/>
      <c r="K206" s="32">
        <f>VLOOKUP(I206,Смета!$B$8:$O$93,13,0)</f>
        <v>0</v>
      </c>
      <c r="L206" s="32"/>
      <c r="M206" s="137"/>
      <c r="N206" s="138"/>
      <c r="O206" s="32">
        <f>VLOOKUP(M206,Смета!$B$8:$O$93,13,0)</f>
        <v>0</v>
      </c>
      <c r="P206" s="32"/>
      <c r="Q206" s="137"/>
      <c r="R206" s="138"/>
      <c r="S206" s="32">
        <f>VLOOKUP(Q206,Смета!$B$8:$O$93,13,0)</f>
        <v>0</v>
      </c>
      <c r="T206" s="32"/>
      <c r="U206" s="137"/>
      <c r="V206" s="138"/>
      <c r="W206" s="32">
        <f>VLOOKUP(U206,Смета!$B$8:$O$93,13,0)</f>
        <v>0</v>
      </c>
      <c r="X206" s="32"/>
      <c r="Y206" s="137"/>
      <c r="Z206" s="138"/>
      <c r="AA206" s="32">
        <f>VLOOKUP(Y206,Смета!$B$8:$O$93,13,0)</f>
        <v>0</v>
      </c>
      <c r="AB206" s="32"/>
      <c r="AC206" s="137"/>
      <c r="AD206" s="138"/>
      <c r="AE206" s="32">
        <f>VLOOKUP(AC206,Смета!$B$8:$O$93,13,0)</f>
        <v>0</v>
      </c>
      <c r="AF206" s="32"/>
      <c r="AG206" s="137"/>
      <c r="AH206" s="138"/>
      <c r="AI206" s="32">
        <f>VLOOKUP(AG206,Смета!$B$8:$O$93,13,0)</f>
        <v>0</v>
      </c>
      <c r="AJ206" s="32"/>
      <c r="AK206" s="137"/>
      <c r="AL206" s="138"/>
      <c r="AM206" s="32">
        <f>VLOOKUP(AK206,Смета!$B$8:$O$93,13,0)</f>
        <v>0</v>
      </c>
      <c r="AN206" s="32"/>
      <c r="AO206" s="137"/>
      <c r="AP206" s="138"/>
      <c r="AQ206" s="32">
        <f>VLOOKUP(AO206,Смета!$B$8:$O$93,13,0)</f>
        <v>0</v>
      </c>
      <c r="AR206" s="32"/>
      <c r="AS206" s="137"/>
      <c r="AT206" s="138"/>
      <c r="AU206" s="32">
        <f>VLOOKUP(AS206,Смета!$B$8:$O$93,13,0)</f>
        <v>0</v>
      </c>
      <c r="AV206" s="32"/>
    </row>
    <row r="207" spans="1:48" x14ac:dyDescent="0.25">
      <c r="A207" s="137"/>
      <c r="B207" s="138"/>
      <c r="C207" s="32">
        <f>VLOOKUP(A207,Смета!$B$8:$O$93,13,0)</f>
        <v>0</v>
      </c>
      <c r="D207" s="32"/>
      <c r="E207" s="137"/>
      <c r="F207" s="138"/>
      <c r="G207" s="32">
        <f>VLOOKUP(E207,Смета!$B$8:$O$93,13,0)</f>
        <v>0</v>
      </c>
      <c r="H207" s="32"/>
      <c r="I207" s="137"/>
      <c r="J207" s="138"/>
      <c r="K207" s="32">
        <f>VLOOKUP(I207,Смета!$B$8:$O$93,13,0)</f>
        <v>0</v>
      </c>
      <c r="L207" s="32"/>
      <c r="M207" s="137"/>
      <c r="N207" s="138"/>
      <c r="O207" s="32">
        <f>VLOOKUP(M207,Смета!$B$8:$O$93,13,0)</f>
        <v>0</v>
      </c>
      <c r="P207" s="32"/>
      <c r="Q207" s="137"/>
      <c r="R207" s="138"/>
      <c r="S207" s="32">
        <f>VLOOKUP(Q207,Смета!$B$8:$O$93,13,0)</f>
        <v>0</v>
      </c>
      <c r="T207" s="32"/>
      <c r="U207" s="137"/>
      <c r="V207" s="138"/>
      <c r="W207" s="32">
        <f>VLOOKUP(U207,Смета!$B$8:$O$93,13,0)</f>
        <v>0</v>
      </c>
      <c r="X207" s="32"/>
      <c r="Y207" s="137"/>
      <c r="Z207" s="138"/>
      <c r="AA207" s="32">
        <f>VLOOKUP(Y207,Смета!$B$8:$O$93,13,0)</f>
        <v>0</v>
      </c>
      <c r="AB207" s="32"/>
      <c r="AC207" s="137"/>
      <c r="AD207" s="138"/>
      <c r="AE207" s="32">
        <f>VLOOKUP(AC207,Смета!$B$8:$O$93,13,0)</f>
        <v>0</v>
      </c>
      <c r="AF207" s="32"/>
      <c r="AG207" s="137"/>
      <c r="AH207" s="138"/>
      <c r="AI207" s="32">
        <f>VLOOKUP(AG207,Смета!$B$8:$O$93,13,0)</f>
        <v>0</v>
      </c>
      <c r="AJ207" s="32"/>
      <c r="AK207" s="137"/>
      <c r="AL207" s="138"/>
      <c r="AM207" s="32">
        <f>VLOOKUP(AK207,Смета!$B$8:$O$93,13,0)</f>
        <v>0</v>
      </c>
      <c r="AN207" s="32"/>
      <c r="AO207" s="137"/>
      <c r="AP207" s="138"/>
      <c r="AQ207" s="32">
        <f>VLOOKUP(AO207,Смета!$B$8:$O$93,13,0)</f>
        <v>0</v>
      </c>
      <c r="AR207" s="32"/>
      <c r="AS207" s="137"/>
      <c r="AT207" s="138"/>
      <c r="AU207" s="32">
        <f>VLOOKUP(AS207,Смета!$B$8:$O$93,13,0)</f>
        <v>0</v>
      </c>
      <c r="AV207" s="32"/>
    </row>
    <row r="208" spans="1:48" x14ac:dyDescent="0.25">
      <c r="A208" s="137"/>
      <c r="B208" s="138"/>
      <c r="C208" s="32">
        <f>VLOOKUP(A208,Смета!$B$8:$O$93,13,0)</f>
        <v>0</v>
      </c>
      <c r="D208" s="32"/>
      <c r="E208" s="137"/>
      <c r="F208" s="138"/>
      <c r="G208" s="32">
        <f>VLOOKUP(E208,Смета!$B$8:$O$93,13,0)</f>
        <v>0</v>
      </c>
      <c r="H208" s="32"/>
      <c r="I208" s="137"/>
      <c r="J208" s="138"/>
      <c r="K208" s="32">
        <f>VLOOKUP(I208,Смета!$B$8:$O$93,13,0)</f>
        <v>0</v>
      </c>
      <c r="L208" s="32"/>
      <c r="M208" s="137"/>
      <c r="N208" s="138"/>
      <c r="O208" s="32">
        <f>VLOOKUP(M208,Смета!$B$8:$O$93,13,0)</f>
        <v>0</v>
      </c>
      <c r="P208" s="32"/>
      <c r="Q208" s="137"/>
      <c r="R208" s="138"/>
      <c r="S208" s="32">
        <f>VLOOKUP(Q208,Смета!$B$8:$O$93,13,0)</f>
        <v>0</v>
      </c>
      <c r="T208" s="32"/>
      <c r="U208" s="137"/>
      <c r="V208" s="138"/>
      <c r="W208" s="32">
        <f>VLOOKUP(U208,Смета!$B$8:$O$93,13,0)</f>
        <v>0</v>
      </c>
      <c r="X208" s="32"/>
      <c r="Y208" s="137"/>
      <c r="Z208" s="138"/>
      <c r="AA208" s="32">
        <f>VLOOKUP(Y208,Смета!$B$8:$O$93,13,0)</f>
        <v>0</v>
      </c>
      <c r="AB208" s="32"/>
      <c r="AC208" s="137"/>
      <c r="AD208" s="138"/>
      <c r="AE208" s="32">
        <f>VLOOKUP(AC208,Смета!$B$8:$O$93,13,0)</f>
        <v>0</v>
      </c>
      <c r="AF208" s="32"/>
      <c r="AG208" s="137"/>
      <c r="AH208" s="138"/>
      <c r="AI208" s="32">
        <f>VLOOKUP(AG208,Смета!$B$8:$O$93,13,0)</f>
        <v>0</v>
      </c>
      <c r="AJ208" s="32"/>
      <c r="AK208" s="137"/>
      <c r="AL208" s="138"/>
      <c r="AM208" s="32">
        <f>VLOOKUP(AK208,Смета!$B$8:$O$93,13,0)</f>
        <v>0</v>
      </c>
      <c r="AN208" s="32"/>
      <c r="AO208" s="137"/>
      <c r="AP208" s="138"/>
      <c r="AQ208" s="32">
        <f>VLOOKUP(AO208,Смета!$B$8:$O$93,13,0)</f>
        <v>0</v>
      </c>
      <c r="AR208" s="32"/>
      <c r="AS208" s="137"/>
      <c r="AT208" s="138"/>
      <c r="AU208" s="32">
        <f>VLOOKUP(AS208,Смета!$B$8:$O$93,13,0)</f>
        <v>0</v>
      </c>
      <c r="AV208" s="32"/>
    </row>
    <row r="209" spans="1:48" x14ac:dyDescent="0.25">
      <c r="A209" s="137"/>
      <c r="B209" s="138"/>
      <c r="C209" s="32">
        <f>VLOOKUP(A209,Смета!$B$8:$O$93,13,0)</f>
        <v>0</v>
      </c>
      <c r="D209" s="32"/>
      <c r="E209" s="137"/>
      <c r="F209" s="138"/>
      <c r="G209" s="32">
        <f>VLOOKUP(E209,Смета!$B$8:$O$93,13,0)</f>
        <v>0</v>
      </c>
      <c r="H209" s="32"/>
      <c r="I209" s="137"/>
      <c r="J209" s="138"/>
      <c r="K209" s="32">
        <f>VLOOKUP(I209,Смета!$B$8:$O$93,13,0)</f>
        <v>0</v>
      </c>
      <c r="L209" s="32"/>
      <c r="M209" s="137"/>
      <c r="N209" s="138"/>
      <c r="O209" s="32">
        <f>VLOOKUP(M209,Смета!$B$8:$O$93,13,0)</f>
        <v>0</v>
      </c>
      <c r="P209" s="32"/>
      <c r="Q209" s="137"/>
      <c r="R209" s="138"/>
      <c r="S209" s="32">
        <f>VLOOKUP(Q209,Смета!$B$8:$O$93,13,0)</f>
        <v>0</v>
      </c>
      <c r="T209" s="32"/>
      <c r="U209" s="137"/>
      <c r="V209" s="138"/>
      <c r="W209" s="32">
        <f>VLOOKUP(U209,Смета!$B$8:$O$93,13,0)</f>
        <v>0</v>
      </c>
      <c r="X209" s="32"/>
      <c r="Y209" s="137"/>
      <c r="Z209" s="138"/>
      <c r="AA209" s="32">
        <f>VLOOKUP(Y209,Смета!$B$8:$O$93,13,0)</f>
        <v>0</v>
      </c>
      <c r="AB209" s="32"/>
      <c r="AC209" s="137"/>
      <c r="AD209" s="138"/>
      <c r="AE209" s="32">
        <f>VLOOKUP(AC209,Смета!$B$8:$O$93,13,0)</f>
        <v>0</v>
      </c>
      <c r="AF209" s="32"/>
      <c r="AG209" s="137"/>
      <c r="AH209" s="138"/>
      <c r="AI209" s="32">
        <f>VLOOKUP(AG209,Смета!$B$8:$O$93,13,0)</f>
        <v>0</v>
      </c>
      <c r="AJ209" s="32"/>
      <c r="AK209" s="137"/>
      <c r="AL209" s="138"/>
      <c r="AM209" s="32">
        <f>VLOOKUP(AK209,Смета!$B$8:$O$93,13,0)</f>
        <v>0</v>
      </c>
      <c r="AN209" s="32"/>
      <c r="AO209" s="137"/>
      <c r="AP209" s="138"/>
      <c r="AQ209" s="32">
        <f>VLOOKUP(AO209,Смета!$B$8:$O$93,13,0)</f>
        <v>0</v>
      </c>
      <c r="AR209" s="32"/>
      <c r="AS209" s="137"/>
      <c r="AT209" s="138"/>
      <c r="AU209" s="32">
        <f>VLOOKUP(AS209,Смета!$B$8:$O$93,13,0)</f>
        <v>0</v>
      </c>
      <c r="AV209" s="32"/>
    </row>
    <row r="210" spans="1:48" x14ac:dyDescent="0.25">
      <c r="A210" s="137"/>
      <c r="B210" s="138"/>
      <c r="C210" s="32">
        <f>VLOOKUP(A210,Смета!$B$8:$O$93,13,0)</f>
        <v>0</v>
      </c>
      <c r="D210" s="32"/>
      <c r="E210" s="137"/>
      <c r="F210" s="138"/>
      <c r="G210" s="32">
        <f>VLOOKUP(E210,Смета!$B$8:$O$93,13,0)</f>
        <v>0</v>
      </c>
      <c r="H210" s="32"/>
      <c r="I210" s="137"/>
      <c r="J210" s="138"/>
      <c r="K210" s="32">
        <f>VLOOKUP(I210,Смета!$B$8:$O$93,13,0)</f>
        <v>0</v>
      </c>
      <c r="L210" s="32"/>
      <c r="M210" s="137"/>
      <c r="N210" s="138"/>
      <c r="O210" s="32">
        <f>VLOOKUP(M210,Смета!$B$8:$O$93,13,0)</f>
        <v>0</v>
      </c>
      <c r="P210" s="32"/>
      <c r="Q210" s="137"/>
      <c r="R210" s="138"/>
      <c r="S210" s="32">
        <f>VLOOKUP(Q210,Смета!$B$8:$O$93,13,0)</f>
        <v>0</v>
      </c>
      <c r="T210" s="32"/>
      <c r="U210" s="137"/>
      <c r="V210" s="138"/>
      <c r="W210" s="32">
        <f>VLOOKUP(U210,Смета!$B$8:$O$93,13,0)</f>
        <v>0</v>
      </c>
      <c r="X210" s="32"/>
      <c r="Y210" s="137"/>
      <c r="Z210" s="138"/>
      <c r="AA210" s="32">
        <f>VLOOKUP(Y210,Смета!$B$8:$O$93,13,0)</f>
        <v>0</v>
      </c>
      <c r="AB210" s="32"/>
      <c r="AC210" s="137"/>
      <c r="AD210" s="138"/>
      <c r="AE210" s="32">
        <f>VLOOKUP(AC210,Смета!$B$8:$O$93,13,0)</f>
        <v>0</v>
      </c>
      <c r="AF210" s="32"/>
      <c r="AG210" s="137"/>
      <c r="AH210" s="138"/>
      <c r="AI210" s="32">
        <f>VLOOKUP(AG210,Смета!$B$8:$O$93,13,0)</f>
        <v>0</v>
      </c>
      <c r="AJ210" s="32"/>
      <c r="AK210" s="137"/>
      <c r="AL210" s="138"/>
      <c r="AM210" s="32">
        <f>VLOOKUP(AK210,Смета!$B$8:$O$93,13,0)</f>
        <v>0</v>
      </c>
      <c r="AN210" s="32"/>
      <c r="AO210" s="137"/>
      <c r="AP210" s="138"/>
      <c r="AQ210" s="32">
        <f>VLOOKUP(AO210,Смета!$B$8:$O$93,13,0)</f>
        <v>0</v>
      </c>
      <c r="AR210" s="32"/>
      <c r="AS210" s="137"/>
      <c r="AT210" s="138"/>
      <c r="AU210" s="32">
        <f>VLOOKUP(AS210,Смета!$B$8:$O$93,13,0)</f>
        <v>0</v>
      </c>
      <c r="AV210" s="32"/>
    </row>
    <row r="211" spans="1:48" x14ac:dyDescent="0.25">
      <c r="A211" s="137"/>
      <c r="B211" s="138"/>
      <c r="C211" s="32">
        <f>VLOOKUP(A211,Смета!$B$8:$O$93,13,0)</f>
        <v>0</v>
      </c>
      <c r="D211" s="32"/>
      <c r="E211" s="137"/>
      <c r="F211" s="138"/>
      <c r="G211" s="32">
        <f>VLOOKUP(E211,Смета!$B$8:$O$93,13,0)</f>
        <v>0</v>
      </c>
      <c r="H211" s="32"/>
      <c r="I211" s="137"/>
      <c r="J211" s="138"/>
      <c r="K211" s="32">
        <f>VLOOKUP(I211,Смета!$B$8:$O$93,13,0)</f>
        <v>0</v>
      </c>
      <c r="L211" s="32"/>
      <c r="M211" s="137"/>
      <c r="N211" s="138"/>
      <c r="O211" s="32">
        <f>VLOOKUP(M211,Смета!$B$8:$O$93,13,0)</f>
        <v>0</v>
      </c>
      <c r="P211" s="32"/>
      <c r="Q211" s="137"/>
      <c r="R211" s="138"/>
      <c r="S211" s="32">
        <f>VLOOKUP(Q211,Смета!$B$8:$O$93,13,0)</f>
        <v>0</v>
      </c>
      <c r="T211" s="32"/>
      <c r="U211" s="137"/>
      <c r="V211" s="138"/>
      <c r="W211" s="32">
        <f>VLOOKUP(U211,Смета!$B$8:$O$93,13,0)</f>
        <v>0</v>
      </c>
      <c r="X211" s="32"/>
      <c r="Y211" s="137"/>
      <c r="Z211" s="138"/>
      <c r="AA211" s="32">
        <f>VLOOKUP(Y211,Смета!$B$8:$O$93,13,0)</f>
        <v>0</v>
      </c>
      <c r="AB211" s="32"/>
      <c r="AC211" s="137"/>
      <c r="AD211" s="138"/>
      <c r="AE211" s="32">
        <f>VLOOKUP(AC211,Смета!$B$8:$O$93,13,0)</f>
        <v>0</v>
      </c>
      <c r="AF211" s="32"/>
      <c r="AG211" s="137"/>
      <c r="AH211" s="138"/>
      <c r="AI211" s="32">
        <f>VLOOKUP(AG211,Смета!$B$8:$O$93,13,0)</f>
        <v>0</v>
      </c>
      <c r="AJ211" s="32"/>
      <c r="AK211" s="137"/>
      <c r="AL211" s="138"/>
      <c r="AM211" s="32">
        <f>VLOOKUP(AK211,Смета!$B$8:$O$93,13,0)</f>
        <v>0</v>
      </c>
      <c r="AN211" s="32"/>
      <c r="AO211" s="137"/>
      <c r="AP211" s="138"/>
      <c r="AQ211" s="32">
        <f>VLOOKUP(AO211,Смета!$B$8:$O$93,13,0)</f>
        <v>0</v>
      </c>
      <c r="AR211" s="32"/>
      <c r="AS211" s="137"/>
      <c r="AT211" s="138"/>
      <c r="AU211" s="32">
        <f>VLOOKUP(AS211,Смета!$B$8:$O$93,13,0)</f>
        <v>0</v>
      </c>
      <c r="AV211" s="32"/>
    </row>
    <row r="212" spans="1:48" x14ac:dyDescent="0.25">
      <c r="A212" s="137"/>
      <c r="B212" s="138"/>
      <c r="C212" s="32">
        <f>VLOOKUP(A212,Смета!$B$8:$O$93,13,0)</f>
        <v>0</v>
      </c>
      <c r="D212" s="32"/>
      <c r="E212" s="137"/>
      <c r="F212" s="138"/>
      <c r="G212" s="32">
        <f>VLOOKUP(E212,Смета!$B$8:$O$93,13,0)</f>
        <v>0</v>
      </c>
      <c r="H212" s="32"/>
      <c r="I212" s="137"/>
      <c r="J212" s="138"/>
      <c r="K212" s="32">
        <f>VLOOKUP(I212,Смета!$B$8:$O$93,13,0)</f>
        <v>0</v>
      </c>
      <c r="L212" s="32"/>
      <c r="M212" s="137"/>
      <c r="N212" s="138"/>
      <c r="O212" s="32">
        <f>VLOOKUP(M212,Смета!$B$8:$O$93,13,0)</f>
        <v>0</v>
      </c>
      <c r="P212" s="32"/>
      <c r="Q212" s="137"/>
      <c r="R212" s="138"/>
      <c r="S212" s="32">
        <f>VLOOKUP(Q212,Смета!$B$8:$O$93,13,0)</f>
        <v>0</v>
      </c>
      <c r="T212" s="32"/>
      <c r="U212" s="137"/>
      <c r="V212" s="138"/>
      <c r="W212" s="32">
        <f>VLOOKUP(U212,Смета!$B$8:$O$93,13,0)</f>
        <v>0</v>
      </c>
      <c r="X212" s="32"/>
      <c r="Y212" s="137"/>
      <c r="Z212" s="138"/>
      <c r="AA212" s="32">
        <f>VLOOKUP(Y212,Смета!$B$8:$O$93,13,0)</f>
        <v>0</v>
      </c>
      <c r="AB212" s="32"/>
      <c r="AC212" s="137"/>
      <c r="AD212" s="138"/>
      <c r="AE212" s="32">
        <f>VLOOKUP(AC212,Смета!$B$8:$O$93,13,0)</f>
        <v>0</v>
      </c>
      <c r="AF212" s="32"/>
      <c r="AG212" s="137"/>
      <c r="AH212" s="138"/>
      <c r="AI212" s="32">
        <f>VLOOKUP(AG212,Смета!$B$8:$O$93,13,0)</f>
        <v>0</v>
      </c>
      <c r="AJ212" s="32"/>
      <c r="AK212" s="137"/>
      <c r="AL212" s="138"/>
      <c r="AM212" s="32">
        <f>VLOOKUP(AK212,Смета!$B$8:$O$93,13,0)</f>
        <v>0</v>
      </c>
      <c r="AN212" s="32"/>
      <c r="AO212" s="137"/>
      <c r="AP212" s="138"/>
      <c r="AQ212" s="32">
        <f>VLOOKUP(AO212,Смета!$B$8:$O$93,13,0)</f>
        <v>0</v>
      </c>
      <c r="AR212" s="32"/>
      <c r="AS212" s="137"/>
      <c r="AT212" s="138"/>
      <c r="AU212" s="32">
        <f>VLOOKUP(AS212,Смета!$B$8:$O$93,13,0)</f>
        <v>0</v>
      </c>
      <c r="AV212" s="32"/>
    </row>
    <row r="213" spans="1:48" x14ac:dyDescent="0.25">
      <c r="A213" s="137"/>
      <c r="B213" s="138"/>
      <c r="C213" s="32">
        <f>VLOOKUP(A213,Смета!$B$8:$O$93,13,0)</f>
        <v>0</v>
      </c>
      <c r="D213" s="32"/>
      <c r="E213" s="137"/>
      <c r="F213" s="138"/>
      <c r="G213" s="32">
        <f>VLOOKUP(E213,Смета!$B$8:$O$93,13,0)</f>
        <v>0</v>
      </c>
      <c r="H213" s="32"/>
      <c r="I213" s="137"/>
      <c r="J213" s="138"/>
      <c r="K213" s="32">
        <f>VLOOKUP(I213,Смета!$B$8:$O$93,13,0)</f>
        <v>0</v>
      </c>
      <c r="L213" s="32"/>
      <c r="M213" s="137"/>
      <c r="N213" s="138"/>
      <c r="O213" s="32">
        <f>VLOOKUP(M213,Смета!$B$8:$O$93,13,0)</f>
        <v>0</v>
      </c>
      <c r="P213" s="32"/>
      <c r="Q213" s="137"/>
      <c r="R213" s="138"/>
      <c r="S213" s="32">
        <f>VLOOKUP(Q213,Смета!$B$8:$O$93,13,0)</f>
        <v>0</v>
      </c>
      <c r="T213" s="32"/>
      <c r="U213" s="137"/>
      <c r="V213" s="138"/>
      <c r="W213" s="32">
        <f>VLOOKUP(U213,Смета!$B$8:$O$93,13,0)</f>
        <v>0</v>
      </c>
      <c r="X213" s="32"/>
      <c r="Y213" s="137"/>
      <c r="Z213" s="138"/>
      <c r="AA213" s="32">
        <f>VLOOKUP(Y213,Смета!$B$8:$O$93,13,0)</f>
        <v>0</v>
      </c>
      <c r="AB213" s="32"/>
      <c r="AC213" s="137"/>
      <c r="AD213" s="138"/>
      <c r="AE213" s="32">
        <f>VLOOKUP(AC213,Смета!$B$8:$O$93,13,0)</f>
        <v>0</v>
      </c>
      <c r="AF213" s="32"/>
      <c r="AG213" s="137"/>
      <c r="AH213" s="138"/>
      <c r="AI213" s="32">
        <f>VLOOKUP(AG213,Смета!$B$8:$O$93,13,0)</f>
        <v>0</v>
      </c>
      <c r="AJ213" s="32"/>
      <c r="AK213" s="137"/>
      <c r="AL213" s="138"/>
      <c r="AM213" s="32">
        <f>VLOOKUP(AK213,Смета!$B$8:$O$93,13,0)</f>
        <v>0</v>
      </c>
      <c r="AN213" s="32"/>
      <c r="AO213" s="137"/>
      <c r="AP213" s="138"/>
      <c r="AQ213" s="32">
        <f>VLOOKUP(AO213,Смета!$B$8:$O$93,13,0)</f>
        <v>0</v>
      </c>
      <c r="AR213" s="32"/>
      <c r="AS213" s="137"/>
      <c r="AT213" s="138"/>
      <c r="AU213" s="32">
        <f>VLOOKUP(AS213,Смета!$B$8:$O$93,13,0)</f>
        <v>0</v>
      </c>
      <c r="AV213" s="32"/>
    </row>
    <row r="214" spans="1:48" x14ac:dyDescent="0.25">
      <c r="A214" s="137"/>
      <c r="B214" s="138"/>
      <c r="C214" s="32">
        <f>VLOOKUP(A214,Смета!$B$8:$O$93,13,0)</f>
        <v>0</v>
      </c>
      <c r="D214" s="32"/>
      <c r="E214" s="137"/>
      <c r="F214" s="138"/>
      <c r="G214" s="32">
        <f>VLOOKUP(E214,Смета!$B$8:$O$93,13,0)</f>
        <v>0</v>
      </c>
      <c r="H214" s="32"/>
      <c r="I214" s="137"/>
      <c r="J214" s="138"/>
      <c r="K214" s="32">
        <f>VLOOKUP(I214,Смета!$B$8:$O$93,13,0)</f>
        <v>0</v>
      </c>
      <c r="L214" s="32"/>
      <c r="M214" s="137"/>
      <c r="N214" s="138"/>
      <c r="O214" s="32">
        <f>VLOOKUP(M214,Смета!$B$8:$O$93,13,0)</f>
        <v>0</v>
      </c>
      <c r="P214" s="32"/>
      <c r="Q214" s="137"/>
      <c r="R214" s="138"/>
      <c r="S214" s="32">
        <f>VLOOKUP(Q214,Смета!$B$8:$O$93,13,0)</f>
        <v>0</v>
      </c>
      <c r="T214" s="32"/>
      <c r="U214" s="137"/>
      <c r="V214" s="138"/>
      <c r="W214" s="32">
        <f>VLOOKUP(U214,Смета!$B$8:$O$93,13,0)</f>
        <v>0</v>
      </c>
      <c r="X214" s="32"/>
      <c r="Y214" s="137"/>
      <c r="Z214" s="138"/>
      <c r="AA214" s="32">
        <f>VLOOKUP(Y214,Смета!$B$8:$O$93,13,0)</f>
        <v>0</v>
      </c>
      <c r="AB214" s="32"/>
      <c r="AC214" s="137"/>
      <c r="AD214" s="138"/>
      <c r="AE214" s="32">
        <f>VLOOKUP(AC214,Смета!$B$8:$O$93,13,0)</f>
        <v>0</v>
      </c>
      <c r="AF214" s="32"/>
      <c r="AG214" s="137"/>
      <c r="AH214" s="138"/>
      <c r="AI214" s="32">
        <f>VLOOKUP(AG214,Смета!$B$8:$O$93,13,0)</f>
        <v>0</v>
      </c>
      <c r="AJ214" s="32"/>
      <c r="AK214" s="137"/>
      <c r="AL214" s="138"/>
      <c r="AM214" s="32">
        <f>VLOOKUP(AK214,Смета!$B$8:$O$93,13,0)</f>
        <v>0</v>
      </c>
      <c r="AN214" s="32"/>
      <c r="AO214" s="137"/>
      <c r="AP214" s="138"/>
      <c r="AQ214" s="32">
        <f>VLOOKUP(AO214,Смета!$B$8:$O$93,13,0)</f>
        <v>0</v>
      </c>
      <c r="AR214" s="32"/>
      <c r="AS214" s="137"/>
      <c r="AT214" s="138"/>
      <c r="AU214" s="32">
        <f>VLOOKUP(AS214,Смета!$B$8:$O$93,13,0)</f>
        <v>0</v>
      </c>
      <c r="AV214" s="32"/>
    </row>
    <row r="215" spans="1:48" x14ac:dyDescent="0.25">
      <c r="A215" s="137"/>
      <c r="B215" s="138"/>
      <c r="C215" s="32">
        <f>VLOOKUP(A215,Смета!$B$8:$O$93,13,0)</f>
        <v>0</v>
      </c>
      <c r="D215" s="32"/>
      <c r="E215" s="137"/>
      <c r="F215" s="138"/>
      <c r="G215" s="32">
        <f>VLOOKUP(E215,Смета!$B$8:$O$93,13,0)</f>
        <v>0</v>
      </c>
      <c r="H215" s="32"/>
      <c r="I215" s="137"/>
      <c r="J215" s="138"/>
      <c r="K215" s="32">
        <f>VLOOKUP(I215,Смета!$B$8:$O$93,13,0)</f>
        <v>0</v>
      </c>
      <c r="L215" s="32"/>
      <c r="M215" s="137"/>
      <c r="N215" s="138"/>
      <c r="O215" s="32">
        <f>VLOOKUP(M215,Смета!$B$8:$O$93,13,0)</f>
        <v>0</v>
      </c>
      <c r="P215" s="32"/>
      <c r="Q215" s="137"/>
      <c r="R215" s="138"/>
      <c r="S215" s="32">
        <f>VLOOKUP(Q215,Смета!$B$8:$O$93,13,0)</f>
        <v>0</v>
      </c>
      <c r="T215" s="32"/>
      <c r="U215" s="137"/>
      <c r="V215" s="138"/>
      <c r="W215" s="32">
        <f>VLOOKUP(U215,Смета!$B$8:$O$93,13,0)</f>
        <v>0</v>
      </c>
      <c r="X215" s="32"/>
      <c r="Y215" s="137"/>
      <c r="Z215" s="138"/>
      <c r="AA215" s="32">
        <f>VLOOKUP(Y215,Смета!$B$8:$O$93,13,0)</f>
        <v>0</v>
      </c>
      <c r="AB215" s="32"/>
      <c r="AC215" s="137"/>
      <c r="AD215" s="138"/>
      <c r="AE215" s="32">
        <f>VLOOKUP(AC215,Смета!$B$8:$O$93,13,0)</f>
        <v>0</v>
      </c>
      <c r="AF215" s="32"/>
      <c r="AG215" s="137"/>
      <c r="AH215" s="138"/>
      <c r="AI215" s="32">
        <f>VLOOKUP(AG215,Смета!$B$8:$O$93,13,0)</f>
        <v>0</v>
      </c>
      <c r="AJ215" s="32"/>
      <c r="AK215" s="137"/>
      <c r="AL215" s="138"/>
      <c r="AM215" s="32">
        <f>VLOOKUP(AK215,Смета!$B$8:$O$93,13,0)</f>
        <v>0</v>
      </c>
      <c r="AN215" s="32"/>
      <c r="AO215" s="137"/>
      <c r="AP215" s="138"/>
      <c r="AQ215" s="32">
        <f>VLOOKUP(AO215,Смета!$B$8:$O$93,13,0)</f>
        <v>0</v>
      </c>
      <c r="AR215" s="32"/>
      <c r="AS215" s="137"/>
      <c r="AT215" s="138"/>
      <c r="AU215" s="32">
        <f>VLOOKUP(AS215,Смета!$B$8:$O$93,13,0)</f>
        <v>0</v>
      </c>
      <c r="AV215" s="32"/>
    </row>
    <row r="216" spans="1:48" x14ac:dyDescent="0.25">
      <c r="A216" s="137"/>
      <c r="B216" s="138"/>
      <c r="C216" s="32">
        <f>VLOOKUP(A216,Смета!$B$8:$O$93,13,0)</f>
        <v>0</v>
      </c>
      <c r="D216" s="32"/>
      <c r="E216" s="137"/>
      <c r="F216" s="138"/>
      <c r="G216" s="32">
        <f>VLOOKUP(E216,Смета!$B$8:$O$93,13,0)</f>
        <v>0</v>
      </c>
      <c r="H216" s="32"/>
      <c r="I216" s="137"/>
      <c r="J216" s="138"/>
      <c r="K216" s="32">
        <f>VLOOKUP(I216,Смета!$B$8:$O$93,13,0)</f>
        <v>0</v>
      </c>
      <c r="L216" s="32"/>
      <c r="M216" s="137"/>
      <c r="N216" s="138"/>
      <c r="O216" s="32">
        <f>VLOOKUP(M216,Смета!$B$8:$O$93,13,0)</f>
        <v>0</v>
      </c>
      <c r="P216" s="32"/>
      <c r="Q216" s="137"/>
      <c r="R216" s="138"/>
      <c r="S216" s="32">
        <f>VLOOKUP(Q216,Смета!$B$8:$O$93,13,0)</f>
        <v>0</v>
      </c>
      <c r="T216" s="32"/>
      <c r="U216" s="137"/>
      <c r="V216" s="138"/>
      <c r="W216" s="32">
        <f>VLOOKUP(U216,Смета!$B$8:$O$93,13,0)</f>
        <v>0</v>
      </c>
      <c r="X216" s="32"/>
      <c r="Y216" s="137"/>
      <c r="Z216" s="138"/>
      <c r="AA216" s="32">
        <f>VLOOKUP(Y216,Смета!$B$8:$O$93,13,0)</f>
        <v>0</v>
      </c>
      <c r="AB216" s="32"/>
      <c r="AC216" s="137"/>
      <c r="AD216" s="138"/>
      <c r="AE216" s="32">
        <f>VLOOKUP(AC216,Смета!$B$8:$O$93,13,0)</f>
        <v>0</v>
      </c>
      <c r="AF216" s="32"/>
      <c r="AG216" s="137"/>
      <c r="AH216" s="138"/>
      <c r="AI216" s="32">
        <f>VLOOKUP(AG216,Смета!$B$8:$O$93,13,0)</f>
        <v>0</v>
      </c>
      <c r="AJ216" s="32"/>
      <c r="AK216" s="137"/>
      <c r="AL216" s="138"/>
      <c r="AM216" s="32">
        <f>VLOOKUP(AK216,Смета!$B$8:$O$93,13,0)</f>
        <v>0</v>
      </c>
      <c r="AN216" s="32"/>
      <c r="AO216" s="137"/>
      <c r="AP216" s="138"/>
      <c r="AQ216" s="32">
        <f>VLOOKUP(AO216,Смета!$B$8:$O$93,13,0)</f>
        <v>0</v>
      </c>
      <c r="AR216" s="32"/>
      <c r="AS216" s="137"/>
      <c r="AT216" s="138"/>
      <c r="AU216" s="32">
        <f>VLOOKUP(AS216,Смета!$B$8:$O$93,13,0)</f>
        <v>0</v>
      </c>
      <c r="AV216" s="32"/>
    </row>
    <row r="217" spans="1:48" x14ac:dyDescent="0.25">
      <c r="A217" s="137"/>
      <c r="B217" s="138"/>
      <c r="C217" s="32">
        <f>VLOOKUP(A217,Смета!$B$8:$O$93,13,0)</f>
        <v>0</v>
      </c>
      <c r="D217" s="32"/>
      <c r="E217" s="137"/>
      <c r="F217" s="138"/>
      <c r="G217" s="32">
        <f>VLOOKUP(E217,Смета!$B$8:$O$93,13,0)</f>
        <v>0</v>
      </c>
      <c r="H217" s="32"/>
      <c r="I217" s="137"/>
      <c r="J217" s="138"/>
      <c r="K217" s="32">
        <f>VLOOKUP(I217,Смета!$B$8:$O$93,13,0)</f>
        <v>0</v>
      </c>
      <c r="L217" s="32"/>
      <c r="M217" s="137"/>
      <c r="N217" s="138"/>
      <c r="O217" s="32">
        <f>VLOOKUP(M217,Смета!$B$8:$O$93,13,0)</f>
        <v>0</v>
      </c>
      <c r="P217" s="32"/>
      <c r="Q217" s="137"/>
      <c r="R217" s="138"/>
      <c r="S217" s="32">
        <f>VLOOKUP(Q217,Смета!$B$8:$O$93,13,0)</f>
        <v>0</v>
      </c>
      <c r="T217" s="32"/>
      <c r="U217" s="137"/>
      <c r="V217" s="138"/>
      <c r="W217" s="32">
        <f>VLOOKUP(U217,Смета!$B$8:$O$93,13,0)</f>
        <v>0</v>
      </c>
      <c r="X217" s="32"/>
      <c r="Y217" s="137"/>
      <c r="Z217" s="138"/>
      <c r="AA217" s="32">
        <f>VLOOKUP(Y217,Смета!$B$8:$O$93,13,0)</f>
        <v>0</v>
      </c>
      <c r="AB217" s="32"/>
      <c r="AC217" s="137"/>
      <c r="AD217" s="138"/>
      <c r="AE217" s="32">
        <f>VLOOKUP(AC217,Смета!$B$8:$O$93,13,0)</f>
        <v>0</v>
      </c>
      <c r="AF217" s="32"/>
      <c r="AG217" s="137"/>
      <c r="AH217" s="138"/>
      <c r="AI217" s="32">
        <f>VLOOKUP(AG217,Смета!$B$8:$O$93,13,0)</f>
        <v>0</v>
      </c>
      <c r="AJ217" s="32"/>
      <c r="AK217" s="137"/>
      <c r="AL217" s="138"/>
      <c r="AM217" s="32">
        <f>VLOOKUP(AK217,Смета!$B$8:$O$93,13,0)</f>
        <v>0</v>
      </c>
      <c r="AN217" s="32"/>
      <c r="AO217" s="137"/>
      <c r="AP217" s="138"/>
      <c r="AQ217" s="32">
        <f>VLOOKUP(AO217,Смета!$B$8:$O$93,13,0)</f>
        <v>0</v>
      </c>
      <c r="AR217" s="32"/>
      <c r="AS217" s="137"/>
      <c r="AT217" s="138"/>
      <c r="AU217" s="32">
        <f>VLOOKUP(AS217,Смета!$B$8:$O$93,13,0)</f>
        <v>0</v>
      </c>
      <c r="AV217" s="32"/>
    </row>
    <row r="218" spans="1:48" x14ac:dyDescent="0.25">
      <c r="A218" s="137"/>
      <c r="B218" s="138"/>
      <c r="C218" s="32">
        <f>VLOOKUP(A218,Смета!$B$8:$O$93,13,0)</f>
        <v>0</v>
      </c>
      <c r="D218" s="32"/>
      <c r="E218" s="137"/>
      <c r="F218" s="138"/>
      <c r="G218" s="32">
        <f>VLOOKUP(E218,Смета!$B$8:$O$93,13,0)</f>
        <v>0</v>
      </c>
      <c r="H218" s="32"/>
      <c r="I218" s="137"/>
      <c r="J218" s="138"/>
      <c r="K218" s="32">
        <f>VLOOKUP(I218,Смета!$B$8:$O$93,13,0)</f>
        <v>0</v>
      </c>
      <c r="L218" s="32"/>
      <c r="M218" s="137"/>
      <c r="N218" s="138"/>
      <c r="O218" s="32">
        <f>VLOOKUP(M218,Смета!$B$8:$O$93,13,0)</f>
        <v>0</v>
      </c>
      <c r="P218" s="32"/>
      <c r="Q218" s="137"/>
      <c r="R218" s="138"/>
      <c r="S218" s="32">
        <f>VLOOKUP(Q218,Смета!$B$8:$O$93,13,0)</f>
        <v>0</v>
      </c>
      <c r="T218" s="32"/>
      <c r="U218" s="137"/>
      <c r="V218" s="138"/>
      <c r="W218" s="32">
        <f>VLOOKUP(U218,Смета!$B$8:$O$93,13,0)</f>
        <v>0</v>
      </c>
      <c r="X218" s="32"/>
      <c r="Y218" s="137"/>
      <c r="Z218" s="138"/>
      <c r="AA218" s="32">
        <f>VLOOKUP(Y218,Смета!$B$8:$O$93,13,0)</f>
        <v>0</v>
      </c>
      <c r="AB218" s="32"/>
      <c r="AC218" s="137"/>
      <c r="AD218" s="138"/>
      <c r="AE218" s="32">
        <f>VLOOKUP(AC218,Смета!$B$8:$O$93,13,0)</f>
        <v>0</v>
      </c>
      <c r="AF218" s="32"/>
      <c r="AG218" s="137"/>
      <c r="AH218" s="138"/>
      <c r="AI218" s="32">
        <f>VLOOKUP(AG218,Смета!$B$8:$O$93,13,0)</f>
        <v>0</v>
      </c>
      <c r="AJ218" s="32"/>
      <c r="AK218" s="137"/>
      <c r="AL218" s="138"/>
      <c r="AM218" s="32">
        <f>VLOOKUP(AK218,Смета!$B$8:$O$93,13,0)</f>
        <v>0</v>
      </c>
      <c r="AN218" s="32"/>
      <c r="AO218" s="137"/>
      <c r="AP218" s="138"/>
      <c r="AQ218" s="32">
        <f>VLOOKUP(AO218,Смета!$B$8:$O$93,13,0)</f>
        <v>0</v>
      </c>
      <c r="AR218" s="32"/>
      <c r="AS218" s="137"/>
      <c r="AT218" s="138"/>
      <c r="AU218" s="32">
        <f>VLOOKUP(AS218,Смета!$B$8:$O$93,13,0)</f>
        <v>0</v>
      </c>
      <c r="AV218" s="32"/>
    </row>
    <row r="219" spans="1:48" x14ac:dyDescent="0.25">
      <c r="A219" s="137"/>
      <c r="B219" s="138"/>
      <c r="C219" s="32">
        <f>VLOOKUP(A219,Смета!$B$8:$O$93,13,0)</f>
        <v>0</v>
      </c>
      <c r="D219" s="32"/>
      <c r="E219" s="137"/>
      <c r="F219" s="138"/>
      <c r="G219" s="32">
        <f>VLOOKUP(E219,Смета!$B$8:$O$93,13,0)</f>
        <v>0</v>
      </c>
      <c r="H219" s="32"/>
      <c r="I219" s="137"/>
      <c r="J219" s="138"/>
      <c r="K219" s="32">
        <f>VLOOKUP(I219,Смета!$B$8:$O$93,13,0)</f>
        <v>0</v>
      </c>
      <c r="L219" s="32"/>
      <c r="M219" s="137"/>
      <c r="N219" s="138"/>
      <c r="O219" s="32">
        <f>VLOOKUP(M219,Смета!$B$8:$O$93,13,0)</f>
        <v>0</v>
      </c>
      <c r="P219" s="32"/>
      <c r="Q219" s="137"/>
      <c r="R219" s="138"/>
      <c r="S219" s="32">
        <f>VLOOKUP(Q219,Смета!$B$8:$O$93,13,0)</f>
        <v>0</v>
      </c>
      <c r="T219" s="32"/>
      <c r="U219" s="137"/>
      <c r="V219" s="138"/>
      <c r="W219" s="32">
        <f>VLOOKUP(U219,Смета!$B$8:$O$93,13,0)</f>
        <v>0</v>
      </c>
      <c r="X219" s="32"/>
      <c r="Y219" s="137"/>
      <c r="Z219" s="138"/>
      <c r="AA219" s="32">
        <f>VLOOKUP(Y219,Смета!$B$8:$O$93,13,0)</f>
        <v>0</v>
      </c>
      <c r="AB219" s="32"/>
      <c r="AC219" s="137"/>
      <c r="AD219" s="138"/>
      <c r="AE219" s="32">
        <f>VLOOKUP(AC219,Смета!$B$8:$O$93,13,0)</f>
        <v>0</v>
      </c>
      <c r="AF219" s="32"/>
      <c r="AG219" s="137"/>
      <c r="AH219" s="138"/>
      <c r="AI219" s="32">
        <f>VLOOKUP(AG219,Смета!$B$8:$O$93,13,0)</f>
        <v>0</v>
      </c>
      <c r="AJ219" s="32"/>
      <c r="AK219" s="137"/>
      <c r="AL219" s="138"/>
      <c r="AM219" s="32">
        <f>VLOOKUP(AK219,Смета!$B$8:$O$93,13,0)</f>
        <v>0</v>
      </c>
      <c r="AN219" s="32"/>
      <c r="AO219" s="137"/>
      <c r="AP219" s="138"/>
      <c r="AQ219" s="32">
        <f>VLOOKUP(AO219,Смета!$B$8:$O$93,13,0)</f>
        <v>0</v>
      </c>
      <c r="AR219" s="32"/>
      <c r="AS219" s="137"/>
      <c r="AT219" s="138"/>
      <c r="AU219" s="32">
        <f>VLOOKUP(AS219,Смета!$B$8:$O$93,13,0)</f>
        <v>0</v>
      </c>
      <c r="AV219" s="32"/>
    </row>
    <row r="220" spans="1:48" x14ac:dyDescent="0.25">
      <c r="A220" s="137"/>
      <c r="B220" s="138"/>
      <c r="C220" s="32">
        <f>VLOOKUP(A220,Смета!$B$8:$O$93,13,0)</f>
        <v>0</v>
      </c>
      <c r="D220" s="32"/>
      <c r="E220" s="137"/>
      <c r="F220" s="138"/>
      <c r="G220" s="32">
        <f>VLOOKUP(E220,Смета!$B$8:$O$93,13,0)</f>
        <v>0</v>
      </c>
      <c r="H220" s="32"/>
      <c r="I220" s="137"/>
      <c r="J220" s="138"/>
      <c r="K220" s="32">
        <f>VLOOKUP(I220,Смета!$B$8:$O$93,13,0)</f>
        <v>0</v>
      </c>
      <c r="L220" s="32"/>
      <c r="M220" s="137"/>
      <c r="N220" s="138"/>
      <c r="O220" s="32">
        <f>VLOOKUP(M220,Смета!$B$8:$O$93,13,0)</f>
        <v>0</v>
      </c>
      <c r="P220" s="32"/>
      <c r="Q220" s="137"/>
      <c r="R220" s="138"/>
      <c r="S220" s="32">
        <f>VLOOKUP(Q220,Смета!$B$8:$O$93,13,0)</f>
        <v>0</v>
      </c>
      <c r="T220" s="32"/>
      <c r="U220" s="137"/>
      <c r="V220" s="138"/>
      <c r="W220" s="32">
        <f>VLOOKUP(U220,Смета!$B$8:$O$93,13,0)</f>
        <v>0</v>
      </c>
      <c r="X220" s="32"/>
      <c r="Y220" s="137"/>
      <c r="Z220" s="138"/>
      <c r="AA220" s="32">
        <f>VLOOKUP(Y220,Смета!$B$8:$O$93,13,0)</f>
        <v>0</v>
      </c>
      <c r="AB220" s="32"/>
      <c r="AC220" s="137"/>
      <c r="AD220" s="138"/>
      <c r="AE220" s="32">
        <f>VLOOKUP(AC220,Смета!$B$8:$O$93,13,0)</f>
        <v>0</v>
      </c>
      <c r="AF220" s="32"/>
      <c r="AG220" s="137"/>
      <c r="AH220" s="138"/>
      <c r="AI220" s="32">
        <f>VLOOKUP(AG220,Смета!$B$8:$O$93,13,0)</f>
        <v>0</v>
      </c>
      <c r="AJ220" s="32"/>
      <c r="AK220" s="137"/>
      <c r="AL220" s="138"/>
      <c r="AM220" s="32">
        <f>VLOOKUP(AK220,Смета!$B$8:$O$93,13,0)</f>
        <v>0</v>
      </c>
      <c r="AN220" s="32"/>
      <c r="AO220" s="137"/>
      <c r="AP220" s="138"/>
      <c r="AQ220" s="32">
        <f>VLOOKUP(AO220,Смета!$B$8:$O$93,13,0)</f>
        <v>0</v>
      </c>
      <c r="AR220" s="32"/>
      <c r="AS220" s="137"/>
      <c r="AT220" s="138"/>
      <c r="AU220" s="32">
        <f>VLOOKUP(AS220,Смета!$B$8:$O$93,13,0)</f>
        <v>0</v>
      </c>
      <c r="AV220" s="32"/>
    </row>
    <row r="221" spans="1:48" x14ac:dyDescent="0.25">
      <c r="A221" s="137"/>
      <c r="B221" s="138"/>
      <c r="C221" s="32">
        <f>VLOOKUP(A221,Смета!$B$8:$O$93,13,0)</f>
        <v>0</v>
      </c>
      <c r="D221" s="32"/>
      <c r="E221" s="137"/>
      <c r="F221" s="138"/>
      <c r="G221" s="32">
        <f>VLOOKUP(E221,Смета!$B$8:$O$93,13,0)</f>
        <v>0</v>
      </c>
      <c r="H221" s="32"/>
      <c r="I221" s="137"/>
      <c r="J221" s="138"/>
      <c r="K221" s="32">
        <f>VLOOKUP(I221,Смета!$B$8:$O$93,13,0)</f>
        <v>0</v>
      </c>
      <c r="L221" s="32"/>
      <c r="M221" s="137"/>
      <c r="N221" s="138"/>
      <c r="O221" s="32">
        <f>VLOOKUP(M221,Смета!$B$8:$O$93,13,0)</f>
        <v>0</v>
      </c>
      <c r="P221" s="32"/>
      <c r="Q221" s="137"/>
      <c r="R221" s="138"/>
      <c r="S221" s="32">
        <f>VLOOKUP(Q221,Смета!$B$8:$O$93,13,0)</f>
        <v>0</v>
      </c>
      <c r="T221" s="32"/>
      <c r="U221" s="137"/>
      <c r="V221" s="138"/>
      <c r="W221" s="32">
        <f>VLOOKUP(U221,Смета!$B$8:$O$93,13,0)</f>
        <v>0</v>
      </c>
      <c r="X221" s="32"/>
      <c r="Y221" s="137"/>
      <c r="Z221" s="138"/>
      <c r="AA221" s="32">
        <f>VLOOKUP(Y221,Смета!$B$8:$O$93,13,0)</f>
        <v>0</v>
      </c>
      <c r="AB221" s="32"/>
      <c r="AC221" s="137"/>
      <c r="AD221" s="138"/>
      <c r="AE221" s="32">
        <f>VLOOKUP(AC221,Смета!$B$8:$O$93,13,0)</f>
        <v>0</v>
      </c>
      <c r="AF221" s="32"/>
      <c r="AG221" s="137"/>
      <c r="AH221" s="138"/>
      <c r="AI221" s="32">
        <f>VLOOKUP(AG221,Смета!$B$8:$O$93,13,0)</f>
        <v>0</v>
      </c>
      <c r="AJ221" s="32"/>
      <c r="AK221" s="137"/>
      <c r="AL221" s="138"/>
      <c r="AM221" s="32">
        <f>VLOOKUP(AK221,Смета!$B$8:$O$93,13,0)</f>
        <v>0</v>
      </c>
      <c r="AN221" s="32"/>
      <c r="AO221" s="137"/>
      <c r="AP221" s="138"/>
      <c r="AQ221" s="32">
        <f>VLOOKUP(AO221,Смета!$B$8:$O$93,13,0)</f>
        <v>0</v>
      </c>
      <c r="AR221" s="32"/>
      <c r="AS221" s="137"/>
      <c r="AT221" s="138"/>
      <c r="AU221" s="32">
        <f>VLOOKUP(AS221,Смета!$B$8:$O$93,13,0)</f>
        <v>0</v>
      </c>
      <c r="AV221" s="32"/>
    </row>
    <row r="222" spans="1:48" x14ac:dyDescent="0.25">
      <c r="A222" s="137"/>
      <c r="B222" s="138"/>
      <c r="C222" s="32">
        <f>VLOOKUP(A222,Смета!$B$8:$O$93,13,0)</f>
        <v>0</v>
      </c>
      <c r="D222" s="32"/>
      <c r="E222" s="137"/>
      <c r="F222" s="138"/>
      <c r="G222" s="32">
        <f>VLOOKUP(E222,Смета!$B$8:$O$93,13,0)</f>
        <v>0</v>
      </c>
      <c r="H222" s="32"/>
      <c r="I222" s="137"/>
      <c r="J222" s="138"/>
      <c r="K222" s="32">
        <f>VLOOKUP(I222,Смета!$B$8:$O$93,13,0)</f>
        <v>0</v>
      </c>
      <c r="L222" s="32"/>
      <c r="M222" s="137"/>
      <c r="N222" s="138"/>
      <c r="O222" s="32">
        <f>VLOOKUP(M222,Смета!$B$8:$O$93,13,0)</f>
        <v>0</v>
      </c>
      <c r="P222" s="32"/>
      <c r="Q222" s="137"/>
      <c r="R222" s="138"/>
      <c r="S222" s="32">
        <f>VLOOKUP(Q222,Смета!$B$8:$O$93,13,0)</f>
        <v>0</v>
      </c>
      <c r="T222" s="32"/>
      <c r="U222" s="137"/>
      <c r="V222" s="138"/>
      <c r="W222" s="32">
        <f>VLOOKUP(U222,Смета!$B$8:$O$93,13,0)</f>
        <v>0</v>
      </c>
      <c r="X222" s="32"/>
      <c r="Y222" s="137"/>
      <c r="Z222" s="138"/>
      <c r="AA222" s="32">
        <f>VLOOKUP(Y222,Смета!$B$8:$O$93,13,0)</f>
        <v>0</v>
      </c>
      <c r="AB222" s="32"/>
      <c r="AC222" s="137"/>
      <c r="AD222" s="138"/>
      <c r="AE222" s="32">
        <f>VLOOKUP(AC222,Смета!$B$8:$O$93,13,0)</f>
        <v>0</v>
      </c>
      <c r="AF222" s="32"/>
      <c r="AG222" s="137"/>
      <c r="AH222" s="138"/>
      <c r="AI222" s="32">
        <f>VLOOKUP(AG222,Смета!$B$8:$O$93,13,0)</f>
        <v>0</v>
      </c>
      <c r="AJ222" s="32"/>
      <c r="AK222" s="137"/>
      <c r="AL222" s="138"/>
      <c r="AM222" s="32">
        <f>VLOOKUP(AK222,Смета!$B$8:$O$93,13,0)</f>
        <v>0</v>
      </c>
      <c r="AN222" s="32"/>
      <c r="AO222" s="137"/>
      <c r="AP222" s="138"/>
      <c r="AQ222" s="32">
        <f>VLOOKUP(AO222,Смета!$B$8:$O$93,13,0)</f>
        <v>0</v>
      </c>
      <c r="AR222" s="32"/>
      <c r="AS222" s="137"/>
      <c r="AT222" s="138"/>
      <c r="AU222" s="32">
        <f>VLOOKUP(AS222,Смета!$B$8:$O$93,13,0)</f>
        <v>0</v>
      </c>
      <c r="AV222" s="32"/>
    </row>
    <row r="223" spans="1:48" x14ac:dyDescent="0.25">
      <c r="A223" s="137"/>
      <c r="B223" s="138"/>
      <c r="C223" s="32">
        <f>VLOOKUP(A223,Смета!$B$8:$O$93,13,0)</f>
        <v>0</v>
      </c>
      <c r="D223" s="32"/>
      <c r="E223" s="137"/>
      <c r="F223" s="138"/>
      <c r="G223" s="32">
        <f>VLOOKUP(E223,Смета!$B$8:$O$93,13,0)</f>
        <v>0</v>
      </c>
      <c r="H223" s="32"/>
      <c r="I223" s="137"/>
      <c r="J223" s="138"/>
      <c r="K223" s="32">
        <f>VLOOKUP(I223,Смета!$B$8:$O$93,13,0)</f>
        <v>0</v>
      </c>
      <c r="L223" s="32"/>
      <c r="M223" s="137"/>
      <c r="N223" s="138"/>
      <c r="O223" s="32">
        <f>VLOOKUP(M223,Смета!$B$8:$O$93,13,0)</f>
        <v>0</v>
      </c>
      <c r="P223" s="32"/>
      <c r="Q223" s="137"/>
      <c r="R223" s="138"/>
      <c r="S223" s="32">
        <f>VLOOKUP(Q223,Смета!$B$8:$O$93,13,0)</f>
        <v>0</v>
      </c>
      <c r="T223" s="32"/>
      <c r="U223" s="137"/>
      <c r="V223" s="138"/>
      <c r="W223" s="32">
        <f>VLOOKUP(U223,Смета!$B$8:$O$93,13,0)</f>
        <v>0</v>
      </c>
      <c r="X223" s="32"/>
      <c r="Y223" s="137"/>
      <c r="Z223" s="138"/>
      <c r="AA223" s="32">
        <f>VLOOKUP(Y223,Смета!$B$8:$O$93,13,0)</f>
        <v>0</v>
      </c>
      <c r="AB223" s="32"/>
      <c r="AC223" s="137"/>
      <c r="AD223" s="138"/>
      <c r="AE223" s="32">
        <f>VLOOKUP(AC223,Смета!$B$8:$O$93,13,0)</f>
        <v>0</v>
      </c>
      <c r="AF223" s="32"/>
      <c r="AG223" s="137"/>
      <c r="AH223" s="138"/>
      <c r="AI223" s="32">
        <f>VLOOKUP(AG223,Смета!$B$8:$O$93,13,0)</f>
        <v>0</v>
      </c>
      <c r="AJ223" s="32"/>
      <c r="AK223" s="137"/>
      <c r="AL223" s="138"/>
      <c r="AM223" s="32">
        <f>VLOOKUP(AK223,Смета!$B$8:$O$93,13,0)</f>
        <v>0</v>
      </c>
      <c r="AN223" s="32"/>
      <c r="AO223" s="137"/>
      <c r="AP223" s="138"/>
      <c r="AQ223" s="32">
        <f>VLOOKUP(AO223,Смета!$B$8:$O$93,13,0)</f>
        <v>0</v>
      </c>
      <c r="AR223" s="32"/>
      <c r="AS223" s="137"/>
      <c r="AT223" s="138"/>
      <c r="AU223" s="32">
        <f>VLOOKUP(AS223,Смета!$B$8:$O$93,13,0)</f>
        <v>0</v>
      </c>
      <c r="AV223" s="32"/>
    </row>
    <row r="224" spans="1:48" x14ac:dyDescent="0.25">
      <c r="A224" s="137"/>
      <c r="B224" s="138"/>
      <c r="C224" s="32">
        <f>VLOOKUP(A224,Смета!$B$8:$O$93,13,0)</f>
        <v>0</v>
      </c>
      <c r="D224" s="32"/>
      <c r="E224" s="137"/>
      <c r="F224" s="138"/>
      <c r="G224" s="32">
        <f>VLOOKUP(E224,Смета!$B$8:$O$93,13,0)</f>
        <v>0</v>
      </c>
      <c r="H224" s="32"/>
      <c r="I224" s="137"/>
      <c r="J224" s="138"/>
      <c r="K224" s="32">
        <f>VLOOKUP(I224,Смета!$B$8:$O$93,13,0)</f>
        <v>0</v>
      </c>
      <c r="L224" s="32"/>
      <c r="M224" s="137"/>
      <c r="N224" s="138"/>
      <c r="O224" s="32">
        <f>VLOOKUP(M224,Смета!$B$8:$O$93,13,0)</f>
        <v>0</v>
      </c>
      <c r="P224" s="32"/>
      <c r="Q224" s="137"/>
      <c r="R224" s="138"/>
      <c r="S224" s="32">
        <f>VLOOKUP(Q224,Смета!$B$8:$O$93,13,0)</f>
        <v>0</v>
      </c>
      <c r="T224" s="32"/>
      <c r="U224" s="137"/>
      <c r="V224" s="138"/>
      <c r="W224" s="32">
        <f>VLOOKUP(U224,Смета!$B$8:$O$93,13,0)</f>
        <v>0</v>
      </c>
      <c r="X224" s="32"/>
      <c r="Y224" s="137"/>
      <c r="Z224" s="138"/>
      <c r="AA224" s="32">
        <f>VLOOKUP(Y224,Смета!$B$8:$O$93,13,0)</f>
        <v>0</v>
      </c>
      <c r="AB224" s="32"/>
      <c r="AC224" s="137"/>
      <c r="AD224" s="138"/>
      <c r="AE224" s="32">
        <f>VLOOKUP(AC224,Смета!$B$8:$O$93,13,0)</f>
        <v>0</v>
      </c>
      <c r="AF224" s="32"/>
      <c r="AG224" s="137"/>
      <c r="AH224" s="138"/>
      <c r="AI224" s="32">
        <f>VLOOKUP(AG224,Смета!$B$8:$O$93,13,0)</f>
        <v>0</v>
      </c>
      <c r="AJ224" s="32"/>
      <c r="AK224" s="137"/>
      <c r="AL224" s="138"/>
      <c r="AM224" s="32">
        <f>VLOOKUP(AK224,Смета!$B$8:$O$93,13,0)</f>
        <v>0</v>
      </c>
      <c r="AN224" s="32"/>
      <c r="AO224" s="137"/>
      <c r="AP224" s="138"/>
      <c r="AQ224" s="32">
        <f>VLOOKUP(AO224,Смета!$B$8:$O$93,13,0)</f>
        <v>0</v>
      </c>
      <c r="AR224" s="32"/>
      <c r="AS224" s="137"/>
      <c r="AT224" s="138"/>
      <c r="AU224" s="32">
        <f>VLOOKUP(AS224,Смета!$B$8:$O$93,13,0)</f>
        <v>0</v>
      </c>
      <c r="AV224" s="32"/>
    </row>
    <row r="225" spans="1:48" x14ac:dyDescent="0.25">
      <c r="A225" s="137"/>
      <c r="B225" s="138"/>
      <c r="C225" s="32">
        <f>VLOOKUP(A225,Смета!$B$8:$O$93,13,0)</f>
        <v>0</v>
      </c>
      <c r="D225" s="32"/>
      <c r="E225" s="137"/>
      <c r="F225" s="138"/>
      <c r="G225" s="32">
        <f>VLOOKUP(E225,Смета!$B$8:$O$93,13,0)</f>
        <v>0</v>
      </c>
      <c r="H225" s="32"/>
      <c r="I225" s="137"/>
      <c r="J225" s="138"/>
      <c r="K225" s="32">
        <f>VLOOKUP(I225,Смета!$B$8:$O$93,13,0)</f>
        <v>0</v>
      </c>
      <c r="L225" s="32"/>
      <c r="M225" s="137"/>
      <c r="N225" s="138"/>
      <c r="O225" s="32">
        <f>VLOOKUP(M225,Смета!$B$8:$O$93,13,0)</f>
        <v>0</v>
      </c>
      <c r="P225" s="32"/>
      <c r="Q225" s="137"/>
      <c r="R225" s="138"/>
      <c r="S225" s="32">
        <f>VLOOKUP(Q225,Смета!$B$8:$O$93,13,0)</f>
        <v>0</v>
      </c>
      <c r="T225" s="32"/>
      <c r="U225" s="137"/>
      <c r="V225" s="138"/>
      <c r="W225" s="32">
        <f>VLOOKUP(U225,Смета!$B$8:$O$93,13,0)</f>
        <v>0</v>
      </c>
      <c r="X225" s="32"/>
      <c r="Y225" s="137"/>
      <c r="Z225" s="138"/>
      <c r="AA225" s="32">
        <f>VLOOKUP(Y225,Смета!$B$8:$O$93,13,0)</f>
        <v>0</v>
      </c>
      <c r="AB225" s="32"/>
      <c r="AC225" s="137"/>
      <c r="AD225" s="138"/>
      <c r="AE225" s="32">
        <f>VLOOKUP(AC225,Смета!$B$8:$O$93,13,0)</f>
        <v>0</v>
      </c>
      <c r="AF225" s="32"/>
      <c r="AG225" s="137"/>
      <c r="AH225" s="138"/>
      <c r="AI225" s="32">
        <f>VLOOKUP(AG225,Смета!$B$8:$O$93,13,0)</f>
        <v>0</v>
      </c>
      <c r="AJ225" s="32"/>
      <c r="AK225" s="137"/>
      <c r="AL225" s="138"/>
      <c r="AM225" s="32">
        <f>VLOOKUP(AK225,Смета!$B$8:$O$93,13,0)</f>
        <v>0</v>
      </c>
      <c r="AN225" s="32"/>
      <c r="AO225" s="137"/>
      <c r="AP225" s="138"/>
      <c r="AQ225" s="32">
        <f>VLOOKUP(AO225,Смета!$B$8:$O$93,13,0)</f>
        <v>0</v>
      </c>
      <c r="AR225" s="32"/>
      <c r="AS225" s="137"/>
      <c r="AT225" s="138"/>
      <c r="AU225" s="32">
        <f>VLOOKUP(AS225,Смета!$B$8:$O$93,13,0)</f>
        <v>0</v>
      </c>
      <c r="AV225" s="32"/>
    </row>
    <row r="226" spans="1:48" x14ac:dyDescent="0.25">
      <c r="A226" s="137"/>
      <c r="B226" s="138"/>
      <c r="C226" s="32">
        <f>VLOOKUP(A226,Смета!$B$8:$O$93,13,0)</f>
        <v>0</v>
      </c>
      <c r="D226" s="32"/>
      <c r="E226" s="137"/>
      <c r="F226" s="138"/>
      <c r="G226" s="32">
        <f>VLOOKUP(E226,Смета!$B$8:$O$93,13,0)</f>
        <v>0</v>
      </c>
      <c r="H226" s="32"/>
      <c r="I226" s="137"/>
      <c r="J226" s="138"/>
      <c r="K226" s="32">
        <f>VLOOKUP(I226,Смета!$B$8:$O$93,13,0)</f>
        <v>0</v>
      </c>
      <c r="L226" s="32"/>
      <c r="M226" s="137"/>
      <c r="N226" s="138"/>
      <c r="O226" s="32">
        <f>VLOOKUP(M226,Смета!$B$8:$O$93,13,0)</f>
        <v>0</v>
      </c>
      <c r="P226" s="32"/>
      <c r="Q226" s="137"/>
      <c r="R226" s="138"/>
      <c r="S226" s="32">
        <f>VLOOKUP(Q226,Смета!$B$8:$O$93,13,0)</f>
        <v>0</v>
      </c>
      <c r="T226" s="32"/>
      <c r="U226" s="137"/>
      <c r="V226" s="138"/>
      <c r="W226" s="32">
        <f>VLOOKUP(U226,Смета!$B$8:$O$93,13,0)</f>
        <v>0</v>
      </c>
      <c r="X226" s="32"/>
      <c r="Y226" s="137"/>
      <c r="Z226" s="138"/>
      <c r="AA226" s="32">
        <f>VLOOKUP(Y226,Смета!$B$8:$O$93,13,0)</f>
        <v>0</v>
      </c>
      <c r="AB226" s="32"/>
      <c r="AC226" s="137"/>
      <c r="AD226" s="138"/>
      <c r="AE226" s="32">
        <f>VLOOKUP(AC226,Смета!$B$8:$O$93,13,0)</f>
        <v>0</v>
      </c>
      <c r="AF226" s="32"/>
      <c r="AG226" s="137"/>
      <c r="AH226" s="138"/>
      <c r="AI226" s="32">
        <f>VLOOKUP(AG226,Смета!$B$8:$O$93,13,0)</f>
        <v>0</v>
      </c>
      <c r="AJ226" s="32"/>
      <c r="AK226" s="137"/>
      <c r="AL226" s="138"/>
      <c r="AM226" s="32">
        <f>VLOOKUP(AK226,Смета!$B$8:$O$93,13,0)</f>
        <v>0</v>
      </c>
      <c r="AN226" s="32"/>
      <c r="AO226" s="137"/>
      <c r="AP226" s="138"/>
      <c r="AQ226" s="32">
        <f>VLOOKUP(AO226,Смета!$B$8:$O$93,13,0)</f>
        <v>0</v>
      </c>
      <c r="AR226" s="32"/>
      <c r="AS226" s="137"/>
      <c r="AT226" s="138"/>
      <c r="AU226" s="32">
        <f>VLOOKUP(AS226,Смета!$B$8:$O$93,13,0)</f>
        <v>0</v>
      </c>
      <c r="AV226" s="32"/>
    </row>
    <row r="227" spans="1:48" x14ac:dyDescent="0.25">
      <c r="A227" s="137"/>
      <c r="B227" s="138"/>
      <c r="C227" s="32">
        <f>VLOOKUP(A227,Смета!$B$8:$O$93,13,0)</f>
        <v>0</v>
      </c>
      <c r="D227" s="32"/>
      <c r="E227" s="137"/>
      <c r="F227" s="138"/>
      <c r="G227" s="32">
        <f>VLOOKUP(E227,Смета!$B$8:$O$93,13,0)</f>
        <v>0</v>
      </c>
      <c r="H227" s="32"/>
      <c r="I227" s="137"/>
      <c r="J227" s="138"/>
      <c r="K227" s="32">
        <f>VLOOKUP(I227,Смета!$B$8:$O$93,13,0)</f>
        <v>0</v>
      </c>
      <c r="L227" s="32"/>
      <c r="M227" s="137"/>
      <c r="N227" s="138"/>
      <c r="O227" s="32">
        <f>VLOOKUP(M227,Смета!$B$8:$O$93,13,0)</f>
        <v>0</v>
      </c>
      <c r="P227" s="32"/>
      <c r="Q227" s="137"/>
      <c r="R227" s="138"/>
      <c r="S227" s="32">
        <f>VLOOKUP(Q227,Смета!$B$8:$O$93,13,0)</f>
        <v>0</v>
      </c>
      <c r="T227" s="32"/>
      <c r="U227" s="137"/>
      <c r="V227" s="138"/>
      <c r="W227" s="32">
        <f>VLOOKUP(U227,Смета!$B$8:$O$93,13,0)</f>
        <v>0</v>
      </c>
      <c r="X227" s="32"/>
      <c r="Y227" s="137"/>
      <c r="Z227" s="138"/>
      <c r="AA227" s="32">
        <f>VLOOKUP(Y227,Смета!$B$8:$O$93,13,0)</f>
        <v>0</v>
      </c>
      <c r="AB227" s="32"/>
      <c r="AC227" s="137"/>
      <c r="AD227" s="138"/>
      <c r="AE227" s="32">
        <f>VLOOKUP(AC227,Смета!$B$8:$O$93,13,0)</f>
        <v>0</v>
      </c>
      <c r="AF227" s="32"/>
      <c r="AG227" s="137"/>
      <c r="AH227" s="138"/>
      <c r="AI227" s="32">
        <f>VLOOKUP(AG227,Смета!$B$8:$O$93,13,0)</f>
        <v>0</v>
      </c>
      <c r="AJ227" s="32"/>
      <c r="AK227" s="137"/>
      <c r="AL227" s="138"/>
      <c r="AM227" s="32">
        <f>VLOOKUP(AK227,Смета!$B$8:$O$93,13,0)</f>
        <v>0</v>
      </c>
      <c r="AN227" s="32"/>
      <c r="AO227" s="137"/>
      <c r="AP227" s="138"/>
      <c r="AQ227" s="32">
        <f>VLOOKUP(AO227,Смета!$B$8:$O$93,13,0)</f>
        <v>0</v>
      </c>
      <c r="AR227" s="32"/>
      <c r="AS227" s="137"/>
      <c r="AT227" s="138"/>
      <c r="AU227" s="32">
        <f>VLOOKUP(AS227,Смета!$B$8:$O$93,13,0)</f>
        <v>0</v>
      </c>
      <c r="AV227" s="32"/>
    </row>
    <row r="228" spans="1:48" x14ac:dyDescent="0.25">
      <c r="A228" s="137"/>
      <c r="B228" s="138"/>
      <c r="C228" s="32">
        <f>VLOOKUP(A228,Смета!$B$8:$O$93,13,0)</f>
        <v>0</v>
      </c>
      <c r="D228" s="32"/>
      <c r="E228" s="137"/>
      <c r="F228" s="138"/>
      <c r="G228" s="32">
        <f>VLOOKUP(E228,Смета!$B$8:$O$93,13,0)</f>
        <v>0</v>
      </c>
      <c r="H228" s="32"/>
      <c r="I228" s="137"/>
      <c r="J228" s="138"/>
      <c r="K228" s="32">
        <f>VLOOKUP(I228,Смета!$B$8:$O$93,13,0)</f>
        <v>0</v>
      </c>
      <c r="L228" s="32"/>
      <c r="M228" s="137"/>
      <c r="N228" s="138"/>
      <c r="O228" s="32">
        <f>VLOOKUP(M228,Смета!$B$8:$O$93,13,0)</f>
        <v>0</v>
      </c>
      <c r="P228" s="32"/>
      <c r="Q228" s="137"/>
      <c r="R228" s="138"/>
      <c r="S228" s="32">
        <f>VLOOKUP(Q228,Смета!$B$8:$O$93,13,0)</f>
        <v>0</v>
      </c>
      <c r="T228" s="32"/>
      <c r="U228" s="137"/>
      <c r="V228" s="138"/>
      <c r="W228" s="32">
        <f>VLOOKUP(U228,Смета!$B$8:$O$93,13,0)</f>
        <v>0</v>
      </c>
      <c r="X228" s="32"/>
      <c r="Y228" s="137"/>
      <c r="Z228" s="138"/>
      <c r="AA228" s="32">
        <f>VLOOKUP(Y228,Смета!$B$8:$O$93,13,0)</f>
        <v>0</v>
      </c>
      <c r="AB228" s="32"/>
      <c r="AC228" s="137"/>
      <c r="AD228" s="138"/>
      <c r="AE228" s="32">
        <f>VLOOKUP(AC228,Смета!$B$8:$O$93,13,0)</f>
        <v>0</v>
      </c>
      <c r="AF228" s="32"/>
      <c r="AG228" s="137"/>
      <c r="AH228" s="138"/>
      <c r="AI228" s="32">
        <f>VLOOKUP(AG228,Смета!$B$8:$O$93,13,0)</f>
        <v>0</v>
      </c>
      <c r="AJ228" s="32"/>
      <c r="AK228" s="137"/>
      <c r="AL228" s="138"/>
      <c r="AM228" s="32">
        <f>VLOOKUP(AK228,Смета!$B$8:$O$93,13,0)</f>
        <v>0</v>
      </c>
      <c r="AN228" s="32"/>
      <c r="AO228" s="137"/>
      <c r="AP228" s="138"/>
      <c r="AQ228" s="32">
        <f>VLOOKUP(AO228,Смета!$B$8:$O$93,13,0)</f>
        <v>0</v>
      </c>
      <c r="AR228" s="32"/>
      <c r="AS228" s="137"/>
      <c r="AT228" s="138"/>
      <c r="AU228" s="32">
        <f>VLOOKUP(AS228,Смета!$B$8:$O$93,13,0)</f>
        <v>0</v>
      </c>
      <c r="AV228" s="32"/>
    </row>
    <row r="229" spans="1:48" x14ac:dyDescent="0.25">
      <c r="A229" s="137"/>
      <c r="B229" s="138"/>
      <c r="C229" s="32">
        <f>VLOOKUP(A229,Смета!$B$8:$O$93,13,0)</f>
        <v>0</v>
      </c>
      <c r="D229" s="32"/>
      <c r="E229" s="137"/>
      <c r="F229" s="138"/>
      <c r="G229" s="32">
        <f>VLOOKUP(E229,Смета!$B$8:$O$93,13,0)</f>
        <v>0</v>
      </c>
      <c r="H229" s="32"/>
      <c r="I229" s="137"/>
      <c r="J229" s="138"/>
      <c r="K229" s="32">
        <f>VLOOKUP(I229,Смета!$B$8:$O$93,13,0)</f>
        <v>0</v>
      </c>
      <c r="L229" s="32"/>
      <c r="M229" s="137"/>
      <c r="N229" s="138"/>
      <c r="O229" s="32">
        <f>VLOOKUP(M229,Смета!$B$8:$O$93,13,0)</f>
        <v>0</v>
      </c>
      <c r="P229" s="32"/>
      <c r="Q229" s="137"/>
      <c r="R229" s="138"/>
      <c r="S229" s="32">
        <f>VLOOKUP(Q229,Смета!$B$8:$O$93,13,0)</f>
        <v>0</v>
      </c>
      <c r="T229" s="32"/>
      <c r="U229" s="137"/>
      <c r="V229" s="138"/>
      <c r="W229" s="32">
        <f>VLOOKUP(U229,Смета!$B$8:$O$93,13,0)</f>
        <v>0</v>
      </c>
      <c r="X229" s="32"/>
      <c r="Y229" s="137"/>
      <c r="Z229" s="138"/>
      <c r="AA229" s="32">
        <f>VLOOKUP(Y229,Смета!$B$8:$O$93,13,0)</f>
        <v>0</v>
      </c>
      <c r="AB229" s="32"/>
      <c r="AC229" s="137"/>
      <c r="AD229" s="138"/>
      <c r="AE229" s="32">
        <f>VLOOKUP(AC229,Смета!$B$8:$O$93,13,0)</f>
        <v>0</v>
      </c>
      <c r="AF229" s="32"/>
      <c r="AG229" s="137"/>
      <c r="AH229" s="138"/>
      <c r="AI229" s="32">
        <f>VLOOKUP(AG229,Смета!$B$8:$O$93,13,0)</f>
        <v>0</v>
      </c>
      <c r="AJ229" s="32"/>
      <c r="AK229" s="137"/>
      <c r="AL229" s="138"/>
      <c r="AM229" s="32">
        <f>VLOOKUP(AK229,Смета!$B$8:$O$93,13,0)</f>
        <v>0</v>
      </c>
      <c r="AN229" s="32"/>
      <c r="AO229" s="137"/>
      <c r="AP229" s="138"/>
      <c r="AQ229" s="32">
        <f>VLOOKUP(AO229,Смета!$B$8:$O$93,13,0)</f>
        <v>0</v>
      </c>
      <c r="AR229" s="32"/>
      <c r="AS229" s="137"/>
      <c r="AT229" s="138"/>
      <c r="AU229" s="32">
        <f>VLOOKUP(AS229,Смета!$B$8:$O$93,13,0)</f>
        <v>0</v>
      </c>
      <c r="AV229" s="32"/>
    </row>
    <row r="230" spans="1:48" x14ac:dyDescent="0.25">
      <c r="A230" s="137"/>
      <c r="B230" s="138"/>
      <c r="C230" s="32">
        <f>VLOOKUP(A230,Смета!$B$8:$O$93,13,0)</f>
        <v>0</v>
      </c>
      <c r="D230" s="32"/>
      <c r="E230" s="137"/>
      <c r="F230" s="138"/>
      <c r="G230" s="32">
        <f>VLOOKUP(E230,Смета!$B$8:$O$93,13,0)</f>
        <v>0</v>
      </c>
      <c r="H230" s="32"/>
      <c r="I230" s="137"/>
      <c r="J230" s="138"/>
      <c r="K230" s="32">
        <f>VLOOKUP(I230,Смета!$B$8:$O$93,13,0)</f>
        <v>0</v>
      </c>
      <c r="L230" s="32"/>
      <c r="M230" s="137"/>
      <c r="N230" s="138"/>
      <c r="O230" s="32">
        <f>VLOOKUP(M230,Смета!$B$8:$O$93,13,0)</f>
        <v>0</v>
      </c>
      <c r="P230" s="32"/>
      <c r="Q230" s="137"/>
      <c r="R230" s="138"/>
      <c r="S230" s="32">
        <f>VLOOKUP(Q230,Смета!$B$8:$O$93,13,0)</f>
        <v>0</v>
      </c>
      <c r="T230" s="32"/>
      <c r="U230" s="137"/>
      <c r="V230" s="138"/>
      <c r="W230" s="32">
        <f>VLOOKUP(U230,Смета!$B$8:$O$93,13,0)</f>
        <v>0</v>
      </c>
      <c r="X230" s="32"/>
      <c r="Y230" s="137"/>
      <c r="Z230" s="138"/>
      <c r="AA230" s="32">
        <f>VLOOKUP(Y230,Смета!$B$8:$O$93,13,0)</f>
        <v>0</v>
      </c>
      <c r="AB230" s="32"/>
      <c r="AC230" s="137"/>
      <c r="AD230" s="138"/>
      <c r="AE230" s="32">
        <f>VLOOKUP(AC230,Смета!$B$8:$O$93,13,0)</f>
        <v>0</v>
      </c>
      <c r="AF230" s="32"/>
      <c r="AG230" s="137"/>
      <c r="AH230" s="138"/>
      <c r="AI230" s="32">
        <f>VLOOKUP(AG230,Смета!$B$8:$O$93,13,0)</f>
        <v>0</v>
      </c>
      <c r="AJ230" s="32"/>
      <c r="AK230" s="137"/>
      <c r="AL230" s="138"/>
      <c r="AM230" s="32">
        <f>VLOOKUP(AK230,Смета!$B$8:$O$93,13,0)</f>
        <v>0</v>
      </c>
      <c r="AN230" s="32"/>
      <c r="AO230" s="137"/>
      <c r="AP230" s="138"/>
      <c r="AQ230" s="32">
        <f>VLOOKUP(AO230,Смета!$B$8:$O$93,13,0)</f>
        <v>0</v>
      </c>
      <c r="AR230" s="32"/>
      <c r="AS230" s="137"/>
      <c r="AT230" s="138"/>
      <c r="AU230" s="32">
        <f>VLOOKUP(AS230,Смета!$B$8:$O$93,13,0)</f>
        <v>0</v>
      </c>
      <c r="AV230" s="32"/>
    </row>
    <row r="231" spans="1:48" x14ac:dyDescent="0.25">
      <c r="A231" s="137"/>
      <c r="B231" s="138"/>
      <c r="C231" s="32">
        <f>VLOOKUP(A231,Смета!$B$8:$O$93,13,0)</f>
        <v>0</v>
      </c>
      <c r="D231" s="32"/>
      <c r="E231" s="137"/>
      <c r="F231" s="138"/>
      <c r="G231" s="32">
        <f>VLOOKUP(E231,Смета!$B$8:$O$93,13,0)</f>
        <v>0</v>
      </c>
      <c r="H231" s="32"/>
      <c r="I231" s="137"/>
      <c r="J231" s="138"/>
      <c r="K231" s="32">
        <f>VLOOKUP(I231,Смета!$B$8:$O$93,13,0)</f>
        <v>0</v>
      </c>
      <c r="L231" s="32"/>
      <c r="M231" s="137"/>
      <c r="N231" s="138"/>
      <c r="O231" s="32">
        <f>VLOOKUP(M231,Смета!$B$8:$O$93,13,0)</f>
        <v>0</v>
      </c>
      <c r="P231" s="32"/>
      <c r="Q231" s="137"/>
      <c r="R231" s="138"/>
      <c r="S231" s="32">
        <f>VLOOKUP(Q231,Смета!$B$8:$O$93,13,0)</f>
        <v>0</v>
      </c>
      <c r="T231" s="32"/>
      <c r="U231" s="137"/>
      <c r="V231" s="138"/>
      <c r="W231" s="32">
        <f>VLOOKUP(U231,Смета!$B$8:$O$93,13,0)</f>
        <v>0</v>
      </c>
      <c r="X231" s="32"/>
      <c r="Y231" s="137"/>
      <c r="Z231" s="138"/>
      <c r="AA231" s="32">
        <f>VLOOKUP(Y231,Смета!$B$8:$O$93,13,0)</f>
        <v>0</v>
      </c>
      <c r="AB231" s="32"/>
      <c r="AC231" s="137"/>
      <c r="AD231" s="138"/>
      <c r="AE231" s="32">
        <f>VLOOKUP(AC231,Смета!$B$8:$O$93,13,0)</f>
        <v>0</v>
      </c>
      <c r="AF231" s="32"/>
      <c r="AG231" s="137"/>
      <c r="AH231" s="138"/>
      <c r="AI231" s="32">
        <f>VLOOKUP(AG231,Смета!$B$8:$O$93,13,0)</f>
        <v>0</v>
      </c>
      <c r="AJ231" s="32"/>
      <c r="AK231" s="137"/>
      <c r="AL231" s="138"/>
      <c r="AM231" s="32">
        <f>VLOOKUP(AK231,Смета!$B$8:$O$93,13,0)</f>
        <v>0</v>
      </c>
      <c r="AN231" s="32"/>
      <c r="AO231" s="137"/>
      <c r="AP231" s="138"/>
      <c r="AQ231" s="32">
        <f>VLOOKUP(AO231,Смета!$B$8:$O$93,13,0)</f>
        <v>0</v>
      </c>
      <c r="AR231" s="32"/>
      <c r="AS231" s="137"/>
      <c r="AT231" s="138"/>
      <c r="AU231" s="32">
        <f>VLOOKUP(AS231,Смета!$B$8:$O$93,13,0)</f>
        <v>0</v>
      </c>
      <c r="AV231" s="32"/>
    </row>
    <row r="232" spans="1:48" x14ac:dyDescent="0.25">
      <c r="A232" s="137"/>
      <c r="B232" s="138"/>
      <c r="C232" s="32">
        <f>VLOOKUP(A232,Смета!$B$8:$O$93,13,0)</f>
        <v>0</v>
      </c>
      <c r="D232" s="32"/>
      <c r="E232" s="137"/>
      <c r="F232" s="138"/>
      <c r="G232" s="32">
        <f>VLOOKUP(E232,Смета!$B$8:$O$93,13,0)</f>
        <v>0</v>
      </c>
      <c r="H232" s="32"/>
      <c r="I232" s="137"/>
      <c r="J232" s="138"/>
      <c r="K232" s="32">
        <f>VLOOKUP(I232,Смета!$B$8:$O$93,13,0)</f>
        <v>0</v>
      </c>
      <c r="L232" s="32"/>
      <c r="M232" s="137"/>
      <c r="N232" s="138"/>
      <c r="O232" s="32">
        <f>VLOOKUP(M232,Смета!$B$8:$O$93,13,0)</f>
        <v>0</v>
      </c>
      <c r="P232" s="32"/>
      <c r="Q232" s="137"/>
      <c r="R232" s="138"/>
      <c r="S232" s="32">
        <f>VLOOKUP(Q232,Смета!$B$8:$O$93,13,0)</f>
        <v>0</v>
      </c>
      <c r="T232" s="32"/>
      <c r="U232" s="137"/>
      <c r="V232" s="138"/>
      <c r="W232" s="32">
        <f>VLOOKUP(U232,Смета!$B$8:$O$93,13,0)</f>
        <v>0</v>
      </c>
      <c r="X232" s="32"/>
      <c r="Y232" s="137"/>
      <c r="Z232" s="138"/>
      <c r="AA232" s="32">
        <f>VLOOKUP(Y232,Смета!$B$8:$O$93,13,0)</f>
        <v>0</v>
      </c>
      <c r="AB232" s="32"/>
      <c r="AC232" s="137"/>
      <c r="AD232" s="138"/>
      <c r="AE232" s="32">
        <f>VLOOKUP(AC232,Смета!$B$8:$O$93,13,0)</f>
        <v>0</v>
      </c>
      <c r="AF232" s="32"/>
      <c r="AG232" s="137"/>
      <c r="AH232" s="138"/>
      <c r="AI232" s="32">
        <f>VLOOKUP(AG232,Смета!$B$8:$O$93,13,0)</f>
        <v>0</v>
      </c>
      <c r="AJ232" s="32"/>
      <c r="AK232" s="137"/>
      <c r="AL232" s="138"/>
      <c r="AM232" s="32">
        <f>VLOOKUP(AK232,Смета!$B$8:$O$93,13,0)</f>
        <v>0</v>
      </c>
      <c r="AN232" s="32"/>
      <c r="AO232" s="137"/>
      <c r="AP232" s="138"/>
      <c r="AQ232" s="32">
        <f>VLOOKUP(AO232,Смета!$B$8:$O$93,13,0)</f>
        <v>0</v>
      </c>
      <c r="AR232" s="32"/>
      <c r="AS232" s="137"/>
      <c r="AT232" s="138"/>
      <c r="AU232" s="32">
        <f>VLOOKUP(AS232,Смета!$B$8:$O$93,13,0)</f>
        <v>0</v>
      </c>
      <c r="AV232" s="32"/>
    </row>
    <row r="233" spans="1:48" x14ac:dyDescent="0.25">
      <c r="A233" s="137"/>
      <c r="B233" s="138"/>
      <c r="C233" s="32">
        <f>VLOOKUP(A233,Смета!$B$8:$O$93,13,0)</f>
        <v>0</v>
      </c>
      <c r="D233" s="32"/>
      <c r="E233" s="137"/>
      <c r="F233" s="138"/>
      <c r="G233" s="32">
        <f>VLOOKUP(E233,Смета!$B$8:$O$93,13,0)</f>
        <v>0</v>
      </c>
      <c r="H233" s="32"/>
      <c r="I233" s="137"/>
      <c r="J233" s="138"/>
      <c r="K233" s="32">
        <f>VLOOKUP(I233,Смета!$B$8:$O$93,13,0)</f>
        <v>0</v>
      </c>
      <c r="L233" s="32"/>
      <c r="M233" s="137"/>
      <c r="N233" s="138"/>
      <c r="O233" s="32">
        <f>VLOOKUP(M233,Смета!$B$8:$O$93,13,0)</f>
        <v>0</v>
      </c>
      <c r="P233" s="32"/>
      <c r="Q233" s="137"/>
      <c r="R233" s="138"/>
      <c r="S233" s="32">
        <f>VLOOKUP(Q233,Смета!$B$8:$O$93,13,0)</f>
        <v>0</v>
      </c>
      <c r="T233" s="32"/>
      <c r="U233" s="137"/>
      <c r="V233" s="138"/>
      <c r="W233" s="32">
        <f>VLOOKUP(U233,Смета!$B$8:$O$93,13,0)</f>
        <v>0</v>
      </c>
      <c r="X233" s="32"/>
      <c r="Y233" s="137"/>
      <c r="Z233" s="138"/>
      <c r="AA233" s="32">
        <f>VLOOKUP(Y233,Смета!$B$8:$O$93,13,0)</f>
        <v>0</v>
      </c>
      <c r="AB233" s="32"/>
      <c r="AC233" s="137"/>
      <c r="AD233" s="138"/>
      <c r="AE233" s="32">
        <f>VLOOKUP(AC233,Смета!$B$8:$O$93,13,0)</f>
        <v>0</v>
      </c>
      <c r="AF233" s="32"/>
      <c r="AG233" s="137"/>
      <c r="AH233" s="138"/>
      <c r="AI233" s="32">
        <f>VLOOKUP(AG233,Смета!$B$8:$O$93,13,0)</f>
        <v>0</v>
      </c>
      <c r="AJ233" s="32"/>
      <c r="AK233" s="137"/>
      <c r="AL233" s="138"/>
      <c r="AM233" s="32">
        <f>VLOOKUP(AK233,Смета!$B$8:$O$93,13,0)</f>
        <v>0</v>
      </c>
      <c r="AN233" s="32"/>
      <c r="AO233" s="137"/>
      <c r="AP233" s="138"/>
      <c r="AQ233" s="32">
        <f>VLOOKUP(AO233,Смета!$B$8:$O$93,13,0)</f>
        <v>0</v>
      </c>
      <c r="AR233" s="32"/>
      <c r="AS233" s="137"/>
      <c r="AT233" s="138"/>
      <c r="AU233" s="32">
        <f>VLOOKUP(AS233,Смета!$B$8:$O$93,13,0)</f>
        <v>0</v>
      </c>
      <c r="AV233" s="32"/>
    </row>
    <row r="234" spans="1:48" x14ac:dyDescent="0.25">
      <c r="A234" s="137"/>
      <c r="B234" s="138"/>
      <c r="C234" s="32">
        <f>VLOOKUP(A234,Смета!$B$8:$O$93,13,0)</f>
        <v>0</v>
      </c>
      <c r="D234" s="32"/>
      <c r="E234" s="137"/>
      <c r="F234" s="138"/>
      <c r="G234" s="32">
        <f>VLOOKUP(E234,Смета!$B$8:$O$93,13,0)</f>
        <v>0</v>
      </c>
      <c r="H234" s="32"/>
      <c r="I234" s="137"/>
      <c r="J234" s="138"/>
      <c r="K234" s="32">
        <f>VLOOKUP(I234,Смета!$B$8:$O$93,13,0)</f>
        <v>0</v>
      </c>
      <c r="L234" s="32"/>
      <c r="M234" s="137"/>
      <c r="N234" s="138"/>
      <c r="O234" s="32">
        <f>VLOOKUP(M234,Смета!$B$8:$O$93,13,0)</f>
        <v>0</v>
      </c>
      <c r="P234" s="32"/>
      <c r="Q234" s="137"/>
      <c r="R234" s="138"/>
      <c r="S234" s="32">
        <f>VLOOKUP(Q234,Смета!$B$8:$O$93,13,0)</f>
        <v>0</v>
      </c>
      <c r="T234" s="32"/>
      <c r="U234" s="137"/>
      <c r="V234" s="138"/>
      <c r="W234" s="32">
        <f>VLOOKUP(U234,Смета!$B$8:$O$93,13,0)</f>
        <v>0</v>
      </c>
      <c r="X234" s="32"/>
      <c r="Y234" s="137"/>
      <c r="Z234" s="138"/>
      <c r="AA234" s="32">
        <f>VLOOKUP(Y234,Смета!$B$8:$O$93,13,0)</f>
        <v>0</v>
      </c>
      <c r="AB234" s="32"/>
      <c r="AC234" s="137"/>
      <c r="AD234" s="138"/>
      <c r="AE234" s="32">
        <f>VLOOKUP(AC234,Смета!$B$8:$O$93,13,0)</f>
        <v>0</v>
      </c>
      <c r="AF234" s="32"/>
      <c r="AG234" s="137"/>
      <c r="AH234" s="138"/>
      <c r="AI234" s="32">
        <f>VLOOKUP(AG234,Смета!$B$8:$O$93,13,0)</f>
        <v>0</v>
      </c>
      <c r="AJ234" s="32"/>
      <c r="AK234" s="137"/>
      <c r="AL234" s="138"/>
      <c r="AM234" s="32">
        <f>VLOOKUP(AK234,Смета!$B$8:$O$93,13,0)</f>
        <v>0</v>
      </c>
      <c r="AN234" s="32"/>
      <c r="AO234" s="137"/>
      <c r="AP234" s="138"/>
      <c r="AQ234" s="32">
        <f>VLOOKUP(AO234,Смета!$B$8:$O$93,13,0)</f>
        <v>0</v>
      </c>
      <c r="AR234" s="32"/>
      <c r="AS234" s="137"/>
      <c r="AT234" s="138"/>
      <c r="AU234" s="32">
        <f>VLOOKUP(AS234,Смета!$B$8:$O$93,13,0)</f>
        <v>0</v>
      </c>
      <c r="AV234" s="32"/>
    </row>
    <row r="235" spans="1:48" x14ac:dyDescent="0.25">
      <c r="A235" s="137"/>
      <c r="B235" s="138"/>
      <c r="C235" s="32">
        <f>VLOOKUP(A235,Смета!$B$8:$O$93,13,0)</f>
        <v>0</v>
      </c>
      <c r="D235" s="32"/>
      <c r="E235" s="137"/>
      <c r="F235" s="138"/>
      <c r="G235" s="32">
        <f>VLOOKUP(E235,Смета!$B$8:$O$93,13,0)</f>
        <v>0</v>
      </c>
      <c r="H235" s="32"/>
      <c r="I235" s="137"/>
      <c r="J235" s="138"/>
      <c r="K235" s="32">
        <f>VLOOKUP(I235,Смета!$B$8:$O$93,13,0)</f>
        <v>0</v>
      </c>
      <c r="L235" s="32"/>
      <c r="M235" s="137"/>
      <c r="N235" s="138"/>
      <c r="O235" s="32">
        <f>VLOOKUP(M235,Смета!$B$8:$O$93,13,0)</f>
        <v>0</v>
      </c>
      <c r="P235" s="32"/>
      <c r="Q235" s="137"/>
      <c r="R235" s="138"/>
      <c r="S235" s="32">
        <f>VLOOKUP(Q235,Смета!$B$8:$O$93,13,0)</f>
        <v>0</v>
      </c>
      <c r="T235" s="32"/>
      <c r="U235" s="137"/>
      <c r="V235" s="138"/>
      <c r="W235" s="32">
        <f>VLOOKUP(U235,Смета!$B$8:$O$93,13,0)</f>
        <v>0</v>
      </c>
      <c r="X235" s="32"/>
      <c r="Y235" s="137"/>
      <c r="Z235" s="138"/>
      <c r="AA235" s="32">
        <f>VLOOKUP(Y235,Смета!$B$8:$O$93,13,0)</f>
        <v>0</v>
      </c>
      <c r="AB235" s="32"/>
      <c r="AC235" s="137"/>
      <c r="AD235" s="138"/>
      <c r="AE235" s="32">
        <f>VLOOKUP(AC235,Смета!$B$8:$O$93,13,0)</f>
        <v>0</v>
      </c>
      <c r="AF235" s="32"/>
      <c r="AG235" s="137"/>
      <c r="AH235" s="138"/>
      <c r="AI235" s="32">
        <f>VLOOKUP(AG235,Смета!$B$8:$O$93,13,0)</f>
        <v>0</v>
      </c>
      <c r="AJ235" s="32"/>
      <c r="AK235" s="137"/>
      <c r="AL235" s="138"/>
      <c r="AM235" s="32">
        <f>VLOOKUP(AK235,Смета!$B$8:$O$93,13,0)</f>
        <v>0</v>
      </c>
      <c r="AN235" s="32"/>
      <c r="AO235" s="137"/>
      <c r="AP235" s="138"/>
      <c r="AQ235" s="32">
        <f>VLOOKUP(AO235,Смета!$B$8:$O$93,13,0)</f>
        <v>0</v>
      </c>
      <c r="AR235" s="32"/>
      <c r="AS235" s="137"/>
      <c r="AT235" s="138"/>
      <c r="AU235" s="32">
        <f>VLOOKUP(AS235,Смета!$B$8:$O$93,13,0)</f>
        <v>0</v>
      </c>
      <c r="AV235" s="32"/>
    </row>
    <row r="236" spans="1:48" x14ac:dyDescent="0.25">
      <c r="A236" s="137"/>
      <c r="B236" s="138"/>
      <c r="C236" s="32">
        <f>VLOOKUP(A236,Смета!$B$8:$O$93,13,0)</f>
        <v>0</v>
      </c>
      <c r="D236" s="32"/>
      <c r="E236" s="137"/>
      <c r="F236" s="138"/>
      <c r="G236" s="32">
        <f>VLOOKUP(E236,Смета!$B$8:$O$93,13,0)</f>
        <v>0</v>
      </c>
      <c r="H236" s="32"/>
      <c r="I236" s="137"/>
      <c r="J236" s="138"/>
      <c r="K236" s="32">
        <f>VLOOKUP(I236,Смета!$B$8:$O$93,13,0)</f>
        <v>0</v>
      </c>
      <c r="L236" s="32"/>
      <c r="M236" s="137"/>
      <c r="N236" s="138"/>
      <c r="O236" s="32">
        <f>VLOOKUP(M236,Смета!$B$8:$O$93,13,0)</f>
        <v>0</v>
      </c>
      <c r="P236" s="32"/>
      <c r="Q236" s="137"/>
      <c r="R236" s="138"/>
      <c r="S236" s="32">
        <f>VLOOKUP(Q236,Смета!$B$8:$O$93,13,0)</f>
        <v>0</v>
      </c>
      <c r="T236" s="32"/>
      <c r="U236" s="137"/>
      <c r="V236" s="138"/>
      <c r="W236" s="32">
        <f>VLOOKUP(U236,Смета!$B$8:$O$93,13,0)</f>
        <v>0</v>
      </c>
      <c r="X236" s="32"/>
      <c r="Y236" s="137"/>
      <c r="Z236" s="138"/>
      <c r="AA236" s="32">
        <f>VLOOKUP(Y236,Смета!$B$8:$O$93,13,0)</f>
        <v>0</v>
      </c>
      <c r="AB236" s="32"/>
      <c r="AC236" s="137"/>
      <c r="AD236" s="138"/>
      <c r="AE236" s="32">
        <f>VLOOKUP(AC236,Смета!$B$8:$O$93,13,0)</f>
        <v>0</v>
      </c>
      <c r="AF236" s="32"/>
      <c r="AG236" s="137"/>
      <c r="AH236" s="138"/>
      <c r="AI236" s="32">
        <f>VLOOKUP(AG236,Смета!$B$8:$O$93,13,0)</f>
        <v>0</v>
      </c>
      <c r="AJ236" s="32"/>
      <c r="AK236" s="137"/>
      <c r="AL236" s="138"/>
      <c r="AM236" s="32">
        <f>VLOOKUP(AK236,Смета!$B$8:$O$93,13,0)</f>
        <v>0</v>
      </c>
      <c r="AN236" s="32"/>
      <c r="AO236" s="137"/>
      <c r="AP236" s="138"/>
      <c r="AQ236" s="32">
        <f>VLOOKUP(AO236,Смета!$B$8:$O$93,13,0)</f>
        <v>0</v>
      </c>
      <c r="AR236" s="32"/>
      <c r="AS236" s="137"/>
      <c r="AT236" s="138"/>
      <c r="AU236" s="32">
        <f>VLOOKUP(AS236,Смета!$B$8:$O$93,13,0)</f>
        <v>0</v>
      </c>
      <c r="AV236" s="32"/>
    </row>
    <row r="237" spans="1:48" x14ac:dyDescent="0.25">
      <c r="A237" s="137"/>
      <c r="B237" s="138"/>
      <c r="C237" s="32">
        <f>VLOOKUP(A237,Смета!$B$8:$O$93,13,0)</f>
        <v>0</v>
      </c>
      <c r="D237" s="32"/>
      <c r="E237" s="137"/>
      <c r="F237" s="138"/>
      <c r="G237" s="32">
        <f>VLOOKUP(E237,Смета!$B$8:$O$93,13,0)</f>
        <v>0</v>
      </c>
      <c r="H237" s="32"/>
      <c r="I237" s="137"/>
      <c r="J237" s="138"/>
      <c r="K237" s="32">
        <f>VLOOKUP(I237,Смета!$B$8:$O$93,13,0)</f>
        <v>0</v>
      </c>
      <c r="L237" s="32"/>
      <c r="M237" s="137"/>
      <c r="N237" s="138"/>
      <c r="O237" s="32">
        <f>VLOOKUP(M237,Смета!$B$8:$O$93,13,0)</f>
        <v>0</v>
      </c>
      <c r="P237" s="32"/>
      <c r="Q237" s="137"/>
      <c r="R237" s="138"/>
      <c r="S237" s="32">
        <f>VLOOKUP(Q237,Смета!$B$8:$O$93,13,0)</f>
        <v>0</v>
      </c>
      <c r="T237" s="32"/>
      <c r="U237" s="137"/>
      <c r="V237" s="138"/>
      <c r="W237" s="32">
        <f>VLOOKUP(U237,Смета!$B$8:$O$93,13,0)</f>
        <v>0</v>
      </c>
      <c r="X237" s="32"/>
      <c r="Y237" s="137"/>
      <c r="Z237" s="138"/>
      <c r="AA237" s="32">
        <f>VLOOKUP(Y237,Смета!$B$8:$O$93,13,0)</f>
        <v>0</v>
      </c>
      <c r="AB237" s="32"/>
      <c r="AC237" s="137"/>
      <c r="AD237" s="138"/>
      <c r="AE237" s="32">
        <f>VLOOKUP(AC237,Смета!$B$8:$O$93,13,0)</f>
        <v>0</v>
      </c>
      <c r="AF237" s="32"/>
      <c r="AG237" s="137"/>
      <c r="AH237" s="138"/>
      <c r="AI237" s="32">
        <f>VLOOKUP(AG237,Смета!$B$8:$O$93,13,0)</f>
        <v>0</v>
      </c>
      <c r="AJ237" s="32"/>
      <c r="AK237" s="137"/>
      <c r="AL237" s="138"/>
      <c r="AM237" s="32">
        <f>VLOOKUP(AK237,Смета!$B$8:$O$93,13,0)</f>
        <v>0</v>
      </c>
      <c r="AN237" s="32"/>
      <c r="AO237" s="137"/>
      <c r="AP237" s="138"/>
      <c r="AQ237" s="32">
        <f>VLOOKUP(AO237,Смета!$B$8:$O$93,13,0)</f>
        <v>0</v>
      </c>
      <c r="AR237" s="32"/>
      <c r="AS237" s="137"/>
      <c r="AT237" s="138"/>
      <c r="AU237" s="32">
        <f>VLOOKUP(AS237,Смета!$B$8:$O$93,13,0)</f>
        <v>0</v>
      </c>
      <c r="AV237" s="32"/>
    </row>
    <row r="238" spans="1:48" x14ac:dyDescent="0.25">
      <c r="A238" s="137"/>
      <c r="B238" s="138"/>
      <c r="C238" s="32">
        <f>VLOOKUP(A238,Смета!$B$8:$O$93,13,0)</f>
        <v>0</v>
      </c>
      <c r="D238" s="32"/>
      <c r="E238" s="137"/>
      <c r="F238" s="138"/>
      <c r="G238" s="32">
        <f>VLOOKUP(E238,Смета!$B$8:$O$93,13,0)</f>
        <v>0</v>
      </c>
      <c r="H238" s="32"/>
      <c r="I238" s="137"/>
      <c r="J238" s="138"/>
      <c r="K238" s="32">
        <f>VLOOKUP(I238,Смета!$B$8:$O$93,13,0)</f>
        <v>0</v>
      </c>
      <c r="L238" s="32"/>
      <c r="M238" s="137"/>
      <c r="N238" s="138"/>
      <c r="O238" s="32">
        <f>VLOOKUP(M238,Смета!$B$8:$O$93,13,0)</f>
        <v>0</v>
      </c>
      <c r="P238" s="32"/>
      <c r="Q238" s="137"/>
      <c r="R238" s="138"/>
      <c r="S238" s="32">
        <f>VLOOKUP(Q238,Смета!$B$8:$O$93,13,0)</f>
        <v>0</v>
      </c>
      <c r="T238" s="32"/>
      <c r="U238" s="137"/>
      <c r="V238" s="138"/>
      <c r="W238" s="32">
        <f>VLOOKUP(U238,Смета!$B$8:$O$93,13,0)</f>
        <v>0</v>
      </c>
      <c r="X238" s="32"/>
      <c r="Y238" s="137"/>
      <c r="Z238" s="138"/>
      <c r="AA238" s="32">
        <f>VLOOKUP(Y238,Смета!$B$8:$O$93,13,0)</f>
        <v>0</v>
      </c>
      <c r="AB238" s="32"/>
      <c r="AC238" s="137"/>
      <c r="AD238" s="138"/>
      <c r="AE238" s="32">
        <f>VLOOKUP(AC238,Смета!$B$8:$O$93,13,0)</f>
        <v>0</v>
      </c>
      <c r="AF238" s="32"/>
      <c r="AG238" s="137"/>
      <c r="AH238" s="138"/>
      <c r="AI238" s="32">
        <f>VLOOKUP(AG238,Смета!$B$8:$O$93,13,0)</f>
        <v>0</v>
      </c>
      <c r="AJ238" s="32"/>
      <c r="AK238" s="137"/>
      <c r="AL238" s="138"/>
      <c r="AM238" s="32">
        <f>VLOOKUP(AK238,Смета!$B$8:$O$93,13,0)</f>
        <v>0</v>
      </c>
      <c r="AN238" s="32"/>
      <c r="AO238" s="137"/>
      <c r="AP238" s="138"/>
      <c r="AQ238" s="32">
        <f>VLOOKUP(AO238,Смета!$B$8:$O$93,13,0)</f>
        <v>0</v>
      </c>
      <c r="AR238" s="32"/>
      <c r="AS238" s="137"/>
      <c r="AT238" s="138"/>
      <c r="AU238" s="32">
        <f>VLOOKUP(AS238,Смета!$B$8:$O$93,13,0)</f>
        <v>0</v>
      </c>
      <c r="AV238" s="32"/>
    </row>
    <row r="239" spans="1:48" x14ac:dyDescent="0.25">
      <c r="A239" s="137"/>
      <c r="B239" s="138"/>
      <c r="C239" s="32">
        <f>VLOOKUP(A239,Смета!$B$8:$O$93,13,0)</f>
        <v>0</v>
      </c>
      <c r="D239" s="32"/>
      <c r="E239" s="137"/>
      <c r="F239" s="138"/>
      <c r="G239" s="32">
        <f>VLOOKUP(E239,Смета!$B$8:$O$93,13,0)</f>
        <v>0</v>
      </c>
      <c r="H239" s="32"/>
      <c r="I239" s="137"/>
      <c r="J239" s="138"/>
      <c r="K239" s="32">
        <f>VLOOKUP(I239,Смета!$B$8:$O$93,13,0)</f>
        <v>0</v>
      </c>
      <c r="L239" s="32"/>
      <c r="M239" s="137"/>
      <c r="N239" s="138"/>
      <c r="O239" s="32">
        <f>VLOOKUP(M239,Смета!$B$8:$O$93,13,0)</f>
        <v>0</v>
      </c>
      <c r="P239" s="32"/>
      <c r="Q239" s="137"/>
      <c r="R239" s="138"/>
      <c r="S239" s="32">
        <f>VLOOKUP(Q239,Смета!$B$8:$O$93,13,0)</f>
        <v>0</v>
      </c>
      <c r="T239" s="32"/>
      <c r="U239" s="137"/>
      <c r="V239" s="138"/>
      <c r="W239" s="32">
        <f>VLOOKUP(U239,Смета!$B$8:$O$93,13,0)</f>
        <v>0</v>
      </c>
      <c r="X239" s="32"/>
      <c r="Y239" s="137"/>
      <c r="Z239" s="138"/>
      <c r="AA239" s="32">
        <f>VLOOKUP(Y239,Смета!$B$8:$O$93,13,0)</f>
        <v>0</v>
      </c>
      <c r="AB239" s="32"/>
      <c r="AC239" s="137"/>
      <c r="AD239" s="138"/>
      <c r="AE239" s="32">
        <f>VLOOKUP(AC239,Смета!$B$8:$O$93,13,0)</f>
        <v>0</v>
      </c>
      <c r="AF239" s="32"/>
      <c r="AG239" s="137"/>
      <c r="AH239" s="138"/>
      <c r="AI239" s="32">
        <f>VLOOKUP(AG239,Смета!$B$8:$O$93,13,0)</f>
        <v>0</v>
      </c>
      <c r="AJ239" s="32"/>
      <c r="AK239" s="137"/>
      <c r="AL239" s="138"/>
      <c r="AM239" s="32">
        <f>VLOOKUP(AK239,Смета!$B$8:$O$93,13,0)</f>
        <v>0</v>
      </c>
      <c r="AN239" s="32"/>
      <c r="AO239" s="137"/>
      <c r="AP239" s="138"/>
      <c r="AQ239" s="32">
        <f>VLOOKUP(AO239,Смета!$B$8:$O$93,13,0)</f>
        <v>0</v>
      </c>
      <c r="AR239" s="32"/>
      <c r="AS239" s="137"/>
      <c r="AT239" s="138"/>
      <c r="AU239" s="32">
        <f>VLOOKUP(AS239,Смета!$B$8:$O$93,13,0)</f>
        <v>0</v>
      </c>
      <c r="AV239" s="32"/>
    </row>
    <row r="240" spans="1:48" x14ac:dyDescent="0.25">
      <c r="A240" s="137"/>
      <c r="B240" s="138"/>
      <c r="C240" s="32">
        <f>VLOOKUP(A240,Смета!$B$8:$O$93,13,0)</f>
        <v>0</v>
      </c>
      <c r="D240" s="32"/>
      <c r="E240" s="137"/>
      <c r="F240" s="138"/>
      <c r="G240" s="32">
        <f>VLOOKUP(E240,Смета!$B$8:$O$93,13,0)</f>
        <v>0</v>
      </c>
      <c r="H240" s="32"/>
      <c r="I240" s="137"/>
      <c r="J240" s="138"/>
      <c r="K240" s="32">
        <f>VLOOKUP(I240,Смета!$B$8:$O$93,13,0)</f>
        <v>0</v>
      </c>
      <c r="L240" s="32"/>
      <c r="M240" s="137"/>
      <c r="N240" s="138"/>
      <c r="O240" s="32">
        <f>VLOOKUP(M240,Смета!$B$8:$O$93,13,0)</f>
        <v>0</v>
      </c>
      <c r="P240" s="32"/>
      <c r="Q240" s="137"/>
      <c r="R240" s="138"/>
      <c r="S240" s="32">
        <f>VLOOKUP(Q240,Смета!$B$8:$O$93,13,0)</f>
        <v>0</v>
      </c>
      <c r="T240" s="32"/>
      <c r="U240" s="137"/>
      <c r="V240" s="138"/>
      <c r="W240" s="32">
        <f>VLOOKUP(U240,Смета!$B$8:$O$93,13,0)</f>
        <v>0</v>
      </c>
      <c r="X240" s="32"/>
      <c r="Y240" s="137"/>
      <c r="Z240" s="138"/>
      <c r="AA240" s="32">
        <f>VLOOKUP(Y240,Смета!$B$8:$O$93,13,0)</f>
        <v>0</v>
      </c>
      <c r="AB240" s="32"/>
      <c r="AC240" s="137"/>
      <c r="AD240" s="138"/>
      <c r="AE240" s="32">
        <f>VLOOKUP(AC240,Смета!$B$8:$O$93,13,0)</f>
        <v>0</v>
      </c>
      <c r="AF240" s="32"/>
      <c r="AG240" s="137"/>
      <c r="AH240" s="138"/>
      <c r="AI240" s="32">
        <f>VLOOKUP(AG240,Смета!$B$8:$O$93,13,0)</f>
        <v>0</v>
      </c>
      <c r="AJ240" s="32"/>
      <c r="AK240" s="137"/>
      <c r="AL240" s="138"/>
      <c r="AM240" s="32">
        <f>VLOOKUP(AK240,Смета!$B$8:$O$93,13,0)</f>
        <v>0</v>
      </c>
      <c r="AN240" s="32"/>
      <c r="AO240" s="137"/>
      <c r="AP240" s="138"/>
      <c r="AQ240" s="32">
        <f>VLOOKUP(AO240,Смета!$B$8:$O$93,13,0)</f>
        <v>0</v>
      </c>
      <c r="AR240" s="32"/>
      <c r="AS240" s="137"/>
      <c r="AT240" s="138"/>
      <c r="AU240" s="32">
        <f>VLOOKUP(AS240,Смета!$B$8:$O$93,13,0)</f>
        <v>0</v>
      </c>
      <c r="AV240" s="32"/>
    </row>
    <row r="241" spans="1:48" x14ac:dyDescent="0.25">
      <c r="A241" s="137"/>
      <c r="B241" s="138"/>
      <c r="C241" s="32">
        <f>VLOOKUP(A241,Смета!$B$8:$O$93,13,0)</f>
        <v>0</v>
      </c>
      <c r="D241" s="32"/>
      <c r="E241" s="137"/>
      <c r="F241" s="138"/>
      <c r="G241" s="32">
        <f>VLOOKUP(E241,Смета!$B$8:$O$93,13,0)</f>
        <v>0</v>
      </c>
      <c r="H241" s="32"/>
      <c r="I241" s="137"/>
      <c r="J241" s="138"/>
      <c r="K241" s="32">
        <f>VLOOKUP(I241,Смета!$B$8:$O$93,13,0)</f>
        <v>0</v>
      </c>
      <c r="L241" s="32"/>
      <c r="M241" s="137"/>
      <c r="N241" s="138"/>
      <c r="O241" s="32">
        <f>VLOOKUP(M241,Смета!$B$8:$O$93,13,0)</f>
        <v>0</v>
      </c>
      <c r="P241" s="32"/>
      <c r="Q241" s="137"/>
      <c r="R241" s="138"/>
      <c r="S241" s="32">
        <f>VLOOKUP(Q241,Смета!$B$8:$O$93,13,0)</f>
        <v>0</v>
      </c>
      <c r="T241" s="32"/>
      <c r="U241" s="137"/>
      <c r="V241" s="138"/>
      <c r="W241" s="32">
        <f>VLOOKUP(U241,Смета!$B$8:$O$93,13,0)</f>
        <v>0</v>
      </c>
      <c r="X241" s="32"/>
      <c r="Y241" s="137"/>
      <c r="Z241" s="138"/>
      <c r="AA241" s="32">
        <f>VLOOKUP(Y241,Смета!$B$8:$O$93,13,0)</f>
        <v>0</v>
      </c>
      <c r="AB241" s="32"/>
      <c r="AC241" s="137"/>
      <c r="AD241" s="138"/>
      <c r="AE241" s="32">
        <f>VLOOKUP(AC241,Смета!$B$8:$O$93,13,0)</f>
        <v>0</v>
      </c>
      <c r="AF241" s="32"/>
      <c r="AG241" s="137"/>
      <c r="AH241" s="138"/>
      <c r="AI241" s="32">
        <f>VLOOKUP(AG241,Смета!$B$8:$O$93,13,0)</f>
        <v>0</v>
      </c>
      <c r="AJ241" s="32"/>
      <c r="AK241" s="137"/>
      <c r="AL241" s="138"/>
      <c r="AM241" s="32">
        <f>VLOOKUP(AK241,Смета!$B$8:$O$93,13,0)</f>
        <v>0</v>
      </c>
      <c r="AN241" s="32"/>
      <c r="AO241" s="137"/>
      <c r="AP241" s="138"/>
      <c r="AQ241" s="32">
        <f>VLOOKUP(AO241,Смета!$B$8:$O$93,13,0)</f>
        <v>0</v>
      </c>
      <c r="AR241" s="32"/>
      <c r="AS241" s="137"/>
      <c r="AT241" s="138"/>
      <c r="AU241" s="32">
        <f>VLOOKUP(AS241,Смета!$B$8:$O$93,13,0)</f>
        <v>0</v>
      </c>
      <c r="AV241" s="32"/>
    </row>
    <row r="242" spans="1:48" x14ac:dyDescent="0.25">
      <c r="A242" s="137"/>
      <c r="B242" s="138"/>
      <c r="C242" s="32">
        <f>VLOOKUP(A242,Смета!$B$8:$O$93,13,0)</f>
        <v>0</v>
      </c>
      <c r="D242" s="32"/>
      <c r="E242" s="137"/>
      <c r="F242" s="138"/>
      <c r="G242" s="32">
        <f>VLOOKUP(E242,Смета!$B$8:$O$93,13,0)</f>
        <v>0</v>
      </c>
      <c r="H242" s="32"/>
      <c r="I242" s="137"/>
      <c r="J242" s="138"/>
      <c r="K242" s="32">
        <f>VLOOKUP(I242,Смета!$B$8:$O$93,13,0)</f>
        <v>0</v>
      </c>
      <c r="L242" s="32"/>
      <c r="M242" s="137"/>
      <c r="N242" s="138"/>
      <c r="O242" s="32">
        <f>VLOOKUP(M242,Смета!$B$8:$O$93,13,0)</f>
        <v>0</v>
      </c>
      <c r="P242" s="32"/>
      <c r="Q242" s="137"/>
      <c r="R242" s="138"/>
      <c r="S242" s="32">
        <f>VLOOKUP(Q242,Смета!$B$8:$O$93,13,0)</f>
        <v>0</v>
      </c>
      <c r="T242" s="32"/>
      <c r="U242" s="137"/>
      <c r="V242" s="138"/>
      <c r="W242" s="32">
        <f>VLOOKUP(U242,Смета!$B$8:$O$93,13,0)</f>
        <v>0</v>
      </c>
      <c r="X242" s="32"/>
      <c r="Y242" s="137"/>
      <c r="Z242" s="138"/>
      <c r="AA242" s="32">
        <f>VLOOKUP(Y242,Смета!$B$8:$O$93,13,0)</f>
        <v>0</v>
      </c>
      <c r="AB242" s="32"/>
      <c r="AC242" s="137"/>
      <c r="AD242" s="138"/>
      <c r="AE242" s="32">
        <f>VLOOKUP(AC242,Смета!$B$8:$O$93,13,0)</f>
        <v>0</v>
      </c>
      <c r="AF242" s="32"/>
      <c r="AG242" s="137"/>
      <c r="AH242" s="138"/>
      <c r="AI242" s="32">
        <f>VLOOKUP(AG242,Смета!$B$8:$O$93,13,0)</f>
        <v>0</v>
      </c>
      <c r="AJ242" s="32"/>
      <c r="AK242" s="137"/>
      <c r="AL242" s="138"/>
      <c r="AM242" s="32">
        <f>VLOOKUP(AK242,Смета!$B$8:$O$93,13,0)</f>
        <v>0</v>
      </c>
      <c r="AN242" s="32"/>
      <c r="AO242" s="137"/>
      <c r="AP242" s="138"/>
      <c r="AQ242" s="32">
        <f>VLOOKUP(AO242,Смета!$B$8:$O$93,13,0)</f>
        <v>0</v>
      </c>
      <c r="AR242" s="32"/>
      <c r="AS242" s="137"/>
      <c r="AT242" s="138"/>
      <c r="AU242" s="32">
        <f>VLOOKUP(AS242,Смета!$B$8:$O$93,13,0)</f>
        <v>0</v>
      </c>
      <c r="AV242" s="32"/>
    </row>
    <row r="243" spans="1:48" x14ac:dyDescent="0.25">
      <c r="A243" s="137"/>
      <c r="B243" s="138"/>
      <c r="C243" s="32">
        <f>VLOOKUP(A243,Смета!$B$8:$O$93,13,0)</f>
        <v>0</v>
      </c>
      <c r="D243" s="32"/>
      <c r="E243" s="137"/>
      <c r="F243" s="138"/>
      <c r="G243" s="32">
        <f>VLOOKUP(E243,Смета!$B$8:$O$93,13,0)</f>
        <v>0</v>
      </c>
      <c r="H243" s="32"/>
      <c r="I243" s="137"/>
      <c r="J243" s="138"/>
      <c r="K243" s="32">
        <f>VLOOKUP(I243,Смета!$B$8:$O$93,13,0)</f>
        <v>0</v>
      </c>
      <c r="L243" s="32"/>
      <c r="M243" s="137"/>
      <c r="N243" s="138"/>
      <c r="O243" s="32">
        <f>VLOOKUP(M243,Смета!$B$8:$O$93,13,0)</f>
        <v>0</v>
      </c>
      <c r="P243" s="32"/>
      <c r="Q243" s="137"/>
      <c r="R243" s="138"/>
      <c r="S243" s="32">
        <f>VLOOKUP(Q243,Смета!$B$8:$O$93,13,0)</f>
        <v>0</v>
      </c>
      <c r="T243" s="32"/>
      <c r="U243" s="137"/>
      <c r="V243" s="138"/>
      <c r="W243" s="32">
        <f>VLOOKUP(U243,Смета!$B$8:$O$93,13,0)</f>
        <v>0</v>
      </c>
      <c r="X243" s="32"/>
      <c r="Y243" s="137"/>
      <c r="Z243" s="138"/>
      <c r="AA243" s="32">
        <f>VLOOKUP(Y243,Смета!$B$8:$O$93,13,0)</f>
        <v>0</v>
      </c>
      <c r="AB243" s="32"/>
      <c r="AC243" s="137"/>
      <c r="AD243" s="138"/>
      <c r="AE243" s="32">
        <f>VLOOKUP(AC243,Смета!$B$8:$O$93,13,0)</f>
        <v>0</v>
      </c>
      <c r="AF243" s="32"/>
      <c r="AG243" s="137"/>
      <c r="AH243" s="138"/>
      <c r="AI243" s="32">
        <f>VLOOKUP(AG243,Смета!$B$8:$O$93,13,0)</f>
        <v>0</v>
      </c>
      <c r="AJ243" s="32"/>
      <c r="AK243" s="137"/>
      <c r="AL243" s="138"/>
      <c r="AM243" s="32">
        <f>VLOOKUP(AK243,Смета!$B$8:$O$93,13,0)</f>
        <v>0</v>
      </c>
      <c r="AN243" s="32"/>
      <c r="AO243" s="137"/>
      <c r="AP243" s="138"/>
      <c r="AQ243" s="32">
        <f>VLOOKUP(AO243,Смета!$B$8:$O$93,13,0)</f>
        <v>0</v>
      </c>
      <c r="AR243" s="32"/>
      <c r="AS243" s="137"/>
      <c r="AT243" s="138"/>
      <c r="AU243" s="32">
        <f>VLOOKUP(AS243,Смета!$B$8:$O$93,13,0)</f>
        <v>0</v>
      </c>
      <c r="AV243" s="32"/>
    </row>
    <row r="244" spans="1:48" x14ac:dyDescent="0.25">
      <c r="A244" s="137"/>
      <c r="B244" s="138"/>
      <c r="C244" s="32">
        <f>VLOOKUP(A244,Смета!$B$8:$O$93,13,0)</f>
        <v>0</v>
      </c>
      <c r="D244" s="32"/>
      <c r="E244" s="137"/>
      <c r="F244" s="138"/>
      <c r="G244" s="32">
        <f>VLOOKUP(E244,Смета!$B$8:$O$93,13,0)</f>
        <v>0</v>
      </c>
      <c r="H244" s="32"/>
      <c r="I244" s="137"/>
      <c r="J244" s="138"/>
      <c r="K244" s="32">
        <f>VLOOKUP(I244,Смета!$B$8:$O$93,13,0)</f>
        <v>0</v>
      </c>
      <c r="L244" s="32"/>
      <c r="M244" s="137"/>
      <c r="N244" s="138"/>
      <c r="O244" s="32">
        <f>VLOOKUP(M244,Смета!$B$8:$O$93,13,0)</f>
        <v>0</v>
      </c>
      <c r="P244" s="32"/>
      <c r="Q244" s="137"/>
      <c r="R244" s="138"/>
      <c r="S244" s="32">
        <f>VLOOKUP(Q244,Смета!$B$8:$O$93,13,0)</f>
        <v>0</v>
      </c>
      <c r="T244" s="32"/>
      <c r="U244" s="137"/>
      <c r="V244" s="138"/>
      <c r="W244" s="32">
        <f>VLOOKUP(U244,Смета!$B$8:$O$93,13,0)</f>
        <v>0</v>
      </c>
      <c r="X244" s="32"/>
      <c r="Y244" s="137"/>
      <c r="Z244" s="138"/>
      <c r="AA244" s="32">
        <f>VLOOKUP(Y244,Смета!$B$8:$O$93,13,0)</f>
        <v>0</v>
      </c>
      <c r="AB244" s="32"/>
      <c r="AC244" s="137"/>
      <c r="AD244" s="138"/>
      <c r="AE244" s="32">
        <f>VLOOKUP(AC244,Смета!$B$8:$O$93,13,0)</f>
        <v>0</v>
      </c>
      <c r="AF244" s="32"/>
      <c r="AG244" s="137"/>
      <c r="AH244" s="138"/>
      <c r="AI244" s="32">
        <f>VLOOKUP(AG244,Смета!$B$8:$O$93,13,0)</f>
        <v>0</v>
      </c>
      <c r="AJ244" s="32"/>
      <c r="AK244" s="137"/>
      <c r="AL244" s="138"/>
      <c r="AM244" s="32">
        <f>VLOOKUP(AK244,Смета!$B$8:$O$93,13,0)</f>
        <v>0</v>
      </c>
      <c r="AN244" s="32"/>
      <c r="AO244" s="137"/>
      <c r="AP244" s="138"/>
      <c r="AQ244" s="32">
        <f>VLOOKUP(AO244,Смета!$B$8:$O$93,13,0)</f>
        <v>0</v>
      </c>
      <c r="AR244" s="32"/>
      <c r="AS244" s="137"/>
      <c r="AT244" s="138"/>
      <c r="AU244" s="32">
        <f>VLOOKUP(AS244,Смета!$B$8:$O$93,13,0)</f>
        <v>0</v>
      </c>
      <c r="AV244" s="32"/>
    </row>
    <row r="245" spans="1:48" x14ac:dyDescent="0.25">
      <c r="A245" s="137"/>
      <c r="B245" s="138"/>
      <c r="C245" s="32">
        <f>VLOOKUP(A245,Смета!$B$8:$O$93,13,0)</f>
        <v>0</v>
      </c>
      <c r="D245" s="32"/>
      <c r="E245" s="137"/>
      <c r="F245" s="138"/>
      <c r="G245" s="32">
        <f>VLOOKUP(E245,Смета!$B$8:$O$93,13,0)</f>
        <v>0</v>
      </c>
      <c r="H245" s="32"/>
      <c r="I245" s="137"/>
      <c r="J245" s="138"/>
      <c r="K245" s="32">
        <f>VLOOKUP(I245,Смета!$B$8:$O$93,13,0)</f>
        <v>0</v>
      </c>
      <c r="L245" s="32"/>
      <c r="M245" s="137"/>
      <c r="N245" s="138"/>
      <c r="O245" s="32">
        <f>VLOOKUP(M245,Смета!$B$8:$O$93,13,0)</f>
        <v>0</v>
      </c>
      <c r="P245" s="32"/>
      <c r="Q245" s="137"/>
      <c r="R245" s="138"/>
      <c r="S245" s="32">
        <f>VLOOKUP(Q245,Смета!$B$8:$O$93,13,0)</f>
        <v>0</v>
      </c>
      <c r="T245" s="32"/>
      <c r="U245" s="137"/>
      <c r="V245" s="138"/>
      <c r="W245" s="32">
        <f>VLOOKUP(U245,Смета!$B$8:$O$93,13,0)</f>
        <v>0</v>
      </c>
      <c r="X245" s="32"/>
      <c r="Y245" s="137"/>
      <c r="Z245" s="138"/>
      <c r="AA245" s="32">
        <f>VLOOKUP(Y245,Смета!$B$8:$O$93,13,0)</f>
        <v>0</v>
      </c>
      <c r="AB245" s="32"/>
      <c r="AC245" s="137"/>
      <c r="AD245" s="138"/>
      <c r="AE245" s="32">
        <f>VLOOKUP(AC245,Смета!$B$8:$O$93,13,0)</f>
        <v>0</v>
      </c>
      <c r="AF245" s="32"/>
      <c r="AG245" s="137"/>
      <c r="AH245" s="138"/>
      <c r="AI245" s="32">
        <f>VLOOKUP(AG245,Смета!$B$8:$O$93,13,0)</f>
        <v>0</v>
      </c>
      <c r="AJ245" s="32"/>
      <c r="AK245" s="137"/>
      <c r="AL245" s="138"/>
      <c r="AM245" s="32">
        <f>VLOOKUP(AK245,Смета!$B$8:$O$93,13,0)</f>
        <v>0</v>
      </c>
      <c r="AN245" s="32"/>
      <c r="AO245" s="137"/>
      <c r="AP245" s="138"/>
      <c r="AQ245" s="32">
        <f>VLOOKUP(AO245,Смета!$B$8:$O$93,13,0)</f>
        <v>0</v>
      </c>
      <c r="AR245" s="32"/>
      <c r="AS245" s="137"/>
      <c r="AT245" s="138"/>
      <c r="AU245" s="32">
        <f>VLOOKUP(AS245,Смета!$B$8:$O$93,13,0)</f>
        <v>0</v>
      </c>
      <c r="AV245" s="32"/>
    </row>
    <row r="246" spans="1:48" x14ac:dyDescent="0.25">
      <c r="A246" s="137"/>
      <c r="B246" s="138"/>
      <c r="C246" s="32">
        <f>VLOOKUP(A246,Смета!$B$8:$O$93,13,0)</f>
        <v>0</v>
      </c>
      <c r="D246" s="32"/>
      <c r="E246" s="137"/>
      <c r="F246" s="138"/>
      <c r="G246" s="32">
        <f>VLOOKUP(E246,Смета!$B$8:$O$93,13,0)</f>
        <v>0</v>
      </c>
      <c r="H246" s="32"/>
      <c r="I246" s="137"/>
      <c r="J246" s="138"/>
      <c r="K246" s="32">
        <f>VLOOKUP(I246,Смета!$B$8:$O$93,13,0)</f>
        <v>0</v>
      </c>
      <c r="L246" s="32"/>
      <c r="M246" s="137"/>
      <c r="N246" s="138"/>
      <c r="O246" s="32">
        <f>VLOOKUP(M246,Смета!$B$8:$O$93,13,0)</f>
        <v>0</v>
      </c>
      <c r="P246" s="32"/>
      <c r="Q246" s="137"/>
      <c r="R246" s="138"/>
      <c r="S246" s="32">
        <f>VLOOKUP(Q246,Смета!$B$8:$O$93,13,0)</f>
        <v>0</v>
      </c>
      <c r="T246" s="32"/>
      <c r="U246" s="137"/>
      <c r="V246" s="138"/>
      <c r="W246" s="32">
        <f>VLOOKUP(U246,Смета!$B$8:$O$93,13,0)</f>
        <v>0</v>
      </c>
      <c r="X246" s="32"/>
      <c r="Y246" s="137"/>
      <c r="Z246" s="138"/>
      <c r="AA246" s="32">
        <f>VLOOKUP(Y246,Смета!$B$8:$O$93,13,0)</f>
        <v>0</v>
      </c>
      <c r="AB246" s="32"/>
      <c r="AC246" s="137"/>
      <c r="AD246" s="138"/>
      <c r="AE246" s="32">
        <f>VLOOKUP(AC246,Смета!$B$8:$O$93,13,0)</f>
        <v>0</v>
      </c>
      <c r="AF246" s="32"/>
      <c r="AG246" s="137"/>
      <c r="AH246" s="138"/>
      <c r="AI246" s="32">
        <f>VLOOKUP(AG246,Смета!$B$8:$O$93,13,0)</f>
        <v>0</v>
      </c>
      <c r="AJ246" s="32"/>
      <c r="AK246" s="137"/>
      <c r="AL246" s="138"/>
      <c r="AM246" s="32">
        <f>VLOOKUP(AK246,Смета!$B$8:$O$93,13,0)</f>
        <v>0</v>
      </c>
      <c r="AN246" s="32"/>
      <c r="AO246" s="137"/>
      <c r="AP246" s="138"/>
      <c r="AQ246" s="32">
        <f>VLOOKUP(AO246,Смета!$B$8:$O$93,13,0)</f>
        <v>0</v>
      </c>
      <c r="AR246" s="32"/>
      <c r="AS246" s="137"/>
      <c r="AT246" s="138"/>
      <c r="AU246" s="32">
        <f>VLOOKUP(AS246,Смета!$B$8:$O$93,13,0)</f>
        <v>0</v>
      </c>
      <c r="AV246" s="32"/>
    </row>
    <row r="247" spans="1:48" x14ac:dyDescent="0.25">
      <c r="A247" s="137"/>
      <c r="B247" s="138"/>
      <c r="C247" s="32">
        <f>VLOOKUP(A247,Смета!$B$8:$O$93,13,0)</f>
        <v>0</v>
      </c>
      <c r="D247" s="32"/>
      <c r="E247" s="137"/>
      <c r="F247" s="138"/>
      <c r="G247" s="32">
        <f>VLOOKUP(E247,Смета!$B$8:$O$93,13,0)</f>
        <v>0</v>
      </c>
      <c r="H247" s="32"/>
      <c r="I247" s="137"/>
      <c r="J247" s="138"/>
      <c r="K247" s="32">
        <f>VLOOKUP(I247,Смета!$B$8:$O$93,13,0)</f>
        <v>0</v>
      </c>
      <c r="L247" s="32"/>
      <c r="M247" s="137"/>
      <c r="N247" s="138"/>
      <c r="O247" s="32">
        <f>VLOOKUP(M247,Смета!$B$8:$O$93,13,0)</f>
        <v>0</v>
      </c>
      <c r="P247" s="32"/>
      <c r="Q247" s="137"/>
      <c r="R247" s="138"/>
      <c r="S247" s="32">
        <f>VLOOKUP(Q247,Смета!$B$8:$O$93,13,0)</f>
        <v>0</v>
      </c>
      <c r="T247" s="32"/>
      <c r="U247" s="137"/>
      <c r="V247" s="138"/>
      <c r="W247" s="32">
        <f>VLOOKUP(U247,Смета!$B$8:$O$93,13,0)</f>
        <v>0</v>
      </c>
      <c r="X247" s="32"/>
      <c r="Y247" s="137"/>
      <c r="Z247" s="138"/>
      <c r="AA247" s="32">
        <f>VLOOKUP(Y247,Смета!$B$8:$O$93,13,0)</f>
        <v>0</v>
      </c>
      <c r="AB247" s="32"/>
      <c r="AC247" s="137"/>
      <c r="AD247" s="138"/>
      <c r="AE247" s="32">
        <f>VLOOKUP(AC247,Смета!$B$8:$O$93,13,0)</f>
        <v>0</v>
      </c>
      <c r="AF247" s="32"/>
      <c r="AG247" s="137"/>
      <c r="AH247" s="138"/>
      <c r="AI247" s="32">
        <f>VLOOKUP(AG247,Смета!$B$8:$O$93,13,0)</f>
        <v>0</v>
      </c>
      <c r="AJ247" s="32"/>
      <c r="AK247" s="137"/>
      <c r="AL247" s="138"/>
      <c r="AM247" s="32">
        <f>VLOOKUP(AK247,Смета!$B$8:$O$93,13,0)</f>
        <v>0</v>
      </c>
      <c r="AN247" s="32"/>
      <c r="AO247" s="137"/>
      <c r="AP247" s="138"/>
      <c r="AQ247" s="32">
        <f>VLOOKUP(AO247,Смета!$B$8:$O$93,13,0)</f>
        <v>0</v>
      </c>
      <c r="AR247" s="32"/>
      <c r="AS247" s="137"/>
      <c r="AT247" s="138"/>
      <c r="AU247" s="32">
        <f>VLOOKUP(AS247,Смета!$B$8:$O$93,13,0)</f>
        <v>0</v>
      </c>
      <c r="AV247" s="32"/>
    </row>
    <row r="248" spans="1:48" x14ac:dyDescent="0.25">
      <c r="A248" s="137"/>
      <c r="B248" s="138"/>
      <c r="C248" s="32">
        <f>VLOOKUP(A248,Смета!$B$8:$O$93,13,0)</f>
        <v>0</v>
      </c>
      <c r="D248" s="32"/>
      <c r="E248" s="137"/>
      <c r="F248" s="138"/>
      <c r="G248" s="32">
        <f>VLOOKUP(E248,Смета!$B$8:$O$93,13,0)</f>
        <v>0</v>
      </c>
      <c r="H248" s="32"/>
      <c r="I248" s="137"/>
      <c r="J248" s="138"/>
      <c r="K248" s="32">
        <f>VLOOKUP(I248,Смета!$B$8:$O$93,13,0)</f>
        <v>0</v>
      </c>
      <c r="L248" s="32"/>
      <c r="M248" s="137"/>
      <c r="N248" s="138"/>
      <c r="O248" s="32">
        <f>VLOOKUP(M248,Смета!$B$8:$O$93,13,0)</f>
        <v>0</v>
      </c>
      <c r="P248" s="32"/>
      <c r="Q248" s="137"/>
      <c r="R248" s="138"/>
      <c r="S248" s="32">
        <f>VLOOKUP(Q248,Смета!$B$8:$O$93,13,0)</f>
        <v>0</v>
      </c>
      <c r="T248" s="32"/>
      <c r="U248" s="137"/>
      <c r="V248" s="138"/>
      <c r="W248" s="32">
        <f>VLOOKUP(U248,Смета!$B$8:$O$93,13,0)</f>
        <v>0</v>
      </c>
      <c r="X248" s="32"/>
      <c r="Y248" s="137"/>
      <c r="Z248" s="138"/>
      <c r="AA248" s="32">
        <f>VLOOKUP(Y248,Смета!$B$8:$O$93,13,0)</f>
        <v>0</v>
      </c>
      <c r="AB248" s="32"/>
      <c r="AC248" s="137"/>
      <c r="AD248" s="138"/>
      <c r="AE248" s="32">
        <f>VLOOKUP(AC248,Смета!$B$8:$O$93,13,0)</f>
        <v>0</v>
      </c>
      <c r="AF248" s="32"/>
      <c r="AG248" s="137"/>
      <c r="AH248" s="138"/>
      <c r="AI248" s="32">
        <f>VLOOKUP(AG248,Смета!$B$8:$O$93,13,0)</f>
        <v>0</v>
      </c>
      <c r="AJ248" s="32"/>
      <c r="AK248" s="137"/>
      <c r="AL248" s="138"/>
      <c r="AM248" s="32">
        <f>VLOOKUP(AK248,Смета!$B$8:$O$93,13,0)</f>
        <v>0</v>
      </c>
      <c r="AN248" s="32"/>
      <c r="AO248" s="137"/>
      <c r="AP248" s="138"/>
      <c r="AQ248" s="32">
        <f>VLOOKUP(AO248,Смета!$B$8:$O$93,13,0)</f>
        <v>0</v>
      </c>
      <c r="AR248" s="32"/>
      <c r="AS248" s="137"/>
      <c r="AT248" s="138"/>
      <c r="AU248" s="32">
        <f>VLOOKUP(AS248,Смета!$B$8:$O$93,13,0)</f>
        <v>0</v>
      </c>
      <c r="AV248" s="32"/>
    </row>
    <row r="249" spans="1:48" x14ac:dyDescent="0.25">
      <c r="A249" s="137"/>
      <c r="B249" s="138"/>
      <c r="C249" s="32">
        <f>VLOOKUP(A249,Смета!$B$8:$O$93,13,0)</f>
        <v>0</v>
      </c>
      <c r="D249" s="32"/>
      <c r="E249" s="137"/>
      <c r="F249" s="138"/>
      <c r="G249" s="32">
        <f>VLOOKUP(E249,Смета!$B$8:$O$93,13,0)</f>
        <v>0</v>
      </c>
      <c r="H249" s="32"/>
      <c r="I249" s="137"/>
      <c r="J249" s="138"/>
      <c r="K249" s="32">
        <f>VLOOKUP(I249,Смета!$B$8:$O$93,13,0)</f>
        <v>0</v>
      </c>
      <c r="L249" s="32"/>
      <c r="M249" s="137"/>
      <c r="N249" s="138"/>
      <c r="O249" s="32">
        <f>VLOOKUP(M249,Смета!$B$8:$O$93,13,0)</f>
        <v>0</v>
      </c>
      <c r="P249" s="32"/>
      <c r="Q249" s="137"/>
      <c r="R249" s="138"/>
      <c r="S249" s="32">
        <f>VLOOKUP(Q249,Смета!$B$8:$O$93,13,0)</f>
        <v>0</v>
      </c>
      <c r="T249" s="32"/>
      <c r="U249" s="137"/>
      <c r="V249" s="138"/>
      <c r="W249" s="32">
        <f>VLOOKUP(U249,Смета!$B$8:$O$93,13,0)</f>
        <v>0</v>
      </c>
      <c r="X249" s="32"/>
      <c r="Y249" s="137"/>
      <c r="Z249" s="138"/>
      <c r="AA249" s="32">
        <f>VLOOKUP(Y249,Смета!$B$8:$O$93,13,0)</f>
        <v>0</v>
      </c>
      <c r="AB249" s="32"/>
      <c r="AC249" s="137"/>
      <c r="AD249" s="138"/>
      <c r="AE249" s="32">
        <f>VLOOKUP(AC249,Смета!$B$8:$O$93,13,0)</f>
        <v>0</v>
      </c>
      <c r="AF249" s="32"/>
      <c r="AG249" s="137"/>
      <c r="AH249" s="138"/>
      <c r="AI249" s="32">
        <f>VLOOKUP(AG249,Смета!$B$8:$O$93,13,0)</f>
        <v>0</v>
      </c>
      <c r="AJ249" s="32"/>
      <c r="AK249" s="137"/>
      <c r="AL249" s="138"/>
      <c r="AM249" s="32">
        <f>VLOOKUP(AK249,Смета!$B$8:$O$93,13,0)</f>
        <v>0</v>
      </c>
      <c r="AN249" s="32"/>
      <c r="AO249" s="137"/>
      <c r="AP249" s="138"/>
      <c r="AQ249" s="32">
        <f>VLOOKUP(AO249,Смета!$B$8:$O$93,13,0)</f>
        <v>0</v>
      </c>
      <c r="AR249" s="32"/>
      <c r="AS249" s="137"/>
      <c r="AT249" s="138"/>
      <c r="AU249" s="32">
        <f>VLOOKUP(AS249,Смета!$B$8:$O$93,13,0)</f>
        <v>0</v>
      </c>
      <c r="AV249" s="32"/>
    </row>
    <row r="250" spans="1:48" x14ac:dyDescent="0.25">
      <c r="A250" s="137"/>
      <c r="B250" s="138"/>
      <c r="C250" s="32">
        <f>VLOOKUP(A250,Смета!$B$8:$O$93,13,0)</f>
        <v>0</v>
      </c>
      <c r="D250" s="32"/>
      <c r="E250" s="137"/>
      <c r="F250" s="138"/>
      <c r="G250" s="32">
        <f>VLOOKUP(E250,Смета!$B$8:$O$93,13,0)</f>
        <v>0</v>
      </c>
      <c r="H250" s="32"/>
      <c r="I250" s="137"/>
      <c r="J250" s="138"/>
      <c r="K250" s="32">
        <f>VLOOKUP(I250,Смета!$B$8:$O$93,13,0)</f>
        <v>0</v>
      </c>
      <c r="L250" s="32"/>
      <c r="M250" s="137"/>
      <c r="N250" s="138"/>
      <c r="O250" s="32">
        <f>VLOOKUP(M250,Смета!$B$8:$O$93,13,0)</f>
        <v>0</v>
      </c>
      <c r="P250" s="32"/>
      <c r="Q250" s="137"/>
      <c r="R250" s="138"/>
      <c r="S250" s="32">
        <f>VLOOKUP(Q250,Смета!$B$8:$O$93,13,0)</f>
        <v>0</v>
      </c>
      <c r="T250" s="32"/>
      <c r="U250" s="137"/>
      <c r="V250" s="138"/>
      <c r="W250" s="32">
        <f>VLOOKUP(U250,Смета!$B$8:$O$93,13,0)</f>
        <v>0</v>
      </c>
      <c r="X250" s="32"/>
      <c r="Y250" s="137"/>
      <c r="Z250" s="138"/>
      <c r="AA250" s="32">
        <f>VLOOKUP(Y250,Смета!$B$8:$O$93,13,0)</f>
        <v>0</v>
      </c>
      <c r="AB250" s="32"/>
      <c r="AC250" s="137"/>
      <c r="AD250" s="138"/>
      <c r="AE250" s="32">
        <f>VLOOKUP(AC250,Смета!$B$8:$O$93,13,0)</f>
        <v>0</v>
      </c>
      <c r="AF250" s="32"/>
      <c r="AG250" s="137"/>
      <c r="AH250" s="138"/>
      <c r="AI250" s="32">
        <f>VLOOKUP(AG250,Смета!$B$8:$O$93,13,0)</f>
        <v>0</v>
      </c>
      <c r="AJ250" s="32"/>
      <c r="AK250" s="137"/>
      <c r="AL250" s="138"/>
      <c r="AM250" s="32">
        <f>VLOOKUP(AK250,Смета!$B$8:$O$93,13,0)</f>
        <v>0</v>
      </c>
      <c r="AN250" s="32"/>
      <c r="AO250" s="137"/>
      <c r="AP250" s="138"/>
      <c r="AQ250" s="32">
        <f>VLOOKUP(AO250,Смета!$B$8:$O$93,13,0)</f>
        <v>0</v>
      </c>
      <c r="AR250" s="32"/>
      <c r="AS250" s="137"/>
      <c r="AT250" s="138"/>
      <c r="AU250" s="32">
        <f>VLOOKUP(AS250,Смета!$B$8:$O$93,13,0)</f>
        <v>0</v>
      </c>
      <c r="AV250" s="32"/>
    </row>
    <row r="251" spans="1:48" x14ac:dyDescent="0.25">
      <c r="A251" s="137"/>
      <c r="B251" s="138"/>
      <c r="C251" s="32">
        <f>VLOOKUP(A251,Смета!$B$8:$O$93,13,0)</f>
        <v>0</v>
      </c>
      <c r="D251" s="32"/>
      <c r="E251" s="137"/>
      <c r="F251" s="138"/>
      <c r="G251" s="32">
        <f>VLOOKUP(E251,Смета!$B$8:$O$93,13,0)</f>
        <v>0</v>
      </c>
      <c r="H251" s="32"/>
      <c r="I251" s="137"/>
      <c r="J251" s="138"/>
      <c r="K251" s="32">
        <f>VLOOKUP(I251,Смета!$B$8:$O$93,13,0)</f>
        <v>0</v>
      </c>
      <c r="L251" s="32"/>
      <c r="M251" s="137"/>
      <c r="N251" s="138"/>
      <c r="O251" s="32">
        <f>VLOOKUP(M251,Смета!$B$8:$O$93,13,0)</f>
        <v>0</v>
      </c>
      <c r="P251" s="32"/>
      <c r="Q251" s="137"/>
      <c r="R251" s="138"/>
      <c r="S251" s="32">
        <f>VLOOKUP(Q251,Смета!$B$8:$O$93,13,0)</f>
        <v>0</v>
      </c>
      <c r="T251" s="32"/>
      <c r="U251" s="137"/>
      <c r="V251" s="138"/>
      <c r="W251" s="32">
        <f>VLOOKUP(U251,Смета!$B$8:$O$93,13,0)</f>
        <v>0</v>
      </c>
      <c r="X251" s="32"/>
      <c r="Y251" s="137"/>
      <c r="Z251" s="138"/>
      <c r="AA251" s="32">
        <f>VLOOKUP(Y251,Смета!$B$8:$O$93,13,0)</f>
        <v>0</v>
      </c>
      <c r="AB251" s="32"/>
      <c r="AC251" s="137"/>
      <c r="AD251" s="138"/>
      <c r="AE251" s="32">
        <f>VLOOKUP(AC251,Смета!$B$8:$O$93,13,0)</f>
        <v>0</v>
      </c>
      <c r="AF251" s="32"/>
      <c r="AG251" s="137"/>
      <c r="AH251" s="138"/>
      <c r="AI251" s="32">
        <f>VLOOKUP(AG251,Смета!$B$8:$O$93,13,0)</f>
        <v>0</v>
      </c>
      <c r="AJ251" s="32"/>
      <c r="AK251" s="137"/>
      <c r="AL251" s="138"/>
      <c r="AM251" s="32">
        <f>VLOOKUP(AK251,Смета!$B$8:$O$93,13,0)</f>
        <v>0</v>
      </c>
      <c r="AN251" s="32"/>
      <c r="AO251" s="137"/>
      <c r="AP251" s="138"/>
      <c r="AQ251" s="32">
        <f>VLOOKUP(AO251,Смета!$B$8:$O$93,13,0)</f>
        <v>0</v>
      </c>
      <c r="AR251" s="32"/>
      <c r="AS251" s="137"/>
      <c r="AT251" s="138"/>
      <c r="AU251" s="32">
        <f>VLOOKUP(AS251,Смета!$B$8:$O$93,13,0)</f>
        <v>0</v>
      </c>
      <c r="AV251" s="32"/>
    </row>
    <row r="252" spans="1:48" x14ac:dyDescent="0.25">
      <c r="A252" s="137"/>
      <c r="B252" s="138"/>
      <c r="C252" s="32">
        <f>VLOOKUP(A252,Смета!$B$8:$O$93,13,0)</f>
        <v>0</v>
      </c>
      <c r="D252" s="32"/>
      <c r="E252" s="137"/>
      <c r="F252" s="138"/>
      <c r="G252" s="32">
        <f>VLOOKUP(E252,Смета!$B$8:$O$93,13,0)</f>
        <v>0</v>
      </c>
      <c r="H252" s="32"/>
      <c r="I252" s="137"/>
      <c r="J252" s="138"/>
      <c r="K252" s="32">
        <f>VLOOKUP(I252,Смета!$B$8:$O$93,13,0)</f>
        <v>0</v>
      </c>
      <c r="L252" s="32"/>
      <c r="M252" s="137"/>
      <c r="N252" s="138"/>
      <c r="O252" s="32">
        <f>VLOOKUP(M252,Смета!$B$8:$O$93,13,0)</f>
        <v>0</v>
      </c>
      <c r="P252" s="32"/>
      <c r="Q252" s="137"/>
      <c r="R252" s="138"/>
      <c r="S252" s="32">
        <f>VLOOKUP(Q252,Смета!$B$8:$O$93,13,0)</f>
        <v>0</v>
      </c>
      <c r="T252" s="32"/>
      <c r="U252" s="137"/>
      <c r="V252" s="138"/>
      <c r="W252" s="32">
        <f>VLOOKUP(U252,Смета!$B$8:$O$93,13,0)</f>
        <v>0</v>
      </c>
      <c r="X252" s="32"/>
      <c r="Y252" s="137"/>
      <c r="Z252" s="138"/>
      <c r="AA252" s="32">
        <f>VLOOKUP(Y252,Смета!$B$8:$O$93,13,0)</f>
        <v>0</v>
      </c>
      <c r="AB252" s="32"/>
      <c r="AC252" s="137"/>
      <c r="AD252" s="138"/>
      <c r="AE252" s="32">
        <f>VLOOKUP(AC252,Смета!$B$8:$O$93,13,0)</f>
        <v>0</v>
      </c>
      <c r="AF252" s="32"/>
      <c r="AG252" s="137"/>
      <c r="AH252" s="138"/>
      <c r="AI252" s="32">
        <f>VLOOKUP(AG252,Смета!$B$8:$O$93,13,0)</f>
        <v>0</v>
      </c>
      <c r="AJ252" s="32"/>
      <c r="AK252" s="137"/>
      <c r="AL252" s="138"/>
      <c r="AM252" s="32">
        <f>VLOOKUP(AK252,Смета!$B$8:$O$93,13,0)</f>
        <v>0</v>
      </c>
      <c r="AN252" s="32"/>
      <c r="AO252" s="137"/>
      <c r="AP252" s="138"/>
      <c r="AQ252" s="32">
        <f>VLOOKUP(AO252,Смета!$B$8:$O$93,13,0)</f>
        <v>0</v>
      </c>
      <c r="AR252" s="32"/>
      <c r="AS252" s="137"/>
      <c r="AT252" s="138"/>
      <c r="AU252" s="32">
        <f>VLOOKUP(AS252,Смета!$B$8:$O$93,13,0)</f>
        <v>0</v>
      </c>
      <c r="AV252" s="32"/>
    </row>
    <row r="253" spans="1:48" x14ac:dyDescent="0.25">
      <c r="A253" s="137"/>
      <c r="B253" s="138"/>
      <c r="C253" s="32">
        <f>VLOOKUP(A253,Смета!$B$8:$O$93,13,0)</f>
        <v>0</v>
      </c>
      <c r="D253" s="32"/>
      <c r="E253" s="137"/>
      <c r="F253" s="138"/>
      <c r="G253" s="32">
        <f>VLOOKUP(E253,Смета!$B$8:$O$93,13,0)</f>
        <v>0</v>
      </c>
      <c r="H253" s="32"/>
      <c r="I253" s="137"/>
      <c r="J253" s="138"/>
      <c r="K253" s="32">
        <f>VLOOKUP(I253,Смета!$B$8:$O$93,13,0)</f>
        <v>0</v>
      </c>
      <c r="L253" s="32"/>
      <c r="M253" s="137"/>
      <c r="N253" s="138"/>
      <c r="O253" s="32">
        <f>VLOOKUP(M253,Смета!$B$8:$O$93,13,0)</f>
        <v>0</v>
      </c>
      <c r="P253" s="32"/>
      <c r="Q253" s="137"/>
      <c r="R253" s="138"/>
      <c r="S253" s="32">
        <f>VLOOKUP(Q253,Смета!$B$8:$O$93,13,0)</f>
        <v>0</v>
      </c>
      <c r="T253" s="32"/>
      <c r="U253" s="137"/>
      <c r="V253" s="138"/>
      <c r="W253" s="32">
        <f>VLOOKUP(U253,Смета!$B$8:$O$93,13,0)</f>
        <v>0</v>
      </c>
      <c r="X253" s="32"/>
      <c r="Y253" s="137"/>
      <c r="Z253" s="138"/>
      <c r="AA253" s="32">
        <f>VLOOKUP(Y253,Смета!$B$8:$O$93,13,0)</f>
        <v>0</v>
      </c>
      <c r="AB253" s="32"/>
      <c r="AC253" s="137"/>
      <c r="AD253" s="138"/>
      <c r="AE253" s="32">
        <f>VLOOKUP(AC253,Смета!$B$8:$O$93,13,0)</f>
        <v>0</v>
      </c>
      <c r="AF253" s="32"/>
      <c r="AG253" s="137"/>
      <c r="AH253" s="138"/>
      <c r="AI253" s="32">
        <f>VLOOKUP(AG253,Смета!$B$8:$O$93,13,0)</f>
        <v>0</v>
      </c>
      <c r="AJ253" s="32"/>
      <c r="AK253" s="137"/>
      <c r="AL253" s="138"/>
      <c r="AM253" s="32">
        <f>VLOOKUP(AK253,Смета!$B$8:$O$93,13,0)</f>
        <v>0</v>
      </c>
      <c r="AN253" s="32"/>
      <c r="AO253" s="137"/>
      <c r="AP253" s="138"/>
      <c r="AQ253" s="32">
        <f>VLOOKUP(AO253,Смета!$B$8:$O$93,13,0)</f>
        <v>0</v>
      </c>
      <c r="AR253" s="32"/>
      <c r="AS253" s="137"/>
      <c r="AT253" s="138"/>
      <c r="AU253" s="32">
        <f>VLOOKUP(AS253,Смета!$B$8:$O$93,13,0)</f>
        <v>0</v>
      </c>
      <c r="AV253" s="32"/>
    </row>
    <row r="254" spans="1:48" x14ac:dyDescent="0.25">
      <c r="A254" s="137"/>
      <c r="B254" s="138"/>
      <c r="C254" s="32">
        <f>VLOOKUP(A254,Смета!$B$8:$O$93,13,0)</f>
        <v>0</v>
      </c>
      <c r="D254" s="32"/>
      <c r="E254" s="137"/>
      <c r="F254" s="138"/>
      <c r="G254" s="32">
        <f>VLOOKUP(E254,Смета!$B$8:$O$93,13,0)</f>
        <v>0</v>
      </c>
      <c r="H254" s="32"/>
      <c r="I254" s="137"/>
      <c r="J254" s="138"/>
      <c r="K254" s="32">
        <f>VLOOKUP(I254,Смета!$B$8:$O$93,13,0)</f>
        <v>0</v>
      </c>
      <c r="L254" s="32"/>
      <c r="M254" s="137"/>
      <c r="N254" s="138"/>
      <c r="O254" s="32">
        <f>VLOOKUP(M254,Смета!$B$8:$O$93,13,0)</f>
        <v>0</v>
      </c>
      <c r="P254" s="32"/>
      <c r="Q254" s="137"/>
      <c r="R254" s="138"/>
      <c r="S254" s="32">
        <f>VLOOKUP(Q254,Смета!$B$8:$O$93,13,0)</f>
        <v>0</v>
      </c>
      <c r="T254" s="32"/>
      <c r="U254" s="137"/>
      <c r="V254" s="138"/>
      <c r="W254" s="32">
        <f>VLOOKUP(U254,Смета!$B$8:$O$93,13,0)</f>
        <v>0</v>
      </c>
      <c r="X254" s="32"/>
      <c r="Y254" s="137"/>
      <c r="Z254" s="138"/>
      <c r="AA254" s="32">
        <f>VLOOKUP(Y254,Смета!$B$8:$O$93,13,0)</f>
        <v>0</v>
      </c>
      <c r="AB254" s="32"/>
      <c r="AC254" s="137"/>
      <c r="AD254" s="138"/>
      <c r="AE254" s="32">
        <f>VLOOKUP(AC254,Смета!$B$8:$O$93,13,0)</f>
        <v>0</v>
      </c>
      <c r="AF254" s="32"/>
      <c r="AG254" s="137"/>
      <c r="AH254" s="138"/>
      <c r="AI254" s="32">
        <f>VLOOKUP(AG254,Смета!$B$8:$O$93,13,0)</f>
        <v>0</v>
      </c>
      <c r="AJ254" s="32"/>
      <c r="AK254" s="137"/>
      <c r="AL254" s="138"/>
      <c r="AM254" s="32">
        <f>VLOOKUP(AK254,Смета!$B$8:$O$93,13,0)</f>
        <v>0</v>
      </c>
      <c r="AN254" s="32"/>
      <c r="AO254" s="137"/>
      <c r="AP254" s="138"/>
      <c r="AQ254" s="32">
        <f>VLOOKUP(AO254,Смета!$B$8:$O$93,13,0)</f>
        <v>0</v>
      </c>
      <c r="AR254" s="32"/>
      <c r="AS254" s="137"/>
      <c r="AT254" s="138"/>
      <c r="AU254" s="32">
        <f>VLOOKUP(AS254,Смета!$B$8:$O$93,13,0)</f>
        <v>0</v>
      </c>
      <c r="AV254" s="32"/>
    </row>
    <row r="255" spans="1:48" x14ac:dyDescent="0.25">
      <c r="A255" s="137"/>
      <c r="B255" s="138"/>
      <c r="C255" s="32">
        <f>VLOOKUP(A255,Смета!$B$8:$O$93,13,0)</f>
        <v>0</v>
      </c>
      <c r="D255" s="32"/>
      <c r="E255" s="137"/>
      <c r="F255" s="138"/>
      <c r="G255" s="32">
        <f>VLOOKUP(E255,Смета!$B$8:$O$93,13,0)</f>
        <v>0</v>
      </c>
      <c r="H255" s="32"/>
      <c r="I255" s="137"/>
      <c r="J255" s="138"/>
      <c r="K255" s="32">
        <f>VLOOKUP(I255,Смета!$B$8:$O$93,13,0)</f>
        <v>0</v>
      </c>
      <c r="L255" s="32"/>
      <c r="M255" s="137"/>
      <c r="N255" s="138"/>
      <c r="O255" s="32">
        <f>VLOOKUP(M255,Смета!$B$8:$O$93,13,0)</f>
        <v>0</v>
      </c>
      <c r="P255" s="32"/>
      <c r="Q255" s="137"/>
      <c r="R255" s="138"/>
      <c r="S255" s="32">
        <f>VLOOKUP(Q255,Смета!$B$8:$O$93,13,0)</f>
        <v>0</v>
      </c>
      <c r="T255" s="32"/>
      <c r="U255" s="137"/>
      <c r="V255" s="138"/>
      <c r="W255" s="32">
        <f>VLOOKUP(U255,Смета!$B$8:$O$93,13,0)</f>
        <v>0</v>
      </c>
      <c r="X255" s="32"/>
      <c r="Y255" s="137"/>
      <c r="Z255" s="138"/>
      <c r="AA255" s="32">
        <f>VLOOKUP(Y255,Смета!$B$8:$O$93,13,0)</f>
        <v>0</v>
      </c>
      <c r="AB255" s="32"/>
      <c r="AC255" s="137"/>
      <c r="AD255" s="138"/>
      <c r="AE255" s="32">
        <f>VLOOKUP(AC255,Смета!$B$8:$O$93,13,0)</f>
        <v>0</v>
      </c>
      <c r="AF255" s="32"/>
      <c r="AG255" s="137"/>
      <c r="AH255" s="138"/>
      <c r="AI255" s="32">
        <f>VLOOKUP(AG255,Смета!$B$8:$O$93,13,0)</f>
        <v>0</v>
      </c>
      <c r="AJ255" s="32"/>
      <c r="AK255" s="137"/>
      <c r="AL255" s="138"/>
      <c r="AM255" s="32">
        <f>VLOOKUP(AK255,Смета!$B$8:$O$93,13,0)</f>
        <v>0</v>
      </c>
      <c r="AN255" s="32"/>
      <c r="AO255" s="137"/>
      <c r="AP255" s="138"/>
      <c r="AQ255" s="32">
        <f>VLOOKUP(AO255,Смета!$B$8:$O$93,13,0)</f>
        <v>0</v>
      </c>
      <c r="AR255" s="32"/>
      <c r="AS255" s="137"/>
      <c r="AT255" s="138"/>
      <c r="AU255" s="32">
        <f>VLOOKUP(AS255,Смета!$B$8:$O$93,13,0)</f>
        <v>0</v>
      </c>
      <c r="AV255" s="32"/>
    </row>
    <row r="256" spans="1:48" x14ac:dyDescent="0.25">
      <c r="A256" s="137"/>
      <c r="B256" s="138"/>
      <c r="C256" s="32">
        <f>VLOOKUP(A256,Смета!$B$8:$O$93,13,0)</f>
        <v>0</v>
      </c>
      <c r="D256" s="32"/>
      <c r="E256" s="137"/>
      <c r="F256" s="138"/>
      <c r="G256" s="32">
        <f>VLOOKUP(E256,Смета!$B$8:$O$93,13,0)</f>
        <v>0</v>
      </c>
      <c r="H256" s="32"/>
      <c r="I256" s="137"/>
      <c r="J256" s="138"/>
      <c r="K256" s="32">
        <f>VLOOKUP(I256,Смета!$B$8:$O$93,13,0)</f>
        <v>0</v>
      </c>
      <c r="L256" s="32"/>
      <c r="M256" s="137"/>
      <c r="N256" s="138"/>
      <c r="O256" s="32">
        <f>VLOOKUP(M256,Смета!$B$8:$O$93,13,0)</f>
        <v>0</v>
      </c>
      <c r="P256" s="32"/>
      <c r="Q256" s="137"/>
      <c r="R256" s="138"/>
      <c r="S256" s="32">
        <f>VLOOKUP(Q256,Смета!$B$8:$O$93,13,0)</f>
        <v>0</v>
      </c>
      <c r="T256" s="32"/>
      <c r="U256" s="137"/>
      <c r="V256" s="138"/>
      <c r="W256" s="32">
        <f>VLOOKUP(U256,Смета!$B$8:$O$93,13,0)</f>
        <v>0</v>
      </c>
      <c r="X256" s="32"/>
      <c r="Y256" s="137"/>
      <c r="Z256" s="138"/>
      <c r="AA256" s="32">
        <f>VLOOKUP(Y256,Смета!$B$8:$O$93,13,0)</f>
        <v>0</v>
      </c>
      <c r="AB256" s="32"/>
      <c r="AC256" s="137"/>
      <c r="AD256" s="138"/>
      <c r="AE256" s="32">
        <f>VLOOKUP(AC256,Смета!$B$8:$O$93,13,0)</f>
        <v>0</v>
      </c>
      <c r="AF256" s="32"/>
      <c r="AG256" s="137"/>
      <c r="AH256" s="138"/>
      <c r="AI256" s="32">
        <f>VLOOKUP(AG256,Смета!$B$8:$O$93,13,0)</f>
        <v>0</v>
      </c>
      <c r="AJ256" s="32"/>
      <c r="AK256" s="137"/>
      <c r="AL256" s="138"/>
      <c r="AM256" s="32">
        <f>VLOOKUP(AK256,Смета!$B$8:$O$93,13,0)</f>
        <v>0</v>
      </c>
      <c r="AN256" s="32"/>
      <c r="AO256" s="137"/>
      <c r="AP256" s="138"/>
      <c r="AQ256" s="32">
        <f>VLOOKUP(AO256,Смета!$B$8:$O$93,13,0)</f>
        <v>0</v>
      </c>
      <c r="AR256" s="32"/>
      <c r="AS256" s="137"/>
      <c r="AT256" s="138"/>
      <c r="AU256" s="32">
        <f>VLOOKUP(AS256,Смета!$B$8:$O$93,13,0)</f>
        <v>0</v>
      </c>
      <c r="AV256" s="32"/>
    </row>
    <row r="257" spans="1:48" x14ac:dyDescent="0.25">
      <c r="A257" s="137"/>
      <c r="B257" s="138"/>
      <c r="C257" s="32">
        <f>VLOOKUP(A257,Смета!$B$8:$O$93,13,0)</f>
        <v>0</v>
      </c>
      <c r="D257" s="32"/>
      <c r="E257" s="137"/>
      <c r="F257" s="138"/>
      <c r="G257" s="32">
        <f>VLOOKUP(E257,Смета!$B$8:$O$93,13,0)</f>
        <v>0</v>
      </c>
      <c r="H257" s="32"/>
      <c r="I257" s="137"/>
      <c r="J257" s="138"/>
      <c r="K257" s="32">
        <f>VLOOKUP(I257,Смета!$B$8:$O$93,13,0)</f>
        <v>0</v>
      </c>
      <c r="L257" s="32"/>
      <c r="M257" s="137"/>
      <c r="N257" s="138"/>
      <c r="O257" s="32">
        <f>VLOOKUP(M257,Смета!$B$8:$O$93,13,0)</f>
        <v>0</v>
      </c>
      <c r="P257" s="32"/>
      <c r="Q257" s="137"/>
      <c r="R257" s="138"/>
      <c r="S257" s="32">
        <f>VLOOKUP(Q257,Смета!$B$8:$O$93,13,0)</f>
        <v>0</v>
      </c>
      <c r="T257" s="32"/>
      <c r="U257" s="137"/>
      <c r="V257" s="138"/>
      <c r="W257" s="32">
        <f>VLOOKUP(U257,Смета!$B$8:$O$93,13,0)</f>
        <v>0</v>
      </c>
      <c r="X257" s="32"/>
      <c r="Y257" s="137"/>
      <c r="Z257" s="138"/>
      <c r="AA257" s="32">
        <f>VLOOKUP(Y257,Смета!$B$8:$O$93,13,0)</f>
        <v>0</v>
      </c>
      <c r="AB257" s="32"/>
      <c r="AC257" s="137"/>
      <c r="AD257" s="138"/>
      <c r="AE257" s="32">
        <f>VLOOKUP(AC257,Смета!$B$8:$O$93,13,0)</f>
        <v>0</v>
      </c>
      <c r="AF257" s="32"/>
      <c r="AG257" s="137"/>
      <c r="AH257" s="138"/>
      <c r="AI257" s="32">
        <f>VLOOKUP(AG257,Смета!$B$8:$O$93,13,0)</f>
        <v>0</v>
      </c>
      <c r="AJ257" s="32"/>
      <c r="AK257" s="137"/>
      <c r="AL257" s="138"/>
      <c r="AM257" s="32">
        <f>VLOOKUP(AK257,Смета!$B$8:$O$93,13,0)</f>
        <v>0</v>
      </c>
      <c r="AN257" s="32"/>
      <c r="AO257" s="137"/>
      <c r="AP257" s="138"/>
      <c r="AQ257" s="32">
        <f>VLOOKUP(AO257,Смета!$B$8:$O$93,13,0)</f>
        <v>0</v>
      </c>
      <c r="AR257" s="32"/>
      <c r="AS257" s="137"/>
      <c r="AT257" s="138"/>
      <c r="AU257" s="32">
        <f>VLOOKUP(AS257,Смета!$B$8:$O$93,13,0)</f>
        <v>0</v>
      </c>
      <c r="AV257" s="32"/>
    </row>
    <row r="258" spans="1:48" x14ac:dyDescent="0.25">
      <c r="A258" s="137"/>
      <c r="B258" s="138"/>
      <c r="C258" s="32">
        <f>VLOOKUP(A258,Смета!$B$8:$O$93,13,0)</f>
        <v>0</v>
      </c>
      <c r="D258" s="32"/>
      <c r="E258" s="137"/>
      <c r="F258" s="138"/>
      <c r="G258" s="32">
        <f>VLOOKUP(E258,Смета!$B$8:$O$93,13,0)</f>
        <v>0</v>
      </c>
      <c r="H258" s="32"/>
      <c r="I258" s="137"/>
      <c r="J258" s="138"/>
      <c r="K258" s="32">
        <f>VLOOKUP(I258,Смета!$B$8:$O$93,13,0)</f>
        <v>0</v>
      </c>
      <c r="L258" s="32"/>
      <c r="M258" s="137"/>
      <c r="N258" s="138"/>
      <c r="O258" s="32">
        <f>VLOOKUP(M258,Смета!$B$8:$O$93,13,0)</f>
        <v>0</v>
      </c>
      <c r="P258" s="32"/>
      <c r="Q258" s="137"/>
      <c r="R258" s="138"/>
      <c r="S258" s="32">
        <f>VLOOKUP(Q258,Смета!$B$8:$O$93,13,0)</f>
        <v>0</v>
      </c>
      <c r="T258" s="32"/>
      <c r="U258" s="137"/>
      <c r="V258" s="138"/>
      <c r="W258" s="32">
        <f>VLOOKUP(U258,Смета!$B$8:$O$93,13,0)</f>
        <v>0</v>
      </c>
      <c r="X258" s="32"/>
      <c r="Y258" s="137"/>
      <c r="Z258" s="138"/>
      <c r="AA258" s="32">
        <f>VLOOKUP(Y258,Смета!$B$8:$O$93,13,0)</f>
        <v>0</v>
      </c>
      <c r="AB258" s="32"/>
      <c r="AC258" s="137"/>
      <c r="AD258" s="138"/>
      <c r="AE258" s="32">
        <f>VLOOKUP(AC258,Смета!$B$8:$O$93,13,0)</f>
        <v>0</v>
      </c>
      <c r="AF258" s="32"/>
      <c r="AG258" s="137"/>
      <c r="AH258" s="138"/>
      <c r="AI258" s="32">
        <f>VLOOKUP(AG258,Смета!$B$8:$O$93,13,0)</f>
        <v>0</v>
      </c>
      <c r="AJ258" s="32"/>
      <c r="AK258" s="137"/>
      <c r="AL258" s="138"/>
      <c r="AM258" s="32">
        <f>VLOOKUP(AK258,Смета!$B$8:$O$93,13,0)</f>
        <v>0</v>
      </c>
      <c r="AN258" s="32"/>
      <c r="AO258" s="137"/>
      <c r="AP258" s="138"/>
      <c r="AQ258" s="32">
        <f>VLOOKUP(AO258,Смета!$B$8:$O$93,13,0)</f>
        <v>0</v>
      </c>
      <c r="AR258" s="32"/>
      <c r="AS258" s="137"/>
      <c r="AT258" s="138"/>
      <c r="AU258" s="32">
        <f>VLOOKUP(AS258,Смета!$B$8:$O$93,13,0)</f>
        <v>0</v>
      </c>
      <c r="AV258" s="32"/>
    </row>
    <row r="259" spans="1:48" x14ac:dyDescent="0.25">
      <c r="A259" s="137"/>
      <c r="B259" s="138"/>
      <c r="C259" s="32">
        <f>VLOOKUP(A259,Смета!$B$8:$O$93,13,0)</f>
        <v>0</v>
      </c>
      <c r="D259" s="32"/>
      <c r="E259" s="137"/>
      <c r="F259" s="138"/>
      <c r="G259" s="32">
        <f>VLOOKUP(E259,Смета!$B$8:$O$93,13,0)</f>
        <v>0</v>
      </c>
      <c r="H259" s="32"/>
      <c r="I259" s="137"/>
      <c r="J259" s="138"/>
      <c r="K259" s="32">
        <f>VLOOKUP(I259,Смета!$B$8:$O$93,13,0)</f>
        <v>0</v>
      </c>
      <c r="L259" s="32"/>
      <c r="M259" s="137"/>
      <c r="N259" s="138"/>
      <c r="O259" s="32">
        <f>VLOOKUP(M259,Смета!$B$8:$O$93,13,0)</f>
        <v>0</v>
      </c>
      <c r="P259" s="32"/>
      <c r="Q259" s="137"/>
      <c r="R259" s="138"/>
      <c r="S259" s="32">
        <f>VLOOKUP(Q259,Смета!$B$8:$O$93,13,0)</f>
        <v>0</v>
      </c>
      <c r="T259" s="32"/>
      <c r="U259" s="137"/>
      <c r="V259" s="138"/>
      <c r="W259" s="32">
        <f>VLOOKUP(U259,Смета!$B$8:$O$93,13,0)</f>
        <v>0</v>
      </c>
      <c r="X259" s="32"/>
      <c r="Y259" s="137"/>
      <c r="Z259" s="138"/>
      <c r="AA259" s="32">
        <f>VLOOKUP(Y259,Смета!$B$8:$O$93,13,0)</f>
        <v>0</v>
      </c>
      <c r="AB259" s="32"/>
      <c r="AC259" s="137"/>
      <c r="AD259" s="138"/>
      <c r="AE259" s="32">
        <f>VLOOKUP(AC259,Смета!$B$8:$O$93,13,0)</f>
        <v>0</v>
      </c>
      <c r="AF259" s="32"/>
      <c r="AG259" s="137"/>
      <c r="AH259" s="138"/>
      <c r="AI259" s="32">
        <f>VLOOKUP(AG259,Смета!$B$8:$O$93,13,0)</f>
        <v>0</v>
      </c>
      <c r="AJ259" s="32"/>
      <c r="AK259" s="137"/>
      <c r="AL259" s="138"/>
      <c r="AM259" s="32">
        <f>VLOOKUP(AK259,Смета!$B$8:$O$93,13,0)</f>
        <v>0</v>
      </c>
      <c r="AN259" s="32"/>
      <c r="AO259" s="137"/>
      <c r="AP259" s="138"/>
      <c r="AQ259" s="32">
        <f>VLOOKUP(AO259,Смета!$B$8:$O$93,13,0)</f>
        <v>0</v>
      </c>
      <c r="AR259" s="32"/>
      <c r="AS259" s="137"/>
      <c r="AT259" s="138"/>
      <c r="AU259" s="32">
        <f>VLOOKUP(AS259,Смета!$B$8:$O$93,13,0)</f>
        <v>0</v>
      </c>
      <c r="AV259" s="32"/>
    </row>
    <row r="260" spans="1:48" x14ac:dyDescent="0.25">
      <c r="A260" s="137"/>
      <c r="B260" s="138"/>
      <c r="C260" s="32">
        <f>VLOOKUP(A260,Смета!$B$8:$O$93,13,0)</f>
        <v>0</v>
      </c>
      <c r="D260" s="32"/>
      <c r="E260" s="137"/>
      <c r="F260" s="138"/>
      <c r="G260" s="32">
        <f>VLOOKUP(E260,Смета!$B$8:$O$93,13,0)</f>
        <v>0</v>
      </c>
      <c r="H260" s="32"/>
      <c r="I260" s="137"/>
      <c r="J260" s="138"/>
      <c r="K260" s="32">
        <f>VLOOKUP(I260,Смета!$B$8:$O$93,13,0)</f>
        <v>0</v>
      </c>
      <c r="L260" s="32"/>
      <c r="M260" s="137"/>
      <c r="N260" s="138"/>
      <c r="O260" s="32">
        <f>VLOOKUP(M260,Смета!$B$8:$O$93,13,0)</f>
        <v>0</v>
      </c>
      <c r="P260" s="32"/>
      <c r="Q260" s="137"/>
      <c r="R260" s="138"/>
      <c r="S260" s="32">
        <f>VLOOKUP(Q260,Смета!$B$8:$O$93,13,0)</f>
        <v>0</v>
      </c>
      <c r="T260" s="32"/>
      <c r="U260" s="137"/>
      <c r="V260" s="138"/>
      <c r="W260" s="32">
        <f>VLOOKUP(U260,Смета!$B$8:$O$93,13,0)</f>
        <v>0</v>
      </c>
      <c r="X260" s="32"/>
      <c r="Y260" s="137"/>
      <c r="Z260" s="138"/>
      <c r="AA260" s="32">
        <f>VLOOKUP(Y260,Смета!$B$8:$O$93,13,0)</f>
        <v>0</v>
      </c>
      <c r="AB260" s="32"/>
      <c r="AC260" s="137"/>
      <c r="AD260" s="138"/>
      <c r="AE260" s="32">
        <f>VLOOKUP(AC260,Смета!$B$8:$O$93,13,0)</f>
        <v>0</v>
      </c>
      <c r="AF260" s="32"/>
      <c r="AG260" s="137"/>
      <c r="AH260" s="138"/>
      <c r="AI260" s="32">
        <f>VLOOKUP(AG260,Смета!$B$8:$O$93,13,0)</f>
        <v>0</v>
      </c>
      <c r="AJ260" s="32"/>
      <c r="AK260" s="137"/>
      <c r="AL260" s="138"/>
      <c r="AM260" s="32">
        <f>VLOOKUP(AK260,Смета!$B$8:$O$93,13,0)</f>
        <v>0</v>
      </c>
      <c r="AN260" s="32"/>
      <c r="AO260" s="137"/>
      <c r="AP260" s="138"/>
      <c r="AQ260" s="32">
        <f>VLOOKUP(AO260,Смета!$B$8:$O$93,13,0)</f>
        <v>0</v>
      </c>
      <c r="AR260" s="32"/>
      <c r="AS260" s="137"/>
      <c r="AT260" s="138"/>
      <c r="AU260" s="32">
        <f>VLOOKUP(AS260,Смета!$B$8:$O$93,13,0)</f>
        <v>0</v>
      </c>
      <c r="AV260" s="32"/>
    </row>
    <row r="261" spans="1:48" x14ac:dyDescent="0.25">
      <c r="A261" s="137"/>
      <c r="B261" s="138"/>
      <c r="C261" s="32">
        <f>VLOOKUP(A261,Смета!$B$8:$O$93,13,0)</f>
        <v>0</v>
      </c>
      <c r="D261" s="32"/>
      <c r="E261" s="137"/>
      <c r="F261" s="138"/>
      <c r="G261" s="32">
        <f>VLOOKUP(E261,Смета!$B$8:$O$93,13,0)</f>
        <v>0</v>
      </c>
      <c r="H261" s="32"/>
      <c r="I261" s="137"/>
      <c r="J261" s="138"/>
      <c r="K261" s="32">
        <f>VLOOKUP(I261,Смета!$B$8:$O$93,13,0)</f>
        <v>0</v>
      </c>
      <c r="L261" s="32"/>
      <c r="M261" s="137"/>
      <c r="N261" s="138"/>
      <c r="O261" s="32">
        <f>VLOOKUP(M261,Смета!$B$8:$O$93,13,0)</f>
        <v>0</v>
      </c>
      <c r="P261" s="32"/>
      <c r="Q261" s="137"/>
      <c r="R261" s="138"/>
      <c r="S261" s="32">
        <f>VLOOKUP(Q261,Смета!$B$8:$O$93,13,0)</f>
        <v>0</v>
      </c>
      <c r="T261" s="32"/>
      <c r="U261" s="137"/>
      <c r="V261" s="138"/>
      <c r="W261" s="32">
        <f>VLOOKUP(U261,Смета!$B$8:$O$93,13,0)</f>
        <v>0</v>
      </c>
      <c r="X261" s="32"/>
      <c r="Y261" s="137"/>
      <c r="Z261" s="138"/>
      <c r="AA261" s="32">
        <f>VLOOKUP(Y261,Смета!$B$8:$O$93,13,0)</f>
        <v>0</v>
      </c>
      <c r="AB261" s="32"/>
      <c r="AC261" s="137"/>
      <c r="AD261" s="138"/>
      <c r="AE261" s="32">
        <f>VLOOKUP(AC261,Смета!$B$8:$O$93,13,0)</f>
        <v>0</v>
      </c>
      <c r="AF261" s="32"/>
      <c r="AG261" s="137"/>
      <c r="AH261" s="138"/>
      <c r="AI261" s="32">
        <f>VLOOKUP(AG261,Смета!$B$8:$O$93,13,0)</f>
        <v>0</v>
      </c>
      <c r="AJ261" s="32"/>
      <c r="AK261" s="137"/>
      <c r="AL261" s="138"/>
      <c r="AM261" s="32">
        <f>VLOOKUP(AK261,Смета!$B$8:$O$93,13,0)</f>
        <v>0</v>
      </c>
      <c r="AN261" s="32"/>
      <c r="AO261" s="137"/>
      <c r="AP261" s="138"/>
      <c r="AQ261" s="32">
        <f>VLOOKUP(AO261,Смета!$B$8:$O$93,13,0)</f>
        <v>0</v>
      </c>
      <c r="AR261" s="32"/>
      <c r="AS261" s="137"/>
      <c r="AT261" s="138"/>
      <c r="AU261" s="32">
        <f>VLOOKUP(AS261,Смета!$B$8:$O$93,13,0)</f>
        <v>0</v>
      </c>
      <c r="AV261" s="32"/>
    </row>
    <row r="262" spans="1:48" x14ac:dyDescent="0.25">
      <c r="A262" s="137"/>
      <c r="B262" s="138"/>
      <c r="C262" s="32">
        <f>VLOOKUP(A262,Смета!$B$8:$O$93,13,0)</f>
        <v>0</v>
      </c>
      <c r="D262" s="32"/>
      <c r="E262" s="137"/>
      <c r="F262" s="138"/>
      <c r="G262" s="32">
        <f>VLOOKUP(E262,Смета!$B$8:$O$93,13,0)</f>
        <v>0</v>
      </c>
      <c r="H262" s="32"/>
      <c r="I262" s="137"/>
      <c r="J262" s="138"/>
      <c r="K262" s="32">
        <f>VLOOKUP(I262,Смета!$B$8:$O$93,13,0)</f>
        <v>0</v>
      </c>
      <c r="L262" s="32"/>
      <c r="M262" s="137"/>
      <c r="N262" s="138"/>
      <c r="O262" s="32">
        <f>VLOOKUP(M262,Смета!$B$8:$O$93,13,0)</f>
        <v>0</v>
      </c>
      <c r="P262" s="32"/>
      <c r="Q262" s="137"/>
      <c r="R262" s="138"/>
      <c r="S262" s="32">
        <f>VLOOKUP(Q262,Смета!$B$8:$O$93,13,0)</f>
        <v>0</v>
      </c>
      <c r="T262" s="32"/>
      <c r="U262" s="137"/>
      <c r="V262" s="138"/>
      <c r="W262" s="32">
        <f>VLOOKUP(U262,Смета!$B$8:$O$93,13,0)</f>
        <v>0</v>
      </c>
      <c r="X262" s="32"/>
      <c r="Y262" s="137"/>
      <c r="Z262" s="138"/>
      <c r="AA262" s="32">
        <f>VLOOKUP(Y262,Смета!$B$8:$O$93,13,0)</f>
        <v>0</v>
      </c>
      <c r="AB262" s="32"/>
      <c r="AC262" s="137"/>
      <c r="AD262" s="138"/>
      <c r="AE262" s="32">
        <f>VLOOKUP(AC262,Смета!$B$8:$O$93,13,0)</f>
        <v>0</v>
      </c>
      <c r="AF262" s="32"/>
      <c r="AG262" s="137"/>
      <c r="AH262" s="138"/>
      <c r="AI262" s="32">
        <f>VLOOKUP(AG262,Смета!$B$8:$O$93,13,0)</f>
        <v>0</v>
      </c>
      <c r="AJ262" s="32"/>
      <c r="AK262" s="137"/>
      <c r="AL262" s="138"/>
      <c r="AM262" s="32">
        <f>VLOOKUP(AK262,Смета!$B$8:$O$93,13,0)</f>
        <v>0</v>
      </c>
      <c r="AN262" s="32"/>
      <c r="AO262" s="137"/>
      <c r="AP262" s="138"/>
      <c r="AQ262" s="32">
        <f>VLOOKUP(AO262,Смета!$B$8:$O$93,13,0)</f>
        <v>0</v>
      </c>
      <c r="AR262" s="32"/>
      <c r="AS262" s="137"/>
      <c r="AT262" s="138"/>
      <c r="AU262" s="32">
        <f>VLOOKUP(AS262,Смета!$B$8:$O$93,13,0)</f>
        <v>0</v>
      </c>
      <c r="AV262" s="32"/>
    </row>
    <row r="263" spans="1:48" x14ac:dyDescent="0.25">
      <c r="A263" s="137"/>
      <c r="B263" s="138"/>
      <c r="C263" s="32">
        <f>VLOOKUP(A263,Смета!$B$8:$O$93,13,0)</f>
        <v>0</v>
      </c>
      <c r="D263" s="32"/>
      <c r="E263" s="137"/>
      <c r="F263" s="138"/>
      <c r="G263" s="32">
        <f>VLOOKUP(E263,Смета!$B$8:$O$93,13,0)</f>
        <v>0</v>
      </c>
      <c r="H263" s="32"/>
      <c r="I263" s="137"/>
      <c r="J263" s="138"/>
      <c r="K263" s="32">
        <f>VLOOKUP(I263,Смета!$B$8:$O$93,13,0)</f>
        <v>0</v>
      </c>
      <c r="L263" s="32"/>
      <c r="M263" s="137"/>
      <c r="N263" s="138"/>
      <c r="O263" s="32">
        <f>VLOOKUP(M263,Смета!$B$8:$O$93,13,0)</f>
        <v>0</v>
      </c>
      <c r="P263" s="32"/>
      <c r="Q263" s="137"/>
      <c r="R263" s="138"/>
      <c r="S263" s="32">
        <f>VLOOKUP(Q263,Смета!$B$8:$O$93,13,0)</f>
        <v>0</v>
      </c>
      <c r="T263" s="32"/>
      <c r="U263" s="137"/>
      <c r="V263" s="138"/>
      <c r="W263" s="32">
        <f>VLOOKUP(U263,Смета!$B$8:$O$93,13,0)</f>
        <v>0</v>
      </c>
      <c r="X263" s="32"/>
      <c r="Y263" s="137"/>
      <c r="Z263" s="138"/>
      <c r="AA263" s="32">
        <f>VLOOKUP(Y263,Смета!$B$8:$O$93,13,0)</f>
        <v>0</v>
      </c>
      <c r="AB263" s="32"/>
      <c r="AC263" s="137"/>
      <c r="AD263" s="138"/>
      <c r="AE263" s="32">
        <f>VLOOKUP(AC263,Смета!$B$8:$O$93,13,0)</f>
        <v>0</v>
      </c>
      <c r="AF263" s="32"/>
      <c r="AG263" s="137"/>
      <c r="AH263" s="138"/>
      <c r="AI263" s="32">
        <f>VLOOKUP(AG263,Смета!$B$8:$O$93,13,0)</f>
        <v>0</v>
      </c>
      <c r="AJ263" s="32"/>
      <c r="AK263" s="137"/>
      <c r="AL263" s="138"/>
      <c r="AM263" s="32">
        <f>VLOOKUP(AK263,Смета!$B$8:$O$93,13,0)</f>
        <v>0</v>
      </c>
      <c r="AN263" s="32"/>
      <c r="AO263" s="137"/>
      <c r="AP263" s="138"/>
      <c r="AQ263" s="32">
        <f>VLOOKUP(AO263,Смета!$B$8:$O$93,13,0)</f>
        <v>0</v>
      </c>
      <c r="AR263" s="32"/>
      <c r="AS263" s="137"/>
      <c r="AT263" s="138"/>
      <c r="AU263" s="32">
        <f>VLOOKUP(AS263,Смета!$B$8:$O$93,13,0)</f>
        <v>0</v>
      </c>
      <c r="AV263" s="32"/>
    </row>
    <row r="264" spans="1:48" x14ac:dyDescent="0.25">
      <c r="A264" s="137"/>
      <c r="B264" s="138"/>
      <c r="C264" s="32">
        <f>VLOOKUP(A264,Смета!$B$8:$O$93,13,0)</f>
        <v>0</v>
      </c>
      <c r="D264" s="32"/>
      <c r="E264" s="137"/>
      <c r="F264" s="138"/>
      <c r="G264" s="32">
        <f>VLOOKUP(E264,Смета!$B$8:$O$93,13,0)</f>
        <v>0</v>
      </c>
      <c r="H264" s="32"/>
      <c r="I264" s="137"/>
      <c r="J264" s="138"/>
      <c r="K264" s="32">
        <f>VLOOKUP(I264,Смета!$B$8:$O$93,13,0)</f>
        <v>0</v>
      </c>
      <c r="L264" s="32"/>
      <c r="M264" s="137"/>
      <c r="N264" s="138"/>
      <c r="O264" s="32">
        <f>VLOOKUP(M264,Смета!$B$8:$O$93,13,0)</f>
        <v>0</v>
      </c>
      <c r="P264" s="32"/>
      <c r="Q264" s="137"/>
      <c r="R264" s="138"/>
      <c r="S264" s="32">
        <f>VLOOKUP(Q264,Смета!$B$8:$O$93,13,0)</f>
        <v>0</v>
      </c>
      <c r="T264" s="32"/>
      <c r="U264" s="137"/>
      <c r="V264" s="138"/>
      <c r="W264" s="32">
        <f>VLOOKUP(U264,Смета!$B$8:$O$93,13,0)</f>
        <v>0</v>
      </c>
      <c r="X264" s="32"/>
      <c r="Y264" s="137"/>
      <c r="Z264" s="138"/>
      <c r="AA264" s="32">
        <f>VLOOKUP(Y264,Смета!$B$8:$O$93,13,0)</f>
        <v>0</v>
      </c>
      <c r="AB264" s="32"/>
      <c r="AC264" s="137"/>
      <c r="AD264" s="138"/>
      <c r="AE264" s="32">
        <f>VLOOKUP(AC264,Смета!$B$8:$O$93,13,0)</f>
        <v>0</v>
      </c>
      <c r="AF264" s="32"/>
      <c r="AG264" s="137"/>
      <c r="AH264" s="138"/>
      <c r="AI264" s="32">
        <f>VLOOKUP(AG264,Смета!$B$8:$O$93,13,0)</f>
        <v>0</v>
      </c>
      <c r="AJ264" s="32"/>
      <c r="AK264" s="137"/>
      <c r="AL264" s="138"/>
      <c r="AM264" s="32">
        <f>VLOOKUP(AK264,Смета!$B$8:$O$93,13,0)</f>
        <v>0</v>
      </c>
      <c r="AN264" s="32"/>
      <c r="AO264" s="137"/>
      <c r="AP264" s="138"/>
      <c r="AQ264" s="32">
        <f>VLOOKUP(AO264,Смета!$B$8:$O$93,13,0)</f>
        <v>0</v>
      </c>
      <c r="AR264" s="32"/>
      <c r="AS264" s="137"/>
      <c r="AT264" s="138"/>
      <c r="AU264" s="32">
        <f>VLOOKUP(AS264,Смета!$B$8:$O$93,13,0)</f>
        <v>0</v>
      </c>
      <c r="AV264" s="32"/>
    </row>
    <row r="265" spans="1:48" x14ac:dyDescent="0.25">
      <c r="A265" s="137"/>
      <c r="B265" s="138"/>
      <c r="C265" s="32">
        <f>VLOOKUP(A265,Смета!$B$8:$O$93,13,0)</f>
        <v>0</v>
      </c>
      <c r="D265" s="32"/>
      <c r="E265" s="137"/>
      <c r="F265" s="138"/>
      <c r="G265" s="32">
        <f>VLOOKUP(E265,Смета!$B$8:$O$93,13,0)</f>
        <v>0</v>
      </c>
      <c r="H265" s="32"/>
      <c r="I265" s="137"/>
      <c r="J265" s="138"/>
      <c r="K265" s="32">
        <f>VLOOKUP(I265,Смета!$B$8:$O$93,13,0)</f>
        <v>0</v>
      </c>
      <c r="L265" s="32"/>
      <c r="M265" s="137"/>
      <c r="N265" s="138"/>
      <c r="O265" s="32">
        <f>VLOOKUP(M265,Смета!$B$8:$O$93,13,0)</f>
        <v>0</v>
      </c>
      <c r="P265" s="32"/>
      <c r="Q265" s="137"/>
      <c r="R265" s="138"/>
      <c r="S265" s="32">
        <f>VLOOKUP(Q265,Смета!$B$8:$O$93,13,0)</f>
        <v>0</v>
      </c>
      <c r="T265" s="32"/>
      <c r="U265" s="137"/>
      <c r="V265" s="138"/>
      <c r="W265" s="32">
        <f>VLOOKUP(U265,Смета!$B$8:$O$93,13,0)</f>
        <v>0</v>
      </c>
      <c r="X265" s="32"/>
      <c r="Y265" s="137"/>
      <c r="Z265" s="138"/>
      <c r="AA265" s="32">
        <f>VLOOKUP(Y265,Смета!$B$8:$O$93,13,0)</f>
        <v>0</v>
      </c>
      <c r="AB265" s="32"/>
      <c r="AC265" s="137"/>
      <c r="AD265" s="138"/>
      <c r="AE265" s="32">
        <f>VLOOKUP(AC265,Смета!$B$8:$O$93,13,0)</f>
        <v>0</v>
      </c>
      <c r="AF265" s="32"/>
      <c r="AG265" s="137"/>
      <c r="AH265" s="138"/>
      <c r="AI265" s="32">
        <f>VLOOKUP(AG265,Смета!$B$8:$O$93,13,0)</f>
        <v>0</v>
      </c>
      <c r="AJ265" s="32"/>
      <c r="AK265" s="137"/>
      <c r="AL265" s="138"/>
      <c r="AM265" s="32">
        <f>VLOOKUP(AK265,Смета!$B$8:$O$93,13,0)</f>
        <v>0</v>
      </c>
      <c r="AN265" s="32"/>
      <c r="AO265" s="137"/>
      <c r="AP265" s="138"/>
      <c r="AQ265" s="32">
        <f>VLOOKUP(AO265,Смета!$B$8:$O$93,13,0)</f>
        <v>0</v>
      </c>
      <c r="AR265" s="32"/>
      <c r="AS265" s="137"/>
      <c r="AT265" s="138"/>
      <c r="AU265" s="32">
        <f>VLOOKUP(AS265,Смета!$B$8:$O$93,13,0)</f>
        <v>0</v>
      </c>
      <c r="AV265" s="32"/>
    </row>
    <row r="266" spans="1:48" x14ac:dyDescent="0.25">
      <c r="A266" s="137"/>
      <c r="B266" s="138"/>
      <c r="C266" s="32">
        <f>VLOOKUP(A266,Смета!$B$8:$O$93,13,0)</f>
        <v>0</v>
      </c>
      <c r="D266" s="32"/>
      <c r="E266" s="137"/>
      <c r="F266" s="138"/>
      <c r="G266" s="32">
        <f>VLOOKUP(E266,Смета!$B$8:$O$93,13,0)</f>
        <v>0</v>
      </c>
      <c r="H266" s="32"/>
      <c r="I266" s="137"/>
      <c r="J266" s="138"/>
      <c r="K266" s="32">
        <f>VLOOKUP(I266,Смета!$B$8:$O$93,13,0)</f>
        <v>0</v>
      </c>
      <c r="L266" s="32"/>
      <c r="M266" s="137"/>
      <c r="N266" s="138"/>
      <c r="O266" s="32">
        <f>VLOOKUP(M266,Смета!$B$8:$O$93,13,0)</f>
        <v>0</v>
      </c>
      <c r="P266" s="32"/>
      <c r="Q266" s="137"/>
      <c r="R266" s="138"/>
      <c r="S266" s="32">
        <f>VLOOKUP(Q266,Смета!$B$8:$O$93,13,0)</f>
        <v>0</v>
      </c>
      <c r="T266" s="32"/>
      <c r="U266" s="137"/>
      <c r="V266" s="138"/>
      <c r="W266" s="32">
        <f>VLOOKUP(U266,Смета!$B$8:$O$93,13,0)</f>
        <v>0</v>
      </c>
      <c r="X266" s="32"/>
      <c r="Y266" s="137"/>
      <c r="Z266" s="138"/>
      <c r="AA266" s="32">
        <f>VLOOKUP(Y266,Смета!$B$8:$O$93,13,0)</f>
        <v>0</v>
      </c>
      <c r="AB266" s="32"/>
      <c r="AC266" s="137"/>
      <c r="AD266" s="138"/>
      <c r="AE266" s="32">
        <f>VLOOKUP(AC266,Смета!$B$8:$O$93,13,0)</f>
        <v>0</v>
      </c>
      <c r="AF266" s="32"/>
      <c r="AG266" s="137"/>
      <c r="AH266" s="138"/>
      <c r="AI266" s="32">
        <f>VLOOKUP(AG266,Смета!$B$8:$O$93,13,0)</f>
        <v>0</v>
      </c>
      <c r="AJ266" s="32"/>
      <c r="AK266" s="137"/>
      <c r="AL266" s="138"/>
      <c r="AM266" s="32">
        <f>VLOOKUP(AK266,Смета!$B$8:$O$93,13,0)</f>
        <v>0</v>
      </c>
      <c r="AN266" s="32"/>
      <c r="AO266" s="137"/>
      <c r="AP266" s="138"/>
      <c r="AQ266" s="32">
        <f>VLOOKUP(AO266,Смета!$B$8:$O$93,13,0)</f>
        <v>0</v>
      </c>
      <c r="AR266" s="32"/>
      <c r="AS266" s="137"/>
      <c r="AT266" s="138"/>
      <c r="AU266" s="32">
        <f>VLOOKUP(AS266,Смета!$B$8:$O$93,13,0)</f>
        <v>0</v>
      </c>
      <c r="AV266" s="32"/>
    </row>
    <row r="267" spans="1:48" x14ac:dyDescent="0.25">
      <c r="A267" s="137"/>
      <c r="B267" s="138"/>
      <c r="C267" s="32">
        <f>VLOOKUP(A267,Смета!$B$8:$O$93,13,0)</f>
        <v>0</v>
      </c>
      <c r="D267" s="32"/>
      <c r="E267" s="137"/>
      <c r="F267" s="138"/>
      <c r="G267" s="32">
        <f>VLOOKUP(E267,Смета!$B$8:$O$93,13,0)</f>
        <v>0</v>
      </c>
      <c r="H267" s="32"/>
      <c r="I267" s="137"/>
      <c r="J267" s="138"/>
      <c r="K267" s="32">
        <f>VLOOKUP(I267,Смета!$B$8:$O$93,13,0)</f>
        <v>0</v>
      </c>
      <c r="L267" s="32"/>
      <c r="M267" s="137"/>
      <c r="N267" s="138"/>
      <c r="O267" s="32">
        <f>VLOOKUP(M267,Смета!$B$8:$O$93,13,0)</f>
        <v>0</v>
      </c>
      <c r="P267" s="32"/>
      <c r="Q267" s="137"/>
      <c r="R267" s="138"/>
      <c r="S267" s="32">
        <f>VLOOKUP(Q267,Смета!$B$8:$O$93,13,0)</f>
        <v>0</v>
      </c>
      <c r="T267" s="32"/>
      <c r="U267" s="137"/>
      <c r="V267" s="138"/>
      <c r="W267" s="32">
        <f>VLOOKUP(U267,Смета!$B$8:$O$93,13,0)</f>
        <v>0</v>
      </c>
      <c r="X267" s="32"/>
      <c r="Y267" s="137"/>
      <c r="Z267" s="138"/>
      <c r="AA267" s="32">
        <f>VLOOKUP(Y267,Смета!$B$8:$O$93,13,0)</f>
        <v>0</v>
      </c>
      <c r="AB267" s="32"/>
      <c r="AC267" s="137"/>
      <c r="AD267" s="138"/>
      <c r="AE267" s="32">
        <f>VLOOKUP(AC267,Смета!$B$8:$O$93,13,0)</f>
        <v>0</v>
      </c>
      <c r="AF267" s="32"/>
      <c r="AG267" s="137"/>
      <c r="AH267" s="138"/>
      <c r="AI267" s="32">
        <f>VLOOKUP(AG267,Смета!$B$8:$O$93,13,0)</f>
        <v>0</v>
      </c>
      <c r="AJ267" s="32"/>
      <c r="AK267" s="137"/>
      <c r="AL267" s="138"/>
      <c r="AM267" s="32">
        <f>VLOOKUP(AK267,Смета!$B$8:$O$93,13,0)</f>
        <v>0</v>
      </c>
      <c r="AN267" s="32"/>
      <c r="AO267" s="137"/>
      <c r="AP267" s="138"/>
      <c r="AQ267" s="32">
        <f>VLOOKUP(AO267,Смета!$B$8:$O$93,13,0)</f>
        <v>0</v>
      </c>
      <c r="AR267" s="32"/>
      <c r="AS267" s="137"/>
      <c r="AT267" s="138"/>
      <c r="AU267" s="32">
        <f>VLOOKUP(AS267,Смета!$B$8:$O$93,13,0)</f>
        <v>0</v>
      </c>
      <c r="AV267" s="32"/>
    </row>
    <row r="268" spans="1:48" x14ac:dyDescent="0.25">
      <c r="A268" s="137"/>
      <c r="B268" s="138"/>
      <c r="C268" s="32">
        <f>VLOOKUP(A268,Смета!$B$8:$O$93,13,0)</f>
        <v>0</v>
      </c>
      <c r="D268" s="32"/>
      <c r="E268" s="137"/>
      <c r="F268" s="138"/>
      <c r="G268" s="32">
        <f>VLOOKUP(E268,Смета!$B$8:$O$93,13,0)</f>
        <v>0</v>
      </c>
      <c r="H268" s="32"/>
      <c r="I268" s="137"/>
      <c r="J268" s="138"/>
      <c r="K268" s="32">
        <f>VLOOKUP(I268,Смета!$B$8:$O$93,13,0)</f>
        <v>0</v>
      </c>
      <c r="L268" s="32"/>
      <c r="M268" s="137"/>
      <c r="N268" s="138"/>
      <c r="O268" s="32">
        <f>VLOOKUP(M268,Смета!$B$8:$O$93,13,0)</f>
        <v>0</v>
      </c>
      <c r="P268" s="32"/>
      <c r="Q268" s="137"/>
      <c r="R268" s="138"/>
      <c r="S268" s="32">
        <f>VLOOKUP(Q268,Смета!$B$8:$O$93,13,0)</f>
        <v>0</v>
      </c>
      <c r="T268" s="32"/>
      <c r="U268" s="137"/>
      <c r="V268" s="138"/>
      <c r="W268" s="32">
        <f>VLOOKUP(U268,Смета!$B$8:$O$93,13,0)</f>
        <v>0</v>
      </c>
      <c r="X268" s="32"/>
      <c r="Y268" s="137"/>
      <c r="Z268" s="138"/>
      <c r="AA268" s="32">
        <f>VLOOKUP(Y268,Смета!$B$8:$O$93,13,0)</f>
        <v>0</v>
      </c>
      <c r="AB268" s="32"/>
      <c r="AC268" s="137"/>
      <c r="AD268" s="138"/>
      <c r="AE268" s="32">
        <f>VLOOKUP(AC268,Смета!$B$8:$O$93,13,0)</f>
        <v>0</v>
      </c>
      <c r="AF268" s="32"/>
      <c r="AG268" s="137"/>
      <c r="AH268" s="138"/>
      <c r="AI268" s="32">
        <f>VLOOKUP(AG268,Смета!$B$8:$O$93,13,0)</f>
        <v>0</v>
      </c>
      <c r="AJ268" s="32"/>
      <c r="AK268" s="137"/>
      <c r="AL268" s="138"/>
      <c r="AM268" s="32">
        <f>VLOOKUP(AK268,Смета!$B$8:$O$93,13,0)</f>
        <v>0</v>
      </c>
      <c r="AN268" s="32"/>
      <c r="AO268" s="137"/>
      <c r="AP268" s="138"/>
      <c r="AQ268" s="32">
        <f>VLOOKUP(AO268,Смета!$B$8:$O$93,13,0)</f>
        <v>0</v>
      </c>
      <c r="AR268" s="32"/>
      <c r="AS268" s="137"/>
      <c r="AT268" s="138"/>
      <c r="AU268" s="32">
        <f>VLOOKUP(AS268,Смета!$B$8:$O$93,13,0)</f>
        <v>0</v>
      </c>
      <c r="AV268" s="32"/>
    </row>
    <row r="269" spans="1:48" x14ac:dyDescent="0.25">
      <c r="A269" s="137"/>
      <c r="B269" s="138"/>
      <c r="C269" s="32">
        <f>VLOOKUP(A269,Смета!$B$8:$O$93,13,0)</f>
        <v>0</v>
      </c>
      <c r="D269" s="32"/>
      <c r="E269" s="137"/>
      <c r="F269" s="138"/>
      <c r="G269" s="32">
        <f>VLOOKUP(E269,Смета!$B$8:$O$93,13,0)</f>
        <v>0</v>
      </c>
      <c r="H269" s="32"/>
      <c r="I269" s="137"/>
      <c r="J269" s="138"/>
      <c r="K269" s="32">
        <f>VLOOKUP(I269,Смета!$B$8:$O$93,13,0)</f>
        <v>0</v>
      </c>
      <c r="L269" s="32"/>
      <c r="M269" s="137"/>
      <c r="N269" s="138"/>
      <c r="O269" s="32">
        <f>VLOOKUP(M269,Смета!$B$8:$O$93,13,0)</f>
        <v>0</v>
      </c>
      <c r="P269" s="32"/>
      <c r="Q269" s="137"/>
      <c r="R269" s="138"/>
      <c r="S269" s="32">
        <f>VLOOKUP(Q269,Смета!$B$8:$O$93,13,0)</f>
        <v>0</v>
      </c>
      <c r="T269" s="32"/>
      <c r="U269" s="137"/>
      <c r="V269" s="138"/>
      <c r="W269" s="32">
        <f>VLOOKUP(U269,Смета!$B$8:$O$93,13,0)</f>
        <v>0</v>
      </c>
      <c r="X269" s="32"/>
      <c r="Y269" s="137"/>
      <c r="Z269" s="138"/>
      <c r="AA269" s="32">
        <f>VLOOKUP(Y269,Смета!$B$8:$O$93,13,0)</f>
        <v>0</v>
      </c>
      <c r="AB269" s="32"/>
      <c r="AC269" s="137"/>
      <c r="AD269" s="138"/>
      <c r="AE269" s="32">
        <f>VLOOKUP(AC269,Смета!$B$8:$O$93,13,0)</f>
        <v>0</v>
      </c>
      <c r="AF269" s="32"/>
      <c r="AG269" s="137"/>
      <c r="AH269" s="138"/>
      <c r="AI269" s="32">
        <f>VLOOKUP(AG269,Смета!$B$8:$O$93,13,0)</f>
        <v>0</v>
      </c>
      <c r="AJ269" s="32"/>
      <c r="AK269" s="137"/>
      <c r="AL269" s="138"/>
      <c r="AM269" s="32">
        <f>VLOOKUP(AK269,Смета!$B$8:$O$93,13,0)</f>
        <v>0</v>
      </c>
      <c r="AN269" s="32"/>
      <c r="AO269" s="137"/>
      <c r="AP269" s="138"/>
      <c r="AQ269" s="32">
        <f>VLOOKUP(AO269,Смета!$B$8:$O$93,13,0)</f>
        <v>0</v>
      </c>
      <c r="AR269" s="32"/>
      <c r="AS269" s="137"/>
      <c r="AT269" s="138"/>
      <c r="AU269" s="32">
        <f>VLOOKUP(AS269,Смета!$B$8:$O$93,13,0)</f>
        <v>0</v>
      </c>
      <c r="AV269" s="32"/>
    </row>
    <row r="270" spans="1:48" x14ac:dyDescent="0.25">
      <c r="A270" s="137"/>
      <c r="B270" s="138"/>
      <c r="C270" s="32">
        <f>VLOOKUP(A270,Смета!$B$8:$O$93,13,0)</f>
        <v>0</v>
      </c>
      <c r="D270" s="32"/>
      <c r="E270" s="137"/>
      <c r="F270" s="138"/>
      <c r="G270" s="32">
        <f>VLOOKUP(E270,Смета!$B$8:$O$93,13,0)</f>
        <v>0</v>
      </c>
      <c r="H270" s="32"/>
      <c r="I270" s="137"/>
      <c r="J270" s="138"/>
      <c r="K270" s="32">
        <f>VLOOKUP(I270,Смета!$B$8:$O$93,13,0)</f>
        <v>0</v>
      </c>
      <c r="L270" s="32"/>
      <c r="M270" s="137"/>
      <c r="N270" s="138"/>
      <c r="O270" s="32">
        <f>VLOOKUP(M270,Смета!$B$8:$O$93,13,0)</f>
        <v>0</v>
      </c>
      <c r="P270" s="32"/>
      <c r="Q270" s="137"/>
      <c r="R270" s="138"/>
      <c r="S270" s="32">
        <f>VLOOKUP(Q270,Смета!$B$8:$O$93,13,0)</f>
        <v>0</v>
      </c>
      <c r="T270" s="32"/>
      <c r="U270" s="137"/>
      <c r="V270" s="138"/>
      <c r="W270" s="32">
        <f>VLOOKUP(U270,Смета!$B$8:$O$93,13,0)</f>
        <v>0</v>
      </c>
      <c r="X270" s="32"/>
      <c r="Y270" s="137"/>
      <c r="Z270" s="138"/>
      <c r="AA270" s="32">
        <f>VLOOKUP(Y270,Смета!$B$8:$O$93,13,0)</f>
        <v>0</v>
      </c>
      <c r="AB270" s="32"/>
      <c r="AC270" s="137"/>
      <c r="AD270" s="138"/>
      <c r="AE270" s="32">
        <f>VLOOKUP(AC270,Смета!$B$8:$O$93,13,0)</f>
        <v>0</v>
      </c>
      <c r="AF270" s="32"/>
      <c r="AG270" s="137"/>
      <c r="AH270" s="138"/>
      <c r="AI270" s="32">
        <f>VLOOKUP(AG270,Смета!$B$8:$O$93,13,0)</f>
        <v>0</v>
      </c>
      <c r="AJ270" s="32"/>
      <c r="AK270" s="137"/>
      <c r="AL270" s="138"/>
      <c r="AM270" s="32">
        <f>VLOOKUP(AK270,Смета!$B$8:$O$93,13,0)</f>
        <v>0</v>
      </c>
      <c r="AN270" s="32"/>
      <c r="AO270" s="137"/>
      <c r="AP270" s="138"/>
      <c r="AQ270" s="32">
        <f>VLOOKUP(AO270,Смета!$B$8:$O$93,13,0)</f>
        <v>0</v>
      </c>
      <c r="AR270" s="32"/>
      <c r="AS270" s="137"/>
      <c r="AT270" s="138"/>
      <c r="AU270" s="32">
        <f>VLOOKUP(AS270,Смета!$B$8:$O$93,13,0)</f>
        <v>0</v>
      </c>
      <c r="AV270" s="32"/>
    </row>
    <row r="271" spans="1:48" x14ac:dyDescent="0.25">
      <c r="A271" s="137"/>
      <c r="B271" s="138"/>
      <c r="C271" s="32">
        <f>VLOOKUP(A271,Смета!$B$8:$O$93,13,0)</f>
        <v>0</v>
      </c>
      <c r="D271" s="32"/>
      <c r="E271" s="137"/>
      <c r="F271" s="138"/>
      <c r="G271" s="32">
        <f>VLOOKUP(E271,Смета!$B$8:$O$93,13,0)</f>
        <v>0</v>
      </c>
      <c r="H271" s="32"/>
      <c r="I271" s="137"/>
      <c r="J271" s="138"/>
      <c r="K271" s="32">
        <f>VLOOKUP(I271,Смета!$B$8:$O$93,13,0)</f>
        <v>0</v>
      </c>
      <c r="L271" s="32"/>
      <c r="M271" s="137"/>
      <c r="N271" s="138"/>
      <c r="O271" s="32">
        <f>VLOOKUP(M271,Смета!$B$8:$O$93,13,0)</f>
        <v>0</v>
      </c>
      <c r="P271" s="32"/>
      <c r="Q271" s="137"/>
      <c r="R271" s="138"/>
      <c r="S271" s="32">
        <f>VLOOKUP(Q271,Смета!$B$8:$O$93,13,0)</f>
        <v>0</v>
      </c>
      <c r="T271" s="32"/>
      <c r="U271" s="137"/>
      <c r="V271" s="138"/>
      <c r="W271" s="32">
        <f>VLOOKUP(U271,Смета!$B$8:$O$93,13,0)</f>
        <v>0</v>
      </c>
      <c r="X271" s="32"/>
      <c r="Y271" s="137"/>
      <c r="Z271" s="138"/>
      <c r="AA271" s="32">
        <f>VLOOKUP(Y271,Смета!$B$8:$O$93,13,0)</f>
        <v>0</v>
      </c>
      <c r="AB271" s="32"/>
      <c r="AC271" s="137"/>
      <c r="AD271" s="138"/>
      <c r="AE271" s="32">
        <f>VLOOKUP(AC271,Смета!$B$8:$O$93,13,0)</f>
        <v>0</v>
      </c>
      <c r="AF271" s="32"/>
      <c r="AG271" s="137"/>
      <c r="AH271" s="138"/>
      <c r="AI271" s="32">
        <f>VLOOKUP(AG271,Смета!$B$8:$O$93,13,0)</f>
        <v>0</v>
      </c>
      <c r="AJ271" s="32"/>
      <c r="AK271" s="137"/>
      <c r="AL271" s="138"/>
      <c r="AM271" s="32">
        <f>VLOOKUP(AK271,Смета!$B$8:$O$93,13,0)</f>
        <v>0</v>
      </c>
      <c r="AN271" s="32"/>
      <c r="AO271" s="137"/>
      <c r="AP271" s="138"/>
      <c r="AQ271" s="32">
        <f>VLOOKUP(AO271,Смета!$B$8:$O$93,13,0)</f>
        <v>0</v>
      </c>
      <c r="AR271" s="32"/>
      <c r="AS271" s="137"/>
      <c r="AT271" s="138"/>
      <c r="AU271" s="32">
        <f>VLOOKUP(AS271,Смета!$B$8:$O$93,13,0)</f>
        <v>0</v>
      </c>
      <c r="AV271" s="32"/>
    </row>
    <row r="272" spans="1:48" x14ac:dyDescent="0.25">
      <c r="A272" s="137"/>
      <c r="B272" s="138"/>
      <c r="C272" s="32">
        <f>VLOOKUP(A272,Смета!$B$8:$O$93,13,0)</f>
        <v>0</v>
      </c>
      <c r="D272" s="32"/>
      <c r="E272" s="137"/>
      <c r="F272" s="138"/>
      <c r="G272" s="32">
        <f>VLOOKUP(E272,Смета!$B$8:$O$93,13,0)</f>
        <v>0</v>
      </c>
      <c r="H272" s="32"/>
      <c r="I272" s="137"/>
      <c r="J272" s="138"/>
      <c r="K272" s="32">
        <f>VLOOKUP(I272,Смета!$B$8:$O$93,13,0)</f>
        <v>0</v>
      </c>
      <c r="L272" s="32"/>
      <c r="M272" s="137"/>
      <c r="N272" s="138"/>
      <c r="O272" s="32">
        <f>VLOOKUP(M272,Смета!$B$8:$O$93,13,0)</f>
        <v>0</v>
      </c>
      <c r="P272" s="32"/>
      <c r="Q272" s="137"/>
      <c r="R272" s="138"/>
      <c r="S272" s="32">
        <f>VLOOKUP(Q272,Смета!$B$8:$O$93,13,0)</f>
        <v>0</v>
      </c>
      <c r="T272" s="32"/>
      <c r="U272" s="137"/>
      <c r="V272" s="138"/>
      <c r="W272" s="32">
        <f>VLOOKUP(U272,Смета!$B$8:$O$93,13,0)</f>
        <v>0</v>
      </c>
      <c r="X272" s="32"/>
      <c r="Y272" s="137"/>
      <c r="Z272" s="138"/>
      <c r="AA272" s="32">
        <f>VLOOKUP(Y272,Смета!$B$8:$O$93,13,0)</f>
        <v>0</v>
      </c>
      <c r="AB272" s="32"/>
      <c r="AC272" s="137"/>
      <c r="AD272" s="138"/>
      <c r="AE272" s="32">
        <f>VLOOKUP(AC272,Смета!$B$8:$O$93,13,0)</f>
        <v>0</v>
      </c>
      <c r="AF272" s="32"/>
      <c r="AG272" s="137"/>
      <c r="AH272" s="138"/>
      <c r="AI272" s="32">
        <f>VLOOKUP(AG272,Смета!$B$8:$O$93,13,0)</f>
        <v>0</v>
      </c>
      <c r="AJ272" s="32"/>
      <c r="AK272" s="137"/>
      <c r="AL272" s="138"/>
      <c r="AM272" s="32">
        <f>VLOOKUP(AK272,Смета!$B$8:$O$93,13,0)</f>
        <v>0</v>
      </c>
      <c r="AN272" s="32"/>
      <c r="AO272" s="137"/>
      <c r="AP272" s="138"/>
      <c r="AQ272" s="32">
        <f>VLOOKUP(AO272,Смета!$B$8:$O$93,13,0)</f>
        <v>0</v>
      </c>
      <c r="AR272" s="32"/>
      <c r="AS272" s="137"/>
      <c r="AT272" s="138"/>
      <c r="AU272" s="32">
        <f>VLOOKUP(AS272,Смета!$B$8:$O$93,13,0)</f>
        <v>0</v>
      </c>
      <c r="AV272" s="32"/>
    </row>
    <row r="273" spans="1:48" x14ac:dyDescent="0.25">
      <c r="A273" s="137"/>
      <c r="B273" s="138"/>
      <c r="C273" s="32">
        <f>VLOOKUP(A273,Смета!$B$8:$O$93,13,0)</f>
        <v>0</v>
      </c>
      <c r="D273" s="32"/>
      <c r="E273" s="137"/>
      <c r="F273" s="138"/>
      <c r="G273" s="32">
        <f>VLOOKUP(E273,Смета!$B$8:$O$93,13,0)</f>
        <v>0</v>
      </c>
      <c r="H273" s="32"/>
      <c r="I273" s="137"/>
      <c r="J273" s="138"/>
      <c r="K273" s="32">
        <f>VLOOKUP(I273,Смета!$B$8:$O$93,13,0)</f>
        <v>0</v>
      </c>
      <c r="L273" s="32"/>
      <c r="M273" s="137"/>
      <c r="N273" s="138"/>
      <c r="O273" s="32">
        <f>VLOOKUP(M273,Смета!$B$8:$O$93,13,0)</f>
        <v>0</v>
      </c>
      <c r="P273" s="32"/>
      <c r="Q273" s="137"/>
      <c r="R273" s="138"/>
      <c r="S273" s="32">
        <f>VLOOKUP(Q273,Смета!$B$8:$O$93,13,0)</f>
        <v>0</v>
      </c>
      <c r="T273" s="32"/>
      <c r="U273" s="137"/>
      <c r="V273" s="138"/>
      <c r="W273" s="32">
        <f>VLOOKUP(U273,Смета!$B$8:$O$93,13,0)</f>
        <v>0</v>
      </c>
      <c r="X273" s="32"/>
      <c r="Y273" s="137"/>
      <c r="Z273" s="138"/>
      <c r="AA273" s="32">
        <f>VLOOKUP(Y273,Смета!$B$8:$O$93,13,0)</f>
        <v>0</v>
      </c>
      <c r="AB273" s="32"/>
      <c r="AC273" s="137"/>
      <c r="AD273" s="138"/>
      <c r="AE273" s="32">
        <f>VLOOKUP(AC273,Смета!$B$8:$O$93,13,0)</f>
        <v>0</v>
      </c>
      <c r="AF273" s="32"/>
      <c r="AG273" s="137"/>
      <c r="AH273" s="138"/>
      <c r="AI273" s="32">
        <f>VLOOKUP(AG273,Смета!$B$8:$O$93,13,0)</f>
        <v>0</v>
      </c>
      <c r="AJ273" s="32"/>
      <c r="AK273" s="137"/>
      <c r="AL273" s="138"/>
      <c r="AM273" s="32">
        <f>VLOOKUP(AK273,Смета!$B$8:$O$93,13,0)</f>
        <v>0</v>
      </c>
      <c r="AN273" s="32"/>
      <c r="AO273" s="137"/>
      <c r="AP273" s="138"/>
      <c r="AQ273" s="32">
        <f>VLOOKUP(AO273,Смета!$B$8:$O$93,13,0)</f>
        <v>0</v>
      </c>
      <c r="AR273" s="32"/>
      <c r="AS273" s="137"/>
      <c r="AT273" s="138"/>
      <c r="AU273" s="32">
        <f>VLOOKUP(AS273,Смета!$B$8:$O$93,13,0)</f>
        <v>0</v>
      </c>
      <c r="AV273" s="32"/>
    </row>
    <row r="274" spans="1:48" x14ac:dyDescent="0.25">
      <c r="A274" s="137"/>
      <c r="B274" s="138"/>
      <c r="C274" s="32">
        <f>VLOOKUP(A274,Смета!$B$8:$O$93,13,0)</f>
        <v>0</v>
      </c>
      <c r="D274" s="32"/>
      <c r="E274" s="137"/>
      <c r="F274" s="138"/>
      <c r="G274" s="32">
        <f>VLOOKUP(E274,Смета!$B$8:$O$93,13,0)</f>
        <v>0</v>
      </c>
      <c r="H274" s="32"/>
      <c r="I274" s="137"/>
      <c r="J274" s="138"/>
      <c r="K274" s="32">
        <f>VLOOKUP(I274,Смета!$B$8:$O$93,13,0)</f>
        <v>0</v>
      </c>
      <c r="L274" s="32"/>
      <c r="M274" s="137"/>
      <c r="N274" s="138"/>
      <c r="O274" s="32">
        <f>VLOOKUP(M274,Смета!$B$8:$O$93,13,0)</f>
        <v>0</v>
      </c>
      <c r="P274" s="32"/>
      <c r="Q274" s="137"/>
      <c r="R274" s="138"/>
      <c r="S274" s="32">
        <f>VLOOKUP(Q274,Смета!$B$8:$O$93,13,0)</f>
        <v>0</v>
      </c>
      <c r="T274" s="32"/>
      <c r="U274" s="137"/>
      <c r="V274" s="138"/>
      <c r="W274" s="32">
        <f>VLOOKUP(U274,Смета!$B$8:$O$93,13,0)</f>
        <v>0</v>
      </c>
      <c r="X274" s="32"/>
      <c r="Y274" s="137"/>
      <c r="Z274" s="138"/>
      <c r="AA274" s="32">
        <f>VLOOKUP(Y274,Смета!$B$8:$O$93,13,0)</f>
        <v>0</v>
      </c>
      <c r="AB274" s="32"/>
      <c r="AC274" s="137"/>
      <c r="AD274" s="138"/>
      <c r="AE274" s="32">
        <f>VLOOKUP(AC274,Смета!$B$8:$O$93,13,0)</f>
        <v>0</v>
      </c>
      <c r="AF274" s="32"/>
      <c r="AG274" s="137"/>
      <c r="AH274" s="138"/>
      <c r="AI274" s="32">
        <f>VLOOKUP(AG274,Смета!$B$8:$O$93,13,0)</f>
        <v>0</v>
      </c>
      <c r="AJ274" s="32"/>
      <c r="AK274" s="137"/>
      <c r="AL274" s="138"/>
      <c r="AM274" s="32">
        <f>VLOOKUP(AK274,Смета!$B$8:$O$93,13,0)</f>
        <v>0</v>
      </c>
      <c r="AN274" s="32"/>
      <c r="AO274" s="137"/>
      <c r="AP274" s="138"/>
      <c r="AQ274" s="32">
        <f>VLOOKUP(AO274,Смета!$B$8:$O$93,13,0)</f>
        <v>0</v>
      </c>
      <c r="AR274" s="32"/>
      <c r="AS274" s="137"/>
      <c r="AT274" s="138"/>
      <c r="AU274" s="32">
        <f>VLOOKUP(AS274,Смета!$B$8:$O$93,13,0)</f>
        <v>0</v>
      </c>
      <c r="AV274" s="32"/>
    </row>
    <row r="275" spans="1:48" x14ac:dyDescent="0.25">
      <c r="A275" s="137"/>
      <c r="B275" s="138"/>
      <c r="C275" s="32">
        <f>VLOOKUP(A275,Смета!$B$8:$O$93,13,0)</f>
        <v>0</v>
      </c>
      <c r="D275" s="32"/>
      <c r="E275" s="137"/>
      <c r="F275" s="138"/>
      <c r="G275" s="32">
        <f>VLOOKUP(E275,Смета!$B$8:$O$93,13,0)</f>
        <v>0</v>
      </c>
      <c r="H275" s="32"/>
      <c r="I275" s="137"/>
      <c r="J275" s="138"/>
      <c r="K275" s="32">
        <f>VLOOKUP(I275,Смета!$B$8:$O$93,13,0)</f>
        <v>0</v>
      </c>
      <c r="L275" s="32"/>
      <c r="M275" s="137"/>
      <c r="N275" s="138"/>
      <c r="O275" s="32">
        <f>VLOOKUP(M275,Смета!$B$8:$O$93,13,0)</f>
        <v>0</v>
      </c>
      <c r="P275" s="32"/>
      <c r="Q275" s="137"/>
      <c r="R275" s="138"/>
      <c r="S275" s="32">
        <f>VLOOKUP(Q275,Смета!$B$8:$O$93,13,0)</f>
        <v>0</v>
      </c>
      <c r="T275" s="32"/>
      <c r="U275" s="137"/>
      <c r="V275" s="138"/>
      <c r="W275" s="32">
        <f>VLOOKUP(U275,Смета!$B$8:$O$93,13,0)</f>
        <v>0</v>
      </c>
      <c r="X275" s="32"/>
      <c r="Y275" s="137"/>
      <c r="Z275" s="138"/>
      <c r="AA275" s="32">
        <f>VLOOKUP(Y275,Смета!$B$8:$O$93,13,0)</f>
        <v>0</v>
      </c>
      <c r="AB275" s="32"/>
      <c r="AC275" s="137"/>
      <c r="AD275" s="138"/>
      <c r="AE275" s="32">
        <f>VLOOKUP(AC275,Смета!$B$8:$O$93,13,0)</f>
        <v>0</v>
      </c>
      <c r="AF275" s="32"/>
      <c r="AG275" s="137"/>
      <c r="AH275" s="138"/>
      <c r="AI275" s="32">
        <f>VLOOKUP(AG275,Смета!$B$8:$O$93,13,0)</f>
        <v>0</v>
      </c>
      <c r="AJ275" s="32"/>
      <c r="AK275" s="137"/>
      <c r="AL275" s="138"/>
      <c r="AM275" s="32">
        <f>VLOOKUP(AK275,Смета!$B$8:$O$93,13,0)</f>
        <v>0</v>
      </c>
      <c r="AN275" s="32"/>
      <c r="AO275" s="137"/>
      <c r="AP275" s="138"/>
      <c r="AQ275" s="32">
        <f>VLOOKUP(AO275,Смета!$B$8:$O$93,13,0)</f>
        <v>0</v>
      </c>
      <c r="AR275" s="32"/>
      <c r="AS275" s="137"/>
      <c r="AT275" s="138"/>
      <c r="AU275" s="32">
        <f>VLOOKUP(AS275,Смета!$B$8:$O$93,13,0)</f>
        <v>0</v>
      </c>
      <c r="AV275" s="32"/>
    </row>
    <row r="276" spans="1:48" x14ac:dyDescent="0.25">
      <c r="A276" s="137"/>
      <c r="B276" s="138"/>
      <c r="C276" s="32">
        <f>VLOOKUP(A276,Смета!$B$8:$O$93,13,0)</f>
        <v>0</v>
      </c>
      <c r="D276" s="32"/>
      <c r="E276" s="137"/>
      <c r="F276" s="138"/>
      <c r="G276" s="32">
        <f>VLOOKUP(E276,Смета!$B$8:$O$93,13,0)</f>
        <v>0</v>
      </c>
      <c r="H276" s="32"/>
      <c r="I276" s="137"/>
      <c r="J276" s="138"/>
      <c r="K276" s="32">
        <f>VLOOKUP(I276,Смета!$B$8:$O$93,13,0)</f>
        <v>0</v>
      </c>
      <c r="L276" s="32"/>
      <c r="M276" s="137"/>
      <c r="N276" s="138"/>
      <c r="O276" s="32">
        <f>VLOOKUP(M276,Смета!$B$8:$O$93,13,0)</f>
        <v>0</v>
      </c>
      <c r="P276" s="32"/>
      <c r="Q276" s="137"/>
      <c r="R276" s="138"/>
      <c r="S276" s="32">
        <f>VLOOKUP(Q276,Смета!$B$8:$O$93,13,0)</f>
        <v>0</v>
      </c>
      <c r="T276" s="32"/>
      <c r="U276" s="137"/>
      <c r="V276" s="138"/>
      <c r="W276" s="32">
        <f>VLOOKUP(U276,Смета!$B$8:$O$93,13,0)</f>
        <v>0</v>
      </c>
      <c r="X276" s="32"/>
      <c r="Y276" s="137"/>
      <c r="Z276" s="138"/>
      <c r="AA276" s="32">
        <f>VLOOKUP(Y276,Смета!$B$8:$O$93,13,0)</f>
        <v>0</v>
      </c>
      <c r="AB276" s="32"/>
      <c r="AC276" s="137"/>
      <c r="AD276" s="138"/>
      <c r="AE276" s="32">
        <f>VLOOKUP(AC276,Смета!$B$8:$O$93,13,0)</f>
        <v>0</v>
      </c>
      <c r="AF276" s="32"/>
      <c r="AG276" s="137"/>
      <c r="AH276" s="138"/>
      <c r="AI276" s="32">
        <f>VLOOKUP(AG276,Смета!$B$8:$O$93,13,0)</f>
        <v>0</v>
      </c>
      <c r="AJ276" s="32"/>
      <c r="AK276" s="137"/>
      <c r="AL276" s="138"/>
      <c r="AM276" s="32">
        <f>VLOOKUP(AK276,Смета!$B$8:$O$93,13,0)</f>
        <v>0</v>
      </c>
      <c r="AN276" s="32"/>
      <c r="AO276" s="137"/>
      <c r="AP276" s="138"/>
      <c r="AQ276" s="32">
        <f>VLOOKUP(AO276,Смета!$B$8:$O$93,13,0)</f>
        <v>0</v>
      </c>
      <c r="AR276" s="32"/>
      <c r="AS276" s="137"/>
      <c r="AT276" s="138"/>
      <c r="AU276" s="32">
        <f>VLOOKUP(AS276,Смета!$B$8:$O$93,13,0)</f>
        <v>0</v>
      </c>
      <c r="AV276" s="32"/>
    </row>
    <row r="277" spans="1:48" x14ac:dyDescent="0.25">
      <c r="A277" s="137"/>
      <c r="B277" s="138"/>
      <c r="C277" s="32">
        <f>VLOOKUP(A277,Смета!$B$8:$O$93,13,0)</f>
        <v>0</v>
      </c>
      <c r="D277" s="32"/>
      <c r="E277" s="137"/>
      <c r="F277" s="138"/>
      <c r="G277" s="32">
        <f>VLOOKUP(E277,Смета!$B$8:$O$93,13,0)</f>
        <v>0</v>
      </c>
      <c r="H277" s="32"/>
      <c r="I277" s="137"/>
      <c r="J277" s="138"/>
      <c r="K277" s="32">
        <f>VLOOKUP(I277,Смета!$B$8:$O$93,13,0)</f>
        <v>0</v>
      </c>
      <c r="L277" s="32"/>
      <c r="M277" s="137"/>
      <c r="N277" s="138"/>
      <c r="O277" s="32">
        <f>VLOOKUP(M277,Смета!$B$8:$O$93,13,0)</f>
        <v>0</v>
      </c>
      <c r="P277" s="32"/>
      <c r="Q277" s="137"/>
      <c r="R277" s="138"/>
      <c r="S277" s="32">
        <f>VLOOKUP(Q277,Смета!$B$8:$O$93,13,0)</f>
        <v>0</v>
      </c>
      <c r="T277" s="32"/>
      <c r="U277" s="137"/>
      <c r="V277" s="138"/>
      <c r="W277" s="32">
        <f>VLOOKUP(U277,Смета!$B$8:$O$93,13,0)</f>
        <v>0</v>
      </c>
      <c r="X277" s="32"/>
      <c r="Y277" s="137"/>
      <c r="Z277" s="138"/>
      <c r="AA277" s="32">
        <f>VLOOKUP(Y277,Смета!$B$8:$O$93,13,0)</f>
        <v>0</v>
      </c>
      <c r="AB277" s="32"/>
      <c r="AC277" s="137"/>
      <c r="AD277" s="138"/>
      <c r="AE277" s="32">
        <f>VLOOKUP(AC277,Смета!$B$8:$O$93,13,0)</f>
        <v>0</v>
      </c>
      <c r="AF277" s="32"/>
      <c r="AG277" s="137"/>
      <c r="AH277" s="138"/>
      <c r="AI277" s="32">
        <f>VLOOKUP(AG277,Смета!$B$8:$O$93,13,0)</f>
        <v>0</v>
      </c>
      <c r="AJ277" s="32"/>
      <c r="AK277" s="137"/>
      <c r="AL277" s="138"/>
      <c r="AM277" s="32">
        <f>VLOOKUP(AK277,Смета!$B$8:$O$93,13,0)</f>
        <v>0</v>
      </c>
      <c r="AN277" s="32"/>
      <c r="AO277" s="137"/>
      <c r="AP277" s="138"/>
      <c r="AQ277" s="32">
        <f>VLOOKUP(AO277,Смета!$B$8:$O$93,13,0)</f>
        <v>0</v>
      </c>
      <c r="AR277" s="32"/>
      <c r="AS277" s="137"/>
      <c r="AT277" s="138"/>
      <c r="AU277" s="32">
        <f>VLOOKUP(AS277,Смета!$B$8:$O$93,13,0)</f>
        <v>0</v>
      </c>
      <c r="AV277" s="32"/>
    </row>
    <row r="278" spans="1:48" x14ac:dyDescent="0.25">
      <c r="A278" s="137"/>
      <c r="B278" s="138"/>
      <c r="C278" s="32">
        <f>VLOOKUP(A278,Смета!$B$8:$O$93,13,0)</f>
        <v>0</v>
      </c>
      <c r="D278" s="32"/>
      <c r="E278" s="137"/>
      <c r="F278" s="138"/>
      <c r="G278" s="32">
        <f>VLOOKUP(E278,Смета!$B$8:$O$93,13,0)</f>
        <v>0</v>
      </c>
      <c r="H278" s="32"/>
      <c r="I278" s="137"/>
      <c r="J278" s="138"/>
      <c r="K278" s="32">
        <f>VLOOKUP(I278,Смета!$B$8:$O$93,13,0)</f>
        <v>0</v>
      </c>
      <c r="L278" s="32"/>
      <c r="M278" s="137"/>
      <c r="N278" s="138"/>
      <c r="O278" s="32">
        <f>VLOOKUP(M278,Смета!$B$8:$O$93,13,0)</f>
        <v>0</v>
      </c>
      <c r="P278" s="32"/>
      <c r="Q278" s="137"/>
      <c r="R278" s="138"/>
      <c r="S278" s="32">
        <f>VLOOKUP(Q278,Смета!$B$8:$O$93,13,0)</f>
        <v>0</v>
      </c>
      <c r="T278" s="32"/>
      <c r="U278" s="137"/>
      <c r="V278" s="138"/>
      <c r="W278" s="32">
        <f>VLOOKUP(U278,Смета!$B$8:$O$93,13,0)</f>
        <v>0</v>
      </c>
      <c r="X278" s="32"/>
      <c r="Y278" s="137"/>
      <c r="Z278" s="138"/>
      <c r="AA278" s="32">
        <f>VLOOKUP(Y278,Смета!$B$8:$O$93,13,0)</f>
        <v>0</v>
      </c>
      <c r="AB278" s="32"/>
      <c r="AC278" s="137"/>
      <c r="AD278" s="138"/>
      <c r="AE278" s="32">
        <f>VLOOKUP(AC278,Смета!$B$8:$O$93,13,0)</f>
        <v>0</v>
      </c>
      <c r="AF278" s="32"/>
      <c r="AG278" s="137"/>
      <c r="AH278" s="138"/>
      <c r="AI278" s="32">
        <f>VLOOKUP(AG278,Смета!$B$8:$O$93,13,0)</f>
        <v>0</v>
      </c>
      <c r="AJ278" s="32"/>
      <c r="AK278" s="137"/>
      <c r="AL278" s="138"/>
      <c r="AM278" s="32">
        <f>VLOOKUP(AK278,Смета!$B$8:$O$93,13,0)</f>
        <v>0</v>
      </c>
      <c r="AN278" s="32"/>
      <c r="AO278" s="137"/>
      <c r="AP278" s="138"/>
      <c r="AQ278" s="32">
        <f>VLOOKUP(AO278,Смета!$B$8:$O$93,13,0)</f>
        <v>0</v>
      </c>
      <c r="AR278" s="32"/>
      <c r="AS278" s="137"/>
      <c r="AT278" s="138"/>
      <c r="AU278" s="32">
        <f>VLOOKUP(AS278,Смета!$B$8:$O$93,13,0)</f>
        <v>0</v>
      </c>
      <c r="AV278" s="32"/>
    </row>
    <row r="279" spans="1:48" x14ac:dyDescent="0.25">
      <c r="A279" s="137"/>
      <c r="B279" s="138"/>
      <c r="C279" s="32">
        <f>VLOOKUP(A279,Смета!$B$8:$O$93,13,0)</f>
        <v>0</v>
      </c>
      <c r="D279" s="32"/>
      <c r="E279" s="137"/>
      <c r="F279" s="138"/>
      <c r="G279" s="32">
        <f>VLOOKUP(E279,Смета!$B$8:$O$93,13,0)</f>
        <v>0</v>
      </c>
      <c r="H279" s="32"/>
      <c r="I279" s="137"/>
      <c r="J279" s="138"/>
      <c r="K279" s="32">
        <f>VLOOKUP(I279,Смета!$B$8:$O$93,13,0)</f>
        <v>0</v>
      </c>
      <c r="L279" s="32"/>
      <c r="M279" s="137"/>
      <c r="N279" s="138"/>
      <c r="O279" s="32">
        <f>VLOOKUP(M279,Смета!$B$8:$O$93,13,0)</f>
        <v>0</v>
      </c>
      <c r="P279" s="32"/>
      <c r="Q279" s="137"/>
      <c r="R279" s="138"/>
      <c r="S279" s="32">
        <f>VLOOKUP(Q279,Смета!$B$8:$O$93,13,0)</f>
        <v>0</v>
      </c>
      <c r="T279" s="32"/>
      <c r="U279" s="137"/>
      <c r="V279" s="138"/>
      <c r="W279" s="32">
        <f>VLOOKUP(U279,Смета!$B$8:$O$93,13,0)</f>
        <v>0</v>
      </c>
      <c r="X279" s="32"/>
      <c r="Y279" s="137"/>
      <c r="Z279" s="138"/>
      <c r="AA279" s="32">
        <f>VLOOKUP(Y279,Смета!$B$8:$O$93,13,0)</f>
        <v>0</v>
      </c>
      <c r="AB279" s="32"/>
      <c r="AC279" s="137"/>
      <c r="AD279" s="138"/>
      <c r="AE279" s="32">
        <f>VLOOKUP(AC279,Смета!$B$8:$O$93,13,0)</f>
        <v>0</v>
      </c>
      <c r="AF279" s="32"/>
      <c r="AG279" s="137"/>
      <c r="AH279" s="138"/>
      <c r="AI279" s="32">
        <f>VLOOKUP(AG279,Смета!$B$8:$O$93,13,0)</f>
        <v>0</v>
      </c>
      <c r="AJ279" s="32"/>
      <c r="AK279" s="137"/>
      <c r="AL279" s="138"/>
      <c r="AM279" s="32">
        <f>VLOOKUP(AK279,Смета!$B$8:$O$93,13,0)</f>
        <v>0</v>
      </c>
      <c r="AN279" s="32"/>
      <c r="AO279" s="137"/>
      <c r="AP279" s="138"/>
      <c r="AQ279" s="32">
        <f>VLOOKUP(AO279,Смета!$B$8:$O$93,13,0)</f>
        <v>0</v>
      </c>
      <c r="AR279" s="32"/>
      <c r="AS279" s="137"/>
      <c r="AT279" s="138"/>
      <c r="AU279" s="32">
        <f>VLOOKUP(AS279,Смета!$B$8:$O$93,13,0)</f>
        <v>0</v>
      </c>
      <c r="AV279" s="32"/>
    </row>
    <row r="280" spans="1:48" x14ac:dyDescent="0.25">
      <c r="A280" s="137"/>
      <c r="B280" s="138"/>
      <c r="C280" s="32">
        <f>VLOOKUP(A280,Смета!$B$8:$O$93,13,0)</f>
        <v>0</v>
      </c>
      <c r="D280" s="32"/>
      <c r="E280" s="137"/>
      <c r="F280" s="138"/>
      <c r="G280" s="32">
        <f>VLOOKUP(E280,Смета!$B$8:$O$93,13,0)</f>
        <v>0</v>
      </c>
      <c r="H280" s="32"/>
      <c r="I280" s="137"/>
      <c r="J280" s="138"/>
      <c r="K280" s="32">
        <f>VLOOKUP(I280,Смета!$B$8:$O$93,13,0)</f>
        <v>0</v>
      </c>
      <c r="L280" s="32"/>
      <c r="M280" s="137"/>
      <c r="N280" s="138"/>
      <c r="O280" s="32">
        <f>VLOOKUP(M280,Смета!$B$8:$O$93,13,0)</f>
        <v>0</v>
      </c>
      <c r="P280" s="32"/>
      <c r="Q280" s="137"/>
      <c r="R280" s="138"/>
      <c r="S280" s="32">
        <f>VLOOKUP(Q280,Смета!$B$8:$O$93,13,0)</f>
        <v>0</v>
      </c>
      <c r="T280" s="32"/>
      <c r="U280" s="137"/>
      <c r="V280" s="138"/>
      <c r="W280" s="32">
        <f>VLOOKUP(U280,Смета!$B$8:$O$93,13,0)</f>
        <v>0</v>
      </c>
      <c r="X280" s="32"/>
      <c r="Y280" s="137"/>
      <c r="Z280" s="138"/>
      <c r="AA280" s="32">
        <f>VLOOKUP(Y280,Смета!$B$8:$O$93,13,0)</f>
        <v>0</v>
      </c>
      <c r="AB280" s="32"/>
      <c r="AC280" s="137"/>
      <c r="AD280" s="138"/>
      <c r="AE280" s="32">
        <f>VLOOKUP(AC280,Смета!$B$8:$O$93,13,0)</f>
        <v>0</v>
      </c>
      <c r="AF280" s="32"/>
      <c r="AG280" s="137"/>
      <c r="AH280" s="138"/>
      <c r="AI280" s="32">
        <f>VLOOKUP(AG280,Смета!$B$8:$O$93,13,0)</f>
        <v>0</v>
      </c>
      <c r="AJ280" s="32"/>
      <c r="AK280" s="137"/>
      <c r="AL280" s="138"/>
      <c r="AM280" s="32">
        <f>VLOOKUP(AK280,Смета!$B$8:$O$93,13,0)</f>
        <v>0</v>
      </c>
      <c r="AN280" s="32"/>
      <c r="AO280" s="137"/>
      <c r="AP280" s="138"/>
      <c r="AQ280" s="32">
        <f>VLOOKUP(AO280,Смета!$B$8:$O$93,13,0)</f>
        <v>0</v>
      </c>
      <c r="AR280" s="32"/>
      <c r="AS280" s="137"/>
      <c r="AT280" s="138"/>
      <c r="AU280" s="32">
        <f>VLOOKUP(AS280,Смета!$B$8:$O$93,13,0)</f>
        <v>0</v>
      </c>
      <c r="AV280" s="32"/>
    </row>
    <row r="281" spans="1:48" x14ac:dyDescent="0.25">
      <c r="A281" s="137"/>
      <c r="B281" s="138"/>
      <c r="C281" s="32">
        <f>VLOOKUP(A281,Смета!$B$8:$O$93,13,0)</f>
        <v>0</v>
      </c>
      <c r="D281" s="32"/>
      <c r="E281" s="137"/>
      <c r="F281" s="138"/>
      <c r="G281" s="32">
        <f>VLOOKUP(E281,Смета!$B$8:$O$93,13,0)</f>
        <v>0</v>
      </c>
      <c r="H281" s="32"/>
      <c r="I281" s="137"/>
      <c r="J281" s="138"/>
      <c r="K281" s="32">
        <f>VLOOKUP(I281,Смета!$B$8:$O$93,13,0)</f>
        <v>0</v>
      </c>
      <c r="L281" s="32"/>
      <c r="M281" s="137"/>
      <c r="N281" s="138"/>
      <c r="O281" s="32">
        <f>VLOOKUP(M281,Смета!$B$8:$O$93,13,0)</f>
        <v>0</v>
      </c>
      <c r="P281" s="32"/>
      <c r="Q281" s="137"/>
      <c r="R281" s="138"/>
      <c r="S281" s="32">
        <f>VLOOKUP(Q281,Смета!$B$8:$O$93,13,0)</f>
        <v>0</v>
      </c>
      <c r="T281" s="32"/>
      <c r="U281" s="137"/>
      <c r="V281" s="138"/>
      <c r="W281" s="32">
        <f>VLOOKUP(U281,Смета!$B$8:$O$93,13,0)</f>
        <v>0</v>
      </c>
      <c r="X281" s="32"/>
      <c r="Y281" s="137"/>
      <c r="Z281" s="138"/>
      <c r="AA281" s="32">
        <f>VLOOKUP(Y281,Смета!$B$8:$O$93,13,0)</f>
        <v>0</v>
      </c>
      <c r="AB281" s="32"/>
      <c r="AC281" s="137"/>
      <c r="AD281" s="138"/>
      <c r="AE281" s="32">
        <f>VLOOKUP(AC281,Смета!$B$8:$O$93,13,0)</f>
        <v>0</v>
      </c>
      <c r="AF281" s="32"/>
      <c r="AG281" s="137"/>
      <c r="AH281" s="138"/>
      <c r="AI281" s="32">
        <f>VLOOKUP(AG281,Смета!$B$8:$O$93,13,0)</f>
        <v>0</v>
      </c>
      <c r="AJ281" s="32"/>
      <c r="AK281" s="137"/>
      <c r="AL281" s="138"/>
      <c r="AM281" s="32">
        <f>VLOOKUP(AK281,Смета!$B$8:$O$93,13,0)</f>
        <v>0</v>
      </c>
      <c r="AN281" s="32"/>
      <c r="AO281" s="137"/>
      <c r="AP281" s="138"/>
      <c r="AQ281" s="32">
        <f>VLOOKUP(AO281,Смета!$B$8:$O$93,13,0)</f>
        <v>0</v>
      </c>
      <c r="AR281" s="32"/>
      <c r="AS281" s="137"/>
      <c r="AT281" s="138"/>
      <c r="AU281" s="32">
        <f>VLOOKUP(AS281,Смета!$B$8:$O$93,13,0)</f>
        <v>0</v>
      </c>
      <c r="AV281" s="32"/>
    </row>
    <row r="282" spans="1:48" x14ac:dyDescent="0.25">
      <c r="A282" s="137"/>
      <c r="B282" s="138"/>
      <c r="C282" s="32">
        <f>VLOOKUP(A282,Смета!$B$8:$O$93,13,0)</f>
        <v>0</v>
      </c>
      <c r="D282" s="32"/>
      <c r="E282" s="137"/>
      <c r="F282" s="138"/>
      <c r="G282" s="32">
        <f>VLOOKUP(E282,Смета!$B$8:$O$93,13,0)</f>
        <v>0</v>
      </c>
      <c r="H282" s="32"/>
      <c r="I282" s="137"/>
      <c r="J282" s="138"/>
      <c r="K282" s="32">
        <f>VLOOKUP(I282,Смета!$B$8:$O$93,13,0)</f>
        <v>0</v>
      </c>
      <c r="L282" s="32"/>
      <c r="M282" s="137"/>
      <c r="N282" s="138"/>
      <c r="O282" s="32">
        <f>VLOOKUP(M282,Смета!$B$8:$O$93,13,0)</f>
        <v>0</v>
      </c>
      <c r="P282" s="32"/>
      <c r="Q282" s="137"/>
      <c r="R282" s="138"/>
      <c r="S282" s="32">
        <f>VLOOKUP(Q282,Смета!$B$8:$O$93,13,0)</f>
        <v>0</v>
      </c>
      <c r="T282" s="32"/>
      <c r="U282" s="137"/>
      <c r="V282" s="138"/>
      <c r="W282" s="32">
        <f>VLOOKUP(U282,Смета!$B$8:$O$93,13,0)</f>
        <v>0</v>
      </c>
      <c r="X282" s="32"/>
      <c r="Y282" s="137"/>
      <c r="Z282" s="138"/>
      <c r="AA282" s="32">
        <f>VLOOKUP(Y282,Смета!$B$8:$O$93,13,0)</f>
        <v>0</v>
      </c>
      <c r="AB282" s="32"/>
      <c r="AC282" s="137"/>
      <c r="AD282" s="138"/>
      <c r="AE282" s="32">
        <f>VLOOKUP(AC282,Смета!$B$8:$O$93,13,0)</f>
        <v>0</v>
      </c>
      <c r="AF282" s="32"/>
      <c r="AG282" s="137"/>
      <c r="AH282" s="138"/>
      <c r="AI282" s="32">
        <f>VLOOKUP(AG282,Смета!$B$8:$O$93,13,0)</f>
        <v>0</v>
      </c>
      <c r="AJ282" s="32"/>
      <c r="AK282" s="137"/>
      <c r="AL282" s="138"/>
      <c r="AM282" s="32">
        <f>VLOOKUP(AK282,Смета!$B$8:$O$93,13,0)</f>
        <v>0</v>
      </c>
      <c r="AN282" s="32"/>
      <c r="AO282" s="137"/>
      <c r="AP282" s="138"/>
      <c r="AQ282" s="32">
        <f>VLOOKUP(AO282,Смета!$B$8:$O$93,13,0)</f>
        <v>0</v>
      </c>
      <c r="AR282" s="32"/>
      <c r="AS282" s="137"/>
      <c r="AT282" s="138"/>
      <c r="AU282" s="32">
        <f>VLOOKUP(AS282,Смета!$B$8:$O$93,13,0)</f>
        <v>0</v>
      </c>
      <c r="AV282" s="32"/>
    </row>
    <row r="283" spans="1:48" x14ac:dyDescent="0.25">
      <c r="A283" s="137"/>
      <c r="B283" s="138"/>
      <c r="C283" s="32">
        <f>VLOOKUP(A283,Смета!$B$8:$O$93,13,0)</f>
        <v>0</v>
      </c>
      <c r="D283" s="32"/>
      <c r="E283" s="137"/>
      <c r="F283" s="138"/>
      <c r="G283" s="32">
        <f>VLOOKUP(E283,Смета!$B$8:$O$93,13,0)</f>
        <v>0</v>
      </c>
      <c r="H283" s="32"/>
      <c r="I283" s="137"/>
      <c r="J283" s="138"/>
      <c r="K283" s="32">
        <f>VLOOKUP(I283,Смета!$B$8:$O$93,13,0)</f>
        <v>0</v>
      </c>
      <c r="L283" s="32"/>
      <c r="M283" s="137"/>
      <c r="N283" s="138"/>
      <c r="O283" s="32">
        <f>VLOOKUP(M283,Смета!$B$8:$O$93,13,0)</f>
        <v>0</v>
      </c>
      <c r="P283" s="32"/>
      <c r="Q283" s="137"/>
      <c r="R283" s="138"/>
      <c r="S283" s="32">
        <f>VLOOKUP(Q283,Смета!$B$8:$O$93,13,0)</f>
        <v>0</v>
      </c>
      <c r="T283" s="32"/>
      <c r="U283" s="137"/>
      <c r="V283" s="138"/>
      <c r="W283" s="32">
        <f>VLOOKUP(U283,Смета!$B$8:$O$93,13,0)</f>
        <v>0</v>
      </c>
      <c r="X283" s="32"/>
      <c r="Y283" s="137"/>
      <c r="Z283" s="138"/>
      <c r="AA283" s="32">
        <f>VLOOKUP(Y283,Смета!$B$8:$O$93,13,0)</f>
        <v>0</v>
      </c>
      <c r="AB283" s="32"/>
      <c r="AC283" s="137"/>
      <c r="AD283" s="138"/>
      <c r="AE283" s="32">
        <f>VLOOKUP(AC283,Смета!$B$8:$O$93,13,0)</f>
        <v>0</v>
      </c>
      <c r="AF283" s="32"/>
      <c r="AG283" s="137"/>
      <c r="AH283" s="138"/>
      <c r="AI283" s="32">
        <f>VLOOKUP(AG283,Смета!$B$8:$O$93,13,0)</f>
        <v>0</v>
      </c>
      <c r="AJ283" s="32"/>
      <c r="AK283" s="137"/>
      <c r="AL283" s="138"/>
      <c r="AM283" s="32">
        <f>VLOOKUP(AK283,Смета!$B$8:$O$93,13,0)</f>
        <v>0</v>
      </c>
      <c r="AN283" s="32"/>
      <c r="AO283" s="137"/>
      <c r="AP283" s="138"/>
      <c r="AQ283" s="32">
        <f>VLOOKUP(AO283,Смета!$B$8:$O$93,13,0)</f>
        <v>0</v>
      </c>
      <c r="AR283" s="32"/>
      <c r="AS283" s="137"/>
      <c r="AT283" s="138"/>
      <c r="AU283" s="32">
        <f>VLOOKUP(AS283,Смета!$B$8:$O$93,13,0)</f>
        <v>0</v>
      </c>
      <c r="AV283" s="32"/>
    </row>
    <row r="284" spans="1:48" x14ac:dyDescent="0.25">
      <c r="A284" s="137"/>
      <c r="B284" s="138"/>
      <c r="C284" s="32">
        <f>VLOOKUP(A284,Смета!$B$8:$O$93,13,0)</f>
        <v>0</v>
      </c>
      <c r="D284" s="32"/>
      <c r="E284" s="137"/>
      <c r="F284" s="138"/>
      <c r="G284" s="32">
        <f>VLOOKUP(E284,Смета!$B$8:$O$93,13,0)</f>
        <v>0</v>
      </c>
      <c r="H284" s="32"/>
      <c r="I284" s="137"/>
      <c r="J284" s="138"/>
      <c r="K284" s="32">
        <f>VLOOKUP(I284,Смета!$B$8:$O$93,13,0)</f>
        <v>0</v>
      </c>
      <c r="L284" s="32"/>
      <c r="M284" s="137"/>
      <c r="N284" s="138"/>
      <c r="O284" s="32">
        <f>VLOOKUP(M284,Смета!$B$8:$O$93,13,0)</f>
        <v>0</v>
      </c>
      <c r="P284" s="32"/>
      <c r="Q284" s="137"/>
      <c r="R284" s="138"/>
      <c r="S284" s="32">
        <f>VLOOKUP(Q284,Смета!$B$8:$O$93,13,0)</f>
        <v>0</v>
      </c>
      <c r="T284" s="32"/>
      <c r="U284" s="137"/>
      <c r="V284" s="138"/>
      <c r="W284" s="32">
        <f>VLOOKUP(U284,Смета!$B$8:$O$93,13,0)</f>
        <v>0</v>
      </c>
      <c r="X284" s="32"/>
      <c r="Y284" s="137"/>
      <c r="Z284" s="138"/>
      <c r="AA284" s="32">
        <f>VLOOKUP(Y284,Смета!$B$8:$O$93,13,0)</f>
        <v>0</v>
      </c>
      <c r="AB284" s="32"/>
      <c r="AC284" s="137"/>
      <c r="AD284" s="138"/>
      <c r="AE284" s="32">
        <f>VLOOKUP(AC284,Смета!$B$8:$O$93,13,0)</f>
        <v>0</v>
      </c>
      <c r="AF284" s="32"/>
      <c r="AG284" s="137"/>
      <c r="AH284" s="138"/>
      <c r="AI284" s="32">
        <f>VLOOKUP(AG284,Смета!$B$8:$O$93,13,0)</f>
        <v>0</v>
      </c>
      <c r="AJ284" s="32"/>
      <c r="AK284" s="137"/>
      <c r="AL284" s="138"/>
      <c r="AM284" s="32">
        <f>VLOOKUP(AK284,Смета!$B$8:$O$93,13,0)</f>
        <v>0</v>
      </c>
      <c r="AN284" s="32"/>
      <c r="AO284" s="137"/>
      <c r="AP284" s="138"/>
      <c r="AQ284" s="32">
        <f>VLOOKUP(AO284,Смета!$B$8:$O$93,13,0)</f>
        <v>0</v>
      </c>
      <c r="AR284" s="32"/>
      <c r="AS284" s="137"/>
      <c r="AT284" s="138"/>
      <c r="AU284" s="32">
        <f>VLOOKUP(AS284,Смета!$B$8:$O$93,13,0)</f>
        <v>0</v>
      </c>
      <c r="AV284" s="32"/>
    </row>
    <row r="285" spans="1:48" x14ac:dyDescent="0.25">
      <c r="A285" s="137"/>
      <c r="B285" s="138"/>
      <c r="C285" s="32">
        <f>VLOOKUP(A285,Смета!$B$8:$O$93,13,0)</f>
        <v>0</v>
      </c>
      <c r="D285" s="32"/>
      <c r="E285" s="137"/>
      <c r="F285" s="138"/>
      <c r="G285" s="32">
        <f>VLOOKUP(E285,Смета!$B$8:$O$93,13,0)</f>
        <v>0</v>
      </c>
      <c r="H285" s="32"/>
      <c r="I285" s="137"/>
      <c r="J285" s="138"/>
      <c r="K285" s="32">
        <f>VLOOKUP(I285,Смета!$B$8:$O$93,13,0)</f>
        <v>0</v>
      </c>
      <c r="L285" s="32"/>
      <c r="M285" s="137"/>
      <c r="N285" s="138"/>
      <c r="O285" s="32">
        <f>VLOOKUP(M285,Смета!$B$8:$O$93,13,0)</f>
        <v>0</v>
      </c>
      <c r="P285" s="32"/>
      <c r="Q285" s="137"/>
      <c r="R285" s="138"/>
      <c r="S285" s="32">
        <f>VLOOKUP(Q285,Смета!$B$8:$O$93,13,0)</f>
        <v>0</v>
      </c>
      <c r="T285" s="32"/>
      <c r="U285" s="137"/>
      <c r="V285" s="138"/>
      <c r="W285" s="32">
        <f>VLOOKUP(U285,Смета!$B$8:$O$93,13,0)</f>
        <v>0</v>
      </c>
      <c r="X285" s="32"/>
      <c r="Y285" s="137"/>
      <c r="Z285" s="138"/>
      <c r="AA285" s="32">
        <f>VLOOKUP(Y285,Смета!$B$8:$O$93,13,0)</f>
        <v>0</v>
      </c>
      <c r="AB285" s="32"/>
      <c r="AC285" s="137"/>
      <c r="AD285" s="138"/>
      <c r="AE285" s="32">
        <f>VLOOKUP(AC285,Смета!$B$8:$O$93,13,0)</f>
        <v>0</v>
      </c>
      <c r="AF285" s="32"/>
      <c r="AG285" s="137"/>
      <c r="AH285" s="138"/>
      <c r="AI285" s="32">
        <f>VLOOKUP(AG285,Смета!$B$8:$O$93,13,0)</f>
        <v>0</v>
      </c>
      <c r="AJ285" s="32"/>
      <c r="AK285" s="137"/>
      <c r="AL285" s="138"/>
      <c r="AM285" s="32">
        <f>VLOOKUP(AK285,Смета!$B$8:$O$93,13,0)</f>
        <v>0</v>
      </c>
      <c r="AN285" s="32"/>
      <c r="AO285" s="137"/>
      <c r="AP285" s="138"/>
      <c r="AQ285" s="32">
        <f>VLOOKUP(AO285,Смета!$B$8:$O$93,13,0)</f>
        <v>0</v>
      </c>
      <c r="AR285" s="32"/>
      <c r="AS285" s="137"/>
      <c r="AT285" s="138"/>
      <c r="AU285" s="32">
        <f>VLOOKUP(AS285,Смета!$B$8:$O$93,13,0)</f>
        <v>0</v>
      </c>
      <c r="AV285" s="32"/>
    </row>
    <row r="286" spans="1:48" x14ac:dyDescent="0.25">
      <c r="A286" s="137"/>
      <c r="B286" s="138"/>
      <c r="C286" s="32">
        <f>VLOOKUP(A286,Смета!$B$8:$O$93,13,0)</f>
        <v>0</v>
      </c>
      <c r="D286" s="32"/>
      <c r="E286" s="137"/>
      <c r="F286" s="138"/>
      <c r="G286" s="32">
        <f>VLOOKUP(E286,Смета!$B$8:$O$93,13,0)</f>
        <v>0</v>
      </c>
      <c r="H286" s="32"/>
      <c r="I286" s="137"/>
      <c r="J286" s="138"/>
      <c r="K286" s="32">
        <f>VLOOKUP(I286,Смета!$B$8:$O$93,13,0)</f>
        <v>0</v>
      </c>
      <c r="L286" s="32"/>
      <c r="M286" s="137"/>
      <c r="N286" s="138"/>
      <c r="O286" s="32">
        <f>VLOOKUP(M286,Смета!$B$8:$O$93,13,0)</f>
        <v>0</v>
      </c>
      <c r="P286" s="32"/>
      <c r="Q286" s="137"/>
      <c r="R286" s="138"/>
      <c r="S286" s="32">
        <f>VLOOKUP(Q286,Смета!$B$8:$O$93,13,0)</f>
        <v>0</v>
      </c>
      <c r="T286" s="32"/>
      <c r="U286" s="137"/>
      <c r="V286" s="138"/>
      <c r="W286" s="32">
        <f>VLOOKUP(U286,Смета!$B$8:$O$93,13,0)</f>
        <v>0</v>
      </c>
      <c r="X286" s="32"/>
      <c r="Y286" s="137"/>
      <c r="Z286" s="138"/>
      <c r="AA286" s="32">
        <f>VLOOKUP(Y286,Смета!$B$8:$O$93,13,0)</f>
        <v>0</v>
      </c>
      <c r="AB286" s="32"/>
      <c r="AC286" s="137"/>
      <c r="AD286" s="138"/>
      <c r="AE286" s="32">
        <f>VLOOKUP(AC286,Смета!$B$8:$O$93,13,0)</f>
        <v>0</v>
      </c>
      <c r="AF286" s="32"/>
      <c r="AG286" s="137"/>
      <c r="AH286" s="138"/>
      <c r="AI286" s="32">
        <f>VLOOKUP(AG286,Смета!$B$8:$O$93,13,0)</f>
        <v>0</v>
      </c>
      <c r="AJ286" s="32"/>
      <c r="AK286" s="137"/>
      <c r="AL286" s="138"/>
      <c r="AM286" s="32">
        <f>VLOOKUP(AK286,Смета!$B$8:$O$93,13,0)</f>
        <v>0</v>
      </c>
      <c r="AN286" s="32"/>
      <c r="AO286" s="137"/>
      <c r="AP286" s="138"/>
      <c r="AQ286" s="32">
        <f>VLOOKUP(AO286,Смета!$B$8:$O$93,13,0)</f>
        <v>0</v>
      </c>
      <c r="AR286" s="32"/>
      <c r="AS286" s="137"/>
      <c r="AT286" s="138"/>
      <c r="AU286" s="32">
        <f>VLOOKUP(AS286,Смета!$B$8:$O$93,13,0)</f>
        <v>0</v>
      </c>
      <c r="AV286" s="32"/>
    </row>
    <row r="287" spans="1:48" x14ac:dyDescent="0.25">
      <c r="A287" s="137"/>
      <c r="B287" s="138"/>
      <c r="C287" s="32">
        <f>VLOOKUP(A287,Смета!$B$8:$O$93,13,0)</f>
        <v>0</v>
      </c>
      <c r="D287" s="32"/>
      <c r="E287" s="137"/>
      <c r="F287" s="138"/>
      <c r="G287" s="32">
        <f>VLOOKUP(E287,Смета!$B$8:$O$93,13,0)</f>
        <v>0</v>
      </c>
      <c r="H287" s="32"/>
      <c r="I287" s="137"/>
      <c r="J287" s="138"/>
      <c r="K287" s="32">
        <f>VLOOKUP(I287,Смета!$B$8:$O$93,13,0)</f>
        <v>0</v>
      </c>
      <c r="L287" s="32"/>
      <c r="M287" s="137"/>
      <c r="N287" s="138"/>
      <c r="O287" s="32">
        <f>VLOOKUP(M287,Смета!$B$8:$O$93,13,0)</f>
        <v>0</v>
      </c>
      <c r="P287" s="32"/>
      <c r="Q287" s="137"/>
      <c r="R287" s="138"/>
      <c r="S287" s="32">
        <f>VLOOKUP(Q287,Смета!$B$8:$O$93,13,0)</f>
        <v>0</v>
      </c>
      <c r="T287" s="32"/>
      <c r="U287" s="137"/>
      <c r="V287" s="138"/>
      <c r="W287" s="32">
        <f>VLOOKUP(U287,Смета!$B$8:$O$93,13,0)</f>
        <v>0</v>
      </c>
      <c r="X287" s="32"/>
      <c r="Y287" s="137"/>
      <c r="Z287" s="138"/>
      <c r="AA287" s="32">
        <f>VLOOKUP(Y287,Смета!$B$8:$O$93,13,0)</f>
        <v>0</v>
      </c>
      <c r="AB287" s="32"/>
      <c r="AC287" s="137"/>
      <c r="AD287" s="138"/>
      <c r="AE287" s="32">
        <f>VLOOKUP(AC287,Смета!$B$8:$O$93,13,0)</f>
        <v>0</v>
      </c>
      <c r="AF287" s="32"/>
      <c r="AG287" s="137"/>
      <c r="AH287" s="138"/>
      <c r="AI287" s="32">
        <f>VLOOKUP(AG287,Смета!$B$8:$O$93,13,0)</f>
        <v>0</v>
      </c>
      <c r="AJ287" s="32"/>
      <c r="AK287" s="137"/>
      <c r="AL287" s="138"/>
      <c r="AM287" s="32">
        <f>VLOOKUP(AK287,Смета!$B$8:$O$93,13,0)</f>
        <v>0</v>
      </c>
      <c r="AN287" s="32"/>
      <c r="AO287" s="137"/>
      <c r="AP287" s="138"/>
      <c r="AQ287" s="32">
        <f>VLOOKUP(AO287,Смета!$B$8:$O$93,13,0)</f>
        <v>0</v>
      </c>
      <c r="AR287" s="32"/>
      <c r="AS287" s="137"/>
      <c r="AT287" s="138"/>
      <c r="AU287" s="32">
        <f>VLOOKUP(AS287,Смета!$B$8:$O$93,13,0)</f>
        <v>0</v>
      </c>
      <c r="AV287" s="32"/>
    </row>
    <row r="288" spans="1:48" x14ac:dyDescent="0.25">
      <c r="A288" s="137"/>
      <c r="B288" s="138"/>
      <c r="C288" s="32">
        <f>VLOOKUP(A288,Смета!$B$8:$O$93,13,0)</f>
        <v>0</v>
      </c>
      <c r="D288" s="32"/>
      <c r="E288" s="137"/>
      <c r="F288" s="138"/>
      <c r="G288" s="32">
        <f>VLOOKUP(E288,Смета!$B$8:$O$93,13,0)</f>
        <v>0</v>
      </c>
      <c r="H288" s="32"/>
      <c r="I288" s="137"/>
      <c r="J288" s="138"/>
      <c r="K288" s="32">
        <f>VLOOKUP(I288,Смета!$B$8:$O$93,13,0)</f>
        <v>0</v>
      </c>
      <c r="L288" s="32"/>
      <c r="M288" s="137"/>
      <c r="N288" s="138"/>
      <c r="O288" s="32">
        <f>VLOOKUP(M288,Смета!$B$8:$O$93,13,0)</f>
        <v>0</v>
      </c>
      <c r="P288" s="32"/>
      <c r="Q288" s="137"/>
      <c r="R288" s="138"/>
      <c r="S288" s="32">
        <f>VLOOKUP(Q288,Смета!$B$8:$O$93,13,0)</f>
        <v>0</v>
      </c>
      <c r="T288" s="32"/>
      <c r="U288" s="137"/>
      <c r="V288" s="138"/>
      <c r="W288" s="32">
        <f>VLOOKUP(U288,Смета!$B$8:$O$93,13,0)</f>
        <v>0</v>
      </c>
      <c r="X288" s="32"/>
      <c r="Y288" s="137"/>
      <c r="Z288" s="138"/>
      <c r="AA288" s="32">
        <f>VLOOKUP(Y288,Смета!$B$8:$O$93,13,0)</f>
        <v>0</v>
      </c>
      <c r="AB288" s="32"/>
      <c r="AC288" s="137"/>
      <c r="AD288" s="138"/>
      <c r="AE288" s="32">
        <f>VLOOKUP(AC288,Смета!$B$8:$O$93,13,0)</f>
        <v>0</v>
      </c>
      <c r="AF288" s="32"/>
      <c r="AG288" s="137"/>
      <c r="AH288" s="138"/>
      <c r="AI288" s="32">
        <f>VLOOKUP(AG288,Смета!$B$8:$O$93,13,0)</f>
        <v>0</v>
      </c>
      <c r="AJ288" s="32"/>
      <c r="AK288" s="137"/>
      <c r="AL288" s="138"/>
      <c r="AM288" s="32">
        <f>VLOOKUP(AK288,Смета!$B$8:$O$93,13,0)</f>
        <v>0</v>
      </c>
      <c r="AN288" s="32"/>
      <c r="AO288" s="137"/>
      <c r="AP288" s="138"/>
      <c r="AQ288" s="32">
        <f>VLOOKUP(AO288,Смета!$B$8:$O$93,13,0)</f>
        <v>0</v>
      </c>
      <c r="AR288" s="32"/>
      <c r="AS288" s="137"/>
      <c r="AT288" s="138"/>
      <c r="AU288" s="32">
        <f>VLOOKUP(AS288,Смета!$B$8:$O$93,13,0)</f>
        <v>0</v>
      </c>
      <c r="AV288" s="32"/>
    </row>
    <row r="289" spans="1:48" x14ac:dyDescent="0.25">
      <c r="A289" s="137"/>
      <c r="B289" s="138"/>
      <c r="C289" s="32">
        <f>VLOOKUP(A289,Смета!$B$8:$O$93,13,0)</f>
        <v>0</v>
      </c>
      <c r="D289" s="32"/>
      <c r="E289" s="137"/>
      <c r="F289" s="138"/>
      <c r="G289" s="32">
        <f>VLOOKUP(E289,Смета!$B$8:$O$93,13,0)</f>
        <v>0</v>
      </c>
      <c r="H289" s="32"/>
      <c r="I289" s="137"/>
      <c r="J289" s="138"/>
      <c r="K289" s="32">
        <f>VLOOKUP(I289,Смета!$B$8:$O$93,13,0)</f>
        <v>0</v>
      </c>
      <c r="L289" s="32"/>
      <c r="M289" s="137"/>
      <c r="N289" s="138"/>
      <c r="O289" s="32">
        <f>VLOOKUP(M289,Смета!$B$8:$O$93,13,0)</f>
        <v>0</v>
      </c>
      <c r="P289" s="32"/>
      <c r="Q289" s="137"/>
      <c r="R289" s="138"/>
      <c r="S289" s="32">
        <f>VLOOKUP(Q289,Смета!$B$8:$O$93,13,0)</f>
        <v>0</v>
      </c>
      <c r="T289" s="32"/>
      <c r="U289" s="137"/>
      <c r="V289" s="138"/>
      <c r="W289" s="32">
        <f>VLOOKUP(U289,Смета!$B$8:$O$93,13,0)</f>
        <v>0</v>
      </c>
      <c r="X289" s="32"/>
      <c r="Y289" s="137"/>
      <c r="Z289" s="138"/>
      <c r="AA289" s="32">
        <f>VLOOKUP(Y289,Смета!$B$8:$O$93,13,0)</f>
        <v>0</v>
      </c>
      <c r="AB289" s="32"/>
      <c r="AC289" s="137"/>
      <c r="AD289" s="138"/>
      <c r="AE289" s="32">
        <f>VLOOKUP(AC289,Смета!$B$8:$O$93,13,0)</f>
        <v>0</v>
      </c>
      <c r="AF289" s="32"/>
      <c r="AG289" s="137"/>
      <c r="AH289" s="138"/>
      <c r="AI289" s="32">
        <f>VLOOKUP(AG289,Смета!$B$8:$O$93,13,0)</f>
        <v>0</v>
      </c>
      <c r="AJ289" s="32"/>
      <c r="AK289" s="137"/>
      <c r="AL289" s="138"/>
      <c r="AM289" s="32">
        <f>VLOOKUP(AK289,Смета!$B$8:$O$93,13,0)</f>
        <v>0</v>
      </c>
      <c r="AN289" s="32"/>
      <c r="AO289" s="137"/>
      <c r="AP289" s="138"/>
      <c r="AQ289" s="32">
        <f>VLOOKUP(AO289,Смета!$B$8:$O$93,13,0)</f>
        <v>0</v>
      </c>
      <c r="AR289" s="32"/>
      <c r="AS289" s="137"/>
      <c r="AT289" s="138"/>
      <c r="AU289" s="32">
        <f>VLOOKUP(AS289,Смета!$B$8:$O$93,13,0)</f>
        <v>0</v>
      </c>
      <c r="AV289" s="32"/>
    </row>
    <row r="290" spans="1:48" x14ac:dyDescent="0.25">
      <c r="A290" s="137"/>
      <c r="B290" s="138"/>
      <c r="C290" s="32">
        <f>VLOOKUP(A290,Смета!$B$8:$O$93,13,0)</f>
        <v>0</v>
      </c>
      <c r="D290" s="32"/>
      <c r="E290" s="137"/>
      <c r="F290" s="138"/>
      <c r="G290" s="32">
        <f>VLOOKUP(E290,Смета!$B$8:$O$93,13,0)</f>
        <v>0</v>
      </c>
      <c r="H290" s="32"/>
      <c r="I290" s="137"/>
      <c r="J290" s="138"/>
      <c r="K290" s="32">
        <f>VLOOKUP(I290,Смета!$B$8:$O$93,13,0)</f>
        <v>0</v>
      </c>
      <c r="L290" s="32"/>
      <c r="M290" s="137"/>
      <c r="N290" s="138"/>
      <c r="O290" s="32">
        <f>VLOOKUP(M290,Смета!$B$8:$O$93,13,0)</f>
        <v>0</v>
      </c>
      <c r="P290" s="32"/>
      <c r="Q290" s="137"/>
      <c r="R290" s="138"/>
      <c r="S290" s="32">
        <f>VLOOKUP(Q290,Смета!$B$8:$O$93,13,0)</f>
        <v>0</v>
      </c>
      <c r="T290" s="32"/>
      <c r="U290" s="137"/>
      <c r="V290" s="138"/>
      <c r="W290" s="32">
        <f>VLOOKUP(U290,Смета!$B$8:$O$93,13,0)</f>
        <v>0</v>
      </c>
      <c r="X290" s="32"/>
      <c r="Y290" s="137"/>
      <c r="Z290" s="138"/>
      <c r="AA290" s="32">
        <f>VLOOKUP(Y290,Смета!$B$8:$O$93,13,0)</f>
        <v>0</v>
      </c>
      <c r="AB290" s="32"/>
      <c r="AC290" s="137"/>
      <c r="AD290" s="138"/>
      <c r="AE290" s="32">
        <f>VLOOKUP(AC290,Смета!$B$8:$O$93,13,0)</f>
        <v>0</v>
      </c>
      <c r="AF290" s="32"/>
      <c r="AG290" s="137"/>
      <c r="AH290" s="138"/>
      <c r="AI290" s="32">
        <f>VLOOKUP(AG290,Смета!$B$8:$O$93,13,0)</f>
        <v>0</v>
      </c>
      <c r="AJ290" s="32"/>
      <c r="AK290" s="137"/>
      <c r="AL290" s="138"/>
      <c r="AM290" s="32">
        <f>VLOOKUP(AK290,Смета!$B$8:$O$93,13,0)</f>
        <v>0</v>
      </c>
      <c r="AN290" s="32"/>
      <c r="AO290" s="137"/>
      <c r="AP290" s="138"/>
      <c r="AQ290" s="32">
        <f>VLOOKUP(AO290,Смета!$B$8:$O$93,13,0)</f>
        <v>0</v>
      </c>
      <c r="AR290" s="32"/>
      <c r="AS290" s="137"/>
      <c r="AT290" s="138"/>
      <c r="AU290" s="32">
        <f>VLOOKUP(AS290,Смета!$B$8:$O$93,13,0)</f>
        <v>0</v>
      </c>
      <c r="AV290" s="32"/>
    </row>
    <row r="291" spans="1:48" x14ac:dyDescent="0.25">
      <c r="A291" s="137"/>
      <c r="B291" s="138"/>
      <c r="C291" s="32">
        <f>VLOOKUP(A291,Смета!$B$8:$O$93,13,0)</f>
        <v>0</v>
      </c>
      <c r="D291" s="32"/>
      <c r="E291" s="137"/>
      <c r="F291" s="138"/>
      <c r="G291" s="32">
        <f>VLOOKUP(E291,Смета!$B$8:$O$93,13,0)</f>
        <v>0</v>
      </c>
      <c r="H291" s="32"/>
      <c r="I291" s="137"/>
      <c r="J291" s="138"/>
      <c r="K291" s="32">
        <f>VLOOKUP(I291,Смета!$B$8:$O$93,13,0)</f>
        <v>0</v>
      </c>
      <c r="L291" s="32"/>
      <c r="M291" s="137"/>
      <c r="N291" s="138"/>
      <c r="O291" s="32">
        <f>VLOOKUP(M291,Смета!$B$8:$O$93,13,0)</f>
        <v>0</v>
      </c>
      <c r="P291" s="32"/>
      <c r="Q291" s="137"/>
      <c r="R291" s="138"/>
      <c r="S291" s="32">
        <f>VLOOKUP(Q291,Смета!$B$8:$O$93,13,0)</f>
        <v>0</v>
      </c>
      <c r="T291" s="32"/>
      <c r="U291" s="137"/>
      <c r="V291" s="138"/>
      <c r="W291" s="32">
        <f>VLOOKUP(U291,Смета!$B$8:$O$93,13,0)</f>
        <v>0</v>
      </c>
      <c r="X291" s="32"/>
      <c r="Y291" s="137"/>
      <c r="Z291" s="138"/>
      <c r="AA291" s="32">
        <f>VLOOKUP(Y291,Смета!$B$8:$O$93,13,0)</f>
        <v>0</v>
      </c>
      <c r="AB291" s="32"/>
      <c r="AC291" s="137"/>
      <c r="AD291" s="138"/>
      <c r="AE291" s="32">
        <f>VLOOKUP(AC291,Смета!$B$8:$O$93,13,0)</f>
        <v>0</v>
      </c>
      <c r="AF291" s="32"/>
      <c r="AG291" s="137"/>
      <c r="AH291" s="138"/>
      <c r="AI291" s="32">
        <f>VLOOKUP(AG291,Смета!$B$8:$O$93,13,0)</f>
        <v>0</v>
      </c>
      <c r="AJ291" s="32"/>
      <c r="AK291" s="137"/>
      <c r="AL291" s="138"/>
      <c r="AM291" s="32">
        <f>VLOOKUP(AK291,Смета!$B$8:$O$93,13,0)</f>
        <v>0</v>
      </c>
      <c r="AN291" s="32"/>
      <c r="AO291" s="137"/>
      <c r="AP291" s="138"/>
      <c r="AQ291" s="32">
        <f>VLOOKUP(AO291,Смета!$B$8:$O$93,13,0)</f>
        <v>0</v>
      </c>
      <c r="AR291" s="32"/>
      <c r="AS291" s="137"/>
      <c r="AT291" s="138"/>
      <c r="AU291" s="32">
        <f>VLOOKUP(AS291,Смета!$B$8:$O$93,13,0)</f>
        <v>0</v>
      </c>
      <c r="AV291" s="32"/>
    </row>
    <row r="292" spans="1:48" x14ac:dyDescent="0.25">
      <c r="A292" s="137"/>
      <c r="B292" s="138"/>
      <c r="C292" s="32">
        <f>VLOOKUP(A292,Смета!$B$8:$O$93,13,0)</f>
        <v>0</v>
      </c>
      <c r="D292" s="32"/>
      <c r="E292" s="137"/>
      <c r="F292" s="138"/>
      <c r="G292" s="32">
        <f>VLOOKUP(E292,Смета!$B$8:$O$93,13,0)</f>
        <v>0</v>
      </c>
      <c r="H292" s="32"/>
      <c r="I292" s="137"/>
      <c r="J292" s="138"/>
      <c r="K292" s="32">
        <f>VLOOKUP(I292,Смета!$B$8:$O$93,13,0)</f>
        <v>0</v>
      </c>
      <c r="L292" s="32"/>
      <c r="M292" s="137"/>
      <c r="N292" s="138"/>
      <c r="O292" s="32">
        <f>VLOOKUP(M292,Смета!$B$8:$O$93,13,0)</f>
        <v>0</v>
      </c>
      <c r="P292" s="32"/>
      <c r="Q292" s="137"/>
      <c r="R292" s="138"/>
      <c r="S292" s="32">
        <f>VLOOKUP(Q292,Смета!$B$8:$O$93,13,0)</f>
        <v>0</v>
      </c>
      <c r="T292" s="32"/>
      <c r="U292" s="137"/>
      <c r="V292" s="138"/>
      <c r="W292" s="32">
        <f>VLOOKUP(U292,Смета!$B$8:$O$93,13,0)</f>
        <v>0</v>
      </c>
      <c r="X292" s="32"/>
      <c r="Y292" s="137"/>
      <c r="Z292" s="138"/>
      <c r="AA292" s="32">
        <f>VLOOKUP(Y292,Смета!$B$8:$O$93,13,0)</f>
        <v>0</v>
      </c>
      <c r="AB292" s="32"/>
      <c r="AC292" s="137"/>
      <c r="AD292" s="138"/>
      <c r="AE292" s="32">
        <f>VLOOKUP(AC292,Смета!$B$8:$O$93,13,0)</f>
        <v>0</v>
      </c>
      <c r="AF292" s="32"/>
      <c r="AG292" s="137"/>
      <c r="AH292" s="138"/>
      <c r="AI292" s="32">
        <f>VLOOKUP(AG292,Смета!$B$8:$O$93,13,0)</f>
        <v>0</v>
      </c>
      <c r="AJ292" s="32"/>
      <c r="AK292" s="137"/>
      <c r="AL292" s="138"/>
      <c r="AM292" s="32">
        <f>VLOOKUP(AK292,Смета!$B$8:$O$93,13,0)</f>
        <v>0</v>
      </c>
      <c r="AN292" s="32"/>
      <c r="AO292" s="137"/>
      <c r="AP292" s="138"/>
      <c r="AQ292" s="32">
        <f>VLOOKUP(AO292,Смета!$B$8:$O$93,13,0)</f>
        <v>0</v>
      </c>
      <c r="AR292" s="32"/>
      <c r="AS292" s="137"/>
      <c r="AT292" s="138"/>
      <c r="AU292" s="32">
        <f>VLOOKUP(AS292,Смета!$B$8:$O$93,13,0)</f>
        <v>0</v>
      </c>
      <c r="AV292" s="32"/>
    </row>
    <row r="293" spans="1:48" x14ac:dyDescent="0.25">
      <c r="A293" s="137"/>
      <c r="B293" s="138"/>
      <c r="C293" s="32">
        <f>VLOOKUP(A293,Смета!$B$8:$O$93,13,0)</f>
        <v>0</v>
      </c>
      <c r="D293" s="32"/>
      <c r="E293" s="137"/>
      <c r="F293" s="138"/>
      <c r="G293" s="32">
        <f>VLOOKUP(E293,Смета!$B$8:$O$93,13,0)</f>
        <v>0</v>
      </c>
      <c r="H293" s="32"/>
      <c r="I293" s="137"/>
      <c r="J293" s="138"/>
      <c r="K293" s="32">
        <f>VLOOKUP(I293,Смета!$B$8:$O$93,13,0)</f>
        <v>0</v>
      </c>
      <c r="L293" s="32"/>
      <c r="M293" s="137"/>
      <c r="N293" s="138"/>
      <c r="O293" s="32">
        <f>VLOOKUP(M293,Смета!$B$8:$O$93,13,0)</f>
        <v>0</v>
      </c>
      <c r="P293" s="32"/>
      <c r="Q293" s="137"/>
      <c r="R293" s="138"/>
      <c r="S293" s="32">
        <f>VLOOKUP(Q293,Смета!$B$8:$O$93,13,0)</f>
        <v>0</v>
      </c>
      <c r="T293" s="32"/>
      <c r="U293" s="137"/>
      <c r="V293" s="138"/>
      <c r="W293" s="32">
        <f>VLOOKUP(U293,Смета!$B$8:$O$93,13,0)</f>
        <v>0</v>
      </c>
      <c r="X293" s="32"/>
      <c r="Y293" s="137"/>
      <c r="Z293" s="138"/>
      <c r="AA293" s="32">
        <f>VLOOKUP(Y293,Смета!$B$8:$O$93,13,0)</f>
        <v>0</v>
      </c>
      <c r="AB293" s="32"/>
      <c r="AC293" s="137"/>
      <c r="AD293" s="138"/>
      <c r="AE293" s="32">
        <f>VLOOKUP(AC293,Смета!$B$8:$O$93,13,0)</f>
        <v>0</v>
      </c>
      <c r="AF293" s="32"/>
      <c r="AG293" s="137"/>
      <c r="AH293" s="138"/>
      <c r="AI293" s="32">
        <f>VLOOKUP(AG293,Смета!$B$8:$O$93,13,0)</f>
        <v>0</v>
      </c>
      <c r="AJ293" s="32"/>
      <c r="AK293" s="137"/>
      <c r="AL293" s="138"/>
      <c r="AM293" s="32">
        <f>VLOOKUP(AK293,Смета!$B$8:$O$93,13,0)</f>
        <v>0</v>
      </c>
      <c r="AN293" s="32"/>
      <c r="AO293" s="137"/>
      <c r="AP293" s="138"/>
      <c r="AQ293" s="32">
        <f>VLOOKUP(AO293,Смета!$B$8:$O$93,13,0)</f>
        <v>0</v>
      </c>
      <c r="AR293" s="32"/>
      <c r="AS293" s="137"/>
      <c r="AT293" s="138"/>
      <c r="AU293" s="32">
        <f>VLOOKUP(AS293,Смета!$B$8:$O$93,13,0)</f>
        <v>0</v>
      </c>
      <c r="AV293" s="32"/>
    </row>
    <row r="294" spans="1:48" x14ac:dyDescent="0.25">
      <c r="A294" s="137"/>
      <c r="B294" s="138"/>
      <c r="C294" s="32">
        <f>VLOOKUP(A294,Смета!$B$8:$O$93,13,0)</f>
        <v>0</v>
      </c>
      <c r="D294" s="32"/>
      <c r="E294" s="137"/>
      <c r="F294" s="138"/>
      <c r="G294" s="32">
        <f>VLOOKUP(E294,Смета!$B$8:$O$93,13,0)</f>
        <v>0</v>
      </c>
      <c r="H294" s="32"/>
      <c r="I294" s="137"/>
      <c r="J294" s="138"/>
      <c r="K294" s="32">
        <f>VLOOKUP(I294,Смета!$B$8:$O$93,13,0)</f>
        <v>0</v>
      </c>
      <c r="L294" s="32"/>
      <c r="M294" s="137"/>
      <c r="N294" s="138"/>
      <c r="O294" s="32">
        <f>VLOOKUP(M294,Смета!$B$8:$O$93,13,0)</f>
        <v>0</v>
      </c>
      <c r="P294" s="32"/>
      <c r="Q294" s="137"/>
      <c r="R294" s="138"/>
      <c r="S294" s="32">
        <f>VLOOKUP(Q294,Смета!$B$8:$O$93,13,0)</f>
        <v>0</v>
      </c>
      <c r="T294" s="32"/>
      <c r="U294" s="137"/>
      <c r="V294" s="138"/>
      <c r="W294" s="32">
        <f>VLOOKUP(U294,Смета!$B$8:$O$93,13,0)</f>
        <v>0</v>
      </c>
      <c r="X294" s="32"/>
      <c r="Y294" s="137"/>
      <c r="Z294" s="138"/>
      <c r="AA294" s="32">
        <f>VLOOKUP(Y294,Смета!$B$8:$O$93,13,0)</f>
        <v>0</v>
      </c>
      <c r="AB294" s="32"/>
      <c r="AC294" s="137"/>
      <c r="AD294" s="138"/>
      <c r="AE294" s="32">
        <f>VLOOKUP(AC294,Смета!$B$8:$O$93,13,0)</f>
        <v>0</v>
      </c>
      <c r="AF294" s="32"/>
      <c r="AG294" s="137"/>
      <c r="AH294" s="138"/>
      <c r="AI294" s="32">
        <f>VLOOKUP(AG294,Смета!$B$8:$O$93,13,0)</f>
        <v>0</v>
      </c>
      <c r="AJ294" s="32"/>
      <c r="AK294" s="137"/>
      <c r="AL294" s="138"/>
      <c r="AM294" s="32">
        <f>VLOOKUP(AK294,Смета!$B$8:$O$93,13,0)</f>
        <v>0</v>
      </c>
      <c r="AN294" s="32"/>
      <c r="AO294" s="137"/>
      <c r="AP294" s="138"/>
      <c r="AQ294" s="32">
        <f>VLOOKUP(AO294,Смета!$B$8:$O$93,13,0)</f>
        <v>0</v>
      </c>
      <c r="AR294" s="32"/>
      <c r="AS294" s="137"/>
      <c r="AT294" s="138"/>
      <c r="AU294" s="32">
        <f>VLOOKUP(AS294,Смета!$B$8:$O$93,13,0)</f>
        <v>0</v>
      </c>
      <c r="AV294" s="32"/>
    </row>
    <row r="295" spans="1:48" x14ac:dyDescent="0.25">
      <c r="A295" s="137"/>
      <c r="B295" s="138"/>
      <c r="C295" s="32">
        <f>VLOOKUP(A295,Смета!$B$8:$O$93,13,0)</f>
        <v>0</v>
      </c>
      <c r="D295" s="32"/>
      <c r="E295" s="137"/>
      <c r="F295" s="138"/>
      <c r="G295" s="32">
        <f>VLOOKUP(E295,Смета!$B$8:$O$93,13,0)</f>
        <v>0</v>
      </c>
      <c r="H295" s="32"/>
      <c r="I295" s="137"/>
      <c r="J295" s="138"/>
      <c r="K295" s="32">
        <f>VLOOKUP(I295,Смета!$B$8:$O$93,13,0)</f>
        <v>0</v>
      </c>
      <c r="L295" s="32"/>
      <c r="M295" s="137"/>
      <c r="N295" s="138"/>
      <c r="O295" s="32">
        <f>VLOOKUP(M295,Смета!$B$8:$O$93,13,0)</f>
        <v>0</v>
      </c>
      <c r="P295" s="32"/>
      <c r="Q295" s="137"/>
      <c r="R295" s="138"/>
      <c r="S295" s="32">
        <f>VLOOKUP(Q295,Смета!$B$8:$O$93,13,0)</f>
        <v>0</v>
      </c>
      <c r="T295" s="32"/>
      <c r="U295" s="137"/>
      <c r="V295" s="138"/>
      <c r="W295" s="32">
        <f>VLOOKUP(U295,Смета!$B$8:$O$93,13,0)</f>
        <v>0</v>
      </c>
      <c r="X295" s="32"/>
      <c r="Y295" s="137"/>
      <c r="Z295" s="138"/>
      <c r="AA295" s="32">
        <f>VLOOKUP(Y295,Смета!$B$8:$O$93,13,0)</f>
        <v>0</v>
      </c>
      <c r="AB295" s="32"/>
      <c r="AC295" s="137"/>
      <c r="AD295" s="138"/>
      <c r="AE295" s="32">
        <f>VLOOKUP(AC295,Смета!$B$8:$O$93,13,0)</f>
        <v>0</v>
      </c>
      <c r="AF295" s="32"/>
      <c r="AG295" s="137"/>
      <c r="AH295" s="138"/>
      <c r="AI295" s="32">
        <f>VLOOKUP(AG295,Смета!$B$8:$O$93,13,0)</f>
        <v>0</v>
      </c>
      <c r="AJ295" s="32"/>
      <c r="AK295" s="137"/>
      <c r="AL295" s="138"/>
      <c r="AM295" s="32">
        <f>VLOOKUP(AK295,Смета!$B$8:$O$93,13,0)</f>
        <v>0</v>
      </c>
      <c r="AN295" s="32"/>
      <c r="AO295" s="137"/>
      <c r="AP295" s="138"/>
      <c r="AQ295" s="32">
        <f>VLOOKUP(AO295,Смета!$B$8:$O$93,13,0)</f>
        <v>0</v>
      </c>
      <c r="AR295" s="32"/>
      <c r="AS295" s="137"/>
      <c r="AT295" s="138"/>
      <c r="AU295" s="32">
        <f>VLOOKUP(AS295,Смета!$B$8:$O$93,13,0)</f>
        <v>0</v>
      </c>
      <c r="AV295" s="32"/>
    </row>
    <row r="296" spans="1:48" x14ac:dyDescent="0.25">
      <c r="A296" s="137"/>
      <c r="B296" s="138"/>
      <c r="C296" s="32">
        <f>VLOOKUP(A296,Смета!$B$8:$O$93,13,0)</f>
        <v>0</v>
      </c>
      <c r="D296" s="32"/>
      <c r="E296" s="137"/>
      <c r="F296" s="138"/>
      <c r="G296" s="32">
        <f>VLOOKUP(E296,Смета!$B$8:$O$93,13,0)</f>
        <v>0</v>
      </c>
      <c r="H296" s="32"/>
      <c r="I296" s="137"/>
      <c r="J296" s="138"/>
      <c r="K296" s="32">
        <f>VLOOKUP(I296,Смета!$B$8:$O$93,13,0)</f>
        <v>0</v>
      </c>
      <c r="L296" s="32"/>
      <c r="M296" s="137"/>
      <c r="N296" s="138"/>
      <c r="O296" s="32">
        <f>VLOOKUP(M296,Смета!$B$8:$O$93,13,0)</f>
        <v>0</v>
      </c>
      <c r="P296" s="32"/>
      <c r="Q296" s="137"/>
      <c r="R296" s="138"/>
      <c r="S296" s="32">
        <f>VLOOKUP(Q296,Смета!$B$8:$O$93,13,0)</f>
        <v>0</v>
      </c>
      <c r="T296" s="32"/>
      <c r="U296" s="137"/>
      <c r="V296" s="138"/>
      <c r="W296" s="32">
        <f>VLOOKUP(U296,Смета!$B$8:$O$93,13,0)</f>
        <v>0</v>
      </c>
      <c r="X296" s="32"/>
      <c r="Y296" s="137"/>
      <c r="Z296" s="138"/>
      <c r="AA296" s="32">
        <f>VLOOKUP(Y296,Смета!$B$8:$O$93,13,0)</f>
        <v>0</v>
      </c>
      <c r="AB296" s="32"/>
      <c r="AC296" s="137"/>
      <c r="AD296" s="138"/>
      <c r="AE296" s="32">
        <f>VLOOKUP(AC296,Смета!$B$8:$O$93,13,0)</f>
        <v>0</v>
      </c>
      <c r="AF296" s="32"/>
      <c r="AG296" s="137"/>
      <c r="AH296" s="138"/>
      <c r="AI296" s="32">
        <f>VLOOKUP(AG296,Смета!$B$8:$O$93,13,0)</f>
        <v>0</v>
      </c>
      <c r="AJ296" s="32"/>
      <c r="AK296" s="137"/>
      <c r="AL296" s="138"/>
      <c r="AM296" s="32">
        <f>VLOOKUP(AK296,Смета!$B$8:$O$93,13,0)</f>
        <v>0</v>
      </c>
      <c r="AN296" s="32"/>
      <c r="AO296" s="137"/>
      <c r="AP296" s="138"/>
      <c r="AQ296" s="32">
        <f>VLOOKUP(AO296,Смета!$B$8:$O$93,13,0)</f>
        <v>0</v>
      </c>
      <c r="AR296" s="32"/>
      <c r="AS296" s="137"/>
      <c r="AT296" s="138"/>
      <c r="AU296" s="32">
        <f>VLOOKUP(AS296,Смета!$B$8:$O$93,13,0)</f>
        <v>0</v>
      </c>
      <c r="AV296" s="32"/>
    </row>
    <row r="297" spans="1:48" x14ac:dyDescent="0.25">
      <c r="A297" s="137"/>
      <c r="B297" s="138"/>
      <c r="C297" s="32">
        <f>VLOOKUP(A297,Смета!$B$8:$O$93,13,0)</f>
        <v>0</v>
      </c>
      <c r="D297" s="32"/>
      <c r="E297" s="137"/>
      <c r="F297" s="138"/>
      <c r="G297" s="32">
        <f>VLOOKUP(E297,Смета!$B$8:$O$93,13,0)</f>
        <v>0</v>
      </c>
      <c r="H297" s="32"/>
      <c r="I297" s="137"/>
      <c r="J297" s="138"/>
      <c r="K297" s="32">
        <f>VLOOKUP(I297,Смета!$B$8:$O$93,13,0)</f>
        <v>0</v>
      </c>
      <c r="L297" s="32"/>
      <c r="M297" s="137"/>
      <c r="N297" s="138"/>
      <c r="O297" s="32">
        <f>VLOOKUP(M297,Смета!$B$8:$O$93,13,0)</f>
        <v>0</v>
      </c>
      <c r="P297" s="32"/>
      <c r="Q297" s="137"/>
      <c r="R297" s="138"/>
      <c r="S297" s="32">
        <f>VLOOKUP(Q297,Смета!$B$8:$O$93,13,0)</f>
        <v>0</v>
      </c>
      <c r="T297" s="32"/>
      <c r="U297" s="137"/>
      <c r="V297" s="138"/>
      <c r="W297" s="32">
        <f>VLOOKUP(U297,Смета!$B$8:$O$93,13,0)</f>
        <v>0</v>
      </c>
      <c r="X297" s="32"/>
      <c r="Y297" s="137"/>
      <c r="Z297" s="138"/>
      <c r="AA297" s="32">
        <f>VLOOKUP(Y297,Смета!$B$8:$O$93,13,0)</f>
        <v>0</v>
      </c>
      <c r="AB297" s="32"/>
      <c r="AC297" s="137"/>
      <c r="AD297" s="138"/>
      <c r="AE297" s="32">
        <f>VLOOKUP(AC297,Смета!$B$8:$O$93,13,0)</f>
        <v>0</v>
      </c>
      <c r="AF297" s="32"/>
      <c r="AG297" s="137"/>
      <c r="AH297" s="138"/>
      <c r="AI297" s="32">
        <f>VLOOKUP(AG297,Смета!$B$8:$O$93,13,0)</f>
        <v>0</v>
      </c>
      <c r="AJ297" s="32"/>
      <c r="AK297" s="137"/>
      <c r="AL297" s="138"/>
      <c r="AM297" s="32">
        <f>VLOOKUP(AK297,Смета!$B$8:$O$93,13,0)</f>
        <v>0</v>
      </c>
      <c r="AN297" s="32"/>
      <c r="AO297" s="137"/>
      <c r="AP297" s="138"/>
      <c r="AQ297" s="32">
        <f>VLOOKUP(AO297,Смета!$B$8:$O$93,13,0)</f>
        <v>0</v>
      </c>
      <c r="AR297" s="32"/>
      <c r="AS297" s="137"/>
      <c r="AT297" s="138"/>
      <c r="AU297" s="32">
        <f>VLOOKUP(AS297,Смета!$B$8:$O$93,13,0)</f>
        <v>0</v>
      </c>
      <c r="AV297" s="32"/>
    </row>
    <row r="298" spans="1:48" x14ac:dyDescent="0.25">
      <c r="A298" s="137"/>
      <c r="B298" s="138"/>
      <c r="C298" s="32">
        <f>VLOOKUP(A298,Смета!$B$8:$O$93,13,0)</f>
        <v>0</v>
      </c>
      <c r="D298" s="32"/>
      <c r="E298" s="137"/>
      <c r="F298" s="138"/>
      <c r="G298" s="32">
        <f>VLOOKUP(E298,Смета!$B$8:$O$93,13,0)</f>
        <v>0</v>
      </c>
      <c r="H298" s="32"/>
      <c r="I298" s="137"/>
      <c r="J298" s="138"/>
      <c r="K298" s="32">
        <f>VLOOKUP(I298,Смета!$B$8:$O$93,13,0)</f>
        <v>0</v>
      </c>
      <c r="L298" s="32"/>
      <c r="M298" s="137"/>
      <c r="N298" s="138"/>
      <c r="O298" s="32">
        <f>VLOOKUP(M298,Смета!$B$8:$O$93,13,0)</f>
        <v>0</v>
      </c>
      <c r="P298" s="32"/>
      <c r="Q298" s="137"/>
      <c r="R298" s="138"/>
      <c r="S298" s="32">
        <f>VLOOKUP(Q298,Смета!$B$8:$O$93,13,0)</f>
        <v>0</v>
      </c>
      <c r="T298" s="32"/>
      <c r="U298" s="137"/>
      <c r="V298" s="138"/>
      <c r="W298" s="32">
        <f>VLOOKUP(U298,Смета!$B$8:$O$93,13,0)</f>
        <v>0</v>
      </c>
      <c r="X298" s="32"/>
      <c r="Y298" s="137"/>
      <c r="Z298" s="138"/>
      <c r="AA298" s="32">
        <f>VLOOKUP(Y298,Смета!$B$8:$O$93,13,0)</f>
        <v>0</v>
      </c>
      <c r="AB298" s="32"/>
      <c r="AC298" s="137"/>
      <c r="AD298" s="138"/>
      <c r="AE298" s="32">
        <f>VLOOKUP(AC298,Смета!$B$8:$O$93,13,0)</f>
        <v>0</v>
      </c>
      <c r="AF298" s="32"/>
      <c r="AG298" s="137"/>
      <c r="AH298" s="138"/>
      <c r="AI298" s="32">
        <f>VLOOKUP(AG298,Смета!$B$8:$O$93,13,0)</f>
        <v>0</v>
      </c>
      <c r="AJ298" s="32"/>
      <c r="AK298" s="137"/>
      <c r="AL298" s="138"/>
      <c r="AM298" s="32">
        <f>VLOOKUP(AK298,Смета!$B$8:$O$93,13,0)</f>
        <v>0</v>
      </c>
      <c r="AN298" s="32"/>
      <c r="AO298" s="137"/>
      <c r="AP298" s="138"/>
      <c r="AQ298" s="32">
        <f>VLOOKUP(AO298,Смета!$B$8:$O$93,13,0)</f>
        <v>0</v>
      </c>
      <c r="AR298" s="32"/>
      <c r="AS298" s="137"/>
      <c r="AT298" s="138"/>
      <c r="AU298" s="32">
        <f>VLOOKUP(AS298,Смета!$B$8:$O$93,13,0)</f>
        <v>0</v>
      </c>
      <c r="AV298" s="32"/>
    </row>
    <row r="299" spans="1:48" x14ac:dyDescent="0.25">
      <c r="A299" s="137"/>
      <c r="B299" s="138"/>
      <c r="C299" s="32">
        <f>VLOOKUP(A299,Смета!$B$8:$O$93,13,0)</f>
        <v>0</v>
      </c>
      <c r="D299" s="32"/>
      <c r="E299" s="137"/>
      <c r="F299" s="138"/>
      <c r="G299" s="32">
        <f>VLOOKUP(E299,Смета!$B$8:$O$93,13,0)</f>
        <v>0</v>
      </c>
      <c r="H299" s="32"/>
      <c r="I299" s="137"/>
      <c r="J299" s="138"/>
      <c r="K299" s="32">
        <f>VLOOKUP(I299,Смета!$B$8:$O$93,13,0)</f>
        <v>0</v>
      </c>
      <c r="L299" s="32"/>
      <c r="M299" s="137"/>
      <c r="N299" s="138"/>
      <c r="O299" s="32">
        <f>VLOOKUP(M299,Смета!$B$8:$O$93,13,0)</f>
        <v>0</v>
      </c>
      <c r="P299" s="32"/>
      <c r="Q299" s="137"/>
      <c r="R299" s="138"/>
      <c r="S299" s="32">
        <f>VLOOKUP(Q299,Смета!$B$8:$O$93,13,0)</f>
        <v>0</v>
      </c>
      <c r="T299" s="32"/>
      <c r="U299" s="137"/>
      <c r="V299" s="138"/>
      <c r="W299" s="32">
        <f>VLOOKUP(U299,Смета!$B$8:$O$93,13,0)</f>
        <v>0</v>
      </c>
      <c r="X299" s="32"/>
      <c r="Y299" s="137"/>
      <c r="Z299" s="138"/>
      <c r="AA299" s="32">
        <f>VLOOKUP(Y299,Смета!$B$8:$O$93,13,0)</f>
        <v>0</v>
      </c>
      <c r="AB299" s="32"/>
      <c r="AC299" s="137"/>
      <c r="AD299" s="138"/>
      <c r="AE299" s="32">
        <f>VLOOKUP(AC299,Смета!$B$8:$O$93,13,0)</f>
        <v>0</v>
      </c>
      <c r="AF299" s="32"/>
      <c r="AG299" s="137"/>
      <c r="AH299" s="138"/>
      <c r="AI299" s="32">
        <f>VLOOKUP(AG299,Смета!$B$8:$O$93,13,0)</f>
        <v>0</v>
      </c>
      <c r="AJ299" s="32"/>
      <c r="AK299" s="137"/>
      <c r="AL299" s="138"/>
      <c r="AM299" s="32">
        <f>VLOOKUP(AK299,Смета!$B$8:$O$93,13,0)</f>
        <v>0</v>
      </c>
      <c r="AN299" s="32"/>
      <c r="AO299" s="137"/>
      <c r="AP299" s="138"/>
      <c r="AQ299" s="32">
        <f>VLOOKUP(AO299,Смета!$B$8:$O$93,13,0)</f>
        <v>0</v>
      </c>
      <c r="AR299" s="32"/>
      <c r="AS299" s="137"/>
      <c r="AT299" s="138"/>
      <c r="AU299" s="32">
        <f>VLOOKUP(AS299,Смета!$B$8:$O$93,13,0)</f>
        <v>0</v>
      </c>
      <c r="AV299" s="32"/>
    </row>
    <row r="300" spans="1:48" x14ac:dyDescent="0.25">
      <c r="A300" s="137"/>
      <c r="B300" s="138"/>
      <c r="C300" s="32">
        <f>VLOOKUP(A300,Смета!$B$8:$O$93,13,0)</f>
        <v>0</v>
      </c>
      <c r="D300" s="32"/>
      <c r="E300" s="137"/>
      <c r="F300" s="138"/>
      <c r="G300" s="32">
        <f>VLOOKUP(E300,Смета!$B$8:$O$93,13,0)</f>
        <v>0</v>
      </c>
      <c r="H300" s="32"/>
      <c r="I300" s="137"/>
      <c r="J300" s="138"/>
      <c r="K300" s="32">
        <f>VLOOKUP(I300,Смета!$B$8:$O$93,13,0)</f>
        <v>0</v>
      </c>
      <c r="L300" s="32"/>
      <c r="M300" s="137"/>
      <c r="N300" s="138"/>
      <c r="O300" s="32">
        <f>VLOOKUP(M300,Смета!$B$8:$O$93,13,0)</f>
        <v>0</v>
      </c>
      <c r="P300" s="32"/>
      <c r="Q300" s="137"/>
      <c r="R300" s="138"/>
      <c r="S300" s="32">
        <f>VLOOKUP(Q300,Смета!$B$8:$O$93,13,0)</f>
        <v>0</v>
      </c>
      <c r="T300" s="32"/>
      <c r="U300" s="137"/>
      <c r="V300" s="138"/>
      <c r="W300" s="32">
        <f>VLOOKUP(U300,Смета!$B$8:$O$93,13,0)</f>
        <v>0</v>
      </c>
      <c r="X300" s="32"/>
      <c r="Y300" s="137"/>
      <c r="Z300" s="138"/>
      <c r="AA300" s="32">
        <f>VLOOKUP(Y300,Смета!$B$8:$O$93,13,0)</f>
        <v>0</v>
      </c>
      <c r="AB300" s="32"/>
      <c r="AC300" s="137"/>
      <c r="AD300" s="138"/>
      <c r="AE300" s="32">
        <f>VLOOKUP(AC300,Смета!$B$8:$O$93,13,0)</f>
        <v>0</v>
      </c>
      <c r="AF300" s="32"/>
      <c r="AG300" s="137"/>
      <c r="AH300" s="138"/>
      <c r="AI300" s="32">
        <f>VLOOKUP(AG300,Смета!$B$8:$O$93,13,0)</f>
        <v>0</v>
      </c>
      <c r="AJ300" s="32"/>
      <c r="AK300" s="137"/>
      <c r="AL300" s="138"/>
      <c r="AM300" s="32">
        <f>VLOOKUP(AK300,Смета!$B$8:$O$93,13,0)</f>
        <v>0</v>
      </c>
      <c r="AN300" s="32"/>
      <c r="AO300" s="137"/>
      <c r="AP300" s="138"/>
      <c r="AQ300" s="32">
        <f>VLOOKUP(AO300,Смета!$B$8:$O$93,13,0)</f>
        <v>0</v>
      </c>
      <c r="AR300" s="32"/>
      <c r="AS300" s="137"/>
      <c r="AT300" s="138"/>
      <c r="AU300" s="32">
        <f>VLOOKUP(AS300,Смета!$B$8:$O$93,13,0)</f>
        <v>0</v>
      </c>
      <c r="AV300" s="32"/>
    </row>
    <row r="301" spans="1:48" x14ac:dyDescent="0.25">
      <c r="A301" s="137"/>
      <c r="B301" s="138"/>
      <c r="C301" s="32">
        <f>VLOOKUP(A301,Смета!$B$8:$O$93,13,0)</f>
        <v>0</v>
      </c>
      <c r="D301" s="32"/>
      <c r="E301" s="137"/>
      <c r="F301" s="138"/>
      <c r="G301" s="32">
        <f>VLOOKUP(E301,Смета!$B$8:$O$93,13,0)</f>
        <v>0</v>
      </c>
      <c r="H301" s="32"/>
      <c r="I301" s="137"/>
      <c r="J301" s="138"/>
      <c r="K301" s="32">
        <f>VLOOKUP(I301,Смета!$B$8:$O$93,13,0)</f>
        <v>0</v>
      </c>
      <c r="L301" s="32"/>
      <c r="M301" s="137"/>
      <c r="N301" s="138"/>
      <c r="O301" s="32">
        <f>VLOOKUP(M301,Смета!$B$8:$O$93,13,0)</f>
        <v>0</v>
      </c>
      <c r="P301" s="32"/>
      <c r="Q301" s="137"/>
      <c r="R301" s="138"/>
      <c r="S301" s="32">
        <f>VLOOKUP(Q301,Смета!$B$8:$O$93,13,0)</f>
        <v>0</v>
      </c>
      <c r="T301" s="32"/>
      <c r="U301" s="137"/>
      <c r="V301" s="138"/>
      <c r="W301" s="32">
        <f>VLOOKUP(U301,Смета!$B$8:$O$93,13,0)</f>
        <v>0</v>
      </c>
      <c r="X301" s="32"/>
      <c r="Y301" s="137"/>
      <c r="Z301" s="138"/>
      <c r="AA301" s="32">
        <f>VLOOKUP(Y301,Смета!$B$8:$O$93,13,0)</f>
        <v>0</v>
      </c>
      <c r="AB301" s="32"/>
      <c r="AC301" s="137"/>
      <c r="AD301" s="138"/>
      <c r="AE301" s="32">
        <f>VLOOKUP(AC301,Смета!$B$8:$O$93,13,0)</f>
        <v>0</v>
      </c>
      <c r="AF301" s="32"/>
      <c r="AG301" s="137"/>
      <c r="AH301" s="138"/>
      <c r="AI301" s="32">
        <f>VLOOKUP(AG301,Смета!$B$8:$O$93,13,0)</f>
        <v>0</v>
      </c>
      <c r="AJ301" s="32"/>
      <c r="AK301" s="137"/>
      <c r="AL301" s="138"/>
      <c r="AM301" s="32">
        <f>VLOOKUP(AK301,Смета!$B$8:$O$93,13,0)</f>
        <v>0</v>
      </c>
      <c r="AN301" s="32"/>
      <c r="AO301" s="137"/>
      <c r="AP301" s="138"/>
      <c r="AQ301" s="32">
        <f>VLOOKUP(AO301,Смета!$B$8:$O$93,13,0)</f>
        <v>0</v>
      </c>
      <c r="AR301" s="32"/>
      <c r="AS301" s="137"/>
      <c r="AT301" s="138"/>
      <c r="AU301" s="32">
        <f>VLOOKUP(AS301,Смета!$B$8:$O$93,13,0)</f>
        <v>0</v>
      </c>
      <c r="AV301" s="32"/>
    </row>
    <row r="302" spans="1:48" x14ac:dyDescent="0.25">
      <c r="A302" s="137"/>
      <c r="B302" s="138"/>
      <c r="C302" s="32">
        <f>VLOOKUP(A302,Смета!$B$8:$O$93,13,0)</f>
        <v>0</v>
      </c>
      <c r="D302" s="32"/>
      <c r="E302" s="137"/>
      <c r="F302" s="138"/>
      <c r="G302" s="32">
        <f>VLOOKUP(E302,Смета!$B$8:$O$93,13,0)</f>
        <v>0</v>
      </c>
      <c r="H302" s="32"/>
      <c r="I302" s="137"/>
      <c r="J302" s="138"/>
      <c r="K302" s="32">
        <f>VLOOKUP(I302,Смета!$B$8:$O$93,13,0)</f>
        <v>0</v>
      </c>
      <c r="L302" s="32"/>
      <c r="M302" s="137"/>
      <c r="N302" s="138"/>
      <c r="O302" s="32">
        <f>VLOOKUP(M302,Смета!$B$8:$O$93,13,0)</f>
        <v>0</v>
      </c>
      <c r="P302" s="32"/>
      <c r="Q302" s="137"/>
      <c r="R302" s="138"/>
      <c r="S302" s="32">
        <f>VLOOKUP(Q302,Смета!$B$8:$O$93,13,0)</f>
        <v>0</v>
      </c>
      <c r="T302" s="32"/>
      <c r="U302" s="137"/>
      <c r="V302" s="138"/>
      <c r="W302" s="32">
        <f>VLOOKUP(U302,Смета!$B$8:$O$93,13,0)</f>
        <v>0</v>
      </c>
      <c r="X302" s="32"/>
      <c r="Y302" s="137"/>
      <c r="Z302" s="138"/>
      <c r="AA302" s="32">
        <f>VLOOKUP(Y302,Смета!$B$8:$O$93,13,0)</f>
        <v>0</v>
      </c>
      <c r="AB302" s="32"/>
      <c r="AC302" s="137"/>
      <c r="AD302" s="138"/>
      <c r="AE302" s="32">
        <f>VLOOKUP(AC302,Смета!$B$8:$O$93,13,0)</f>
        <v>0</v>
      </c>
      <c r="AF302" s="32"/>
      <c r="AG302" s="137"/>
      <c r="AH302" s="138"/>
      <c r="AI302" s="32">
        <f>VLOOKUP(AG302,Смета!$B$8:$O$93,13,0)</f>
        <v>0</v>
      </c>
      <c r="AJ302" s="32"/>
      <c r="AK302" s="137"/>
      <c r="AL302" s="138"/>
      <c r="AM302" s="32">
        <f>VLOOKUP(AK302,Смета!$B$8:$O$93,13,0)</f>
        <v>0</v>
      </c>
      <c r="AN302" s="32"/>
      <c r="AO302" s="137"/>
      <c r="AP302" s="138"/>
      <c r="AQ302" s="32">
        <f>VLOOKUP(AO302,Смета!$B$8:$O$93,13,0)</f>
        <v>0</v>
      </c>
      <c r="AR302" s="32"/>
      <c r="AS302" s="137"/>
      <c r="AT302" s="138"/>
      <c r="AU302" s="32">
        <f>VLOOKUP(AS302,Смета!$B$8:$O$93,13,0)</f>
        <v>0</v>
      </c>
      <c r="AV302" s="32"/>
    </row>
    <row r="303" spans="1:48" x14ac:dyDescent="0.25">
      <c r="A303" s="137"/>
      <c r="B303" s="138"/>
      <c r="C303" s="32">
        <f>VLOOKUP(A303,Смета!$B$8:$O$93,13,0)</f>
        <v>0</v>
      </c>
      <c r="D303" s="32"/>
      <c r="E303" s="137"/>
      <c r="F303" s="138"/>
      <c r="G303" s="32">
        <f>VLOOKUP(E303,Смета!$B$8:$O$93,13,0)</f>
        <v>0</v>
      </c>
      <c r="H303" s="32"/>
      <c r="I303" s="137"/>
      <c r="J303" s="138"/>
      <c r="K303" s="32">
        <f>VLOOKUP(I303,Смета!$B$8:$O$93,13,0)</f>
        <v>0</v>
      </c>
      <c r="L303" s="32"/>
      <c r="M303" s="137"/>
      <c r="N303" s="138"/>
      <c r="O303" s="32">
        <f>VLOOKUP(M303,Смета!$B$8:$O$93,13,0)</f>
        <v>0</v>
      </c>
      <c r="P303" s="32"/>
      <c r="Q303" s="137"/>
      <c r="R303" s="138"/>
      <c r="S303" s="32">
        <f>VLOOKUP(Q303,Смета!$B$8:$O$93,13,0)</f>
        <v>0</v>
      </c>
      <c r="T303" s="32"/>
      <c r="U303" s="137"/>
      <c r="V303" s="138"/>
      <c r="W303" s="32">
        <f>VLOOKUP(U303,Смета!$B$8:$O$93,13,0)</f>
        <v>0</v>
      </c>
      <c r="X303" s="32"/>
      <c r="Y303" s="137"/>
      <c r="Z303" s="138"/>
      <c r="AA303" s="32">
        <f>VLOOKUP(Y303,Смета!$B$8:$O$93,13,0)</f>
        <v>0</v>
      </c>
      <c r="AB303" s="32"/>
      <c r="AC303" s="137"/>
      <c r="AD303" s="138"/>
      <c r="AE303" s="32">
        <f>VLOOKUP(AC303,Смета!$B$8:$O$93,13,0)</f>
        <v>0</v>
      </c>
      <c r="AF303" s="32"/>
      <c r="AG303" s="137"/>
      <c r="AH303" s="138"/>
      <c r="AI303" s="32">
        <f>VLOOKUP(AG303,Смета!$B$8:$O$93,13,0)</f>
        <v>0</v>
      </c>
      <c r="AJ303" s="32"/>
      <c r="AK303" s="137"/>
      <c r="AL303" s="138"/>
      <c r="AM303" s="32">
        <f>VLOOKUP(AK303,Смета!$B$8:$O$93,13,0)</f>
        <v>0</v>
      </c>
      <c r="AN303" s="32"/>
      <c r="AO303" s="137"/>
      <c r="AP303" s="138"/>
      <c r="AQ303" s="32">
        <f>VLOOKUP(AO303,Смета!$B$8:$O$93,13,0)</f>
        <v>0</v>
      </c>
      <c r="AR303" s="32"/>
      <c r="AS303" s="137"/>
      <c r="AT303" s="138"/>
      <c r="AU303" s="32">
        <f>VLOOKUP(AS303,Смета!$B$8:$O$93,13,0)</f>
        <v>0</v>
      </c>
      <c r="AV303" s="32"/>
    </row>
    <row r="304" spans="1:48" x14ac:dyDescent="0.25">
      <c r="A304" s="137"/>
      <c r="B304" s="138"/>
      <c r="C304" s="32">
        <f>VLOOKUP(A304,Смета!$B$8:$O$93,13,0)</f>
        <v>0</v>
      </c>
      <c r="D304" s="32"/>
      <c r="E304" s="137"/>
      <c r="F304" s="138"/>
      <c r="G304" s="32">
        <f>VLOOKUP(E304,Смета!$B$8:$O$93,13,0)</f>
        <v>0</v>
      </c>
      <c r="H304" s="32"/>
      <c r="I304" s="137"/>
      <c r="J304" s="138"/>
      <c r="K304" s="32">
        <f>VLOOKUP(I304,Смета!$B$8:$O$93,13,0)</f>
        <v>0</v>
      </c>
      <c r="L304" s="32"/>
      <c r="M304" s="137"/>
      <c r="N304" s="138"/>
      <c r="O304" s="32">
        <f>VLOOKUP(M304,Смета!$B$8:$O$93,13,0)</f>
        <v>0</v>
      </c>
      <c r="P304" s="32"/>
      <c r="Q304" s="137"/>
      <c r="R304" s="138"/>
      <c r="S304" s="32">
        <f>VLOOKUP(Q304,Смета!$B$8:$O$93,13,0)</f>
        <v>0</v>
      </c>
      <c r="T304" s="32"/>
      <c r="U304" s="137"/>
      <c r="V304" s="138"/>
      <c r="W304" s="32">
        <f>VLOOKUP(U304,Смета!$B$8:$O$93,13,0)</f>
        <v>0</v>
      </c>
      <c r="X304" s="32"/>
      <c r="Y304" s="137"/>
      <c r="Z304" s="138"/>
      <c r="AA304" s="32">
        <f>VLOOKUP(Y304,Смета!$B$8:$O$93,13,0)</f>
        <v>0</v>
      </c>
      <c r="AB304" s="32"/>
      <c r="AC304" s="137"/>
      <c r="AD304" s="138"/>
      <c r="AE304" s="32">
        <f>VLOOKUP(AC304,Смета!$B$8:$O$93,13,0)</f>
        <v>0</v>
      </c>
      <c r="AF304" s="32"/>
      <c r="AG304" s="137"/>
      <c r="AH304" s="138"/>
      <c r="AI304" s="32">
        <f>VLOOKUP(AG304,Смета!$B$8:$O$93,13,0)</f>
        <v>0</v>
      </c>
      <c r="AJ304" s="32"/>
      <c r="AK304" s="137"/>
      <c r="AL304" s="138"/>
      <c r="AM304" s="32">
        <f>VLOOKUP(AK304,Смета!$B$8:$O$93,13,0)</f>
        <v>0</v>
      </c>
      <c r="AN304" s="32"/>
      <c r="AO304" s="137"/>
      <c r="AP304" s="138"/>
      <c r="AQ304" s="32">
        <f>VLOOKUP(AO304,Смета!$B$8:$O$93,13,0)</f>
        <v>0</v>
      </c>
      <c r="AR304" s="32"/>
      <c r="AS304" s="137"/>
      <c r="AT304" s="138"/>
      <c r="AU304" s="32">
        <f>VLOOKUP(AS304,Смета!$B$8:$O$93,13,0)</f>
        <v>0</v>
      </c>
      <c r="AV304" s="32"/>
    </row>
    <row r="305" spans="1:48" x14ac:dyDescent="0.25">
      <c r="A305" s="137"/>
      <c r="B305" s="138"/>
      <c r="C305" s="32">
        <f>VLOOKUP(A305,Смета!$B$8:$O$93,13,0)</f>
        <v>0</v>
      </c>
      <c r="D305" s="32"/>
      <c r="E305" s="137"/>
      <c r="F305" s="138"/>
      <c r="G305" s="32">
        <f>VLOOKUP(E305,Смета!$B$8:$O$93,13,0)</f>
        <v>0</v>
      </c>
      <c r="H305" s="32"/>
      <c r="I305" s="137"/>
      <c r="J305" s="138"/>
      <c r="K305" s="32">
        <f>VLOOKUP(I305,Смета!$B$8:$O$93,13,0)</f>
        <v>0</v>
      </c>
      <c r="L305" s="32"/>
      <c r="M305" s="137"/>
      <c r="N305" s="138"/>
      <c r="O305" s="32">
        <f>VLOOKUP(M305,Смета!$B$8:$O$93,13,0)</f>
        <v>0</v>
      </c>
      <c r="P305" s="32"/>
      <c r="Q305" s="137"/>
      <c r="R305" s="138"/>
      <c r="S305" s="32">
        <f>VLOOKUP(Q305,Смета!$B$8:$O$93,13,0)</f>
        <v>0</v>
      </c>
      <c r="T305" s="32"/>
      <c r="U305" s="137"/>
      <c r="V305" s="138"/>
      <c r="W305" s="32">
        <f>VLOOKUP(U305,Смета!$B$8:$O$93,13,0)</f>
        <v>0</v>
      </c>
      <c r="X305" s="32"/>
      <c r="Y305" s="137"/>
      <c r="Z305" s="138"/>
      <c r="AA305" s="32">
        <f>VLOOKUP(Y305,Смета!$B$8:$O$93,13,0)</f>
        <v>0</v>
      </c>
      <c r="AB305" s="32"/>
      <c r="AC305" s="137"/>
      <c r="AD305" s="138"/>
      <c r="AE305" s="32">
        <f>VLOOKUP(AC305,Смета!$B$8:$O$93,13,0)</f>
        <v>0</v>
      </c>
      <c r="AF305" s="32"/>
      <c r="AG305" s="137"/>
      <c r="AH305" s="138"/>
      <c r="AI305" s="32">
        <f>VLOOKUP(AG305,Смета!$B$8:$O$93,13,0)</f>
        <v>0</v>
      </c>
      <c r="AJ305" s="32"/>
      <c r="AK305" s="137"/>
      <c r="AL305" s="138"/>
      <c r="AM305" s="32">
        <f>VLOOKUP(AK305,Смета!$B$8:$O$93,13,0)</f>
        <v>0</v>
      </c>
      <c r="AN305" s="32"/>
      <c r="AO305" s="137"/>
      <c r="AP305" s="138"/>
      <c r="AQ305" s="32">
        <f>VLOOKUP(AO305,Смета!$B$8:$O$93,13,0)</f>
        <v>0</v>
      </c>
      <c r="AR305" s="32"/>
      <c r="AS305" s="137"/>
      <c r="AT305" s="138"/>
      <c r="AU305" s="32">
        <f>VLOOKUP(AS305,Смета!$B$8:$O$93,13,0)</f>
        <v>0</v>
      </c>
      <c r="AV305" s="32"/>
    </row>
    <row r="306" spans="1:48" x14ac:dyDescent="0.25">
      <c r="A306" s="137"/>
      <c r="B306" s="138"/>
      <c r="C306" s="32">
        <f>VLOOKUP(A306,Смета!$B$8:$O$93,13,0)</f>
        <v>0</v>
      </c>
      <c r="D306" s="32"/>
      <c r="E306" s="137"/>
      <c r="F306" s="138"/>
      <c r="G306" s="32">
        <f>VLOOKUP(E306,Смета!$B$8:$O$93,13,0)</f>
        <v>0</v>
      </c>
      <c r="H306" s="32"/>
      <c r="I306" s="137"/>
      <c r="J306" s="138"/>
      <c r="K306" s="32">
        <f>VLOOKUP(I306,Смета!$B$8:$O$93,13,0)</f>
        <v>0</v>
      </c>
      <c r="L306" s="32"/>
      <c r="M306" s="137"/>
      <c r="N306" s="138"/>
      <c r="O306" s="32">
        <f>VLOOKUP(M306,Смета!$B$8:$O$93,13,0)</f>
        <v>0</v>
      </c>
      <c r="P306" s="32"/>
      <c r="Q306" s="137"/>
      <c r="R306" s="138"/>
      <c r="S306" s="32">
        <f>VLOOKUP(Q306,Смета!$B$8:$O$93,13,0)</f>
        <v>0</v>
      </c>
      <c r="T306" s="32"/>
      <c r="U306" s="137"/>
      <c r="V306" s="138"/>
      <c r="W306" s="32">
        <f>VLOOKUP(U306,Смета!$B$8:$O$93,13,0)</f>
        <v>0</v>
      </c>
      <c r="X306" s="32"/>
      <c r="Y306" s="137"/>
      <c r="Z306" s="138"/>
      <c r="AA306" s="32">
        <f>VLOOKUP(Y306,Смета!$B$8:$O$93,13,0)</f>
        <v>0</v>
      </c>
      <c r="AB306" s="32"/>
      <c r="AC306" s="137"/>
      <c r="AD306" s="138"/>
      <c r="AE306" s="32">
        <f>VLOOKUP(AC306,Смета!$B$8:$O$93,13,0)</f>
        <v>0</v>
      </c>
      <c r="AF306" s="32"/>
      <c r="AG306" s="137"/>
      <c r="AH306" s="138"/>
      <c r="AI306" s="32">
        <f>VLOOKUP(AG306,Смета!$B$8:$O$93,13,0)</f>
        <v>0</v>
      </c>
      <c r="AJ306" s="32"/>
      <c r="AK306" s="137"/>
      <c r="AL306" s="138"/>
      <c r="AM306" s="32">
        <f>VLOOKUP(AK306,Смета!$B$8:$O$93,13,0)</f>
        <v>0</v>
      </c>
      <c r="AN306" s="32"/>
      <c r="AO306" s="137"/>
      <c r="AP306" s="138"/>
      <c r="AQ306" s="32">
        <f>VLOOKUP(AO306,Смета!$B$8:$O$93,13,0)</f>
        <v>0</v>
      </c>
      <c r="AR306" s="32"/>
      <c r="AS306" s="137"/>
      <c r="AT306" s="138"/>
      <c r="AU306" s="32">
        <f>VLOOKUP(AS306,Смета!$B$8:$O$93,13,0)</f>
        <v>0</v>
      </c>
      <c r="AV306" s="32"/>
    </row>
    <row r="307" spans="1:48" x14ac:dyDescent="0.25">
      <c r="A307" s="137"/>
      <c r="B307" s="138"/>
      <c r="C307" s="32">
        <f>VLOOKUP(A307,Смета!$B$8:$O$93,13,0)</f>
        <v>0</v>
      </c>
      <c r="D307" s="32"/>
      <c r="E307" s="137"/>
      <c r="F307" s="138"/>
      <c r="G307" s="32">
        <f>VLOOKUP(E307,Смета!$B$8:$O$93,13,0)</f>
        <v>0</v>
      </c>
      <c r="H307" s="32"/>
      <c r="I307" s="137"/>
      <c r="J307" s="138"/>
      <c r="K307" s="32">
        <f>VLOOKUP(I307,Смета!$B$8:$O$93,13,0)</f>
        <v>0</v>
      </c>
      <c r="L307" s="32"/>
      <c r="M307" s="137"/>
      <c r="N307" s="138"/>
      <c r="O307" s="32">
        <f>VLOOKUP(M307,Смета!$B$8:$O$93,13,0)</f>
        <v>0</v>
      </c>
      <c r="P307" s="32"/>
      <c r="Q307" s="137"/>
      <c r="R307" s="138"/>
      <c r="S307" s="32">
        <f>VLOOKUP(Q307,Смета!$B$8:$O$93,13,0)</f>
        <v>0</v>
      </c>
      <c r="T307" s="32"/>
      <c r="U307" s="137"/>
      <c r="V307" s="138"/>
      <c r="W307" s="32">
        <f>VLOOKUP(U307,Смета!$B$8:$O$93,13,0)</f>
        <v>0</v>
      </c>
      <c r="X307" s="32"/>
      <c r="Y307" s="137"/>
      <c r="Z307" s="138"/>
      <c r="AA307" s="32">
        <f>VLOOKUP(Y307,Смета!$B$8:$O$93,13,0)</f>
        <v>0</v>
      </c>
      <c r="AB307" s="32"/>
      <c r="AC307" s="137"/>
      <c r="AD307" s="138"/>
      <c r="AE307" s="32">
        <f>VLOOKUP(AC307,Смета!$B$8:$O$93,13,0)</f>
        <v>0</v>
      </c>
      <c r="AF307" s="32"/>
      <c r="AG307" s="137"/>
      <c r="AH307" s="138"/>
      <c r="AI307" s="32">
        <f>VLOOKUP(AG307,Смета!$B$8:$O$93,13,0)</f>
        <v>0</v>
      </c>
      <c r="AJ307" s="32"/>
      <c r="AK307" s="137"/>
      <c r="AL307" s="138"/>
      <c r="AM307" s="32">
        <f>VLOOKUP(AK307,Смета!$B$8:$O$93,13,0)</f>
        <v>0</v>
      </c>
      <c r="AN307" s="32"/>
      <c r="AO307" s="137"/>
      <c r="AP307" s="138"/>
      <c r="AQ307" s="32">
        <f>VLOOKUP(AO307,Смета!$B$8:$O$93,13,0)</f>
        <v>0</v>
      </c>
      <c r="AR307" s="32"/>
      <c r="AS307" s="137"/>
      <c r="AT307" s="138"/>
      <c r="AU307" s="32">
        <f>VLOOKUP(AS307,Смета!$B$8:$O$93,13,0)</f>
        <v>0</v>
      </c>
      <c r="AV307" s="32"/>
    </row>
    <row r="308" spans="1:48" x14ac:dyDescent="0.25">
      <c r="A308" s="137"/>
      <c r="B308" s="138"/>
      <c r="C308" s="32">
        <f>VLOOKUP(A308,Смета!$B$8:$O$93,13,0)</f>
        <v>0</v>
      </c>
      <c r="D308" s="32"/>
      <c r="E308" s="137"/>
      <c r="F308" s="138"/>
      <c r="G308" s="32">
        <f>VLOOKUP(E308,Смета!$B$8:$O$93,13,0)</f>
        <v>0</v>
      </c>
      <c r="H308" s="32"/>
      <c r="I308" s="137"/>
      <c r="J308" s="138"/>
      <c r="K308" s="32">
        <f>VLOOKUP(I308,Смета!$B$8:$O$93,13,0)</f>
        <v>0</v>
      </c>
      <c r="L308" s="32"/>
      <c r="M308" s="137"/>
      <c r="N308" s="138"/>
      <c r="O308" s="32">
        <f>VLOOKUP(M308,Смета!$B$8:$O$93,13,0)</f>
        <v>0</v>
      </c>
      <c r="P308" s="32"/>
      <c r="Q308" s="137"/>
      <c r="R308" s="138"/>
      <c r="S308" s="32">
        <f>VLOOKUP(Q308,Смета!$B$8:$O$93,13,0)</f>
        <v>0</v>
      </c>
      <c r="T308" s="32"/>
      <c r="U308" s="137"/>
      <c r="V308" s="138"/>
      <c r="W308" s="32">
        <f>VLOOKUP(U308,Смета!$B$8:$O$93,13,0)</f>
        <v>0</v>
      </c>
      <c r="X308" s="32"/>
      <c r="Y308" s="137"/>
      <c r="Z308" s="138"/>
      <c r="AA308" s="32">
        <f>VLOOKUP(Y308,Смета!$B$8:$O$93,13,0)</f>
        <v>0</v>
      </c>
      <c r="AB308" s="32"/>
      <c r="AC308" s="137"/>
      <c r="AD308" s="138"/>
      <c r="AE308" s="32">
        <f>VLOOKUP(AC308,Смета!$B$8:$O$93,13,0)</f>
        <v>0</v>
      </c>
      <c r="AF308" s="32"/>
      <c r="AG308" s="137"/>
      <c r="AH308" s="138"/>
      <c r="AI308" s="32">
        <f>VLOOKUP(AG308,Смета!$B$8:$O$93,13,0)</f>
        <v>0</v>
      </c>
      <c r="AJ308" s="32"/>
      <c r="AK308" s="137"/>
      <c r="AL308" s="138"/>
      <c r="AM308" s="32">
        <f>VLOOKUP(AK308,Смета!$B$8:$O$93,13,0)</f>
        <v>0</v>
      </c>
      <c r="AN308" s="32"/>
      <c r="AO308" s="137"/>
      <c r="AP308" s="138"/>
      <c r="AQ308" s="32">
        <f>VLOOKUP(AO308,Смета!$B$8:$O$93,13,0)</f>
        <v>0</v>
      </c>
      <c r="AR308" s="32"/>
      <c r="AS308" s="137"/>
      <c r="AT308" s="138"/>
      <c r="AU308" s="32">
        <f>VLOOKUP(AS308,Смета!$B$8:$O$93,13,0)</f>
        <v>0</v>
      </c>
      <c r="AV308" s="32"/>
    </row>
    <row r="309" spans="1:48" x14ac:dyDescent="0.25">
      <c r="A309" s="137"/>
      <c r="B309" s="138"/>
      <c r="C309" s="32">
        <f>VLOOKUP(A309,Смета!$B$8:$O$93,13,0)</f>
        <v>0</v>
      </c>
      <c r="D309" s="32"/>
      <c r="E309" s="137"/>
      <c r="F309" s="138"/>
      <c r="G309" s="32">
        <f>VLOOKUP(E309,Смета!$B$8:$O$93,13,0)</f>
        <v>0</v>
      </c>
      <c r="H309" s="32"/>
      <c r="I309" s="137"/>
      <c r="J309" s="138"/>
      <c r="K309" s="32">
        <f>VLOOKUP(I309,Смета!$B$8:$O$93,13,0)</f>
        <v>0</v>
      </c>
      <c r="L309" s="32"/>
      <c r="M309" s="137"/>
      <c r="N309" s="138"/>
      <c r="O309" s="32">
        <f>VLOOKUP(M309,Смета!$B$8:$O$93,13,0)</f>
        <v>0</v>
      </c>
      <c r="P309" s="32"/>
      <c r="Q309" s="137"/>
      <c r="R309" s="138"/>
      <c r="S309" s="32">
        <f>VLOOKUP(Q309,Смета!$B$8:$O$93,13,0)</f>
        <v>0</v>
      </c>
      <c r="T309" s="32"/>
      <c r="U309" s="137"/>
      <c r="V309" s="138"/>
      <c r="W309" s="32">
        <f>VLOOKUP(U309,Смета!$B$8:$O$93,13,0)</f>
        <v>0</v>
      </c>
      <c r="X309" s="32"/>
      <c r="Y309" s="137"/>
      <c r="Z309" s="138"/>
      <c r="AA309" s="32">
        <f>VLOOKUP(Y309,Смета!$B$8:$O$93,13,0)</f>
        <v>0</v>
      </c>
      <c r="AB309" s="32"/>
      <c r="AC309" s="137"/>
      <c r="AD309" s="138"/>
      <c r="AE309" s="32">
        <f>VLOOKUP(AC309,Смета!$B$8:$O$93,13,0)</f>
        <v>0</v>
      </c>
      <c r="AF309" s="32"/>
      <c r="AG309" s="137"/>
      <c r="AH309" s="138"/>
      <c r="AI309" s="32">
        <f>VLOOKUP(AG309,Смета!$B$8:$O$93,13,0)</f>
        <v>0</v>
      </c>
      <c r="AJ309" s="32"/>
      <c r="AK309" s="137"/>
      <c r="AL309" s="138"/>
      <c r="AM309" s="32">
        <f>VLOOKUP(AK309,Смета!$B$8:$O$93,13,0)</f>
        <v>0</v>
      </c>
      <c r="AN309" s="32"/>
      <c r="AO309" s="137"/>
      <c r="AP309" s="138"/>
      <c r="AQ309" s="32">
        <f>VLOOKUP(AO309,Смета!$B$8:$O$93,13,0)</f>
        <v>0</v>
      </c>
      <c r="AR309" s="32"/>
      <c r="AS309" s="137"/>
      <c r="AT309" s="138"/>
      <c r="AU309" s="32">
        <f>VLOOKUP(AS309,Смета!$B$8:$O$93,13,0)</f>
        <v>0</v>
      </c>
      <c r="AV309" s="32"/>
    </row>
    <row r="310" spans="1:48" x14ac:dyDescent="0.25">
      <c r="A310" s="137"/>
      <c r="B310" s="138"/>
      <c r="C310" s="32">
        <f>VLOOKUP(A310,Смета!$B$8:$O$93,13,0)</f>
        <v>0</v>
      </c>
      <c r="D310" s="32"/>
      <c r="E310" s="137"/>
      <c r="F310" s="138"/>
      <c r="G310" s="32">
        <f>VLOOKUP(E310,Смета!$B$8:$O$93,13,0)</f>
        <v>0</v>
      </c>
      <c r="H310" s="32"/>
      <c r="I310" s="137"/>
      <c r="J310" s="138"/>
      <c r="K310" s="32">
        <f>VLOOKUP(I310,Смета!$B$8:$O$93,13,0)</f>
        <v>0</v>
      </c>
      <c r="L310" s="32"/>
      <c r="M310" s="137"/>
      <c r="N310" s="138"/>
      <c r="O310" s="32">
        <f>VLOOKUP(M310,Смета!$B$8:$O$93,13,0)</f>
        <v>0</v>
      </c>
      <c r="P310" s="32"/>
      <c r="Q310" s="137"/>
      <c r="R310" s="138"/>
      <c r="S310" s="32">
        <f>VLOOKUP(Q310,Смета!$B$8:$O$93,13,0)</f>
        <v>0</v>
      </c>
      <c r="T310" s="32"/>
      <c r="U310" s="137"/>
      <c r="V310" s="138"/>
      <c r="W310" s="32">
        <f>VLOOKUP(U310,Смета!$B$8:$O$93,13,0)</f>
        <v>0</v>
      </c>
      <c r="X310" s="32"/>
      <c r="Y310" s="137"/>
      <c r="Z310" s="138"/>
      <c r="AA310" s="32">
        <f>VLOOKUP(Y310,Смета!$B$8:$O$93,13,0)</f>
        <v>0</v>
      </c>
      <c r="AB310" s="32"/>
      <c r="AC310" s="137"/>
      <c r="AD310" s="138"/>
      <c r="AE310" s="32">
        <f>VLOOKUP(AC310,Смета!$B$8:$O$93,13,0)</f>
        <v>0</v>
      </c>
      <c r="AF310" s="32"/>
      <c r="AG310" s="137"/>
      <c r="AH310" s="138"/>
      <c r="AI310" s="32">
        <f>VLOOKUP(AG310,Смета!$B$8:$O$93,13,0)</f>
        <v>0</v>
      </c>
      <c r="AJ310" s="32"/>
      <c r="AK310" s="137"/>
      <c r="AL310" s="138"/>
      <c r="AM310" s="32">
        <f>VLOOKUP(AK310,Смета!$B$8:$O$93,13,0)</f>
        <v>0</v>
      </c>
      <c r="AN310" s="32"/>
      <c r="AO310" s="137"/>
      <c r="AP310" s="138"/>
      <c r="AQ310" s="32">
        <f>VLOOKUP(AO310,Смета!$B$8:$O$93,13,0)</f>
        <v>0</v>
      </c>
      <c r="AR310" s="32"/>
      <c r="AS310" s="137"/>
      <c r="AT310" s="138"/>
      <c r="AU310" s="32">
        <f>VLOOKUP(AS310,Смета!$B$8:$O$93,13,0)</f>
        <v>0</v>
      </c>
      <c r="AV310" s="32"/>
    </row>
    <row r="311" spans="1:48" x14ac:dyDescent="0.25">
      <c r="A311" s="137"/>
      <c r="B311" s="138"/>
      <c r="C311" s="32">
        <f>VLOOKUP(A311,Смета!$B$8:$O$93,13,0)</f>
        <v>0</v>
      </c>
      <c r="D311" s="32"/>
      <c r="E311" s="137"/>
      <c r="F311" s="138"/>
      <c r="G311" s="32">
        <f>VLOOKUP(E311,Смета!$B$8:$O$93,13,0)</f>
        <v>0</v>
      </c>
      <c r="H311" s="32"/>
      <c r="I311" s="137"/>
      <c r="J311" s="138"/>
      <c r="K311" s="32">
        <f>VLOOKUP(I311,Смета!$B$8:$O$93,13,0)</f>
        <v>0</v>
      </c>
      <c r="L311" s="32"/>
      <c r="M311" s="137"/>
      <c r="N311" s="138"/>
      <c r="O311" s="32">
        <f>VLOOKUP(M311,Смета!$B$8:$O$93,13,0)</f>
        <v>0</v>
      </c>
      <c r="P311" s="32"/>
      <c r="Q311" s="137"/>
      <c r="R311" s="138"/>
      <c r="S311" s="32">
        <f>VLOOKUP(Q311,Смета!$B$8:$O$93,13,0)</f>
        <v>0</v>
      </c>
      <c r="T311" s="32"/>
      <c r="U311" s="137"/>
      <c r="V311" s="138"/>
      <c r="W311" s="32">
        <f>VLOOKUP(U311,Смета!$B$8:$O$93,13,0)</f>
        <v>0</v>
      </c>
      <c r="X311" s="32"/>
      <c r="Y311" s="137"/>
      <c r="Z311" s="138"/>
      <c r="AA311" s="32">
        <f>VLOOKUP(Y311,Смета!$B$8:$O$93,13,0)</f>
        <v>0</v>
      </c>
      <c r="AB311" s="32"/>
      <c r="AC311" s="137"/>
      <c r="AD311" s="138"/>
      <c r="AE311" s="32">
        <f>VLOOKUP(AC311,Смета!$B$8:$O$93,13,0)</f>
        <v>0</v>
      </c>
      <c r="AF311" s="32"/>
      <c r="AG311" s="137"/>
      <c r="AH311" s="138"/>
      <c r="AI311" s="32">
        <f>VLOOKUP(AG311,Смета!$B$8:$O$93,13,0)</f>
        <v>0</v>
      </c>
      <c r="AJ311" s="32"/>
      <c r="AK311" s="137"/>
      <c r="AL311" s="138"/>
      <c r="AM311" s="32">
        <f>VLOOKUP(AK311,Смета!$B$8:$O$93,13,0)</f>
        <v>0</v>
      </c>
      <c r="AN311" s="32"/>
      <c r="AO311" s="137"/>
      <c r="AP311" s="138"/>
      <c r="AQ311" s="32">
        <f>VLOOKUP(AO311,Смета!$B$8:$O$93,13,0)</f>
        <v>0</v>
      </c>
      <c r="AR311" s="32"/>
      <c r="AS311" s="137"/>
      <c r="AT311" s="138"/>
      <c r="AU311" s="32">
        <f>VLOOKUP(AS311,Смета!$B$8:$O$93,13,0)</f>
        <v>0</v>
      </c>
      <c r="AV311" s="32"/>
    </row>
    <row r="312" spans="1:48" x14ac:dyDescent="0.25">
      <c r="A312" s="137"/>
      <c r="B312" s="138"/>
      <c r="C312" s="32">
        <f>VLOOKUP(A312,Смета!$B$8:$O$93,13,0)</f>
        <v>0</v>
      </c>
      <c r="D312" s="32"/>
      <c r="E312" s="137"/>
      <c r="F312" s="138"/>
      <c r="G312" s="32">
        <f>VLOOKUP(E312,Смета!$B$8:$O$93,13,0)</f>
        <v>0</v>
      </c>
      <c r="H312" s="32"/>
      <c r="I312" s="137"/>
      <c r="J312" s="138"/>
      <c r="K312" s="32">
        <f>VLOOKUP(I312,Смета!$B$8:$O$93,13,0)</f>
        <v>0</v>
      </c>
      <c r="L312" s="32"/>
      <c r="M312" s="137"/>
      <c r="N312" s="138"/>
      <c r="O312" s="32">
        <f>VLOOKUP(M312,Смета!$B$8:$O$93,13,0)</f>
        <v>0</v>
      </c>
      <c r="P312" s="32"/>
      <c r="Q312" s="137"/>
      <c r="R312" s="138"/>
      <c r="S312" s="32">
        <f>VLOOKUP(Q312,Смета!$B$8:$O$93,13,0)</f>
        <v>0</v>
      </c>
      <c r="T312" s="32"/>
      <c r="U312" s="137"/>
      <c r="V312" s="138"/>
      <c r="W312" s="32">
        <f>VLOOKUP(U312,Смета!$B$8:$O$93,13,0)</f>
        <v>0</v>
      </c>
      <c r="X312" s="32"/>
      <c r="Y312" s="137"/>
      <c r="Z312" s="138"/>
      <c r="AA312" s="32">
        <f>VLOOKUP(Y312,Смета!$B$8:$O$93,13,0)</f>
        <v>0</v>
      </c>
      <c r="AB312" s="32"/>
      <c r="AC312" s="137"/>
      <c r="AD312" s="138"/>
      <c r="AE312" s="32">
        <f>VLOOKUP(AC312,Смета!$B$8:$O$93,13,0)</f>
        <v>0</v>
      </c>
      <c r="AF312" s="32"/>
      <c r="AG312" s="137"/>
      <c r="AH312" s="138"/>
      <c r="AI312" s="32">
        <f>VLOOKUP(AG312,Смета!$B$8:$O$93,13,0)</f>
        <v>0</v>
      </c>
      <c r="AJ312" s="32"/>
      <c r="AK312" s="137"/>
      <c r="AL312" s="138"/>
      <c r="AM312" s="32">
        <f>VLOOKUP(AK312,Смета!$B$8:$O$93,13,0)</f>
        <v>0</v>
      </c>
      <c r="AN312" s="32"/>
      <c r="AO312" s="137"/>
      <c r="AP312" s="138"/>
      <c r="AQ312" s="32">
        <f>VLOOKUP(AO312,Смета!$B$8:$O$93,13,0)</f>
        <v>0</v>
      </c>
      <c r="AR312" s="32"/>
      <c r="AS312" s="137"/>
      <c r="AT312" s="138"/>
      <c r="AU312" s="32">
        <f>VLOOKUP(AS312,Смета!$B$8:$O$93,13,0)</f>
        <v>0</v>
      </c>
      <c r="AV312" s="32"/>
    </row>
    <row r="313" spans="1:48" x14ac:dyDescent="0.25">
      <c r="A313" s="137"/>
      <c r="B313" s="138"/>
      <c r="C313" s="32">
        <f>VLOOKUP(A313,Смета!$B$8:$O$93,13,0)</f>
        <v>0</v>
      </c>
      <c r="D313" s="32"/>
      <c r="E313" s="137"/>
      <c r="F313" s="138"/>
      <c r="G313" s="32">
        <f>VLOOKUP(E313,Смета!$B$8:$O$93,13,0)</f>
        <v>0</v>
      </c>
      <c r="H313" s="32"/>
      <c r="I313" s="137"/>
      <c r="J313" s="138"/>
      <c r="K313" s="32">
        <f>VLOOKUP(I313,Смета!$B$8:$O$93,13,0)</f>
        <v>0</v>
      </c>
      <c r="L313" s="32"/>
      <c r="M313" s="137"/>
      <c r="N313" s="138"/>
      <c r="O313" s="32">
        <f>VLOOKUP(M313,Смета!$B$8:$O$93,13,0)</f>
        <v>0</v>
      </c>
      <c r="P313" s="32"/>
      <c r="Q313" s="137"/>
      <c r="R313" s="138"/>
      <c r="S313" s="32">
        <f>VLOOKUP(Q313,Смета!$B$8:$O$93,13,0)</f>
        <v>0</v>
      </c>
      <c r="T313" s="32"/>
      <c r="U313" s="137"/>
      <c r="V313" s="138"/>
      <c r="W313" s="32">
        <f>VLOOKUP(U313,Смета!$B$8:$O$93,13,0)</f>
        <v>0</v>
      </c>
      <c r="X313" s="32"/>
      <c r="Y313" s="137"/>
      <c r="Z313" s="138"/>
      <c r="AA313" s="32">
        <f>VLOOKUP(Y313,Смета!$B$8:$O$93,13,0)</f>
        <v>0</v>
      </c>
      <c r="AB313" s="32"/>
      <c r="AC313" s="137"/>
      <c r="AD313" s="138"/>
      <c r="AE313" s="32">
        <f>VLOOKUP(AC313,Смета!$B$8:$O$93,13,0)</f>
        <v>0</v>
      </c>
      <c r="AF313" s="32"/>
      <c r="AG313" s="137"/>
      <c r="AH313" s="138"/>
      <c r="AI313" s="32">
        <f>VLOOKUP(AG313,Смета!$B$8:$O$93,13,0)</f>
        <v>0</v>
      </c>
      <c r="AJ313" s="32"/>
      <c r="AK313" s="137"/>
      <c r="AL313" s="138"/>
      <c r="AM313" s="32">
        <f>VLOOKUP(AK313,Смета!$B$8:$O$93,13,0)</f>
        <v>0</v>
      </c>
      <c r="AN313" s="32"/>
      <c r="AO313" s="137"/>
      <c r="AP313" s="138"/>
      <c r="AQ313" s="32">
        <f>VLOOKUP(AO313,Смета!$B$8:$O$93,13,0)</f>
        <v>0</v>
      </c>
      <c r="AR313" s="32"/>
      <c r="AS313" s="137"/>
      <c r="AT313" s="138"/>
      <c r="AU313" s="32">
        <f>VLOOKUP(AS313,Смета!$B$8:$O$93,13,0)</f>
        <v>0</v>
      </c>
      <c r="AV313" s="32"/>
    </row>
    <row r="314" spans="1:48" x14ac:dyDescent="0.25">
      <c r="A314" s="137"/>
      <c r="B314" s="138"/>
      <c r="C314" s="32">
        <f>VLOOKUP(A314,Смета!$B$8:$O$93,13,0)</f>
        <v>0</v>
      </c>
      <c r="D314" s="32"/>
      <c r="E314" s="137"/>
      <c r="F314" s="138"/>
      <c r="G314" s="32">
        <f>VLOOKUP(E314,Смета!$B$8:$O$93,13,0)</f>
        <v>0</v>
      </c>
      <c r="H314" s="32"/>
      <c r="I314" s="137"/>
      <c r="J314" s="138"/>
      <c r="K314" s="32">
        <f>VLOOKUP(I314,Смета!$B$8:$O$93,13,0)</f>
        <v>0</v>
      </c>
      <c r="L314" s="32"/>
      <c r="M314" s="137"/>
      <c r="N314" s="138"/>
      <c r="O314" s="32">
        <f>VLOOKUP(M314,Смета!$B$8:$O$93,13,0)</f>
        <v>0</v>
      </c>
      <c r="P314" s="32"/>
      <c r="Q314" s="137"/>
      <c r="R314" s="138"/>
      <c r="S314" s="32">
        <f>VLOOKUP(Q314,Смета!$B$8:$O$93,13,0)</f>
        <v>0</v>
      </c>
      <c r="T314" s="32"/>
      <c r="U314" s="137"/>
      <c r="V314" s="138"/>
      <c r="W314" s="32">
        <f>VLOOKUP(U314,Смета!$B$8:$O$93,13,0)</f>
        <v>0</v>
      </c>
      <c r="X314" s="32"/>
      <c r="Y314" s="137"/>
      <c r="Z314" s="138"/>
      <c r="AA314" s="32">
        <f>VLOOKUP(Y314,Смета!$B$8:$O$93,13,0)</f>
        <v>0</v>
      </c>
      <c r="AB314" s="32"/>
      <c r="AC314" s="137"/>
      <c r="AD314" s="138"/>
      <c r="AE314" s="32">
        <f>VLOOKUP(AC314,Смета!$B$8:$O$93,13,0)</f>
        <v>0</v>
      </c>
      <c r="AF314" s="32"/>
      <c r="AG314" s="137"/>
      <c r="AH314" s="138"/>
      <c r="AI314" s="32">
        <f>VLOOKUP(AG314,Смета!$B$8:$O$93,13,0)</f>
        <v>0</v>
      </c>
      <c r="AJ314" s="32"/>
      <c r="AK314" s="137"/>
      <c r="AL314" s="138"/>
      <c r="AM314" s="32">
        <f>VLOOKUP(AK314,Смета!$B$8:$O$93,13,0)</f>
        <v>0</v>
      </c>
      <c r="AN314" s="32"/>
      <c r="AO314" s="137"/>
      <c r="AP314" s="138"/>
      <c r="AQ314" s="32">
        <f>VLOOKUP(AO314,Смета!$B$8:$O$93,13,0)</f>
        <v>0</v>
      </c>
      <c r="AR314" s="32"/>
      <c r="AS314" s="137"/>
      <c r="AT314" s="138"/>
      <c r="AU314" s="32">
        <f>VLOOKUP(AS314,Смета!$B$8:$O$93,13,0)</f>
        <v>0</v>
      </c>
      <c r="AV314" s="32"/>
    </row>
    <row r="315" spans="1:48" x14ac:dyDescent="0.25">
      <c r="A315" s="137"/>
      <c r="B315" s="138"/>
      <c r="C315" s="32">
        <f>VLOOKUP(A315,Смета!$B$8:$O$93,13,0)</f>
        <v>0</v>
      </c>
      <c r="D315" s="32"/>
      <c r="E315" s="137"/>
      <c r="F315" s="138"/>
      <c r="G315" s="32">
        <f>VLOOKUP(E315,Смета!$B$8:$O$93,13,0)</f>
        <v>0</v>
      </c>
      <c r="H315" s="32"/>
      <c r="I315" s="137"/>
      <c r="J315" s="138"/>
      <c r="K315" s="32">
        <f>VLOOKUP(I315,Смета!$B$8:$O$93,13,0)</f>
        <v>0</v>
      </c>
      <c r="L315" s="32"/>
      <c r="M315" s="137"/>
      <c r="N315" s="138"/>
      <c r="O315" s="32">
        <f>VLOOKUP(M315,Смета!$B$8:$O$93,13,0)</f>
        <v>0</v>
      </c>
      <c r="P315" s="32"/>
      <c r="Q315" s="137"/>
      <c r="R315" s="138"/>
      <c r="S315" s="32">
        <f>VLOOKUP(Q315,Смета!$B$8:$O$93,13,0)</f>
        <v>0</v>
      </c>
      <c r="T315" s="32"/>
      <c r="U315" s="137"/>
      <c r="V315" s="138"/>
      <c r="W315" s="32">
        <f>VLOOKUP(U315,Смета!$B$8:$O$93,13,0)</f>
        <v>0</v>
      </c>
      <c r="X315" s="32"/>
      <c r="Y315" s="137"/>
      <c r="Z315" s="138"/>
      <c r="AA315" s="32">
        <f>VLOOKUP(Y315,Смета!$B$8:$O$93,13,0)</f>
        <v>0</v>
      </c>
      <c r="AB315" s="32"/>
      <c r="AC315" s="137"/>
      <c r="AD315" s="138"/>
      <c r="AE315" s="32">
        <f>VLOOKUP(AC315,Смета!$B$8:$O$93,13,0)</f>
        <v>0</v>
      </c>
      <c r="AF315" s="32"/>
      <c r="AG315" s="137"/>
      <c r="AH315" s="138"/>
      <c r="AI315" s="32">
        <f>VLOOKUP(AG315,Смета!$B$8:$O$93,13,0)</f>
        <v>0</v>
      </c>
      <c r="AJ315" s="32"/>
      <c r="AK315" s="137"/>
      <c r="AL315" s="138"/>
      <c r="AM315" s="32">
        <f>VLOOKUP(AK315,Смета!$B$8:$O$93,13,0)</f>
        <v>0</v>
      </c>
      <c r="AN315" s="32"/>
      <c r="AO315" s="137"/>
      <c r="AP315" s="138"/>
      <c r="AQ315" s="32">
        <f>VLOOKUP(AO315,Смета!$B$8:$O$93,13,0)</f>
        <v>0</v>
      </c>
      <c r="AR315" s="32"/>
      <c r="AS315" s="137"/>
      <c r="AT315" s="138"/>
      <c r="AU315" s="32">
        <f>VLOOKUP(AS315,Смета!$B$8:$O$93,13,0)</f>
        <v>0</v>
      </c>
      <c r="AV315" s="32"/>
    </row>
    <row r="316" spans="1:48" x14ac:dyDescent="0.25">
      <c r="A316" s="137"/>
      <c r="B316" s="138"/>
      <c r="C316" s="32">
        <f>VLOOKUP(A316,Смета!$B$8:$O$93,13,0)</f>
        <v>0</v>
      </c>
      <c r="D316" s="32"/>
      <c r="E316" s="137"/>
      <c r="F316" s="138"/>
      <c r="G316" s="32">
        <f>VLOOKUP(E316,Смета!$B$8:$O$93,13,0)</f>
        <v>0</v>
      </c>
      <c r="H316" s="32"/>
      <c r="I316" s="137"/>
      <c r="J316" s="138"/>
      <c r="K316" s="32">
        <f>VLOOKUP(I316,Смета!$B$8:$O$93,13,0)</f>
        <v>0</v>
      </c>
      <c r="L316" s="32"/>
      <c r="M316" s="137"/>
      <c r="N316" s="138"/>
      <c r="O316" s="32">
        <f>VLOOKUP(M316,Смета!$B$8:$O$93,13,0)</f>
        <v>0</v>
      </c>
      <c r="P316" s="32"/>
      <c r="Q316" s="137"/>
      <c r="R316" s="138"/>
      <c r="S316" s="32">
        <f>VLOOKUP(Q316,Смета!$B$8:$O$93,13,0)</f>
        <v>0</v>
      </c>
      <c r="T316" s="32"/>
      <c r="U316" s="137"/>
      <c r="V316" s="138"/>
      <c r="W316" s="32">
        <f>VLOOKUP(U316,Смета!$B$8:$O$93,13,0)</f>
        <v>0</v>
      </c>
      <c r="X316" s="32"/>
      <c r="Y316" s="137"/>
      <c r="Z316" s="138"/>
      <c r="AA316" s="32">
        <f>VLOOKUP(Y316,Смета!$B$8:$O$93,13,0)</f>
        <v>0</v>
      </c>
      <c r="AB316" s="32"/>
      <c r="AC316" s="137"/>
      <c r="AD316" s="138"/>
      <c r="AE316" s="32">
        <f>VLOOKUP(AC316,Смета!$B$8:$O$93,13,0)</f>
        <v>0</v>
      </c>
      <c r="AF316" s="32"/>
      <c r="AG316" s="137"/>
      <c r="AH316" s="138"/>
      <c r="AI316" s="32">
        <f>VLOOKUP(AG316,Смета!$B$8:$O$93,13,0)</f>
        <v>0</v>
      </c>
      <c r="AJ316" s="32"/>
      <c r="AK316" s="137"/>
      <c r="AL316" s="138"/>
      <c r="AM316" s="32">
        <f>VLOOKUP(AK316,Смета!$B$8:$O$93,13,0)</f>
        <v>0</v>
      </c>
      <c r="AN316" s="32"/>
      <c r="AO316" s="137"/>
      <c r="AP316" s="138"/>
      <c r="AQ316" s="32">
        <f>VLOOKUP(AO316,Смета!$B$8:$O$93,13,0)</f>
        <v>0</v>
      </c>
      <c r="AR316" s="32"/>
      <c r="AS316" s="137"/>
      <c r="AT316" s="138"/>
      <c r="AU316" s="32">
        <f>VLOOKUP(AS316,Смета!$B$8:$O$93,13,0)</f>
        <v>0</v>
      </c>
      <c r="AV316" s="32"/>
    </row>
    <row r="317" spans="1:48" x14ac:dyDescent="0.25">
      <c r="A317" s="137"/>
      <c r="B317" s="138"/>
      <c r="C317" s="32">
        <f>VLOOKUP(A317,Смета!$B$8:$O$93,13,0)</f>
        <v>0</v>
      </c>
      <c r="D317" s="32"/>
      <c r="E317" s="137"/>
      <c r="F317" s="138"/>
      <c r="G317" s="32">
        <f>VLOOKUP(E317,Смета!$B$8:$O$93,13,0)</f>
        <v>0</v>
      </c>
      <c r="H317" s="32"/>
      <c r="I317" s="137"/>
      <c r="J317" s="138"/>
      <c r="K317" s="32">
        <f>VLOOKUP(I317,Смета!$B$8:$O$93,13,0)</f>
        <v>0</v>
      </c>
      <c r="L317" s="32"/>
      <c r="M317" s="137"/>
      <c r="N317" s="138"/>
      <c r="O317" s="32">
        <f>VLOOKUP(M317,Смета!$B$8:$O$93,13,0)</f>
        <v>0</v>
      </c>
      <c r="P317" s="32"/>
      <c r="Q317" s="137"/>
      <c r="R317" s="138"/>
      <c r="S317" s="32">
        <f>VLOOKUP(Q317,Смета!$B$8:$O$93,13,0)</f>
        <v>0</v>
      </c>
      <c r="T317" s="32"/>
      <c r="U317" s="137"/>
      <c r="V317" s="138"/>
      <c r="W317" s="32">
        <f>VLOOKUP(U317,Смета!$B$8:$O$93,13,0)</f>
        <v>0</v>
      </c>
      <c r="X317" s="32"/>
      <c r="Y317" s="137"/>
      <c r="Z317" s="138"/>
      <c r="AA317" s="32">
        <f>VLOOKUP(Y317,Смета!$B$8:$O$93,13,0)</f>
        <v>0</v>
      </c>
      <c r="AB317" s="32"/>
      <c r="AC317" s="137"/>
      <c r="AD317" s="138"/>
      <c r="AE317" s="32">
        <f>VLOOKUP(AC317,Смета!$B$8:$O$93,13,0)</f>
        <v>0</v>
      </c>
      <c r="AF317" s="32"/>
      <c r="AG317" s="137"/>
      <c r="AH317" s="138"/>
      <c r="AI317" s="32">
        <f>VLOOKUP(AG317,Смета!$B$8:$O$93,13,0)</f>
        <v>0</v>
      </c>
      <c r="AJ317" s="32"/>
      <c r="AK317" s="137"/>
      <c r="AL317" s="138"/>
      <c r="AM317" s="32">
        <f>VLOOKUP(AK317,Смета!$B$8:$O$93,13,0)</f>
        <v>0</v>
      </c>
      <c r="AN317" s="32"/>
      <c r="AO317" s="137"/>
      <c r="AP317" s="138"/>
      <c r="AQ317" s="32">
        <f>VLOOKUP(AO317,Смета!$B$8:$O$93,13,0)</f>
        <v>0</v>
      </c>
      <c r="AR317" s="32"/>
      <c r="AS317" s="137"/>
      <c r="AT317" s="138"/>
      <c r="AU317" s="32">
        <f>VLOOKUP(AS317,Смета!$B$8:$O$93,13,0)</f>
        <v>0</v>
      </c>
      <c r="AV317" s="32"/>
    </row>
    <row r="318" spans="1:48" x14ac:dyDescent="0.25">
      <c r="A318" s="137"/>
      <c r="B318" s="138"/>
      <c r="C318" s="32">
        <f>VLOOKUP(A318,Смета!$B$8:$O$93,13,0)</f>
        <v>0</v>
      </c>
      <c r="D318" s="32"/>
      <c r="E318" s="137"/>
      <c r="F318" s="138"/>
      <c r="G318" s="32">
        <f>VLOOKUP(E318,Смета!$B$8:$O$93,13,0)</f>
        <v>0</v>
      </c>
      <c r="H318" s="32"/>
      <c r="I318" s="137"/>
      <c r="J318" s="138"/>
      <c r="K318" s="32">
        <f>VLOOKUP(I318,Смета!$B$8:$O$93,13,0)</f>
        <v>0</v>
      </c>
      <c r="L318" s="32"/>
      <c r="M318" s="137"/>
      <c r="N318" s="138"/>
      <c r="O318" s="32">
        <f>VLOOKUP(M318,Смета!$B$8:$O$93,13,0)</f>
        <v>0</v>
      </c>
      <c r="P318" s="32"/>
      <c r="Q318" s="137"/>
      <c r="R318" s="138"/>
      <c r="S318" s="32">
        <f>VLOOKUP(Q318,Смета!$B$8:$O$93,13,0)</f>
        <v>0</v>
      </c>
      <c r="T318" s="32"/>
      <c r="U318" s="137"/>
      <c r="V318" s="138"/>
      <c r="W318" s="32">
        <f>VLOOKUP(U318,Смета!$B$8:$O$93,13,0)</f>
        <v>0</v>
      </c>
      <c r="X318" s="32"/>
      <c r="Y318" s="137"/>
      <c r="Z318" s="138"/>
      <c r="AA318" s="32">
        <f>VLOOKUP(Y318,Смета!$B$8:$O$93,13,0)</f>
        <v>0</v>
      </c>
      <c r="AB318" s="32"/>
      <c r="AC318" s="137"/>
      <c r="AD318" s="138"/>
      <c r="AE318" s="32">
        <f>VLOOKUP(AC318,Смета!$B$8:$O$93,13,0)</f>
        <v>0</v>
      </c>
      <c r="AF318" s="32"/>
      <c r="AG318" s="137"/>
      <c r="AH318" s="138"/>
      <c r="AI318" s="32">
        <f>VLOOKUP(AG318,Смета!$B$8:$O$93,13,0)</f>
        <v>0</v>
      </c>
      <c r="AJ318" s="32"/>
      <c r="AK318" s="137"/>
      <c r="AL318" s="138"/>
      <c r="AM318" s="32">
        <f>VLOOKUP(AK318,Смета!$B$8:$O$93,13,0)</f>
        <v>0</v>
      </c>
      <c r="AN318" s="32"/>
      <c r="AO318" s="137"/>
      <c r="AP318" s="138"/>
      <c r="AQ318" s="32">
        <f>VLOOKUP(AO318,Смета!$B$8:$O$93,13,0)</f>
        <v>0</v>
      </c>
      <c r="AR318" s="32"/>
      <c r="AS318" s="137"/>
      <c r="AT318" s="138"/>
      <c r="AU318" s="32">
        <f>VLOOKUP(AS318,Смета!$B$8:$O$93,13,0)</f>
        <v>0</v>
      </c>
      <c r="AV318" s="32"/>
    </row>
    <row r="319" spans="1:48" x14ac:dyDescent="0.25">
      <c r="A319" s="137"/>
      <c r="B319" s="138"/>
      <c r="C319" s="32">
        <f>VLOOKUP(A319,Смета!$B$8:$O$93,13,0)</f>
        <v>0</v>
      </c>
      <c r="D319" s="32"/>
      <c r="E319" s="137"/>
      <c r="F319" s="138"/>
      <c r="G319" s="32">
        <f>VLOOKUP(E319,Смета!$B$8:$O$93,13,0)</f>
        <v>0</v>
      </c>
      <c r="H319" s="32"/>
      <c r="I319" s="137"/>
      <c r="J319" s="138"/>
      <c r="K319" s="32">
        <f>VLOOKUP(I319,Смета!$B$8:$O$93,13,0)</f>
        <v>0</v>
      </c>
      <c r="L319" s="32"/>
      <c r="M319" s="137"/>
      <c r="N319" s="138"/>
      <c r="O319" s="32">
        <f>VLOOKUP(M319,Смета!$B$8:$O$93,13,0)</f>
        <v>0</v>
      </c>
      <c r="P319" s="32"/>
      <c r="Q319" s="137"/>
      <c r="R319" s="138"/>
      <c r="S319" s="32">
        <f>VLOOKUP(Q319,Смета!$B$8:$O$93,13,0)</f>
        <v>0</v>
      </c>
      <c r="T319" s="32"/>
      <c r="U319" s="137"/>
      <c r="V319" s="138"/>
      <c r="W319" s="32">
        <f>VLOOKUP(U319,Смета!$B$8:$O$93,13,0)</f>
        <v>0</v>
      </c>
      <c r="X319" s="32"/>
      <c r="Y319" s="137"/>
      <c r="Z319" s="138"/>
      <c r="AA319" s="32">
        <f>VLOOKUP(Y319,Смета!$B$8:$O$93,13,0)</f>
        <v>0</v>
      </c>
      <c r="AB319" s="32"/>
      <c r="AC319" s="137"/>
      <c r="AD319" s="138"/>
      <c r="AE319" s="32">
        <f>VLOOKUP(AC319,Смета!$B$8:$O$93,13,0)</f>
        <v>0</v>
      </c>
      <c r="AF319" s="32"/>
      <c r="AG319" s="137"/>
      <c r="AH319" s="138"/>
      <c r="AI319" s="32">
        <f>VLOOKUP(AG319,Смета!$B$8:$O$93,13,0)</f>
        <v>0</v>
      </c>
      <c r="AJ319" s="32"/>
      <c r="AK319" s="137"/>
      <c r="AL319" s="138"/>
      <c r="AM319" s="32">
        <f>VLOOKUP(AK319,Смета!$B$8:$O$93,13,0)</f>
        <v>0</v>
      </c>
      <c r="AN319" s="32"/>
      <c r="AO319" s="137"/>
      <c r="AP319" s="138"/>
      <c r="AQ319" s="32">
        <f>VLOOKUP(AO319,Смета!$B$8:$O$93,13,0)</f>
        <v>0</v>
      </c>
      <c r="AR319" s="32"/>
      <c r="AS319" s="137"/>
      <c r="AT319" s="138"/>
      <c r="AU319" s="32">
        <f>VLOOKUP(AS319,Смета!$B$8:$O$93,13,0)</f>
        <v>0</v>
      </c>
      <c r="AV319" s="32"/>
    </row>
    <row r="320" spans="1:48" x14ac:dyDescent="0.25">
      <c r="A320" s="137"/>
      <c r="B320" s="138"/>
      <c r="C320" s="32">
        <f>VLOOKUP(A320,Смета!$B$8:$O$93,13,0)</f>
        <v>0</v>
      </c>
      <c r="D320" s="32"/>
      <c r="E320" s="137"/>
      <c r="F320" s="138"/>
      <c r="G320" s="32">
        <f>VLOOKUP(E320,Смета!$B$8:$O$93,13,0)</f>
        <v>0</v>
      </c>
      <c r="H320" s="32"/>
      <c r="I320" s="137"/>
      <c r="J320" s="138"/>
      <c r="K320" s="32">
        <f>VLOOKUP(I320,Смета!$B$8:$O$93,13,0)</f>
        <v>0</v>
      </c>
      <c r="L320" s="32"/>
      <c r="M320" s="137"/>
      <c r="N320" s="138"/>
      <c r="O320" s="32">
        <f>VLOOKUP(M320,Смета!$B$8:$O$93,13,0)</f>
        <v>0</v>
      </c>
      <c r="P320" s="32"/>
      <c r="Q320" s="137"/>
      <c r="R320" s="138"/>
      <c r="S320" s="32">
        <f>VLOOKUP(Q320,Смета!$B$8:$O$93,13,0)</f>
        <v>0</v>
      </c>
      <c r="T320" s="32"/>
      <c r="U320" s="137"/>
      <c r="V320" s="138"/>
      <c r="W320" s="32">
        <f>VLOOKUP(U320,Смета!$B$8:$O$93,13,0)</f>
        <v>0</v>
      </c>
      <c r="X320" s="32"/>
      <c r="Y320" s="137"/>
      <c r="Z320" s="138"/>
      <c r="AA320" s="32">
        <f>VLOOKUP(Y320,Смета!$B$8:$O$93,13,0)</f>
        <v>0</v>
      </c>
      <c r="AB320" s="32"/>
      <c r="AC320" s="137"/>
      <c r="AD320" s="138"/>
      <c r="AE320" s="32">
        <f>VLOOKUP(AC320,Смета!$B$8:$O$93,13,0)</f>
        <v>0</v>
      </c>
      <c r="AF320" s="32"/>
      <c r="AG320" s="137"/>
      <c r="AH320" s="138"/>
      <c r="AI320" s="32">
        <f>VLOOKUP(AG320,Смета!$B$8:$O$93,13,0)</f>
        <v>0</v>
      </c>
      <c r="AJ320" s="32"/>
      <c r="AK320" s="137"/>
      <c r="AL320" s="138"/>
      <c r="AM320" s="32">
        <f>VLOOKUP(AK320,Смета!$B$8:$O$93,13,0)</f>
        <v>0</v>
      </c>
      <c r="AN320" s="32"/>
      <c r="AO320" s="137"/>
      <c r="AP320" s="138"/>
      <c r="AQ320" s="32">
        <f>VLOOKUP(AO320,Смета!$B$8:$O$93,13,0)</f>
        <v>0</v>
      </c>
      <c r="AR320" s="32"/>
      <c r="AS320" s="137"/>
      <c r="AT320" s="138"/>
      <c r="AU320" s="32">
        <f>VLOOKUP(AS320,Смета!$B$8:$O$93,13,0)</f>
        <v>0</v>
      </c>
      <c r="AV320" s="32"/>
    </row>
    <row r="321" spans="1:48" x14ac:dyDescent="0.25">
      <c r="A321" s="137"/>
      <c r="B321" s="138"/>
      <c r="C321" s="32">
        <f>VLOOKUP(A321,Смета!$B$8:$O$93,13,0)</f>
        <v>0</v>
      </c>
      <c r="D321" s="32"/>
      <c r="E321" s="137"/>
      <c r="F321" s="138"/>
      <c r="G321" s="32">
        <f>VLOOKUP(E321,Смета!$B$8:$O$93,13,0)</f>
        <v>0</v>
      </c>
      <c r="H321" s="32"/>
      <c r="I321" s="137"/>
      <c r="J321" s="138"/>
      <c r="K321" s="32">
        <f>VLOOKUP(I321,Смета!$B$8:$O$93,13,0)</f>
        <v>0</v>
      </c>
      <c r="L321" s="32"/>
      <c r="M321" s="137"/>
      <c r="N321" s="138"/>
      <c r="O321" s="32">
        <f>VLOOKUP(M321,Смета!$B$8:$O$93,13,0)</f>
        <v>0</v>
      </c>
      <c r="P321" s="32"/>
      <c r="Q321" s="137"/>
      <c r="R321" s="138"/>
      <c r="S321" s="32">
        <f>VLOOKUP(Q321,Смета!$B$8:$O$93,13,0)</f>
        <v>0</v>
      </c>
      <c r="T321" s="32"/>
      <c r="U321" s="137"/>
      <c r="V321" s="138"/>
      <c r="W321" s="32">
        <f>VLOOKUP(U321,Смета!$B$8:$O$93,13,0)</f>
        <v>0</v>
      </c>
      <c r="X321" s="32"/>
      <c r="Y321" s="137"/>
      <c r="Z321" s="138"/>
      <c r="AA321" s="32">
        <f>VLOOKUP(Y321,Смета!$B$8:$O$93,13,0)</f>
        <v>0</v>
      </c>
      <c r="AB321" s="32"/>
      <c r="AC321" s="137"/>
      <c r="AD321" s="138"/>
      <c r="AE321" s="32">
        <f>VLOOKUP(AC321,Смета!$B$8:$O$93,13,0)</f>
        <v>0</v>
      </c>
      <c r="AF321" s="32"/>
      <c r="AG321" s="137"/>
      <c r="AH321" s="138"/>
      <c r="AI321" s="32">
        <f>VLOOKUP(AG321,Смета!$B$8:$O$93,13,0)</f>
        <v>0</v>
      </c>
      <c r="AJ321" s="32"/>
      <c r="AK321" s="137"/>
      <c r="AL321" s="138"/>
      <c r="AM321" s="32">
        <f>VLOOKUP(AK321,Смета!$B$8:$O$93,13,0)</f>
        <v>0</v>
      </c>
      <c r="AN321" s="32"/>
      <c r="AO321" s="137"/>
      <c r="AP321" s="138"/>
      <c r="AQ321" s="32">
        <f>VLOOKUP(AO321,Смета!$B$8:$O$93,13,0)</f>
        <v>0</v>
      </c>
      <c r="AR321" s="32"/>
      <c r="AS321" s="137"/>
      <c r="AT321" s="138"/>
      <c r="AU321" s="32">
        <f>VLOOKUP(AS321,Смета!$B$8:$O$93,13,0)</f>
        <v>0</v>
      </c>
      <c r="AV321" s="32"/>
    </row>
    <row r="322" spans="1:48" x14ac:dyDescent="0.25">
      <c r="A322" s="137"/>
      <c r="B322" s="138"/>
      <c r="C322" s="32">
        <f>VLOOKUP(A322,Смета!$B$8:$O$93,13,0)</f>
        <v>0</v>
      </c>
      <c r="D322" s="32"/>
      <c r="E322" s="137"/>
      <c r="F322" s="138"/>
      <c r="G322" s="32">
        <f>VLOOKUP(E322,Смета!$B$8:$O$93,13,0)</f>
        <v>0</v>
      </c>
      <c r="H322" s="32"/>
      <c r="I322" s="137"/>
      <c r="J322" s="138"/>
      <c r="K322" s="32">
        <f>VLOOKUP(I322,Смета!$B$8:$O$93,13,0)</f>
        <v>0</v>
      </c>
      <c r="L322" s="32"/>
      <c r="M322" s="137"/>
      <c r="N322" s="138"/>
      <c r="O322" s="32">
        <f>VLOOKUP(M322,Смета!$B$8:$O$93,13,0)</f>
        <v>0</v>
      </c>
      <c r="P322" s="32"/>
      <c r="Q322" s="137"/>
      <c r="R322" s="138"/>
      <c r="S322" s="32">
        <f>VLOOKUP(Q322,Смета!$B$8:$O$93,13,0)</f>
        <v>0</v>
      </c>
      <c r="T322" s="32"/>
      <c r="U322" s="137"/>
      <c r="V322" s="138"/>
      <c r="W322" s="32">
        <f>VLOOKUP(U322,Смета!$B$8:$O$93,13,0)</f>
        <v>0</v>
      </c>
      <c r="X322" s="32"/>
      <c r="Y322" s="137"/>
      <c r="Z322" s="138"/>
      <c r="AA322" s="32">
        <f>VLOOKUP(Y322,Смета!$B$8:$O$93,13,0)</f>
        <v>0</v>
      </c>
      <c r="AB322" s="32"/>
      <c r="AC322" s="137"/>
      <c r="AD322" s="138"/>
      <c r="AE322" s="32">
        <f>VLOOKUP(AC322,Смета!$B$8:$O$93,13,0)</f>
        <v>0</v>
      </c>
      <c r="AF322" s="32"/>
      <c r="AG322" s="137"/>
      <c r="AH322" s="138"/>
      <c r="AI322" s="32">
        <f>VLOOKUP(AG322,Смета!$B$8:$O$93,13,0)</f>
        <v>0</v>
      </c>
      <c r="AJ322" s="32"/>
      <c r="AK322" s="137"/>
      <c r="AL322" s="138"/>
      <c r="AM322" s="32">
        <f>VLOOKUP(AK322,Смета!$B$8:$O$93,13,0)</f>
        <v>0</v>
      </c>
      <c r="AN322" s="32"/>
      <c r="AO322" s="137"/>
      <c r="AP322" s="138"/>
      <c r="AQ322" s="32">
        <f>VLOOKUP(AO322,Смета!$B$8:$O$93,13,0)</f>
        <v>0</v>
      </c>
      <c r="AR322" s="32"/>
      <c r="AS322" s="137"/>
      <c r="AT322" s="138"/>
      <c r="AU322" s="32">
        <f>VLOOKUP(AS322,Смета!$B$8:$O$93,13,0)</f>
        <v>0</v>
      </c>
      <c r="AV322" s="32"/>
    </row>
    <row r="323" spans="1:48" x14ac:dyDescent="0.25">
      <c r="A323" s="139"/>
      <c r="B323" s="139"/>
      <c r="C323" s="32">
        <f>VLOOKUP(A323,Смета!$B$8:$O$93,13,0)</f>
        <v>0</v>
      </c>
      <c r="E323" s="139"/>
      <c r="F323" s="139"/>
      <c r="G323" s="32">
        <f>VLOOKUP(E323,Смета!$B$8:$O$93,13,0)</f>
        <v>0</v>
      </c>
      <c r="I323" s="139"/>
      <c r="J323" s="139"/>
      <c r="K323" s="32">
        <f>VLOOKUP(I323,Смета!$B$8:$O$93,13,0)</f>
        <v>0</v>
      </c>
      <c r="M323" s="139"/>
      <c r="N323" s="139"/>
      <c r="O323" s="32">
        <f>VLOOKUP(M323,Смета!$B$8:$O$93,13,0)</f>
        <v>0</v>
      </c>
      <c r="Q323" s="139"/>
      <c r="R323" s="139"/>
      <c r="S323" s="32">
        <f>VLOOKUP(Q323,Смета!$B$8:$O$93,13,0)</f>
        <v>0</v>
      </c>
      <c r="U323" s="139"/>
      <c r="V323" s="139"/>
      <c r="W323" s="32">
        <f>VLOOKUP(U323,Смета!$B$8:$O$93,13,0)</f>
        <v>0</v>
      </c>
      <c r="Y323" s="139"/>
      <c r="Z323" s="139"/>
      <c r="AA323" s="32">
        <f>VLOOKUP(Y323,Смета!$B$8:$O$93,13,0)</f>
        <v>0</v>
      </c>
      <c r="AC323" s="139"/>
      <c r="AD323" s="139"/>
      <c r="AE323" s="32">
        <f>VLOOKUP(AC323,Смета!$B$8:$O$93,13,0)</f>
        <v>0</v>
      </c>
      <c r="AG323" s="139"/>
      <c r="AH323" s="139"/>
      <c r="AI323" s="32">
        <f>VLOOKUP(AG323,Смета!$B$8:$O$93,13,0)</f>
        <v>0</v>
      </c>
      <c r="AK323" s="139"/>
      <c r="AL323" s="139"/>
      <c r="AM323" s="32">
        <f>VLOOKUP(AK323,Смета!$B$8:$O$93,13,0)</f>
        <v>0</v>
      </c>
      <c r="AO323" s="139"/>
      <c r="AP323" s="139"/>
      <c r="AQ323" s="32">
        <f>VLOOKUP(AO323,Смета!$B$8:$O$93,13,0)</f>
        <v>0</v>
      </c>
      <c r="AS323" s="139"/>
      <c r="AT323" s="139"/>
      <c r="AU323" s="32">
        <f>VLOOKUP(AS323,Смета!$B$8:$O$93,13,0)</f>
        <v>0</v>
      </c>
    </row>
    <row r="324" spans="1:48" x14ac:dyDescent="0.25">
      <c r="A324" s="139"/>
      <c r="B324" s="139"/>
      <c r="C324" s="32">
        <f>VLOOKUP(A324,Смета!$B$8:$O$93,13,0)</f>
        <v>0</v>
      </c>
      <c r="E324" s="139"/>
      <c r="F324" s="139"/>
      <c r="G324" s="32">
        <f>VLOOKUP(E324,Смета!$B$8:$O$93,13,0)</f>
        <v>0</v>
      </c>
      <c r="I324" s="139"/>
      <c r="J324" s="139"/>
      <c r="K324" s="32">
        <f>VLOOKUP(I324,Смета!$B$8:$O$93,13,0)</f>
        <v>0</v>
      </c>
      <c r="M324" s="139"/>
      <c r="N324" s="139"/>
      <c r="O324" s="32">
        <f>VLOOKUP(M324,Смета!$B$8:$O$93,13,0)</f>
        <v>0</v>
      </c>
      <c r="Q324" s="139"/>
      <c r="R324" s="139"/>
      <c r="S324" s="32">
        <f>VLOOKUP(Q324,Смета!$B$8:$O$93,13,0)</f>
        <v>0</v>
      </c>
      <c r="U324" s="139"/>
      <c r="V324" s="139"/>
      <c r="W324" s="32">
        <f>VLOOKUP(U324,Смета!$B$8:$O$93,13,0)</f>
        <v>0</v>
      </c>
      <c r="Y324" s="139"/>
      <c r="Z324" s="139"/>
      <c r="AA324" s="32">
        <f>VLOOKUP(Y324,Смета!$B$8:$O$93,13,0)</f>
        <v>0</v>
      </c>
      <c r="AC324" s="139"/>
      <c r="AD324" s="139"/>
      <c r="AE324" s="32">
        <f>VLOOKUP(AC324,Смета!$B$8:$O$93,13,0)</f>
        <v>0</v>
      </c>
      <c r="AG324" s="139"/>
      <c r="AH324" s="139"/>
      <c r="AI324" s="32">
        <f>VLOOKUP(AG324,Смета!$B$8:$O$93,13,0)</f>
        <v>0</v>
      </c>
      <c r="AK324" s="139"/>
      <c r="AL324" s="139"/>
      <c r="AM324" s="32">
        <f>VLOOKUP(AK324,Смета!$B$8:$O$93,13,0)</f>
        <v>0</v>
      </c>
      <c r="AO324" s="139"/>
      <c r="AP324" s="139"/>
      <c r="AQ324" s="32">
        <f>VLOOKUP(AO324,Смета!$B$8:$O$93,13,0)</f>
        <v>0</v>
      </c>
      <c r="AS324" s="139"/>
      <c r="AT324" s="139"/>
      <c r="AU324" s="32">
        <f>VLOOKUP(AS324,Смета!$B$8:$O$93,13,0)</f>
        <v>0</v>
      </c>
    </row>
    <row r="325" spans="1:48" x14ac:dyDescent="0.25">
      <c r="A325" s="139"/>
      <c r="B325" s="139"/>
      <c r="C325" s="32">
        <f>VLOOKUP(A325,Смета!$B$8:$O$93,13,0)</f>
        <v>0</v>
      </c>
      <c r="E325" s="139"/>
      <c r="F325" s="139"/>
      <c r="G325" s="32">
        <f>VLOOKUP(E325,Смета!$B$8:$O$93,13,0)</f>
        <v>0</v>
      </c>
      <c r="I325" s="139"/>
      <c r="J325" s="139"/>
      <c r="K325" s="32">
        <f>VLOOKUP(I325,Смета!$B$8:$O$93,13,0)</f>
        <v>0</v>
      </c>
      <c r="M325" s="139"/>
      <c r="N325" s="139"/>
      <c r="O325" s="32">
        <f>VLOOKUP(M325,Смета!$B$8:$O$93,13,0)</f>
        <v>0</v>
      </c>
      <c r="Q325" s="139"/>
      <c r="R325" s="139"/>
      <c r="S325" s="32">
        <f>VLOOKUP(Q325,Смета!$B$8:$O$93,13,0)</f>
        <v>0</v>
      </c>
      <c r="U325" s="139"/>
      <c r="V325" s="139"/>
      <c r="W325" s="32">
        <f>VLOOKUP(U325,Смета!$B$8:$O$93,13,0)</f>
        <v>0</v>
      </c>
      <c r="Y325" s="139"/>
      <c r="Z325" s="139"/>
      <c r="AA325" s="32">
        <f>VLOOKUP(Y325,Смета!$B$8:$O$93,13,0)</f>
        <v>0</v>
      </c>
      <c r="AC325" s="139"/>
      <c r="AD325" s="139"/>
      <c r="AE325" s="32">
        <f>VLOOKUP(AC325,Смета!$B$8:$O$93,13,0)</f>
        <v>0</v>
      </c>
      <c r="AG325" s="139"/>
      <c r="AH325" s="139"/>
      <c r="AI325" s="32">
        <f>VLOOKUP(AG325,Смета!$B$8:$O$93,13,0)</f>
        <v>0</v>
      </c>
      <c r="AK325" s="139"/>
      <c r="AL325" s="139"/>
      <c r="AM325" s="32">
        <f>VLOOKUP(AK325,Смета!$B$8:$O$93,13,0)</f>
        <v>0</v>
      </c>
      <c r="AO325" s="139"/>
      <c r="AP325" s="139"/>
      <c r="AQ325" s="32">
        <f>VLOOKUP(AO325,Смета!$B$8:$O$93,13,0)</f>
        <v>0</v>
      </c>
      <c r="AS325" s="139"/>
      <c r="AT325" s="139"/>
      <c r="AU325" s="32">
        <f>VLOOKUP(AS325,Смета!$B$8:$O$93,13,0)</f>
        <v>0</v>
      </c>
    </row>
    <row r="326" spans="1:48" x14ac:dyDescent="0.25">
      <c r="A326" s="139"/>
      <c r="B326" s="139"/>
      <c r="C326" s="32">
        <f>VLOOKUP(A326,Смета!$B$8:$O$93,13,0)</f>
        <v>0</v>
      </c>
      <c r="E326" s="139"/>
      <c r="F326" s="139"/>
      <c r="G326" s="32">
        <f>VLOOKUP(E326,Смета!$B$8:$O$93,13,0)</f>
        <v>0</v>
      </c>
      <c r="I326" s="139"/>
      <c r="J326" s="139"/>
      <c r="K326" s="32">
        <f>VLOOKUP(I326,Смета!$B$8:$O$93,13,0)</f>
        <v>0</v>
      </c>
      <c r="M326" s="139"/>
      <c r="N326" s="139"/>
      <c r="O326" s="32">
        <f>VLOOKUP(M326,Смета!$B$8:$O$93,13,0)</f>
        <v>0</v>
      </c>
      <c r="Q326" s="139"/>
      <c r="R326" s="139"/>
      <c r="S326" s="32">
        <f>VLOOKUP(Q326,Смета!$B$8:$O$93,13,0)</f>
        <v>0</v>
      </c>
      <c r="U326" s="139"/>
      <c r="V326" s="139"/>
      <c r="W326" s="32">
        <f>VLOOKUP(U326,Смета!$B$8:$O$93,13,0)</f>
        <v>0</v>
      </c>
      <c r="Y326" s="139"/>
      <c r="Z326" s="139"/>
      <c r="AA326" s="32">
        <f>VLOOKUP(Y326,Смета!$B$8:$O$93,13,0)</f>
        <v>0</v>
      </c>
      <c r="AC326" s="139"/>
      <c r="AD326" s="139"/>
      <c r="AE326" s="32">
        <f>VLOOKUP(AC326,Смета!$B$8:$O$93,13,0)</f>
        <v>0</v>
      </c>
      <c r="AG326" s="139"/>
      <c r="AH326" s="139"/>
      <c r="AI326" s="32">
        <f>VLOOKUP(AG326,Смета!$B$8:$O$93,13,0)</f>
        <v>0</v>
      </c>
      <c r="AK326" s="139"/>
      <c r="AL326" s="139"/>
      <c r="AM326" s="32">
        <f>VLOOKUP(AK326,Смета!$B$8:$O$93,13,0)</f>
        <v>0</v>
      </c>
      <c r="AO326" s="139"/>
      <c r="AP326" s="139"/>
      <c r="AQ326" s="32">
        <f>VLOOKUP(AO326,Смета!$B$8:$O$93,13,0)</f>
        <v>0</v>
      </c>
      <c r="AS326" s="139"/>
      <c r="AT326" s="139"/>
      <c r="AU326" s="32">
        <f>VLOOKUP(AS326,Смета!$B$8:$O$93,13,0)</f>
        <v>0</v>
      </c>
    </row>
    <row r="327" spans="1:48" x14ac:dyDescent="0.25">
      <c r="A327" s="139"/>
      <c r="B327" s="139"/>
      <c r="C327" s="32">
        <f>VLOOKUP(A327,Смета!$B$8:$O$93,13,0)</f>
        <v>0</v>
      </c>
      <c r="E327" s="139"/>
      <c r="F327" s="139"/>
      <c r="G327" s="32">
        <f>VLOOKUP(E327,Смета!$B$8:$O$93,13,0)</f>
        <v>0</v>
      </c>
      <c r="I327" s="139"/>
      <c r="J327" s="139"/>
      <c r="K327" s="32">
        <f>VLOOKUP(I327,Смета!$B$8:$O$93,13,0)</f>
        <v>0</v>
      </c>
      <c r="M327" s="139"/>
      <c r="N327" s="139"/>
      <c r="O327" s="32">
        <f>VLOOKUP(M327,Смета!$B$8:$O$93,13,0)</f>
        <v>0</v>
      </c>
      <c r="Q327" s="139"/>
      <c r="R327" s="139"/>
      <c r="S327" s="32">
        <f>VLOOKUP(Q327,Смета!$B$8:$O$93,13,0)</f>
        <v>0</v>
      </c>
      <c r="U327" s="139"/>
      <c r="V327" s="139"/>
      <c r="W327" s="32">
        <f>VLOOKUP(U327,Смета!$B$8:$O$93,13,0)</f>
        <v>0</v>
      </c>
      <c r="Y327" s="139"/>
      <c r="Z327" s="139"/>
      <c r="AA327" s="32">
        <f>VLOOKUP(Y327,Смета!$B$8:$O$93,13,0)</f>
        <v>0</v>
      </c>
      <c r="AC327" s="139"/>
      <c r="AD327" s="139"/>
      <c r="AE327" s="32">
        <f>VLOOKUP(AC327,Смета!$B$8:$O$93,13,0)</f>
        <v>0</v>
      </c>
      <c r="AG327" s="139"/>
      <c r="AH327" s="139"/>
      <c r="AI327" s="32">
        <f>VLOOKUP(AG327,Смета!$B$8:$O$93,13,0)</f>
        <v>0</v>
      </c>
      <c r="AK327" s="139"/>
      <c r="AL327" s="139"/>
      <c r="AM327" s="32">
        <f>VLOOKUP(AK327,Смета!$B$8:$O$93,13,0)</f>
        <v>0</v>
      </c>
      <c r="AO327" s="139"/>
      <c r="AP327" s="139"/>
      <c r="AQ327" s="32">
        <f>VLOOKUP(AO327,Смета!$B$8:$O$93,13,0)</f>
        <v>0</v>
      </c>
      <c r="AS327" s="139"/>
      <c r="AT327" s="139"/>
      <c r="AU327" s="32">
        <f>VLOOKUP(AS327,Смета!$B$8:$O$93,13,0)</f>
        <v>0</v>
      </c>
    </row>
    <row r="328" spans="1:48" x14ac:dyDescent="0.25">
      <c r="A328" s="139"/>
      <c r="B328" s="139"/>
      <c r="C328" s="32">
        <f>VLOOKUP(A328,Смета!$B$8:$O$93,13,0)</f>
        <v>0</v>
      </c>
      <c r="E328" s="139"/>
      <c r="F328" s="139"/>
      <c r="G328" s="32">
        <f>VLOOKUP(E328,Смета!$B$8:$O$93,13,0)</f>
        <v>0</v>
      </c>
      <c r="I328" s="139"/>
      <c r="J328" s="139"/>
      <c r="K328" s="32">
        <f>VLOOKUP(I328,Смета!$B$8:$O$93,13,0)</f>
        <v>0</v>
      </c>
      <c r="M328" s="139"/>
      <c r="N328" s="139"/>
      <c r="O328" s="32">
        <f>VLOOKUP(M328,Смета!$B$8:$O$93,13,0)</f>
        <v>0</v>
      </c>
      <c r="Q328" s="139"/>
      <c r="R328" s="139"/>
      <c r="S328" s="32">
        <f>VLOOKUP(Q328,Смета!$B$8:$O$93,13,0)</f>
        <v>0</v>
      </c>
      <c r="U328" s="139"/>
      <c r="V328" s="139"/>
      <c r="W328" s="32">
        <f>VLOOKUP(U328,Смета!$B$8:$O$93,13,0)</f>
        <v>0</v>
      </c>
      <c r="Y328" s="139"/>
      <c r="Z328" s="139"/>
      <c r="AA328" s="32">
        <f>VLOOKUP(Y328,Смета!$B$8:$O$93,13,0)</f>
        <v>0</v>
      </c>
      <c r="AC328" s="139"/>
      <c r="AD328" s="139"/>
      <c r="AE328" s="32">
        <f>VLOOKUP(AC328,Смета!$B$8:$O$93,13,0)</f>
        <v>0</v>
      </c>
      <c r="AG328" s="139"/>
      <c r="AH328" s="139"/>
      <c r="AI328" s="32">
        <f>VLOOKUP(AG328,Смета!$B$8:$O$93,13,0)</f>
        <v>0</v>
      </c>
      <c r="AK328" s="139"/>
      <c r="AL328" s="139"/>
      <c r="AM328" s="32">
        <f>VLOOKUP(AK328,Смета!$B$8:$O$93,13,0)</f>
        <v>0</v>
      </c>
      <c r="AO328" s="139"/>
      <c r="AP328" s="139"/>
      <c r="AQ328" s="32">
        <f>VLOOKUP(AO328,Смета!$B$8:$O$93,13,0)</f>
        <v>0</v>
      </c>
      <c r="AS328" s="139"/>
      <c r="AT328" s="139"/>
      <c r="AU328" s="32">
        <f>VLOOKUP(AS328,Смета!$B$8:$O$93,13,0)</f>
        <v>0</v>
      </c>
    </row>
    <row r="329" spans="1:48" x14ac:dyDescent="0.25">
      <c r="A329" s="139"/>
      <c r="B329" s="139"/>
      <c r="C329" s="32">
        <f>VLOOKUP(A329,Смета!$B$8:$O$93,13,0)</f>
        <v>0</v>
      </c>
      <c r="E329" s="139"/>
      <c r="F329" s="139"/>
      <c r="G329" s="32">
        <f>VLOOKUP(E329,Смета!$B$8:$O$93,13,0)</f>
        <v>0</v>
      </c>
      <c r="I329" s="139"/>
      <c r="J329" s="139"/>
      <c r="K329" s="32">
        <f>VLOOKUP(I329,Смета!$B$8:$O$93,13,0)</f>
        <v>0</v>
      </c>
      <c r="M329" s="139"/>
      <c r="N329" s="139"/>
      <c r="O329" s="32">
        <f>VLOOKUP(M329,Смета!$B$8:$O$93,13,0)</f>
        <v>0</v>
      </c>
      <c r="Q329" s="139"/>
      <c r="R329" s="139"/>
      <c r="S329" s="32">
        <f>VLOOKUP(Q329,Смета!$B$8:$O$93,13,0)</f>
        <v>0</v>
      </c>
      <c r="U329" s="139"/>
      <c r="V329" s="139"/>
      <c r="W329" s="32">
        <f>VLOOKUP(U329,Смета!$B$8:$O$93,13,0)</f>
        <v>0</v>
      </c>
      <c r="Y329" s="139"/>
      <c r="Z329" s="139"/>
      <c r="AA329" s="32">
        <f>VLOOKUP(Y329,Смета!$B$8:$O$93,13,0)</f>
        <v>0</v>
      </c>
      <c r="AC329" s="139"/>
      <c r="AD329" s="139"/>
      <c r="AE329" s="32">
        <f>VLOOKUP(AC329,Смета!$B$8:$O$93,13,0)</f>
        <v>0</v>
      </c>
      <c r="AG329" s="139"/>
      <c r="AH329" s="139"/>
      <c r="AI329" s="32">
        <f>VLOOKUP(AG329,Смета!$B$8:$O$93,13,0)</f>
        <v>0</v>
      </c>
      <c r="AK329" s="139"/>
      <c r="AL329" s="139"/>
      <c r="AM329" s="32">
        <f>VLOOKUP(AK329,Смета!$B$8:$O$93,13,0)</f>
        <v>0</v>
      </c>
      <c r="AO329" s="139"/>
      <c r="AP329" s="139"/>
      <c r="AQ329" s="32">
        <f>VLOOKUP(AO329,Смета!$B$8:$O$93,13,0)</f>
        <v>0</v>
      </c>
      <c r="AS329" s="139"/>
      <c r="AT329" s="139"/>
      <c r="AU329" s="32">
        <f>VLOOKUP(AS329,Смета!$B$8:$O$93,13,0)</f>
        <v>0</v>
      </c>
    </row>
    <row r="330" spans="1:48" x14ac:dyDescent="0.25">
      <c r="A330" s="139"/>
      <c r="B330" s="139"/>
      <c r="C330" s="32">
        <f>VLOOKUP(A330,Смета!$B$8:$O$93,13,0)</f>
        <v>0</v>
      </c>
      <c r="E330" s="139"/>
      <c r="F330" s="139"/>
      <c r="G330" s="32">
        <f>VLOOKUP(E330,Смета!$B$8:$O$93,13,0)</f>
        <v>0</v>
      </c>
      <c r="I330" s="139"/>
      <c r="J330" s="139"/>
      <c r="K330" s="32">
        <f>VLOOKUP(I330,Смета!$B$8:$O$93,13,0)</f>
        <v>0</v>
      </c>
      <c r="M330" s="139"/>
      <c r="N330" s="139"/>
      <c r="O330" s="32">
        <f>VLOOKUP(M330,Смета!$B$8:$O$93,13,0)</f>
        <v>0</v>
      </c>
      <c r="Q330" s="139"/>
      <c r="R330" s="139"/>
      <c r="S330" s="32">
        <f>VLOOKUP(Q330,Смета!$B$8:$O$93,13,0)</f>
        <v>0</v>
      </c>
      <c r="U330" s="139"/>
      <c r="V330" s="139"/>
      <c r="W330" s="32">
        <f>VLOOKUP(U330,Смета!$B$8:$O$93,13,0)</f>
        <v>0</v>
      </c>
      <c r="Y330" s="139"/>
      <c r="Z330" s="139"/>
      <c r="AA330" s="32">
        <f>VLOOKUP(Y330,Смета!$B$8:$O$93,13,0)</f>
        <v>0</v>
      </c>
      <c r="AC330" s="139"/>
      <c r="AD330" s="139"/>
      <c r="AE330" s="32">
        <f>VLOOKUP(AC330,Смета!$B$8:$O$93,13,0)</f>
        <v>0</v>
      </c>
      <c r="AG330" s="139"/>
      <c r="AH330" s="139"/>
      <c r="AI330" s="32">
        <f>VLOOKUP(AG330,Смета!$B$8:$O$93,13,0)</f>
        <v>0</v>
      </c>
      <c r="AK330" s="139"/>
      <c r="AL330" s="139"/>
      <c r="AM330" s="32">
        <f>VLOOKUP(AK330,Смета!$B$8:$O$93,13,0)</f>
        <v>0</v>
      </c>
      <c r="AO330" s="139"/>
      <c r="AP330" s="139"/>
      <c r="AQ330" s="32">
        <f>VLOOKUP(AO330,Смета!$B$8:$O$93,13,0)</f>
        <v>0</v>
      </c>
      <c r="AS330" s="139"/>
      <c r="AT330" s="139"/>
      <c r="AU330" s="32">
        <f>VLOOKUP(AS330,Смета!$B$8:$O$93,13,0)</f>
        <v>0</v>
      </c>
    </row>
    <row r="331" spans="1:48" x14ac:dyDescent="0.25">
      <c r="A331" s="139"/>
      <c r="B331" s="139"/>
      <c r="C331" s="32">
        <f>VLOOKUP(A331,Смета!$B$8:$O$93,13,0)</f>
        <v>0</v>
      </c>
      <c r="E331" s="139"/>
      <c r="F331" s="139"/>
      <c r="G331" s="32">
        <f>VLOOKUP(E331,Смета!$B$8:$O$93,13,0)</f>
        <v>0</v>
      </c>
      <c r="I331" s="139"/>
      <c r="J331" s="139"/>
      <c r="K331" s="32">
        <f>VLOOKUP(I331,Смета!$B$8:$O$93,13,0)</f>
        <v>0</v>
      </c>
      <c r="M331" s="139"/>
      <c r="N331" s="139"/>
      <c r="O331" s="32">
        <f>VLOOKUP(M331,Смета!$B$8:$O$93,13,0)</f>
        <v>0</v>
      </c>
      <c r="Q331" s="139"/>
      <c r="R331" s="139"/>
      <c r="S331" s="32">
        <f>VLOOKUP(Q331,Смета!$B$8:$O$93,13,0)</f>
        <v>0</v>
      </c>
      <c r="U331" s="139"/>
      <c r="V331" s="139"/>
      <c r="W331" s="32">
        <f>VLOOKUP(U331,Смета!$B$8:$O$93,13,0)</f>
        <v>0</v>
      </c>
      <c r="Y331" s="139"/>
      <c r="Z331" s="139"/>
      <c r="AA331" s="32">
        <f>VLOOKUP(Y331,Смета!$B$8:$O$93,13,0)</f>
        <v>0</v>
      </c>
      <c r="AC331" s="139"/>
      <c r="AD331" s="139"/>
      <c r="AE331" s="32">
        <f>VLOOKUP(AC331,Смета!$B$8:$O$93,13,0)</f>
        <v>0</v>
      </c>
      <c r="AG331" s="139"/>
      <c r="AH331" s="139"/>
      <c r="AI331" s="32">
        <f>VLOOKUP(AG331,Смета!$B$8:$O$93,13,0)</f>
        <v>0</v>
      </c>
      <c r="AK331" s="139"/>
      <c r="AL331" s="139"/>
      <c r="AM331" s="32">
        <f>VLOOKUP(AK331,Смета!$B$8:$O$93,13,0)</f>
        <v>0</v>
      </c>
      <c r="AO331" s="139"/>
      <c r="AP331" s="139"/>
      <c r="AQ331" s="32">
        <f>VLOOKUP(AO331,Смета!$B$8:$O$93,13,0)</f>
        <v>0</v>
      </c>
      <c r="AS331" s="139"/>
      <c r="AT331" s="139"/>
      <c r="AU331" s="32">
        <f>VLOOKUP(AS331,Смета!$B$8:$O$93,13,0)</f>
        <v>0</v>
      </c>
    </row>
    <row r="332" spans="1:48" x14ac:dyDescent="0.25">
      <c r="A332" s="139"/>
      <c r="B332" s="139"/>
      <c r="C332" s="32">
        <f>VLOOKUP(A332,Смета!$B$8:$O$93,13,0)</f>
        <v>0</v>
      </c>
      <c r="E332" s="139"/>
      <c r="F332" s="139"/>
      <c r="G332" s="32">
        <f>VLOOKUP(E332,Смета!$B$8:$O$93,13,0)</f>
        <v>0</v>
      </c>
      <c r="I332" s="139"/>
      <c r="J332" s="139"/>
      <c r="K332" s="32">
        <f>VLOOKUP(I332,Смета!$B$8:$O$93,13,0)</f>
        <v>0</v>
      </c>
      <c r="M332" s="139"/>
      <c r="N332" s="139"/>
      <c r="O332" s="32">
        <f>VLOOKUP(M332,Смета!$B$8:$O$93,13,0)</f>
        <v>0</v>
      </c>
      <c r="Q332" s="139"/>
      <c r="R332" s="139"/>
      <c r="S332" s="32">
        <f>VLOOKUP(Q332,Смета!$B$8:$O$93,13,0)</f>
        <v>0</v>
      </c>
      <c r="U332" s="139"/>
      <c r="V332" s="139"/>
      <c r="W332" s="32">
        <f>VLOOKUP(U332,Смета!$B$8:$O$93,13,0)</f>
        <v>0</v>
      </c>
      <c r="Y332" s="139"/>
      <c r="Z332" s="139"/>
      <c r="AA332" s="32">
        <f>VLOOKUP(Y332,Смета!$B$8:$O$93,13,0)</f>
        <v>0</v>
      </c>
      <c r="AC332" s="139"/>
      <c r="AD332" s="139"/>
      <c r="AE332" s="32">
        <f>VLOOKUP(AC332,Смета!$B$8:$O$93,13,0)</f>
        <v>0</v>
      </c>
      <c r="AG332" s="139"/>
      <c r="AH332" s="139"/>
      <c r="AI332" s="32">
        <f>VLOOKUP(AG332,Смета!$B$8:$O$93,13,0)</f>
        <v>0</v>
      </c>
      <c r="AK332" s="139"/>
      <c r="AL332" s="139"/>
      <c r="AM332" s="32">
        <f>VLOOKUP(AK332,Смета!$B$8:$O$93,13,0)</f>
        <v>0</v>
      </c>
      <c r="AO332" s="139"/>
      <c r="AP332" s="139"/>
      <c r="AQ332" s="32">
        <f>VLOOKUP(AO332,Смета!$B$8:$O$93,13,0)</f>
        <v>0</v>
      </c>
      <c r="AS332" s="139"/>
      <c r="AT332" s="139"/>
      <c r="AU332" s="32">
        <f>VLOOKUP(AS332,Смета!$B$8:$O$93,13,0)</f>
        <v>0</v>
      </c>
    </row>
    <row r="333" spans="1:48" x14ac:dyDescent="0.25">
      <c r="A333" s="139"/>
      <c r="B333" s="139"/>
      <c r="C333" s="32">
        <f>VLOOKUP(A333,Смета!$B$8:$O$93,13,0)</f>
        <v>0</v>
      </c>
      <c r="E333" s="139"/>
      <c r="F333" s="139"/>
      <c r="G333" s="32">
        <f>VLOOKUP(E333,Смета!$B$8:$O$93,13,0)</f>
        <v>0</v>
      </c>
      <c r="I333" s="139"/>
      <c r="J333" s="139"/>
      <c r="K333" s="32">
        <f>VLOOKUP(I333,Смета!$B$8:$O$93,13,0)</f>
        <v>0</v>
      </c>
      <c r="M333" s="139"/>
      <c r="N333" s="139"/>
      <c r="O333" s="32">
        <f>VLOOKUP(M333,Смета!$B$8:$O$93,13,0)</f>
        <v>0</v>
      </c>
      <c r="Q333" s="139"/>
      <c r="R333" s="139"/>
      <c r="S333" s="32">
        <f>VLOOKUP(Q333,Смета!$B$8:$O$93,13,0)</f>
        <v>0</v>
      </c>
      <c r="U333" s="139"/>
      <c r="V333" s="139"/>
      <c r="W333" s="32">
        <f>VLOOKUP(U333,Смета!$B$8:$O$93,13,0)</f>
        <v>0</v>
      </c>
      <c r="Y333" s="139"/>
      <c r="Z333" s="139"/>
      <c r="AA333" s="32">
        <f>VLOOKUP(Y333,Смета!$B$8:$O$93,13,0)</f>
        <v>0</v>
      </c>
      <c r="AC333" s="139"/>
      <c r="AD333" s="139"/>
      <c r="AE333" s="32">
        <f>VLOOKUP(AC333,Смета!$B$8:$O$93,13,0)</f>
        <v>0</v>
      </c>
      <c r="AG333" s="139"/>
      <c r="AH333" s="139"/>
      <c r="AI333" s="32">
        <f>VLOOKUP(AG333,Смета!$B$8:$O$93,13,0)</f>
        <v>0</v>
      </c>
      <c r="AK333" s="139"/>
      <c r="AL333" s="139"/>
      <c r="AM333" s="32">
        <f>VLOOKUP(AK333,Смета!$B$8:$O$93,13,0)</f>
        <v>0</v>
      </c>
      <c r="AO333" s="139"/>
      <c r="AP333" s="139"/>
      <c r="AQ333" s="32">
        <f>VLOOKUP(AO333,Смета!$B$8:$O$93,13,0)</f>
        <v>0</v>
      </c>
      <c r="AS333" s="139"/>
      <c r="AT333" s="139"/>
      <c r="AU333" s="32">
        <f>VLOOKUP(AS333,Смета!$B$8:$O$93,13,0)</f>
        <v>0</v>
      </c>
    </row>
    <row r="334" spans="1:48" x14ac:dyDescent="0.25">
      <c r="A334" s="139"/>
      <c r="B334" s="139"/>
      <c r="C334" s="32">
        <f>VLOOKUP(A334,Смета!$B$8:$O$93,13,0)</f>
        <v>0</v>
      </c>
      <c r="E334" s="139"/>
      <c r="F334" s="139"/>
      <c r="G334" s="32">
        <f>VLOOKUP(E334,Смета!$B$8:$O$93,13,0)</f>
        <v>0</v>
      </c>
      <c r="I334" s="139"/>
      <c r="J334" s="139"/>
      <c r="K334" s="32">
        <f>VLOOKUP(I334,Смета!$B$8:$O$93,13,0)</f>
        <v>0</v>
      </c>
      <c r="M334" s="139"/>
      <c r="N334" s="139"/>
      <c r="O334" s="32">
        <f>VLOOKUP(M334,Смета!$B$8:$O$93,13,0)</f>
        <v>0</v>
      </c>
      <c r="Q334" s="139"/>
      <c r="R334" s="139"/>
      <c r="S334" s="32">
        <f>VLOOKUP(Q334,Смета!$B$8:$O$93,13,0)</f>
        <v>0</v>
      </c>
      <c r="U334" s="139"/>
      <c r="V334" s="139"/>
      <c r="W334" s="32">
        <f>VLOOKUP(U334,Смета!$B$8:$O$93,13,0)</f>
        <v>0</v>
      </c>
      <c r="Y334" s="139"/>
      <c r="Z334" s="139"/>
      <c r="AA334" s="32">
        <f>VLOOKUP(Y334,Смета!$B$8:$O$93,13,0)</f>
        <v>0</v>
      </c>
      <c r="AC334" s="139"/>
      <c r="AD334" s="139"/>
      <c r="AE334" s="32">
        <f>VLOOKUP(AC334,Смета!$B$8:$O$93,13,0)</f>
        <v>0</v>
      </c>
      <c r="AG334" s="139"/>
      <c r="AH334" s="139"/>
      <c r="AI334" s="32">
        <f>VLOOKUP(AG334,Смета!$B$8:$O$93,13,0)</f>
        <v>0</v>
      </c>
      <c r="AK334" s="139"/>
      <c r="AL334" s="139"/>
      <c r="AM334" s="32">
        <f>VLOOKUP(AK334,Смета!$B$8:$O$93,13,0)</f>
        <v>0</v>
      </c>
      <c r="AO334" s="139"/>
      <c r="AP334" s="139"/>
      <c r="AQ334" s="32">
        <f>VLOOKUP(AO334,Смета!$B$8:$O$93,13,0)</f>
        <v>0</v>
      </c>
      <c r="AS334" s="139"/>
      <c r="AT334" s="139"/>
      <c r="AU334" s="32">
        <f>VLOOKUP(AS334,Смета!$B$8:$O$93,13,0)</f>
        <v>0</v>
      </c>
    </row>
    <row r="335" spans="1:48" x14ac:dyDescent="0.25">
      <c r="A335" s="139"/>
      <c r="B335" s="139"/>
      <c r="C335" s="32">
        <f>VLOOKUP(A335,Смета!$B$8:$O$93,13,0)</f>
        <v>0</v>
      </c>
      <c r="E335" s="139"/>
      <c r="F335" s="139"/>
      <c r="G335" s="32">
        <f>VLOOKUP(E335,Смета!$B$8:$O$93,13,0)</f>
        <v>0</v>
      </c>
      <c r="I335" s="139"/>
      <c r="J335" s="139"/>
      <c r="K335" s="32">
        <f>VLOOKUP(I335,Смета!$B$8:$O$93,13,0)</f>
        <v>0</v>
      </c>
      <c r="M335" s="139"/>
      <c r="N335" s="139"/>
      <c r="O335" s="32">
        <f>VLOOKUP(M335,Смета!$B$8:$O$93,13,0)</f>
        <v>0</v>
      </c>
      <c r="Q335" s="139"/>
      <c r="R335" s="139"/>
      <c r="S335" s="32">
        <f>VLOOKUP(Q335,Смета!$B$8:$O$93,13,0)</f>
        <v>0</v>
      </c>
      <c r="U335" s="139"/>
      <c r="V335" s="139"/>
      <c r="W335" s="32">
        <f>VLOOKUP(U335,Смета!$B$8:$O$93,13,0)</f>
        <v>0</v>
      </c>
      <c r="Y335" s="139"/>
      <c r="Z335" s="139"/>
      <c r="AA335" s="32">
        <f>VLOOKUP(Y335,Смета!$B$8:$O$93,13,0)</f>
        <v>0</v>
      </c>
      <c r="AC335" s="139"/>
      <c r="AD335" s="139"/>
      <c r="AE335" s="32">
        <f>VLOOKUP(AC335,Смета!$B$8:$O$93,13,0)</f>
        <v>0</v>
      </c>
      <c r="AG335" s="139"/>
      <c r="AH335" s="139"/>
      <c r="AI335" s="32">
        <f>VLOOKUP(AG335,Смета!$B$8:$O$93,13,0)</f>
        <v>0</v>
      </c>
      <c r="AK335" s="139"/>
      <c r="AL335" s="139"/>
      <c r="AM335" s="32">
        <f>VLOOKUP(AK335,Смета!$B$8:$O$93,13,0)</f>
        <v>0</v>
      </c>
      <c r="AO335" s="139"/>
      <c r="AP335" s="139"/>
      <c r="AQ335" s="32">
        <f>VLOOKUP(AO335,Смета!$B$8:$O$93,13,0)</f>
        <v>0</v>
      </c>
      <c r="AS335" s="139"/>
      <c r="AT335" s="139"/>
      <c r="AU335" s="32">
        <f>VLOOKUP(AS335,Смета!$B$8:$O$93,13,0)</f>
        <v>0</v>
      </c>
    </row>
    <row r="336" spans="1:48" x14ac:dyDescent="0.25">
      <c r="A336" s="139"/>
      <c r="B336" s="139"/>
      <c r="C336" s="32">
        <f>VLOOKUP(A336,Смета!$B$8:$O$93,13,0)</f>
        <v>0</v>
      </c>
      <c r="E336" s="139"/>
      <c r="F336" s="139"/>
      <c r="G336" s="32">
        <f>VLOOKUP(E336,Смета!$B$8:$O$93,13,0)</f>
        <v>0</v>
      </c>
      <c r="I336" s="139"/>
      <c r="J336" s="139"/>
      <c r="K336" s="32">
        <f>VLOOKUP(I336,Смета!$B$8:$O$93,13,0)</f>
        <v>0</v>
      </c>
      <c r="M336" s="139"/>
      <c r="N336" s="139"/>
      <c r="O336" s="32">
        <f>VLOOKUP(M336,Смета!$B$8:$O$93,13,0)</f>
        <v>0</v>
      </c>
      <c r="Q336" s="139"/>
      <c r="R336" s="139"/>
      <c r="S336" s="32">
        <f>VLOOKUP(Q336,Смета!$B$8:$O$93,13,0)</f>
        <v>0</v>
      </c>
      <c r="U336" s="139"/>
      <c r="V336" s="139"/>
      <c r="W336" s="32">
        <f>VLOOKUP(U336,Смета!$B$8:$O$93,13,0)</f>
        <v>0</v>
      </c>
      <c r="Y336" s="139"/>
      <c r="Z336" s="139"/>
      <c r="AA336" s="32">
        <f>VLOOKUP(Y336,Смета!$B$8:$O$93,13,0)</f>
        <v>0</v>
      </c>
      <c r="AC336" s="139"/>
      <c r="AD336" s="139"/>
      <c r="AE336" s="32">
        <f>VLOOKUP(AC336,Смета!$B$8:$O$93,13,0)</f>
        <v>0</v>
      </c>
      <c r="AG336" s="139"/>
      <c r="AH336" s="139"/>
      <c r="AI336" s="32">
        <f>VLOOKUP(AG336,Смета!$B$8:$O$93,13,0)</f>
        <v>0</v>
      </c>
      <c r="AK336" s="139"/>
      <c r="AL336" s="139"/>
      <c r="AM336" s="32">
        <f>VLOOKUP(AK336,Смета!$B$8:$O$93,13,0)</f>
        <v>0</v>
      </c>
      <c r="AO336" s="139"/>
      <c r="AP336" s="139"/>
      <c r="AQ336" s="32">
        <f>VLOOKUP(AO336,Смета!$B$8:$O$93,13,0)</f>
        <v>0</v>
      </c>
      <c r="AS336" s="139"/>
      <c r="AT336" s="139"/>
      <c r="AU336" s="32">
        <f>VLOOKUP(AS336,Смета!$B$8:$O$93,13,0)</f>
        <v>0</v>
      </c>
    </row>
    <row r="337" spans="1:47" x14ac:dyDescent="0.25">
      <c r="A337" s="139"/>
      <c r="B337" s="139"/>
      <c r="C337" s="32">
        <f>VLOOKUP(A337,Смета!$B$8:$O$93,13,0)</f>
        <v>0</v>
      </c>
      <c r="E337" s="139"/>
      <c r="F337" s="139"/>
      <c r="G337" s="32">
        <f>VLOOKUP(E337,Смета!$B$8:$O$93,13,0)</f>
        <v>0</v>
      </c>
      <c r="I337" s="139"/>
      <c r="J337" s="139"/>
      <c r="K337" s="32">
        <f>VLOOKUP(I337,Смета!$B$8:$O$93,13,0)</f>
        <v>0</v>
      </c>
      <c r="M337" s="139"/>
      <c r="N337" s="139"/>
      <c r="O337" s="32">
        <f>VLOOKUP(M337,Смета!$B$8:$O$93,13,0)</f>
        <v>0</v>
      </c>
      <c r="Q337" s="139"/>
      <c r="R337" s="139"/>
      <c r="S337" s="32">
        <f>VLOOKUP(Q337,Смета!$B$8:$O$93,13,0)</f>
        <v>0</v>
      </c>
      <c r="U337" s="139"/>
      <c r="V337" s="139"/>
      <c r="W337" s="32">
        <f>VLOOKUP(U337,Смета!$B$8:$O$93,13,0)</f>
        <v>0</v>
      </c>
      <c r="Y337" s="139"/>
      <c r="Z337" s="139"/>
      <c r="AA337" s="32">
        <f>VLOOKUP(Y337,Смета!$B$8:$O$93,13,0)</f>
        <v>0</v>
      </c>
      <c r="AC337" s="139"/>
      <c r="AD337" s="139"/>
      <c r="AE337" s="32">
        <f>VLOOKUP(AC337,Смета!$B$8:$O$93,13,0)</f>
        <v>0</v>
      </c>
      <c r="AG337" s="139"/>
      <c r="AH337" s="139"/>
      <c r="AI337" s="32">
        <f>VLOOKUP(AG337,Смета!$B$8:$O$93,13,0)</f>
        <v>0</v>
      </c>
      <c r="AK337" s="139"/>
      <c r="AL337" s="139"/>
      <c r="AM337" s="32">
        <f>VLOOKUP(AK337,Смета!$B$8:$O$93,13,0)</f>
        <v>0</v>
      </c>
      <c r="AO337" s="139"/>
      <c r="AP337" s="139"/>
      <c r="AQ337" s="32">
        <f>VLOOKUP(AO337,Смета!$B$8:$O$93,13,0)</f>
        <v>0</v>
      </c>
      <c r="AS337" s="139"/>
      <c r="AT337" s="139"/>
      <c r="AU337" s="32">
        <f>VLOOKUP(AS337,Смета!$B$8:$O$93,13,0)</f>
        <v>0</v>
      </c>
    </row>
    <row r="338" spans="1:47" x14ac:dyDescent="0.25">
      <c r="A338" s="139"/>
      <c r="B338" s="139"/>
      <c r="C338" s="32">
        <f>VLOOKUP(A338,Смета!$B$8:$O$93,13,0)</f>
        <v>0</v>
      </c>
      <c r="E338" s="139"/>
      <c r="F338" s="139"/>
      <c r="G338" s="32">
        <f>VLOOKUP(E338,Смета!$B$8:$O$93,13,0)</f>
        <v>0</v>
      </c>
      <c r="I338" s="139"/>
      <c r="J338" s="139"/>
      <c r="K338" s="32">
        <f>VLOOKUP(I338,Смета!$B$8:$O$93,13,0)</f>
        <v>0</v>
      </c>
      <c r="M338" s="139"/>
      <c r="N338" s="139"/>
      <c r="O338" s="32">
        <f>VLOOKUP(M338,Смета!$B$8:$O$93,13,0)</f>
        <v>0</v>
      </c>
      <c r="Q338" s="139"/>
      <c r="R338" s="139"/>
      <c r="S338" s="32">
        <f>VLOOKUP(Q338,Смета!$B$8:$O$93,13,0)</f>
        <v>0</v>
      </c>
      <c r="U338" s="139"/>
      <c r="V338" s="139"/>
      <c r="W338" s="32">
        <f>VLOOKUP(U338,Смета!$B$8:$O$93,13,0)</f>
        <v>0</v>
      </c>
      <c r="Y338" s="139"/>
      <c r="Z338" s="139"/>
      <c r="AA338" s="32">
        <f>VLOOKUP(Y338,Смета!$B$8:$O$93,13,0)</f>
        <v>0</v>
      </c>
      <c r="AC338" s="139"/>
      <c r="AD338" s="139"/>
      <c r="AE338" s="32">
        <f>VLOOKUP(AC338,Смета!$B$8:$O$93,13,0)</f>
        <v>0</v>
      </c>
      <c r="AG338" s="139"/>
      <c r="AH338" s="139"/>
      <c r="AI338" s="32">
        <f>VLOOKUP(AG338,Смета!$B$8:$O$93,13,0)</f>
        <v>0</v>
      </c>
      <c r="AK338" s="139"/>
      <c r="AL338" s="139"/>
      <c r="AM338" s="32">
        <f>VLOOKUP(AK338,Смета!$B$8:$O$93,13,0)</f>
        <v>0</v>
      </c>
      <c r="AO338" s="139"/>
      <c r="AP338" s="139"/>
      <c r="AQ338" s="32">
        <f>VLOOKUP(AO338,Смета!$B$8:$O$93,13,0)</f>
        <v>0</v>
      </c>
      <c r="AS338" s="139"/>
      <c r="AT338" s="139"/>
      <c r="AU338" s="32">
        <f>VLOOKUP(AS338,Смета!$B$8:$O$93,13,0)</f>
        <v>0</v>
      </c>
    </row>
    <row r="339" spans="1:47" x14ac:dyDescent="0.25">
      <c r="A339" s="139"/>
      <c r="B339" s="139"/>
      <c r="C339" s="32">
        <f>VLOOKUP(A339,Смета!$B$8:$O$93,13,0)</f>
        <v>0</v>
      </c>
      <c r="E339" s="139"/>
      <c r="F339" s="139"/>
      <c r="G339" s="32">
        <f>VLOOKUP(E339,Смета!$B$8:$O$93,13,0)</f>
        <v>0</v>
      </c>
      <c r="I339" s="139"/>
      <c r="J339" s="139"/>
      <c r="K339" s="32">
        <f>VLOOKUP(I339,Смета!$B$8:$O$93,13,0)</f>
        <v>0</v>
      </c>
      <c r="M339" s="139"/>
      <c r="N339" s="139"/>
      <c r="O339" s="32">
        <f>VLOOKUP(M339,Смета!$B$8:$O$93,13,0)</f>
        <v>0</v>
      </c>
      <c r="Q339" s="139"/>
      <c r="R339" s="139"/>
      <c r="S339" s="32">
        <f>VLOOKUP(Q339,Смета!$B$8:$O$93,13,0)</f>
        <v>0</v>
      </c>
      <c r="U339" s="139"/>
      <c r="V339" s="139"/>
      <c r="W339" s="32">
        <f>VLOOKUP(U339,Смета!$B$8:$O$93,13,0)</f>
        <v>0</v>
      </c>
      <c r="Y339" s="139"/>
      <c r="Z339" s="139"/>
      <c r="AA339" s="32">
        <f>VLOOKUP(Y339,Смета!$B$8:$O$93,13,0)</f>
        <v>0</v>
      </c>
      <c r="AC339" s="139"/>
      <c r="AD339" s="139"/>
      <c r="AE339" s="32">
        <f>VLOOKUP(AC339,Смета!$B$8:$O$93,13,0)</f>
        <v>0</v>
      </c>
      <c r="AG339" s="139"/>
      <c r="AH339" s="139"/>
      <c r="AI339" s="32">
        <f>VLOOKUP(AG339,Смета!$B$8:$O$93,13,0)</f>
        <v>0</v>
      </c>
      <c r="AK339" s="139"/>
      <c r="AL339" s="139"/>
      <c r="AM339" s="32">
        <f>VLOOKUP(AK339,Смета!$B$8:$O$93,13,0)</f>
        <v>0</v>
      </c>
      <c r="AO339" s="139"/>
      <c r="AP339" s="139"/>
      <c r="AQ339" s="32">
        <f>VLOOKUP(AO339,Смета!$B$8:$O$93,13,0)</f>
        <v>0</v>
      </c>
      <c r="AS339" s="139"/>
      <c r="AT339" s="139"/>
      <c r="AU339" s="32">
        <f>VLOOKUP(AS339,Смета!$B$8:$O$93,13,0)</f>
        <v>0</v>
      </c>
    </row>
    <row r="340" spans="1:47" x14ac:dyDescent="0.25">
      <c r="A340" s="139"/>
      <c r="B340" s="139"/>
      <c r="C340" s="32">
        <f>VLOOKUP(A340,Смета!$B$8:$O$93,13,0)</f>
        <v>0</v>
      </c>
      <c r="E340" s="139"/>
      <c r="F340" s="139"/>
      <c r="G340" s="32">
        <f>VLOOKUP(E340,Смета!$B$8:$O$93,13,0)</f>
        <v>0</v>
      </c>
      <c r="I340" s="139"/>
      <c r="J340" s="139"/>
      <c r="K340" s="32">
        <f>VLOOKUP(I340,Смета!$B$8:$O$93,13,0)</f>
        <v>0</v>
      </c>
      <c r="M340" s="139"/>
      <c r="N340" s="139"/>
      <c r="O340" s="32">
        <f>VLOOKUP(M340,Смета!$B$8:$O$93,13,0)</f>
        <v>0</v>
      </c>
      <c r="Q340" s="139"/>
      <c r="R340" s="139"/>
      <c r="S340" s="32">
        <f>VLOOKUP(Q340,Смета!$B$8:$O$93,13,0)</f>
        <v>0</v>
      </c>
      <c r="U340" s="139"/>
      <c r="V340" s="139"/>
      <c r="W340" s="32">
        <f>VLOOKUP(U340,Смета!$B$8:$O$93,13,0)</f>
        <v>0</v>
      </c>
      <c r="Y340" s="139"/>
      <c r="Z340" s="139"/>
      <c r="AA340" s="32">
        <f>VLOOKUP(Y340,Смета!$B$8:$O$93,13,0)</f>
        <v>0</v>
      </c>
      <c r="AC340" s="139"/>
      <c r="AD340" s="139"/>
      <c r="AE340" s="32">
        <f>VLOOKUP(AC340,Смета!$B$8:$O$93,13,0)</f>
        <v>0</v>
      </c>
      <c r="AG340" s="139"/>
      <c r="AH340" s="139"/>
      <c r="AI340" s="32">
        <f>VLOOKUP(AG340,Смета!$B$8:$O$93,13,0)</f>
        <v>0</v>
      </c>
      <c r="AK340" s="139"/>
      <c r="AL340" s="139"/>
      <c r="AM340" s="32">
        <f>VLOOKUP(AK340,Смета!$B$8:$O$93,13,0)</f>
        <v>0</v>
      </c>
      <c r="AO340" s="139"/>
      <c r="AP340" s="139"/>
      <c r="AQ340" s="32">
        <f>VLOOKUP(AO340,Смета!$B$8:$O$93,13,0)</f>
        <v>0</v>
      </c>
      <c r="AS340" s="139"/>
      <c r="AT340" s="139"/>
      <c r="AU340" s="32">
        <f>VLOOKUP(AS340,Смета!$B$8:$O$93,13,0)</f>
        <v>0</v>
      </c>
    </row>
    <row r="341" spans="1:47" x14ac:dyDescent="0.25">
      <c r="A341" s="139"/>
      <c r="B341" s="139"/>
      <c r="C341" s="32">
        <f>VLOOKUP(A341,Смета!$B$8:$O$93,13,0)</f>
        <v>0</v>
      </c>
      <c r="E341" s="139"/>
      <c r="F341" s="139"/>
      <c r="G341" s="32">
        <f>VLOOKUP(E341,Смета!$B$8:$O$93,13,0)</f>
        <v>0</v>
      </c>
      <c r="I341" s="139"/>
      <c r="J341" s="139"/>
      <c r="K341" s="32">
        <f>VLOOKUP(I341,Смета!$B$8:$O$93,13,0)</f>
        <v>0</v>
      </c>
      <c r="M341" s="139"/>
      <c r="N341" s="139"/>
      <c r="O341" s="32">
        <f>VLOOKUP(M341,Смета!$B$8:$O$93,13,0)</f>
        <v>0</v>
      </c>
      <c r="Q341" s="139"/>
      <c r="R341" s="139"/>
      <c r="S341" s="32">
        <f>VLOOKUP(Q341,Смета!$B$8:$O$93,13,0)</f>
        <v>0</v>
      </c>
      <c r="U341" s="139"/>
      <c r="V341" s="139"/>
      <c r="W341" s="32">
        <f>VLOOKUP(U341,Смета!$B$8:$O$93,13,0)</f>
        <v>0</v>
      </c>
      <c r="Y341" s="139"/>
      <c r="Z341" s="139"/>
      <c r="AA341" s="32">
        <f>VLOOKUP(Y341,Смета!$B$8:$O$93,13,0)</f>
        <v>0</v>
      </c>
      <c r="AC341" s="139"/>
      <c r="AD341" s="139"/>
      <c r="AE341" s="32">
        <f>VLOOKUP(AC341,Смета!$B$8:$O$93,13,0)</f>
        <v>0</v>
      </c>
      <c r="AG341" s="139"/>
      <c r="AH341" s="139"/>
      <c r="AI341" s="32">
        <f>VLOOKUP(AG341,Смета!$B$8:$O$93,13,0)</f>
        <v>0</v>
      </c>
      <c r="AK341" s="139"/>
      <c r="AL341" s="139"/>
      <c r="AM341" s="32">
        <f>VLOOKUP(AK341,Смета!$B$8:$O$93,13,0)</f>
        <v>0</v>
      </c>
      <c r="AO341" s="139"/>
      <c r="AP341" s="139"/>
      <c r="AQ341" s="32">
        <f>VLOOKUP(AO341,Смета!$B$8:$O$93,13,0)</f>
        <v>0</v>
      </c>
      <c r="AS341" s="139"/>
      <c r="AT341" s="139"/>
      <c r="AU341" s="32">
        <f>VLOOKUP(AS341,Смета!$B$8:$O$93,13,0)</f>
        <v>0</v>
      </c>
    </row>
    <row r="342" spans="1:47" x14ac:dyDescent="0.25">
      <c r="A342" s="139"/>
      <c r="B342" s="139"/>
      <c r="C342" s="32">
        <f>VLOOKUP(A342,Смета!$B$8:$O$93,13,0)</f>
        <v>0</v>
      </c>
      <c r="E342" s="139"/>
      <c r="F342" s="139"/>
      <c r="G342" s="32">
        <f>VLOOKUP(E342,Смета!$B$8:$O$93,13,0)</f>
        <v>0</v>
      </c>
      <c r="I342" s="139"/>
      <c r="J342" s="139"/>
      <c r="K342" s="32">
        <f>VLOOKUP(I342,Смета!$B$8:$O$93,13,0)</f>
        <v>0</v>
      </c>
      <c r="M342" s="139"/>
      <c r="N342" s="139"/>
      <c r="O342" s="32">
        <f>VLOOKUP(M342,Смета!$B$8:$O$93,13,0)</f>
        <v>0</v>
      </c>
      <c r="Q342" s="139"/>
      <c r="R342" s="139"/>
      <c r="S342" s="32">
        <f>VLOOKUP(Q342,Смета!$B$8:$O$93,13,0)</f>
        <v>0</v>
      </c>
      <c r="U342" s="139"/>
      <c r="V342" s="139"/>
      <c r="W342" s="32">
        <f>VLOOKUP(U342,Смета!$B$8:$O$93,13,0)</f>
        <v>0</v>
      </c>
      <c r="Y342" s="139"/>
      <c r="Z342" s="139"/>
      <c r="AA342" s="32">
        <f>VLOOKUP(Y342,Смета!$B$8:$O$93,13,0)</f>
        <v>0</v>
      </c>
      <c r="AC342" s="139"/>
      <c r="AD342" s="139"/>
      <c r="AE342" s="32">
        <f>VLOOKUP(AC342,Смета!$B$8:$O$93,13,0)</f>
        <v>0</v>
      </c>
      <c r="AG342" s="139"/>
      <c r="AH342" s="139"/>
      <c r="AI342" s="32">
        <f>VLOOKUP(AG342,Смета!$B$8:$O$93,13,0)</f>
        <v>0</v>
      </c>
      <c r="AK342" s="139"/>
      <c r="AL342" s="139"/>
      <c r="AM342" s="32">
        <f>VLOOKUP(AK342,Смета!$B$8:$O$93,13,0)</f>
        <v>0</v>
      </c>
      <c r="AO342" s="139"/>
      <c r="AP342" s="139"/>
      <c r="AQ342" s="32">
        <f>VLOOKUP(AO342,Смета!$B$8:$O$93,13,0)</f>
        <v>0</v>
      </c>
      <c r="AS342" s="139"/>
      <c r="AT342" s="139"/>
      <c r="AU342" s="32">
        <f>VLOOKUP(AS342,Смета!$B$8:$O$93,13,0)</f>
        <v>0</v>
      </c>
    </row>
    <row r="343" spans="1:47" x14ac:dyDescent="0.25">
      <c r="A343" s="139"/>
      <c r="B343" s="139"/>
      <c r="C343" s="32">
        <f>VLOOKUP(A343,Смета!$B$8:$O$93,13,0)</f>
        <v>0</v>
      </c>
      <c r="E343" s="139"/>
      <c r="F343" s="139"/>
      <c r="G343" s="32">
        <f>VLOOKUP(E343,Смета!$B$8:$O$93,13,0)</f>
        <v>0</v>
      </c>
      <c r="I343" s="139"/>
      <c r="J343" s="139"/>
      <c r="K343" s="32">
        <f>VLOOKUP(I343,Смета!$B$8:$O$93,13,0)</f>
        <v>0</v>
      </c>
      <c r="M343" s="139"/>
      <c r="N343" s="139"/>
      <c r="O343" s="32">
        <f>VLOOKUP(M343,Смета!$B$8:$O$93,13,0)</f>
        <v>0</v>
      </c>
      <c r="Q343" s="139"/>
      <c r="R343" s="139"/>
      <c r="S343" s="32">
        <f>VLOOKUP(Q343,Смета!$B$8:$O$93,13,0)</f>
        <v>0</v>
      </c>
      <c r="U343" s="139"/>
      <c r="V343" s="139"/>
      <c r="W343" s="32">
        <f>VLOOKUP(U343,Смета!$B$8:$O$93,13,0)</f>
        <v>0</v>
      </c>
      <c r="Y343" s="139"/>
      <c r="Z343" s="139"/>
      <c r="AA343" s="32">
        <f>VLOOKUP(Y343,Смета!$B$8:$O$93,13,0)</f>
        <v>0</v>
      </c>
      <c r="AC343" s="139"/>
      <c r="AD343" s="139"/>
      <c r="AE343" s="32">
        <f>VLOOKUP(AC343,Смета!$B$8:$O$93,13,0)</f>
        <v>0</v>
      </c>
      <c r="AG343" s="139"/>
      <c r="AH343" s="139"/>
      <c r="AI343" s="32">
        <f>VLOOKUP(AG343,Смета!$B$8:$O$93,13,0)</f>
        <v>0</v>
      </c>
      <c r="AK343" s="139"/>
      <c r="AL343" s="139"/>
      <c r="AM343" s="32">
        <f>VLOOKUP(AK343,Смета!$B$8:$O$93,13,0)</f>
        <v>0</v>
      </c>
      <c r="AO343" s="139"/>
      <c r="AP343" s="139"/>
      <c r="AQ343" s="32">
        <f>VLOOKUP(AO343,Смета!$B$8:$O$93,13,0)</f>
        <v>0</v>
      </c>
      <c r="AS343" s="139"/>
      <c r="AT343" s="139"/>
      <c r="AU343" s="32">
        <f>VLOOKUP(AS343,Смета!$B$8:$O$93,13,0)</f>
        <v>0</v>
      </c>
    </row>
    <row r="344" spans="1:47" x14ac:dyDescent="0.25">
      <c r="A344" s="139"/>
      <c r="B344" s="139"/>
      <c r="C344" s="32">
        <f>VLOOKUP(A344,Смета!$B$8:$O$93,13,0)</f>
        <v>0</v>
      </c>
      <c r="E344" s="139"/>
      <c r="F344" s="139"/>
      <c r="G344" s="32">
        <f>VLOOKUP(E344,Смета!$B$8:$O$93,13,0)</f>
        <v>0</v>
      </c>
      <c r="I344" s="139"/>
      <c r="J344" s="139"/>
      <c r="K344" s="32">
        <f>VLOOKUP(I344,Смета!$B$8:$O$93,13,0)</f>
        <v>0</v>
      </c>
      <c r="M344" s="139"/>
      <c r="N344" s="139"/>
      <c r="O344" s="32">
        <f>VLOOKUP(M344,Смета!$B$8:$O$93,13,0)</f>
        <v>0</v>
      </c>
      <c r="Q344" s="139"/>
      <c r="R344" s="139"/>
      <c r="S344" s="32">
        <f>VLOOKUP(Q344,Смета!$B$8:$O$93,13,0)</f>
        <v>0</v>
      </c>
      <c r="U344" s="139"/>
      <c r="V344" s="139"/>
      <c r="W344" s="32">
        <f>VLOOKUP(U344,Смета!$B$8:$O$93,13,0)</f>
        <v>0</v>
      </c>
      <c r="Y344" s="139"/>
      <c r="Z344" s="139"/>
      <c r="AA344" s="32">
        <f>VLOOKUP(Y344,Смета!$B$8:$O$93,13,0)</f>
        <v>0</v>
      </c>
      <c r="AC344" s="139"/>
      <c r="AD344" s="139"/>
      <c r="AE344" s="32">
        <f>VLOOKUP(AC344,Смета!$B$8:$O$93,13,0)</f>
        <v>0</v>
      </c>
      <c r="AG344" s="139"/>
      <c r="AH344" s="139"/>
      <c r="AI344" s="32">
        <f>VLOOKUP(AG344,Смета!$B$8:$O$93,13,0)</f>
        <v>0</v>
      </c>
      <c r="AK344" s="139"/>
      <c r="AL344" s="139"/>
      <c r="AM344" s="32">
        <f>VLOOKUP(AK344,Смета!$B$8:$O$93,13,0)</f>
        <v>0</v>
      </c>
      <c r="AO344" s="139"/>
      <c r="AP344" s="139"/>
      <c r="AQ344" s="32">
        <f>VLOOKUP(AO344,Смета!$B$8:$O$93,13,0)</f>
        <v>0</v>
      </c>
      <c r="AS344" s="139"/>
      <c r="AT344" s="139"/>
      <c r="AU344" s="32">
        <f>VLOOKUP(AS344,Смета!$B$8:$O$93,13,0)</f>
        <v>0</v>
      </c>
    </row>
    <row r="345" spans="1:47" x14ac:dyDescent="0.25">
      <c r="A345" s="139"/>
      <c r="B345" s="139"/>
      <c r="C345" s="32">
        <f>VLOOKUP(A345,Смета!$B$8:$O$93,13,0)</f>
        <v>0</v>
      </c>
      <c r="E345" s="139"/>
      <c r="F345" s="139"/>
      <c r="G345" s="32">
        <f>VLOOKUP(E345,Смета!$B$8:$O$93,13,0)</f>
        <v>0</v>
      </c>
      <c r="I345" s="139"/>
      <c r="J345" s="139"/>
      <c r="K345" s="32">
        <f>VLOOKUP(I345,Смета!$B$8:$O$93,13,0)</f>
        <v>0</v>
      </c>
      <c r="M345" s="139"/>
      <c r="N345" s="139"/>
      <c r="O345" s="32">
        <f>VLOOKUP(M345,Смета!$B$8:$O$93,13,0)</f>
        <v>0</v>
      </c>
      <c r="Q345" s="139"/>
      <c r="R345" s="139"/>
      <c r="S345" s="32">
        <f>VLOOKUP(Q345,Смета!$B$8:$O$93,13,0)</f>
        <v>0</v>
      </c>
      <c r="U345" s="139"/>
      <c r="V345" s="139"/>
      <c r="W345" s="32">
        <f>VLOOKUP(U345,Смета!$B$8:$O$93,13,0)</f>
        <v>0</v>
      </c>
      <c r="Y345" s="139"/>
      <c r="Z345" s="139"/>
      <c r="AA345" s="32">
        <f>VLOOKUP(Y345,Смета!$B$8:$O$93,13,0)</f>
        <v>0</v>
      </c>
      <c r="AC345" s="139"/>
      <c r="AD345" s="139"/>
      <c r="AE345" s="32">
        <f>VLOOKUP(AC345,Смета!$B$8:$O$93,13,0)</f>
        <v>0</v>
      </c>
      <c r="AG345" s="139"/>
      <c r="AH345" s="139"/>
      <c r="AI345" s="32">
        <f>VLOOKUP(AG345,Смета!$B$8:$O$93,13,0)</f>
        <v>0</v>
      </c>
      <c r="AK345" s="139"/>
      <c r="AL345" s="139"/>
      <c r="AM345" s="32">
        <f>VLOOKUP(AK345,Смета!$B$8:$O$93,13,0)</f>
        <v>0</v>
      </c>
      <c r="AO345" s="139"/>
      <c r="AP345" s="139"/>
      <c r="AQ345" s="32">
        <f>VLOOKUP(AO345,Смета!$B$8:$O$93,13,0)</f>
        <v>0</v>
      </c>
      <c r="AS345" s="139"/>
      <c r="AT345" s="139"/>
      <c r="AU345" s="32">
        <f>VLOOKUP(AS345,Смета!$B$8:$O$93,13,0)</f>
        <v>0</v>
      </c>
    </row>
    <row r="346" spans="1:47" x14ac:dyDescent="0.25">
      <c r="A346" s="139"/>
      <c r="B346" s="139"/>
      <c r="C346" s="32">
        <f>VLOOKUP(A346,Смета!$B$8:$O$93,13,0)</f>
        <v>0</v>
      </c>
      <c r="E346" s="139"/>
      <c r="F346" s="139"/>
      <c r="G346" s="32">
        <f>VLOOKUP(E346,Смета!$B$8:$O$93,13,0)</f>
        <v>0</v>
      </c>
      <c r="I346" s="139"/>
      <c r="J346" s="139"/>
      <c r="K346" s="32">
        <f>VLOOKUP(I346,Смета!$B$8:$O$93,13,0)</f>
        <v>0</v>
      </c>
      <c r="M346" s="139"/>
      <c r="N346" s="139"/>
      <c r="O346" s="32">
        <f>VLOOKUP(M346,Смета!$B$8:$O$93,13,0)</f>
        <v>0</v>
      </c>
      <c r="Q346" s="139"/>
      <c r="R346" s="139"/>
      <c r="S346" s="32">
        <f>VLOOKUP(Q346,Смета!$B$8:$O$93,13,0)</f>
        <v>0</v>
      </c>
      <c r="U346" s="139"/>
      <c r="V346" s="139"/>
      <c r="W346" s="32">
        <f>VLOOKUP(U346,Смета!$B$8:$O$93,13,0)</f>
        <v>0</v>
      </c>
      <c r="Y346" s="139"/>
      <c r="Z346" s="139"/>
      <c r="AA346" s="32">
        <f>VLOOKUP(Y346,Смета!$B$8:$O$93,13,0)</f>
        <v>0</v>
      </c>
      <c r="AC346" s="139"/>
      <c r="AD346" s="139"/>
      <c r="AE346" s="32">
        <f>VLOOKUP(AC346,Смета!$B$8:$O$93,13,0)</f>
        <v>0</v>
      </c>
      <c r="AG346" s="139"/>
      <c r="AH346" s="139"/>
      <c r="AI346" s="32">
        <f>VLOOKUP(AG346,Смета!$B$8:$O$93,13,0)</f>
        <v>0</v>
      </c>
      <c r="AK346" s="139"/>
      <c r="AL346" s="139"/>
      <c r="AM346" s="32">
        <f>VLOOKUP(AK346,Смета!$B$8:$O$93,13,0)</f>
        <v>0</v>
      </c>
      <c r="AO346" s="139"/>
      <c r="AP346" s="139"/>
      <c r="AQ346" s="32">
        <f>VLOOKUP(AO346,Смета!$B$8:$O$93,13,0)</f>
        <v>0</v>
      </c>
      <c r="AS346" s="139"/>
      <c r="AT346" s="139"/>
      <c r="AU346" s="32">
        <f>VLOOKUP(AS346,Смета!$B$8:$O$93,13,0)</f>
        <v>0</v>
      </c>
    </row>
    <row r="347" spans="1:47" x14ac:dyDescent="0.25">
      <c r="A347" s="139"/>
      <c r="B347" s="139"/>
      <c r="C347" s="32">
        <f>VLOOKUP(A347,Смета!$B$8:$O$93,13,0)</f>
        <v>0</v>
      </c>
      <c r="E347" s="139"/>
      <c r="F347" s="139"/>
      <c r="G347" s="32">
        <f>VLOOKUP(E347,Смета!$B$8:$O$93,13,0)</f>
        <v>0</v>
      </c>
      <c r="I347" s="139"/>
      <c r="J347" s="139"/>
      <c r="K347" s="32">
        <f>VLOOKUP(I347,Смета!$B$8:$O$93,13,0)</f>
        <v>0</v>
      </c>
      <c r="M347" s="139"/>
      <c r="N347" s="139"/>
      <c r="O347" s="32">
        <f>VLOOKUP(M347,Смета!$B$8:$O$93,13,0)</f>
        <v>0</v>
      </c>
      <c r="Q347" s="139"/>
      <c r="R347" s="139"/>
      <c r="S347" s="32">
        <f>VLOOKUP(Q347,Смета!$B$8:$O$93,13,0)</f>
        <v>0</v>
      </c>
      <c r="U347" s="139"/>
      <c r="V347" s="139"/>
      <c r="W347" s="32">
        <f>VLOOKUP(U347,Смета!$B$8:$O$93,13,0)</f>
        <v>0</v>
      </c>
      <c r="Y347" s="139"/>
      <c r="Z347" s="139"/>
      <c r="AA347" s="32">
        <f>VLOOKUP(Y347,Смета!$B$8:$O$93,13,0)</f>
        <v>0</v>
      </c>
      <c r="AC347" s="139"/>
      <c r="AD347" s="139"/>
      <c r="AE347" s="32">
        <f>VLOOKUP(AC347,Смета!$B$8:$O$93,13,0)</f>
        <v>0</v>
      </c>
      <c r="AG347" s="139"/>
      <c r="AH347" s="139"/>
      <c r="AI347" s="32">
        <f>VLOOKUP(AG347,Смета!$B$8:$O$93,13,0)</f>
        <v>0</v>
      </c>
      <c r="AK347" s="139"/>
      <c r="AL347" s="139"/>
      <c r="AM347" s="32">
        <f>VLOOKUP(AK347,Смета!$B$8:$O$93,13,0)</f>
        <v>0</v>
      </c>
      <c r="AO347" s="139"/>
      <c r="AP347" s="139"/>
      <c r="AQ347" s="32">
        <f>VLOOKUP(AO347,Смета!$B$8:$O$93,13,0)</f>
        <v>0</v>
      </c>
      <c r="AS347" s="139"/>
      <c r="AT347" s="139"/>
      <c r="AU347" s="32">
        <f>VLOOKUP(AS347,Смета!$B$8:$O$93,13,0)</f>
        <v>0</v>
      </c>
    </row>
    <row r="348" spans="1:47" x14ac:dyDescent="0.25">
      <c r="A348" s="139"/>
      <c r="B348" s="139"/>
      <c r="C348" s="32">
        <f>VLOOKUP(A348,Смета!$B$8:$O$93,13,0)</f>
        <v>0</v>
      </c>
      <c r="E348" s="139"/>
      <c r="F348" s="139"/>
      <c r="G348" s="32">
        <f>VLOOKUP(E348,Смета!$B$8:$O$93,13,0)</f>
        <v>0</v>
      </c>
      <c r="I348" s="139"/>
      <c r="J348" s="139"/>
      <c r="K348" s="32">
        <f>VLOOKUP(I348,Смета!$B$8:$O$93,13,0)</f>
        <v>0</v>
      </c>
      <c r="M348" s="139"/>
      <c r="N348" s="139"/>
      <c r="O348" s="32">
        <f>VLOOKUP(M348,Смета!$B$8:$O$93,13,0)</f>
        <v>0</v>
      </c>
      <c r="Q348" s="139"/>
      <c r="R348" s="139"/>
      <c r="S348" s="32">
        <f>VLOOKUP(Q348,Смета!$B$8:$O$93,13,0)</f>
        <v>0</v>
      </c>
      <c r="U348" s="139"/>
      <c r="V348" s="139"/>
      <c r="W348" s="32">
        <f>VLOOKUP(U348,Смета!$B$8:$O$93,13,0)</f>
        <v>0</v>
      </c>
      <c r="Y348" s="139"/>
      <c r="Z348" s="139"/>
      <c r="AA348" s="32">
        <f>VLOOKUP(Y348,Смета!$B$8:$O$93,13,0)</f>
        <v>0</v>
      </c>
      <c r="AC348" s="139"/>
      <c r="AD348" s="139"/>
      <c r="AE348" s="32">
        <f>VLOOKUP(AC348,Смета!$B$8:$O$93,13,0)</f>
        <v>0</v>
      </c>
      <c r="AG348" s="139"/>
      <c r="AH348" s="139"/>
      <c r="AI348" s="32">
        <f>VLOOKUP(AG348,Смета!$B$8:$O$93,13,0)</f>
        <v>0</v>
      </c>
      <c r="AK348" s="139"/>
      <c r="AL348" s="139"/>
      <c r="AM348" s="32">
        <f>VLOOKUP(AK348,Смета!$B$8:$O$93,13,0)</f>
        <v>0</v>
      </c>
      <c r="AO348" s="139"/>
      <c r="AP348" s="139"/>
      <c r="AQ348" s="32">
        <f>VLOOKUP(AO348,Смета!$B$8:$O$93,13,0)</f>
        <v>0</v>
      </c>
      <c r="AS348" s="139"/>
      <c r="AT348" s="139"/>
      <c r="AU348" s="32">
        <f>VLOOKUP(AS348,Смета!$B$8:$O$93,13,0)</f>
        <v>0</v>
      </c>
    </row>
    <row r="349" spans="1:47" x14ac:dyDescent="0.25">
      <c r="A349" s="139"/>
      <c r="B349" s="139"/>
      <c r="C349" s="32">
        <f>VLOOKUP(A349,Смета!$B$8:$O$93,13,0)</f>
        <v>0</v>
      </c>
      <c r="E349" s="139"/>
      <c r="F349" s="139"/>
      <c r="G349" s="32">
        <f>VLOOKUP(E349,Смета!$B$8:$O$93,13,0)</f>
        <v>0</v>
      </c>
      <c r="I349" s="139"/>
      <c r="J349" s="139"/>
      <c r="K349" s="32">
        <f>VLOOKUP(I349,Смета!$B$8:$O$93,13,0)</f>
        <v>0</v>
      </c>
      <c r="M349" s="139"/>
      <c r="N349" s="139"/>
      <c r="O349" s="32">
        <f>VLOOKUP(M349,Смета!$B$8:$O$93,13,0)</f>
        <v>0</v>
      </c>
      <c r="Q349" s="139"/>
      <c r="R349" s="139"/>
      <c r="S349" s="32">
        <f>VLOOKUP(Q349,Смета!$B$8:$O$93,13,0)</f>
        <v>0</v>
      </c>
      <c r="U349" s="139"/>
      <c r="V349" s="139"/>
      <c r="W349" s="32">
        <f>VLOOKUP(U349,Смета!$B$8:$O$93,13,0)</f>
        <v>0</v>
      </c>
      <c r="Y349" s="139"/>
      <c r="Z349" s="139"/>
      <c r="AA349" s="32">
        <f>VLOOKUP(Y349,Смета!$B$8:$O$93,13,0)</f>
        <v>0</v>
      </c>
      <c r="AC349" s="139"/>
      <c r="AD349" s="139"/>
      <c r="AE349" s="32">
        <f>VLOOKUP(AC349,Смета!$B$8:$O$93,13,0)</f>
        <v>0</v>
      </c>
      <c r="AG349" s="139"/>
      <c r="AH349" s="139"/>
      <c r="AI349" s="32">
        <f>VLOOKUP(AG349,Смета!$B$8:$O$93,13,0)</f>
        <v>0</v>
      </c>
      <c r="AK349" s="139"/>
      <c r="AL349" s="139"/>
      <c r="AM349" s="32">
        <f>VLOOKUP(AK349,Смета!$B$8:$O$93,13,0)</f>
        <v>0</v>
      </c>
      <c r="AO349" s="139"/>
      <c r="AP349" s="139"/>
      <c r="AQ349" s="32">
        <f>VLOOKUP(AO349,Смета!$B$8:$O$93,13,0)</f>
        <v>0</v>
      </c>
      <c r="AS349" s="139"/>
      <c r="AT349" s="139"/>
      <c r="AU349" s="32">
        <f>VLOOKUP(AS349,Смета!$B$8:$O$93,13,0)</f>
        <v>0</v>
      </c>
    </row>
    <row r="350" spans="1:47" x14ac:dyDescent="0.25">
      <c r="A350" s="139"/>
      <c r="B350" s="139"/>
      <c r="C350" s="32">
        <f>VLOOKUP(A350,Смета!$B$8:$O$93,13,0)</f>
        <v>0</v>
      </c>
      <c r="E350" s="139"/>
      <c r="F350" s="139"/>
      <c r="G350" s="32">
        <f>VLOOKUP(E350,Смета!$B$8:$O$93,13,0)</f>
        <v>0</v>
      </c>
      <c r="I350" s="139"/>
      <c r="J350" s="139"/>
      <c r="K350" s="32">
        <f>VLOOKUP(I350,Смета!$B$8:$O$93,13,0)</f>
        <v>0</v>
      </c>
      <c r="M350" s="139"/>
      <c r="N350" s="139"/>
      <c r="O350" s="32">
        <f>VLOOKUP(M350,Смета!$B$8:$O$93,13,0)</f>
        <v>0</v>
      </c>
      <c r="Q350" s="139"/>
      <c r="R350" s="139"/>
      <c r="S350" s="32">
        <f>VLOOKUP(Q350,Смета!$B$8:$O$93,13,0)</f>
        <v>0</v>
      </c>
      <c r="U350" s="139"/>
      <c r="V350" s="139"/>
      <c r="W350" s="32">
        <f>VLOOKUP(U350,Смета!$B$8:$O$93,13,0)</f>
        <v>0</v>
      </c>
      <c r="Y350" s="139"/>
      <c r="Z350" s="139"/>
      <c r="AA350" s="32">
        <f>VLOOKUP(Y350,Смета!$B$8:$O$93,13,0)</f>
        <v>0</v>
      </c>
      <c r="AC350" s="139"/>
      <c r="AD350" s="139"/>
      <c r="AE350" s="32">
        <f>VLOOKUP(AC350,Смета!$B$8:$O$93,13,0)</f>
        <v>0</v>
      </c>
      <c r="AG350" s="139"/>
      <c r="AH350" s="139"/>
      <c r="AI350" s="32">
        <f>VLOOKUP(AG350,Смета!$B$8:$O$93,13,0)</f>
        <v>0</v>
      </c>
      <c r="AK350" s="139"/>
      <c r="AL350" s="139"/>
      <c r="AM350" s="32">
        <f>VLOOKUP(AK350,Смета!$B$8:$O$93,13,0)</f>
        <v>0</v>
      </c>
      <c r="AO350" s="139"/>
      <c r="AP350" s="139"/>
      <c r="AQ350" s="32">
        <f>VLOOKUP(AO350,Смета!$B$8:$O$93,13,0)</f>
        <v>0</v>
      </c>
      <c r="AS350" s="139"/>
      <c r="AT350" s="139"/>
      <c r="AU350" s="32">
        <f>VLOOKUP(AS350,Смета!$B$8:$O$93,13,0)</f>
        <v>0</v>
      </c>
    </row>
    <row r="351" spans="1:47" x14ac:dyDescent="0.25">
      <c r="A351" s="139"/>
      <c r="B351" s="139"/>
      <c r="C351" s="32">
        <f>VLOOKUP(A351,Смета!$B$8:$O$93,13,0)</f>
        <v>0</v>
      </c>
      <c r="E351" s="139"/>
      <c r="F351" s="139"/>
      <c r="G351" s="32">
        <f>VLOOKUP(E351,Смета!$B$8:$O$93,13,0)</f>
        <v>0</v>
      </c>
      <c r="I351" s="139"/>
      <c r="J351" s="139"/>
      <c r="K351" s="32">
        <f>VLOOKUP(I351,Смета!$B$8:$O$93,13,0)</f>
        <v>0</v>
      </c>
      <c r="M351" s="139"/>
      <c r="N351" s="139"/>
      <c r="O351" s="32">
        <f>VLOOKUP(M351,Смета!$B$8:$O$93,13,0)</f>
        <v>0</v>
      </c>
      <c r="Q351" s="139"/>
      <c r="R351" s="139"/>
      <c r="S351" s="32">
        <f>VLOOKUP(Q351,Смета!$B$8:$O$93,13,0)</f>
        <v>0</v>
      </c>
      <c r="U351" s="139"/>
      <c r="V351" s="139"/>
      <c r="W351" s="32">
        <f>VLOOKUP(U351,Смета!$B$8:$O$93,13,0)</f>
        <v>0</v>
      </c>
      <c r="Y351" s="139"/>
      <c r="Z351" s="139"/>
      <c r="AA351" s="32">
        <f>VLOOKUP(Y351,Смета!$B$8:$O$93,13,0)</f>
        <v>0</v>
      </c>
      <c r="AC351" s="139"/>
      <c r="AD351" s="139"/>
      <c r="AE351" s="32">
        <f>VLOOKUP(AC351,Смета!$B$8:$O$93,13,0)</f>
        <v>0</v>
      </c>
      <c r="AG351" s="139"/>
      <c r="AH351" s="139"/>
      <c r="AI351" s="32">
        <f>VLOOKUP(AG351,Смета!$B$8:$O$93,13,0)</f>
        <v>0</v>
      </c>
      <c r="AK351" s="139"/>
      <c r="AL351" s="139"/>
      <c r="AM351" s="32">
        <f>VLOOKUP(AK351,Смета!$B$8:$O$93,13,0)</f>
        <v>0</v>
      </c>
      <c r="AO351" s="139"/>
      <c r="AP351" s="139"/>
      <c r="AQ351" s="32">
        <f>VLOOKUP(AO351,Смета!$B$8:$O$93,13,0)</f>
        <v>0</v>
      </c>
      <c r="AS351" s="139"/>
      <c r="AT351" s="139"/>
      <c r="AU351" s="32">
        <f>VLOOKUP(AS351,Смета!$B$8:$O$93,13,0)</f>
        <v>0</v>
      </c>
    </row>
    <row r="352" spans="1:47" x14ac:dyDescent="0.25">
      <c r="A352" s="139"/>
      <c r="B352" s="139"/>
      <c r="C352" s="32">
        <f>VLOOKUP(A352,Смета!$B$8:$O$93,13,0)</f>
        <v>0</v>
      </c>
      <c r="E352" s="139"/>
      <c r="F352" s="139"/>
      <c r="G352" s="32">
        <f>VLOOKUP(E352,Смета!$B$8:$O$93,13,0)</f>
        <v>0</v>
      </c>
      <c r="I352" s="139"/>
      <c r="J352" s="139"/>
      <c r="K352" s="32">
        <f>VLOOKUP(I352,Смета!$B$8:$O$93,13,0)</f>
        <v>0</v>
      </c>
      <c r="M352" s="139"/>
      <c r="N352" s="139"/>
      <c r="O352" s="32">
        <f>VLOOKUP(M352,Смета!$B$8:$O$93,13,0)</f>
        <v>0</v>
      </c>
      <c r="Q352" s="139"/>
      <c r="R352" s="139"/>
      <c r="S352" s="32">
        <f>VLOOKUP(Q352,Смета!$B$8:$O$93,13,0)</f>
        <v>0</v>
      </c>
      <c r="U352" s="139"/>
      <c r="V352" s="139"/>
      <c r="W352" s="32">
        <f>VLOOKUP(U352,Смета!$B$8:$O$93,13,0)</f>
        <v>0</v>
      </c>
      <c r="Y352" s="139"/>
      <c r="Z352" s="139"/>
      <c r="AA352" s="32">
        <f>VLOOKUP(Y352,Смета!$B$8:$O$93,13,0)</f>
        <v>0</v>
      </c>
      <c r="AC352" s="139"/>
      <c r="AD352" s="139"/>
      <c r="AE352" s="32">
        <f>VLOOKUP(AC352,Смета!$B$8:$O$93,13,0)</f>
        <v>0</v>
      </c>
      <c r="AG352" s="139"/>
      <c r="AH352" s="139"/>
      <c r="AI352" s="32">
        <f>VLOOKUP(AG352,Смета!$B$8:$O$93,13,0)</f>
        <v>0</v>
      </c>
      <c r="AK352" s="139"/>
      <c r="AL352" s="139"/>
      <c r="AM352" s="32">
        <f>VLOOKUP(AK352,Смета!$B$8:$O$93,13,0)</f>
        <v>0</v>
      </c>
      <c r="AO352" s="139"/>
      <c r="AP352" s="139"/>
      <c r="AQ352" s="32">
        <f>VLOOKUP(AO352,Смета!$B$8:$O$93,13,0)</f>
        <v>0</v>
      </c>
      <c r="AS352" s="139"/>
      <c r="AT352" s="139"/>
      <c r="AU352" s="32">
        <f>VLOOKUP(AS352,Смета!$B$8:$O$93,13,0)</f>
        <v>0</v>
      </c>
    </row>
    <row r="353" spans="1:47" x14ac:dyDescent="0.25">
      <c r="A353" s="139"/>
      <c r="B353" s="139"/>
      <c r="C353" s="32">
        <f>VLOOKUP(A353,Смета!$B$8:$O$93,13,0)</f>
        <v>0</v>
      </c>
      <c r="E353" s="139"/>
      <c r="F353" s="139"/>
      <c r="G353" s="32">
        <f>VLOOKUP(E353,Смета!$B$8:$O$93,13,0)</f>
        <v>0</v>
      </c>
      <c r="I353" s="139"/>
      <c r="J353" s="139"/>
      <c r="K353" s="32">
        <f>VLOOKUP(I353,Смета!$B$8:$O$93,13,0)</f>
        <v>0</v>
      </c>
      <c r="M353" s="139"/>
      <c r="N353" s="139"/>
      <c r="O353" s="32">
        <f>VLOOKUP(M353,Смета!$B$8:$O$93,13,0)</f>
        <v>0</v>
      </c>
      <c r="Q353" s="139"/>
      <c r="R353" s="139"/>
      <c r="S353" s="32">
        <f>VLOOKUP(Q353,Смета!$B$8:$O$93,13,0)</f>
        <v>0</v>
      </c>
      <c r="U353" s="139"/>
      <c r="V353" s="139"/>
      <c r="W353" s="32">
        <f>VLOOKUP(U353,Смета!$B$8:$O$93,13,0)</f>
        <v>0</v>
      </c>
      <c r="Y353" s="139"/>
      <c r="Z353" s="139"/>
      <c r="AA353" s="32">
        <f>VLOOKUP(Y353,Смета!$B$8:$O$93,13,0)</f>
        <v>0</v>
      </c>
      <c r="AC353" s="139"/>
      <c r="AD353" s="139"/>
      <c r="AE353" s="32">
        <f>VLOOKUP(AC353,Смета!$B$8:$O$93,13,0)</f>
        <v>0</v>
      </c>
      <c r="AG353" s="139"/>
      <c r="AH353" s="139"/>
      <c r="AI353" s="32">
        <f>VLOOKUP(AG353,Смета!$B$8:$O$93,13,0)</f>
        <v>0</v>
      </c>
      <c r="AK353" s="139"/>
      <c r="AL353" s="139"/>
      <c r="AM353" s="32">
        <f>VLOOKUP(AK353,Смета!$B$8:$O$93,13,0)</f>
        <v>0</v>
      </c>
      <c r="AO353" s="139"/>
      <c r="AP353" s="139"/>
      <c r="AQ353" s="32">
        <f>VLOOKUP(AO353,Смета!$B$8:$O$93,13,0)</f>
        <v>0</v>
      </c>
      <c r="AS353" s="139"/>
      <c r="AT353" s="139"/>
      <c r="AU353" s="32">
        <f>VLOOKUP(AS353,Смета!$B$8:$O$93,13,0)</f>
        <v>0</v>
      </c>
    </row>
    <row r="354" spans="1:47" x14ac:dyDescent="0.25">
      <c r="A354" s="139"/>
      <c r="B354" s="139"/>
      <c r="C354" s="32">
        <f>VLOOKUP(A354,Смета!$B$8:$O$93,13,0)</f>
        <v>0</v>
      </c>
      <c r="E354" s="139"/>
      <c r="F354" s="139"/>
      <c r="G354" s="32">
        <f>VLOOKUP(E354,Смета!$B$8:$O$93,13,0)</f>
        <v>0</v>
      </c>
      <c r="I354" s="139"/>
      <c r="J354" s="139"/>
      <c r="K354" s="32">
        <f>VLOOKUP(I354,Смета!$B$8:$O$93,13,0)</f>
        <v>0</v>
      </c>
      <c r="M354" s="139"/>
      <c r="N354" s="139"/>
      <c r="O354" s="32">
        <f>VLOOKUP(M354,Смета!$B$8:$O$93,13,0)</f>
        <v>0</v>
      </c>
      <c r="Q354" s="139"/>
      <c r="R354" s="139"/>
      <c r="S354" s="32">
        <f>VLOOKUP(Q354,Смета!$B$8:$O$93,13,0)</f>
        <v>0</v>
      </c>
      <c r="U354" s="139"/>
      <c r="V354" s="139"/>
      <c r="W354" s="32">
        <f>VLOOKUP(U354,Смета!$B$8:$O$93,13,0)</f>
        <v>0</v>
      </c>
      <c r="Y354" s="139"/>
      <c r="Z354" s="139"/>
      <c r="AA354" s="32">
        <f>VLOOKUP(Y354,Смета!$B$8:$O$93,13,0)</f>
        <v>0</v>
      </c>
      <c r="AC354" s="139"/>
      <c r="AD354" s="139"/>
      <c r="AE354" s="32">
        <f>VLOOKUP(AC354,Смета!$B$8:$O$93,13,0)</f>
        <v>0</v>
      </c>
      <c r="AG354" s="139"/>
      <c r="AH354" s="139"/>
      <c r="AI354" s="32">
        <f>VLOOKUP(AG354,Смета!$B$8:$O$93,13,0)</f>
        <v>0</v>
      </c>
      <c r="AK354" s="139"/>
      <c r="AL354" s="139"/>
      <c r="AM354" s="32">
        <f>VLOOKUP(AK354,Смета!$B$8:$O$93,13,0)</f>
        <v>0</v>
      </c>
      <c r="AO354" s="139"/>
      <c r="AP354" s="139"/>
      <c r="AQ354" s="32">
        <f>VLOOKUP(AO354,Смета!$B$8:$O$93,13,0)</f>
        <v>0</v>
      </c>
      <c r="AS354" s="139"/>
      <c r="AT354" s="139"/>
      <c r="AU354" s="32">
        <f>VLOOKUP(AS354,Смета!$B$8:$O$93,13,0)</f>
        <v>0</v>
      </c>
    </row>
    <row r="355" spans="1:47" x14ac:dyDescent="0.25">
      <c r="A355" s="139"/>
      <c r="B355" s="139"/>
      <c r="C355" s="32">
        <f>VLOOKUP(A355,Смета!$B$8:$O$93,13,0)</f>
        <v>0</v>
      </c>
      <c r="E355" s="139"/>
      <c r="F355" s="139"/>
      <c r="G355" s="32">
        <f>VLOOKUP(E355,Смета!$B$8:$O$93,13,0)</f>
        <v>0</v>
      </c>
      <c r="I355" s="139"/>
      <c r="J355" s="139"/>
      <c r="K355" s="32">
        <f>VLOOKUP(I355,Смета!$B$8:$O$93,13,0)</f>
        <v>0</v>
      </c>
      <c r="M355" s="139"/>
      <c r="N355" s="139"/>
      <c r="O355" s="32">
        <f>VLOOKUP(M355,Смета!$B$8:$O$93,13,0)</f>
        <v>0</v>
      </c>
      <c r="Q355" s="139"/>
      <c r="R355" s="139"/>
      <c r="S355" s="32">
        <f>VLOOKUP(Q355,Смета!$B$8:$O$93,13,0)</f>
        <v>0</v>
      </c>
      <c r="U355" s="139"/>
      <c r="V355" s="139"/>
      <c r="W355" s="32">
        <f>VLOOKUP(U355,Смета!$B$8:$O$93,13,0)</f>
        <v>0</v>
      </c>
      <c r="Y355" s="139"/>
      <c r="Z355" s="139"/>
      <c r="AA355" s="32">
        <f>VLOOKUP(Y355,Смета!$B$8:$O$93,13,0)</f>
        <v>0</v>
      </c>
      <c r="AC355" s="139"/>
      <c r="AD355" s="139"/>
      <c r="AE355" s="32">
        <f>VLOOKUP(AC355,Смета!$B$8:$O$93,13,0)</f>
        <v>0</v>
      </c>
      <c r="AG355" s="139"/>
      <c r="AH355" s="139"/>
      <c r="AI355" s="32">
        <f>VLOOKUP(AG355,Смета!$B$8:$O$93,13,0)</f>
        <v>0</v>
      </c>
      <c r="AK355" s="139"/>
      <c r="AL355" s="139"/>
      <c r="AM355" s="32">
        <f>VLOOKUP(AK355,Смета!$B$8:$O$93,13,0)</f>
        <v>0</v>
      </c>
      <c r="AO355" s="139"/>
      <c r="AP355" s="139"/>
      <c r="AQ355" s="32">
        <f>VLOOKUP(AO355,Смета!$B$8:$O$93,13,0)</f>
        <v>0</v>
      </c>
      <c r="AS355" s="139"/>
      <c r="AT355" s="139"/>
      <c r="AU355" s="32">
        <f>VLOOKUP(AS355,Смета!$B$8:$O$93,13,0)</f>
        <v>0</v>
      </c>
    </row>
    <row r="356" spans="1:47" x14ac:dyDescent="0.25">
      <c r="A356" s="139"/>
      <c r="B356" s="139"/>
      <c r="C356" s="32">
        <f>VLOOKUP(A356,Смета!$B$8:$O$93,13,0)</f>
        <v>0</v>
      </c>
      <c r="E356" s="139"/>
      <c r="F356" s="139"/>
      <c r="G356" s="32">
        <f>VLOOKUP(E356,Смета!$B$8:$O$93,13,0)</f>
        <v>0</v>
      </c>
      <c r="I356" s="139"/>
      <c r="J356" s="139"/>
      <c r="K356" s="32">
        <f>VLOOKUP(I356,Смета!$B$8:$O$93,13,0)</f>
        <v>0</v>
      </c>
      <c r="M356" s="139"/>
      <c r="N356" s="139"/>
      <c r="O356" s="32">
        <f>VLOOKUP(M356,Смета!$B$8:$O$93,13,0)</f>
        <v>0</v>
      </c>
      <c r="Q356" s="139"/>
      <c r="R356" s="139"/>
      <c r="S356" s="32">
        <f>VLOOKUP(Q356,Смета!$B$8:$O$93,13,0)</f>
        <v>0</v>
      </c>
      <c r="U356" s="139"/>
      <c r="V356" s="139"/>
      <c r="W356" s="32">
        <f>VLOOKUP(U356,Смета!$B$8:$O$93,13,0)</f>
        <v>0</v>
      </c>
      <c r="Y356" s="139"/>
      <c r="Z356" s="139"/>
      <c r="AA356" s="32">
        <f>VLOOKUP(Y356,Смета!$B$8:$O$93,13,0)</f>
        <v>0</v>
      </c>
      <c r="AC356" s="139"/>
      <c r="AD356" s="139"/>
      <c r="AE356" s="32">
        <f>VLOOKUP(AC356,Смета!$B$8:$O$93,13,0)</f>
        <v>0</v>
      </c>
      <c r="AG356" s="139"/>
      <c r="AH356" s="139"/>
      <c r="AI356" s="32">
        <f>VLOOKUP(AG356,Смета!$B$8:$O$93,13,0)</f>
        <v>0</v>
      </c>
      <c r="AK356" s="139"/>
      <c r="AL356" s="139"/>
      <c r="AM356" s="32">
        <f>VLOOKUP(AK356,Смета!$B$8:$O$93,13,0)</f>
        <v>0</v>
      </c>
      <c r="AO356" s="139"/>
      <c r="AP356" s="139"/>
      <c r="AQ356" s="32">
        <f>VLOOKUP(AO356,Смета!$B$8:$O$93,13,0)</f>
        <v>0</v>
      </c>
      <c r="AS356" s="139"/>
      <c r="AT356" s="139"/>
      <c r="AU356" s="32">
        <f>VLOOKUP(AS356,Смета!$B$8:$O$93,13,0)</f>
        <v>0</v>
      </c>
    </row>
    <row r="357" spans="1:47" x14ac:dyDescent="0.25">
      <c r="A357" s="139"/>
      <c r="B357" s="139"/>
      <c r="C357" s="32">
        <f>VLOOKUP(A357,Смета!$B$8:$O$93,13,0)</f>
        <v>0</v>
      </c>
      <c r="E357" s="139"/>
      <c r="F357" s="139"/>
      <c r="G357" s="32">
        <f>VLOOKUP(E357,Смета!$B$8:$O$93,13,0)</f>
        <v>0</v>
      </c>
      <c r="I357" s="139"/>
      <c r="J357" s="139"/>
      <c r="K357" s="32">
        <f>VLOOKUP(I357,Смета!$B$8:$O$93,13,0)</f>
        <v>0</v>
      </c>
      <c r="M357" s="139"/>
      <c r="N357" s="139"/>
      <c r="O357" s="32">
        <f>VLOOKUP(M357,Смета!$B$8:$O$93,13,0)</f>
        <v>0</v>
      </c>
      <c r="Q357" s="139"/>
      <c r="R357" s="139"/>
      <c r="S357" s="32">
        <f>VLOOKUP(Q357,Смета!$B$8:$O$93,13,0)</f>
        <v>0</v>
      </c>
      <c r="U357" s="139"/>
      <c r="V357" s="139"/>
      <c r="W357" s="32">
        <f>VLOOKUP(U357,Смета!$B$8:$O$93,13,0)</f>
        <v>0</v>
      </c>
      <c r="Y357" s="139"/>
      <c r="Z357" s="139"/>
      <c r="AA357" s="32">
        <f>VLOOKUP(Y357,Смета!$B$8:$O$93,13,0)</f>
        <v>0</v>
      </c>
      <c r="AC357" s="139"/>
      <c r="AD357" s="139"/>
      <c r="AE357" s="32">
        <f>VLOOKUP(AC357,Смета!$B$8:$O$93,13,0)</f>
        <v>0</v>
      </c>
      <c r="AG357" s="139"/>
      <c r="AH357" s="139"/>
      <c r="AI357" s="32">
        <f>VLOOKUP(AG357,Смета!$B$8:$O$93,13,0)</f>
        <v>0</v>
      </c>
      <c r="AK357" s="139"/>
      <c r="AL357" s="139"/>
      <c r="AM357" s="32">
        <f>VLOOKUP(AK357,Смета!$B$8:$O$93,13,0)</f>
        <v>0</v>
      </c>
      <c r="AO357" s="139"/>
      <c r="AP357" s="139"/>
      <c r="AQ357" s="32">
        <f>VLOOKUP(AO357,Смета!$B$8:$O$93,13,0)</f>
        <v>0</v>
      </c>
      <c r="AS357" s="139"/>
      <c r="AT357" s="139"/>
      <c r="AU357" s="32">
        <f>VLOOKUP(AS357,Смета!$B$8:$O$93,13,0)</f>
        <v>0</v>
      </c>
    </row>
    <row r="358" spans="1:47" x14ac:dyDescent="0.25">
      <c r="A358" s="139"/>
      <c r="B358" s="139"/>
      <c r="C358" s="32">
        <f>VLOOKUP(A358,Смета!$B$8:$O$93,13,0)</f>
        <v>0</v>
      </c>
      <c r="E358" s="139"/>
      <c r="F358" s="139"/>
      <c r="G358" s="32">
        <f>VLOOKUP(E358,Смета!$B$8:$O$93,13,0)</f>
        <v>0</v>
      </c>
      <c r="I358" s="139"/>
      <c r="J358" s="139"/>
      <c r="K358" s="32">
        <f>VLOOKUP(I358,Смета!$B$8:$O$93,13,0)</f>
        <v>0</v>
      </c>
      <c r="M358" s="139"/>
      <c r="N358" s="139"/>
      <c r="O358" s="32">
        <f>VLOOKUP(M358,Смета!$B$8:$O$93,13,0)</f>
        <v>0</v>
      </c>
      <c r="Q358" s="139"/>
      <c r="R358" s="139"/>
      <c r="S358" s="32">
        <f>VLOOKUP(Q358,Смета!$B$8:$O$93,13,0)</f>
        <v>0</v>
      </c>
      <c r="U358" s="139"/>
      <c r="V358" s="139"/>
      <c r="W358" s="32">
        <f>VLOOKUP(U358,Смета!$B$8:$O$93,13,0)</f>
        <v>0</v>
      </c>
      <c r="Y358" s="139"/>
      <c r="Z358" s="139"/>
      <c r="AA358" s="32">
        <f>VLOOKUP(Y358,Смета!$B$8:$O$93,13,0)</f>
        <v>0</v>
      </c>
      <c r="AC358" s="139"/>
      <c r="AD358" s="139"/>
      <c r="AE358" s="32">
        <f>VLOOKUP(AC358,Смета!$B$8:$O$93,13,0)</f>
        <v>0</v>
      </c>
      <c r="AG358" s="139"/>
      <c r="AH358" s="139"/>
      <c r="AI358" s="32">
        <f>VLOOKUP(AG358,Смета!$B$8:$O$93,13,0)</f>
        <v>0</v>
      </c>
      <c r="AK358" s="139"/>
      <c r="AL358" s="139"/>
      <c r="AM358" s="32">
        <f>VLOOKUP(AK358,Смета!$B$8:$O$93,13,0)</f>
        <v>0</v>
      </c>
      <c r="AO358" s="139"/>
      <c r="AP358" s="139"/>
      <c r="AQ358" s="32">
        <f>VLOOKUP(AO358,Смета!$B$8:$O$93,13,0)</f>
        <v>0</v>
      </c>
      <c r="AS358" s="139"/>
      <c r="AT358" s="139"/>
      <c r="AU358" s="32">
        <f>VLOOKUP(AS358,Смета!$B$8:$O$93,13,0)</f>
        <v>0</v>
      </c>
    </row>
    <row r="359" spans="1:47" x14ac:dyDescent="0.25">
      <c r="A359" s="139"/>
      <c r="B359" s="139"/>
      <c r="C359" s="32">
        <f>VLOOKUP(A359,Смета!$B$8:$O$93,13,0)</f>
        <v>0</v>
      </c>
      <c r="E359" s="139"/>
      <c r="F359" s="139"/>
      <c r="G359" s="32">
        <f>VLOOKUP(E359,Смета!$B$8:$O$93,13,0)</f>
        <v>0</v>
      </c>
      <c r="I359" s="139"/>
      <c r="J359" s="139"/>
      <c r="K359" s="32">
        <f>VLOOKUP(I359,Смета!$B$8:$O$93,13,0)</f>
        <v>0</v>
      </c>
      <c r="M359" s="139"/>
      <c r="N359" s="139"/>
      <c r="O359" s="32">
        <f>VLOOKUP(M359,Смета!$B$8:$O$93,13,0)</f>
        <v>0</v>
      </c>
      <c r="Q359" s="139"/>
      <c r="R359" s="139"/>
      <c r="S359" s="32">
        <f>VLOOKUP(Q359,Смета!$B$8:$O$93,13,0)</f>
        <v>0</v>
      </c>
      <c r="U359" s="139"/>
      <c r="V359" s="139"/>
      <c r="W359" s="32">
        <f>VLOOKUP(U359,Смета!$B$8:$O$93,13,0)</f>
        <v>0</v>
      </c>
      <c r="Y359" s="139"/>
      <c r="Z359" s="139"/>
      <c r="AA359" s="32">
        <f>VLOOKUP(Y359,Смета!$B$8:$O$93,13,0)</f>
        <v>0</v>
      </c>
      <c r="AC359" s="139"/>
      <c r="AD359" s="139"/>
      <c r="AE359" s="32">
        <f>VLOOKUP(AC359,Смета!$B$8:$O$93,13,0)</f>
        <v>0</v>
      </c>
      <c r="AG359" s="139"/>
      <c r="AH359" s="139"/>
      <c r="AI359" s="32">
        <f>VLOOKUP(AG359,Смета!$B$8:$O$93,13,0)</f>
        <v>0</v>
      </c>
      <c r="AK359" s="139"/>
      <c r="AL359" s="139"/>
      <c r="AM359" s="32">
        <f>VLOOKUP(AK359,Смета!$B$8:$O$93,13,0)</f>
        <v>0</v>
      </c>
      <c r="AO359" s="139"/>
      <c r="AP359" s="139"/>
      <c r="AQ359" s="32">
        <f>VLOOKUP(AO359,Смета!$B$8:$O$93,13,0)</f>
        <v>0</v>
      </c>
      <c r="AS359" s="139"/>
      <c r="AT359" s="139"/>
      <c r="AU359" s="32">
        <f>VLOOKUP(AS359,Смета!$B$8:$O$93,13,0)</f>
        <v>0</v>
      </c>
    </row>
    <row r="360" spans="1:47" x14ac:dyDescent="0.25">
      <c r="A360" s="139"/>
      <c r="B360" s="139"/>
      <c r="C360" s="32">
        <f>VLOOKUP(A360,Смета!$B$8:$O$93,13,0)</f>
        <v>0</v>
      </c>
      <c r="E360" s="139"/>
      <c r="F360" s="139"/>
      <c r="G360" s="32">
        <f>VLOOKUP(E360,Смета!$B$8:$O$93,13,0)</f>
        <v>0</v>
      </c>
      <c r="I360" s="139"/>
      <c r="J360" s="139"/>
      <c r="K360" s="32">
        <f>VLOOKUP(I360,Смета!$B$8:$O$93,13,0)</f>
        <v>0</v>
      </c>
      <c r="M360" s="139"/>
      <c r="N360" s="139"/>
      <c r="O360" s="32">
        <f>VLOOKUP(M360,Смета!$B$8:$O$93,13,0)</f>
        <v>0</v>
      </c>
      <c r="Q360" s="139"/>
      <c r="R360" s="139"/>
      <c r="S360" s="32">
        <f>VLOOKUP(Q360,Смета!$B$8:$O$93,13,0)</f>
        <v>0</v>
      </c>
      <c r="U360" s="139"/>
      <c r="V360" s="139"/>
      <c r="W360" s="32">
        <f>VLOOKUP(U360,Смета!$B$8:$O$93,13,0)</f>
        <v>0</v>
      </c>
      <c r="Y360" s="139"/>
      <c r="Z360" s="139"/>
      <c r="AA360" s="32">
        <f>VLOOKUP(Y360,Смета!$B$8:$O$93,13,0)</f>
        <v>0</v>
      </c>
      <c r="AC360" s="139"/>
      <c r="AD360" s="139"/>
      <c r="AE360" s="32">
        <f>VLOOKUP(AC360,Смета!$B$8:$O$93,13,0)</f>
        <v>0</v>
      </c>
      <c r="AG360" s="139"/>
      <c r="AH360" s="139"/>
      <c r="AI360" s="32">
        <f>VLOOKUP(AG360,Смета!$B$8:$O$93,13,0)</f>
        <v>0</v>
      </c>
      <c r="AK360" s="139"/>
      <c r="AL360" s="139"/>
      <c r="AM360" s="32">
        <f>VLOOKUP(AK360,Смета!$B$8:$O$93,13,0)</f>
        <v>0</v>
      </c>
      <c r="AO360" s="139"/>
      <c r="AP360" s="139"/>
      <c r="AQ360" s="32">
        <f>VLOOKUP(AO360,Смета!$B$8:$O$93,13,0)</f>
        <v>0</v>
      </c>
      <c r="AS360" s="139"/>
      <c r="AT360" s="139"/>
      <c r="AU360" s="32">
        <f>VLOOKUP(AS360,Смета!$B$8:$O$93,13,0)</f>
        <v>0</v>
      </c>
    </row>
    <row r="361" spans="1:47" x14ac:dyDescent="0.25">
      <c r="A361" s="139"/>
      <c r="B361" s="139"/>
      <c r="C361" s="32">
        <f>VLOOKUP(A361,Смета!$B$8:$O$93,13,0)</f>
        <v>0</v>
      </c>
      <c r="E361" s="139"/>
      <c r="F361" s="139"/>
      <c r="G361" s="32">
        <f>VLOOKUP(E361,Смета!$B$8:$O$93,13,0)</f>
        <v>0</v>
      </c>
      <c r="I361" s="139"/>
      <c r="J361" s="139"/>
      <c r="K361" s="32">
        <f>VLOOKUP(I361,Смета!$B$8:$O$93,13,0)</f>
        <v>0</v>
      </c>
      <c r="M361" s="139"/>
      <c r="N361" s="139"/>
      <c r="O361" s="32">
        <f>VLOOKUP(M361,Смета!$B$8:$O$93,13,0)</f>
        <v>0</v>
      </c>
      <c r="Q361" s="139"/>
      <c r="R361" s="139"/>
      <c r="S361" s="32">
        <f>VLOOKUP(Q361,Смета!$B$8:$O$93,13,0)</f>
        <v>0</v>
      </c>
      <c r="U361" s="139"/>
      <c r="V361" s="139"/>
      <c r="W361" s="32">
        <f>VLOOKUP(U361,Смета!$B$8:$O$93,13,0)</f>
        <v>0</v>
      </c>
      <c r="Y361" s="139"/>
      <c r="Z361" s="139"/>
      <c r="AA361" s="32">
        <f>VLOOKUP(Y361,Смета!$B$8:$O$93,13,0)</f>
        <v>0</v>
      </c>
      <c r="AC361" s="139"/>
      <c r="AD361" s="139"/>
      <c r="AE361" s="32">
        <f>VLOOKUP(AC361,Смета!$B$8:$O$93,13,0)</f>
        <v>0</v>
      </c>
      <c r="AG361" s="139"/>
      <c r="AH361" s="139"/>
      <c r="AI361" s="32">
        <f>VLOOKUP(AG361,Смета!$B$8:$O$93,13,0)</f>
        <v>0</v>
      </c>
      <c r="AK361" s="139"/>
      <c r="AL361" s="139"/>
      <c r="AM361" s="32">
        <f>VLOOKUP(AK361,Смета!$B$8:$O$93,13,0)</f>
        <v>0</v>
      </c>
      <c r="AO361" s="139"/>
      <c r="AP361" s="139"/>
      <c r="AQ361" s="32">
        <f>VLOOKUP(AO361,Смета!$B$8:$O$93,13,0)</f>
        <v>0</v>
      </c>
      <c r="AS361" s="139"/>
      <c r="AT361" s="139"/>
      <c r="AU361" s="32">
        <f>VLOOKUP(AS361,Смета!$B$8:$O$93,13,0)</f>
        <v>0</v>
      </c>
    </row>
    <row r="362" spans="1:47" x14ac:dyDescent="0.25">
      <c r="A362" s="139"/>
      <c r="B362" s="139"/>
      <c r="C362" s="32">
        <f>VLOOKUP(A362,Смета!$B$8:$O$93,13,0)</f>
        <v>0</v>
      </c>
      <c r="E362" s="139"/>
      <c r="F362" s="139"/>
      <c r="G362" s="32">
        <f>VLOOKUP(E362,Смета!$B$8:$O$93,13,0)</f>
        <v>0</v>
      </c>
      <c r="I362" s="139"/>
      <c r="J362" s="139"/>
      <c r="K362" s="32">
        <f>VLOOKUP(I362,Смета!$B$8:$O$93,13,0)</f>
        <v>0</v>
      </c>
      <c r="M362" s="139"/>
      <c r="N362" s="139"/>
      <c r="O362" s="32">
        <f>VLOOKUP(M362,Смета!$B$8:$O$93,13,0)</f>
        <v>0</v>
      </c>
      <c r="Q362" s="139"/>
      <c r="R362" s="139"/>
      <c r="S362" s="32">
        <f>VLOOKUP(Q362,Смета!$B$8:$O$93,13,0)</f>
        <v>0</v>
      </c>
      <c r="U362" s="139"/>
      <c r="V362" s="139"/>
      <c r="W362" s="32">
        <f>VLOOKUP(U362,Смета!$B$8:$O$93,13,0)</f>
        <v>0</v>
      </c>
      <c r="Y362" s="139"/>
      <c r="Z362" s="139"/>
      <c r="AA362" s="32">
        <f>VLOOKUP(Y362,Смета!$B$8:$O$93,13,0)</f>
        <v>0</v>
      </c>
      <c r="AC362" s="139"/>
      <c r="AD362" s="139"/>
      <c r="AE362" s="32">
        <f>VLOOKUP(AC362,Смета!$B$8:$O$93,13,0)</f>
        <v>0</v>
      </c>
      <c r="AG362" s="139"/>
      <c r="AH362" s="139"/>
      <c r="AI362" s="32">
        <f>VLOOKUP(AG362,Смета!$B$8:$O$93,13,0)</f>
        <v>0</v>
      </c>
      <c r="AK362" s="139"/>
      <c r="AL362" s="139"/>
      <c r="AM362" s="32">
        <f>VLOOKUP(AK362,Смета!$B$8:$O$93,13,0)</f>
        <v>0</v>
      </c>
      <c r="AO362" s="139"/>
      <c r="AP362" s="139"/>
      <c r="AQ362" s="32">
        <f>VLOOKUP(AO362,Смета!$B$8:$O$93,13,0)</f>
        <v>0</v>
      </c>
      <c r="AS362" s="139"/>
      <c r="AT362" s="139"/>
      <c r="AU362" s="32">
        <f>VLOOKUP(AS362,Смета!$B$8:$O$93,13,0)</f>
        <v>0</v>
      </c>
    </row>
    <row r="363" spans="1:47" x14ac:dyDescent="0.25">
      <c r="A363" s="139"/>
      <c r="B363" s="139"/>
      <c r="C363" s="32">
        <f>VLOOKUP(A363,Смета!$B$8:$O$93,13,0)</f>
        <v>0</v>
      </c>
      <c r="E363" s="139"/>
      <c r="F363" s="139"/>
      <c r="G363" s="32">
        <f>VLOOKUP(E363,Смета!$B$8:$O$93,13,0)</f>
        <v>0</v>
      </c>
      <c r="I363" s="139"/>
      <c r="J363" s="139"/>
      <c r="K363" s="32">
        <f>VLOOKUP(I363,Смета!$B$8:$O$93,13,0)</f>
        <v>0</v>
      </c>
      <c r="M363" s="139"/>
      <c r="N363" s="139"/>
      <c r="O363" s="32">
        <f>VLOOKUP(M363,Смета!$B$8:$O$93,13,0)</f>
        <v>0</v>
      </c>
      <c r="Q363" s="139"/>
      <c r="R363" s="139"/>
      <c r="S363" s="32">
        <f>VLOOKUP(Q363,Смета!$B$8:$O$93,13,0)</f>
        <v>0</v>
      </c>
      <c r="U363" s="139"/>
      <c r="V363" s="139"/>
      <c r="W363" s="32">
        <f>VLOOKUP(U363,Смета!$B$8:$O$93,13,0)</f>
        <v>0</v>
      </c>
      <c r="Y363" s="139"/>
      <c r="Z363" s="139"/>
      <c r="AA363" s="32">
        <f>VLOOKUP(Y363,Смета!$B$8:$O$93,13,0)</f>
        <v>0</v>
      </c>
      <c r="AC363" s="139"/>
      <c r="AD363" s="139"/>
      <c r="AE363" s="32">
        <f>VLOOKUP(AC363,Смета!$B$8:$O$93,13,0)</f>
        <v>0</v>
      </c>
      <c r="AG363" s="139"/>
      <c r="AH363" s="139"/>
      <c r="AI363" s="32">
        <f>VLOOKUP(AG363,Смета!$B$8:$O$93,13,0)</f>
        <v>0</v>
      </c>
      <c r="AK363" s="139"/>
      <c r="AL363" s="139"/>
      <c r="AM363" s="32">
        <f>VLOOKUP(AK363,Смета!$B$8:$O$93,13,0)</f>
        <v>0</v>
      </c>
      <c r="AO363" s="139"/>
      <c r="AP363" s="139"/>
      <c r="AQ363" s="32">
        <f>VLOOKUP(AO363,Смета!$B$8:$O$93,13,0)</f>
        <v>0</v>
      </c>
      <c r="AS363" s="139"/>
      <c r="AT363" s="139"/>
      <c r="AU363" s="32">
        <f>VLOOKUP(AS363,Смета!$B$8:$O$93,13,0)</f>
        <v>0</v>
      </c>
    </row>
    <row r="364" spans="1:47" x14ac:dyDescent="0.25">
      <c r="A364" s="139"/>
      <c r="B364" s="139"/>
      <c r="C364" s="32">
        <f>VLOOKUP(A364,Смета!$B$8:$O$93,13,0)</f>
        <v>0</v>
      </c>
      <c r="E364" s="139"/>
      <c r="F364" s="139"/>
      <c r="G364" s="32">
        <f>VLOOKUP(E364,Смета!$B$8:$O$93,13,0)</f>
        <v>0</v>
      </c>
      <c r="I364" s="139"/>
      <c r="J364" s="139"/>
      <c r="K364" s="32">
        <f>VLOOKUP(I364,Смета!$B$8:$O$93,13,0)</f>
        <v>0</v>
      </c>
      <c r="M364" s="139"/>
      <c r="N364" s="139"/>
      <c r="O364" s="32">
        <f>VLOOKUP(M364,Смета!$B$8:$O$93,13,0)</f>
        <v>0</v>
      </c>
      <c r="Q364" s="139"/>
      <c r="R364" s="139"/>
      <c r="S364" s="32">
        <f>VLOOKUP(Q364,Смета!$B$8:$O$93,13,0)</f>
        <v>0</v>
      </c>
      <c r="U364" s="139"/>
      <c r="V364" s="139"/>
      <c r="W364" s="32">
        <f>VLOOKUP(U364,Смета!$B$8:$O$93,13,0)</f>
        <v>0</v>
      </c>
      <c r="Y364" s="139"/>
      <c r="Z364" s="139"/>
      <c r="AA364" s="32">
        <f>VLOOKUP(Y364,Смета!$B$8:$O$93,13,0)</f>
        <v>0</v>
      </c>
      <c r="AC364" s="139"/>
      <c r="AD364" s="139"/>
      <c r="AE364" s="32">
        <f>VLOOKUP(AC364,Смета!$B$8:$O$93,13,0)</f>
        <v>0</v>
      </c>
      <c r="AG364" s="139"/>
      <c r="AH364" s="139"/>
      <c r="AI364" s="32">
        <f>VLOOKUP(AG364,Смета!$B$8:$O$93,13,0)</f>
        <v>0</v>
      </c>
      <c r="AK364" s="139"/>
      <c r="AL364" s="139"/>
      <c r="AM364" s="32">
        <f>VLOOKUP(AK364,Смета!$B$8:$O$93,13,0)</f>
        <v>0</v>
      </c>
      <c r="AO364" s="139"/>
      <c r="AP364" s="139"/>
      <c r="AQ364" s="32">
        <f>VLOOKUP(AO364,Смета!$B$8:$O$93,13,0)</f>
        <v>0</v>
      </c>
      <c r="AS364" s="139"/>
      <c r="AT364" s="139"/>
      <c r="AU364" s="32">
        <f>VLOOKUP(AS364,Смета!$B$8:$O$93,13,0)</f>
        <v>0</v>
      </c>
    </row>
    <row r="365" spans="1:47" x14ac:dyDescent="0.25">
      <c r="A365" s="139"/>
      <c r="B365" s="139"/>
      <c r="C365" s="32">
        <f>VLOOKUP(A365,Смета!$B$8:$O$93,13,0)</f>
        <v>0</v>
      </c>
      <c r="E365" s="139"/>
      <c r="F365" s="139"/>
      <c r="G365" s="32">
        <f>VLOOKUP(E365,Смета!$B$8:$O$93,13,0)</f>
        <v>0</v>
      </c>
      <c r="I365" s="139"/>
      <c r="J365" s="139"/>
      <c r="K365" s="32">
        <f>VLOOKUP(I365,Смета!$B$8:$O$93,13,0)</f>
        <v>0</v>
      </c>
      <c r="M365" s="139"/>
      <c r="N365" s="139"/>
      <c r="O365" s="32">
        <f>VLOOKUP(M365,Смета!$B$8:$O$93,13,0)</f>
        <v>0</v>
      </c>
      <c r="Q365" s="139"/>
      <c r="R365" s="139"/>
      <c r="S365" s="32">
        <f>VLOOKUP(Q365,Смета!$B$8:$O$93,13,0)</f>
        <v>0</v>
      </c>
      <c r="U365" s="139"/>
      <c r="V365" s="139"/>
      <c r="W365" s="32">
        <f>VLOOKUP(U365,Смета!$B$8:$O$93,13,0)</f>
        <v>0</v>
      </c>
      <c r="Y365" s="139"/>
      <c r="Z365" s="139"/>
      <c r="AA365" s="32">
        <f>VLOOKUP(Y365,Смета!$B$8:$O$93,13,0)</f>
        <v>0</v>
      </c>
      <c r="AC365" s="139"/>
      <c r="AD365" s="139"/>
      <c r="AE365" s="32">
        <f>VLOOKUP(AC365,Смета!$B$8:$O$93,13,0)</f>
        <v>0</v>
      </c>
      <c r="AG365" s="139"/>
      <c r="AH365" s="139"/>
      <c r="AI365" s="32">
        <f>VLOOKUP(AG365,Смета!$B$8:$O$93,13,0)</f>
        <v>0</v>
      </c>
      <c r="AK365" s="139"/>
      <c r="AL365" s="139"/>
      <c r="AM365" s="32">
        <f>VLOOKUP(AK365,Смета!$B$8:$O$93,13,0)</f>
        <v>0</v>
      </c>
      <c r="AO365" s="139"/>
      <c r="AP365" s="139"/>
      <c r="AQ365" s="32">
        <f>VLOOKUP(AO365,Смета!$B$8:$O$93,13,0)</f>
        <v>0</v>
      </c>
      <c r="AS365" s="139"/>
      <c r="AT365" s="139"/>
      <c r="AU365" s="32">
        <f>VLOOKUP(AS365,Смета!$B$8:$O$93,13,0)</f>
        <v>0</v>
      </c>
    </row>
    <row r="366" spans="1:47" x14ac:dyDescent="0.25">
      <c r="A366" s="139"/>
      <c r="B366" s="139"/>
      <c r="C366" s="32">
        <f>VLOOKUP(A366,Смета!$B$8:$O$93,13,0)</f>
        <v>0</v>
      </c>
      <c r="E366" s="139"/>
      <c r="F366" s="139"/>
      <c r="G366" s="32">
        <f>VLOOKUP(E366,Смета!$B$8:$O$93,13,0)</f>
        <v>0</v>
      </c>
      <c r="I366" s="139"/>
      <c r="J366" s="139"/>
      <c r="K366" s="32">
        <f>VLOOKUP(I366,Смета!$B$8:$O$93,13,0)</f>
        <v>0</v>
      </c>
      <c r="M366" s="139"/>
      <c r="N366" s="139"/>
      <c r="O366" s="32">
        <f>VLOOKUP(M366,Смета!$B$8:$O$93,13,0)</f>
        <v>0</v>
      </c>
      <c r="Q366" s="139"/>
      <c r="R366" s="139"/>
      <c r="S366" s="32">
        <f>VLOOKUP(Q366,Смета!$B$8:$O$93,13,0)</f>
        <v>0</v>
      </c>
      <c r="U366" s="139"/>
      <c r="V366" s="139"/>
      <c r="W366" s="32">
        <f>VLOOKUP(U366,Смета!$B$8:$O$93,13,0)</f>
        <v>0</v>
      </c>
      <c r="Y366" s="139"/>
      <c r="Z366" s="139"/>
      <c r="AA366" s="32">
        <f>VLOOKUP(Y366,Смета!$B$8:$O$93,13,0)</f>
        <v>0</v>
      </c>
      <c r="AC366" s="139"/>
      <c r="AD366" s="139"/>
      <c r="AE366" s="32">
        <f>VLOOKUP(AC366,Смета!$B$8:$O$93,13,0)</f>
        <v>0</v>
      </c>
      <c r="AG366" s="139"/>
      <c r="AH366" s="139"/>
      <c r="AI366" s="32">
        <f>VLOOKUP(AG366,Смета!$B$8:$O$93,13,0)</f>
        <v>0</v>
      </c>
      <c r="AK366" s="139"/>
      <c r="AL366" s="139"/>
      <c r="AM366" s="32">
        <f>VLOOKUP(AK366,Смета!$B$8:$O$93,13,0)</f>
        <v>0</v>
      </c>
      <c r="AO366" s="139"/>
      <c r="AP366" s="139"/>
      <c r="AQ366" s="32">
        <f>VLOOKUP(AO366,Смета!$B$8:$O$93,13,0)</f>
        <v>0</v>
      </c>
      <c r="AS366" s="139"/>
      <c r="AT366" s="139"/>
      <c r="AU366" s="32">
        <f>VLOOKUP(AS366,Смета!$B$8:$O$93,13,0)</f>
        <v>0</v>
      </c>
    </row>
    <row r="367" spans="1:47" x14ac:dyDescent="0.25">
      <c r="A367" s="139"/>
      <c r="B367" s="139"/>
      <c r="C367" s="32">
        <f>VLOOKUP(A367,Смета!$B$8:$O$93,13,0)</f>
        <v>0</v>
      </c>
      <c r="E367" s="139"/>
      <c r="F367" s="139"/>
      <c r="G367" s="32">
        <f>VLOOKUP(E367,Смета!$B$8:$O$93,13,0)</f>
        <v>0</v>
      </c>
      <c r="I367" s="139"/>
      <c r="J367" s="139"/>
      <c r="K367" s="32">
        <f>VLOOKUP(I367,Смета!$B$8:$O$93,13,0)</f>
        <v>0</v>
      </c>
      <c r="M367" s="139"/>
      <c r="N367" s="139"/>
      <c r="O367" s="32">
        <f>VLOOKUP(M367,Смета!$B$8:$O$93,13,0)</f>
        <v>0</v>
      </c>
      <c r="Q367" s="139"/>
      <c r="R367" s="139"/>
      <c r="S367" s="32">
        <f>VLOOKUP(Q367,Смета!$B$8:$O$93,13,0)</f>
        <v>0</v>
      </c>
      <c r="U367" s="139"/>
      <c r="V367" s="139"/>
      <c r="W367" s="32">
        <f>VLOOKUP(U367,Смета!$B$8:$O$93,13,0)</f>
        <v>0</v>
      </c>
      <c r="Y367" s="139"/>
      <c r="Z367" s="139"/>
      <c r="AA367" s="32">
        <f>VLOOKUP(Y367,Смета!$B$8:$O$93,13,0)</f>
        <v>0</v>
      </c>
      <c r="AC367" s="139"/>
      <c r="AD367" s="139"/>
      <c r="AE367" s="32">
        <f>VLOOKUP(AC367,Смета!$B$8:$O$93,13,0)</f>
        <v>0</v>
      </c>
      <c r="AG367" s="139"/>
      <c r="AH367" s="139"/>
      <c r="AI367" s="32">
        <f>VLOOKUP(AG367,Смета!$B$8:$O$93,13,0)</f>
        <v>0</v>
      </c>
      <c r="AK367" s="139"/>
      <c r="AL367" s="139"/>
      <c r="AM367" s="32">
        <f>VLOOKUP(AK367,Смета!$B$8:$O$93,13,0)</f>
        <v>0</v>
      </c>
      <c r="AO367" s="139"/>
      <c r="AP367" s="139"/>
      <c r="AQ367" s="32">
        <f>VLOOKUP(AO367,Смета!$B$8:$O$93,13,0)</f>
        <v>0</v>
      </c>
      <c r="AS367" s="139"/>
      <c r="AT367" s="139"/>
      <c r="AU367" s="32">
        <f>VLOOKUP(AS367,Смета!$B$8:$O$93,13,0)</f>
        <v>0</v>
      </c>
    </row>
    <row r="368" spans="1:47" x14ac:dyDescent="0.25">
      <c r="A368" s="139"/>
      <c r="B368" s="139"/>
      <c r="C368" s="32">
        <f>VLOOKUP(A368,Смета!$B$8:$O$93,13,0)</f>
        <v>0</v>
      </c>
      <c r="E368" s="139"/>
      <c r="F368" s="139"/>
      <c r="G368" s="32">
        <f>VLOOKUP(E368,Смета!$B$8:$O$93,13,0)</f>
        <v>0</v>
      </c>
      <c r="I368" s="139"/>
      <c r="J368" s="139"/>
      <c r="K368" s="32">
        <f>VLOOKUP(I368,Смета!$B$8:$O$93,13,0)</f>
        <v>0</v>
      </c>
      <c r="M368" s="139"/>
      <c r="N368" s="139"/>
      <c r="O368" s="32">
        <f>VLOOKUP(M368,Смета!$B$8:$O$93,13,0)</f>
        <v>0</v>
      </c>
      <c r="Q368" s="139"/>
      <c r="R368" s="139"/>
      <c r="S368" s="32">
        <f>VLOOKUP(Q368,Смета!$B$8:$O$93,13,0)</f>
        <v>0</v>
      </c>
      <c r="U368" s="139"/>
      <c r="V368" s="139"/>
      <c r="W368" s="32">
        <f>VLOOKUP(U368,Смета!$B$8:$O$93,13,0)</f>
        <v>0</v>
      </c>
      <c r="Y368" s="139"/>
      <c r="Z368" s="139"/>
      <c r="AA368" s="32">
        <f>VLOOKUP(Y368,Смета!$B$8:$O$93,13,0)</f>
        <v>0</v>
      </c>
      <c r="AC368" s="139"/>
      <c r="AD368" s="139"/>
      <c r="AE368" s="32">
        <f>VLOOKUP(AC368,Смета!$B$8:$O$93,13,0)</f>
        <v>0</v>
      </c>
      <c r="AG368" s="139"/>
      <c r="AH368" s="139"/>
      <c r="AI368" s="32">
        <f>VLOOKUP(AG368,Смета!$B$8:$O$93,13,0)</f>
        <v>0</v>
      </c>
      <c r="AK368" s="139"/>
      <c r="AL368" s="139"/>
      <c r="AM368" s="32">
        <f>VLOOKUP(AK368,Смета!$B$8:$O$93,13,0)</f>
        <v>0</v>
      </c>
      <c r="AO368" s="139"/>
      <c r="AP368" s="139"/>
      <c r="AQ368" s="32">
        <f>VLOOKUP(AO368,Смета!$B$8:$O$93,13,0)</f>
        <v>0</v>
      </c>
      <c r="AS368" s="139"/>
      <c r="AT368" s="139"/>
      <c r="AU368" s="32">
        <f>VLOOKUP(AS368,Смета!$B$8:$O$93,13,0)</f>
        <v>0</v>
      </c>
    </row>
    <row r="369" spans="1:47" x14ac:dyDescent="0.25">
      <c r="A369" s="139"/>
      <c r="B369" s="139"/>
      <c r="C369" s="32">
        <f>VLOOKUP(A369,Смета!$B$8:$O$93,13,0)</f>
        <v>0</v>
      </c>
      <c r="E369" s="139"/>
      <c r="F369" s="139"/>
      <c r="G369" s="32">
        <f>VLOOKUP(E369,Смета!$B$8:$O$93,13,0)</f>
        <v>0</v>
      </c>
      <c r="I369" s="139"/>
      <c r="J369" s="139"/>
      <c r="K369" s="32">
        <f>VLOOKUP(I369,Смета!$B$8:$O$93,13,0)</f>
        <v>0</v>
      </c>
      <c r="M369" s="139"/>
      <c r="N369" s="139"/>
      <c r="O369" s="32">
        <f>VLOOKUP(M369,Смета!$B$8:$O$93,13,0)</f>
        <v>0</v>
      </c>
      <c r="Q369" s="139"/>
      <c r="R369" s="139"/>
      <c r="S369" s="32">
        <f>VLOOKUP(Q369,Смета!$B$8:$O$93,13,0)</f>
        <v>0</v>
      </c>
      <c r="U369" s="139"/>
      <c r="V369" s="139"/>
      <c r="W369" s="32">
        <f>VLOOKUP(U369,Смета!$B$8:$O$93,13,0)</f>
        <v>0</v>
      </c>
      <c r="Y369" s="139"/>
      <c r="Z369" s="139"/>
      <c r="AA369" s="32">
        <f>VLOOKUP(Y369,Смета!$B$8:$O$93,13,0)</f>
        <v>0</v>
      </c>
      <c r="AC369" s="139"/>
      <c r="AD369" s="139"/>
      <c r="AE369" s="32">
        <f>VLOOKUP(AC369,Смета!$B$8:$O$93,13,0)</f>
        <v>0</v>
      </c>
      <c r="AG369" s="139"/>
      <c r="AH369" s="139"/>
      <c r="AI369" s="32">
        <f>VLOOKUP(AG369,Смета!$B$8:$O$93,13,0)</f>
        <v>0</v>
      </c>
      <c r="AK369" s="139"/>
      <c r="AL369" s="139"/>
      <c r="AM369" s="32">
        <f>VLOOKUP(AK369,Смета!$B$8:$O$93,13,0)</f>
        <v>0</v>
      </c>
      <c r="AO369" s="139"/>
      <c r="AP369" s="139"/>
      <c r="AQ369" s="32">
        <f>VLOOKUP(AO369,Смета!$B$8:$O$93,13,0)</f>
        <v>0</v>
      </c>
      <c r="AS369" s="139"/>
      <c r="AT369" s="139"/>
      <c r="AU369" s="32">
        <f>VLOOKUP(AS369,Смета!$B$8:$O$93,13,0)</f>
        <v>0</v>
      </c>
    </row>
    <row r="370" spans="1:47" x14ac:dyDescent="0.25">
      <c r="A370" s="139"/>
      <c r="B370" s="139"/>
      <c r="C370" s="32">
        <f>VLOOKUP(A370,Смета!$B$8:$O$93,13,0)</f>
        <v>0</v>
      </c>
      <c r="E370" s="139"/>
      <c r="F370" s="139"/>
      <c r="G370" s="32">
        <f>VLOOKUP(E370,Смета!$B$8:$O$93,13,0)</f>
        <v>0</v>
      </c>
      <c r="I370" s="139"/>
      <c r="J370" s="139"/>
      <c r="K370" s="32">
        <f>VLOOKUP(I370,Смета!$B$8:$O$93,13,0)</f>
        <v>0</v>
      </c>
      <c r="M370" s="139"/>
      <c r="N370" s="139"/>
      <c r="O370" s="32">
        <f>VLOOKUP(M370,Смета!$B$8:$O$93,13,0)</f>
        <v>0</v>
      </c>
      <c r="Q370" s="139"/>
      <c r="R370" s="139"/>
      <c r="S370" s="32">
        <f>VLOOKUP(Q370,Смета!$B$8:$O$93,13,0)</f>
        <v>0</v>
      </c>
      <c r="U370" s="139"/>
      <c r="V370" s="139"/>
      <c r="W370" s="32">
        <f>VLOOKUP(U370,Смета!$B$8:$O$93,13,0)</f>
        <v>0</v>
      </c>
      <c r="Y370" s="139"/>
      <c r="Z370" s="139"/>
      <c r="AA370" s="32">
        <f>VLOOKUP(Y370,Смета!$B$8:$O$93,13,0)</f>
        <v>0</v>
      </c>
      <c r="AC370" s="139"/>
      <c r="AD370" s="139"/>
      <c r="AE370" s="32">
        <f>VLOOKUP(AC370,Смета!$B$8:$O$93,13,0)</f>
        <v>0</v>
      </c>
      <c r="AG370" s="139"/>
      <c r="AH370" s="139"/>
      <c r="AI370" s="32">
        <f>VLOOKUP(AG370,Смета!$B$8:$O$93,13,0)</f>
        <v>0</v>
      </c>
      <c r="AK370" s="139"/>
      <c r="AL370" s="139"/>
      <c r="AM370" s="32">
        <f>VLOOKUP(AK370,Смета!$B$8:$O$93,13,0)</f>
        <v>0</v>
      </c>
      <c r="AO370" s="139"/>
      <c r="AP370" s="139"/>
      <c r="AQ370" s="32">
        <f>VLOOKUP(AO370,Смета!$B$8:$O$93,13,0)</f>
        <v>0</v>
      </c>
      <c r="AS370" s="139"/>
      <c r="AT370" s="139"/>
      <c r="AU370" s="32">
        <f>VLOOKUP(AS370,Смета!$B$8:$O$93,13,0)</f>
        <v>0</v>
      </c>
    </row>
    <row r="371" spans="1:47" x14ac:dyDescent="0.25">
      <c r="A371" s="139"/>
      <c r="B371" s="139"/>
      <c r="C371" s="32">
        <f>VLOOKUP(A371,Смета!$B$8:$O$93,13,0)</f>
        <v>0</v>
      </c>
      <c r="E371" s="139"/>
      <c r="F371" s="139"/>
      <c r="G371" s="32">
        <f>VLOOKUP(E371,Смета!$B$8:$O$93,13,0)</f>
        <v>0</v>
      </c>
      <c r="I371" s="139"/>
      <c r="J371" s="139"/>
      <c r="K371" s="32">
        <f>VLOOKUP(I371,Смета!$B$8:$O$93,13,0)</f>
        <v>0</v>
      </c>
      <c r="M371" s="139"/>
      <c r="N371" s="139"/>
      <c r="O371" s="32">
        <f>VLOOKUP(M371,Смета!$B$8:$O$93,13,0)</f>
        <v>0</v>
      </c>
      <c r="Q371" s="139"/>
      <c r="R371" s="139"/>
      <c r="S371" s="32">
        <f>VLOOKUP(Q371,Смета!$B$8:$O$93,13,0)</f>
        <v>0</v>
      </c>
      <c r="U371" s="139"/>
      <c r="V371" s="139"/>
      <c r="W371" s="32">
        <f>VLOOKUP(U371,Смета!$B$8:$O$93,13,0)</f>
        <v>0</v>
      </c>
      <c r="Y371" s="139"/>
      <c r="Z371" s="139"/>
      <c r="AA371" s="32">
        <f>VLOOKUP(Y371,Смета!$B$8:$O$93,13,0)</f>
        <v>0</v>
      </c>
      <c r="AC371" s="139"/>
      <c r="AD371" s="139"/>
      <c r="AE371" s="32">
        <f>VLOOKUP(AC371,Смета!$B$8:$O$93,13,0)</f>
        <v>0</v>
      </c>
      <c r="AG371" s="139"/>
      <c r="AH371" s="139"/>
      <c r="AI371" s="32">
        <f>VLOOKUP(AG371,Смета!$B$8:$O$93,13,0)</f>
        <v>0</v>
      </c>
      <c r="AK371" s="139"/>
      <c r="AL371" s="139"/>
      <c r="AM371" s="32">
        <f>VLOOKUP(AK371,Смета!$B$8:$O$93,13,0)</f>
        <v>0</v>
      </c>
      <c r="AO371" s="139"/>
      <c r="AP371" s="139"/>
      <c r="AQ371" s="32">
        <f>VLOOKUP(AO371,Смета!$B$8:$O$93,13,0)</f>
        <v>0</v>
      </c>
      <c r="AS371" s="139"/>
      <c r="AT371" s="139"/>
      <c r="AU371" s="32">
        <f>VLOOKUP(AS371,Смета!$B$8:$O$93,13,0)</f>
        <v>0</v>
      </c>
    </row>
    <row r="372" spans="1:47" x14ac:dyDescent="0.25">
      <c r="A372" s="139"/>
      <c r="B372" s="139"/>
      <c r="C372" s="32">
        <f>VLOOKUP(A372,Смета!$B$8:$O$93,13,0)</f>
        <v>0</v>
      </c>
      <c r="E372" s="139"/>
      <c r="F372" s="139"/>
      <c r="G372" s="32">
        <f>VLOOKUP(E372,Смета!$B$8:$O$93,13,0)</f>
        <v>0</v>
      </c>
      <c r="I372" s="139"/>
      <c r="J372" s="139"/>
      <c r="K372" s="32">
        <f>VLOOKUP(I372,Смета!$B$8:$O$93,13,0)</f>
        <v>0</v>
      </c>
      <c r="M372" s="139"/>
      <c r="N372" s="139"/>
      <c r="O372" s="32">
        <f>VLOOKUP(M372,Смета!$B$8:$O$93,13,0)</f>
        <v>0</v>
      </c>
      <c r="Q372" s="139"/>
      <c r="R372" s="139"/>
      <c r="S372" s="32">
        <f>VLOOKUP(Q372,Смета!$B$8:$O$93,13,0)</f>
        <v>0</v>
      </c>
      <c r="U372" s="139"/>
      <c r="V372" s="139"/>
      <c r="W372" s="32">
        <f>VLOOKUP(U372,Смета!$B$8:$O$93,13,0)</f>
        <v>0</v>
      </c>
      <c r="Y372" s="139"/>
      <c r="Z372" s="139"/>
      <c r="AA372" s="32">
        <f>VLOOKUP(Y372,Смета!$B$8:$O$93,13,0)</f>
        <v>0</v>
      </c>
      <c r="AC372" s="139"/>
      <c r="AD372" s="139"/>
      <c r="AE372" s="32">
        <f>VLOOKUP(AC372,Смета!$B$8:$O$93,13,0)</f>
        <v>0</v>
      </c>
      <c r="AG372" s="139"/>
      <c r="AH372" s="139"/>
      <c r="AI372" s="32">
        <f>VLOOKUP(AG372,Смета!$B$8:$O$93,13,0)</f>
        <v>0</v>
      </c>
      <c r="AK372" s="139"/>
      <c r="AL372" s="139"/>
      <c r="AM372" s="32">
        <f>VLOOKUP(AK372,Смета!$B$8:$O$93,13,0)</f>
        <v>0</v>
      </c>
      <c r="AO372" s="139"/>
      <c r="AP372" s="139"/>
      <c r="AQ372" s="32">
        <f>VLOOKUP(AO372,Смета!$B$8:$O$93,13,0)</f>
        <v>0</v>
      </c>
      <c r="AS372" s="139"/>
      <c r="AT372" s="139"/>
      <c r="AU372" s="32">
        <f>VLOOKUP(AS372,Смета!$B$8:$O$93,13,0)</f>
        <v>0</v>
      </c>
    </row>
    <row r="373" spans="1:47" x14ac:dyDescent="0.25">
      <c r="A373" s="139"/>
      <c r="B373" s="139"/>
      <c r="C373" s="32">
        <f>VLOOKUP(A373,Смета!$B$8:$O$93,13,0)</f>
        <v>0</v>
      </c>
      <c r="E373" s="139"/>
      <c r="F373" s="139"/>
      <c r="G373" s="32">
        <f>VLOOKUP(E373,Смета!$B$8:$O$93,13,0)</f>
        <v>0</v>
      </c>
      <c r="I373" s="139"/>
      <c r="J373" s="139"/>
      <c r="K373" s="32">
        <f>VLOOKUP(I373,Смета!$B$8:$O$93,13,0)</f>
        <v>0</v>
      </c>
      <c r="M373" s="139"/>
      <c r="N373" s="139"/>
      <c r="O373" s="32">
        <f>VLOOKUP(M373,Смета!$B$8:$O$93,13,0)</f>
        <v>0</v>
      </c>
      <c r="Q373" s="139"/>
      <c r="R373" s="139"/>
      <c r="S373" s="32">
        <f>VLOOKUP(Q373,Смета!$B$8:$O$93,13,0)</f>
        <v>0</v>
      </c>
      <c r="U373" s="139"/>
      <c r="V373" s="139"/>
      <c r="W373" s="32">
        <f>VLOOKUP(U373,Смета!$B$8:$O$93,13,0)</f>
        <v>0</v>
      </c>
      <c r="Y373" s="139"/>
      <c r="Z373" s="139"/>
      <c r="AA373" s="32">
        <f>VLOOKUP(Y373,Смета!$B$8:$O$93,13,0)</f>
        <v>0</v>
      </c>
      <c r="AC373" s="139"/>
      <c r="AD373" s="139"/>
      <c r="AE373" s="32">
        <f>VLOOKUP(AC373,Смета!$B$8:$O$93,13,0)</f>
        <v>0</v>
      </c>
      <c r="AG373" s="139"/>
      <c r="AH373" s="139"/>
      <c r="AI373" s="32">
        <f>VLOOKUP(AG373,Смета!$B$8:$O$93,13,0)</f>
        <v>0</v>
      </c>
      <c r="AK373" s="139"/>
      <c r="AL373" s="139"/>
      <c r="AM373" s="32">
        <f>VLOOKUP(AK373,Смета!$B$8:$O$93,13,0)</f>
        <v>0</v>
      </c>
      <c r="AO373" s="139"/>
      <c r="AP373" s="139"/>
      <c r="AQ373" s="32">
        <f>VLOOKUP(AO373,Смета!$B$8:$O$93,13,0)</f>
        <v>0</v>
      </c>
      <c r="AS373" s="139"/>
      <c r="AT373" s="139"/>
      <c r="AU373" s="32">
        <f>VLOOKUP(AS373,Смета!$B$8:$O$93,13,0)</f>
        <v>0</v>
      </c>
    </row>
    <row r="374" spans="1:47" x14ac:dyDescent="0.25">
      <c r="A374" s="139"/>
      <c r="B374" s="139"/>
      <c r="C374" s="32">
        <f>VLOOKUP(A374,Смета!$B$8:$O$93,13,0)</f>
        <v>0</v>
      </c>
      <c r="E374" s="139"/>
      <c r="F374" s="139"/>
      <c r="G374" s="32">
        <f>VLOOKUP(E374,Смета!$B$8:$O$93,13,0)</f>
        <v>0</v>
      </c>
      <c r="I374" s="139"/>
      <c r="J374" s="139"/>
      <c r="K374" s="32">
        <f>VLOOKUP(I374,Смета!$B$8:$O$93,13,0)</f>
        <v>0</v>
      </c>
      <c r="M374" s="139"/>
      <c r="N374" s="139"/>
      <c r="O374" s="32">
        <f>VLOOKUP(M374,Смета!$B$8:$O$93,13,0)</f>
        <v>0</v>
      </c>
      <c r="Q374" s="139"/>
      <c r="R374" s="139"/>
      <c r="S374" s="32">
        <f>VLOOKUP(Q374,Смета!$B$8:$O$93,13,0)</f>
        <v>0</v>
      </c>
      <c r="U374" s="139"/>
      <c r="V374" s="139"/>
      <c r="W374" s="32">
        <f>VLOOKUP(U374,Смета!$B$8:$O$93,13,0)</f>
        <v>0</v>
      </c>
      <c r="Y374" s="139"/>
      <c r="Z374" s="139"/>
      <c r="AA374" s="32">
        <f>VLOOKUP(Y374,Смета!$B$8:$O$93,13,0)</f>
        <v>0</v>
      </c>
      <c r="AC374" s="139"/>
      <c r="AD374" s="139"/>
      <c r="AE374" s="32">
        <f>VLOOKUP(AC374,Смета!$B$8:$O$93,13,0)</f>
        <v>0</v>
      </c>
      <c r="AG374" s="139"/>
      <c r="AH374" s="139"/>
      <c r="AI374" s="32">
        <f>VLOOKUP(AG374,Смета!$B$8:$O$93,13,0)</f>
        <v>0</v>
      </c>
      <c r="AK374" s="139"/>
      <c r="AL374" s="139"/>
      <c r="AM374" s="32">
        <f>VLOOKUP(AK374,Смета!$B$8:$O$93,13,0)</f>
        <v>0</v>
      </c>
      <c r="AO374" s="139"/>
      <c r="AP374" s="139"/>
      <c r="AQ374" s="32">
        <f>VLOOKUP(AO374,Смета!$B$8:$O$93,13,0)</f>
        <v>0</v>
      </c>
      <c r="AS374" s="139"/>
      <c r="AT374" s="139"/>
      <c r="AU374" s="32">
        <f>VLOOKUP(AS374,Смета!$B$8:$O$93,13,0)</f>
        <v>0</v>
      </c>
    </row>
    <row r="375" spans="1:47" x14ac:dyDescent="0.25">
      <c r="A375" s="139"/>
      <c r="B375" s="139"/>
      <c r="C375" s="32">
        <f>VLOOKUP(A375,Смета!$B$8:$O$93,13,0)</f>
        <v>0</v>
      </c>
      <c r="E375" s="139"/>
      <c r="F375" s="139"/>
      <c r="G375" s="32">
        <f>VLOOKUP(E375,Смета!$B$8:$O$93,13,0)</f>
        <v>0</v>
      </c>
      <c r="I375" s="139"/>
      <c r="J375" s="139"/>
      <c r="K375" s="32">
        <f>VLOOKUP(I375,Смета!$B$8:$O$93,13,0)</f>
        <v>0</v>
      </c>
      <c r="M375" s="139"/>
      <c r="N375" s="139"/>
      <c r="O375" s="32">
        <f>VLOOKUP(M375,Смета!$B$8:$O$93,13,0)</f>
        <v>0</v>
      </c>
      <c r="Q375" s="139"/>
      <c r="R375" s="139"/>
      <c r="S375" s="32">
        <f>VLOOKUP(Q375,Смета!$B$8:$O$93,13,0)</f>
        <v>0</v>
      </c>
      <c r="U375" s="139"/>
      <c r="V375" s="139"/>
      <c r="W375" s="32">
        <f>VLOOKUP(U375,Смета!$B$8:$O$93,13,0)</f>
        <v>0</v>
      </c>
      <c r="Y375" s="139"/>
      <c r="Z375" s="139"/>
      <c r="AA375" s="32">
        <f>VLOOKUP(Y375,Смета!$B$8:$O$93,13,0)</f>
        <v>0</v>
      </c>
      <c r="AC375" s="139"/>
      <c r="AD375" s="139"/>
      <c r="AE375" s="32">
        <f>VLOOKUP(AC375,Смета!$B$8:$O$93,13,0)</f>
        <v>0</v>
      </c>
      <c r="AG375" s="139"/>
      <c r="AH375" s="139"/>
      <c r="AI375" s="32">
        <f>VLOOKUP(AG375,Смета!$B$8:$O$93,13,0)</f>
        <v>0</v>
      </c>
      <c r="AK375" s="139"/>
      <c r="AL375" s="139"/>
      <c r="AM375" s="32">
        <f>VLOOKUP(AK375,Смета!$B$8:$O$93,13,0)</f>
        <v>0</v>
      </c>
      <c r="AO375" s="139"/>
      <c r="AP375" s="139"/>
      <c r="AQ375" s="32">
        <f>VLOOKUP(AO375,Смета!$B$8:$O$93,13,0)</f>
        <v>0</v>
      </c>
      <c r="AS375" s="139"/>
      <c r="AT375" s="139"/>
      <c r="AU375" s="32">
        <f>VLOOKUP(AS375,Смета!$B$8:$O$93,13,0)</f>
        <v>0</v>
      </c>
    </row>
    <row r="376" spans="1:47" x14ac:dyDescent="0.25">
      <c r="A376" s="139"/>
      <c r="B376" s="139"/>
      <c r="C376" s="32">
        <f>VLOOKUP(A376,Смета!$B$8:$O$93,13,0)</f>
        <v>0</v>
      </c>
      <c r="E376" s="139"/>
      <c r="F376" s="139"/>
      <c r="G376" s="32">
        <f>VLOOKUP(E376,Смета!$B$8:$O$93,13,0)</f>
        <v>0</v>
      </c>
      <c r="I376" s="139"/>
      <c r="J376" s="139"/>
      <c r="K376" s="32">
        <f>VLOOKUP(I376,Смета!$B$8:$O$93,13,0)</f>
        <v>0</v>
      </c>
      <c r="M376" s="139"/>
      <c r="N376" s="139"/>
      <c r="O376" s="32">
        <f>VLOOKUP(M376,Смета!$B$8:$O$93,13,0)</f>
        <v>0</v>
      </c>
      <c r="Q376" s="139"/>
      <c r="R376" s="139"/>
      <c r="S376" s="32">
        <f>VLOOKUP(Q376,Смета!$B$8:$O$93,13,0)</f>
        <v>0</v>
      </c>
      <c r="U376" s="139"/>
      <c r="V376" s="139"/>
      <c r="W376" s="32">
        <f>VLOOKUP(U376,Смета!$B$8:$O$93,13,0)</f>
        <v>0</v>
      </c>
      <c r="Y376" s="139"/>
      <c r="Z376" s="139"/>
      <c r="AA376" s="32">
        <f>VLOOKUP(Y376,Смета!$B$8:$O$93,13,0)</f>
        <v>0</v>
      </c>
      <c r="AC376" s="139"/>
      <c r="AD376" s="139"/>
      <c r="AE376" s="32">
        <f>VLOOKUP(AC376,Смета!$B$8:$O$93,13,0)</f>
        <v>0</v>
      </c>
      <c r="AG376" s="139"/>
      <c r="AH376" s="139"/>
      <c r="AI376" s="32">
        <f>VLOOKUP(AG376,Смета!$B$8:$O$93,13,0)</f>
        <v>0</v>
      </c>
      <c r="AK376" s="139"/>
      <c r="AL376" s="139"/>
      <c r="AM376" s="32">
        <f>VLOOKUP(AK376,Смета!$B$8:$O$93,13,0)</f>
        <v>0</v>
      </c>
      <c r="AO376" s="139"/>
      <c r="AP376" s="139"/>
      <c r="AQ376" s="32">
        <f>VLOOKUP(AO376,Смета!$B$8:$O$93,13,0)</f>
        <v>0</v>
      </c>
      <c r="AS376" s="139"/>
      <c r="AT376" s="139"/>
      <c r="AU376" s="32">
        <f>VLOOKUP(AS376,Смета!$B$8:$O$93,13,0)</f>
        <v>0</v>
      </c>
    </row>
    <row r="377" spans="1:47" x14ac:dyDescent="0.25">
      <c r="A377" s="139"/>
      <c r="B377" s="139"/>
      <c r="C377" s="32">
        <f>VLOOKUP(A377,Смета!$B$8:$O$93,13,0)</f>
        <v>0</v>
      </c>
      <c r="E377" s="139"/>
      <c r="F377" s="139"/>
      <c r="G377" s="32">
        <f>VLOOKUP(E377,Смета!$B$8:$O$93,13,0)</f>
        <v>0</v>
      </c>
      <c r="I377" s="139"/>
      <c r="J377" s="139"/>
      <c r="K377" s="32">
        <f>VLOOKUP(I377,Смета!$B$8:$O$93,13,0)</f>
        <v>0</v>
      </c>
      <c r="M377" s="139"/>
      <c r="N377" s="139"/>
      <c r="O377" s="32">
        <f>VLOOKUP(M377,Смета!$B$8:$O$93,13,0)</f>
        <v>0</v>
      </c>
      <c r="Q377" s="139"/>
      <c r="R377" s="139"/>
      <c r="S377" s="32">
        <f>VLOOKUP(Q377,Смета!$B$8:$O$93,13,0)</f>
        <v>0</v>
      </c>
      <c r="U377" s="139"/>
      <c r="V377" s="139"/>
      <c r="W377" s="32">
        <f>VLOOKUP(U377,Смета!$B$8:$O$93,13,0)</f>
        <v>0</v>
      </c>
      <c r="Y377" s="139"/>
      <c r="Z377" s="139"/>
      <c r="AA377" s="32">
        <f>VLOOKUP(Y377,Смета!$B$8:$O$93,13,0)</f>
        <v>0</v>
      </c>
      <c r="AC377" s="139"/>
      <c r="AD377" s="139"/>
      <c r="AE377" s="32">
        <f>VLOOKUP(AC377,Смета!$B$8:$O$93,13,0)</f>
        <v>0</v>
      </c>
      <c r="AG377" s="139"/>
      <c r="AH377" s="139"/>
      <c r="AI377" s="32">
        <f>VLOOKUP(AG377,Смета!$B$8:$O$93,13,0)</f>
        <v>0</v>
      </c>
      <c r="AK377" s="139"/>
      <c r="AL377" s="139"/>
      <c r="AM377" s="32">
        <f>VLOOKUP(AK377,Смета!$B$8:$O$93,13,0)</f>
        <v>0</v>
      </c>
      <c r="AO377" s="139"/>
      <c r="AP377" s="139"/>
      <c r="AQ377" s="32">
        <f>VLOOKUP(AO377,Смета!$B$8:$O$93,13,0)</f>
        <v>0</v>
      </c>
      <c r="AS377" s="139"/>
      <c r="AT377" s="139"/>
      <c r="AU377" s="32">
        <f>VLOOKUP(AS377,Смета!$B$8:$O$93,13,0)</f>
        <v>0</v>
      </c>
    </row>
    <row r="378" spans="1:47" x14ac:dyDescent="0.25">
      <c r="A378" s="139"/>
      <c r="B378" s="139"/>
      <c r="C378" s="32">
        <f>VLOOKUP(A378,Смета!$B$8:$O$93,13,0)</f>
        <v>0</v>
      </c>
      <c r="E378" s="139"/>
      <c r="F378" s="139"/>
      <c r="G378" s="32">
        <f>VLOOKUP(E378,Смета!$B$8:$O$93,13,0)</f>
        <v>0</v>
      </c>
      <c r="I378" s="139"/>
      <c r="J378" s="139"/>
      <c r="K378" s="32">
        <f>VLOOKUP(I378,Смета!$B$8:$O$93,13,0)</f>
        <v>0</v>
      </c>
      <c r="M378" s="139"/>
      <c r="N378" s="139"/>
      <c r="O378" s="32">
        <f>VLOOKUP(M378,Смета!$B$8:$O$93,13,0)</f>
        <v>0</v>
      </c>
      <c r="Q378" s="139"/>
      <c r="R378" s="139"/>
      <c r="S378" s="32">
        <f>VLOOKUP(Q378,Смета!$B$8:$O$93,13,0)</f>
        <v>0</v>
      </c>
      <c r="U378" s="139"/>
      <c r="V378" s="139"/>
      <c r="W378" s="32">
        <f>VLOOKUP(U378,Смета!$B$8:$O$93,13,0)</f>
        <v>0</v>
      </c>
      <c r="Y378" s="139"/>
      <c r="Z378" s="139"/>
      <c r="AA378" s="32">
        <f>VLOOKUP(Y378,Смета!$B$8:$O$93,13,0)</f>
        <v>0</v>
      </c>
      <c r="AC378" s="139"/>
      <c r="AD378" s="139"/>
      <c r="AE378" s="32">
        <f>VLOOKUP(AC378,Смета!$B$8:$O$93,13,0)</f>
        <v>0</v>
      </c>
      <c r="AG378" s="139"/>
      <c r="AH378" s="139"/>
      <c r="AI378" s="32">
        <f>VLOOKUP(AG378,Смета!$B$8:$O$93,13,0)</f>
        <v>0</v>
      </c>
      <c r="AK378" s="139"/>
      <c r="AL378" s="139"/>
      <c r="AM378" s="32">
        <f>VLOOKUP(AK378,Смета!$B$8:$O$93,13,0)</f>
        <v>0</v>
      </c>
      <c r="AO378" s="139"/>
      <c r="AP378" s="139"/>
      <c r="AQ378" s="32">
        <f>VLOOKUP(AO378,Смета!$B$8:$O$93,13,0)</f>
        <v>0</v>
      </c>
      <c r="AS378" s="139"/>
      <c r="AT378" s="139"/>
      <c r="AU378" s="32">
        <f>VLOOKUP(AS378,Смета!$B$8:$O$93,13,0)</f>
        <v>0</v>
      </c>
    </row>
    <row r="379" spans="1:47" x14ac:dyDescent="0.25">
      <c r="A379" s="139"/>
      <c r="B379" s="139"/>
      <c r="C379" s="32">
        <f>VLOOKUP(A379,Смета!$B$8:$O$93,13,0)</f>
        <v>0</v>
      </c>
      <c r="E379" s="139"/>
      <c r="F379" s="139"/>
      <c r="G379" s="32">
        <f>VLOOKUP(E379,Смета!$B$8:$O$93,13,0)</f>
        <v>0</v>
      </c>
      <c r="I379" s="139"/>
      <c r="J379" s="139"/>
      <c r="K379" s="32">
        <f>VLOOKUP(I379,Смета!$B$8:$O$93,13,0)</f>
        <v>0</v>
      </c>
      <c r="M379" s="139"/>
      <c r="N379" s="139"/>
      <c r="O379" s="32">
        <f>VLOOKUP(M379,Смета!$B$8:$O$93,13,0)</f>
        <v>0</v>
      </c>
      <c r="Q379" s="139"/>
      <c r="R379" s="139"/>
      <c r="S379" s="32">
        <f>VLOOKUP(Q379,Смета!$B$8:$O$93,13,0)</f>
        <v>0</v>
      </c>
      <c r="U379" s="139"/>
      <c r="V379" s="139"/>
      <c r="W379" s="32">
        <f>VLOOKUP(U379,Смета!$B$8:$O$93,13,0)</f>
        <v>0</v>
      </c>
      <c r="Y379" s="139"/>
      <c r="Z379" s="139"/>
      <c r="AA379" s="32">
        <f>VLOOKUP(Y379,Смета!$B$8:$O$93,13,0)</f>
        <v>0</v>
      </c>
      <c r="AC379" s="139"/>
      <c r="AD379" s="139"/>
      <c r="AE379" s="32">
        <f>VLOOKUP(AC379,Смета!$B$8:$O$93,13,0)</f>
        <v>0</v>
      </c>
      <c r="AG379" s="139"/>
      <c r="AH379" s="139"/>
      <c r="AI379" s="32">
        <f>VLOOKUP(AG379,Смета!$B$8:$O$93,13,0)</f>
        <v>0</v>
      </c>
      <c r="AK379" s="139"/>
      <c r="AL379" s="139"/>
      <c r="AM379" s="32">
        <f>VLOOKUP(AK379,Смета!$B$8:$O$93,13,0)</f>
        <v>0</v>
      </c>
      <c r="AO379" s="139"/>
      <c r="AP379" s="139"/>
      <c r="AQ379" s="32">
        <f>VLOOKUP(AO379,Смета!$B$8:$O$93,13,0)</f>
        <v>0</v>
      </c>
      <c r="AS379" s="139"/>
      <c r="AT379" s="139"/>
      <c r="AU379" s="32">
        <f>VLOOKUP(AS379,Смета!$B$8:$O$93,13,0)</f>
        <v>0</v>
      </c>
    </row>
    <row r="380" spans="1:47" x14ac:dyDescent="0.25">
      <c r="A380" s="139"/>
      <c r="B380" s="139"/>
      <c r="C380" s="32">
        <f>VLOOKUP(A380,Смета!$B$8:$O$93,13,0)</f>
        <v>0</v>
      </c>
      <c r="E380" s="139"/>
      <c r="F380" s="139"/>
      <c r="G380" s="32">
        <f>VLOOKUP(E380,Смета!$B$8:$O$93,13,0)</f>
        <v>0</v>
      </c>
      <c r="I380" s="139"/>
      <c r="J380" s="139"/>
      <c r="K380" s="32">
        <f>VLOOKUP(I380,Смета!$B$8:$O$93,13,0)</f>
        <v>0</v>
      </c>
      <c r="M380" s="139"/>
      <c r="N380" s="139"/>
      <c r="O380" s="32">
        <f>VLOOKUP(M380,Смета!$B$8:$O$93,13,0)</f>
        <v>0</v>
      </c>
      <c r="Q380" s="139"/>
      <c r="R380" s="139"/>
      <c r="S380" s="32">
        <f>VLOOKUP(Q380,Смета!$B$8:$O$93,13,0)</f>
        <v>0</v>
      </c>
      <c r="U380" s="139"/>
      <c r="V380" s="139"/>
      <c r="W380" s="32">
        <f>VLOOKUP(U380,Смета!$B$8:$O$93,13,0)</f>
        <v>0</v>
      </c>
      <c r="Y380" s="139"/>
      <c r="Z380" s="139"/>
      <c r="AA380" s="32">
        <f>VLOOKUP(Y380,Смета!$B$8:$O$93,13,0)</f>
        <v>0</v>
      </c>
      <c r="AC380" s="139"/>
      <c r="AD380" s="139"/>
      <c r="AE380" s="32">
        <f>VLOOKUP(AC380,Смета!$B$8:$O$93,13,0)</f>
        <v>0</v>
      </c>
      <c r="AG380" s="139"/>
      <c r="AH380" s="139"/>
      <c r="AI380" s="32">
        <f>VLOOKUP(AG380,Смета!$B$8:$O$93,13,0)</f>
        <v>0</v>
      </c>
      <c r="AK380" s="139"/>
      <c r="AL380" s="139"/>
      <c r="AM380" s="32">
        <f>VLOOKUP(AK380,Смета!$B$8:$O$93,13,0)</f>
        <v>0</v>
      </c>
      <c r="AO380" s="139"/>
      <c r="AP380" s="139"/>
      <c r="AQ380" s="32">
        <f>VLOOKUP(AO380,Смета!$B$8:$O$93,13,0)</f>
        <v>0</v>
      </c>
      <c r="AS380" s="139"/>
      <c r="AT380" s="139"/>
      <c r="AU380" s="32">
        <f>VLOOKUP(AS380,Смета!$B$8:$O$93,13,0)</f>
        <v>0</v>
      </c>
    </row>
    <row r="381" spans="1:47" x14ac:dyDescent="0.25">
      <c r="A381" s="139"/>
      <c r="B381" s="139"/>
      <c r="C381" s="32">
        <f>VLOOKUP(A381,Смета!$B$8:$O$93,13,0)</f>
        <v>0</v>
      </c>
      <c r="E381" s="139"/>
      <c r="F381" s="139"/>
      <c r="G381" s="32">
        <f>VLOOKUP(E381,Смета!$B$8:$O$93,13,0)</f>
        <v>0</v>
      </c>
      <c r="I381" s="139"/>
      <c r="J381" s="139"/>
      <c r="K381" s="32">
        <f>VLOOKUP(I381,Смета!$B$8:$O$93,13,0)</f>
        <v>0</v>
      </c>
      <c r="M381" s="139"/>
      <c r="N381" s="139"/>
      <c r="O381" s="32">
        <f>VLOOKUP(M381,Смета!$B$8:$O$93,13,0)</f>
        <v>0</v>
      </c>
      <c r="Q381" s="139"/>
      <c r="R381" s="139"/>
      <c r="S381" s="32">
        <f>VLOOKUP(Q381,Смета!$B$8:$O$93,13,0)</f>
        <v>0</v>
      </c>
      <c r="U381" s="139"/>
      <c r="V381" s="139"/>
      <c r="W381" s="32">
        <f>VLOOKUP(U381,Смета!$B$8:$O$93,13,0)</f>
        <v>0</v>
      </c>
      <c r="Y381" s="139"/>
      <c r="Z381" s="139"/>
      <c r="AA381" s="32">
        <f>VLOOKUP(Y381,Смета!$B$8:$O$93,13,0)</f>
        <v>0</v>
      </c>
      <c r="AC381" s="139"/>
      <c r="AD381" s="139"/>
      <c r="AE381" s="32">
        <f>VLOOKUP(AC381,Смета!$B$8:$O$93,13,0)</f>
        <v>0</v>
      </c>
      <c r="AG381" s="139"/>
      <c r="AH381" s="139"/>
      <c r="AI381" s="32">
        <f>VLOOKUP(AG381,Смета!$B$8:$O$93,13,0)</f>
        <v>0</v>
      </c>
      <c r="AK381" s="139"/>
      <c r="AL381" s="139"/>
      <c r="AM381" s="32">
        <f>VLOOKUP(AK381,Смета!$B$8:$O$93,13,0)</f>
        <v>0</v>
      </c>
      <c r="AO381" s="139"/>
      <c r="AP381" s="139"/>
      <c r="AQ381" s="32">
        <f>VLOOKUP(AO381,Смета!$B$8:$O$93,13,0)</f>
        <v>0</v>
      </c>
      <c r="AS381" s="139"/>
      <c r="AT381" s="139"/>
      <c r="AU381" s="32">
        <f>VLOOKUP(AS381,Смета!$B$8:$O$93,13,0)</f>
        <v>0</v>
      </c>
    </row>
    <row r="382" spans="1:47" x14ac:dyDescent="0.25">
      <c r="A382" s="139"/>
      <c r="B382" s="139"/>
      <c r="C382" s="32">
        <f>VLOOKUP(A382,Смета!$B$8:$O$93,13,0)</f>
        <v>0</v>
      </c>
      <c r="E382" s="139"/>
      <c r="F382" s="139"/>
      <c r="G382" s="32">
        <f>VLOOKUP(E382,Смета!$B$8:$O$93,13,0)</f>
        <v>0</v>
      </c>
      <c r="I382" s="139"/>
      <c r="J382" s="139"/>
      <c r="K382" s="32">
        <f>VLOOKUP(I382,Смета!$B$8:$O$93,13,0)</f>
        <v>0</v>
      </c>
      <c r="M382" s="139"/>
      <c r="N382" s="139"/>
      <c r="O382" s="32">
        <f>VLOOKUP(M382,Смета!$B$8:$O$93,13,0)</f>
        <v>0</v>
      </c>
      <c r="Q382" s="139"/>
      <c r="R382" s="139"/>
      <c r="S382" s="32">
        <f>VLOOKUP(Q382,Смета!$B$8:$O$93,13,0)</f>
        <v>0</v>
      </c>
      <c r="U382" s="139"/>
      <c r="V382" s="139"/>
      <c r="W382" s="32">
        <f>VLOOKUP(U382,Смета!$B$8:$O$93,13,0)</f>
        <v>0</v>
      </c>
      <c r="Y382" s="139"/>
      <c r="Z382" s="139"/>
      <c r="AA382" s="32">
        <f>VLOOKUP(Y382,Смета!$B$8:$O$93,13,0)</f>
        <v>0</v>
      </c>
      <c r="AC382" s="139"/>
      <c r="AD382" s="139"/>
      <c r="AE382" s="32">
        <f>VLOOKUP(AC382,Смета!$B$8:$O$93,13,0)</f>
        <v>0</v>
      </c>
      <c r="AG382" s="139"/>
      <c r="AH382" s="139"/>
      <c r="AI382" s="32">
        <f>VLOOKUP(AG382,Смета!$B$8:$O$93,13,0)</f>
        <v>0</v>
      </c>
      <c r="AK382" s="139"/>
      <c r="AL382" s="139"/>
      <c r="AM382" s="32">
        <f>VLOOKUP(AK382,Смета!$B$8:$O$93,13,0)</f>
        <v>0</v>
      </c>
      <c r="AO382" s="139"/>
      <c r="AP382" s="139"/>
      <c r="AQ382" s="32">
        <f>VLOOKUP(AO382,Смета!$B$8:$O$93,13,0)</f>
        <v>0</v>
      </c>
      <c r="AS382" s="139"/>
      <c r="AT382" s="139"/>
      <c r="AU382" s="32">
        <f>VLOOKUP(AS382,Смета!$B$8:$O$93,13,0)</f>
        <v>0</v>
      </c>
    </row>
    <row r="383" spans="1:47" x14ac:dyDescent="0.25">
      <c r="A383" s="139"/>
      <c r="B383" s="139"/>
      <c r="C383" s="32">
        <f>VLOOKUP(A383,Смета!$B$8:$O$93,13,0)</f>
        <v>0</v>
      </c>
      <c r="E383" s="139"/>
      <c r="F383" s="139"/>
      <c r="G383" s="32">
        <f>VLOOKUP(E383,Смета!$B$8:$O$93,13,0)</f>
        <v>0</v>
      </c>
      <c r="I383" s="139"/>
      <c r="J383" s="139"/>
      <c r="K383" s="32">
        <f>VLOOKUP(I383,Смета!$B$8:$O$93,13,0)</f>
        <v>0</v>
      </c>
      <c r="M383" s="139"/>
      <c r="N383" s="139"/>
      <c r="O383" s="32">
        <f>VLOOKUP(M383,Смета!$B$8:$O$93,13,0)</f>
        <v>0</v>
      </c>
      <c r="Q383" s="139"/>
      <c r="R383" s="139"/>
      <c r="S383" s="32">
        <f>VLOOKUP(Q383,Смета!$B$8:$O$93,13,0)</f>
        <v>0</v>
      </c>
      <c r="U383" s="139"/>
      <c r="V383" s="139"/>
      <c r="W383" s="32">
        <f>VLOOKUP(U383,Смета!$B$8:$O$93,13,0)</f>
        <v>0</v>
      </c>
      <c r="Y383" s="139"/>
      <c r="Z383" s="139"/>
      <c r="AA383" s="32">
        <f>VLOOKUP(Y383,Смета!$B$8:$O$93,13,0)</f>
        <v>0</v>
      </c>
      <c r="AC383" s="139"/>
      <c r="AD383" s="139"/>
      <c r="AE383" s="32">
        <f>VLOOKUP(AC383,Смета!$B$8:$O$93,13,0)</f>
        <v>0</v>
      </c>
      <c r="AG383" s="139"/>
      <c r="AH383" s="139"/>
      <c r="AI383" s="32">
        <f>VLOOKUP(AG383,Смета!$B$8:$O$93,13,0)</f>
        <v>0</v>
      </c>
      <c r="AK383" s="139"/>
      <c r="AL383" s="139"/>
      <c r="AM383" s="32">
        <f>VLOOKUP(AK383,Смета!$B$8:$O$93,13,0)</f>
        <v>0</v>
      </c>
      <c r="AO383" s="139"/>
      <c r="AP383" s="139"/>
      <c r="AQ383" s="32">
        <f>VLOOKUP(AO383,Смета!$B$8:$O$93,13,0)</f>
        <v>0</v>
      </c>
      <c r="AS383" s="139"/>
      <c r="AT383" s="139"/>
      <c r="AU383" s="32">
        <f>VLOOKUP(AS383,Смета!$B$8:$O$93,13,0)</f>
        <v>0</v>
      </c>
    </row>
    <row r="384" spans="1:47" x14ac:dyDescent="0.25">
      <c r="A384" s="139"/>
      <c r="B384" s="139"/>
      <c r="C384" s="32">
        <f>VLOOKUP(A384,Смета!$B$8:$O$93,13,0)</f>
        <v>0</v>
      </c>
      <c r="E384" s="139"/>
      <c r="F384" s="139"/>
      <c r="G384" s="32">
        <f>VLOOKUP(E384,Смета!$B$8:$O$93,13,0)</f>
        <v>0</v>
      </c>
      <c r="I384" s="139"/>
      <c r="J384" s="139"/>
      <c r="K384" s="32">
        <f>VLOOKUP(I384,Смета!$B$8:$O$93,13,0)</f>
        <v>0</v>
      </c>
      <c r="M384" s="139"/>
      <c r="N384" s="139"/>
      <c r="O384" s="32">
        <f>VLOOKUP(M384,Смета!$B$8:$O$93,13,0)</f>
        <v>0</v>
      </c>
      <c r="Q384" s="139"/>
      <c r="R384" s="139"/>
      <c r="S384" s="32">
        <f>VLOOKUP(Q384,Смета!$B$8:$O$93,13,0)</f>
        <v>0</v>
      </c>
      <c r="U384" s="139"/>
      <c r="V384" s="139"/>
      <c r="W384" s="32">
        <f>VLOOKUP(U384,Смета!$B$8:$O$93,13,0)</f>
        <v>0</v>
      </c>
      <c r="Y384" s="139"/>
      <c r="Z384" s="139"/>
      <c r="AA384" s="32">
        <f>VLOOKUP(Y384,Смета!$B$8:$O$93,13,0)</f>
        <v>0</v>
      </c>
      <c r="AC384" s="139"/>
      <c r="AD384" s="139"/>
      <c r="AE384" s="32">
        <f>VLOOKUP(AC384,Смета!$B$8:$O$93,13,0)</f>
        <v>0</v>
      </c>
      <c r="AG384" s="139"/>
      <c r="AH384" s="139"/>
      <c r="AI384" s="32">
        <f>VLOOKUP(AG384,Смета!$B$8:$O$93,13,0)</f>
        <v>0</v>
      </c>
      <c r="AK384" s="139"/>
      <c r="AL384" s="139"/>
      <c r="AM384" s="32">
        <f>VLOOKUP(AK384,Смета!$B$8:$O$93,13,0)</f>
        <v>0</v>
      </c>
      <c r="AO384" s="139"/>
      <c r="AP384" s="139"/>
      <c r="AQ384" s="32">
        <f>VLOOKUP(AO384,Смета!$B$8:$O$93,13,0)</f>
        <v>0</v>
      </c>
      <c r="AS384" s="139"/>
      <c r="AT384" s="139"/>
      <c r="AU384" s="32">
        <f>VLOOKUP(AS384,Смета!$B$8:$O$93,13,0)</f>
        <v>0</v>
      </c>
    </row>
    <row r="385" spans="1:47" x14ac:dyDescent="0.25">
      <c r="A385" s="139"/>
      <c r="B385" s="139"/>
      <c r="C385" s="32">
        <f>VLOOKUP(A385,Смета!$B$8:$O$93,13,0)</f>
        <v>0</v>
      </c>
      <c r="E385" s="139"/>
      <c r="F385" s="139"/>
      <c r="G385" s="32">
        <f>VLOOKUP(E385,Смета!$B$8:$O$93,13,0)</f>
        <v>0</v>
      </c>
      <c r="I385" s="139"/>
      <c r="J385" s="139"/>
      <c r="K385" s="32">
        <f>VLOOKUP(I385,Смета!$B$8:$O$93,13,0)</f>
        <v>0</v>
      </c>
      <c r="M385" s="139"/>
      <c r="N385" s="139"/>
      <c r="O385" s="32">
        <f>VLOOKUP(M385,Смета!$B$8:$O$93,13,0)</f>
        <v>0</v>
      </c>
      <c r="Q385" s="139"/>
      <c r="R385" s="139"/>
      <c r="S385" s="32">
        <f>VLOOKUP(Q385,Смета!$B$8:$O$93,13,0)</f>
        <v>0</v>
      </c>
      <c r="U385" s="139"/>
      <c r="V385" s="139"/>
      <c r="W385" s="32">
        <f>VLOOKUP(U385,Смета!$B$8:$O$93,13,0)</f>
        <v>0</v>
      </c>
      <c r="Y385" s="139"/>
      <c r="Z385" s="139"/>
      <c r="AA385" s="32">
        <f>VLOOKUP(Y385,Смета!$B$8:$O$93,13,0)</f>
        <v>0</v>
      </c>
      <c r="AC385" s="139"/>
      <c r="AD385" s="139"/>
      <c r="AE385" s="32">
        <f>VLOOKUP(AC385,Смета!$B$8:$O$93,13,0)</f>
        <v>0</v>
      </c>
      <c r="AG385" s="139"/>
      <c r="AH385" s="139"/>
      <c r="AI385" s="32">
        <f>VLOOKUP(AG385,Смета!$B$8:$O$93,13,0)</f>
        <v>0</v>
      </c>
      <c r="AK385" s="139"/>
      <c r="AL385" s="139"/>
      <c r="AM385" s="32">
        <f>VLOOKUP(AK385,Смета!$B$8:$O$93,13,0)</f>
        <v>0</v>
      </c>
      <c r="AO385" s="139"/>
      <c r="AP385" s="139"/>
      <c r="AQ385" s="32">
        <f>VLOOKUP(AO385,Смета!$B$8:$O$93,13,0)</f>
        <v>0</v>
      </c>
      <c r="AS385" s="139"/>
      <c r="AT385" s="139"/>
      <c r="AU385" s="32">
        <f>VLOOKUP(AS385,Смета!$B$8:$O$93,13,0)</f>
        <v>0</v>
      </c>
    </row>
    <row r="386" spans="1:47" x14ac:dyDescent="0.25">
      <c r="A386" s="139"/>
      <c r="B386" s="139"/>
      <c r="C386" s="32">
        <f>VLOOKUP(A386,Смета!$B$8:$O$93,13,0)</f>
        <v>0</v>
      </c>
      <c r="E386" s="139"/>
      <c r="F386" s="139"/>
      <c r="G386" s="32">
        <f>VLOOKUP(E386,Смета!$B$8:$O$93,13,0)</f>
        <v>0</v>
      </c>
      <c r="I386" s="139"/>
      <c r="J386" s="139"/>
      <c r="K386" s="32">
        <f>VLOOKUP(I386,Смета!$B$8:$O$93,13,0)</f>
        <v>0</v>
      </c>
      <c r="M386" s="139"/>
      <c r="N386" s="139"/>
      <c r="O386" s="32">
        <f>VLOOKUP(M386,Смета!$B$8:$O$93,13,0)</f>
        <v>0</v>
      </c>
      <c r="Q386" s="139"/>
      <c r="R386" s="139"/>
      <c r="S386" s="32">
        <f>VLOOKUP(Q386,Смета!$B$8:$O$93,13,0)</f>
        <v>0</v>
      </c>
      <c r="U386" s="139"/>
      <c r="V386" s="139"/>
      <c r="W386" s="32">
        <f>VLOOKUP(U386,Смета!$B$8:$O$93,13,0)</f>
        <v>0</v>
      </c>
      <c r="Y386" s="139"/>
      <c r="Z386" s="139"/>
      <c r="AA386" s="32">
        <f>VLOOKUP(Y386,Смета!$B$8:$O$93,13,0)</f>
        <v>0</v>
      </c>
      <c r="AC386" s="139"/>
      <c r="AD386" s="139"/>
      <c r="AE386" s="32">
        <f>VLOOKUP(AC386,Смета!$B$8:$O$93,13,0)</f>
        <v>0</v>
      </c>
      <c r="AG386" s="139"/>
      <c r="AH386" s="139"/>
      <c r="AI386" s="32">
        <f>VLOOKUP(AG386,Смета!$B$8:$O$93,13,0)</f>
        <v>0</v>
      </c>
      <c r="AK386" s="139"/>
      <c r="AL386" s="139"/>
      <c r="AM386" s="32">
        <f>VLOOKUP(AK386,Смета!$B$8:$O$93,13,0)</f>
        <v>0</v>
      </c>
      <c r="AO386" s="139"/>
      <c r="AP386" s="139"/>
      <c r="AQ386" s="32">
        <f>VLOOKUP(AO386,Смета!$B$8:$O$93,13,0)</f>
        <v>0</v>
      </c>
      <c r="AS386" s="139"/>
      <c r="AT386" s="139"/>
      <c r="AU386" s="32">
        <f>VLOOKUP(AS386,Смета!$B$8:$O$93,13,0)</f>
        <v>0</v>
      </c>
    </row>
    <row r="387" spans="1:47" x14ac:dyDescent="0.25">
      <c r="A387" s="139"/>
      <c r="B387" s="139"/>
      <c r="C387" s="32">
        <f>VLOOKUP(A387,Смета!$B$8:$O$93,13,0)</f>
        <v>0</v>
      </c>
      <c r="E387" s="139"/>
      <c r="F387" s="139"/>
      <c r="G387" s="32">
        <f>VLOOKUP(E387,Смета!$B$8:$O$93,13,0)</f>
        <v>0</v>
      </c>
      <c r="I387" s="139"/>
      <c r="J387" s="139"/>
      <c r="K387" s="32">
        <f>VLOOKUP(I387,Смета!$B$8:$O$93,13,0)</f>
        <v>0</v>
      </c>
      <c r="M387" s="139"/>
      <c r="N387" s="139"/>
      <c r="O387" s="32">
        <f>VLOOKUP(M387,Смета!$B$8:$O$93,13,0)</f>
        <v>0</v>
      </c>
      <c r="Q387" s="139"/>
      <c r="R387" s="139"/>
      <c r="S387" s="32">
        <f>VLOOKUP(Q387,Смета!$B$8:$O$93,13,0)</f>
        <v>0</v>
      </c>
      <c r="U387" s="139"/>
      <c r="V387" s="139"/>
      <c r="W387" s="32">
        <f>VLOOKUP(U387,Смета!$B$8:$O$93,13,0)</f>
        <v>0</v>
      </c>
      <c r="Y387" s="139"/>
      <c r="Z387" s="139"/>
      <c r="AA387" s="32">
        <f>VLOOKUP(Y387,Смета!$B$8:$O$93,13,0)</f>
        <v>0</v>
      </c>
      <c r="AC387" s="139"/>
      <c r="AD387" s="139"/>
      <c r="AE387" s="32">
        <f>VLOOKUP(AC387,Смета!$B$8:$O$93,13,0)</f>
        <v>0</v>
      </c>
      <c r="AG387" s="139"/>
      <c r="AH387" s="139"/>
      <c r="AI387" s="32">
        <f>VLOOKUP(AG387,Смета!$B$8:$O$93,13,0)</f>
        <v>0</v>
      </c>
      <c r="AK387" s="139"/>
      <c r="AL387" s="139"/>
      <c r="AM387" s="32">
        <f>VLOOKUP(AK387,Смета!$B$8:$O$93,13,0)</f>
        <v>0</v>
      </c>
      <c r="AO387" s="139"/>
      <c r="AP387" s="139"/>
      <c r="AQ387" s="32">
        <f>VLOOKUP(AO387,Смета!$B$8:$O$93,13,0)</f>
        <v>0</v>
      </c>
      <c r="AS387" s="139"/>
      <c r="AT387" s="139"/>
      <c r="AU387" s="32">
        <f>VLOOKUP(AS387,Смета!$B$8:$O$93,13,0)</f>
        <v>0</v>
      </c>
    </row>
    <row r="388" spans="1:47" x14ac:dyDescent="0.25">
      <c r="A388" s="139"/>
      <c r="B388" s="139"/>
      <c r="C388" s="32">
        <f>VLOOKUP(A388,Смета!$B$8:$O$93,13,0)</f>
        <v>0</v>
      </c>
      <c r="E388" s="139"/>
      <c r="F388" s="139"/>
      <c r="G388" s="32">
        <f>VLOOKUP(E388,Смета!$B$8:$O$93,13,0)</f>
        <v>0</v>
      </c>
      <c r="I388" s="139"/>
      <c r="J388" s="139"/>
      <c r="K388" s="32">
        <f>VLOOKUP(I388,Смета!$B$8:$O$93,13,0)</f>
        <v>0</v>
      </c>
      <c r="M388" s="139"/>
      <c r="N388" s="139"/>
      <c r="O388" s="32">
        <f>VLOOKUP(M388,Смета!$B$8:$O$93,13,0)</f>
        <v>0</v>
      </c>
      <c r="Q388" s="139"/>
      <c r="R388" s="139"/>
      <c r="S388" s="32">
        <f>VLOOKUP(Q388,Смета!$B$8:$O$93,13,0)</f>
        <v>0</v>
      </c>
      <c r="U388" s="139"/>
      <c r="V388" s="139"/>
      <c r="W388" s="32">
        <f>VLOOKUP(U388,Смета!$B$8:$O$93,13,0)</f>
        <v>0</v>
      </c>
      <c r="Y388" s="139"/>
      <c r="Z388" s="139"/>
      <c r="AA388" s="32">
        <f>VLOOKUP(Y388,Смета!$B$8:$O$93,13,0)</f>
        <v>0</v>
      </c>
      <c r="AC388" s="139"/>
      <c r="AD388" s="139"/>
      <c r="AE388" s="32">
        <f>VLOOKUP(AC388,Смета!$B$8:$O$93,13,0)</f>
        <v>0</v>
      </c>
      <c r="AG388" s="139"/>
      <c r="AH388" s="139"/>
      <c r="AI388" s="32">
        <f>VLOOKUP(AG388,Смета!$B$8:$O$93,13,0)</f>
        <v>0</v>
      </c>
      <c r="AK388" s="139"/>
      <c r="AL388" s="139"/>
      <c r="AM388" s="32">
        <f>VLOOKUP(AK388,Смета!$B$8:$O$93,13,0)</f>
        <v>0</v>
      </c>
      <c r="AO388" s="139"/>
      <c r="AP388" s="139"/>
      <c r="AQ388" s="32">
        <f>VLOOKUP(AO388,Смета!$B$8:$O$93,13,0)</f>
        <v>0</v>
      </c>
      <c r="AS388" s="139"/>
      <c r="AT388" s="139"/>
      <c r="AU388" s="32">
        <f>VLOOKUP(AS388,Смета!$B$8:$O$93,13,0)</f>
        <v>0</v>
      </c>
    </row>
    <row r="389" spans="1:47" x14ac:dyDescent="0.25">
      <c r="A389" s="139"/>
      <c r="B389" s="139"/>
      <c r="C389" s="32">
        <f>VLOOKUP(A389,Смета!$B$8:$O$93,13,0)</f>
        <v>0</v>
      </c>
      <c r="E389" s="139"/>
      <c r="F389" s="139"/>
      <c r="G389" s="32">
        <f>VLOOKUP(E389,Смета!$B$8:$O$93,13,0)</f>
        <v>0</v>
      </c>
      <c r="I389" s="139"/>
      <c r="J389" s="139"/>
      <c r="K389" s="32">
        <f>VLOOKUP(I389,Смета!$B$8:$O$93,13,0)</f>
        <v>0</v>
      </c>
      <c r="M389" s="139"/>
      <c r="N389" s="139"/>
      <c r="O389" s="32">
        <f>VLOOKUP(M389,Смета!$B$8:$O$93,13,0)</f>
        <v>0</v>
      </c>
      <c r="Q389" s="139"/>
      <c r="R389" s="139"/>
      <c r="S389" s="32">
        <f>VLOOKUP(Q389,Смета!$B$8:$O$93,13,0)</f>
        <v>0</v>
      </c>
      <c r="U389" s="139"/>
      <c r="V389" s="139"/>
      <c r="W389" s="32">
        <f>VLOOKUP(U389,Смета!$B$8:$O$93,13,0)</f>
        <v>0</v>
      </c>
      <c r="Y389" s="139"/>
      <c r="Z389" s="139"/>
      <c r="AA389" s="32">
        <f>VLOOKUP(Y389,Смета!$B$8:$O$93,13,0)</f>
        <v>0</v>
      </c>
      <c r="AC389" s="139"/>
      <c r="AD389" s="139"/>
      <c r="AE389" s="32">
        <f>VLOOKUP(AC389,Смета!$B$8:$O$93,13,0)</f>
        <v>0</v>
      </c>
      <c r="AG389" s="139"/>
      <c r="AH389" s="139"/>
      <c r="AI389" s="32">
        <f>VLOOKUP(AG389,Смета!$B$8:$O$93,13,0)</f>
        <v>0</v>
      </c>
      <c r="AK389" s="139"/>
      <c r="AL389" s="139"/>
      <c r="AM389" s="32">
        <f>VLOOKUP(AK389,Смета!$B$8:$O$93,13,0)</f>
        <v>0</v>
      </c>
      <c r="AO389" s="139"/>
      <c r="AP389" s="139"/>
      <c r="AQ389" s="32">
        <f>VLOOKUP(AO389,Смета!$B$8:$O$93,13,0)</f>
        <v>0</v>
      </c>
      <c r="AS389" s="139"/>
      <c r="AT389" s="139"/>
      <c r="AU389" s="32">
        <f>VLOOKUP(AS389,Смета!$B$8:$O$93,13,0)</f>
        <v>0</v>
      </c>
    </row>
    <row r="390" spans="1:47" x14ac:dyDescent="0.25">
      <c r="A390" s="139"/>
      <c r="B390" s="139"/>
      <c r="C390" s="32">
        <f>VLOOKUP(A390,Смета!$B$8:$O$93,13,0)</f>
        <v>0</v>
      </c>
      <c r="E390" s="139"/>
      <c r="F390" s="139"/>
      <c r="G390" s="32">
        <f>VLOOKUP(E390,Смета!$B$8:$O$93,13,0)</f>
        <v>0</v>
      </c>
      <c r="I390" s="139"/>
      <c r="J390" s="139"/>
      <c r="K390" s="32">
        <f>VLOOKUP(I390,Смета!$B$8:$O$93,13,0)</f>
        <v>0</v>
      </c>
      <c r="M390" s="139"/>
      <c r="N390" s="139"/>
      <c r="O390" s="32">
        <f>VLOOKUP(M390,Смета!$B$8:$O$93,13,0)</f>
        <v>0</v>
      </c>
      <c r="Q390" s="139"/>
      <c r="R390" s="139"/>
      <c r="S390" s="32">
        <f>VLOOKUP(Q390,Смета!$B$8:$O$93,13,0)</f>
        <v>0</v>
      </c>
      <c r="U390" s="139"/>
      <c r="V390" s="139"/>
      <c r="W390" s="32">
        <f>VLOOKUP(U390,Смета!$B$8:$O$93,13,0)</f>
        <v>0</v>
      </c>
      <c r="Y390" s="139"/>
      <c r="Z390" s="139"/>
      <c r="AA390" s="32">
        <f>VLOOKUP(Y390,Смета!$B$8:$O$93,13,0)</f>
        <v>0</v>
      </c>
      <c r="AC390" s="139"/>
      <c r="AD390" s="139"/>
      <c r="AE390" s="32">
        <f>VLOOKUP(AC390,Смета!$B$8:$O$93,13,0)</f>
        <v>0</v>
      </c>
      <c r="AG390" s="139"/>
      <c r="AH390" s="139"/>
      <c r="AI390" s="32">
        <f>VLOOKUP(AG390,Смета!$B$8:$O$93,13,0)</f>
        <v>0</v>
      </c>
      <c r="AK390" s="139"/>
      <c r="AL390" s="139"/>
      <c r="AM390" s="32">
        <f>VLOOKUP(AK390,Смета!$B$8:$O$93,13,0)</f>
        <v>0</v>
      </c>
      <c r="AO390" s="139"/>
      <c r="AP390" s="139"/>
      <c r="AQ390" s="32">
        <f>VLOOKUP(AO390,Смета!$B$8:$O$93,13,0)</f>
        <v>0</v>
      </c>
      <c r="AS390" s="139"/>
      <c r="AT390" s="139"/>
      <c r="AU390" s="32">
        <f>VLOOKUP(AS390,Смета!$B$8:$O$93,13,0)</f>
        <v>0</v>
      </c>
    </row>
    <row r="391" spans="1:47" x14ac:dyDescent="0.25">
      <c r="A391" s="139"/>
      <c r="B391" s="139"/>
      <c r="C391" s="32">
        <f>VLOOKUP(A391,Смета!$B$8:$O$93,13,0)</f>
        <v>0</v>
      </c>
      <c r="E391" s="139"/>
      <c r="F391" s="139"/>
      <c r="G391" s="32">
        <f>VLOOKUP(E391,Смета!$B$8:$O$93,13,0)</f>
        <v>0</v>
      </c>
      <c r="I391" s="139"/>
      <c r="J391" s="139"/>
      <c r="K391" s="32">
        <f>VLOOKUP(I391,Смета!$B$8:$O$93,13,0)</f>
        <v>0</v>
      </c>
      <c r="M391" s="139"/>
      <c r="N391" s="139"/>
      <c r="O391" s="32">
        <f>VLOOKUP(M391,Смета!$B$8:$O$93,13,0)</f>
        <v>0</v>
      </c>
      <c r="Q391" s="139"/>
      <c r="R391" s="139"/>
      <c r="S391" s="32">
        <f>VLOOKUP(Q391,Смета!$B$8:$O$93,13,0)</f>
        <v>0</v>
      </c>
      <c r="U391" s="139"/>
      <c r="V391" s="139"/>
      <c r="W391" s="32">
        <f>VLOOKUP(U391,Смета!$B$8:$O$93,13,0)</f>
        <v>0</v>
      </c>
      <c r="Y391" s="139"/>
      <c r="Z391" s="139"/>
      <c r="AA391" s="32">
        <f>VLOOKUP(Y391,Смета!$B$8:$O$93,13,0)</f>
        <v>0</v>
      </c>
      <c r="AC391" s="139"/>
      <c r="AD391" s="139"/>
      <c r="AE391" s="32">
        <f>VLOOKUP(AC391,Смета!$B$8:$O$93,13,0)</f>
        <v>0</v>
      </c>
      <c r="AG391" s="139"/>
      <c r="AH391" s="139"/>
      <c r="AI391" s="32">
        <f>VLOOKUP(AG391,Смета!$B$8:$O$93,13,0)</f>
        <v>0</v>
      </c>
      <c r="AK391" s="139"/>
      <c r="AL391" s="139"/>
      <c r="AM391" s="32">
        <f>VLOOKUP(AK391,Смета!$B$8:$O$93,13,0)</f>
        <v>0</v>
      </c>
      <c r="AO391" s="139"/>
      <c r="AP391" s="139"/>
      <c r="AQ391" s="32">
        <f>VLOOKUP(AO391,Смета!$B$8:$O$93,13,0)</f>
        <v>0</v>
      </c>
      <c r="AS391" s="139"/>
      <c r="AT391" s="139"/>
      <c r="AU391" s="32">
        <f>VLOOKUP(AS391,Смета!$B$8:$O$93,13,0)</f>
        <v>0</v>
      </c>
    </row>
    <row r="392" spans="1:47" x14ac:dyDescent="0.25">
      <c r="A392" s="139"/>
      <c r="B392" s="139"/>
      <c r="C392" s="32">
        <f>VLOOKUP(A392,Смета!$B$8:$O$93,13,0)</f>
        <v>0</v>
      </c>
      <c r="E392" s="139"/>
      <c r="F392" s="139"/>
      <c r="G392" s="32">
        <f>VLOOKUP(E392,Смета!$B$8:$O$93,13,0)</f>
        <v>0</v>
      </c>
      <c r="I392" s="139"/>
      <c r="J392" s="139"/>
      <c r="K392" s="32">
        <f>VLOOKUP(I392,Смета!$B$8:$O$93,13,0)</f>
        <v>0</v>
      </c>
      <c r="M392" s="139"/>
      <c r="N392" s="139"/>
      <c r="O392" s="32">
        <f>VLOOKUP(M392,Смета!$B$8:$O$93,13,0)</f>
        <v>0</v>
      </c>
      <c r="Q392" s="139"/>
      <c r="R392" s="139"/>
      <c r="S392" s="32">
        <f>VLOOKUP(Q392,Смета!$B$8:$O$93,13,0)</f>
        <v>0</v>
      </c>
      <c r="U392" s="139"/>
      <c r="V392" s="139"/>
      <c r="W392" s="32">
        <f>VLOOKUP(U392,Смета!$B$8:$O$93,13,0)</f>
        <v>0</v>
      </c>
      <c r="Y392" s="139"/>
      <c r="Z392" s="139"/>
      <c r="AA392" s="32">
        <f>VLOOKUP(Y392,Смета!$B$8:$O$93,13,0)</f>
        <v>0</v>
      </c>
      <c r="AC392" s="139"/>
      <c r="AD392" s="139"/>
      <c r="AE392" s="32">
        <f>VLOOKUP(AC392,Смета!$B$8:$O$93,13,0)</f>
        <v>0</v>
      </c>
      <c r="AG392" s="139"/>
      <c r="AH392" s="139"/>
      <c r="AI392" s="32">
        <f>VLOOKUP(AG392,Смета!$B$8:$O$93,13,0)</f>
        <v>0</v>
      </c>
      <c r="AK392" s="139"/>
      <c r="AL392" s="139"/>
      <c r="AM392" s="32">
        <f>VLOOKUP(AK392,Смета!$B$8:$O$93,13,0)</f>
        <v>0</v>
      </c>
      <c r="AO392" s="139"/>
      <c r="AP392" s="139"/>
      <c r="AQ392" s="32">
        <f>VLOOKUP(AO392,Смета!$B$8:$O$93,13,0)</f>
        <v>0</v>
      </c>
      <c r="AS392" s="139"/>
      <c r="AT392" s="139"/>
      <c r="AU392" s="32">
        <f>VLOOKUP(AS392,Смета!$B$8:$O$93,13,0)</f>
        <v>0</v>
      </c>
    </row>
    <row r="393" spans="1:47" x14ac:dyDescent="0.25">
      <c r="A393" s="139"/>
      <c r="B393" s="139"/>
      <c r="C393" s="32">
        <f>VLOOKUP(A393,Смета!$B$8:$O$93,13,0)</f>
        <v>0</v>
      </c>
      <c r="E393" s="139"/>
      <c r="F393" s="139"/>
      <c r="G393" s="32">
        <f>VLOOKUP(E393,Смета!$B$8:$O$93,13,0)</f>
        <v>0</v>
      </c>
      <c r="I393" s="139"/>
      <c r="J393" s="139"/>
      <c r="K393" s="32">
        <f>VLOOKUP(I393,Смета!$B$8:$O$93,13,0)</f>
        <v>0</v>
      </c>
      <c r="M393" s="139"/>
      <c r="N393" s="139"/>
      <c r="O393" s="32">
        <f>VLOOKUP(M393,Смета!$B$8:$O$93,13,0)</f>
        <v>0</v>
      </c>
      <c r="Q393" s="139"/>
      <c r="R393" s="139"/>
      <c r="S393" s="32">
        <f>VLOOKUP(Q393,Смета!$B$8:$O$93,13,0)</f>
        <v>0</v>
      </c>
      <c r="U393" s="139"/>
      <c r="V393" s="139"/>
      <c r="W393" s="32">
        <f>VLOOKUP(U393,Смета!$B$8:$O$93,13,0)</f>
        <v>0</v>
      </c>
      <c r="Y393" s="139"/>
      <c r="Z393" s="139"/>
      <c r="AA393" s="32">
        <f>VLOOKUP(Y393,Смета!$B$8:$O$93,13,0)</f>
        <v>0</v>
      </c>
      <c r="AC393" s="139"/>
      <c r="AD393" s="139"/>
      <c r="AE393" s="32">
        <f>VLOOKUP(AC393,Смета!$B$8:$O$93,13,0)</f>
        <v>0</v>
      </c>
      <c r="AG393" s="139"/>
      <c r="AH393" s="139"/>
      <c r="AI393" s="32">
        <f>VLOOKUP(AG393,Смета!$B$8:$O$93,13,0)</f>
        <v>0</v>
      </c>
      <c r="AK393" s="139"/>
      <c r="AL393" s="139"/>
      <c r="AM393" s="32">
        <f>VLOOKUP(AK393,Смета!$B$8:$O$93,13,0)</f>
        <v>0</v>
      </c>
      <c r="AO393" s="139"/>
      <c r="AP393" s="139"/>
      <c r="AQ393" s="32">
        <f>VLOOKUP(AO393,Смета!$B$8:$O$93,13,0)</f>
        <v>0</v>
      </c>
      <c r="AS393" s="139"/>
      <c r="AT393" s="139"/>
      <c r="AU393" s="32">
        <f>VLOOKUP(AS393,Смета!$B$8:$O$93,13,0)</f>
        <v>0</v>
      </c>
    </row>
    <row r="394" spans="1:47" x14ac:dyDescent="0.25">
      <c r="A394" s="139"/>
      <c r="B394" s="139"/>
      <c r="C394" s="32">
        <f>VLOOKUP(A394,Смета!$B$8:$O$93,13,0)</f>
        <v>0</v>
      </c>
      <c r="E394" s="139"/>
      <c r="F394" s="139"/>
      <c r="G394" s="32">
        <f>VLOOKUP(E394,Смета!$B$8:$O$93,13,0)</f>
        <v>0</v>
      </c>
      <c r="I394" s="139"/>
      <c r="J394" s="139"/>
      <c r="K394" s="32">
        <f>VLOOKUP(I394,Смета!$B$8:$O$93,13,0)</f>
        <v>0</v>
      </c>
      <c r="M394" s="139"/>
      <c r="N394" s="139"/>
      <c r="O394" s="32">
        <f>VLOOKUP(M394,Смета!$B$8:$O$93,13,0)</f>
        <v>0</v>
      </c>
      <c r="Q394" s="139"/>
      <c r="R394" s="139"/>
      <c r="S394" s="32">
        <f>VLOOKUP(Q394,Смета!$B$8:$O$93,13,0)</f>
        <v>0</v>
      </c>
      <c r="U394" s="139"/>
      <c r="V394" s="139"/>
      <c r="W394" s="32">
        <f>VLOOKUP(U394,Смета!$B$8:$O$93,13,0)</f>
        <v>0</v>
      </c>
      <c r="Y394" s="139"/>
      <c r="Z394" s="139"/>
      <c r="AA394" s="32">
        <f>VLOOKUP(Y394,Смета!$B$8:$O$93,13,0)</f>
        <v>0</v>
      </c>
      <c r="AC394" s="139"/>
      <c r="AD394" s="139"/>
      <c r="AE394" s="32">
        <f>VLOOKUP(AC394,Смета!$B$8:$O$93,13,0)</f>
        <v>0</v>
      </c>
      <c r="AG394" s="139"/>
      <c r="AH394" s="139"/>
      <c r="AI394" s="32">
        <f>VLOOKUP(AG394,Смета!$B$8:$O$93,13,0)</f>
        <v>0</v>
      </c>
      <c r="AK394" s="139"/>
      <c r="AL394" s="139"/>
      <c r="AM394" s="32">
        <f>VLOOKUP(AK394,Смета!$B$8:$O$93,13,0)</f>
        <v>0</v>
      </c>
      <c r="AO394" s="139"/>
      <c r="AP394" s="139"/>
      <c r="AQ394" s="32">
        <f>VLOOKUP(AO394,Смета!$B$8:$O$93,13,0)</f>
        <v>0</v>
      </c>
      <c r="AS394" s="139"/>
      <c r="AT394" s="139"/>
      <c r="AU394" s="32">
        <f>VLOOKUP(AS394,Смета!$B$8:$O$93,13,0)</f>
        <v>0</v>
      </c>
    </row>
    <row r="395" spans="1:47" x14ac:dyDescent="0.25">
      <c r="A395" s="139"/>
      <c r="B395" s="139"/>
      <c r="C395" s="32">
        <f>VLOOKUP(A395,Смета!$B$8:$O$93,13,0)</f>
        <v>0</v>
      </c>
      <c r="E395" s="139"/>
      <c r="F395" s="139"/>
      <c r="G395" s="32">
        <f>VLOOKUP(E395,Смета!$B$8:$O$93,13,0)</f>
        <v>0</v>
      </c>
      <c r="I395" s="139"/>
      <c r="J395" s="139"/>
      <c r="K395" s="32">
        <f>VLOOKUP(I395,Смета!$B$8:$O$93,13,0)</f>
        <v>0</v>
      </c>
      <c r="M395" s="139"/>
      <c r="N395" s="139"/>
      <c r="O395" s="32">
        <f>VLOOKUP(M395,Смета!$B$8:$O$93,13,0)</f>
        <v>0</v>
      </c>
      <c r="Q395" s="139"/>
      <c r="R395" s="139"/>
      <c r="S395" s="32">
        <f>VLOOKUP(Q395,Смета!$B$8:$O$93,13,0)</f>
        <v>0</v>
      </c>
      <c r="U395" s="139"/>
      <c r="V395" s="139"/>
      <c r="W395" s="32">
        <f>VLOOKUP(U395,Смета!$B$8:$O$93,13,0)</f>
        <v>0</v>
      </c>
      <c r="Y395" s="139"/>
      <c r="Z395" s="139"/>
      <c r="AA395" s="32">
        <f>VLOOKUP(Y395,Смета!$B$8:$O$93,13,0)</f>
        <v>0</v>
      </c>
      <c r="AC395" s="139"/>
      <c r="AD395" s="139"/>
      <c r="AE395" s="32">
        <f>VLOOKUP(AC395,Смета!$B$8:$O$93,13,0)</f>
        <v>0</v>
      </c>
      <c r="AG395" s="139"/>
      <c r="AH395" s="139"/>
      <c r="AI395" s="32">
        <f>VLOOKUP(AG395,Смета!$B$8:$O$93,13,0)</f>
        <v>0</v>
      </c>
      <c r="AK395" s="139"/>
      <c r="AL395" s="139"/>
      <c r="AM395" s="32">
        <f>VLOOKUP(AK395,Смета!$B$8:$O$93,13,0)</f>
        <v>0</v>
      </c>
      <c r="AO395" s="139"/>
      <c r="AP395" s="139"/>
      <c r="AQ395" s="32">
        <f>VLOOKUP(AO395,Смета!$B$8:$O$93,13,0)</f>
        <v>0</v>
      </c>
      <c r="AS395" s="139"/>
      <c r="AT395" s="139"/>
      <c r="AU395" s="32">
        <f>VLOOKUP(AS395,Смета!$B$8:$O$93,13,0)</f>
        <v>0</v>
      </c>
    </row>
    <row r="396" spans="1:47" x14ac:dyDescent="0.25">
      <c r="A396" s="139"/>
      <c r="B396" s="139"/>
      <c r="C396" s="32">
        <f>VLOOKUP(A396,Смета!$B$8:$O$93,13,0)</f>
        <v>0</v>
      </c>
      <c r="E396" s="139"/>
      <c r="F396" s="139"/>
      <c r="G396" s="32">
        <f>VLOOKUP(E396,Смета!$B$8:$O$93,13,0)</f>
        <v>0</v>
      </c>
      <c r="I396" s="139"/>
      <c r="J396" s="139"/>
      <c r="K396" s="32">
        <f>VLOOKUP(I396,Смета!$B$8:$O$93,13,0)</f>
        <v>0</v>
      </c>
      <c r="M396" s="139"/>
      <c r="N396" s="139"/>
      <c r="O396" s="32">
        <f>VLOOKUP(M396,Смета!$B$8:$O$93,13,0)</f>
        <v>0</v>
      </c>
      <c r="Q396" s="139"/>
      <c r="R396" s="139"/>
      <c r="S396" s="32">
        <f>VLOOKUP(Q396,Смета!$B$8:$O$93,13,0)</f>
        <v>0</v>
      </c>
      <c r="U396" s="139"/>
      <c r="V396" s="139"/>
      <c r="W396" s="32">
        <f>VLOOKUP(U396,Смета!$B$8:$O$93,13,0)</f>
        <v>0</v>
      </c>
      <c r="Y396" s="139"/>
      <c r="Z396" s="139"/>
      <c r="AA396" s="32">
        <f>VLOOKUP(Y396,Смета!$B$8:$O$93,13,0)</f>
        <v>0</v>
      </c>
      <c r="AC396" s="139"/>
      <c r="AD396" s="139"/>
      <c r="AE396" s="32">
        <f>VLOOKUP(AC396,Смета!$B$8:$O$93,13,0)</f>
        <v>0</v>
      </c>
      <c r="AG396" s="139"/>
      <c r="AH396" s="139"/>
      <c r="AI396" s="32">
        <f>VLOOKUP(AG396,Смета!$B$8:$O$93,13,0)</f>
        <v>0</v>
      </c>
      <c r="AK396" s="139"/>
      <c r="AL396" s="139"/>
      <c r="AM396" s="32">
        <f>VLOOKUP(AK396,Смета!$B$8:$O$93,13,0)</f>
        <v>0</v>
      </c>
      <c r="AO396" s="139"/>
      <c r="AP396" s="139"/>
      <c r="AQ396" s="32">
        <f>VLOOKUP(AO396,Смета!$B$8:$O$93,13,0)</f>
        <v>0</v>
      </c>
      <c r="AS396" s="139"/>
      <c r="AT396" s="139"/>
      <c r="AU396" s="32">
        <f>VLOOKUP(AS396,Смета!$B$8:$O$93,13,0)</f>
        <v>0</v>
      </c>
    </row>
    <row r="397" spans="1:47" x14ac:dyDescent="0.25">
      <c r="A397" s="139"/>
      <c r="B397" s="139"/>
      <c r="C397" s="32">
        <f>VLOOKUP(A397,Смета!$B$8:$O$93,13,0)</f>
        <v>0</v>
      </c>
      <c r="E397" s="139"/>
      <c r="F397" s="139"/>
      <c r="G397" s="32">
        <f>VLOOKUP(E397,Смета!$B$8:$O$93,13,0)</f>
        <v>0</v>
      </c>
      <c r="I397" s="139"/>
      <c r="J397" s="139"/>
      <c r="K397" s="32">
        <f>VLOOKUP(I397,Смета!$B$8:$O$93,13,0)</f>
        <v>0</v>
      </c>
      <c r="M397" s="139"/>
      <c r="N397" s="139"/>
      <c r="O397" s="32">
        <f>VLOOKUP(M397,Смета!$B$8:$O$93,13,0)</f>
        <v>0</v>
      </c>
      <c r="Q397" s="139"/>
      <c r="R397" s="139"/>
      <c r="S397" s="32">
        <f>VLOOKUP(Q397,Смета!$B$8:$O$93,13,0)</f>
        <v>0</v>
      </c>
      <c r="U397" s="139"/>
      <c r="V397" s="139"/>
      <c r="W397" s="32">
        <f>VLOOKUP(U397,Смета!$B$8:$O$93,13,0)</f>
        <v>0</v>
      </c>
      <c r="Y397" s="139"/>
      <c r="Z397" s="139"/>
      <c r="AA397" s="32">
        <f>VLOOKUP(Y397,Смета!$B$8:$O$93,13,0)</f>
        <v>0</v>
      </c>
      <c r="AC397" s="139"/>
      <c r="AD397" s="139"/>
      <c r="AE397" s="32">
        <f>VLOOKUP(AC397,Смета!$B$8:$O$93,13,0)</f>
        <v>0</v>
      </c>
      <c r="AG397" s="139"/>
      <c r="AH397" s="139"/>
      <c r="AI397" s="32">
        <f>VLOOKUP(AG397,Смета!$B$8:$O$93,13,0)</f>
        <v>0</v>
      </c>
      <c r="AK397" s="139"/>
      <c r="AL397" s="139"/>
      <c r="AM397" s="32">
        <f>VLOOKUP(AK397,Смета!$B$8:$O$93,13,0)</f>
        <v>0</v>
      </c>
      <c r="AO397" s="139"/>
      <c r="AP397" s="139"/>
      <c r="AQ397" s="32">
        <f>VLOOKUP(AO397,Смета!$B$8:$O$93,13,0)</f>
        <v>0</v>
      </c>
      <c r="AS397" s="139"/>
      <c r="AT397" s="139"/>
      <c r="AU397" s="32">
        <f>VLOOKUP(AS397,Смета!$B$8:$O$93,13,0)</f>
        <v>0</v>
      </c>
    </row>
    <row r="398" spans="1:47" x14ac:dyDescent="0.25">
      <c r="A398" s="139"/>
      <c r="B398" s="139"/>
      <c r="C398" s="32">
        <f>VLOOKUP(A398,Смета!$B$8:$O$93,13,0)</f>
        <v>0</v>
      </c>
      <c r="E398" s="139"/>
      <c r="F398" s="139"/>
      <c r="G398" s="32">
        <f>VLOOKUP(E398,Смета!$B$8:$O$93,13,0)</f>
        <v>0</v>
      </c>
      <c r="I398" s="139"/>
      <c r="J398" s="139"/>
      <c r="K398" s="32">
        <f>VLOOKUP(I398,Смета!$B$8:$O$93,13,0)</f>
        <v>0</v>
      </c>
      <c r="M398" s="139"/>
      <c r="N398" s="139"/>
      <c r="O398" s="32">
        <f>VLOOKUP(M398,Смета!$B$8:$O$93,13,0)</f>
        <v>0</v>
      </c>
      <c r="Q398" s="139"/>
      <c r="R398" s="139"/>
      <c r="S398" s="32">
        <f>VLOOKUP(Q398,Смета!$B$8:$O$93,13,0)</f>
        <v>0</v>
      </c>
      <c r="U398" s="139"/>
      <c r="V398" s="139"/>
      <c r="W398" s="32">
        <f>VLOOKUP(U398,Смета!$B$8:$O$93,13,0)</f>
        <v>0</v>
      </c>
      <c r="Y398" s="139"/>
      <c r="Z398" s="139"/>
      <c r="AA398" s="32">
        <f>VLOOKUP(Y398,Смета!$B$8:$O$93,13,0)</f>
        <v>0</v>
      </c>
      <c r="AC398" s="139"/>
      <c r="AD398" s="139"/>
      <c r="AE398" s="32">
        <f>VLOOKUP(AC398,Смета!$B$8:$O$93,13,0)</f>
        <v>0</v>
      </c>
      <c r="AG398" s="139"/>
      <c r="AH398" s="139"/>
      <c r="AI398" s="32">
        <f>VLOOKUP(AG398,Смета!$B$8:$O$93,13,0)</f>
        <v>0</v>
      </c>
      <c r="AK398" s="139"/>
      <c r="AL398" s="139"/>
      <c r="AM398" s="32">
        <f>VLOOKUP(AK398,Смета!$B$8:$O$93,13,0)</f>
        <v>0</v>
      </c>
      <c r="AO398" s="139"/>
      <c r="AP398" s="139"/>
      <c r="AQ398" s="32">
        <f>VLOOKUP(AO398,Смета!$B$8:$O$93,13,0)</f>
        <v>0</v>
      </c>
      <c r="AS398" s="139"/>
      <c r="AT398" s="139"/>
      <c r="AU398" s="32">
        <f>VLOOKUP(AS398,Смета!$B$8:$O$93,13,0)</f>
        <v>0</v>
      </c>
    </row>
    <row r="399" spans="1:47" x14ac:dyDescent="0.25">
      <c r="A399" s="139"/>
      <c r="B399" s="139"/>
      <c r="C399" s="32">
        <f>VLOOKUP(A399,Смета!$B$8:$O$93,13,0)</f>
        <v>0</v>
      </c>
      <c r="E399" s="139"/>
      <c r="F399" s="139"/>
      <c r="G399" s="32">
        <f>VLOOKUP(E399,Смета!$B$8:$O$93,13,0)</f>
        <v>0</v>
      </c>
      <c r="I399" s="139"/>
      <c r="J399" s="139"/>
      <c r="K399" s="32">
        <f>VLOOKUP(I399,Смета!$B$8:$O$93,13,0)</f>
        <v>0</v>
      </c>
      <c r="M399" s="139"/>
      <c r="N399" s="139"/>
      <c r="O399" s="32">
        <f>VLOOKUP(M399,Смета!$B$8:$O$93,13,0)</f>
        <v>0</v>
      </c>
      <c r="Q399" s="139"/>
      <c r="R399" s="139"/>
      <c r="S399" s="32">
        <f>VLOOKUP(Q399,Смета!$B$8:$O$93,13,0)</f>
        <v>0</v>
      </c>
      <c r="U399" s="139"/>
      <c r="V399" s="139"/>
      <c r="W399" s="32">
        <f>VLOOKUP(U399,Смета!$B$8:$O$93,13,0)</f>
        <v>0</v>
      </c>
      <c r="Y399" s="139"/>
      <c r="Z399" s="139"/>
      <c r="AA399" s="32">
        <f>VLOOKUP(Y399,Смета!$B$8:$O$93,13,0)</f>
        <v>0</v>
      </c>
      <c r="AC399" s="139"/>
      <c r="AD399" s="139"/>
      <c r="AE399" s="32">
        <f>VLOOKUP(AC399,Смета!$B$8:$O$93,13,0)</f>
        <v>0</v>
      </c>
      <c r="AG399" s="139"/>
      <c r="AH399" s="139"/>
      <c r="AI399" s="32">
        <f>VLOOKUP(AG399,Смета!$B$8:$O$93,13,0)</f>
        <v>0</v>
      </c>
      <c r="AK399" s="139"/>
      <c r="AL399" s="139"/>
      <c r="AM399" s="32">
        <f>VLOOKUP(AK399,Смета!$B$8:$O$93,13,0)</f>
        <v>0</v>
      </c>
      <c r="AO399" s="139"/>
      <c r="AP399" s="139"/>
      <c r="AQ399" s="32">
        <f>VLOOKUP(AO399,Смета!$B$8:$O$93,13,0)</f>
        <v>0</v>
      </c>
      <c r="AS399" s="139"/>
      <c r="AT399" s="139"/>
      <c r="AU399" s="32">
        <f>VLOOKUP(AS399,Смета!$B$8:$O$93,13,0)</f>
        <v>0</v>
      </c>
    </row>
    <row r="400" spans="1:47" x14ac:dyDescent="0.25">
      <c r="A400" s="139"/>
      <c r="B400" s="139"/>
      <c r="C400" s="32">
        <f>VLOOKUP(A400,Смета!$B$8:$O$93,13,0)</f>
        <v>0</v>
      </c>
      <c r="E400" s="139"/>
      <c r="F400" s="139"/>
      <c r="G400" s="32">
        <f>VLOOKUP(E400,Смета!$B$8:$O$93,13,0)</f>
        <v>0</v>
      </c>
      <c r="I400" s="139"/>
      <c r="J400" s="139"/>
      <c r="K400" s="32">
        <f>VLOOKUP(I400,Смета!$B$8:$O$93,13,0)</f>
        <v>0</v>
      </c>
      <c r="M400" s="139"/>
      <c r="N400" s="139"/>
      <c r="O400" s="32">
        <f>VLOOKUP(M400,Смета!$B$8:$O$93,13,0)</f>
        <v>0</v>
      </c>
      <c r="Q400" s="139"/>
      <c r="R400" s="139"/>
      <c r="S400" s="32">
        <f>VLOOKUP(Q400,Смета!$B$8:$O$93,13,0)</f>
        <v>0</v>
      </c>
      <c r="U400" s="139"/>
      <c r="V400" s="139"/>
      <c r="W400" s="32">
        <f>VLOOKUP(U400,Смета!$B$8:$O$93,13,0)</f>
        <v>0</v>
      </c>
      <c r="Y400" s="139"/>
      <c r="Z400" s="139"/>
      <c r="AA400" s="32">
        <f>VLOOKUP(Y400,Смета!$B$8:$O$93,13,0)</f>
        <v>0</v>
      </c>
      <c r="AC400" s="139"/>
      <c r="AD400" s="139"/>
      <c r="AE400" s="32">
        <f>VLOOKUP(AC400,Смета!$B$8:$O$93,13,0)</f>
        <v>0</v>
      </c>
      <c r="AG400" s="139"/>
      <c r="AH400" s="139"/>
      <c r="AI400" s="32">
        <f>VLOOKUP(AG400,Смета!$B$8:$O$93,13,0)</f>
        <v>0</v>
      </c>
      <c r="AK400" s="139"/>
      <c r="AL400" s="139"/>
      <c r="AM400" s="32">
        <f>VLOOKUP(AK400,Смета!$B$8:$O$93,13,0)</f>
        <v>0</v>
      </c>
      <c r="AO400" s="139"/>
      <c r="AP400" s="139"/>
      <c r="AQ400" s="32">
        <f>VLOOKUP(AO400,Смета!$B$8:$O$93,13,0)</f>
        <v>0</v>
      </c>
      <c r="AS400" s="139"/>
      <c r="AT400" s="139"/>
      <c r="AU400" s="32">
        <f>VLOOKUP(AS400,Смета!$B$8:$O$93,13,0)</f>
        <v>0</v>
      </c>
    </row>
    <row r="401" spans="1:47" x14ac:dyDescent="0.25">
      <c r="A401" s="139"/>
      <c r="B401" s="139"/>
      <c r="C401" s="32">
        <f>VLOOKUP(A401,Смета!$B$8:$O$93,13,0)</f>
        <v>0</v>
      </c>
      <c r="E401" s="139"/>
      <c r="F401" s="139"/>
      <c r="G401" s="32">
        <f>VLOOKUP(E401,Смета!$B$8:$O$93,13,0)</f>
        <v>0</v>
      </c>
      <c r="I401" s="139"/>
      <c r="J401" s="139"/>
      <c r="K401" s="32">
        <f>VLOOKUP(I401,Смета!$B$8:$O$93,13,0)</f>
        <v>0</v>
      </c>
      <c r="M401" s="139"/>
      <c r="N401" s="139"/>
      <c r="O401" s="32">
        <f>VLOOKUP(M401,Смета!$B$8:$O$93,13,0)</f>
        <v>0</v>
      </c>
      <c r="Q401" s="139"/>
      <c r="R401" s="139"/>
      <c r="S401" s="32">
        <f>VLOOKUP(Q401,Смета!$B$8:$O$93,13,0)</f>
        <v>0</v>
      </c>
      <c r="U401" s="139"/>
      <c r="V401" s="139"/>
      <c r="W401" s="32">
        <f>VLOOKUP(U401,Смета!$B$8:$O$93,13,0)</f>
        <v>0</v>
      </c>
      <c r="Y401" s="139"/>
      <c r="Z401" s="139"/>
      <c r="AA401" s="32">
        <f>VLOOKUP(Y401,Смета!$B$8:$O$93,13,0)</f>
        <v>0</v>
      </c>
      <c r="AC401" s="139"/>
      <c r="AD401" s="139"/>
      <c r="AE401" s="32">
        <f>VLOOKUP(AC401,Смета!$B$8:$O$93,13,0)</f>
        <v>0</v>
      </c>
      <c r="AG401" s="139"/>
      <c r="AH401" s="139"/>
      <c r="AI401" s="32">
        <f>VLOOKUP(AG401,Смета!$B$8:$O$93,13,0)</f>
        <v>0</v>
      </c>
      <c r="AK401" s="139"/>
      <c r="AL401" s="139"/>
      <c r="AM401" s="32">
        <f>VLOOKUP(AK401,Смета!$B$8:$O$93,13,0)</f>
        <v>0</v>
      </c>
      <c r="AO401" s="139"/>
      <c r="AP401" s="139"/>
      <c r="AQ401" s="32">
        <f>VLOOKUP(AO401,Смета!$B$8:$O$93,13,0)</f>
        <v>0</v>
      </c>
      <c r="AS401" s="139"/>
      <c r="AT401" s="139"/>
      <c r="AU401" s="32">
        <f>VLOOKUP(AS401,Смета!$B$8:$O$93,13,0)</f>
        <v>0</v>
      </c>
    </row>
    <row r="402" spans="1:47" x14ac:dyDescent="0.25">
      <c r="A402" s="139"/>
      <c r="B402" s="139"/>
      <c r="C402" s="32">
        <f>VLOOKUP(A402,Смета!$B$8:$O$93,13,0)</f>
        <v>0</v>
      </c>
      <c r="E402" s="139"/>
      <c r="F402" s="139"/>
      <c r="G402" s="32">
        <f>VLOOKUP(E402,Смета!$B$8:$O$93,13,0)</f>
        <v>0</v>
      </c>
      <c r="I402" s="139"/>
      <c r="J402" s="139"/>
      <c r="K402" s="32">
        <f>VLOOKUP(I402,Смета!$B$8:$O$93,13,0)</f>
        <v>0</v>
      </c>
      <c r="M402" s="139"/>
      <c r="N402" s="139"/>
      <c r="O402" s="32">
        <f>VLOOKUP(M402,Смета!$B$8:$O$93,13,0)</f>
        <v>0</v>
      </c>
      <c r="Q402" s="139"/>
      <c r="R402" s="139"/>
      <c r="S402" s="32">
        <f>VLOOKUP(Q402,Смета!$B$8:$O$93,13,0)</f>
        <v>0</v>
      </c>
      <c r="U402" s="139"/>
      <c r="V402" s="139"/>
      <c r="W402" s="32">
        <f>VLOOKUP(U402,Смета!$B$8:$O$93,13,0)</f>
        <v>0</v>
      </c>
      <c r="Y402" s="139"/>
      <c r="Z402" s="139"/>
      <c r="AA402" s="32">
        <f>VLOOKUP(Y402,Смета!$B$8:$O$93,13,0)</f>
        <v>0</v>
      </c>
      <c r="AC402" s="139"/>
      <c r="AD402" s="139"/>
      <c r="AE402" s="32">
        <f>VLOOKUP(AC402,Смета!$B$8:$O$93,13,0)</f>
        <v>0</v>
      </c>
      <c r="AG402" s="139"/>
      <c r="AH402" s="139"/>
      <c r="AI402" s="32">
        <f>VLOOKUP(AG402,Смета!$B$8:$O$93,13,0)</f>
        <v>0</v>
      </c>
      <c r="AK402" s="139"/>
      <c r="AL402" s="139"/>
      <c r="AM402" s="32">
        <f>VLOOKUP(AK402,Смета!$B$8:$O$93,13,0)</f>
        <v>0</v>
      </c>
      <c r="AO402" s="139"/>
      <c r="AP402" s="139"/>
      <c r="AQ402" s="32">
        <f>VLOOKUP(AO402,Смета!$B$8:$O$93,13,0)</f>
        <v>0</v>
      </c>
      <c r="AS402" s="139"/>
      <c r="AT402" s="139"/>
      <c r="AU402" s="32">
        <f>VLOOKUP(AS402,Смета!$B$8:$O$93,13,0)</f>
        <v>0</v>
      </c>
    </row>
    <row r="403" spans="1:47" x14ac:dyDescent="0.25">
      <c r="A403" s="139"/>
      <c r="B403" s="139"/>
      <c r="C403" s="32">
        <f>VLOOKUP(A403,Смета!$B$8:$O$93,13,0)</f>
        <v>0</v>
      </c>
      <c r="E403" s="139"/>
      <c r="F403" s="139"/>
      <c r="G403" s="32">
        <f>VLOOKUP(E403,Смета!$B$8:$O$93,13,0)</f>
        <v>0</v>
      </c>
      <c r="I403" s="139"/>
      <c r="J403" s="139"/>
      <c r="K403" s="32">
        <f>VLOOKUP(I403,Смета!$B$8:$O$93,13,0)</f>
        <v>0</v>
      </c>
      <c r="M403" s="139"/>
      <c r="N403" s="139"/>
      <c r="O403" s="32">
        <f>VLOOKUP(M403,Смета!$B$8:$O$93,13,0)</f>
        <v>0</v>
      </c>
      <c r="Q403" s="139"/>
      <c r="R403" s="139"/>
      <c r="S403" s="32">
        <f>VLOOKUP(Q403,Смета!$B$8:$O$93,13,0)</f>
        <v>0</v>
      </c>
      <c r="U403" s="139"/>
      <c r="V403" s="139"/>
      <c r="W403" s="32">
        <f>VLOOKUP(U403,Смета!$B$8:$O$93,13,0)</f>
        <v>0</v>
      </c>
      <c r="Y403" s="139"/>
      <c r="Z403" s="139"/>
      <c r="AA403" s="32">
        <f>VLOOKUP(Y403,Смета!$B$8:$O$93,13,0)</f>
        <v>0</v>
      </c>
      <c r="AC403" s="139"/>
      <c r="AD403" s="139"/>
      <c r="AE403" s="32">
        <f>VLOOKUP(AC403,Смета!$B$8:$O$93,13,0)</f>
        <v>0</v>
      </c>
      <c r="AG403" s="139"/>
      <c r="AH403" s="139"/>
      <c r="AI403" s="32">
        <f>VLOOKUP(AG403,Смета!$B$8:$O$93,13,0)</f>
        <v>0</v>
      </c>
      <c r="AK403" s="139"/>
      <c r="AL403" s="139"/>
      <c r="AM403" s="32">
        <f>VLOOKUP(AK403,Смета!$B$8:$O$93,13,0)</f>
        <v>0</v>
      </c>
      <c r="AO403" s="139"/>
      <c r="AP403" s="139"/>
      <c r="AQ403" s="32">
        <f>VLOOKUP(AO403,Смета!$B$8:$O$93,13,0)</f>
        <v>0</v>
      </c>
      <c r="AS403" s="139"/>
      <c r="AT403" s="139"/>
      <c r="AU403" s="32">
        <f>VLOOKUP(AS403,Смета!$B$8:$O$93,13,0)</f>
        <v>0</v>
      </c>
    </row>
    <row r="404" spans="1:47" x14ac:dyDescent="0.25">
      <c r="A404" s="139"/>
      <c r="B404" s="139"/>
      <c r="C404" s="32">
        <f>VLOOKUP(A404,Смета!$B$8:$O$93,13,0)</f>
        <v>0</v>
      </c>
      <c r="E404" s="139"/>
      <c r="F404" s="139"/>
      <c r="G404" s="32">
        <f>VLOOKUP(E404,Смета!$B$8:$O$93,13,0)</f>
        <v>0</v>
      </c>
      <c r="I404" s="139"/>
      <c r="J404" s="139"/>
      <c r="K404" s="32">
        <f>VLOOKUP(I404,Смета!$B$8:$O$93,13,0)</f>
        <v>0</v>
      </c>
      <c r="M404" s="139"/>
      <c r="N404" s="139"/>
      <c r="O404" s="32">
        <f>VLOOKUP(M404,Смета!$B$8:$O$93,13,0)</f>
        <v>0</v>
      </c>
      <c r="Q404" s="139"/>
      <c r="R404" s="139"/>
      <c r="S404" s="32">
        <f>VLOOKUP(Q404,Смета!$B$8:$O$93,13,0)</f>
        <v>0</v>
      </c>
      <c r="U404" s="139"/>
      <c r="V404" s="139"/>
      <c r="W404" s="32">
        <f>VLOOKUP(U404,Смета!$B$8:$O$93,13,0)</f>
        <v>0</v>
      </c>
      <c r="Y404" s="139"/>
      <c r="Z404" s="139"/>
      <c r="AA404" s="32">
        <f>VLOOKUP(Y404,Смета!$B$8:$O$93,13,0)</f>
        <v>0</v>
      </c>
      <c r="AC404" s="139"/>
      <c r="AD404" s="139"/>
      <c r="AE404" s="32">
        <f>VLOOKUP(AC404,Смета!$B$8:$O$93,13,0)</f>
        <v>0</v>
      </c>
      <c r="AG404" s="139"/>
      <c r="AH404" s="139"/>
      <c r="AI404" s="32">
        <f>VLOOKUP(AG404,Смета!$B$8:$O$93,13,0)</f>
        <v>0</v>
      </c>
      <c r="AK404" s="139"/>
      <c r="AL404" s="139"/>
      <c r="AM404" s="32">
        <f>VLOOKUP(AK404,Смета!$B$8:$O$93,13,0)</f>
        <v>0</v>
      </c>
      <c r="AO404" s="139"/>
      <c r="AP404" s="139"/>
      <c r="AQ404" s="32">
        <f>VLOOKUP(AO404,Смета!$B$8:$O$93,13,0)</f>
        <v>0</v>
      </c>
      <c r="AS404" s="139"/>
      <c r="AT404" s="139"/>
      <c r="AU404" s="32">
        <f>VLOOKUP(AS404,Смета!$B$8:$O$93,13,0)</f>
        <v>0</v>
      </c>
    </row>
    <row r="405" spans="1:47" x14ac:dyDescent="0.25">
      <c r="A405" s="139"/>
      <c r="B405" s="139"/>
      <c r="C405" s="32">
        <f>VLOOKUP(A405,Смета!$B$8:$O$93,13,0)</f>
        <v>0</v>
      </c>
      <c r="E405" s="139"/>
      <c r="F405" s="139"/>
      <c r="G405" s="32">
        <f>VLOOKUP(E405,Смета!$B$8:$O$93,13,0)</f>
        <v>0</v>
      </c>
      <c r="I405" s="139"/>
      <c r="J405" s="139"/>
      <c r="K405" s="32">
        <f>VLOOKUP(I405,Смета!$B$8:$O$93,13,0)</f>
        <v>0</v>
      </c>
      <c r="M405" s="139"/>
      <c r="N405" s="139"/>
      <c r="O405" s="32">
        <f>VLOOKUP(M405,Смета!$B$8:$O$93,13,0)</f>
        <v>0</v>
      </c>
      <c r="Q405" s="139"/>
      <c r="R405" s="139"/>
      <c r="S405" s="32">
        <f>VLOOKUP(Q405,Смета!$B$8:$O$93,13,0)</f>
        <v>0</v>
      </c>
      <c r="U405" s="139"/>
      <c r="V405" s="139"/>
      <c r="W405" s="32">
        <f>VLOOKUP(U405,Смета!$B$8:$O$93,13,0)</f>
        <v>0</v>
      </c>
      <c r="Y405" s="139"/>
      <c r="Z405" s="139"/>
      <c r="AA405" s="32">
        <f>VLOOKUP(Y405,Смета!$B$8:$O$93,13,0)</f>
        <v>0</v>
      </c>
      <c r="AC405" s="139"/>
      <c r="AD405" s="139"/>
      <c r="AE405" s="32">
        <f>VLOOKUP(AC405,Смета!$B$8:$O$93,13,0)</f>
        <v>0</v>
      </c>
      <c r="AG405" s="139"/>
      <c r="AH405" s="139"/>
      <c r="AI405" s="32">
        <f>VLOOKUP(AG405,Смета!$B$8:$O$93,13,0)</f>
        <v>0</v>
      </c>
      <c r="AK405" s="139"/>
      <c r="AL405" s="139"/>
      <c r="AM405" s="32">
        <f>VLOOKUP(AK405,Смета!$B$8:$O$93,13,0)</f>
        <v>0</v>
      </c>
      <c r="AO405" s="139"/>
      <c r="AP405" s="139"/>
      <c r="AQ405" s="32">
        <f>VLOOKUP(AO405,Смета!$B$8:$O$93,13,0)</f>
        <v>0</v>
      </c>
      <c r="AS405" s="139"/>
      <c r="AT405" s="139"/>
      <c r="AU405" s="32">
        <f>VLOOKUP(AS405,Смета!$B$8:$O$93,13,0)</f>
        <v>0</v>
      </c>
    </row>
    <row r="406" spans="1:47" x14ac:dyDescent="0.25">
      <c r="A406" s="139"/>
      <c r="B406" s="139"/>
      <c r="C406" s="32">
        <f>VLOOKUP(A406,Смета!$B$8:$O$93,13,0)</f>
        <v>0</v>
      </c>
      <c r="E406" s="139"/>
      <c r="F406" s="139"/>
      <c r="G406" s="32">
        <f>VLOOKUP(E406,Смета!$B$8:$O$93,13,0)</f>
        <v>0</v>
      </c>
      <c r="I406" s="139"/>
      <c r="J406" s="139"/>
      <c r="K406" s="32">
        <f>VLOOKUP(I406,Смета!$B$8:$O$93,13,0)</f>
        <v>0</v>
      </c>
      <c r="M406" s="139"/>
      <c r="N406" s="139"/>
      <c r="O406" s="32">
        <f>VLOOKUP(M406,Смета!$B$8:$O$93,13,0)</f>
        <v>0</v>
      </c>
      <c r="Q406" s="139"/>
      <c r="R406" s="139"/>
      <c r="S406" s="32">
        <f>VLOOKUP(Q406,Смета!$B$8:$O$93,13,0)</f>
        <v>0</v>
      </c>
      <c r="U406" s="139"/>
      <c r="V406" s="139"/>
      <c r="W406" s="32">
        <f>VLOOKUP(U406,Смета!$B$8:$O$93,13,0)</f>
        <v>0</v>
      </c>
      <c r="Y406" s="139"/>
      <c r="Z406" s="139"/>
      <c r="AA406" s="32">
        <f>VLOOKUP(Y406,Смета!$B$8:$O$93,13,0)</f>
        <v>0</v>
      </c>
      <c r="AC406" s="139"/>
      <c r="AD406" s="139"/>
      <c r="AE406" s="32">
        <f>VLOOKUP(AC406,Смета!$B$8:$O$93,13,0)</f>
        <v>0</v>
      </c>
      <c r="AG406" s="139"/>
      <c r="AH406" s="139"/>
      <c r="AI406" s="32">
        <f>VLOOKUP(AG406,Смета!$B$8:$O$93,13,0)</f>
        <v>0</v>
      </c>
      <c r="AK406" s="139"/>
      <c r="AL406" s="139"/>
      <c r="AM406" s="32">
        <f>VLOOKUP(AK406,Смета!$B$8:$O$93,13,0)</f>
        <v>0</v>
      </c>
      <c r="AO406" s="139"/>
      <c r="AP406" s="139"/>
      <c r="AQ406" s="32">
        <f>VLOOKUP(AO406,Смета!$B$8:$O$93,13,0)</f>
        <v>0</v>
      </c>
      <c r="AS406" s="139"/>
      <c r="AT406" s="139"/>
      <c r="AU406" s="32">
        <f>VLOOKUP(AS406,Смета!$B$8:$O$93,13,0)</f>
        <v>0</v>
      </c>
    </row>
    <row r="407" spans="1:47" x14ac:dyDescent="0.25">
      <c r="A407" s="139"/>
      <c r="B407" s="139"/>
      <c r="C407" s="32">
        <f>VLOOKUP(A407,Смета!$B$8:$O$93,13,0)</f>
        <v>0</v>
      </c>
      <c r="E407" s="139"/>
      <c r="F407" s="139"/>
      <c r="G407" s="32">
        <f>VLOOKUP(E407,Смета!$B$8:$O$93,13,0)</f>
        <v>0</v>
      </c>
      <c r="I407" s="139"/>
      <c r="J407" s="139"/>
      <c r="K407" s="32">
        <f>VLOOKUP(I407,Смета!$B$8:$O$93,13,0)</f>
        <v>0</v>
      </c>
      <c r="M407" s="139"/>
      <c r="N407" s="139"/>
      <c r="O407" s="32">
        <f>VLOOKUP(M407,Смета!$B$8:$O$93,13,0)</f>
        <v>0</v>
      </c>
      <c r="Q407" s="139"/>
      <c r="R407" s="139"/>
      <c r="S407" s="32">
        <f>VLOOKUP(Q407,Смета!$B$8:$O$93,13,0)</f>
        <v>0</v>
      </c>
      <c r="U407" s="139"/>
      <c r="V407" s="139"/>
      <c r="W407" s="32">
        <f>VLOOKUP(U407,Смета!$B$8:$O$93,13,0)</f>
        <v>0</v>
      </c>
      <c r="Y407" s="139"/>
      <c r="Z407" s="139"/>
      <c r="AA407" s="32">
        <f>VLOOKUP(Y407,Смета!$B$8:$O$93,13,0)</f>
        <v>0</v>
      </c>
      <c r="AC407" s="139"/>
      <c r="AD407" s="139"/>
      <c r="AE407" s="32">
        <f>VLOOKUP(AC407,Смета!$B$8:$O$93,13,0)</f>
        <v>0</v>
      </c>
      <c r="AG407" s="139"/>
      <c r="AH407" s="139"/>
      <c r="AI407" s="32">
        <f>VLOOKUP(AG407,Смета!$B$8:$O$93,13,0)</f>
        <v>0</v>
      </c>
      <c r="AK407" s="139"/>
      <c r="AL407" s="139"/>
      <c r="AM407" s="32">
        <f>VLOOKUP(AK407,Смета!$B$8:$O$93,13,0)</f>
        <v>0</v>
      </c>
      <c r="AO407" s="139"/>
      <c r="AP407" s="139"/>
      <c r="AQ407" s="32">
        <f>VLOOKUP(AO407,Смета!$B$8:$O$93,13,0)</f>
        <v>0</v>
      </c>
      <c r="AS407" s="139"/>
      <c r="AT407" s="139"/>
      <c r="AU407" s="32">
        <f>VLOOKUP(AS407,Смета!$B$8:$O$93,13,0)</f>
        <v>0</v>
      </c>
    </row>
    <row r="408" spans="1:47" x14ac:dyDescent="0.25">
      <c r="A408" s="139"/>
      <c r="B408" s="139"/>
      <c r="C408" s="32">
        <f>VLOOKUP(A408,Смета!$B$8:$O$93,13,0)</f>
        <v>0</v>
      </c>
      <c r="E408" s="139"/>
      <c r="F408" s="139"/>
      <c r="G408" s="32">
        <f>VLOOKUP(E408,Смета!$B$8:$O$93,13,0)</f>
        <v>0</v>
      </c>
      <c r="I408" s="139"/>
      <c r="J408" s="139"/>
      <c r="K408" s="32">
        <f>VLOOKUP(I408,Смета!$B$8:$O$93,13,0)</f>
        <v>0</v>
      </c>
      <c r="M408" s="139"/>
      <c r="N408" s="139"/>
      <c r="O408" s="32">
        <f>VLOOKUP(M408,Смета!$B$8:$O$93,13,0)</f>
        <v>0</v>
      </c>
      <c r="Q408" s="139"/>
      <c r="R408" s="139"/>
      <c r="S408" s="32">
        <f>VLOOKUP(Q408,Смета!$B$8:$O$93,13,0)</f>
        <v>0</v>
      </c>
      <c r="U408" s="139"/>
      <c r="V408" s="139"/>
      <c r="W408" s="32">
        <f>VLOOKUP(U408,Смета!$B$8:$O$93,13,0)</f>
        <v>0</v>
      </c>
      <c r="Y408" s="139"/>
      <c r="Z408" s="139"/>
      <c r="AA408" s="32">
        <f>VLOOKUP(Y408,Смета!$B$8:$O$93,13,0)</f>
        <v>0</v>
      </c>
      <c r="AC408" s="139"/>
      <c r="AD408" s="139"/>
      <c r="AE408" s="32">
        <f>VLOOKUP(AC408,Смета!$B$8:$O$93,13,0)</f>
        <v>0</v>
      </c>
      <c r="AG408" s="139"/>
      <c r="AH408" s="139"/>
      <c r="AI408" s="32">
        <f>VLOOKUP(AG408,Смета!$B$8:$O$93,13,0)</f>
        <v>0</v>
      </c>
      <c r="AK408" s="139"/>
      <c r="AL408" s="139"/>
      <c r="AM408" s="32">
        <f>VLOOKUP(AK408,Смета!$B$8:$O$93,13,0)</f>
        <v>0</v>
      </c>
      <c r="AO408" s="139"/>
      <c r="AP408" s="139"/>
      <c r="AQ408" s="32">
        <f>VLOOKUP(AO408,Смета!$B$8:$O$93,13,0)</f>
        <v>0</v>
      </c>
      <c r="AS408" s="139"/>
      <c r="AT408" s="139"/>
      <c r="AU408" s="32">
        <f>VLOOKUP(AS408,Смета!$B$8:$O$93,13,0)</f>
        <v>0</v>
      </c>
    </row>
    <row r="409" spans="1:47" x14ac:dyDescent="0.25">
      <c r="A409" s="139"/>
      <c r="B409" s="139"/>
      <c r="C409" s="32">
        <f>VLOOKUP(A409,Смета!$B$8:$O$93,13,0)</f>
        <v>0</v>
      </c>
      <c r="E409" s="139"/>
      <c r="F409" s="139"/>
      <c r="G409" s="32">
        <f>VLOOKUP(E409,Смета!$B$8:$O$93,13,0)</f>
        <v>0</v>
      </c>
      <c r="I409" s="139"/>
      <c r="J409" s="139"/>
      <c r="K409" s="32">
        <f>VLOOKUP(I409,Смета!$B$8:$O$93,13,0)</f>
        <v>0</v>
      </c>
      <c r="M409" s="139"/>
      <c r="N409" s="139"/>
      <c r="O409" s="32">
        <f>VLOOKUP(M409,Смета!$B$8:$O$93,13,0)</f>
        <v>0</v>
      </c>
      <c r="Q409" s="139"/>
      <c r="R409" s="139"/>
      <c r="S409" s="32">
        <f>VLOOKUP(Q409,Смета!$B$8:$O$93,13,0)</f>
        <v>0</v>
      </c>
      <c r="U409" s="139"/>
      <c r="V409" s="139"/>
      <c r="W409" s="32">
        <f>VLOOKUP(U409,Смета!$B$8:$O$93,13,0)</f>
        <v>0</v>
      </c>
      <c r="Y409" s="139"/>
      <c r="Z409" s="139"/>
      <c r="AA409" s="32">
        <f>VLOOKUP(Y409,Смета!$B$8:$O$93,13,0)</f>
        <v>0</v>
      </c>
      <c r="AC409" s="139"/>
      <c r="AD409" s="139"/>
      <c r="AE409" s="32">
        <f>VLOOKUP(AC409,Смета!$B$8:$O$93,13,0)</f>
        <v>0</v>
      </c>
      <c r="AG409" s="139"/>
      <c r="AH409" s="139"/>
      <c r="AI409" s="32">
        <f>VLOOKUP(AG409,Смета!$B$8:$O$93,13,0)</f>
        <v>0</v>
      </c>
      <c r="AK409" s="139"/>
      <c r="AL409" s="139"/>
      <c r="AM409" s="32">
        <f>VLOOKUP(AK409,Смета!$B$8:$O$93,13,0)</f>
        <v>0</v>
      </c>
      <c r="AO409" s="139"/>
      <c r="AP409" s="139"/>
      <c r="AQ409" s="32">
        <f>VLOOKUP(AO409,Смета!$B$8:$O$93,13,0)</f>
        <v>0</v>
      </c>
      <c r="AS409" s="139"/>
      <c r="AT409" s="139"/>
      <c r="AU409" s="32">
        <f>VLOOKUP(AS409,Смета!$B$8:$O$93,13,0)</f>
        <v>0</v>
      </c>
    </row>
    <row r="410" spans="1:47" x14ac:dyDescent="0.25">
      <c r="A410" s="139"/>
      <c r="B410" s="139"/>
      <c r="C410" s="32">
        <f>VLOOKUP(A410,Смета!$B$8:$O$93,13,0)</f>
        <v>0</v>
      </c>
      <c r="E410" s="139"/>
      <c r="F410" s="139"/>
      <c r="G410" s="32">
        <f>VLOOKUP(E410,Смета!$B$8:$O$93,13,0)</f>
        <v>0</v>
      </c>
      <c r="I410" s="139"/>
      <c r="J410" s="139"/>
      <c r="K410" s="32">
        <f>VLOOKUP(I410,Смета!$B$8:$O$93,13,0)</f>
        <v>0</v>
      </c>
      <c r="M410" s="139"/>
      <c r="N410" s="139"/>
      <c r="O410" s="32">
        <f>VLOOKUP(M410,Смета!$B$8:$O$93,13,0)</f>
        <v>0</v>
      </c>
      <c r="Q410" s="139"/>
      <c r="R410" s="139"/>
      <c r="S410" s="32">
        <f>VLOOKUP(Q410,Смета!$B$8:$O$93,13,0)</f>
        <v>0</v>
      </c>
      <c r="U410" s="139"/>
      <c r="V410" s="139"/>
      <c r="W410" s="32">
        <f>VLOOKUP(U410,Смета!$B$8:$O$93,13,0)</f>
        <v>0</v>
      </c>
      <c r="Y410" s="139"/>
      <c r="Z410" s="139"/>
      <c r="AA410" s="32">
        <f>VLOOKUP(Y410,Смета!$B$8:$O$93,13,0)</f>
        <v>0</v>
      </c>
      <c r="AC410" s="139"/>
      <c r="AD410" s="139"/>
      <c r="AE410" s="32">
        <f>VLOOKUP(AC410,Смета!$B$8:$O$93,13,0)</f>
        <v>0</v>
      </c>
      <c r="AG410" s="139"/>
      <c r="AH410" s="139"/>
      <c r="AI410" s="32">
        <f>VLOOKUP(AG410,Смета!$B$8:$O$93,13,0)</f>
        <v>0</v>
      </c>
      <c r="AK410" s="139"/>
      <c r="AL410" s="139"/>
      <c r="AM410" s="32">
        <f>VLOOKUP(AK410,Смета!$B$8:$O$93,13,0)</f>
        <v>0</v>
      </c>
      <c r="AO410" s="139"/>
      <c r="AP410" s="139"/>
      <c r="AQ410" s="32">
        <f>VLOOKUP(AO410,Смета!$B$8:$O$93,13,0)</f>
        <v>0</v>
      </c>
      <c r="AS410" s="139"/>
      <c r="AT410" s="139"/>
      <c r="AU410" s="32">
        <f>VLOOKUP(AS410,Смета!$B$8:$O$93,13,0)</f>
        <v>0</v>
      </c>
    </row>
    <row r="411" spans="1:47" x14ac:dyDescent="0.25">
      <c r="A411" s="139"/>
      <c r="B411" s="139"/>
      <c r="C411" s="32">
        <f>VLOOKUP(A411,Смета!$B$8:$O$93,13,0)</f>
        <v>0</v>
      </c>
      <c r="E411" s="139"/>
      <c r="F411" s="139"/>
      <c r="G411" s="32">
        <f>VLOOKUP(E411,Смета!$B$8:$O$93,13,0)</f>
        <v>0</v>
      </c>
      <c r="I411" s="139"/>
      <c r="J411" s="139"/>
      <c r="K411" s="32">
        <f>VLOOKUP(I411,Смета!$B$8:$O$93,13,0)</f>
        <v>0</v>
      </c>
      <c r="M411" s="139"/>
      <c r="N411" s="139"/>
      <c r="O411" s="32">
        <f>VLOOKUP(M411,Смета!$B$8:$O$93,13,0)</f>
        <v>0</v>
      </c>
      <c r="Q411" s="139"/>
      <c r="R411" s="139"/>
      <c r="S411" s="32">
        <f>VLOOKUP(Q411,Смета!$B$8:$O$93,13,0)</f>
        <v>0</v>
      </c>
      <c r="U411" s="139"/>
      <c r="V411" s="139"/>
      <c r="W411" s="32">
        <f>VLOOKUP(U411,Смета!$B$8:$O$93,13,0)</f>
        <v>0</v>
      </c>
      <c r="Y411" s="139"/>
      <c r="Z411" s="139"/>
      <c r="AA411" s="32">
        <f>VLOOKUP(Y411,Смета!$B$8:$O$93,13,0)</f>
        <v>0</v>
      </c>
      <c r="AC411" s="139"/>
      <c r="AD411" s="139"/>
      <c r="AE411" s="32">
        <f>VLOOKUP(AC411,Смета!$B$8:$O$93,13,0)</f>
        <v>0</v>
      </c>
      <c r="AG411" s="139"/>
      <c r="AH411" s="139"/>
      <c r="AI411" s="32">
        <f>VLOOKUP(AG411,Смета!$B$8:$O$93,13,0)</f>
        <v>0</v>
      </c>
      <c r="AK411" s="139"/>
      <c r="AL411" s="139"/>
      <c r="AM411" s="32">
        <f>VLOOKUP(AK411,Смета!$B$8:$O$93,13,0)</f>
        <v>0</v>
      </c>
      <c r="AO411" s="139"/>
      <c r="AP411" s="139"/>
      <c r="AQ411" s="32">
        <f>VLOOKUP(AO411,Смета!$B$8:$O$93,13,0)</f>
        <v>0</v>
      </c>
      <c r="AS411" s="139"/>
      <c r="AT411" s="139"/>
      <c r="AU411" s="32">
        <f>VLOOKUP(AS411,Смета!$B$8:$O$93,13,0)</f>
        <v>0</v>
      </c>
    </row>
    <row r="412" spans="1:47" x14ac:dyDescent="0.25">
      <c r="A412" s="139"/>
      <c r="B412" s="139"/>
      <c r="C412" s="32">
        <f>VLOOKUP(A412,Смета!$B$8:$O$93,13,0)</f>
        <v>0</v>
      </c>
      <c r="E412" s="139"/>
      <c r="F412" s="139"/>
      <c r="G412" s="32">
        <f>VLOOKUP(E412,Смета!$B$8:$O$93,13,0)</f>
        <v>0</v>
      </c>
      <c r="I412" s="139"/>
      <c r="J412" s="139"/>
      <c r="K412" s="32">
        <f>VLOOKUP(I412,Смета!$B$8:$O$93,13,0)</f>
        <v>0</v>
      </c>
      <c r="M412" s="139"/>
      <c r="N412" s="139"/>
      <c r="O412" s="32">
        <f>VLOOKUP(M412,Смета!$B$8:$O$93,13,0)</f>
        <v>0</v>
      </c>
      <c r="Q412" s="139"/>
      <c r="R412" s="139"/>
      <c r="S412" s="32">
        <f>VLOOKUP(Q412,Смета!$B$8:$O$93,13,0)</f>
        <v>0</v>
      </c>
      <c r="U412" s="139"/>
      <c r="V412" s="139"/>
      <c r="W412" s="32">
        <f>VLOOKUP(U412,Смета!$B$8:$O$93,13,0)</f>
        <v>0</v>
      </c>
      <c r="Y412" s="139"/>
      <c r="Z412" s="139"/>
      <c r="AA412" s="32">
        <f>VLOOKUP(Y412,Смета!$B$8:$O$93,13,0)</f>
        <v>0</v>
      </c>
      <c r="AC412" s="139"/>
      <c r="AD412" s="139"/>
      <c r="AE412" s="32">
        <f>VLOOKUP(AC412,Смета!$B$8:$O$93,13,0)</f>
        <v>0</v>
      </c>
      <c r="AG412" s="139"/>
      <c r="AH412" s="139"/>
      <c r="AI412" s="32">
        <f>VLOOKUP(AG412,Смета!$B$8:$O$93,13,0)</f>
        <v>0</v>
      </c>
      <c r="AK412" s="139"/>
      <c r="AL412" s="139"/>
      <c r="AM412" s="32">
        <f>VLOOKUP(AK412,Смета!$B$8:$O$93,13,0)</f>
        <v>0</v>
      </c>
      <c r="AO412" s="139"/>
      <c r="AP412" s="139"/>
      <c r="AQ412" s="32">
        <f>VLOOKUP(AO412,Смета!$B$8:$O$93,13,0)</f>
        <v>0</v>
      </c>
      <c r="AS412" s="139"/>
      <c r="AT412" s="139"/>
      <c r="AU412" s="32">
        <f>VLOOKUP(AS412,Смета!$B$8:$O$93,13,0)</f>
        <v>0</v>
      </c>
    </row>
    <row r="413" spans="1:47" x14ac:dyDescent="0.25">
      <c r="A413" s="139"/>
      <c r="B413" s="139"/>
      <c r="C413" s="32">
        <f>VLOOKUP(A413,Смета!$B$8:$O$93,13,0)</f>
        <v>0</v>
      </c>
      <c r="E413" s="139"/>
      <c r="F413" s="139"/>
      <c r="G413" s="32">
        <f>VLOOKUP(E413,Смета!$B$8:$O$93,13,0)</f>
        <v>0</v>
      </c>
      <c r="I413" s="139"/>
      <c r="J413" s="139"/>
      <c r="K413" s="32">
        <f>VLOOKUP(I413,Смета!$B$8:$O$93,13,0)</f>
        <v>0</v>
      </c>
      <c r="M413" s="139"/>
      <c r="N413" s="139"/>
      <c r="O413" s="32">
        <f>VLOOKUP(M413,Смета!$B$8:$O$93,13,0)</f>
        <v>0</v>
      </c>
      <c r="Q413" s="139"/>
      <c r="R413" s="139"/>
      <c r="S413" s="32">
        <f>VLOOKUP(Q413,Смета!$B$8:$O$93,13,0)</f>
        <v>0</v>
      </c>
      <c r="U413" s="139"/>
      <c r="V413" s="139"/>
      <c r="W413" s="32">
        <f>VLOOKUP(U413,Смета!$B$8:$O$93,13,0)</f>
        <v>0</v>
      </c>
      <c r="Y413" s="139"/>
      <c r="Z413" s="139"/>
      <c r="AA413" s="32">
        <f>VLOOKUP(Y413,Смета!$B$8:$O$93,13,0)</f>
        <v>0</v>
      </c>
      <c r="AC413" s="139"/>
      <c r="AD413" s="139"/>
      <c r="AE413" s="32">
        <f>VLOOKUP(AC413,Смета!$B$8:$O$93,13,0)</f>
        <v>0</v>
      </c>
      <c r="AG413" s="139"/>
      <c r="AH413" s="139"/>
      <c r="AI413" s="32">
        <f>VLOOKUP(AG413,Смета!$B$8:$O$93,13,0)</f>
        <v>0</v>
      </c>
      <c r="AK413" s="139"/>
      <c r="AL413" s="139"/>
      <c r="AM413" s="32">
        <f>VLOOKUP(AK413,Смета!$B$8:$O$93,13,0)</f>
        <v>0</v>
      </c>
      <c r="AO413" s="139"/>
      <c r="AP413" s="139"/>
      <c r="AQ413" s="32">
        <f>VLOOKUP(AO413,Смета!$B$8:$O$93,13,0)</f>
        <v>0</v>
      </c>
      <c r="AS413" s="139"/>
      <c r="AT413" s="139"/>
      <c r="AU413" s="32">
        <f>VLOOKUP(AS413,Смета!$B$8:$O$93,13,0)</f>
        <v>0</v>
      </c>
    </row>
    <row r="414" spans="1:47" x14ac:dyDescent="0.25">
      <c r="A414" s="139"/>
      <c r="B414" s="139"/>
      <c r="C414" s="32">
        <f>VLOOKUP(A414,Смета!$B$8:$O$93,13,0)</f>
        <v>0</v>
      </c>
      <c r="E414" s="139"/>
      <c r="F414" s="139"/>
      <c r="G414" s="32">
        <f>VLOOKUP(E414,Смета!$B$8:$O$93,13,0)</f>
        <v>0</v>
      </c>
      <c r="I414" s="139"/>
      <c r="J414" s="139"/>
      <c r="K414" s="32">
        <f>VLOOKUP(I414,Смета!$B$8:$O$93,13,0)</f>
        <v>0</v>
      </c>
      <c r="M414" s="139"/>
      <c r="N414" s="139"/>
      <c r="O414" s="32">
        <f>VLOOKUP(M414,Смета!$B$8:$O$93,13,0)</f>
        <v>0</v>
      </c>
      <c r="Q414" s="139"/>
      <c r="R414" s="139"/>
      <c r="S414" s="32">
        <f>VLOOKUP(Q414,Смета!$B$8:$O$93,13,0)</f>
        <v>0</v>
      </c>
      <c r="U414" s="139"/>
      <c r="V414" s="139"/>
      <c r="W414" s="32">
        <f>VLOOKUP(U414,Смета!$B$8:$O$93,13,0)</f>
        <v>0</v>
      </c>
      <c r="Y414" s="139"/>
      <c r="Z414" s="139"/>
      <c r="AA414" s="32">
        <f>VLOOKUP(Y414,Смета!$B$8:$O$93,13,0)</f>
        <v>0</v>
      </c>
      <c r="AC414" s="139"/>
      <c r="AD414" s="139"/>
      <c r="AE414" s="32">
        <f>VLOOKUP(AC414,Смета!$B$8:$O$93,13,0)</f>
        <v>0</v>
      </c>
      <c r="AG414" s="139"/>
      <c r="AH414" s="139"/>
      <c r="AI414" s="32">
        <f>VLOOKUP(AG414,Смета!$B$8:$O$93,13,0)</f>
        <v>0</v>
      </c>
      <c r="AK414" s="139"/>
      <c r="AL414" s="139"/>
      <c r="AM414" s="32">
        <f>VLOOKUP(AK414,Смета!$B$8:$O$93,13,0)</f>
        <v>0</v>
      </c>
      <c r="AO414" s="139"/>
      <c r="AP414" s="139"/>
      <c r="AQ414" s="32">
        <f>VLOOKUP(AO414,Смета!$B$8:$O$93,13,0)</f>
        <v>0</v>
      </c>
      <c r="AS414" s="139"/>
      <c r="AT414" s="139"/>
      <c r="AU414" s="32">
        <f>VLOOKUP(AS414,Смета!$B$8:$O$93,13,0)</f>
        <v>0</v>
      </c>
    </row>
    <row r="415" spans="1:47" x14ac:dyDescent="0.25">
      <c r="A415" s="139"/>
      <c r="B415" s="139"/>
      <c r="C415" s="32">
        <f>VLOOKUP(A415,Смета!$B$8:$O$93,13,0)</f>
        <v>0</v>
      </c>
      <c r="E415" s="139"/>
      <c r="F415" s="139"/>
      <c r="G415" s="32">
        <f>VLOOKUP(E415,Смета!$B$8:$O$93,13,0)</f>
        <v>0</v>
      </c>
      <c r="I415" s="139"/>
      <c r="J415" s="139"/>
      <c r="K415" s="32">
        <f>VLOOKUP(I415,Смета!$B$8:$O$93,13,0)</f>
        <v>0</v>
      </c>
      <c r="M415" s="139"/>
      <c r="N415" s="139"/>
      <c r="O415" s="32">
        <f>VLOOKUP(M415,Смета!$B$8:$O$93,13,0)</f>
        <v>0</v>
      </c>
      <c r="Q415" s="139"/>
      <c r="R415" s="139"/>
      <c r="S415" s="32">
        <f>VLOOKUP(Q415,Смета!$B$8:$O$93,13,0)</f>
        <v>0</v>
      </c>
      <c r="U415" s="139"/>
      <c r="V415" s="139"/>
      <c r="W415" s="32">
        <f>VLOOKUP(U415,Смета!$B$8:$O$93,13,0)</f>
        <v>0</v>
      </c>
      <c r="Y415" s="139"/>
      <c r="Z415" s="139"/>
      <c r="AA415" s="32">
        <f>VLOOKUP(Y415,Смета!$B$8:$O$93,13,0)</f>
        <v>0</v>
      </c>
      <c r="AC415" s="139"/>
      <c r="AD415" s="139"/>
      <c r="AE415" s="32">
        <f>VLOOKUP(AC415,Смета!$B$8:$O$93,13,0)</f>
        <v>0</v>
      </c>
      <c r="AG415" s="139"/>
      <c r="AH415" s="139"/>
      <c r="AI415" s="32">
        <f>VLOOKUP(AG415,Смета!$B$8:$O$93,13,0)</f>
        <v>0</v>
      </c>
      <c r="AK415" s="139"/>
      <c r="AL415" s="139"/>
      <c r="AM415" s="32">
        <f>VLOOKUP(AK415,Смета!$B$8:$O$93,13,0)</f>
        <v>0</v>
      </c>
      <c r="AO415" s="139"/>
      <c r="AP415" s="139"/>
      <c r="AQ415" s="32">
        <f>VLOOKUP(AO415,Смета!$B$8:$O$93,13,0)</f>
        <v>0</v>
      </c>
      <c r="AS415" s="139"/>
      <c r="AT415" s="139"/>
      <c r="AU415" s="32">
        <f>VLOOKUP(AS415,Смета!$B$8:$O$93,13,0)</f>
        <v>0</v>
      </c>
    </row>
    <row r="416" spans="1:47" x14ac:dyDescent="0.25">
      <c r="A416" s="139"/>
      <c r="B416" s="139"/>
      <c r="C416" s="32">
        <f>VLOOKUP(A416,Смета!$B$8:$O$93,13,0)</f>
        <v>0</v>
      </c>
      <c r="E416" s="139"/>
      <c r="F416" s="139"/>
      <c r="G416" s="32">
        <f>VLOOKUP(E416,Смета!$B$8:$O$93,13,0)</f>
        <v>0</v>
      </c>
      <c r="I416" s="139"/>
      <c r="J416" s="139"/>
      <c r="K416" s="32">
        <f>VLOOKUP(I416,Смета!$B$8:$O$93,13,0)</f>
        <v>0</v>
      </c>
      <c r="M416" s="139"/>
      <c r="N416" s="139"/>
      <c r="O416" s="32">
        <f>VLOOKUP(M416,Смета!$B$8:$O$93,13,0)</f>
        <v>0</v>
      </c>
      <c r="Q416" s="139"/>
      <c r="R416" s="139"/>
      <c r="S416" s="32">
        <f>VLOOKUP(Q416,Смета!$B$8:$O$93,13,0)</f>
        <v>0</v>
      </c>
      <c r="U416" s="139"/>
      <c r="V416" s="139"/>
      <c r="W416" s="32">
        <f>VLOOKUP(U416,Смета!$B$8:$O$93,13,0)</f>
        <v>0</v>
      </c>
      <c r="Y416" s="139"/>
      <c r="Z416" s="139"/>
      <c r="AA416" s="32">
        <f>VLOOKUP(Y416,Смета!$B$8:$O$93,13,0)</f>
        <v>0</v>
      </c>
      <c r="AC416" s="139"/>
      <c r="AD416" s="139"/>
      <c r="AE416" s="32">
        <f>VLOOKUP(AC416,Смета!$B$8:$O$93,13,0)</f>
        <v>0</v>
      </c>
      <c r="AG416" s="139"/>
      <c r="AH416" s="139"/>
      <c r="AI416" s="32">
        <f>VLOOKUP(AG416,Смета!$B$8:$O$93,13,0)</f>
        <v>0</v>
      </c>
      <c r="AK416" s="139"/>
      <c r="AL416" s="139"/>
      <c r="AM416" s="32">
        <f>VLOOKUP(AK416,Смета!$B$8:$O$93,13,0)</f>
        <v>0</v>
      </c>
      <c r="AO416" s="139"/>
      <c r="AP416" s="139"/>
      <c r="AQ416" s="32">
        <f>VLOOKUP(AO416,Смета!$B$8:$O$93,13,0)</f>
        <v>0</v>
      </c>
      <c r="AS416" s="139"/>
      <c r="AT416" s="139"/>
      <c r="AU416" s="32">
        <f>VLOOKUP(AS416,Смета!$B$8:$O$93,13,0)</f>
        <v>0</v>
      </c>
    </row>
    <row r="417" spans="1:47" x14ac:dyDescent="0.25">
      <c r="A417" s="139"/>
      <c r="B417" s="139"/>
      <c r="C417" s="32">
        <f>VLOOKUP(A417,Смета!$B$8:$O$93,13,0)</f>
        <v>0</v>
      </c>
      <c r="E417" s="139"/>
      <c r="F417" s="139"/>
      <c r="G417" s="32">
        <f>VLOOKUP(E417,Смета!$B$8:$O$93,13,0)</f>
        <v>0</v>
      </c>
      <c r="I417" s="139"/>
      <c r="J417" s="139"/>
      <c r="K417" s="32">
        <f>VLOOKUP(I417,Смета!$B$8:$O$93,13,0)</f>
        <v>0</v>
      </c>
      <c r="M417" s="139"/>
      <c r="N417" s="139"/>
      <c r="O417" s="32">
        <f>VLOOKUP(M417,Смета!$B$8:$O$93,13,0)</f>
        <v>0</v>
      </c>
      <c r="Q417" s="139"/>
      <c r="R417" s="139"/>
      <c r="S417" s="32">
        <f>VLOOKUP(Q417,Смета!$B$8:$O$93,13,0)</f>
        <v>0</v>
      </c>
      <c r="U417" s="139"/>
      <c r="V417" s="139"/>
      <c r="W417" s="32">
        <f>VLOOKUP(U417,Смета!$B$8:$O$93,13,0)</f>
        <v>0</v>
      </c>
      <c r="Y417" s="139"/>
      <c r="Z417" s="139"/>
      <c r="AA417" s="32">
        <f>VLOOKUP(Y417,Смета!$B$8:$O$93,13,0)</f>
        <v>0</v>
      </c>
      <c r="AC417" s="139"/>
      <c r="AD417" s="139"/>
      <c r="AE417" s="32">
        <f>VLOOKUP(AC417,Смета!$B$8:$O$93,13,0)</f>
        <v>0</v>
      </c>
      <c r="AG417" s="139"/>
      <c r="AH417" s="139"/>
      <c r="AI417" s="32">
        <f>VLOOKUP(AG417,Смета!$B$8:$O$93,13,0)</f>
        <v>0</v>
      </c>
      <c r="AK417" s="139"/>
      <c r="AL417" s="139"/>
      <c r="AM417" s="32">
        <f>VLOOKUP(AK417,Смета!$B$8:$O$93,13,0)</f>
        <v>0</v>
      </c>
      <c r="AO417" s="139"/>
      <c r="AP417" s="139"/>
      <c r="AQ417" s="32">
        <f>VLOOKUP(AO417,Смета!$B$8:$O$93,13,0)</f>
        <v>0</v>
      </c>
      <c r="AS417" s="139"/>
      <c r="AT417" s="139"/>
      <c r="AU417" s="32">
        <f>VLOOKUP(AS417,Смета!$B$8:$O$93,13,0)</f>
        <v>0</v>
      </c>
    </row>
    <row r="418" spans="1:47" x14ac:dyDescent="0.25">
      <c r="A418" s="139"/>
      <c r="B418" s="139"/>
      <c r="C418" s="32">
        <f>VLOOKUP(A418,Смета!$B$8:$O$93,13,0)</f>
        <v>0</v>
      </c>
      <c r="E418" s="139"/>
      <c r="F418" s="139"/>
      <c r="G418" s="32">
        <f>VLOOKUP(E418,Смета!$B$8:$O$93,13,0)</f>
        <v>0</v>
      </c>
      <c r="I418" s="139"/>
      <c r="J418" s="139"/>
      <c r="K418" s="32">
        <f>VLOOKUP(I418,Смета!$B$8:$O$93,13,0)</f>
        <v>0</v>
      </c>
      <c r="M418" s="139"/>
      <c r="N418" s="139"/>
      <c r="O418" s="32">
        <f>VLOOKUP(M418,Смета!$B$8:$O$93,13,0)</f>
        <v>0</v>
      </c>
      <c r="Q418" s="139"/>
      <c r="R418" s="139"/>
      <c r="S418" s="32">
        <f>VLOOKUP(Q418,Смета!$B$8:$O$93,13,0)</f>
        <v>0</v>
      </c>
      <c r="U418" s="139"/>
      <c r="V418" s="139"/>
      <c r="W418" s="32">
        <f>VLOOKUP(U418,Смета!$B$8:$O$93,13,0)</f>
        <v>0</v>
      </c>
      <c r="Y418" s="139"/>
      <c r="Z418" s="139"/>
      <c r="AA418" s="32">
        <f>VLOOKUP(Y418,Смета!$B$8:$O$93,13,0)</f>
        <v>0</v>
      </c>
      <c r="AC418" s="139"/>
      <c r="AD418" s="139"/>
      <c r="AE418" s="32">
        <f>VLOOKUP(AC418,Смета!$B$8:$O$93,13,0)</f>
        <v>0</v>
      </c>
      <c r="AG418" s="139"/>
      <c r="AH418" s="139"/>
      <c r="AI418" s="32">
        <f>VLOOKUP(AG418,Смета!$B$8:$O$93,13,0)</f>
        <v>0</v>
      </c>
      <c r="AK418" s="139"/>
      <c r="AL418" s="139"/>
      <c r="AM418" s="32">
        <f>VLOOKUP(AK418,Смета!$B$8:$O$93,13,0)</f>
        <v>0</v>
      </c>
      <c r="AO418" s="139"/>
      <c r="AP418" s="139"/>
      <c r="AQ418" s="32">
        <f>VLOOKUP(AO418,Смета!$B$8:$O$93,13,0)</f>
        <v>0</v>
      </c>
      <c r="AS418" s="139"/>
      <c r="AT418" s="139"/>
      <c r="AU418" s="32">
        <f>VLOOKUP(AS418,Смета!$B$8:$O$93,13,0)</f>
        <v>0</v>
      </c>
    </row>
    <row r="419" spans="1:47" x14ac:dyDescent="0.25">
      <c r="A419" s="139"/>
      <c r="B419" s="139"/>
      <c r="C419" s="32">
        <f>VLOOKUP(A419,Смета!$B$8:$O$93,13,0)</f>
        <v>0</v>
      </c>
      <c r="E419" s="139"/>
      <c r="F419" s="139"/>
      <c r="G419" s="32">
        <f>VLOOKUP(E419,Смета!$B$8:$O$93,13,0)</f>
        <v>0</v>
      </c>
      <c r="I419" s="139"/>
      <c r="J419" s="139"/>
      <c r="K419" s="32">
        <f>VLOOKUP(I419,Смета!$B$8:$O$93,13,0)</f>
        <v>0</v>
      </c>
      <c r="M419" s="139"/>
      <c r="N419" s="139"/>
      <c r="O419" s="32">
        <f>VLOOKUP(M419,Смета!$B$8:$O$93,13,0)</f>
        <v>0</v>
      </c>
      <c r="Q419" s="139"/>
      <c r="R419" s="139"/>
      <c r="S419" s="32">
        <f>VLOOKUP(Q419,Смета!$B$8:$O$93,13,0)</f>
        <v>0</v>
      </c>
      <c r="U419" s="139"/>
      <c r="V419" s="139"/>
      <c r="W419" s="32">
        <f>VLOOKUP(U419,Смета!$B$8:$O$93,13,0)</f>
        <v>0</v>
      </c>
      <c r="Y419" s="139"/>
      <c r="Z419" s="139"/>
      <c r="AA419" s="32">
        <f>VLOOKUP(Y419,Смета!$B$8:$O$93,13,0)</f>
        <v>0</v>
      </c>
      <c r="AC419" s="139"/>
      <c r="AD419" s="139"/>
      <c r="AE419" s="32">
        <f>VLOOKUP(AC419,Смета!$B$8:$O$93,13,0)</f>
        <v>0</v>
      </c>
      <c r="AG419" s="139"/>
      <c r="AH419" s="139"/>
      <c r="AI419" s="32">
        <f>VLOOKUP(AG419,Смета!$B$8:$O$93,13,0)</f>
        <v>0</v>
      </c>
      <c r="AK419" s="139"/>
      <c r="AL419" s="139"/>
      <c r="AM419" s="32">
        <f>VLOOKUP(AK419,Смета!$B$8:$O$93,13,0)</f>
        <v>0</v>
      </c>
      <c r="AO419" s="139"/>
      <c r="AP419" s="139"/>
      <c r="AQ419" s="32">
        <f>VLOOKUP(AO419,Смета!$B$8:$O$93,13,0)</f>
        <v>0</v>
      </c>
      <c r="AS419" s="139"/>
      <c r="AT419" s="139"/>
      <c r="AU419" s="32">
        <f>VLOOKUP(AS419,Смета!$B$8:$O$93,13,0)</f>
        <v>0</v>
      </c>
    </row>
    <row r="420" spans="1:47" x14ac:dyDescent="0.25">
      <c r="A420" s="139"/>
      <c r="B420" s="139"/>
      <c r="C420" s="32">
        <f>VLOOKUP(A420,Смета!$B$8:$O$93,13,0)</f>
        <v>0</v>
      </c>
      <c r="E420" s="139"/>
      <c r="F420" s="139"/>
      <c r="G420" s="32">
        <f>VLOOKUP(E420,Смета!$B$8:$O$93,13,0)</f>
        <v>0</v>
      </c>
      <c r="I420" s="139"/>
      <c r="J420" s="139"/>
      <c r="K420" s="32">
        <f>VLOOKUP(I420,Смета!$B$8:$O$93,13,0)</f>
        <v>0</v>
      </c>
      <c r="M420" s="139"/>
      <c r="N420" s="139"/>
      <c r="O420" s="32">
        <f>VLOOKUP(M420,Смета!$B$8:$O$93,13,0)</f>
        <v>0</v>
      </c>
      <c r="Q420" s="139"/>
      <c r="R420" s="139"/>
      <c r="S420" s="32">
        <f>VLOOKUP(Q420,Смета!$B$8:$O$93,13,0)</f>
        <v>0</v>
      </c>
      <c r="U420" s="139"/>
      <c r="V420" s="139"/>
      <c r="W420" s="32">
        <f>VLOOKUP(U420,Смета!$B$8:$O$93,13,0)</f>
        <v>0</v>
      </c>
      <c r="Y420" s="139"/>
      <c r="Z420" s="139"/>
      <c r="AA420" s="32">
        <f>VLOOKUP(Y420,Смета!$B$8:$O$93,13,0)</f>
        <v>0</v>
      </c>
      <c r="AC420" s="139"/>
      <c r="AD420" s="139"/>
      <c r="AE420" s="32">
        <f>VLOOKUP(AC420,Смета!$B$8:$O$93,13,0)</f>
        <v>0</v>
      </c>
      <c r="AG420" s="139"/>
      <c r="AH420" s="139"/>
      <c r="AI420" s="32">
        <f>VLOOKUP(AG420,Смета!$B$8:$O$93,13,0)</f>
        <v>0</v>
      </c>
      <c r="AK420" s="139"/>
      <c r="AL420" s="139"/>
      <c r="AM420" s="32">
        <f>VLOOKUP(AK420,Смета!$B$8:$O$93,13,0)</f>
        <v>0</v>
      </c>
      <c r="AO420" s="139"/>
      <c r="AP420" s="139"/>
      <c r="AQ420" s="32">
        <f>VLOOKUP(AO420,Смета!$B$8:$O$93,13,0)</f>
        <v>0</v>
      </c>
      <c r="AS420" s="139"/>
      <c r="AT420" s="139"/>
      <c r="AU420" s="32">
        <f>VLOOKUP(AS420,Смета!$B$8:$O$93,13,0)</f>
        <v>0</v>
      </c>
    </row>
    <row r="421" spans="1:47" x14ac:dyDescent="0.25">
      <c r="A421" s="139"/>
      <c r="B421" s="139"/>
      <c r="C421" s="32">
        <f>VLOOKUP(A421,Смета!$B$8:$O$93,13,0)</f>
        <v>0</v>
      </c>
      <c r="E421" s="139"/>
      <c r="F421" s="139"/>
      <c r="G421" s="32">
        <f>VLOOKUP(E421,Смета!$B$8:$O$93,13,0)</f>
        <v>0</v>
      </c>
      <c r="I421" s="139"/>
      <c r="J421" s="139"/>
      <c r="K421" s="32">
        <f>VLOOKUP(I421,Смета!$B$8:$O$93,13,0)</f>
        <v>0</v>
      </c>
      <c r="M421" s="139"/>
      <c r="N421" s="139"/>
      <c r="O421" s="32">
        <f>VLOOKUP(M421,Смета!$B$8:$O$93,13,0)</f>
        <v>0</v>
      </c>
      <c r="Q421" s="139"/>
      <c r="R421" s="139"/>
      <c r="S421" s="32">
        <f>VLOOKUP(Q421,Смета!$B$8:$O$93,13,0)</f>
        <v>0</v>
      </c>
      <c r="U421" s="139"/>
      <c r="V421" s="139"/>
      <c r="W421" s="32">
        <f>VLOOKUP(U421,Смета!$B$8:$O$93,13,0)</f>
        <v>0</v>
      </c>
      <c r="Y421" s="139"/>
      <c r="Z421" s="139"/>
      <c r="AA421" s="32">
        <f>VLOOKUP(Y421,Смета!$B$8:$O$93,13,0)</f>
        <v>0</v>
      </c>
      <c r="AC421" s="139"/>
      <c r="AD421" s="139"/>
      <c r="AE421" s="32">
        <f>VLOOKUP(AC421,Смета!$B$8:$O$93,13,0)</f>
        <v>0</v>
      </c>
      <c r="AG421" s="139"/>
      <c r="AH421" s="139"/>
      <c r="AI421" s="32">
        <f>VLOOKUP(AG421,Смета!$B$8:$O$93,13,0)</f>
        <v>0</v>
      </c>
      <c r="AK421" s="139"/>
      <c r="AL421" s="139"/>
      <c r="AM421" s="32">
        <f>VLOOKUP(AK421,Смета!$B$8:$O$93,13,0)</f>
        <v>0</v>
      </c>
      <c r="AO421" s="139"/>
      <c r="AP421" s="139"/>
      <c r="AQ421" s="32">
        <f>VLOOKUP(AO421,Смета!$B$8:$O$93,13,0)</f>
        <v>0</v>
      </c>
      <c r="AS421" s="139"/>
      <c r="AT421" s="139"/>
      <c r="AU421" s="32">
        <f>VLOOKUP(AS421,Смета!$B$8:$O$93,13,0)</f>
        <v>0</v>
      </c>
    </row>
    <row r="422" spans="1:47" x14ac:dyDescent="0.25">
      <c r="A422" s="139"/>
      <c r="B422" s="139"/>
      <c r="C422" s="32">
        <f>VLOOKUP(A422,Смета!$B$8:$O$93,13,0)</f>
        <v>0</v>
      </c>
      <c r="E422" s="139"/>
      <c r="F422" s="139"/>
      <c r="G422" s="32">
        <f>VLOOKUP(E422,Смета!$B$8:$O$93,13,0)</f>
        <v>0</v>
      </c>
      <c r="I422" s="139"/>
      <c r="J422" s="139"/>
      <c r="K422" s="32">
        <f>VLOOKUP(I422,Смета!$B$8:$O$93,13,0)</f>
        <v>0</v>
      </c>
      <c r="M422" s="139"/>
      <c r="N422" s="139"/>
      <c r="O422" s="32">
        <f>VLOOKUP(M422,Смета!$B$8:$O$93,13,0)</f>
        <v>0</v>
      </c>
      <c r="Q422" s="139"/>
      <c r="R422" s="139"/>
      <c r="S422" s="32">
        <f>VLOOKUP(Q422,Смета!$B$8:$O$93,13,0)</f>
        <v>0</v>
      </c>
      <c r="U422" s="139"/>
      <c r="V422" s="139"/>
      <c r="W422" s="32">
        <f>VLOOKUP(U422,Смета!$B$8:$O$93,13,0)</f>
        <v>0</v>
      </c>
      <c r="Y422" s="139"/>
      <c r="Z422" s="139"/>
      <c r="AA422" s="32">
        <f>VLOOKUP(Y422,Смета!$B$8:$O$93,13,0)</f>
        <v>0</v>
      </c>
      <c r="AC422" s="139"/>
      <c r="AD422" s="139"/>
      <c r="AE422" s="32">
        <f>VLOOKUP(AC422,Смета!$B$8:$O$93,13,0)</f>
        <v>0</v>
      </c>
      <c r="AG422" s="139"/>
      <c r="AH422" s="139"/>
      <c r="AI422" s="32">
        <f>VLOOKUP(AG422,Смета!$B$8:$O$93,13,0)</f>
        <v>0</v>
      </c>
      <c r="AK422" s="139"/>
      <c r="AL422" s="139"/>
      <c r="AM422" s="32">
        <f>VLOOKUP(AK422,Смета!$B$8:$O$93,13,0)</f>
        <v>0</v>
      </c>
      <c r="AO422" s="139"/>
      <c r="AP422" s="139"/>
      <c r="AQ422" s="32">
        <f>VLOOKUP(AO422,Смета!$B$8:$O$93,13,0)</f>
        <v>0</v>
      </c>
      <c r="AS422" s="139"/>
      <c r="AT422" s="139"/>
      <c r="AU422" s="32">
        <f>VLOOKUP(AS422,Смета!$B$8:$O$93,13,0)</f>
        <v>0</v>
      </c>
    </row>
    <row r="423" spans="1:47" x14ac:dyDescent="0.25">
      <c r="A423" s="139"/>
      <c r="B423" s="139"/>
      <c r="C423" s="32">
        <f>VLOOKUP(A423,Смета!$B$8:$O$93,13,0)</f>
        <v>0</v>
      </c>
      <c r="E423" s="139"/>
      <c r="F423" s="139"/>
      <c r="G423" s="32">
        <f>VLOOKUP(E423,Смета!$B$8:$O$93,13,0)</f>
        <v>0</v>
      </c>
      <c r="I423" s="139"/>
      <c r="J423" s="139"/>
      <c r="K423" s="32">
        <f>VLOOKUP(I423,Смета!$B$8:$O$93,13,0)</f>
        <v>0</v>
      </c>
      <c r="M423" s="139"/>
      <c r="N423" s="139"/>
      <c r="O423" s="32">
        <f>VLOOKUP(M423,Смета!$B$8:$O$93,13,0)</f>
        <v>0</v>
      </c>
      <c r="Q423" s="139"/>
      <c r="R423" s="139"/>
      <c r="S423" s="32">
        <f>VLOOKUP(Q423,Смета!$B$8:$O$93,13,0)</f>
        <v>0</v>
      </c>
      <c r="U423" s="139"/>
      <c r="V423" s="139"/>
      <c r="W423" s="32">
        <f>VLOOKUP(U423,Смета!$B$8:$O$93,13,0)</f>
        <v>0</v>
      </c>
      <c r="Y423" s="139"/>
      <c r="Z423" s="139"/>
      <c r="AA423" s="32">
        <f>VLOOKUP(Y423,Смета!$B$8:$O$93,13,0)</f>
        <v>0</v>
      </c>
      <c r="AC423" s="139"/>
      <c r="AD423" s="139"/>
      <c r="AE423" s="32">
        <f>VLOOKUP(AC423,Смета!$B$8:$O$93,13,0)</f>
        <v>0</v>
      </c>
      <c r="AG423" s="139"/>
      <c r="AH423" s="139"/>
      <c r="AI423" s="32">
        <f>VLOOKUP(AG423,Смета!$B$8:$O$93,13,0)</f>
        <v>0</v>
      </c>
      <c r="AK423" s="139"/>
      <c r="AL423" s="139"/>
      <c r="AM423" s="32">
        <f>VLOOKUP(AK423,Смета!$B$8:$O$93,13,0)</f>
        <v>0</v>
      </c>
      <c r="AO423" s="139"/>
      <c r="AP423" s="139"/>
      <c r="AQ423" s="32">
        <f>VLOOKUP(AO423,Смета!$B$8:$O$93,13,0)</f>
        <v>0</v>
      </c>
      <c r="AS423" s="139"/>
      <c r="AT423" s="139"/>
      <c r="AU423" s="32">
        <f>VLOOKUP(AS423,Смета!$B$8:$O$93,13,0)</f>
        <v>0</v>
      </c>
    </row>
    <row r="424" spans="1:47" x14ac:dyDescent="0.25">
      <c r="A424" s="139"/>
      <c r="B424" s="139"/>
      <c r="C424" s="32">
        <f>VLOOKUP(A424,Смета!$B$8:$O$93,13,0)</f>
        <v>0</v>
      </c>
      <c r="E424" s="139"/>
      <c r="F424" s="139"/>
      <c r="G424" s="32">
        <f>VLOOKUP(E424,Смета!$B$8:$O$93,13,0)</f>
        <v>0</v>
      </c>
      <c r="I424" s="139"/>
      <c r="J424" s="139"/>
      <c r="K424" s="32">
        <f>VLOOKUP(I424,Смета!$B$8:$O$93,13,0)</f>
        <v>0</v>
      </c>
      <c r="M424" s="139"/>
      <c r="N424" s="139"/>
      <c r="O424" s="32">
        <f>VLOOKUP(M424,Смета!$B$8:$O$93,13,0)</f>
        <v>0</v>
      </c>
      <c r="Q424" s="139"/>
      <c r="R424" s="139"/>
      <c r="S424" s="32">
        <f>VLOOKUP(Q424,Смета!$B$8:$O$93,13,0)</f>
        <v>0</v>
      </c>
      <c r="U424" s="139"/>
      <c r="V424" s="139"/>
      <c r="W424" s="32">
        <f>VLOOKUP(U424,Смета!$B$8:$O$93,13,0)</f>
        <v>0</v>
      </c>
      <c r="Y424" s="139"/>
      <c r="Z424" s="139"/>
      <c r="AA424" s="32">
        <f>VLOOKUP(Y424,Смета!$B$8:$O$93,13,0)</f>
        <v>0</v>
      </c>
      <c r="AC424" s="139"/>
      <c r="AD424" s="139"/>
      <c r="AE424" s="32">
        <f>VLOOKUP(AC424,Смета!$B$8:$O$93,13,0)</f>
        <v>0</v>
      </c>
      <c r="AG424" s="139"/>
      <c r="AH424" s="139"/>
      <c r="AI424" s="32">
        <f>VLOOKUP(AG424,Смета!$B$8:$O$93,13,0)</f>
        <v>0</v>
      </c>
      <c r="AK424" s="139"/>
      <c r="AL424" s="139"/>
      <c r="AM424" s="32">
        <f>VLOOKUP(AK424,Смета!$B$8:$O$93,13,0)</f>
        <v>0</v>
      </c>
      <c r="AO424" s="139"/>
      <c r="AP424" s="139"/>
      <c r="AQ424" s="32">
        <f>VLOOKUP(AO424,Смета!$B$8:$O$93,13,0)</f>
        <v>0</v>
      </c>
      <c r="AS424" s="139"/>
      <c r="AT424" s="139"/>
      <c r="AU424" s="32">
        <f>VLOOKUP(AS424,Смета!$B$8:$O$93,13,0)</f>
        <v>0</v>
      </c>
    </row>
    <row r="425" spans="1:47" x14ac:dyDescent="0.25">
      <c r="A425" s="139"/>
      <c r="B425" s="139"/>
      <c r="C425" s="32">
        <f>VLOOKUP(A425,Смета!$B$8:$O$93,13,0)</f>
        <v>0</v>
      </c>
      <c r="E425" s="139"/>
      <c r="F425" s="139"/>
      <c r="G425" s="32">
        <f>VLOOKUP(E425,Смета!$B$8:$O$93,13,0)</f>
        <v>0</v>
      </c>
      <c r="I425" s="139"/>
      <c r="J425" s="139"/>
      <c r="K425" s="32">
        <f>VLOOKUP(I425,Смета!$B$8:$O$93,13,0)</f>
        <v>0</v>
      </c>
      <c r="M425" s="139"/>
      <c r="N425" s="139"/>
      <c r="O425" s="32">
        <f>VLOOKUP(M425,Смета!$B$8:$O$93,13,0)</f>
        <v>0</v>
      </c>
      <c r="Q425" s="139"/>
      <c r="R425" s="139"/>
      <c r="S425" s="32">
        <f>VLOOKUP(Q425,Смета!$B$8:$O$93,13,0)</f>
        <v>0</v>
      </c>
      <c r="U425" s="139"/>
      <c r="V425" s="139"/>
      <c r="W425" s="32">
        <f>VLOOKUP(U425,Смета!$B$8:$O$93,13,0)</f>
        <v>0</v>
      </c>
      <c r="Y425" s="139"/>
      <c r="Z425" s="139"/>
      <c r="AA425" s="32">
        <f>VLOOKUP(Y425,Смета!$B$8:$O$93,13,0)</f>
        <v>0</v>
      </c>
      <c r="AC425" s="139"/>
      <c r="AD425" s="139"/>
      <c r="AE425" s="32">
        <f>VLOOKUP(AC425,Смета!$B$8:$O$93,13,0)</f>
        <v>0</v>
      </c>
      <c r="AG425" s="139"/>
      <c r="AH425" s="139"/>
      <c r="AI425" s="32">
        <f>VLOOKUP(AG425,Смета!$B$8:$O$93,13,0)</f>
        <v>0</v>
      </c>
      <c r="AK425" s="139"/>
      <c r="AL425" s="139"/>
      <c r="AM425" s="32">
        <f>VLOOKUP(AK425,Смета!$B$8:$O$93,13,0)</f>
        <v>0</v>
      </c>
      <c r="AO425" s="139"/>
      <c r="AP425" s="139"/>
      <c r="AQ425" s="32">
        <f>VLOOKUP(AO425,Смета!$B$8:$O$93,13,0)</f>
        <v>0</v>
      </c>
      <c r="AS425" s="139"/>
      <c r="AT425" s="139"/>
      <c r="AU425" s="32">
        <f>VLOOKUP(AS425,Смета!$B$8:$O$93,13,0)</f>
        <v>0</v>
      </c>
    </row>
    <row r="426" spans="1:47" x14ac:dyDescent="0.25">
      <c r="A426" s="139"/>
      <c r="B426" s="139"/>
      <c r="C426" s="32">
        <f>VLOOKUP(A426,Смета!$B$8:$O$93,13,0)</f>
        <v>0</v>
      </c>
      <c r="E426" s="139"/>
      <c r="F426" s="139"/>
      <c r="G426" s="32">
        <f>VLOOKUP(E426,Смета!$B$8:$O$93,13,0)</f>
        <v>0</v>
      </c>
      <c r="I426" s="139"/>
      <c r="J426" s="139"/>
      <c r="K426" s="32">
        <f>VLOOKUP(I426,Смета!$B$8:$O$93,13,0)</f>
        <v>0</v>
      </c>
      <c r="M426" s="139"/>
      <c r="N426" s="139"/>
      <c r="O426" s="32">
        <f>VLOOKUP(M426,Смета!$B$8:$O$93,13,0)</f>
        <v>0</v>
      </c>
      <c r="Q426" s="139"/>
      <c r="R426" s="139"/>
      <c r="S426" s="32">
        <f>VLOOKUP(Q426,Смета!$B$8:$O$93,13,0)</f>
        <v>0</v>
      </c>
      <c r="U426" s="139"/>
      <c r="V426" s="139"/>
      <c r="W426" s="32">
        <f>VLOOKUP(U426,Смета!$B$8:$O$93,13,0)</f>
        <v>0</v>
      </c>
      <c r="Y426" s="139"/>
      <c r="Z426" s="139"/>
      <c r="AA426" s="32">
        <f>VLOOKUP(Y426,Смета!$B$8:$O$93,13,0)</f>
        <v>0</v>
      </c>
      <c r="AC426" s="139"/>
      <c r="AD426" s="139"/>
      <c r="AE426" s="32">
        <f>VLOOKUP(AC426,Смета!$B$8:$O$93,13,0)</f>
        <v>0</v>
      </c>
      <c r="AG426" s="139"/>
      <c r="AH426" s="139"/>
      <c r="AI426" s="32">
        <f>VLOOKUP(AG426,Смета!$B$8:$O$93,13,0)</f>
        <v>0</v>
      </c>
      <c r="AK426" s="139"/>
      <c r="AL426" s="139"/>
      <c r="AM426" s="32">
        <f>VLOOKUP(AK426,Смета!$B$8:$O$93,13,0)</f>
        <v>0</v>
      </c>
      <c r="AO426" s="139"/>
      <c r="AP426" s="139"/>
      <c r="AQ426" s="32">
        <f>VLOOKUP(AO426,Смета!$B$8:$O$93,13,0)</f>
        <v>0</v>
      </c>
      <c r="AS426" s="139"/>
      <c r="AT426" s="139"/>
      <c r="AU426" s="32">
        <f>VLOOKUP(AS426,Смета!$B$8:$O$93,13,0)</f>
        <v>0</v>
      </c>
    </row>
    <row r="427" spans="1:47" x14ac:dyDescent="0.25">
      <c r="A427" s="139"/>
      <c r="B427" s="139"/>
      <c r="C427" s="32">
        <f>VLOOKUP(A427,Смета!$B$8:$O$93,13,0)</f>
        <v>0</v>
      </c>
      <c r="E427" s="139"/>
      <c r="F427" s="139"/>
      <c r="G427" s="32">
        <f>VLOOKUP(E427,Смета!$B$8:$O$93,13,0)</f>
        <v>0</v>
      </c>
      <c r="I427" s="139"/>
      <c r="J427" s="139"/>
      <c r="K427" s="32">
        <f>VLOOKUP(I427,Смета!$B$8:$O$93,13,0)</f>
        <v>0</v>
      </c>
      <c r="M427" s="139"/>
      <c r="N427" s="139"/>
      <c r="O427" s="32">
        <f>VLOOKUP(M427,Смета!$B$8:$O$93,13,0)</f>
        <v>0</v>
      </c>
      <c r="Q427" s="139"/>
      <c r="R427" s="139"/>
      <c r="S427" s="32">
        <f>VLOOKUP(Q427,Смета!$B$8:$O$93,13,0)</f>
        <v>0</v>
      </c>
      <c r="U427" s="139"/>
      <c r="V427" s="139"/>
      <c r="W427" s="32">
        <f>VLOOKUP(U427,Смета!$B$8:$O$93,13,0)</f>
        <v>0</v>
      </c>
      <c r="Y427" s="139"/>
      <c r="Z427" s="139"/>
      <c r="AA427" s="32">
        <f>VLOOKUP(Y427,Смета!$B$8:$O$93,13,0)</f>
        <v>0</v>
      </c>
      <c r="AC427" s="139"/>
      <c r="AD427" s="139"/>
      <c r="AE427" s="32">
        <f>VLOOKUP(AC427,Смета!$B$8:$O$93,13,0)</f>
        <v>0</v>
      </c>
      <c r="AG427" s="139"/>
      <c r="AH427" s="139"/>
      <c r="AI427" s="32">
        <f>VLOOKUP(AG427,Смета!$B$8:$O$93,13,0)</f>
        <v>0</v>
      </c>
      <c r="AK427" s="139"/>
      <c r="AL427" s="139"/>
      <c r="AM427" s="32">
        <f>VLOOKUP(AK427,Смета!$B$8:$O$93,13,0)</f>
        <v>0</v>
      </c>
      <c r="AO427" s="139"/>
      <c r="AP427" s="139"/>
      <c r="AQ427" s="32">
        <f>VLOOKUP(AO427,Смета!$B$8:$O$93,13,0)</f>
        <v>0</v>
      </c>
      <c r="AS427" s="139"/>
      <c r="AT427" s="139"/>
      <c r="AU427" s="32">
        <f>VLOOKUP(AS427,Смета!$B$8:$O$93,13,0)</f>
        <v>0</v>
      </c>
    </row>
    <row r="428" spans="1:47" x14ac:dyDescent="0.25">
      <c r="A428" s="139"/>
      <c r="B428" s="139"/>
      <c r="C428" s="32">
        <f>VLOOKUP(A428,Смета!$B$8:$O$93,13,0)</f>
        <v>0</v>
      </c>
      <c r="E428" s="139"/>
      <c r="F428" s="139"/>
      <c r="G428" s="32">
        <f>VLOOKUP(E428,Смета!$B$8:$O$93,13,0)</f>
        <v>0</v>
      </c>
      <c r="I428" s="139"/>
      <c r="J428" s="139"/>
      <c r="K428" s="32">
        <f>VLOOKUP(I428,Смета!$B$8:$O$93,13,0)</f>
        <v>0</v>
      </c>
      <c r="M428" s="139"/>
      <c r="N428" s="139"/>
      <c r="O428" s="32">
        <f>VLOOKUP(M428,Смета!$B$8:$O$93,13,0)</f>
        <v>0</v>
      </c>
      <c r="Q428" s="139"/>
      <c r="R428" s="139"/>
      <c r="S428" s="32">
        <f>VLOOKUP(Q428,Смета!$B$8:$O$93,13,0)</f>
        <v>0</v>
      </c>
      <c r="U428" s="139"/>
      <c r="V428" s="139"/>
      <c r="W428" s="32">
        <f>VLOOKUP(U428,Смета!$B$8:$O$93,13,0)</f>
        <v>0</v>
      </c>
      <c r="Y428" s="139"/>
      <c r="Z428" s="139"/>
      <c r="AA428" s="32">
        <f>VLOOKUP(Y428,Смета!$B$8:$O$93,13,0)</f>
        <v>0</v>
      </c>
      <c r="AC428" s="139"/>
      <c r="AD428" s="139"/>
      <c r="AE428" s="32">
        <f>VLOOKUP(AC428,Смета!$B$8:$O$93,13,0)</f>
        <v>0</v>
      </c>
      <c r="AG428" s="139"/>
      <c r="AH428" s="139"/>
      <c r="AI428" s="32">
        <f>VLOOKUP(AG428,Смета!$B$8:$O$93,13,0)</f>
        <v>0</v>
      </c>
      <c r="AK428" s="139"/>
      <c r="AL428" s="139"/>
      <c r="AM428" s="32">
        <f>VLOOKUP(AK428,Смета!$B$8:$O$93,13,0)</f>
        <v>0</v>
      </c>
      <c r="AO428" s="139"/>
      <c r="AP428" s="139"/>
      <c r="AQ428" s="32">
        <f>VLOOKUP(AO428,Смета!$B$8:$O$93,13,0)</f>
        <v>0</v>
      </c>
      <c r="AS428" s="139"/>
      <c r="AT428" s="139"/>
      <c r="AU428" s="32">
        <f>VLOOKUP(AS428,Смета!$B$8:$O$93,13,0)</f>
        <v>0</v>
      </c>
    </row>
    <row r="429" spans="1:47" x14ac:dyDescent="0.25">
      <c r="A429" s="139"/>
      <c r="B429" s="139"/>
      <c r="C429" s="32">
        <f>VLOOKUP(A429,Смета!$B$8:$O$93,13,0)</f>
        <v>0</v>
      </c>
      <c r="E429" s="139"/>
      <c r="F429" s="139"/>
      <c r="G429" s="32">
        <f>VLOOKUP(E429,Смета!$B$8:$O$93,13,0)</f>
        <v>0</v>
      </c>
      <c r="I429" s="139"/>
      <c r="J429" s="139"/>
      <c r="K429" s="32">
        <f>VLOOKUP(I429,Смета!$B$8:$O$93,13,0)</f>
        <v>0</v>
      </c>
      <c r="M429" s="139"/>
      <c r="N429" s="139"/>
      <c r="O429" s="32">
        <f>VLOOKUP(M429,Смета!$B$8:$O$93,13,0)</f>
        <v>0</v>
      </c>
      <c r="Q429" s="139"/>
      <c r="R429" s="139"/>
      <c r="S429" s="32">
        <f>VLOOKUP(Q429,Смета!$B$8:$O$93,13,0)</f>
        <v>0</v>
      </c>
      <c r="U429" s="139"/>
      <c r="V429" s="139"/>
      <c r="W429" s="32">
        <f>VLOOKUP(U429,Смета!$B$8:$O$93,13,0)</f>
        <v>0</v>
      </c>
      <c r="Y429" s="139"/>
      <c r="Z429" s="139"/>
      <c r="AA429" s="32">
        <f>VLOOKUP(Y429,Смета!$B$8:$O$93,13,0)</f>
        <v>0</v>
      </c>
      <c r="AC429" s="139"/>
      <c r="AD429" s="139"/>
      <c r="AE429" s="32">
        <f>VLOOKUP(AC429,Смета!$B$8:$O$93,13,0)</f>
        <v>0</v>
      </c>
      <c r="AG429" s="139"/>
      <c r="AH429" s="139"/>
      <c r="AI429" s="32">
        <f>VLOOKUP(AG429,Смета!$B$8:$O$93,13,0)</f>
        <v>0</v>
      </c>
      <c r="AK429" s="139"/>
      <c r="AL429" s="139"/>
      <c r="AM429" s="32">
        <f>VLOOKUP(AK429,Смета!$B$8:$O$93,13,0)</f>
        <v>0</v>
      </c>
      <c r="AO429" s="139"/>
      <c r="AP429" s="139"/>
      <c r="AQ429" s="32">
        <f>VLOOKUP(AO429,Смета!$B$8:$O$93,13,0)</f>
        <v>0</v>
      </c>
      <c r="AS429" s="139"/>
      <c r="AT429" s="139"/>
      <c r="AU429" s="32">
        <f>VLOOKUP(AS429,Смета!$B$8:$O$93,13,0)</f>
        <v>0</v>
      </c>
    </row>
    <row r="430" spans="1:47" x14ac:dyDescent="0.25">
      <c r="A430" s="139"/>
      <c r="B430" s="139"/>
      <c r="C430" s="32">
        <f>VLOOKUP(A430,Смета!$B$8:$O$93,13,0)</f>
        <v>0</v>
      </c>
      <c r="E430" s="139"/>
      <c r="F430" s="139"/>
      <c r="G430" s="32">
        <f>VLOOKUP(E430,Смета!$B$8:$O$93,13,0)</f>
        <v>0</v>
      </c>
      <c r="I430" s="139"/>
      <c r="J430" s="139"/>
      <c r="K430" s="32">
        <f>VLOOKUP(I430,Смета!$B$8:$O$93,13,0)</f>
        <v>0</v>
      </c>
      <c r="M430" s="139"/>
      <c r="N430" s="139"/>
      <c r="O430" s="32">
        <f>VLOOKUP(M430,Смета!$B$8:$O$93,13,0)</f>
        <v>0</v>
      </c>
      <c r="Q430" s="139"/>
      <c r="R430" s="139"/>
      <c r="S430" s="32">
        <f>VLOOKUP(Q430,Смета!$B$8:$O$93,13,0)</f>
        <v>0</v>
      </c>
      <c r="U430" s="139"/>
      <c r="V430" s="139"/>
      <c r="W430" s="32">
        <f>VLOOKUP(U430,Смета!$B$8:$O$93,13,0)</f>
        <v>0</v>
      </c>
      <c r="Y430" s="139"/>
      <c r="Z430" s="139"/>
      <c r="AA430" s="32">
        <f>VLOOKUP(Y430,Смета!$B$8:$O$93,13,0)</f>
        <v>0</v>
      </c>
      <c r="AC430" s="139"/>
      <c r="AD430" s="139"/>
      <c r="AE430" s="32">
        <f>VLOOKUP(AC430,Смета!$B$8:$O$93,13,0)</f>
        <v>0</v>
      </c>
      <c r="AG430" s="139"/>
      <c r="AH430" s="139"/>
      <c r="AI430" s="32">
        <f>VLOOKUP(AG430,Смета!$B$8:$O$93,13,0)</f>
        <v>0</v>
      </c>
      <c r="AK430" s="139"/>
      <c r="AL430" s="139"/>
      <c r="AM430" s="32">
        <f>VLOOKUP(AK430,Смета!$B$8:$O$93,13,0)</f>
        <v>0</v>
      </c>
      <c r="AO430" s="139"/>
      <c r="AP430" s="139"/>
      <c r="AQ430" s="32">
        <f>VLOOKUP(AO430,Смета!$B$8:$O$93,13,0)</f>
        <v>0</v>
      </c>
      <c r="AS430" s="139"/>
      <c r="AT430" s="139"/>
      <c r="AU430" s="32">
        <f>VLOOKUP(AS430,Смета!$B$8:$O$93,13,0)</f>
        <v>0</v>
      </c>
    </row>
    <row r="431" spans="1:47" x14ac:dyDescent="0.25">
      <c r="A431" s="139"/>
      <c r="B431" s="139"/>
      <c r="C431" s="32">
        <f>VLOOKUP(A431,Смета!$B$8:$O$93,13,0)</f>
        <v>0</v>
      </c>
      <c r="E431" s="139"/>
      <c r="F431" s="139"/>
      <c r="G431" s="32">
        <f>VLOOKUP(E431,Смета!$B$8:$O$93,13,0)</f>
        <v>0</v>
      </c>
      <c r="I431" s="139"/>
      <c r="J431" s="139"/>
      <c r="K431" s="32">
        <f>VLOOKUP(I431,Смета!$B$8:$O$93,13,0)</f>
        <v>0</v>
      </c>
      <c r="M431" s="139"/>
      <c r="N431" s="139"/>
      <c r="O431" s="32">
        <f>VLOOKUP(M431,Смета!$B$8:$O$93,13,0)</f>
        <v>0</v>
      </c>
      <c r="Q431" s="139"/>
      <c r="R431" s="139"/>
      <c r="S431" s="32">
        <f>VLOOKUP(Q431,Смета!$B$8:$O$93,13,0)</f>
        <v>0</v>
      </c>
      <c r="U431" s="139"/>
      <c r="V431" s="139"/>
      <c r="W431" s="32">
        <f>VLOOKUP(U431,Смета!$B$8:$O$93,13,0)</f>
        <v>0</v>
      </c>
      <c r="Y431" s="139"/>
      <c r="Z431" s="139"/>
      <c r="AA431" s="32">
        <f>VLOOKUP(Y431,Смета!$B$8:$O$93,13,0)</f>
        <v>0</v>
      </c>
      <c r="AC431" s="139"/>
      <c r="AD431" s="139"/>
      <c r="AE431" s="32">
        <f>VLOOKUP(AC431,Смета!$B$8:$O$93,13,0)</f>
        <v>0</v>
      </c>
      <c r="AG431" s="139"/>
      <c r="AH431" s="139"/>
      <c r="AI431" s="32">
        <f>VLOOKUP(AG431,Смета!$B$8:$O$93,13,0)</f>
        <v>0</v>
      </c>
      <c r="AK431" s="139"/>
      <c r="AL431" s="139"/>
      <c r="AM431" s="32">
        <f>VLOOKUP(AK431,Смета!$B$8:$O$93,13,0)</f>
        <v>0</v>
      </c>
      <c r="AO431" s="139"/>
      <c r="AP431" s="139"/>
      <c r="AQ431" s="32">
        <f>VLOOKUP(AO431,Смета!$B$8:$O$93,13,0)</f>
        <v>0</v>
      </c>
      <c r="AS431" s="139"/>
      <c r="AT431" s="139"/>
      <c r="AU431" s="32">
        <f>VLOOKUP(AS431,Смета!$B$8:$O$93,13,0)</f>
        <v>0</v>
      </c>
    </row>
    <row r="432" spans="1:47" x14ac:dyDescent="0.25">
      <c r="A432" s="139"/>
      <c r="B432" s="139"/>
      <c r="C432" s="32">
        <f>VLOOKUP(A432,Смета!$B$8:$O$93,13,0)</f>
        <v>0</v>
      </c>
      <c r="E432" s="139"/>
      <c r="F432" s="139"/>
      <c r="G432" s="32">
        <f>VLOOKUP(E432,Смета!$B$8:$O$93,13,0)</f>
        <v>0</v>
      </c>
      <c r="I432" s="139"/>
      <c r="J432" s="139"/>
      <c r="K432" s="32">
        <f>VLOOKUP(I432,Смета!$B$8:$O$93,13,0)</f>
        <v>0</v>
      </c>
      <c r="M432" s="139"/>
      <c r="N432" s="139"/>
      <c r="O432" s="32">
        <f>VLOOKUP(M432,Смета!$B$8:$O$93,13,0)</f>
        <v>0</v>
      </c>
      <c r="Q432" s="139"/>
      <c r="R432" s="139"/>
      <c r="S432" s="32">
        <f>VLOOKUP(Q432,Смета!$B$8:$O$93,13,0)</f>
        <v>0</v>
      </c>
      <c r="U432" s="139"/>
      <c r="V432" s="139"/>
      <c r="W432" s="32">
        <f>VLOOKUP(U432,Смета!$B$8:$O$93,13,0)</f>
        <v>0</v>
      </c>
      <c r="Y432" s="139"/>
      <c r="Z432" s="139"/>
      <c r="AA432" s="32">
        <f>VLOOKUP(Y432,Смета!$B$8:$O$93,13,0)</f>
        <v>0</v>
      </c>
      <c r="AC432" s="139"/>
      <c r="AD432" s="139"/>
      <c r="AE432" s="32">
        <f>VLOOKUP(AC432,Смета!$B$8:$O$93,13,0)</f>
        <v>0</v>
      </c>
      <c r="AG432" s="139"/>
      <c r="AH432" s="139"/>
      <c r="AI432" s="32">
        <f>VLOOKUP(AG432,Смета!$B$8:$O$93,13,0)</f>
        <v>0</v>
      </c>
      <c r="AK432" s="139"/>
      <c r="AL432" s="139"/>
      <c r="AM432" s="32">
        <f>VLOOKUP(AK432,Смета!$B$8:$O$93,13,0)</f>
        <v>0</v>
      </c>
      <c r="AO432" s="139"/>
      <c r="AP432" s="139"/>
      <c r="AQ432" s="32">
        <f>VLOOKUP(AO432,Смета!$B$8:$O$93,13,0)</f>
        <v>0</v>
      </c>
      <c r="AS432" s="139"/>
      <c r="AT432" s="139"/>
      <c r="AU432" s="32">
        <f>VLOOKUP(AS432,Смета!$B$8:$O$93,13,0)</f>
        <v>0</v>
      </c>
    </row>
    <row r="433" spans="1:47" x14ac:dyDescent="0.25">
      <c r="A433" s="139"/>
      <c r="B433" s="139"/>
      <c r="C433" s="32">
        <f>VLOOKUP(A433,Смета!$B$8:$O$93,13,0)</f>
        <v>0</v>
      </c>
      <c r="E433" s="139"/>
      <c r="F433" s="139"/>
      <c r="G433" s="32">
        <f>VLOOKUP(E433,Смета!$B$8:$O$93,13,0)</f>
        <v>0</v>
      </c>
      <c r="I433" s="139"/>
      <c r="J433" s="139"/>
      <c r="K433" s="32">
        <f>VLOOKUP(I433,Смета!$B$8:$O$93,13,0)</f>
        <v>0</v>
      </c>
      <c r="M433" s="139"/>
      <c r="N433" s="139"/>
      <c r="O433" s="32">
        <f>VLOOKUP(M433,Смета!$B$8:$O$93,13,0)</f>
        <v>0</v>
      </c>
      <c r="Q433" s="139"/>
      <c r="R433" s="139"/>
      <c r="S433" s="32">
        <f>VLOOKUP(Q433,Смета!$B$8:$O$93,13,0)</f>
        <v>0</v>
      </c>
      <c r="U433" s="139"/>
      <c r="V433" s="139"/>
      <c r="W433" s="32">
        <f>VLOOKUP(U433,Смета!$B$8:$O$93,13,0)</f>
        <v>0</v>
      </c>
      <c r="Y433" s="139"/>
      <c r="Z433" s="139"/>
      <c r="AA433" s="32">
        <f>VLOOKUP(Y433,Смета!$B$8:$O$93,13,0)</f>
        <v>0</v>
      </c>
      <c r="AC433" s="139"/>
      <c r="AD433" s="139"/>
      <c r="AE433" s="32">
        <f>VLOOKUP(AC433,Смета!$B$8:$O$93,13,0)</f>
        <v>0</v>
      </c>
      <c r="AG433" s="139"/>
      <c r="AH433" s="139"/>
      <c r="AI433" s="32">
        <f>VLOOKUP(AG433,Смета!$B$8:$O$93,13,0)</f>
        <v>0</v>
      </c>
      <c r="AK433" s="139"/>
      <c r="AL433" s="139"/>
      <c r="AM433" s="32">
        <f>VLOOKUP(AK433,Смета!$B$8:$O$93,13,0)</f>
        <v>0</v>
      </c>
      <c r="AO433" s="139"/>
      <c r="AP433" s="139"/>
      <c r="AQ433" s="32">
        <f>VLOOKUP(AO433,Смета!$B$8:$O$93,13,0)</f>
        <v>0</v>
      </c>
      <c r="AS433" s="139"/>
      <c r="AT433" s="139"/>
      <c r="AU433" s="32">
        <f>VLOOKUP(AS433,Смета!$B$8:$O$93,13,0)</f>
        <v>0</v>
      </c>
    </row>
    <row r="434" spans="1:47" x14ac:dyDescent="0.25">
      <c r="A434" s="139"/>
      <c r="B434" s="139"/>
      <c r="C434" s="32">
        <f>VLOOKUP(A434,Смета!$B$8:$O$93,13,0)</f>
        <v>0</v>
      </c>
      <c r="E434" s="139"/>
      <c r="F434" s="139"/>
      <c r="G434" s="32">
        <f>VLOOKUP(E434,Смета!$B$8:$O$93,13,0)</f>
        <v>0</v>
      </c>
      <c r="I434" s="139"/>
      <c r="J434" s="139"/>
      <c r="K434" s="32">
        <f>VLOOKUP(I434,Смета!$B$8:$O$93,13,0)</f>
        <v>0</v>
      </c>
      <c r="M434" s="139"/>
      <c r="N434" s="139"/>
      <c r="O434" s="32">
        <f>VLOOKUP(M434,Смета!$B$8:$O$93,13,0)</f>
        <v>0</v>
      </c>
      <c r="Q434" s="139"/>
      <c r="R434" s="139"/>
      <c r="S434" s="32">
        <f>VLOOKUP(Q434,Смета!$B$8:$O$93,13,0)</f>
        <v>0</v>
      </c>
      <c r="U434" s="139"/>
      <c r="V434" s="139"/>
      <c r="W434" s="32">
        <f>VLOOKUP(U434,Смета!$B$8:$O$93,13,0)</f>
        <v>0</v>
      </c>
      <c r="Y434" s="139"/>
      <c r="Z434" s="139"/>
      <c r="AA434" s="32">
        <f>VLOOKUP(Y434,Смета!$B$8:$O$93,13,0)</f>
        <v>0</v>
      </c>
      <c r="AC434" s="139"/>
      <c r="AD434" s="139"/>
      <c r="AE434" s="32">
        <f>VLOOKUP(AC434,Смета!$B$8:$O$93,13,0)</f>
        <v>0</v>
      </c>
      <c r="AG434" s="139"/>
      <c r="AH434" s="139"/>
      <c r="AI434" s="32">
        <f>VLOOKUP(AG434,Смета!$B$8:$O$93,13,0)</f>
        <v>0</v>
      </c>
      <c r="AK434" s="139"/>
      <c r="AL434" s="139"/>
      <c r="AM434" s="32">
        <f>VLOOKUP(AK434,Смета!$B$8:$O$93,13,0)</f>
        <v>0</v>
      </c>
      <c r="AO434" s="139"/>
      <c r="AP434" s="139"/>
      <c r="AQ434" s="32">
        <f>VLOOKUP(AO434,Смета!$B$8:$O$93,13,0)</f>
        <v>0</v>
      </c>
      <c r="AS434" s="139"/>
      <c r="AT434" s="139"/>
      <c r="AU434" s="32">
        <f>VLOOKUP(AS434,Смета!$B$8:$O$93,13,0)</f>
        <v>0</v>
      </c>
    </row>
    <row r="435" spans="1:47" x14ac:dyDescent="0.25">
      <c r="A435" s="139"/>
      <c r="B435" s="139"/>
      <c r="C435" s="32">
        <f>VLOOKUP(A435,Смета!$B$8:$O$93,13,0)</f>
        <v>0</v>
      </c>
      <c r="E435" s="139"/>
      <c r="F435" s="139"/>
      <c r="G435" s="32">
        <f>VLOOKUP(E435,Смета!$B$8:$O$93,13,0)</f>
        <v>0</v>
      </c>
      <c r="I435" s="139"/>
      <c r="J435" s="139"/>
      <c r="K435" s="32">
        <f>VLOOKUP(I435,Смета!$B$8:$O$93,13,0)</f>
        <v>0</v>
      </c>
      <c r="M435" s="139"/>
      <c r="N435" s="139"/>
      <c r="O435" s="32">
        <f>VLOOKUP(M435,Смета!$B$8:$O$93,13,0)</f>
        <v>0</v>
      </c>
      <c r="Q435" s="139"/>
      <c r="R435" s="139"/>
      <c r="S435" s="32">
        <f>VLOOKUP(Q435,Смета!$B$8:$O$93,13,0)</f>
        <v>0</v>
      </c>
      <c r="U435" s="139"/>
      <c r="V435" s="139"/>
      <c r="W435" s="32">
        <f>VLOOKUP(U435,Смета!$B$8:$O$93,13,0)</f>
        <v>0</v>
      </c>
      <c r="Y435" s="139"/>
      <c r="Z435" s="139"/>
      <c r="AA435" s="32">
        <f>VLOOKUP(Y435,Смета!$B$8:$O$93,13,0)</f>
        <v>0</v>
      </c>
      <c r="AC435" s="139"/>
      <c r="AD435" s="139"/>
      <c r="AE435" s="32">
        <f>VLOOKUP(AC435,Смета!$B$8:$O$93,13,0)</f>
        <v>0</v>
      </c>
      <c r="AG435" s="139"/>
      <c r="AH435" s="139"/>
      <c r="AI435" s="32">
        <f>VLOOKUP(AG435,Смета!$B$8:$O$93,13,0)</f>
        <v>0</v>
      </c>
      <c r="AK435" s="139"/>
      <c r="AL435" s="139"/>
      <c r="AM435" s="32">
        <f>VLOOKUP(AK435,Смета!$B$8:$O$93,13,0)</f>
        <v>0</v>
      </c>
      <c r="AO435" s="139"/>
      <c r="AP435" s="139"/>
      <c r="AQ435" s="32">
        <f>VLOOKUP(AO435,Смета!$B$8:$O$93,13,0)</f>
        <v>0</v>
      </c>
      <c r="AS435" s="139"/>
      <c r="AT435" s="139"/>
      <c r="AU435" s="32">
        <f>VLOOKUP(AS435,Смета!$B$8:$O$93,13,0)</f>
        <v>0</v>
      </c>
    </row>
    <row r="436" spans="1:47" x14ac:dyDescent="0.25">
      <c r="A436" s="139"/>
      <c r="B436" s="139"/>
      <c r="C436" s="32">
        <f>VLOOKUP(A436,Смета!$B$8:$O$93,13,0)</f>
        <v>0</v>
      </c>
      <c r="E436" s="139"/>
      <c r="F436" s="139"/>
      <c r="G436" s="32">
        <f>VLOOKUP(E436,Смета!$B$8:$O$93,13,0)</f>
        <v>0</v>
      </c>
      <c r="I436" s="139"/>
      <c r="J436" s="139"/>
      <c r="K436" s="32">
        <f>VLOOKUP(I436,Смета!$B$8:$O$93,13,0)</f>
        <v>0</v>
      </c>
      <c r="M436" s="139"/>
      <c r="N436" s="139"/>
      <c r="O436" s="32">
        <f>VLOOKUP(M436,Смета!$B$8:$O$93,13,0)</f>
        <v>0</v>
      </c>
      <c r="Q436" s="139"/>
      <c r="R436" s="139"/>
      <c r="S436" s="32">
        <f>VLOOKUP(Q436,Смета!$B$8:$O$93,13,0)</f>
        <v>0</v>
      </c>
      <c r="U436" s="139"/>
      <c r="V436" s="139"/>
      <c r="W436" s="32">
        <f>VLOOKUP(U436,Смета!$B$8:$O$93,13,0)</f>
        <v>0</v>
      </c>
      <c r="Y436" s="139"/>
      <c r="Z436" s="139"/>
      <c r="AA436" s="32">
        <f>VLOOKUP(Y436,Смета!$B$8:$O$93,13,0)</f>
        <v>0</v>
      </c>
      <c r="AC436" s="139"/>
      <c r="AD436" s="139"/>
      <c r="AE436" s="32">
        <f>VLOOKUP(AC436,Смета!$B$8:$O$93,13,0)</f>
        <v>0</v>
      </c>
      <c r="AG436" s="139"/>
      <c r="AH436" s="139"/>
      <c r="AI436" s="32">
        <f>VLOOKUP(AG436,Смета!$B$8:$O$93,13,0)</f>
        <v>0</v>
      </c>
      <c r="AK436" s="139"/>
      <c r="AL436" s="139"/>
      <c r="AM436" s="32">
        <f>VLOOKUP(AK436,Смета!$B$8:$O$93,13,0)</f>
        <v>0</v>
      </c>
      <c r="AO436" s="139"/>
      <c r="AP436" s="139"/>
      <c r="AQ436" s="32">
        <f>VLOOKUP(AO436,Смета!$B$8:$O$93,13,0)</f>
        <v>0</v>
      </c>
      <c r="AS436" s="139"/>
      <c r="AT436" s="139"/>
      <c r="AU436" s="32">
        <f>VLOOKUP(AS436,Смета!$B$8:$O$93,13,0)</f>
        <v>0</v>
      </c>
    </row>
    <row r="437" spans="1:47" x14ac:dyDescent="0.25">
      <c r="A437" s="139"/>
      <c r="B437" s="139"/>
      <c r="C437" s="32">
        <f>VLOOKUP(A437,Смета!$B$8:$O$93,13,0)</f>
        <v>0</v>
      </c>
      <c r="E437" s="139"/>
      <c r="F437" s="139"/>
      <c r="G437" s="32">
        <f>VLOOKUP(E437,Смета!$B$8:$O$93,13,0)</f>
        <v>0</v>
      </c>
      <c r="I437" s="139"/>
      <c r="J437" s="139"/>
      <c r="K437" s="32">
        <f>VLOOKUP(I437,Смета!$B$8:$O$93,13,0)</f>
        <v>0</v>
      </c>
      <c r="M437" s="139"/>
      <c r="N437" s="139"/>
      <c r="O437" s="32">
        <f>VLOOKUP(M437,Смета!$B$8:$O$93,13,0)</f>
        <v>0</v>
      </c>
      <c r="Q437" s="139"/>
      <c r="R437" s="139"/>
      <c r="S437" s="32">
        <f>VLOOKUP(Q437,Смета!$B$8:$O$93,13,0)</f>
        <v>0</v>
      </c>
      <c r="U437" s="139"/>
      <c r="V437" s="139"/>
      <c r="W437" s="32">
        <f>VLOOKUP(U437,Смета!$B$8:$O$93,13,0)</f>
        <v>0</v>
      </c>
      <c r="Y437" s="139"/>
      <c r="Z437" s="139"/>
      <c r="AA437" s="32">
        <f>VLOOKUP(Y437,Смета!$B$8:$O$93,13,0)</f>
        <v>0</v>
      </c>
      <c r="AC437" s="139"/>
      <c r="AD437" s="139"/>
      <c r="AE437" s="32">
        <f>VLOOKUP(AC437,Смета!$B$8:$O$93,13,0)</f>
        <v>0</v>
      </c>
      <c r="AG437" s="139"/>
      <c r="AH437" s="139"/>
      <c r="AI437" s="32">
        <f>VLOOKUP(AG437,Смета!$B$8:$O$93,13,0)</f>
        <v>0</v>
      </c>
      <c r="AK437" s="139"/>
      <c r="AL437" s="139"/>
      <c r="AM437" s="32">
        <f>VLOOKUP(AK437,Смета!$B$8:$O$93,13,0)</f>
        <v>0</v>
      </c>
      <c r="AO437" s="139"/>
      <c r="AP437" s="139"/>
      <c r="AQ437" s="32">
        <f>VLOOKUP(AO437,Смета!$B$8:$O$93,13,0)</f>
        <v>0</v>
      </c>
      <c r="AS437" s="139"/>
      <c r="AT437" s="139"/>
      <c r="AU437" s="32">
        <f>VLOOKUP(AS437,Смета!$B$8:$O$93,13,0)</f>
        <v>0</v>
      </c>
    </row>
    <row r="438" spans="1:47" x14ac:dyDescent="0.25">
      <c r="A438" s="139"/>
      <c r="B438" s="139"/>
      <c r="C438" s="32">
        <f>VLOOKUP(A438,Смета!$B$8:$O$93,13,0)</f>
        <v>0</v>
      </c>
      <c r="E438" s="139"/>
      <c r="F438" s="139"/>
      <c r="G438" s="32">
        <f>VLOOKUP(E438,Смета!$B$8:$O$93,13,0)</f>
        <v>0</v>
      </c>
      <c r="I438" s="139"/>
      <c r="J438" s="139"/>
      <c r="K438" s="32">
        <f>VLOOKUP(I438,Смета!$B$8:$O$93,13,0)</f>
        <v>0</v>
      </c>
      <c r="M438" s="139"/>
      <c r="N438" s="139"/>
      <c r="O438" s="32">
        <f>VLOOKUP(M438,Смета!$B$8:$O$93,13,0)</f>
        <v>0</v>
      </c>
      <c r="Q438" s="139"/>
      <c r="R438" s="139"/>
      <c r="S438" s="32">
        <f>VLOOKUP(Q438,Смета!$B$8:$O$93,13,0)</f>
        <v>0</v>
      </c>
      <c r="U438" s="139"/>
      <c r="V438" s="139"/>
      <c r="W438" s="32">
        <f>VLOOKUP(U438,Смета!$B$8:$O$93,13,0)</f>
        <v>0</v>
      </c>
      <c r="Y438" s="139"/>
      <c r="Z438" s="139"/>
      <c r="AA438" s="32">
        <f>VLOOKUP(Y438,Смета!$B$8:$O$93,13,0)</f>
        <v>0</v>
      </c>
      <c r="AC438" s="139"/>
      <c r="AD438" s="139"/>
      <c r="AE438" s="32">
        <f>VLOOKUP(AC438,Смета!$B$8:$O$93,13,0)</f>
        <v>0</v>
      </c>
      <c r="AG438" s="139"/>
      <c r="AH438" s="139"/>
      <c r="AI438" s="32">
        <f>VLOOKUP(AG438,Смета!$B$8:$O$93,13,0)</f>
        <v>0</v>
      </c>
      <c r="AK438" s="139"/>
      <c r="AL438" s="139"/>
      <c r="AM438" s="32">
        <f>VLOOKUP(AK438,Смета!$B$8:$O$93,13,0)</f>
        <v>0</v>
      </c>
      <c r="AO438" s="139"/>
      <c r="AP438" s="139"/>
      <c r="AQ438" s="32">
        <f>VLOOKUP(AO438,Смета!$B$8:$O$93,13,0)</f>
        <v>0</v>
      </c>
      <c r="AS438" s="139"/>
      <c r="AT438" s="139"/>
      <c r="AU438" s="32">
        <f>VLOOKUP(AS438,Смета!$B$8:$O$93,13,0)</f>
        <v>0</v>
      </c>
    </row>
    <row r="439" spans="1:47" x14ac:dyDescent="0.25">
      <c r="A439" s="139"/>
      <c r="B439" s="139"/>
      <c r="C439" s="32">
        <f>VLOOKUP(A439,Смета!$B$8:$O$93,13,0)</f>
        <v>0</v>
      </c>
      <c r="E439" s="139"/>
      <c r="F439" s="139"/>
      <c r="G439" s="32">
        <f>VLOOKUP(E439,Смета!$B$8:$O$93,13,0)</f>
        <v>0</v>
      </c>
      <c r="I439" s="139"/>
      <c r="J439" s="139"/>
      <c r="K439" s="32">
        <f>VLOOKUP(I439,Смета!$B$8:$O$93,13,0)</f>
        <v>0</v>
      </c>
      <c r="M439" s="139"/>
      <c r="N439" s="139"/>
      <c r="O439" s="32">
        <f>VLOOKUP(M439,Смета!$B$8:$O$93,13,0)</f>
        <v>0</v>
      </c>
      <c r="Q439" s="139"/>
      <c r="R439" s="139"/>
      <c r="S439" s="32">
        <f>VLOOKUP(Q439,Смета!$B$8:$O$93,13,0)</f>
        <v>0</v>
      </c>
      <c r="U439" s="139"/>
      <c r="V439" s="139"/>
      <c r="W439" s="32">
        <f>VLOOKUP(U439,Смета!$B$8:$O$93,13,0)</f>
        <v>0</v>
      </c>
      <c r="Y439" s="139"/>
      <c r="Z439" s="139"/>
      <c r="AA439" s="32">
        <f>VLOOKUP(Y439,Смета!$B$8:$O$93,13,0)</f>
        <v>0</v>
      </c>
      <c r="AC439" s="139"/>
      <c r="AD439" s="139"/>
      <c r="AE439" s="32">
        <f>VLOOKUP(AC439,Смета!$B$8:$O$93,13,0)</f>
        <v>0</v>
      </c>
      <c r="AG439" s="139"/>
      <c r="AH439" s="139"/>
      <c r="AI439" s="32">
        <f>VLOOKUP(AG439,Смета!$B$8:$O$93,13,0)</f>
        <v>0</v>
      </c>
      <c r="AK439" s="139"/>
      <c r="AL439" s="139"/>
      <c r="AM439" s="32">
        <f>VLOOKUP(AK439,Смета!$B$8:$O$93,13,0)</f>
        <v>0</v>
      </c>
      <c r="AO439" s="139"/>
      <c r="AP439" s="139"/>
      <c r="AQ439" s="32">
        <f>VLOOKUP(AO439,Смета!$B$8:$O$93,13,0)</f>
        <v>0</v>
      </c>
      <c r="AS439" s="139"/>
      <c r="AT439" s="139"/>
      <c r="AU439" s="32">
        <f>VLOOKUP(AS439,Смета!$B$8:$O$93,13,0)</f>
        <v>0</v>
      </c>
    </row>
    <row r="440" spans="1:47" x14ac:dyDescent="0.25">
      <c r="A440" s="139"/>
      <c r="B440" s="139"/>
      <c r="C440" s="32">
        <f>VLOOKUP(A440,Смета!$B$8:$O$93,13,0)</f>
        <v>0</v>
      </c>
      <c r="E440" s="139"/>
      <c r="F440" s="139"/>
      <c r="G440" s="32">
        <f>VLOOKUP(E440,Смета!$B$8:$O$93,13,0)</f>
        <v>0</v>
      </c>
      <c r="I440" s="139"/>
      <c r="J440" s="139"/>
      <c r="K440" s="32">
        <f>VLOOKUP(I440,Смета!$B$8:$O$93,13,0)</f>
        <v>0</v>
      </c>
      <c r="M440" s="139"/>
      <c r="N440" s="139"/>
      <c r="O440" s="32">
        <f>VLOOKUP(M440,Смета!$B$8:$O$93,13,0)</f>
        <v>0</v>
      </c>
      <c r="Q440" s="139"/>
      <c r="R440" s="139"/>
      <c r="S440" s="32">
        <f>VLOOKUP(Q440,Смета!$B$8:$O$93,13,0)</f>
        <v>0</v>
      </c>
      <c r="U440" s="139"/>
      <c r="V440" s="139"/>
      <c r="W440" s="32">
        <f>VLOOKUP(U440,Смета!$B$8:$O$93,13,0)</f>
        <v>0</v>
      </c>
      <c r="Y440" s="139"/>
      <c r="Z440" s="139"/>
      <c r="AA440" s="32">
        <f>VLOOKUP(Y440,Смета!$B$8:$O$93,13,0)</f>
        <v>0</v>
      </c>
      <c r="AC440" s="139"/>
      <c r="AD440" s="139"/>
      <c r="AE440" s="32">
        <f>VLOOKUP(AC440,Смета!$B$8:$O$93,13,0)</f>
        <v>0</v>
      </c>
      <c r="AG440" s="139"/>
      <c r="AH440" s="139"/>
      <c r="AI440" s="32">
        <f>VLOOKUP(AG440,Смета!$B$8:$O$93,13,0)</f>
        <v>0</v>
      </c>
      <c r="AK440" s="139"/>
      <c r="AL440" s="139"/>
      <c r="AM440" s="32">
        <f>VLOOKUP(AK440,Смета!$B$8:$O$93,13,0)</f>
        <v>0</v>
      </c>
      <c r="AO440" s="139"/>
      <c r="AP440" s="139"/>
      <c r="AQ440" s="32">
        <f>VLOOKUP(AO440,Смета!$B$8:$O$93,13,0)</f>
        <v>0</v>
      </c>
      <c r="AS440" s="139"/>
      <c r="AT440" s="139"/>
      <c r="AU440" s="32">
        <f>VLOOKUP(AS440,Смета!$B$8:$O$93,13,0)</f>
        <v>0</v>
      </c>
    </row>
    <row r="441" spans="1:47" x14ac:dyDescent="0.25">
      <c r="A441" s="139"/>
      <c r="B441" s="139"/>
      <c r="C441" s="32">
        <f>VLOOKUP(A441,Смета!$B$8:$O$93,13,0)</f>
        <v>0</v>
      </c>
      <c r="E441" s="139"/>
      <c r="F441" s="139"/>
      <c r="G441" s="32">
        <f>VLOOKUP(E441,Смета!$B$8:$O$93,13,0)</f>
        <v>0</v>
      </c>
      <c r="I441" s="139"/>
      <c r="J441" s="139"/>
      <c r="K441" s="32">
        <f>VLOOKUP(I441,Смета!$B$8:$O$93,13,0)</f>
        <v>0</v>
      </c>
      <c r="M441" s="139"/>
      <c r="N441" s="139"/>
      <c r="O441" s="32">
        <f>VLOOKUP(M441,Смета!$B$8:$O$93,13,0)</f>
        <v>0</v>
      </c>
      <c r="Q441" s="139"/>
      <c r="R441" s="139"/>
      <c r="S441" s="32">
        <f>VLOOKUP(Q441,Смета!$B$8:$O$93,13,0)</f>
        <v>0</v>
      </c>
      <c r="U441" s="139"/>
      <c r="V441" s="139"/>
      <c r="W441" s="32">
        <f>VLOOKUP(U441,Смета!$B$8:$O$93,13,0)</f>
        <v>0</v>
      </c>
      <c r="Y441" s="139"/>
      <c r="Z441" s="139"/>
      <c r="AA441" s="32">
        <f>VLOOKUP(Y441,Смета!$B$8:$O$93,13,0)</f>
        <v>0</v>
      </c>
      <c r="AC441" s="139"/>
      <c r="AD441" s="139"/>
      <c r="AE441" s="32">
        <f>VLOOKUP(AC441,Смета!$B$8:$O$93,13,0)</f>
        <v>0</v>
      </c>
      <c r="AG441" s="139"/>
      <c r="AH441" s="139"/>
      <c r="AI441" s="32">
        <f>VLOOKUP(AG441,Смета!$B$8:$O$93,13,0)</f>
        <v>0</v>
      </c>
      <c r="AK441" s="139"/>
      <c r="AL441" s="139"/>
      <c r="AM441" s="32">
        <f>VLOOKUP(AK441,Смета!$B$8:$O$93,13,0)</f>
        <v>0</v>
      </c>
      <c r="AO441" s="139"/>
      <c r="AP441" s="139"/>
      <c r="AQ441" s="32">
        <f>VLOOKUP(AO441,Смета!$B$8:$O$93,13,0)</f>
        <v>0</v>
      </c>
      <c r="AS441" s="139"/>
      <c r="AT441" s="139"/>
      <c r="AU441" s="32">
        <f>VLOOKUP(AS441,Смета!$B$8:$O$93,13,0)</f>
        <v>0</v>
      </c>
    </row>
    <row r="442" spans="1:47" x14ac:dyDescent="0.25">
      <c r="A442" s="139"/>
      <c r="B442" s="139"/>
      <c r="C442" s="32">
        <f>VLOOKUP(A442,Смета!$B$8:$O$93,13,0)</f>
        <v>0</v>
      </c>
      <c r="E442" s="139"/>
      <c r="F442" s="139"/>
      <c r="G442" s="32">
        <f>VLOOKUP(E442,Смета!$B$8:$O$93,13,0)</f>
        <v>0</v>
      </c>
      <c r="I442" s="139"/>
      <c r="J442" s="139"/>
      <c r="K442" s="32">
        <f>VLOOKUP(I442,Смета!$B$8:$O$93,13,0)</f>
        <v>0</v>
      </c>
      <c r="M442" s="139"/>
      <c r="N442" s="139"/>
      <c r="O442" s="32">
        <f>VLOOKUP(M442,Смета!$B$8:$O$93,13,0)</f>
        <v>0</v>
      </c>
      <c r="Q442" s="139"/>
      <c r="R442" s="139"/>
      <c r="S442" s="32">
        <f>VLOOKUP(Q442,Смета!$B$8:$O$93,13,0)</f>
        <v>0</v>
      </c>
      <c r="U442" s="139"/>
      <c r="V442" s="139"/>
      <c r="W442" s="32">
        <f>VLOOKUP(U442,Смета!$B$8:$O$93,13,0)</f>
        <v>0</v>
      </c>
      <c r="Y442" s="139"/>
      <c r="Z442" s="139"/>
      <c r="AA442" s="32">
        <f>VLOOKUP(Y442,Смета!$B$8:$O$93,13,0)</f>
        <v>0</v>
      </c>
      <c r="AC442" s="139"/>
      <c r="AD442" s="139"/>
      <c r="AE442" s="32">
        <f>VLOOKUP(AC442,Смета!$B$8:$O$93,13,0)</f>
        <v>0</v>
      </c>
      <c r="AG442" s="139"/>
      <c r="AH442" s="139"/>
      <c r="AI442" s="32">
        <f>VLOOKUP(AG442,Смета!$B$8:$O$93,13,0)</f>
        <v>0</v>
      </c>
      <c r="AK442" s="139"/>
      <c r="AL442" s="139"/>
      <c r="AM442" s="32">
        <f>VLOOKUP(AK442,Смета!$B$8:$O$93,13,0)</f>
        <v>0</v>
      </c>
      <c r="AO442" s="139"/>
      <c r="AP442" s="139"/>
      <c r="AQ442" s="32">
        <f>VLOOKUP(AO442,Смета!$B$8:$O$93,13,0)</f>
        <v>0</v>
      </c>
      <c r="AS442" s="139"/>
      <c r="AT442" s="139"/>
      <c r="AU442" s="32">
        <f>VLOOKUP(AS442,Смета!$B$8:$O$93,13,0)</f>
        <v>0</v>
      </c>
    </row>
    <row r="443" spans="1:47" x14ac:dyDescent="0.25">
      <c r="A443" s="139"/>
      <c r="B443" s="139"/>
      <c r="C443" s="32">
        <f>VLOOKUP(A443,Смета!$B$8:$O$93,13,0)</f>
        <v>0</v>
      </c>
      <c r="E443" s="139"/>
      <c r="F443" s="139"/>
      <c r="G443" s="32">
        <f>VLOOKUP(E443,Смета!$B$8:$O$93,13,0)</f>
        <v>0</v>
      </c>
      <c r="I443" s="139"/>
      <c r="J443" s="139"/>
      <c r="K443" s="32">
        <f>VLOOKUP(I443,Смета!$B$8:$O$93,13,0)</f>
        <v>0</v>
      </c>
      <c r="M443" s="139"/>
      <c r="N443" s="139"/>
      <c r="O443" s="32">
        <f>VLOOKUP(M443,Смета!$B$8:$O$93,13,0)</f>
        <v>0</v>
      </c>
      <c r="Q443" s="139"/>
      <c r="R443" s="139"/>
      <c r="S443" s="32">
        <f>VLOOKUP(Q443,Смета!$B$8:$O$93,13,0)</f>
        <v>0</v>
      </c>
      <c r="U443" s="139"/>
      <c r="V443" s="139"/>
      <c r="W443" s="32">
        <f>VLOOKUP(U443,Смета!$B$8:$O$93,13,0)</f>
        <v>0</v>
      </c>
      <c r="Y443" s="139"/>
      <c r="Z443" s="139"/>
      <c r="AA443" s="32">
        <f>VLOOKUP(Y443,Смета!$B$8:$O$93,13,0)</f>
        <v>0</v>
      </c>
      <c r="AC443" s="139"/>
      <c r="AD443" s="139"/>
      <c r="AE443" s="32">
        <f>VLOOKUP(AC443,Смета!$B$8:$O$93,13,0)</f>
        <v>0</v>
      </c>
      <c r="AG443" s="139"/>
      <c r="AH443" s="139"/>
      <c r="AI443" s="32">
        <f>VLOOKUP(AG443,Смета!$B$8:$O$93,13,0)</f>
        <v>0</v>
      </c>
      <c r="AK443" s="139"/>
      <c r="AL443" s="139"/>
      <c r="AM443" s="32">
        <f>VLOOKUP(AK443,Смета!$B$8:$O$93,13,0)</f>
        <v>0</v>
      </c>
      <c r="AO443" s="139"/>
      <c r="AP443" s="139"/>
      <c r="AQ443" s="32">
        <f>VLOOKUP(AO443,Смета!$B$8:$O$93,13,0)</f>
        <v>0</v>
      </c>
      <c r="AS443" s="139"/>
      <c r="AT443" s="139"/>
      <c r="AU443" s="32">
        <f>VLOOKUP(AS443,Смета!$B$8:$O$93,13,0)</f>
        <v>0</v>
      </c>
    </row>
    <row r="444" spans="1:47" x14ac:dyDescent="0.25">
      <c r="A444" s="139"/>
      <c r="B444" s="139"/>
      <c r="C444" s="32">
        <f>VLOOKUP(A444,Смета!$B$8:$O$93,13,0)</f>
        <v>0</v>
      </c>
      <c r="E444" s="139"/>
      <c r="F444" s="139"/>
      <c r="G444" s="32">
        <f>VLOOKUP(E444,Смета!$B$8:$O$93,13,0)</f>
        <v>0</v>
      </c>
      <c r="I444" s="139"/>
      <c r="J444" s="139"/>
      <c r="K444" s="32">
        <f>VLOOKUP(I444,Смета!$B$8:$O$93,13,0)</f>
        <v>0</v>
      </c>
      <c r="M444" s="139"/>
      <c r="N444" s="139"/>
      <c r="O444" s="32">
        <f>VLOOKUP(M444,Смета!$B$8:$O$93,13,0)</f>
        <v>0</v>
      </c>
      <c r="Q444" s="139"/>
      <c r="R444" s="139"/>
      <c r="S444" s="32">
        <f>VLOOKUP(Q444,Смета!$B$8:$O$93,13,0)</f>
        <v>0</v>
      </c>
      <c r="U444" s="139"/>
      <c r="V444" s="139"/>
      <c r="W444" s="32">
        <f>VLOOKUP(U444,Смета!$B$8:$O$93,13,0)</f>
        <v>0</v>
      </c>
      <c r="Y444" s="139"/>
      <c r="Z444" s="139"/>
      <c r="AA444" s="32">
        <f>VLOOKUP(Y444,Смета!$B$8:$O$93,13,0)</f>
        <v>0</v>
      </c>
      <c r="AC444" s="139"/>
      <c r="AD444" s="139"/>
      <c r="AE444" s="32">
        <f>VLOOKUP(AC444,Смета!$B$8:$O$93,13,0)</f>
        <v>0</v>
      </c>
      <c r="AG444" s="139"/>
      <c r="AH444" s="139"/>
      <c r="AI444" s="32">
        <f>VLOOKUP(AG444,Смета!$B$8:$O$93,13,0)</f>
        <v>0</v>
      </c>
      <c r="AK444" s="139"/>
      <c r="AL444" s="139"/>
      <c r="AM444" s="32">
        <f>VLOOKUP(AK444,Смета!$B$8:$O$93,13,0)</f>
        <v>0</v>
      </c>
      <c r="AO444" s="139"/>
      <c r="AP444" s="139"/>
      <c r="AQ444" s="32">
        <f>VLOOKUP(AO444,Смета!$B$8:$O$93,13,0)</f>
        <v>0</v>
      </c>
      <c r="AS444" s="139"/>
      <c r="AT444" s="139"/>
      <c r="AU444" s="32">
        <f>VLOOKUP(AS444,Смета!$B$8:$O$93,13,0)</f>
        <v>0</v>
      </c>
    </row>
    <row r="445" spans="1:47" x14ac:dyDescent="0.25">
      <c r="A445" s="139"/>
      <c r="B445" s="139"/>
      <c r="C445" s="32">
        <f>VLOOKUP(A445,Смета!$B$8:$O$93,13,0)</f>
        <v>0</v>
      </c>
      <c r="E445" s="139"/>
      <c r="F445" s="139"/>
      <c r="G445" s="32">
        <f>VLOOKUP(E445,Смета!$B$8:$O$93,13,0)</f>
        <v>0</v>
      </c>
      <c r="I445" s="139"/>
      <c r="J445" s="139"/>
      <c r="K445" s="32">
        <f>VLOOKUP(I445,Смета!$B$8:$O$93,13,0)</f>
        <v>0</v>
      </c>
      <c r="M445" s="139"/>
      <c r="N445" s="139"/>
      <c r="O445" s="32">
        <f>VLOOKUP(M445,Смета!$B$8:$O$93,13,0)</f>
        <v>0</v>
      </c>
      <c r="Q445" s="139"/>
      <c r="R445" s="139"/>
      <c r="S445" s="32">
        <f>VLOOKUP(Q445,Смета!$B$8:$O$93,13,0)</f>
        <v>0</v>
      </c>
      <c r="U445" s="139"/>
      <c r="V445" s="139"/>
      <c r="W445" s="32">
        <f>VLOOKUP(U445,Смета!$B$8:$O$93,13,0)</f>
        <v>0</v>
      </c>
      <c r="Y445" s="139"/>
      <c r="Z445" s="139"/>
      <c r="AA445" s="32">
        <f>VLOOKUP(Y445,Смета!$B$8:$O$93,13,0)</f>
        <v>0</v>
      </c>
      <c r="AC445" s="139"/>
      <c r="AD445" s="139"/>
      <c r="AE445" s="32">
        <f>VLOOKUP(AC445,Смета!$B$8:$O$93,13,0)</f>
        <v>0</v>
      </c>
      <c r="AG445" s="139"/>
      <c r="AH445" s="139"/>
      <c r="AI445" s="32">
        <f>VLOOKUP(AG445,Смета!$B$8:$O$93,13,0)</f>
        <v>0</v>
      </c>
      <c r="AK445" s="139"/>
      <c r="AL445" s="139"/>
      <c r="AM445" s="32">
        <f>VLOOKUP(AK445,Смета!$B$8:$O$93,13,0)</f>
        <v>0</v>
      </c>
      <c r="AO445" s="139"/>
      <c r="AP445" s="139"/>
      <c r="AQ445" s="32">
        <f>VLOOKUP(AO445,Смета!$B$8:$O$93,13,0)</f>
        <v>0</v>
      </c>
      <c r="AS445" s="139"/>
      <c r="AT445" s="139"/>
      <c r="AU445" s="32">
        <f>VLOOKUP(AS445,Смета!$B$8:$O$93,13,0)</f>
        <v>0</v>
      </c>
    </row>
    <row r="446" spans="1:47" x14ac:dyDescent="0.25">
      <c r="A446" s="139"/>
      <c r="B446" s="139"/>
      <c r="C446" s="32">
        <f>VLOOKUP(A446,Смета!$B$8:$O$93,13,0)</f>
        <v>0</v>
      </c>
      <c r="E446" s="139"/>
      <c r="F446" s="139"/>
      <c r="G446" s="32">
        <f>VLOOKUP(E446,Смета!$B$8:$O$93,13,0)</f>
        <v>0</v>
      </c>
      <c r="I446" s="139"/>
      <c r="J446" s="139"/>
      <c r="K446" s="32">
        <f>VLOOKUP(I446,Смета!$B$8:$O$93,13,0)</f>
        <v>0</v>
      </c>
      <c r="M446" s="139"/>
      <c r="N446" s="139"/>
      <c r="O446" s="32">
        <f>VLOOKUP(M446,Смета!$B$8:$O$93,13,0)</f>
        <v>0</v>
      </c>
      <c r="Q446" s="139"/>
      <c r="R446" s="139"/>
      <c r="S446" s="32">
        <f>VLOOKUP(Q446,Смета!$B$8:$O$93,13,0)</f>
        <v>0</v>
      </c>
      <c r="U446" s="139"/>
      <c r="V446" s="139"/>
      <c r="W446" s="32">
        <f>VLOOKUP(U446,Смета!$B$8:$O$93,13,0)</f>
        <v>0</v>
      </c>
      <c r="Y446" s="139"/>
      <c r="Z446" s="139"/>
      <c r="AA446" s="32">
        <f>VLOOKUP(Y446,Смета!$B$8:$O$93,13,0)</f>
        <v>0</v>
      </c>
      <c r="AC446" s="139"/>
      <c r="AD446" s="139"/>
      <c r="AE446" s="32">
        <f>VLOOKUP(AC446,Смета!$B$8:$O$93,13,0)</f>
        <v>0</v>
      </c>
      <c r="AG446" s="139"/>
      <c r="AH446" s="139"/>
      <c r="AI446" s="32">
        <f>VLOOKUP(AG446,Смета!$B$8:$O$93,13,0)</f>
        <v>0</v>
      </c>
      <c r="AK446" s="139"/>
      <c r="AL446" s="139"/>
      <c r="AM446" s="32">
        <f>VLOOKUP(AK446,Смета!$B$8:$O$93,13,0)</f>
        <v>0</v>
      </c>
      <c r="AO446" s="139"/>
      <c r="AP446" s="139"/>
      <c r="AQ446" s="32">
        <f>VLOOKUP(AO446,Смета!$B$8:$O$93,13,0)</f>
        <v>0</v>
      </c>
      <c r="AS446" s="139"/>
      <c r="AT446" s="139"/>
      <c r="AU446" s="32">
        <f>VLOOKUP(AS446,Смета!$B$8:$O$93,13,0)</f>
        <v>0</v>
      </c>
    </row>
    <row r="447" spans="1:47" x14ac:dyDescent="0.25">
      <c r="A447" s="139"/>
      <c r="B447" s="139"/>
      <c r="C447" s="32">
        <f>VLOOKUP(A447,Смета!$B$8:$O$93,13,0)</f>
        <v>0</v>
      </c>
      <c r="E447" s="139"/>
      <c r="F447" s="139"/>
      <c r="G447" s="32">
        <f>VLOOKUP(E447,Смета!$B$8:$O$93,13,0)</f>
        <v>0</v>
      </c>
      <c r="I447" s="139"/>
      <c r="J447" s="139"/>
      <c r="K447" s="32">
        <f>VLOOKUP(I447,Смета!$B$8:$O$93,13,0)</f>
        <v>0</v>
      </c>
      <c r="M447" s="139"/>
      <c r="N447" s="139"/>
      <c r="O447" s="32">
        <f>VLOOKUP(M447,Смета!$B$8:$O$93,13,0)</f>
        <v>0</v>
      </c>
      <c r="Q447" s="139"/>
      <c r="R447" s="139"/>
      <c r="S447" s="32">
        <f>VLOOKUP(Q447,Смета!$B$8:$O$93,13,0)</f>
        <v>0</v>
      </c>
      <c r="U447" s="139"/>
      <c r="V447" s="139"/>
      <c r="W447" s="32">
        <f>VLOOKUP(U447,Смета!$B$8:$O$93,13,0)</f>
        <v>0</v>
      </c>
      <c r="Y447" s="139"/>
      <c r="Z447" s="139"/>
      <c r="AA447" s="32">
        <f>VLOOKUP(Y447,Смета!$B$8:$O$93,13,0)</f>
        <v>0</v>
      </c>
      <c r="AC447" s="139"/>
      <c r="AD447" s="139"/>
      <c r="AE447" s="32">
        <f>VLOOKUP(AC447,Смета!$B$8:$O$93,13,0)</f>
        <v>0</v>
      </c>
      <c r="AG447" s="139"/>
      <c r="AH447" s="139"/>
      <c r="AI447" s="32">
        <f>VLOOKUP(AG447,Смета!$B$8:$O$93,13,0)</f>
        <v>0</v>
      </c>
      <c r="AK447" s="139"/>
      <c r="AL447" s="139"/>
      <c r="AM447" s="32">
        <f>VLOOKUP(AK447,Смета!$B$8:$O$93,13,0)</f>
        <v>0</v>
      </c>
      <c r="AO447" s="139"/>
      <c r="AP447" s="139"/>
      <c r="AQ447" s="32">
        <f>VLOOKUP(AO447,Смета!$B$8:$O$93,13,0)</f>
        <v>0</v>
      </c>
      <c r="AS447" s="139"/>
      <c r="AT447" s="139"/>
      <c r="AU447" s="32">
        <f>VLOOKUP(AS447,Смета!$B$8:$O$93,13,0)</f>
        <v>0</v>
      </c>
    </row>
    <row r="448" spans="1:47" x14ac:dyDescent="0.25">
      <c r="A448" s="139"/>
      <c r="B448" s="139"/>
      <c r="C448" s="32">
        <f>VLOOKUP(A448,Смета!$B$8:$O$93,13,0)</f>
        <v>0</v>
      </c>
      <c r="E448" s="139"/>
      <c r="F448" s="139"/>
      <c r="G448" s="32">
        <f>VLOOKUP(E448,Смета!$B$8:$O$93,13,0)</f>
        <v>0</v>
      </c>
      <c r="I448" s="139"/>
      <c r="J448" s="139"/>
      <c r="K448" s="32">
        <f>VLOOKUP(I448,Смета!$B$8:$O$93,13,0)</f>
        <v>0</v>
      </c>
      <c r="M448" s="139"/>
      <c r="N448" s="139"/>
      <c r="O448" s="32">
        <f>VLOOKUP(M448,Смета!$B$8:$O$93,13,0)</f>
        <v>0</v>
      </c>
      <c r="Q448" s="139"/>
      <c r="R448" s="139"/>
      <c r="S448" s="32">
        <f>VLOOKUP(Q448,Смета!$B$8:$O$93,13,0)</f>
        <v>0</v>
      </c>
      <c r="U448" s="139"/>
      <c r="V448" s="139"/>
      <c r="W448" s="32">
        <f>VLOOKUP(U448,Смета!$B$8:$O$93,13,0)</f>
        <v>0</v>
      </c>
      <c r="Y448" s="139"/>
      <c r="Z448" s="139"/>
      <c r="AA448" s="32">
        <f>VLOOKUP(Y448,Смета!$B$8:$O$93,13,0)</f>
        <v>0</v>
      </c>
      <c r="AC448" s="139"/>
      <c r="AD448" s="139"/>
      <c r="AE448" s="32">
        <f>VLOOKUP(AC448,Смета!$B$8:$O$93,13,0)</f>
        <v>0</v>
      </c>
      <c r="AG448" s="139"/>
      <c r="AH448" s="139"/>
      <c r="AI448" s="32">
        <f>VLOOKUP(AG448,Смета!$B$8:$O$93,13,0)</f>
        <v>0</v>
      </c>
      <c r="AK448" s="139"/>
      <c r="AL448" s="139"/>
      <c r="AM448" s="32">
        <f>VLOOKUP(AK448,Смета!$B$8:$O$93,13,0)</f>
        <v>0</v>
      </c>
      <c r="AO448" s="139"/>
      <c r="AP448" s="139"/>
      <c r="AQ448" s="32">
        <f>VLOOKUP(AO448,Смета!$B$8:$O$93,13,0)</f>
        <v>0</v>
      </c>
      <c r="AS448" s="139"/>
      <c r="AT448" s="139"/>
      <c r="AU448" s="32">
        <f>VLOOKUP(AS448,Смета!$B$8:$O$93,13,0)</f>
        <v>0</v>
      </c>
    </row>
    <row r="449" spans="1:47" x14ac:dyDescent="0.25">
      <c r="A449" s="139"/>
      <c r="B449" s="139"/>
      <c r="C449" s="32">
        <f>VLOOKUP(A449,Смета!$B$8:$O$93,13,0)</f>
        <v>0</v>
      </c>
      <c r="E449" s="139"/>
      <c r="F449" s="139"/>
      <c r="G449" s="32">
        <f>VLOOKUP(E449,Смета!$B$8:$O$93,13,0)</f>
        <v>0</v>
      </c>
      <c r="I449" s="139"/>
      <c r="J449" s="139"/>
      <c r="K449" s="32">
        <f>VLOOKUP(I449,Смета!$B$8:$O$93,13,0)</f>
        <v>0</v>
      </c>
      <c r="M449" s="139"/>
      <c r="N449" s="139"/>
      <c r="O449" s="32">
        <f>VLOOKUP(M449,Смета!$B$8:$O$93,13,0)</f>
        <v>0</v>
      </c>
      <c r="Q449" s="139"/>
      <c r="R449" s="139"/>
      <c r="S449" s="32">
        <f>VLOOKUP(Q449,Смета!$B$8:$O$93,13,0)</f>
        <v>0</v>
      </c>
      <c r="U449" s="139"/>
      <c r="V449" s="139"/>
      <c r="W449" s="32">
        <f>VLOOKUP(U449,Смета!$B$8:$O$93,13,0)</f>
        <v>0</v>
      </c>
      <c r="Y449" s="139"/>
      <c r="Z449" s="139"/>
      <c r="AA449" s="32">
        <f>VLOOKUP(Y449,Смета!$B$8:$O$93,13,0)</f>
        <v>0</v>
      </c>
      <c r="AC449" s="139"/>
      <c r="AD449" s="139"/>
      <c r="AE449" s="32">
        <f>VLOOKUP(AC449,Смета!$B$8:$O$93,13,0)</f>
        <v>0</v>
      </c>
      <c r="AG449" s="139"/>
      <c r="AH449" s="139"/>
      <c r="AI449" s="32">
        <f>VLOOKUP(AG449,Смета!$B$8:$O$93,13,0)</f>
        <v>0</v>
      </c>
      <c r="AK449" s="139"/>
      <c r="AL449" s="139"/>
      <c r="AM449" s="32">
        <f>VLOOKUP(AK449,Смета!$B$8:$O$93,13,0)</f>
        <v>0</v>
      </c>
      <c r="AO449" s="139"/>
      <c r="AP449" s="139"/>
      <c r="AQ449" s="32">
        <f>VLOOKUP(AO449,Смета!$B$8:$O$93,13,0)</f>
        <v>0</v>
      </c>
      <c r="AS449" s="139"/>
      <c r="AT449" s="139"/>
      <c r="AU449" s="32">
        <f>VLOOKUP(AS449,Смета!$B$8:$O$93,13,0)</f>
        <v>0</v>
      </c>
    </row>
    <row r="450" spans="1:47" x14ac:dyDescent="0.25">
      <c r="A450" s="139"/>
      <c r="B450" s="139"/>
      <c r="C450" s="32">
        <f>VLOOKUP(A450,Смета!$B$8:$O$93,13,0)</f>
        <v>0</v>
      </c>
      <c r="E450" s="139"/>
      <c r="F450" s="139"/>
      <c r="G450" s="32">
        <f>VLOOKUP(E450,Смета!$B$8:$O$93,13,0)</f>
        <v>0</v>
      </c>
      <c r="I450" s="139"/>
      <c r="J450" s="139"/>
      <c r="K450" s="32">
        <f>VLOOKUP(I450,Смета!$B$8:$O$93,13,0)</f>
        <v>0</v>
      </c>
      <c r="M450" s="139"/>
      <c r="N450" s="139"/>
      <c r="O450" s="32">
        <f>VLOOKUP(M450,Смета!$B$8:$O$93,13,0)</f>
        <v>0</v>
      </c>
      <c r="Q450" s="139"/>
      <c r="R450" s="139"/>
      <c r="S450" s="32">
        <f>VLOOKUP(Q450,Смета!$B$8:$O$93,13,0)</f>
        <v>0</v>
      </c>
      <c r="U450" s="139"/>
      <c r="V450" s="139"/>
      <c r="W450" s="32">
        <f>VLOOKUP(U450,Смета!$B$8:$O$93,13,0)</f>
        <v>0</v>
      </c>
      <c r="Y450" s="139"/>
      <c r="Z450" s="139"/>
      <c r="AA450" s="32">
        <f>VLOOKUP(Y450,Смета!$B$8:$O$93,13,0)</f>
        <v>0</v>
      </c>
      <c r="AC450" s="139"/>
      <c r="AD450" s="139"/>
      <c r="AE450" s="32">
        <f>VLOOKUP(AC450,Смета!$B$8:$O$93,13,0)</f>
        <v>0</v>
      </c>
      <c r="AG450" s="139"/>
      <c r="AH450" s="139"/>
      <c r="AI450" s="32">
        <f>VLOOKUP(AG450,Смета!$B$8:$O$93,13,0)</f>
        <v>0</v>
      </c>
      <c r="AK450" s="139"/>
      <c r="AL450" s="139"/>
      <c r="AM450" s="32">
        <f>VLOOKUP(AK450,Смета!$B$8:$O$93,13,0)</f>
        <v>0</v>
      </c>
      <c r="AO450" s="139"/>
      <c r="AP450" s="139"/>
      <c r="AQ450" s="32">
        <f>VLOOKUP(AO450,Смета!$B$8:$O$93,13,0)</f>
        <v>0</v>
      </c>
      <c r="AS450" s="139"/>
      <c r="AT450" s="139"/>
      <c r="AU450" s="32">
        <f>VLOOKUP(AS450,Смета!$B$8:$O$93,13,0)</f>
        <v>0</v>
      </c>
    </row>
    <row r="451" spans="1:47" x14ac:dyDescent="0.25">
      <c r="A451" s="139"/>
      <c r="B451" s="139"/>
      <c r="C451" s="32">
        <f>VLOOKUP(A451,Смета!$B$8:$O$93,13,0)</f>
        <v>0</v>
      </c>
      <c r="E451" s="139"/>
      <c r="F451" s="139"/>
      <c r="G451" s="32">
        <f>VLOOKUP(E451,Смета!$B$8:$O$93,13,0)</f>
        <v>0</v>
      </c>
      <c r="I451" s="139"/>
      <c r="J451" s="139"/>
      <c r="K451" s="32">
        <f>VLOOKUP(I451,Смета!$B$8:$O$93,13,0)</f>
        <v>0</v>
      </c>
      <c r="M451" s="139"/>
      <c r="N451" s="139"/>
      <c r="O451" s="32">
        <f>VLOOKUP(M451,Смета!$B$8:$O$93,13,0)</f>
        <v>0</v>
      </c>
      <c r="Q451" s="139"/>
      <c r="R451" s="139"/>
      <c r="S451" s="32">
        <f>VLOOKUP(Q451,Смета!$B$8:$O$93,13,0)</f>
        <v>0</v>
      </c>
      <c r="U451" s="139"/>
      <c r="V451" s="139"/>
      <c r="W451" s="32">
        <f>VLOOKUP(U451,Смета!$B$8:$O$93,13,0)</f>
        <v>0</v>
      </c>
      <c r="Y451" s="139"/>
      <c r="Z451" s="139"/>
      <c r="AA451" s="32">
        <f>VLOOKUP(Y451,Смета!$B$8:$O$93,13,0)</f>
        <v>0</v>
      </c>
      <c r="AC451" s="139"/>
      <c r="AD451" s="139"/>
      <c r="AE451" s="32">
        <f>VLOOKUP(AC451,Смета!$B$8:$O$93,13,0)</f>
        <v>0</v>
      </c>
      <c r="AG451" s="139"/>
      <c r="AH451" s="139"/>
      <c r="AI451" s="32">
        <f>VLOOKUP(AG451,Смета!$B$8:$O$93,13,0)</f>
        <v>0</v>
      </c>
      <c r="AK451" s="139"/>
      <c r="AL451" s="139"/>
      <c r="AM451" s="32">
        <f>VLOOKUP(AK451,Смета!$B$8:$O$93,13,0)</f>
        <v>0</v>
      </c>
      <c r="AO451" s="139"/>
      <c r="AP451" s="139"/>
      <c r="AQ451" s="32">
        <f>VLOOKUP(AO451,Смета!$B$8:$O$93,13,0)</f>
        <v>0</v>
      </c>
      <c r="AS451" s="139"/>
      <c r="AT451" s="139"/>
      <c r="AU451" s="32">
        <f>VLOOKUP(AS451,Смета!$B$8:$O$93,13,0)</f>
        <v>0</v>
      </c>
    </row>
    <row r="452" spans="1:47" x14ac:dyDescent="0.25">
      <c r="A452" s="139"/>
      <c r="B452" s="139"/>
      <c r="C452" s="32">
        <f>VLOOKUP(A452,Смета!$B$8:$O$93,13,0)</f>
        <v>0</v>
      </c>
      <c r="E452" s="139"/>
      <c r="F452" s="139"/>
      <c r="G452" s="32">
        <f>VLOOKUP(E452,Смета!$B$8:$O$93,13,0)</f>
        <v>0</v>
      </c>
      <c r="I452" s="139"/>
      <c r="J452" s="139"/>
      <c r="K452" s="32">
        <f>VLOOKUP(I452,Смета!$B$8:$O$93,13,0)</f>
        <v>0</v>
      </c>
      <c r="M452" s="139"/>
      <c r="N452" s="139"/>
      <c r="O452" s="32">
        <f>VLOOKUP(M452,Смета!$B$8:$O$93,13,0)</f>
        <v>0</v>
      </c>
      <c r="Q452" s="139"/>
      <c r="R452" s="139"/>
      <c r="S452" s="32">
        <f>VLOOKUP(Q452,Смета!$B$8:$O$93,13,0)</f>
        <v>0</v>
      </c>
      <c r="U452" s="139"/>
      <c r="V452" s="139"/>
      <c r="W452" s="32">
        <f>VLOOKUP(U452,Смета!$B$8:$O$93,13,0)</f>
        <v>0</v>
      </c>
      <c r="Y452" s="139"/>
      <c r="Z452" s="139"/>
      <c r="AA452" s="32">
        <f>VLOOKUP(Y452,Смета!$B$8:$O$93,13,0)</f>
        <v>0</v>
      </c>
      <c r="AC452" s="139"/>
      <c r="AD452" s="139"/>
      <c r="AE452" s="32">
        <f>VLOOKUP(AC452,Смета!$B$8:$O$93,13,0)</f>
        <v>0</v>
      </c>
      <c r="AG452" s="139"/>
      <c r="AH452" s="139"/>
      <c r="AI452" s="32">
        <f>VLOOKUP(AG452,Смета!$B$8:$O$93,13,0)</f>
        <v>0</v>
      </c>
      <c r="AK452" s="139"/>
      <c r="AL452" s="139"/>
      <c r="AM452" s="32">
        <f>VLOOKUP(AK452,Смета!$B$8:$O$93,13,0)</f>
        <v>0</v>
      </c>
      <c r="AO452" s="139"/>
      <c r="AP452" s="139"/>
      <c r="AQ452" s="32">
        <f>VLOOKUP(AO452,Смета!$B$8:$O$93,13,0)</f>
        <v>0</v>
      </c>
      <c r="AS452" s="139"/>
      <c r="AT452" s="139"/>
      <c r="AU452" s="32">
        <f>VLOOKUP(AS452,Смета!$B$8:$O$93,13,0)</f>
        <v>0</v>
      </c>
    </row>
    <row r="453" spans="1:47" x14ac:dyDescent="0.25">
      <c r="A453" s="139"/>
      <c r="B453" s="139"/>
      <c r="C453" s="32">
        <f>VLOOKUP(A453,Смета!$B$8:$O$93,13,0)</f>
        <v>0</v>
      </c>
      <c r="E453" s="139"/>
      <c r="F453" s="139"/>
      <c r="G453" s="32">
        <f>VLOOKUP(E453,Смета!$B$8:$O$93,13,0)</f>
        <v>0</v>
      </c>
      <c r="I453" s="139"/>
      <c r="J453" s="139"/>
      <c r="K453" s="32">
        <f>VLOOKUP(I453,Смета!$B$8:$O$93,13,0)</f>
        <v>0</v>
      </c>
      <c r="M453" s="139"/>
      <c r="N453" s="139"/>
      <c r="O453" s="32">
        <f>VLOOKUP(M453,Смета!$B$8:$O$93,13,0)</f>
        <v>0</v>
      </c>
      <c r="Q453" s="139"/>
      <c r="R453" s="139"/>
      <c r="S453" s="32">
        <f>VLOOKUP(Q453,Смета!$B$8:$O$93,13,0)</f>
        <v>0</v>
      </c>
      <c r="U453" s="139"/>
      <c r="V453" s="139"/>
      <c r="W453" s="32">
        <f>VLOOKUP(U453,Смета!$B$8:$O$93,13,0)</f>
        <v>0</v>
      </c>
      <c r="Y453" s="139"/>
      <c r="Z453" s="139"/>
      <c r="AA453" s="32">
        <f>VLOOKUP(Y453,Смета!$B$8:$O$93,13,0)</f>
        <v>0</v>
      </c>
      <c r="AC453" s="139"/>
      <c r="AD453" s="139"/>
      <c r="AE453" s="32">
        <f>VLOOKUP(AC453,Смета!$B$8:$O$93,13,0)</f>
        <v>0</v>
      </c>
      <c r="AG453" s="139"/>
      <c r="AH453" s="139"/>
      <c r="AI453" s="32">
        <f>VLOOKUP(AG453,Смета!$B$8:$O$93,13,0)</f>
        <v>0</v>
      </c>
      <c r="AK453" s="139"/>
      <c r="AL453" s="139"/>
      <c r="AM453" s="32">
        <f>VLOOKUP(AK453,Смета!$B$8:$O$93,13,0)</f>
        <v>0</v>
      </c>
      <c r="AO453" s="139"/>
      <c r="AP453" s="139"/>
      <c r="AQ453" s="32">
        <f>VLOOKUP(AO453,Смета!$B$8:$O$93,13,0)</f>
        <v>0</v>
      </c>
      <c r="AS453" s="139"/>
      <c r="AT453" s="139"/>
      <c r="AU453" s="32">
        <f>VLOOKUP(AS453,Смета!$B$8:$O$93,13,0)</f>
        <v>0</v>
      </c>
    </row>
    <row r="454" spans="1:47" x14ac:dyDescent="0.25">
      <c r="A454" s="139"/>
      <c r="B454" s="139"/>
      <c r="C454" s="32">
        <f>VLOOKUP(A454,Смета!$B$8:$O$93,13,0)</f>
        <v>0</v>
      </c>
      <c r="E454" s="139"/>
      <c r="F454" s="139"/>
      <c r="G454" s="32">
        <f>VLOOKUP(E454,Смета!$B$8:$O$93,13,0)</f>
        <v>0</v>
      </c>
      <c r="I454" s="139"/>
      <c r="J454" s="139"/>
      <c r="K454" s="32">
        <f>VLOOKUP(I454,Смета!$B$8:$O$93,13,0)</f>
        <v>0</v>
      </c>
      <c r="M454" s="139"/>
      <c r="N454" s="139"/>
      <c r="O454" s="32">
        <f>VLOOKUP(M454,Смета!$B$8:$O$93,13,0)</f>
        <v>0</v>
      </c>
      <c r="Q454" s="139"/>
      <c r="R454" s="139"/>
      <c r="S454" s="32">
        <f>VLOOKUP(Q454,Смета!$B$8:$O$93,13,0)</f>
        <v>0</v>
      </c>
      <c r="U454" s="139"/>
      <c r="V454" s="139"/>
      <c r="W454" s="32">
        <f>VLOOKUP(U454,Смета!$B$8:$O$93,13,0)</f>
        <v>0</v>
      </c>
      <c r="Y454" s="139"/>
      <c r="Z454" s="139"/>
      <c r="AA454" s="32">
        <f>VLOOKUP(Y454,Смета!$B$8:$O$93,13,0)</f>
        <v>0</v>
      </c>
      <c r="AC454" s="139"/>
      <c r="AD454" s="139"/>
      <c r="AE454" s="32">
        <f>VLOOKUP(AC454,Смета!$B$8:$O$93,13,0)</f>
        <v>0</v>
      </c>
      <c r="AG454" s="139"/>
      <c r="AH454" s="139"/>
      <c r="AI454" s="32">
        <f>VLOOKUP(AG454,Смета!$B$8:$O$93,13,0)</f>
        <v>0</v>
      </c>
      <c r="AK454" s="139"/>
      <c r="AL454" s="139"/>
      <c r="AM454" s="32">
        <f>VLOOKUP(AK454,Смета!$B$8:$O$93,13,0)</f>
        <v>0</v>
      </c>
      <c r="AO454" s="139"/>
      <c r="AP454" s="139"/>
      <c r="AQ454" s="32">
        <f>VLOOKUP(AO454,Смета!$B$8:$O$93,13,0)</f>
        <v>0</v>
      </c>
      <c r="AS454" s="139"/>
      <c r="AT454" s="139"/>
      <c r="AU454" s="32">
        <f>VLOOKUP(AS454,Смета!$B$8:$O$93,13,0)</f>
        <v>0</v>
      </c>
    </row>
    <row r="455" spans="1:47" x14ac:dyDescent="0.25">
      <c r="A455" s="139"/>
      <c r="B455" s="139"/>
      <c r="C455" s="32">
        <f>VLOOKUP(A455,Смета!$B$8:$O$93,13,0)</f>
        <v>0</v>
      </c>
      <c r="E455" s="139"/>
      <c r="F455" s="139"/>
      <c r="G455" s="32">
        <f>VLOOKUP(E455,Смета!$B$8:$O$93,13,0)</f>
        <v>0</v>
      </c>
      <c r="I455" s="139"/>
      <c r="J455" s="139"/>
      <c r="K455" s="32">
        <f>VLOOKUP(I455,Смета!$B$8:$O$93,13,0)</f>
        <v>0</v>
      </c>
      <c r="M455" s="139"/>
      <c r="N455" s="139"/>
      <c r="O455" s="32">
        <f>VLOOKUP(M455,Смета!$B$8:$O$93,13,0)</f>
        <v>0</v>
      </c>
      <c r="Q455" s="139"/>
      <c r="R455" s="139"/>
      <c r="S455" s="32">
        <f>VLOOKUP(Q455,Смета!$B$8:$O$93,13,0)</f>
        <v>0</v>
      </c>
      <c r="U455" s="139"/>
      <c r="V455" s="139"/>
      <c r="W455" s="32">
        <f>VLOOKUP(U455,Смета!$B$8:$O$93,13,0)</f>
        <v>0</v>
      </c>
      <c r="Y455" s="139"/>
      <c r="Z455" s="139"/>
      <c r="AA455" s="32">
        <f>VLOOKUP(Y455,Смета!$B$8:$O$93,13,0)</f>
        <v>0</v>
      </c>
      <c r="AC455" s="139"/>
      <c r="AD455" s="139"/>
      <c r="AE455" s="32">
        <f>VLOOKUP(AC455,Смета!$B$8:$O$93,13,0)</f>
        <v>0</v>
      </c>
      <c r="AG455" s="139"/>
      <c r="AH455" s="139"/>
      <c r="AI455" s="32">
        <f>VLOOKUP(AG455,Смета!$B$8:$O$93,13,0)</f>
        <v>0</v>
      </c>
      <c r="AK455" s="139"/>
      <c r="AL455" s="139"/>
      <c r="AM455" s="32">
        <f>VLOOKUP(AK455,Смета!$B$8:$O$93,13,0)</f>
        <v>0</v>
      </c>
      <c r="AO455" s="139"/>
      <c r="AP455" s="139"/>
      <c r="AQ455" s="32">
        <f>VLOOKUP(AO455,Смета!$B$8:$O$93,13,0)</f>
        <v>0</v>
      </c>
      <c r="AS455" s="139"/>
      <c r="AT455" s="139"/>
      <c r="AU455" s="32">
        <f>VLOOKUP(AS455,Смета!$B$8:$O$93,13,0)</f>
        <v>0</v>
      </c>
    </row>
    <row r="456" spans="1:47" x14ac:dyDescent="0.25">
      <c r="A456" s="139"/>
      <c r="B456" s="139"/>
      <c r="C456" s="32">
        <f>VLOOKUP(A456,Смета!$B$8:$O$93,13,0)</f>
        <v>0</v>
      </c>
      <c r="E456" s="139"/>
      <c r="F456" s="139"/>
      <c r="G456" s="32">
        <f>VLOOKUP(E456,Смета!$B$8:$O$93,13,0)</f>
        <v>0</v>
      </c>
      <c r="I456" s="139"/>
      <c r="J456" s="139"/>
      <c r="K456" s="32">
        <f>VLOOKUP(I456,Смета!$B$8:$O$93,13,0)</f>
        <v>0</v>
      </c>
      <c r="M456" s="139"/>
      <c r="N456" s="139"/>
      <c r="O456" s="32">
        <f>VLOOKUP(M456,Смета!$B$8:$O$93,13,0)</f>
        <v>0</v>
      </c>
      <c r="Q456" s="139"/>
      <c r="R456" s="139"/>
      <c r="S456" s="32">
        <f>VLOOKUP(Q456,Смета!$B$8:$O$93,13,0)</f>
        <v>0</v>
      </c>
      <c r="U456" s="139"/>
      <c r="V456" s="139"/>
      <c r="W456" s="32">
        <f>VLOOKUP(U456,Смета!$B$8:$O$93,13,0)</f>
        <v>0</v>
      </c>
      <c r="Y456" s="139"/>
      <c r="Z456" s="139"/>
      <c r="AA456" s="32">
        <f>VLOOKUP(Y456,Смета!$B$8:$O$93,13,0)</f>
        <v>0</v>
      </c>
      <c r="AC456" s="139"/>
      <c r="AD456" s="139"/>
      <c r="AE456" s="32">
        <f>VLOOKUP(AC456,Смета!$B$8:$O$93,13,0)</f>
        <v>0</v>
      </c>
      <c r="AG456" s="139"/>
      <c r="AH456" s="139"/>
      <c r="AI456" s="32">
        <f>VLOOKUP(AG456,Смета!$B$8:$O$93,13,0)</f>
        <v>0</v>
      </c>
      <c r="AK456" s="139"/>
      <c r="AL456" s="139"/>
      <c r="AM456" s="32">
        <f>VLOOKUP(AK456,Смета!$B$8:$O$93,13,0)</f>
        <v>0</v>
      </c>
      <c r="AO456" s="139"/>
      <c r="AP456" s="139"/>
      <c r="AQ456" s="32">
        <f>VLOOKUP(AO456,Смета!$B$8:$O$93,13,0)</f>
        <v>0</v>
      </c>
      <c r="AS456" s="139"/>
      <c r="AT456" s="139"/>
      <c r="AU456" s="32">
        <f>VLOOKUP(AS456,Смета!$B$8:$O$93,13,0)</f>
        <v>0</v>
      </c>
    </row>
    <row r="457" spans="1:47" x14ac:dyDescent="0.25">
      <c r="A457" s="139"/>
      <c r="B457" s="139"/>
      <c r="C457" s="32">
        <f>VLOOKUP(A457,Смета!$B$8:$O$93,13,0)</f>
        <v>0</v>
      </c>
      <c r="E457" s="139"/>
      <c r="F457" s="139"/>
      <c r="G457" s="32">
        <f>VLOOKUP(E457,Смета!$B$8:$O$93,13,0)</f>
        <v>0</v>
      </c>
      <c r="I457" s="139"/>
      <c r="J457" s="139"/>
      <c r="K457" s="32">
        <f>VLOOKUP(I457,Смета!$B$8:$O$93,13,0)</f>
        <v>0</v>
      </c>
      <c r="M457" s="139"/>
      <c r="N457" s="139"/>
      <c r="O457" s="32">
        <f>VLOOKUP(M457,Смета!$B$8:$O$93,13,0)</f>
        <v>0</v>
      </c>
      <c r="Q457" s="139"/>
      <c r="R457" s="139"/>
      <c r="S457" s="32">
        <f>VLOOKUP(Q457,Смета!$B$8:$O$93,13,0)</f>
        <v>0</v>
      </c>
      <c r="U457" s="139"/>
      <c r="V457" s="139"/>
      <c r="W457" s="32">
        <f>VLOOKUP(U457,Смета!$B$8:$O$93,13,0)</f>
        <v>0</v>
      </c>
      <c r="Y457" s="139"/>
      <c r="Z457" s="139"/>
      <c r="AA457" s="32">
        <f>VLOOKUP(Y457,Смета!$B$8:$O$93,13,0)</f>
        <v>0</v>
      </c>
      <c r="AC457" s="139"/>
      <c r="AD457" s="139"/>
      <c r="AE457" s="32">
        <f>VLOOKUP(AC457,Смета!$B$8:$O$93,13,0)</f>
        <v>0</v>
      </c>
      <c r="AG457" s="139"/>
      <c r="AH457" s="139"/>
      <c r="AI457" s="32">
        <f>VLOOKUP(AG457,Смета!$B$8:$O$93,13,0)</f>
        <v>0</v>
      </c>
      <c r="AK457" s="139"/>
      <c r="AL457" s="139"/>
      <c r="AM457" s="32">
        <f>VLOOKUP(AK457,Смета!$B$8:$O$93,13,0)</f>
        <v>0</v>
      </c>
      <c r="AO457" s="139"/>
      <c r="AP457" s="139"/>
      <c r="AQ457" s="32">
        <f>VLOOKUP(AO457,Смета!$B$8:$O$93,13,0)</f>
        <v>0</v>
      </c>
      <c r="AS457" s="139"/>
      <c r="AT457" s="139"/>
      <c r="AU457" s="32">
        <f>VLOOKUP(AS457,Смета!$B$8:$O$93,13,0)</f>
        <v>0</v>
      </c>
    </row>
    <row r="458" spans="1:47" x14ac:dyDescent="0.25">
      <c r="A458" s="139"/>
      <c r="B458" s="139"/>
      <c r="C458" s="32">
        <f>VLOOKUP(A458,Смета!$B$8:$O$93,13,0)</f>
        <v>0</v>
      </c>
      <c r="E458" s="139"/>
      <c r="F458" s="139"/>
      <c r="G458" s="32">
        <f>VLOOKUP(E458,Смета!$B$8:$O$93,13,0)</f>
        <v>0</v>
      </c>
      <c r="I458" s="139"/>
      <c r="J458" s="139"/>
      <c r="K458" s="32">
        <f>VLOOKUP(I458,Смета!$B$8:$O$93,13,0)</f>
        <v>0</v>
      </c>
      <c r="M458" s="139"/>
      <c r="N458" s="139"/>
      <c r="O458" s="32">
        <f>VLOOKUP(M458,Смета!$B$8:$O$93,13,0)</f>
        <v>0</v>
      </c>
      <c r="Q458" s="139"/>
      <c r="R458" s="139"/>
      <c r="S458" s="32">
        <f>VLOOKUP(Q458,Смета!$B$8:$O$93,13,0)</f>
        <v>0</v>
      </c>
      <c r="U458" s="139"/>
      <c r="V458" s="139"/>
      <c r="W458" s="32">
        <f>VLOOKUP(U458,Смета!$B$8:$O$93,13,0)</f>
        <v>0</v>
      </c>
      <c r="Y458" s="139"/>
      <c r="Z458" s="139"/>
      <c r="AA458" s="32">
        <f>VLOOKUP(Y458,Смета!$B$8:$O$93,13,0)</f>
        <v>0</v>
      </c>
      <c r="AC458" s="139"/>
      <c r="AD458" s="139"/>
      <c r="AE458" s="32">
        <f>VLOOKUP(AC458,Смета!$B$8:$O$93,13,0)</f>
        <v>0</v>
      </c>
      <c r="AG458" s="139"/>
      <c r="AH458" s="139"/>
      <c r="AI458" s="32">
        <f>VLOOKUP(AG458,Смета!$B$8:$O$93,13,0)</f>
        <v>0</v>
      </c>
      <c r="AK458" s="139"/>
      <c r="AL458" s="139"/>
      <c r="AM458" s="32">
        <f>VLOOKUP(AK458,Смета!$B$8:$O$93,13,0)</f>
        <v>0</v>
      </c>
      <c r="AO458" s="139"/>
      <c r="AP458" s="139"/>
      <c r="AQ458" s="32">
        <f>VLOOKUP(AO458,Смета!$B$8:$O$93,13,0)</f>
        <v>0</v>
      </c>
      <c r="AS458" s="139"/>
      <c r="AT458" s="139"/>
      <c r="AU458" s="32">
        <f>VLOOKUP(AS458,Смета!$B$8:$O$93,13,0)</f>
        <v>0</v>
      </c>
    </row>
    <row r="459" spans="1:47" x14ac:dyDescent="0.25">
      <c r="A459" s="139"/>
      <c r="B459" s="139"/>
      <c r="C459" s="32">
        <f>VLOOKUP(A459,Смета!$B$8:$O$93,13,0)</f>
        <v>0</v>
      </c>
      <c r="E459" s="139"/>
      <c r="F459" s="139"/>
      <c r="G459" s="32">
        <f>VLOOKUP(E459,Смета!$B$8:$O$93,13,0)</f>
        <v>0</v>
      </c>
      <c r="I459" s="139"/>
      <c r="J459" s="139"/>
      <c r="K459" s="32">
        <f>VLOOKUP(I459,Смета!$B$8:$O$93,13,0)</f>
        <v>0</v>
      </c>
      <c r="M459" s="139"/>
      <c r="N459" s="139"/>
      <c r="O459" s="32">
        <f>VLOOKUP(M459,Смета!$B$8:$O$93,13,0)</f>
        <v>0</v>
      </c>
      <c r="Q459" s="139"/>
      <c r="R459" s="139"/>
      <c r="S459" s="32">
        <f>VLOOKUP(Q459,Смета!$B$8:$O$93,13,0)</f>
        <v>0</v>
      </c>
      <c r="U459" s="139"/>
      <c r="V459" s="139"/>
      <c r="W459" s="32">
        <f>VLOOKUP(U459,Смета!$B$8:$O$93,13,0)</f>
        <v>0</v>
      </c>
      <c r="Y459" s="139"/>
      <c r="Z459" s="139"/>
      <c r="AA459" s="32">
        <f>VLOOKUP(Y459,Смета!$B$8:$O$93,13,0)</f>
        <v>0</v>
      </c>
      <c r="AC459" s="139"/>
      <c r="AD459" s="139"/>
      <c r="AE459" s="32">
        <f>VLOOKUP(AC459,Смета!$B$8:$O$93,13,0)</f>
        <v>0</v>
      </c>
      <c r="AG459" s="139"/>
      <c r="AH459" s="139"/>
      <c r="AI459" s="32">
        <f>VLOOKUP(AG459,Смета!$B$8:$O$93,13,0)</f>
        <v>0</v>
      </c>
      <c r="AK459" s="139"/>
      <c r="AL459" s="139"/>
      <c r="AM459" s="32">
        <f>VLOOKUP(AK459,Смета!$B$8:$O$93,13,0)</f>
        <v>0</v>
      </c>
      <c r="AO459" s="139"/>
      <c r="AP459" s="139"/>
      <c r="AQ459" s="32">
        <f>VLOOKUP(AO459,Смета!$B$8:$O$93,13,0)</f>
        <v>0</v>
      </c>
      <c r="AS459" s="139"/>
      <c r="AT459" s="139"/>
      <c r="AU459" s="32">
        <f>VLOOKUP(AS459,Смета!$B$8:$O$93,13,0)</f>
        <v>0</v>
      </c>
    </row>
    <row r="460" spans="1:47" x14ac:dyDescent="0.25">
      <c r="A460" s="139"/>
      <c r="B460" s="139"/>
      <c r="C460" s="32">
        <f>VLOOKUP(A460,Смета!$B$8:$O$93,13,0)</f>
        <v>0</v>
      </c>
      <c r="E460" s="139"/>
      <c r="F460" s="139"/>
      <c r="G460" s="32">
        <f>VLOOKUP(E460,Смета!$B$8:$O$93,13,0)</f>
        <v>0</v>
      </c>
      <c r="I460" s="139"/>
      <c r="J460" s="139"/>
      <c r="K460" s="32">
        <f>VLOOKUP(I460,Смета!$B$8:$O$93,13,0)</f>
        <v>0</v>
      </c>
      <c r="M460" s="139"/>
      <c r="N460" s="139"/>
      <c r="O460" s="32">
        <f>VLOOKUP(M460,Смета!$B$8:$O$93,13,0)</f>
        <v>0</v>
      </c>
      <c r="Q460" s="139"/>
      <c r="R460" s="139"/>
      <c r="S460" s="32">
        <f>VLOOKUP(Q460,Смета!$B$8:$O$93,13,0)</f>
        <v>0</v>
      </c>
      <c r="U460" s="139"/>
      <c r="V460" s="139"/>
      <c r="W460" s="32">
        <f>VLOOKUP(U460,Смета!$B$8:$O$93,13,0)</f>
        <v>0</v>
      </c>
      <c r="Y460" s="139"/>
      <c r="Z460" s="139"/>
      <c r="AA460" s="32">
        <f>VLOOKUP(Y460,Смета!$B$8:$O$93,13,0)</f>
        <v>0</v>
      </c>
      <c r="AC460" s="139"/>
      <c r="AD460" s="139"/>
      <c r="AE460" s="32">
        <f>VLOOKUP(AC460,Смета!$B$8:$O$93,13,0)</f>
        <v>0</v>
      </c>
      <c r="AG460" s="139"/>
      <c r="AH460" s="139"/>
      <c r="AI460" s="32">
        <f>VLOOKUP(AG460,Смета!$B$8:$O$93,13,0)</f>
        <v>0</v>
      </c>
      <c r="AK460" s="139"/>
      <c r="AL460" s="139"/>
      <c r="AM460" s="32">
        <f>VLOOKUP(AK460,Смета!$B$8:$O$93,13,0)</f>
        <v>0</v>
      </c>
      <c r="AO460" s="139"/>
      <c r="AP460" s="139"/>
      <c r="AQ460" s="32">
        <f>VLOOKUP(AO460,Смета!$B$8:$O$93,13,0)</f>
        <v>0</v>
      </c>
      <c r="AS460" s="139"/>
      <c r="AT460" s="139"/>
      <c r="AU460" s="32">
        <f>VLOOKUP(AS460,Смета!$B$8:$O$93,13,0)</f>
        <v>0</v>
      </c>
    </row>
    <row r="461" spans="1:47" x14ac:dyDescent="0.25">
      <c r="A461" s="139"/>
      <c r="B461" s="139"/>
      <c r="C461" s="32">
        <f>VLOOKUP(A461,Смета!$B$8:$O$93,13,0)</f>
        <v>0</v>
      </c>
      <c r="E461" s="139"/>
      <c r="F461" s="139"/>
      <c r="G461" s="32">
        <f>VLOOKUP(E461,Смета!$B$8:$O$93,13,0)</f>
        <v>0</v>
      </c>
      <c r="I461" s="139"/>
      <c r="J461" s="139"/>
      <c r="K461" s="32">
        <f>VLOOKUP(I461,Смета!$B$8:$O$93,13,0)</f>
        <v>0</v>
      </c>
      <c r="M461" s="139"/>
      <c r="N461" s="139"/>
      <c r="O461" s="32">
        <f>VLOOKUP(M461,Смета!$B$8:$O$93,13,0)</f>
        <v>0</v>
      </c>
      <c r="Q461" s="139"/>
      <c r="R461" s="139"/>
      <c r="S461" s="32">
        <f>VLOOKUP(Q461,Смета!$B$8:$O$93,13,0)</f>
        <v>0</v>
      </c>
      <c r="U461" s="139"/>
      <c r="V461" s="139"/>
      <c r="W461" s="32">
        <f>VLOOKUP(U461,Смета!$B$8:$O$93,13,0)</f>
        <v>0</v>
      </c>
      <c r="Y461" s="139"/>
      <c r="Z461" s="139"/>
      <c r="AA461" s="32">
        <f>VLOOKUP(Y461,Смета!$B$8:$O$93,13,0)</f>
        <v>0</v>
      </c>
      <c r="AC461" s="139"/>
      <c r="AD461" s="139"/>
      <c r="AE461" s="32">
        <f>VLOOKUP(AC461,Смета!$B$8:$O$93,13,0)</f>
        <v>0</v>
      </c>
      <c r="AG461" s="139"/>
      <c r="AH461" s="139"/>
      <c r="AI461" s="32">
        <f>VLOOKUP(AG461,Смета!$B$8:$O$93,13,0)</f>
        <v>0</v>
      </c>
      <c r="AK461" s="139"/>
      <c r="AL461" s="139"/>
      <c r="AM461" s="32">
        <f>VLOOKUP(AK461,Смета!$B$8:$O$93,13,0)</f>
        <v>0</v>
      </c>
      <c r="AO461" s="139"/>
      <c r="AP461" s="139"/>
      <c r="AQ461" s="32">
        <f>VLOOKUP(AO461,Смета!$B$8:$O$93,13,0)</f>
        <v>0</v>
      </c>
      <c r="AS461" s="139"/>
      <c r="AT461" s="139"/>
      <c r="AU461" s="32">
        <f>VLOOKUP(AS461,Смета!$B$8:$O$93,13,0)</f>
        <v>0</v>
      </c>
    </row>
    <row r="462" spans="1:47" x14ac:dyDescent="0.25">
      <c r="A462" s="139"/>
      <c r="B462" s="139"/>
      <c r="C462" s="32">
        <f>VLOOKUP(A462,Смета!$B$8:$O$93,13,0)</f>
        <v>0</v>
      </c>
      <c r="E462" s="139"/>
      <c r="F462" s="139"/>
      <c r="G462" s="32">
        <f>VLOOKUP(E462,Смета!$B$8:$O$93,13,0)</f>
        <v>0</v>
      </c>
      <c r="I462" s="139"/>
      <c r="J462" s="139"/>
      <c r="K462" s="32">
        <f>VLOOKUP(I462,Смета!$B$8:$O$93,13,0)</f>
        <v>0</v>
      </c>
      <c r="M462" s="139"/>
      <c r="N462" s="139"/>
      <c r="O462" s="32">
        <f>VLOOKUP(M462,Смета!$B$8:$O$93,13,0)</f>
        <v>0</v>
      </c>
      <c r="Q462" s="139"/>
      <c r="R462" s="139"/>
      <c r="S462" s="32">
        <f>VLOOKUP(Q462,Смета!$B$8:$O$93,13,0)</f>
        <v>0</v>
      </c>
      <c r="U462" s="139"/>
      <c r="V462" s="139"/>
      <c r="W462" s="32">
        <f>VLOOKUP(U462,Смета!$B$8:$O$93,13,0)</f>
        <v>0</v>
      </c>
      <c r="Y462" s="139"/>
      <c r="Z462" s="139"/>
      <c r="AA462" s="32">
        <f>VLOOKUP(Y462,Смета!$B$8:$O$93,13,0)</f>
        <v>0</v>
      </c>
      <c r="AC462" s="139"/>
      <c r="AD462" s="139"/>
      <c r="AE462" s="32">
        <f>VLOOKUP(AC462,Смета!$B$8:$O$93,13,0)</f>
        <v>0</v>
      </c>
      <c r="AG462" s="139"/>
      <c r="AH462" s="139"/>
      <c r="AI462" s="32">
        <f>VLOOKUP(AG462,Смета!$B$8:$O$93,13,0)</f>
        <v>0</v>
      </c>
      <c r="AK462" s="139"/>
      <c r="AL462" s="139"/>
      <c r="AM462" s="32">
        <f>VLOOKUP(AK462,Смета!$B$8:$O$93,13,0)</f>
        <v>0</v>
      </c>
      <c r="AO462" s="139"/>
      <c r="AP462" s="139"/>
      <c r="AQ462" s="32">
        <f>VLOOKUP(AO462,Смета!$B$8:$O$93,13,0)</f>
        <v>0</v>
      </c>
      <c r="AS462" s="139"/>
      <c r="AT462" s="139"/>
      <c r="AU462" s="32">
        <f>VLOOKUP(AS462,Смета!$B$8:$O$93,13,0)</f>
        <v>0</v>
      </c>
    </row>
    <row r="463" spans="1:47" x14ac:dyDescent="0.25">
      <c r="A463" s="139"/>
      <c r="B463" s="139"/>
      <c r="C463" s="32">
        <f>VLOOKUP(A463,Смета!$B$8:$O$93,13,0)</f>
        <v>0</v>
      </c>
      <c r="E463" s="139"/>
      <c r="F463" s="139"/>
      <c r="G463" s="32">
        <f>VLOOKUP(E463,Смета!$B$8:$O$93,13,0)</f>
        <v>0</v>
      </c>
      <c r="I463" s="139"/>
      <c r="J463" s="139"/>
      <c r="K463" s="32">
        <f>VLOOKUP(I463,Смета!$B$8:$O$93,13,0)</f>
        <v>0</v>
      </c>
      <c r="M463" s="139"/>
      <c r="N463" s="139"/>
      <c r="O463" s="32">
        <f>VLOOKUP(M463,Смета!$B$8:$O$93,13,0)</f>
        <v>0</v>
      </c>
      <c r="Q463" s="139"/>
      <c r="R463" s="139"/>
      <c r="S463" s="32">
        <f>VLOOKUP(Q463,Смета!$B$8:$O$93,13,0)</f>
        <v>0</v>
      </c>
      <c r="U463" s="139"/>
      <c r="V463" s="139"/>
      <c r="W463" s="32">
        <f>VLOOKUP(U463,Смета!$B$8:$O$93,13,0)</f>
        <v>0</v>
      </c>
      <c r="Y463" s="139"/>
      <c r="Z463" s="139"/>
      <c r="AA463" s="32">
        <f>VLOOKUP(Y463,Смета!$B$8:$O$93,13,0)</f>
        <v>0</v>
      </c>
      <c r="AC463" s="139"/>
      <c r="AD463" s="139"/>
      <c r="AE463" s="32">
        <f>VLOOKUP(AC463,Смета!$B$8:$O$93,13,0)</f>
        <v>0</v>
      </c>
      <c r="AG463" s="139"/>
      <c r="AH463" s="139"/>
      <c r="AI463" s="32">
        <f>VLOOKUP(AG463,Смета!$B$8:$O$93,13,0)</f>
        <v>0</v>
      </c>
      <c r="AK463" s="139"/>
      <c r="AL463" s="139"/>
      <c r="AM463" s="32">
        <f>VLOOKUP(AK463,Смета!$B$8:$O$93,13,0)</f>
        <v>0</v>
      </c>
      <c r="AO463" s="139"/>
      <c r="AP463" s="139"/>
      <c r="AQ463" s="32">
        <f>VLOOKUP(AO463,Смета!$B$8:$O$93,13,0)</f>
        <v>0</v>
      </c>
      <c r="AS463" s="139"/>
      <c r="AT463" s="139"/>
      <c r="AU463" s="32">
        <f>VLOOKUP(AS463,Смета!$B$8:$O$93,13,0)</f>
        <v>0</v>
      </c>
    </row>
    <row r="464" spans="1:47" x14ac:dyDescent="0.25">
      <c r="A464" s="139"/>
      <c r="B464" s="139"/>
      <c r="C464" s="32">
        <f>VLOOKUP(A464,Смета!$B$8:$O$93,13,0)</f>
        <v>0</v>
      </c>
      <c r="E464" s="139"/>
      <c r="F464" s="139"/>
      <c r="G464" s="32">
        <f>VLOOKUP(E464,Смета!$B$8:$O$93,13,0)</f>
        <v>0</v>
      </c>
      <c r="I464" s="139"/>
      <c r="J464" s="139"/>
      <c r="K464" s="32">
        <f>VLOOKUP(I464,Смета!$B$8:$O$93,13,0)</f>
        <v>0</v>
      </c>
      <c r="M464" s="139"/>
      <c r="N464" s="139"/>
      <c r="O464" s="32">
        <f>VLOOKUP(M464,Смета!$B$8:$O$93,13,0)</f>
        <v>0</v>
      </c>
      <c r="Q464" s="139"/>
      <c r="R464" s="139"/>
      <c r="S464" s="32">
        <f>VLOOKUP(Q464,Смета!$B$8:$O$93,13,0)</f>
        <v>0</v>
      </c>
      <c r="U464" s="139"/>
      <c r="V464" s="139"/>
      <c r="W464" s="32">
        <f>VLOOKUP(U464,Смета!$B$8:$O$93,13,0)</f>
        <v>0</v>
      </c>
      <c r="Y464" s="139"/>
      <c r="Z464" s="139"/>
      <c r="AA464" s="32">
        <f>VLOOKUP(Y464,Смета!$B$8:$O$93,13,0)</f>
        <v>0</v>
      </c>
      <c r="AC464" s="139"/>
      <c r="AD464" s="139"/>
      <c r="AE464" s="32">
        <f>VLOOKUP(AC464,Смета!$B$8:$O$93,13,0)</f>
        <v>0</v>
      </c>
      <c r="AG464" s="139"/>
      <c r="AH464" s="139"/>
      <c r="AI464" s="32">
        <f>VLOOKUP(AG464,Смета!$B$8:$O$93,13,0)</f>
        <v>0</v>
      </c>
      <c r="AK464" s="139"/>
      <c r="AL464" s="139"/>
      <c r="AM464" s="32">
        <f>VLOOKUP(AK464,Смета!$B$8:$O$93,13,0)</f>
        <v>0</v>
      </c>
      <c r="AO464" s="139"/>
      <c r="AP464" s="139"/>
      <c r="AQ464" s="32">
        <f>VLOOKUP(AO464,Смета!$B$8:$O$93,13,0)</f>
        <v>0</v>
      </c>
      <c r="AS464" s="139"/>
      <c r="AT464" s="139"/>
      <c r="AU464" s="32">
        <f>VLOOKUP(AS464,Смета!$B$8:$O$93,13,0)</f>
        <v>0</v>
      </c>
    </row>
    <row r="465" spans="1:47" x14ac:dyDescent="0.25">
      <c r="A465" s="139"/>
      <c r="B465" s="139"/>
      <c r="C465" s="32">
        <f>VLOOKUP(A465,Смета!$B$8:$O$93,13,0)</f>
        <v>0</v>
      </c>
      <c r="E465" s="139"/>
      <c r="F465" s="139"/>
      <c r="G465" s="32">
        <f>VLOOKUP(E465,Смета!$B$8:$O$93,13,0)</f>
        <v>0</v>
      </c>
      <c r="I465" s="139"/>
      <c r="J465" s="139"/>
      <c r="K465" s="32">
        <f>VLOOKUP(I465,Смета!$B$8:$O$93,13,0)</f>
        <v>0</v>
      </c>
      <c r="M465" s="139"/>
      <c r="N465" s="139"/>
      <c r="O465" s="32">
        <f>VLOOKUP(M465,Смета!$B$8:$O$93,13,0)</f>
        <v>0</v>
      </c>
      <c r="Q465" s="139"/>
      <c r="R465" s="139"/>
      <c r="S465" s="32">
        <f>VLOOKUP(Q465,Смета!$B$8:$O$93,13,0)</f>
        <v>0</v>
      </c>
      <c r="U465" s="139"/>
      <c r="V465" s="139"/>
      <c r="W465" s="32">
        <f>VLOOKUP(U465,Смета!$B$8:$O$93,13,0)</f>
        <v>0</v>
      </c>
      <c r="Y465" s="139"/>
      <c r="Z465" s="139"/>
      <c r="AA465" s="32">
        <f>VLOOKUP(Y465,Смета!$B$8:$O$93,13,0)</f>
        <v>0</v>
      </c>
      <c r="AC465" s="139"/>
      <c r="AD465" s="139"/>
      <c r="AE465" s="32">
        <f>VLOOKUP(AC465,Смета!$B$8:$O$93,13,0)</f>
        <v>0</v>
      </c>
      <c r="AG465" s="139"/>
      <c r="AH465" s="139"/>
      <c r="AI465" s="32">
        <f>VLOOKUP(AG465,Смета!$B$8:$O$93,13,0)</f>
        <v>0</v>
      </c>
      <c r="AK465" s="139"/>
      <c r="AL465" s="139"/>
      <c r="AM465" s="32">
        <f>VLOOKUP(AK465,Смета!$B$8:$O$93,13,0)</f>
        <v>0</v>
      </c>
      <c r="AO465" s="139"/>
      <c r="AP465" s="139"/>
      <c r="AQ465" s="32">
        <f>VLOOKUP(AO465,Смета!$B$8:$O$93,13,0)</f>
        <v>0</v>
      </c>
      <c r="AS465" s="139"/>
      <c r="AT465" s="139"/>
      <c r="AU465" s="32">
        <f>VLOOKUP(AS465,Смета!$B$8:$O$93,13,0)</f>
        <v>0</v>
      </c>
    </row>
    <row r="466" spans="1:47" x14ac:dyDescent="0.25">
      <c r="A466" s="139"/>
      <c r="B466" s="139"/>
      <c r="C466" s="32">
        <f>VLOOKUP(A466,Смета!$B$8:$O$93,13,0)</f>
        <v>0</v>
      </c>
      <c r="E466" s="139"/>
      <c r="F466" s="139"/>
      <c r="G466" s="32">
        <f>VLOOKUP(E466,Смета!$B$8:$O$93,13,0)</f>
        <v>0</v>
      </c>
      <c r="I466" s="139"/>
      <c r="J466" s="139"/>
      <c r="K466" s="32">
        <f>VLOOKUP(I466,Смета!$B$8:$O$93,13,0)</f>
        <v>0</v>
      </c>
      <c r="M466" s="139"/>
      <c r="N466" s="139"/>
      <c r="O466" s="32">
        <f>VLOOKUP(M466,Смета!$B$8:$O$93,13,0)</f>
        <v>0</v>
      </c>
      <c r="Q466" s="139"/>
      <c r="R466" s="139"/>
      <c r="S466" s="32">
        <f>VLOOKUP(Q466,Смета!$B$8:$O$93,13,0)</f>
        <v>0</v>
      </c>
      <c r="U466" s="139"/>
      <c r="V466" s="139"/>
      <c r="W466" s="32">
        <f>VLOOKUP(U466,Смета!$B$8:$O$93,13,0)</f>
        <v>0</v>
      </c>
      <c r="Y466" s="139"/>
      <c r="Z466" s="139"/>
      <c r="AA466" s="32">
        <f>VLOOKUP(Y466,Смета!$B$8:$O$93,13,0)</f>
        <v>0</v>
      </c>
      <c r="AC466" s="139"/>
      <c r="AD466" s="139"/>
      <c r="AE466" s="32">
        <f>VLOOKUP(AC466,Смета!$B$8:$O$93,13,0)</f>
        <v>0</v>
      </c>
      <c r="AG466" s="139"/>
      <c r="AH466" s="139"/>
      <c r="AI466" s="32">
        <f>VLOOKUP(AG466,Смета!$B$8:$O$93,13,0)</f>
        <v>0</v>
      </c>
      <c r="AK466" s="139"/>
      <c r="AL466" s="139"/>
      <c r="AM466" s="32">
        <f>VLOOKUP(AK466,Смета!$B$8:$O$93,13,0)</f>
        <v>0</v>
      </c>
      <c r="AO466" s="139"/>
      <c r="AP466" s="139"/>
      <c r="AQ466" s="32">
        <f>VLOOKUP(AO466,Смета!$B$8:$O$93,13,0)</f>
        <v>0</v>
      </c>
      <c r="AS466" s="139"/>
      <c r="AT466" s="139"/>
      <c r="AU466" s="32">
        <f>VLOOKUP(AS466,Смета!$B$8:$O$93,13,0)</f>
        <v>0</v>
      </c>
    </row>
    <row r="467" spans="1:47" x14ac:dyDescent="0.25">
      <c r="A467" s="139"/>
      <c r="B467" s="139"/>
      <c r="C467" s="32">
        <f>VLOOKUP(A467,Смета!$B$8:$O$93,13,0)</f>
        <v>0</v>
      </c>
      <c r="E467" s="139"/>
      <c r="F467" s="139"/>
      <c r="G467" s="32">
        <f>VLOOKUP(E467,Смета!$B$8:$O$93,13,0)</f>
        <v>0</v>
      </c>
      <c r="I467" s="139"/>
      <c r="J467" s="139"/>
      <c r="K467" s="32">
        <f>VLOOKUP(I467,Смета!$B$8:$O$93,13,0)</f>
        <v>0</v>
      </c>
      <c r="M467" s="139"/>
      <c r="N467" s="139"/>
      <c r="O467" s="32">
        <f>VLOOKUP(M467,Смета!$B$8:$O$93,13,0)</f>
        <v>0</v>
      </c>
      <c r="Q467" s="139"/>
      <c r="R467" s="139"/>
      <c r="S467" s="32">
        <f>VLOOKUP(Q467,Смета!$B$8:$O$93,13,0)</f>
        <v>0</v>
      </c>
      <c r="U467" s="139"/>
      <c r="V467" s="139"/>
      <c r="W467" s="32">
        <f>VLOOKUP(U467,Смета!$B$8:$O$93,13,0)</f>
        <v>0</v>
      </c>
      <c r="Y467" s="139"/>
      <c r="Z467" s="139"/>
      <c r="AA467" s="32">
        <f>VLOOKUP(Y467,Смета!$B$8:$O$93,13,0)</f>
        <v>0</v>
      </c>
      <c r="AC467" s="139"/>
      <c r="AD467" s="139"/>
      <c r="AE467" s="32">
        <f>VLOOKUP(AC467,Смета!$B$8:$O$93,13,0)</f>
        <v>0</v>
      </c>
      <c r="AG467" s="139"/>
      <c r="AH467" s="139"/>
      <c r="AI467" s="32">
        <f>VLOOKUP(AG467,Смета!$B$8:$O$93,13,0)</f>
        <v>0</v>
      </c>
      <c r="AK467" s="139"/>
      <c r="AL467" s="139"/>
      <c r="AM467" s="32">
        <f>VLOOKUP(AK467,Смета!$B$8:$O$93,13,0)</f>
        <v>0</v>
      </c>
      <c r="AO467" s="139"/>
      <c r="AP467" s="139"/>
      <c r="AQ467" s="32">
        <f>VLOOKUP(AO467,Смета!$B$8:$O$93,13,0)</f>
        <v>0</v>
      </c>
      <c r="AS467" s="139"/>
      <c r="AT467" s="139"/>
      <c r="AU467" s="32">
        <f>VLOOKUP(AS467,Смета!$B$8:$O$93,13,0)</f>
        <v>0</v>
      </c>
    </row>
    <row r="468" spans="1:47" x14ac:dyDescent="0.25">
      <c r="A468" s="139"/>
      <c r="B468" s="139"/>
      <c r="C468" s="32">
        <f>VLOOKUP(A468,Смета!$B$8:$O$93,13,0)</f>
        <v>0</v>
      </c>
      <c r="E468" s="139"/>
      <c r="F468" s="139"/>
      <c r="G468" s="32">
        <f>VLOOKUP(E468,Смета!$B$8:$O$93,13,0)</f>
        <v>0</v>
      </c>
      <c r="I468" s="139"/>
      <c r="J468" s="139"/>
      <c r="K468" s="32">
        <f>VLOOKUP(I468,Смета!$B$8:$O$93,13,0)</f>
        <v>0</v>
      </c>
      <c r="M468" s="139"/>
      <c r="N468" s="139"/>
      <c r="O468" s="32">
        <f>VLOOKUP(M468,Смета!$B$8:$O$93,13,0)</f>
        <v>0</v>
      </c>
      <c r="Q468" s="139"/>
      <c r="R468" s="139"/>
      <c r="S468" s="32">
        <f>VLOOKUP(Q468,Смета!$B$8:$O$93,13,0)</f>
        <v>0</v>
      </c>
      <c r="U468" s="139"/>
      <c r="V468" s="139"/>
      <c r="W468" s="32">
        <f>VLOOKUP(U468,Смета!$B$8:$O$93,13,0)</f>
        <v>0</v>
      </c>
      <c r="Y468" s="139"/>
      <c r="Z468" s="139"/>
      <c r="AA468" s="32">
        <f>VLOOKUP(Y468,Смета!$B$8:$O$93,13,0)</f>
        <v>0</v>
      </c>
      <c r="AC468" s="139"/>
      <c r="AD468" s="139"/>
      <c r="AE468" s="32">
        <f>VLOOKUP(AC468,Смета!$B$8:$O$93,13,0)</f>
        <v>0</v>
      </c>
      <c r="AG468" s="139"/>
      <c r="AH468" s="139"/>
      <c r="AI468" s="32">
        <f>VLOOKUP(AG468,Смета!$B$8:$O$93,13,0)</f>
        <v>0</v>
      </c>
      <c r="AK468" s="139"/>
      <c r="AL468" s="139"/>
      <c r="AM468" s="32">
        <f>VLOOKUP(AK468,Смета!$B$8:$O$93,13,0)</f>
        <v>0</v>
      </c>
      <c r="AO468" s="139"/>
      <c r="AP468" s="139"/>
      <c r="AQ468" s="32">
        <f>VLOOKUP(AO468,Смета!$B$8:$O$93,13,0)</f>
        <v>0</v>
      </c>
      <c r="AS468" s="139"/>
      <c r="AT468" s="139"/>
      <c r="AU468" s="32">
        <f>VLOOKUP(AS468,Смета!$B$8:$O$93,13,0)</f>
        <v>0</v>
      </c>
    </row>
    <row r="469" spans="1:47" x14ac:dyDescent="0.25">
      <c r="A469" s="139"/>
      <c r="B469" s="139"/>
      <c r="C469" s="32">
        <f>VLOOKUP(A469,Смета!$B$8:$O$93,13,0)</f>
        <v>0</v>
      </c>
      <c r="E469" s="139"/>
      <c r="F469" s="139"/>
      <c r="G469" s="32">
        <f>VLOOKUP(E469,Смета!$B$8:$O$93,13,0)</f>
        <v>0</v>
      </c>
      <c r="I469" s="139"/>
      <c r="J469" s="139"/>
      <c r="K469" s="32">
        <f>VLOOKUP(I469,Смета!$B$8:$O$93,13,0)</f>
        <v>0</v>
      </c>
      <c r="M469" s="139"/>
      <c r="N469" s="139"/>
      <c r="O469" s="32">
        <f>VLOOKUP(M469,Смета!$B$8:$O$93,13,0)</f>
        <v>0</v>
      </c>
      <c r="Q469" s="139"/>
      <c r="R469" s="139"/>
      <c r="S469" s="32">
        <f>VLOOKUP(Q469,Смета!$B$8:$O$93,13,0)</f>
        <v>0</v>
      </c>
      <c r="U469" s="139"/>
      <c r="V469" s="139"/>
      <c r="W469" s="32">
        <f>VLOOKUP(U469,Смета!$B$8:$O$93,13,0)</f>
        <v>0</v>
      </c>
      <c r="Y469" s="139"/>
      <c r="Z469" s="139"/>
      <c r="AA469" s="32">
        <f>VLOOKUP(Y469,Смета!$B$8:$O$93,13,0)</f>
        <v>0</v>
      </c>
      <c r="AC469" s="139"/>
      <c r="AD469" s="139"/>
      <c r="AE469" s="32">
        <f>VLOOKUP(AC469,Смета!$B$8:$O$93,13,0)</f>
        <v>0</v>
      </c>
      <c r="AG469" s="139"/>
      <c r="AH469" s="139"/>
      <c r="AI469" s="32">
        <f>VLOOKUP(AG469,Смета!$B$8:$O$93,13,0)</f>
        <v>0</v>
      </c>
      <c r="AK469" s="139"/>
      <c r="AL469" s="139"/>
      <c r="AM469" s="32">
        <f>VLOOKUP(AK469,Смета!$B$8:$O$93,13,0)</f>
        <v>0</v>
      </c>
      <c r="AO469" s="139"/>
      <c r="AP469" s="139"/>
      <c r="AQ469" s="32">
        <f>VLOOKUP(AO469,Смета!$B$8:$O$93,13,0)</f>
        <v>0</v>
      </c>
      <c r="AS469" s="139"/>
      <c r="AT469" s="139"/>
      <c r="AU469" s="32">
        <f>VLOOKUP(AS469,Смета!$B$8:$O$93,13,0)</f>
        <v>0</v>
      </c>
    </row>
    <row r="470" spans="1:47" x14ac:dyDescent="0.25">
      <c r="A470" s="139"/>
      <c r="B470" s="139"/>
      <c r="C470" s="32">
        <f>VLOOKUP(A470,Смета!$B$8:$O$93,13,0)</f>
        <v>0</v>
      </c>
      <c r="E470" s="139"/>
      <c r="F470" s="139"/>
      <c r="G470" s="32">
        <f>VLOOKUP(E470,Смета!$B$8:$O$93,13,0)</f>
        <v>0</v>
      </c>
      <c r="I470" s="139"/>
      <c r="J470" s="139"/>
      <c r="K470" s="32">
        <f>VLOOKUP(I470,Смета!$B$8:$O$93,13,0)</f>
        <v>0</v>
      </c>
      <c r="M470" s="139"/>
      <c r="N470" s="139"/>
      <c r="O470" s="32">
        <f>VLOOKUP(M470,Смета!$B$8:$O$93,13,0)</f>
        <v>0</v>
      </c>
      <c r="Q470" s="139"/>
      <c r="R470" s="139"/>
      <c r="S470" s="32">
        <f>VLOOKUP(Q470,Смета!$B$8:$O$93,13,0)</f>
        <v>0</v>
      </c>
      <c r="U470" s="139"/>
      <c r="V470" s="139"/>
      <c r="W470" s="32">
        <f>VLOOKUP(U470,Смета!$B$8:$O$93,13,0)</f>
        <v>0</v>
      </c>
      <c r="Y470" s="139"/>
      <c r="Z470" s="139"/>
      <c r="AA470" s="32">
        <f>VLOOKUP(Y470,Смета!$B$8:$O$93,13,0)</f>
        <v>0</v>
      </c>
      <c r="AC470" s="139"/>
      <c r="AD470" s="139"/>
      <c r="AE470" s="32">
        <f>VLOOKUP(AC470,Смета!$B$8:$O$93,13,0)</f>
        <v>0</v>
      </c>
      <c r="AG470" s="139"/>
      <c r="AH470" s="139"/>
      <c r="AI470" s="32">
        <f>VLOOKUP(AG470,Смета!$B$8:$O$93,13,0)</f>
        <v>0</v>
      </c>
      <c r="AK470" s="139"/>
      <c r="AL470" s="139"/>
      <c r="AM470" s="32">
        <f>VLOOKUP(AK470,Смета!$B$8:$O$93,13,0)</f>
        <v>0</v>
      </c>
      <c r="AO470" s="139"/>
      <c r="AP470" s="139"/>
      <c r="AQ470" s="32">
        <f>VLOOKUP(AO470,Смета!$B$8:$O$93,13,0)</f>
        <v>0</v>
      </c>
      <c r="AS470" s="139"/>
      <c r="AT470" s="139"/>
      <c r="AU470" s="32">
        <f>VLOOKUP(AS470,Смета!$B$8:$O$93,13,0)</f>
        <v>0</v>
      </c>
    </row>
    <row r="471" spans="1:47" x14ac:dyDescent="0.25">
      <c r="A471" s="139"/>
      <c r="B471" s="139"/>
      <c r="C471" s="32">
        <f>VLOOKUP(A471,Смета!$B$8:$O$93,13,0)</f>
        <v>0</v>
      </c>
      <c r="E471" s="139"/>
      <c r="F471" s="139"/>
      <c r="G471" s="32">
        <f>VLOOKUP(E471,Смета!$B$8:$O$93,13,0)</f>
        <v>0</v>
      </c>
      <c r="I471" s="139"/>
      <c r="J471" s="139"/>
      <c r="K471" s="32">
        <f>VLOOKUP(I471,Смета!$B$8:$O$93,13,0)</f>
        <v>0</v>
      </c>
      <c r="M471" s="139"/>
      <c r="N471" s="139"/>
      <c r="O471" s="32">
        <f>VLOOKUP(M471,Смета!$B$8:$O$93,13,0)</f>
        <v>0</v>
      </c>
      <c r="Q471" s="139"/>
      <c r="R471" s="139"/>
      <c r="S471" s="32">
        <f>VLOOKUP(Q471,Смета!$B$8:$O$93,13,0)</f>
        <v>0</v>
      </c>
      <c r="U471" s="139"/>
      <c r="V471" s="139"/>
      <c r="W471" s="32">
        <f>VLOOKUP(U471,Смета!$B$8:$O$93,13,0)</f>
        <v>0</v>
      </c>
      <c r="Y471" s="139"/>
      <c r="Z471" s="139"/>
      <c r="AA471" s="32">
        <f>VLOOKUP(Y471,Смета!$B$8:$O$93,13,0)</f>
        <v>0</v>
      </c>
      <c r="AC471" s="139"/>
      <c r="AD471" s="139"/>
      <c r="AE471" s="32">
        <f>VLOOKUP(AC471,Смета!$B$8:$O$93,13,0)</f>
        <v>0</v>
      </c>
      <c r="AG471" s="139"/>
      <c r="AH471" s="139"/>
      <c r="AI471" s="32">
        <f>VLOOKUP(AG471,Смета!$B$8:$O$93,13,0)</f>
        <v>0</v>
      </c>
      <c r="AK471" s="139"/>
      <c r="AL471" s="139"/>
      <c r="AM471" s="32">
        <f>VLOOKUP(AK471,Смета!$B$8:$O$93,13,0)</f>
        <v>0</v>
      </c>
      <c r="AO471" s="139"/>
      <c r="AP471" s="139"/>
      <c r="AQ471" s="32">
        <f>VLOOKUP(AO471,Смета!$B$8:$O$93,13,0)</f>
        <v>0</v>
      </c>
      <c r="AS471" s="139"/>
      <c r="AT471" s="139"/>
      <c r="AU471" s="32">
        <f>VLOOKUP(AS471,Смета!$B$8:$O$93,13,0)</f>
        <v>0</v>
      </c>
    </row>
    <row r="472" spans="1:47" x14ac:dyDescent="0.25">
      <c r="A472" s="139"/>
      <c r="B472" s="139"/>
      <c r="C472" s="32">
        <f>VLOOKUP(A472,Смета!$B$8:$O$93,13,0)</f>
        <v>0</v>
      </c>
      <c r="E472" s="139"/>
      <c r="F472" s="139"/>
      <c r="G472" s="32">
        <f>VLOOKUP(E472,Смета!$B$8:$O$93,13,0)</f>
        <v>0</v>
      </c>
      <c r="I472" s="139"/>
      <c r="J472" s="139"/>
      <c r="K472" s="32">
        <f>VLOOKUP(I472,Смета!$B$8:$O$93,13,0)</f>
        <v>0</v>
      </c>
      <c r="M472" s="139"/>
      <c r="N472" s="139"/>
      <c r="O472" s="32">
        <f>VLOOKUP(M472,Смета!$B$8:$O$93,13,0)</f>
        <v>0</v>
      </c>
      <c r="Q472" s="139"/>
      <c r="R472" s="139"/>
      <c r="S472" s="32">
        <f>VLOOKUP(Q472,Смета!$B$8:$O$93,13,0)</f>
        <v>0</v>
      </c>
      <c r="U472" s="139"/>
      <c r="V472" s="139"/>
      <c r="W472" s="32">
        <f>VLOOKUP(U472,Смета!$B$8:$O$93,13,0)</f>
        <v>0</v>
      </c>
      <c r="Y472" s="139"/>
      <c r="Z472" s="139"/>
      <c r="AA472" s="32">
        <f>VLOOKUP(Y472,Смета!$B$8:$O$93,13,0)</f>
        <v>0</v>
      </c>
      <c r="AC472" s="139"/>
      <c r="AD472" s="139"/>
      <c r="AE472" s="32">
        <f>VLOOKUP(AC472,Смета!$B$8:$O$93,13,0)</f>
        <v>0</v>
      </c>
      <c r="AG472" s="139"/>
      <c r="AH472" s="139"/>
      <c r="AI472" s="32">
        <f>VLOOKUP(AG472,Смета!$B$8:$O$93,13,0)</f>
        <v>0</v>
      </c>
      <c r="AK472" s="139"/>
      <c r="AL472" s="139"/>
      <c r="AM472" s="32">
        <f>VLOOKUP(AK472,Смета!$B$8:$O$93,13,0)</f>
        <v>0</v>
      </c>
      <c r="AO472" s="139"/>
      <c r="AP472" s="139"/>
      <c r="AQ472" s="32">
        <f>VLOOKUP(AO472,Смета!$B$8:$O$93,13,0)</f>
        <v>0</v>
      </c>
      <c r="AS472" s="139"/>
      <c r="AT472" s="139"/>
      <c r="AU472" s="32">
        <f>VLOOKUP(AS472,Смета!$B$8:$O$93,13,0)</f>
        <v>0</v>
      </c>
    </row>
    <row r="473" spans="1:47" x14ac:dyDescent="0.25">
      <c r="A473" s="139"/>
      <c r="B473" s="139"/>
      <c r="C473" s="32">
        <f>VLOOKUP(A473,Смета!$B$8:$O$93,13,0)</f>
        <v>0</v>
      </c>
      <c r="E473" s="139"/>
      <c r="F473" s="139"/>
      <c r="G473" s="32">
        <f>VLOOKUP(E473,Смета!$B$8:$O$93,13,0)</f>
        <v>0</v>
      </c>
      <c r="I473" s="139"/>
      <c r="J473" s="139"/>
      <c r="K473" s="32">
        <f>VLOOKUP(I473,Смета!$B$8:$O$93,13,0)</f>
        <v>0</v>
      </c>
      <c r="M473" s="139"/>
      <c r="N473" s="139"/>
      <c r="O473" s="32">
        <f>VLOOKUP(M473,Смета!$B$8:$O$93,13,0)</f>
        <v>0</v>
      </c>
      <c r="Q473" s="139"/>
      <c r="R473" s="139"/>
      <c r="S473" s="32">
        <f>VLOOKUP(Q473,Смета!$B$8:$O$93,13,0)</f>
        <v>0</v>
      </c>
      <c r="U473" s="139"/>
      <c r="V473" s="139"/>
      <c r="W473" s="32">
        <f>VLOOKUP(U473,Смета!$B$8:$O$93,13,0)</f>
        <v>0</v>
      </c>
      <c r="Y473" s="139"/>
      <c r="Z473" s="139"/>
      <c r="AA473" s="32">
        <f>VLOOKUP(Y473,Смета!$B$8:$O$93,13,0)</f>
        <v>0</v>
      </c>
      <c r="AC473" s="139"/>
      <c r="AD473" s="139"/>
      <c r="AE473" s="32">
        <f>VLOOKUP(AC473,Смета!$B$8:$O$93,13,0)</f>
        <v>0</v>
      </c>
      <c r="AG473" s="139"/>
      <c r="AH473" s="139"/>
      <c r="AI473" s="32">
        <f>VLOOKUP(AG473,Смета!$B$8:$O$93,13,0)</f>
        <v>0</v>
      </c>
      <c r="AK473" s="139"/>
      <c r="AL473" s="139"/>
      <c r="AM473" s="32">
        <f>VLOOKUP(AK473,Смета!$B$8:$O$93,13,0)</f>
        <v>0</v>
      </c>
      <c r="AO473" s="139"/>
      <c r="AP473" s="139"/>
      <c r="AQ473" s="32">
        <f>VLOOKUP(AO473,Смета!$B$8:$O$93,13,0)</f>
        <v>0</v>
      </c>
      <c r="AS473" s="139"/>
      <c r="AT473" s="139"/>
      <c r="AU473" s="32">
        <f>VLOOKUP(AS473,Смета!$B$8:$O$93,13,0)</f>
        <v>0</v>
      </c>
    </row>
    <row r="474" spans="1:47" x14ac:dyDescent="0.25">
      <c r="A474" s="139"/>
      <c r="B474" s="139"/>
      <c r="C474" s="32">
        <f>VLOOKUP(A474,Смета!$B$8:$O$93,13,0)</f>
        <v>0</v>
      </c>
      <c r="E474" s="139"/>
      <c r="F474" s="139"/>
      <c r="G474" s="32">
        <f>VLOOKUP(E474,Смета!$B$8:$O$93,13,0)</f>
        <v>0</v>
      </c>
      <c r="I474" s="139"/>
      <c r="J474" s="139"/>
      <c r="K474" s="32">
        <f>VLOOKUP(I474,Смета!$B$8:$O$93,13,0)</f>
        <v>0</v>
      </c>
      <c r="M474" s="139"/>
      <c r="N474" s="139"/>
      <c r="O474" s="32">
        <f>VLOOKUP(M474,Смета!$B$8:$O$93,13,0)</f>
        <v>0</v>
      </c>
      <c r="Q474" s="139"/>
      <c r="R474" s="139"/>
      <c r="S474" s="32">
        <f>VLOOKUP(Q474,Смета!$B$8:$O$93,13,0)</f>
        <v>0</v>
      </c>
      <c r="U474" s="139"/>
      <c r="V474" s="139"/>
      <c r="W474" s="32">
        <f>VLOOKUP(U474,Смета!$B$8:$O$93,13,0)</f>
        <v>0</v>
      </c>
      <c r="Y474" s="139"/>
      <c r="Z474" s="139"/>
      <c r="AA474" s="32">
        <f>VLOOKUP(Y474,Смета!$B$8:$O$93,13,0)</f>
        <v>0</v>
      </c>
      <c r="AC474" s="139"/>
      <c r="AD474" s="139"/>
      <c r="AE474" s="32">
        <f>VLOOKUP(AC474,Смета!$B$8:$O$93,13,0)</f>
        <v>0</v>
      </c>
      <c r="AG474" s="139"/>
      <c r="AH474" s="139"/>
      <c r="AI474" s="32">
        <f>VLOOKUP(AG474,Смета!$B$8:$O$93,13,0)</f>
        <v>0</v>
      </c>
      <c r="AK474" s="139"/>
      <c r="AL474" s="139"/>
      <c r="AM474" s="32">
        <f>VLOOKUP(AK474,Смета!$B$8:$O$93,13,0)</f>
        <v>0</v>
      </c>
      <c r="AO474" s="139"/>
      <c r="AP474" s="139"/>
      <c r="AQ474" s="32">
        <f>VLOOKUP(AO474,Смета!$B$8:$O$93,13,0)</f>
        <v>0</v>
      </c>
      <c r="AS474" s="139"/>
      <c r="AT474" s="139"/>
      <c r="AU474" s="32">
        <f>VLOOKUP(AS474,Смета!$B$8:$O$93,13,0)</f>
        <v>0</v>
      </c>
    </row>
    <row r="475" spans="1:47" x14ac:dyDescent="0.25">
      <c r="A475" s="139"/>
      <c r="B475" s="139"/>
      <c r="C475" s="32">
        <f>VLOOKUP(A475,Смета!$B$8:$O$93,13,0)</f>
        <v>0</v>
      </c>
      <c r="E475" s="139"/>
      <c r="F475" s="139"/>
      <c r="G475" s="32">
        <f>VLOOKUP(E475,Смета!$B$8:$O$93,13,0)</f>
        <v>0</v>
      </c>
      <c r="I475" s="139"/>
      <c r="J475" s="139"/>
      <c r="K475" s="32">
        <f>VLOOKUP(I475,Смета!$B$8:$O$93,13,0)</f>
        <v>0</v>
      </c>
      <c r="M475" s="139"/>
      <c r="N475" s="139"/>
      <c r="O475" s="32">
        <f>VLOOKUP(M475,Смета!$B$8:$O$93,13,0)</f>
        <v>0</v>
      </c>
      <c r="Q475" s="139"/>
      <c r="R475" s="139"/>
      <c r="S475" s="32">
        <f>VLOOKUP(Q475,Смета!$B$8:$O$93,13,0)</f>
        <v>0</v>
      </c>
      <c r="U475" s="139"/>
      <c r="V475" s="139"/>
      <c r="W475" s="32">
        <f>VLOOKUP(U475,Смета!$B$8:$O$93,13,0)</f>
        <v>0</v>
      </c>
      <c r="Y475" s="139"/>
      <c r="Z475" s="139"/>
      <c r="AA475" s="32">
        <f>VLOOKUP(Y475,Смета!$B$8:$O$93,13,0)</f>
        <v>0</v>
      </c>
      <c r="AC475" s="139"/>
      <c r="AD475" s="139"/>
      <c r="AE475" s="32">
        <f>VLOOKUP(AC475,Смета!$B$8:$O$93,13,0)</f>
        <v>0</v>
      </c>
      <c r="AG475" s="139"/>
      <c r="AH475" s="139"/>
      <c r="AI475" s="32">
        <f>VLOOKUP(AG475,Смета!$B$8:$O$93,13,0)</f>
        <v>0</v>
      </c>
      <c r="AK475" s="139"/>
      <c r="AL475" s="139"/>
      <c r="AM475" s="32">
        <f>VLOOKUP(AK475,Смета!$B$8:$O$93,13,0)</f>
        <v>0</v>
      </c>
      <c r="AO475" s="139"/>
      <c r="AP475" s="139"/>
      <c r="AQ475" s="32">
        <f>VLOOKUP(AO475,Смета!$B$8:$O$93,13,0)</f>
        <v>0</v>
      </c>
      <c r="AS475" s="139"/>
      <c r="AT475" s="139"/>
      <c r="AU475" s="32">
        <f>VLOOKUP(AS475,Смета!$B$8:$O$93,13,0)</f>
        <v>0</v>
      </c>
    </row>
    <row r="476" spans="1:47" x14ac:dyDescent="0.25">
      <c r="A476" s="139"/>
      <c r="B476" s="139"/>
      <c r="C476" s="32">
        <f>VLOOKUP(A476,Смета!$B$8:$O$93,13,0)</f>
        <v>0</v>
      </c>
      <c r="E476" s="139"/>
      <c r="F476" s="139"/>
      <c r="G476" s="32">
        <f>VLOOKUP(E476,Смета!$B$8:$O$93,13,0)</f>
        <v>0</v>
      </c>
      <c r="I476" s="139"/>
      <c r="J476" s="139"/>
      <c r="K476" s="32">
        <f>VLOOKUP(I476,Смета!$B$8:$O$93,13,0)</f>
        <v>0</v>
      </c>
      <c r="M476" s="139"/>
      <c r="N476" s="139"/>
      <c r="O476" s="32">
        <f>VLOOKUP(M476,Смета!$B$8:$O$93,13,0)</f>
        <v>0</v>
      </c>
      <c r="Q476" s="139"/>
      <c r="R476" s="139"/>
      <c r="S476" s="32">
        <f>VLOOKUP(Q476,Смета!$B$8:$O$93,13,0)</f>
        <v>0</v>
      </c>
      <c r="U476" s="139"/>
      <c r="V476" s="139"/>
      <c r="W476" s="32">
        <f>VLOOKUP(U476,Смета!$B$8:$O$93,13,0)</f>
        <v>0</v>
      </c>
      <c r="Y476" s="139"/>
      <c r="Z476" s="139"/>
      <c r="AA476" s="32">
        <f>VLOOKUP(Y476,Смета!$B$8:$O$93,13,0)</f>
        <v>0</v>
      </c>
      <c r="AC476" s="139"/>
      <c r="AD476" s="139"/>
      <c r="AE476" s="32">
        <f>VLOOKUP(AC476,Смета!$B$8:$O$93,13,0)</f>
        <v>0</v>
      </c>
      <c r="AG476" s="139"/>
      <c r="AH476" s="139"/>
      <c r="AI476" s="32">
        <f>VLOOKUP(AG476,Смета!$B$8:$O$93,13,0)</f>
        <v>0</v>
      </c>
      <c r="AK476" s="139"/>
      <c r="AL476" s="139"/>
      <c r="AM476" s="32">
        <f>VLOOKUP(AK476,Смета!$B$8:$O$93,13,0)</f>
        <v>0</v>
      </c>
      <c r="AO476" s="139"/>
      <c r="AP476" s="139"/>
      <c r="AQ476" s="32">
        <f>VLOOKUP(AO476,Смета!$B$8:$O$93,13,0)</f>
        <v>0</v>
      </c>
      <c r="AS476" s="139"/>
      <c r="AT476" s="139"/>
      <c r="AU476" s="32">
        <f>VLOOKUP(AS476,Смета!$B$8:$O$93,13,0)</f>
        <v>0</v>
      </c>
    </row>
    <row r="477" spans="1:47" x14ac:dyDescent="0.25">
      <c r="A477" s="139"/>
      <c r="B477" s="139"/>
      <c r="C477" s="32">
        <f>VLOOKUP(A477,Смета!$B$8:$O$93,13,0)</f>
        <v>0</v>
      </c>
      <c r="E477" s="139"/>
      <c r="F477" s="139"/>
      <c r="G477" s="32">
        <f>VLOOKUP(E477,Смета!$B$8:$O$93,13,0)</f>
        <v>0</v>
      </c>
      <c r="I477" s="139"/>
      <c r="J477" s="139"/>
      <c r="K477" s="32">
        <f>VLOOKUP(I477,Смета!$B$8:$O$93,13,0)</f>
        <v>0</v>
      </c>
      <c r="M477" s="139"/>
      <c r="N477" s="139"/>
      <c r="O477" s="32">
        <f>VLOOKUP(M477,Смета!$B$8:$O$93,13,0)</f>
        <v>0</v>
      </c>
      <c r="Q477" s="139"/>
      <c r="R477" s="139"/>
      <c r="S477" s="32">
        <f>VLOOKUP(Q477,Смета!$B$8:$O$93,13,0)</f>
        <v>0</v>
      </c>
      <c r="U477" s="139"/>
      <c r="V477" s="139"/>
      <c r="W477" s="32">
        <f>VLOOKUP(U477,Смета!$B$8:$O$93,13,0)</f>
        <v>0</v>
      </c>
      <c r="Y477" s="139"/>
      <c r="Z477" s="139"/>
      <c r="AA477" s="32">
        <f>VLOOKUP(Y477,Смета!$B$8:$O$93,13,0)</f>
        <v>0</v>
      </c>
      <c r="AC477" s="139"/>
      <c r="AD477" s="139"/>
      <c r="AE477" s="32">
        <f>VLOOKUP(AC477,Смета!$B$8:$O$93,13,0)</f>
        <v>0</v>
      </c>
      <c r="AG477" s="139"/>
      <c r="AH477" s="139"/>
      <c r="AI477" s="32">
        <f>VLOOKUP(AG477,Смета!$B$8:$O$93,13,0)</f>
        <v>0</v>
      </c>
      <c r="AK477" s="139"/>
      <c r="AL477" s="139"/>
      <c r="AM477" s="32">
        <f>VLOOKUP(AK477,Смета!$B$8:$O$93,13,0)</f>
        <v>0</v>
      </c>
      <c r="AO477" s="139"/>
      <c r="AP477" s="139"/>
      <c r="AQ477" s="32">
        <f>VLOOKUP(AO477,Смета!$B$8:$O$93,13,0)</f>
        <v>0</v>
      </c>
      <c r="AS477" s="139"/>
      <c r="AT477" s="139"/>
      <c r="AU477" s="32">
        <f>VLOOKUP(AS477,Смета!$B$8:$O$93,13,0)</f>
        <v>0</v>
      </c>
    </row>
    <row r="478" spans="1:47" x14ac:dyDescent="0.25">
      <c r="A478" s="139"/>
      <c r="B478" s="139"/>
      <c r="C478" s="32">
        <f>VLOOKUP(A478,Смета!$B$8:$O$93,13,0)</f>
        <v>0</v>
      </c>
      <c r="E478" s="139"/>
      <c r="F478" s="139"/>
      <c r="G478" s="32">
        <f>VLOOKUP(E478,Смета!$B$8:$O$93,13,0)</f>
        <v>0</v>
      </c>
      <c r="I478" s="139"/>
      <c r="J478" s="139"/>
      <c r="K478" s="32">
        <f>VLOOKUP(I478,Смета!$B$8:$O$93,13,0)</f>
        <v>0</v>
      </c>
      <c r="M478" s="139"/>
      <c r="N478" s="139"/>
      <c r="O478" s="32">
        <f>VLOOKUP(M478,Смета!$B$8:$O$93,13,0)</f>
        <v>0</v>
      </c>
      <c r="Q478" s="139"/>
      <c r="R478" s="139"/>
      <c r="S478" s="32">
        <f>VLOOKUP(Q478,Смета!$B$8:$O$93,13,0)</f>
        <v>0</v>
      </c>
      <c r="U478" s="139"/>
      <c r="V478" s="139"/>
      <c r="W478" s="32">
        <f>VLOOKUP(U478,Смета!$B$8:$O$93,13,0)</f>
        <v>0</v>
      </c>
      <c r="Y478" s="139"/>
      <c r="Z478" s="139"/>
      <c r="AA478" s="32">
        <f>VLOOKUP(Y478,Смета!$B$8:$O$93,13,0)</f>
        <v>0</v>
      </c>
      <c r="AC478" s="139"/>
      <c r="AD478" s="139"/>
      <c r="AE478" s="32">
        <f>VLOOKUP(AC478,Смета!$B$8:$O$93,13,0)</f>
        <v>0</v>
      </c>
      <c r="AG478" s="139"/>
      <c r="AH478" s="139"/>
      <c r="AI478" s="32">
        <f>VLOOKUP(AG478,Смета!$B$8:$O$93,13,0)</f>
        <v>0</v>
      </c>
      <c r="AK478" s="139"/>
      <c r="AL478" s="139"/>
      <c r="AM478" s="32">
        <f>VLOOKUP(AK478,Смета!$B$8:$O$93,13,0)</f>
        <v>0</v>
      </c>
      <c r="AO478" s="139"/>
      <c r="AP478" s="139"/>
      <c r="AQ478" s="32">
        <f>VLOOKUP(AO478,Смета!$B$8:$O$93,13,0)</f>
        <v>0</v>
      </c>
      <c r="AS478" s="139"/>
      <c r="AT478" s="139"/>
      <c r="AU478" s="32">
        <f>VLOOKUP(AS478,Смета!$B$8:$O$93,13,0)</f>
        <v>0</v>
      </c>
    </row>
    <row r="479" spans="1:47" x14ac:dyDescent="0.25">
      <c r="A479" s="139"/>
      <c r="B479" s="139"/>
      <c r="C479" s="32">
        <f>VLOOKUP(A479,Смета!$B$8:$O$93,13,0)</f>
        <v>0</v>
      </c>
      <c r="E479" s="139"/>
      <c r="F479" s="139"/>
      <c r="G479" s="32">
        <f>VLOOKUP(E479,Смета!$B$8:$O$93,13,0)</f>
        <v>0</v>
      </c>
      <c r="I479" s="139"/>
      <c r="J479" s="139"/>
      <c r="K479" s="32">
        <f>VLOOKUP(I479,Смета!$B$8:$O$93,13,0)</f>
        <v>0</v>
      </c>
      <c r="M479" s="139"/>
      <c r="N479" s="139"/>
      <c r="O479" s="32">
        <f>VLOOKUP(M479,Смета!$B$8:$O$93,13,0)</f>
        <v>0</v>
      </c>
      <c r="Q479" s="139"/>
      <c r="R479" s="139"/>
      <c r="S479" s="32">
        <f>VLOOKUP(Q479,Смета!$B$8:$O$93,13,0)</f>
        <v>0</v>
      </c>
      <c r="U479" s="139"/>
      <c r="V479" s="139"/>
      <c r="W479" s="32">
        <f>VLOOKUP(U479,Смета!$B$8:$O$93,13,0)</f>
        <v>0</v>
      </c>
      <c r="Y479" s="139"/>
      <c r="Z479" s="139"/>
      <c r="AA479" s="32">
        <f>VLOOKUP(Y479,Смета!$B$8:$O$93,13,0)</f>
        <v>0</v>
      </c>
      <c r="AC479" s="139"/>
      <c r="AD479" s="139"/>
      <c r="AE479" s="32">
        <f>VLOOKUP(AC479,Смета!$B$8:$O$93,13,0)</f>
        <v>0</v>
      </c>
      <c r="AG479" s="139"/>
      <c r="AH479" s="139"/>
      <c r="AI479" s="32">
        <f>VLOOKUP(AG479,Смета!$B$8:$O$93,13,0)</f>
        <v>0</v>
      </c>
      <c r="AK479" s="139"/>
      <c r="AL479" s="139"/>
      <c r="AM479" s="32">
        <f>VLOOKUP(AK479,Смета!$B$8:$O$93,13,0)</f>
        <v>0</v>
      </c>
      <c r="AO479" s="139"/>
      <c r="AP479" s="139"/>
      <c r="AQ479" s="32">
        <f>VLOOKUP(AO479,Смета!$B$8:$O$93,13,0)</f>
        <v>0</v>
      </c>
      <c r="AS479" s="139"/>
      <c r="AT479" s="139"/>
      <c r="AU479" s="32">
        <f>VLOOKUP(AS479,Смета!$B$8:$O$93,13,0)</f>
        <v>0</v>
      </c>
    </row>
    <row r="480" spans="1:47" x14ac:dyDescent="0.25">
      <c r="A480" s="139"/>
      <c r="B480" s="139"/>
      <c r="C480" s="32">
        <f>VLOOKUP(A480,Смета!$B$8:$O$93,13,0)</f>
        <v>0</v>
      </c>
      <c r="E480" s="139"/>
      <c r="F480" s="139"/>
      <c r="G480" s="32">
        <f>VLOOKUP(E480,Смета!$B$8:$O$93,13,0)</f>
        <v>0</v>
      </c>
      <c r="I480" s="139"/>
      <c r="J480" s="139"/>
      <c r="K480" s="32">
        <f>VLOOKUP(I480,Смета!$B$8:$O$93,13,0)</f>
        <v>0</v>
      </c>
      <c r="M480" s="139"/>
      <c r="N480" s="139"/>
      <c r="O480" s="32">
        <f>VLOOKUP(M480,Смета!$B$8:$O$93,13,0)</f>
        <v>0</v>
      </c>
      <c r="Q480" s="139"/>
      <c r="R480" s="139"/>
      <c r="S480" s="32">
        <f>VLOOKUP(Q480,Смета!$B$8:$O$93,13,0)</f>
        <v>0</v>
      </c>
      <c r="U480" s="139"/>
      <c r="V480" s="139"/>
      <c r="W480" s="32">
        <f>VLOOKUP(U480,Смета!$B$8:$O$93,13,0)</f>
        <v>0</v>
      </c>
      <c r="Y480" s="139"/>
      <c r="Z480" s="139"/>
      <c r="AA480" s="32">
        <f>VLOOKUP(Y480,Смета!$B$8:$O$93,13,0)</f>
        <v>0</v>
      </c>
      <c r="AC480" s="139"/>
      <c r="AD480" s="139"/>
      <c r="AE480" s="32">
        <f>VLOOKUP(AC480,Смета!$B$8:$O$93,13,0)</f>
        <v>0</v>
      </c>
      <c r="AG480" s="139"/>
      <c r="AH480" s="139"/>
      <c r="AI480" s="32">
        <f>VLOOKUP(AG480,Смета!$B$8:$O$93,13,0)</f>
        <v>0</v>
      </c>
      <c r="AK480" s="139"/>
      <c r="AL480" s="139"/>
      <c r="AM480" s="32">
        <f>VLOOKUP(AK480,Смета!$B$8:$O$93,13,0)</f>
        <v>0</v>
      </c>
      <c r="AO480" s="139"/>
      <c r="AP480" s="139"/>
      <c r="AQ480" s="32">
        <f>VLOOKUP(AO480,Смета!$B$8:$O$93,13,0)</f>
        <v>0</v>
      </c>
      <c r="AS480" s="139"/>
      <c r="AT480" s="139"/>
      <c r="AU480" s="32">
        <f>VLOOKUP(AS480,Смета!$B$8:$O$93,13,0)</f>
        <v>0</v>
      </c>
    </row>
    <row r="481" spans="1:47" x14ac:dyDescent="0.25">
      <c r="A481" s="139"/>
      <c r="B481" s="139"/>
      <c r="C481" s="32">
        <f>VLOOKUP(A481,Смета!$B$8:$O$93,13,0)</f>
        <v>0</v>
      </c>
      <c r="E481" s="139"/>
      <c r="F481" s="139"/>
      <c r="G481" s="32">
        <f>VLOOKUP(E481,Смета!$B$8:$O$93,13,0)</f>
        <v>0</v>
      </c>
      <c r="I481" s="139"/>
      <c r="J481" s="139"/>
      <c r="K481" s="32">
        <f>VLOOKUP(I481,Смета!$B$8:$O$93,13,0)</f>
        <v>0</v>
      </c>
      <c r="M481" s="139"/>
      <c r="N481" s="139"/>
      <c r="O481" s="32">
        <f>VLOOKUP(M481,Смета!$B$8:$O$93,13,0)</f>
        <v>0</v>
      </c>
      <c r="Q481" s="139"/>
      <c r="R481" s="139"/>
      <c r="S481" s="32">
        <f>VLOOKUP(Q481,Смета!$B$8:$O$93,13,0)</f>
        <v>0</v>
      </c>
      <c r="U481" s="139"/>
      <c r="V481" s="139"/>
      <c r="W481" s="32">
        <f>VLOOKUP(U481,Смета!$B$8:$O$93,13,0)</f>
        <v>0</v>
      </c>
      <c r="Y481" s="139"/>
      <c r="Z481" s="139"/>
      <c r="AA481" s="32">
        <f>VLOOKUP(Y481,Смета!$B$8:$O$93,13,0)</f>
        <v>0</v>
      </c>
      <c r="AC481" s="139"/>
      <c r="AD481" s="139"/>
      <c r="AE481" s="32">
        <f>VLOOKUP(AC481,Смета!$B$8:$O$93,13,0)</f>
        <v>0</v>
      </c>
      <c r="AG481" s="139"/>
      <c r="AH481" s="139"/>
      <c r="AI481" s="32">
        <f>VLOOKUP(AG481,Смета!$B$8:$O$93,13,0)</f>
        <v>0</v>
      </c>
      <c r="AK481" s="139"/>
      <c r="AL481" s="139"/>
      <c r="AM481" s="32">
        <f>VLOOKUP(AK481,Смета!$B$8:$O$93,13,0)</f>
        <v>0</v>
      </c>
      <c r="AO481" s="139"/>
      <c r="AP481" s="139"/>
      <c r="AQ481" s="32">
        <f>VLOOKUP(AO481,Смета!$B$8:$O$93,13,0)</f>
        <v>0</v>
      </c>
      <c r="AS481" s="139"/>
      <c r="AT481" s="139"/>
      <c r="AU481" s="32">
        <f>VLOOKUP(AS481,Смета!$B$8:$O$93,13,0)</f>
        <v>0</v>
      </c>
    </row>
    <row r="482" spans="1:47" x14ac:dyDescent="0.25">
      <c r="A482" s="139"/>
      <c r="B482" s="139"/>
      <c r="C482" s="32">
        <f>VLOOKUP(A482,Смета!$B$8:$O$93,13,0)</f>
        <v>0</v>
      </c>
      <c r="E482" s="139"/>
      <c r="F482" s="139"/>
      <c r="G482" s="32">
        <f>VLOOKUP(E482,Смета!$B$8:$O$93,13,0)</f>
        <v>0</v>
      </c>
      <c r="I482" s="139"/>
      <c r="J482" s="139"/>
      <c r="K482" s="32">
        <f>VLOOKUP(I482,Смета!$B$8:$O$93,13,0)</f>
        <v>0</v>
      </c>
      <c r="M482" s="139"/>
      <c r="N482" s="139"/>
      <c r="O482" s="32">
        <f>VLOOKUP(M482,Смета!$B$8:$O$93,13,0)</f>
        <v>0</v>
      </c>
      <c r="Q482" s="139"/>
      <c r="R482" s="139"/>
      <c r="S482" s="32">
        <f>VLOOKUP(Q482,Смета!$B$8:$O$93,13,0)</f>
        <v>0</v>
      </c>
      <c r="U482" s="139"/>
      <c r="V482" s="139"/>
      <c r="W482" s="32">
        <f>VLOOKUP(U482,Смета!$B$8:$O$93,13,0)</f>
        <v>0</v>
      </c>
      <c r="Y482" s="139"/>
      <c r="Z482" s="139"/>
      <c r="AA482" s="32">
        <f>VLOOKUP(Y482,Смета!$B$8:$O$93,13,0)</f>
        <v>0</v>
      </c>
      <c r="AC482" s="139"/>
      <c r="AD482" s="139"/>
      <c r="AE482" s="32">
        <f>VLOOKUP(AC482,Смета!$B$8:$O$93,13,0)</f>
        <v>0</v>
      </c>
      <c r="AG482" s="139"/>
      <c r="AH482" s="139"/>
      <c r="AI482" s="32">
        <f>VLOOKUP(AG482,Смета!$B$8:$O$93,13,0)</f>
        <v>0</v>
      </c>
      <c r="AK482" s="139"/>
      <c r="AL482" s="139"/>
      <c r="AM482" s="32">
        <f>VLOOKUP(AK482,Смета!$B$8:$O$93,13,0)</f>
        <v>0</v>
      </c>
      <c r="AO482" s="139"/>
      <c r="AP482" s="139"/>
      <c r="AQ482" s="32">
        <f>VLOOKUP(AO482,Смета!$B$8:$O$93,13,0)</f>
        <v>0</v>
      </c>
      <c r="AS482" s="139"/>
      <c r="AT482" s="139"/>
      <c r="AU482" s="32">
        <f>VLOOKUP(AS482,Смета!$B$8:$O$93,13,0)</f>
        <v>0</v>
      </c>
    </row>
    <row r="483" spans="1:47" x14ac:dyDescent="0.25">
      <c r="A483" s="139"/>
      <c r="B483" s="139"/>
      <c r="C483" s="32">
        <f>VLOOKUP(A483,Смета!$B$8:$O$93,13,0)</f>
        <v>0</v>
      </c>
      <c r="E483" s="139"/>
      <c r="F483" s="139"/>
      <c r="G483" s="32">
        <f>VLOOKUP(E483,Смета!$B$8:$O$93,13,0)</f>
        <v>0</v>
      </c>
      <c r="I483" s="139"/>
      <c r="J483" s="139"/>
      <c r="K483" s="32">
        <f>VLOOKUP(I483,Смета!$B$8:$O$93,13,0)</f>
        <v>0</v>
      </c>
      <c r="M483" s="139"/>
      <c r="N483" s="139"/>
      <c r="O483" s="32">
        <f>VLOOKUP(M483,Смета!$B$8:$O$93,13,0)</f>
        <v>0</v>
      </c>
      <c r="Q483" s="139"/>
      <c r="R483" s="139"/>
      <c r="S483" s="32">
        <f>VLOOKUP(Q483,Смета!$B$8:$O$93,13,0)</f>
        <v>0</v>
      </c>
      <c r="U483" s="139"/>
      <c r="V483" s="139"/>
      <c r="W483" s="32">
        <f>VLOOKUP(U483,Смета!$B$8:$O$93,13,0)</f>
        <v>0</v>
      </c>
      <c r="Y483" s="139"/>
      <c r="Z483" s="139"/>
      <c r="AA483" s="32">
        <f>VLOOKUP(Y483,Смета!$B$8:$O$93,13,0)</f>
        <v>0</v>
      </c>
      <c r="AC483" s="139"/>
      <c r="AD483" s="139"/>
      <c r="AE483" s="32">
        <f>VLOOKUP(AC483,Смета!$B$8:$O$93,13,0)</f>
        <v>0</v>
      </c>
      <c r="AG483" s="139"/>
      <c r="AH483" s="139"/>
      <c r="AI483" s="32">
        <f>VLOOKUP(AG483,Смета!$B$8:$O$93,13,0)</f>
        <v>0</v>
      </c>
      <c r="AK483" s="139"/>
      <c r="AL483" s="139"/>
      <c r="AM483" s="32">
        <f>VLOOKUP(AK483,Смета!$B$8:$O$93,13,0)</f>
        <v>0</v>
      </c>
      <c r="AO483" s="139"/>
      <c r="AP483" s="139"/>
      <c r="AQ483" s="32">
        <f>VLOOKUP(AO483,Смета!$B$8:$O$93,13,0)</f>
        <v>0</v>
      </c>
      <c r="AS483" s="139"/>
      <c r="AT483" s="139"/>
      <c r="AU483" s="32">
        <f>VLOOKUP(AS483,Смета!$B$8:$O$93,13,0)</f>
        <v>0</v>
      </c>
    </row>
    <row r="484" spans="1:47" x14ac:dyDescent="0.25">
      <c r="A484" s="139"/>
      <c r="B484" s="139"/>
      <c r="C484" s="32">
        <f>VLOOKUP(A484,Смета!$B$8:$O$93,13,0)</f>
        <v>0</v>
      </c>
      <c r="E484" s="139"/>
      <c r="F484" s="139"/>
      <c r="G484" s="32">
        <f>VLOOKUP(E484,Смета!$B$8:$O$93,13,0)</f>
        <v>0</v>
      </c>
      <c r="I484" s="139"/>
      <c r="J484" s="139"/>
      <c r="K484" s="32">
        <f>VLOOKUP(I484,Смета!$B$8:$O$93,13,0)</f>
        <v>0</v>
      </c>
      <c r="M484" s="139"/>
      <c r="N484" s="139"/>
      <c r="O484" s="32">
        <f>VLOOKUP(M484,Смета!$B$8:$O$93,13,0)</f>
        <v>0</v>
      </c>
      <c r="Q484" s="139"/>
      <c r="R484" s="139"/>
      <c r="S484" s="32">
        <f>VLOOKUP(Q484,Смета!$B$8:$O$93,13,0)</f>
        <v>0</v>
      </c>
      <c r="U484" s="139"/>
      <c r="V484" s="139"/>
      <c r="W484" s="32">
        <f>VLOOKUP(U484,Смета!$B$8:$O$93,13,0)</f>
        <v>0</v>
      </c>
      <c r="Y484" s="139"/>
      <c r="Z484" s="139"/>
      <c r="AA484" s="32">
        <f>VLOOKUP(Y484,Смета!$B$8:$O$93,13,0)</f>
        <v>0</v>
      </c>
      <c r="AC484" s="139"/>
      <c r="AD484" s="139"/>
      <c r="AE484" s="32">
        <f>VLOOKUP(AC484,Смета!$B$8:$O$93,13,0)</f>
        <v>0</v>
      </c>
      <c r="AG484" s="139"/>
      <c r="AH484" s="139"/>
      <c r="AI484" s="32">
        <f>VLOOKUP(AG484,Смета!$B$8:$O$93,13,0)</f>
        <v>0</v>
      </c>
      <c r="AK484" s="139"/>
      <c r="AL484" s="139"/>
      <c r="AM484" s="32">
        <f>VLOOKUP(AK484,Смета!$B$8:$O$93,13,0)</f>
        <v>0</v>
      </c>
      <c r="AO484" s="139"/>
      <c r="AP484" s="139"/>
      <c r="AQ484" s="32">
        <f>VLOOKUP(AO484,Смета!$B$8:$O$93,13,0)</f>
        <v>0</v>
      </c>
      <c r="AS484" s="139"/>
      <c r="AT484" s="139"/>
      <c r="AU484" s="32">
        <f>VLOOKUP(AS484,Смета!$B$8:$O$93,13,0)</f>
        <v>0</v>
      </c>
    </row>
    <row r="485" spans="1:47" x14ac:dyDescent="0.25">
      <c r="A485" s="139"/>
      <c r="B485" s="139"/>
      <c r="C485" s="32">
        <f>VLOOKUP(A485,Смета!$B$8:$O$93,13,0)</f>
        <v>0</v>
      </c>
      <c r="E485" s="139"/>
      <c r="F485" s="139"/>
      <c r="G485" s="32">
        <f>VLOOKUP(E485,Смета!$B$8:$O$93,13,0)</f>
        <v>0</v>
      </c>
      <c r="I485" s="139"/>
      <c r="J485" s="139"/>
      <c r="K485" s="32">
        <f>VLOOKUP(I485,Смета!$B$8:$O$93,13,0)</f>
        <v>0</v>
      </c>
      <c r="M485" s="139"/>
      <c r="N485" s="139"/>
      <c r="O485" s="32">
        <f>VLOOKUP(M485,Смета!$B$8:$O$93,13,0)</f>
        <v>0</v>
      </c>
      <c r="Q485" s="139"/>
      <c r="R485" s="139"/>
      <c r="S485" s="32">
        <f>VLOOKUP(Q485,Смета!$B$8:$O$93,13,0)</f>
        <v>0</v>
      </c>
      <c r="U485" s="139"/>
      <c r="V485" s="139"/>
      <c r="W485" s="32">
        <f>VLOOKUP(U485,Смета!$B$8:$O$93,13,0)</f>
        <v>0</v>
      </c>
      <c r="Y485" s="139"/>
      <c r="Z485" s="139"/>
      <c r="AA485" s="32">
        <f>VLOOKUP(Y485,Смета!$B$8:$O$93,13,0)</f>
        <v>0</v>
      </c>
      <c r="AC485" s="139"/>
      <c r="AD485" s="139"/>
      <c r="AE485" s="32">
        <f>VLOOKUP(AC485,Смета!$B$8:$O$93,13,0)</f>
        <v>0</v>
      </c>
      <c r="AG485" s="139"/>
      <c r="AH485" s="139"/>
      <c r="AI485" s="32">
        <f>VLOOKUP(AG485,Смета!$B$8:$O$93,13,0)</f>
        <v>0</v>
      </c>
      <c r="AK485" s="139"/>
      <c r="AL485" s="139"/>
      <c r="AM485" s="32">
        <f>VLOOKUP(AK485,Смета!$B$8:$O$93,13,0)</f>
        <v>0</v>
      </c>
      <c r="AO485" s="139"/>
      <c r="AP485" s="139"/>
      <c r="AQ485" s="32">
        <f>VLOOKUP(AO485,Смета!$B$8:$O$93,13,0)</f>
        <v>0</v>
      </c>
      <c r="AS485" s="139"/>
      <c r="AT485" s="139"/>
      <c r="AU485" s="32">
        <f>VLOOKUP(AS485,Смета!$B$8:$O$93,13,0)</f>
        <v>0</v>
      </c>
    </row>
    <row r="486" spans="1:47" x14ac:dyDescent="0.25">
      <c r="A486" s="139"/>
      <c r="B486" s="139"/>
      <c r="C486" s="32">
        <f>VLOOKUP(A486,Смета!$B$8:$O$93,13,0)</f>
        <v>0</v>
      </c>
      <c r="E486" s="139"/>
      <c r="F486" s="139"/>
      <c r="G486" s="32">
        <f>VLOOKUP(E486,Смета!$B$8:$O$93,13,0)</f>
        <v>0</v>
      </c>
      <c r="I486" s="139"/>
      <c r="J486" s="139"/>
      <c r="K486" s="32">
        <f>VLOOKUP(I486,Смета!$B$8:$O$93,13,0)</f>
        <v>0</v>
      </c>
      <c r="M486" s="139"/>
      <c r="N486" s="139"/>
      <c r="O486" s="32">
        <f>VLOOKUP(M486,Смета!$B$8:$O$93,13,0)</f>
        <v>0</v>
      </c>
      <c r="Q486" s="139"/>
      <c r="R486" s="139"/>
      <c r="S486" s="32">
        <f>VLOOKUP(Q486,Смета!$B$8:$O$93,13,0)</f>
        <v>0</v>
      </c>
      <c r="U486" s="139"/>
      <c r="V486" s="139"/>
      <c r="W486" s="32">
        <f>VLOOKUP(U486,Смета!$B$8:$O$93,13,0)</f>
        <v>0</v>
      </c>
      <c r="Y486" s="139"/>
      <c r="Z486" s="139"/>
      <c r="AA486" s="32">
        <f>VLOOKUP(Y486,Смета!$B$8:$O$93,13,0)</f>
        <v>0</v>
      </c>
      <c r="AC486" s="139"/>
      <c r="AD486" s="139"/>
      <c r="AE486" s="32">
        <f>VLOOKUP(AC486,Смета!$B$8:$O$93,13,0)</f>
        <v>0</v>
      </c>
      <c r="AG486" s="139"/>
      <c r="AH486" s="139"/>
      <c r="AI486" s="32">
        <f>VLOOKUP(AG486,Смета!$B$8:$O$93,13,0)</f>
        <v>0</v>
      </c>
      <c r="AK486" s="139"/>
      <c r="AL486" s="139"/>
      <c r="AM486" s="32">
        <f>VLOOKUP(AK486,Смета!$B$8:$O$93,13,0)</f>
        <v>0</v>
      </c>
      <c r="AO486" s="139"/>
      <c r="AP486" s="139"/>
      <c r="AQ486" s="32">
        <f>VLOOKUP(AO486,Смета!$B$8:$O$93,13,0)</f>
        <v>0</v>
      </c>
      <c r="AS486" s="139"/>
      <c r="AT486" s="139"/>
      <c r="AU486" s="32">
        <f>VLOOKUP(AS486,Смета!$B$8:$O$93,13,0)</f>
        <v>0</v>
      </c>
    </row>
    <row r="487" spans="1:47" x14ac:dyDescent="0.25">
      <c r="A487" s="139"/>
      <c r="B487" s="139"/>
      <c r="C487" s="32">
        <f>VLOOKUP(A487,Смета!$B$8:$O$93,13,0)</f>
        <v>0</v>
      </c>
      <c r="E487" s="139"/>
      <c r="F487" s="139"/>
      <c r="G487" s="32">
        <f>VLOOKUP(E487,Смета!$B$8:$O$93,13,0)</f>
        <v>0</v>
      </c>
      <c r="I487" s="139"/>
      <c r="J487" s="139"/>
      <c r="K487" s="32">
        <f>VLOOKUP(I487,Смета!$B$8:$O$93,13,0)</f>
        <v>0</v>
      </c>
      <c r="M487" s="139"/>
      <c r="N487" s="139"/>
      <c r="O487" s="32">
        <f>VLOOKUP(M487,Смета!$B$8:$O$93,13,0)</f>
        <v>0</v>
      </c>
      <c r="Q487" s="139"/>
      <c r="R487" s="139"/>
      <c r="S487" s="32">
        <f>VLOOKUP(Q487,Смета!$B$8:$O$93,13,0)</f>
        <v>0</v>
      </c>
      <c r="U487" s="139"/>
      <c r="V487" s="139"/>
      <c r="W487" s="32">
        <f>VLOOKUP(U487,Смета!$B$8:$O$93,13,0)</f>
        <v>0</v>
      </c>
      <c r="Y487" s="139"/>
      <c r="Z487" s="139"/>
      <c r="AA487" s="32">
        <f>VLOOKUP(Y487,Смета!$B$8:$O$93,13,0)</f>
        <v>0</v>
      </c>
      <c r="AC487" s="139"/>
      <c r="AD487" s="139"/>
      <c r="AE487" s="32">
        <f>VLOOKUP(AC487,Смета!$B$8:$O$93,13,0)</f>
        <v>0</v>
      </c>
      <c r="AG487" s="139"/>
      <c r="AH487" s="139"/>
      <c r="AI487" s="32">
        <f>VLOOKUP(AG487,Смета!$B$8:$O$93,13,0)</f>
        <v>0</v>
      </c>
      <c r="AK487" s="139"/>
      <c r="AL487" s="139"/>
      <c r="AM487" s="32">
        <f>VLOOKUP(AK487,Смета!$B$8:$O$93,13,0)</f>
        <v>0</v>
      </c>
      <c r="AO487" s="139"/>
      <c r="AP487" s="139"/>
      <c r="AQ487" s="32">
        <f>VLOOKUP(AO487,Смета!$B$8:$O$93,13,0)</f>
        <v>0</v>
      </c>
      <c r="AS487" s="139"/>
      <c r="AT487" s="139"/>
      <c r="AU487" s="32">
        <f>VLOOKUP(AS487,Смета!$B$8:$O$93,13,0)</f>
        <v>0</v>
      </c>
    </row>
    <row r="488" spans="1:47" x14ac:dyDescent="0.25">
      <c r="A488" s="139"/>
      <c r="B488" s="139"/>
      <c r="C488" s="32">
        <f>VLOOKUP(A488,Смета!$B$8:$O$93,13,0)</f>
        <v>0</v>
      </c>
      <c r="E488" s="139"/>
      <c r="F488" s="139"/>
      <c r="G488" s="32">
        <f>VLOOKUP(E488,Смета!$B$8:$O$93,13,0)</f>
        <v>0</v>
      </c>
      <c r="I488" s="139"/>
      <c r="J488" s="139"/>
      <c r="K488" s="32">
        <f>VLOOKUP(I488,Смета!$B$8:$O$93,13,0)</f>
        <v>0</v>
      </c>
      <c r="M488" s="139"/>
      <c r="N488" s="139"/>
      <c r="O488" s="32">
        <f>VLOOKUP(M488,Смета!$B$8:$O$93,13,0)</f>
        <v>0</v>
      </c>
      <c r="Q488" s="139"/>
      <c r="R488" s="139"/>
      <c r="S488" s="32">
        <f>VLOOKUP(Q488,Смета!$B$8:$O$93,13,0)</f>
        <v>0</v>
      </c>
      <c r="U488" s="139"/>
      <c r="V488" s="139"/>
      <c r="W488" s="32">
        <f>VLOOKUP(U488,Смета!$B$8:$O$93,13,0)</f>
        <v>0</v>
      </c>
      <c r="Y488" s="139"/>
      <c r="Z488" s="139"/>
      <c r="AA488" s="32">
        <f>VLOOKUP(Y488,Смета!$B$8:$O$93,13,0)</f>
        <v>0</v>
      </c>
      <c r="AC488" s="139"/>
      <c r="AD488" s="139"/>
      <c r="AE488" s="32">
        <f>VLOOKUP(AC488,Смета!$B$8:$O$93,13,0)</f>
        <v>0</v>
      </c>
      <c r="AG488" s="139"/>
      <c r="AH488" s="139"/>
      <c r="AI488" s="32">
        <f>VLOOKUP(AG488,Смета!$B$8:$O$93,13,0)</f>
        <v>0</v>
      </c>
      <c r="AK488" s="139"/>
      <c r="AL488" s="139"/>
      <c r="AM488" s="32">
        <f>VLOOKUP(AK488,Смета!$B$8:$O$93,13,0)</f>
        <v>0</v>
      </c>
      <c r="AO488" s="139"/>
      <c r="AP488" s="139"/>
      <c r="AQ488" s="32">
        <f>VLOOKUP(AO488,Смета!$B$8:$O$93,13,0)</f>
        <v>0</v>
      </c>
      <c r="AS488" s="139"/>
      <c r="AT488" s="139"/>
      <c r="AU488" s="32">
        <f>VLOOKUP(AS488,Смета!$B$8:$O$93,13,0)</f>
        <v>0</v>
      </c>
    </row>
    <row r="489" spans="1:47" x14ac:dyDescent="0.25">
      <c r="A489" s="139"/>
      <c r="B489" s="139"/>
      <c r="C489" s="32">
        <f>VLOOKUP(A489,Смета!$B$8:$O$93,13,0)</f>
        <v>0</v>
      </c>
      <c r="E489" s="139"/>
      <c r="F489" s="139"/>
      <c r="G489" s="32">
        <f>VLOOKUP(E489,Смета!$B$8:$O$93,13,0)</f>
        <v>0</v>
      </c>
      <c r="I489" s="139"/>
      <c r="J489" s="139"/>
      <c r="K489" s="32">
        <f>VLOOKUP(I489,Смета!$B$8:$O$93,13,0)</f>
        <v>0</v>
      </c>
      <c r="M489" s="139"/>
      <c r="N489" s="139"/>
      <c r="O489" s="32">
        <f>VLOOKUP(M489,Смета!$B$8:$O$93,13,0)</f>
        <v>0</v>
      </c>
      <c r="Q489" s="139"/>
      <c r="R489" s="139"/>
      <c r="S489" s="32">
        <f>VLOOKUP(Q489,Смета!$B$8:$O$93,13,0)</f>
        <v>0</v>
      </c>
      <c r="U489" s="139"/>
      <c r="V489" s="139"/>
      <c r="W489" s="32">
        <f>VLOOKUP(U489,Смета!$B$8:$O$93,13,0)</f>
        <v>0</v>
      </c>
      <c r="Y489" s="139"/>
      <c r="Z489" s="139"/>
      <c r="AA489" s="32">
        <f>VLOOKUP(Y489,Смета!$B$8:$O$93,13,0)</f>
        <v>0</v>
      </c>
      <c r="AC489" s="139"/>
      <c r="AD489" s="139"/>
      <c r="AE489" s="32">
        <f>VLOOKUP(AC489,Смета!$B$8:$O$93,13,0)</f>
        <v>0</v>
      </c>
      <c r="AG489" s="139"/>
      <c r="AH489" s="139"/>
      <c r="AI489" s="32">
        <f>VLOOKUP(AG489,Смета!$B$8:$O$93,13,0)</f>
        <v>0</v>
      </c>
      <c r="AK489" s="139"/>
      <c r="AL489" s="139"/>
      <c r="AM489" s="32">
        <f>VLOOKUP(AK489,Смета!$B$8:$O$93,13,0)</f>
        <v>0</v>
      </c>
      <c r="AO489" s="139"/>
      <c r="AP489" s="139"/>
      <c r="AQ489" s="32">
        <f>VLOOKUP(AO489,Смета!$B$8:$O$93,13,0)</f>
        <v>0</v>
      </c>
      <c r="AS489" s="139"/>
      <c r="AT489" s="139"/>
      <c r="AU489" s="32">
        <f>VLOOKUP(AS489,Смета!$B$8:$O$93,13,0)</f>
        <v>0</v>
      </c>
    </row>
    <row r="490" spans="1:47" x14ac:dyDescent="0.25">
      <c r="A490" s="139"/>
      <c r="B490" s="139"/>
      <c r="C490" s="32">
        <f>VLOOKUP(A490,Смета!$B$8:$O$93,13,0)</f>
        <v>0</v>
      </c>
      <c r="E490" s="139"/>
      <c r="F490" s="139"/>
      <c r="G490" s="32">
        <f>VLOOKUP(E490,Смета!$B$8:$O$93,13,0)</f>
        <v>0</v>
      </c>
      <c r="I490" s="139"/>
      <c r="J490" s="139"/>
      <c r="K490" s="32">
        <f>VLOOKUP(I490,Смета!$B$8:$O$93,13,0)</f>
        <v>0</v>
      </c>
      <c r="M490" s="139"/>
      <c r="N490" s="139"/>
      <c r="O490" s="32">
        <f>VLOOKUP(M490,Смета!$B$8:$O$93,13,0)</f>
        <v>0</v>
      </c>
      <c r="Q490" s="139"/>
      <c r="R490" s="139"/>
      <c r="S490" s="32">
        <f>VLOOKUP(Q490,Смета!$B$8:$O$93,13,0)</f>
        <v>0</v>
      </c>
      <c r="U490" s="139"/>
      <c r="V490" s="139"/>
      <c r="W490" s="32">
        <f>VLOOKUP(U490,Смета!$B$8:$O$93,13,0)</f>
        <v>0</v>
      </c>
      <c r="Y490" s="139"/>
      <c r="Z490" s="139"/>
      <c r="AA490" s="32">
        <f>VLOOKUP(Y490,Смета!$B$8:$O$93,13,0)</f>
        <v>0</v>
      </c>
      <c r="AC490" s="139"/>
      <c r="AD490" s="139"/>
      <c r="AE490" s="32">
        <f>VLOOKUP(AC490,Смета!$B$8:$O$93,13,0)</f>
        <v>0</v>
      </c>
      <c r="AG490" s="139"/>
      <c r="AH490" s="139"/>
      <c r="AI490" s="32">
        <f>VLOOKUP(AG490,Смета!$B$8:$O$93,13,0)</f>
        <v>0</v>
      </c>
      <c r="AK490" s="139"/>
      <c r="AL490" s="139"/>
      <c r="AM490" s="32">
        <f>VLOOKUP(AK490,Смета!$B$8:$O$93,13,0)</f>
        <v>0</v>
      </c>
      <c r="AO490" s="139"/>
      <c r="AP490" s="139"/>
      <c r="AQ490" s="32">
        <f>VLOOKUP(AO490,Смета!$B$8:$O$93,13,0)</f>
        <v>0</v>
      </c>
      <c r="AS490" s="139"/>
      <c r="AT490" s="139"/>
      <c r="AU490" s="32">
        <f>VLOOKUP(AS490,Смета!$B$8:$O$93,13,0)</f>
        <v>0</v>
      </c>
    </row>
    <row r="491" spans="1:47" x14ac:dyDescent="0.25">
      <c r="A491" s="139"/>
      <c r="B491" s="139"/>
      <c r="C491" s="32">
        <f>VLOOKUP(A491,Смета!$B$8:$O$93,13,0)</f>
        <v>0</v>
      </c>
      <c r="E491" s="139"/>
      <c r="F491" s="139"/>
      <c r="G491" s="32">
        <f>VLOOKUP(E491,Смета!$B$8:$O$93,13,0)</f>
        <v>0</v>
      </c>
      <c r="I491" s="139"/>
      <c r="J491" s="139"/>
      <c r="K491" s="32">
        <f>VLOOKUP(I491,Смета!$B$8:$O$93,13,0)</f>
        <v>0</v>
      </c>
      <c r="M491" s="139"/>
      <c r="N491" s="139"/>
      <c r="O491" s="32">
        <f>VLOOKUP(M491,Смета!$B$8:$O$93,13,0)</f>
        <v>0</v>
      </c>
      <c r="Q491" s="139"/>
      <c r="R491" s="139"/>
      <c r="S491" s="32">
        <f>VLOOKUP(Q491,Смета!$B$8:$O$93,13,0)</f>
        <v>0</v>
      </c>
      <c r="U491" s="139"/>
      <c r="V491" s="139"/>
      <c r="W491" s="32">
        <f>VLOOKUP(U491,Смета!$B$8:$O$93,13,0)</f>
        <v>0</v>
      </c>
      <c r="Y491" s="139"/>
      <c r="Z491" s="139"/>
      <c r="AA491" s="32">
        <f>VLOOKUP(Y491,Смета!$B$8:$O$93,13,0)</f>
        <v>0</v>
      </c>
      <c r="AC491" s="139"/>
      <c r="AD491" s="139"/>
      <c r="AE491" s="32">
        <f>VLOOKUP(AC491,Смета!$B$8:$O$93,13,0)</f>
        <v>0</v>
      </c>
      <c r="AG491" s="139"/>
      <c r="AH491" s="139"/>
      <c r="AI491" s="32">
        <f>VLOOKUP(AG491,Смета!$B$8:$O$93,13,0)</f>
        <v>0</v>
      </c>
      <c r="AK491" s="139"/>
      <c r="AL491" s="139"/>
      <c r="AM491" s="32">
        <f>VLOOKUP(AK491,Смета!$B$8:$O$93,13,0)</f>
        <v>0</v>
      </c>
      <c r="AO491" s="139"/>
      <c r="AP491" s="139"/>
      <c r="AQ491" s="32">
        <f>VLOOKUP(AO491,Смета!$B$8:$O$93,13,0)</f>
        <v>0</v>
      </c>
      <c r="AS491" s="139"/>
      <c r="AT491" s="139"/>
      <c r="AU491" s="32">
        <f>VLOOKUP(AS491,Смета!$B$8:$O$93,13,0)</f>
        <v>0</v>
      </c>
    </row>
    <row r="492" spans="1:47" x14ac:dyDescent="0.25">
      <c r="A492" s="139"/>
      <c r="B492" s="139"/>
      <c r="C492" s="32">
        <f>VLOOKUP(A492,Смета!$B$8:$O$93,13,0)</f>
        <v>0</v>
      </c>
      <c r="E492" s="139"/>
      <c r="F492" s="139"/>
      <c r="G492" s="32">
        <f>VLOOKUP(E492,Смета!$B$8:$O$93,13,0)</f>
        <v>0</v>
      </c>
      <c r="I492" s="139"/>
      <c r="J492" s="139"/>
      <c r="K492" s="32">
        <f>VLOOKUP(I492,Смета!$B$8:$O$93,13,0)</f>
        <v>0</v>
      </c>
      <c r="M492" s="139"/>
      <c r="N492" s="139"/>
      <c r="O492" s="32">
        <f>VLOOKUP(M492,Смета!$B$8:$O$93,13,0)</f>
        <v>0</v>
      </c>
      <c r="Q492" s="139"/>
      <c r="R492" s="139"/>
      <c r="S492" s="32">
        <f>VLOOKUP(Q492,Смета!$B$8:$O$93,13,0)</f>
        <v>0</v>
      </c>
      <c r="U492" s="139"/>
      <c r="V492" s="139"/>
      <c r="W492" s="32">
        <f>VLOOKUP(U492,Смета!$B$8:$O$93,13,0)</f>
        <v>0</v>
      </c>
      <c r="Y492" s="139"/>
      <c r="Z492" s="139"/>
      <c r="AA492" s="32">
        <f>VLOOKUP(Y492,Смета!$B$8:$O$93,13,0)</f>
        <v>0</v>
      </c>
      <c r="AC492" s="139"/>
      <c r="AD492" s="139"/>
      <c r="AE492" s="32">
        <f>VLOOKUP(AC492,Смета!$B$8:$O$93,13,0)</f>
        <v>0</v>
      </c>
      <c r="AG492" s="139"/>
      <c r="AH492" s="139"/>
      <c r="AI492" s="32">
        <f>VLOOKUP(AG492,Смета!$B$8:$O$93,13,0)</f>
        <v>0</v>
      </c>
      <c r="AK492" s="139"/>
      <c r="AL492" s="139"/>
      <c r="AM492" s="32">
        <f>VLOOKUP(AK492,Смета!$B$8:$O$93,13,0)</f>
        <v>0</v>
      </c>
      <c r="AO492" s="139"/>
      <c r="AP492" s="139"/>
      <c r="AQ492" s="32">
        <f>VLOOKUP(AO492,Смета!$B$8:$O$93,13,0)</f>
        <v>0</v>
      </c>
      <c r="AS492" s="139"/>
      <c r="AT492" s="139"/>
      <c r="AU492" s="32">
        <f>VLOOKUP(AS492,Смета!$B$8:$O$93,13,0)</f>
        <v>0</v>
      </c>
    </row>
    <row r="493" spans="1:47" x14ac:dyDescent="0.25">
      <c r="A493" s="139"/>
      <c r="B493" s="139"/>
      <c r="C493" s="32">
        <f>VLOOKUP(A493,Смета!$B$8:$O$93,13,0)</f>
        <v>0</v>
      </c>
      <c r="E493" s="139"/>
      <c r="F493" s="139"/>
      <c r="G493" s="32">
        <f>VLOOKUP(E493,Смета!$B$8:$O$93,13,0)</f>
        <v>0</v>
      </c>
      <c r="I493" s="139"/>
      <c r="J493" s="139"/>
      <c r="K493" s="32">
        <f>VLOOKUP(I493,Смета!$B$8:$O$93,13,0)</f>
        <v>0</v>
      </c>
      <c r="M493" s="139"/>
      <c r="N493" s="139"/>
      <c r="O493" s="32">
        <f>VLOOKUP(M493,Смета!$B$8:$O$93,13,0)</f>
        <v>0</v>
      </c>
      <c r="Q493" s="139"/>
      <c r="R493" s="139"/>
      <c r="S493" s="32">
        <f>VLOOKUP(Q493,Смета!$B$8:$O$93,13,0)</f>
        <v>0</v>
      </c>
      <c r="U493" s="139"/>
      <c r="V493" s="139"/>
      <c r="W493" s="32">
        <f>VLOOKUP(U493,Смета!$B$8:$O$93,13,0)</f>
        <v>0</v>
      </c>
      <c r="Y493" s="139"/>
      <c r="Z493" s="139"/>
      <c r="AA493" s="32">
        <f>VLOOKUP(Y493,Смета!$B$8:$O$93,13,0)</f>
        <v>0</v>
      </c>
      <c r="AC493" s="139"/>
      <c r="AD493" s="139"/>
      <c r="AE493" s="32">
        <f>VLOOKUP(AC493,Смета!$B$8:$O$93,13,0)</f>
        <v>0</v>
      </c>
      <c r="AG493" s="139"/>
      <c r="AH493" s="139"/>
      <c r="AI493" s="32">
        <f>VLOOKUP(AG493,Смета!$B$8:$O$93,13,0)</f>
        <v>0</v>
      </c>
      <c r="AK493" s="139"/>
      <c r="AL493" s="139"/>
      <c r="AM493" s="32">
        <f>VLOOKUP(AK493,Смета!$B$8:$O$93,13,0)</f>
        <v>0</v>
      </c>
      <c r="AO493" s="139"/>
      <c r="AP493" s="139"/>
      <c r="AQ493" s="32">
        <f>VLOOKUP(AO493,Смета!$B$8:$O$93,13,0)</f>
        <v>0</v>
      </c>
      <c r="AS493" s="139"/>
      <c r="AT493" s="139"/>
      <c r="AU493" s="32">
        <f>VLOOKUP(AS493,Смета!$B$8:$O$93,13,0)</f>
        <v>0</v>
      </c>
    </row>
    <row r="494" spans="1:47" x14ac:dyDescent="0.25">
      <c r="A494" s="139"/>
      <c r="B494" s="139"/>
      <c r="C494" s="32">
        <f>VLOOKUP(A494,Смета!$B$8:$O$93,13,0)</f>
        <v>0</v>
      </c>
      <c r="E494" s="139"/>
      <c r="F494" s="139"/>
      <c r="G494" s="32">
        <f>VLOOKUP(E494,Смета!$B$8:$O$93,13,0)</f>
        <v>0</v>
      </c>
      <c r="I494" s="139"/>
      <c r="J494" s="139"/>
      <c r="K494" s="32">
        <f>VLOOKUP(I494,Смета!$B$8:$O$93,13,0)</f>
        <v>0</v>
      </c>
      <c r="M494" s="139"/>
      <c r="N494" s="139"/>
      <c r="O494" s="32">
        <f>VLOOKUP(M494,Смета!$B$8:$O$93,13,0)</f>
        <v>0</v>
      </c>
      <c r="Q494" s="139"/>
      <c r="R494" s="139"/>
      <c r="S494" s="32">
        <f>VLOOKUP(Q494,Смета!$B$8:$O$93,13,0)</f>
        <v>0</v>
      </c>
      <c r="U494" s="139"/>
      <c r="V494" s="139"/>
      <c r="W494" s="32">
        <f>VLOOKUP(U494,Смета!$B$8:$O$93,13,0)</f>
        <v>0</v>
      </c>
      <c r="Y494" s="139"/>
      <c r="Z494" s="139"/>
      <c r="AA494" s="32">
        <f>VLOOKUP(Y494,Смета!$B$8:$O$93,13,0)</f>
        <v>0</v>
      </c>
      <c r="AC494" s="139"/>
      <c r="AD494" s="139"/>
      <c r="AE494" s="32">
        <f>VLOOKUP(AC494,Смета!$B$8:$O$93,13,0)</f>
        <v>0</v>
      </c>
      <c r="AG494" s="139"/>
      <c r="AH494" s="139"/>
      <c r="AI494" s="32">
        <f>VLOOKUP(AG494,Смета!$B$8:$O$93,13,0)</f>
        <v>0</v>
      </c>
      <c r="AK494" s="139"/>
      <c r="AL494" s="139"/>
      <c r="AM494" s="32">
        <f>VLOOKUP(AK494,Смета!$B$8:$O$93,13,0)</f>
        <v>0</v>
      </c>
      <c r="AO494" s="139"/>
      <c r="AP494" s="139"/>
      <c r="AQ494" s="32">
        <f>VLOOKUP(AO494,Смета!$B$8:$O$93,13,0)</f>
        <v>0</v>
      </c>
      <c r="AS494" s="139"/>
      <c r="AT494" s="139"/>
      <c r="AU494" s="32">
        <f>VLOOKUP(AS494,Смета!$B$8:$O$93,13,0)</f>
        <v>0</v>
      </c>
    </row>
    <row r="495" spans="1:47" x14ac:dyDescent="0.25">
      <c r="A495" s="139"/>
      <c r="B495" s="139"/>
      <c r="C495" s="32">
        <f>VLOOKUP(A495,Смета!$B$8:$O$93,13,0)</f>
        <v>0</v>
      </c>
      <c r="E495" s="139"/>
      <c r="F495" s="139"/>
      <c r="G495" s="32">
        <f>VLOOKUP(E495,Смета!$B$8:$O$93,13,0)</f>
        <v>0</v>
      </c>
      <c r="I495" s="139"/>
      <c r="J495" s="139"/>
      <c r="K495" s="32">
        <f>VLOOKUP(I495,Смета!$B$8:$O$93,13,0)</f>
        <v>0</v>
      </c>
      <c r="M495" s="139"/>
      <c r="N495" s="139"/>
      <c r="O495" s="32">
        <f>VLOOKUP(M495,Смета!$B$8:$O$93,13,0)</f>
        <v>0</v>
      </c>
      <c r="Q495" s="139"/>
      <c r="R495" s="139"/>
      <c r="S495" s="32">
        <f>VLOOKUP(Q495,Смета!$B$8:$O$93,13,0)</f>
        <v>0</v>
      </c>
      <c r="U495" s="139"/>
      <c r="V495" s="139"/>
      <c r="W495" s="32">
        <f>VLOOKUP(U495,Смета!$B$8:$O$93,13,0)</f>
        <v>0</v>
      </c>
      <c r="Y495" s="139"/>
      <c r="Z495" s="139"/>
      <c r="AA495" s="32">
        <f>VLOOKUP(Y495,Смета!$B$8:$O$93,13,0)</f>
        <v>0</v>
      </c>
      <c r="AC495" s="139"/>
      <c r="AD495" s="139"/>
      <c r="AE495" s="32">
        <f>VLOOKUP(AC495,Смета!$B$8:$O$93,13,0)</f>
        <v>0</v>
      </c>
      <c r="AG495" s="139"/>
      <c r="AH495" s="139"/>
      <c r="AI495" s="32">
        <f>VLOOKUP(AG495,Смета!$B$8:$O$93,13,0)</f>
        <v>0</v>
      </c>
      <c r="AK495" s="139"/>
      <c r="AL495" s="139"/>
      <c r="AM495" s="32">
        <f>VLOOKUP(AK495,Смета!$B$8:$O$93,13,0)</f>
        <v>0</v>
      </c>
      <c r="AO495" s="139"/>
      <c r="AP495" s="139"/>
      <c r="AQ495" s="32">
        <f>VLOOKUP(AO495,Смета!$B$8:$O$93,13,0)</f>
        <v>0</v>
      </c>
      <c r="AS495" s="139"/>
      <c r="AT495" s="139"/>
      <c r="AU495" s="32">
        <f>VLOOKUP(AS495,Смета!$B$8:$O$93,13,0)</f>
        <v>0</v>
      </c>
    </row>
    <row r="496" spans="1:47" x14ac:dyDescent="0.25">
      <c r="A496" s="139"/>
      <c r="B496" s="139"/>
      <c r="C496" s="32">
        <f>VLOOKUP(A496,Смета!$B$8:$O$93,13,0)</f>
        <v>0</v>
      </c>
      <c r="E496" s="139"/>
      <c r="F496" s="139"/>
      <c r="G496" s="32">
        <f>VLOOKUP(E496,Смета!$B$8:$O$93,13,0)</f>
        <v>0</v>
      </c>
      <c r="I496" s="139"/>
      <c r="J496" s="139"/>
      <c r="K496" s="32">
        <f>VLOOKUP(I496,Смета!$B$8:$O$93,13,0)</f>
        <v>0</v>
      </c>
      <c r="M496" s="139"/>
      <c r="N496" s="139"/>
      <c r="O496" s="32">
        <f>VLOOKUP(M496,Смета!$B$8:$O$93,13,0)</f>
        <v>0</v>
      </c>
      <c r="Q496" s="139"/>
      <c r="R496" s="139"/>
      <c r="S496" s="32">
        <f>VLOOKUP(Q496,Смета!$B$8:$O$93,13,0)</f>
        <v>0</v>
      </c>
      <c r="U496" s="139"/>
      <c r="V496" s="139"/>
      <c r="W496" s="32">
        <f>VLOOKUP(U496,Смета!$B$8:$O$93,13,0)</f>
        <v>0</v>
      </c>
      <c r="Y496" s="139"/>
      <c r="Z496" s="139"/>
      <c r="AA496" s="32">
        <f>VLOOKUP(Y496,Смета!$B$8:$O$93,13,0)</f>
        <v>0</v>
      </c>
      <c r="AC496" s="139"/>
      <c r="AD496" s="139"/>
      <c r="AE496" s="32">
        <f>VLOOKUP(AC496,Смета!$B$8:$O$93,13,0)</f>
        <v>0</v>
      </c>
      <c r="AG496" s="139"/>
      <c r="AH496" s="139"/>
      <c r="AI496" s="32">
        <f>VLOOKUP(AG496,Смета!$B$8:$O$93,13,0)</f>
        <v>0</v>
      </c>
      <c r="AK496" s="139"/>
      <c r="AL496" s="139"/>
      <c r="AM496" s="32">
        <f>VLOOKUP(AK496,Смета!$B$8:$O$93,13,0)</f>
        <v>0</v>
      </c>
      <c r="AO496" s="139"/>
      <c r="AP496" s="139"/>
      <c r="AQ496" s="32">
        <f>VLOOKUP(AO496,Смета!$B$8:$O$93,13,0)</f>
        <v>0</v>
      </c>
      <c r="AS496" s="139"/>
      <c r="AT496" s="139"/>
      <c r="AU496" s="32">
        <f>VLOOKUP(AS496,Смета!$B$8:$O$93,13,0)</f>
        <v>0</v>
      </c>
    </row>
    <row r="497" spans="1:47" x14ac:dyDescent="0.25">
      <c r="A497" s="139"/>
      <c r="B497" s="139"/>
      <c r="C497" s="32">
        <f>VLOOKUP(A497,Смета!$B$8:$O$93,13,0)</f>
        <v>0</v>
      </c>
      <c r="E497" s="139"/>
      <c r="F497" s="139"/>
      <c r="G497" s="32">
        <f>VLOOKUP(E497,Смета!$B$8:$O$93,13,0)</f>
        <v>0</v>
      </c>
      <c r="I497" s="139"/>
      <c r="J497" s="139"/>
      <c r="K497" s="32">
        <f>VLOOKUP(I497,Смета!$B$8:$O$93,13,0)</f>
        <v>0</v>
      </c>
      <c r="M497" s="139"/>
      <c r="N497" s="139"/>
      <c r="O497" s="32">
        <f>VLOOKUP(M497,Смета!$B$8:$O$93,13,0)</f>
        <v>0</v>
      </c>
      <c r="Q497" s="139"/>
      <c r="R497" s="139"/>
      <c r="S497" s="32">
        <f>VLOOKUP(Q497,Смета!$B$8:$O$93,13,0)</f>
        <v>0</v>
      </c>
      <c r="U497" s="139"/>
      <c r="V497" s="139"/>
      <c r="W497" s="32">
        <f>VLOOKUP(U497,Смета!$B$8:$O$93,13,0)</f>
        <v>0</v>
      </c>
      <c r="Y497" s="139"/>
      <c r="Z497" s="139"/>
      <c r="AA497" s="32">
        <f>VLOOKUP(Y497,Смета!$B$8:$O$93,13,0)</f>
        <v>0</v>
      </c>
      <c r="AC497" s="139"/>
      <c r="AD497" s="139"/>
      <c r="AE497" s="32">
        <f>VLOOKUP(AC497,Смета!$B$8:$O$93,13,0)</f>
        <v>0</v>
      </c>
      <c r="AG497" s="139"/>
      <c r="AH497" s="139"/>
      <c r="AI497" s="32">
        <f>VLOOKUP(AG497,Смета!$B$8:$O$93,13,0)</f>
        <v>0</v>
      </c>
      <c r="AK497" s="139"/>
      <c r="AL497" s="139"/>
      <c r="AM497" s="32">
        <f>VLOOKUP(AK497,Смета!$B$8:$O$93,13,0)</f>
        <v>0</v>
      </c>
      <c r="AO497" s="139"/>
      <c r="AP497" s="139"/>
      <c r="AQ497" s="32">
        <f>VLOOKUP(AO497,Смета!$B$8:$O$93,13,0)</f>
        <v>0</v>
      </c>
      <c r="AS497" s="139"/>
      <c r="AT497" s="139"/>
      <c r="AU497" s="32">
        <f>VLOOKUP(AS497,Смета!$B$8:$O$93,13,0)</f>
        <v>0</v>
      </c>
    </row>
    <row r="498" spans="1:47" x14ac:dyDescent="0.25">
      <c r="A498" s="139"/>
      <c r="B498" s="139"/>
      <c r="C498" s="32">
        <f>VLOOKUP(A498,Смета!$B$8:$O$93,13,0)</f>
        <v>0</v>
      </c>
      <c r="E498" s="139"/>
      <c r="F498" s="139"/>
      <c r="G498" s="32">
        <f>VLOOKUP(E498,Смета!$B$8:$O$93,13,0)</f>
        <v>0</v>
      </c>
      <c r="I498" s="139"/>
      <c r="J498" s="139"/>
      <c r="K498" s="32">
        <f>VLOOKUP(I498,Смета!$B$8:$O$93,13,0)</f>
        <v>0</v>
      </c>
      <c r="M498" s="139"/>
      <c r="N498" s="139"/>
      <c r="O498" s="32">
        <f>VLOOKUP(M498,Смета!$B$8:$O$93,13,0)</f>
        <v>0</v>
      </c>
      <c r="Q498" s="139"/>
      <c r="R498" s="139"/>
      <c r="S498" s="32">
        <f>VLOOKUP(Q498,Смета!$B$8:$O$93,13,0)</f>
        <v>0</v>
      </c>
      <c r="U498" s="139"/>
      <c r="V498" s="139"/>
      <c r="W498" s="32">
        <f>VLOOKUP(U498,Смета!$B$8:$O$93,13,0)</f>
        <v>0</v>
      </c>
      <c r="Y498" s="139"/>
      <c r="Z498" s="139"/>
      <c r="AA498" s="32">
        <f>VLOOKUP(Y498,Смета!$B$8:$O$93,13,0)</f>
        <v>0</v>
      </c>
      <c r="AC498" s="139"/>
      <c r="AD498" s="139"/>
      <c r="AE498" s="32">
        <f>VLOOKUP(AC498,Смета!$B$8:$O$93,13,0)</f>
        <v>0</v>
      </c>
      <c r="AG498" s="139"/>
      <c r="AH498" s="139"/>
      <c r="AI498" s="32">
        <f>VLOOKUP(AG498,Смета!$B$8:$O$93,13,0)</f>
        <v>0</v>
      </c>
      <c r="AK498" s="139"/>
      <c r="AL498" s="139"/>
      <c r="AM498" s="32">
        <f>VLOOKUP(AK498,Смета!$B$8:$O$93,13,0)</f>
        <v>0</v>
      </c>
      <c r="AO498" s="139"/>
      <c r="AP498" s="139"/>
      <c r="AQ498" s="32">
        <f>VLOOKUP(AO498,Смета!$B$8:$O$93,13,0)</f>
        <v>0</v>
      </c>
      <c r="AS498" s="139"/>
      <c r="AT498" s="139"/>
      <c r="AU498" s="32">
        <f>VLOOKUP(AS498,Смета!$B$8:$O$93,13,0)</f>
        <v>0</v>
      </c>
    </row>
    <row r="499" spans="1:47" x14ac:dyDescent="0.25">
      <c r="A499" s="139"/>
      <c r="B499" s="139"/>
      <c r="C499" s="32">
        <f>VLOOKUP(A499,Смета!$B$8:$O$93,13,0)</f>
        <v>0</v>
      </c>
      <c r="E499" s="139"/>
      <c r="F499" s="139"/>
      <c r="G499" s="32">
        <f>VLOOKUP(E499,Смета!$B$8:$O$93,13,0)</f>
        <v>0</v>
      </c>
      <c r="I499" s="139"/>
      <c r="J499" s="139"/>
      <c r="K499" s="32">
        <f>VLOOKUP(I499,Смета!$B$8:$O$93,13,0)</f>
        <v>0</v>
      </c>
      <c r="M499" s="139"/>
      <c r="N499" s="139"/>
      <c r="O499" s="32">
        <f>VLOOKUP(M499,Смета!$B$8:$O$93,13,0)</f>
        <v>0</v>
      </c>
      <c r="Q499" s="139"/>
      <c r="R499" s="139"/>
      <c r="S499" s="32">
        <f>VLOOKUP(Q499,Смета!$B$8:$O$93,13,0)</f>
        <v>0</v>
      </c>
      <c r="U499" s="139"/>
      <c r="V499" s="139"/>
      <c r="W499" s="32">
        <f>VLOOKUP(U499,Смета!$B$8:$O$93,13,0)</f>
        <v>0</v>
      </c>
      <c r="Y499" s="139"/>
      <c r="Z499" s="139"/>
      <c r="AA499" s="32">
        <f>VLOOKUP(Y499,Смета!$B$8:$O$93,13,0)</f>
        <v>0</v>
      </c>
      <c r="AC499" s="139"/>
      <c r="AD499" s="139"/>
      <c r="AE499" s="32">
        <f>VLOOKUP(AC499,Смета!$B$8:$O$93,13,0)</f>
        <v>0</v>
      </c>
      <c r="AG499" s="139"/>
      <c r="AH499" s="139"/>
      <c r="AI499" s="32">
        <f>VLOOKUP(AG499,Смета!$B$8:$O$93,13,0)</f>
        <v>0</v>
      </c>
      <c r="AK499" s="139"/>
      <c r="AL499" s="139"/>
      <c r="AM499" s="32">
        <f>VLOOKUP(AK499,Смета!$B$8:$O$93,13,0)</f>
        <v>0</v>
      </c>
      <c r="AO499" s="139"/>
      <c r="AP499" s="139"/>
      <c r="AQ499" s="32">
        <f>VLOOKUP(AO499,Смета!$B$8:$O$93,13,0)</f>
        <v>0</v>
      </c>
      <c r="AS499" s="139"/>
      <c r="AT499" s="139"/>
      <c r="AU499" s="32">
        <f>VLOOKUP(AS499,Смета!$B$8:$O$93,13,0)</f>
        <v>0</v>
      </c>
    </row>
    <row r="500" spans="1:47" x14ac:dyDescent="0.25">
      <c r="A500" s="139"/>
      <c r="B500" s="139"/>
      <c r="C500" s="32">
        <f>VLOOKUP(A500,Смета!$B$8:$O$93,13,0)</f>
        <v>0</v>
      </c>
      <c r="E500" s="139"/>
      <c r="F500" s="139"/>
      <c r="G500" s="32">
        <f>VLOOKUP(E500,Смета!$B$8:$O$93,13,0)</f>
        <v>0</v>
      </c>
      <c r="I500" s="139"/>
      <c r="J500" s="139"/>
      <c r="K500" s="32">
        <f>VLOOKUP(I500,Смета!$B$8:$O$93,13,0)</f>
        <v>0</v>
      </c>
      <c r="M500" s="139"/>
      <c r="N500" s="139"/>
      <c r="O500" s="32">
        <f>VLOOKUP(M500,Смета!$B$8:$O$93,13,0)</f>
        <v>0</v>
      </c>
      <c r="Q500" s="139"/>
      <c r="R500" s="139"/>
      <c r="S500" s="32">
        <f>VLOOKUP(Q500,Смета!$B$8:$O$93,13,0)</f>
        <v>0</v>
      </c>
      <c r="U500" s="139"/>
      <c r="V500" s="139"/>
      <c r="W500" s="32">
        <f>VLOOKUP(U500,Смета!$B$8:$O$93,13,0)</f>
        <v>0</v>
      </c>
      <c r="Y500" s="139"/>
      <c r="Z500" s="139"/>
      <c r="AA500" s="32">
        <f>VLOOKUP(Y500,Смета!$B$8:$O$93,13,0)</f>
        <v>0</v>
      </c>
      <c r="AC500" s="139"/>
      <c r="AD500" s="139"/>
      <c r="AE500" s="32">
        <f>VLOOKUP(AC500,Смета!$B$8:$O$93,13,0)</f>
        <v>0</v>
      </c>
      <c r="AG500" s="139"/>
      <c r="AH500" s="139"/>
      <c r="AI500" s="32">
        <f>VLOOKUP(AG500,Смета!$B$8:$O$93,13,0)</f>
        <v>0</v>
      </c>
      <c r="AK500" s="139"/>
      <c r="AL500" s="139"/>
      <c r="AM500" s="32">
        <f>VLOOKUP(AK500,Смета!$B$8:$O$93,13,0)</f>
        <v>0</v>
      </c>
      <c r="AO500" s="139"/>
      <c r="AP500" s="139"/>
      <c r="AQ500" s="32">
        <f>VLOOKUP(AO500,Смета!$B$8:$O$93,13,0)</f>
        <v>0</v>
      </c>
      <c r="AS500" s="139"/>
      <c r="AT500" s="139"/>
      <c r="AU500" s="32">
        <f>VLOOKUP(AS500,Смета!$B$8:$O$93,13,0)</f>
        <v>0</v>
      </c>
    </row>
    <row r="501" spans="1:47" x14ac:dyDescent="0.25">
      <c r="A501" s="139"/>
      <c r="B501" s="139"/>
      <c r="C501" s="32">
        <f>VLOOKUP(A501,Смета!$B$8:$O$93,13,0)</f>
        <v>0</v>
      </c>
      <c r="E501" s="139"/>
      <c r="F501" s="139"/>
      <c r="G501" s="32">
        <f>VLOOKUP(E501,Смета!$B$8:$O$93,13,0)</f>
        <v>0</v>
      </c>
      <c r="I501" s="139"/>
      <c r="J501" s="139"/>
      <c r="K501" s="32">
        <f>VLOOKUP(I501,Смета!$B$8:$O$93,13,0)</f>
        <v>0</v>
      </c>
      <c r="M501" s="139"/>
      <c r="N501" s="139"/>
      <c r="O501" s="32">
        <f>VLOOKUP(M501,Смета!$B$8:$O$93,13,0)</f>
        <v>0</v>
      </c>
      <c r="Q501" s="139"/>
      <c r="R501" s="139"/>
      <c r="S501" s="32">
        <f>VLOOKUP(Q501,Смета!$B$8:$O$93,13,0)</f>
        <v>0</v>
      </c>
      <c r="U501" s="139"/>
      <c r="V501" s="139"/>
      <c r="W501" s="32">
        <f>VLOOKUP(U501,Смета!$B$8:$O$93,13,0)</f>
        <v>0</v>
      </c>
      <c r="Y501" s="139"/>
      <c r="Z501" s="139"/>
      <c r="AA501" s="32">
        <f>VLOOKUP(Y501,Смета!$B$8:$O$93,13,0)</f>
        <v>0</v>
      </c>
      <c r="AC501" s="139"/>
      <c r="AD501" s="139"/>
      <c r="AE501" s="32">
        <f>VLOOKUP(AC501,Смета!$B$8:$O$93,13,0)</f>
        <v>0</v>
      </c>
      <c r="AG501" s="139"/>
      <c r="AH501" s="139"/>
      <c r="AI501" s="32">
        <f>VLOOKUP(AG501,Смета!$B$8:$O$93,13,0)</f>
        <v>0</v>
      </c>
      <c r="AK501" s="139"/>
      <c r="AL501" s="139"/>
      <c r="AM501" s="32">
        <f>VLOOKUP(AK501,Смета!$B$8:$O$93,13,0)</f>
        <v>0</v>
      </c>
      <c r="AO501" s="139"/>
      <c r="AP501" s="139"/>
      <c r="AQ501" s="32">
        <f>VLOOKUP(AO501,Смета!$B$8:$O$93,13,0)</f>
        <v>0</v>
      </c>
      <c r="AS501" s="139"/>
      <c r="AT501" s="139"/>
      <c r="AU501" s="32">
        <f>VLOOKUP(AS501,Смета!$B$8:$O$93,13,0)</f>
        <v>0</v>
      </c>
    </row>
    <row r="502" spans="1:47" x14ac:dyDescent="0.25">
      <c r="A502" s="139"/>
      <c r="B502" s="139"/>
      <c r="C502" s="32">
        <f>VLOOKUP(A502,Смета!$B$8:$O$93,13,0)</f>
        <v>0</v>
      </c>
      <c r="E502" s="139"/>
      <c r="F502" s="139"/>
      <c r="G502" s="32">
        <f>VLOOKUP(E502,Смета!$B$8:$O$93,13,0)</f>
        <v>0</v>
      </c>
      <c r="I502" s="139"/>
      <c r="J502" s="139"/>
      <c r="K502" s="32">
        <f>VLOOKUP(I502,Смета!$B$8:$O$93,13,0)</f>
        <v>0</v>
      </c>
      <c r="M502" s="139"/>
      <c r="N502" s="139"/>
      <c r="O502" s="32">
        <f>VLOOKUP(M502,Смета!$B$8:$O$93,13,0)</f>
        <v>0</v>
      </c>
      <c r="Q502" s="139"/>
      <c r="R502" s="139"/>
      <c r="S502" s="32">
        <f>VLOOKUP(Q502,Смета!$B$8:$O$93,13,0)</f>
        <v>0</v>
      </c>
      <c r="U502" s="139"/>
      <c r="V502" s="139"/>
      <c r="W502" s="32">
        <f>VLOOKUP(U502,Смета!$B$8:$O$93,13,0)</f>
        <v>0</v>
      </c>
      <c r="Y502" s="139"/>
      <c r="Z502" s="139"/>
      <c r="AA502" s="32">
        <f>VLOOKUP(Y502,Смета!$B$8:$O$93,13,0)</f>
        <v>0</v>
      </c>
      <c r="AC502" s="139"/>
      <c r="AD502" s="139"/>
      <c r="AE502" s="32">
        <f>VLOOKUP(AC502,Смета!$B$8:$O$93,13,0)</f>
        <v>0</v>
      </c>
      <c r="AG502" s="139"/>
      <c r="AH502" s="139"/>
      <c r="AI502" s="32">
        <f>VLOOKUP(AG502,Смета!$B$8:$O$93,13,0)</f>
        <v>0</v>
      </c>
      <c r="AK502" s="139"/>
      <c r="AL502" s="139"/>
      <c r="AM502" s="32">
        <f>VLOOKUP(AK502,Смета!$B$8:$O$93,13,0)</f>
        <v>0</v>
      </c>
      <c r="AO502" s="139"/>
      <c r="AP502" s="139"/>
      <c r="AQ502" s="32">
        <f>VLOOKUP(AO502,Смета!$B$8:$O$93,13,0)</f>
        <v>0</v>
      </c>
      <c r="AS502" s="139"/>
      <c r="AT502" s="139"/>
      <c r="AU502" s="32">
        <f>VLOOKUP(AS502,Смета!$B$8:$O$93,13,0)</f>
        <v>0</v>
      </c>
    </row>
    <row r="503" spans="1:47" x14ac:dyDescent="0.25">
      <c r="A503" s="139"/>
      <c r="B503" s="139"/>
      <c r="C503" s="32">
        <f>VLOOKUP(A503,Смета!$B$8:$O$93,13,0)</f>
        <v>0</v>
      </c>
      <c r="E503" s="139"/>
      <c r="F503" s="139"/>
      <c r="G503" s="32">
        <f>VLOOKUP(E503,Смета!$B$8:$O$93,13,0)</f>
        <v>0</v>
      </c>
      <c r="I503" s="139"/>
      <c r="J503" s="139"/>
      <c r="K503" s="32">
        <f>VLOOKUP(I503,Смета!$B$8:$O$93,13,0)</f>
        <v>0</v>
      </c>
      <c r="M503" s="139"/>
      <c r="N503" s="139"/>
      <c r="O503" s="32">
        <f>VLOOKUP(M503,Смета!$B$8:$O$93,13,0)</f>
        <v>0</v>
      </c>
      <c r="Q503" s="139"/>
      <c r="R503" s="139"/>
      <c r="S503" s="32">
        <f>VLOOKUP(Q503,Смета!$B$8:$O$93,13,0)</f>
        <v>0</v>
      </c>
      <c r="U503" s="139"/>
      <c r="V503" s="139"/>
      <c r="W503" s="32">
        <f>VLOOKUP(U503,Смета!$B$8:$O$93,13,0)</f>
        <v>0</v>
      </c>
      <c r="Y503" s="139"/>
      <c r="Z503" s="139"/>
      <c r="AA503" s="32">
        <f>VLOOKUP(Y503,Смета!$B$8:$O$93,13,0)</f>
        <v>0</v>
      </c>
      <c r="AC503" s="139"/>
      <c r="AD503" s="139"/>
      <c r="AE503" s="32">
        <f>VLOOKUP(AC503,Смета!$B$8:$O$93,13,0)</f>
        <v>0</v>
      </c>
      <c r="AG503" s="139"/>
      <c r="AH503" s="139"/>
      <c r="AI503" s="32">
        <f>VLOOKUP(AG503,Смета!$B$8:$O$93,13,0)</f>
        <v>0</v>
      </c>
      <c r="AK503" s="139"/>
      <c r="AL503" s="139"/>
      <c r="AM503" s="32">
        <f>VLOOKUP(AK503,Смета!$B$8:$O$93,13,0)</f>
        <v>0</v>
      </c>
      <c r="AO503" s="139"/>
      <c r="AP503" s="139"/>
      <c r="AQ503" s="32">
        <f>VLOOKUP(AO503,Смета!$B$8:$O$93,13,0)</f>
        <v>0</v>
      </c>
      <c r="AS503" s="139"/>
      <c r="AT503" s="139"/>
      <c r="AU503" s="32">
        <f>VLOOKUP(AS503,Смета!$B$8:$O$93,13,0)</f>
        <v>0</v>
      </c>
    </row>
    <row r="504" spans="1:47" x14ac:dyDescent="0.25">
      <c r="A504" s="139"/>
      <c r="B504" s="139"/>
      <c r="C504" s="32">
        <f>VLOOKUP(A504,Смета!$B$8:$O$93,13,0)</f>
        <v>0</v>
      </c>
      <c r="E504" s="139"/>
      <c r="F504" s="139"/>
      <c r="G504" s="32">
        <f>VLOOKUP(E504,Смета!$B$8:$O$93,13,0)</f>
        <v>0</v>
      </c>
      <c r="I504" s="139"/>
      <c r="J504" s="139"/>
      <c r="K504" s="32">
        <f>VLOOKUP(I504,Смета!$B$8:$O$93,13,0)</f>
        <v>0</v>
      </c>
      <c r="M504" s="139"/>
      <c r="N504" s="139"/>
      <c r="O504" s="32">
        <f>VLOOKUP(M504,Смета!$B$8:$O$93,13,0)</f>
        <v>0</v>
      </c>
      <c r="Q504" s="139"/>
      <c r="R504" s="139"/>
      <c r="S504" s="32">
        <f>VLOOKUP(Q504,Смета!$B$8:$O$93,13,0)</f>
        <v>0</v>
      </c>
      <c r="U504" s="139"/>
      <c r="V504" s="139"/>
      <c r="W504" s="32">
        <f>VLOOKUP(U504,Смета!$B$8:$O$93,13,0)</f>
        <v>0</v>
      </c>
      <c r="Y504" s="139"/>
      <c r="Z504" s="139"/>
      <c r="AA504" s="32">
        <f>VLOOKUP(Y504,Смета!$B$8:$O$93,13,0)</f>
        <v>0</v>
      </c>
      <c r="AC504" s="139"/>
      <c r="AD504" s="139"/>
      <c r="AE504" s="32">
        <f>VLOOKUP(AC504,Смета!$B$8:$O$93,13,0)</f>
        <v>0</v>
      </c>
      <c r="AG504" s="139"/>
      <c r="AH504" s="139"/>
      <c r="AI504" s="32">
        <f>VLOOKUP(AG504,Смета!$B$8:$O$93,13,0)</f>
        <v>0</v>
      </c>
      <c r="AK504" s="139"/>
      <c r="AL504" s="139"/>
      <c r="AM504" s="32">
        <f>VLOOKUP(AK504,Смета!$B$8:$O$93,13,0)</f>
        <v>0</v>
      </c>
      <c r="AO504" s="139"/>
      <c r="AP504" s="139"/>
      <c r="AQ504" s="32">
        <f>VLOOKUP(AO504,Смета!$B$8:$O$93,13,0)</f>
        <v>0</v>
      </c>
      <c r="AS504" s="139"/>
      <c r="AT504" s="139"/>
      <c r="AU504" s="32">
        <f>VLOOKUP(AS504,Смета!$B$8:$O$93,13,0)</f>
        <v>0</v>
      </c>
    </row>
    <row r="505" spans="1:47" x14ac:dyDescent="0.25">
      <c r="A505" s="139"/>
      <c r="B505" s="139"/>
      <c r="C505" s="32">
        <f>VLOOKUP(A505,Смета!$B$8:$O$93,13,0)</f>
        <v>0</v>
      </c>
      <c r="E505" s="139"/>
      <c r="F505" s="139"/>
      <c r="G505" s="32">
        <f>VLOOKUP(E505,Смета!$B$8:$O$93,13,0)</f>
        <v>0</v>
      </c>
      <c r="I505" s="139"/>
      <c r="J505" s="139"/>
      <c r="K505" s="32">
        <f>VLOOKUP(I505,Смета!$B$8:$O$93,13,0)</f>
        <v>0</v>
      </c>
      <c r="M505" s="139"/>
      <c r="N505" s="139"/>
      <c r="O505" s="32">
        <f>VLOOKUP(M505,Смета!$B$8:$O$93,13,0)</f>
        <v>0</v>
      </c>
      <c r="Q505" s="139"/>
      <c r="R505" s="139"/>
      <c r="S505" s="32">
        <f>VLOOKUP(Q505,Смета!$B$8:$O$93,13,0)</f>
        <v>0</v>
      </c>
      <c r="U505" s="139"/>
      <c r="V505" s="139"/>
      <c r="W505" s="32">
        <f>VLOOKUP(U505,Смета!$B$8:$O$93,13,0)</f>
        <v>0</v>
      </c>
      <c r="Y505" s="139"/>
      <c r="Z505" s="139"/>
      <c r="AA505" s="32">
        <f>VLOOKUP(Y505,Смета!$B$8:$O$93,13,0)</f>
        <v>0</v>
      </c>
      <c r="AC505" s="139"/>
      <c r="AD505" s="139"/>
      <c r="AE505" s="32">
        <f>VLOOKUP(AC505,Смета!$B$8:$O$93,13,0)</f>
        <v>0</v>
      </c>
      <c r="AG505" s="139"/>
      <c r="AH505" s="139"/>
      <c r="AI505" s="32">
        <f>VLOOKUP(AG505,Смета!$B$8:$O$93,13,0)</f>
        <v>0</v>
      </c>
      <c r="AK505" s="139"/>
      <c r="AL505" s="139"/>
      <c r="AM505" s="32">
        <f>VLOOKUP(AK505,Смета!$B$8:$O$93,13,0)</f>
        <v>0</v>
      </c>
      <c r="AO505" s="139"/>
      <c r="AP505" s="139"/>
      <c r="AQ505" s="32">
        <f>VLOOKUP(AO505,Смета!$B$8:$O$93,13,0)</f>
        <v>0</v>
      </c>
      <c r="AS505" s="139"/>
      <c r="AT505" s="139"/>
      <c r="AU505" s="32">
        <f>VLOOKUP(AS505,Смета!$B$8:$O$93,13,0)</f>
        <v>0</v>
      </c>
    </row>
    <row r="506" spans="1:47" x14ac:dyDescent="0.25">
      <c r="A506" s="139"/>
      <c r="B506" s="139"/>
      <c r="C506" s="32">
        <f>VLOOKUP(A506,Смета!$B$8:$O$93,13,0)</f>
        <v>0</v>
      </c>
      <c r="E506" s="139"/>
      <c r="F506" s="139"/>
      <c r="G506" s="32">
        <f>VLOOKUP(E506,Смета!$B$8:$O$93,13,0)</f>
        <v>0</v>
      </c>
      <c r="I506" s="139"/>
      <c r="J506" s="139"/>
      <c r="K506" s="32">
        <f>VLOOKUP(I506,Смета!$B$8:$O$93,13,0)</f>
        <v>0</v>
      </c>
      <c r="M506" s="139"/>
      <c r="N506" s="139"/>
      <c r="O506" s="32">
        <f>VLOOKUP(M506,Смета!$B$8:$O$93,13,0)</f>
        <v>0</v>
      </c>
      <c r="Q506" s="139"/>
      <c r="R506" s="139"/>
      <c r="S506" s="32">
        <f>VLOOKUP(Q506,Смета!$B$8:$O$93,13,0)</f>
        <v>0</v>
      </c>
      <c r="U506" s="139"/>
      <c r="V506" s="139"/>
      <c r="W506" s="32">
        <f>VLOOKUP(U506,Смета!$B$8:$O$93,13,0)</f>
        <v>0</v>
      </c>
      <c r="Y506" s="139"/>
      <c r="Z506" s="139"/>
      <c r="AA506" s="32">
        <f>VLOOKUP(Y506,Смета!$B$8:$O$93,13,0)</f>
        <v>0</v>
      </c>
      <c r="AC506" s="139"/>
      <c r="AD506" s="139"/>
      <c r="AE506" s="32">
        <f>VLOOKUP(AC506,Смета!$B$8:$O$93,13,0)</f>
        <v>0</v>
      </c>
      <c r="AG506" s="139"/>
      <c r="AH506" s="139"/>
      <c r="AI506" s="32">
        <f>VLOOKUP(AG506,Смета!$B$8:$O$93,13,0)</f>
        <v>0</v>
      </c>
      <c r="AK506" s="139"/>
      <c r="AL506" s="139"/>
      <c r="AM506" s="32">
        <f>VLOOKUP(AK506,Смета!$B$8:$O$93,13,0)</f>
        <v>0</v>
      </c>
      <c r="AO506" s="139"/>
      <c r="AP506" s="139"/>
      <c r="AQ506" s="32">
        <f>VLOOKUP(AO506,Смета!$B$8:$O$93,13,0)</f>
        <v>0</v>
      </c>
      <c r="AS506" s="139"/>
      <c r="AT506" s="139"/>
      <c r="AU506" s="32">
        <f>VLOOKUP(AS506,Смета!$B$8:$O$93,13,0)</f>
        <v>0</v>
      </c>
    </row>
    <row r="507" spans="1:47" x14ac:dyDescent="0.25">
      <c r="A507" s="139"/>
      <c r="B507" s="139"/>
      <c r="C507" s="32">
        <f>VLOOKUP(A507,Смета!$B$8:$O$93,13,0)</f>
        <v>0</v>
      </c>
      <c r="E507" s="139"/>
      <c r="F507" s="139"/>
      <c r="G507" s="32">
        <f>VLOOKUP(E507,Смета!$B$8:$O$93,13,0)</f>
        <v>0</v>
      </c>
      <c r="I507" s="139"/>
      <c r="J507" s="139"/>
      <c r="K507" s="32">
        <f>VLOOKUP(I507,Смета!$B$8:$O$93,13,0)</f>
        <v>0</v>
      </c>
      <c r="M507" s="139"/>
      <c r="N507" s="139"/>
      <c r="O507" s="32">
        <f>VLOOKUP(M507,Смета!$B$8:$O$93,13,0)</f>
        <v>0</v>
      </c>
      <c r="Q507" s="139"/>
      <c r="R507" s="139"/>
      <c r="S507" s="32">
        <f>VLOOKUP(Q507,Смета!$B$8:$O$93,13,0)</f>
        <v>0</v>
      </c>
      <c r="U507" s="139"/>
      <c r="V507" s="139"/>
      <c r="W507" s="32">
        <f>VLOOKUP(U507,Смета!$B$8:$O$93,13,0)</f>
        <v>0</v>
      </c>
      <c r="Y507" s="139"/>
      <c r="Z507" s="139"/>
      <c r="AA507" s="32">
        <f>VLOOKUP(Y507,Смета!$B$8:$O$93,13,0)</f>
        <v>0</v>
      </c>
      <c r="AC507" s="139"/>
      <c r="AD507" s="139"/>
      <c r="AE507" s="32">
        <f>VLOOKUP(AC507,Смета!$B$8:$O$93,13,0)</f>
        <v>0</v>
      </c>
      <c r="AG507" s="139"/>
      <c r="AH507" s="139"/>
      <c r="AI507" s="32">
        <f>VLOOKUP(AG507,Смета!$B$8:$O$93,13,0)</f>
        <v>0</v>
      </c>
      <c r="AK507" s="139"/>
      <c r="AL507" s="139"/>
      <c r="AM507" s="32">
        <f>VLOOKUP(AK507,Смета!$B$8:$O$93,13,0)</f>
        <v>0</v>
      </c>
      <c r="AO507" s="139"/>
      <c r="AP507" s="139"/>
      <c r="AQ507" s="32">
        <f>VLOOKUP(AO507,Смета!$B$8:$O$93,13,0)</f>
        <v>0</v>
      </c>
      <c r="AS507" s="139"/>
      <c r="AT507" s="139"/>
      <c r="AU507" s="32">
        <f>VLOOKUP(AS507,Смета!$B$8:$O$93,13,0)</f>
        <v>0</v>
      </c>
    </row>
    <row r="508" spans="1:47" x14ac:dyDescent="0.25">
      <c r="A508" s="139"/>
      <c r="B508" s="139"/>
      <c r="C508" s="32">
        <f>VLOOKUP(A508,Смета!$B$8:$O$93,13,0)</f>
        <v>0</v>
      </c>
      <c r="E508" s="139"/>
      <c r="F508" s="139"/>
      <c r="G508" s="32">
        <f>VLOOKUP(E508,Смета!$B$8:$O$93,13,0)</f>
        <v>0</v>
      </c>
      <c r="I508" s="139"/>
      <c r="J508" s="139"/>
      <c r="K508" s="32">
        <f>VLOOKUP(I508,Смета!$B$8:$O$93,13,0)</f>
        <v>0</v>
      </c>
      <c r="M508" s="139"/>
      <c r="N508" s="139"/>
      <c r="O508" s="32">
        <f>VLOOKUP(M508,Смета!$B$8:$O$93,13,0)</f>
        <v>0</v>
      </c>
      <c r="Q508" s="139"/>
      <c r="R508" s="139"/>
      <c r="S508" s="32">
        <f>VLOOKUP(Q508,Смета!$B$8:$O$93,13,0)</f>
        <v>0</v>
      </c>
      <c r="U508" s="139"/>
      <c r="V508" s="139"/>
      <c r="W508" s="32">
        <f>VLOOKUP(U508,Смета!$B$8:$O$93,13,0)</f>
        <v>0</v>
      </c>
      <c r="Y508" s="139"/>
      <c r="Z508" s="139"/>
      <c r="AA508" s="32">
        <f>VLOOKUP(Y508,Смета!$B$8:$O$93,13,0)</f>
        <v>0</v>
      </c>
      <c r="AC508" s="139"/>
      <c r="AD508" s="139"/>
      <c r="AE508" s="32">
        <f>VLOOKUP(AC508,Смета!$B$8:$O$93,13,0)</f>
        <v>0</v>
      </c>
      <c r="AG508" s="139"/>
      <c r="AH508" s="139"/>
      <c r="AI508" s="32">
        <f>VLOOKUP(AG508,Смета!$B$8:$O$93,13,0)</f>
        <v>0</v>
      </c>
      <c r="AK508" s="139"/>
      <c r="AL508" s="139"/>
      <c r="AM508" s="32">
        <f>VLOOKUP(AK508,Смета!$B$8:$O$93,13,0)</f>
        <v>0</v>
      </c>
      <c r="AO508" s="139"/>
      <c r="AP508" s="139"/>
      <c r="AQ508" s="32">
        <f>VLOOKUP(AO508,Смета!$B$8:$O$93,13,0)</f>
        <v>0</v>
      </c>
      <c r="AS508" s="139"/>
      <c r="AT508" s="139"/>
      <c r="AU508" s="32">
        <f>VLOOKUP(AS508,Смета!$B$8:$O$93,13,0)</f>
        <v>0</v>
      </c>
    </row>
    <row r="509" spans="1:47" x14ac:dyDescent="0.25">
      <c r="A509" s="139"/>
      <c r="B509" s="139"/>
      <c r="C509" s="32">
        <f>VLOOKUP(A509,Смета!$B$8:$O$93,13,0)</f>
        <v>0</v>
      </c>
      <c r="E509" s="139"/>
      <c r="F509" s="139"/>
      <c r="G509" s="32">
        <f>VLOOKUP(E509,Смета!$B$8:$O$93,13,0)</f>
        <v>0</v>
      </c>
      <c r="I509" s="139"/>
      <c r="J509" s="139"/>
      <c r="K509" s="32">
        <f>VLOOKUP(I509,Смета!$B$8:$O$93,13,0)</f>
        <v>0</v>
      </c>
      <c r="M509" s="139"/>
      <c r="N509" s="139"/>
      <c r="O509" s="32">
        <f>VLOOKUP(M509,Смета!$B$8:$O$93,13,0)</f>
        <v>0</v>
      </c>
      <c r="Q509" s="139"/>
      <c r="R509" s="139"/>
      <c r="S509" s="32">
        <f>VLOOKUP(Q509,Смета!$B$8:$O$93,13,0)</f>
        <v>0</v>
      </c>
      <c r="U509" s="139"/>
      <c r="V509" s="139"/>
      <c r="W509" s="32">
        <f>VLOOKUP(U509,Смета!$B$8:$O$93,13,0)</f>
        <v>0</v>
      </c>
      <c r="Y509" s="139"/>
      <c r="Z509" s="139"/>
      <c r="AA509" s="32">
        <f>VLOOKUP(Y509,Смета!$B$8:$O$93,13,0)</f>
        <v>0</v>
      </c>
      <c r="AC509" s="139"/>
      <c r="AD509" s="139"/>
      <c r="AE509" s="32">
        <f>VLOOKUP(AC509,Смета!$B$8:$O$93,13,0)</f>
        <v>0</v>
      </c>
      <c r="AG509" s="139"/>
      <c r="AH509" s="139"/>
      <c r="AI509" s="32">
        <f>VLOOKUP(AG509,Смета!$B$8:$O$93,13,0)</f>
        <v>0</v>
      </c>
      <c r="AK509" s="139"/>
      <c r="AL509" s="139"/>
      <c r="AM509" s="32">
        <f>VLOOKUP(AK509,Смета!$B$8:$O$93,13,0)</f>
        <v>0</v>
      </c>
      <c r="AO509" s="139"/>
      <c r="AP509" s="139"/>
      <c r="AQ509" s="32">
        <f>VLOOKUP(AO509,Смета!$B$8:$O$93,13,0)</f>
        <v>0</v>
      </c>
      <c r="AS509" s="139"/>
      <c r="AT509" s="139"/>
      <c r="AU509" s="32">
        <f>VLOOKUP(AS509,Смета!$B$8:$O$93,13,0)</f>
        <v>0</v>
      </c>
    </row>
    <row r="510" spans="1:47" x14ac:dyDescent="0.25">
      <c r="A510" s="139"/>
      <c r="B510" s="139"/>
      <c r="C510" s="32">
        <f>VLOOKUP(A510,Смета!$B$8:$O$93,13,0)</f>
        <v>0</v>
      </c>
      <c r="E510" s="139"/>
      <c r="F510" s="139"/>
      <c r="G510" s="32">
        <f>VLOOKUP(E510,Смета!$B$8:$O$93,13,0)</f>
        <v>0</v>
      </c>
      <c r="I510" s="139"/>
      <c r="J510" s="139"/>
      <c r="K510" s="32">
        <f>VLOOKUP(I510,Смета!$B$8:$O$93,13,0)</f>
        <v>0</v>
      </c>
      <c r="M510" s="139"/>
      <c r="N510" s="139"/>
      <c r="O510" s="32">
        <f>VLOOKUP(M510,Смета!$B$8:$O$93,13,0)</f>
        <v>0</v>
      </c>
      <c r="Q510" s="139"/>
      <c r="R510" s="139"/>
      <c r="S510" s="32">
        <f>VLOOKUP(Q510,Смета!$B$8:$O$93,13,0)</f>
        <v>0</v>
      </c>
      <c r="U510" s="139"/>
      <c r="V510" s="139"/>
      <c r="W510" s="32">
        <f>VLOOKUP(U510,Смета!$B$8:$O$93,13,0)</f>
        <v>0</v>
      </c>
      <c r="Y510" s="139"/>
      <c r="Z510" s="139"/>
      <c r="AA510" s="32">
        <f>VLOOKUP(Y510,Смета!$B$8:$O$93,13,0)</f>
        <v>0</v>
      </c>
      <c r="AC510" s="139"/>
      <c r="AD510" s="139"/>
      <c r="AE510" s="32">
        <f>VLOOKUP(AC510,Смета!$B$8:$O$93,13,0)</f>
        <v>0</v>
      </c>
      <c r="AG510" s="139"/>
      <c r="AH510" s="139"/>
      <c r="AI510" s="32">
        <f>VLOOKUP(AG510,Смета!$B$8:$O$93,13,0)</f>
        <v>0</v>
      </c>
      <c r="AK510" s="139"/>
      <c r="AL510" s="139"/>
      <c r="AM510" s="32">
        <f>VLOOKUP(AK510,Смета!$B$8:$O$93,13,0)</f>
        <v>0</v>
      </c>
      <c r="AO510" s="139"/>
      <c r="AP510" s="139"/>
      <c r="AQ510" s="32">
        <f>VLOOKUP(AO510,Смета!$B$8:$O$93,13,0)</f>
        <v>0</v>
      </c>
      <c r="AS510" s="139"/>
      <c r="AT510" s="139"/>
      <c r="AU510" s="32">
        <f>VLOOKUP(AS510,Смета!$B$8:$O$93,13,0)</f>
        <v>0</v>
      </c>
    </row>
    <row r="511" spans="1:47" x14ac:dyDescent="0.25">
      <c r="A511" s="139"/>
      <c r="B511" s="139"/>
      <c r="C511" s="32">
        <f>VLOOKUP(A511,Смета!$B$8:$O$93,13,0)</f>
        <v>0</v>
      </c>
      <c r="E511" s="139"/>
      <c r="F511" s="139"/>
      <c r="G511" s="32">
        <f>VLOOKUP(E511,Смета!$B$8:$O$93,13,0)</f>
        <v>0</v>
      </c>
      <c r="I511" s="139"/>
      <c r="J511" s="139"/>
      <c r="K511" s="32">
        <f>VLOOKUP(I511,Смета!$B$8:$O$93,13,0)</f>
        <v>0</v>
      </c>
      <c r="M511" s="139"/>
      <c r="N511" s="139"/>
      <c r="O511" s="32">
        <f>VLOOKUP(M511,Смета!$B$8:$O$93,13,0)</f>
        <v>0</v>
      </c>
      <c r="Q511" s="139"/>
      <c r="R511" s="139"/>
      <c r="S511" s="32">
        <f>VLOOKUP(Q511,Смета!$B$8:$O$93,13,0)</f>
        <v>0</v>
      </c>
      <c r="U511" s="139"/>
      <c r="V511" s="139"/>
      <c r="W511" s="32">
        <f>VLOOKUP(U511,Смета!$B$8:$O$93,13,0)</f>
        <v>0</v>
      </c>
      <c r="Y511" s="139"/>
      <c r="Z511" s="139"/>
      <c r="AA511" s="32">
        <f>VLOOKUP(Y511,Смета!$B$8:$O$93,13,0)</f>
        <v>0</v>
      </c>
      <c r="AC511" s="139"/>
      <c r="AD511" s="139"/>
      <c r="AE511" s="32">
        <f>VLOOKUP(AC511,Смета!$B$8:$O$93,13,0)</f>
        <v>0</v>
      </c>
      <c r="AG511" s="139"/>
      <c r="AH511" s="139"/>
      <c r="AI511" s="32">
        <f>VLOOKUP(AG511,Смета!$B$8:$O$93,13,0)</f>
        <v>0</v>
      </c>
      <c r="AK511" s="139"/>
      <c r="AL511" s="139"/>
      <c r="AM511" s="32">
        <f>VLOOKUP(AK511,Смета!$B$8:$O$93,13,0)</f>
        <v>0</v>
      </c>
      <c r="AO511" s="139"/>
      <c r="AP511" s="139"/>
      <c r="AQ511" s="32">
        <f>VLOOKUP(AO511,Смета!$B$8:$O$93,13,0)</f>
        <v>0</v>
      </c>
      <c r="AS511" s="139"/>
      <c r="AT511" s="139"/>
      <c r="AU511" s="32">
        <f>VLOOKUP(AS511,Смета!$B$8:$O$93,13,0)</f>
        <v>0</v>
      </c>
    </row>
    <row r="512" spans="1:47" x14ac:dyDescent="0.25">
      <c r="A512" s="139"/>
      <c r="B512" s="139"/>
      <c r="C512" s="32">
        <f>VLOOKUP(A512,Смета!$B$8:$O$93,13,0)</f>
        <v>0</v>
      </c>
      <c r="E512" s="139"/>
      <c r="F512" s="139"/>
      <c r="G512" s="32">
        <f>VLOOKUP(E512,Смета!$B$8:$O$93,13,0)</f>
        <v>0</v>
      </c>
      <c r="I512" s="139"/>
      <c r="J512" s="139"/>
      <c r="K512" s="32">
        <f>VLOOKUP(I512,Смета!$B$8:$O$93,13,0)</f>
        <v>0</v>
      </c>
      <c r="M512" s="139"/>
      <c r="N512" s="139"/>
      <c r="O512" s="32">
        <f>VLOOKUP(M512,Смета!$B$8:$O$93,13,0)</f>
        <v>0</v>
      </c>
      <c r="Q512" s="139"/>
      <c r="R512" s="139"/>
      <c r="S512" s="32">
        <f>VLOOKUP(Q512,Смета!$B$8:$O$93,13,0)</f>
        <v>0</v>
      </c>
      <c r="U512" s="139"/>
      <c r="V512" s="139"/>
      <c r="W512" s="32">
        <f>VLOOKUP(U512,Смета!$B$8:$O$93,13,0)</f>
        <v>0</v>
      </c>
      <c r="Y512" s="139"/>
      <c r="Z512" s="139"/>
      <c r="AA512" s="32">
        <f>VLOOKUP(Y512,Смета!$B$8:$O$93,13,0)</f>
        <v>0</v>
      </c>
      <c r="AC512" s="139"/>
      <c r="AD512" s="139"/>
      <c r="AE512" s="32">
        <f>VLOOKUP(AC512,Смета!$B$8:$O$93,13,0)</f>
        <v>0</v>
      </c>
      <c r="AG512" s="139"/>
      <c r="AH512" s="139"/>
      <c r="AI512" s="32">
        <f>VLOOKUP(AG512,Смета!$B$8:$O$93,13,0)</f>
        <v>0</v>
      </c>
      <c r="AK512" s="139"/>
      <c r="AL512" s="139"/>
      <c r="AM512" s="32">
        <f>VLOOKUP(AK512,Смета!$B$8:$O$93,13,0)</f>
        <v>0</v>
      </c>
      <c r="AO512" s="139"/>
      <c r="AP512" s="139"/>
      <c r="AQ512" s="32">
        <f>VLOOKUP(AO512,Смета!$B$8:$O$93,13,0)</f>
        <v>0</v>
      </c>
      <c r="AS512" s="139"/>
      <c r="AT512" s="139"/>
      <c r="AU512" s="32">
        <f>VLOOKUP(AS512,Смета!$B$8:$O$93,13,0)</f>
        <v>0</v>
      </c>
    </row>
    <row r="513" spans="1:47" x14ac:dyDescent="0.25">
      <c r="A513" s="139"/>
      <c r="B513" s="139"/>
      <c r="C513" s="32">
        <f>VLOOKUP(A513,Смета!$B$8:$O$93,13,0)</f>
        <v>0</v>
      </c>
      <c r="E513" s="139"/>
      <c r="F513" s="139"/>
      <c r="G513" s="32">
        <f>VLOOKUP(E513,Смета!$B$8:$O$93,13,0)</f>
        <v>0</v>
      </c>
      <c r="I513" s="139"/>
      <c r="J513" s="139"/>
      <c r="K513" s="32">
        <f>VLOOKUP(I513,Смета!$B$8:$O$93,13,0)</f>
        <v>0</v>
      </c>
      <c r="M513" s="139"/>
      <c r="N513" s="139"/>
      <c r="O513" s="32">
        <f>VLOOKUP(M513,Смета!$B$8:$O$93,13,0)</f>
        <v>0</v>
      </c>
      <c r="Q513" s="139"/>
      <c r="R513" s="139"/>
      <c r="S513" s="32">
        <f>VLOOKUP(Q513,Смета!$B$8:$O$93,13,0)</f>
        <v>0</v>
      </c>
      <c r="U513" s="139"/>
      <c r="V513" s="139"/>
      <c r="W513" s="32">
        <f>VLOOKUP(U513,Смета!$B$8:$O$93,13,0)</f>
        <v>0</v>
      </c>
      <c r="Y513" s="139"/>
      <c r="Z513" s="139"/>
      <c r="AA513" s="32">
        <f>VLOOKUP(Y513,Смета!$B$8:$O$93,13,0)</f>
        <v>0</v>
      </c>
      <c r="AC513" s="139"/>
      <c r="AD513" s="139"/>
      <c r="AE513" s="32">
        <f>VLOOKUP(AC513,Смета!$B$8:$O$93,13,0)</f>
        <v>0</v>
      </c>
      <c r="AG513" s="139"/>
      <c r="AH513" s="139"/>
      <c r="AI513" s="32">
        <f>VLOOKUP(AG513,Смета!$B$8:$O$93,13,0)</f>
        <v>0</v>
      </c>
      <c r="AK513" s="139"/>
      <c r="AL513" s="139"/>
      <c r="AM513" s="32">
        <f>VLOOKUP(AK513,Смета!$B$8:$O$93,13,0)</f>
        <v>0</v>
      </c>
      <c r="AO513" s="139"/>
      <c r="AP513" s="139"/>
      <c r="AQ513" s="32">
        <f>VLOOKUP(AO513,Смета!$B$8:$O$93,13,0)</f>
        <v>0</v>
      </c>
      <c r="AS513" s="139"/>
      <c r="AT513" s="139"/>
      <c r="AU513" s="32">
        <f>VLOOKUP(AS513,Смета!$B$8:$O$93,13,0)</f>
        <v>0</v>
      </c>
    </row>
    <row r="514" spans="1:47" x14ac:dyDescent="0.25">
      <c r="A514" s="139"/>
      <c r="B514" s="139"/>
      <c r="C514" s="32">
        <f>VLOOKUP(A514,Смета!$B$8:$O$93,13,0)</f>
        <v>0</v>
      </c>
      <c r="E514" s="139"/>
      <c r="F514" s="139"/>
      <c r="G514" s="32">
        <f>VLOOKUP(E514,Смета!$B$8:$O$93,13,0)</f>
        <v>0</v>
      </c>
      <c r="I514" s="139"/>
      <c r="J514" s="139"/>
      <c r="K514" s="32">
        <f>VLOOKUP(I514,Смета!$B$8:$O$93,13,0)</f>
        <v>0</v>
      </c>
      <c r="M514" s="139"/>
      <c r="N514" s="139"/>
      <c r="O514" s="32">
        <f>VLOOKUP(M514,Смета!$B$8:$O$93,13,0)</f>
        <v>0</v>
      </c>
      <c r="Q514" s="139"/>
      <c r="R514" s="139"/>
      <c r="S514" s="32">
        <f>VLOOKUP(Q514,Смета!$B$8:$O$93,13,0)</f>
        <v>0</v>
      </c>
      <c r="U514" s="139"/>
      <c r="V514" s="139"/>
      <c r="W514" s="32">
        <f>VLOOKUP(U514,Смета!$B$8:$O$93,13,0)</f>
        <v>0</v>
      </c>
      <c r="Y514" s="139"/>
      <c r="Z514" s="139"/>
      <c r="AA514" s="32">
        <f>VLOOKUP(Y514,Смета!$B$8:$O$93,13,0)</f>
        <v>0</v>
      </c>
      <c r="AC514" s="139"/>
      <c r="AD514" s="139"/>
      <c r="AE514" s="32">
        <f>VLOOKUP(AC514,Смета!$B$8:$O$93,13,0)</f>
        <v>0</v>
      </c>
      <c r="AG514" s="139"/>
      <c r="AH514" s="139"/>
      <c r="AI514" s="32">
        <f>VLOOKUP(AG514,Смета!$B$8:$O$93,13,0)</f>
        <v>0</v>
      </c>
      <c r="AK514" s="139"/>
      <c r="AL514" s="139"/>
      <c r="AM514" s="32">
        <f>VLOOKUP(AK514,Смета!$B$8:$O$93,13,0)</f>
        <v>0</v>
      </c>
      <c r="AO514" s="139"/>
      <c r="AP514" s="139"/>
      <c r="AQ514" s="32">
        <f>VLOOKUP(AO514,Смета!$B$8:$O$93,13,0)</f>
        <v>0</v>
      </c>
      <c r="AS514" s="139"/>
      <c r="AT514" s="139"/>
      <c r="AU514" s="32">
        <f>VLOOKUP(AS514,Смета!$B$8:$O$93,13,0)</f>
        <v>0</v>
      </c>
    </row>
    <row r="515" spans="1:47" x14ac:dyDescent="0.25">
      <c r="A515" s="139"/>
      <c r="B515" s="139"/>
      <c r="C515" s="32">
        <f>VLOOKUP(A515,Смета!$B$8:$O$93,13,0)</f>
        <v>0</v>
      </c>
      <c r="E515" s="139"/>
      <c r="F515" s="139"/>
      <c r="G515" s="32">
        <f>VLOOKUP(E515,Смета!$B$8:$O$93,13,0)</f>
        <v>0</v>
      </c>
      <c r="I515" s="139"/>
      <c r="J515" s="139"/>
      <c r="K515" s="32">
        <f>VLOOKUP(I515,Смета!$B$8:$O$93,13,0)</f>
        <v>0</v>
      </c>
      <c r="M515" s="139"/>
      <c r="N515" s="139"/>
      <c r="O515" s="32">
        <f>VLOOKUP(M515,Смета!$B$8:$O$93,13,0)</f>
        <v>0</v>
      </c>
      <c r="Q515" s="139"/>
      <c r="R515" s="139"/>
      <c r="S515" s="32">
        <f>VLOOKUP(Q515,Смета!$B$8:$O$93,13,0)</f>
        <v>0</v>
      </c>
      <c r="U515" s="139"/>
      <c r="V515" s="139"/>
      <c r="W515" s="32">
        <f>VLOOKUP(U515,Смета!$B$8:$O$93,13,0)</f>
        <v>0</v>
      </c>
      <c r="Y515" s="139"/>
      <c r="Z515" s="139"/>
      <c r="AA515" s="32">
        <f>VLOOKUP(Y515,Смета!$B$8:$O$93,13,0)</f>
        <v>0</v>
      </c>
      <c r="AC515" s="139"/>
      <c r="AD515" s="139"/>
      <c r="AE515" s="32">
        <f>VLOOKUP(AC515,Смета!$B$8:$O$93,13,0)</f>
        <v>0</v>
      </c>
      <c r="AG515" s="139"/>
      <c r="AH515" s="139"/>
      <c r="AI515" s="32">
        <f>VLOOKUP(AG515,Смета!$B$8:$O$93,13,0)</f>
        <v>0</v>
      </c>
      <c r="AK515" s="139"/>
      <c r="AL515" s="139"/>
      <c r="AM515" s="32">
        <f>VLOOKUP(AK515,Смета!$B$8:$O$93,13,0)</f>
        <v>0</v>
      </c>
      <c r="AO515" s="139"/>
      <c r="AP515" s="139"/>
      <c r="AQ515" s="32">
        <f>VLOOKUP(AO515,Смета!$B$8:$O$93,13,0)</f>
        <v>0</v>
      </c>
      <c r="AS515" s="139"/>
      <c r="AT515" s="139"/>
      <c r="AU515" s="32">
        <f>VLOOKUP(AS515,Смета!$B$8:$O$93,13,0)</f>
        <v>0</v>
      </c>
    </row>
    <row r="516" spans="1:47" x14ac:dyDescent="0.25">
      <c r="A516" s="139"/>
      <c r="B516" s="139"/>
      <c r="C516" s="32">
        <f>VLOOKUP(A516,Смета!$B$8:$O$93,13,0)</f>
        <v>0</v>
      </c>
      <c r="E516" s="139"/>
      <c r="F516" s="139"/>
      <c r="G516" s="32">
        <f>VLOOKUP(E516,Смета!$B$8:$O$93,13,0)</f>
        <v>0</v>
      </c>
      <c r="I516" s="139"/>
      <c r="J516" s="139"/>
      <c r="K516" s="32">
        <f>VLOOKUP(I516,Смета!$B$8:$O$93,13,0)</f>
        <v>0</v>
      </c>
      <c r="M516" s="139"/>
      <c r="N516" s="139"/>
      <c r="O516" s="32">
        <f>VLOOKUP(M516,Смета!$B$8:$O$93,13,0)</f>
        <v>0</v>
      </c>
      <c r="Q516" s="139"/>
      <c r="R516" s="139"/>
      <c r="S516" s="32">
        <f>VLOOKUP(Q516,Смета!$B$8:$O$93,13,0)</f>
        <v>0</v>
      </c>
      <c r="U516" s="139"/>
      <c r="V516" s="139"/>
      <c r="W516" s="32">
        <f>VLOOKUP(U516,Смета!$B$8:$O$93,13,0)</f>
        <v>0</v>
      </c>
      <c r="Y516" s="139"/>
      <c r="Z516" s="139"/>
      <c r="AA516" s="32">
        <f>VLOOKUP(Y516,Смета!$B$8:$O$93,13,0)</f>
        <v>0</v>
      </c>
      <c r="AC516" s="139"/>
      <c r="AD516" s="139"/>
      <c r="AE516" s="32">
        <f>VLOOKUP(AC516,Смета!$B$8:$O$93,13,0)</f>
        <v>0</v>
      </c>
      <c r="AG516" s="139"/>
      <c r="AH516" s="139"/>
      <c r="AI516" s="32">
        <f>VLOOKUP(AG516,Смета!$B$8:$O$93,13,0)</f>
        <v>0</v>
      </c>
      <c r="AK516" s="139"/>
      <c r="AL516" s="139"/>
      <c r="AM516" s="32">
        <f>VLOOKUP(AK516,Смета!$B$8:$O$93,13,0)</f>
        <v>0</v>
      </c>
      <c r="AO516" s="139"/>
      <c r="AP516" s="139"/>
      <c r="AQ516" s="32">
        <f>VLOOKUP(AO516,Смета!$B$8:$O$93,13,0)</f>
        <v>0</v>
      </c>
      <c r="AS516" s="139"/>
      <c r="AT516" s="139"/>
      <c r="AU516" s="32">
        <f>VLOOKUP(AS516,Смета!$B$8:$O$93,13,0)</f>
        <v>0</v>
      </c>
    </row>
    <row r="517" spans="1:47" x14ac:dyDescent="0.25">
      <c r="A517" s="139"/>
      <c r="B517" s="139"/>
      <c r="C517" s="32">
        <f>VLOOKUP(A517,Смета!$B$8:$O$93,13,0)</f>
        <v>0</v>
      </c>
      <c r="E517" s="139"/>
      <c r="F517" s="139"/>
      <c r="G517" s="32">
        <f>VLOOKUP(E517,Смета!$B$8:$O$93,13,0)</f>
        <v>0</v>
      </c>
      <c r="I517" s="139"/>
      <c r="J517" s="139"/>
      <c r="K517" s="32">
        <f>VLOOKUP(I517,Смета!$B$8:$O$93,13,0)</f>
        <v>0</v>
      </c>
      <c r="M517" s="139"/>
      <c r="N517" s="139"/>
      <c r="O517" s="32">
        <f>VLOOKUP(M517,Смета!$B$8:$O$93,13,0)</f>
        <v>0</v>
      </c>
      <c r="Q517" s="139"/>
      <c r="R517" s="139"/>
      <c r="S517" s="32">
        <f>VLOOKUP(Q517,Смета!$B$8:$O$93,13,0)</f>
        <v>0</v>
      </c>
      <c r="U517" s="139"/>
      <c r="V517" s="139"/>
      <c r="W517" s="32">
        <f>VLOOKUP(U517,Смета!$B$8:$O$93,13,0)</f>
        <v>0</v>
      </c>
      <c r="Y517" s="139"/>
      <c r="Z517" s="139"/>
      <c r="AA517" s="32">
        <f>VLOOKUP(Y517,Смета!$B$8:$O$93,13,0)</f>
        <v>0</v>
      </c>
      <c r="AC517" s="139"/>
      <c r="AD517" s="139"/>
      <c r="AE517" s="32">
        <f>VLOOKUP(AC517,Смета!$B$8:$O$93,13,0)</f>
        <v>0</v>
      </c>
      <c r="AG517" s="139"/>
      <c r="AH517" s="139"/>
      <c r="AI517" s="32">
        <f>VLOOKUP(AG517,Смета!$B$8:$O$93,13,0)</f>
        <v>0</v>
      </c>
      <c r="AK517" s="139"/>
      <c r="AL517" s="139"/>
      <c r="AM517" s="32">
        <f>VLOOKUP(AK517,Смета!$B$8:$O$93,13,0)</f>
        <v>0</v>
      </c>
      <c r="AO517" s="139"/>
      <c r="AP517" s="139"/>
      <c r="AQ517" s="32">
        <f>VLOOKUP(AO517,Смета!$B$8:$O$93,13,0)</f>
        <v>0</v>
      </c>
      <c r="AS517" s="139"/>
      <c r="AT517" s="139"/>
      <c r="AU517" s="32">
        <f>VLOOKUP(AS517,Смета!$B$8:$O$93,13,0)</f>
        <v>0</v>
      </c>
    </row>
    <row r="518" spans="1:47" x14ac:dyDescent="0.25">
      <c r="A518" s="139"/>
      <c r="B518" s="139"/>
      <c r="C518" s="32">
        <f>VLOOKUP(A518,Смета!$B$8:$O$93,13,0)</f>
        <v>0</v>
      </c>
      <c r="E518" s="139"/>
      <c r="F518" s="139"/>
      <c r="G518" s="32">
        <f>VLOOKUP(E518,Смета!$B$8:$O$93,13,0)</f>
        <v>0</v>
      </c>
      <c r="I518" s="139"/>
      <c r="J518" s="139"/>
      <c r="K518" s="32">
        <f>VLOOKUP(I518,Смета!$B$8:$O$93,13,0)</f>
        <v>0</v>
      </c>
      <c r="M518" s="139"/>
      <c r="N518" s="139"/>
      <c r="O518" s="32">
        <f>VLOOKUP(M518,Смета!$B$8:$O$93,13,0)</f>
        <v>0</v>
      </c>
      <c r="Q518" s="139"/>
      <c r="R518" s="139"/>
      <c r="S518" s="32">
        <f>VLOOKUP(Q518,Смета!$B$8:$O$93,13,0)</f>
        <v>0</v>
      </c>
      <c r="U518" s="139"/>
      <c r="V518" s="139"/>
      <c r="W518" s="32">
        <f>VLOOKUP(U518,Смета!$B$8:$O$93,13,0)</f>
        <v>0</v>
      </c>
      <c r="Y518" s="139"/>
      <c r="Z518" s="139"/>
      <c r="AA518" s="32">
        <f>VLOOKUP(Y518,Смета!$B$8:$O$93,13,0)</f>
        <v>0</v>
      </c>
      <c r="AC518" s="139"/>
      <c r="AD518" s="139"/>
      <c r="AE518" s="32">
        <f>VLOOKUP(AC518,Смета!$B$8:$O$93,13,0)</f>
        <v>0</v>
      </c>
      <c r="AG518" s="139"/>
      <c r="AH518" s="139"/>
      <c r="AI518" s="32">
        <f>VLOOKUP(AG518,Смета!$B$8:$O$93,13,0)</f>
        <v>0</v>
      </c>
      <c r="AK518" s="139"/>
      <c r="AL518" s="139"/>
      <c r="AM518" s="32">
        <f>VLOOKUP(AK518,Смета!$B$8:$O$93,13,0)</f>
        <v>0</v>
      </c>
      <c r="AO518" s="139"/>
      <c r="AP518" s="139"/>
      <c r="AQ518" s="32">
        <f>VLOOKUP(AO518,Смета!$B$8:$O$93,13,0)</f>
        <v>0</v>
      </c>
      <c r="AS518" s="139"/>
      <c r="AT518" s="139"/>
      <c r="AU518" s="32">
        <f>VLOOKUP(AS518,Смета!$B$8:$O$93,13,0)</f>
        <v>0</v>
      </c>
    </row>
    <row r="519" spans="1:47" x14ac:dyDescent="0.25">
      <c r="A519" s="139"/>
      <c r="B519" s="139"/>
      <c r="C519" s="32">
        <f>VLOOKUP(A519,Смета!$B$8:$O$93,13,0)</f>
        <v>0</v>
      </c>
      <c r="E519" s="139"/>
      <c r="F519" s="139"/>
      <c r="G519" s="32">
        <f>VLOOKUP(E519,Смета!$B$8:$O$93,13,0)</f>
        <v>0</v>
      </c>
      <c r="I519" s="139"/>
      <c r="J519" s="139"/>
      <c r="K519" s="32">
        <f>VLOOKUP(I519,Смета!$B$8:$O$93,13,0)</f>
        <v>0</v>
      </c>
      <c r="M519" s="139"/>
      <c r="N519" s="139"/>
      <c r="O519" s="32">
        <f>VLOOKUP(M519,Смета!$B$8:$O$93,13,0)</f>
        <v>0</v>
      </c>
      <c r="Q519" s="139"/>
      <c r="R519" s="139"/>
      <c r="S519" s="32">
        <f>VLOOKUP(Q519,Смета!$B$8:$O$93,13,0)</f>
        <v>0</v>
      </c>
      <c r="U519" s="139"/>
      <c r="V519" s="139"/>
      <c r="W519" s="32">
        <f>VLOOKUP(U519,Смета!$B$8:$O$93,13,0)</f>
        <v>0</v>
      </c>
      <c r="Y519" s="139"/>
      <c r="Z519" s="139"/>
      <c r="AA519" s="32">
        <f>VLOOKUP(Y519,Смета!$B$8:$O$93,13,0)</f>
        <v>0</v>
      </c>
      <c r="AC519" s="139"/>
      <c r="AD519" s="139"/>
      <c r="AE519" s="32">
        <f>VLOOKUP(AC519,Смета!$B$8:$O$93,13,0)</f>
        <v>0</v>
      </c>
      <c r="AG519" s="139"/>
      <c r="AH519" s="139"/>
      <c r="AI519" s="32">
        <f>VLOOKUP(AG519,Смета!$B$8:$O$93,13,0)</f>
        <v>0</v>
      </c>
      <c r="AK519" s="139"/>
      <c r="AL519" s="139"/>
      <c r="AM519" s="32">
        <f>VLOOKUP(AK519,Смета!$B$8:$O$93,13,0)</f>
        <v>0</v>
      </c>
      <c r="AO519" s="139"/>
      <c r="AP519" s="139"/>
      <c r="AQ519" s="32">
        <f>VLOOKUP(AO519,Смета!$B$8:$O$93,13,0)</f>
        <v>0</v>
      </c>
      <c r="AS519" s="139"/>
      <c r="AT519" s="139"/>
      <c r="AU519" s="32">
        <f>VLOOKUP(AS519,Смета!$B$8:$O$93,13,0)</f>
        <v>0</v>
      </c>
    </row>
    <row r="520" spans="1:47" x14ac:dyDescent="0.25">
      <c r="A520" s="139"/>
      <c r="B520" s="139"/>
      <c r="C520" s="32">
        <f>VLOOKUP(A520,Смета!$B$8:$O$93,13,0)</f>
        <v>0</v>
      </c>
      <c r="E520" s="139"/>
      <c r="F520" s="139"/>
      <c r="G520" s="32">
        <f>VLOOKUP(E520,Смета!$B$8:$O$93,13,0)</f>
        <v>0</v>
      </c>
      <c r="I520" s="139"/>
      <c r="J520" s="139"/>
      <c r="K520" s="32">
        <f>VLOOKUP(I520,Смета!$B$8:$O$93,13,0)</f>
        <v>0</v>
      </c>
      <c r="M520" s="139"/>
      <c r="N520" s="139"/>
      <c r="O520" s="32">
        <f>VLOOKUP(M520,Смета!$B$8:$O$93,13,0)</f>
        <v>0</v>
      </c>
      <c r="Q520" s="139"/>
      <c r="R520" s="139"/>
      <c r="S520" s="32">
        <f>VLOOKUP(Q520,Смета!$B$8:$O$93,13,0)</f>
        <v>0</v>
      </c>
      <c r="U520" s="139"/>
      <c r="V520" s="139"/>
      <c r="W520" s="32">
        <f>VLOOKUP(U520,Смета!$B$8:$O$93,13,0)</f>
        <v>0</v>
      </c>
      <c r="Y520" s="139"/>
      <c r="Z520" s="139"/>
      <c r="AA520" s="32">
        <f>VLOOKUP(Y520,Смета!$B$8:$O$93,13,0)</f>
        <v>0</v>
      </c>
      <c r="AC520" s="139"/>
      <c r="AD520" s="139"/>
      <c r="AE520" s="32">
        <f>VLOOKUP(AC520,Смета!$B$8:$O$93,13,0)</f>
        <v>0</v>
      </c>
      <c r="AG520" s="139"/>
      <c r="AH520" s="139"/>
      <c r="AI520" s="32">
        <f>VLOOKUP(AG520,Смета!$B$8:$O$93,13,0)</f>
        <v>0</v>
      </c>
      <c r="AK520" s="139"/>
      <c r="AL520" s="139"/>
      <c r="AM520" s="32">
        <f>VLOOKUP(AK520,Смета!$B$8:$O$93,13,0)</f>
        <v>0</v>
      </c>
      <c r="AO520" s="139"/>
      <c r="AP520" s="139"/>
      <c r="AQ520" s="32">
        <f>VLOOKUP(AO520,Смета!$B$8:$O$93,13,0)</f>
        <v>0</v>
      </c>
      <c r="AS520" s="139"/>
      <c r="AT520" s="139"/>
      <c r="AU520" s="32">
        <f>VLOOKUP(AS520,Смета!$B$8:$O$93,13,0)</f>
        <v>0</v>
      </c>
    </row>
    <row r="521" spans="1:47" x14ac:dyDescent="0.25">
      <c r="A521" s="139"/>
      <c r="B521" s="139"/>
      <c r="C521" s="32">
        <f>VLOOKUP(A521,Смета!$B$8:$O$93,13,0)</f>
        <v>0</v>
      </c>
      <c r="E521" s="139"/>
      <c r="F521" s="139"/>
      <c r="G521" s="32">
        <f>VLOOKUP(E521,Смета!$B$8:$O$93,13,0)</f>
        <v>0</v>
      </c>
      <c r="I521" s="139"/>
      <c r="J521" s="139"/>
      <c r="K521" s="32">
        <f>VLOOKUP(I521,Смета!$B$8:$O$93,13,0)</f>
        <v>0</v>
      </c>
      <c r="M521" s="139"/>
      <c r="N521" s="139"/>
      <c r="O521" s="32">
        <f>VLOOKUP(M521,Смета!$B$8:$O$93,13,0)</f>
        <v>0</v>
      </c>
      <c r="Q521" s="139"/>
      <c r="R521" s="139"/>
      <c r="S521" s="32">
        <f>VLOOKUP(Q521,Смета!$B$8:$O$93,13,0)</f>
        <v>0</v>
      </c>
      <c r="U521" s="139"/>
      <c r="V521" s="139"/>
      <c r="W521" s="32">
        <f>VLOOKUP(U521,Смета!$B$8:$O$93,13,0)</f>
        <v>0</v>
      </c>
      <c r="Y521" s="139"/>
      <c r="Z521" s="139"/>
      <c r="AA521" s="32">
        <f>VLOOKUP(Y521,Смета!$B$8:$O$93,13,0)</f>
        <v>0</v>
      </c>
      <c r="AC521" s="139"/>
      <c r="AD521" s="139"/>
      <c r="AE521" s="32">
        <f>VLOOKUP(AC521,Смета!$B$8:$O$93,13,0)</f>
        <v>0</v>
      </c>
      <c r="AG521" s="139"/>
      <c r="AH521" s="139"/>
      <c r="AI521" s="32">
        <f>VLOOKUP(AG521,Смета!$B$8:$O$93,13,0)</f>
        <v>0</v>
      </c>
      <c r="AK521" s="139"/>
      <c r="AL521" s="139"/>
      <c r="AM521" s="32">
        <f>VLOOKUP(AK521,Смета!$B$8:$O$93,13,0)</f>
        <v>0</v>
      </c>
      <c r="AO521" s="139"/>
      <c r="AP521" s="139"/>
      <c r="AQ521" s="32">
        <f>VLOOKUP(AO521,Смета!$B$8:$O$93,13,0)</f>
        <v>0</v>
      </c>
      <c r="AS521" s="139"/>
      <c r="AT521" s="139"/>
      <c r="AU521" s="32">
        <f>VLOOKUP(AS521,Смета!$B$8:$O$93,13,0)</f>
        <v>0</v>
      </c>
    </row>
    <row r="522" spans="1:47" x14ac:dyDescent="0.25">
      <c r="A522" s="139"/>
      <c r="B522" s="139"/>
      <c r="C522" s="32">
        <f>VLOOKUP(A522,Смета!$B$8:$O$93,13,0)</f>
        <v>0</v>
      </c>
      <c r="E522" s="139"/>
      <c r="F522" s="139"/>
      <c r="G522" s="32">
        <f>VLOOKUP(E522,Смета!$B$8:$O$93,13,0)</f>
        <v>0</v>
      </c>
      <c r="I522" s="139"/>
      <c r="J522" s="139"/>
      <c r="K522" s="32">
        <f>VLOOKUP(I522,Смета!$B$8:$O$93,13,0)</f>
        <v>0</v>
      </c>
      <c r="M522" s="139"/>
      <c r="N522" s="139"/>
      <c r="O522" s="32">
        <f>VLOOKUP(M522,Смета!$B$8:$O$93,13,0)</f>
        <v>0</v>
      </c>
      <c r="Q522" s="139"/>
      <c r="R522" s="139"/>
      <c r="S522" s="32">
        <f>VLOOKUP(Q522,Смета!$B$8:$O$93,13,0)</f>
        <v>0</v>
      </c>
      <c r="U522" s="139"/>
      <c r="V522" s="139"/>
      <c r="W522" s="32">
        <f>VLOOKUP(U522,Смета!$B$8:$O$93,13,0)</f>
        <v>0</v>
      </c>
      <c r="Y522" s="139"/>
      <c r="Z522" s="139"/>
      <c r="AA522" s="32">
        <f>VLOOKUP(Y522,Смета!$B$8:$O$93,13,0)</f>
        <v>0</v>
      </c>
      <c r="AC522" s="139"/>
      <c r="AD522" s="139"/>
      <c r="AE522" s="32">
        <f>VLOOKUP(AC522,Смета!$B$8:$O$93,13,0)</f>
        <v>0</v>
      </c>
      <c r="AG522" s="139"/>
      <c r="AH522" s="139"/>
      <c r="AI522" s="32">
        <f>VLOOKUP(AG522,Смета!$B$8:$O$93,13,0)</f>
        <v>0</v>
      </c>
      <c r="AK522" s="139"/>
      <c r="AL522" s="139"/>
      <c r="AM522" s="32">
        <f>VLOOKUP(AK522,Смета!$B$8:$O$93,13,0)</f>
        <v>0</v>
      </c>
      <c r="AO522" s="139"/>
      <c r="AP522" s="139"/>
      <c r="AQ522" s="32">
        <f>VLOOKUP(AO522,Смета!$B$8:$O$93,13,0)</f>
        <v>0</v>
      </c>
      <c r="AS522" s="139"/>
      <c r="AT522" s="139"/>
      <c r="AU522" s="32">
        <f>VLOOKUP(AS522,Смета!$B$8:$O$93,13,0)</f>
        <v>0</v>
      </c>
    </row>
    <row r="523" spans="1:47" x14ac:dyDescent="0.25">
      <c r="A523" s="139"/>
      <c r="B523" s="139"/>
      <c r="C523" s="32">
        <f>VLOOKUP(A523,Смета!$B$8:$O$93,13,0)</f>
        <v>0</v>
      </c>
      <c r="E523" s="139"/>
      <c r="F523" s="139"/>
      <c r="G523" s="32">
        <f>VLOOKUP(E523,Смета!$B$8:$O$93,13,0)</f>
        <v>0</v>
      </c>
      <c r="I523" s="139"/>
      <c r="J523" s="139"/>
      <c r="K523" s="32">
        <f>VLOOKUP(I523,Смета!$B$8:$O$93,13,0)</f>
        <v>0</v>
      </c>
      <c r="M523" s="139"/>
      <c r="N523" s="139"/>
      <c r="O523" s="32">
        <f>VLOOKUP(M523,Смета!$B$8:$O$93,13,0)</f>
        <v>0</v>
      </c>
      <c r="Q523" s="139"/>
      <c r="R523" s="139"/>
      <c r="S523" s="32">
        <f>VLOOKUP(Q523,Смета!$B$8:$O$93,13,0)</f>
        <v>0</v>
      </c>
      <c r="U523" s="139"/>
      <c r="V523" s="139"/>
      <c r="W523" s="32">
        <f>VLOOKUP(U523,Смета!$B$8:$O$93,13,0)</f>
        <v>0</v>
      </c>
      <c r="Y523" s="139"/>
      <c r="Z523" s="139"/>
      <c r="AA523" s="32">
        <f>VLOOKUP(Y523,Смета!$B$8:$O$93,13,0)</f>
        <v>0</v>
      </c>
      <c r="AC523" s="139"/>
      <c r="AD523" s="139"/>
      <c r="AE523" s="32">
        <f>VLOOKUP(AC523,Смета!$B$8:$O$93,13,0)</f>
        <v>0</v>
      </c>
      <c r="AG523" s="139"/>
      <c r="AH523" s="139"/>
      <c r="AI523" s="32">
        <f>VLOOKUP(AG523,Смета!$B$8:$O$93,13,0)</f>
        <v>0</v>
      </c>
      <c r="AK523" s="139"/>
      <c r="AL523" s="139"/>
      <c r="AM523" s="32">
        <f>VLOOKUP(AK523,Смета!$B$8:$O$93,13,0)</f>
        <v>0</v>
      </c>
      <c r="AO523" s="139"/>
      <c r="AP523" s="139"/>
      <c r="AQ523" s="32">
        <f>VLOOKUP(AO523,Смета!$B$8:$O$93,13,0)</f>
        <v>0</v>
      </c>
      <c r="AS523" s="139"/>
      <c r="AT523" s="139"/>
      <c r="AU523" s="32">
        <f>VLOOKUP(AS523,Смета!$B$8:$O$93,13,0)</f>
        <v>0</v>
      </c>
    </row>
    <row r="524" spans="1:47" x14ac:dyDescent="0.25">
      <c r="A524" s="139"/>
      <c r="B524" s="139"/>
      <c r="C524" s="32">
        <f>VLOOKUP(A524,Смета!$B$8:$O$93,13,0)</f>
        <v>0</v>
      </c>
      <c r="E524" s="139"/>
      <c r="F524" s="139"/>
      <c r="G524" s="32">
        <f>VLOOKUP(E524,Смета!$B$8:$O$93,13,0)</f>
        <v>0</v>
      </c>
      <c r="I524" s="139"/>
      <c r="J524" s="139"/>
      <c r="K524" s="32">
        <f>VLOOKUP(I524,Смета!$B$8:$O$93,13,0)</f>
        <v>0</v>
      </c>
      <c r="M524" s="139"/>
      <c r="N524" s="139"/>
      <c r="O524" s="32">
        <f>VLOOKUP(M524,Смета!$B$8:$O$93,13,0)</f>
        <v>0</v>
      </c>
      <c r="Q524" s="139"/>
      <c r="R524" s="139"/>
      <c r="S524" s="32">
        <f>VLOOKUP(Q524,Смета!$B$8:$O$93,13,0)</f>
        <v>0</v>
      </c>
      <c r="U524" s="139"/>
      <c r="V524" s="139"/>
      <c r="W524" s="32">
        <f>VLOOKUP(U524,Смета!$B$8:$O$93,13,0)</f>
        <v>0</v>
      </c>
      <c r="Y524" s="139"/>
      <c r="Z524" s="139"/>
      <c r="AA524" s="32">
        <f>VLOOKUP(Y524,Смета!$B$8:$O$93,13,0)</f>
        <v>0</v>
      </c>
      <c r="AC524" s="139"/>
      <c r="AD524" s="139"/>
      <c r="AE524" s="32">
        <f>VLOOKUP(AC524,Смета!$B$8:$O$93,13,0)</f>
        <v>0</v>
      </c>
      <c r="AG524" s="139"/>
      <c r="AH524" s="139"/>
      <c r="AI524" s="32">
        <f>VLOOKUP(AG524,Смета!$B$8:$O$93,13,0)</f>
        <v>0</v>
      </c>
      <c r="AK524" s="139"/>
      <c r="AL524" s="139"/>
      <c r="AM524" s="32">
        <f>VLOOKUP(AK524,Смета!$B$8:$O$93,13,0)</f>
        <v>0</v>
      </c>
      <c r="AO524" s="139"/>
      <c r="AP524" s="139"/>
      <c r="AQ524" s="32">
        <f>VLOOKUP(AO524,Смета!$B$8:$O$93,13,0)</f>
        <v>0</v>
      </c>
      <c r="AS524" s="139"/>
      <c r="AT524" s="139"/>
      <c r="AU524" s="32">
        <f>VLOOKUP(AS524,Смета!$B$8:$O$93,13,0)</f>
        <v>0</v>
      </c>
    </row>
    <row r="525" spans="1:47" x14ac:dyDescent="0.25">
      <c r="A525" s="139"/>
      <c r="B525" s="139"/>
      <c r="C525" s="32">
        <f>VLOOKUP(A525,Смета!$B$8:$O$93,13,0)</f>
        <v>0</v>
      </c>
      <c r="E525" s="139"/>
      <c r="F525" s="139"/>
      <c r="G525" s="32">
        <f>VLOOKUP(E525,Смета!$B$8:$O$93,13,0)</f>
        <v>0</v>
      </c>
      <c r="I525" s="139"/>
      <c r="J525" s="139"/>
      <c r="K525" s="32">
        <f>VLOOKUP(I525,Смета!$B$8:$O$93,13,0)</f>
        <v>0</v>
      </c>
      <c r="M525" s="139"/>
      <c r="N525" s="139"/>
      <c r="O525" s="32">
        <f>VLOOKUP(M525,Смета!$B$8:$O$93,13,0)</f>
        <v>0</v>
      </c>
      <c r="Q525" s="139"/>
      <c r="R525" s="139"/>
      <c r="S525" s="32">
        <f>VLOOKUP(Q525,Смета!$B$8:$O$93,13,0)</f>
        <v>0</v>
      </c>
      <c r="U525" s="139"/>
      <c r="V525" s="139"/>
      <c r="W525" s="32">
        <f>VLOOKUP(U525,Смета!$B$8:$O$93,13,0)</f>
        <v>0</v>
      </c>
      <c r="Y525" s="139"/>
      <c r="Z525" s="139"/>
      <c r="AA525" s="32">
        <f>VLOOKUP(Y525,Смета!$B$8:$O$93,13,0)</f>
        <v>0</v>
      </c>
      <c r="AC525" s="139"/>
      <c r="AD525" s="139"/>
      <c r="AE525" s="32">
        <f>VLOOKUP(AC525,Смета!$B$8:$O$93,13,0)</f>
        <v>0</v>
      </c>
      <c r="AG525" s="139"/>
      <c r="AH525" s="139"/>
      <c r="AI525" s="32">
        <f>VLOOKUP(AG525,Смета!$B$8:$O$93,13,0)</f>
        <v>0</v>
      </c>
      <c r="AK525" s="139"/>
      <c r="AL525" s="139"/>
      <c r="AM525" s="32">
        <f>VLOOKUP(AK525,Смета!$B$8:$O$93,13,0)</f>
        <v>0</v>
      </c>
      <c r="AO525" s="139"/>
      <c r="AP525" s="139"/>
      <c r="AQ525" s="32">
        <f>VLOOKUP(AO525,Смета!$B$8:$O$93,13,0)</f>
        <v>0</v>
      </c>
      <c r="AS525" s="139"/>
      <c r="AT525" s="139"/>
      <c r="AU525" s="32">
        <f>VLOOKUP(AS525,Смета!$B$8:$O$93,13,0)</f>
        <v>0</v>
      </c>
    </row>
    <row r="526" spans="1:47" x14ac:dyDescent="0.25">
      <c r="A526" s="139"/>
      <c r="B526" s="139"/>
      <c r="C526" s="32">
        <f>VLOOKUP(A526,Смета!$B$8:$O$93,13,0)</f>
        <v>0</v>
      </c>
      <c r="E526" s="139"/>
      <c r="F526" s="139"/>
      <c r="G526" s="32">
        <f>VLOOKUP(E526,Смета!$B$8:$O$93,13,0)</f>
        <v>0</v>
      </c>
      <c r="I526" s="139"/>
      <c r="J526" s="139"/>
      <c r="K526" s="32">
        <f>VLOOKUP(I526,Смета!$B$8:$O$93,13,0)</f>
        <v>0</v>
      </c>
      <c r="M526" s="139"/>
      <c r="N526" s="139"/>
      <c r="O526" s="32">
        <f>VLOOKUP(M526,Смета!$B$8:$O$93,13,0)</f>
        <v>0</v>
      </c>
      <c r="Q526" s="139"/>
      <c r="R526" s="139"/>
      <c r="S526" s="32">
        <f>VLOOKUP(Q526,Смета!$B$8:$O$93,13,0)</f>
        <v>0</v>
      </c>
      <c r="U526" s="139"/>
      <c r="V526" s="139"/>
      <c r="W526" s="32">
        <f>VLOOKUP(U526,Смета!$B$8:$O$93,13,0)</f>
        <v>0</v>
      </c>
      <c r="Y526" s="139"/>
      <c r="Z526" s="139"/>
      <c r="AA526" s="32">
        <f>VLOOKUP(Y526,Смета!$B$8:$O$93,13,0)</f>
        <v>0</v>
      </c>
      <c r="AC526" s="139"/>
      <c r="AD526" s="139"/>
      <c r="AE526" s="32">
        <f>VLOOKUP(AC526,Смета!$B$8:$O$93,13,0)</f>
        <v>0</v>
      </c>
      <c r="AG526" s="139"/>
      <c r="AH526" s="139"/>
      <c r="AI526" s="32">
        <f>VLOOKUP(AG526,Смета!$B$8:$O$93,13,0)</f>
        <v>0</v>
      </c>
      <c r="AK526" s="139"/>
      <c r="AL526" s="139"/>
      <c r="AM526" s="32">
        <f>VLOOKUP(AK526,Смета!$B$8:$O$93,13,0)</f>
        <v>0</v>
      </c>
      <c r="AO526" s="139"/>
      <c r="AP526" s="139"/>
      <c r="AQ526" s="32">
        <f>VLOOKUP(AO526,Смета!$B$8:$O$93,13,0)</f>
        <v>0</v>
      </c>
      <c r="AS526" s="139"/>
      <c r="AT526" s="139"/>
      <c r="AU526" s="32">
        <f>VLOOKUP(AS526,Смета!$B$8:$O$93,13,0)</f>
        <v>0</v>
      </c>
    </row>
    <row r="527" spans="1:47" x14ac:dyDescent="0.25">
      <c r="A527" s="139"/>
      <c r="B527" s="139"/>
      <c r="C527" s="32">
        <f>VLOOKUP(A527,Смета!$B$8:$O$93,13,0)</f>
        <v>0</v>
      </c>
      <c r="E527" s="139"/>
      <c r="F527" s="139"/>
      <c r="G527" s="32">
        <f>VLOOKUP(E527,Смета!$B$8:$O$93,13,0)</f>
        <v>0</v>
      </c>
      <c r="I527" s="139"/>
      <c r="J527" s="139"/>
      <c r="K527" s="32">
        <f>VLOOKUP(I527,Смета!$B$8:$O$93,13,0)</f>
        <v>0</v>
      </c>
      <c r="M527" s="139"/>
      <c r="N527" s="139"/>
      <c r="O527" s="32">
        <f>VLOOKUP(M527,Смета!$B$8:$O$93,13,0)</f>
        <v>0</v>
      </c>
      <c r="Q527" s="139"/>
      <c r="R527" s="139"/>
      <c r="S527" s="32">
        <f>VLOOKUP(Q527,Смета!$B$8:$O$93,13,0)</f>
        <v>0</v>
      </c>
      <c r="U527" s="139"/>
      <c r="V527" s="139"/>
      <c r="W527" s="32">
        <f>VLOOKUP(U527,Смета!$B$8:$O$93,13,0)</f>
        <v>0</v>
      </c>
      <c r="Y527" s="139"/>
      <c r="Z527" s="139"/>
      <c r="AA527" s="32">
        <f>VLOOKUP(Y527,Смета!$B$8:$O$93,13,0)</f>
        <v>0</v>
      </c>
      <c r="AC527" s="139"/>
      <c r="AD527" s="139"/>
      <c r="AE527" s="32">
        <f>VLOOKUP(AC527,Смета!$B$8:$O$93,13,0)</f>
        <v>0</v>
      </c>
      <c r="AG527" s="139"/>
      <c r="AH527" s="139"/>
      <c r="AI527" s="32">
        <f>VLOOKUP(AG527,Смета!$B$8:$O$93,13,0)</f>
        <v>0</v>
      </c>
      <c r="AK527" s="139"/>
      <c r="AL527" s="139"/>
      <c r="AM527" s="32">
        <f>VLOOKUP(AK527,Смета!$B$8:$O$93,13,0)</f>
        <v>0</v>
      </c>
      <c r="AO527" s="139"/>
      <c r="AP527" s="139"/>
      <c r="AQ527" s="32">
        <f>VLOOKUP(AO527,Смета!$B$8:$O$93,13,0)</f>
        <v>0</v>
      </c>
      <c r="AS527" s="139"/>
      <c r="AT527" s="139"/>
      <c r="AU527" s="32">
        <f>VLOOKUP(AS527,Смета!$B$8:$O$93,13,0)</f>
        <v>0</v>
      </c>
    </row>
    <row r="528" spans="1:47" x14ac:dyDescent="0.25">
      <c r="A528" s="139"/>
      <c r="B528" s="139"/>
      <c r="C528" s="32">
        <f>VLOOKUP(A528,Смета!$B$8:$O$93,13,0)</f>
        <v>0</v>
      </c>
      <c r="E528" s="139"/>
      <c r="F528" s="139"/>
      <c r="G528" s="32">
        <f>VLOOKUP(E528,Смета!$B$8:$O$93,13,0)</f>
        <v>0</v>
      </c>
      <c r="I528" s="139"/>
      <c r="J528" s="139"/>
      <c r="K528" s="32">
        <f>VLOOKUP(I528,Смета!$B$8:$O$93,13,0)</f>
        <v>0</v>
      </c>
      <c r="M528" s="139"/>
      <c r="N528" s="139"/>
      <c r="O528" s="32">
        <f>VLOOKUP(M528,Смета!$B$8:$O$93,13,0)</f>
        <v>0</v>
      </c>
      <c r="Q528" s="139"/>
      <c r="R528" s="139"/>
      <c r="S528" s="32">
        <f>VLOOKUP(Q528,Смета!$B$8:$O$93,13,0)</f>
        <v>0</v>
      </c>
      <c r="U528" s="139"/>
      <c r="V528" s="139"/>
      <c r="W528" s="32">
        <f>VLOOKUP(U528,Смета!$B$8:$O$93,13,0)</f>
        <v>0</v>
      </c>
      <c r="Y528" s="139"/>
      <c r="Z528" s="139"/>
      <c r="AA528" s="32">
        <f>VLOOKUP(Y528,Смета!$B$8:$O$93,13,0)</f>
        <v>0</v>
      </c>
      <c r="AC528" s="139"/>
      <c r="AD528" s="139"/>
      <c r="AE528" s="32">
        <f>VLOOKUP(AC528,Смета!$B$8:$O$93,13,0)</f>
        <v>0</v>
      </c>
      <c r="AG528" s="139"/>
      <c r="AH528" s="139"/>
      <c r="AI528" s="32">
        <f>VLOOKUP(AG528,Смета!$B$8:$O$93,13,0)</f>
        <v>0</v>
      </c>
      <c r="AK528" s="139"/>
      <c r="AL528" s="139"/>
      <c r="AM528" s="32">
        <f>VLOOKUP(AK528,Смета!$B$8:$O$93,13,0)</f>
        <v>0</v>
      </c>
      <c r="AO528" s="139"/>
      <c r="AP528" s="139"/>
      <c r="AQ528" s="32">
        <f>VLOOKUP(AO528,Смета!$B$8:$O$93,13,0)</f>
        <v>0</v>
      </c>
      <c r="AS528" s="139"/>
      <c r="AT528" s="139"/>
      <c r="AU528" s="32">
        <f>VLOOKUP(AS528,Смета!$B$8:$O$93,13,0)</f>
        <v>0</v>
      </c>
    </row>
    <row r="529" spans="1:47" x14ac:dyDescent="0.25">
      <c r="A529" s="139"/>
      <c r="B529" s="139"/>
      <c r="C529" s="32">
        <f>VLOOKUP(A529,Смета!$B$8:$O$93,13,0)</f>
        <v>0</v>
      </c>
      <c r="E529" s="139"/>
      <c r="F529" s="139"/>
      <c r="G529" s="32">
        <f>VLOOKUP(E529,Смета!$B$8:$O$93,13,0)</f>
        <v>0</v>
      </c>
      <c r="I529" s="139"/>
      <c r="J529" s="139"/>
      <c r="K529" s="32">
        <f>VLOOKUP(I529,Смета!$B$8:$O$93,13,0)</f>
        <v>0</v>
      </c>
      <c r="M529" s="139"/>
      <c r="N529" s="139"/>
      <c r="O529" s="32">
        <f>VLOOKUP(M529,Смета!$B$8:$O$93,13,0)</f>
        <v>0</v>
      </c>
      <c r="Q529" s="139"/>
      <c r="R529" s="139"/>
      <c r="S529" s="32">
        <f>VLOOKUP(Q529,Смета!$B$8:$O$93,13,0)</f>
        <v>0</v>
      </c>
      <c r="U529" s="139"/>
      <c r="V529" s="139"/>
      <c r="W529" s="32">
        <f>VLOOKUP(U529,Смета!$B$8:$O$93,13,0)</f>
        <v>0</v>
      </c>
      <c r="Y529" s="139"/>
      <c r="Z529" s="139"/>
      <c r="AA529" s="32">
        <f>VLOOKUP(Y529,Смета!$B$8:$O$93,13,0)</f>
        <v>0</v>
      </c>
      <c r="AC529" s="139"/>
      <c r="AD529" s="139"/>
      <c r="AE529" s="32">
        <f>VLOOKUP(AC529,Смета!$B$8:$O$93,13,0)</f>
        <v>0</v>
      </c>
      <c r="AG529" s="139"/>
      <c r="AH529" s="139"/>
      <c r="AI529" s="32">
        <f>VLOOKUP(AG529,Смета!$B$8:$O$93,13,0)</f>
        <v>0</v>
      </c>
      <c r="AK529" s="139"/>
      <c r="AL529" s="139"/>
      <c r="AM529" s="32">
        <f>VLOOKUP(AK529,Смета!$B$8:$O$93,13,0)</f>
        <v>0</v>
      </c>
      <c r="AO529" s="139"/>
      <c r="AP529" s="139"/>
      <c r="AQ529" s="32">
        <f>VLOOKUP(AO529,Смета!$B$8:$O$93,13,0)</f>
        <v>0</v>
      </c>
      <c r="AS529" s="139"/>
      <c r="AT529" s="139"/>
      <c r="AU529" s="32">
        <f>VLOOKUP(AS529,Смета!$B$8:$O$93,13,0)</f>
        <v>0</v>
      </c>
    </row>
    <row r="530" spans="1:47" x14ac:dyDescent="0.25">
      <c r="A530" s="139"/>
      <c r="B530" s="139"/>
      <c r="C530" s="32">
        <f>VLOOKUP(A530,Смета!$B$8:$O$93,13,0)</f>
        <v>0</v>
      </c>
      <c r="E530" s="139"/>
      <c r="F530" s="139"/>
      <c r="G530" s="32">
        <f>VLOOKUP(E530,Смета!$B$8:$O$93,13,0)</f>
        <v>0</v>
      </c>
      <c r="I530" s="139"/>
      <c r="J530" s="139"/>
      <c r="K530" s="32">
        <f>VLOOKUP(I530,Смета!$B$8:$O$93,13,0)</f>
        <v>0</v>
      </c>
      <c r="M530" s="139"/>
      <c r="N530" s="139"/>
      <c r="O530" s="32">
        <f>VLOOKUP(M530,Смета!$B$8:$O$93,13,0)</f>
        <v>0</v>
      </c>
      <c r="Q530" s="139"/>
      <c r="R530" s="139"/>
      <c r="S530" s="32">
        <f>VLOOKUP(Q530,Смета!$B$8:$O$93,13,0)</f>
        <v>0</v>
      </c>
      <c r="U530" s="139"/>
      <c r="V530" s="139"/>
      <c r="W530" s="32">
        <f>VLOOKUP(U530,Смета!$B$8:$O$93,13,0)</f>
        <v>0</v>
      </c>
      <c r="Y530" s="139"/>
      <c r="Z530" s="139"/>
      <c r="AA530" s="32">
        <f>VLOOKUP(Y530,Смета!$B$8:$O$93,13,0)</f>
        <v>0</v>
      </c>
      <c r="AC530" s="139"/>
      <c r="AD530" s="139"/>
      <c r="AE530" s="32">
        <f>VLOOKUP(AC530,Смета!$B$8:$O$93,13,0)</f>
        <v>0</v>
      </c>
      <c r="AG530" s="139"/>
      <c r="AH530" s="139"/>
      <c r="AI530" s="32">
        <f>VLOOKUP(AG530,Смета!$B$8:$O$93,13,0)</f>
        <v>0</v>
      </c>
      <c r="AK530" s="139"/>
      <c r="AL530" s="139"/>
      <c r="AM530" s="32">
        <f>VLOOKUP(AK530,Смета!$B$8:$O$93,13,0)</f>
        <v>0</v>
      </c>
      <c r="AO530" s="139"/>
      <c r="AP530" s="139"/>
      <c r="AQ530" s="32">
        <f>VLOOKUP(AO530,Смета!$B$8:$O$93,13,0)</f>
        <v>0</v>
      </c>
      <c r="AS530" s="139"/>
      <c r="AT530" s="139"/>
      <c r="AU530" s="32">
        <f>VLOOKUP(AS530,Смета!$B$8:$O$93,13,0)</f>
        <v>0</v>
      </c>
    </row>
    <row r="531" spans="1:47" x14ac:dyDescent="0.25">
      <c r="A531" s="139"/>
      <c r="B531" s="139"/>
      <c r="C531" s="32">
        <f>VLOOKUP(A531,Смета!$B$8:$O$93,13,0)</f>
        <v>0</v>
      </c>
      <c r="E531" s="139"/>
      <c r="F531" s="139"/>
      <c r="G531" s="32">
        <f>VLOOKUP(E531,Смета!$B$8:$O$93,13,0)</f>
        <v>0</v>
      </c>
      <c r="I531" s="139"/>
      <c r="J531" s="139"/>
      <c r="K531" s="32">
        <f>VLOOKUP(I531,Смета!$B$8:$O$93,13,0)</f>
        <v>0</v>
      </c>
      <c r="M531" s="139"/>
      <c r="N531" s="139"/>
      <c r="O531" s="32">
        <f>VLOOKUP(M531,Смета!$B$8:$O$93,13,0)</f>
        <v>0</v>
      </c>
      <c r="Q531" s="139"/>
      <c r="R531" s="139"/>
      <c r="S531" s="32">
        <f>VLOOKUP(Q531,Смета!$B$8:$O$93,13,0)</f>
        <v>0</v>
      </c>
      <c r="U531" s="139"/>
      <c r="V531" s="139"/>
      <c r="W531" s="32">
        <f>VLOOKUP(U531,Смета!$B$8:$O$93,13,0)</f>
        <v>0</v>
      </c>
      <c r="Y531" s="139"/>
      <c r="Z531" s="139"/>
      <c r="AA531" s="32">
        <f>VLOOKUP(Y531,Смета!$B$8:$O$93,13,0)</f>
        <v>0</v>
      </c>
      <c r="AC531" s="139"/>
      <c r="AD531" s="139"/>
      <c r="AE531" s="32">
        <f>VLOOKUP(AC531,Смета!$B$8:$O$93,13,0)</f>
        <v>0</v>
      </c>
      <c r="AG531" s="139"/>
      <c r="AH531" s="139"/>
      <c r="AI531" s="32">
        <f>VLOOKUP(AG531,Смета!$B$8:$O$93,13,0)</f>
        <v>0</v>
      </c>
      <c r="AK531" s="139"/>
      <c r="AL531" s="139"/>
      <c r="AM531" s="32">
        <f>VLOOKUP(AK531,Смета!$B$8:$O$93,13,0)</f>
        <v>0</v>
      </c>
      <c r="AO531" s="139"/>
      <c r="AP531" s="139"/>
      <c r="AQ531" s="32">
        <f>VLOOKUP(AO531,Смета!$B$8:$O$93,13,0)</f>
        <v>0</v>
      </c>
      <c r="AS531" s="139"/>
      <c r="AT531" s="139"/>
      <c r="AU531" s="32">
        <f>VLOOKUP(AS531,Смета!$B$8:$O$93,13,0)</f>
        <v>0</v>
      </c>
    </row>
    <row r="532" spans="1:47" x14ac:dyDescent="0.25">
      <c r="A532" s="139"/>
      <c r="B532" s="139"/>
      <c r="C532" s="32">
        <f>VLOOKUP(A532,Смета!$B$8:$O$93,13,0)</f>
        <v>0</v>
      </c>
      <c r="E532" s="139"/>
      <c r="F532" s="139"/>
      <c r="G532" s="32">
        <f>VLOOKUP(E532,Смета!$B$8:$O$93,13,0)</f>
        <v>0</v>
      </c>
      <c r="I532" s="139"/>
      <c r="J532" s="139"/>
      <c r="K532" s="32">
        <f>VLOOKUP(I532,Смета!$B$8:$O$93,13,0)</f>
        <v>0</v>
      </c>
      <c r="M532" s="139"/>
      <c r="N532" s="139"/>
      <c r="O532" s="32">
        <f>VLOOKUP(M532,Смета!$B$8:$O$93,13,0)</f>
        <v>0</v>
      </c>
      <c r="Q532" s="139"/>
      <c r="R532" s="139"/>
      <c r="S532" s="32">
        <f>VLOOKUP(Q532,Смета!$B$8:$O$93,13,0)</f>
        <v>0</v>
      </c>
      <c r="U532" s="139"/>
      <c r="V532" s="139"/>
      <c r="W532" s="32">
        <f>VLOOKUP(U532,Смета!$B$8:$O$93,13,0)</f>
        <v>0</v>
      </c>
      <c r="Y532" s="139"/>
      <c r="Z532" s="139"/>
      <c r="AA532" s="32">
        <f>VLOOKUP(Y532,Смета!$B$8:$O$93,13,0)</f>
        <v>0</v>
      </c>
      <c r="AC532" s="139"/>
      <c r="AD532" s="139"/>
      <c r="AE532" s="32">
        <f>VLOOKUP(AC532,Смета!$B$8:$O$93,13,0)</f>
        <v>0</v>
      </c>
      <c r="AG532" s="139"/>
      <c r="AH532" s="139"/>
      <c r="AI532" s="32">
        <f>VLOOKUP(AG532,Смета!$B$8:$O$93,13,0)</f>
        <v>0</v>
      </c>
      <c r="AK532" s="139"/>
      <c r="AL532" s="139"/>
      <c r="AM532" s="32">
        <f>VLOOKUP(AK532,Смета!$B$8:$O$93,13,0)</f>
        <v>0</v>
      </c>
      <c r="AO532" s="139"/>
      <c r="AP532" s="139"/>
      <c r="AQ532" s="32">
        <f>VLOOKUP(AO532,Смета!$B$8:$O$93,13,0)</f>
        <v>0</v>
      </c>
      <c r="AS532" s="139"/>
      <c r="AT532" s="139"/>
      <c r="AU532" s="32">
        <f>VLOOKUP(AS532,Смета!$B$8:$O$93,13,0)</f>
        <v>0</v>
      </c>
    </row>
    <row r="533" spans="1:47" x14ac:dyDescent="0.25">
      <c r="A533" s="139"/>
      <c r="B533" s="139"/>
      <c r="C533" s="32">
        <f>VLOOKUP(A533,Смета!$B$8:$O$93,13,0)</f>
        <v>0</v>
      </c>
      <c r="E533" s="139"/>
      <c r="F533" s="139"/>
      <c r="G533" s="32">
        <f>VLOOKUP(E533,Смета!$B$8:$O$93,13,0)</f>
        <v>0</v>
      </c>
      <c r="I533" s="139"/>
      <c r="J533" s="139"/>
      <c r="K533" s="32">
        <f>VLOOKUP(I533,Смета!$B$8:$O$93,13,0)</f>
        <v>0</v>
      </c>
      <c r="M533" s="139"/>
      <c r="N533" s="139"/>
      <c r="O533" s="32">
        <f>VLOOKUP(M533,Смета!$B$8:$O$93,13,0)</f>
        <v>0</v>
      </c>
      <c r="Q533" s="139"/>
      <c r="R533" s="139"/>
      <c r="S533" s="32">
        <f>VLOOKUP(Q533,Смета!$B$8:$O$93,13,0)</f>
        <v>0</v>
      </c>
      <c r="U533" s="139"/>
      <c r="V533" s="139"/>
      <c r="W533" s="32">
        <f>VLOOKUP(U533,Смета!$B$8:$O$93,13,0)</f>
        <v>0</v>
      </c>
      <c r="Y533" s="139"/>
      <c r="Z533" s="139"/>
      <c r="AA533" s="32">
        <f>VLOOKUP(Y533,Смета!$B$8:$O$93,13,0)</f>
        <v>0</v>
      </c>
      <c r="AC533" s="139"/>
      <c r="AD533" s="139"/>
      <c r="AE533" s="32">
        <f>VLOOKUP(AC533,Смета!$B$8:$O$93,13,0)</f>
        <v>0</v>
      </c>
      <c r="AG533" s="139"/>
      <c r="AH533" s="139"/>
      <c r="AI533" s="32">
        <f>VLOOKUP(AG533,Смета!$B$8:$O$93,13,0)</f>
        <v>0</v>
      </c>
      <c r="AK533" s="139"/>
      <c r="AL533" s="139"/>
      <c r="AM533" s="32">
        <f>VLOOKUP(AK533,Смета!$B$8:$O$93,13,0)</f>
        <v>0</v>
      </c>
      <c r="AO533" s="139"/>
      <c r="AP533" s="139"/>
      <c r="AQ533" s="32">
        <f>VLOOKUP(AO533,Смета!$B$8:$O$93,13,0)</f>
        <v>0</v>
      </c>
      <c r="AS533" s="139"/>
      <c r="AT533" s="139"/>
      <c r="AU533" s="32">
        <f>VLOOKUP(AS533,Смета!$B$8:$O$93,13,0)</f>
        <v>0</v>
      </c>
    </row>
    <row r="534" spans="1:47" x14ac:dyDescent="0.25">
      <c r="A534" s="139"/>
      <c r="B534" s="139"/>
      <c r="C534" s="32">
        <f>VLOOKUP(A534,Смета!$B$8:$O$93,13,0)</f>
        <v>0</v>
      </c>
      <c r="E534" s="139"/>
      <c r="F534" s="139"/>
      <c r="G534" s="32">
        <f>VLOOKUP(E534,Смета!$B$8:$O$93,13,0)</f>
        <v>0</v>
      </c>
      <c r="I534" s="139"/>
      <c r="J534" s="139"/>
      <c r="K534" s="32">
        <f>VLOOKUP(I534,Смета!$B$8:$O$93,13,0)</f>
        <v>0</v>
      </c>
      <c r="M534" s="139"/>
      <c r="N534" s="139"/>
      <c r="O534" s="32">
        <f>VLOOKUP(M534,Смета!$B$8:$O$93,13,0)</f>
        <v>0</v>
      </c>
      <c r="Q534" s="139"/>
      <c r="R534" s="139"/>
      <c r="S534" s="32">
        <f>VLOOKUP(Q534,Смета!$B$8:$O$93,13,0)</f>
        <v>0</v>
      </c>
      <c r="U534" s="139"/>
      <c r="V534" s="139"/>
      <c r="W534" s="32">
        <f>VLOOKUP(U534,Смета!$B$8:$O$93,13,0)</f>
        <v>0</v>
      </c>
      <c r="Y534" s="139"/>
      <c r="Z534" s="139"/>
      <c r="AA534" s="32">
        <f>VLOOKUP(Y534,Смета!$B$8:$O$93,13,0)</f>
        <v>0</v>
      </c>
      <c r="AC534" s="139"/>
      <c r="AD534" s="139"/>
      <c r="AE534" s="32">
        <f>VLOOKUP(AC534,Смета!$B$8:$O$93,13,0)</f>
        <v>0</v>
      </c>
      <c r="AG534" s="139"/>
      <c r="AH534" s="139"/>
      <c r="AI534" s="32">
        <f>VLOOKUP(AG534,Смета!$B$8:$O$93,13,0)</f>
        <v>0</v>
      </c>
      <c r="AK534" s="139"/>
      <c r="AL534" s="139"/>
      <c r="AM534" s="32">
        <f>VLOOKUP(AK534,Смета!$B$8:$O$93,13,0)</f>
        <v>0</v>
      </c>
      <c r="AO534" s="139"/>
      <c r="AP534" s="139"/>
      <c r="AQ534" s="32">
        <f>VLOOKUP(AO534,Смета!$B$8:$O$93,13,0)</f>
        <v>0</v>
      </c>
      <c r="AS534" s="139"/>
      <c r="AT534" s="139"/>
      <c r="AU534" s="32">
        <f>VLOOKUP(AS534,Смета!$B$8:$O$93,13,0)</f>
        <v>0</v>
      </c>
    </row>
    <row r="535" spans="1:47" x14ac:dyDescent="0.25">
      <c r="A535" s="139"/>
      <c r="B535" s="139"/>
      <c r="C535" s="32">
        <f>VLOOKUP(A535,Смета!$B$8:$O$93,13,0)</f>
        <v>0</v>
      </c>
      <c r="E535" s="139"/>
      <c r="F535" s="139"/>
      <c r="G535" s="32">
        <f>VLOOKUP(E535,Смета!$B$8:$O$93,13,0)</f>
        <v>0</v>
      </c>
      <c r="I535" s="139"/>
      <c r="J535" s="139"/>
      <c r="K535" s="32">
        <f>VLOOKUP(I535,Смета!$B$8:$O$93,13,0)</f>
        <v>0</v>
      </c>
      <c r="M535" s="139"/>
      <c r="N535" s="139"/>
      <c r="O535" s="32">
        <f>VLOOKUP(M535,Смета!$B$8:$O$93,13,0)</f>
        <v>0</v>
      </c>
      <c r="Q535" s="139"/>
      <c r="R535" s="139"/>
      <c r="S535" s="32">
        <f>VLOOKUP(Q535,Смета!$B$8:$O$93,13,0)</f>
        <v>0</v>
      </c>
      <c r="U535" s="139"/>
      <c r="V535" s="139"/>
      <c r="W535" s="32">
        <f>VLOOKUP(U535,Смета!$B$8:$O$93,13,0)</f>
        <v>0</v>
      </c>
      <c r="Y535" s="139"/>
      <c r="Z535" s="139"/>
      <c r="AA535" s="32">
        <f>VLOOKUP(Y535,Смета!$B$8:$O$93,13,0)</f>
        <v>0</v>
      </c>
      <c r="AC535" s="139"/>
      <c r="AD535" s="139"/>
      <c r="AE535" s="32">
        <f>VLOOKUP(AC535,Смета!$B$8:$O$93,13,0)</f>
        <v>0</v>
      </c>
      <c r="AG535" s="139"/>
      <c r="AH535" s="139"/>
      <c r="AI535" s="32">
        <f>VLOOKUP(AG535,Смета!$B$8:$O$93,13,0)</f>
        <v>0</v>
      </c>
      <c r="AK535" s="139"/>
      <c r="AL535" s="139"/>
      <c r="AM535" s="32">
        <f>VLOOKUP(AK535,Смета!$B$8:$O$93,13,0)</f>
        <v>0</v>
      </c>
      <c r="AO535" s="139"/>
      <c r="AP535" s="139"/>
      <c r="AQ535" s="32">
        <f>VLOOKUP(AO535,Смета!$B$8:$O$93,13,0)</f>
        <v>0</v>
      </c>
      <c r="AS535" s="139"/>
      <c r="AT535" s="139"/>
      <c r="AU535" s="32">
        <f>VLOOKUP(AS535,Смета!$B$8:$O$93,13,0)</f>
        <v>0</v>
      </c>
    </row>
    <row r="536" spans="1:47" x14ac:dyDescent="0.25">
      <c r="A536" s="139"/>
      <c r="B536" s="139"/>
      <c r="C536" s="32">
        <f>VLOOKUP(A536,Смета!$B$8:$O$93,13,0)</f>
        <v>0</v>
      </c>
      <c r="E536" s="139"/>
      <c r="F536" s="139"/>
      <c r="G536" s="32">
        <f>VLOOKUP(E536,Смета!$B$8:$O$93,13,0)</f>
        <v>0</v>
      </c>
      <c r="I536" s="139"/>
      <c r="J536" s="139"/>
      <c r="K536" s="32">
        <f>VLOOKUP(I536,Смета!$B$8:$O$93,13,0)</f>
        <v>0</v>
      </c>
      <c r="M536" s="139"/>
      <c r="N536" s="139"/>
      <c r="O536" s="32">
        <f>VLOOKUP(M536,Смета!$B$8:$O$93,13,0)</f>
        <v>0</v>
      </c>
      <c r="Q536" s="139"/>
      <c r="R536" s="139"/>
      <c r="S536" s="32">
        <f>VLOOKUP(Q536,Смета!$B$8:$O$93,13,0)</f>
        <v>0</v>
      </c>
      <c r="U536" s="139"/>
      <c r="V536" s="139"/>
      <c r="W536" s="32">
        <f>VLOOKUP(U536,Смета!$B$8:$O$93,13,0)</f>
        <v>0</v>
      </c>
      <c r="Y536" s="139"/>
      <c r="Z536" s="139"/>
      <c r="AA536" s="32">
        <f>VLOOKUP(Y536,Смета!$B$8:$O$93,13,0)</f>
        <v>0</v>
      </c>
      <c r="AC536" s="139"/>
      <c r="AD536" s="139"/>
      <c r="AE536" s="32">
        <f>VLOOKUP(AC536,Смета!$B$8:$O$93,13,0)</f>
        <v>0</v>
      </c>
      <c r="AG536" s="139"/>
      <c r="AH536" s="139"/>
      <c r="AI536" s="32">
        <f>VLOOKUP(AG536,Смета!$B$8:$O$93,13,0)</f>
        <v>0</v>
      </c>
      <c r="AK536" s="139"/>
      <c r="AL536" s="139"/>
      <c r="AM536" s="32">
        <f>VLOOKUP(AK536,Смета!$B$8:$O$93,13,0)</f>
        <v>0</v>
      </c>
      <c r="AO536" s="139"/>
      <c r="AP536" s="139"/>
      <c r="AQ536" s="32">
        <f>VLOOKUP(AO536,Смета!$B$8:$O$93,13,0)</f>
        <v>0</v>
      </c>
      <c r="AS536" s="139"/>
      <c r="AT536" s="139"/>
      <c r="AU536" s="32">
        <f>VLOOKUP(AS536,Смета!$B$8:$O$93,13,0)</f>
        <v>0</v>
      </c>
    </row>
    <row r="537" spans="1:47" x14ac:dyDescent="0.25">
      <c r="A537" s="139"/>
      <c r="B537" s="139"/>
      <c r="C537" s="32">
        <f>VLOOKUP(A537,Смета!$B$8:$O$93,13,0)</f>
        <v>0</v>
      </c>
      <c r="E537" s="139"/>
      <c r="F537" s="139"/>
      <c r="G537" s="32">
        <f>VLOOKUP(E537,Смета!$B$8:$O$93,13,0)</f>
        <v>0</v>
      </c>
      <c r="I537" s="139"/>
      <c r="J537" s="139"/>
      <c r="K537" s="32">
        <f>VLOOKUP(I537,Смета!$B$8:$O$93,13,0)</f>
        <v>0</v>
      </c>
      <c r="M537" s="139"/>
      <c r="N537" s="139"/>
      <c r="O537" s="32">
        <f>VLOOKUP(M537,Смета!$B$8:$O$93,13,0)</f>
        <v>0</v>
      </c>
      <c r="Q537" s="139"/>
      <c r="R537" s="139"/>
      <c r="S537" s="32">
        <f>VLOOKUP(Q537,Смета!$B$8:$O$93,13,0)</f>
        <v>0</v>
      </c>
      <c r="U537" s="139"/>
      <c r="V537" s="139"/>
      <c r="W537" s="32">
        <f>VLOOKUP(U537,Смета!$B$8:$O$93,13,0)</f>
        <v>0</v>
      </c>
      <c r="Y537" s="139"/>
      <c r="Z537" s="139"/>
      <c r="AA537" s="32">
        <f>VLOOKUP(Y537,Смета!$B$8:$O$93,13,0)</f>
        <v>0</v>
      </c>
      <c r="AC537" s="139"/>
      <c r="AD537" s="139"/>
      <c r="AE537" s="32">
        <f>VLOOKUP(AC537,Смета!$B$8:$O$93,13,0)</f>
        <v>0</v>
      </c>
      <c r="AG537" s="139"/>
      <c r="AH537" s="139"/>
      <c r="AI537" s="32">
        <f>VLOOKUP(AG537,Смета!$B$8:$O$93,13,0)</f>
        <v>0</v>
      </c>
      <c r="AK537" s="139"/>
      <c r="AL537" s="139"/>
      <c r="AM537" s="32">
        <f>VLOOKUP(AK537,Смета!$B$8:$O$93,13,0)</f>
        <v>0</v>
      </c>
      <c r="AO537" s="139"/>
      <c r="AP537" s="139"/>
      <c r="AQ537" s="32">
        <f>VLOOKUP(AO537,Смета!$B$8:$O$93,13,0)</f>
        <v>0</v>
      </c>
      <c r="AS537" s="139"/>
      <c r="AT537" s="139"/>
      <c r="AU537" s="32">
        <f>VLOOKUP(AS537,Смета!$B$8:$O$93,13,0)</f>
        <v>0</v>
      </c>
    </row>
    <row r="538" spans="1:47" x14ac:dyDescent="0.25">
      <c r="A538" s="139"/>
      <c r="B538" s="139"/>
      <c r="C538" s="32">
        <f>VLOOKUP(A538,Смета!$B$8:$O$93,13,0)</f>
        <v>0</v>
      </c>
      <c r="E538" s="139"/>
      <c r="F538" s="139"/>
      <c r="G538" s="32">
        <f>VLOOKUP(E538,Смета!$B$8:$O$93,13,0)</f>
        <v>0</v>
      </c>
      <c r="I538" s="139"/>
      <c r="J538" s="139"/>
      <c r="K538" s="32">
        <f>VLOOKUP(I538,Смета!$B$8:$O$93,13,0)</f>
        <v>0</v>
      </c>
      <c r="M538" s="139"/>
      <c r="N538" s="139"/>
      <c r="O538" s="32">
        <f>VLOOKUP(M538,Смета!$B$8:$O$93,13,0)</f>
        <v>0</v>
      </c>
      <c r="Q538" s="139"/>
      <c r="R538" s="139"/>
      <c r="S538" s="32">
        <f>VLOOKUP(Q538,Смета!$B$8:$O$93,13,0)</f>
        <v>0</v>
      </c>
      <c r="U538" s="139"/>
      <c r="V538" s="139"/>
      <c r="W538" s="32">
        <f>VLOOKUP(U538,Смета!$B$8:$O$93,13,0)</f>
        <v>0</v>
      </c>
      <c r="Y538" s="139"/>
      <c r="Z538" s="139"/>
      <c r="AA538" s="32">
        <f>VLOOKUP(Y538,Смета!$B$8:$O$93,13,0)</f>
        <v>0</v>
      </c>
      <c r="AC538" s="139"/>
      <c r="AD538" s="139"/>
      <c r="AE538" s="32">
        <f>VLOOKUP(AC538,Смета!$B$8:$O$93,13,0)</f>
        <v>0</v>
      </c>
      <c r="AG538" s="139"/>
      <c r="AH538" s="139"/>
      <c r="AI538" s="32">
        <f>VLOOKUP(AG538,Смета!$B$8:$O$93,13,0)</f>
        <v>0</v>
      </c>
      <c r="AK538" s="139"/>
      <c r="AL538" s="139"/>
      <c r="AM538" s="32">
        <f>VLOOKUP(AK538,Смета!$B$8:$O$93,13,0)</f>
        <v>0</v>
      </c>
      <c r="AO538" s="139"/>
      <c r="AP538" s="139"/>
      <c r="AQ538" s="32">
        <f>VLOOKUP(AO538,Смета!$B$8:$O$93,13,0)</f>
        <v>0</v>
      </c>
      <c r="AS538" s="139"/>
      <c r="AT538" s="139"/>
      <c r="AU538" s="32">
        <f>VLOOKUP(AS538,Смета!$B$8:$O$93,13,0)</f>
        <v>0</v>
      </c>
    </row>
    <row r="539" spans="1:47" x14ac:dyDescent="0.25">
      <c r="A539" s="139"/>
      <c r="B539" s="139"/>
      <c r="C539" s="32">
        <f>VLOOKUP(A539,Смета!$B$8:$O$93,13,0)</f>
        <v>0</v>
      </c>
      <c r="E539" s="139"/>
      <c r="F539" s="139"/>
      <c r="G539" s="32">
        <f>VLOOKUP(E539,Смета!$B$8:$O$93,13,0)</f>
        <v>0</v>
      </c>
      <c r="I539" s="139"/>
      <c r="J539" s="139"/>
      <c r="K539" s="32">
        <f>VLOOKUP(I539,Смета!$B$8:$O$93,13,0)</f>
        <v>0</v>
      </c>
      <c r="M539" s="139"/>
      <c r="N539" s="139"/>
      <c r="O539" s="32">
        <f>VLOOKUP(M539,Смета!$B$8:$O$93,13,0)</f>
        <v>0</v>
      </c>
      <c r="Q539" s="139"/>
      <c r="R539" s="139"/>
      <c r="S539" s="32">
        <f>VLOOKUP(Q539,Смета!$B$8:$O$93,13,0)</f>
        <v>0</v>
      </c>
      <c r="U539" s="139"/>
      <c r="V539" s="139"/>
      <c r="W539" s="32">
        <f>VLOOKUP(U539,Смета!$B$8:$O$93,13,0)</f>
        <v>0</v>
      </c>
      <c r="Y539" s="139"/>
      <c r="Z539" s="139"/>
      <c r="AA539" s="32">
        <f>VLOOKUP(Y539,Смета!$B$8:$O$93,13,0)</f>
        <v>0</v>
      </c>
      <c r="AC539" s="139"/>
      <c r="AD539" s="139"/>
      <c r="AE539" s="32">
        <f>VLOOKUP(AC539,Смета!$B$8:$O$93,13,0)</f>
        <v>0</v>
      </c>
      <c r="AG539" s="139"/>
      <c r="AH539" s="139"/>
      <c r="AI539" s="32">
        <f>VLOOKUP(AG539,Смета!$B$8:$O$93,13,0)</f>
        <v>0</v>
      </c>
      <c r="AK539" s="139"/>
      <c r="AL539" s="139"/>
      <c r="AM539" s="32">
        <f>VLOOKUP(AK539,Смета!$B$8:$O$93,13,0)</f>
        <v>0</v>
      </c>
      <c r="AO539" s="139"/>
      <c r="AP539" s="139"/>
      <c r="AQ539" s="32">
        <f>VLOOKUP(AO539,Смета!$B$8:$O$93,13,0)</f>
        <v>0</v>
      </c>
      <c r="AS539" s="139"/>
      <c r="AT539" s="139"/>
      <c r="AU539" s="32">
        <f>VLOOKUP(AS539,Смета!$B$8:$O$93,13,0)</f>
        <v>0</v>
      </c>
    </row>
    <row r="540" spans="1:47" x14ac:dyDescent="0.25">
      <c r="A540" s="139"/>
      <c r="B540" s="139"/>
      <c r="C540" s="32">
        <f>VLOOKUP(A540,Смета!$B$8:$O$93,13,0)</f>
        <v>0</v>
      </c>
      <c r="E540" s="139"/>
      <c r="F540" s="139"/>
      <c r="G540" s="32">
        <f>VLOOKUP(E540,Смета!$B$8:$O$93,13,0)</f>
        <v>0</v>
      </c>
      <c r="I540" s="139"/>
      <c r="J540" s="139"/>
      <c r="K540" s="32">
        <f>VLOOKUP(I540,Смета!$B$8:$O$93,13,0)</f>
        <v>0</v>
      </c>
      <c r="M540" s="139"/>
      <c r="N540" s="139"/>
      <c r="O540" s="32">
        <f>VLOOKUP(M540,Смета!$B$8:$O$93,13,0)</f>
        <v>0</v>
      </c>
      <c r="Q540" s="139"/>
      <c r="R540" s="139"/>
      <c r="S540" s="32">
        <f>VLOOKUP(Q540,Смета!$B$8:$O$93,13,0)</f>
        <v>0</v>
      </c>
      <c r="U540" s="139"/>
      <c r="V540" s="139"/>
      <c r="W540" s="32">
        <f>VLOOKUP(U540,Смета!$B$8:$O$93,13,0)</f>
        <v>0</v>
      </c>
      <c r="Y540" s="139"/>
      <c r="Z540" s="139"/>
      <c r="AA540" s="32">
        <f>VLOOKUP(Y540,Смета!$B$8:$O$93,13,0)</f>
        <v>0</v>
      </c>
      <c r="AC540" s="139"/>
      <c r="AD540" s="139"/>
      <c r="AE540" s="32">
        <f>VLOOKUP(AC540,Смета!$B$8:$O$93,13,0)</f>
        <v>0</v>
      </c>
      <c r="AG540" s="139"/>
      <c r="AH540" s="139"/>
      <c r="AI540" s="32">
        <f>VLOOKUP(AG540,Смета!$B$8:$O$93,13,0)</f>
        <v>0</v>
      </c>
      <c r="AK540" s="139"/>
      <c r="AL540" s="139"/>
      <c r="AM540" s="32">
        <f>VLOOKUP(AK540,Смета!$B$8:$O$93,13,0)</f>
        <v>0</v>
      </c>
      <c r="AO540" s="139"/>
      <c r="AP540" s="139"/>
      <c r="AQ540" s="32">
        <f>VLOOKUP(AO540,Смета!$B$8:$O$93,13,0)</f>
        <v>0</v>
      </c>
      <c r="AS540" s="139"/>
      <c r="AT540" s="139"/>
      <c r="AU540" s="32">
        <f>VLOOKUP(AS540,Смета!$B$8:$O$93,13,0)</f>
        <v>0</v>
      </c>
    </row>
    <row r="541" spans="1:47" x14ac:dyDescent="0.25">
      <c r="A541" s="139"/>
      <c r="B541" s="139"/>
      <c r="C541" s="32">
        <f>VLOOKUP(A541,Смета!$B$8:$O$93,13,0)</f>
        <v>0</v>
      </c>
      <c r="E541" s="139"/>
      <c r="F541" s="139"/>
      <c r="G541" s="32">
        <f>VLOOKUP(E541,Смета!$B$8:$O$93,13,0)</f>
        <v>0</v>
      </c>
      <c r="I541" s="139"/>
      <c r="J541" s="139"/>
      <c r="K541" s="32">
        <f>VLOOKUP(I541,Смета!$B$8:$O$93,13,0)</f>
        <v>0</v>
      </c>
      <c r="M541" s="139"/>
      <c r="N541" s="139"/>
      <c r="O541" s="32">
        <f>VLOOKUP(M541,Смета!$B$8:$O$93,13,0)</f>
        <v>0</v>
      </c>
      <c r="Q541" s="139"/>
      <c r="R541" s="139"/>
      <c r="S541" s="32">
        <f>VLOOKUP(Q541,Смета!$B$8:$O$93,13,0)</f>
        <v>0</v>
      </c>
      <c r="U541" s="139"/>
      <c r="V541" s="139"/>
      <c r="W541" s="32">
        <f>VLOOKUP(U541,Смета!$B$8:$O$93,13,0)</f>
        <v>0</v>
      </c>
      <c r="Y541" s="139"/>
      <c r="Z541" s="139"/>
      <c r="AA541" s="32">
        <f>VLOOKUP(Y541,Смета!$B$8:$O$93,13,0)</f>
        <v>0</v>
      </c>
      <c r="AC541" s="139"/>
      <c r="AD541" s="139"/>
      <c r="AE541" s="32">
        <f>VLOOKUP(AC541,Смета!$B$8:$O$93,13,0)</f>
        <v>0</v>
      </c>
      <c r="AG541" s="139"/>
      <c r="AH541" s="139"/>
      <c r="AI541" s="32">
        <f>VLOOKUP(AG541,Смета!$B$8:$O$93,13,0)</f>
        <v>0</v>
      </c>
      <c r="AK541" s="139"/>
      <c r="AL541" s="139"/>
      <c r="AM541" s="32">
        <f>VLOOKUP(AK541,Смета!$B$8:$O$93,13,0)</f>
        <v>0</v>
      </c>
      <c r="AO541" s="139"/>
      <c r="AP541" s="139"/>
      <c r="AQ541" s="32">
        <f>VLOOKUP(AO541,Смета!$B$8:$O$93,13,0)</f>
        <v>0</v>
      </c>
      <c r="AS541" s="139"/>
      <c r="AT541" s="139"/>
      <c r="AU541" s="32">
        <f>VLOOKUP(AS541,Смета!$B$8:$O$93,13,0)</f>
        <v>0</v>
      </c>
    </row>
    <row r="542" spans="1:47" x14ac:dyDescent="0.25">
      <c r="A542" s="139"/>
      <c r="B542" s="139"/>
      <c r="C542" s="32">
        <f>VLOOKUP(A542,Смета!$B$8:$O$93,13,0)</f>
        <v>0</v>
      </c>
      <c r="E542" s="139"/>
      <c r="F542" s="139"/>
      <c r="G542" s="32">
        <f>VLOOKUP(E542,Смета!$B$8:$O$93,13,0)</f>
        <v>0</v>
      </c>
      <c r="I542" s="139"/>
      <c r="J542" s="139"/>
      <c r="K542" s="32">
        <f>VLOOKUP(I542,Смета!$B$8:$O$93,13,0)</f>
        <v>0</v>
      </c>
      <c r="M542" s="139"/>
      <c r="N542" s="139"/>
      <c r="O542" s="32">
        <f>VLOOKUP(M542,Смета!$B$8:$O$93,13,0)</f>
        <v>0</v>
      </c>
      <c r="Q542" s="139"/>
      <c r="R542" s="139"/>
      <c r="S542" s="32">
        <f>VLOOKUP(Q542,Смета!$B$8:$O$93,13,0)</f>
        <v>0</v>
      </c>
      <c r="U542" s="139"/>
      <c r="V542" s="139"/>
      <c r="W542" s="32">
        <f>VLOOKUP(U542,Смета!$B$8:$O$93,13,0)</f>
        <v>0</v>
      </c>
      <c r="Y542" s="139"/>
      <c r="Z542" s="139"/>
      <c r="AA542" s="32">
        <f>VLOOKUP(Y542,Смета!$B$8:$O$93,13,0)</f>
        <v>0</v>
      </c>
      <c r="AC542" s="139"/>
      <c r="AD542" s="139"/>
      <c r="AE542" s="32">
        <f>VLOOKUP(AC542,Смета!$B$8:$O$93,13,0)</f>
        <v>0</v>
      </c>
      <c r="AG542" s="139"/>
      <c r="AH542" s="139"/>
      <c r="AI542" s="32">
        <f>VLOOKUP(AG542,Смета!$B$8:$O$93,13,0)</f>
        <v>0</v>
      </c>
      <c r="AK542" s="139"/>
      <c r="AL542" s="139"/>
      <c r="AM542" s="32">
        <f>VLOOKUP(AK542,Смета!$B$8:$O$93,13,0)</f>
        <v>0</v>
      </c>
      <c r="AO542" s="139"/>
      <c r="AP542" s="139"/>
      <c r="AQ542" s="32">
        <f>VLOOKUP(AO542,Смета!$B$8:$O$93,13,0)</f>
        <v>0</v>
      </c>
      <c r="AS542" s="139"/>
      <c r="AT542" s="139"/>
      <c r="AU542" s="32">
        <f>VLOOKUP(AS542,Смета!$B$8:$O$93,13,0)</f>
        <v>0</v>
      </c>
    </row>
    <row r="543" spans="1:47" x14ac:dyDescent="0.25">
      <c r="A543" s="139"/>
      <c r="B543" s="139"/>
      <c r="C543" s="32">
        <f>VLOOKUP(A543,Смета!$B$8:$O$93,13,0)</f>
        <v>0</v>
      </c>
      <c r="E543" s="139"/>
      <c r="F543" s="139"/>
      <c r="G543" s="32">
        <f>VLOOKUP(E543,Смета!$B$8:$O$93,13,0)</f>
        <v>0</v>
      </c>
      <c r="I543" s="139"/>
      <c r="J543" s="139"/>
      <c r="K543" s="32">
        <f>VLOOKUP(I543,Смета!$B$8:$O$93,13,0)</f>
        <v>0</v>
      </c>
      <c r="M543" s="139"/>
      <c r="N543" s="139"/>
      <c r="O543" s="32">
        <f>VLOOKUP(M543,Смета!$B$8:$O$93,13,0)</f>
        <v>0</v>
      </c>
      <c r="Q543" s="139"/>
      <c r="R543" s="139"/>
      <c r="S543" s="32">
        <f>VLOOKUP(Q543,Смета!$B$8:$O$93,13,0)</f>
        <v>0</v>
      </c>
      <c r="U543" s="139"/>
      <c r="V543" s="139"/>
      <c r="W543" s="32">
        <f>VLOOKUP(U543,Смета!$B$8:$O$93,13,0)</f>
        <v>0</v>
      </c>
      <c r="Y543" s="139"/>
      <c r="Z543" s="139"/>
      <c r="AA543" s="32">
        <f>VLOOKUP(Y543,Смета!$B$8:$O$93,13,0)</f>
        <v>0</v>
      </c>
      <c r="AC543" s="139"/>
      <c r="AD543" s="139"/>
      <c r="AE543" s="32">
        <f>VLOOKUP(AC543,Смета!$B$8:$O$93,13,0)</f>
        <v>0</v>
      </c>
      <c r="AG543" s="139"/>
      <c r="AH543" s="139"/>
      <c r="AI543" s="32">
        <f>VLOOKUP(AG543,Смета!$B$8:$O$93,13,0)</f>
        <v>0</v>
      </c>
      <c r="AK543" s="139"/>
      <c r="AL543" s="139"/>
      <c r="AM543" s="32">
        <f>VLOOKUP(AK543,Смета!$B$8:$O$93,13,0)</f>
        <v>0</v>
      </c>
      <c r="AO543" s="139"/>
      <c r="AP543" s="139"/>
      <c r="AQ543" s="32">
        <f>VLOOKUP(AO543,Смета!$B$8:$O$93,13,0)</f>
        <v>0</v>
      </c>
      <c r="AS543" s="139"/>
      <c r="AT543" s="139"/>
      <c r="AU543" s="32">
        <f>VLOOKUP(AS543,Смета!$B$8:$O$93,13,0)</f>
        <v>0</v>
      </c>
    </row>
    <row r="544" spans="1:47" x14ac:dyDescent="0.25">
      <c r="A544" s="139"/>
      <c r="B544" s="139"/>
      <c r="C544" s="32">
        <f>VLOOKUP(A544,Смета!$B$8:$O$93,13,0)</f>
        <v>0</v>
      </c>
      <c r="E544" s="139"/>
      <c r="F544" s="139"/>
      <c r="G544" s="32">
        <f>VLOOKUP(E544,Смета!$B$8:$O$93,13,0)</f>
        <v>0</v>
      </c>
      <c r="I544" s="139"/>
      <c r="J544" s="139"/>
      <c r="K544" s="32">
        <f>VLOOKUP(I544,Смета!$B$8:$O$93,13,0)</f>
        <v>0</v>
      </c>
      <c r="M544" s="139"/>
      <c r="N544" s="139"/>
      <c r="O544" s="32">
        <f>VLOOKUP(M544,Смета!$B$8:$O$93,13,0)</f>
        <v>0</v>
      </c>
      <c r="Q544" s="139"/>
      <c r="R544" s="139"/>
      <c r="S544" s="32">
        <f>VLOOKUP(Q544,Смета!$B$8:$O$93,13,0)</f>
        <v>0</v>
      </c>
      <c r="U544" s="139"/>
      <c r="V544" s="139"/>
      <c r="W544" s="32">
        <f>VLOOKUP(U544,Смета!$B$8:$O$93,13,0)</f>
        <v>0</v>
      </c>
      <c r="Y544" s="139"/>
      <c r="Z544" s="139"/>
      <c r="AA544" s="32">
        <f>VLOOKUP(Y544,Смета!$B$8:$O$93,13,0)</f>
        <v>0</v>
      </c>
      <c r="AC544" s="139"/>
      <c r="AD544" s="139"/>
      <c r="AE544" s="32">
        <f>VLOOKUP(AC544,Смета!$B$8:$O$93,13,0)</f>
        <v>0</v>
      </c>
      <c r="AG544" s="139"/>
      <c r="AH544" s="139"/>
      <c r="AI544" s="32">
        <f>VLOOKUP(AG544,Смета!$B$8:$O$93,13,0)</f>
        <v>0</v>
      </c>
      <c r="AK544" s="139"/>
      <c r="AL544" s="139"/>
      <c r="AM544" s="32">
        <f>VLOOKUP(AK544,Смета!$B$8:$O$93,13,0)</f>
        <v>0</v>
      </c>
      <c r="AO544" s="139"/>
      <c r="AP544" s="139"/>
      <c r="AQ544" s="32">
        <f>VLOOKUP(AO544,Смета!$B$8:$O$93,13,0)</f>
        <v>0</v>
      </c>
      <c r="AS544" s="139"/>
      <c r="AT544" s="139"/>
      <c r="AU544" s="32">
        <f>VLOOKUP(AS544,Смета!$B$8:$O$93,13,0)</f>
        <v>0</v>
      </c>
    </row>
    <row r="545" spans="1:47" x14ac:dyDescent="0.25">
      <c r="A545" s="139"/>
      <c r="B545" s="139"/>
      <c r="C545" s="32">
        <f>VLOOKUP(A545,Смета!$B$8:$O$93,13,0)</f>
        <v>0</v>
      </c>
      <c r="E545" s="139"/>
      <c r="F545" s="139"/>
      <c r="G545" s="32">
        <f>VLOOKUP(E545,Смета!$B$8:$O$93,13,0)</f>
        <v>0</v>
      </c>
      <c r="I545" s="139"/>
      <c r="J545" s="139"/>
      <c r="K545" s="32">
        <f>VLOOKUP(I545,Смета!$B$8:$O$93,13,0)</f>
        <v>0</v>
      </c>
      <c r="M545" s="139"/>
      <c r="N545" s="139"/>
      <c r="O545" s="32">
        <f>VLOOKUP(M545,Смета!$B$8:$O$93,13,0)</f>
        <v>0</v>
      </c>
      <c r="Q545" s="139"/>
      <c r="R545" s="139"/>
      <c r="S545" s="32">
        <f>VLOOKUP(Q545,Смета!$B$8:$O$93,13,0)</f>
        <v>0</v>
      </c>
      <c r="U545" s="139"/>
      <c r="V545" s="139"/>
      <c r="W545" s="32">
        <f>VLOOKUP(U545,Смета!$B$8:$O$93,13,0)</f>
        <v>0</v>
      </c>
      <c r="Y545" s="139"/>
      <c r="Z545" s="139"/>
      <c r="AA545" s="32">
        <f>VLOOKUP(Y545,Смета!$B$8:$O$93,13,0)</f>
        <v>0</v>
      </c>
      <c r="AC545" s="139"/>
      <c r="AD545" s="139"/>
      <c r="AE545" s="32">
        <f>VLOOKUP(AC545,Смета!$B$8:$O$93,13,0)</f>
        <v>0</v>
      </c>
      <c r="AG545" s="139"/>
      <c r="AH545" s="139"/>
      <c r="AI545" s="32">
        <f>VLOOKUP(AG545,Смета!$B$8:$O$93,13,0)</f>
        <v>0</v>
      </c>
      <c r="AK545" s="139"/>
      <c r="AL545" s="139"/>
      <c r="AM545" s="32">
        <f>VLOOKUP(AK545,Смета!$B$8:$O$93,13,0)</f>
        <v>0</v>
      </c>
      <c r="AO545" s="139"/>
      <c r="AP545" s="139"/>
      <c r="AQ545" s="32">
        <f>VLOOKUP(AO545,Смета!$B$8:$O$93,13,0)</f>
        <v>0</v>
      </c>
      <c r="AS545" s="139"/>
      <c r="AT545" s="139"/>
      <c r="AU545" s="32">
        <f>VLOOKUP(AS545,Смета!$B$8:$O$93,13,0)</f>
        <v>0</v>
      </c>
    </row>
    <row r="546" spans="1:47" x14ac:dyDescent="0.25">
      <c r="A546" s="139"/>
      <c r="B546" s="139"/>
      <c r="C546" s="32">
        <f>VLOOKUP(A546,Смета!$B$8:$O$93,13,0)</f>
        <v>0</v>
      </c>
      <c r="E546" s="139"/>
      <c r="F546" s="139"/>
      <c r="G546" s="32">
        <f>VLOOKUP(E546,Смета!$B$8:$O$93,13,0)</f>
        <v>0</v>
      </c>
      <c r="I546" s="139"/>
      <c r="J546" s="139"/>
      <c r="K546" s="32">
        <f>VLOOKUP(I546,Смета!$B$8:$O$93,13,0)</f>
        <v>0</v>
      </c>
      <c r="M546" s="139"/>
      <c r="N546" s="139"/>
      <c r="O546" s="32">
        <f>VLOOKUP(M546,Смета!$B$8:$O$93,13,0)</f>
        <v>0</v>
      </c>
      <c r="Q546" s="139"/>
      <c r="R546" s="139"/>
      <c r="S546" s="32">
        <f>VLOOKUP(Q546,Смета!$B$8:$O$93,13,0)</f>
        <v>0</v>
      </c>
      <c r="U546" s="139"/>
      <c r="V546" s="139"/>
      <c r="W546" s="32">
        <f>VLOOKUP(U546,Смета!$B$8:$O$93,13,0)</f>
        <v>0</v>
      </c>
      <c r="Y546" s="139"/>
      <c r="Z546" s="139"/>
      <c r="AA546" s="32">
        <f>VLOOKUP(Y546,Смета!$B$8:$O$93,13,0)</f>
        <v>0</v>
      </c>
      <c r="AC546" s="139"/>
      <c r="AD546" s="139"/>
      <c r="AE546" s="32">
        <f>VLOOKUP(AC546,Смета!$B$8:$O$93,13,0)</f>
        <v>0</v>
      </c>
      <c r="AG546" s="139"/>
      <c r="AH546" s="139"/>
      <c r="AI546" s="32">
        <f>VLOOKUP(AG546,Смета!$B$8:$O$93,13,0)</f>
        <v>0</v>
      </c>
      <c r="AK546" s="139"/>
      <c r="AL546" s="139"/>
      <c r="AM546" s="32">
        <f>VLOOKUP(AK546,Смета!$B$8:$O$93,13,0)</f>
        <v>0</v>
      </c>
      <c r="AO546" s="139"/>
      <c r="AP546" s="139"/>
      <c r="AQ546" s="32">
        <f>VLOOKUP(AO546,Смета!$B$8:$O$93,13,0)</f>
        <v>0</v>
      </c>
      <c r="AS546" s="139"/>
      <c r="AT546" s="139"/>
      <c r="AU546" s="32">
        <f>VLOOKUP(AS546,Смета!$B$8:$O$93,13,0)</f>
        <v>0</v>
      </c>
    </row>
    <row r="547" spans="1:47" x14ac:dyDescent="0.25">
      <c r="A547" s="139"/>
      <c r="B547" s="139"/>
      <c r="C547" s="32">
        <f>VLOOKUP(A547,Смета!$B$8:$O$93,13,0)</f>
        <v>0</v>
      </c>
      <c r="E547" s="139"/>
      <c r="F547" s="139"/>
      <c r="G547" s="32">
        <f>VLOOKUP(E547,Смета!$B$8:$O$93,13,0)</f>
        <v>0</v>
      </c>
      <c r="I547" s="139"/>
      <c r="J547" s="139"/>
      <c r="K547" s="32">
        <f>VLOOKUP(I547,Смета!$B$8:$O$93,13,0)</f>
        <v>0</v>
      </c>
      <c r="M547" s="139"/>
      <c r="N547" s="139"/>
      <c r="O547" s="32">
        <f>VLOOKUP(M547,Смета!$B$8:$O$93,13,0)</f>
        <v>0</v>
      </c>
      <c r="Q547" s="139"/>
      <c r="R547" s="139"/>
      <c r="S547" s="32">
        <f>VLOOKUP(Q547,Смета!$B$8:$O$93,13,0)</f>
        <v>0</v>
      </c>
      <c r="U547" s="139"/>
      <c r="V547" s="139"/>
      <c r="W547" s="32">
        <f>VLOOKUP(U547,Смета!$B$8:$O$93,13,0)</f>
        <v>0</v>
      </c>
      <c r="Y547" s="139"/>
      <c r="Z547" s="139"/>
      <c r="AA547" s="32">
        <f>VLOOKUP(Y547,Смета!$B$8:$O$93,13,0)</f>
        <v>0</v>
      </c>
      <c r="AC547" s="139"/>
      <c r="AD547" s="139"/>
      <c r="AE547" s="32">
        <f>VLOOKUP(AC547,Смета!$B$8:$O$93,13,0)</f>
        <v>0</v>
      </c>
      <c r="AG547" s="139"/>
      <c r="AH547" s="139"/>
      <c r="AI547" s="32">
        <f>VLOOKUP(AG547,Смета!$B$8:$O$93,13,0)</f>
        <v>0</v>
      </c>
      <c r="AK547" s="139"/>
      <c r="AL547" s="139"/>
      <c r="AM547" s="32">
        <f>VLOOKUP(AK547,Смета!$B$8:$O$93,13,0)</f>
        <v>0</v>
      </c>
      <c r="AO547" s="139"/>
      <c r="AP547" s="139"/>
      <c r="AQ547" s="32">
        <f>VLOOKUP(AO547,Смета!$B$8:$O$93,13,0)</f>
        <v>0</v>
      </c>
      <c r="AS547" s="139"/>
      <c r="AT547" s="139"/>
      <c r="AU547" s="32">
        <f>VLOOKUP(AS547,Смета!$B$8:$O$93,13,0)</f>
        <v>0</v>
      </c>
    </row>
    <row r="548" spans="1:47" x14ac:dyDescent="0.25">
      <c r="A548" s="139"/>
      <c r="B548" s="139"/>
      <c r="C548" s="32">
        <f>VLOOKUP(A548,Смета!$B$8:$O$93,13,0)</f>
        <v>0</v>
      </c>
      <c r="E548" s="139"/>
      <c r="F548" s="139"/>
      <c r="G548" s="32">
        <f>VLOOKUP(E548,Смета!$B$8:$O$93,13,0)</f>
        <v>0</v>
      </c>
      <c r="I548" s="139"/>
      <c r="J548" s="139"/>
      <c r="K548" s="32">
        <f>VLOOKUP(I548,Смета!$B$8:$O$93,13,0)</f>
        <v>0</v>
      </c>
      <c r="M548" s="139"/>
      <c r="N548" s="139"/>
      <c r="O548" s="32">
        <f>VLOOKUP(M548,Смета!$B$8:$O$93,13,0)</f>
        <v>0</v>
      </c>
      <c r="Q548" s="139"/>
      <c r="R548" s="139"/>
      <c r="S548" s="32">
        <f>VLOOKUP(Q548,Смета!$B$8:$O$93,13,0)</f>
        <v>0</v>
      </c>
      <c r="U548" s="139"/>
      <c r="V548" s="139"/>
      <c r="W548" s="32">
        <f>VLOOKUP(U548,Смета!$B$8:$O$93,13,0)</f>
        <v>0</v>
      </c>
      <c r="Y548" s="139"/>
      <c r="Z548" s="139"/>
      <c r="AA548" s="32">
        <f>VLOOKUP(Y548,Смета!$B$8:$O$93,13,0)</f>
        <v>0</v>
      </c>
      <c r="AC548" s="139"/>
      <c r="AD548" s="139"/>
      <c r="AE548" s="32">
        <f>VLOOKUP(AC548,Смета!$B$8:$O$93,13,0)</f>
        <v>0</v>
      </c>
      <c r="AG548" s="139"/>
      <c r="AH548" s="139"/>
      <c r="AI548" s="32">
        <f>VLOOKUP(AG548,Смета!$B$8:$O$93,13,0)</f>
        <v>0</v>
      </c>
      <c r="AK548" s="139"/>
      <c r="AL548" s="139"/>
      <c r="AM548" s="32">
        <f>VLOOKUP(AK548,Смета!$B$8:$O$93,13,0)</f>
        <v>0</v>
      </c>
      <c r="AO548" s="139"/>
      <c r="AP548" s="139"/>
      <c r="AQ548" s="32">
        <f>VLOOKUP(AO548,Смета!$B$8:$O$93,13,0)</f>
        <v>0</v>
      </c>
      <c r="AS548" s="139"/>
      <c r="AT548" s="139"/>
      <c r="AU548" s="32">
        <f>VLOOKUP(AS548,Смета!$B$8:$O$93,13,0)</f>
        <v>0</v>
      </c>
    </row>
    <row r="549" spans="1:47" x14ac:dyDescent="0.25">
      <c r="A549" s="139"/>
      <c r="B549" s="139"/>
      <c r="C549" s="32">
        <f>VLOOKUP(A549,Смета!$B$8:$O$93,13,0)</f>
        <v>0</v>
      </c>
      <c r="E549" s="139"/>
      <c r="F549" s="139"/>
      <c r="G549" s="32">
        <f>VLOOKUP(E549,Смета!$B$8:$O$93,13,0)</f>
        <v>0</v>
      </c>
      <c r="I549" s="139"/>
      <c r="J549" s="139"/>
      <c r="K549" s="32">
        <f>VLOOKUP(I549,Смета!$B$8:$O$93,13,0)</f>
        <v>0</v>
      </c>
      <c r="M549" s="139"/>
      <c r="N549" s="139"/>
      <c r="O549" s="32">
        <f>VLOOKUP(M549,Смета!$B$8:$O$93,13,0)</f>
        <v>0</v>
      </c>
      <c r="Q549" s="139"/>
      <c r="R549" s="139"/>
      <c r="S549" s="32">
        <f>VLOOKUP(Q549,Смета!$B$8:$O$93,13,0)</f>
        <v>0</v>
      </c>
      <c r="U549" s="139"/>
      <c r="V549" s="139"/>
      <c r="W549" s="32">
        <f>VLOOKUP(U549,Смета!$B$8:$O$93,13,0)</f>
        <v>0</v>
      </c>
      <c r="Y549" s="139"/>
      <c r="Z549" s="139"/>
      <c r="AA549" s="32">
        <f>VLOOKUP(Y549,Смета!$B$8:$O$93,13,0)</f>
        <v>0</v>
      </c>
      <c r="AC549" s="139"/>
      <c r="AD549" s="139"/>
      <c r="AE549" s="32">
        <f>VLOOKUP(AC549,Смета!$B$8:$O$93,13,0)</f>
        <v>0</v>
      </c>
      <c r="AG549" s="139"/>
      <c r="AH549" s="139"/>
      <c r="AI549" s="32">
        <f>VLOOKUP(AG549,Смета!$B$8:$O$93,13,0)</f>
        <v>0</v>
      </c>
      <c r="AK549" s="139"/>
      <c r="AL549" s="139"/>
      <c r="AM549" s="32">
        <f>VLOOKUP(AK549,Смета!$B$8:$O$93,13,0)</f>
        <v>0</v>
      </c>
      <c r="AO549" s="139"/>
      <c r="AP549" s="139"/>
      <c r="AQ549" s="32">
        <f>VLOOKUP(AO549,Смета!$B$8:$O$93,13,0)</f>
        <v>0</v>
      </c>
      <c r="AS549" s="139"/>
      <c r="AT549" s="139"/>
      <c r="AU549" s="32">
        <f>VLOOKUP(AS549,Смета!$B$8:$O$93,13,0)</f>
        <v>0</v>
      </c>
    </row>
    <row r="550" spans="1:47" x14ac:dyDescent="0.25">
      <c r="A550" s="139"/>
      <c r="B550" s="139"/>
      <c r="C550" s="32">
        <f>VLOOKUP(A550,Смета!$B$8:$O$93,13,0)</f>
        <v>0</v>
      </c>
      <c r="E550" s="139"/>
      <c r="F550" s="139"/>
      <c r="G550" s="32">
        <f>VLOOKUP(E550,Смета!$B$8:$O$93,13,0)</f>
        <v>0</v>
      </c>
      <c r="I550" s="139"/>
      <c r="J550" s="139"/>
      <c r="K550" s="32">
        <f>VLOOKUP(I550,Смета!$B$8:$O$93,13,0)</f>
        <v>0</v>
      </c>
      <c r="M550" s="139"/>
      <c r="N550" s="139"/>
      <c r="O550" s="32">
        <f>VLOOKUP(M550,Смета!$B$8:$O$93,13,0)</f>
        <v>0</v>
      </c>
      <c r="Q550" s="139"/>
      <c r="R550" s="139"/>
      <c r="S550" s="32">
        <f>VLOOKUP(Q550,Смета!$B$8:$O$93,13,0)</f>
        <v>0</v>
      </c>
      <c r="U550" s="139"/>
      <c r="V550" s="139"/>
      <c r="W550" s="32">
        <f>VLOOKUP(U550,Смета!$B$8:$O$93,13,0)</f>
        <v>0</v>
      </c>
      <c r="Y550" s="139"/>
      <c r="Z550" s="139"/>
      <c r="AA550" s="32">
        <f>VLOOKUP(Y550,Смета!$B$8:$O$93,13,0)</f>
        <v>0</v>
      </c>
      <c r="AC550" s="139"/>
      <c r="AD550" s="139"/>
      <c r="AE550" s="32">
        <f>VLOOKUP(AC550,Смета!$B$8:$O$93,13,0)</f>
        <v>0</v>
      </c>
      <c r="AG550" s="139"/>
      <c r="AH550" s="139"/>
      <c r="AI550" s="32">
        <f>VLOOKUP(AG550,Смета!$B$8:$O$93,13,0)</f>
        <v>0</v>
      </c>
      <c r="AK550" s="139"/>
      <c r="AL550" s="139"/>
      <c r="AM550" s="32">
        <f>VLOOKUP(AK550,Смета!$B$8:$O$93,13,0)</f>
        <v>0</v>
      </c>
      <c r="AO550" s="139"/>
      <c r="AP550" s="139"/>
      <c r="AQ550" s="32">
        <f>VLOOKUP(AO550,Смета!$B$8:$O$93,13,0)</f>
        <v>0</v>
      </c>
      <c r="AS550" s="139"/>
      <c r="AT550" s="139"/>
      <c r="AU550" s="32">
        <f>VLOOKUP(AS550,Смета!$B$8:$O$93,13,0)</f>
        <v>0</v>
      </c>
    </row>
    <row r="551" spans="1:47" x14ac:dyDescent="0.25">
      <c r="A551" s="139"/>
      <c r="B551" s="139"/>
      <c r="C551" s="32">
        <f>VLOOKUP(A551,Смета!$B$8:$O$93,13,0)</f>
        <v>0</v>
      </c>
      <c r="E551" s="139"/>
      <c r="F551" s="139"/>
      <c r="G551" s="32">
        <f>VLOOKUP(E551,Смета!$B$8:$O$93,13,0)</f>
        <v>0</v>
      </c>
      <c r="I551" s="139"/>
      <c r="J551" s="139"/>
      <c r="K551" s="32">
        <f>VLOOKUP(I551,Смета!$B$8:$O$93,13,0)</f>
        <v>0</v>
      </c>
      <c r="M551" s="139"/>
      <c r="N551" s="139"/>
      <c r="O551" s="32">
        <f>VLOOKUP(M551,Смета!$B$8:$O$93,13,0)</f>
        <v>0</v>
      </c>
      <c r="Q551" s="139"/>
      <c r="R551" s="139"/>
      <c r="S551" s="32">
        <f>VLOOKUP(Q551,Смета!$B$8:$O$93,13,0)</f>
        <v>0</v>
      </c>
      <c r="U551" s="139"/>
      <c r="V551" s="139"/>
      <c r="W551" s="32">
        <f>VLOOKUP(U551,Смета!$B$8:$O$93,13,0)</f>
        <v>0</v>
      </c>
      <c r="Y551" s="139"/>
      <c r="Z551" s="139"/>
      <c r="AA551" s="32">
        <f>VLOOKUP(Y551,Смета!$B$8:$O$93,13,0)</f>
        <v>0</v>
      </c>
      <c r="AC551" s="139"/>
      <c r="AD551" s="139"/>
      <c r="AE551" s="32">
        <f>VLOOKUP(AC551,Смета!$B$8:$O$93,13,0)</f>
        <v>0</v>
      </c>
      <c r="AG551" s="139"/>
      <c r="AH551" s="139"/>
      <c r="AI551" s="32">
        <f>VLOOKUP(AG551,Смета!$B$8:$O$93,13,0)</f>
        <v>0</v>
      </c>
      <c r="AK551" s="139"/>
      <c r="AL551" s="139"/>
      <c r="AM551" s="32">
        <f>VLOOKUP(AK551,Смета!$B$8:$O$93,13,0)</f>
        <v>0</v>
      </c>
      <c r="AO551" s="139"/>
      <c r="AP551" s="139"/>
      <c r="AQ551" s="32">
        <f>VLOOKUP(AO551,Смета!$B$8:$O$93,13,0)</f>
        <v>0</v>
      </c>
      <c r="AS551" s="139"/>
      <c r="AT551" s="139"/>
      <c r="AU551" s="32">
        <f>VLOOKUP(AS551,Смета!$B$8:$O$93,13,0)</f>
        <v>0</v>
      </c>
    </row>
    <row r="552" spans="1:47" x14ac:dyDescent="0.25">
      <c r="A552" s="139"/>
      <c r="B552" s="139"/>
      <c r="C552" s="32">
        <f>VLOOKUP(A552,Смета!$B$8:$O$93,13,0)</f>
        <v>0</v>
      </c>
      <c r="E552" s="139"/>
      <c r="F552" s="139"/>
      <c r="G552" s="32">
        <f>VLOOKUP(E552,Смета!$B$8:$O$93,13,0)</f>
        <v>0</v>
      </c>
      <c r="I552" s="139"/>
      <c r="J552" s="139"/>
      <c r="K552" s="32">
        <f>VLOOKUP(I552,Смета!$B$8:$O$93,13,0)</f>
        <v>0</v>
      </c>
      <c r="M552" s="139"/>
      <c r="N552" s="139"/>
      <c r="O552" s="32">
        <f>VLOOKUP(M552,Смета!$B$8:$O$93,13,0)</f>
        <v>0</v>
      </c>
      <c r="Q552" s="139"/>
      <c r="R552" s="139"/>
      <c r="S552" s="32">
        <f>VLOOKUP(Q552,Смета!$B$8:$O$93,13,0)</f>
        <v>0</v>
      </c>
      <c r="U552" s="139"/>
      <c r="V552" s="139"/>
      <c r="W552" s="32">
        <f>VLOOKUP(U552,Смета!$B$8:$O$93,13,0)</f>
        <v>0</v>
      </c>
      <c r="Y552" s="139"/>
      <c r="Z552" s="139"/>
      <c r="AA552" s="32">
        <f>VLOOKUP(Y552,Смета!$B$8:$O$93,13,0)</f>
        <v>0</v>
      </c>
      <c r="AC552" s="139"/>
      <c r="AD552" s="139"/>
      <c r="AE552" s="32">
        <f>VLOOKUP(AC552,Смета!$B$8:$O$93,13,0)</f>
        <v>0</v>
      </c>
      <c r="AG552" s="139"/>
      <c r="AH552" s="139"/>
      <c r="AI552" s="32">
        <f>VLOOKUP(AG552,Смета!$B$8:$O$93,13,0)</f>
        <v>0</v>
      </c>
      <c r="AK552" s="139"/>
      <c r="AL552" s="139"/>
      <c r="AM552" s="32">
        <f>VLOOKUP(AK552,Смета!$B$8:$O$93,13,0)</f>
        <v>0</v>
      </c>
      <c r="AO552" s="139"/>
      <c r="AP552" s="139"/>
      <c r="AQ552" s="32">
        <f>VLOOKUP(AO552,Смета!$B$8:$O$93,13,0)</f>
        <v>0</v>
      </c>
      <c r="AS552" s="139"/>
      <c r="AT552" s="139"/>
      <c r="AU552" s="32">
        <f>VLOOKUP(AS552,Смета!$B$8:$O$93,13,0)</f>
        <v>0</v>
      </c>
    </row>
    <row r="553" spans="1:47" x14ac:dyDescent="0.25">
      <c r="A553" s="139"/>
      <c r="B553" s="139"/>
      <c r="C553" s="32">
        <f>VLOOKUP(A553,Смета!$B$8:$O$93,13,0)</f>
        <v>0</v>
      </c>
      <c r="E553" s="139"/>
      <c r="F553" s="139"/>
      <c r="G553" s="32">
        <f>VLOOKUP(E553,Смета!$B$8:$O$93,13,0)</f>
        <v>0</v>
      </c>
      <c r="I553" s="139"/>
      <c r="J553" s="139"/>
      <c r="K553" s="32">
        <f>VLOOKUP(I553,Смета!$B$8:$O$93,13,0)</f>
        <v>0</v>
      </c>
      <c r="M553" s="139"/>
      <c r="N553" s="139"/>
      <c r="O553" s="32">
        <f>VLOOKUP(M553,Смета!$B$8:$O$93,13,0)</f>
        <v>0</v>
      </c>
      <c r="Q553" s="139"/>
      <c r="R553" s="139"/>
      <c r="S553" s="32">
        <f>VLOOKUP(Q553,Смета!$B$8:$O$93,13,0)</f>
        <v>0</v>
      </c>
      <c r="U553" s="139"/>
      <c r="V553" s="139"/>
      <c r="W553" s="32">
        <f>VLOOKUP(U553,Смета!$B$8:$O$93,13,0)</f>
        <v>0</v>
      </c>
      <c r="Y553" s="139"/>
      <c r="Z553" s="139"/>
      <c r="AA553" s="32">
        <f>VLOOKUP(Y553,Смета!$B$8:$O$93,13,0)</f>
        <v>0</v>
      </c>
      <c r="AC553" s="139"/>
      <c r="AD553" s="139"/>
      <c r="AE553" s="32">
        <f>VLOOKUP(AC553,Смета!$B$8:$O$93,13,0)</f>
        <v>0</v>
      </c>
      <c r="AG553" s="139"/>
      <c r="AH553" s="139"/>
      <c r="AI553" s="32">
        <f>VLOOKUP(AG553,Смета!$B$8:$O$93,13,0)</f>
        <v>0</v>
      </c>
      <c r="AK553" s="139"/>
      <c r="AL553" s="139"/>
      <c r="AM553" s="32">
        <f>VLOOKUP(AK553,Смета!$B$8:$O$93,13,0)</f>
        <v>0</v>
      </c>
      <c r="AO553" s="139"/>
      <c r="AP553" s="139"/>
      <c r="AQ553" s="32">
        <f>VLOOKUP(AO553,Смета!$B$8:$O$93,13,0)</f>
        <v>0</v>
      </c>
      <c r="AS553" s="139"/>
      <c r="AT553" s="139"/>
      <c r="AU553" s="32">
        <f>VLOOKUP(AS553,Смета!$B$8:$O$93,13,0)</f>
        <v>0</v>
      </c>
    </row>
    <row r="554" spans="1:47" x14ac:dyDescent="0.25">
      <c r="A554" s="139"/>
      <c r="B554" s="139"/>
      <c r="C554" s="32">
        <f>VLOOKUP(A554,Смета!$B$8:$O$93,13,0)</f>
        <v>0</v>
      </c>
      <c r="E554" s="139"/>
      <c r="F554" s="139"/>
      <c r="G554" s="32">
        <f>VLOOKUP(E554,Смета!$B$8:$O$93,13,0)</f>
        <v>0</v>
      </c>
      <c r="I554" s="139"/>
      <c r="J554" s="139"/>
      <c r="K554" s="32">
        <f>VLOOKUP(I554,Смета!$B$8:$O$93,13,0)</f>
        <v>0</v>
      </c>
      <c r="M554" s="139"/>
      <c r="N554" s="139"/>
      <c r="O554" s="32">
        <f>VLOOKUP(M554,Смета!$B$8:$O$93,13,0)</f>
        <v>0</v>
      </c>
      <c r="Q554" s="139"/>
      <c r="R554" s="139"/>
      <c r="S554" s="32">
        <f>VLOOKUP(Q554,Смета!$B$8:$O$93,13,0)</f>
        <v>0</v>
      </c>
      <c r="U554" s="139"/>
      <c r="V554" s="139"/>
      <c r="W554" s="32">
        <f>VLOOKUP(U554,Смета!$B$8:$O$93,13,0)</f>
        <v>0</v>
      </c>
      <c r="Y554" s="139"/>
      <c r="Z554" s="139"/>
      <c r="AA554" s="32">
        <f>VLOOKUP(Y554,Смета!$B$8:$O$93,13,0)</f>
        <v>0</v>
      </c>
      <c r="AC554" s="139"/>
      <c r="AD554" s="139"/>
      <c r="AE554" s="32">
        <f>VLOOKUP(AC554,Смета!$B$8:$O$93,13,0)</f>
        <v>0</v>
      </c>
      <c r="AG554" s="139"/>
      <c r="AH554" s="139"/>
      <c r="AI554" s="32">
        <f>VLOOKUP(AG554,Смета!$B$8:$O$93,13,0)</f>
        <v>0</v>
      </c>
      <c r="AK554" s="139"/>
      <c r="AL554" s="139"/>
      <c r="AM554" s="32">
        <f>VLOOKUP(AK554,Смета!$B$8:$O$93,13,0)</f>
        <v>0</v>
      </c>
      <c r="AO554" s="139"/>
      <c r="AP554" s="139"/>
      <c r="AQ554" s="32">
        <f>VLOOKUP(AO554,Смета!$B$8:$O$93,13,0)</f>
        <v>0</v>
      </c>
      <c r="AS554" s="139"/>
      <c r="AT554" s="139"/>
      <c r="AU554" s="32">
        <f>VLOOKUP(AS554,Смета!$B$8:$O$93,13,0)</f>
        <v>0</v>
      </c>
    </row>
    <row r="555" spans="1:47" x14ac:dyDescent="0.25">
      <c r="A555" s="139"/>
      <c r="B555" s="139"/>
      <c r="C555" s="32">
        <f>VLOOKUP(A555,Смета!$B$8:$O$93,13,0)</f>
        <v>0</v>
      </c>
      <c r="E555" s="139"/>
      <c r="F555" s="139"/>
      <c r="G555" s="32">
        <f>VLOOKUP(E555,Смета!$B$8:$O$93,13,0)</f>
        <v>0</v>
      </c>
      <c r="I555" s="139"/>
      <c r="J555" s="139"/>
      <c r="K555" s="32">
        <f>VLOOKUP(I555,Смета!$B$8:$O$93,13,0)</f>
        <v>0</v>
      </c>
      <c r="M555" s="139"/>
      <c r="N555" s="139"/>
      <c r="O555" s="32">
        <f>VLOOKUP(M555,Смета!$B$8:$O$93,13,0)</f>
        <v>0</v>
      </c>
      <c r="Q555" s="139"/>
      <c r="R555" s="139"/>
      <c r="S555" s="32">
        <f>VLOOKUP(Q555,Смета!$B$8:$O$93,13,0)</f>
        <v>0</v>
      </c>
      <c r="U555" s="139"/>
      <c r="V555" s="139"/>
      <c r="W555" s="32">
        <f>VLOOKUP(U555,Смета!$B$8:$O$93,13,0)</f>
        <v>0</v>
      </c>
      <c r="Y555" s="139"/>
      <c r="Z555" s="139"/>
      <c r="AA555" s="32">
        <f>VLOOKUP(Y555,Смета!$B$8:$O$93,13,0)</f>
        <v>0</v>
      </c>
      <c r="AC555" s="139"/>
      <c r="AD555" s="139"/>
      <c r="AE555" s="32">
        <f>VLOOKUP(AC555,Смета!$B$8:$O$93,13,0)</f>
        <v>0</v>
      </c>
      <c r="AG555" s="139"/>
      <c r="AH555" s="139"/>
      <c r="AI555" s="32">
        <f>VLOOKUP(AG555,Смета!$B$8:$O$93,13,0)</f>
        <v>0</v>
      </c>
      <c r="AK555" s="139"/>
      <c r="AL555" s="139"/>
      <c r="AM555" s="32">
        <f>VLOOKUP(AK555,Смета!$B$8:$O$93,13,0)</f>
        <v>0</v>
      </c>
      <c r="AO555" s="139"/>
      <c r="AP555" s="139"/>
      <c r="AQ555" s="32">
        <f>VLOOKUP(AO555,Смета!$B$8:$O$93,13,0)</f>
        <v>0</v>
      </c>
      <c r="AS555" s="139"/>
      <c r="AT555" s="139"/>
      <c r="AU555" s="32">
        <f>VLOOKUP(AS555,Смета!$B$8:$O$93,13,0)</f>
        <v>0</v>
      </c>
    </row>
    <row r="556" spans="1:47" x14ac:dyDescent="0.25">
      <c r="A556" s="139"/>
      <c r="B556" s="139"/>
      <c r="C556" s="32">
        <f>VLOOKUP(A556,Смета!$B$8:$O$93,13,0)</f>
        <v>0</v>
      </c>
      <c r="E556" s="139"/>
      <c r="F556" s="139"/>
      <c r="G556" s="32">
        <f>VLOOKUP(E556,Смета!$B$8:$O$93,13,0)</f>
        <v>0</v>
      </c>
      <c r="I556" s="139"/>
      <c r="J556" s="139"/>
      <c r="K556" s="32">
        <f>VLOOKUP(I556,Смета!$B$8:$O$93,13,0)</f>
        <v>0</v>
      </c>
      <c r="M556" s="139"/>
      <c r="N556" s="139"/>
      <c r="O556" s="32">
        <f>VLOOKUP(M556,Смета!$B$8:$O$93,13,0)</f>
        <v>0</v>
      </c>
      <c r="Q556" s="139"/>
      <c r="R556" s="139"/>
      <c r="S556" s="32">
        <f>VLOOKUP(Q556,Смета!$B$8:$O$93,13,0)</f>
        <v>0</v>
      </c>
      <c r="U556" s="139"/>
      <c r="V556" s="139"/>
      <c r="W556" s="32">
        <f>VLOOKUP(U556,Смета!$B$8:$O$93,13,0)</f>
        <v>0</v>
      </c>
      <c r="Y556" s="139"/>
      <c r="Z556" s="139"/>
      <c r="AA556" s="32">
        <f>VLOOKUP(Y556,Смета!$B$8:$O$93,13,0)</f>
        <v>0</v>
      </c>
      <c r="AC556" s="139"/>
      <c r="AD556" s="139"/>
      <c r="AE556" s="32">
        <f>VLOOKUP(AC556,Смета!$B$8:$O$93,13,0)</f>
        <v>0</v>
      </c>
      <c r="AG556" s="139"/>
      <c r="AH556" s="139"/>
      <c r="AI556" s="32">
        <f>VLOOKUP(AG556,Смета!$B$8:$O$93,13,0)</f>
        <v>0</v>
      </c>
      <c r="AK556" s="139"/>
      <c r="AL556" s="139"/>
      <c r="AM556" s="32">
        <f>VLOOKUP(AK556,Смета!$B$8:$O$93,13,0)</f>
        <v>0</v>
      </c>
      <c r="AO556" s="139"/>
      <c r="AP556" s="139"/>
      <c r="AQ556" s="32">
        <f>VLOOKUP(AO556,Смета!$B$8:$O$93,13,0)</f>
        <v>0</v>
      </c>
      <c r="AS556" s="139"/>
      <c r="AT556" s="139"/>
      <c r="AU556" s="32">
        <f>VLOOKUP(AS556,Смета!$B$8:$O$93,13,0)</f>
        <v>0</v>
      </c>
    </row>
    <row r="557" spans="1:47" x14ac:dyDescent="0.25">
      <c r="A557" s="139"/>
      <c r="B557" s="139"/>
      <c r="C557" s="32">
        <f>VLOOKUP(A557,Смета!$B$8:$O$93,13,0)</f>
        <v>0</v>
      </c>
      <c r="E557" s="139"/>
      <c r="F557" s="139"/>
      <c r="G557" s="32">
        <f>VLOOKUP(E557,Смета!$B$8:$O$93,13,0)</f>
        <v>0</v>
      </c>
      <c r="I557" s="139"/>
      <c r="J557" s="139"/>
      <c r="K557" s="32">
        <f>VLOOKUP(I557,Смета!$B$8:$O$93,13,0)</f>
        <v>0</v>
      </c>
      <c r="M557" s="139"/>
      <c r="N557" s="139"/>
      <c r="O557" s="32">
        <f>VLOOKUP(M557,Смета!$B$8:$O$93,13,0)</f>
        <v>0</v>
      </c>
      <c r="Q557" s="139"/>
      <c r="R557" s="139"/>
      <c r="S557" s="32">
        <f>VLOOKUP(Q557,Смета!$B$8:$O$93,13,0)</f>
        <v>0</v>
      </c>
      <c r="U557" s="139"/>
      <c r="V557" s="139"/>
      <c r="W557" s="32">
        <f>VLOOKUP(U557,Смета!$B$8:$O$93,13,0)</f>
        <v>0</v>
      </c>
      <c r="Y557" s="139"/>
      <c r="Z557" s="139"/>
      <c r="AA557" s="32">
        <f>VLOOKUP(Y557,Смета!$B$8:$O$93,13,0)</f>
        <v>0</v>
      </c>
      <c r="AC557" s="139"/>
      <c r="AD557" s="139"/>
      <c r="AE557" s="32">
        <f>VLOOKUP(AC557,Смета!$B$8:$O$93,13,0)</f>
        <v>0</v>
      </c>
      <c r="AG557" s="139"/>
      <c r="AH557" s="139"/>
      <c r="AI557" s="32">
        <f>VLOOKUP(AG557,Смета!$B$8:$O$93,13,0)</f>
        <v>0</v>
      </c>
      <c r="AK557" s="139"/>
      <c r="AL557" s="139"/>
      <c r="AM557" s="32">
        <f>VLOOKUP(AK557,Смета!$B$8:$O$93,13,0)</f>
        <v>0</v>
      </c>
      <c r="AO557" s="139"/>
      <c r="AP557" s="139"/>
      <c r="AQ557" s="32">
        <f>VLOOKUP(AO557,Смета!$B$8:$O$93,13,0)</f>
        <v>0</v>
      </c>
      <c r="AS557" s="139"/>
      <c r="AT557" s="139"/>
      <c r="AU557" s="32">
        <f>VLOOKUP(AS557,Смета!$B$8:$O$93,13,0)</f>
        <v>0</v>
      </c>
    </row>
    <row r="558" spans="1:47" x14ac:dyDescent="0.25">
      <c r="A558" s="139"/>
      <c r="B558" s="139"/>
      <c r="C558" s="32">
        <f>VLOOKUP(A558,Смета!$B$8:$O$93,13,0)</f>
        <v>0</v>
      </c>
      <c r="E558" s="139"/>
      <c r="F558" s="139"/>
      <c r="G558" s="32">
        <f>VLOOKUP(E558,Смета!$B$8:$O$93,13,0)</f>
        <v>0</v>
      </c>
      <c r="I558" s="139"/>
      <c r="J558" s="139"/>
      <c r="K558" s="32">
        <f>VLOOKUP(I558,Смета!$B$8:$O$93,13,0)</f>
        <v>0</v>
      </c>
      <c r="M558" s="139"/>
      <c r="N558" s="139"/>
      <c r="O558" s="32">
        <f>VLOOKUP(M558,Смета!$B$8:$O$93,13,0)</f>
        <v>0</v>
      </c>
      <c r="Q558" s="139"/>
      <c r="R558" s="139"/>
      <c r="S558" s="32">
        <f>VLOOKUP(Q558,Смета!$B$8:$O$93,13,0)</f>
        <v>0</v>
      </c>
      <c r="U558" s="139"/>
      <c r="V558" s="139"/>
      <c r="W558" s="32">
        <f>VLOOKUP(U558,Смета!$B$8:$O$93,13,0)</f>
        <v>0</v>
      </c>
      <c r="Y558" s="139"/>
      <c r="Z558" s="139"/>
      <c r="AA558" s="32">
        <f>VLOOKUP(Y558,Смета!$B$8:$O$93,13,0)</f>
        <v>0</v>
      </c>
      <c r="AC558" s="139"/>
      <c r="AD558" s="139"/>
      <c r="AE558" s="32">
        <f>VLOOKUP(AC558,Смета!$B$8:$O$93,13,0)</f>
        <v>0</v>
      </c>
      <c r="AG558" s="139"/>
      <c r="AH558" s="139"/>
      <c r="AI558" s="32">
        <f>VLOOKUP(AG558,Смета!$B$8:$O$93,13,0)</f>
        <v>0</v>
      </c>
      <c r="AK558" s="139"/>
      <c r="AL558" s="139"/>
      <c r="AM558" s="32">
        <f>VLOOKUP(AK558,Смета!$B$8:$O$93,13,0)</f>
        <v>0</v>
      </c>
      <c r="AO558" s="139"/>
      <c r="AP558" s="139"/>
      <c r="AQ558" s="32">
        <f>VLOOKUP(AO558,Смета!$B$8:$O$93,13,0)</f>
        <v>0</v>
      </c>
      <c r="AS558" s="139"/>
      <c r="AT558" s="139"/>
      <c r="AU558" s="32">
        <f>VLOOKUP(AS558,Смета!$B$8:$O$93,13,0)</f>
        <v>0</v>
      </c>
    </row>
    <row r="559" spans="1:47" x14ac:dyDescent="0.25">
      <c r="A559" s="139"/>
      <c r="B559" s="139"/>
      <c r="C559" s="32">
        <f>VLOOKUP(A559,Смета!$B$8:$O$93,13,0)</f>
        <v>0</v>
      </c>
      <c r="E559" s="139"/>
      <c r="F559" s="139"/>
      <c r="G559" s="32">
        <f>VLOOKUP(E559,Смета!$B$8:$O$93,13,0)</f>
        <v>0</v>
      </c>
      <c r="I559" s="139"/>
      <c r="J559" s="139"/>
      <c r="K559" s="32">
        <f>VLOOKUP(I559,Смета!$B$8:$O$93,13,0)</f>
        <v>0</v>
      </c>
      <c r="M559" s="139"/>
      <c r="N559" s="139"/>
      <c r="O559" s="32">
        <f>VLOOKUP(M559,Смета!$B$8:$O$93,13,0)</f>
        <v>0</v>
      </c>
      <c r="Q559" s="139"/>
      <c r="R559" s="139"/>
      <c r="S559" s="32">
        <f>VLOOKUP(Q559,Смета!$B$8:$O$93,13,0)</f>
        <v>0</v>
      </c>
      <c r="U559" s="139"/>
      <c r="V559" s="139"/>
      <c r="W559" s="32">
        <f>VLOOKUP(U559,Смета!$B$8:$O$93,13,0)</f>
        <v>0</v>
      </c>
      <c r="Y559" s="139"/>
      <c r="Z559" s="139"/>
      <c r="AA559" s="32">
        <f>VLOOKUP(Y559,Смета!$B$8:$O$93,13,0)</f>
        <v>0</v>
      </c>
      <c r="AC559" s="139"/>
      <c r="AD559" s="139"/>
      <c r="AE559" s="32">
        <f>VLOOKUP(AC559,Смета!$B$8:$O$93,13,0)</f>
        <v>0</v>
      </c>
      <c r="AG559" s="139"/>
      <c r="AH559" s="139"/>
      <c r="AI559" s="32">
        <f>VLOOKUP(AG559,Смета!$B$8:$O$93,13,0)</f>
        <v>0</v>
      </c>
      <c r="AK559" s="139"/>
      <c r="AL559" s="139"/>
      <c r="AM559" s="32">
        <f>VLOOKUP(AK559,Смета!$B$8:$O$93,13,0)</f>
        <v>0</v>
      </c>
      <c r="AO559" s="139"/>
      <c r="AP559" s="139"/>
      <c r="AQ559" s="32">
        <f>VLOOKUP(AO559,Смета!$B$8:$O$93,13,0)</f>
        <v>0</v>
      </c>
      <c r="AS559" s="139"/>
      <c r="AT559" s="139"/>
      <c r="AU559" s="32">
        <f>VLOOKUP(AS559,Смета!$B$8:$O$93,13,0)</f>
        <v>0</v>
      </c>
    </row>
    <row r="560" spans="1:47" x14ac:dyDescent="0.25">
      <c r="A560" s="139"/>
      <c r="B560" s="139"/>
      <c r="C560" s="32">
        <f>VLOOKUP(A560,Смета!$B$8:$O$93,13,0)</f>
        <v>0</v>
      </c>
      <c r="E560" s="139"/>
      <c r="F560" s="139"/>
      <c r="G560" s="32">
        <f>VLOOKUP(E560,Смета!$B$8:$O$93,13,0)</f>
        <v>0</v>
      </c>
      <c r="I560" s="139"/>
      <c r="J560" s="139"/>
      <c r="K560" s="32">
        <f>VLOOKUP(I560,Смета!$B$8:$O$93,13,0)</f>
        <v>0</v>
      </c>
      <c r="M560" s="139"/>
      <c r="N560" s="139"/>
      <c r="O560" s="32">
        <f>VLOOKUP(M560,Смета!$B$8:$O$93,13,0)</f>
        <v>0</v>
      </c>
      <c r="Q560" s="139"/>
      <c r="R560" s="139"/>
      <c r="S560" s="32">
        <f>VLOOKUP(Q560,Смета!$B$8:$O$93,13,0)</f>
        <v>0</v>
      </c>
      <c r="U560" s="139"/>
      <c r="V560" s="139"/>
      <c r="W560" s="32">
        <f>VLOOKUP(U560,Смета!$B$8:$O$93,13,0)</f>
        <v>0</v>
      </c>
      <c r="Y560" s="139"/>
      <c r="Z560" s="139"/>
      <c r="AA560" s="32">
        <f>VLOOKUP(Y560,Смета!$B$8:$O$93,13,0)</f>
        <v>0</v>
      </c>
      <c r="AC560" s="139"/>
      <c r="AD560" s="139"/>
      <c r="AE560" s="32">
        <f>VLOOKUP(AC560,Смета!$B$8:$O$93,13,0)</f>
        <v>0</v>
      </c>
      <c r="AG560" s="139"/>
      <c r="AH560" s="139"/>
      <c r="AI560" s="32">
        <f>VLOOKUP(AG560,Смета!$B$8:$O$93,13,0)</f>
        <v>0</v>
      </c>
      <c r="AK560" s="139"/>
      <c r="AL560" s="139"/>
      <c r="AM560" s="32">
        <f>VLOOKUP(AK560,Смета!$B$8:$O$93,13,0)</f>
        <v>0</v>
      </c>
      <c r="AO560" s="139"/>
      <c r="AP560" s="139"/>
      <c r="AQ560" s="32">
        <f>VLOOKUP(AO560,Смета!$B$8:$O$93,13,0)</f>
        <v>0</v>
      </c>
      <c r="AS560" s="139"/>
      <c r="AT560" s="139"/>
      <c r="AU560" s="32">
        <f>VLOOKUP(AS560,Смета!$B$8:$O$93,13,0)</f>
        <v>0</v>
      </c>
    </row>
    <row r="561" spans="1:47" x14ac:dyDescent="0.25">
      <c r="A561" s="139"/>
      <c r="B561" s="139"/>
      <c r="C561" s="32">
        <f>VLOOKUP(A561,Смета!$B$8:$O$93,13,0)</f>
        <v>0</v>
      </c>
      <c r="E561" s="139"/>
      <c r="F561" s="139"/>
      <c r="G561" s="32">
        <f>VLOOKUP(E561,Смета!$B$8:$O$93,13,0)</f>
        <v>0</v>
      </c>
      <c r="I561" s="139"/>
      <c r="J561" s="139"/>
      <c r="K561" s="32">
        <f>VLOOKUP(I561,Смета!$B$8:$O$93,13,0)</f>
        <v>0</v>
      </c>
      <c r="M561" s="139"/>
      <c r="N561" s="139"/>
      <c r="O561" s="32">
        <f>VLOOKUP(M561,Смета!$B$8:$O$93,13,0)</f>
        <v>0</v>
      </c>
      <c r="Q561" s="139"/>
      <c r="R561" s="139"/>
      <c r="S561" s="32">
        <f>VLOOKUP(Q561,Смета!$B$8:$O$93,13,0)</f>
        <v>0</v>
      </c>
      <c r="U561" s="139"/>
      <c r="V561" s="139"/>
      <c r="W561" s="32">
        <f>VLOOKUP(U561,Смета!$B$8:$O$93,13,0)</f>
        <v>0</v>
      </c>
      <c r="Y561" s="139"/>
      <c r="Z561" s="139"/>
      <c r="AA561" s="32">
        <f>VLOOKUP(Y561,Смета!$B$8:$O$93,13,0)</f>
        <v>0</v>
      </c>
      <c r="AC561" s="139"/>
      <c r="AD561" s="139"/>
      <c r="AE561" s="32">
        <f>VLOOKUP(AC561,Смета!$B$8:$O$93,13,0)</f>
        <v>0</v>
      </c>
      <c r="AG561" s="139"/>
      <c r="AH561" s="139"/>
      <c r="AI561" s="32">
        <f>VLOOKUP(AG561,Смета!$B$8:$O$93,13,0)</f>
        <v>0</v>
      </c>
      <c r="AK561" s="139"/>
      <c r="AL561" s="139"/>
      <c r="AM561" s="32">
        <f>VLOOKUP(AK561,Смета!$B$8:$O$93,13,0)</f>
        <v>0</v>
      </c>
      <c r="AO561" s="139"/>
      <c r="AP561" s="139"/>
      <c r="AQ561" s="32">
        <f>VLOOKUP(AO561,Смета!$B$8:$O$93,13,0)</f>
        <v>0</v>
      </c>
      <c r="AS561" s="139"/>
      <c r="AT561" s="139"/>
      <c r="AU561" s="32">
        <f>VLOOKUP(AS561,Смета!$B$8:$O$93,13,0)</f>
        <v>0</v>
      </c>
    </row>
    <row r="562" spans="1:47" x14ac:dyDescent="0.25">
      <c r="A562" s="139"/>
      <c r="B562" s="139"/>
      <c r="C562" s="32">
        <f>VLOOKUP(A562,Смета!$B$8:$O$93,13,0)</f>
        <v>0</v>
      </c>
      <c r="E562" s="139"/>
      <c r="F562" s="139"/>
      <c r="G562" s="32">
        <f>VLOOKUP(E562,Смета!$B$8:$O$93,13,0)</f>
        <v>0</v>
      </c>
      <c r="I562" s="139"/>
      <c r="J562" s="139"/>
      <c r="K562" s="32">
        <f>VLOOKUP(I562,Смета!$B$8:$O$93,13,0)</f>
        <v>0</v>
      </c>
      <c r="M562" s="139"/>
      <c r="N562" s="139"/>
      <c r="O562" s="32">
        <f>VLOOKUP(M562,Смета!$B$8:$O$93,13,0)</f>
        <v>0</v>
      </c>
      <c r="Q562" s="139"/>
      <c r="R562" s="139"/>
      <c r="S562" s="32">
        <f>VLOOKUP(Q562,Смета!$B$8:$O$93,13,0)</f>
        <v>0</v>
      </c>
      <c r="U562" s="139"/>
      <c r="V562" s="139"/>
      <c r="W562" s="32">
        <f>VLOOKUP(U562,Смета!$B$8:$O$93,13,0)</f>
        <v>0</v>
      </c>
      <c r="Y562" s="139"/>
      <c r="Z562" s="139"/>
      <c r="AA562" s="32">
        <f>VLOOKUP(Y562,Смета!$B$8:$O$93,13,0)</f>
        <v>0</v>
      </c>
      <c r="AC562" s="139"/>
      <c r="AD562" s="139"/>
      <c r="AE562" s="32">
        <f>VLOOKUP(AC562,Смета!$B$8:$O$93,13,0)</f>
        <v>0</v>
      </c>
      <c r="AG562" s="139"/>
      <c r="AH562" s="139"/>
      <c r="AI562" s="32">
        <f>VLOOKUP(AG562,Смета!$B$8:$O$93,13,0)</f>
        <v>0</v>
      </c>
      <c r="AK562" s="139"/>
      <c r="AL562" s="139"/>
      <c r="AM562" s="32">
        <f>VLOOKUP(AK562,Смета!$B$8:$O$93,13,0)</f>
        <v>0</v>
      </c>
      <c r="AO562" s="139"/>
      <c r="AP562" s="139"/>
      <c r="AQ562" s="32">
        <f>VLOOKUP(AO562,Смета!$B$8:$O$93,13,0)</f>
        <v>0</v>
      </c>
      <c r="AS562" s="139"/>
      <c r="AT562" s="139"/>
      <c r="AU562" s="32">
        <f>VLOOKUP(AS562,Смета!$B$8:$O$93,13,0)</f>
        <v>0</v>
      </c>
    </row>
    <row r="563" spans="1:47" x14ac:dyDescent="0.25">
      <c r="A563" s="139"/>
      <c r="B563" s="139"/>
      <c r="C563" s="32">
        <f>VLOOKUP(A563,Смета!$B$8:$O$93,13,0)</f>
        <v>0</v>
      </c>
      <c r="E563" s="139"/>
      <c r="F563" s="139"/>
      <c r="G563" s="32">
        <f>VLOOKUP(E563,Смета!$B$8:$O$93,13,0)</f>
        <v>0</v>
      </c>
      <c r="I563" s="139"/>
      <c r="J563" s="139"/>
      <c r="K563" s="32">
        <f>VLOOKUP(I563,Смета!$B$8:$O$93,13,0)</f>
        <v>0</v>
      </c>
      <c r="M563" s="139"/>
      <c r="N563" s="139"/>
      <c r="O563" s="32">
        <f>VLOOKUP(M563,Смета!$B$8:$O$93,13,0)</f>
        <v>0</v>
      </c>
      <c r="Q563" s="139"/>
      <c r="R563" s="139"/>
      <c r="S563" s="32">
        <f>VLOOKUP(Q563,Смета!$B$8:$O$93,13,0)</f>
        <v>0</v>
      </c>
      <c r="U563" s="139"/>
      <c r="V563" s="139"/>
      <c r="W563" s="32">
        <f>VLOOKUP(U563,Смета!$B$8:$O$93,13,0)</f>
        <v>0</v>
      </c>
      <c r="Y563" s="139"/>
      <c r="Z563" s="139"/>
      <c r="AA563" s="32">
        <f>VLOOKUP(Y563,Смета!$B$8:$O$93,13,0)</f>
        <v>0</v>
      </c>
      <c r="AC563" s="139"/>
      <c r="AD563" s="139"/>
      <c r="AE563" s="32">
        <f>VLOOKUP(AC563,Смета!$B$8:$O$93,13,0)</f>
        <v>0</v>
      </c>
      <c r="AG563" s="139"/>
      <c r="AH563" s="139"/>
      <c r="AI563" s="32">
        <f>VLOOKUP(AG563,Смета!$B$8:$O$93,13,0)</f>
        <v>0</v>
      </c>
      <c r="AK563" s="139"/>
      <c r="AL563" s="139"/>
      <c r="AM563" s="32">
        <f>VLOOKUP(AK563,Смета!$B$8:$O$93,13,0)</f>
        <v>0</v>
      </c>
      <c r="AO563" s="139"/>
      <c r="AP563" s="139"/>
      <c r="AQ563" s="32">
        <f>VLOOKUP(AO563,Смета!$B$8:$O$93,13,0)</f>
        <v>0</v>
      </c>
      <c r="AS563" s="139"/>
      <c r="AT563" s="139"/>
      <c r="AU563" s="32">
        <f>VLOOKUP(AS563,Смета!$B$8:$O$93,13,0)</f>
        <v>0</v>
      </c>
    </row>
    <row r="564" spans="1:47" x14ac:dyDescent="0.25">
      <c r="A564" s="139"/>
      <c r="B564" s="139"/>
      <c r="C564" s="32">
        <f>VLOOKUP(A564,Смета!$B$8:$O$93,13,0)</f>
        <v>0</v>
      </c>
      <c r="E564" s="139"/>
      <c r="F564" s="139"/>
      <c r="G564" s="32">
        <f>VLOOKUP(E564,Смета!$B$8:$O$93,13,0)</f>
        <v>0</v>
      </c>
      <c r="I564" s="139"/>
      <c r="J564" s="139"/>
      <c r="K564" s="32">
        <f>VLOOKUP(I564,Смета!$B$8:$O$93,13,0)</f>
        <v>0</v>
      </c>
      <c r="M564" s="139"/>
      <c r="N564" s="139"/>
      <c r="O564" s="32">
        <f>VLOOKUP(M564,Смета!$B$8:$O$93,13,0)</f>
        <v>0</v>
      </c>
      <c r="Q564" s="139"/>
      <c r="R564" s="139"/>
      <c r="S564" s="32">
        <f>VLOOKUP(Q564,Смета!$B$8:$O$93,13,0)</f>
        <v>0</v>
      </c>
      <c r="U564" s="139"/>
      <c r="V564" s="139"/>
      <c r="W564" s="32">
        <f>VLOOKUP(U564,Смета!$B$8:$O$93,13,0)</f>
        <v>0</v>
      </c>
      <c r="Y564" s="139"/>
      <c r="Z564" s="139"/>
      <c r="AA564" s="32">
        <f>VLOOKUP(Y564,Смета!$B$8:$O$93,13,0)</f>
        <v>0</v>
      </c>
      <c r="AC564" s="139"/>
      <c r="AD564" s="139"/>
      <c r="AE564" s="32">
        <f>VLOOKUP(AC564,Смета!$B$8:$O$93,13,0)</f>
        <v>0</v>
      </c>
      <c r="AG564" s="139"/>
      <c r="AH564" s="139"/>
      <c r="AI564" s="32">
        <f>VLOOKUP(AG564,Смета!$B$8:$O$93,13,0)</f>
        <v>0</v>
      </c>
      <c r="AK564" s="139"/>
      <c r="AL564" s="139"/>
      <c r="AM564" s="32">
        <f>VLOOKUP(AK564,Смета!$B$8:$O$93,13,0)</f>
        <v>0</v>
      </c>
      <c r="AO564" s="139"/>
      <c r="AP564" s="139"/>
      <c r="AQ564" s="32">
        <f>VLOOKUP(AO564,Смета!$B$8:$O$93,13,0)</f>
        <v>0</v>
      </c>
      <c r="AS564" s="139"/>
      <c r="AT564" s="139"/>
      <c r="AU564" s="32">
        <f>VLOOKUP(AS564,Смета!$B$8:$O$93,13,0)</f>
        <v>0</v>
      </c>
    </row>
    <row r="565" spans="1:47" x14ac:dyDescent="0.25">
      <c r="A565" s="139"/>
      <c r="B565" s="139"/>
      <c r="C565" s="32">
        <f>VLOOKUP(A565,Смета!$B$8:$O$93,13,0)</f>
        <v>0</v>
      </c>
      <c r="E565" s="139"/>
      <c r="F565" s="139"/>
      <c r="G565" s="32">
        <f>VLOOKUP(E565,Смета!$B$8:$O$93,13,0)</f>
        <v>0</v>
      </c>
      <c r="I565" s="139"/>
      <c r="J565" s="139"/>
      <c r="K565" s="32">
        <f>VLOOKUP(I565,Смета!$B$8:$O$93,13,0)</f>
        <v>0</v>
      </c>
      <c r="M565" s="139"/>
      <c r="N565" s="139"/>
      <c r="O565" s="32">
        <f>VLOOKUP(M565,Смета!$B$8:$O$93,13,0)</f>
        <v>0</v>
      </c>
      <c r="Q565" s="139"/>
      <c r="R565" s="139"/>
      <c r="S565" s="32">
        <f>VLOOKUP(Q565,Смета!$B$8:$O$93,13,0)</f>
        <v>0</v>
      </c>
      <c r="U565" s="139"/>
      <c r="V565" s="139"/>
      <c r="W565" s="32">
        <f>VLOOKUP(U565,Смета!$B$8:$O$93,13,0)</f>
        <v>0</v>
      </c>
      <c r="Y565" s="139"/>
      <c r="Z565" s="139"/>
      <c r="AA565" s="32">
        <f>VLOOKUP(Y565,Смета!$B$8:$O$93,13,0)</f>
        <v>0</v>
      </c>
      <c r="AC565" s="139"/>
      <c r="AD565" s="139"/>
      <c r="AE565" s="32">
        <f>VLOOKUP(AC565,Смета!$B$8:$O$93,13,0)</f>
        <v>0</v>
      </c>
      <c r="AG565" s="139"/>
      <c r="AH565" s="139"/>
      <c r="AI565" s="32">
        <f>VLOOKUP(AG565,Смета!$B$8:$O$93,13,0)</f>
        <v>0</v>
      </c>
      <c r="AK565" s="139"/>
      <c r="AL565" s="139"/>
      <c r="AM565" s="32">
        <f>VLOOKUP(AK565,Смета!$B$8:$O$93,13,0)</f>
        <v>0</v>
      </c>
      <c r="AO565" s="139"/>
      <c r="AP565" s="139"/>
      <c r="AQ565" s="32">
        <f>VLOOKUP(AO565,Смета!$B$8:$O$93,13,0)</f>
        <v>0</v>
      </c>
      <c r="AS565" s="139"/>
      <c r="AT565" s="139"/>
      <c r="AU565" s="32">
        <f>VLOOKUP(AS565,Смета!$B$8:$O$93,13,0)</f>
        <v>0</v>
      </c>
    </row>
    <row r="566" spans="1:47" x14ac:dyDescent="0.25">
      <c r="A566" s="139"/>
      <c r="B566" s="139"/>
      <c r="C566" s="32">
        <f>VLOOKUP(A566,Смета!$B$8:$O$93,13,0)</f>
        <v>0</v>
      </c>
      <c r="E566" s="139"/>
      <c r="F566" s="139"/>
      <c r="G566" s="32">
        <f>VLOOKUP(E566,Смета!$B$8:$O$93,13,0)</f>
        <v>0</v>
      </c>
      <c r="I566" s="139"/>
      <c r="J566" s="139"/>
      <c r="K566" s="32">
        <f>VLOOKUP(I566,Смета!$B$8:$O$93,13,0)</f>
        <v>0</v>
      </c>
      <c r="M566" s="139"/>
      <c r="N566" s="139"/>
      <c r="O566" s="32">
        <f>VLOOKUP(M566,Смета!$B$8:$O$93,13,0)</f>
        <v>0</v>
      </c>
      <c r="Q566" s="139"/>
      <c r="R566" s="139"/>
      <c r="S566" s="32">
        <f>VLOOKUP(Q566,Смета!$B$8:$O$93,13,0)</f>
        <v>0</v>
      </c>
      <c r="U566" s="139"/>
      <c r="V566" s="139"/>
      <c r="W566" s="32">
        <f>VLOOKUP(U566,Смета!$B$8:$O$93,13,0)</f>
        <v>0</v>
      </c>
      <c r="Y566" s="139"/>
      <c r="Z566" s="139"/>
      <c r="AA566" s="32">
        <f>VLOOKUP(Y566,Смета!$B$8:$O$93,13,0)</f>
        <v>0</v>
      </c>
      <c r="AC566" s="139"/>
      <c r="AD566" s="139"/>
      <c r="AE566" s="32">
        <f>VLOOKUP(AC566,Смета!$B$8:$O$93,13,0)</f>
        <v>0</v>
      </c>
      <c r="AG566" s="139"/>
      <c r="AH566" s="139"/>
      <c r="AI566" s="32">
        <f>VLOOKUP(AG566,Смета!$B$8:$O$93,13,0)</f>
        <v>0</v>
      </c>
      <c r="AK566" s="139"/>
      <c r="AL566" s="139"/>
      <c r="AM566" s="32">
        <f>VLOOKUP(AK566,Смета!$B$8:$O$93,13,0)</f>
        <v>0</v>
      </c>
      <c r="AO566" s="139"/>
      <c r="AP566" s="139"/>
      <c r="AQ566" s="32">
        <f>VLOOKUP(AO566,Смета!$B$8:$O$93,13,0)</f>
        <v>0</v>
      </c>
      <c r="AS566" s="139"/>
      <c r="AT566" s="139"/>
      <c r="AU566" s="32">
        <f>VLOOKUP(AS566,Смета!$B$8:$O$93,13,0)</f>
        <v>0</v>
      </c>
    </row>
    <row r="567" spans="1:47" x14ac:dyDescent="0.25">
      <c r="A567" s="139"/>
      <c r="B567" s="139"/>
      <c r="C567" s="32">
        <f>VLOOKUP(A567,Смета!$B$8:$O$93,13,0)</f>
        <v>0</v>
      </c>
      <c r="E567" s="139"/>
      <c r="F567" s="139"/>
      <c r="G567" s="32">
        <f>VLOOKUP(E567,Смета!$B$8:$O$93,13,0)</f>
        <v>0</v>
      </c>
      <c r="I567" s="139"/>
      <c r="J567" s="139"/>
      <c r="K567" s="32">
        <f>VLOOKUP(I567,Смета!$B$8:$O$93,13,0)</f>
        <v>0</v>
      </c>
      <c r="M567" s="139"/>
      <c r="N567" s="139"/>
      <c r="O567" s="32">
        <f>VLOOKUP(M567,Смета!$B$8:$O$93,13,0)</f>
        <v>0</v>
      </c>
      <c r="Q567" s="139"/>
      <c r="R567" s="139"/>
      <c r="S567" s="32">
        <f>VLOOKUP(Q567,Смета!$B$8:$O$93,13,0)</f>
        <v>0</v>
      </c>
      <c r="U567" s="139"/>
      <c r="V567" s="139"/>
      <c r="W567" s="32">
        <f>VLOOKUP(U567,Смета!$B$8:$O$93,13,0)</f>
        <v>0</v>
      </c>
      <c r="Y567" s="139"/>
      <c r="Z567" s="139"/>
      <c r="AA567" s="32">
        <f>VLOOKUP(Y567,Смета!$B$8:$O$93,13,0)</f>
        <v>0</v>
      </c>
      <c r="AC567" s="139"/>
      <c r="AD567" s="139"/>
      <c r="AE567" s="32">
        <f>VLOOKUP(AC567,Смета!$B$8:$O$93,13,0)</f>
        <v>0</v>
      </c>
      <c r="AG567" s="139"/>
      <c r="AH567" s="139"/>
      <c r="AI567" s="32">
        <f>VLOOKUP(AG567,Смета!$B$8:$O$93,13,0)</f>
        <v>0</v>
      </c>
      <c r="AK567" s="139"/>
      <c r="AL567" s="139"/>
      <c r="AM567" s="32">
        <f>VLOOKUP(AK567,Смета!$B$8:$O$93,13,0)</f>
        <v>0</v>
      </c>
      <c r="AO567" s="139"/>
      <c r="AP567" s="139"/>
      <c r="AQ567" s="32">
        <f>VLOOKUP(AO567,Смета!$B$8:$O$93,13,0)</f>
        <v>0</v>
      </c>
      <c r="AS567" s="139"/>
      <c r="AT567" s="139"/>
      <c r="AU567" s="32">
        <f>VLOOKUP(AS567,Смета!$B$8:$O$93,13,0)</f>
        <v>0</v>
      </c>
    </row>
    <row r="568" spans="1:47" x14ac:dyDescent="0.25">
      <c r="A568" s="139"/>
      <c r="B568" s="139"/>
      <c r="C568" s="32">
        <f>VLOOKUP(A568,Смета!$B$8:$O$93,13,0)</f>
        <v>0</v>
      </c>
      <c r="E568" s="139"/>
      <c r="F568" s="139"/>
      <c r="G568" s="32">
        <f>VLOOKUP(E568,Смета!$B$8:$O$93,13,0)</f>
        <v>0</v>
      </c>
      <c r="I568" s="139"/>
      <c r="J568" s="139"/>
      <c r="K568" s="32">
        <f>VLOOKUP(I568,Смета!$B$8:$O$93,13,0)</f>
        <v>0</v>
      </c>
      <c r="M568" s="139"/>
      <c r="N568" s="139"/>
      <c r="O568" s="32">
        <f>VLOOKUP(M568,Смета!$B$8:$O$93,13,0)</f>
        <v>0</v>
      </c>
      <c r="Q568" s="139"/>
      <c r="R568" s="139"/>
      <c r="S568" s="32">
        <f>VLOOKUP(Q568,Смета!$B$8:$O$93,13,0)</f>
        <v>0</v>
      </c>
      <c r="U568" s="139"/>
      <c r="V568" s="139"/>
      <c r="W568" s="32">
        <f>VLOOKUP(U568,Смета!$B$8:$O$93,13,0)</f>
        <v>0</v>
      </c>
      <c r="Y568" s="139"/>
      <c r="Z568" s="139"/>
      <c r="AA568" s="32">
        <f>VLOOKUP(Y568,Смета!$B$8:$O$93,13,0)</f>
        <v>0</v>
      </c>
      <c r="AC568" s="139"/>
      <c r="AD568" s="139"/>
      <c r="AE568" s="32">
        <f>VLOOKUP(AC568,Смета!$B$8:$O$93,13,0)</f>
        <v>0</v>
      </c>
      <c r="AG568" s="139"/>
      <c r="AH568" s="139"/>
      <c r="AI568" s="32">
        <f>VLOOKUP(AG568,Смета!$B$8:$O$93,13,0)</f>
        <v>0</v>
      </c>
      <c r="AK568" s="139"/>
      <c r="AL568" s="139"/>
      <c r="AM568" s="32">
        <f>VLOOKUP(AK568,Смета!$B$8:$O$93,13,0)</f>
        <v>0</v>
      </c>
      <c r="AO568" s="139"/>
      <c r="AP568" s="139"/>
      <c r="AQ568" s="32">
        <f>VLOOKUP(AO568,Смета!$B$8:$O$93,13,0)</f>
        <v>0</v>
      </c>
      <c r="AS568" s="139"/>
      <c r="AT568" s="139"/>
      <c r="AU568" s="32">
        <f>VLOOKUP(AS568,Смета!$B$8:$O$93,13,0)</f>
        <v>0</v>
      </c>
    </row>
    <row r="569" spans="1:47" x14ac:dyDescent="0.25">
      <c r="A569" s="139"/>
      <c r="B569" s="139"/>
      <c r="C569" s="32">
        <f>VLOOKUP(A569,Смета!$B$8:$O$93,13,0)</f>
        <v>0</v>
      </c>
      <c r="E569" s="139"/>
      <c r="F569" s="139"/>
      <c r="G569" s="32">
        <f>VLOOKUP(E569,Смета!$B$8:$O$93,13,0)</f>
        <v>0</v>
      </c>
      <c r="I569" s="139"/>
      <c r="J569" s="139"/>
      <c r="K569" s="32">
        <f>VLOOKUP(I569,Смета!$B$8:$O$93,13,0)</f>
        <v>0</v>
      </c>
      <c r="M569" s="139"/>
      <c r="N569" s="139"/>
      <c r="O569" s="32">
        <f>VLOOKUP(M569,Смета!$B$8:$O$93,13,0)</f>
        <v>0</v>
      </c>
      <c r="Q569" s="139"/>
      <c r="R569" s="139"/>
      <c r="S569" s="32">
        <f>VLOOKUP(Q569,Смета!$B$8:$O$93,13,0)</f>
        <v>0</v>
      </c>
      <c r="U569" s="139"/>
      <c r="V569" s="139"/>
      <c r="W569" s="32">
        <f>VLOOKUP(U569,Смета!$B$8:$O$93,13,0)</f>
        <v>0</v>
      </c>
      <c r="Y569" s="139"/>
      <c r="Z569" s="139"/>
      <c r="AA569" s="32">
        <f>VLOOKUP(Y569,Смета!$B$8:$O$93,13,0)</f>
        <v>0</v>
      </c>
      <c r="AC569" s="139"/>
      <c r="AD569" s="139"/>
      <c r="AE569" s="32">
        <f>VLOOKUP(AC569,Смета!$B$8:$O$93,13,0)</f>
        <v>0</v>
      </c>
      <c r="AG569" s="139"/>
      <c r="AH569" s="139"/>
      <c r="AI569" s="32">
        <f>VLOOKUP(AG569,Смета!$B$8:$O$93,13,0)</f>
        <v>0</v>
      </c>
      <c r="AK569" s="139"/>
      <c r="AL569" s="139"/>
      <c r="AM569" s="32">
        <f>VLOOKUP(AK569,Смета!$B$8:$O$93,13,0)</f>
        <v>0</v>
      </c>
      <c r="AO569" s="139"/>
      <c r="AP569" s="139"/>
      <c r="AQ569" s="32">
        <f>VLOOKUP(AO569,Смета!$B$8:$O$93,13,0)</f>
        <v>0</v>
      </c>
      <c r="AS569" s="139"/>
      <c r="AT569" s="139"/>
      <c r="AU569" s="32">
        <f>VLOOKUP(AS569,Смета!$B$8:$O$93,13,0)</f>
        <v>0</v>
      </c>
    </row>
    <row r="570" spans="1:47" x14ac:dyDescent="0.25">
      <c r="A570" s="139"/>
      <c r="B570" s="139"/>
      <c r="C570" s="32">
        <f>VLOOKUP(A570,Смета!$B$8:$O$93,13,0)</f>
        <v>0</v>
      </c>
      <c r="E570" s="139"/>
      <c r="F570" s="139"/>
      <c r="G570" s="32">
        <f>VLOOKUP(E570,Смета!$B$8:$O$93,13,0)</f>
        <v>0</v>
      </c>
      <c r="I570" s="139"/>
      <c r="J570" s="139"/>
      <c r="K570" s="32">
        <f>VLOOKUP(I570,Смета!$B$8:$O$93,13,0)</f>
        <v>0</v>
      </c>
      <c r="M570" s="139"/>
      <c r="N570" s="139"/>
      <c r="O570" s="32">
        <f>VLOOKUP(M570,Смета!$B$8:$O$93,13,0)</f>
        <v>0</v>
      </c>
      <c r="Q570" s="139"/>
      <c r="R570" s="139"/>
      <c r="S570" s="32">
        <f>VLOOKUP(Q570,Смета!$B$8:$O$93,13,0)</f>
        <v>0</v>
      </c>
      <c r="U570" s="139"/>
      <c r="V570" s="139"/>
      <c r="W570" s="32">
        <f>VLOOKUP(U570,Смета!$B$8:$O$93,13,0)</f>
        <v>0</v>
      </c>
      <c r="Y570" s="139"/>
      <c r="Z570" s="139"/>
      <c r="AA570" s="32">
        <f>VLOOKUP(Y570,Смета!$B$8:$O$93,13,0)</f>
        <v>0</v>
      </c>
      <c r="AC570" s="139"/>
      <c r="AD570" s="139"/>
      <c r="AE570" s="32">
        <f>VLOOKUP(AC570,Смета!$B$8:$O$93,13,0)</f>
        <v>0</v>
      </c>
      <c r="AG570" s="139"/>
      <c r="AH570" s="139"/>
      <c r="AI570" s="32">
        <f>VLOOKUP(AG570,Смета!$B$8:$O$93,13,0)</f>
        <v>0</v>
      </c>
      <c r="AK570" s="139"/>
      <c r="AL570" s="139"/>
      <c r="AM570" s="32">
        <f>VLOOKUP(AK570,Смета!$B$8:$O$93,13,0)</f>
        <v>0</v>
      </c>
      <c r="AO570" s="139"/>
      <c r="AP570" s="139"/>
      <c r="AQ570" s="32">
        <f>VLOOKUP(AO570,Смета!$B$8:$O$93,13,0)</f>
        <v>0</v>
      </c>
      <c r="AS570" s="139"/>
      <c r="AT570" s="139"/>
      <c r="AU570" s="32">
        <f>VLOOKUP(AS570,Смета!$B$8:$O$93,13,0)</f>
        <v>0</v>
      </c>
    </row>
    <row r="571" spans="1:47" x14ac:dyDescent="0.25">
      <c r="A571" s="139"/>
      <c r="B571" s="139"/>
      <c r="C571" s="32">
        <f>VLOOKUP(A571,Смета!$B$8:$O$93,13,0)</f>
        <v>0</v>
      </c>
      <c r="E571" s="139"/>
      <c r="F571" s="139"/>
      <c r="G571" s="32">
        <f>VLOOKUP(E571,Смета!$B$8:$O$93,13,0)</f>
        <v>0</v>
      </c>
      <c r="I571" s="139"/>
      <c r="J571" s="139"/>
      <c r="K571" s="32">
        <f>VLOOKUP(I571,Смета!$B$8:$O$93,13,0)</f>
        <v>0</v>
      </c>
      <c r="M571" s="139"/>
      <c r="N571" s="139"/>
      <c r="O571" s="32">
        <f>VLOOKUP(M571,Смета!$B$8:$O$93,13,0)</f>
        <v>0</v>
      </c>
      <c r="Q571" s="139"/>
      <c r="R571" s="139"/>
      <c r="S571" s="32">
        <f>VLOOKUP(Q571,Смета!$B$8:$O$93,13,0)</f>
        <v>0</v>
      </c>
      <c r="U571" s="139"/>
      <c r="V571" s="139"/>
      <c r="W571" s="32">
        <f>VLOOKUP(U571,Смета!$B$8:$O$93,13,0)</f>
        <v>0</v>
      </c>
      <c r="Y571" s="139"/>
      <c r="Z571" s="139"/>
      <c r="AA571" s="32">
        <f>VLOOKUP(Y571,Смета!$B$8:$O$93,13,0)</f>
        <v>0</v>
      </c>
      <c r="AC571" s="139"/>
      <c r="AD571" s="139"/>
      <c r="AE571" s="32">
        <f>VLOOKUP(AC571,Смета!$B$8:$O$93,13,0)</f>
        <v>0</v>
      </c>
      <c r="AG571" s="139"/>
      <c r="AH571" s="139"/>
      <c r="AI571" s="32">
        <f>VLOOKUP(AG571,Смета!$B$8:$O$93,13,0)</f>
        <v>0</v>
      </c>
      <c r="AK571" s="139"/>
      <c r="AL571" s="139"/>
      <c r="AM571" s="32">
        <f>VLOOKUP(AK571,Смета!$B$8:$O$93,13,0)</f>
        <v>0</v>
      </c>
      <c r="AO571" s="139"/>
      <c r="AP571" s="139"/>
      <c r="AQ571" s="32">
        <f>VLOOKUP(AO571,Смета!$B$8:$O$93,13,0)</f>
        <v>0</v>
      </c>
      <c r="AS571" s="139"/>
      <c r="AT571" s="139"/>
      <c r="AU571" s="32">
        <f>VLOOKUP(AS571,Смета!$B$8:$O$93,13,0)</f>
        <v>0</v>
      </c>
    </row>
    <row r="572" spans="1:47" x14ac:dyDescent="0.25">
      <c r="A572" s="139"/>
      <c r="B572" s="139"/>
      <c r="C572" s="32">
        <f>VLOOKUP(A572,Смета!$B$8:$O$93,13,0)</f>
        <v>0</v>
      </c>
      <c r="E572" s="139"/>
      <c r="F572" s="139"/>
      <c r="G572" s="32">
        <f>VLOOKUP(E572,Смета!$B$8:$O$93,13,0)</f>
        <v>0</v>
      </c>
      <c r="I572" s="139"/>
      <c r="J572" s="139"/>
      <c r="K572" s="32">
        <f>VLOOKUP(I572,Смета!$B$8:$O$93,13,0)</f>
        <v>0</v>
      </c>
      <c r="M572" s="139"/>
      <c r="N572" s="139"/>
      <c r="O572" s="32">
        <f>VLOOKUP(M572,Смета!$B$8:$O$93,13,0)</f>
        <v>0</v>
      </c>
      <c r="Q572" s="139"/>
      <c r="R572" s="139"/>
      <c r="S572" s="32">
        <f>VLOOKUP(Q572,Смета!$B$8:$O$93,13,0)</f>
        <v>0</v>
      </c>
      <c r="U572" s="139"/>
      <c r="V572" s="139"/>
      <c r="W572" s="32">
        <f>VLOOKUP(U572,Смета!$B$8:$O$93,13,0)</f>
        <v>0</v>
      </c>
      <c r="Y572" s="139"/>
      <c r="Z572" s="139"/>
      <c r="AA572" s="32">
        <f>VLOOKUP(Y572,Смета!$B$8:$O$93,13,0)</f>
        <v>0</v>
      </c>
      <c r="AC572" s="139"/>
      <c r="AD572" s="139"/>
      <c r="AE572" s="32">
        <f>VLOOKUP(AC572,Смета!$B$8:$O$93,13,0)</f>
        <v>0</v>
      </c>
      <c r="AG572" s="139"/>
      <c r="AH572" s="139"/>
      <c r="AI572" s="32">
        <f>VLOOKUP(AG572,Смета!$B$8:$O$93,13,0)</f>
        <v>0</v>
      </c>
      <c r="AK572" s="139"/>
      <c r="AL572" s="139"/>
      <c r="AM572" s="32">
        <f>VLOOKUP(AK572,Смета!$B$8:$O$93,13,0)</f>
        <v>0</v>
      </c>
      <c r="AO572" s="139"/>
      <c r="AP572" s="139"/>
      <c r="AQ572" s="32">
        <f>VLOOKUP(AO572,Смета!$B$8:$O$93,13,0)</f>
        <v>0</v>
      </c>
      <c r="AS572" s="139"/>
      <c r="AT572" s="139"/>
      <c r="AU572" s="32">
        <f>VLOOKUP(AS572,Смета!$B$8:$O$93,13,0)</f>
        <v>0</v>
      </c>
    </row>
    <row r="573" spans="1:47" x14ac:dyDescent="0.25">
      <c r="A573" s="139"/>
      <c r="B573" s="139"/>
      <c r="C573" s="32">
        <f>VLOOKUP(A573,Смета!$B$8:$O$93,13,0)</f>
        <v>0</v>
      </c>
      <c r="E573" s="139"/>
      <c r="F573" s="139"/>
      <c r="G573" s="32">
        <f>VLOOKUP(E573,Смета!$B$8:$O$93,13,0)</f>
        <v>0</v>
      </c>
      <c r="I573" s="139"/>
      <c r="J573" s="139"/>
      <c r="K573" s="32">
        <f>VLOOKUP(I573,Смета!$B$8:$O$93,13,0)</f>
        <v>0</v>
      </c>
      <c r="M573" s="139"/>
      <c r="N573" s="139"/>
      <c r="O573" s="32">
        <f>VLOOKUP(M573,Смета!$B$8:$O$93,13,0)</f>
        <v>0</v>
      </c>
      <c r="Q573" s="139"/>
      <c r="R573" s="139"/>
      <c r="S573" s="32">
        <f>VLOOKUP(Q573,Смета!$B$8:$O$93,13,0)</f>
        <v>0</v>
      </c>
      <c r="U573" s="139"/>
      <c r="V573" s="139"/>
      <c r="W573" s="32">
        <f>VLOOKUP(U573,Смета!$B$8:$O$93,13,0)</f>
        <v>0</v>
      </c>
      <c r="Y573" s="139"/>
      <c r="Z573" s="139"/>
      <c r="AA573" s="32">
        <f>VLOOKUP(Y573,Смета!$B$8:$O$93,13,0)</f>
        <v>0</v>
      </c>
      <c r="AC573" s="139"/>
      <c r="AD573" s="139"/>
      <c r="AE573" s="32">
        <f>VLOOKUP(AC573,Смета!$B$8:$O$93,13,0)</f>
        <v>0</v>
      </c>
      <c r="AG573" s="139"/>
      <c r="AH573" s="139"/>
      <c r="AI573" s="32">
        <f>VLOOKUP(AG573,Смета!$B$8:$O$93,13,0)</f>
        <v>0</v>
      </c>
      <c r="AK573" s="139"/>
      <c r="AL573" s="139"/>
      <c r="AM573" s="32">
        <f>VLOOKUP(AK573,Смета!$B$8:$O$93,13,0)</f>
        <v>0</v>
      </c>
      <c r="AO573" s="139"/>
      <c r="AP573" s="139"/>
      <c r="AQ573" s="32">
        <f>VLOOKUP(AO573,Смета!$B$8:$O$93,13,0)</f>
        <v>0</v>
      </c>
      <c r="AS573" s="139"/>
      <c r="AT573" s="139"/>
      <c r="AU573" s="32">
        <f>VLOOKUP(AS573,Смета!$B$8:$O$93,13,0)</f>
        <v>0</v>
      </c>
    </row>
    <row r="574" spans="1:47" x14ac:dyDescent="0.25">
      <c r="A574" s="139"/>
      <c r="B574" s="139"/>
      <c r="C574" s="32">
        <f>VLOOKUP(A574,Смета!$B$8:$O$93,13,0)</f>
        <v>0</v>
      </c>
      <c r="E574" s="139"/>
      <c r="F574" s="139"/>
      <c r="G574" s="32">
        <f>VLOOKUP(E574,Смета!$B$8:$O$93,13,0)</f>
        <v>0</v>
      </c>
      <c r="I574" s="139"/>
      <c r="J574" s="139"/>
      <c r="K574" s="32">
        <f>VLOOKUP(I574,Смета!$B$8:$O$93,13,0)</f>
        <v>0</v>
      </c>
      <c r="M574" s="139"/>
      <c r="N574" s="139"/>
      <c r="O574" s="32">
        <f>VLOOKUP(M574,Смета!$B$8:$O$93,13,0)</f>
        <v>0</v>
      </c>
      <c r="Q574" s="139"/>
      <c r="R574" s="139"/>
      <c r="S574" s="32">
        <f>VLOOKUP(Q574,Смета!$B$8:$O$93,13,0)</f>
        <v>0</v>
      </c>
      <c r="U574" s="139"/>
      <c r="V574" s="139"/>
      <c r="W574" s="32">
        <f>VLOOKUP(U574,Смета!$B$8:$O$93,13,0)</f>
        <v>0</v>
      </c>
      <c r="Y574" s="139"/>
      <c r="Z574" s="139"/>
      <c r="AA574" s="32">
        <f>VLOOKUP(Y574,Смета!$B$8:$O$93,13,0)</f>
        <v>0</v>
      </c>
      <c r="AC574" s="139"/>
      <c r="AD574" s="139"/>
      <c r="AE574" s="32">
        <f>VLOOKUP(AC574,Смета!$B$8:$O$93,13,0)</f>
        <v>0</v>
      </c>
      <c r="AG574" s="139"/>
      <c r="AH574" s="139"/>
      <c r="AI574" s="32">
        <f>VLOOKUP(AG574,Смета!$B$8:$O$93,13,0)</f>
        <v>0</v>
      </c>
      <c r="AK574" s="139"/>
      <c r="AL574" s="139"/>
      <c r="AM574" s="32">
        <f>VLOOKUP(AK574,Смета!$B$8:$O$93,13,0)</f>
        <v>0</v>
      </c>
      <c r="AO574" s="139"/>
      <c r="AP574" s="139"/>
      <c r="AQ574" s="32">
        <f>VLOOKUP(AO574,Смета!$B$8:$O$93,13,0)</f>
        <v>0</v>
      </c>
      <c r="AS574" s="139"/>
      <c r="AT574" s="139"/>
      <c r="AU574" s="32">
        <f>VLOOKUP(AS574,Смета!$B$8:$O$93,13,0)</f>
        <v>0</v>
      </c>
    </row>
    <row r="575" spans="1:47" x14ac:dyDescent="0.25">
      <c r="A575" s="139"/>
      <c r="B575" s="139"/>
      <c r="C575" s="32">
        <f>VLOOKUP(A575,Смета!$B$8:$O$93,13,0)</f>
        <v>0</v>
      </c>
      <c r="E575" s="139"/>
      <c r="F575" s="139"/>
      <c r="G575" s="32">
        <f>VLOOKUP(E575,Смета!$B$8:$O$93,13,0)</f>
        <v>0</v>
      </c>
      <c r="I575" s="139"/>
      <c r="J575" s="139"/>
      <c r="K575" s="32">
        <f>VLOOKUP(I575,Смета!$B$8:$O$93,13,0)</f>
        <v>0</v>
      </c>
      <c r="M575" s="139"/>
      <c r="N575" s="139"/>
      <c r="O575" s="32">
        <f>VLOOKUP(M575,Смета!$B$8:$O$93,13,0)</f>
        <v>0</v>
      </c>
      <c r="Q575" s="139"/>
      <c r="R575" s="139"/>
      <c r="S575" s="32">
        <f>VLOOKUP(Q575,Смета!$B$8:$O$93,13,0)</f>
        <v>0</v>
      </c>
      <c r="U575" s="139"/>
      <c r="V575" s="139"/>
      <c r="W575" s="32">
        <f>VLOOKUP(U575,Смета!$B$8:$O$93,13,0)</f>
        <v>0</v>
      </c>
      <c r="Y575" s="139"/>
      <c r="Z575" s="139"/>
      <c r="AA575" s="32">
        <f>VLOOKUP(Y575,Смета!$B$8:$O$93,13,0)</f>
        <v>0</v>
      </c>
      <c r="AC575" s="139"/>
      <c r="AD575" s="139"/>
      <c r="AE575" s="32">
        <f>VLOOKUP(AC575,Смета!$B$8:$O$93,13,0)</f>
        <v>0</v>
      </c>
      <c r="AG575" s="139"/>
      <c r="AH575" s="139"/>
      <c r="AI575" s="32">
        <f>VLOOKUP(AG575,Смета!$B$8:$O$93,13,0)</f>
        <v>0</v>
      </c>
      <c r="AK575" s="139"/>
      <c r="AL575" s="139"/>
      <c r="AM575" s="32">
        <f>VLOOKUP(AK575,Смета!$B$8:$O$93,13,0)</f>
        <v>0</v>
      </c>
      <c r="AO575" s="139"/>
      <c r="AP575" s="139"/>
      <c r="AQ575" s="32">
        <f>VLOOKUP(AO575,Смета!$B$8:$O$93,13,0)</f>
        <v>0</v>
      </c>
      <c r="AS575" s="139"/>
      <c r="AT575" s="139"/>
      <c r="AU575" s="32">
        <f>VLOOKUP(AS575,Смета!$B$8:$O$93,13,0)</f>
        <v>0</v>
      </c>
    </row>
    <row r="576" spans="1:47" x14ac:dyDescent="0.25">
      <c r="A576" s="139"/>
      <c r="B576" s="139"/>
      <c r="C576" s="32">
        <f>VLOOKUP(A576,Смета!$B$8:$O$93,13,0)</f>
        <v>0</v>
      </c>
      <c r="E576" s="139"/>
      <c r="F576" s="139"/>
      <c r="G576" s="32">
        <f>VLOOKUP(E576,Смета!$B$8:$O$93,13,0)</f>
        <v>0</v>
      </c>
      <c r="I576" s="139"/>
      <c r="J576" s="139"/>
      <c r="K576" s="32">
        <f>VLOOKUP(I576,Смета!$B$8:$O$93,13,0)</f>
        <v>0</v>
      </c>
      <c r="M576" s="139"/>
      <c r="N576" s="139"/>
      <c r="O576" s="32">
        <f>VLOOKUP(M576,Смета!$B$8:$O$93,13,0)</f>
        <v>0</v>
      </c>
      <c r="Q576" s="139"/>
      <c r="R576" s="139"/>
      <c r="S576" s="32">
        <f>VLOOKUP(Q576,Смета!$B$8:$O$93,13,0)</f>
        <v>0</v>
      </c>
      <c r="U576" s="139"/>
      <c r="V576" s="139"/>
      <c r="W576" s="32">
        <f>VLOOKUP(U576,Смета!$B$8:$O$93,13,0)</f>
        <v>0</v>
      </c>
      <c r="Y576" s="139"/>
      <c r="Z576" s="139"/>
      <c r="AA576" s="32">
        <f>VLOOKUP(Y576,Смета!$B$8:$O$93,13,0)</f>
        <v>0</v>
      </c>
      <c r="AC576" s="139"/>
      <c r="AD576" s="139"/>
      <c r="AE576" s="32">
        <f>VLOOKUP(AC576,Смета!$B$8:$O$93,13,0)</f>
        <v>0</v>
      </c>
      <c r="AG576" s="139"/>
      <c r="AH576" s="139"/>
      <c r="AI576" s="32">
        <f>VLOOKUP(AG576,Смета!$B$8:$O$93,13,0)</f>
        <v>0</v>
      </c>
      <c r="AK576" s="139"/>
      <c r="AL576" s="139"/>
      <c r="AM576" s="32">
        <f>VLOOKUP(AK576,Смета!$B$8:$O$93,13,0)</f>
        <v>0</v>
      </c>
      <c r="AO576" s="139"/>
      <c r="AP576" s="139"/>
      <c r="AQ576" s="32">
        <f>VLOOKUP(AO576,Смета!$B$8:$O$93,13,0)</f>
        <v>0</v>
      </c>
      <c r="AS576" s="139"/>
      <c r="AT576" s="139"/>
      <c r="AU576" s="32">
        <f>VLOOKUP(AS576,Смета!$B$8:$O$93,13,0)</f>
        <v>0</v>
      </c>
    </row>
    <row r="577" spans="1:47" x14ac:dyDescent="0.25">
      <c r="A577" s="139"/>
      <c r="B577" s="139"/>
      <c r="C577" s="32">
        <f>VLOOKUP(A577,Смета!$B$8:$O$93,13,0)</f>
        <v>0</v>
      </c>
      <c r="E577" s="139"/>
      <c r="F577" s="139"/>
      <c r="G577" s="32">
        <f>VLOOKUP(E577,Смета!$B$8:$O$93,13,0)</f>
        <v>0</v>
      </c>
      <c r="I577" s="139"/>
      <c r="J577" s="139"/>
      <c r="K577" s="32">
        <f>VLOOKUP(I577,Смета!$B$8:$O$93,13,0)</f>
        <v>0</v>
      </c>
      <c r="M577" s="139"/>
      <c r="N577" s="139"/>
      <c r="O577" s="32">
        <f>VLOOKUP(M577,Смета!$B$8:$O$93,13,0)</f>
        <v>0</v>
      </c>
      <c r="Q577" s="139"/>
      <c r="R577" s="139"/>
      <c r="S577" s="32">
        <f>VLOOKUP(Q577,Смета!$B$8:$O$93,13,0)</f>
        <v>0</v>
      </c>
      <c r="U577" s="139"/>
      <c r="V577" s="139"/>
      <c r="W577" s="32">
        <f>VLOOKUP(U577,Смета!$B$8:$O$93,13,0)</f>
        <v>0</v>
      </c>
      <c r="Y577" s="139"/>
      <c r="Z577" s="139"/>
      <c r="AA577" s="32">
        <f>VLOOKUP(Y577,Смета!$B$8:$O$93,13,0)</f>
        <v>0</v>
      </c>
      <c r="AC577" s="139"/>
      <c r="AD577" s="139"/>
      <c r="AE577" s="32">
        <f>VLOOKUP(AC577,Смета!$B$8:$O$93,13,0)</f>
        <v>0</v>
      </c>
      <c r="AG577" s="139"/>
      <c r="AH577" s="139"/>
      <c r="AI577" s="32">
        <f>VLOOKUP(AG577,Смета!$B$8:$O$93,13,0)</f>
        <v>0</v>
      </c>
      <c r="AK577" s="139"/>
      <c r="AL577" s="139"/>
      <c r="AM577" s="32">
        <f>VLOOKUP(AK577,Смета!$B$8:$O$93,13,0)</f>
        <v>0</v>
      </c>
      <c r="AO577" s="139"/>
      <c r="AP577" s="139"/>
      <c r="AQ577" s="32">
        <f>VLOOKUP(AO577,Смета!$B$8:$O$93,13,0)</f>
        <v>0</v>
      </c>
      <c r="AS577" s="139"/>
      <c r="AT577" s="139"/>
      <c r="AU577" s="32">
        <f>VLOOKUP(AS577,Смета!$B$8:$O$93,13,0)</f>
        <v>0</v>
      </c>
    </row>
    <row r="578" spans="1:47" x14ac:dyDescent="0.25">
      <c r="A578" s="139"/>
      <c r="B578" s="139"/>
      <c r="C578" s="32">
        <f>VLOOKUP(A578,Смета!$B$8:$O$93,13,0)</f>
        <v>0</v>
      </c>
      <c r="E578" s="139"/>
      <c r="F578" s="139"/>
      <c r="G578" s="32">
        <f>VLOOKUP(E578,Смета!$B$8:$O$93,13,0)</f>
        <v>0</v>
      </c>
      <c r="I578" s="139"/>
      <c r="J578" s="139"/>
      <c r="K578" s="32">
        <f>VLOOKUP(I578,Смета!$B$8:$O$93,13,0)</f>
        <v>0</v>
      </c>
      <c r="M578" s="139"/>
      <c r="N578" s="139"/>
      <c r="O578" s="32">
        <f>VLOOKUP(M578,Смета!$B$8:$O$93,13,0)</f>
        <v>0</v>
      </c>
      <c r="Q578" s="139"/>
      <c r="R578" s="139"/>
      <c r="S578" s="32">
        <f>VLOOKUP(Q578,Смета!$B$8:$O$93,13,0)</f>
        <v>0</v>
      </c>
      <c r="U578" s="139"/>
      <c r="V578" s="139"/>
      <c r="W578" s="32">
        <f>VLOOKUP(U578,Смета!$B$8:$O$93,13,0)</f>
        <v>0</v>
      </c>
      <c r="Y578" s="139"/>
      <c r="Z578" s="139"/>
      <c r="AA578" s="32">
        <f>VLOOKUP(Y578,Смета!$B$8:$O$93,13,0)</f>
        <v>0</v>
      </c>
      <c r="AC578" s="139"/>
      <c r="AD578" s="139"/>
      <c r="AE578" s="32">
        <f>VLOOKUP(AC578,Смета!$B$8:$O$93,13,0)</f>
        <v>0</v>
      </c>
      <c r="AG578" s="139"/>
      <c r="AH578" s="139"/>
      <c r="AI578" s="32">
        <f>VLOOKUP(AG578,Смета!$B$8:$O$93,13,0)</f>
        <v>0</v>
      </c>
      <c r="AK578" s="139"/>
      <c r="AL578" s="139"/>
      <c r="AM578" s="32">
        <f>VLOOKUP(AK578,Смета!$B$8:$O$93,13,0)</f>
        <v>0</v>
      </c>
      <c r="AO578" s="139"/>
      <c r="AP578" s="139"/>
      <c r="AQ578" s="32">
        <f>VLOOKUP(AO578,Смета!$B$8:$O$93,13,0)</f>
        <v>0</v>
      </c>
      <c r="AS578" s="139"/>
      <c r="AT578" s="139"/>
      <c r="AU578" s="32">
        <f>VLOOKUP(AS578,Смета!$B$8:$O$93,13,0)</f>
        <v>0</v>
      </c>
    </row>
    <row r="579" spans="1:47" x14ac:dyDescent="0.25">
      <c r="A579" s="139"/>
      <c r="B579" s="139"/>
      <c r="C579" s="32">
        <f>VLOOKUP(A579,Смета!$B$8:$O$93,13,0)</f>
        <v>0</v>
      </c>
      <c r="E579" s="139"/>
      <c r="F579" s="139"/>
      <c r="G579" s="32">
        <f>VLOOKUP(E579,Смета!$B$8:$O$93,13,0)</f>
        <v>0</v>
      </c>
      <c r="I579" s="139"/>
      <c r="J579" s="139"/>
      <c r="K579" s="32">
        <f>VLOOKUP(I579,Смета!$B$8:$O$93,13,0)</f>
        <v>0</v>
      </c>
      <c r="M579" s="139"/>
      <c r="N579" s="139"/>
      <c r="O579" s="32">
        <f>VLOOKUP(M579,Смета!$B$8:$O$93,13,0)</f>
        <v>0</v>
      </c>
      <c r="Q579" s="139"/>
      <c r="R579" s="139"/>
      <c r="S579" s="32">
        <f>VLOOKUP(Q579,Смета!$B$8:$O$93,13,0)</f>
        <v>0</v>
      </c>
      <c r="U579" s="139"/>
      <c r="V579" s="139"/>
      <c r="W579" s="32">
        <f>VLOOKUP(U579,Смета!$B$8:$O$93,13,0)</f>
        <v>0</v>
      </c>
      <c r="Y579" s="139"/>
      <c r="Z579" s="139"/>
      <c r="AA579" s="32">
        <f>VLOOKUP(Y579,Смета!$B$8:$O$93,13,0)</f>
        <v>0</v>
      </c>
      <c r="AC579" s="139"/>
      <c r="AD579" s="139"/>
      <c r="AE579" s="32">
        <f>VLOOKUP(AC579,Смета!$B$8:$O$93,13,0)</f>
        <v>0</v>
      </c>
      <c r="AG579" s="139"/>
      <c r="AH579" s="139"/>
      <c r="AI579" s="32">
        <f>VLOOKUP(AG579,Смета!$B$8:$O$93,13,0)</f>
        <v>0</v>
      </c>
      <c r="AK579" s="139"/>
      <c r="AL579" s="139"/>
      <c r="AM579" s="32">
        <f>VLOOKUP(AK579,Смета!$B$8:$O$93,13,0)</f>
        <v>0</v>
      </c>
      <c r="AO579" s="139"/>
      <c r="AP579" s="139"/>
      <c r="AQ579" s="32">
        <f>VLOOKUP(AO579,Смета!$B$8:$O$93,13,0)</f>
        <v>0</v>
      </c>
      <c r="AS579" s="139"/>
      <c r="AT579" s="139"/>
      <c r="AU579" s="32">
        <f>VLOOKUP(AS579,Смета!$B$8:$O$93,13,0)</f>
        <v>0</v>
      </c>
    </row>
    <row r="580" spans="1:47" x14ac:dyDescent="0.25">
      <c r="A580" s="139"/>
      <c r="B580" s="139"/>
      <c r="C580" s="32">
        <f>VLOOKUP(A580,Смета!$B$8:$O$93,13,0)</f>
        <v>0</v>
      </c>
      <c r="E580" s="139"/>
      <c r="F580" s="139"/>
      <c r="G580" s="32">
        <f>VLOOKUP(E580,Смета!$B$8:$O$93,13,0)</f>
        <v>0</v>
      </c>
      <c r="I580" s="139"/>
      <c r="J580" s="139"/>
      <c r="K580" s="32">
        <f>VLOOKUP(I580,Смета!$B$8:$O$93,13,0)</f>
        <v>0</v>
      </c>
      <c r="M580" s="139"/>
      <c r="N580" s="139"/>
      <c r="O580" s="32">
        <f>VLOOKUP(M580,Смета!$B$8:$O$93,13,0)</f>
        <v>0</v>
      </c>
      <c r="Q580" s="139"/>
      <c r="R580" s="139"/>
      <c r="S580" s="32">
        <f>VLOOKUP(Q580,Смета!$B$8:$O$93,13,0)</f>
        <v>0</v>
      </c>
      <c r="U580" s="139"/>
      <c r="V580" s="139"/>
      <c r="W580" s="32">
        <f>VLOOKUP(U580,Смета!$B$8:$O$93,13,0)</f>
        <v>0</v>
      </c>
      <c r="Y580" s="139"/>
      <c r="Z580" s="139"/>
      <c r="AA580" s="32">
        <f>VLOOKUP(Y580,Смета!$B$8:$O$93,13,0)</f>
        <v>0</v>
      </c>
      <c r="AC580" s="139"/>
      <c r="AD580" s="139"/>
      <c r="AE580" s="32">
        <f>VLOOKUP(AC580,Смета!$B$8:$O$93,13,0)</f>
        <v>0</v>
      </c>
      <c r="AG580" s="139"/>
      <c r="AH580" s="139"/>
      <c r="AI580" s="32">
        <f>VLOOKUP(AG580,Смета!$B$8:$O$93,13,0)</f>
        <v>0</v>
      </c>
      <c r="AK580" s="139"/>
      <c r="AL580" s="139"/>
      <c r="AM580" s="32">
        <f>VLOOKUP(AK580,Смета!$B$8:$O$93,13,0)</f>
        <v>0</v>
      </c>
      <c r="AO580" s="139"/>
      <c r="AP580" s="139"/>
      <c r="AQ580" s="32">
        <f>VLOOKUP(AO580,Смета!$B$8:$O$93,13,0)</f>
        <v>0</v>
      </c>
      <c r="AS580" s="139"/>
      <c r="AT580" s="139"/>
      <c r="AU580" s="32">
        <f>VLOOKUP(AS580,Смета!$B$8:$O$93,13,0)</f>
        <v>0</v>
      </c>
    </row>
    <row r="581" spans="1:47" x14ac:dyDescent="0.25">
      <c r="A581" s="139"/>
      <c r="B581" s="139"/>
      <c r="C581" s="32">
        <f>VLOOKUP(A581,Смета!$B$8:$O$93,13,0)</f>
        <v>0</v>
      </c>
      <c r="E581" s="139"/>
      <c r="F581" s="139"/>
      <c r="G581" s="32">
        <f>VLOOKUP(E581,Смета!$B$8:$O$93,13,0)</f>
        <v>0</v>
      </c>
      <c r="I581" s="139"/>
      <c r="J581" s="139"/>
      <c r="K581" s="32">
        <f>VLOOKUP(I581,Смета!$B$8:$O$93,13,0)</f>
        <v>0</v>
      </c>
      <c r="M581" s="139"/>
      <c r="N581" s="139"/>
      <c r="O581" s="32">
        <f>VLOOKUP(M581,Смета!$B$8:$O$93,13,0)</f>
        <v>0</v>
      </c>
      <c r="Q581" s="139"/>
      <c r="R581" s="139"/>
      <c r="S581" s="32">
        <f>VLOOKUP(Q581,Смета!$B$8:$O$93,13,0)</f>
        <v>0</v>
      </c>
      <c r="U581" s="139"/>
      <c r="V581" s="139"/>
      <c r="W581" s="32">
        <f>VLOOKUP(U581,Смета!$B$8:$O$93,13,0)</f>
        <v>0</v>
      </c>
      <c r="Y581" s="139"/>
      <c r="Z581" s="139"/>
      <c r="AA581" s="32">
        <f>VLOOKUP(Y581,Смета!$B$8:$O$93,13,0)</f>
        <v>0</v>
      </c>
      <c r="AC581" s="139"/>
      <c r="AD581" s="139"/>
      <c r="AE581" s="32">
        <f>VLOOKUP(AC581,Смета!$B$8:$O$93,13,0)</f>
        <v>0</v>
      </c>
      <c r="AG581" s="139"/>
      <c r="AH581" s="139"/>
      <c r="AI581" s="32">
        <f>VLOOKUP(AG581,Смета!$B$8:$O$93,13,0)</f>
        <v>0</v>
      </c>
      <c r="AK581" s="139"/>
      <c r="AL581" s="139"/>
      <c r="AM581" s="32">
        <f>VLOOKUP(AK581,Смета!$B$8:$O$93,13,0)</f>
        <v>0</v>
      </c>
      <c r="AO581" s="139"/>
      <c r="AP581" s="139"/>
      <c r="AQ581" s="32">
        <f>VLOOKUP(AO581,Смета!$B$8:$O$93,13,0)</f>
        <v>0</v>
      </c>
      <c r="AS581" s="139"/>
      <c r="AT581" s="139"/>
      <c r="AU581" s="32">
        <f>VLOOKUP(AS581,Смета!$B$8:$O$93,13,0)</f>
        <v>0</v>
      </c>
    </row>
    <row r="582" spans="1:47" x14ac:dyDescent="0.25">
      <c r="A582" s="139"/>
      <c r="B582" s="139"/>
      <c r="C582" s="32">
        <f>VLOOKUP(A582,Смета!$B$8:$O$93,13,0)</f>
        <v>0</v>
      </c>
      <c r="E582" s="139"/>
      <c r="F582" s="139"/>
      <c r="G582" s="32">
        <f>VLOOKUP(E582,Смета!$B$8:$O$93,13,0)</f>
        <v>0</v>
      </c>
      <c r="I582" s="139"/>
      <c r="J582" s="139"/>
      <c r="K582" s="32">
        <f>VLOOKUP(I582,Смета!$B$8:$O$93,13,0)</f>
        <v>0</v>
      </c>
      <c r="M582" s="139"/>
      <c r="N582" s="139"/>
      <c r="O582" s="32">
        <f>VLOOKUP(M582,Смета!$B$8:$O$93,13,0)</f>
        <v>0</v>
      </c>
      <c r="Q582" s="139"/>
      <c r="R582" s="139"/>
      <c r="S582" s="32">
        <f>VLOOKUP(Q582,Смета!$B$8:$O$93,13,0)</f>
        <v>0</v>
      </c>
      <c r="U582" s="139"/>
      <c r="V582" s="139"/>
      <c r="W582" s="32">
        <f>VLOOKUP(U582,Смета!$B$8:$O$93,13,0)</f>
        <v>0</v>
      </c>
      <c r="Y582" s="139"/>
      <c r="Z582" s="139"/>
      <c r="AA582" s="32">
        <f>VLOOKUP(Y582,Смета!$B$8:$O$93,13,0)</f>
        <v>0</v>
      </c>
      <c r="AC582" s="139"/>
      <c r="AD582" s="139"/>
      <c r="AE582" s="32">
        <f>VLOOKUP(AC582,Смета!$B$8:$O$93,13,0)</f>
        <v>0</v>
      </c>
      <c r="AG582" s="139"/>
      <c r="AH582" s="139"/>
      <c r="AI582" s="32">
        <f>VLOOKUP(AG582,Смета!$B$8:$O$93,13,0)</f>
        <v>0</v>
      </c>
      <c r="AK582" s="139"/>
      <c r="AL582" s="139"/>
      <c r="AM582" s="32">
        <f>VLOOKUP(AK582,Смета!$B$8:$O$93,13,0)</f>
        <v>0</v>
      </c>
      <c r="AO582" s="139"/>
      <c r="AP582" s="139"/>
      <c r="AQ582" s="32">
        <f>VLOOKUP(AO582,Смета!$B$8:$O$93,13,0)</f>
        <v>0</v>
      </c>
      <c r="AS582" s="139"/>
      <c r="AT582" s="139"/>
      <c r="AU582" s="32">
        <f>VLOOKUP(AS582,Смета!$B$8:$O$93,13,0)</f>
        <v>0</v>
      </c>
    </row>
    <row r="583" spans="1:47" x14ac:dyDescent="0.25">
      <c r="A583" s="139"/>
      <c r="B583" s="139"/>
      <c r="C583" s="32">
        <f>VLOOKUP(A583,Смета!$B$8:$O$93,13,0)</f>
        <v>0</v>
      </c>
      <c r="E583" s="139"/>
      <c r="F583" s="139"/>
      <c r="G583" s="32">
        <f>VLOOKUP(E583,Смета!$B$8:$O$93,13,0)</f>
        <v>0</v>
      </c>
      <c r="I583" s="139"/>
      <c r="J583" s="139"/>
      <c r="K583" s="32">
        <f>VLOOKUP(I583,Смета!$B$8:$O$93,13,0)</f>
        <v>0</v>
      </c>
      <c r="M583" s="139"/>
      <c r="N583" s="139"/>
      <c r="O583" s="32">
        <f>VLOOKUP(M583,Смета!$B$8:$O$93,13,0)</f>
        <v>0</v>
      </c>
      <c r="Q583" s="139"/>
      <c r="R583" s="139"/>
      <c r="S583" s="32">
        <f>VLOOKUP(Q583,Смета!$B$8:$O$93,13,0)</f>
        <v>0</v>
      </c>
      <c r="U583" s="139"/>
      <c r="V583" s="139"/>
      <c r="W583" s="32">
        <f>VLOOKUP(U583,Смета!$B$8:$O$93,13,0)</f>
        <v>0</v>
      </c>
      <c r="Y583" s="139"/>
      <c r="Z583" s="139"/>
      <c r="AA583" s="32">
        <f>VLOOKUP(Y583,Смета!$B$8:$O$93,13,0)</f>
        <v>0</v>
      </c>
      <c r="AC583" s="139"/>
      <c r="AD583" s="139"/>
      <c r="AE583" s="32">
        <f>VLOOKUP(AC583,Смета!$B$8:$O$93,13,0)</f>
        <v>0</v>
      </c>
      <c r="AG583" s="139"/>
      <c r="AH583" s="139"/>
      <c r="AI583" s="32">
        <f>VLOOKUP(AG583,Смета!$B$8:$O$93,13,0)</f>
        <v>0</v>
      </c>
      <c r="AK583" s="139"/>
      <c r="AL583" s="139"/>
      <c r="AM583" s="32">
        <f>VLOOKUP(AK583,Смета!$B$8:$O$93,13,0)</f>
        <v>0</v>
      </c>
      <c r="AO583" s="139"/>
      <c r="AP583" s="139"/>
      <c r="AQ583" s="32">
        <f>VLOOKUP(AO583,Смета!$B$8:$O$93,13,0)</f>
        <v>0</v>
      </c>
      <c r="AS583" s="139"/>
      <c r="AT583" s="139"/>
      <c r="AU583" s="32">
        <f>VLOOKUP(AS583,Смета!$B$8:$O$93,13,0)</f>
        <v>0</v>
      </c>
    </row>
    <row r="584" spans="1:47" x14ac:dyDescent="0.25">
      <c r="A584" s="139"/>
      <c r="B584" s="139"/>
      <c r="C584" s="32">
        <f>VLOOKUP(A584,Смета!$B$8:$O$93,13,0)</f>
        <v>0</v>
      </c>
      <c r="E584" s="139"/>
      <c r="F584" s="139"/>
      <c r="G584" s="32">
        <f>VLOOKUP(E584,Смета!$B$8:$O$93,13,0)</f>
        <v>0</v>
      </c>
      <c r="I584" s="139"/>
      <c r="J584" s="139"/>
      <c r="K584" s="32">
        <f>VLOOKUP(I584,Смета!$B$8:$O$93,13,0)</f>
        <v>0</v>
      </c>
      <c r="M584" s="139"/>
      <c r="N584" s="139"/>
      <c r="O584" s="32">
        <f>VLOOKUP(M584,Смета!$B$8:$O$93,13,0)</f>
        <v>0</v>
      </c>
      <c r="Q584" s="139"/>
      <c r="R584" s="139"/>
      <c r="S584" s="32">
        <f>VLOOKUP(Q584,Смета!$B$8:$O$93,13,0)</f>
        <v>0</v>
      </c>
      <c r="U584" s="139"/>
      <c r="V584" s="139"/>
      <c r="W584" s="32">
        <f>VLOOKUP(U584,Смета!$B$8:$O$93,13,0)</f>
        <v>0</v>
      </c>
      <c r="Y584" s="139"/>
      <c r="Z584" s="139"/>
      <c r="AA584" s="32">
        <f>VLOOKUP(Y584,Смета!$B$8:$O$93,13,0)</f>
        <v>0</v>
      </c>
      <c r="AC584" s="139"/>
      <c r="AD584" s="139"/>
      <c r="AE584" s="32">
        <f>VLOOKUP(AC584,Смета!$B$8:$O$93,13,0)</f>
        <v>0</v>
      </c>
      <c r="AG584" s="139"/>
      <c r="AH584" s="139"/>
      <c r="AI584" s="32">
        <f>VLOOKUP(AG584,Смета!$B$8:$O$93,13,0)</f>
        <v>0</v>
      </c>
      <c r="AK584" s="139"/>
      <c r="AL584" s="139"/>
      <c r="AM584" s="32">
        <f>VLOOKUP(AK584,Смета!$B$8:$O$93,13,0)</f>
        <v>0</v>
      </c>
      <c r="AO584" s="139"/>
      <c r="AP584" s="139"/>
      <c r="AQ584" s="32">
        <f>VLOOKUP(AO584,Смета!$B$8:$O$93,13,0)</f>
        <v>0</v>
      </c>
      <c r="AS584" s="139"/>
      <c r="AT584" s="139"/>
      <c r="AU584" s="32">
        <f>VLOOKUP(AS584,Смета!$B$8:$O$93,13,0)</f>
        <v>0</v>
      </c>
    </row>
    <row r="585" spans="1:47" x14ac:dyDescent="0.25">
      <c r="A585" s="139"/>
      <c r="B585" s="139"/>
      <c r="C585" s="32">
        <f>VLOOKUP(A585,Смета!$B$8:$O$93,13,0)</f>
        <v>0</v>
      </c>
      <c r="E585" s="139"/>
      <c r="F585" s="139"/>
      <c r="G585" s="32">
        <f>VLOOKUP(E585,Смета!$B$8:$O$93,13,0)</f>
        <v>0</v>
      </c>
      <c r="I585" s="139"/>
      <c r="J585" s="139"/>
      <c r="K585" s="32">
        <f>VLOOKUP(I585,Смета!$B$8:$O$93,13,0)</f>
        <v>0</v>
      </c>
      <c r="M585" s="139"/>
      <c r="N585" s="139"/>
      <c r="O585" s="32">
        <f>VLOOKUP(M585,Смета!$B$8:$O$93,13,0)</f>
        <v>0</v>
      </c>
      <c r="Q585" s="139"/>
      <c r="R585" s="139"/>
      <c r="S585" s="32">
        <f>VLOOKUP(Q585,Смета!$B$8:$O$93,13,0)</f>
        <v>0</v>
      </c>
      <c r="U585" s="139"/>
      <c r="V585" s="139"/>
      <c r="W585" s="32">
        <f>VLOOKUP(U585,Смета!$B$8:$O$93,13,0)</f>
        <v>0</v>
      </c>
      <c r="Y585" s="139"/>
      <c r="Z585" s="139"/>
      <c r="AA585" s="32">
        <f>VLOOKUP(Y585,Смета!$B$8:$O$93,13,0)</f>
        <v>0</v>
      </c>
      <c r="AC585" s="139"/>
      <c r="AD585" s="139"/>
      <c r="AE585" s="32">
        <f>VLOOKUP(AC585,Смета!$B$8:$O$93,13,0)</f>
        <v>0</v>
      </c>
      <c r="AG585" s="139"/>
      <c r="AH585" s="139"/>
      <c r="AI585" s="32">
        <f>VLOOKUP(AG585,Смета!$B$8:$O$93,13,0)</f>
        <v>0</v>
      </c>
      <c r="AK585" s="139"/>
      <c r="AL585" s="139"/>
      <c r="AM585" s="32">
        <f>VLOOKUP(AK585,Смета!$B$8:$O$93,13,0)</f>
        <v>0</v>
      </c>
      <c r="AO585" s="139"/>
      <c r="AP585" s="139"/>
      <c r="AQ585" s="32">
        <f>VLOOKUP(AO585,Смета!$B$8:$O$93,13,0)</f>
        <v>0</v>
      </c>
      <c r="AS585" s="139"/>
      <c r="AT585" s="139"/>
      <c r="AU585" s="32">
        <f>VLOOKUP(AS585,Смета!$B$8:$O$93,13,0)</f>
        <v>0</v>
      </c>
    </row>
    <row r="586" spans="1:47" x14ac:dyDescent="0.25">
      <c r="A586" s="139"/>
      <c r="B586" s="139"/>
      <c r="C586" s="32">
        <f>VLOOKUP(A586,Смета!$B$8:$O$93,13,0)</f>
        <v>0</v>
      </c>
      <c r="E586" s="139"/>
      <c r="F586" s="139"/>
      <c r="G586" s="32">
        <f>VLOOKUP(E586,Смета!$B$8:$O$93,13,0)</f>
        <v>0</v>
      </c>
      <c r="I586" s="139"/>
      <c r="J586" s="139"/>
      <c r="K586" s="32">
        <f>VLOOKUP(I586,Смета!$B$8:$O$93,13,0)</f>
        <v>0</v>
      </c>
      <c r="M586" s="139"/>
      <c r="N586" s="139"/>
      <c r="O586" s="32">
        <f>VLOOKUP(M586,Смета!$B$8:$O$93,13,0)</f>
        <v>0</v>
      </c>
      <c r="Q586" s="139"/>
      <c r="R586" s="139"/>
      <c r="S586" s="32">
        <f>VLOOKUP(Q586,Смета!$B$8:$O$93,13,0)</f>
        <v>0</v>
      </c>
      <c r="U586" s="139"/>
      <c r="V586" s="139"/>
      <c r="W586" s="32">
        <f>VLOOKUP(U586,Смета!$B$8:$O$93,13,0)</f>
        <v>0</v>
      </c>
      <c r="Y586" s="139"/>
      <c r="Z586" s="139"/>
      <c r="AA586" s="32">
        <f>VLOOKUP(Y586,Смета!$B$8:$O$93,13,0)</f>
        <v>0</v>
      </c>
      <c r="AC586" s="139"/>
      <c r="AD586" s="139"/>
      <c r="AE586" s="32">
        <f>VLOOKUP(AC586,Смета!$B$8:$O$93,13,0)</f>
        <v>0</v>
      </c>
      <c r="AG586" s="139"/>
      <c r="AH586" s="139"/>
      <c r="AI586" s="32">
        <f>VLOOKUP(AG586,Смета!$B$8:$O$93,13,0)</f>
        <v>0</v>
      </c>
      <c r="AK586" s="139"/>
      <c r="AL586" s="139"/>
      <c r="AM586" s="32">
        <f>VLOOKUP(AK586,Смета!$B$8:$O$93,13,0)</f>
        <v>0</v>
      </c>
      <c r="AO586" s="139"/>
      <c r="AP586" s="139"/>
      <c r="AQ586" s="32">
        <f>VLOOKUP(AO586,Смета!$B$8:$O$93,13,0)</f>
        <v>0</v>
      </c>
      <c r="AS586" s="139"/>
      <c r="AT586" s="139"/>
      <c r="AU586" s="32">
        <f>VLOOKUP(AS586,Смета!$B$8:$O$93,13,0)</f>
        <v>0</v>
      </c>
    </row>
    <row r="587" spans="1:47" x14ac:dyDescent="0.25">
      <c r="A587" s="139"/>
      <c r="B587" s="139"/>
      <c r="C587" s="32">
        <f>VLOOKUP(A587,Смета!$B$8:$O$93,13,0)</f>
        <v>0</v>
      </c>
      <c r="E587" s="139"/>
      <c r="F587" s="139"/>
      <c r="G587" s="32">
        <f>VLOOKUP(E587,Смета!$B$8:$O$93,13,0)</f>
        <v>0</v>
      </c>
      <c r="I587" s="139"/>
      <c r="J587" s="139"/>
      <c r="K587" s="32">
        <f>VLOOKUP(I587,Смета!$B$8:$O$93,13,0)</f>
        <v>0</v>
      </c>
      <c r="M587" s="139"/>
      <c r="N587" s="139"/>
      <c r="O587" s="32">
        <f>VLOOKUP(M587,Смета!$B$8:$O$93,13,0)</f>
        <v>0</v>
      </c>
      <c r="Q587" s="139"/>
      <c r="R587" s="139"/>
      <c r="S587" s="32">
        <f>VLOOKUP(Q587,Смета!$B$8:$O$93,13,0)</f>
        <v>0</v>
      </c>
      <c r="U587" s="139"/>
      <c r="V587" s="139"/>
      <c r="W587" s="32">
        <f>VLOOKUP(U587,Смета!$B$8:$O$93,13,0)</f>
        <v>0</v>
      </c>
      <c r="Y587" s="139"/>
      <c r="Z587" s="139"/>
      <c r="AA587" s="32">
        <f>VLOOKUP(Y587,Смета!$B$8:$O$93,13,0)</f>
        <v>0</v>
      </c>
      <c r="AC587" s="139"/>
      <c r="AD587" s="139"/>
      <c r="AE587" s="32">
        <f>VLOOKUP(AC587,Смета!$B$8:$O$93,13,0)</f>
        <v>0</v>
      </c>
      <c r="AG587" s="139"/>
      <c r="AH587" s="139"/>
      <c r="AI587" s="32">
        <f>VLOOKUP(AG587,Смета!$B$8:$O$93,13,0)</f>
        <v>0</v>
      </c>
      <c r="AK587" s="139"/>
      <c r="AL587" s="139"/>
      <c r="AM587" s="32">
        <f>VLOOKUP(AK587,Смета!$B$8:$O$93,13,0)</f>
        <v>0</v>
      </c>
      <c r="AO587" s="139"/>
      <c r="AP587" s="139"/>
      <c r="AQ587" s="32">
        <f>VLOOKUP(AO587,Смета!$B$8:$O$93,13,0)</f>
        <v>0</v>
      </c>
      <c r="AS587" s="139"/>
      <c r="AT587" s="139"/>
      <c r="AU587" s="32">
        <f>VLOOKUP(AS587,Смета!$B$8:$O$93,13,0)</f>
        <v>0</v>
      </c>
    </row>
    <row r="588" spans="1:47" x14ac:dyDescent="0.25">
      <c r="A588" s="139"/>
      <c r="B588" s="139"/>
      <c r="C588" s="32">
        <f>VLOOKUP(A588,Смета!$B$8:$O$93,13,0)</f>
        <v>0</v>
      </c>
      <c r="E588" s="139"/>
      <c r="F588" s="139"/>
      <c r="G588" s="32">
        <f>VLOOKUP(E588,Смета!$B$8:$O$93,13,0)</f>
        <v>0</v>
      </c>
      <c r="I588" s="139"/>
      <c r="J588" s="139"/>
      <c r="K588" s="32">
        <f>VLOOKUP(I588,Смета!$B$8:$O$93,13,0)</f>
        <v>0</v>
      </c>
      <c r="M588" s="139"/>
      <c r="N588" s="139"/>
      <c r="O588" s="32">
        <f>VLOOKUP(M588,Смета!$B$8:$O$93,13,0)</f>
        <v>0</v>
      </c>
      <c r="Q588" s="139"/>
      <c r="R588" s="139"/>
      <c r="S588" s="32">
        <f>VLOOKUP(Q588,Смета!$B$8:$O$93,13,0)</f>
        <v>0</v>
      </c>
      <c r="U588" s="139"/>
      <c r="V588" s="139"/>
      <c r="W588" s="32">
        <f>VLOOKUP(U588,Смета!$B$8:$O$93,13,0)</f>
        <v>0</v>
      </c>
      <c r="Y588" s="139"/>
      <c r="Z588" s="139"/>
      <c r="AA588" s="32">
        <f>VLOOKUP(Y588,Смета!$B$8:$O$93,13,0)</f>
        <v>0</v>
      </c>
      <c r="AC588" s="139"/>
      <c r="AD588" s="139"/>
      <c r="AE588" s="32">
        <f>VLOOKUP(AC588,Смета!$B$8:$O$93,13,0)</f>
        <v>0</v>
      </c>
      <c r="AG588" s="139"/>
      <c r="AH588" s="139"/>
      <c r="AI588" s="32">
        <f>VLOOKUP(AG588,Смета!$B$8:$O$93,13,0)</f>
        <v>0</v>
      </c>
      <c r="AK588" s="139"/>
      <c r="AL588" s="139"/>
      <c r="AM588" s="32">
        <f>VLOOKUP(AK588,Смета!$B$8:$O$93,13,0)</f>
        <v>0</v>
      </c>
      <c r="AO588" s="139"/>
      <c r="AP588" s="139"/>
      <c r="AQ588" s="32">
        <f>VLOOKUP(AO588,Смета!$B$8:$O$93,13,0)</f>
        <v>0</v>
      </c>
      <c r="AS588" s="139"/>
      <c r="AT588" s="139"/>
      <c r="AU588" s="32">
        <f>VLOOKUP(AS588,Смета!$B$8:$O$93,13,0)</f>
        <v>0</v>
      </c>
    </row>
    <row r="589" spans="1:47" x14ac:dyDescent="0.25">
      <c r="A589" s="139"/>
      <c r="B589" s="139"/>
      <c r="C589" s="32">
        <f>VLOOKUP(A589,Смета!$B$8:$O$93,13,0)</f>
        <v>0</v>
      </c>
      <c r="E589" s="139"/>
      <c r="F589" s="139"/>
      <c r="G589" s="32">
        <f>VLOOKUP(E589,Смета!$B$8:$O$93,13,0)</f>
        <v>0</v>
      </c>
      <c r="I589" s="139"/>
      <c r="J589" s="139"/>
      <c r="K589" s="32">
        <f>VLOOKUP(I589,Смета!$B$8:$O$93,13,0)</f>
        <v>0</v>
      </c>
      <c r="M589" s="139"/>
      <c r="N589" s="139"/>
      <c r="O589" s="32">
        <f>VLOOKUP(M589,Смета!$B$8:$O$93,13,0)</f>
        <v>0</v>
      </c>
      <c r="Q589" s="139"/>
      <c r="R589" s="139"/>
      <c r="S589" s="32">
        <f>VLOOKUP(Q589,Смета!$B$8:$O$93,13,0)</f>
        <v>0</v>
      </c>
      <c r="U589" s="139"/>
      <c r="V589" s="139"/>
      <c r="W589" s="32">
        <f>VLOOKUP(U589,Смета!$B$8:$O$93,13,0)</f>
        <v>0</v>
      </c>
      <c r="Y589" s="139"/>
      <c r="Z589" s="139"/>
      <c r="AA589" s="32">
        <f>VLOOKUP(Y589,Смета!$B$8:$O$93,13,0)</f>
        <v>0</v>
      </c>
      <c r="AC589" s="139"/>
      <c r="AD589" s="139"/>
      <c r="AE589" s="32">
        <f>VLOOKUP(AC589,Смета!$B$8:$O$93,13,0)</f>
        <v>0</v>
      </c>
      <c r="AG589" s="139"/>
      <c r="AH589" s="139"/>
      <c r="AI589" s="32">
        <f>VLOOKUP(AG589,Смета!$B$8:$O$93,13,0)</f>
        <v>0</v>
      </c>
      <c r="AK589" s="139"/>
      <c r="AL589" s="139"/>
      <c r="AM589" s="32">
        <f>VLOOKUP(AK589,Смета!$B$8:$O$93,13,0)</f>
        <v>0</v>
      </c>
      <c r="AO589" s="139"/>
      <c r="AP589" s="139"/>
      <c r="AQ589" s="32">
        <f>VLOOKUP(AO589,Смета!$B$8:$O$93,13,0)</f>
        <v>0</v>
      </c>
      <c r="AS589" s="139"/>
      <c r="AT589" s="139"/>
      <c r="AU589" s="32">
        <f>VLOOKUP(AS589,Смета!$B$8:$O$93,13,0)</f>
        <v>0</v>
      </c>
    </row>
    <row r="590" spans="1:47" x14ac:dyDescent="0.25">
      <c r="A590" s="139"/>
      <c r="B590" s="139"/>
      <c r="C590" s="32">
        <f>VLOOKUP(A590,Смета!$B$8:$O$93,13,0)</f>
        <v>0</v>
      </c>
      <c r="E590" s="139"/>
      <c r="F590" s="139"/>
      <c r="G590" s="32">
        <f>VLOOKUP(E590,Смета!$B$8:$O$93,13,0)</f>
        <v>0</v>
      </c>
      <c r="I590" s="139"/>
      <c r="J590" s="139"/>
      <c r="K590" s="32">
        <f>VLOOKUP(I590,Смета!$B$8:$O$93,13,0)</f>
        <v>0</v>
      </c>
      <c r="M590" s="139"/>
      <c r="N590" s="139"/>
      <c r="O590" s="32">
        <f>VLOOKUP(M590,Смета!$B$8:$O$93,13,0)</f>
        <v>0</v>
      </c>
      <c r="Q590" s="139"/>
      <c r="R590" s="139"/>
      <c r="S590" s="32">
        <f>VLOOKUP(Q590,Смета!$B$8:$O$93,13,0)</f>
        <v>0</v>
      </c>
      <c r="U590" s="139"/>
      <c r="V590" s="139"/>
      <c r="W590" s="32">
        <f>VLOOKUP(U590,Смета!$B$8:$O$93,13,0)</f>
        <v>0</v>
      </c>
      <c r="Y590" s="139"/>
      <c r="Z590" s="139"/>
      <c r="AA590" s="32">
        <f>VLOOKUP(Y590,Смета!$B$8:$O$93,13,0)</f>
        <v>0</v>
      </c>
      <c r="AC590" s="139"/>
      <c r="AD590" s="139"/>
      <c r="AE590" s="32">
        <f>VLOOKUP(AC590,Смета!$B$8:$O$93,13,0)</f>
        <v>0</v>
      </c>
      <c r="AG590" s="139"/>
      <c r="AH590" s="139"/>
      <c r="AI590" s="32">
        <f>VLOOKUP(AG590,Смета!$B$8:$O$93,13,0)</f>
        <v>0</v>
      </c>
      <c r="AK590" s="139"/>
      <c r="AL590" s="139"/>
      <c r="AM590" s="32">
        <f>VLOOKUP(AK590,Смета!$B$8:$O$93,13,0)</f>
        <v>0</v>
      </c>
      <c r="AO590" s="139"/>
      <c r="AP590" s="139"/>
      <c r="AQ590" s="32">
        <f>VLOOKUP(AO590,Смета!$B$8:$O$93,13,0)</f>
        <v>0</v>
      </c>
      <c r="AS590" s="139"/>
      <c r="AT590" s="139"/>
      <c r="AU590" s="32">
        <f>VLOOKUP(AS590,Смета!$B$8:$O$93,13,0)</f>
        <v>0</v>
      </c>
    </row>
    <row r="591" spans="1:47" x14ac:dyDescent="0.25">
      <c r="A591" s="139"/>
      <c r="B591" s="139"/>
      <c r="C591" s="32">
        <f>VLOOKUP(A591,Смета!$B$8:$O$93,13,0)</f>
        <v>0</v>
      </c>
      <c r="E591" s="139"/>
      <c r="F591" s="139"/>
      <c r="G591" s="32">
        <f>VLOOKUP(E591,Смета!$B$8:$O$93,13,0)</f>
        <v>0</v>
      </c>
      <c r="I591" s="139"/>
      <c r="J591" s="139"/>
      <c r="K591" s="32">
        <f>VLOOKUP(I591,Смета!$B$8:$O$93,13,0)</f>
        <v>0</v>
      </c>
      <c r="M591" s="139"/>
      <c r="N591" s="139"/>
      <c r="O591" s="32">
        <f>VLOOKUP(M591,Смета!$B$8:$O$93,13,0)</f>
        <v>0</v>
      </c>
      <c r="Q591" s="139"/>
      <c r="R591" s="139"/>
      <c r="S591" s="32">
        <f>VLOOKUP(Q591,Смета!$B$8:$O$93,13,0)</f>
        <v>0</v>
      </c>
      <c r="U591" s="139"/>
      <c r="V591" s="139"/>
      <c r="W591" s="32">
        <f>VLOOKUP(U591,Смета!$B$8:$O$93,13,0)</f>
        <v>0</v>
      </c>
      <c r="Y591" s="139"/>
      <c r="Z591" s="139"/>
      <c r="AA591" s="32">
        <f>VLOOKUP(Y591,Смета!$B$8:$O$93,13,0)</f>
        <v>0</v>
      </c>
      <c r="AC591" s="139"/>
      <c r="AD591" s="139"/>
      <c r="AE591" s="32">
        <f>VLOOKUP(AC591,Смета!$B$8:$O$93,13,0)</f>
        <v>0</v>
      </c>
      <c r="AG591" s="139"/>
      <c r="AH591" s="139"/>
      <c r="AI591" s="32">
        <f>VLOOKUP(AG591,Смета!$B$8:$O$93,13,0)</f>
        <v>0</v>
      </c>
      <c r="AK591" s="139"/>
      <c r="AL591" s="139"/>
      <c r="AM591" s="32">
        <f>VLOOKUP(AK591,Смета!$B$8:$O$93,13,0)</f>
        <v>0</v>
      </c>
      <c r="AO591" s="139"/>
      <c r="AP591" s="139"/>
      <c r="AQ591" s="32">
        <f>VLOOKUP(AO591,Смета!$B$8:$O$93,13,0)</f>
        <v>0</v>
      </c>
      <c r="AS591" s="139"/>
      <c r="AT591" s="139"/>
      <c r="AU591" s="32">
        <f>VLOOKUP(AS591,Смета!$B$8:$O$93,13,0)</f>
        <v>0</v>
      </c>
    </row>
    <row r="592" spans="1:47" x14ac:dyDescent="0.25">
      <c r="A592" s="139"/>
      <c r="B592" s="139"/>
      <c r="C592" s="32">
        <f>VLOOKUP(A592,Смета!$B$8:$O$93,13,0)</f>
        <v>0</v>
      </c>
      <c r="E592" s="139"/>
      <c r="F592" s="139"/>
      <c r="G592" s="32">
        <f>VLOOKUP(E592,Смета!$B$8:$O$93,13,0)</f>
        <v>0</v>
      </c>
      <c r="I592" s="139"/>
      <c r="J592" s="139"/>
      <c r="K592" s="32">
        <f>VLOOKUP(I592,Смета!$B$8:$O$93,13,0)</f>
        <v>0</v>
      </c>
      <c r="M592" s="139"/>
      <c r="N592" s="139"/>
      <c r="O592" s="32">
        <f>VLOOKUP(M592,Смета!$B$8:$O$93,13,0)</f>
        <v>0</v>
      </c>
      <c r="Q592" s="139"/>
      <c r="R592" s="139"/>
      <c r="S592" s="32">
        <f>VLOOKUP(Q592,Смета!$B$8:$O$93,13,0)</f>
        <v>0</v>
      </c>
      <c r="U592" s="139"/>
      <c r="V592" s="139"/>
      <c r="W592" s="32">
        <f>VLOOKUP(U592,Смета!$B$8:$O$93,13,0)</f>
        <v>0</v>
      </c>
      <c r="Y592" s="139"/>
      <c r="Z592" s="139"/>
      <c r="AA592" s="32">
        <f>VLOOKUP(Y592,Смета!$B$8:$O$93,13,0)</f>
        <v>0</v>
      </c>
      <c r="AC592" s="139"/>
      <c r="AD592" s="139"/>
      <c r="AE592" s="32">
        <f>VLOOKUP(AC592,Смета!$B$8:$O$93,13,0)</f>
        <v>0</v>
      </c>
      <c r="AG592" s="139"/>
      <c r="AH592" s="139"/>
      <c r="AI592" s="32">
        <f>VLOOKUP(AG592,Смета!$B$8:$O$93,13,0)</f>
        <v>0</v>
      </c>
      <c r="AK592" s="139"/>
      <c r="AL592" s="139"/>
      <c r="AM592" s="32">
        <f>VLOOKUP(AK592,Смета!$B$8:$O$93,13,0)</f>
        <v>0</v>
      </c>
      <c r="AO592" s="139"/>
      <c r="AP592" s="139"/>
      <c r="AQ592" s="32">
        <f>VLOOKUP(AO592,Смета!$B$8:$O$93,13,0)</f>
        <v>0</v>
      </c>
      <c r="AS592" s="139"/>
      <c r="AT592" s="139"/>
      <c r="AU592" s="32">
        <f>VLOOKUP(AS592,Смета!$B$8:$O$93,13,0)</f>
        <v>0</v>
      </c>
    </row>
    <row r="593" spans="1:47" x14ac:dyDescent="0.25">
      <c r="A593" s="139"/>
      <c r="B593" s="139"/>
      <c r="C593" s="32">
        <f>VLOOKUP(A593,Смета!$B$8:$O$93,13,0)</f>
        <v>0</v>
      </c>
      <c r="E593" s="139"/>
      <c r="F593" s="139"/>
      <c r="G593" s="32">
        <f>VLOOKUP(E593,Смета!$B$8:$O$93,13,0)</f>
        <v>0</v>
      </c>
      <c r="I593" s="139"/>
      <c r="J593" s="139"/>
      <c r="K593" s="32">
        <f>VLOOKUP(I593,Смета!$B$8:$O$93,13,0)</f>
        <v>0</v>
      </c>
      <c r="M593" s="139"/>
      <c r="N593" s="139"/>
      <c r="O593" s="32">
        <f>VLOOKUP(M593,Смета!$B$8:$O$93,13,0)</f>
        <v>0</v>
      </c>
      <c r="Q593" s="139"/>
      <c r="R593" s="139"/>
      <c r="S593" s="32">
        <f>VLOOKUP(Q593,Смета!$B$8:$O$93,13,0)</f>
        <v>0</v>
      </c>
      <c r="U593" s="139"/>
      <c r="V593" s="139"/>
      <c r="W593" s="32">
        <f>VLOOKUP(U593,Смета!$B$8:$O$93,13,0)</f>
        <v>0</v>
      </c>
      <c r="Y593" s="139"/>
      <c r="Z593" s="139"/>
      <c r="AA593" s="32">
        <f>VLOOKUP(Y593,Смета!$B$8:$O$93,13,0)</f>
        <v>0</v>
      </c>
      <c r="AC593" s="139"/>
      <c r="AD593" s="139"/>
      <c r="AE593" s="32">
        <f>VLOOKUP(AC593,Смета!$B$8:$O$93,13,0)</f>
        <v>0</v>
      </c>
      <c r="AG593" s="139"/>
      <c r="AH593" s="139"/>
      <c r="AI593" s="32">
        <f>VLOOKUP(AG593,Смета!$B$8:$O$93,13,0)</f>
        <v>0</v>
      </c>
      <c r="AK593" s="139"/>
      <c r="AL593" s="139"/>
      <c r="AM593" s="32">
        <f>VLOOKUP(AK593,Смета!$B$8:$O$93,13,0)</f>
        <v>0</v>
      </c>
      <c r="AO593" s="139"/>
      <c r="AP593" s="139"/>
      <c r="AQ593" s="32">
        <f>VLOOKUP(AO593,Смета!$B$8:$O$93,13,0)</f>
        <v>0</v>
      </c>
      <c r="AS593" s="139"/>
      <c r="AT593" s="139"/>
      <c r="AU593" s="32">
        <f>VLOOKUP(AS593,Смета!$B$8:$O$93,13,0)</f>
        <v>0</v>
      </c>
    </row>
    <row r="594" spans="1:47" x14ac:dyDescent="0.25">
      <c r="A594" s="139"/>
      <c r="B594" s="139"/>
      <c r="C594" s="32">
        <f>VLOOKUP(A594,Смета!$B$8:$O$93,13,0)</f>
        <v>0</v>
      </c>
      <c r="E594" s="139"/>
      <c r="F594" s="139"/>
      <c r="G594" s="32">
        <f>VLOOKUP(E594,Смета!$B$8:$O$93,13,0)</f>
        <v>0</v>
      </c>
      <c r="I594" s="139"/>
      <c r="J594" s="139"/>
      <c r="K594" s="32">
        <f>VLOOKUP(I594,Смета!$B$8:$O$93,13,0)</f>
        <v>0</v>
      </c>
      <c r="M594" s="139"/>
      <c r="N594" s="139"/>
      <c r="O594" s="32">
        <f>VLOOKUP(M594,Смета!$B$8:$O$93,13,0)</f>
        <v>0</v>
      </c>
      <c r="Q594" s="139"/>
      <c r="R594" s="139"/>
      <c r="S594" s="32">
        <f>VLOOKUP(Q594,Смета!$B$8:$O$93,13,0)</f>
        <v>0</v>
      </c>
      <c r="U594" s="139"/>
      <c r="V594" s="139"/>
      <c r="W594" s="32">
        <f>VLOOKUP(U594,Смета!$B$8:$O$93,13,0)</f>
        <v>0</v>
      </c>
      <c r="Y594" s="139"/>
      <c r="Z594" s="139"/>
      <c r="AA594" s="32">
        <f>VLOOKUP(Y594,Смета!$B$8:$O$93,13,0)</f>
        <v>0</v>
      </c>
      <c r="AC594" s="139"/>
      <c r="AD594" s="139"/>
      <c r="AE594" s="32">
        <f>VLOOKUP(AC594,Смета!$B$8:$O$93,13,0)</f>
        <v>0</v>
      </c>
      <c r="AG594" s="139"/>
      <c r="AH594" s="139"/>
      <c r="AI594" s="32">
        <f>VLOOKUP(AG594,Смета!$B$8:$O$93,13,0)</f>
        <v>0</v>
      </c>
      <c r="AK594" s="139"/>
      <c r="AL594" s="139"/>
      <c r="AM594" s="32">
        <f>VLOOKUP(AK594,Смета!$B$8:$O$93,13,0)</f>
        <v>0</v>
      </c>
      <c r="AO594" s="139"/>
      <c r="AP594" s="139"/>
      <c r="AQ594" s="32">
        <f>VLOOKUP(AO594,Смета!$B$8:$O$93,13,0)</f>
        <v>0</v>
      </c>
      <c r="AS594" s="139"/>
      <c r="AT594" s="139"/>
      <c r="AU594" s="32">
        <f>VLOOKUP(AS594,Смета!$B$8:$O$93,13,0)</f>
        <v>0</v>
      </c>
    </row>
    <row r="595" spans="1:47" x14ac:dyDescent="0.25">
      <c r="A595" s="139"/>
      <c r="B595" s="139"/>
      <c r="C595" s="32">
        <f>VLOOKUP(A595,Смета!$B$8:$O$93,13,0)</f>
        <v>0</v>
      </c>
      <c r="E595" s="139"/>
      <c r="F595" s="139"/>
      <c r="G595" s="32">
        <f>VLOOKUP(E595,Смета!$B$8:$O$93,13,0)</f>
        <v>0</v>
      </c>
      <c r="I595" s="139"/>
      <c r="J595" s="139"/>
      <c r="K595" s="32">
        <f>VLOOKUP(I595,Смета!$B$8:$O$93,13,0)</f>
        <v>0</v>
      </c>
      <c r="M595" s="139"/>
      <c r="N595" s="139"/>
      <c r="O595" s="32">
        <f>VLOOKUP(M595,Смета!$B$8:$O$93,13,0)</f>
        <v>0</v>
      </c>
      <c r="Q595" s="139"/>
      <c r="R595" s="139"/>
      <c r="S595" s="32">
        <f>VLOOKUP(Q595,Смета!$B$8:$O$93,13,0)</f>
        <v>0</v>
      </c>
      <c r="U595" s="139"/>
      <c r="V595" s="139"/>
      <c r="W595" s="32">
        <f>VLOOKUP(U595,Смета!$B$8:$O$93,13,0)</f>
        <v>0</v>
      </c>
      <c r="Y595" s="139"/>
      <c r="Z595" s="139"/>
      <c r="AA595" s="32">
        <f>VLOOKUP(Y595,Смета!$B$8:$O$93,13,0)</f>
        <v>0</v>
      </c>
      <c r="AC595" s="139"/>
      <c r="AD595" s="139"/>
      <c r="AE595" s="32">
        <f>VLOOKUP(AC595,Смета!$B$8:$O$93,13,0)</f>
        <v>0</v>
      </c>
      <c r="AG595" s="139"/>
      <c r="AH595" s="139"/>
      <c r="AI595" s="32">
        <f>VLOOKUP(AG595,Смета!$B$8:$O$93,13,0)</f>
        <v>0</v>
      </c>
      <c r="AK595" s="139"/>
      <c r="AL595" s="139"/>
      <c r="AM595" s="32">
        <f>VLOOKUP(AK595,Смета!$B$8:$O$93,13,0)</f>
        <v>0</v>
      </c>
      <c r="AO595" s="139"/>
      <c r="AP595" s="139"/>
      <c r="AQ595" s="32">
        <f>VLOOKUP(AO595,Смета!$B$8:$O$93,13,0)</f>
        <v>0</v>
      </c>
      <c r="AS595" s="139"/>
      <c r="AT595" s="139"/>
      <c r="AU595" s="32">
        <f>VLOOKUP(AS595,Смета!$B$8:$O$93,13,0)</f>
        <v>0</v>
      </c>
    </row>
    <row r="596" spans="1:47" x14ac:dyDescent="0.25">
      <c r="A596" s="139"/>
      <c r="B596" s="139"/>
      <c r="C596" s="32">
        <f>VLOOKUP(A596,Смета!$B$8:$O$93,13,0)</f>
        <v>0</v>
      </c>
      <c r="E596" s="139"/>
      <c r="F596" s="139"/>
      <c r="G596" s="32">
        <f>VLOOKUP(E596,Смета!$B$8:$O$93,13,0)</f>
        <v>0</v>
      </c>
      <c r="I596" s="139"/>
      <c r="J596" s="139"/>
      <c r="K596" s="32">
        <f>VLOOKUP(I596,Смета!$B$8:$O$93,13,0)</f>
        <v>0</v>
      </c>
      <c r="M596" s="139"/>
      <c r="N596" s="139"/>
      <c r="O596" s="32">
        <f>VLOOKUP(M596,Смета!$B$8:$O$93,13,0)</f>
        <v>0</v>
      </c>
      <c r="Q596" s="139"/>
      <c r="R596" s="139"/>
      <c r="S596" s="32">
        <f>VLOOKUP(Q596,Смета!$B$8:$O$93,13,0)</f>
        <v>0</v>
      </c>
      <c r="U596" s="139"/>
      <c r="V596" s="139"/>
      <c r="W596" s="32">
        <f>VLOOKUP(U596,Смета!$B$8:$O$93,13,0)</f>
        <v>0</v>
      </c>
      <c r="Y596" s="139"/>
      <c r="Z596" s="139"/>
      <c r="AA596" s="32">
        <f>VLOOKUP(Y596,Смета!$B$8:$O$93,13,0)</f>
        <v>0</v>
      </c>
      <c r="AC596" s="139"/>
      <c r="AD596" s="139"/>
      <c r="AE596" s="32">
        <f>VLOOKUP(AC596,Смета!$B$8:$O$93,13,0)</f>
        <v>0</v>
      </c>
      <c r="AG596" s="139"/>
      <c r="AH596" s="139"/>
      <c r="AI596" s="32">
        <f>VLOOKUP(AG596,Смета!$B$8:$O$93,13,0)</f>
        <v>0</v>
      </c>
      <c r="AK596" s="139"/>
      <c r="AL596" s="139"/>
      <c r="AM596" s="32">
        <f>VLOOKUP(AK596,Смета!$B$8:$O$93,13,0)</f>
        <v>0</v>
      </c>
      <c r="AO596" s="139"/>
      <c r="AP596" s="139"/>
      <c r="AQ596" s="32">
        <f>VLOOKUP(AO596,Смета!$B$8:$O$93,13,0)</f>
        <v>0</v>
      </c>
      <c r="AS596" s="139"/>
      <c r="AT596" s="139"/>
      <c r="AU596" s="32">
        <f>VLOOKUP(AS596,Смета!$B$8:$O$93,13,0)</f>
        <v>0</v>
      </c>
    </row>
    <row r="597" spans="1:47" x14ac:dyDescent="0.25">
      <c r="A597" s="139"/>
      <c r="B597" s="139"/>
      <c r="C597" s="32">
        <f>VLOOKUP(A597,Смета!$B$8:$O$93,13,0)</f>
        <v>0</v>
      </c>
      <c r="E597" s="139"/>
      <c r="F597" s="139"/>
      <c r="G597" s="32">
        <f>VLOOKUP(E597,Смета!$B$8:$O$93,13,0)</f>
        <v>0</v>
      </c>
      <c r="I597" s="139"/>
      <c r="J597" s="139"/>
      <c r="K597" s="32">
        <f>VLOOKUP(I597,Смета!$B$8:$O$93,13,0)</f>
        <v>0</v>
      </c>
      <c r="M597" s="139"/>
      <c r="N597" s="139"/>
      <c r="O597" s="32">
        <f>VLOOKUP(M597,Смета!$B$8:$O$93,13,0)</f>
        <v>0</v>
      </c>
      <c r="Q597" s="139"/>
      <c r="R597" s="139"/>
      <c r="S597" s="32">
        <f>VLOOKUP(Q597,Смета!$B$8:$O$93,13,0)</f>
        <v>0</v>
      </c>
      <c r="U597" s="139"/>
      <c r="V597" s="139"/>
      <c r="W597" s="32">
        <f>VLOOKUP(U597,Смета!$B$8:$O$93,13,0)</f>
        <v>0</v>
      </c>
      <c r="Y597" s="139"/>
      <c r="Z597" s="139"/>
      <c r="AA597" s="32">
        <f>VLOOKUP(Y597,Смета!$B$8:$O$93,13,0)</f>
        <v>0</v>
      </c>
      <c r="AC597" s="139"/>
      <c r="AD597" s="139"/>
      <c r="AE597" s="32">
        <f>VLOOKUP(AC597,Смета!$B$8:$O$93,13,0)</f>
        <v>0</v>
      </c>
      <c r="AG597" s="139"/>
      <c r="AH597" s="139"/>
      <c r="AI597" s="32">
        <f>VLOOKUP(AG597,Смета!$B$8:$O$93,13,0)</f>
        <v>0</v>
      </c>
      <c r="AK597" s="139"/>
      <c r="AL597" s="139"/>
      <c r="AM597" s="32">
        <f>VLOOKUP(AK597,Смета!$B$8:$O$93,13,0)</f>
        <v>0</v>
      </c>
      <c r="AO597" s="139"/>
      <c r="AP597" s="139"/>
      <c r="AQ597" s="32">
        <f>VLOOKUP(AO597,Смета!$B$8:$O$93,13,0)</f>
        <v>0</v>
      </c>
      <c r="AS597" s="139"/>
      <c r="AT597" s="139"/>
      <c r="AU597" s="32">
        <f>VLOOKUP(AS597,Смета!$B$8:$O$93,13,0)</f>
        <v>0</v>
      </c>
    </row>
    <row r="598" spans="1:47" x14ac:dyDescent="0.25">
      <c r="A598" s="139"/>
      <c r="B598" s="139"/>
      <c r="C598" s="32">
        <f>VLOOKUP(A598,Смета!$B$8:$O$93,13,0)</f>
        <v>0</v>
      </c>
      <c r="E598" s="139"/>
      <c r="F598" s="139"/>
      <c r="G598" s="32">
        <f>VLOOKUP(E598,Смета!$B$8:$O$93,13,0)</f>
        <v>0</v>
      </c>
      <c r="I598" s="139"/>
      <c r="J598" s="139"/>
      <c r="K598" s="32">
        <f>VLOOKUP(I598,Смета!$B$8:$O$93,13,0)</f>
        <v>0</v>
      </c>
      <c r="M598" s="139"/>
      <c r="N598" s="139"/>
      <c r="O598" s="32">
        <f>VLOOKUP(M598,Смета!$B$8:$O$93,13,0)</f>
        <v>0</v>
      </c>
      <c r="Q598" s="139"/>
      <c r="R598" s="139"/>
      <c r="S598" s="32">
        <f>VLOOKUP(Q598,Смета!$B$8:$O$93,13,0)</f>
        <v>0</v>
      </c>
      <c r="U598" s="139"/>
      <c r="V598" s="139"/>
      <c r="W598" s="32">
        <f>VLOOKUP(U598,Смета!$B$8:$O$93,13,0)</f>
        <v>0</v>
      </c>
      <c r="Y598" s="139"/>
      <c r="Z598" s="139"/>
      <c r="AA598" s="32">
        <f>VLOOKUP(Y598,Смета!$B$8:$O$93,13,0)</f>
        <v>0</v>
      </c>
      <c r="AC598" s="139"/>
      <c r="AD598" s="139"/>
      <c r="AE598" s="32">
        <f>VLOOKUP(AC598,Смета!$B$8:$O$93,13,0)</f>
        <v>0</v>
      </c>
      <c r="AG598" s="139"/>
      <c r="AH598" s="139"/>
      <c r="AI598" s="32">
        <f>VLOOKUP(AG598,Смета!$B$8:$O$93,13,0)</f>
        <v>0</v>
      </c>
      <c r="AK598" s="139"/>
      <c r="AL598" s="139"/>
      <c r="AM598" s="32">
        <f>VLOOKUP(AK598,Смета!$B$8:$O$93,13,0)</f>
        <v>0</v>
      </c>
      <c r="AO598" s="139"/>
      <c r="AP598" s="139"/>
      <c r="AQ598" s="32">
        <f>VLOOKUP(AO598,Смета!$B$8:$O$93,13,0)</f>
        <v>0</v>
      </c>
      <c r="AS598" s="139"/>
      <c r="AT598" s="139"/>
      <c r="AU598" s="32">
        <f>VLOOKUP(AS598,Смета!$B$8:$O$93,13,0)</f>
        <v>0</v>
      </c>
    </row>
    <row r="599" spans="1:47" x14ac:dyDescent="0.25">
      <c r="A599" s="139"/>
      <c r="B599" s="139"/>
      <c r="C599" s="32">
        <f>VLOOKUP(A599,Смета!$B$8:$O$93,13,0)</f>
        <v>0</v>
      </c>
      <c r="E599" s="139"/>
      <c r="F599" s="139"/>
      <c r="G599" s="32">
        <f>VLOOKUP(E599,Смета!$B$8:$O$93,13,0)</f>
        <v>0</v>
      </c>
      <c r="I599" s="139"/>
      <c r="J599" s="139"/>
      <c r="K599" s="32">
        <f>VLOOKUP(I599,Смета!$B$8:$O$93,13,0)</f>
        <v>0</v>
      </c>
      <c r="M599" s="139"/>
      <c r="N599" s="139"/>
      <c r="O599" s="32">
        <f>VLOOKUP(M599,Смета!$B$8:$O$93,13,0)</f>
        <v>0</v>
      </c>
      <c r="Q599" s="139"/>
      <c r="R599" s="139"/>
      <c r="S599" s="32">
        <f>VLOOKUP(Q599,Смета!$B$8:$O$93,13,0)</f>
        <v>0</v>
      </c>
      <c r="U599" s="139"/>
      <c r="V599" s="139"/>
      <c r="W599" s="32">
        <f>VLOOKUP(U599,Смета!$B$8:$O$93,13,0)</f>
        <v>0</v>
      </c>
      <c r="Y599" s="139"/>
      <c r="Z599" s="139"/>
      <c r="AA599" s="32">
        <f>VLOOKUP(Y599,Смета!$B$8:$O$93,13,0)</f>
        <v>0</v>
      </c>
      <c r="AC599" s="139"/>
      <c r="AD599" s="139"/>
      <c r="AE599" s="32">
        <f>VLOOKUP(AC599,Смета!$B$8:$O$93,13,0)</f>
        <v>0</v>
      </c>
      <c r="AG599" s="139"/>
      <c r="AH599" s="139"/>
      <c r="AI599" s="32">
        <f>VLOOKUP(AG599,Смета!$B$8:$O$93,13,0)</f>
        <v>0</v>
      </c>
      <c r="AK599" s="139"/>
      <c r="AL599" s="139"/>
      <c r="AM599" s="32">
        <f>VLOOKUP(AK599,Смета!$B$8:$O$93,13,0)</f>
        <v>0</v>
      </c>
      <c r="AO599" s="139"/>
      <c r="AP599" s="139"/>
      <c r="AQ599" s="32">
        <f>VLOOKUP(AO599,Смета!$B$8:$O$93,13,0)</f>
        <v>0</v>
      </c>
      <c r="AS599" s="139"/>
      <c r="AT599" s="139"/>
      <c r="AU599" s="32">
        <f>VLOOKUP(AS599,Смета!$B$8:$O$93,13,0)</f>
        <v>0</v>
      </c>
    </row>
    <row r="600" spans="1:47" x14ac:dyDescent="0.25">
      <c r="A600" s="139"/>
      <c r="B600" s="139"/>
      <c r="C600" s="32">
        <f>VLOOKUP(A600,Смета!$B$8:$O$93,13,0)</f>
        <v>0</v>
      </c>
      <c r="E600" s="139"/>
      <c r="F600" s="139"/>
      <c r="G600" s="32">
        <f>VLOOKUP(E600,Смета!$B$8:$O$93,13,0)</f>
        <v>0</v>
      </c>
      <c r="I600" s="139"/>
      <c r="J600" s="139"/>
      <c r="K600" s="32">
        <f>VLOOKUP(I600,Смета!$B$8:$O$93,13,0)</f>
        <v>0</v>
      </c>
      <c r="M600" s="139"/>
      <c r="N600" s="139"/>
      <c r="O600" s="32">
        <f>VLOOKUP(M600,Смета!$B$8:$O$93,13,0)</f>
        <v>0</v>
      </c>
      <c r="Q600" s="139"/>
      <c r="R600" s="139"/>
      <c r="S600" s="32">
        <f>VLOOKUP(Q600,Смета!$B$8:$O$93,13,0)</f>
        <v>0</v>
      </c>
      <c r="U600" s="139"/>
      <c r="V600" s="139"/>
      <c r="W600" s="32">
        <f>VLOOKUP(U600,Смета!$B$8:$O$93,13,0)</f>
        <v>0</v>
      </c>
      <c r="Y600" s="139"/>
      <c r="Z600" s="139"/>
      <c r="AA600" s="32">
        <f>VLOOKUP(Y600,Смета!$B$8:$O$93,13,0)</f>
        <v>0</v>
      </c>
      <c r="AC600" s="139"/>
      <c r="AD600" s="139"/>
      <c r="AE600" s="32">
        <f>VLOOKUP(AC600,Смета!$B$8:$O$93,13,0)</f>
        <v>0</v>
      </c>
      <c r="AG600" s="139"/>
      <c r="AH600" s="139"/>
      <c r="AI600" s="32">
        <f>VLOOKUP(AG600,Смета!$B$8:$O$93,13,0)</f>
        <v>0</v>
      </c>
      <c r="AK600" s="139"/>
      <c r="AL600" s="139"/>
      <c r="AM600" s="32">
        <f>VLOOKUP(AK600,Смета!$B$8:$O$93,13,0)</f>
        <v>0</v>
      </c>
      <c r="AO600" s="139"/>
      <c r="AP600" s="139"/>
      <c r="AQ600" s="32">
        <f>VLOOKUP(AO600,Смета!$B$8:$O$93,13,0)</f>
        <v>0</v>
      </c>
      <c r="AS600" s="139"/>
      <c r="AT600" s="139"/>
      <c r="AU600" s="32">
        <f>VLOOKUP(AS600,Смета!$B$8:$O$93,13,0)</f>
        <v>0</v>
      </c>
    </row>
    <row r="601" spans="1:47" x14ac:dyDescent="0.25">
      <c r="A601" s="139"/>
      <c r="B601" s="139"/>
      <c r="C601" s="32">
        <f>VLOOKUP(A601,Смета!$B$8:$O$93,13,0)</f>
        <v>0</v>
      </c>
      <c r="E601" s="139"/>
      <c r="F601" s="139"/>
      <c r="G601" s="32">
        <f>VLOOKUP(E601,Смета!$B$8:$O$93,13,0)</f>
        <v>0</v>
      </c>
      <c r="I601" s="139"/>
      <c r="J601" s="139"/>
      <c r="K601" s="32">
        <f>VLOOKUP(I601,Смета!$B$8:$O$93,13,0)</f>
        <v>0</v>
      </c>
      <c r="M601" s="139"/>
      <c r="N601" s="139"/>
      <c r="O601" s="32">
        <f>VLOOKUP(M601,Смета!$B$8:$O$93,13,0)</f>
        <v>0</v>
      </c>
      <c r="Q601" s="139"/>
      <c r="R601" s="139"/>
      <c r="S601" s="32">
        <f>VLOOKUP(Q601,Смета!$B$8:$O$93,13,0)</f>
        <v>0</v>
      </c>
      <c r="U601" s="139"/>
      <c r="V601" s="139"/>
      <c r="W601" s="32">
        <f>VLOOKUP(U601,Смета!$B$8:$O$93,13,0)</f>
        <v>0</v>
      </c>
      <c r="Y601" s="139"/>
      <c r="Z601" s="139"/>
      <c r="AA601" s="32">
        <f>VLOOKUP(Y601,Смета!$B$8:$O$93,13,0)</f>
        <v>0</v>
      </c>
      <c r="AC601" s="139"/>
      <c r="AD601" s="139"/>
      <c r="AE601" s="32">
        <f>VLOOKUP(AC601,Смета!$B$8:$O$93,13,0)</f>
        <v>0</v>
      </c>
      <c r="AG601" s="139"/>
      <c r="AH601" s="139"/>
      <c r="AI601" s="32">
        <f>VLOOKUP(AG601,Смета!$B$8:$O$93,13,0)</f>
        <v>0</v>
      </c>
      <c r="AK601" s="139"/>
      <c r="AL601" s="139"/>
      <c r="AM601" s="32">
        <f>VLOOKUP(AK601,Смета!$B$8:$O$93,13,0)</f>
        <v>0</v>
      </c>
      <c r="AO601" s="139"/>
      <c r="AP601" s="139"/>
      <c r="AQ601" s="32">
        <f>VLOOKUP(AO601,Смета!$B$8:$O$93,13,0)</f>
        <v>0</v>
      </c>
      <c r="AS601" s="139"/>
      <c r="AT601" s="139"/>
      <c r="AU601" s="32">
        <f>VLOOKUP(AS601,Смета!$B$8:$O$93,13,0)</f>
        <v>0</v>
      </c>
    </row>
    <row r="602" spans="1:47" x14ac:dyDescent="0.25">
      <c r="A602" s="139"/>
      <c r="B602" s="139"/>
      <c r="C602" s="32">
        <f>VLOOKUP(A602,Смета!$B$8:$O$93,13,0)</f>
        <v>0</v>
      </c>
      <c r="E602" s="139"/>
      <c r="F602" s="139"/>
      <c r="G602" s="32">
        <f>VLOOKUP(E602,Смета!$B$8:$O$93,13,0)</f>
        <v>0</v>
      </c>
      <c r="I602" s="139"/>
      <c r="J602" s="139"/>
      <c r="K602" s="32">
        <f>VLOOKUP(I602,Смета!$B$8:$O$93,13,0)</f>
        <v>0</v>
      </c>
      <c r="M602" s="139"/>
      <c r="N602" s="139"/>
      <c r="O602" s="32">
        <f>VLOOKUP(M602,Смета!$B$8:$O$93,13,0)</f>
        <v>0</v>
      </c>
      <c r="Q602" s="139"/>
      <c r="R602" s="139"/>
      <c r="S602" s="32">
        <f>VLOOKUP(Q602,Смета!$B$8:$O$93,13,0)</f>
        <v>0</v>
      </c>
      <c r="U602" s="139"/>
      <c r="V602" s="139"/>
      <c r="W602" s="32">
        <f>VLOOKUP(U602,Смета!$B$8:$O$93,13,0)</f>
        <v>0</v>
      </c>
      <c r="Y602" s="139"/>
      <c r="Z602" s="139"/>
      <c r="AA602" s="32">
        <f>VLOOKUP(Y602,Смета!$B$8:$O$93,13,0)</f>
        <v>0</v>
      </c>
      <c r="AC602" s="139"/>
      <c r="AD602" s="139"/>
      <c r="AE602" s="32">
        <f>VLOOKUP(AC602,Смета!$B$8:$O$93,13,0)</f>
        <v>0</v>
      </c>
      <c r="AG602" s="139"/>
      <c r="AH602" s="139"/>
      <c r="AI602" s="32">
        <f>VLOOKUP(AG602,Смета!$B$8:$O$93,13,0)</f>
        <v>0</v>
      </c>
      <c r="AK602" s="139"/>
      <c r="AL602" s="139"/>
      <c r="AM602" s="32">
        <f>VLOOKUP(AK602,Смета!$B$8:$O$93,13,0)</f>
        <v>0</v>
      </c>
      <c r="AO602" s="139"/>
      <c r="AP602" s="139"/>
      <c r="AQ602" s="32">
        <f>VLOOKUP(AO602,Смета!$B$8:$O$93,13,0)</f>
        <v>0</v>
      </c>
      <c r="AS602" s="139"/>
      <c r="AT602" s="139"/>
      <c r="AU602" s="32">
        <f>VLOOKUP(AS602,Смета!$B$8:$O$93,13,0)</f>
        <v>0</v>
      </c>
    </row>
    <row r="603" spans="1:47" x14ac:dyDescent="0.25">
      <c r="A603" s="139"/>
      <c r="B603" s="139"/>
      <c r="C603" s="32">
        <f>VLOOKUP(A603,Смета!$B$8:$O$93,13,0)</f>
        <v>0</v>
      </c>
      <c r="E603" s="139"/>
      <c r="F603" s="139"/>
      <c r="G603" s="32">
        <f>VLOOKUP(E603,Смета!$B$8:$O$93,13,0)</f>
        <v>0</v>
      </c>
      <c r="I603" s="139"/>
      <c r="J603" s="139"/>
      <c r="K603" s="32">
        <f>VLOOKUP(I603,Смета!$B$8:$O$93,13,0)</f>
        <v>0</v>
      </c>
      <c r="M603" s="139"/>
      <c r="N603" s="139"/>
      <c r="O603" s="32">
        <f>VLOOKUP(M603,Смета!$B$8:$O$93,13,0)</f>
        <v>0</v>
      </c>
      <c r="Q603" s="139"/>
      <c r="R603" s="139"/>
      <c r="S603" s="32">
        <f>VLOOKUP(Q603,Смета!$B$8:$O$93,13,0)</f>
        <v>0</v>
      </c>
      <c r="U603" s="139"/>
      <c r="V603" s="139"/>
      <c r="W603" s="32">
        <f>VLOOKUP(U603,Смета!$B$8:$O$93,13,0)</f>
        <v>0</v>
      </c>
      <c r="Y603" s="139"/>
      <c r="Z603" s="139"/>
      <c r="AA603" s="32">
        <f>VLOOKUP(Y603,Смета!$B$8:$O$93,13,0)</f>
        <v>0</v>
      </c>
      <c r="AC603" s="139"/>
      <c r="AD603" s="139"/>
      <c r="AE603" s="32">
        <f>VLOOKUP(AC603,Смета!$B$8:$O$93,13,0)</f>
        <v>0</v>
      </c>
      <c r="AG603" s="139"/>
      <c r="AH603" s="139"/>
      <c r="AI603" s="32">
        <f>VLOOKUP(AG603,Смета!$B$8:$O$93,13,0)</f>
        <v>0</v>
      </c>
      <c r="AK603" s="139"/>
      <c r="AL603" s="139"/>
      <c r="AM603" s="32">
        <f>VLOOKUP(AK603,Смета!$B$8:$O$93,13,0)</f>
        <v>0</v>
      </c>
      <c r="AO603" s="139"/>
      <c r="AP603" s="139"/>
      <c r="AQ603" s="32">
        <f>VLOOKUP(AO603,Смета!$B$8:$O$93,13,0)</f>
        <v>0</v>
      </c>
      <c r="AS603" s="139"/>
      <c r="AT603" s="139"/>
      <c r="AU603" s="32">
        <f>VLOOKUP(AS603,Смета!$B$8:$O$93,13,0)</f>
        <v>0</v>
      </c>
    </row>
    <row r="604" spans="1:47" x14ac:dyDescent="0.25">
      <c r="A604" s="139"/>
      <c r="B604" s="139"/>
      <c r="C604" s="32">
        <f>VLOOKUP(A604,Смета!$B$8:$O$93,13,0)</f>
        <v>0</v>
      </c>
      <c r="E604" s="139"/>
      <c r="F604" s="139"/>
      <c r="G604" s="32">
        <f>VLOOKUP(E604,Смета!$B$8:$O$93,13,0)</f>
        <v>0</v>
      </c>
      <c r="I604" s="139"/>
      <c r="J604" s="139"/>
      <c r="K604" s="32">
        <f>VLOOKUP(I604,Смета!$B$8:$O$93,13,0)</f>
        <v>0</v>
      </c>
      <c r="M604" s="139"/>
      <c r="N604" s="139"/>
      <c r="O604" s="32">
        <f>VLOOKUP(M604,Смета!$B$8:$O$93,13,0)</f>
        <v>0</v>
      </c>
      <c r="Q604" s="139"/>
      <c r="R604" s="139"/>
      <c r="S604" s="32">
        <f>VLOOKUP(Q604,Смета!$B$8:$O$93,13,0)</f>
        <v>0</v>
      </c>
      <c r="U604" s="139"/>
      <c r="V604" s="139"/>
      <c r="W604" s="32">
        <f>VLOOKUP(U604,Смета!$B$8:$O$93,13,0)</f>
        <v>0</v>
      </c>
      <c r="Y604" s="139"/>
      <c r="Z604" s="139"/>
      <c r="AA604" s="32">
        <f>VLOOKUP(Y604,Смета!$B$8:$O$93,13,0)</f>
        <v>0</v>
      </c>
      <c r="AC604" s="139"/>
      <c r="AD604" s="139"/>
      <c r="AE604" s="32">
        <f>VLOOKUP(AC604,Смета!$B$8:$O$93,13,0)</f>
        <v>0</v>
      </c>
      <c r="AG604" s="139"/>
      <c r="AH604" s="139"/>
      <c r="AI604" s="32">
        <f>VLOOKUP(AG604,Смета!$B$8:$O$93,13,0)</f>
        <v>0</v>
      </c>
      <c r="AK604" s="139"/>
      <c r="AL604" s="139"/>
      <c r="AM604" s="32">
        <f>VLOOKUP(AK604,Смета!$B$8:$O$93,13,0)</f>
        <v>0</v>
      </c>
      <c r="AO604" s="139"/>
      <c r="AP604" s="139"/>
      <c r="AQ604" s="32">
        <f>VLOOKUP(AO604,Смета!$B$8:$O$93,13,0)</f>
        <v>0</v>
      </c>
      <c r="AS604" s="139"/>
      <c r="AT604" s="139"/>
      <c r="AU604" s="32">
        <f>VLOOKUP(AS604,Смета!$B$8:$O$93,13,0)</f>
        <v>0</v>
      </c>
    </row>
    <row r="605" spans="1:47" x14ac:dyDescent="0.25">
      <c r="A605" s="139"/>
      <c r="B605" s="139"/>
      <c r="C605" s="32">
        <f>VLOOKUP(A605,Смета!$B$8:$O$93,13,0)</f>
        <v>0</v>
      </c>
      <c r="E605" s="139"/>
      <c r="F605" s="139"/>
      <c r="G605" s="32">
        <f>VLOOKUP(E605,Смета!$B$8:$O$93,13,0)</f>
        <v>0</v>
      </c>
      <c r="I605" s="139"/>
      <c r="J605" s="139"/>
      <c r="K605" s="32">
        <f>VLOOKUP(I605,Смета!$B$8:$O$93,13,0)</f>
        <v>0</v>
      </c>
      <c r="M605" s="139"/>
      <c r="N605" s="139"/>
      <c r="O605" s="32">
        <f>VLOOKUP(M605,Смета!$B$8:$O$93,13,0)</f>
        <v>0</v>
      </c>
      <c r="Q605" s="139"/>
      <c r="R605" s="139"/>
      <c r="S605" s="32">
        <f>VLOOKUP(Q605,Смета!$B$8:$O$93,13,0)</f>
        <v>0</v>
      </c>
      <c r="U605" s="139"/>
      <c r="V605" s="139"/>
      <c r="W605" s="32">
        <f>VLOOKUP(U605,Смета!$B$8:$O$93,13,0)</f>
        <v>0</v>
      </c>
      <c r="Y605" s="139"/>
      <c r="Z605" s="139"/>
      <c r="AA605" s="32">
        <f>VLOOKUP(Y605,Смета!$B$8:$O$93,13,0)</f>
        <v>0</v>
      </c>
      <c r="AC605" s="139"/>
      <c r="AD605" s="139"/>
      <c r="AE605" s="32">
        <f>VLOOKUP(AC605,Смета!$B$8:$O$93,13,0)</f>
        <v>0</v>
      </c>
      <c r="AG605" s="139"/>
      <c r="AH605" s="139"/>
      <c r="AI605" s="32">
        <f>VLOOKUP(AG605,Смета!$B$8:$O$93,13,0)</f>
        <v>0</v>
      </c>
      <c r="AK605" s="139"/>
      <c r="AL605" s="139"/>
      <c r="AM605" s="32">
        <f>VLOOKUP(AK605,Смета!$B$8:$O$93,13,0)</f>
        <v>0</v>
      </c>
      <c r="AO605" s="139"/>
      <c r="AP605" s="139"/>
      <c r="AQ605" s="32">
        <f>VLOOKUP(AO605,Смета!$B$8:$O$93,13,0)</f>
        <v>0</v>
      </c>
      <c r="AS605" s="139"/>
      <c r="AT605" s="139"/>
      <c r="AU605" s="32">
        <f>VLOOKUP(AS605,Смета!$B$8:$O$93,13,0)</f>
        <v>0</v>
      </c>
    </row>
    <row r="606" spans="1:47" x14ac:dyDescent="0.25">
      <c r="A606" s="139"/>
      <c r="B606" s="139"/>
      <c r="C606" s="32">
        <f>VLOOKUP(A606,Смета!$B$8:$O$93,13,0)</f>
        <v>0</v>
      </c>
      <c r="E606" s="139"/>
      <c r="F606" s="139"/>
      <c r="G606" s="32">
        <f>VLOOKUP(E606,Смета!$B$8:$O$93,13,0)</f>
        <v>0</v>
      </c>
      <c r="I606" s="139"/>
      <c r="J606" s="139"/>
      <c r="K606" s="32">
        <f>VLOOKUP(I606,Смета!$B$8:$O$93,13,0)</f>
        <v>0</v>
      </c>
      <c r="M606" s="139"/>
      <c r="N606" s="139"/>
      <c r="O606" s="32">
        <f>VLOOKUP(M606,Смета!$B$8:$O$93,13,0)</f>
        <v>0</v>
      </c>
      <c r="Q606" s="139"/>
      <c r="R606" s="139"/>
      <c r="S606" s="32">
        <f>VLOOKUP(Q606,Смета!$B$8:$O$93,13,0)</f>
        <v>0</v>
      </c>
      <c r="U606" s="139"/>
      <c r="V606" s="139"/>
      <c r="W606" s="32">
        <f>VLOOKUP(U606,Смета!$B$8:$O$93,13,0)</f>
        <v>0</v>
      </c>
      <c r="Y606" s="139"/>
      <c r="Z606" s="139"/>
      <c r="AA606" s="32">
        <f>VLOOKUP(Y606,Смета!$B$8:$O$93,13,0)</f>
        <v>0</v>
      </c>
      <c r="AC606" s="139"/>
      <c r="AD606" s="139"/>
      <c r="AE606" s="32">
        <f>VLOOKUP(AC606,Смета!$B$8:$O$93,13,0)</f>
        <v>0</v>
      </c>
      <c r="AG606" s="139"/>
      <c r="AH606" s="139"/>
      <c r="AI606" s="32">
        <f>VLOOKUP(AG606,Смета!$B$8:$O$93,13,0)</f>
        <v>0</v>
      </c>
      <c r="AK606" s="139"/>
      <c r="AL606" s="139"/>
      <c r="AM606" s="32">
        <f>VLOOKUP(AK606,Смета!$B$8:$O$93,13,0)</f>
        <v>0</v>
      </c>
      <c r="AO606" s="139"/>
      <c r="AP606" s="139"/>
      <c r="AQ606" s="32">
        <f>VLOOKUP(AO606,Смета!$B$8:$O$93,13,0)</f>
        <v>0</v>
      </c>
      <c r="AS606" s="139"/>
      <c r="AT606" s="139"/>
      <c r="AU606" s="32">
        <f>VLOOKUP(AS606,Смета!$B$8:$O$93,13,0)</f>
        <v>0</v>
      </c>
    </row>
    <row r="607" spans="1:47" x14ac:dyDescent="0.25">
      <c r="A607" s="139"/>
      <c r="B607" s="139"/>
      <c r="C607" s="32">
        <f>VLOOKUP(A607,Смета!$B$8:$O$93,13,0)</f>
        <v>0</v>
      </c>
      <c r="E607" s="139"/>
      <c r="F607" s="139"/>
      <c r="G607" s="32">
        <f>VLOOKUP(E607,Смета!$B$8:$O$93,13,0)</f>
        <v>0</v>
      </c>
      <c r="I607" s="139"/>
      <c r="J607" s="139"/>
      <c r="K607" s="32">
        <f>VLOOKUP(I607,Смета!$B$8:$O$93,13,0)</f>
        <v>0</v>
      </c>
      <c r="M607" s="139"/>
      <c r="N607" s="139"/>
      <c r="O607" s="32">
        <f>VLOOKUP(M607,Смета!$B$8:$O$93,13,0)</f>
        <v>0</v>
      </c>
      <c r="Q607" s="139"/>
      <c r="R607" s="139"/>
      <c r="S607" s="32">
        <f>VLOOKUP(Q607,Смета!$B$8:$O$93,13,0)</f>
        <v>0</v>
      </c>
      <c r="U607" s="139"/>
      <c r="V607" s="139"/>
      <c r="W607" s="32">
        <f>VLOOKUP(U607,Смета!$B$8:$O$93,13,0)</f>
        <v>0</v>
      </c>
      <c r="Y607" s="139"/>
      <c r="Z607" s="139"/>
      <c r="AA607" s="32">
        <f>VLOOKUP(Y607,Смета!$B$8:$O$93,13,0)</f>
        <v>0</v>
      </c>
      <c r="AC607" s="139"/>
      <c r="AD607" s="139"/>
      <c r="AE607" s="32">
        <f>VLOOKUP(AC607,Смета!$B$8:$O$93,13,0)</f>
        <v>0</v>
      </c>
      <c r="AG607" s="139"/>
      <c r="AH607" s="139"/>
      <c r="AI607" s="32">
        <f>VLOOKUP(AG607,Смета!$B$8:$O$93,13,0)</f>
        <v>0</v>
      </c>
      <c r="AK607" s="139"/>
      <c r="AL607" s="139"/>
      <c r="AM607" s="32">
        <f>VLOOKUP(AK607,Смета!$B$8:$O$93,13,0)</f>
        <v>0</v>
      </c>
      <c r="AO607" s="139"/>
      <c r="AP607" s="139"/>
      <c r="AQ607" s="32">
        <f>VLOOKUP(AO607,Смета!$B$8:$O$93,13,0)</f>
        <v>0</v>
      </c>
      <c r="AS607" s="139"/>
      <c r="AT607" s="139"/>
      <c r="AU607" s="32">
        <f>VLOOKUP(AS607,Смета!$B$8:$O$93,13,0)</f>
        <v>0</v>
      </c>
    </row>
    <row r="608" spans="1:47" x14ac:dyDescent="0.25">
      <c r="A608" s="139"/>
      <c r="B608" s="139"/>
      <c r="C608" s="32">
        <f>VLOOKUP(A608,Смета!$B$8:$O$93,13,0)</f>
        <v>0</v>
      </c>
      <c r="E608" s="139"/>
      <c r="F608" s="139"/>
      <c r="G608" s="32">
        <f>VLOOKUP(E608,Смета!$B$8:$O$93,13,0)</f>
        <v>0</v>
      </c>
      <c r="I608" s="139"/>
      <c r="J608" s="139"/>
      <c r="K608" s="32">
        <f>VLOOKUP(I608,Смета!$B$8:$O$93,13,0)</f>
        <v>0</v>
      </c>
      <c r="M608" s="139"/>
      <c r="N608" s="139"/>
      <c r="O608" s="32">
        <f>VLOOKUP(M608,Смета!$B$8:$O$93,13,0)</f>
        <v>0</v>
      </c>
      <c r="Q608" s="139"/>
      <c r="R608" s="139"/>
      <c r="S608" s="32">
        <f>VLOOKUP(Q608,Смета!$B$8:$O$93,13,0)</f>
        <v>0</v>
      </c>
      <c r="U608" s="139"/>
      <c r="V608" s="139"/>
      <c r="W608" s="32">
        <f>VLOOKUP(U608,Смета!$B$8:$O$93,13,0)</f>
        <v>0</v>
      </c>
      <c r="Y608" s="139"/>
      <c r="Z608" s="139"/>
      <c r="AA608" s="32">
        <f>VLOOKUP(Y608,Смета!$B$8:$O$93,13,0)</f>
        <v>0</v>
      </c>
      <c r="AC608" s="139"/>
      <c r="AD608" s="139"/>
      <c r="AE608" s="32">
        <f>VLOOKUP(AC608,Смета!$B$8:$O$93,13,0)</f>
        <v>0</v>
      </c>
      <c r="AG608" s="139"/>
      <c r="AH608" s="139"/>
      <c r="AI608" s="32">
        <f>VLOOKUP(AG608,Смета!$B$8:$O$93,13,0)</f>
        <v>0</v>
      </c>
      <c r="AK608" s="139"/>
      <c r="AL608" s="139"/>
      <c r="AM608" s="32">
        <f>VLOOKUP(AK608,Смета!$B$8:$O$93,13,0)</f>
        <v>0</v>
      </c>
      <c r="AO608" s="139"/>
      <c r="AP608" s="139"/>
      <c r="AQ608" s="32">
        <f>VLOOKUP(AO608,Смета!$B$8:$O$93,13,0)</f>
        <v>0</v>
      </c>
      <c r="AS608" s="139"/>
      <c r="AT608" s="139"/>
      <c r="AU608" s="32">
        <f>VLOOKUP(AS608,Смета!$B$8:$O$93,13,0)</f>
        <v>0</v>
      </c>
    </row>
    <row r="609" spans="1:47" x14ac:dyDescent="0.25">
      <c r="A609" s="139"/>
      <c r="B609" s="139"/>
      <c r="C609" s="32">
        <f>VLOOKUP(A609,Смета!$B$8:$O$93,13,0)</f>
        <v>0</v>
      </c>
      <c r="E609" s="139"/>
      <c r="F609" s="139"/>
      <c r="G609" s="32">
        <f>VLOOKUP(E609,Смета!$B$8:$O$93,13,0)</f>
        <v>0</v>
      </c>
      <c r="I609" s="139"/>
      <c r="J609" s="139"/>
      <c r="K609" s="32">
        <f>VLOOKUP(I609,Смета!$B$8:$O$93,13,0)</f>
        <v>0</v>
      </c>
      <c r="M609" s="139"/>
      <c r="N609" s="139"/>
      <c r="O609" s="32">
        <f>VLOOKUP(M609,Смета!$B$8:$O$93,13,0)</f>
        <v>0</v>
      </c>
      <c r="Q609" s="139"/>
      <c r="R609" s="139"/>
      <c r="S609" s="32">
        <f>VLOOKUP(Q609,Смета!$B$8:$O$93,13,0)</f>
        <v>0</v>
      </c>
      <c r="U609" s="139"/>
      <c r="V609" s="139"/>
      <c r="W609" s="32">
        <f>VLOOKUP(U609,Смета!$B$8:$O$93,13,0)</f>
        <v>0</v>
      </c>
      <c r="Y609" s="139"/>
      <c r="Z609" s="139"/>
      <c r="AA609" s="32">
        <f>VLOOKUP(Y609,Смета!$B$8:$O$93,13,0)</f>
        <v>0</v>
      </c>
      <c r="AC609" s="139"/>
      <c r="AD609" s="139"/>
      <c r="AE609" s="32">
        <f>VLOOKUP(AC609,Смета!$B$8:$O$93,13,0)</f>
        <v>0</v>
      </c>
      <c r="AG609" s="139"/>
      <c r="AH609" s="139"/>
      <c r="AI609" s="32">
        <f>VLOOKUP(AG609,Смета!$B$8:$O$93,13,0)</f>
        <v>0</v>
      </c>
      <c r="AK609" s="139"/>
      <c r="AL609" s="139"/>
      <c r="AM609" s="32">
        <f>VLOOKUP(AK609,Смета!$B$8:$O$93,13,0)</f>
        <v>0</v>
      </c>
      <c r="AO609" s="139"/>
      <c r="AP609" s="139"/>
      <c r="AQ609" s="32">
        <f>VLOOKUP(AO609,Смета!$B$8:$O$93,13,0)</f>
        <v>0</v>
      </c>
      <c r="AS609" s="139"/>
      <c r="AT609" s="139"/>
      <c r="AU609" s="32">
        <f>VLOOKUP(AS609,Смета!$B$8:$O$93,13,0)</f>
        <v>0</v>
      </c>
    </row>
    <row r="610" spans="1:47" x14ac:dyDescent="0.25">
      <c r="A610" s="139"/>
      <c r="B610" s="139"/>
      <c r="C610" s="32">
        <f>VLOOKUP(A610,Смета!$B$8:$O$93,13,0)</f>
        <v>0</v>
      </c>
      <c r="E610" s="139"/>
      <c r="F610" s="139"/>
      <c r="G610" s="32">
        <f>VLOOKUP(E610,Смета!$B$8:$O$93,13,0)</f>
        <v>0</v>
      </c>
      <c r="I610" s="139"/>
      <c r="J610" s="139"/>
      <c r="K610" s="32">
        <f>VLOOKUP(I610,Смета!$B$8:$O$93,13,0)</f>
        <v>0</v>
      </c>
      <c r="M610" s="139"/>
      <c r="N610" s="139"/>
      <c r="O610" s="32">
        <f>VLOOKUP(M610,Смета!$B$8:$O$93,13,0)</f>
        <v>0</v>
      </c>
      <c r="Q610" s="139"/>
      <c r="R610" s="139"/>
      <c r="S610" s="32">
        <f>VLOOKUP(Q610,Смета!$B$8:$O$93,13,0)</f>
        <v>0</v>
      </c>
      <c r="U610" s="139"/>
      <c r="V610" s="139"/>
      <c r="W610" s="32">
        <f>VLOOKUP(U610,Смета!$B$8:$O$93,13,0)</f>
        <v>0</v>
      </c>
      <c r="Y610" s="139"/>
      <c r="Z610" s="139"/>
      <c r="AA610" s="32">
        <f>VLOOKUP(Y610,Смета!$B$8:$O$93,13,0)</f>
        <v>0</v>
      </c>
      <c r="AC610" s="139"/>
      <c r="AD610" s="139"/>
      <c r="AE610" s="32">
        <f>VLOOKUP(AC610,Смета!$B$8:$O$93,13,0)</f>
        <v>0</v>
      </c>
      <c r="AG610" s="139"/>
      <c r="AH610" s="139"/>
      <c r="AI610" s="32">
        <f>VLOOKUP(AG610,Смета!$B$8:$O$93,13,0)</f>
        <v>0</v>
      </c>
      <c r="AK610" s="139"/>
      <c r="AL610" s="139"/>
      <c r="AM610" s="32">
        <f>VLOOKUP(AK610,Смета!$B$8:$O$93,13,0)</f>
        <v>0</v>
      </c>
      <c r="AO610" s="139"/>
      <c r="AP610" s="139"/>
      <c r="AQ610" s="32">
        <f>VLOOKUP(AO610,Смета!$B$8:$O$93,13,0)</f>
        <v>0</v>
      </c>
      <c r="AS610" s="139"/>
      <c r="AT610" s="139"/>
      <c r="AU610" s="32">
        <f>VLOOKUP(AS610,Смета!$B$8:$O$93,13,0)</f>
        <v>0</v>
      </c>
    </row>
    <row r="611" spans="1:47" x14ac:dyDescent="0.25">
      <c r="A611" s="139"/>
      <c r="B611" s="139"/>
      <c r="C611" s="32">
        <f>VLOOKUP(A611,Смета!$B$8:$O$93,13,0)</f>
        <v>0</v>
      </c>
      <c r="E611" s="139"/>
      <c r="F611" s="139"/>
      <c r="G611" s="32">
        <f>VLOOKUP(E611,Смета!$B$8:$O$93,13,0)</f>
        <v>0</v>
      </c>
      <c r="I611" s="139"/>
      <c r="J611" s="139"/>
      <c r="K611" s="32">
        <f>VLOOKUP(I611,Смета!$B$8:$O$93,13,0)</f>
        <v>0</v>
      </c>
      <c r="M611" s="139"/>
      <c r="N611" s="139"/>
      <c r="O611" s="32">
        <f>VLOOKUP(M611,Смета!$B$8:$O$93,13,0)</f>
        <v>0</v>
      </c>
      <c r="Q611" s="139"/>
      <c r="R611" s="139"/>
      <c r="S611" s="32">
        <f>VLOOKUP(Q611,Смета!$B$8:$O$93,13,0)</f>
        <v>0</v>
      </c>
      <c r="U611" s="139"/>
      <c r="V611" s="139"/>
      <c r="W611" s="32">
        <f>VLOOKUP(U611,Смета!$B$8:$O$93,13,0)</f>
        <v>0</v>
      </c>
      <c r="Y611" s="139"/>
      <c r="Z611" s="139"/>
      <c r="AA611" s="32">
        <f>VLOOKUP(Y611,Смета!$B$8:$O$93,13,0)</f>
        <v>0</v>
      </c>
      <c r="AC611" s="139"/>
      <c r="AD611" s="139"/>
      <c r="AE611" s="32">
        <f>VLOOKUP(AC611,Смета!$B$8:$O$93,13,0)</f>
        <v>0</v>
      </c>
      <c r="AG611" s="139"/>
      <c r="AH611" s="139"/>
      <c r="AI611" s="32">
        <f>VLOOKUP(AG611,Смета!$B$8:$O$93,13,0)</f>
        <v>0</v>
      </c>
      <c r="AK611" s="139"/>
      <c r="AL611" s="139"/>
      <c r="AM611" s="32">
        <f>VLOOKUP(AK611,Смета!$B$8:$O$93,13,0)</f>
        <v>0</v>
      </c>
      <c r="AO611" s="139"/>
      <c r="AP611" s="139"/>
      <c r="AQ611" s="32">
        <f>VLOOKUP(AO611,Смета!$B$8:$O$93,13,0)</f>
        <v>0</v>
      </c>
      <c r="AS611" s="139"/>
      <c r="AT611" s="139"/>
      <c r="AU611" s="32">
        <f>VLOOKUP(AS611,Смета!$B$8:$O$93,13,0)</f>
        <v>0</v>
      </c>
    </row>
    <row r="612" spans="1:47" x14ac:dyDescent="0.25">
      <c r="A612" s="139"/>
      <c r="B612" s="139"/>
      <c r="C612" s="32">
        <f>VLOOKUP(A612,Смета!$B$8:$O$93,13,0)</f>
        <v>0</v>
      </c>
      <c r="E612" s="139"/>
      <c r="F612" s="139"/>
      <c r="G612" s="32">
        <f>VLOOKUP(E612,Смета!$B$8:$O$93,13,0)</f>
        <v>0</v>
      </c>
      <c r="I612" s="139"/>
      <c r="J612" s="139"/>
      <c r="K612" s="32">
        <f>VLOOKUP(I612,Смета!$B$8:$O$93,13,0)</f>
        <v>0</v>
      </c>
      <c r="M612" s="139"/>
      <c r="N612" s="139"/>
      <c r="O612" s="32">
        <f>VLOOKUP(M612,Смета!$B$8:$O$93,13,0)</f>
        <v>0</v>
      </c>
      <c r="Q612" s="139"/>
      <c r="R612" s="139"/>
      <c r="S612" s="32">
        <f>VLOOKUP(Q612,Смета!$B$8:$O$93,13,0)</f>
        <v>0</v>
      </c>
      <c r="U612" s="139"/>
      <c r="V612" s="139"/>
      <c r="W612" s="32">
        <f>VLOOKUP(U612,Смета!$B$8:$O$93,13,0)</f>
        <v>0</v>
      </c>
      <c r="Y612" s="139"/>
      <c r="Z612" s="139"/>
      <c r="AA612" s="32">
        <f>VLOOKUP(Y612,Смета!$B$8:$O$93,13,0)</f>
        <v>0</v>
      </c>
      <c r="AC612" s="139"/>
      <c r="AD612" s="139"/>
      <c r="AE612" s="32">
        <f>VLOOKUP(AC612,Смета!$B$8:$O$93,13,0)</f>
        <v>0</v>
      </c>
      <c r="AG612" s="139"/>
      <c r="AH612" s="139"/>
      <c r="AI612" s="32">
        <f>VLOOKUP(AG612,Смета!$B$8:$O$93,13,0)</f>
        <v>0</v>
      </c>
      <c r="AK612" s="139"/>
      <c r="AL612" s="139"/>
      <c r="AM612" s="32">
        <f>VLOOKUP(AK612,Смета!$B$8:$O$93,13,0)</f>
        <v>0</v>
      </c>
      <c r="AO612" s="139"/>
      <c r="AP612" s="139"/>
      <c r="AQ612" s="32">
        <f>VLOOKUP(AO612,Смета!$B$8:$O$93,13,0)</f>
        <v>0</v>
      </c>
      <c r="AS612" s="139"/>
      <c r="AT612" s="139"/>
      <c r="AU612" s="32">
        <f>VLOOKUP(AS612,Смета!$B$8:$O$93,13,0)</f>
        <v>0</v>
      </c>
    </row>
    <row r="613" spans="1:47" x14ac:dyDescent="0.25">
      <c r="A613" s="139"/>
      <c r="B613" s="139"/>
      <c r="C613" s="32">
        <f>VLOOKUP(A613,Смета!$B$8:$O$93,13,0)</f>
        <v>0</v>
      </c>
      <c r="E613" s="139"/>
      <c r="F613" s="139"/>
      <c r="G613" s="32">
        <f>VLOOKUP(E613,Смета!$B$8:$O$93,13,0)</f>
        <v>0</v>
      </c>
      <c r="I613" s="139"/>
      <c r="J613" s="139"/>
      <c r="K613" s="32">
        <f>VLOOKUP(I613,Смета!$B$8:$O$93,13,0)</f>
        <v>0</v>
      </c>
      <c r="M613" s="139"/>
      <c r="N613" s="139"/>
      <c r="O613" s="32">
        <f>VLOOKUP(M613,Смета!$B$8:$O$93,13,0)</f>
        <v>0</v>
      </c>
      <c r="Q613" s="139"/>
      <c r="R613" s="139"/>
      <c r="S613" s="32">
        <f>VLOOKUP(Q613,Смета!$B$8:$O$93,13,0)</f>
        <v>0</v>
      </c>
      <c r="U613" s="139"/>
      <c r="V613" s="139"/>
      <c r="W613" s="32">
        <f>VLOOKUP(U613,Смета!$B$8:$O$93,13,0)</f>
        <v>0</v>
      </c>
      <c r="Y613" s="139"/>
      <c r="Z613" s="139"/>
      <c r="AA613" s="32">
        <f>VLOOKUP(Y613,Смета!$B$8:$O$93,13,0)</f>
        <v>0</v>
      </c>
      <c r="AC613" s="139"/>
      <c r="AD613" s="139"/>
      <c r="AE613" s="32">
        <f>VLOOKUP(AC613,Смета!$B$8:$O$93,13,0)</f>
        <v>0</v>
      </c>
      <c r="AG613" s="139"/>
      <c r="AH613" s="139"/>
      <c r="AI613" s="32">
        <f>VLOOKUP(AG613,Смета!$B$8:$O$93,13,0)</f>
        <v>0</v>
      </c>
      <c r="AK613" s="139"/>
      <c r="AL613" s="139"/>
      <c r="AM613" s="32">
        <f>VLOOKUP(AK613,Смета!$B$8:$O$93,13,0)</f>
        <v>0</v>
      </c>
      <c r="AO613" s="139"/>
      <c r="AP613" s="139"/>
      <c r="AQ613" s="32">
        <f>VLOOKUP(AO613,Смета!$B$8:$O$93,13,0)</f>
        <v>0</v>
      </c>
      <c r="AS613" s="139"/>
      <c r="AT613" s="139"/>
      <c r="AU613" s="32">
        <f>VLOOKUP(AS613,Смета!$B$8:$O$93,13,0)</f>
        <v>0</v>
      </c>
    </row>
    <row r="614" spans="1:47" x14ac:dyDescent="0.25">
      <c r="A614" s="139"/>
      <c r="B614" s="139"/>
      <c r="C614" s="32">
        <f>VLOOKUP(A614,Смета!$B$8:$O$93,13,0)</f>
        <v>0</v>
      </c>
      <c r="E614" s="139"/>
      <c r="F614" s="139"/>
      <c r="G614" s="32">
        <f>VLOOKUP(E614,Смета!$B$8:$O$93,13,0)</f>
        <v>0</v>
      </c>
      <c r="I614" s="139"/>
      <c r="J614" s="139"/>
      <c r="K614" s="32">
        <f>VLOOKUP(I614,Смета!$B$8:$O$93,13,0)</f>
        <v>0</v>
      </c>
      <c r="M614" s="139"/>
      <c r="N614" s="139"/>
      <c r="O614" s="32">
        <f>VLOOKUP(M614,Смета!$B$8:$O$93,13,0)</f>
        <v>0</v>
      </c>
      <c r="Q614" s="139"/>
      <c r="R614" s="139"/>
      <c r="S614" s="32">
        <f>VLOOKUP(Q614,Смета!$B$8:$O$93,13,0)</f>
        <v>0</v>
      </c>
      <c r="U614" s="139"/>
      <c r="V614" s="139"/>
      <c r="W614" s="32">
        <f>VLOOKUP(U614,Смета!$B$8:$O$93,13,0)</f>
        <v>0</v>
      </c>
      <c r="Y614" s="139"/>
      <c r="Z614" s="139"/>
      <c r="AA614" s="32">
        <f>VLOOKUP(Y614,Смета!$B$8:$O$93,13,0)</f>
        <v>0</v>
      </c>
      <c r="AC614" s="139"/>
      <c r="AD614" s="139"/>
      <c r="AE614" s="32">
        <f>VLOOKUP(AC614,Смета!$B$8:$O$93,13,0)</f>
        <v>0</v>
      </c>
      <c r="AG614" s="139"/>
      <c r="AH614" s="139"/>
      <c r="AI614" s="32">
        <f>VLOOKUP(AG614,Смета!$B$8:$O$93,13,0)</f>
        <v>0</v>
      </c>
      <c r="AK614" s="139"/>
      <c r="AL614" s="139"/>
      <c r="AM614" s="32">
        <f>VLOOKUP(AK614,Смета!$B$8:$O$93,13,0)</f>
        <v>0</v>
      </c>
      <c r="AO614" s="139"/>
      <c r="AP614" s="139"/>
      <c r="AQ614" s="32">
        <f>VLOOKUP(AO614,Смета!$B$8:$O$93,13,0)</f>
        <v>0</v>
      </c>
      <c r="AS614" s="139"/>
      <c r="AT614" s="139"/>
      <c r="AU614" s="32">
        <f>VLOOKUP(AS614,Смета!$B$8:$O$93,13,0)</f>
        <v>0</v>
      </c>
    </row>
    <row r="615" spans="1:47" x14ac:dyDescent="0.25">
      <c r="A615" s="139"/>
      <c r="B615" s="139"/>
      <c r="C615" s="32">
        <f>VLOOKUP(A615,Смета!$B$8:$O$93,13,0)</f>
        <v>0</v>
      </c>
      <c r="E615" s="139"/>
      <c r="F615" s="139"/>
      <c r="G615" s="32">
        <f>VLOOKUP(E615,Смета!$B$8:$O$93,13,0)</f>
        <v>0</v>
      </c>
      <c r="I615" s="139"/>
      <c r="J615" s="139"/>
      <c r="K615" s="32">
        <f>VLOOKUP(I615,Смета!$B$8:$O$93,13,0)</f>
        <v>0</v>
      </c>
      <c r="M615" s="139"/>
      <c r="N615" s="139"/>
      <c r="O615" s="32">
        <f>VLOOKUP(M615,Смета!$B$8:$O$93,13,0)</f>
        <v>0</v>
      </c>
      <c r="Q615" s="139"/>
      <c r="R615" s="139"/>
      <c r="S615" s="32">
        <f>VLOOKUP(Q615,Смета!$B$8:$O$93,13,0)</f>
        <v>0</v>
      </c>
      <c r="U615" s="139"/>
      <c r="V615" s="139"/>
      <c r="W615" s="32">
        <f>VLOOKUP(U615,Смета!$B$8:$O$93,13,0)</f>
        <v>0</v>
      </c>
      <c r="Y615" s="139"/>
      <c r="Z615" s="139"/>
      <c r="AA615" s="32">
        <f>VLOOKUP(Y615,Смета!$B$8:$O$93,13,0)</f>
        <v>0</v>
      </c>
      <c r="AC615" s="139"/>
      <c r="AD615" s="139"/>
      <c r="AE615" s="32">
        <f>VLOOKUP(AC615,Смета!$B$8:$O$93,13,0)</f>
        <v>0</v>
      </c>
      <c r="AG615" s="139"/>
      <c r="AH615" s="139"/>
      <c r="AI615" s="32">
        <f>VLOOKUP(AG615,Смета!$B$8:$O$93,13,0)</f>
        <v>0</v>
      </c>
      <c r="AK615" s="139"/>
      <c r="AL615" s="139"/>
      <c r="AM615" s="32">
        <f>VLOOKUP(AK615,Смета!$B$8:$O$93,13,0)</f>
        <v>0</v>
      </c>
      <c r="AO615" s="139"/>
      <c r="AP615" s="139"/>
      <c r="AQ615" s="32">
        <f>VLOOKUP(AO615,Смета!$B$8:$O$93,13,0)</f>
        <v>0</v>
      </c>
      <c r="AS615" s="139"/>
      <c r="AT615" s="139"/>
      <c r="AU615" s="32">
        <f>VLOOKUP(AS615,Смета!$B$8:$O$93,13,0)</f>
        <v>0</v>
      </c>
    </row>
    <row r="616" spans="1:47" x14ac:dyDescent="0.25">
      <c r="A616" s="139"/>
      <c r="B616" s="139"/>
      <c r="C616" s="32">
        <f>VLOOKUP(A616,Смета!$B$8:$O$93,13,0)</f>
        <v>0</v>
      </c>
      <c r="E616" s="139"/>
      <c r="F616" s="139"/>
      <c r="G616" s="32">
        <f>VLOOKUP(E616,Смета!$B$8:$O$93,13,0)</f>
        <v>0</v>
      </c>
      <c r="I616" s="139"/>
      <c r="J616" s="139"/>
      <c r="K616" s="32">
        <f>VLOOKUP(I616,Смета!$B$8:$O$93,13,0)</f>
        <v>0</v>
      </c>
      <c r="M616" s="139"/>
      <c r="N616" s="139"/>
      <c r="O616" s="32">
        <f>VLOOKUP(M616,Смета!$B$8:$O$93,13,0)</f>
        <v>0</v>
      </c>
      <c r="Q616" s="139"/>
      <c r="R616" s="139"/>
      <c r="S616" s="32">
        <f>VLOOKUP(Q616,Смета!$B$8:$O$93,13,0)</f>
        <v>0</v>
      </c>
      <c r="U616" s="139"/>
      <c r="V616" s="139"/>
      <c r="W616" s="32">
        <f>VLOOKUP(U616,Смета!$B$8:$O$93,13,0)</f>
        <v>0</v>
      </c>
      <c r="Y616" s="139"/>
      <c r="Z616" s="139"/>
      <c r="AA616" s="32">
        <f>VLOOKUP(Y616,Смета!$B$8:$O$93,13,0)</f>
        <v>0</v>
      </c>
      <c r="AC616" s="139"/>
      <c r="AD616" s="139"/>
      <c r="AE616" s="32">
        <f>VLOOKUP(AC616,Смета!$B$8:$O$93,13,0)</f>
        <v>0</v>
      </c>
      <c r="AG616" s="139"/>
      <c r="AH616" s="139"/>
      <c r="AI616" s="32">
        <f>VLOOKUP(AG616,Смета!$B$8:$O$93,13,0)</f>
        <v>0</v>
      </c>
      <c r="AK616" s="139"/>
      <c r="AL616" s="139"/>
      <c r="AM616" s="32">
        <f>VLOOKUP(AK616,Смета!$B$8:$O$93,13,0)</f>
        <v>0</v>
      </c>
      <c r="AO616" s="139"/>
      <c r="AP616" s="139"/>
      <c r="AQ616" s="32">
        <f>VLOOKUP(AO616,Смета!$B$8:$O$93,13,0)</f>
        <v>0</v>
      </c>
      <c r="AS616" s="139"/>
      <c r="AT616" s="139"/>
      <c r="AU616" s="32">
        <f>VLOOKUP(AS616,Смета!$B$8:$O$93,13,0)</f>
        <v>0</v>
      </c>
    </row>
    <row r="617" spans="1:47" x14ac:dyDescent="0.25">
      <c r="A617" s="139"/>
      <c r="B617" s="139"/>
      <c r="C617" s="32">
        <f>VLOOKUP(A617,Смета!$B$8:$O$93,13,0)</f>
        <v>0</v>
      </c>
      <c r="E617" s="139"/>
      <c r="F617" s="139"/>
      <c r="G617" s="32">
        <f>VLOOKUP(E617,Смета!$B$8:$O$93,13,0)</f>
        <v>0</v>
      </c>
      <c r="I617" s="139"/>
      <c r="J617" s="139"/>
      <c r="K617" s="32">
        <f>VLOOKUP(I617,Смета!$B$8:$O$93,13,0)</f>
        <v>0</v>
      </c>
      <c r="M617" s="139"/>
      <c r="N617" s="139"/>
      <c r="O617" s="32">
        <f>VLOOKUP(M617,Смета!$B$8:$O$93,13,0)</f>
        <v>0</v>
      </c>
      <c r="Q617" s="139"/>
      <c r="R617" s="139"/>
      <c r="S617" s="32">
        <f>VLOOKUP(Q617,Смета!$B$8:$O$93,13,0)</f>
        <v>0</v>
      </c>
      <c r="U617" s="139"/>
      <c r="V617" s="139"/>
      <c r="W617" s="32">
        <f>VLOOKUP(U617,Смета!$B$8:$O$93,13,0)</f>
        <v>0</v>
      </c>
      <c r="Y617" s="139"/>
      <c r="Z617" s="139"/>
      <c r="AA617" s="32">
        <f>VLOOKUP(Y617,Смета!$B$8:$O$93,13,0)</f>
        <v>0</v>
      </c>
      <c r="AC617" s="139"/>
      <c r="AD617" s="139"/>
      <c r="AE617" s="32">
        <f>VLOOKUP(AC617,Смета!$B$8:$O$93,13,0)</f>
        <v>0</v>
      </c>
      <c r="AG617" s="139"/>
      <c r="AH617" s="139"/>
      <c r="AI617" s="32">
        <f>VLOOKUP(AG617,Смета!$B$8:$O$93,13,0)</f>
        <v>0</v>
      </c>
      <c r="AK617" s="139"/>
      <c r="AL617" s="139"/>
      <c r="AM617" s="32">
        <f>VLOOKUP(AK617,Смета!$B$8:$O$93,13,0)</f>
        <v>0</v>
      </c>
      <c r="AO617" s="139"/>
      <c r="AP617" s="139"/>
      <c r="AQ617" s="32">
        <f>VLOOKUP(AO617,Смета!$B$8:$O$93,13,0)</f>
        <v>0</v>
      </c>
      <c r="AS617" s="139"/>
      <c r="AT617" s="139"/>
      <c r="AU617" s="32">
        <f>VLOOKUP(AS617,Смета!$B$8:$O$93,13,0)</f>
        <v>0</v>
      </c>
    </row>
    <row r="618" spans="1:47" x14ac:dyDescent="0.25">
      <c r="A618" s="139"/>
      <c r="B618" s="139"/>
      <c r="C618" s="32">
        <f>VLOOKUP(A618,Смета!$B$8:$O$93,13,0)</f>
        <v>0</v>
      </c>
      <c r="E618" s="139"/>
      <c r="F618" s="139"/>
      <c r="G618" s="32">
        <f>VLOOKUP(E618,Смета!$B$8:$O$93,13,0)</f>
        <v>0</v>
      </c>
      <c r="I618" s="139"/>
      <c r="J618" s="139"/>
      <c r="K618" s="32">
        <f>VLOOKUP(I618,Смета!$B$8:$O$93,13,0)</f>
        <v>0</v>
      </c>
      <c r="M618" s="139"/>
      <c r="N618" s="139"/>
      <c r="O618" s="32">
        <f>VLOOKUP(M618,Смета!$B$8:$O$93,13,0)</f>
        <v>0</v>
      </c>
      <c r="Q618" s="139"/>
      <c r="R618" s="139"/>
      <c r="S618" s="32">
        <f>VLOOKUP(Q618,Смета!$B$8:$O$93,13,0)</f>
        <v>0</v>
      </c>
      <c r="U618" s="139"/>
      <c r="V618" s="139"/>
      <c r="W618" s="32">
        <f>VLOOKUP(U618,Смета!$B$8:$O$93,13,0)</f>
        <v>0</v>
      </c>
      <c r="Y618" s="139"/>
      <c r="Z618" s="139"/>
      <c r="AA618" s="32">
        <f>VLOOKUP(Y618,Смета!$B$8:$O$93,13,0)</f>
        <v>0</v>
      </c>
      <c r="AC618" s="139"/>
      <c r="AD618" s="139"/>
      <c r="AE618" s="32">
        <f>VLOOKUP(AC618,Смета!$B$8:$O$93,13,0)</f>
        <v>0</v>
      </c>
      <c r="AG618" s="139"/>
      <c r="AH618" s="139"/>
      <c r="AI618" s="32">
        <f>VLOOKUP(AG618,Смета!$B$8:$O$93,13,0)</f>
        <v>0</v>
      </c>
      <c r="AK618" s="139"/>
      <c r="AL618" s="139"/>
      <c r="AM618" s="32">
        <f>VLOOKUP(AK618,Смета!$B$8:$O$93,13,0)</f>
        <v>0</v>
      </c>
      <c r="AO618" s="139"/>
      <c r="AP618" s="139"/>
      <c r="AQ618" s="32">
        <f>VLOOKUP(AO618,Смета!$B$8:$O$93,13,0)</f>
        <v>0</v>
      </c>
      <c r="AS618" s="139"/>
      <c r="AT618" s="139"/>
      <c r="AU618" s="32">
        <f>VLOOKUP(AS618,Смета!$B$8:$O$93,13,0)</f>
        <v>0</v>
      </c>
    </row>
    <row r="619" spans="1:47" x14ac:dyDescent="0.25">
      <c r="A619" s="139"/>
      <c r="B619" s="139"/>
      <c r="C619" s="32">
        <f>VLOOKUP(A619,Смета!$B$8:$O$93,13,0)</f>
        <v>0</v>
      </c>
      <c r="E619" s="139"/>
      <c r="F619" s="139"/>
      <c r="G619" s="32">
        <f>VLOOKUP(E619,Смета!$B$8:$O$93,13,0)</f>
        <v>0</v>
      </c>
      <c r="I619" s="139"/>
      <c r="J619" s="139"/>
      <c r="K619" s="32">
        <f>VLOOKUP(I619,Смета!$B$8:$O$93,13,0)</f>
        <v>0</v>
      </c>
      <c r="M619" s="139"/>
      <c r="N619" s="139"/>
      <c r="O619" s="32">
        <f>VLOOKUP(M619,Смета!$B$8:$O$93,13,0)</f>
        <v>0</v>
      </c>
      <c r="Q619" s="139"/>
      <c r="R619" s="139"/>
      <c r="S619" s="32">
        <f>VLOOKUP(Q619,Смета!$B$8:$O$93,13,0)</f>
        <v>0</v>
      </c>
      <c r="U619" s="139"/>
      <c r="V619" s="139"/>
      <c r="W619" s="32">
        <f>VLOOKUP(U619,Смета!$B$8:$O$93,13,0)</f>
        <v>0</v>
      </c>
      <c r="Y619" s="139"/>
      <c r="Z619" s="139"/>
      <c r="AA619" s="32">
        <f>VLOOKUP(Y619,Смета!$B$8:$O$93,13,0)</f>
        <v>0</v>
      </c>
      <c r="AC619" s="139"/>
      <c r="AD619" s="139"/>
      <c r="AE619" s="32">
        <f>VLOOKUP(AC619,Смета!$B$8:$O$93,13,0)</f>
        <v>0</v>
      </c>
      <c r="AG619" s="139"/>
      <c r="AH619" s="139"/>
      <c r="AI619" s="32">
        <f>VLOOKUP(AG619,Смета!$B$8:$O$93,13,0)</f>
        <v>0</v>
      </c>
      <c r="AK619" s="139"/>
      <c r="AL619" s="139"/>
      <c r="AM619" s="32">
        <f>VLOOKUP(AK619,Смета!$B$8:$O$93,13,0)</f>
        <v>0</v>
      </c>
      <c r="AO619" s="139"/>
      <c r="AP619" s="139"/>
      <c r="AQ619" s="32">
        <f>VLOOKUP(AO619,Смета!$B$8:$O$93,13,0)</f>
        <v>0</v>
      </c>
      <c r="AS619" s="139"/>
      <c r="AT619" s="139"/>
      <c r="AU619" s="32">
        <f>VLOOKUP(AS619,Смета!$B$8:$O$93,13,0)</f>
        <v>0</v>
      </c>
    </row>
    <row r="620" spans="1:47" x14ac:dyDescent="0.25">
      <c r="A620" s="139"/>
      <c r="B620" s="139"/>
      <c r="C620" s="32">
        <f>VLOOKUP(A620,Смета!$B$8:$O$93,13,0)</f>
        <v>0</v>
      </c>
      <c r="E620" s="139"/>
      <c r="F620" s="139"/>
      <c r="G620" s="32">
        <f>VLOOKUP(E620,Смета!$B$8:$O$93,13,0)</f>
        <v>0</v>
      </c>
      <c r="I620" s="139"/>
      <c r="J620" s="139"/>
      <c r="K620" s="32">
        <f>VLOOKUP(I620,Смета!$B$8:$O$93,13,0)</f>
        <v>0</v>
      </c>
      <c r="M620" s="139"/>
      <c r="N620" s="139"/>
      <c r="O620" s="32">
        <f>VLOOKUP(M620,Смета!$B$8:$O$93,13,0)</f>
        <v>0</v>
      </c>
      <c r="Q620" s="139"/>
      <c r="R620" s="139"/>
      <c r="S620" s="32">
        <f>VLOOKUP(Q620,Смета!$B$8:$O$93,13,0)</f>
        <v>0</v>
      </c>
      <c r="U620" s="139"/>
      <c r="V620" s="139"/>
      <c r="W620" s="32">
        <f>VLOOKUP(U620,Смета!$B$8:$O$93,13,0)</f>
        <v>0</v>
      </c>
      <c r="Y620" s="139"/>
      <c r="Z620" s="139"/>
      <c r="AA620" s="32">
        <f>VLOOKUP(Y620,Смета!$B$8:$O$93,13,0)</f>
        <v>0</v>
      </c>
      <c r="AC620" s="139"/>
      <c r="AD620" s="139"/>
      <c r="AE620" s="32">
        <f>VLOOKUP(AC620,Смета!$B$8:$O$93,13,0)</f>
        <v>0</v>
      </c>
      <c r="AG620" s="139"/>
      <c r="AH620" s="139"/>
      <c r="AI620" s="32">
        <f>VLOOKUP(AG620,Смета!$B$8:$O$93,13,0)</f>
        <v>0</v>
      </c>
      <c r="AK620" s="139"/>
      <c r="AL620" s="139"/>
      <c r="AM620" s="32">
        <f>VLOOKUP(AK620,Смета!$B$8:$O$93,13,0)</f>
        <v>0</v>
      </c>
      <c r="AO620" s="139"/>
      <c r="AP620" s="139"/>
      <c r="AQ620" s="32">
        <f>VLOOKUP(AO620,Смета!$B$8:$O$93,13,0)</f>
        <v>0</v>
      </c>
      <c r="AS620" s="139"/>
      <c r="AT620" s="139"/>
      <c r="AU620" s="32">
        <f>VLOOKUP(AS620,Смета!$B$8:$O$93,13,0)</f>
        <v>0</v>
      </c>
    </row>
    <row r="621" spans="1:47" x14ac:dyDescent="0.25">
      <c r="A621" s="139"/>
      <c r="B621" s="139"/>
      <c r="C621" s="32">
        <f>VLOOKUP(A621,Смета!$B$8:$O$93,13,0)</f>
        <v>0</v>
      </c>
      <c r="E621" s="139"/>
      <c r="F621" s="139"/>
      <c r="G621" s="32">
        <f>VLOOKUP(E621,Смета!$B$8:$O$93,13,0)</f>
        <v>0</v>
      </c>
      <c r="I621" s="139"/>
      <c r="J621" s="139"/>
      <c r="K621" s="32">
        <f>VLOOKUP(I621,Смета!$B$8:$O$93,13,0)</f>
        <v>0</v>
      </c>
      <c r="M621" s="139"/>
      <c r="N621" s="139"/>
      <c r="O621" s="32">
        <f>VLOOKUP(M621,Смета!$B$8:$O$93,13,0)</f>
        <v>0</v>
      </c>
      <c r="Q621" s="139"/>
      <c r="R621" s="139"/>
      <c r="S621" s="32">
        <f>VLOOKUP(Q621,Смета!$B$8:$O$93,13,0)</f>
        <v>0</v>
      </c>
      <c r="U621" s="139"/>
      <c r="V621" s="139"/>
      <c r="W621" s="32">
        <f>VLOOKUP(U621,Смета!$B$8:$O$93,13,0)</f>
        <v>0</v>
      </c>
      <c r="Y621" s="139"/>
      <c r="Z621" s="139"/>
      <c r="AA621" s="32">
        <f>VLOOKUP(Y621,Смета!$B$8:$O$93,13,0)</f>
        <v>0</v>
      </c>
      <c r="AC621" s="139"/>
      <c r="AD621" s="139"/>
      <c r="AE621" s="32">
        <f>VLOOKUP(AC621,Смета!$B$8:$O$93,13,0)</f>
        <v>0</v>
      </c>
      <c r="AG621" s="139"/>
      <c r="AH621" s="139"/>
      <c r="AI621" s="32">
        <f>VLOOKUP(AG621,Смета!$B$8:$O$93,13,0)</f>
        <v>0</v>
      </c>
      <c r="AK621" s="139"/>
      <c r="AL621" s="139"/>
      <c r="AM621" s="32">
        <f>VLOOKUP(AK621,Смета!$B$8:$O$93,13,0)</f>
        <v>0</v>
      </c>
      <c r="AO621" s="139"/>
      <c r="AP621" s="139"/>
      <c r="AQ621" s="32">
        <f>VLOOKUP(AO621,Смета!$B$8:$O$93,13,0)</f>
        <v>0</v>
      </c>
      <c r="AS621" s="139"/>
      <c r="AT621" s="139"/>
      <c r="AU621" s="32">
        <f>VLOOKUP(AS621,Смета!$B$8:$O$93,13,0)</f>
        <v>0</v>
      </c>
    </row>
    <row r="622" spans="1:47" x14ac:dyDescent="0.25">
      <c r="A622" s="139"/>
      <c r="B622" s="139"/>
      <c r="C622" s="32">
        <f>VLOOKUP(A622,Смета!$B$8:$O$93,13,0)</f>
        <v>0</v>
      </c>
      <c r="E622" s="139"/>
      <c r="F622" s="139"/>
      <c r="G622" s="32">
        <f>VLOOKUP(E622,Смета!$B$8:$O$93,13,0)</f>
        <v>0</v>
      </c>
      <c r="I622" s="139"/>
      <c r="J622" s="139"/>
      <c r="K622" s="32">
        <f>VLOOKUP(I622,Смета!$B$8:$O$93,13,0)</f>
        <v>0</v>
      </c>
      <c r="M622" s="139"/>
      <c r="N622" s="139"/>
      <c r="O622" s="32">
        <f>VLOOKUP(M622,Смета!$B$8:$O$93,13,0)</f>
        <v>0</v>
      </c>
      <c r="Q622" s="139"/>
      <c r="R622" s="139"/>
      <c r="S622" s="32">
        <f>VLOOKUP(Q622,Смета!$B$8:$O$93,13,0)</f>
        <v>0</v>
      </c>
      <c r="U622" s="139"/>
      <c r="V622" s="139"/>
      <c r="W622" s="32">
        <f>VLOOKUP(U622,Смета!$B$8:$O$93,13,0)</f>
        <v>0</v>
      </c>
      <c r="Y622" s="139"/>
      <c r="Z622" s="139"/>
      <c r="AA622" s="32">
        <f>VLOOKUP(Y622,Смета!$B$8:$O$93,13,0)</f>
        <v>0</v>
      </c>
      <c r="AC622" s="139"/>
      <c r="AD622" s="139"/>
      <c r="AE622" s="32">
        <f>VLOOKUP(AC622,Смета!$B$8:$O$93,13,0)</f>
        <v>0</v>
      </c>
      <c r="AG622" s="139"/>
      <c r="AH622" s="139"/>
      <c r="AI622" s="32">
        <f>VLOOKUP(AG622,Смета!$B$8:$O$93,13,0)</f>
        <v>0</v>
      </c>
      <c r="AK622" s="139"/>
      <c r="AL622" s="139"/>
      <c r="AM622" s="32">
        <f>VLOOKUP(AK622,Смета!$B$8:$O$93,13,0)</f>
        <v>0</v>
      </c>
      <c r="AO622" s="139"/>
      <c r="AP622" s="139"/>
      <c r="AQ622" s="32">
        <f>VLOOKUP(AO622,Смета!$B$8:$O$93,13,0)</f>
        <v>0</v>
      </c>
      <c r="AS622" s="139"/>
      <c r="AT622" s="139"/>
      <c r="AU622" s="32">
        <f>VLOOKUP(AS622,Смета!$B$8:$O$93,13,0)</f>
        <v>0</v>
      </c>
    </row>
    <row r="623" spans="1:47" x14ac:dyDescent="0.25">
      <c r="A623" s="139"/>
      <c r="B623" s="139"/>
      <c r="C623" s="32">
        <f>VLOOKUP(A623,Смета!$B$8:$O$93,13,0)</f>
        <v>0</v>
      </c>
      <c r="E623" s="139"/>
      <c r="F623" s="139"/>
      <c r="G623" s="32">
        <f>VLOOKUP(E623,Смета!$B$8:$O$93,13,0)</f>
        <v>0</v>
      </c>
      <c r="I623" s="139"/>
      <c r="J623" s="139"/>
      <c r="K623" s="32">
        <f>VLOOKUP(I623,Смета!$B$8:$O$93,13,0)</f>
        <v>0</v>
      </c>
      <c r="M623" s="139"/>
      <c r="N623" s="139"/>
      <c r="O623" s="32">
        <f>VLOOKUP(M623,Смета!$B$8:$O$93,13,0)</f>
        <v>0</v>
      </c>
      <c r="Q623" s="139"/>
      <c r="R623" s="139"/>
      <c r="S623" s="32">
        <f>VLOOKUP(Q623,Смета!$B$8:$O$93,13,0)</f>
        <v>0</v>
      </c>
      <c r="U623" s="139"/>
      <c r="V623" s="139"/>
      <c r="W623" s="32">
        <f>VLOOKUP(U623,Смета!$B$8:$O$93,13,0)</f>
        <v>0</v>
      </c>
      <c r="Y623" s="139"/>
      <c r="Z623" s="139"/>
      <c r="AA623" s="32">
        <f>VLOOKUP(Y623,Смета!$B$8:$O$93,13,0)</f>
        <v>0</v>
      </c>
      <c r="AC623" s="139"/>
      <c r="AD623" s="139"/>
      <c r="AE623" s="32">
        <f>VLOOKUP(AC623,Смета!$B$8:$O$93,13,0)</f>
        <v>0</v>
      </c>
      <c r="AG623" s="139"/>
      <c r="AH623" s="139"/>
      <c r="AI623" s="32">
        <f>VLOOKUP(AG623,Смета!$B$8:$O$93,13,0)</f>
        <v>0</v>
      </c>
      <c r="AK623" s="139"/>
      <c r="AL623" s="139"/>
      <c r="AM623" s="32">
        <f>VLOOKUP(AK623,Смета!$B$8:$O$93,13,0)</f>
        <v>0</v>
      </c>
      <c r="AO623" s="139"/>
      <c r="AP623" s="139"/>
      <c r="AQ623" s="32">
        <f>VLOOKUP(AO623,Смета!$B$8:$O$93,13,0)</f>
        <v>0</v>
      </c>
      <c r="AS623" s="139"/>
      <c r="AT623" s="139"/>
      <c r="AU623" s="32">
        <f>VLOOKUP(AS623,Смета!$B$8:$O$93,13,0)</f>
        <v>0</v>
      </c>
    </row>
    <row r="624" spans="1:47" x14ac:dyDescent="0.25">
      <c r="A624" s="139"/>
      <c r="B624" s="139"/>
      <c r="C624" s="32">
        <f>VLOOKUP(A624,Смета!$B$8:$O$93,13,0)</f>
        <v>0</v>
      </c>
      <c r="E624" s="139"/>
      <c r="F624" s="139"/>
      <c r="G624" s="32">
        <f>VLOOKUP(E624,Смета!$B$8:$O$93,13,0)</f>
        <v>0</v>
      </c>
      <c r="I624" s="139"/>
      <c r="J624" s="139"/>
      <c r="K624" s="32">
        <f>VLOOKUP(I624,Смета!$B$8:$O$93,13,0)</f>
        <v>0</v>
      </c>
      <c r="M624" s="139"/>
      <c r="N624" s="139"/>
      <c r="O624" s="32">
        <f>VLOOKUP(M624,Смета!$B$8:$O$93,13,0)</f>
        <v>0</v>
      </c>
      <c r="Q624" s="139"/>
      <c r="R624" s="139"/>
      <c r="S624" s="32">
        <f>VLOOKUP(Q624,Смета!$B$8:$O$93,13,0)</f>
        <v>0</v>
      </c>
      <c r="U624" s="139"/>
      <c r="V624" s="139"/>
      <c r="W624" s="32">
        <f>VLOOKUP(U624,Смета!$B$8:$O$93,13,0)</f>
        <v>0</v>
      </c>
      <c r="Y624" s="139"/>
      <c r="Z624" s="139"/>
      <c r="AA624" s="32">
        <f>VLOOKUP(Y624,Смета!$B$8:$O$93,13,0)</f>
        <v>0</v>
      </c>
      <c r="AC624" s="139"/>
      <c r="AD624" s="139"/>
      <c r="AE624" s="32">
        <f>VLOOKUP(AC624,Смета!$B$8:$O$93,13,0)</f>
        <v>0</v>
      </c>
      <c r="AG624" s="139"/>
      <c r="AH624" s="139"/>
      <c r="AI624" s="32">
        <f>VLOOKUP(AG624,Смета!$B$8:$O$93,13,0)</f>
        <v>0</v>
      </c>
      <c r="AK624" s="139"/>
      <c r="AL624" s="139"/>
      <c r="AM624" s="32">
        <f>VLOOKUP(AK624,Смета!$B$8:$O$93,13,0)</f>
        <v>0</v>
      </c>
      <c r="AO624" s="139"/>
      <c r="AP624" s="139"/>
      <c r="AQ624" s="32">
        <f>VLOOKUP(AO624,Смета!$B$8:$O$93,13,0)</f>
        <v>0</v>
      </c>
      <c r="AS624" s="139"/>
      <c r="AT624" s="139"/>
      <c r="AU624" s="32">
        <f>VLOOKUP(AS624,Смета!$B$8:$O$93,13,0)</f>
        <v>0</v>
      </c>
    </row>
    <row r="625" spans="1:47" x14ac:dyDescent="0.25">
      <c r="A625" s="139"/>
      <c r="B625" s="139"/>
      <c r="C625" s="32">
        <f>VLOOKUP(A625,Смета!$B$8:$O$93,13,0)</f>
        <v>0</v>
      </c>
      <c r="E625" s="139"/>
      <c r="F625" s="139"/>
      <c r="G625" s="32">
        <f>VLOOKUP(E625,Смета!$B$8:$O$93,13,0)</f>
        <v>0</v>
      </c>
      <c r="I625" s="139"/>
      <c r="J625" s="139"/>
      <c r="K625" s="32">
        <f>VLOOKUP(I625,Смета!$B$8:$O$93,13,0)</f>
        <v>0</v>
      </c>
      <c r="M625" s="139"/>
      <c r="N625" s="139"/>
      <c r="O625" s="32">
        <f>VLOOKUP(M625,Смета!$B$8:$O$93,13,0)</f>
        <v>0</v>
      </c>
      <c r="Q625" s="139"/>
      <c r="R625" s="139"/>
      <c r="S625" s="32">
        <f>VLOOKUP(Q625,Смета!$B$8:$O$93,13,0)</f>
        <v>0</v>
      </c>
      <c r="U625" s="139"/>
      <c r="V625" s="139"/>
      <c r="W625" s="32">
        <f>VLOOKUP(U625,Смета!$B$8:$O$93,13,0)</f>
        <v>0</v>
      </c>
      <c r="Y625" s="139"/>
      <c r="Z625" s="139"/>
      <c r="AA625" s="32">
        <f>VLOOKUP(Y625,Смета!$B$8:$O$93,13,0)</f>
        <v>0</v>
      </c>
      <c r="AC625" s="139"/>
      <c r="AD625" s="139"/>
      <c r="AE625" s="32">
        <f>VLOOKUP(AC625,Смета!$B$8:$O$93,13,0)</f>
        <v>0</v>
      </c>
      <c r="AG625" s="139"/>
      <c r="AH625" s="139"/>
      <c r="AI625" s="32">
        <f>VLOOKUP(AG625,Смета!$B$8:$O$93,13,0)</f>
        <v>0</v>
      </c>
      <c r="AK625" s="139"/>
      <c r="AL625" s="139"/>
      <c r="AM625" s="32">
        <f>VLOOKUP(AK625,Смета!$B$8:$O$93,13,0)</f>
        <v>0</v>
      </c>
      <c r="AO625" s="139"/>
      <c r="AP625" s="139"/>
      <c r="AQ625" s="32">
        <f>VLOOKUP(AO625,Смета!$B$8:$O$93,13,0)</f>
        <v>0</v>
      </c>
      <c r="AS625" s="139"/>
      <c r="AT625" s="139"/>
      <c r="AU625" s="32">
        <f>VLOOKUP(AS625,Смета!$B$8:$O$93,13,0)</f>
        <v>0</v>
      </c>
    </row>
    <row r="626" spans="1:47" x14ac:dyDescent="0.25">
      <c r="A626" s="139"/>
      <c r="B626" s="139"/>
      <c r="C626" s="32">
        <f>VLOOKUP(A626,Смета!$B$8:$O$93,13,0)</f>
        <v>0</v>
      </c>
      <c r="E626" s="139"/>
      <c r="F626" s="139"/>
      <c r="G626" s="32">
        <f>VLOOKUP(E626,Смета!$B$8:$O$93,13,0)</f>
        <v>0</v>
      </c>
      <c r="I626" s="139"/>
      <c r="J626" s="139"/>
      <c r="K626" s="32">
        <f>VLOOKUP(I626,Смета!$B$8:$O$93,13,0)</f>
        <v>0</v>
      </c>
      <c r="M626" s="139"/>
      <c r="N626" s="139"/>
      <c r="O626" s="32">
        <f>VLOOKUP(M626,Смета!$B$8:$O$93,13,0)</f>
        <v>0</v>
      </c>
      <c r="Q626" s="139"/>
      <c r="R626" s="139"/>
      <c r="S626" s="32">
        <f>VLOOKUP(Q626,Смета!$B$8:$O$93,13,0)</f>
        <v>0</v>
      </c>
      <c r="U626" s="139"/>
      <c r="V626" s="139"/>
      <c r="W626" s="32">
        <f>VLOOKUP(U626,Смета!$B$8:$O$93,13,0)</f>
        <v>0</v>
      </c>
      <c r="Y626" s="139"/>
      <c r="Z626" s="139"/>
      <c r="AA626" s="32">
        <f>VLOOKUP(Y626,Смета!$B$8:$O$93,13,0)</f>
        <v>0</v>
      </c>
      <c r="AC626" s="139"/>
      <c r="AD626" s="139"/>
      <c r="AE626" s="32">
        <f>VLOOKUP(AC626,Смета!$B$8:$O$93,13,0)</f>
        <v>0</v>
      </c>
      <c r="AG626" s="139"/>
      <c r="AH626" s="139"/>
      <c r="AI626" s="32">
        <f>VLOOKUP(AG626,Смета!$B$8:$O$93,13,0)</f>
        <v>0</v>
      </c>
      <c r="AK626" s="139"/>
      <c r="AL626" s="139"/>
      <c r="AM626" s="32">
        <f>VLOOKUP(AK626,Смета!$B$8:$O$93,13,0)</f>
        <v>0</v>
      </c>
      <c r="AO626" s="139"/>
      <c r="AP626" s="139"/>
      <c r="AQ626" s="32">
        <f>VLOOKUP(AO626,Смета!$B$8:$O$93,13,0)</f>
        <v>0</v>
      </c>
      <c r="AS626" s="139"/>
      <c r="AT626" s="139"/>
      <c r="AU626" s="32">
        <f>VLOOKUP(AS626,Смета!$B$8:$O$93,13,0)</f>
        <v>0</v>
      </c>
    </row>
    <row r="627" spans="1:47" x14ac:dyDescent="0.25">
      <c r="A627" s="139"/>
      <c r="B627" s="139"/>
      <c r="C627" s="32">
        <f>VLOOKUP(A627,Смета!$B$8:$O$93,13,0)</f>
        <v>0</v>
      </c>
      <c r="E627" s="139"/>
      <c r="F627" s="139"/>
      <c r="G627" s="32">
        <f>VLOOKUP(E627,Смета!$B$8:$O$93,13,0)</f>
        <v>0</v>
      </c>
      <c r="I627" s="139"/>
      <c r="J627" s="139"/>
      <c r="K627" s="32">
        <f>VLOOKUP(I627,Смета!$B$8:$O$93,13,0)</f>
        <v>0</v>
      </c>
      <c r="M627" s="139"/>
      <c r="N627" s="139"/>
      <c r="O627" s="32">
        <f>VLOOKUP(M627,Смета!$B$8:$O$93,13,0)</f>
        <v>0</v>
      </c>
      <c r="Q627" s="139"/>
      <c r="R627" s="139"/>
      <c r="S627" s="32">
        <f>VLOOKUP(Q627,Смета!$B$8:$O$93,13,0)</f>
        <v>0</v>
      </c>
      <c r="U627" s="139"/>
      <c r="V627" s="139"/>
      <c r="W627" s="32">
        <f>VLOOKUP(U627,Смета!$B$8:$O$93,13,0)</f>
        <v>0</v>
      </c>
      <c r="Y627" s="139"/>
      <c r="Z627" s="139"/>
      <c r="AA627" s="32">
        <f>VLOOKUP(Y627,Смета!$B$8:$O$93,13,0)</f>
        <v>0</v>
      </c>
      <c r="AC627" s="139"/>
      <c r="AD627" s="139"/>
      <c r="AE627" s="32">
        <f>VLOOKUP(AC627,Смета!$B$8:$O$93,13,0)</f>
        <v>0</v>
      </c>
      <c r="AG627" s="139"/>
      <c r="AH627" s="139"/>
      <c r="AI627" s="32">
        <f>VLOOKUP(AG627,Смета!$B$8:$O$93,13,0)</f>
        <v>0</v>
      </c>
      <c r="AK627" s="139"/>
      <c r="AL627" s="139"/>
      <c r="AM627" s="32">
        <f>VLOOKUP(AK627,Смета!$B$8:$O$93,13,0)</f>
        <v>0</v>
      </c>
      <c r="AO627" s="139"/>
      <c r="AP627" s="139"/>
      <c r="AQ627" s="32">
        <f>VLOOKUP(AO627,Смета!$B$8:$O$93,13,0)</f>
        <v>0</v>
      </c>
      <c r="AS627" s="139"/>
      <c r="AT627" s="139"/>
      <c r="AU627" s="32">
        <f>VLOOKUP(AS627,Смета!$B$8:$O$93,13,0)</f>
        <v>0</v>
      </c>
    </row>
    <row r="628" spans="1:47" x14ac:dyDescent="0.25">
      <c r="A628" s="139"/>
      <c r="B628" s="139"/>
      <c r="C628" s="32">
        <f>VLOOKUP(A628,Смета!$B$8:$O$93,13,0)</f>
        <v>0</v>
      </c>
      <c r="E628" s="139"/>
      <c r="F628" s="139"/>
      <c r="G628" s="32">
        <f>VLOOKUP(E628,Смета!$B$8:$O$93,13,0)</f>
        <v>0</v>
      </c>
      <c r="I628" s="139"/>
      <c r="J628" s="139"/>
      <c r="K628" s="32">
        <f>VLOOKUP(I628,Смета!$B$8:$O$93,13,0)</f>
        <v>0</v>
      </c>
      <c r="M628" s="139"/>
      <c r="N628" s="139"/>
      <c r="O628" s="32">
        <f>VLOOKUP(M628,Смета!$B$8:$O$93,13,0)</f>
        <v>0</v>
      </c>
      <c r="Q628" s="139"/>
      <c r="R628" s="139"/>
      <c r="S628" s="32">
        <f>VLOOKUP(Q628,Смета!$B$8:$O$93,13,0)</f>
        <v>0</v>
      </c>
      <c r="U628" s="139"/>
      <c r="V628" s="139"/>
      <c r="W628" s="32">
        <f>VLOOKUP(U628,Смета!$B$8:$O$93,13,0)</f>
        <v>0</v>
      </c>
      <c r="Y628" s="139"/>
      <c r="Z628" s="139"/>
      <c r="AA628" s="32">
        <f>VLOOKUP(Y628,Смета!$B$8:$O$93,13,0)</f>
        <v>0</v>
      </c>
      <c r="AC628" s="139"/>
      <c r="AD628" s="139"/>
      <c r="AE628" s="32">
        <f>VLOOKUP(AC628,Смета!$B$8:$O$93,13,0)</f>
        <v>0</v>
      </c>
      <c r="AG628" s="139"/>
      <c r="AH628" s="139"/>
      <c r="AI628" s="32">
        <f>VLOOKUP(AG628,Смета!$B$8:$O$93,13,0)</f>
        <v>0</v>
      </c>
      <c r="AK628" s="139"/>
      <c r="AL628" s="139"/>
      <c r="AM628" s="32">
        <f>VLOOKUP(AK628,Смета!$B$8:$O$93,13,0)</f>
        <v>0</v>
      </c>
      <c r="AO628" s="139"/>
      <c r="AP628" s="139"/>
      <c r="AQ628" s="32">
        <f>VLOOKUP(AO628,Смета!$B$8:$O$93,13,0)</f>
        <v>0</v>
      </c>
      <c r="AS628" s="139"/>
      <c r="AT628" s="139"/>
      <c r="AU628" s="32">
        <f>VLOOKUP(AS628,Смета!$B$8:$O$93,13,0)</f>
        <v>0</v>
      </c>
    </row>
    <row r="629" spans="1:47" x14ac:dyDescent="0.25">
      <c r="A629" s="139"/>
      <c r="B629" s="139"/>
      <c r="C629" s="32">
        <f>VLOOKUP(A629,Смета!$B$8:$O$93,13,0)</f>
        <v>0</v>
      </c>
      <c r="E629" s="139"/>
      <c r="F629" s="139"/>
      <c r="G629" s="32">
        <f>VLOOKUP(E629,Смета!$B$8:$O$93,13,0)</f>
        <v>0</v>
      </c>
      <c r="I629" s="139"/>
      <c r="J629" s="139"/>
      <c r="K629" s="32">
        <f>VLOOKUP(I629,Смета!$B$8:$O$93,13,0)</f>
        <v>0</v>
      </c>
      <c r="M629" s="139"/>
      <c r="N629" s="139"/>
      <c r="O629" s="32">
        <f>VLOOKUP(M629,Смета!$B$8:$O$93,13,0)</f>
        <v>0</v>
      </c>
      <c r="Q629" s="139"/>
      <c r="R629" s="139"/>
      <c r="S629" s="32">
        <f>VLOOKUP(Q629,Смета!$B$8:$O$93,13,0)</f>
        <v>0</v>
      </c>
      <c r="U629" s="139"/>
      <c r="V629" s="139"/>
      <c r="W629" s="32">
        <f>VLOOKUP(U629,Смета!$B$8:$O$93,13,0)</f>
        <v>0</v>
      </c>
      <c r="Y629" s="139"/>
      <c r="Z629" s="139"/>
      <c r="AA629" s="32">
        <f>VLOOKUP(Y629,Смета!$B$8:$O$93,13,0)</f>
        <v>0</v>
      </c>
      <c r="AC629" s="139"/>
      <c r="AD629" s="139"/>
      <c r="AE629" s="32">
        <f>VLOOKUP(AC629,Смета!$B$8:$O$93,13,0)</f>
        <v>0</v>
      </c>
      <c r="AG629" s="139"/>
      <c r="AH629" s="139"/>
      <c r="AI629" s="32">
        <f>VLOOKUP(AG629,Смета!$B$8:$O$93,13,0)</f>
        <v>0</v>
      </c>
      <c r="AK629" s="139"/>
      <c r="AL629" s="139"/>
      <c r="AM629" s="32">
        <f>VLOOKUP(AK629,Смета!$B$8:$O$93,13,0)</f>
        <v>0</v>
      </c>
      <c r="AO629" s="139"/>
      <c r="AP629" s="139"/>
      <c r="AQ629" s="32">
        <f>VLOOKUP(AO629,Смета!$B$8:$O$93,13,0)</f>
        <v>0</v>
      </c>
      <c r="AS629" s="139"/>
      <c r="AT629" s="139"/>
      <c r="AU629" s="32">
        <f>VLOOKUP(AS629,Смета!$B$8:$O$93,13,0)</f>
        <v>0</v>
      </c>
    </row>
    <row r="630" spans="1:47" x14ac:dyDescent="0.25">
      <c r="A630" s="139"/>
      <c r="B630" s="139"/>
      <c r="C630" s="32">
        <f>VLOOKUP(A630,Смета!$B$8:$O$93,13,0)</f>
        <v>0</v>
      </c>
      <c r="E630" s="139"/>
      <c r="F630" s="139"/>
      <c r="G630" s="32">
        <f>VLOOKUP(E630,Смета!$B$8:$O$93,13,0)</f>
        <v>0</v>
      </c>
      <c r="I630" s="139"/>
      <c r="J630" s="139"/>
      <c r="K630" s="32">
        <f>VLOOKUP(I630,Смета!$B$8:$O$93,13,0)</f>
        <v>0</v>
      </c>
      <c r="M630" s="139"/>
      <c r="N630" s="139"/>
      <c r="O630" s="32">
        <f>VLOOKUP(M630,Смета!$B$8:$O$93,13,0)</f>
        <v>0</v>
      </c>
      <c r="Q630" s="139"/>
      <c r="R630" s="139"/>
      <c r="S630" s="32">
        <f>VLOOKUP(Q630,Смета!$B$8:$O$93,13,0)</f>
        <v>0</v>
      </c>
      <c r="U630" s="139"/>
      <c r="V630" s="139"/>
      <c r="W630" s="32">
        <f>VLOOKUP(U630,Смета!$B$8:$O$93,13,0)</f>
        <v>0</v>
      </c>
      <c r="Y630" s="139"/>
      <c r="Z630" s="139"/>
      <c r="AA630" s="32">
        <f>VLOOKUP(Y630,Смета!$B$8:$O$93,13,0)</f>
        <v>0</v>
      </c>
      <c r="AC630" s="139"/>
      <c r="AD630" s="139"/>
      <c r="AE630" s="32">
        <f>VLOOKUP(AC630,Смета!$B$8:$O$93,13,0)</f>
        <v>0</v>
      </c>
      <c r="AG630" s="139"/>
      <c r="AH630" s="139"/>
      <c r="AI630" s="32">
        <f>VLOOKUP(AG630,Смета!$B$8:$O$93,13,0)</f>
        <v>0</v>
      </c>
      <c r="AK630" s="139"/>
      <c r="AL630" s="139"/>
      <c r="AM630" s="32">
        <f>VLOOKUP(AK630,Смета!$B$8:$O$93,13,0)</f>
        <v>0</v>
      </c>
      <c r="AO630" s="139"/>
      <c r="AP630" s="139"/>
      <c r="AQ630" s="32">
        <f>VLOOKUP(AO630,Смета!$B$8:$O$93,13,0)</f>
        <v>0</v>
      </c>
      <c r="AS630" s="139"/>
      <c r="AT630" s="139"/>
      <c r="AU630" s="32">
        <f>VLOOKUP(AS630,Смета!$B$8:$O$93,13,0)</f>
        <v>0</v>
      </c>
    </row>
    <row r="631" spans="1:47" x14ac:dyDescent="0.25">
      <c r="A631" s="139"/>
      <c r="B631" s="139"/>
      <c r="C631" s="32">
        <f>VLOOKUP(A631,Смета!$B$8:$O$93,13,0)</f>
        <v>0</v>
      </c>
      <c r="E631" s="139"/>
      <c r="F631" s="139"/>
      <c r="G631" s="32">
        <f>VLOOKUP(E631,Смета!$B$8:$O$93,13,0)</f>
        <v>0</v>
      </c>
      <c r="I631" s="139"/>
      <c r="J631" s="139"/>
      <c r="K631" s="32">
        <f>VLOOKUP(I631,Смета!$B$8:$O$93,13,0)</f>
        <v>0</v>
      </c>
      <c r="M631" s="139"/>
      <c r="N631" s="139"/>
      <c r="O631" s="32">
        <f>VLOOKUP(M631,Смета!$B$8:$O$93,13,0)</f>
        <v>0</v>
      </c>
      <c r="Q631" s="139"/>
      <c r="R631" s="139"/>
      <c r="S631" s="32">
        <f>VLOOKUP(Q631,Смета!$B$8:$O$93,13,0)</f>
        <v>0</v>
      </c>
      <c r="U631" s="139"/>
      <c r="V631" s="139"/>
      <c r="W631" s="32">
        <f>VLOOKUP(U631,Смета!$B$8:$O$93,13,0)</f>
        <v>0</v>
      </c>
      <c r="Y631" s="139"/>
      <c r="Z631" s="139"/>
      <c r="AA631" s="32">
        <f>VLOOKUP(Y631,Смета!$B$8:$O$93,13,0)</f>
        <v>0</v>
      </c>
      <c r="AC631" s="139"/>
      <c r="AD631" s="139"/>
      <c r="AE631" s="32">
        <f>VLOOKUP(AC631,Смета!$B$8:$O$93,13,0)</f>
        <v>0</v>
      </c>
      <c r="AG631" s="139"/>
      <c r="AH631" s="139"/>
      <c r="AI631" s="32">
        <f>VLOOKUP(AG631,Смета!$B$8:$O$93,13,0)</f>
        <v>0</v>
      </c>
      <c r="AK631" s="139"/>
      <c r="AL631" s="139"/>
      <c r="AM631" s="32">
        <f>VLOOKUP(AK631,Смета!$B$8:$O$93,13,0)</f>
        <v>0</v>
      </c>
      <c r="AO631" s="139"/>
      <c r="AP631" s="139"/>
      <c r="AQ631" s="32">
        <f>VLOOKUP(AO631,Смета!$B$8:$O$93,13,0)</f>
        <v>0</v>
      </c>
      <c r="AS631" s="139"/>
      <c r="AT631" s="139"/>
      <c r="AU631" s="32">
        <f>VLOOKUP(AS631,Смета!$B$8:$O$93,13,0)</f>
        <v>0</v>
      </c>
    </row>
    <row r="632" spans="1:47" x14ac:dyDescent="0.25">
      <c r="A632" s="139"/>
      <c r="B632" s="139"/>
      <c r="C632" s="32">
        <f>VLOOKUP(A632,Смета!$B$8:$O$93,13,0)</f>
        <v>0</v>
      </c>
      <c r="E632" s="139"/>
      <c r="F632" s="139"/>
      <c r="G632" s="32">
        <f>VLOOKUP(E632,Смета!$B$8:$O$93,13,0)</f>
        <v>0</v>
      </c>
      <c r="I632" s="139"/>
      <c r="J632" s="139"/>
      <c r="K632" s="32">
        <f>VLOOKUP(I632,Смета!$B$8:$O$93,13,0)</f>
        <v>0</v>
      </c>
      <c r="M632" s="139"/>
      <c r="N632" s="139"/>
      <c r="O632" s="32">
        <f>VLOOKUP(M632,Смета!$B$8:$O$93,13,0)</f>
        <v>0</v>
      </c>
      <c r="Q632" s="139"/>
      <c r="R632" s="139"/>
      <c r="S632" s="32">
        <f>VLOOKUP(Q632,Смета!$B$8:$O$93,13,0)</f>
        <v>0</v>
      </c>
      <c r="U632" s="139"/>
      <c r="V632" s="139"/>
      <c r="W632" s="32">
        <f>VLOOKUP(U632,Смета!$B$8:$O$93,13,0)</f>
        <v>0</v>
      </c>
      <c r="Y632" s="139"/>
      <c r="Z632" s="139"/>
      <c r="AA632" s="32">
        <f>VLOOKUP(Y632,Смета!$B$8:$O$93,13,0)</f>
        <v>0</v>
      </c>
      <c r="AC632" s="139"/>
      <c r="AD632" s="139"/>
      <c r="AE632" s="32">
        <f>VLOOKUP(AC632,Смета!$B$8:$O$93,13,0)</f>
        <v>0</v>
      </c>
      <c r="AG632" s="139"/>
      <c r="AH632" s="139"/>
      <c r="AI632" s="32">
        <f>VLOOKUP(AG632,Смета!$B$8:$O$93,13,0)</f>
        <v>0</v>
      </c>
      <c r="AK632" s="139"/>
      <c r="AL632" s="139"/>
      <c r="AM632" s="32">
        <f>VLOOKUP(AK632,Смета!$B$8:$O$93,13,0)</f>
        <v>0</v>
      </c>
      <c r="AO632" s="139"/>
      <c r="AP632" s="139"/>
      <c r="AQ632" s="32">
        <f>VLOOKUP(AO632,Смета!$B$8:$O$93,13,0)</f>
        <v>0</v>
      </c>
      <c r="AS632" s="139"/>
      <c r="AT632" s="139"/>
      <c r="AU632" s="32">
        <f>VLOOKUP(AS632,Смета!$B$8:$O$93,13,0)</f>
        <v>0</v>
      </c>
    </row>
    <row r="633" spans="1:47" x14ac:dyDescent="0.25">
      <c r="A633" s="139"/>
      <c r="B633" s="139"/>
      <c r="C633" s="32">
        <f>VLOOKUP(A633,Смета!$B$8:$O$93,13,0)</f>
        <v>0</v>
      </c>
      <c r="E633" s="139"/>
      <c r="F633" s="139"/>
      <c r="G633" s="32">
        <f>VLOOKUP(E633,Смета!$B$8:$O$93,13,0)</f>
        <v>0</v>
      </c>
      <c r="I633" s="139"/>
      <c r="J633" s="139"/>
      <c r="K633" s="32">
        <f>VLOOKUP(I633,Смета!$B$8:$O$93,13,0)</f>
        <v>0</v>
      </c>
      <c r="M633" s="139"/>
      <c r="N633" s="139"/>
      <c r="O633" s="32">
        <f>VLOOKUP(M633,Смета!$B$8:$O$93,13,0)</f>
        <v>0</v>
      </c>
      <c r="Q633" s="139"/>
      <c r="R633" s="139"/>
      <c r="S633" s="32">
        <f>VLOOKUP(Q633,Смета!$B$8:$O$93,13,0)</f>
        <v>0</v>
      </c>
      <c r="U633" s="139"/>
      <c r="V633" s="139"/>
      <c r="W633" s="32">
        <f>VLOOKUP(U633,Смета!$B$8:$O$93,13,0)</f>
        <v>0</v>
      </c>
      <c r="Y633" s="139"/>
      <c r="Z633" s="139"/>
      <c r="AA633" s="32">
        <f>VLOOKUP(Y633,Смета!$B$8:$O$93,13,0)</f>
        <v>0</v>
      </c>
      <c r="AC633" s="139"/>
      <c r="AD633" s="139"/>
      <c r="AE633" s="32">
        <f>VLOOKUP(AC633,Смета!$B$8:$O$93,13,0)</f>
        <v>0</v>
      </c>
      <c r="AG633" s="139"/>
      <c r="AH633" s="139"/>
      <c r="AI633" s="32">
        <f>VLOOKUP(AG633,Смета!$B$8:$O$93,13,0)</f>
        <v>0</v>
      </c>
      <c r="AK633" s="139"/>
      <c r="AL633" s="139"/>
      <c r="AM633" s="32">
        <f>VLOOKUP(AK633,Смета!$B$8:$O$93,13,0)</f>
        <v>0</v>
      </c>
      <c r="AO633" s="139"/>
      <c r="AP633" s="139"/>
      <c r="AQ633" s="32">
        <f>VLOOKUP(AO633,Смета!$B$8:$O$93,13,0)</f>
        <v>0</v>
      </c>
      <c r="AS633" s="139"/>
      <c r="AT633" s="139"/>
      <c r="AU633" s="32">
        <f>VLOOKUP(AS633,Смета!$B$8:$O$93,13,0)</f>
        <v>0</v>
      </c>
    </row>
    <row r="634" spans="1:47" x14ac:dyDescent="0.25">
      <c r="A634" s="139"/>
      <c r="B634" s="139"/>
      <c r="C634" s="32">
        <f>VLOOKUP(A634,Смета!$B$8:$O$93,13,0)</f>
        <v>0</v>
      </c>
      <c r="E634" s="139"/>
      <c r="F634" s="139"/>
      <c r="G634" s="32">
        <f>VLOOKUP(E634,Смета!$B$8:$O$93,13,0)</f>
        <v>0</v>
      </c>
      <c r="I634" s="139"/>
      <c r="J634" s="139"/>
      <c r="K634" s="32">
        <f>VLOOKUP(I634,Смета!$B$8:$O$93,13,0)</f>
        <v>0</v>
      </c>
      <c r="M634" s="139"/>
      <c r="N634" s="139"/>
      <c r="O634" s="32">
        <f>VLOOKUP(M634,Смета!$B$8:$O$93,13,0)</f>
        <v>0</v>
      </c>
      <c r="Q634" s="139"/>
      <c r="R634" s="139"/>
      <c r="S634" s="32">
        <f>VLOOKUP(Q634,Смета!$B$8:$O$93,13,0)</f>
        <v>0</v>
      </c>
      <c r="U634" s="139"/>
      <c r="V634" s="139"/>
      <c r="W634" s="32">
        <f>VLOOKUP(U634,Смета!$B$8:$O$93,13,0)</f>
        <v>0</v>
      </c>
      <c r="Y634" s="139"/>
      <c r="Z634" s="139"/>
      <c r="AA634" s="32">
        <f>VLOOKUP(Y634,Смета!$B$8:$O$93,13,0)</f>
        <v>0</v>
      </c>
      <c r="AC634" s="139"/>
      <c r="AD634" s="139"/>
      <c r="AE634" s="32">
        <f>VLOOKUP(AC634,Смета!$B$8:$O$93,13,0)</f>
        <v>0</v>
      </c>
      <c r="AG634" s="139"/>
      <c r="AH634" s="139"/>
      <c r="AI634" s="32">
        <f>VLOOKUP(AG634,Смета!$B$8:$O$93,13,0)</f>
        <v>0</v>
      </c>
      <c r="AK634" s="139"/>
      <c r="AL634" s="139"/>
      <c r="AM634" s="32">
        <f>VLOOKUP(AK634,Смета!$B$8:$O$93,13,0)</f>
        <v>0</v>
      </c>
      <c r="AO634" s="139"/>
      <c r="AP634" s="139"/>
      <c r="AQ634" s="32">
        <f>VLOOKUP(AO634,Смета!$B$8:$O$93,13,0)</f>
        <v>0</v>
      </c>
      <c r="AS634" s="139"/>
      <c r="AT634" s="139"/>
      <c r="AU634" s="32">
        <f>VLOOKUP(AS634,Смета!$B$8:$O$93,13,0)</f>
        <v>0</v>
      </c>
    </row>
    <row r="635" spans="1:47" x14ac:dyDescent="0.25">
      <c r="A635" s="139"/>
      <c r="B635" s="139"/>
      <c r="C635" s="32">
        <f>VLOOKUP(A635,Смета!$B$8:$O$93,13,0)</f>
        <v>0</v>
      </c>
      <c r="E635" s="139"/>
      <c r="F635" s="139"/>
      <c r="G635" s="32">
        <f>VLOOKUP(E635,Смета!$B$8:$O$93,13,0)</f>
        <v>0</v>
      </c>
      <c r="I635" s="139"/>
      <c r="J635" s="139"/>
      <c r="K635" s="32">
        <f>VLOOKUP(I635,Смета!$B$8:$O$93,13,0)</f>
        <v>0</v>
      </c>
      <c r="M635" s="139"/>
      <c r="N635" s="139"/>
      <c r="O635" s="32">
        <f>VLOOKUP(M635,Смета!$B$8:$O$93,13,0)</f>
        <v>0</v>
      </c>
      <c r="Q635" s="139"/>
      <c r="R635" s="139"/>
      <c r="S635" s="32">
        <f>VLOOKUP(Q635,Смета!$B$8:$O$93,13,0)</f>
        <v>0</v>
      </c>
      <c r="U635" s="139"/>
      <c r="V635" s="139"/>
      <c r="W635" s="32">
        <f>VLOOKUP(U635,Смета!$B$8:$O$93,13,0)</f>
        <v>0</v>
      </c>
      <c r="Y635" s="139"/>
      <c r="Z635" s="139"/>
      <c r="AA635" s="32">
        <f>VLOOKUP(Y635,Смета!$B$8:$O$93,13,0)</f>
        <v>0</v>
      </c>
      <c r="AC635" s="139"/>
      <c r="AD635" s="139"/>
      <c r="AE635" s="32">
        <f>VLOOKUP(AC635,Смета!$B$8:$O$93,13,0)</f>
        <v>0</v>
      </c>
      <c r="AG635" s="139"/>
      <c r="AH635" s="139"/>
      <c r="AI635" s="32">
        <f>VLOOKUP(AG635,Смета!$B$8:$O$93,13,0)</f>
        <v>0</v>
      </c>
      <c r="AK635" s="139"/>
      <c r="AL635" s="139"/>
      <c r="AM635" s="32">
        <f>VLOOKUP(AK635,Смета!$B$8:$O$93,13,0)</f>
        <v>0</v>
      </c>
      <c r="AO635" s="139"/>
      <c r="AP635" s="139"/>
      <c r="AQ635" s="32">
        <f>VLOOKUP(AO635,Смета!$B$8:$O$93,13,0)</f>
        <v>0</v>
      </c>
      <c r="AS635" s="139"/>
      <c r="AT635" s="139"/>
      <c r="AU635" s="32">
        <f>VLOOKUP(AS635,Смета!$B$8:$O$93,13,0)</f>
        <v>0</v>
      </c>
    </row>
    <row r="636" spans="1:47" x14ac:dyDescent="0.25">
      <c r="A636" s="139"/>
      <c r="B636" s="139"/>
      <c r="C636" s="32">
        <f>VLOOKUP(A636,Смета!$B$8:$O$93,13,0)</f>
        <v>0</v>
      </c>
      <c r="E636" s="139"/>
      <c r="F636" s="139"/>
      <c r="G636" s="32">
        <f>VLOOKUP(E636,Смета!$B$8:$O$93,13,0)</f>
        <v>0</v>
      </c>
      <c r="I636" s="139"/>
      <c r="J636" s="139"/>
      <c r="K636" s="32">
        <f>VLOOKUP(I636,Смета!$B$8:$O$93,13,0)</f>
        <v>0</v>
      </c>
      <c r="M636" s="139"/>
      <c r="N636" s="139"/>
      <c r="O636" s="32">
        <f>VLOOKUP(M636,Смета!$B$8:$O$93,13,0)</f>
        <v>0</v>
      </c>
      <c r="Q636" s="139"/>
      <c r="R636" s="139"/>
      <c r="S636" s="32">
        <f>VLOOKUP(Q636,Смета!$B$8:$O$93,13,0)</f>
        <v>0</v>
      </c>
      <c r="U636" s="139"/>
      <c r="V636" s="139"/>
      <c r="W636" s="32">
        <f>VLOOKUP(U636,Смета!$B$8:$O$93,13,0)</f>
        <v>0</v>
      </c>
      <c r="Y636" s="139"/>
      <c r="Z636" s="139"/>
      <c r="AA636" s="32">
        <f>VLOOKUP(Y636,Смета!$B$8:$O$93,13,0)</f>
        <v>0</v>
      </c>
      <c r="AC636" s="139"/>
      <c r="AD636" s="139"/>
      <c r="AE636" s="32">
        <f>VLOOKUP(AC636,Смета!$B$8:$O$93,13,0)</f>
        <v>0</v>
      </c>
      <c r="AG636" s="139"/>
      <c r="AH636" s="139"/>
      <c r="AI636" s="32">
        <f>VLOOKUP(AG636,Смета!$B$8:$O$93,13,0)</f>
        <v>0</v>
      </c>
      <c r="AK636" s="139"/>
      <c r="AL636" s="139"/>
      <c r="AM636" s="32">
        <f>VLOOKUP(AK636,Смета!$B$8:$O$93,13,0)</f>
        <v>0</v>
      </c>
      <c r="AO636" s="139"/>
      <c r="AP636" s="139"/>
      <c r="AQ636" s="32">
        <f>VLOOKUP(AO636,Смета!$B$8:$O$93,13,0)</f>
        <v>0</v>
      </c>
      <c r="AS636" s="139"/>
      <c r="AT636" s="139"/>
      <c r="AU636" s="32">
        <f>VLOOKUP(AS636,Смета!$B$8:$O$93,13,0)</f>
        <v>0</v>
      </c>
    </row>
    <row r="637" spans="1:47" x14ac:dyDescent="0.25">
      <c r="A637" s="139"/>
      <c r="B637" s="139"/>
      <c r="C637" s="32">
        <f>VLOOKUP(A637,Смета!$B$8:$O$93,13,0)</f>
        <v>0</v>
      </c>
      <c r="E637" s="139"/>
      <c r="F637" s="139"/>
      <c r="G637" s="32">
        <f>VLOOKUP(E637,Смета!$B$8:$O$93,13,0)</f>
        <v>0</v>
      </c>
      <c r="I637" s="139"/>
      <c r="J637" s="139"/>
      <c r="K637" s="32">
        <f>VLOOKUP(I637,Смета!$B$8:$O$93,13,0)</f>
        <v>0</v>
      </c>
      <c r="M637" s="139"/>
      <c r="N637" s="139"/>
      <c r="O637" s="32">
        <f>VLOOKUP(M637,Смета!$B$8:$O$93,13,0)</f>
        <v>0</v>
      </c>
      <c r="Q637" s="139"/>
      <c r="R637" s="139"/>
      <c r="S637" s="32">
        <f>VLOOKUP(Q637,Смета!$B$8:$O$93,13,0)</f>
        <v>0</v>
      </c>
      <c r="U637" s="139"/>
      <c r="V637" s="139"/>
      <c r="W637" s="32">
        <f>VLOOKUP(U637,Смета!$B$8:$O$93,13,0)</f>
        <v>0</v>
      </c>
      <c r="Y637" s="139"/>
      <c r="Z637" s="139"/>
      <c r="AA637" s="32">
        <f>VLOOKUP(Y637,Смета!$B$8:$O$93,13,0)</f>
        <v>0</v>
      </c>
      <c r="AC637" s="139"/>
      <c r="AD637" s="139"/>
      <c r="AE637" s="32">
        <f>VLOOKUP(AC637,Смета!$B$8:$O$93,13,0)</f>
        <v>0</v>
      </c>
      <c r="AG637" s="139"/>
      <c r="AH637" s="139"/>
      <c r="AI637" s="32">
        <f>VLOOKUP(AG637,Смета!$B$8:$O$93,13,0)</f>
        <v>0</v>
      </c>
      <c r="AK637" s="139"/>
      <c r="AL637" s="139"/>
      <c r="AM637" s="32">
        <f>VLOOKUP(AK637,Смета!$B$8:$O$93,13,0)</f>
        <v>0</v>
      </c>
      <c r="AO637" s="139"/>
      <c r="AP637" s="139"/>
      <c r="AQ637" s="32">
        <f>VLOOKUP(AO637,Смета!$B$8:$O$93,13,0)</f>
        <v>0</v>
      </c>
      <c r="AS637" s="139"/>
      <c r="AT637" s="139"/>
      <c r="AU637" s="32">
        <f>VLOOKUP(AS637,Смета!$B$8:$O$93,13,0)</f>
        <v>0</v>
      </c>
    </row>
    <row r="638" spans="1:47" x14ac:dyDescent="0.25">
      <c r="A638" s="139"/>
      <c r="B638" s="139"/>
      <c r="C638" s="32">
        <f>VLOOKUP(A638,Смета!$B$8:$O$93,13,0)</f>
        <v>0</v>
      </c>
      <c r="E638" s="139"/>
      <c r="F638" s="139"/>
      <c r="G638" s="32">
        <f>VLOOKUP(E638,Смета!$B$8:$O$93,13,0)</f>
        <v>0</v>
      </c>
      <c r="I638" s="139"/>
      <c r="J638" s="139"/>
      <c r="K638" s="32">
        <f>VLOOKUP(I638,Смета!$B$8:$O$93,13,0)</f>
        <v>0</v>
      </c>
      <c r="M638" s="139"/>
      <c r="N638" s="139"/>
      <c r="O638" s="32">
        <f>VLOOKUP(M638,Смета!$B$8:$O$93,13,0)</f>
        <v>0</v>
      </c>
      <c r="Q638" s="139"/>
      <c r="R638" s="139"/>
      <c r="S638" s="32">
        <f>VLOOKUP(Q638,Смета!$B$8:$O$93,13,0)</f>
        <v>0</v>
      </c>
      <c r="U638" s="139"/>
      <c r="V638" s="139"/>
      <c r="W638" s="32">
        <f>VLOOKUP(U638,Смета!$B$8:$O$93,13,0)</f>
        <v>0</v>
      </c>
      <c r="Y638" s="139"/>
      <c r="Z638" s="139"/>
      <c r="AA638" s="32">
        <f>VLOOKUP(Y638,Смета!$B$8:$O$93,13,0)</f>
        <v>0</v>
      </c>
      <c r="AC638" s="139"/>
      <c r="AD638" s="139"/>
      <c r="AE638" s="32">
        <f>VLOOKUP(AC638,Смета!$B$8:$O$93,13,0)</f>
        <v>0</v>
      </c>
      <c r="AG638" s="139"/>
      <c r="AH638" s="139"/>
      <c r="AI638" s="32">
        <f>VLOOKUP(AG638,Смета!$B$8:$O$93,13,0)</f>
        <v>0</v>
      </c>
      <c r="AK638" s="139"/>
      <c r="AL638" s="139"/>
      <c r="AM638" s="32">
        <f>VLOOKUP(AK638,Смета!$B$8:$O$93,13,0)</f>
        <v>0</v>
      </c>
      <c r="AO638" s="139"/>
      <c r="AP638" s="139"/>
      <c r="AQ638" s="32">
        <f>VLOOKUP(AO638,Смета!$B$8:$O$93,13,0)</f>
        <v>0</v>
      </c>
      <c r="AS638" s="139"/>
      <c r="AT638" s="139"/>
      <c r="AU638" s="32">
        <f>VLOOKUP(AS638,Смета!$B$8:$O$93,13,0)</f>
        <v>0</v>
      </c>
    </row>
    <row r="639" spans="1:47" x14ac:dyDescent="0.25">
      <c r="A639" s="139"/>
      <c r="B639" s="139"/>
      <c r="C639" s="32">
        <f>VLOOKUP(A639,Смета!$B$8:$O$93,13,0)</f>
        <v>0</v>
      </c>
      <c r="E639" s="139"/>
      <c r="F639" s="139"/>
      <c r="G639" s="32">
        <f>VLOOKUP(E639,Смета!$B$8:$O$93,13,0)</f>
        <v>0</v>
      </c>
      <c r="I639" s="139"/>
      <c r="J639" s="139"/>
      <c r="K639" s="32">
        <f>VLOOKUP(I639,Смета!$B$8:$O$93,13,0)</f>
        <v>0</v>
      </c>
      <c r="M639" s="139"/>
      <c r="N639" s="139"/>
      <c r="O639" s="32">
        <f>VLOOKUP(M639,Смета!$B$8:$O$93,13,0)</f>
        <v>0</v>
      </c>
      <c r="Q639" s="139"/>
      <c r="R639" s="139"/>
      <c r="S639" s="32">
        <f>VLOOKUP(Q639,Смета!$B$8:$O$93,13,0)</f>
        <v>0</v>
      </c>
      <c r="U639" s="139"/>
      <c r="V639" s="139"/>
      <c r="W639" s="32">
        <f>VLOOKUP(U639,Смета!$B$8:$O$93,13,0)</f>
        <v>0</v>
      </c>
      <c r="Y639" s="139"/>
      <c r="Z639" s="139"/>
      <c r="AA639" s="32">
        <f>VLOOKUP(Y639,Смета!$B$8:$O$93,13,0)</f>
        <v>0</v>
      </c>
      <c r="AC639" s="139"/>
      <c r="AD639" s="139"/>
      <c r="AE639" s="32">
        <f>VLOOKUP(AC639,Смета!$B$8:$O$93,13,0)</f>
        <v>0</v>
      </c>
      <c r="AG639" s="139"/>
      <c r="AH639" s="139"/>
      <c r="AI639" s="32">
        <f>VLOOKUP(AG639,Смета!$B$8:$O$93,13,0)</f>
        <v>0</v>
      </c>
      <c r="AK639" s="139"/>
      <c r="AL639" s="139"/>
      <c r="AM639" s="32">
        <f>VLOOKUP(AK639,Смета!$B$8:$O$93,13,0)</f>
        <v>0</v>
      </c>
      <c r="AO639" s="139"/>
      <c r="AP639" s="139"/>
      <c r="AQ639" s="32">
        <f>VLOOKUP(AO639,Смета!$B$8:$O$93,13,0)</f>
        <v>0</v>
      </c>
      <c r="AS639" s="139"/>
      <c r="AT639" s="139"/>
      <c r="AU639" s="32">
        <f>VLOOKUP(AS639,Смета!$B$8:$O$93,13,0)</f>
        <v>0</v>
      </c>
    </row>
    <row r="640" spans="1:47" x14ac:dyDescent="0.25">
      <c r="A640" s="139"/>
      <c r="B640" s="139"/>
      <c r="C640" s="32">
        <f>VLOOKUP(A640,Смета!$B$8:$O$93,13,0)</f>
        <v>0</v>
      </c>
      <c r="E640" s="139"/>
      <c r="F640" s="139"/>
      <c r="G640" s="32">
        <f>VLOOKUP(E640,Смета!$B$8:$O$93,13,0)</f>
        <v>0</v>
      </c>
      <c r="I640" s="139"/>
      <c r="J640" s="139"/>
      <c r="K640" s="32">
        <f>VLOOKUP(I640,Смета!$B$8:$O$93,13,0)</f>
        <v>0</v>
      </c>
      <c r="M640" s="139"/>
      <c r="N640" s="139"/>
      <c r="O640" s="32">
        <f>VLOOKUP(M640,Смета!$B$8:$O$93,13,0)</f>
        <v>0</v>
      </c>
      <c r="Q640" s="139"/>
      <c r="R640" s="139"/>
      <c r="S640" s="32">
        <f>VLOOKUP(Q640,Смета!$B$8:$O$93,13,0)</f>
        <v>0</v>
      </c>
      <c r="U640" s="139"/>
      <c r="V640" s="139"/>
      <c r="W640" s="32">
        <f>VLOOKUP(U640,Смета!$B$8:$O$93,13,0)</f>
        <v>0</v>
      </c>
      <c r="Y640" s="139"/>
      <c r="Z640" s="139"/>
      <c r="AA640" s="32">
        <f>VLOOKUP(Y640,Смета!$B$8:$O$93,13,0)</f>
        <v>0</v>
      </c>
      <c r="AC640" s="139"/>
      <c r="AD640" s="139"/>
      <c r="AE640" s="32">
        <f>VLOOKUP(AC640,Смета!$B$8:$O$93,13,0)</f>
        <v>0</v>
      </c>
      <c r="AG640" s="139"/>
      <c r="AH640" s="139"/>
      <c r="AI640" s="32">
        <f>VLOOKUP(AG640,Смета!$B$8:$O$93,13,0)</f>
        <v>0</v>
      </c>
      <c r="AK640" s="139"/>
      <c r="AL640" s="139"/>
      <c r="AM640" s="32">
        <f>VLOOKUP(AK640,Смета!$B$8:$O$93,13,0)</f>
        <v>0</v>
      </c>
      <c r="AO640" s="139"/>
      <c r="AP640" s="139"/>
      <c r="AQ640" s="32">
        <f>VLOOKUP(AO640,Смета!$B$8:$O$93,13,0)</f>
        <v>0</v>
      </c>
      <c r="AS640" s="139"/>
      <c r="AT640" s="139"/>
      <c r="AU640" s="32">
        <f>VLOOKUP(AS640,Смета!$B$8:$O$93,13,0)</f>
        <v>0</v>
      </c>
    </row>
    <row r="641" spans="1:47" x14ac:dyDescent="0.25">
      <c r="A641" s="139"/>
      <c r="B641" s="139"/>
      <c r="C641" s="32">
        <f>VLOOKUP(A641,Смета!$B$8:$O$93,13,0)</f>
        <v>0</v>
      </c>
      <c r="E641" s="139"/>
      <c r="F641" s="139"/>
      <c r="G641" s="32">
        <f>VLOOKUP(E641,Смета!$B$8:$O$93,13,0)</f>
        <v>0</v>
      </c>
      <c r="I641" s="139"/>
      <c r="J641" s="139"/>
      <c r="K641" s="32">
        <f>VLOOKUP(I641,Смета!$B$8:$O$93,13,0)</f>
        <v>0</v>
      </c>
      <c r="M641" s="139"/>
      <c r="N641" s="139"/>
      <c r="O641" s="32">
        <f>VLOOKUP(M641,Смета!$B$8:$O$93,13,0)</f>
        <v>0</v>
      </c>
      <c r="Q641" s="139"/>
      <c r="R641" s="139"/>
      <c r="S641" s="32">
        <f>VLOOKUP(Q641,Смета!$B$8:$O$93,13,0)</f>
        <v>0</v>
      </c>
      <c r="U641" s="139"/>
      <c r="V641" s="139"/>
      <c r="W641" s="32">
        <f>VLOOKUP(U641,Смета!$B$8:$O$93,13,0)</f>
        <v>0</v>
      </c>
      <c r="Y641" s="139"/>
      <c r="Z641" s="139"/>
      <c r="AA641" s="32">
        <f>VLOOKUP(Y641,Смета!$B$8:$O$93,13,0)</f>
        <v>0</v>
      </c>
      <c r="AC641" s="139"/>
      <c r="AD641" s="139"/>
      <c r="AE641" s="32">
        <f>VLOOKUP(AC641,Смета!$B$8:$O$93,13,0)</f>
        <v>0</v>
      </c>
      <c r="AG641" s="139"/>
      <c r="AH641" s="139"/>
      <c r="AI641" s="32">
        <f>VLOOKUP(AG641,Смета!$B$8:$O$93,13,0)</f>
        <v>0</v>
      </c>
      <c r="AK641" s="139"/>
      <c r="AL641" s="139"/>
      <c r="AM641" s="32">
        <f>VLOOKUP(AK641,Смета!$B$8:$O$93,13,0)</f>
        <v>0</v>
      </c>
      <c r="AO641" s="139"/>
      <c r="AP641" s="139"/>
      <c r="AQ641" s="32">
        <f>VLOOKUP(AO641,Смета!$B$8:$O$93,13,0)</f>
        <v>0</v>
      </c>
      <c r="AS641" s="139"/>
      <c r="AT641" s="139"/>
      <c r="AU641" s="32">
        <f>VLOOKUP(AS641,Смета!$B$8:$O$93,13,0)</f>
        <v>0</v>
      </c>
    </row>
    <row r="642" spans="1:47" x14ac:dyDescent="0.25">
      <c r="A642" s="139"/>
      <c r="B642" s="139"/>
      <c r="C642" s="32">
        <f>VLOOKUP(A642,Смета!$B$8:$O$93,13,0)</f>
        <v>0</v>
      </c>
      <c r="E642" s="139"/>
      <c r="F642" s="139"/>
      <c r="G642" s="32">
        <f>VLOOKUP(E642,Смета!$B$8:$O$93,13,0)</f>
        <v>0</v>
      </c>
      <c r="I642" s="139"/>
      <c r="J642" s="139"/>
      <c r="K642" s="32">
        <f>VLOOKUP(I642,Смета!$B$8:$O$93,13,0)</f>
        <v>0</v>
      </c>
      <c r="M642" s="139"/>
      <c r="N642" s="139"/>
      <c r="O642" s="32">
        <f>VLOOKUP(M642,Смета!$B$8:$O$93,13,0)</f>
        <v>0</v>
      </c>
      <c r="Q642" s="139"/>
      <c r="R642" s="139"/>
      <c r="S642" s="32">
        <f>VLOOKUP(Q642,Смета!$B$8:$O$93,13,0)</f>
        <v>0</v>
      </c>
      <c r="U642" s="139"/>
      <c r="V642" s="139"/>
      <c r="W642" s="32">
        <f>VLOOKUP(U642,Смета!$B$8:$O$93,13,0)</f>
        <v>0</v>
      </c>
      <c r="Y642" s="139"/>
      <c r="Z642" s="139"/>
      <c r="AA642" s="32">
        <f>VLOOKUP(Y642,Смета!$B$8:$O$93,13,0)</f>
        <v>0</v>
      </c>
      <c r="AC642" s="139"/>
      <c r="AD642" s="139"/>
      <c r="AE642" s="32">
        <f>VLOOKUP(AC642,Смета!$B$8:$O$93,13,0)</f>
        <v>0</v>
      </c>
      <c r="AG642" s="139"/>
      <c r="AH642" s="139"/>
      <c r="AI642" s="32">
        <f>VLOOKUP(AG642,Смета!$B$8:$O$93,13,0)</f>
        <v>0</v>
      </c>
      <c r="AK642" s="139"/>
      <c r="AL642" s="139"/>
      <c r="AM642" s="32">
        <f>VLOOKUP(AK642,Смета!$B$8:$O$93,13,0)</f>
        <v>0</v>
      </c>
      <c r="AO642" s="139"/>
      <c r="AP642" s="139"/>
      <c r="AQ642" s="32">
        <f>VLOOKUP(AO642,Смета!$B$8:$O$93,13,0)</f>
        <v>0</v>
      </c>
      <c r="AS642" s="139"/>
      <c r="AT642" s="139"/>
      <c r="AU642" s="32">
        <f>VLOOKUP(AS642,Смета!$B$8:$O$93,13,0)</f>
        <v>0</v>
      </c>
    </row>
    <row r="643" spans="1:47" x14ac:dyDescent="0.25">
      <c r="A643" s="139"/>
      <c r="B643" s="139"/>
      <c r="C643" s="32">
        <f>VLOOKUP(A643,Смета!$B$8:$O$93,13,0)</f>
        <v>0</v>
      </c>
      <c r="E643" s="139"/>
      <c r="F643" s="139"/>
      <c r="G643" s="32">
        <f>VLOOKUP(E643,Смета!$B$8:$O$93,13,0)</f>
        <v>0</v>
      </c>
      <c r="I643" s="139"/>
      <c r="J643" s="139"/>
      <c r="K643" s="32">
        <f>VLOOKUP(I643,Смета!$B$8:$O$93,13,0)</f>
        <v>0</v>
      </c>
      <c r="M643" s="139"/>
      <c r="N643" s="139"/>
      <c r="O643" s="32">
        <f>VLOOKUP(M643,Смета!$B$8:$O$93,13,0)</f>
        <v>0</v>
      </c>
      <c r="Q643" s="139"/>
      <c r="R643" s="139"/>
      <c r="S643" s="32">
        <f>VLOOKUP(Q643,Смета!$B$8:$O$93,13,0)</f>
        <v>0</v>
      </c>
      <c r="U643" s="139"/>
      <c r="V643" s="139"/>
      <c r="W643" s="32">
        <f>VLOOKUP(U643,Смета!$B$8:$O$93,13,0)</f>
        <v>0</v>
      </c>
      <c r="Y643" s="139"/>
      <c r="Z643" s="139"/>
      <c r="AA643" s="32">
        <f>VLOOKUP(Y643,Смета!$B$8:$O$93,13,0)</f>
        <v>0</v>
      </c>
      <c r="AC643" s="139"/>
      <c r="AD643" s="139"/>
      <c r="AE643" s="32">
        <f>VLOOKUP(AC643,Смета!$B$8:$O$93,13,0)</f>
        <v>0</v>
      </c>
      <c r="AG643" s="139"/>
      <c r="AH643" s="139"/>
      <c r="AI643" s="32">
        <f>VLOOKUP(AG643,Смета!$B$8:$O$93,13,0)</f>
        <v>0</v>
      </c>
      <c r="AK643" s="139"/>
      <c r="AL643" s="139"/>
      <c r="AM643" s="32">
        <f>VLOOKUP(AK643,Смета!$B$8:$O$93,13,0)</f>
        <v>0</v>
      </c>
      <c r="AO643" s="139"/>
      <c r="AP643" s="139"/>
      <c r="AQ643" s="32">
        <f>VLOOKUP(AO643,Смета!$B$8:$O$93,13,0)</f>
        <v>0</v>
      </c>
      <c r="AS643" s="139"/>
      <c r="AT643" s="139"/>
      <c r="AU643" s="32">
        <f>VLOOKUP(AS643,Смета!$B$8:$O$93,13,0)</f>
        <v>0</v>
      </c>
    </row>
    <row r="644" spans="1:47" x14ac:dyDescent="0.25">
      <c r="A644" s="139"/>
      <c r="B644" s="139"/>
      <c r="C644" s="32">
        <f>VLOOKUP(A644,Смета!$B$8:$O$93,13,0)</f>
        <v>0</v>
      </c>
      <c r="E644" s="139"/>
      <c r="F644" s="139"/>
      <c r="G644" s="32">
        <f>VLOOKUP(E644,Смета!$B$8:$O$93,13,0)</f>
        <v>0</v>
      </c>
      <c r="I644" s="139"/>
      <c r="J644" s="139"/>
      <c r="K644" s="32">
        <f>VLOOKUP(I644,Смета!$B$8:$O$93,13,0)</f>
        <v>0</v>
      </c>
      <c r="M644" s="139"/>
      <c r="N644" s="139"/>
      <c r="O644" s="32">
        <f>VLOOKUP(M644,Смета!$B$8:$O$93,13,0)</f>
        <v>0</v>
      </c>
      <c r="Q644" s="139"/>
      <c r="R644" s="139"/>
      <c r="S644" s="32">
        <f>VLOOKUP(Q644,Смета!$B$8:$O$93,13,0)</f>
        <v>0</v>
      </c>
      <c r="U644" s="139"/>
      <c r="V644" s="139"/>
      <c r="W644" s="32">
        <f>VLOOKUP(U644,Смета!$B$8:$O$93,13,0)</f>
        <v>0</v>
      </c>
      <c r="Y644" s="139"/>
      <c r="Z644" s="139"/>
      <c r="AA644" s="32">
        <f>VLOOKUP(Y644,Смета!$B$8:$O$93,13,0)</f>
        <v>0</v>
      </c>
      <c r="AC644" s="139"/>
      <c r="AD644" s="139"/>
      <c r="AE644" s="32">
        <f>VLOOKUP(AC644,Смета!$B$8:$O$93,13,0)</f>
        <v>0</v>
      </c>
      <c r="AG644" s="139"/>
      <c r="AH644" s="139"/>
      <c r="AI644" s="32">
        <f>VLOOKUP(AG644,Смета!$B$8:$O$93,13,0)</f>
        <v>0</v>
      </c>
      <c r="AK644" s="139"/>
      <c r="AL644" s="139"/>
      <c r="AM644" s="32">
        <f>VLOOKUP(AK644,Смета!$B$8:$O$93,13,0)</f>
        <v>0</v>
      </c>
      <c r="AO644" s="139"/>
      <c r="AP644" s="139"/>
      <c r="AQ644" s="32">
        <f>VLOOKUP(AO644,Смета!$B$8:$O$93,13,0)</f>
        <v>0</v>
      </c>
      <c r="AS644" s="139"/>
      <c r="AT644" s="139"/>
      <c r="AU644" s="32">
        <f>VLOOKUP(AS644,Смета!$B$8:$O$93,13,0)</f>
        <v>0</v>
      </c>
    </row>
    <row r="645" spans="1:47" x14ac:dyDescent="0.25">
      <c r="A645" s="139"/>
      <c r="B645" s="139"/>
      <c r="C645" s="32">
        <f>VLOOKUP(A645,Смета!$B$8:$O$93,13,0)</f>
        <v>0</v>
      </c>
      <c r="E645" s="139"/>
      <c r="F645" s="139"/>
      <c r="G645" s="32">
        <f>VLOOKUP(E645,Смета!$B$8:$O$93,13,0)</f>
        <v>0</v>
      </c>
      <c r="I645" s="139"/>
      <c r="J645" s="139"/>
      <c r="K645" s="32">
        <f>VLOOKUP(I645,Смета!$B$8:$O$93,13,0)</f>
        <v>0</v>
      </c>
      <c r="M645" s="139"/>
      <c r="N645" s="139"/>
      <c r="O645" s="32">
        <f>VLOOKUP(M645,Смета!$B$8:$O$93,13,0)</f>
        <v>0</v>
      </c>
      <c r="Q645" s="139"/>
      <c r="R645" s="139"/>
      <c r="S645" s="32">
        <f>VLOOKUP(Q645,Смета!$B$8:$O$93,13,0)</f>
        <v>0</v>
      </c>
      <c r="U645" s="139"/>
      <c r="V645" s="139"/>
      <c r="W645" s="32">
        <f>VLOOKUP(U645,Смета!$B$8:$O$93,13,0)</f>
        <v>0</v>
      </c>
      <c r="Y645" s="139"/>
      <c r="Z645" s="139"/>
      <c r="AA645" s="32">
        <f>VLOOKUP(Y645,Смета!$B$8:$O$93,13,0)</f>
        <v>0</v>
      </c>
      <c r="AC645" s="139"/>
      <c r="AD645" s="139"/>
      <c r="AE645" s="32">
        <f>VLOOKUP(AC645,Смета!$B$8:$O$93,13,0)</f>
        <v>0</v>
      </c>
      <c r="AG645" s="139"/>
      <c r="AH645" s="139"/>
      <c r="AI645" s="32">
        <f>VLOOKUP(AG645,Смета!$B$8:$O$93,13,0)</f>
        <v>0</v>
      </c>
      <c r="AK645" s="139"/>
      <c r="AL645" s="139"/>
      <c r="AM645" s="32">
        <f>VLOOKUP(AK645,Смета!$B$8:$O$93,13,0)</f>
        <v>0</v>
      </c>
      <c r="AO645" s="139"/>
      <c r="AP645" s="139"/>
      <c r="AQ645" s="32">
        <f>VLOOKUP(AO645,Смета!$B$8:$O$93,13,0)</f>
        <v>0</v>
      </c>
      <c r="AS645" s="139"/>
      <c r="AT645" s="139"/>
      <c r="AU645" s="32">
        <f>VLOOKUP(AS645,Смета!$B$8:$O$93,13,0)</f>
        <v>0</v>
      </c>
    </row>
    <row r="646" spans="1:47" x14ac:dyDescent="0.25">
      <c r="A646" s="139"/>
      <c r="B646" s="139"/>
      <c r="C646" s="32">
        <f>VLOOKUP(A646,Смета!$B$8:$O$93,13,0)</f>
        <v>0</v>
      </c>
      <c r="E646" s="139"/>
      <c r="F646" s="139"/>
      <c r="G646" s="32">
        <f>VLOOKUP(E646,Смета!$B$8:$O$93,13,0)</f>
        <v>0</v>
      </c>
      <c r="I646" s="139"/>
      <c r="J646" s="139"/>
      <c r="K646" s="32">
        <f>VLOOKUP(I646,Смета!$B$8:$O$93,13,0)</f>
        <v>0</v>
      </c>
      <c r="M646" s="139"/>
      <c r="N646" s="139"/>
      <c r="O646" s="32">
        <f>VLOOKUP(M646,Смета!$B$8:$O$93,13,0)</f>
        <v>0</v>
      </c>
      <c r="Q646" s="139"/>
      <c r="R646" s="139"/>
      <c r="S646" s="32">
        <f>VLOOKUP(Q646,Смета!$B$8:$O$93,13,0)</f>
        <v>0</v>
      </c>
      <c r="U646" s="139"/>
      <c r="V646" s="139"/>
      <c r="W646" s="32">
        <f>VLOOKUP(U646,Смета!$B$8:$O$93,13,0)</f>
        <v>0</v>
      </c>
      <c r="Y646" s="139"/>
      <c r="Z646" s="139"/>
      <c r="AA646" s="32">
        <f>VLOOKUP(Y646,Смета!$B$8:$O$93,13,0)</f>
        <v>0</v>
      </c>
      <c r="AC646" s="139"/>
      <c r="AD646" s="139"/>
      <c r="AE646" s="32">
        <f>VLOOKUP(AC646,Смета!$B$8:$O$93,13,0)</f>
        <v>0</v>
      </c>
      <c r="AG646" s="139"/>
      <c r="AH646" s="139"/>
      <c r="AI646" s="32">
        <f>VLOOKUP(AG646,Смета!$B$8:$O$93,13,0)</f>
        <v>0</v>
      </c>
      <c r="AK646" s="139"/>
      <c r="AL646" s="139"/>
      <c r="AM646" s="32">
        <f>VLOOKUP(AK646,Смета!$B$8:$O$93,13,0)</f>
        <v>0</v>
      </c>
      <c r="AO646" s="139"/>
      <c r="AP646" s="139"/>
      <c r="AQ646" s="32">
        <f>VLOOKUP(AO646,Смета!$B$8:$O$93,13,0)</f>
        <v>0</v>
      </c>
      <c r="AS646" s="139"/>
      <c r="AT646" s="139"/>
      <c r="AU646" s="32">
        <f>VLOOKUP(AS646,Смета!$B$8:$O$93,13,0)</f>
        <v>0</v>
      </c>
    </row>
    <row r="647" spans="1:47" x14ac:dyDescent="0.25">
      <c r="A647" s="139"/>
      <c r="B647" s="139"/>
      <c r="C647" s="32">
        <f>VLOOKUP(A647,Смета!$B$8:$O$93,13,0)</f>
        <v>0</v>
      </c>
      <c r="E647" s="139"/>
      <c r="F647" s="139"/>
      <c r="G647" s="32">
        <f>VLOOKUP(E647,Смета!$B$8:$O$93,13,0)</f>
        <v>0</v>
      </c>
      <c r="I647" s="139"/>
      <c r="J647" s="139"/>
      <c r="K647" s="32">
        <f>VLOOKUP(I647,Смета!$B$8:$O$93,13,0)</f>
        <v>0</v>
      </c>
      <c r="M647" s="139"/>
      <c r="N647" s="139"/>
      <c r="O647" s="32">
        <f>VLOOKUP(M647,Смета!$B$8:$O$93,13,0)</f>
        <v>0</v>
      </c>
      <c r="Q647" s="139"/>
      <c r="R647" s="139"/>
      <c r="S647" s="32">
        <f>VLOOKUP(Q647,Смета!$B$8:$O$93,13,0)</f>
        <v>0</v>
      </c>
      <c r="U647" s="139"/>
      <c r="V647" s="139"/>
      <c r="W647" s="32">
        <f>VLOOKUP(U647,Смета!$B$8:$O$93,13,0)</f>
        <v>0</v>
      </c>
      <c r="Y647" s="139"/>
      <c r="Z647" s="139"/>
      <c r="AA647" s="32">
        <f>VLOOKUP(Y647,Смета!$B$8:$O$93,13,0)</f>
        <v>0</v>
      </c>
      <c r="AC647" s="139"/>
      <c r="AD647" s="139"/>
      <c r="AE647" s="32">
        <f>VLOOKUP(AC647,Смета!$B$8:$O$93,13,0)</f>
        <v>0</v>
      </c>
      <c r="AG647" s="139"/>
      <c r="AH647" s="139"/>
      <c r="AI647" s="32">
        <f>VLOOKUP(AG647,Смета!$B$8:$O$93,13,0)</f>
        <v>0</v>
      </c>
      <c r="AK647" s="139"/>
      <c r="AL647" s="139"/>
      <c r="AM647" s="32">
        <f>VLOOKUP(AK647,Смета!$B$8:$O$93,13,0)</f>
        <v>0</v>
      </c>
      <c r="AO647" s="139"/>
      <c r="AP647" s="139"/>
      <c r="AQ647" s="32">
        <f>VLOOKUP(AO647,Смета!$B$8:$O$93,13,0)</f>
        <v>0</v>
      </c>
      <c r="AS647" s="139"/>
      <c r="AT647" s="139"/>
      <c r="AU647" s="32">
        <f>VLOOKUP(AS647,Смета!$B$8:$O$93,13,0)</f>
        <v>0</v>
      </c>
    </row>
    <row r="648" spans="1:47" x14ac:dyDescent="0.25">
      <c r="A648" s="139"/>
      <c r="B648" s="139"/>
      <c r="C648" s="32">
        <f>VLOOKUP(A648,Смета!$B$8:$O$93,13,0)</f>
        <v>0</v>
      </c>
      <c r="E648" s="139"/>
      <c r="F648" s="139"/>
      <c r="G648" s="32">
        <f>VLOOKUP(E648,Смета!$B$8:$O$93,13,0)</f>
        <v>0</v>
      </c>
      <c r="I648" s="139"/>
      <c r="J648" s="139"/>
      <c r="K648" s="32">
        <f>VLOOKUP(I648,Смета!$B$8:$O$93,13,0)</f>
        <v>0</v>
      </c>
      <c r="M648" s="139"/>
      <c r="N648" s="139"/>
      <c r="O648" s="32">
        <f>VLOOKUP(M648,Смета!$B$8:$O$93,13,0)</f>
        <v>0</v>
      </c>
      <c r="Q648" s="139"/>
      <c r="R648" s="139"/>
      <c r="S648" s="32">
        <f>VLOOKUP(Q648,Смета!$B$8:$O$93,13,0)</f>
        <v>0</v>
      </c>
      <c r="U648" s="139"/>
      <c r="V648" s="139"/>
      <c r="W648" s="32">
        <f>VLOOKUP(U648,Смета!$B$8:$O$93,13,0)</f>
        <v>0</v>
      </c>
      <c r="Y648" s="139"/>
      <c r="Z648" s="139"/>
      <c r="AA648" s="32">
        <f>VLOOKUP(Y648,Смета!$B$8:$O$93,13,0)</f>
        <v>0</v>
      </c>
      <c r="AC648" s="139"/>
      <c r="AD648" s="139"/>
      <c r="AE648" s="32">
        <f>VLOOKUP(AC648,Смета!$B$8:$O$93,13,0)</f>
        <v>0</v>
      </c>
      <c r="AG648" s="139"/>
      <c r="AH648" s="139"/>
      <c r="AI648" s="32">
        <f>VLOOKUP(AG648,Смета!$B$8:$O$93,13,0)</f>
        <v>0</v>
      </c>
      <c r="AK648" s="139"/>
      <c r="AL648" s="139"/>
      <c r="AM648" s="32">
        <f>VLOOKUP(AK648,Смета!$B$8:$O$93,13,0)</f>
        <v>0</v>
      </c>
      <c r="AO648" s="139"/>
      <c r="AP648" s="139"/>
      <c r="AQ648" s="32">
        <f>VLOOKUP(AO648,Смета!$B$8:$O$93,13,0)</f>
        <v>0</v>
      </c>
      <c r="AS648" s="139"/>
      <c r="AT648" s="139"/>
      <c r="AU648" s="32">
        <f>VLOOKUP(AS648,Смета!$B$8:$O$93,13,0)</f>
        <v>0</v>
      </c>
    </row>
    <row r="649" spans="1:47" x14ac:dyDescent="0.25">
      <c r="A649" s="139"/>
      <c r="B649" s="139"/>
      <c r="C649" s="32">
        <f>VLOOKUP(A649,Смета!$B$8:$O$93,13,0)</f>
        <v>0</v>
      </c>
      <c r="E649" s="139"/>
      <c r="F649" s="139"/>
      <c r="G649" s="32">
        <f>VLOOKUP(E649,Смета!$B$8:$O$93,13,0)</f>
        <v>0</v>
      </c>
      <c r="I649" s="139"/>
      <c r="J649" s="139"/>
      <c r="K649" s="32">
        <f>VLOOKUP(I649,Смета!$B$8:$O$93,13,0)</f>
        <v>0</v>
      </c>
      <c r="M649" s="139"/>
      <c r="N649" s="139"/>
      <c r="O649" s="32">
        <f>VLOOKUP(M649,Смета!$B$8:$O$93,13,0)</f>
        <v>0</v>
      </c>
      <c r="Q649" s="139"/>
      <c r="R649" s="139"/>
      <c r="S649" s="32">
        <f>VLOOKUP(Q649,Смета!$B$8:$O$93,13,0)</f>
        <v>0</v>
      </c>
      <c r="U649" s="139"/>
      <c r="V649" s="139"/>
      <c r="W649" s="32">
        <f>VLOOKUP(U649,Смета!$B$8:$O$93,13,0)</f>
        <v>0</v>
      </c>
      <c r="Y649" s="139"/>
      <c r="Z649" s="139"/>
      <c r="AA649" s="32">
        <f>VLOOKUP(Y649,Смета!$B$8:$O$93,13,0)</f>
        <v>0</v>
      </c>
      <c r="AC649" s="139"/>
      <c r="AD649" s="139"/>
      <c r="AE649" s="32">
        <f>VLOOKUP(AC649,Смета!$B$8:$O$93,13,0)</f>
        <v>0</v>
      </c>
      <c r="AG649" s="139"/>
      <c r="AH649" s="139"/>
      <c r="AI649" s="32">
        <f>VLOOKUP(AG649,Смета!$B$8:$O$93,13,0)</f>
        <v>0</v>
      </c>
      <c r="AK649" s="139"/>
      <c r="AL649" s="139"/>
      <c r="AM649" s="32">
        <f>VLOOKUP(AK649,Смета!$B$8:$O$93,13,0)</f>
        <v>0</v>
      </c>
      <c r="AO649" s="139"/>
      <c r="AP649" s="139"/>
      <c r="AQ649" s="32">
        <f>VLOOKUP(AO649,Смета!$B$8:$O$93,13,0)</f>
        <v>0</v>
      </c>
      <c r="AS649" s="139"/>
      <c r="AT649" s="139"/>
      <c r="AU649" s="32">
        <f>VLOOKUP(AS649,Смета!$B$8:$O$93,13,0)</f>
        <v>0</v>
      </c>
    </row>
    <row r="650" spans="1:47" x14ac:dyDescent="0.25">
      <c r="A650" s="139"/>
      <c r="B650" s="139"/>
      <c r="C650" s="32">
        <f>VLOOKUP(A650,Смета!$B$8:$O$93,13,0)</f>
        <v>0</v>
      </c>
      <c r="E650" s="139"/>
      <c r="F650" s="139"/>
      <c r="G650" s="32">
        <f>VLOOKUP(E650,Смета!$B$8:$O$93,13,0)</f>
        <v>0</v>
      </c>
      <c r="I650" s="139"/>
      <c r="J650" s="139"/>
      <c r="K650" s="32">
        <f>VLOOKUP(I650,Смета!$B$8:$O$93,13,0)</f>
        <v>0</v>
      </c>
      <c r="M650" s="139"/>
      <c r="N650" s="139"/>
      <c r="O650" s="32">
        <f>VLOOKUP(M650,Смета!$B$8:$O$93,13,0)</f>
        <v>0</v>
      </c>
      <c r="Q650" s="139"/>
      <c r="R650" s="139"/>
      <c r="S650" s="32">
        <f>VLOOKUP(Q650,Смета!$B$8:$O$93,13,0)</f>
        <v>0</v>
      </c>
      <c r="U650" s="139"/>
      <c r="V650" s="139"/>
      <c r="W650" s="32">
        <f>VLOOKUP(U650,Смета!$B$8:$O$93,13,0)</f>
        <v>0</v>
      </c>
      <c r="Y650" s="139"/>
      <c r="Z650" s="139"/>
      <c r="AA650" s="32">
        <f>VLOOKUP(Y650,Смета!$B$8:$O$93,13,0)</f>
        <v>0</v>
      </c>
      <c r="AC650" s="139"/>
      <c r="AD650" s="139"/>
      <c r="AE650" s="32">
        <f>VLOOKUP(AC650,Смета!$B$8:$O$93,13,0)</f>
        <v>0</v>
      </c>
      <c r="AG650" s="139"/>
      <c r="AH650" s="139"/>
      <c r="AI650" s="32">
        <f>VLOOKUP(AG650,Смета!$B$8:$O$93,13,0)</f>
        <v>0</v>
      </c>
      <c r="AK650" s="139"/>
      <c r="AL650" s="139"/>
      <c r="AM650" s="32">
        <f>VLOOKUP(AK650,Смета!$B$8:$O$93,13,0)</f>
        <v>0</v>
      </c>
      <c r="AO650" s="139"/>
      <c r="AP650" s="139"/>
      <c r="AQ650" s="32">
        <f>VLOOKUP(AO650,Смета!$B$8:$O$93,13,0)</f>
        <v>0</v>
      </c>
      <c r="AS650" s="139"/>
      <c r="AT650" s="139"/>
      <c r="AU650" s="32">
        <f>VLOOKUP(AS650,Смета!$B$8:$O$93,13,0)</f>
        <v>0</v>
      </c>
    </row>
    <row r="651" spans="1:47" x14ac:dyDescent="0.25">
      <c r="A651" s="139"/>
      <c r="B651" s="139"/>
      <c r="C651" s="32">
        <f>VLOOKUP(A651,Смета!$B$8:$O$93,13,0)</f>
        <v>0</v>
      </c>
      <c r="E651" s="139"/>
      <c r="F651" s="139"/>
      <c r="G651" s="32">
        <f>VLOOKUP(E651,Смета!$B$8:$O$93,13,0)</f>
        <v>0</v>
      </c>
      <c r="I651" s="139"/>
      <c r="J651" s="139"/>
      <c r="K651" s="32">
        <f>VLOOKUP(I651,Смета!$B$8:$O$93,13,0)</f>
        <v>0</v>
      </c>
      <c r="M651" s="139"/>
      <c r="N651" s="139"/>
      <c r="O651" s="32">
        <f>VLOOKUP(M651,Смета!$B$8:$O$93,13,0)</f>
        <v>0</v>
      </c>
      <c r="Q651" s="139"/>
      <c r="R651" s="139"/>
      <c r="S651" s="32">
        <f>VLOOKUP(Q651,Смета!$B$8:$O$93,13,0)</f>
        <v>0</v>
      </c>
      <c r="U651" s="139"/>
      <c r="V651" s="139"/>
      <c r="W651" s="32">
        <f>VLOOKUP(U651,Смета!$B$8:$O$93,13,0)</f>
        <v>0</v>
      </c>
      <c r="Y651" s="139"/>
      <c r="Z651" s="139"/>
      <c r="AA651" s="32">
        <f>VLOOKUP(Y651,Смета!$B$8:$O$93,13,0)</f>
        <v>0</v>
      </c>
      <c r="AC651" s="139"/>
      <c r="AD651" s="139"/>
      <c r="AE651" s="32">
        <f>VLOOKUP(AC651,Смета!$B$8:$O$93,13,0)</f>
        <v>0</v>
      </c>
      <c r="AG651" s="139"/>
      <c r="AH651" s="139"/>
      <c r="AI651" s="32">
        <f>VLOOKUP(AG651,Смета!$B$8:$O$93,13,0)</f>
        <v>0</v>
      </c>
      <c r="AK651" s="139"/>
      <c r="AL651" s="139"/>
      <c r="AM651" s="32">
        <f>VLOOKUP(AK651,Смета!$B$8:$O$93,13,0)</f>
        <v>0</v>
      </c>
      <c r="AO651" s="139"/>
      <c r="AP651" s="139"/>
      <c r="AQ651" s="32">
        <f>VLOOKUP(AO651,Смета!$B$8:$O$93,13,0)</f>
        <v>0</v>
      </c>
      <c r="AS651" s="139"/>
      <c r="AT651" s="139"/>
      <c r="AU651" s="32">
        <f>VLOOKUP(AS651,Смета!$B$8:$O$93,13,0)</f>
        <v>0</v>
      </c>
    </row>
    <row r="652" spans="1:47" x14ac:dyDescent="0.25">
      <c r="A652" s="139"/>
      <c r="B652" s="139"/>
      <c r="C652" s="32">
        <f>VLOOKUP(A652,Смета!$B$8:$O$93,13,0)</f>
        <v>0</v>
      </c>
      <c r="E652" s="139"/>
      <c r="F652" s="139"/>
      <c r="G652" s="32">
        <f>VLOOKUP(E652,Смета!$B$8:$O$93,13,0)</f>
        <v>0</v>
      </c>
      <c r="I652" s="139"/>
      <c r="J652" s="139"/>
      <c r="K652" s="32">
        <f>VLOOKUP(I652,Смета!$B$8:$O$93,13,0)</f>
        <v>0</v>
      </c>
      <c r="M652" s="139"/>
      <c r="N652" s="139"/>
      <c r="O652" s="32">
        <f>VLOOKUP(M652,Смета!$B$8:$O$93,13,0)</f>
        <v>0</v>
      </c>
      <c r="Q652" s="139"/>
      <c r="R652" s="139"/>
      <c r="S652" s="32">
        <f>VLOOKUP(Q652,Смета!$B$8:$O$93,13,0)</f>
        <v>0</v>
      </c>
      <c r="U652" s="139"/>
      <c r="V652" s="139"/>
      <c r="W652" s="32">
        <f>VLOOKUP(U652,Смета!$B$8:$O$93,13,0)</f>
        <v>0</v>
      </c>
      <c r="Y652" s="139"/>
      <c r="Z652" s="139"/>
      <c r="AA652" s="32">
        <f>VLOOKUP(Y652,Смета!$B$8:$O$93,13,0)</f>
        <v>0</v>
      </c>
      <c r="AC652" s="139"/>
      <c r="AD652" s="139"/>
      <c r="AE652" s="32">
        <f>VLOOKUP(AC652,Смета!$B$8:$O$93,13,0)</f>
        <v>0</v>
      </c>
      <c r="AG652" s="139"/>
      <c r="AH652" s="139"/>
      <c r="AI652" s="32">
        <f>VLOOKUP(AG652,Смета!$B$8:$O$93,13,0)</f>
        <v>0</v>
      </c>
      <c r="AK652" s="139"/>
      <c r="AL652" s="139"/>
      <c r="AM652" s="32">
        <f>VLOOKUP(AK652,Смета!$B$8:$O$93,13,0)</f>
        <v>0</v>
      </c>
      <c r="AO652" s="139"/>
      <c r="AP652" s="139"/>
      <c r="AQ652" s="32">
        <f>VLOOKUP(AO652,Смета!$B$8:$O$93,13,0)</f>
        <v>0</v>
      </c>
      <c r="AS652" s="139"/>
      <c r="AT652" s="139"/>
      <c r="AU652" s="32">
        <f>VLOOKUP(AS652,Смета!$B$8:$O$93,13,0)</f>
        <v>0</v>
      </c>
    </row>
    <row r="653" spans="1:47" x14ac:dyDescent="0.25">
      <c r="A653" s="139"/>
      <c r="B653" s="139"/>
      <c r="C653" s="32">
        <f>VLOOKUP(A653,Смета!$B$8:$O$93,13,0)</f>
        <v>0</v>
      </c>
      <c r="E653" s="139"/>
      <c r="F653" s="139"/>
      <c r="G653" s="32">
        <f>VLOOKUP(E653,Смета!$B$8:$O$93,13,0)</f>
        <v>0</v>
      </c>
      <c r="I653" s="139"/>
      <c r="J653" s="139"/>
      <c r="K653" s="32">
        <f>VLOOKUP(I653,Смета!$B$8:$O$93,13,0)</f>
        <v>0</v>
      </c>
      <c r="M653" s="139"/>
      <c r="N653" s="139"/>
      <c r="O653" s="32">
        <f>VLOOKUP(M653,Смета!$B$8:$O$93,13,0)</f>
        <v>0</v>
      </c>
      <c r="Q653" s="139"/>
      <c r="R653" s="139"/>
      <c r="S653" s="32">
        <f>VLOOKUP(Q653,Смета!$B$8:$O$93,13,0)</f>
        <v>0</v>
      </c>
      <c r="U653" s="139"/>
      <c r="V653" s="139"/>
      <c r="W653" s="32">
        <f>VLOOKUP(U653,Смета!$B$8:$O$93,13,0)</f>
        <v>0</v>
      </c>
      <c r="Y653" s="139"/>
      <c r="Z653" s="139"/>
      <c r="AA653" s="32">
        <f>VLOOKUP(Y653,Смета!$B$8:$O$93,13,0)</f>
        <v>0</v>
      </c>
      <c r="AC653" s="139"/>
      <c r="AD653" s="139"/>
      <c r="AE653" s="32">
        <f>VLOOKUP(AC653,Смета!$B$8:$O$93,13,0)</f>
        <v>0</v>
      </c>
      <c r="AG653" s="139"/>
      <c r="AH653" s="139"/>
      <c r="AI653" s="32">
        <f>VLOOKUP(AG653,Смета!$B$8:$O$93,13,0)</f>
        <v>0</v>
      </c>
      <c r="AK653" s="139"/>
      <c r="AL653" s="139"/>
      <c r="AM653" s="32">
        <f>VLOOKUP(AK653,Смета!$B$8:$O$93,13,0)</f>
        <v>0</v>
      </c>
      <c r="AO653" s="139"/>
      <c r="AP653" s="139"/>
      <c r="AQ653" s="32">
        <f>VLOOKUP(AO653,Смета!$B$8:$O$93,13,0)</f>
        <v>0</v>
      </c>
      <c r="AS653" s="139"/>
      <c r="AT653" s="139"/>
      <c r="AU653" s="32">
        <f>VLOOKUP(AS653,Смета!$B$8:$O$93,13,0)</f>
        <v>0</v>
      </c>
    </row>
    <row r="654" spans="1:47" x14ac:dyDescent="0.25">
      <c r="A654" s="139"/>
      <c r="B654" s="139"/>
      <c r="C654" s="32">
        <f>VLOOKUP(A654,Смета!$B$8:$O$93,13,0)</f>
        <v>0</v>
      </c>
      <c r="E654" s="139"/>
      <c r="F654" s="139"/>
      <c r="G654" s="32">
        <f>VLOOKUP(E654,Смета!$B$8:$O$93,13,0)</f>
        <v>0</v>
      </c>
      <c r="I654" s="139"/>
      <c r="J654" s="139"/>
      <c r="K654" s="32">
        <f>VLOOKUP(I654,Смета!$B$8:$O$93,13,0)</f>
        <v>0</v>
      </c>
      <c r="M654" s="139"/>
      <c r="N654" s="139"/>
      <c r="O654" s="32">
        <f>VLOOKUP(M654,Смета!$B$8:$O$93,13,0)</f>
        <v>0</v>
      </c>
      <c r="Q654" s="139"/>
      <c r="R654" s="139"/>
      <c r="S654" s="32">
        <f>VLOOKUP(Q654,Смета!$B$8:$O$93,13,0)</f>
        <v>0</v>
      </c>
      <c r="U654" s="139"/>
      <c r="V654" s="139"/>
      <c r="W654" s="32">
        <f>VLOOKUP(U654,Смета!$B$8:$O$93,13,0)</f>
        <v>0</v>
      </c>
      <c r="Y654" s="139"/>
      <c r="Z654" s="139"/>
      <c r="AA654" s="32">
        <f>VLOOKUP(Y654,Смета!$B$8:$O$93,13,0)</f>
        <v>0</v>
      </c>
      <c r="AC654" s="139"/>
      <c r="AD654" s="139"/>
      <c r="AE654" s="32">
        <f>VLOOKUP(AC654,Смета!$B$8:$O$93,13,0)</f>
        <v>0</v>
      </c>
      <c r="AG654" s="139"/>
      <c r="AH654" s="139"/>
      <c r="AI654" s="32">
        <f>VLOOKUP(AG654,Смета!$B$8:$O$93,13,0)</f>
        <v>0</v>
      </c>
      <c r="AK654" s="139"/>
      <c r="AL654" s="139"/>
      <c r="AM654" s="32">
        <f>VLOOKUP(AK654,Смета!$B$8:$O$93,13,0)</f>
        <v>0</v>
      </c>
      <c r="AO654" s="139"/>
      <c r="AP654" s="139"/>
      <c r="AQ654" s="32">
        <f>VLOOKUP(AO654,Смета!$B$8:$O$93,13,0)</f>
        <v>0</v>
      </c>
      <c r="AS654" s="139"/>
      <c r="AT654" s="139"/>
      <c r="AU654" s="32">
        <f>VLOOKUP(AS654,Смета!$B$8:$O$93,13,0)</f>
        <v>0</v>
      </c>
    </row>
    <row r="655" spans="1:47" x14ac:dyDescent="0.25">
      <c r="A655" s="139"/>
      <c r="B655" s="139"/>
      <c r="C655" s="32">
        <f>VLOOKUP(A655,Смета!$B$8:$O$93,13,0)</f>
        <v>0</v>
      </c>
      <c r="E655" s="139"/>
      <c r="F655" s="139"/>
      <c r="G655" s="32">
        <f>VLOOKUP(E655,Смета!$B$8:$O$93,13,0)</f>
        <v>0</v>
      </c>
      <c r="I655" s="139"/>
      <c r="J655" s="139"/>
      <c r="K655" s="32">
        <f>VLOOKUP(I655,Смета!$B$8:$O$93,13,0)</f>
        <v>0</v>
      </c>
      <c r="M655" s="139"/>
      <c r="N655" s="139"/>
      <c r="O655" s="32">
        <f>VLOOKUP(M655,Смета!$B$8:$O$93,13,0)</f>
        <v>0</v>
      </c>
      <c r="Q655" s="139"/>
      <c r="R655" s="139"/>
      <c r="S655" s="32">
        <f>VLOOKUP(Q655,Смета!$B$8:$O$93,13,0)</f>
        <v>0</v>
      </c>
      <c r="U655" s="139"/>
      <c r="V655" s="139"/>
      <c r="W655" s="32">
        <f>VLOOKUP(U655,Смета!$B$8:$O$93,13,0)</f>
        <v>0</v>
      </c>
      <c r="Y655" s="139"/>
      <c r="Z655" s="139"/>
      <c r="AA655" s="32">
        <f>VLOOKUP(Y655,Смета!$B$8:$O$93,13,0)</f>
        <v>0</v>
      </c>
      <c r="AC655" s="139"/>
      <c r="AD655" s="139"/>
      <c r="AE655" s="32">
        <f>VLOOKUP(AC655,Смета!$B$8:$O$93,13,0)</f>
        <v>0</v>
      </c>
      <c r="AG655" s="139"/>
      <c r="AH655" s="139"/>
      <c r="AI655" s="32">
        <f>VLOOKUP(AG655,Смета!$B$8:$O$93,13,0)</f>
        <v>0</v>
      </c>
      <c r="AK655" s="139"/>
      <c r="AL655" s="139"/>
      <c r="AM655" s="32">
        <f>VLOOKUP(AK655,Смета!$B$8:$O$93,13,0)</f>
        <v>0</v>
      </c>
      <c r="AO655" s="139"/>
      <c r="AP655" s="139"/>
      <c r="AQ655" s="32">
        <f>VLOOKUP(AO655,Смета!$B$8:$O$93,13,0)</f>
        <v>0</v>
      </c>
      <c r="AS655" s="139"/>
      <c r="AT655" s="139"/>
      <c r="AU655" s="32">
        <f>VLOOKUP(AS655,Смета!$B$8:$O$93,13,0)</f>
        <v>0</v>
      </c>
    </row>
    <row r="656" spans="1:47" x14ac:dyDescent="0.25">
      <c r="A656" s="139"/>
      <c r="B656" s="139"/>
      <c r="C656" s="32">
        <f>VLOOKUP(A656,Смета!$B$8:$O$93,13,0)</f>
        <v>0</v>
      </c>
      <c r="E656" s="139"/>
      <c r="F656" s="139"/>
      <c r="G656" s="32">
        <f>VLOOKUP(E656,Смета!$B$8:$O$93,13,0)</f>
        <v>0</v>
      </c>
      <c r="I656" s="139"/>
      <c r="J656" s="139"/>
      <c r="K656" s="32">
        <f>VLOOKUP(I656,Смета!$B$8:$O$93,13,0)</f>
        <v>0</v>
      </c>
      <c r="M656" s="139"/>
      <c r="N656" s="139"/>
      <c r="O656" s="32">
        <f>VLOOKUP(M656,Смета!$B$8:$O$93,13,0)</f>
        <v>0</v>
      </c>
      <c r="Q656" s="139"/>
      <c r="R656" s="139"/>
      <c r="S656" s="32">
        <f>VLOOKUP(Q656,Смета!$B$8:$O$93,13,0)</f>
        <v>0</v>
      </c>
      <c r="U656" s="139"/>
      <c r="V656" s="139"/>
      <c r="W656" s="32">
        <f>VLOOKUP(U656,Смета!$B$8:$O$93,13,0)</f>
        <v>0</v>
      </c>
      <c r="Y656" s="139"/>
      <c r="Z656" s="139"/>
      <c r="AA656" s="32">
        <f>VLOOKUP(Y656,Смета!$B$8:$O$93,13,0)</f>
        <v>0</v>
      </c>
      <c r="AC656" s="139"/>
      <c r="AD656" s="139"/>
      <c r="AE656" s="32">
        <f>VLOOKUP(AC656,Смета!$B$8:$O$93,13,0)</f>
        <v>0</v>
      </c>
      <c r="AG656" s="139"/>
      <c r="AH656" s="139"/>
      <c r="AI656" s="32">
        <f>VLOOKUP(AG656,Смета!$B$8:$O$93,13,0)</f>
        <v>0</v>
      </c>
      <c r="AK656" s="139"/>
      <c r="AL656" s="139"/>
      <c r="AM656" s="32">
        <f>VLOOKUP(AK656,Смета!$B$8:$O$93,13,0)</f>
        <v>0</v>
      </c>
      <c r="AO656" s="139"/>
      <c r="AP656" s="139"/>
      <c r="AQ656" s="32">
        <f>VLOOKUP(AO656,Смета!$B$8:$O$93,13,0)</f>
        <v>0</v>
      </c>
      <c r="AS656" s="139"/>
      <c r="AT656" s="139"/>
      <c r="AU656" s="32">
        <f>VLOOKUP(AS656,Смета!$B$8:$O$93,13,0)</f>
        <v>0</v>
      </c>
    </row>
    <row r="657" spans="1:47" x14ac:dyDescent="0.25">
      <c r="A657" s="139"/>
      <c r="B657" s="139"/>
      <c r="C657" s="32">
        <f>VLOOKUP(A657,Смета!$B$8:$O$93,13,0)</f>
        <v>0</v>
      </c>
      <c r="E657" s="139"/>
      <c r="F657" s="139"/>
      <c r="G657" s="32">
        <f>VLOOKUP(E657,Смета!$B$8:$O$93,13,0)</f>
        <v>0</v>
      </c>
      <c r="I657" s="139"/>
      <c r="J657" s="139"/>
      <c r="K657" s="32">
        <f>VLOOKUP(I657,Смета!$B$8:$O$93,13,0)</f>
        <v>0</v>
      </c>
      <c r="M657" s="139"/>
      <c r="N657" s="139"/>
      <c r="O657" s="32">
        <f>VLOOKUP(M657,Смета!$B$8:$O$93,13,0)</f>
        <v>0</v>
      </c>
      <c r="Q657" s="139"/>
      <c r="R657" s="139"/>
      <c r="S657" s="32">
        <f>VLOOKUP(Q657,Смета!$B$8:$O$93,13,0)</f>
        <v>0</v>
      </c>
      <c r="U657" s="139"/>
      <c r="V657" s="139"/>
      <c r="W657" s="32">
        <f>VLOOKUP(U657,Смета!$B$8:$O$93,13,0)</f>
        <v>0</v>
      </c>
      <c r="Y657" s="139"/>
      <c r="Z657" s="139"/>
      <c r="AA657" s="32">
        <f>VLOOKUP(Y657,Смета!$B$8:$O$93,13,0)</f>
        <v>0</v>
      </c>
      <c r="AC657" s="139"/>
      <c r="AD657" s="139"/>
      <c r="AE657" s="32">
        <f>VLOOKUP(AC657,Смета!$B$8:$O$93,13,0)</f>
        <v>0</v>
      </c>
      <c r="AG657" s="139"/>
      <c r="AH657" s="139"/>
      <c r="AI657" s="32">
        <f>VLOOKUP(AG657,Смета!$B$8:$O$93,13,0)</f>
        <v>0</v>
      </c>
      <c r="AK657" s="139"/>
      <c r="AL657" s="139"/>
      <c r="AM657" s="32">
        <f>VLOOKUP(AK657,Смета!$B$8:$O$93,13,0)</f>
        <v>0</v>
      </c>
      <c r="AO657" s="139"/>
      <c r="AP657" s="139"/>
      <c r="AQ657" s="32">
        <f>VLOOKUP(AO657,Смета!$B$8:$O$93,13,0)</f>
        <v>0</v>
      </c>
      <c r="AS657" s="139"/>
      <c r="AT657" s="139"/>
      <c r="AU657" s="32">
        <f>VLOOKUP(AS657,Смета!$B$8:$O$93,13,0)</f>
        <v>0</v>
      </c>
    </row>
    <row r="658" spans="1:47" x14ac:dyDescent="0.25">
      <c r="A658" s="139"/>
      <c r="B658" s="139"/>
      <c r="C658" s="32">
        <f>VLOOKUP(A658,Смета!$B$8:$O$93,13,0)</f>
        <v>0</v>
      </c>
      <c r="E658" s="139"/>
      <c r="F658" s="139"/>
      <c r="G658" s="32">
        <f>VLOOKUP(E658,Смета!$B$8:$O$93,13,0)</f>
        <v>0</v>
      </c>
      <c r="I658" s="139"/>
      <c r="J658" s="139"/>
      <c r="K658" s="32">
        <f>VLOOKUP(I658,Смета!$B$8:$O$93,13,0)</f>
        <v>0</v>
      </c>
      <c r="M658" s="139"/>
      <c r="N658" s="139"/>
      <c r="O658" s="32">
        <f>VLOOKUP(M658,Смета!$B$8:$O$93,13,0)</f>
        <v>0</v>
      </c>
      <c r="Q658" s="139"/>
      <c r="R658" s="139"/>
      <c r="S658" s="32">
        <f>VLOOKUP(Q658,Смета!$B$8:$O$93,13,0)</f>
        <v>0</v>
      </c>
      <c r="U658" s="139"/>
      <c r="V658" s="139"/>
      <c r="W658" s="32">
        <f>VLOOKUP(U658,Смета!$B$8:$O$93,13,0)</f>
        <v>0</v>
      </c>
      <c r="Y658" s="139"/>
      <c r="Z658" s="139"/>
      <c r="AA658" s="32">
        <f>VLOOKUP(Y658,Смета!$B$8:$O$93,13,0)</f>
        <v>0</v>
      </c>
      <c r="AC658" s="139"/>
      <c r="AD658" s="139"/>
      <c r="AE658" s="32">
        <f>VLOOKUP(AC658,Смета!$B$8:$O$93,13,0)</f>
        <v>0</v>
      </c>
      <c r="AG658" s="139"/>
      <c r="AH658" s="139"/>
      <c r="AI658" s="32">
        <f>VLOOKUP(AG658,Смета!$B$8:$O$93,13,0)</f>
        <v>0</v>
      </c>
      <c r="AK658" s="139"/>
      <c r="AL658" s="139"/>
      <c r="AM658" s="32">
        <f>VLOOKUP(AK658,Смета!$B$8:$O$93,13,0)</f>
        <v>0</v>
      </c>
      <c r="AO658" s="139"/>
      <c r="AP658" s="139"/>
      <c r="AQ658" s="32">
        <f>VLOOKUP(AO658,Смета!$B$8:$O$93,13,0)</f>
        <v>0</v>
      </c>
      <c r="AS658" s="139"/>
      <c r="AT658" s="139"/>
      <c r="AU658" s="32">
        <f>VLOOKUP(AS658,Смета!$B$8:$O$93,13,0)</f>
        <v>0</v>
      </c>
    </row>
    <row r="659" spans="1:47" x14ac:dyDescent="0.25">
      <c r="A659" s="139"/>
      <c r="B659" s="139"/>
      <c r="C659" s="32">
        <f>VLOOKUP(A659,Смета!$B$8:$O$93,13,0)</f>
        <v>0</v>
      </c>
      <c r="E659" s="139"/>
      <c r="F659" s="139"/>
      <c r="G659" s="32">
        <f>VLOOKUP(E659,Смета!$B$8:$O$93,13,0)</f>
        <v>0</v>
      </c>
      <c r="I659" s="139"/>
      <c r="J659" s="139"/>
      <c r="K659" s="32">
        <f>VLOOKUP(I659,Смета!$B$8:$O$93,13,0)</f>
        <v>0</v>
      </c>
      <c r="M659" s="139"/>
      <c r="N659" s="139"/>
      <c r="O659" s="32">
        <f>VLOOKUP(M659,Смета!$B$8:$O$93,13,0)</f>
        <v>0</v>
      </c>
      <c r="Q659" s="139"/>
      <c r="R659" s="139"/>
      <c r="S659" s="32">
        <f>VLOOKUP(Q659,Смета!$B$8:$O$93,13,0)</f>
        <v>0</v>
      </c>
      <c r="U659" s="139"/>
      <c r="V659" s="139"/>
      <c r="W659" s="32">
        <f>VLOOKUP(U659,Смета!$B$8:$O$93,13,0)</f>
        <v>0</v>
      </c>
      <c r="Y659" s="139"/>
      <c r="Z659" s="139"/>
      <c r="AA659" s="32">
        <f>VLOOKUP(Y659,Смета!$B$8:$O$93,13,0)</f>
        <v>0</v>
      </c>
      <c r="AC659" s="139"/>
      <c r="AD659" s="139"/>
      <c r="AE659" s="32">
        <f>VLOOKUP(AC659,Смета!$B$8:$O$93,13,0)</f>
        <v>0</v>
      </c>
      <c r="AG659" s="139"/>
      <c r="AH659" s="139"/>
      <c r="AI659" s="32">
        <f>VLOOKUP(AG659,Смета!$B$8:$O$93,13,0)</f>
        <v>0</v>
      </c>
      <c r="AK659" s="139"/>
      <c r="AL659" s="139"/>
      <c r="AM659" s="32">
        <f>VLOOKUP(AK659,Смета!$B$8:$O$93,13,0)</f>
        <v>0</v>
      </c>
      <c r="AO659" s="139"/>
      <c r="AP659" s="139"/>
      <c r="AQ659" s="32">
        <f>VLOOKUP(AO659,Смета!$B$8:$O$93,13,0)</f>
        <v>0</v>
      </c>
      <c r="AS659" s="139"/>
      <c r="AT659" s="139"/>
      <c r="AU659" s="32">
        <f>VLOOKUP(AS659,Смета!$B$8:$O$93,13,0)</f>
        <v>0</v>
      </c>
    </row>
    <row r="660" spans="1:47" x14ac:dyDescent="0.25">
      <c r="A660" s="139"/>
      <c r="B660" s="139"/>
      <c r="C660" s="32">
        <f>VLOOKUP(A660,Смета!$B$8:$O$93,13,0)</f>
        <v>0</v>
      </c>
      <c r="E660" s="139"/>
      <c r="F660" s="139"/>
      <c r="G660" s="32">
        <f>VLOOKUP(E660,Смета!$B$8:$O$93,13,0)</f>
        <v>0</v>
      </c>
      <c r="I660" s="139"/>
      <c r="J660" s="139"/>
      <c r="K660" s="32">
        <f>VLOOKUP(I660,Смета!$B$8:$O$93,13,0)</f>
        <v>0</v>
      </c>
      <c r="M660" s="139"/>
      <c r="N660" s="139"/>
      <c r="O660" s="32">
        <f>VLOOKUP(M660,Смета!$B$8:$O$93,13,0)</f>
        <v>0</v>
      </c>
      <c r="Q660" s="139"/>
      <c r="R660" s="139"/>
      <c r="S660" s="32">
        <f>VLOOKUP(Q660,Смета!$B$8:$O$93,13,0)</f>
        <v>0</v>
      </c>
      <c r="U660" s="139"/>
      <c r="V660" s="139"/>
      <c r="W660" s="32">
        <f>VLOOKUP(U660,Смета!$B$8:$O$93,13,0)</f>
        <v>0</v>
      </c>
      <c r="Y660" s="139"/>
      <c r="Z660" s="139"/>
      <c r="AA660" s="32">
        <f>VLOOKUP(Y660,Смета!$B$8:$O$93,13,0)</f>
        <v>0</v>
      </c>
      <c r="AC660" s="139"/>
      <c r="AD660" s="139"/>
      <c r="AE660" s="32">
        <f>VLOOKUP(AC660,Смета!$B$8:$O$93,13,0)</f>
        <v>0</v>
      </c>
      <c r="AG660" s="139"/>
      <c r="AH660" s="139"/>
      <c r="AI660" s="32">
        <f>VLOOKUP(AG660,Смета!$B$8:$O$93,13,0)</f>
        <v>0</v>
      </c>
      <c r="AK660" s="139"/>
      <c r="AL660" s="139"/>
      <c r="AM660" s="32">
        <f>VLOOKUP(AK660,Смета!$B$8:$O$93,13,0)</f>
        <v>0</v>
      </c>
      <c r="AO660" s="139"/>
      <c r="AP660" s="139"/>
      <c r="AQ660" s="32">
        <f>VLOOKUP(AO660,Смета!$B$8:$O$93,13,0)</f>
        <v>0</v>
      </c>
      <c r="AS660" s="139"/>
      <c r="AT660" s="139"/>
      <c r="AU660" s="32">
        <f>VLOOKUP(AS660,Смета!$B$8:$O$93,13,0)</f>
        <v>0</v>
      </c>
    </row>
    <row r="661" spans="1:47" x14ac:dyDescent="0.25">
      <c r="A661" s="139"/>
      <c r="B661" s="139"/>
      <c r="C661" s="32">
        <f>VLOOKUP(A661,Смета!$B$8:$O$93,13,0)</f>
        <v>0</v>
      </c>
      <c r="E661" s="139"/>
      <c r="F661" s="139"/>
      <c r="G661" s="32">
        <f>VLOOKUP(E661,Смета!$B$8:$O$93,13,0)</f>
        <v>0</v>
      </c>
      <c r="I661" s="139"/>
      <c r="J661" s="139"/>
      <c r="K661" s="32">
        <f>VLOOKUP(I661,Смета!$B$8:$O$93,13,0)</f>
        <v>0</v>
      </c>
      <c r="M661" s="139"/>
      <c r="N661" s="139"/>
      <c r="O661" s="32">
        <f>VLOOKUP(M661,Смета!$B$8:$O$93,13,0)</f>
        <v>0</v>
      </c>
      <c r="Q661" s="139"/>
      <c r="R661" s="139"/>
      <c r="S661" s="32">
        <f>VLOOKUP(Q661,Смета!$B$8:$O$93,13,0)</f>
        <v>0</v>
      </c>
      <c r="U661" s="139"/>
      <c r="V661" s="139"/>
      <c r="W661" s="32">
        <f>VLOOKUP(U661,Смета!$B$8:$O$93,13,0)</f>
        <v>0</v>
      </c>
      <c r="Y661" s="139"/>
      <c r="Z661" s="139"/>
      <c r="AA661" s="32">
        <f>VLOOKUP(Y661,Смета!$B$8:$O$93,13,0)</f>
        <v>0</v>
      </c>
      <c r="AC661" s="139"/>
      <c r="AD661" s="139"/>
      <c r="AE661" s="32">
        <f>VLOOKUP(AC661,Смета!$B$8:$O$93,13,0)</f>
        <v>0</v>
      </c>
      <c r="AG661" s="139"/>
      <c r="AH661" s="139"/>
      <c r="AI661" s="32">
        <f>VLOOKUP(AG661,Смета!$B$8:$O$93,13,0)</f>
        <v>0</v>
      </c>
      <c r="AK661" s="139"/>
      <c r="AL661" s="139"/>
      <c r="AM661" s="32">
        <f>VLOOKUP(AK661,Смета!$B$8:$O$93,13,0)</f>
        <v>0</v>
      </c>
      <c r="AO661" s="139"/>
      <c r="AP661" s="139"/>
      <c r="AQ661" s="32">
        <f>VLOOKUP(AO661,Смета!$B$8:$O$93,13,0)</f>
        <v>0</v>
      </c>
      <c r="AS661" s="139"/>
      <c r="AT661" s="139"/>
      <c r="AU661" s="32">
        <f>VLOOKUP(AS661,Смета!$B$8:$O$93,13,0)</f>
        <v>0</v>
      </c>
    </row>
    <row r="662" spans="1:47" x14ac:dyDescent="0.25">
      <c r="A662" s="139"/>
      <c r="B662" s="139"/>
      <c r="C662" s="32">
        <f>VLOOKUP(A662,Смета!$B$8:$O$93,13,0)</f>
        <v>0</v>
      </c>
      <c r="E662" s="139"/>
      <c r="F662" s="139"/>
      <c r="G662" s="32">
        <f>VLOOKUP(E662,Смета!$B$8:$O$93,13,0)</f>
        <v>0</v>
      </c>
      <c r="I662" s="139"/>
      <c r="J662" s="139"/>
      <c r="K662" s="32">
        <f>VLOOKUP(I662,Смета!$B$8:$O$93,13,0)</f>
        <v>0</v>
      </c>
      <c r="M662" s="139"/>
      <c r="N662" s="139"/>
      <c r="O662" s="32">
        <f>VLOOKUP(M662,Смета!$B$8:$O$93,13,0)</f>
        <v>0</v>
      </c>
      <c r="Q662" s="139"/>
      <c r="R662" s="139"/>
      <c r="S662" s="32">
        <f>VLOOKUP(Q662,Смета!$B$8:$O$93,13,0)</f>
        <v>0</v>
      </c>
      <c r="U662" s="139"/>
      <c r="V662" s="139"/>
      <c r="W662" s="32">
        <f>VLOOKUP(U662,Смета!$B$8:$O$93,13,0)</f>
        <v>0</v>
      </c>
      <c r="Y662" s="139"/>
      <c r="Z662" s="139"/>
      <c r="AA662" s="32">
        <f>VLOOKUP(Y662,Смета!$B$8:$O$93,13,0)</f>
        <v>0</v>
      </c>
      <c r="AC662" s="139"/>
      <c r="AD662" s="139"/>
      <c r="AE662" s="32">
        <f>VLOOKUP(AC662,Смета!$B$8:$O$93,13,0)</f>
        <v>0</v>
      </c>
      <c r="AG662" s="139"/>
      <c r="AH662" s="139"/>
      <c r="AI662" s="32">
        <f>VLOOKUP(AG662,Смета!$B$8:$O$93,13,0)</f>
        <v>0</v>
      </c>
      <c r="AK662" s="139"/>
      <c r="AL662" s="139"/>
      <c r="AM662" s="32">
        <f>VLOOKUP(AK662,Смета!$B$8:$O$93,13,0)</f>
        <v>0</v>
      </c>
      <c r="AO662" s="139"/>
      <c r="AP662" s="139"/>
      <c r="AQ662" s="32">
        <f>VLOOKUP(AO662,Смета!$B$8:$O$93,13,0)</f>
        <v>0</v>
      </c>
      <c r="AS662" s="139"/>
      <c r="AT662" s="139"/>
      <c r="AU662" s="32">
        <f>VLOOKUP(AS662,Смета!$B$8:$O$93,13,0)</f>
        <v>0</v>
      </c>
    </row>
    <row r="663" spans="1:47" x14ac:dyDescent="0.25">
      <c r="A663" s="139"/>
      <c r="B663" s="139"/>
      <c r="C663" s="32">
        <f>VLOOKUP(A663,Смета!$B$8:$O$93,13,0)</f>
        <v>0</v>
      </c>
      <c r="E663" s="139"/>
      <c r="F663" s="139"/>
      <c r="G663" s="32">
        <f>VLOOKUP(E663,Смета!$B$8:$O$93,13,0)</f>
        <v>0</v>
      </c>
      <c r="I663" s="139"/>
      <c r="J663" s="139"/>
      <c r="K663" s="32">
        <f>VLOOKUP(I663,Смета!$B$8:$O$93,13,0)</f>
        <v>0</v>
      </c>
      <c r="M663" s="139"/>
      <c r="N663" s="139"/>
      <c r="O663" s="32">
        <f>VLOOKUP(M663,Смета!$B$8:$O$93,13,0)</f>
        <v>0</v>
      </c>
      <c r="Q663" s="139"/>
      <c r="R663" s="139"/>
      <c r="S663" s="32">
        <f>VLOOKUP(Q663,Смета!$B$8:$O$93,13,0)</f>
        <v>0</v>
      </c>
      <c r="U663" s="139"/>
      <c r="V663" s="139"/>
      <c r="W663" s="32">
        <f>VLOOKUP(U663,Смета!$B$8:$O$93,13,0)</f>
        <v>0</v>
      </c>
      <c r="Y663" s="139"/>
      <c r="Z663" s="139"/>
      <c r="AA663" s="32">
        <f>VLOOKUP(Y663,Смета!$B$8:$O$93,13,0)</f>
        <v>0</v>
      </c>
      <c r="AC663" s="139"/>
      <c r="AD663" s="139"/>
      <c r="AE663" s="32">
        <f>VLOOKUP(AC663,Смета!$B$8:$O$93,13,0)</f>
        <v>0</v>
      </c>
      <c r="AG663" s="139"/>
      <c r="AH663" s="139"/>
      <c r="AI663" s="32">
        <f>VLOOKUP(AG663,Смета!$B$8:$O$93,13,0)</f>
        <v>0</v>
      </c>
      <c r="AK663" s="139"/>
      <c r="AL663" s="139"/>
      <c r="AM663" s="32">
        <f>VLOOKUP(AK663,Смета!$B$8:$O$93,13,0)</f>
        <v>0</v>
      </c>
      <c r="AO663" s="139"/>
      <c r="AP663" s="139"/>
      <c r="AQ663" s="32">
        <f>VLOOKUP(AO663,Смета!$B$8:$O$93,13,0)</f>
        <v>0</v>
      </c>
      <c r="AS663" s="139"/>
      <c r="AT663" s="139"/>
      <c r="AU663" s="32">
        <f>VLOOKUP(AS663,Смета!$B$8:$O$93,13,0)</f>
        <v>0</v>
      </c>
    </row>
    <row r="664" spans="1:47" x14ac:dyDescent="0.25">
      <c r="A664" s="139"/>
      <c r="B664" s="139"/>
      <c r="C664" s="32">
        <f>VLOOKUP(A664,Смета!$B$8:$O$93,13,0)</f>
        <v>0</v>
      </c>
      <c r="E664" s="139"/>
      <c r="F664" s="139"/>
      <c r="G664" s="32">
        <f>VLOOKUP(E664,Смета!$B$8:$O$93,13,0)</f>
        <v>0</v>
      </c>
      <c r="I664" s="139"/>
      <c r="J664" s="139"/>
      <c r="K664" s="32">
        <f>VLOOKUP(I664,Смета!$B$8:$O$93,13,0)</f>
        <v>0</v>
      </c>
      <c r="M664" s="139"/>
      <c r="N664" s="139"/>
      <c r="O664" s="32">
        <f>VLOOKUP(M664,Смета!$B$8:$O$93,13,0)</f>
        <v>0</v>
      </c>
      <c r="Q664" s="139"/>
      <c r="R664" s="139"/>
      <c r="S664" s="32">
        <f>VLOOKUP(Q664,Смета!$B$8:$O$93,13,0)</f>
        <v>0</v>
      </c>
      <c r="U664" s="139"/>
      <c r="V664" s="139"/>
      <c r="W664" s="32">
        <f>VLOOKUP(U664,Смета!$B$8:$O$93,13,0)</f>
        <v>0</v>
      </c>
      <c r="Y664" s="139"/>
      <c r="Z664" s="139"/>
      <c r="AA664" s="32">
        <f>VLOOKUP(Y664,Смета!$B$8:$O$93,13,0)</f>
        <v>0</v>
      </c>
      <c r="AC664" s="139"/>
      <c r="AD664" s="139"/>
      <c r="AE664" s="32">
        <f>VLOOKUP(AC664,Смета!$B$8:$O$93,13,0)</f>
        <v>0</v>
      </c>
      <c r="AG664" s="139"/>
      <c r="AH664" s="139"/>
      <c r="AI664" s="32">
        <f>VLOOKUP(AG664,Смета!$B$8:$O$93,13,0)</f>
        <v>0</v>
      </c>
      <c r="AK664" s="139"/>
      <c r="AL664" s="139"/>
      <c r="AM664" s="32">
        <f>VLOOKUP(AK664,Смета!$B$8:$O$93,13,0)</f>
        <v>0</v>
      </c>
      <c r="AO664" s="139"/>
      <c r="AP664" s="139"/>
      <c r="AQ664" s="32">
        <f>VLOOKUP(AO664,Смета!$B$8:$O$93,13,0)</f>
        <v>0</v>
      </c>
      <c r="AS664" s="139"/>
      <c r="AT664" s="139"/>
      <c r="AU664" s="32">
        <f>VLOOKUP(AS664,Смета!$B$8:$O$93,13,0)</f>
        <v>0</v>
      </c>
    </row>
    <row r="665" spans="1:47" x14ac:dyDescent="0.25">
      <c r="A665" s="139"/>
      <c r="B665" s="139"/>
      <c r="C665" s="32">
        <f>VLOOKUP(A665,Смета!$B$8:$O$93,13,0)</f>
        <v>0</v>
      </c>
      <c r="E665" s="139"/>
      <c r="F665" s="139"/>
      <c r="G665" s="32">
        <f>VLOOKUP(E665,Смета!$B$8:$O$93,13,0)</f>
        <v>0</v>
      </c>
      <c r="I665" s="139"/>
      <c r="J665" s="139"/>
      <c r="K665" s="32">
        <f>VLOOKUP(I665,Смета!$B$8:$O$93,13,0)</f>
        <v>0</v>
      </c>
      <c r="M665" s="139"/>
      <c r="N665" s="139"/>
      <c r="O665" s="32">
        <f>VLOOKUP(M665,Смета!$B$8:$O$93,13,0)</f>
        <v>0</v>
      </c>
      <c r="Q665" s="139"/>
      <c r="R665" s="139"/>
      <c r="S665" s="32">
        <f>VLOOKUP(Q665,Смета!$B$8:$O$93,13,0)</f>
        <v>0</v>
      </c>
      <c r="U665" s="139"/>
      <c r="V665" s="139"/>
      <c r="W665" s="32">
        <f>VLOOKUP(U665,Смета!$B$8:$O$93,13,0)</f>
        <v>0</v>
      </c>
      <c r="Y665" s="139"/>
      <c r="Z665" s="139"/>
      <c r="AA665" s="32">
        <f>VLOOKUP(Y665,Смета!$B$8:$O$93,13,0)</f>
        <v>0</v>
      </c>
      <c r="AC665" s="139"/>
      <c r="AD665" s="139"/>
      <c r="AE665" s="32">
        <f>VLOOKUP(AC665,Смета!$B$8:$O$93,13,0)</f>
        <v>0</v>
      </c>
      <c r="AG665" s="139"/>
      <c r="AH665" s="139"/>
      <c r="AI665" s="32">
        <f>VLOOKUP(AG665,Смета!$B$8:$O$93,13,0)</f>
        <v>0</v>
      </c>
      <c r="AK665" s="139"/>
      <c r="AL665" s="139"/>
      <c r="AM665" s="32">
        <f>VLOOKUP(AK665,Смета!$B$8:$O$93,13,0)</f>
        <v>0</v>
      </c>
      <c r="AO665" s="139"/>
      <c r="AP665" s="139"/>
      <c r="AQ665" s="32">
        <f>VLOOKUP(AO665,Смета!$B$8:$O$93,13,0)</f>
        <v>0</v>
      </c>
      <c r="AS665" s="139"/>
      <c r="AT665" s="139"/>
      <c r="AU665" s="32">
        <f>VLOOKUP(AS665,Смета!$B$8:$O$93,13,0)</f>
        <v>0</v>
      </c>
    </row>
    <row r="666" spans="1:47" x14ac:dyDescent="0.25">
      <c r="A666" s="139"/>
      <c r="B666" s="139"/>
      <c r="C666" s="32">
        <f>VLOOKUP(A666,Смета!$B$8:$O$93,13,0)</f>
        <v>0</v>
      </c>
      <c r="E666" s="139"/>
      <c r="F666" s="139"/>
      <c r="G666" s="32">
        <f>VLOOKUP(E666,Смета!$B$8:$O$93,13,0)</f>
        <v>0</v>
      </c>
      <c r="I666" s="139"/>
      <c r="J666" s="139"/>
      <c r="K666" s="32">
        <f>VLOOKUP(I666,Смета!$B$8:$O$93,13,0)</f>
        <v>0</v>
      </c>
      <c r="M666" s="139"/>
      <c r="N666" s="139"/>
      <c r="O666" s="32">
        <f>VLOOKUP(M666,Смета!$B$8:$O$93,13,0)</f>
        <v>0</v>
      </c>
      <c r="Q666" s="139"/>
      <c r="R666" s="139"/>
      <c r="S666" s="32">
        <f>VLOOKUP(Q666,Смета!$B$8:$O$93,13,0)</f>
        <v>0</v>
      </c>
      <c r="U666" s="139"/>
      <c r="V666" s="139"/>
      <c r="W666" s="32">
        <f>VLOOKUP(U666,Смета!$B$8:$O$93,13,0)</f>
        <v>0</v>
      </c>
      <c r="Y666" s="139"/>
      <c r="Z666" s="139"/>
      <c r="AA666" s="32">
        <f>VLOOKUP(Y666,Смета!$B$8:$O$93,13,0)</f>
        <v>0</v>
      </c>
      <c r="AC666" s="139"/>
      <c r="AD666" s="139"/>
      <c r="AE666" s="32">
        <f>VLOOKUP(AC666,Смета!$B$8:$O$93,13,0)</f>
        <v>0</v>
      </c>
      <c r="AG666" s="139"/>
      <c r="AH666" s="139"/>
      <c r="AI666" s="32">
        <f>VLOOKUP(AG666,Смета!$B$8:$O$93,13,0)</f>
        <v>0</v>
      </c>
      <c r="AK666" s="139"/>
      <c r="AL666" s="139"/>
      <c r="AM666" s="32">
        <f>VLOOKUP(AK666,Смета!$B$8:$O$93,13,0)</f>
        <v>0</v>
      </c>
      <c r="AO666" s="139"/>
      <c r="AP666" s="139"/>
      <c r="AQ666" s="32">
        <f>VLOOKUP(AO666,Смета!$B$8:$O$93,13,0)</f>
        <v>0</v>
      </c>
      <c r="AS666" s="139"/>
      <c r="AT666" s="139"/>
      <c r="AU666" s="32">
        <f>VLOOKUP(AS666,Смета!$B$8:$O$93,13,0)</f>
        <v>0</v>
      </c>
    </row>
    <row r="667" spans="1:47" x14ac:dyDescent="0.25">
      <c r="A667" s="139"/>
      <c r="B667" s="139"/>
      <c r="C667" s="32">
        <f>VLOOKUP(A667,Смета!$B$8:$O$93,13,0)</f>
        <v>0</v>
      </c>
      <c r="E667" s="139"/>
      <c r="F667" s="139"/>
      <c r="G667" s="32">
        <f>VLOOKUP(E667,Смета!$B$8:$O$93,13,0)</f>
        <v>0</v>
      </c>
      <c r="I667" s="139"/>
      <c r="J667" s="139"/>
      <c r="K667" s="32">
        <f>VLOOKUP(I667,Смета!$B$8:$O$93,13,0)</f>
        <v>0</v>
      </c>
      <c r="M667" s="139"/>
      <c r="N667" s="139"/>
      <c r="O667" s="32">
        <f>VLOOKUP(M667,Смета!$B$8:$O$93,13,0)</f>
        <v>0</v>
      </c>
      <c r="Q667" s="139"/>
      <c r="R667" s="139"/>
      <c r="S667" s="32">
        <f>VLOOKUP(Q667,Смета!$B$8:$O$93,13,0)</f>
        <v>0</v>
      </c>
      <c r="U667" s="139"/>
      <c r="V667" s="139"/>
      <c r="W667" s="32">
        <f>VLOOKUP(U667,Смета!$B$8:$O$93,13,0)</f>
        <v>0</v>
      </c>
      <c r="Y667" s="139"/>
      <c r="Z667" s="139"/>
      <c r="AA667" s="32">
        <f>VLOOKUP(Y667,Смета!$B$8:$O$93,13,0)</f>
        <v>0</v>
      </c>
      <c r="AC667" s="139"/>
      <c r="AD667" s="139"/>
      <c r="AE667" s="32">
        <f>VLOOKUP(AC667,Смета!$B$8:$O$93,13,0)</f>
        <v>0</v>
      </c>
      <c r="AG667" s="139"/>
      <c r="AH667" s="139"/>
      <c r="AI667" s="32">
        <f>VLOOKUP(AG667,Смета!$B$8:$O$93,13,0)</f>
        <v>0</v>
      </c>
      <c r="AK667" s="139"/>
      <c r="AL667" s="139"/>
      <c r="AM667" s="32">
        <f>VLOOKUP(AK667,Смета!$B$8:$O$93,13,0)</f>
        <v>0</v>
      </c>
      <c r="AO667" s="139"/>
      <c r="AP667" s="139"/>
      <c r="AQ667" s="32">
        <f>VLOOKUP(AO667,Смета!$B$8:$O$93,13,0)</f>
        <v>0</v>
      </c>
      <c r="AS667" s="139"/>
      <c r="AT667" s="139"/>
      <c r="AU667" s="32">
        <f>VLOOKUP(AS667,Смета!$B$8:$O$93,13,0)</f>
        <v>0</v>
      </c>
    </row>
    <row r="668" spans="1:47" x14ac:dyDescent="0.25">
      <c r="A668" s="139"/>
      <c r="B668" s="139"/>
      <c r="C668" s="32">
        <f>VLOOKUP(A668,Смета!$B$8:$O$93,13,0)</f>
        <v>0</v>
      </c>
      <c r="E668" s="139"/>
      <c r="F668" s="139"/>
      <c r="G668" s="32">
        <f>VLOOKUP(E668,Смета!$B$8:$O$93,13,0)</f>
        <v>0</v>
      </c>
      <c r="I668" s="139"/>
      <c r="J668" s="139"/>
      <c r="K668" s="32">
        <f>VLOOKUP(I668,Смета!$B$8:$O$93,13,0)</f>
        <v>0</v>
      </c>
      <c r="M668" s="139"/>
      <c r="N668" s="139"/>
      <c r="O668" s="32">
        <f>VLOOKUP(M668,Смета!$B$8:$O$93,13,0)</f>
        <v>0</v>
      </c>
      <c r="Q668" s="139"/>
      <c r="R668" s="139"/>
      <c r="S668" s="32">
        <f>VLOOKUP(Q668,Смета!$B$8:$O$93,13,0)</f>
        <v>0</v>
      </c>
      <c r="U668" s="139"/>
      <c r="V668" s="139"/>
      <c r="W668" s="32">
        <f>VLOOKUP(U668,Смета!$B$8:$O$93,13,0)</f>
        <v>0</v>
      </c>
      <c r="Y668" s="139"/>
      <c r="Z668" s="139"/>
      <c r="AA668" s="32">
        <f>VLOOKUP(Y668,Смета!$B$8:$O$93,13,0)</f>
        <v>0</v>
      </c>
      <c r="AC668" s="139"/>
      <c r="AD668" s="139"/>
      <c r="AE668" s="32">
        <f>VLOOKUP(AC668,Смета!$B$8:$O$93,13,0)</f>
        <v>0</v>
      </c>
      <c r="AG668" s="139"/>
      <c r="AH668" s="139"/>
      <c r="AI668" s="32">
        <f>VLOOKUP(AG668,Смета!$B$8:$O$93,13,0)</f>
        <v>0</v>
      </c>
      <c r="AK668" s="139"/>
      <c r="AL668" s="139"/>
      <c r="AM668" s="32">
        <f>VLOOKUP(AK668,Смета!$B$8:$O$93,13,0)</f>
        <v>0</v>
      </c>
      <c r="AO668" s="139"/>
      <c r="AP668" s="139"/>
      <c r="AQ668" s="32">
        <f>VLOOKUP(AO668,Смета!$B$8:$O$93,13,0)</f>
        <v>0</v>
      </c>
      <c r="AS668" s="139"/>
      <c r="AT668" s="139"/>
      <c r="AU668" s="32">
        <f>VLOOKUP(AS668,Смета!$B$8:$O$93,13,0)</f>
        <v>0</v>
      </c>
    </row>
    <row r="669" spans="1:47" x14ac:dyDescent="0.25">
      <c r="A669" s="139"/>
      <c r="B669" s="139"/>
      <c r="C669" s="32">
        <f>VLOOKUP(A669,Смета!$B$8:$O$93,13,0)</f>
        <v>0</v>
      </c>
      <c r="E669" s="139"/>
      <c r="F669" s="139"/>
      <c r="G669" s="32">
        <f>VLOOKUP(E669,Смета!$B$8:$O$93,13,0)</f>
        <v>0</v>
      </c>
      <c r="I669" s="139"/>
      <c r="J669" s="139"/>
      <c r="K669" s="32">
        <f>VLOOKUP(I669,Смета!$B$8:$O$93,13,0)</f>
        <v>0</v>
      </c>
      <c r="M669" s="139"/>
      <c r="N669" s="139"/>
      <c r="O669" s="32">
        <f>VLOOKUP(M669,Смета!$B$8:$O$93,13,0)</f>
        <v>0</v>
      </c>
      <c r="Q669" s="139"/>
      <c r="R669" s="139"/>
      <c r="S669" s="32">
        <f>VLOOKUP(Q669,Смета!$B$8:$O$93,13,0)</f>
        <v>0</v>
      </c>
      <c r="U669" s="139"/>
      <c r="V669" s="139"/>
      <c r="W669" s="32">
        <f>VLOOKUP(U669,Смета!$B$8:$O$93,13,0)</f>
        <v>0</v>
      </c>
      <c r="Y669" s="139"/>
      <c r="Z669" s="139"/>
      <c r="AA669" s="32">
        <f>VLOOKUP(Y669,Смета!$B$8:$O$93,13,0)</f>
        <v>0</v>
      </c>
      <c r="AC669" s="139"/>
      <c r="AD669" s="139"/>
      <c r="AE669" s="32">
        <f>VLOOKUP(AC669,Смета!$B$8:$O$93,13,0)</f>
        <v>0</v>
      </c>
      <c r="AG669" s="139"/>
      <c r="AH669" s="139"/>
      <c r="AI669" s="32">
        <f>VLOOKUP(AG669,Смета!$B$8:$O$93,13,0)</f>
        <v>0</v>
      </c>
      <c r="AK669" s="139"/>
      <c r="AL669" s="139"/>
      <c r="AM669" s="32">
        <f>VLOOKUP(AK669,Смета!$B$8:$O$93,13,0)</f>
        <v>0</v>
      </c>
      <c r="AO669" s="139"/>
      <c r="AP669" s="139"/>
      <c r="AQ669" s="32">
        <f>VLOOKUP(AO669,Смета!$B$8:$O$93,13,0)</f>
        <v>0</v>
      </c>
      <c r="AS669" s="139"/>
      <c r="AT669" s="139"/>
      <c r="AU669" s="32">
        <f>VLOOKUP(AS669,Смета!$B$8:$O$93,13,0)</f>
        <v>0</v>
      </c>
    </row>
    <row r="670" spans="1:47" x14ac:dyDescent="0.25">
      <c r="A670" s="139"/>
      <c r="B670" s="139"/>
      <c r="C670" s="32">
        <f>VLOOKUP(A670,Смета!$B$8:$O$93,13,0)</f>
        <v>0</v>
      </c>
      <c r="E670" s="139"/>
      <c r="F670" s="139"/>
      <c r="G670" s="32">
        <f>VLOOKUP(E670,Смета!$B$8:$O$93,13,0)</f>
        <v>0</v>
      </c>
      <c r="I670" s="139"/>
      <c r="J670" s="139"/>
      <c r="K670" s="32">
        <f>VLOOKUP(I670,Смета!$B$8:$O$93,13,0)</f>
        <v>0</v>
      </c>
      <c r="M670" s="139"/>
      <c r="N670" s="139"/>
      <c r="O670" s="32">
        <f>VLOOKUP(M670,Смета!$B$8:$O$93,13,0)</f>
        <v>0</v>
      </c>
      <c r="Q670" s="139"/>
      <c r="R670" s="139"/>
      <c r="S670" s="32">
        <f>VLOOKUP(Q670,Смета!$B$8:$O$93,13,0)</f>
        <v>0</v>
      </c>
      <c r="U670" s="139"/>
      <c r="V670" s="139"/>
      <c r="W670" s="32">
        <f>VLOOKUP(U670,Смета!$B$8:$O$93,13,0)</f>
        <v>0</v>
      </c>
      <c r="Y670" s="139"/>
      <c r="Z670" s="139"/>
      <c r="AA670" s="32">
        <f>VLOOKUP(Y670,Смета!$B$8:$O$93,13,0)</f>
        <v>0</v>
      </c>
      <c r="AC670" s="139"/>
      <c r="AD670" s="139"/>
      <c r="AE670" s="32">
        <f>VLOOKUP(AC670,Смета!$B$8:$O$93,13,0)</f>
        <v>0</v>
      </c>
      <c r="AG670" s="139"/>
      <c r="AH670" s="139"/>
      <c r="AI670" s="32">
        <f>VLOOKUP(AG670,Смета!$B$8:$O$93,13,0)</f>
        <v>0</v>
      </c>
      <c r="AK670" s="139"/>
      <c r="AL670" s="139"/>
      <c r="AM670" s="32">
        <f>VLOOKUP(AK670,Смета!$B$8:$O$93,13,0)</f>
        <v>0</v>
      </c>
      <c r="AO670" s="139"/>
      <c r="AP670" s="139"/>
      <c r="AQ670" s="32">
        <f>VLOOKUP(AO670,Смета!$B$8:$O$93,13,0)</f>
        <v>0</v>
      </c>
      <c r="AS670" s="139"/>
      <c r="AT670" s="139"/>
      <c r="AU670" s="32">
        <f>VLOOKUP(AS670,Смета!$B$8:$O$93,13,0)</f>
        <v>0</v>
      </c>
    </row>
    <row r="671" spans="1:47" x14ac:dyDescent="0.25">
      <c r="A671" s="139"/>
      <c r="B671" s="139"/>
      <c r="C671" s="32">
        <f>VLOOKUP(A671,Смета!$B$8:$O$93,13,0)</f>
        <v>0</v>
      </c>
      <c r="E671" s="139"/>
      <c r="F671" s="139"/>
      <c r="G671" s="32">
        <f>VLOOKUP(E671,Смета!$B$8:$O$93,13,0)</f>
        <v>0</v>
      </c>
      <c r="I671" s="139"/>
      <c r="J671" s="139"/>
      <c r="K671" s="32">
        <f>VLOOKUP(I671,Смета!$B$8:$O$93,13,0)</f>
        <v>0</v>
      </c>
      <c r="M671" s="139"/>
      <c r="N671" s="139"/>
      <c r="O671" s="32">
        <f>VLOOKUP(M671,Смета!$B$8:$O$93,13,0)</f>
        <v>0</v>
      </c>
      <c r="Q671" s="139"/>
      <c r="R671" s="139"/>
      <c r="S671" s="32">
        <f>VLOOKUP(Q671,Смета!$B$8:$O$93,13,0)</f>
        <v>0</v>
      </c>
      <c r="U671" s="139"/>
      <c r="V671" s="139"/>
      <c r="W671" s="32">
        <f>VLOOKUP(U671,Смета!$B$8:$O$93,13,0)</f>
        <v>0</v>
      </c>
      <c r="Y671" s="139"/>
      <c r="Z671" s="139"/>
      <c r="AA671" s="32">
        <f>VLOOKUP(Y671,Смета!$B$8:$O$93,13,0)</f>
        <v>0</v>
      </c>
      <c r="AC671" s="139"/>
      <c r="AD671" s="139"/>
      <c r="AE671" s="32">
        <f>VLOOKUP(AC671,Смета!$B$8:$O$93,13,0)</f>
        <v>0</v>
      </c>
      <c r="AG671" s="139"/>
      <c r="AH671" s="139"/>
      <c r="AI671" s="32">
        <f>VLOOKUP(AG671,Смета!$B$8:$O$93,13,0)</f>
        <v>0</v>
      </c>
      <c r="AK671" s="139"/>
      <c r="AL671" s="139"/>
      <c r="AM671" s="32">
        <f>VLOOKUP(AK671,Смета!$B$8:$O$93,13,0)</f>
        <v>0</v>
      </c>
      <c r="AO671" s="139"/>
      <c r="AP671" s="139"/>
      <c r="AQ671" s="32">
        <f>VLOOKUP(AO671,Смета!$B$8:$O$93,13,0)</f>
        <v>0</v>
      </c>
      <c r="AS671" s="139"/>
      <c r="AT671" s="139"/>
      <c r="AU671" s="32">
        <f>VLOOKUP(AS671,Смета!$B$8:$O$93,13,0)</f>
        <v>0</v>
      </c>
    </row>
    <row r="672" spans="1:47" x14ac:dyDescent="0.25">
      <c r="A672" s="139"/>
      <c r="B672" s="139"/>
      <c r="C672" s="32">
        <f>VLOOKUP(A672,Смета!$B$8:$O$93,13,0)</f>
        <v>0</v>
      </c>
      <c r="E672" s="139"/>
      <c r="F672" s="139"/>
      <c r="G672" s="32">
        <f>VLOOKUP(E672,Смета!$B$8:$O$93,13,0)</f>
        <v>0</v>
      </c>
      <c r="I672" s="139"/>
      <c r="J672" s="139"/>
      <c r="K672" s="32">
        <f>VLOOKUP(I672,Смета!$B$8:$O$93,13,0)</f>
        <v>0</v>
      </c>
      <c r="M672" s="139"/>
      <c r="N672" s="139"/>
      <c r="O672" s="32">
        <f>VLOOKUP(M672,Смета!$B$8:$O$93,13,0)</f>
        <v>0</v>
      </c>
      <c r="Q672" s="139"/>
      <c r="R672" s="139"/>
      <c r="S672" s="32">
        <f>VLOOKUP(Q672,Смета!$B$8:$O$93,13,0)</f>
        <v>0</v>
      </c>
      <c r="U672" s="139"/>
      <c r="V672" s="139"/>
      <c r="W672" s="32">
        <f>VLOOKUP(U672,Смета!$B$8:$O$93,13,0)</f>
        <v>0</v>
      </c>
      <c r="Y672" s="139"/>
      <c r="Z672" s="139"/>
      <c r="AA672" s="32">
        <f>VLOOKUP(Y672,Смета!$B$8:$O$93,13,0)</f>
        <v>0</v>
      </c>
      <c r="AC672" s="139"/>
      <c r="AD672" s="139"/>
      <c r="AE672" s="32">
        <f>VLOOKUP(AC672,Смета!$B$8:$O$93,13,0)</f>
        <v>0</v>
      </c>
      <c r="AG672" s="139"/>
      <c r="AH672" s="139"/>
      <c r="AI672" s="32">
        <f>VLOOKUP(AG672,Смета!$B$8:$O$93,13,0)</f>
        <v>0</v>
      </c>
      <c r="AK672" s="139"/>
      <c r="AL672" s="139"/>
      <c r="AM672" s="32">
        <f>VLOOKUP(AK672,Смета!$B$8:$O$93,13,0)</f>
        <v>0</v>
      </c>
      <c r="AO672" s="139"/>
      <c r="AP672" s="139"/>
      <c r="AQ672" s="32">
        <f>VLOOKUP(AO672,Смета!$B$8:$O$93,13,0)</f>
        <v>0</v>
      </c>
      <c r="AS672" s="139"/>
      <c r="AT672" s="139"/>
      <c r="AU672" s="32">
        <f>VLOOKUP(AS672,Смета!$B$8:$O$93,13,0)</f>
        <v>0</v>
      </c>
    </row>
    <row r="673" spans="1:47" x14ac:dyDescent="0.25">
      <c r="A673" s="139"/>
      <c r="B673" s="139"/>
      <c r="C673" s="32">
        <f>VLOOKUP(A673,Смета!$B$8:$O$93,13,0)</f>
        <v>0</v>
      </c>
      <c r="E673" s="139"/>
      <c r="F673" s="139"/>
      <c r="G673" s="32">
        <f>VLOOKUP(E673,Смета!$B$8:$O$93,13,0)</f>
        <v>0</v>
      </c>
      <c r="I673" s="139"/>
      <c r="J673" s="139"/>
      <c r="K673" s="32">
        <f>VLOOKUP(I673,Смета!$B$8:$O$93,13,0)</f>
        <v>0</v>
      </c>
      <c r="M673" s="139"/>
      <c r="N673" s="139"/>
      <c r="O673" s="32">
        <f>VLOOKUP(M673,Смета!$B$8:$O$93,13,0)</f>
        <v>0</v>
      </c>
      <c r="Q673" s="139"/>
      <c r="R673" s="139"/>
      <c r="S673" s="32">
        <f>VLOOKUP(Q673,Смета!$B$8:$O$93,13,0)</f>
        <v>0</v>
      </c>
      <c r="U673" s="139"/>
      <c r="V673" s="139"/>
      <c r="W673" s="32">
        <f>VLOOKUP(U673,Смета!$B$8:$O$93,13,0)</f>
        <v>0</v>
      </c>
      <c r="Y673" s="139"/>
      <c r="Z673" s="139"/>
      <c r="AA673" s="32">
        <f>VLOOKUP(Y673,Смета!$B$8:$O$93,13,0)</f>
        <v>0</v>
      </c>
      <c r="AC673" s="139"/>
      <c r="AD673" s="139"/>
      <c r="AE673" s="32">
        <f>VLOOKUP(AC673,Смета!$B$8:$O$93,13,0)</f>
        <v>0</v>
      </c>
      <c r="AG673" s="139"/>
      <c r="AH673" s="139"/>
      <c r="AI673" s="32">
        <f>VLOOKUP(AG673,Смета!$B$8:$O$93,13,0)</f>
        <v>0</v>
      </c>
      <c r="AK673" s="139"/>
      <c r="AL673" s="139"/>
      <c r="AM673" s="32">
        <f>VLOOKUP(AK673,Смета!$B$8:$O$93,13,0)</f>
        <v>0</v>
      </c>
      <c r="AO673" s="139"/>
      <c r="AP673" s="139"/>
      <c r="AQ673" s="32">
        <f>VLOOKUP(AO673,Смета!$B$8:$O$93,13,0)</f>
        <v>0</v>
      </c>
      <c r="AS673" s="139"/>
      <c r="AT673" s="139"/>
      <c r="AU673" s="32">
        <f>VLOOKUP(AS673,Смета!$B$8:$O$93,13,0)</f>
        <v>0</v>
      </c>
    </row>
    <row r="674" spans="1:47" x14ac:dyDescent="0.25">
      <c r="A674" s="139"/>
      <c r="B674" s="139"/>
      <c r="C674" s="32">
        <f>VLOOKUP(A674,Смета!$B$8:$O$93,13,0)</f>
        <v>0</v>
      </c>
      <c r="E674" s="139"/>
      <c r="F674" s="139"/>
      <c r="G674" s="32">
        <f>VLOOKUP(E674,Смета!$B$8:$O$93,13,0)</f>
        <v>0</v>
      </c>
      <c r="I674" s="139"/>
      <c r="J674" s="139"/>
      <c r="K674" s="32">
        <f>VLOOKUP(I674,Смета!$B$8:$O$93,13,0)</f>
        <v>0</v>
      </c>
      <c r="M674" s="139"/>
      <c r="N674" s="139"/>
      <c r="O674" s="32">
        <f>VLOOKUP(M674,Смета!$B$8:$O$93,13,0)</f>
        <v>0</v>
      </c>
      <c r="Q674" s="139"/>
      <c r="R674" s="139"/>
      <c r="S674" s="32">
        <f>VLOOKUP(Q674,Смета!$B$8:$O$93,13,0)</f>
        <v>0</v>
      </c>
      <c r="U674" s="139"/>
      <c r="V674" s="139"/>
      <c r="W674" s="32">
        <f>VLOOKUP(U674,Смета!$B$8:$O$93,13,0)</f>
        <v>0</v>
      </c>
      <c r="Y674" s="139"/>
      <c r="Z674" s="139"/>
      <c r="AA674" s="32">
        <f>VLOOKUP(Y674,Смета!$B$8:$O$93,13,0)</f>
        <v>0</v>
      </c>
      <c r="AC674" s="139"/>
      <c r="AD674" s="139"/>
      <c r="AE674" s="32">
        <f>VLOOKUP(AC674,Смета!$B$8:$O$93,13,0)</f>
        <v>0</v>
      </c>
      <c r="AG674" s="139"/>
      <c r="AH674" s="139"/>
      <c r="AI674" s="32">
        <f>VLOOKUP(AG674,Смета!$B$8:$O$93,13,0)</f>
        <v>0</v>
      </c>
      <c r="AK674" s="139"/>
      <c r="AL674" s="139"/>
      <c r="AM674" s="32">
        <f>VLOOKUP(AK674,Смета!$B$8:$O$93,13,0)</f>
        <v>0</v>
      </c>
      <c r="AO674" s="139"/>
      <c r="AP674" s="139"/>
      <c r="AQ674" s="32">
        <f>VLOOKUP(AO674,Смета!$B$8:$O$93,13,0)</f>
        <v>0</v>
      </c>
      <c r="AS674" s="139"/>
      <c r="AT674" s="139"/>
      <c r="AU674" s="32">
        <f>VLOOKUP(AS674,Смета!$B$8:$O$93,13,0)</f>
        <v>0</v>
      </c>
    </row>
    <row r="675" spans="1:47" x14ac:dyDescent="0.25">
      <c r="A675" s="139"/>
      <c r="B675" s="139"/>
      <c r="C675" s="32">
        <f>VLOOKUP(A675,Смета!$B$8:$O$93,13,0)</f>
        <v>0</v>
      </c>
      <c r="E675" s="139"/>
      <c r="F675" s="139"/>
      <c r="G675" s="32">
        <f>VLOOKUP(E675,Смета!$B$8:$O$93,13,0)</f>
        <v>0</v>
      </c>
      <c r="I675" s="139"/>
      <c r="J675" s="139"/>
      <c r="K675" s="32">
        <f>VLOOKUP(I675,Смета!$B$8:$O$93,13,0)</f>
        <v>0</v>
      </c>
      <c r="M675" s="139"/>
      <c r="N675" s="139"/>
      <c r="O675" s="32">
        <f>VLOOKUP(M675,Смета!$B$8:$O$93,13,0)</f>
        <v>0</v>
      </c>
      <c r="Q675" s="139"/>
      <c r="R675" s="139"/>
      <c r="S675" s="32">
        <f>VLOOKUP(Q675,Смета!$B$8:$O$93,13,0)</f>
        <v>0</v>
      </c>
      <c r="U675" s="139"/>
      <c r="V675" s="139"/>
      <c r="W675" s="32">
        <f>VLOOKUP(U675,Смета!$B$8:$O$93,13,0)</f>
        <v>0</v>
      </c>
      <c r="Y675" s="139"/>
      <c r="Z675" s="139"/>
      <c r="AA675" s="32">
        <f>VLOOKUP(Y675,Смета!$B$8:$O$93,13,0)</f>
        <v>0</v>
      </c>
      <c r="AC675" s="139"/>
      <c r="AD675" s="139"/>
      <c r="AE675" s="32">
        <f>VLOOKUP(AC675,Смета!$B$8:$O$93,13,0)</f>
        <v>0</v>
      </c>
      <c r="AG675" s="139"/>
      <c r="AH675" s="139"/>
      <c r="AI675" s="32">
        <f>VLOOKUP(AG675,Смета!$B$8:$O$93,13,0)</f>
        <v>0</v>
      </c>
      <c r="AK675" s="139"/>
      <c r="AL675" s="139"/>
      <c r="AM675" s="32">
        <f>VLOOKUP(AK675,Смета!$B$8:$O$93,13,0)</f>
        <v>0</v>
      </c>
      <c r="AO675" s="139"/>
      <c r="AP675" s="139"/>
      <c r="AQ675" s="32">
        <f>VLOOKUP(AO675,Смета!$B$8:$O$93,13,0)</f>
        <v>0</v>
      </c>
      <c r="AS675" s="139"/>
      <c r="AT675" s="139"/>
      <c r="AU675" s="32">
        <f>VLOOKUP(AS675,Смета!$B$8:$O$93,13,0)</f>
        <v>0</v>
      </c>
    </row>
    <row r="676" spans="1:47" x14ac:dyDescent="0.25">
      <c r="A676" s="139"/>
      <c r="B676" s="139"/>
      <c r="C676" s="32">
        <f>VLOOKUP(A676,Смета!$B$8:$O$93,13,0)</f>
        <v>0</v>
      </c>
      <c r="E676" s="139"/>
      <c r="F676" s="139"/>
      <c r="G676" s="32">
        <f>VLOOKUP(E676,Смета!$B$8:$O$93,13,0)</f>
        <v>0</v>
      </c>
      <c r="I676" s="139"/>
      <c r="J676" s="139"/>
      <c r="K676" s="32">
        <f>VLOOKUP(I676,Смета!$B$8:$O$93,13,0)</f>
        <v>0</v>
      </c>
      <c r="M676" s="139"/>
      <c r="N676" s="139"/>
      <c r="O676" s="32">
        <f>VLOOKUP(M676,Смета!$B$8:$O$93,13,0)</f>
        <v>0</v>
      </c>
      <c r="Q676" s="139"/>
      <c r="R676" s="139"/>
      <c r="S676" s="32">
        <f>VLOOKUP(Q676,Смета!$B$8:$O$93,13,0)</f>
        <v>0</v>
      </c>
      <c r="U676" s="139"/>
      <c r="V676" s="139"/>
      <c r="W676" s="32">
        <f>VLOOKUP(U676,Смета!$B$8:$O$93,13,0)</f>
        <v>0</v>
      </c>
      <c r="Y676" s="139"/>
      <c r="Z676" s="139"/>
      <c r="AA676" s="32">
        <f>VLOOKUP(Y676,Смета!$B$8:$O$93,13,0)</f>
        <v>0</v>
      </c>
      <c r="AC676" s="139"/>
      <c r="AD676" s="139"/>
      <c r="AE676" s="32">
        <f>VLOOKUP(AC676,Смета!$B$8:$O$93,13,0)</f>
        <v>0</v>
      </c>
      <c r="AG676" s="139"/>
      <c r="AH676" s="139"/>
      <c r="AI676" s="32">
        <f>VLOOKUP(AG676,Смета!$B$8:$O$93,13,0)</f>
        <v>0</v>
      </c>
      <c r="AK676" s="139"/>
      <c r="AL676" s="139"/>
      <c r="AM676" s="32">
        <f>VLOOKUP(AK676,Смета!$B$8:$O$93,13,0)</f>
        <v>0</v>
      </c>
      <c r="AO676" s="139"/>
      <c r="AP676" s="139"/>
      <c r="AQ676" s="32">
        <f>VLOOKUP(AO676,Смета!$B$8:$O$93,13,0)</f>
        <v>0</v>
      </c>
      <c r="AS676" s="139"/>
      <c r="AT676" s="139"/>
      <c r="AU676" s="32">
        <f>VLOOKUP(AS676,Смета!$B$8:$O$93,13,0)</f>
        <v>0</v>
      </c>
    </row>
    <row r="677" spans="1:47" x14ac:dyDescent="0.25">
      <c r="A677" s="139"/>
      <c r="B677" s="139"/>
      <c r="C677" s="32">
        <f>VLOOKUP(A677,Смета!$B$8:$O$93,13,0)</f>
        <v>0</v>
      </c>
      <c r="E677" s="139"/>
      <c r="F677" s="139"/>
      <c r="G677" s="32">
        <f>VLOOKUP(E677,Смета!$B$8:$O$93,13,0)</f>
        <v>0</v>
      </c>
      <c r="I677" s="139"/>
      <c r="J677" s="139"/>
      <c r="K677" s="32">
        <f>VLOOKUP(I677,Смета!$B$8:$O$93,13,0)</f>
        <v>0</v>
      </c>
      <c r="M677" s="139"/>
      <c r="N677" s="139"/>
      <c r="O677" s="32">
        <f>VLOOKUP(M677,Смета!$B$8:$O$93,13,0)</f>
        <v>0</v>
      </c>
      <c r="Q677" s="139"/>
      <c r="R677" s="139"/>
      <c r="S677" s="32">
        <f>VLOOKUP(Q677,Смета!$B$8:$O$93,13,0)</f>
        <v>0</v>
      </c>
      <c r="U677" s="139"/>
      <c r="V677" s="139"/>
      <c r="W677" s="32">
        <f>VLOOKUP(U677,Смета!$B$8:$O$93,13,0)</f>
        <v>0</v>
      </c>
      <c r="Y677" s="139"/>
      <c r="Z677" s="139"/>
      <c r="AA677" s="32">
        <f>VLOOKUP(Y677,Смета!$B$8:$O$93,13,0)</f>
        <v>0</v>
      </c>
      <c r="AC677" s="139"/>
      <c r="AD677" s="139"/>
      <c r="AE677" s="32">
        <f>VLOOKUP(AC677,Смета!$B$8:$O$93,13,0)</f>
        <v>0</v>
      </c>
      <c r="AG677" s="139"/>
      <c r="AH677" s="139"/>
      <c r="AI677" s="32">
        <f>VLOOKUP(AG677,Смета!$B$8:$O$93,13,0)</f>
        <v>0</v>
      </c>
      <c r="AK677" s="139"/>
      <c r="AL677" s="139"/>
      <c r="AM677" s="32">
        <f>VLOOKUP(AK677,Смета!$B$8:$O$93,13,0)</f>
        <v>0</v>
      </c>
      <c r="AO677" s="139"/>
      <c r="AP677" s="139"/>
      <c r="AQ677" s="32">
        <f>VLOOKUP(AO677,Смета!$B$8:$O$93,13,0)</f>
        <v>0</v>
      </c>
      <c r="AS677" s="139"/>
      <c r="AT677" s="139"/>
      <c r="AU677" s="32">
        <f>VLOOKUP(AS677,Смета!$B$8:$O$93,13,0)</f>
        <v>0</v>
      </c>
    </row>
    <row r="678" spans="1:47" x14ac:dyDescent="0.25">
      <c r="A678" s="139"/>
      <c r="B678" s="139"/>
      <c r="C678" s="32">
        <f>VLOOKUP(A678,Смета!$B$8:$O$93,13,0)</f>
        <v>0</v>
      </c>
      <c r="E678" s="139"/>
      <c r="F678" s="139"/>
      <c r="G678" s="32">
        <f>VLOOKUP(E678,Смета!$B$8:$O$93,13,0)</f>
        <v>0</v>
      </c>
      <c r="I678" s="139"/>
      <c r="J678" s="139"/>
      <c r="K678" s="32">
        <f>VLOOKUP(I678,Смета!$B$8:$O$93,13,0)</f>
        <v>0</v>
      </c>
      <c r="M678" s="139"/>
      <c r="N678" s="139"/>
      <c r="O678" s="32">
        <f>VLOOKUP(M678,Смета!$B$8:$O$93,13,0)</f>
        <v>0</v>
      </c>
      <c r="Q678" s="139"/>
      <c r="R678" s="139"/>
      <c r="S678" s="32">
        <f>VLOOKUP(Q678,Смета!$B$8:$O$93,13,0)</f>
        <v>0</v>
      </c>
      <c r="U678" s="139"/>
      <c r="V678" s="139"/>
      <c r="W678" s="32">
        <f>VLOOKUP(U678,Смета!$B$8:$O$93,13,0)</f>
        <v>0</v>
      </c>
      <c r="Y678" s="139"/>
      <c r="Z678" s="139"/>
      <c r="AA678" s="32">
        <f>VLOOKUP(Y678,Смета!$B$8:$O$93,13,0)</f>
        <v>0</v>
      </c>
      <c r="AC678" s="139"/>
      <c r="AD678" s="139"/>
      <c r="AE678" s="32">
        <f>VLOOKUP(AC678,Смета!$B$8:$O$93,13,0)</f>
        <v>0</v>
      </c>
      <c r="AG678" s="139"/>
      <c r="AH678" s="139"/>
      <c r="AI678" s="32">
        <f>VLOOKUP(AG678,Смета!$B$8:$O$93,13,0)</f>
        <v>0</v>
      </c>
      <c r="AK678" s="139"/>
      <c r="AL678" s="139"/>
      <c r="AM678" s="32">
        <f>VLOOKUP(AK678,Смета!$B$8:$O$93,13,0)</f>
        <v>0</v>
      </c>
      <c r="AO678" s="139"/>
      <c r="AP678" s="139"/>
      <c r="AQ678" s="32">
        <f>VLOOKUP(AO678,Смета!$B$8:$O$93,13,0)</f>
        <v>0</v>
      </c>
      <c r="AS678" s="139"/>
      <c r="AT678" s="139"/>
      <c r="AU678" s="32">
        <f>VLOOKUP(AS678,Смета!$B$8:$O$93,13,0)</f>
        <v>0</v>
      </c>
    </row>
    <row r="679" spans="1:47" x14ac:dyDescent="0.25">
      <c r="A679" s="139"/>
      <c r="B679" s="139"/>
      <c r="C679" s="32">
        <f>VLOOKUP(A679,Смета!$B$8:$O$93,13,0)</f>
        <v>0</v>
      </c>
      <c r="E679" s="139"/>
      <c r="F679" s="139"/>
      <c r="G679" s="32">
        <f>VLOOKUP(E679,Смета!$B$8:$O$93,13,0)</f>
        <v>0</v>
      </c>
      <c r="I679" s="139"/>
      <c r="J679" s="139"/>
      <c r="K679" s="32">
        <f>VLOOKUP(I679,Смета!$B$8:$O$93,13,0)</f>
        <v>0</v>
      </c>
      <c r="M679" s="139"/>
      <c r="N679" s="139"/>
      <c r="O679" s="32">
        <f>VLOOKUP(M679,Смета!$B$8:$O$93,13,0)</f>
        <v>0</v>
      </c>
      <c r="Q679" s="139"/>
      <c r="R679" s="139"/>
      <c r="S679" s="32">
        <f>VLOOKUP(Q679,Смета!$B$8:$O$93,13,0)</f>
        <v>0</v>
      </c>
      <c r="U679" s="139"/>
      <c r="V679" s="139"/>
      <c r="W679" s="32">
        <f>VLOOKUP(U679,Смета!$B$8:$O$93,13,0)</f>
        <v>0</v>
      </c>
      <c r="Y679" s="139"/>
      <c r="Z679" s="139"/>
      <c r="AA679" s="32">
        <f>VLOOKUP(Y679,Смета!$B$8:$O$93,13,0)</f>
        <v>0</v>
      </c>
      <c r="AC679" s="139"/>
      <c r="AD679" s="139"/>
      <c r="AE679" s="32">
        <f>VLOOKUP(AC679,Смета!$B$8:$O$93,13,0)</f>
        <v>0</v>
      </c>
      <c r="AG679" s="139"/>
      <c r="AH679" s="139"/>
      <c r="AI679" s="32">
        <f>VLOOKUP(AG679,Смета!$B$8:$O$93,13,0)</f>
        <v>0</v>
      </c>
      <c r="AK679" s="139"/>
      <c r="AL679" s="139"/>
      <c r="AM679" s="32">
        <f>VLOOKUP(AK679,Смета!$B$8:$O$93,13,0)</f>
        <v>0</v>
      </c>
      <c r="AO679" s="139"/>
      <c r="AP679" s="139"/>
      <c r="AQ679" s="32">
        <f>VLOOKUP(AO679,Смета!$B$8:$O$93,13,0)</f>
        <v>0</v>
      </c>
      <c r="AS679" s="139"/>
      <c r="AT679" s="139"/>
      <c r="AU679" s="32">
        <f>VLOOKUP(AS679,Смета!$B$8:$O$93,13,0)</f>
        <v>0</v>
      </c>
    </row>
    <row r="680" spans="1:47" x14ac:dyDescent="0.25">
      <c r="A680" s="139"/>
      <c r="B680" s="139"/>
      <c r="C680" s="32">
        <f>VLOOKUP(A680,Смета!$B$8:$O$93,13,0)</f>
        <v>0</v>
      </c>
      <c r="E680" s="139"/>
      <c r="F680" s="139"/>
      <c r="G680" s="32">
        <f>VLOOKUP(E680,Смета!$B$8:$O$93,13,0)</f>
        <v>0</v>
      </c>
      <c r="I680" s="139"/>
      <c r="J680" s="139"/>
      <c r="K680" s="32">
        <f>VLOOKUP(I680,Смета!$B$8:$O$93,13,0)</f>
        <v>0</v>
      </c>
      <c r="M680" s="139"/>
      <c r="N680" s="139"/>
      <c r="O680" s="32">
        <f>VLOOKUP(M680,Смета!$B$8:$O$93,13,0)</f>
        <v>0</v>
      </c>
      <c r="Q680" s="139"/>
      <c r="R680" s="139"/>
      <c r="S680" s="32">
        <f>VLOOKUP(Q680,Смета!$B$8:$O$93,13,0)</f>
        <v>0</v>
      </c>
      <c r="U680" s="139"/>
      <c r="V680" s="139"/>
      <c r="W680" s="32">
        <f>VLOOKUP(U680,Смета!$B$8:$O$93,13,0)</f>
        <v>0</v>
      </c>
      <c r="Y680" s="139"/>
      <c r="Z680" s="139"/>
      <c r="AA680" s="32">
        <f>VLOOKUP(Y680,Смета!$B$8:$O$93,13,0)</f>
        <v>0</v>
      </c>
      <c r="AC680" s="139"/>
      <c r="AD680" s="139"/>
      <c r="AE680" s="32">
        <f>VLOOKUP(AC680,Смета!$B$8:$O$93,13,0)</f>
        <v>0</v>
      </c>
      <c r="AG680" s="139"/>
      <c r="AH680" s="139"/>
      <c r="AI680" s="32">
        <f>VLOOKUP(AG680,Смета!$B$8:$O$93,13,0)</f>
        <v>0</v>
      </c>
      <c r="AK680" s="139"/>
      <c r="AL680" s="139"/>
      <c r="AM680" s="32">
        <f>VLOOKUP(AK680,Смета!$B$8:$O$93,13,0)</f>
        <v>0</v>
      </c>
      <c r="AO680" s="139"/>
      <c r="AP680" s="139"/>
      <c r="AQ680" s="32">
        <f>VLOOKUP(AO680,Смета!$B$8:$O$93,13,0)</f>
        <v>0</v>
      </c>
      <c r="AS680" s="139"/>
      <c r="AT680" s="139"/>
      <c r="AU680" s="32">
        <f>VLOOKUP(AS680,Смета!$B$8:$O$93,13,0)</f>
        <v>0</v>
      </c>
    </row>
    <row r="681" spans="1:47" x14ac:dyDescent="0.25">
      <c r="A681" s="139"/>
      <c r="B681" s="139"/>
      <c r="C681" s="32">
        <f>VLOOKUP(A681,Смета!$B$8:$O$93,13,0)</f>
        <v>0</v>
      </c>
      <c r="E681" s="139"/>
      <c r="F681" s="139"/>
      <c r="G681" s="32">
        <f>VLOOKUP(E681,Смета!$B$8:$O$93,13,0)</f>
        <v>0</v>
      </c>
      <c r="I681" s="139"/>
      <c r="J681" s="139"/>
      <c r="K681" s="32">
        <f>VLOOKUP(I681,Смета!$B$8:$O$93,13,0)</f>
        <v>0</v>
      </c>
      <c r="M681" s="139"/>
      <c r="N681" s="139"/>
      <c r="O681" s="32">
        <f>VLOOKUP(M681,Смета!$B$8:$O$93,13,0)</f>
        <v>0</v>
      </c>
      <c r="Q681" s="139"/>
      <c r="R681" s="139"/>
      <c r="S681" s="32">
        <f>VLOOKUP(Q681,Смета!$B$8:$O$93,13,0)</f>
        <v>0</v>
      </c>
      <c r="U681" s="139"/>
      <c r="V681" s="139"/>
      <c r="W681" s="32">
        <f>VLOOKUP(U681,Смета!$B$8:$O$93,13,0)</f>
        <v>0</v>
      </c>
      <c r="Y681" s="139"/>
      <c r="Z681" s="139"/>
      <c r="AA681" s="32">
        <f>VLOOKUP(Y681,Смета!$B$8:$O$93,13,0)</f>
        <v>0</v>
      </c>
      <c r="AC681" s="139"/>
      <c r="AD681" s="139"/>
      <c r="AE681" s="32">
        <f>VLOOKUP(AC681,Смета!$B$8:$O$93,13,0)</f>
        <v>0</v>
      </c>
      <c r="AG681" s="139"/>
      <c r="AH681" s="139"/>
      <c r="AI681" s="32">
        <f>VLOOKUP(AG681,Смета!$B$8:$O$93,13,0)</f>
        <v>0</v>
      </c>
      <c r="AK681" s="139"/>
      <c r="AL681" s="139"/>
      <c r="AM681" s="32">
        <f>VLOOKUP(AK681,Смета!$B$8:$O$93,13,0)</f>
        <v>0</v>
      </c>
      <c r="AO681" s="139"/>
      <c r="AP681" s="139"/>
      <c r="AQ681" s="32">
        <f>VLOOKUP(AO681,Смета!$B$8:$O$93,13,0)</f>
        <v>0</v>
      </c>
      <c r="AS681" s="139"/>
      <c r="AT681" s="139"/>
      <c r="AU681" s="32">
        <f>VLOOKUP(AS681,Смета!$B$8:$O$93,13,0)</f>
        <v>0</v>
      </c>
    </row>
    <row r="682" spans="1:47" x14ac:dyDescent="0.25">
      <c r="A682" s="139"/>
      <c r="B682" s="139"/>
      <c r="C682" s="32">
        <f>VLOOKUP(A682,Смета!$B$8:$O$93,13,0)</f>
        <v>0</v>
      </c>
      <c r="E682" s="139"/>
      <c r="F682" s="139"/>
      <c r="G682" s="32">
        <f>VLOOKUP(E682,Смета!$B$8:$O$93,13,0)</f>
        <v>0</v>
      </c>
      <c r="I682" s="139"/>
      <c r="J682" s="139"/>
      <c r="K682" s="32">
        <f>VLOOKUP(I682,Смета!$B$8:$O$93,13,0)</f>
        <v>0</v>
      </c>
      <c r="M682" s="139"/>
      <c r="N682" s="139"/>
      <c r="O682" s="32">
        <f>VLOOKUP(M682,Смета!$B$8:$O$93,13,0)</f>
        <v>0</v>
      </c>
      <c r="Q682" s="139"/>
      <c r="R682" s="139"/>
      <c r="S682" s="32">
        <f>VLOOKUP(Q682,Смета!$B$8:$O$93,13,0)</f>
        <v>0</v>
      </c>
      <c r="U682" s="139"/>
      <c r="V682" s="139"/>
      <c r="W682" s="32">
        <f>VLOOKUP(U682,Смета!$B$8:$O$93,13,0)</f>
        <v>0</v>
      </c>
      <c r="Y682" s="139"/>
      <c r="Z682" s="139"/>
      <c r="AA682" s="32">
        <f>VLOOKUP(Y682,Смета!$B$8:$O$93,13,0)</f>
        <v>0</v>
      </c>
      <c r="AC682" s="139"/>
      <c r="AD682" s="139"/>
      <c r="AE682" s="32">
        <f>VLOOKUP(AC682,Смета!$B$8:$O$93,13,0)</f>
        <v>0</v>
      </c>
      <c r="AG682" s="139"/>
      <c r="AH682" s="139"/>
      <c r="AI682" s="32">
        <f>VLOOKUP(AG682,Смета!$B$8:$O$93,13,0)</f>
        <v>0</v>
      </c>
      <c r="AK682" s="139"/>
      <c r="AL682" s="139"/>
      <c r="AM682" s="32">
        <f>VLOOKUP(AK682,Смета!$B$8:$O$93,13,0)</f>
        <v>0</v>
      </c>
      <c r="AO682" s="139"/>
      <c r="AP682" s="139"/>
      <c r="AQ682" s="32">
        <f>VLOOKUP(AO682,Смета!$B$8:$O$93,13,0)</f>
        <v>0</v>
      </c>
      <c r="AS682" s="139"/>
      <c r="AT682" s="139"/>
      <c r="AU682" s="32">
        <f>VLOOKUP(AS682,Смета!$B$8:$O$93,13,0)</f>
        <v>0</v>
      </c>
    </row>
    <row r="683" spans="1:47" x14ac:dyDescent="0.25">
      <c r="A683" s="139"/>
      <c r="B683" s="139"/>
      <c r="C683" s="32">
        <f>VLOOKUP(A683,Смета!$B$8:$O$93,13,0)</f>
        <v>0</v>
      </c>
      <c r="E683" s="139"/>
      <c r="F683" s="139"/>
      <c r="G683" s="32">
        <f>VLOOKUP(E683,Смета!$B$8:$O$93,13,0)</f>
        <v>0</v>
      </c>
      <c r="I683" s="139"/>
      <c r="J683" s="139"/>
      <c r="K683" s="32">
        <f>VLOOKUP(I683,Смета!$B$8:$O$93,13,0)</f>
        <v>0</v>
      </c>
      <c r="M683" s="139"/>
      <c r="N683" s="139"/>
      <c r="O683" s="32">
        <f>VLOOKUP(M683,Смета!$B$8:$O$93,13,0)</f>
        <v>0</v>
      </c>
      <c r="Q683" s="139"/>
      <c r="R683" s="139"/>
      <c r="S683" s="32">
        <f>VLOOKUP(Q683,Смета!$B$8:$O$93,13,0)</f>
        <v>0</v>
      </c>
      <c r="U683" s="139"/>
      <c r="V683" s="139"/>
      <c r="W683" s="32">
        <f>VLOOKUP(U683,Смета!$B$8:$O$93,13,0)</f>
        <v>0</v>
      </c>
      <c r="Y683" s="139"/>
      <c r="Z683" s="139"/>
      <c r="AA683" s="32">
        <f>VLOOKUP(Y683,Смета!$B$8:$O$93,13,0)</f>
        <v>0</v>
      </c>
      <c r="AC683" s="139"/>
      <c r="AD683" s="139"/>
      <c r="AE683" s="32">
        <f>VLOOKUP(AC683,Смета!$B$8:$O$93,13,0)</f>
        <v>0</v>
      </c>
      <c r="AG683" s="139"/>
      <c r="AH683" s="139"/>
      <c r="AI683" s="32">
        <f>VLOOKUP(AG683,Смета!$B$8:$O$93,13,0)</f>
        <v>0</v>
      </c>
      <c r="AK683" s="139"/>
      <c r="AL683" s="139"/>
      <c r="AM683" s="32">
        <f>VLOOKUP(AK683,Смета!$B$8:$O$93,13,0)</f>
        <v>0</v>
      </c>
      <c r="AO683" s="139"/>
      <c r="AP683" s="139"/>
      <c r="AQ683" s="32">
        <f>VLOOKUP(AO683,Смета!$B$8:$O$93,13,0)</f>
        <v>0</v>
      </c>
      <c r="AS683" s="139"/>
      <c r="AT683" s="139"/>
      <c r="AU683" s="32">
        <f>VLOOKUP(AS683,Смета!$B$8:$O$93,13,0)</f>
        <v>0</v>
      </c>
    </row>
    <row r="684" spans="1:47" x14ac:dyDescent="0.25">
      <c r="A684" s="139"/>
      <c r="B684" s="139"/>
      <c r="C684" s="32">
        <f>VLOOKUP(A684,Смета!$B$8:$O$93,13,0)</f>
        <v>0</v>
      </c>
      <c r="E684" s="139"/>
      <c r="F684" s="139"/>
      <c r="G684" s="32">
        <f>VLOOKUP(E684,Смета!$B$8:$O$93,13,0)</f>
        <v>0</v>
      </c>
      <c r="I684" s="139"/>
      <c r="J684" s="139"/>
      <c r="K684" s="32">
        <f>VLOOKUP(I684,Смета!$B$8:$O$93,13,0)</f>
        <v>0</v>
      </c>
      <c r="M684" s="139"/>
      <c r="N684" s="139"/>
      <c r="O684" s="32">
        <f>VLOOKUP(M684,Смета!$B$8:$O$93,13,0)</f>
        <v>0</v>
      </c>
      <c r="Q684" s="139"/>
      <c r="R684" s="139"/>
      <c r="S684" s="32">
        <f>VLOOKUP(Q684,Смета!$B$8:$O$93,13,0)</f>
        <v>0</v>
      </c>
      <c r="U684" s="139"/>
      <c r="V684" s="139"/>
      <c r="W684" s="32">
        <f>VLOOKUP(U684,Смета!$B$8:$O$93,13,0)</f>
        <v>0</v>
      </c>
      <c r="Y684" s="139"/>
      <c r="Z684" s="139"/>
      <c r="AA684" s="32">
        <f>VLOOKUP(Y684,Смета!$B$8:$O$93,13,0)</f>
        <v>0</v>
      </c>
      <c r="AC684" s="139"/>
      <c r="AD684" s="139"/>
      <c r="AE684" s="32">
        <f>VLOOKUP(AC684,Смета!$B$8:$O$93,13,0)</f>
        <v>0</v>
      </c>
      <c r="AG684" s="139"/>
      <c r="AH684" s="139"/>
      <c r="AI684" s="32">
        <f>VLOOKUP(AG684,Смета!$B$8:$O$93,13,0)</f>
        <v>0</v>
      </c>
      <c r="AK684" s="139"/>
      <c r="AL684" s="139"/>
      <c r="AM684" s="32">
        <f>VLOOKUP(AK684,Смета!$B$8:$O$93,13,0)</f>
        <v>0</v>
      </c>
      <c r="AO684" s="139"/>
      <c r="AP684" s="139"/>
      <c r="AQ684" s="32">
        <f>VLOOKUP(AO684,Смета!$B$8:$O$93,13,0)</f>
        <v>0</v>
      </c>
      <c r="AS684" s="139"/>
      <c r="AT684" s="139"/>
      <c r="AU684" s="32">
        <f>VLOOKUP(AS684,Смета!$B$8:$O$93,13,0)</f>
        <v>0</v>
      </c>
    </row>
    <row r="685" spans="1:47" x14ac:dyDescent="0.25">
      <c r="A685" s="139"/>
      <c r="B685" s="139"/>
      <c r="C685" s="32">
        <f>VLOOKUP(A685,Смета!$B$8:$O$93,13,0)</f>
        <v>0</v>
      </c>
      <c r="E685" s="139"/>
      <c r="F685" s="139"/>
      <c r="G685" s="32">
        <f>VLOOKUP(E685,Смета!$B$8:$O$93,13,0)</f>
        <v>0</v>
      </c>
      <c r="I685" s="139"/>
      <c r="J685" s="139"/>
      <c r="K685" s="32">
        <f>VLOOKUP(I685,Смета!$B$8:$O$93,13,0)</f>
        <v>0</v>
      </c>
      <c r="M685" s="139"/>
      <c r="N685" s="139"/>
      <c r="O685" s="32">
        <f>VLOOKUP(M685,Смета!$B$8:$O$93,13,0)</f>
        <v>0</v>
      </c>
      <c r="Q685" s="139"/>
      <c r="R685" s="139"/>
      <c r="S685" s="32">
        <f>VLOOKUP(Q685,Смета!$B$8:$O$93,13,0)</f>
        <v>0</v>
      </c>
      <c r="U685" s="139"/>
      <c r="V685" s="139"/>
      <c r="W685" s="32">
        <f>VLOOKUP(U685,Смета!$B$8:$O$93,13,0)</f>
        <v>0</v>
      </c>
      <c r="Y685" s="139"/>
      <c r="Z685" s="139"/>
      <c r="AA685" s="32">
        <f>VLOOKUP(Y685,Смета!$B$8:$O$93,13,0)</f>
        <v>0</v>
      </c>
      <c r="AC685" s="139"/>
      <c r="AD685" s="139"/>
      <c r="AE685" s="32">
        <f>VLOOKUP(AC685,Смета!$B$8:$O$93,13,0)</f>
        <v>0</v>
      </c>
      <c r="AG685" s="139"/>
      <c r="AH685" s="139"/>
      <c r="AI685" s="32">
        <f>VLOOKUP(AG685,Смета!$B$8:$O$93,13,0)</f>
        <v>0</v>
      </c>
      <c r="AK685" s="139"/>
      <c r="AL685" s="139"/>
      <c r="AM685" s="32">
        <f>VLOOKUP(AK685,Смета!$B$8:$O$93,13,0)</f>
        <v>0</v>
      </c>
      <c r="AO685" s="139"/>
      <c r="AP685" s="139"/>
      <c r="AQ685" s="32">
        <f>VLOOKUP(AO685,Смета!$B$8:$O$93,13,0)</f>
        <v>0</v>
      </c>
      <c r="AS685" s="139"/>
      <c r="AT685" s="139"/>
      <c r="AU685" s="32">
        <f>VLOOKUP(AS685,Смета!$B$8:$O$93,13,0)</f>
        <v>0</v>
      </c>
    </row>
    <row r="686" spans="1:47" x14ac:dyDescent="0.25">
      <c r="A686" s="139"/>
      <c r="B686" s="139"/>
      <c r="C686" s="32">
        <f>VLOOKUP(A686,Смета!$B$8:$O$93,13,0)</f>
        <v>0</v>
      </c>
      <c r="E686" s="139"/>
      <c r="F686" s="139"/>
      <c r="G686" s="32">
        <f>VLOOKUP(E686,Смета!$B$8:$O$93,13,0)</f>
        <v>0</v>
      </c>
      <c r="I686" s="139"/>
      <c r="J686" s="139"/>
      <c r="K686" s="32">
        <f>VLOOKUP(I686,Смета!$B$8:$O$93,13,0)</f>
        <v>0</v>
      </c>
      <c r="M686" s="139"/>
      <c r="N686" s="139"/>
      <c r="O686" s="32">
        <f>VLOOKUP(M686,Смета!$B$8:$O$93,13,0)</f>
        <v>0</v>
      </c>
      <c r="Q686" s="139"/>
      <c r="R686" s="139"/>
      <c r="S686" s="32">
        <f>VLOOKUP(Q686,Смета!$B$8:$O$93,13,0)</f>
        <v>0</v>
      </c>
      <c r="U686" s="139"/>
      <c r="V686" s="139"/>
      <c r="W686" s="32">
        <f>VLOOKUP(U686,Смета!$B$8:$O$93,13,0)</f>
        <v>0</v>
      </c>
      <c r="Y686" s="139"/>
      <c r="Z686" s="139"/>
      <c r="AA686" s="32">
        <f>VLOOKUP(Y686,Смета!$B$8:$O$93,13,0)</f>
        <v>0</v>
      </c>
      <c r="AC686" s="139"/>
      <c r="AD686" s="139"/>
      <c r="AE686" s="32">
        <f>VLOOKUP(AC686,Смета!$B$8:$O$93,13,0)</f>
        <v>0</v>
      </c>
      <c r="AG686" s="139"/>
      <c r="AH686" s="139"/>
      <c r="AI686" s="32">
        <f>VLOOKUP(AG686,Смета!$B$8:$O$93,13,0)</f>
        <v>0</v>
      </c>
      <c r="AK686" s="139"/>
      <c r="AL686" s="139"/>
      <c r="AM686" s="32">
        <f>VLOOKUP(AK686,Смета!$B$8:$O$93,13,0)</f>
        <v>0</v>
      </c>
      <c r="AO686" s="139"/>
      <c r="AP686" s="139"/>
      <c r="AQ686" s="32">
        <f>VLOOKUP(AO686,Смета!$B$8:$O$93,13,0)</f>
        <v>0</v>
      </c>
      <c r="AS686" s="139"/>
      <c r="AT686" s="139"/>
      <c r="AU686" s="32">
        <f>VLOOKUP(AS686,Смета!$B$8:$O$93,13,0)</f>
        <v>0</v>
      </c>
    </row>
    <row r="687" spans="1:47" x14ac:dyDescent="0.25">
      <c r="A687" s="139"/>
      <c r="B687" s="139"/>
      <c r="C687" s="32">
        <f>VLOOKUP(A687,Смета!$B$8:$O$93,13,0)</f>
        <v>0</v>
      </c>
      <c r="E687" s="139"/>
      <c r="F687" s="139"/>
      <c r="G687" s="32">
        <f>VLOOKUP(E687,Смета!$B$8:$O$93,13,0)</f>
        <v>0</v>
      </c>
      <c r="I687" s="139"/>
      <c r="J687" s="139"/>
      <c r="K687" s="32">
        <f>VLOOKUP(I687,Смета!$B$8:$O$93,13,0)</f>
        <v>0</v>
      </c>
      <c r="M687" s="139"/>
      <c r="N687" s="139"/>
      <c r="O687" s="32">
        <f>VLOOKUP(M687,Смета!$B$8:$O$93,13,0)</f>
        <v>0</v>
      </c>
      <c r="Q687" s="139"/>
      <c r="R687" s="139"/>
      <c r="S687" s="32">
        <f>VLOOKUP(Q687,Смета!$B$8:$O$93,13,0)</f>
        <v>0</v>
      </c>
      <c r="U687" s="139"/>
      <c r="V687" s="139"/>
      <c r="W687" s="32">
        <f>VLOOKUP(U687,Смета!$B$8:$O$93,13,0)</f>
        <v>0</v>
      </c>
      <c r="Y687" s="139"/>
      <c r="Z687" s="139"/>
      <c r="AA687" s="32">
        <f>VLOOKUP(Y687,Смета!$B$8:$O$93,13,0)</f>
        <v>0</v>
      </c>
      <c r="AC687" s="139"/>
      <c r="AD687" s="139"/>
      <c r="AE687" s="32">
        <f>VLOOKUP(AC687,Смета!$B$8:$O$93,13,0)</f>
        <v>0</v>
      </c>
      <c r="AG687" s="139"/>
      <c r="AH687" s="139"/>
      <c r="AI687" s="32">
        <f>VLOOKUP(AG687,Смета!$B$8:$O$93,13,0)</f>
        <v>0</v>
      </c>
      <c r="AK687" s="139"/>
      <c r="AL687" s="139"/>
      <c r="AM687" s="32">
        <f>VLOOKUP(AK687,Смета!$B$8:$O$93,13,0)</f>
        <v>0</v>
      </c>
      <c r="AO687" s="139"/>
      <c r="AP687" s="139"/>
      <c r="AQ687" s="32">
        <f>VLOOKUP(AO687,Смета!$B$8:$O$93,13,0)</f>
        <v>0</v>
      </c>
      <c r="AS687" s="139"/>
      <c r="AT687" s="139"/>
      <c r="AU687" s="32">
        <f>VLOOKUP(AS687,Смета!$B$8:$O$93,13,0)</f>
        <v>0</v>
      </c>
    </row>
    <row r="688" spans="1:47" x14ac:dyDescent="0.25">
      <c r="A688" s="139"/>
      <c r="B688" s="139"/>
      <c r="C688" s="32">
        <f>VLOOKUP(A688,Смета!$B$8:$O$93,13,0)</f>
        <v>0</v>
      </c>
      <c r="E688" s="139"/>
      <c r="F688" s="139"/>
      <c r="G688" s="32">
        <f>VLOOKUP(E688,Смета!$B$8:$O$93,13,0)</f>
        <v>0</v>
      </c>
      <c r="I688" s="139"/>
      <c r="J688" s="139"/>
      <c r="K688" s="32">
        <f>VLOOKUP(I688,Смета!$B$8:$O$93,13,0)</f>
        <v>0</v>
      </c>
      <c r="M688" s="139"/>
      <c r="N688" s="139"/>
      <c r="O688" s="32">
        <f>VLOOKUP(M688,Смета!$B$8:$O$93,13,0)</f>
        <v>0</v>
      </c>
      <c r="Q688" s="139"/>
      <c r="R688" s="139"/>
      <c r="S688" s="32">
        <f>VLOOKUP(Q688,Смета!$B$8:$O$93,13,0)</f>
        <v>0</v>
      </c>
      <c r="U688" s="139"/>
      <c r="V688" s="139"/>
      <c r="W688" s="32">
        <f>VLOOKUP(U688,Смета!$B$8:$O$93,13,0)</f>
        <v>0</v>
      </c>
      <c r="Y688" s="139"/>
      <c r="Z688" s="139"/>
      <c r="AA688" s="32">
        <f>VLOOKUP(Y688,Смета!$B$8:$O$93,13,0)</f>
        <v>0</v>
      </c>
      <c r="AC688" s="139"/>
      <c r="AD688" s="139"/>
      <c r="AE688" s="32">
        <f>VLOOKUP(AC688,Смета!$B$8:$O$93,13,0)</f>
        <v>0</v>
      </c>
      <c r="AG688" s="139"/>
      <c r="AH688" s="139"/>
      <c r="AI688" s="32">
        <f>VLOOKUP(AG688,Смета!$B$8:$O$93,13,0)</f>
        <v>0</v>
      </c>
      <c r="AK688" s="139"/>
      <c r="AL688" s="139"/>
      <c r="AM688" s="32">
        <f>VLOOKUP(AK688,Смета!$B$8:$O$93,13,0)</f>
        <v>0</v>
      </c>
      <c r="AO688" s="139"/>
      <c r="AP688" s="139"/>
      <c r="AQ688" s="32">
        <f>VLOOKUP(AO688,Смета!$B$8:$O$93,13,0)</f>
        <v>0</v>
      </c>
      <c r="AS688" s="139"/>
      <c r="AT688" s="139"/>
      <c r="AU688" s="32">
        <f>VLOOKUP(AS688,Смета!$B$8:$O$93,13,0)</f>
        <v>0</v>
      </c>
    </row>
    <row r="689" spans="1:47" x14ac:dyDescent="0.25">
      <c r="A689" s="139"/>
      <c r="B689" s="139"/>
      <c r="C689" s="32">
        <f>VLOOKUP(A689,Смета!$B$8:$O$93,13,0)</f>
        <v>0</v>
      </c>
      <c r="E689" s="139"/>
      <c r="F689" s="139"/>
      <c r="G689" s="32">
        <f>VLOOKUP(E689,Смета!$B$8:$O$93,13,0)</f>
        <v>0</v>
      </c>
      <c r="I689" s="139"/>
      <c r="J689" s="139"/>
      <c r="K689" s="32">
        <f>VLOOKUP(I689,Смета!$B$8:$O$93,13,0)</f>
        <v>0</v>
      </c>
      <c r="M689" s="139"/>
      <c r="N689" s="139"/>
      <c r="O689" s="32">
        <f>VLOOKUP(M689,Смета!$B$8:$O$93,13,0)</f>
        <v>0</v>
      </c>
      <c r="Q689" s="139"/>
      <c r="R689" s="139"/>
      <c r="S689" s="32">
        <f>VLOOKUP(Q689,Смета!$B$8:$O$93,13,0)</f>
        <v>0</v>
      </c>
      <c r="U689" s="139"/>
      <c r="V689" s="139"/>
      <c r="W689" s="32">
        <f>VLOOKUP(U689,Смета!$B$8:$O$93,13,0)</f>
        <v>0</v>
      </c>
      <c r="Y689" s="139"/>
      <c r="Z689" s="139"/>
      <c r="AA689" s="32">
        <f>VLOOKUP(Y689,Смета!$B$8:$O$93,13,0)</f>
        <v>0</v>
      </c>
      <c r="AC689" s="139"/>
      <c r="AD689" s="139"/>
      <c r="AE689" s="32">
        <f>VLOOKUP(AC689,Смета!$B$8:$O$93,13,0)</f>
        <v>0</v>
      </c>
      <c r="AG689" s="139"/>
      <c r="AH689" s="139"/>
      <c r="AI689" s="32">
        <f>VLOOKUP(AG689,Смета!$B$8:$O$93,13,0)</f>
        <v>0</v>
      </c>
      <c r="AK689" s="139"/>
      <c r="AL689" s="139"/>
      <c r="AM689" s="32">
        <f>VLOOKUP(AK689,Смета!$B$8:$O$93,13,0)</f>
        <v>0</v>
      </c>
      <c r="AO689" s="139"/>
      <c r="AP689" s="139"/>
      <c r="AQ689" s="32">
        <f>VLOOKUP(AO689,Смета!$B$8:$O$93,13,0)</f>
        <v>0</v>
      </c>
      <c r="AS689" s="139"/>
      <c r="AT689" s="139"/>
      <c r="AU689" s="32">
        <f>VLOOKUP(AS689,Смета!$B$8:$O$93,13,0)</f>
        <v>0</v>
      </c>
    </row>
    <row r="690" spans="1:47" x14ac:dyDescent="0.25">
      <c r="A690" s="139"/>
      <c r="B690" s="139"/>
      <c r="C690" s="32">
        <f>VLOOKUP(A690,Смета!$B$8:$O$93,13,0)</f>
        <v>0</v>
      </c>
      <c r="E690" s="139"/>
      <c r="F690" s="139"/>
      <c r="G690" s="32">
        <f>VLOOKUP(E690,Смета!$B$8:$O$93,13,0)</f>
        <v>0</v>
      </c>
      <c r="I690" s="139"/>
      <c r="J690" s="139"/>
      <c r="K690" s="32">
        <f>VLOOKUP(I690,Смета!$B$8:$O$93,13,0)</f>
        <v>0</v>
      </c>
      <c r="M690" s="139"/>
      <c r="N690" s="139"/>
      <c r="O690" s="32">
        <f>VLOOKUP(M690,Смета!$B$8:$O$93,13,0)</f>
        <v>0</v>
      </c>
      <c r="Q690" s="139"/>
      <c r="R690" s="139"/>
      <c r="S690" s="32">
        <f>VLOOKUP(Q690,Смета!$B$8:$O$93,13,0)</f>
        <v>0</v>
      </c>
      <c r="U690" s="139"/>
      <c r="V690" s="139"/>
      <c r="W690" s="32">
        <f>VLOOKUP(U690,Смета!$B$8:$O$93,13,0)</f>
        <v>0</v>
      </c>
      <c r="Y690" s="139"/>
      <c r="Z690" s="139"/>
      <c r="AA690" s="32">
        <f>VLOOKUP(Y690,Смета!$B$8:$O$93,13,0)</f>
        <v>0</v>
      </c>
      <c r="AC690" s="139"/>
      <c r="AD690" s="139"/>
      <c r="AE690" s="32">
        <f>VLOOKUP(AC690,Смета!$B$8:$O$93,13,0)</f>
        <v>0</v>
      </c>
      <c r="AG690" s="139"/>
      <c r="AH690" s="139"/>
      <c r="AI690" s="32">
        <f>VLOOKUP(AG690,Смета!$B$8:$O$93,13,0)</f>
        <v>0</v>
      </c>
      <c r="AK690" s="139"/>
      <c r="AL690" s="139"/>
      <c r="AM690" s="32">
        <f>VLOOKUP(AK690,Смета!$B$8:$O$93,13,0)</f>
        <v>0</v>
      </c>
      <c r="AO690" s="139"/>
      <c r="AP690" s="139"/>
      <c r="AQ690" s="32">
        <f>VLOOKUP(AO690,Смета!$B$8:$O$93,13,0)</f>
        <v>0</v>
      </c>
      <c r="AS690" s="139"/>
      <c r="AT690" s="139"/>
      <c r="AU690" s="32">
        <f>VLOOKUP(AS690,Смета!$B$8:$O$93,13,0)</f>
        <v>0</v>
      </c>
    </row>
    <row r="691" spans="1:47" x14ac:dyDescent="0.25">
      <c r="A691" s="139"/>
      <c r="B691" s="139"/>
      <c r="C691" s="32">
        <f>VLOOKUP(A691,Смета!$B$8:$O$93,13,0)</f>
        <v>0</v>
      </c>
      <c r="E691" s="139"/>
      <c r="F691" s="139"/>
      <c r="G691" s="32">
        <f>VLOOKUP(E691,Смета!$B$8:$O$93,13,0)</f>
        <v>0</v>
      </c>
      <c r="I691" s="139"/>
      <c r="J691" s="139"/>
      <c r="K691" s="32">
        <f>VLOOKUP(I691,Смета!$B$8:$O$93,13,0)</f>
        <v>0</v>
      </c>
      <c r="M691" s="139"/>
      <c r="N691" s="139"/>
      <c r="O691" s="32">
        <f>VLOOKUP(M691,Смета!$B$8:$O$93,13,0)</f>
        <v>0</v>
      </c>
      <c r="Q691" s="139"/>
      <c r="R691" s="139"/>
      <c r="S691" s="32">
        <f>VLOOKUP(Q691,Смета!$B$8:$O$93,13,0)</f>
        <v>0</v>
      </c>
      <c r="U691" s="139"/>
      <c r="V691" s="139"/>
      <c r="W691" s="32">
        <f>VLOOKUP(U691,Смета!$B$8:$O$93,13,0)</f>
        <v>0</v>
      </c>
      <c r="Y691" s="139"/>
      <c r="Z691" s="139"/>
      <c r="AA691" s="32">
        <f>VLOOKUP(Y691,Смета!$B$8:$O$93,13,0)</f>
        <v>0</v>
      </c>
      <c r="AC691" s="139"/>
      <c r="AD691" s="139"/>
      <c r="AE691" s="32">
        <f>VLOOKUP(AC691,Смета!$B$8:$O$93,13,0)</f>
        <v>0</v>
      </c>
      <c r="AG691" s="139"/>
      <c r="AH691" s="139"/>
      <c r="AI691" s="32">
        <f>VLOOKUP(AG691,Смета!$B$8:$O$93,13,0)</f>
        <v>0</v>
      </c>
      <c r="AK691" s="139"/>
      <c r="AL691" s="139"/>
      <c r="AM691" s="32">
        <f>VLOOKUP(AK691,Смета!$B$8:$O$93,13,0)</f>
        <v>0</v>
      </c>
      <c r="AO691" s="139"/>
      <c r="AP691" s="139"/>
      <c r="AQ691" s="32">
        <f>VLOOKUP(AO691,Смета!$B$8:$O$93,13,0)</f>
        <v>0</v>
      </c>
      <c r="AS691" s="139"/>
      <c r="AT691" s="139"/>
      <c r="AU691" s="32">
        <f>VLOOKUP(AS691,Смета!$B$8:$O$93,13,0)</f>
        <v>0</v>
      </c>
    </row>
    <row r="692" spans="1:47" x14ac:dyDescent="0.25">
      <c r="A692" s="139"/>
      <c r="B692" s="139"/>
      <c r="C692" s="32">
        <f>VLOOKUP(A692,Смета!$B$8:$O$93,13,0)</f>
        <v>0</v>
      </c>
      <c r="E692" s="139"/>
      <c r="F692" s="139"/>
      <c r="G692" s="32">
        <f>VLOOKUP(E692,Смета!$B$8:$O$93,13,0)</f>
        <v>0</v>
      </c>
      <c r="I692" s="139"/>
      <c r="J692" s="139"/>
      <c r="K692" s="32">
        <f>VLOOKUP(I692,Смета!$B$8:$O$93,13,0)</f>
        <v>0</v>
      </c>
      <c r="M692" s="139"/>
      <c r="N692" s="139"/>
      <c r="O692" s="32">
        <f>VLOOKUP(M692,Смета!$B$8:$O$93,13,0)</f>
        <v>0</v>
      </c>
      <c r="Q692" s="139"/>
      <c r="R692" s="139"/>
      <c r="S692" s="32">
        <f>VLOOKUP(Q692,Смета!$B$8:$O$93,13,0)</f>
        <v>0</v>
      </c>
      <c r="U692" s="139"/>
      <c r="V692" s="139"/>
      <c r="W692" s="32">
        <f>VLOOKUP(U692,Смета!$B$8:$O$93,13,0)</f>
        <v>0</v>
      </c>
      <c r="Y692" s="139"/>
      <c r="Z692" s="139"/>
      <c r="AA692" s="32">
        <f>VLOOKUP(Y692,Смета!$B$8:$O$93,13,0)</f>
        <v>0</v>
      </c>
      <c r="AC692" s="139"/>
      <c r="AD692" s="139"/>
      <c r="AE692" s="32">
        <f>VLOOKUP(AC692,Смета!$B$8:$O$93,13,0)</f>
        <v>0</v>
      </c>
      <c r="AG692" s="139"/>
      <c r="AH692" s="139"/>
      <c r="AI692" s="32">
        <f>VLOOKUP(AG692,Смета!$B$8:$O$93,13,0)</f>
        <v>0</v>
      </c>
      <c r="AK692" s="139"/>
      <c r="AL692" s="139"/>
      <c r="AM692" s="32">
        <f>VLOOKUP(AK692,Смета!$B$8:$O$93,13,0)</f>
        <v>0</v>
      </c>
      <c r="AO692" s="139"/>
      <c r="AP692" s="139"/>
      <c r="AQ692" s="32">
        <f>VLOOKUP(AO692,Смета!$B$8:$O$93,13,0)</f>
        <v>0</v>
      </c>
      <c r="AS692" s="139"/>
      <c r="AT692" s="139"/>
      <c r="AU692" s="32">
        <f>VLOOKUP(AS692,Смета!$B$8:$O$93,13,0)</f>
        <v>0</v>
      </c>
    </row>
    <row r="693" spans="1:47" x14ac:dyDescent="0.25">
      <c r="A693" s="139"/>
      <c r="B693" s="139"/>
      <c r="C693" s="32">
        <f>VLOOKUP(A693,Смета!$B$8:$O$93,13,0)</f>
        <v>0</v>
      </c>
      <c r="E693" s="139"/>
      <c r="F693" s="139"/>
      <c r="G693" s="32">
        <f>VLOOKUP(E693,Смета!$B$8:$O$93,13,0)</f>
        <v>0</v>
      </c>
      <c r="I693" s="139"/>
      <c r="J693" s="139"/>
      <c r="K693" s="32">
        <f>VLOOKUP(I693,Смета!$B$8:$O$93,13,0)</f>
        <v>0</v>
      </c>
      <c r="M693" s="139"/>
      <c r="N693" s="139"/>
      <c r="O693" s="32">
        <f>VLOOKUP(M693,Смета!$B$8:$O$93,13,0)</f>
        <v>0</v>
      </c>
      <c r="Q693" s="139"/>
      <c r="R693" s="139"/>
      <c r="S693" s="32">
        <f>VLOOKUP(Q693,Смета!$B$8:$O$93,13,0)</f>
        <v>0</v>
      </c>
      <c r="U693" s="139"/>
      <c r="V693" s="139"/>
      <c r="W693" s="32">
        <f>VLOOKUP(U693,Смета!$B$8:$O$93,13,0)</f>
        <v>0</v>
      </c>
      <c r="Y693" s="139"/>
      <c r="Z693" s="139"/>
      <c r="AA693" s="32">
        <f>VLOOKUP(Y693,Смета!$B$8:$O$93,13,0)</f>
        <v>0</v>
      </c>
      <c r="AC693" s="139"/>
      <c r="AD693" s="139"/>
      <c r="AE693" s="32">
        <f>VLOOKUP(AC693,Смета!$B$8:$O$93,13,0)</f>
        <v>0</v>
      </c>
      <c r="AG693" s="139"/>
      <c r="AH693" s="139"/>
      <c r="AI693" s="32">
        <f>VLOOKUP(AG693,Смета!$B$8:$O$93,13,0)</f>
        <v>0</v>
      </c>
      <c r="AK693" s="139"/>
      <c r="AL693" s="139"/>
      <c r="AM693" s="32">
        <f>VLOOKUP(AK693,Смета!$B$8:$O$93,13,0)</f>
        <v>0</v>
      </c>
      <c r="AO693" s="139"/>
      <c r="AP693" s="139"/>
      <c r="AQ693" s="32">
        <f>VLOOKUP(AO693,Смета!$B$8:$O$93,13,0)</f>
        <v>0</v>
      </c>
      <c r="AS693" s="139"/>
      <c r="AT693" s="139"/>
      <c r="AU693" s="32">
        <f>VLOOKUP(AS693,Смета!$B$8:$O$93,13,0)</f>
        <v>0</v>
      </c>
    </row>
    <row r="694" spans="1:47" x14ac:dyDescent="0.25">
      <c r="A694" s="139"/>
      <c r="B694" s="139"/>
      <c r="C694" s="32">
        <f>VLOOKUP(A694,Смета!$B$8:$O$93,13,0)</f>
        <v>0</v>
      </c>
      <c r="E694" s="139"/>
      <c r="F694" s="139"/>
      <c r="G694" s="32">
        <f>VLOOKUP(E694,Смета!$B$8:$O$93,13,0)</f>
        <v>0</v>
      </c>
      <c r="I694" s="139"/>
      <c r="J694" s="139"/>
      <c r="K694" s="32">
        <f>VLOOKUP(I694,Смета!$B$8:$O$93,13,0)</f>
        <v>0</v>
      </c>
      <c r="M694" s="139"/>
      <c r="N694" s="139"/>
      <c r="O694" s="32">
        <f>VLOOKUP(M694,Смета!$B$8:$O$93,13,0)</f>
        <v>0</v>
      </c>
      <c r="Q694" s="139"/>
      <c r="R694" s="139"/>
      <c r="S694" s="32">
        <f>VLOOKUP(Q694,Смета!$B$8:$O$93,13,0)</f>
        <v>0</v>
      </c>
      <c r="U694" s="139"/>
      <c r="V694" s="139"/>
      <c r="W694" s="32">
        <f>VLOOKUP(U694,Смета!$B$8:$O$93,13,0)</f>
        <v>0</v>
      </c>
      <c r="Y694" s="139"/>
      <c r="Z694" s="139"/>
      <c r="AA694" s="32">
        <f>VLOOKUP(Y694,Смета!$B$8:$O$93,13,0)</f>
        <v>0</v>
      </c>
      <c r="AC694" s="139"/>
      <c r="AD694" s="139"/>
      <c r="AE694" s="32">
        <f>VLOOKUP(AC694,Смета!$B$8:$O$93,13,0)</f>
        <v>0</v>
      </c>
      <c r="AG694" s="139"/>
      <c r="AH694" s="139"/>
      <c r="AI694" s="32">
        <f>VLOOKUP(AG694,Смета!$B$8:$O$93,13,0)</f>
        <v>0</v>
      </c>
      <c r="AK694" s="139"/>
      <c r="AL694" s="139"/>
      <c r="AM694" s="32">
        <f>VLOOKUP(AK694,Смета!$B$8:$O$93,13,0)</f>
        <v>0</v>
      </c>
      <c r="AO694" s="139"/>
      <c r="AP694" s="139"/>
      <c r="AQ694" s="32">
        <f>VLOOKUP(AO694,Смета!$B$8:$O$93,13,0)</f>
        <v>0</v>
      </c>
      <c r="AS694" s="139"/>
      <c r="AT694" s="139"/>
      <c r="AU694" s="32">
        <f>VLOOKUP(AS694,Смета!$B$8:$O$93,13,0)</f>
        <v>0</v>
      </c>
    </row>
    <row r="695" spans="1:47" x14ac:dyDescent="0.25">
      <c r="A695" s="139"/>
      <c r="B695" s="139"/>
      <c r="C695" s="32">
        <f>VLOOKUP(A695,Смета!$B$8:$O$93,13,0)</f>
        <v>0</v>
      </c>
      <c r="E695" s="139"/>
      <c r="F695" s="139"/>
      <c r="G695" s="32">
        <f>VLOOKUP(E695,Смета!$B$8:$O$93,13,0)</f>
        <v>0</v>
      </c>
      <c r="I695" s="139"/>
      <c r="J695" s="139"/>
      <c r="K695" s="32">
        <f>VLOOKUP(I695,Смета!$B$8:$O$93,13,0)</f>
        <v>0</v>
      </c>
      <c r="M695" s="139"/>
      <c r="N695" s="139"/>
      <c r="O695" s="32">
        <f>VLOOKUP(M695,Смета!$B$8:$O$93,13,0)</f>
        <v>0</v>
      </c>
      <c r="Q695" s="139"/>
      <c r="R695" s="139"/>
      <c r="S695" s="32">
        <f>VLOOKUP(Q695,Смета!$B$8:$O$93,13,0)</f>
        <v>0</v>
      </c>
      <c r="U695" s="139"/>
      <c r="V695" s="139"/>
      <c r="W695" s="32">
        <f>VLOOKUP(U695,Смета!$B$8:$O$93,13,0)</f>
        <v>0</v>
      </c>
      <c r="Y695" s="139"/>
      <c r="Z695" s="139"/>
      <c r="AA695" s="32">
        <f>VLOOKUP(Y695,Смета!$B$8:$O$93,13,0)</f>
        <v>0</v>
      </c>
      <c r="AC695" s="139"/>
      <c r="AD695" s="139"/>
      <c r="AE695" s="32">
        <f>VLOOKUP(AC695,Смета!$B$8:$O$93,13,0)</f>
        <v>0</v>
      </c>
      <c r="AG695" s="139"/>
      <c r="AH695" s="139"/>
      <c r="AI695" s="32">
        <f>VLOOKUP(AG695,Смета!$B$8:$O$93,13,0)</f>
        <v>0</v>
      </c>
      <c r="AK695" s="139"/>
      <c r="AL695" s="139"/>
      <c r="AM695" s="32">
        <f>VLOOKUP(AK695,Смета!$B$8:$O$93,13,0)</f>
        <v>0</v>
      </c>
      <c r="AO695" s="139"/>
      <c r="AP695" s="139"/>
      <c r="AQ695" s="32">
        <f>VLOOKUP(AO695,Смета!$B$8:$O$93,13,0)</f>
        <v>0</v>
      </c>
      <c r="AS695" s="139"/>
      <c r="AT695" s="139"/>
      <c r="AU695" s="32">
        <f>VLOOKUP(AS695,Смета!$B$8:$O$93,13,0)</f>
        <v>0</v>
      </c>
    </row>
    <row r="696" spans="1:47" x14ac:dyDescent="0.25">
      <c r="A696" s="139"/>
      <c r="B696" s="139"/>
      <c r="C696" s="32">
        <f>VLOOKUP(A696,Смета!$B$8:$O$93,13,0)</f>
        <v>0</v>
      </c>
      <c r="E696" s="139"/>
      <c r="F696" s="139"/>
      <c r="G696" s="32">
        <f>VLOOKUP(E696,Смета!$B$8:$O$93,13,0)</f>
        <v>0</v>
      </c>
      <c r="I696" s="139"/>
      <c r="J696" s="139"/>
      <c r="K696" s="32">
        <f>VLOOKUP(I696,Смета!$B$8:$O$93,13,0)</f>
        <v>0</v>
      </c>
      <c r="M696" s="139"/>
      <c r="N696" s="139"/>
      <c r="O696" s="32">
        <f>VLOOKUP(M696,Смета!$B$8:$O$93,13,0)</f>
        <v>0</v>
      </c>
      <c r="Q696" s="139"/>
      <c r="R696" s="139"/>
      <c r="S696" s="32">
        <f>VLOOKUP(Q696,Смета!$B$8:$O$93,13,0)</f>
        <v>0</v>
      </c>
      <c r="U696" s="139"/>
      <c r="V696" s="139"/>
      <c r="W696" s="32">
        <f>VLOOKUP(U696,Смета!$B$8:$O$93,13,0)</f>
        <v>0</v>
      </c>
      <c r="Y696" s="139"/>
      <c r="Z696" s="139"/>
      <c r="AA696" s="32">
        <f>VLOOKUP(Y696,Смета!$B$8:$O$93,13,0)</f>
        <v>0</v>
      </c>
      <c r="AC696" s="139"/>
      <c r="AD696" s="139"/>
      <c r="AE696" s="32">
        <f>VLOOKUP(AC696,Смета!$B$8:$O$93,13,0)</f>
        <v>0</v>
      </c>
      <c r="AG696" s="139"/>
      <c r="AH696" s="139"/>
      <c r="AI696" s="32">
        <f>VLOOKUP(AG696,Смета!$B$8:$O$93,13,0)</f>
        <v>0</v>
      </c>
      <c r="AK696" s="139"/>
      <c r="AL696" s="139"/>
      <c r="AM696" s="32">
        <f>VLOOKUP(AK696,Смета!$B$8:$O$93,13,0)</f>
        <v>0</v>
      </c>
      <c r="AO696" s="139"/>
      <c r="AP696" s="139"/>
      <c r="AQ696" s="32">
        <f>VLOOKUP(AO696,Смета!$B$8:$O$93,13,0)</f>
        <v>0</v>
      </c>
      <c r="AS696" s="139"/>
      <c r="AT696" s="139"/>
      <c r="AU696" s="32">
        <f>VLOOKUP(AS696,Смета!$B$8:$O$93,13,0)</f>
        <v>0</v>
      </c>
    </row>
    <row r="697" spans="1:47" x14ac:dyDescent="0.25">
      <c r="A697" s="139"/>
      <c r="B697" s="139"/>
      <c r="C697" s="32">
        <f>VLOOKUP(A697,Смета!$B$8:$O$93,13,0)</f>
        <v>0</v>
      </c>
      <c r="E697" s="139"/>
      <c r="F697" s="139"/>
      <c r="G697" s="32">
        <f>VLOOKUP(E697,Смета!$B$8:$O$93,13,0)</f>
        <v>0</v>
      </c>
      <c r="I697" s="139"/>
      <c r="J697" s="139"/>
      <c r="K697" s="32">
        <f>VLOOKUP(I697,Смета!$B$8:$O$93,13,0)</f>
        <v>0</v>
      </c>
      <c r="M697" s="139"/>
      <c r="N697" s="139"/>
      <c r="O697" s="32">
        <f>VLOOKUP(M697,Смета!$B$8:$O$93,13,0)</f>
        <v>0</v>
      </c>
      <c r="Q697" s="139"/>
      <c r="R697" s="139"/>
      <c r="S697" s="32">
        <f>VLOOKUP(Q697,Смета!$B$8:$O$93,13,0)</f>
        <v>0</v>
      </c>
      <c r="U697" s="139"/>
      <c r="V697" s="139"/>
      <c r="W697" s="32">
        <f>VLOOKUP(U697,Смета!$B$8:$O$93,13,0)</f>
        <v>0</v>
      </c>
      <c r="Y697" s="139"/>
      <c r="Z697" s="139"/>
      <c r="AA697" s="32">
        <f>VLOOKUP(Y697,Смета!$B$8:$O$93,13,0)</f>
        <v>0</v>
      </c>
      <c r="AC697" s="139"/>
      <c r="AD697" s="139"/>
      <c r="AE697" s="32">
        <f>VLOOKUP(AC697,Смета!$B$8:$O$93,13,0)</f>
        <v>0</v>
      </c>
      <c r="AG697" s="139"/>
      <c r="AH697" s="139"/>
      <c r="AI697" s="32">
        <f>VLOOKUP(AG697,Смета!$B$8:$O$93,13,0)</f>
        <v>0</v>
      </c>
      <c r="AK697" s="139"/>
      <c r="AL697" s="139"/>
      <c r="AM697" s="32">
        <f>VLOOKUP(AK697,Смета!$B$8:$O$93,13,0)</f>
        <v>0</v>
      </c>
      <c r="AO697" s="139"/>
      <c r="AP697" s="139"/>
      <c r="AQ697" s="32">
        <f>VLOOKUP(AO697,Смета!$B$8:$O$93,13,0)</f>
        <v>0</v>
      </c>
      <c r="AS697" s="139"/>
      <c r="AT697" s="139"/>
      <c r="AU697" s="32">
        <f>VLOOKUP(AS697,Смета!$B$8:$O$93,13,0)</f>
        <v>0</v>
      </c>
    </row>
    <row r="698" spans="1:47" x14ac:dyDescent="0.25">
      <c r="A698" s="139"/>
      <c r="B698" s="139"/>
      <c r="C698" s="32">
        <f>VLOOKUP(A698,Смета!$B$8:$O$93,13,0)</f>
        <v>0</v>
      </c>
      <c r="E698" s="139"/>
      <c r="F698" s="139"/>
      <c r="G698" s="32">
        <f>VLOOKUP(E698,Смета!$B$8:$O$93,13,0)</f>
        <v>0</v>
      </c>
      <c r="I698" s="139"/>
      <c r="J698" s="139"/>
      <c r="K698" s="32">
        <f>VLOOKUP(I698,Смета!$B$8:$O$93,13,0)</f>
        <v>0</v>
      </c>
      <c r="M698" s="139"/>
      <c r="N698" s="139"/>
      <c r="O698" s="32">
        <f>VLOOKUP(M698,Смета!$B$8:$O$93,13,0)</f>
        <v>0</v>
      </c>
      <c r="Q698" s="139"/>
      <c r="R698" s="139"/>
      <c r="S698" s="32">
        <f>VLOOKUP(Q698,Смета!$B$8:$O$93,13,0)</f>
        <v>0</v>
      </c>
      <c r="U698" s="139"/>
      <c r="V698" s="139"/>
      <c r="W698" s="32">
        <f>VLOOKUP(U698,Смета!$B$8:$O$93,13,0)</f>
        <v>0</v>
      </c>
      <c r="Y698" s="139"/>
      <c r="Z698" s="139"/>
      <c r="AA698" s="32">
        <f>VLOOKUP(Y698,Смета!$B$8:$O$93,13,0)</f>
        <v>0</v>
      </c>
      <c r="AC698" s="139"/>
      <c r="AD698" s="139"/>
      <c r="AE698" s="32">
        <f>VLOOKUP(AC698,Смета!$B$8:$O$93,13,0)</f>
        <v>0</v>
      </c>
      <c r="AG698" s="139"/>
      <c r="AH698" s="139"/>
      <c r="AI698" s="32">
        <f>VLOOKUP(AG698,Смета!$B$8:$O$93,13,0)</f>
        <v>0</v>
      </c>
      <c r="AK698" s="139"/>
      <c r="AL698" s="139"/>
      <c r="AM698" s="32">
        <f>VLOOKUP(AK698,Смета!$B$8:$O$93,13,0)</f>
        <v>0</v>
      </c>
      <c r="AO698" s="139"/>
      <c r="AP698" s="139"/>
      <c r="AQ698" s="32">
        <f>VLOOKUP(AO698,Смета!$B$8:$O$93,13,0)</f>
        <v>0</v>
      </c>
      <c r="AS698" s="139"/>
      <c r="AT698" s="139"/>
      <c r="AU698" s="32">
        <f>VLOOKUP(AS698,Смета!$B$8:$O$93,13,0)</f>
        <v>0</v>
      </c>
    </row>
    <row r="699" spans="1:47" x14ac:dyDescent="0.25">
      <c r="A699" s="139"/>
      <c r="B699" s="139"/>
      <c r="C699" s="32">
        <f>VLOOKUP(A699,Смета!$B$8:$O$93,13,0)</f>
        <v>0</v>
      </c>
      <c r="E699" s="139"/>
      <c r="F699" s="139"/>
      <c r="G699" s="32">
        <f>VLOOKUP(E699,Смета!$B$8:$O$93,13,0)</f>
        <v>0</v>
      </c>
      <c r="I699" s="139"/>
      <c r="J699" s="139"/>
      <c r="K699" s="32">
        <f>VLOOKUP(I699,Смета!$B$8:$O$93,13,0)</f>
        <v>0</v>
      </c>
      <c r="M699" s="139"/>
      <c r="N699" s="139"/>
      <c r="O699" s="32">
        <f>VLOOKUP(M699,Смета!$B$8:$O$93,13,0)</f>
        <v>0</v>
      </c>
      <c r="Q699" s="139"/>
      <c r="R699" s="139"/>
      <c r="S699" s="32">
        <f>VLOOKUP(Q699,Смета!$B$8:$O$93,13,0)</f>
        <v>0</v>
      </c>
      <c r="U699" s="139"/>
      <c r="V699" s="139"/>
      <c r="W699" s="32">
        <f>VLOOKUP(U699,Смета!$B$8:$O$93,13,0)</f>
        <v>0</v>
      </c>
      <c r="Y699" s="139"/>
      <c r="Z699" s="139"/>
      <c r="AA699" s="32">
        <f>VLOOKUP(Y699,Смета!$B$8:$O$93,13,0)</f>
        <v>0</v>
      </c>
      <c r="AC699" s="139"/>
      <c r="AD699" s="139"/>
      <c r="AE699" s="32">
        <f>VLOOKUP(AC699,Смета!$B$8:$O$93,13,0)</f>
        <v>0</v>
      </c>
      <c r="AG699" s="139"/>
      <c r="AH699" s="139"/>
      <c r="AI699" s="32">
        <f>VLOOKUP(AG699,Смета!$B$8:$O$93,13,0)</f>
        <v>0</v>
      </c>
      <c r="AK699" s="139"/>
      <c r="AL699" s="139"/>
      <c r="AM699" s="32">
        <f>VLOOKUP(AK699,Смета!$B$8:$O$93,13,0)</f>
        <v>0</v>
      </c>
      <c r="AO699" s="139"/>
      <c r="AP699" s="139"/>
      <c r="AQ699" s="32">
        <f>VLOOKUP(AO699,Смета!$B$8:$O$93,13,0)</f>
        <v>0</v>
      </c>
      <c r="AS699" s="139"/>
      <c r="AT699" s="139"/>
      <c r="AU699" s="32">
        <f>VLOOKUP(AS699,Смета!$B$8:$O$93,13,0)</f>
        <v>0</v>
      </c>
    </row>
    <row r="700" spans="1:47" x14ac:dyDescent="0.25">
      <c r="A700" s="139"/>
      <c r="B700" s="139"/>
      <c r="C700" s="32">
        <f>VLOOKUP(A700,Смета!$B$8:$O$93,13,0)</f>
        <v>0</v>
      </c>
      <c r="E700" s="139"/>
      <c r="F700" s="139"/>
      <c r="G700" s="32">
        <f>VLOOKUP(E700,Смета!$B$8:$O$93,13,0)</f>
        <v>0</v>
      </c>
      <c r="I700" s="139"/>
      <c r="J700" s="139"/>
      <c r="K700" s="32">
        <f>VLOOKUP(I700,Смета!$B$8:$O$93,13,0)</f>
        <v>0</v>
      </c>
      <c r="M700" s="139"/>
      <c r="N700" s="139"/>
      <c r="O700" s="32">
        <f>VLOOKUP(M700,Смета!$B$8:$O$93,13,0)</f>
        <v>0</v>
      </c>
      <c r="Q700" s="139"/>
      <c r="R700" s="139"/>
      <c r="S700" s="32">
        <f>VLOOKUP(Q700,Смета!$B$8:$O$93,13,0)</f>
        <v>0</v>
      </c>
      <c r="U700" s="139"/>
      <c r="V700" s="139"/>
      <c r="W700" s="32">
        <f>VLOOKUP(U700,Смета!$B$8:$O$93,13,0)</f>
        <v>0</v>
      </c>
      <c r="Y700" s="139"/>
      <c r="Z700" s="139"/>
      <c r="AA700" s="32">
        <f>VLOOKUP(Y700,Смета!$B$8:$O$93,13,0)</f>
        <v>0</v>
      </c>
      <c r="AC700" s="139"/>
      <c r="AD700" s="139"/>
      <c r="AE700" s="32">
        <f>VLOOKUP(AC700,Смета!$B$8:$O$93,13,0)</f>
        <v>0</v>
      </c>
      <c r="AG700" s="139"/>
      <c r="AH700" s="139"/>
      <c r="AI700" s="32">
        <f>VLOOKUP(AG700,Смета!$B$8:$O$93,13,0)</f>
        <v>0</v>
      </c>
      <c r="AK700" s="139"/>
      <c r="AL700" s="139"/>
      <c r="AM700" s="32">
        <f>VLOOKUP(AK700,Смета!$B$8:$O$93,13,0)</f>
        <v>0</v>
      </c>
      <c r="AO700" s="139"/>
      <c r="AP700" s="139"/>
      <c r="AQ700" s="32">
        <f>VLOOKUP(AO700,Смета!$B$8:$O$93,13,0)</f>
        <v>0</v>
      </c>
      <c r="AS700" s="139"/>
      <c r="AT700" s="139"/>
      <c r="AU700" s="32">
        <f>VLOOKUP(AS700,Смета!$B$8:$O$93,13,0)</f>
        <v>0</v>
      </c>
    </row>
    <row r="701" spans="1:47" x14ac:dyDescent="0.25">
      <c r="A701" s="139"/>
      <c r="B701" s="139"/>
      <c r="C701" s="32">
        <f>VLOOKUP(A701,Смета!$B$8:$O$93,13,0)</f>
        <v>0</v>
      </c>
      <c r="E701" s="139"/>
      <c r="F701" s="139"/>
      <c r="G701" s="32">
        <f>VLOOKUP(E701,Смета!$B$8:$O$93,13,0)</f>
        <v>0</v>
      </c>
      <c r="I701" s="139"/>
      <c r="J701" s="139"/>
      <c r="K701" s="32">
        <f>VLOOKUP(I701,Смета!$B$8:$O$93,13,0)</f>
        <v>0</v>
      </c>
      <c r="M701" s="139"/>
      <c r="N701" s="139"/>
      <c r="O701" s="32">
        <f>VLOOKUP(M701,Смета!$B$8:$O$93,13,0)</f>
        <v>0</v>
      </c>
      <c r="Q701" s="139"/>
      <c r="R701" s="139"/>
      <c r="S701" s="32">
        <f>VLOOKUP(Q701,Смета!$B$8:$O$93,13,0)</f>
        <v>0</v>
      </c>
      <c r="U701" s="139"/>
      <c r="V701" s="139"/>
      <c r="W701" s="32">
        <f>VLOOKUP(U701,Смета!$B$8:$O$93,13,0)</f>
        <v>0</v>
      </c>
      <c r="Y701" s="139"/>
      <c r="Z701" s="139"/>
      <c r="AA701" s="32">
        <f>VLOOKUP(Y701,Смета!$B$8:$O$93,13,0)</f>
        <v>0</v>
      </c>
      <c r="AC701" s="139"/>
      <c r="AD701" s="139"/>
      <c r="AE701" s="32">
        <f>VLOOKUP(AC701,Смета!$B$8:$O$93,13,0)</f>
        <v>0</v>
      </c>
      <c r="AG701" s="139"/>
      <c r="AH701" s="139"/>
      <c r="AI701" s="32">
        <f>VLOOKUP(AG701,Смета!$B$8:$O$93,13,0)</f>
        <v>0</v>
      </c>
      <c r="AK701" s="139"/>
      <c r="AL701" s="139"/>
      <c r="AM701" s="32">
        <f>VLOOKUP(AK701,Смета!$B$8:$O$93,13,0)</f>
        <v>0</v>
      </c>
      <c r="AO701" s="139"/>
      <c r="AP701" s="139"/>
      <c r="AQ701" s="32">
        <f>VLOOKUP(AO701,Смета!$B$8:$O$93,13,0)</f>
        <v>0</v>
      </c>
      <c r="AS701" s="139"/>
      <c r="AT701" s="139"/>
      <c r="AU701" s="32">
        <f>VLOOKUP(AS701,Смета!$B$8:$O$93,13,0)</f>
        <v>0</v>
      </c>
    </row>
    <row r="702" spans="1:47" x14ac:dyDescent="0.25">
      <c r="A702" s="139"/>
      <c r="B702" s="139"/>
      <c r="C702" s="32">
        <f>VLOOKUP(A702,Смета!$B$8:$O$93,13,0)</f>
        <v>0</v>
      </c>
      <c r="E702" s="139"/>
      <c r="F702" s="139"/>
      <c r="G702" s="32">
        <f>VLOOKUP(E702,Смета!$B$8:$O$93,13,0)</f>
        <v>0</v>
      </c>
      <c r="I702" s="139"/>
      <c r="J702" s="139"/>
      <c r="K702" s="32">
        <f>VLOOKUP(I702,Смета!$B$8:$O$93,13,0)</f>
        <v>0</v>
      </c>
      <c r="M702" s="139"/>
      <c r="N702" s="139"/>
      <c r="O702" s="32">
        <f>VLOOKUP(M702,Смета!$B$8:$O$93,13,0)</f>
        <v>0</v>
      </c>
      <c r="Q702" s="139"/>
      <c r="R702" s="139"/>
      <c r="S702" s="32">
        <f>VLOOKUP(Q702,Смета!$B$8:$O$93,13,0)</f>
        <v>0</v>
      </c>
      <c r="U702" s="139"/>
      <c r="V702" s="139"/>
      <c r="W702" s="32">
        <f>VLOOKUP(U702,Смета!$B$8:$O$93,13,0)</f>
        <v>0</v>
      </c>
      <c r="Y702" s="139"/>
      <c r="Z702" s="139"/>
      <c r="AA702" s="32">
        <f>VLOOKUP(Y702,Смета!$B$8:$O$93,13,0)</f>
        <v>0</v>
      </c>
      <c r="AC702" s="139"/>
      <c r="AD702" s="139"/>
      <c r="AE702" s="32">
        <f>VLOOKUP(AC702,Смета!$B$8:$O$93,13,0)</f>
        <v>0</v>
      </c>
      <c r="AG702" s="139"/>
      <c r="AH702" s="139"/>
      <c r="AI702" s="32">
        <f>VLOOKUP(AG702,Смета!$B$8:$O$93,13,0)</f>
        <v>0</v>
      </c>
      <c r="AK702" s="139"/>
      <c r="AL702" s="139"/>
      <c r="AM702" s="32">
        <f>VLOOKUP(AK702,Смета!$B$8:$O$93,13,0)</f>
        <v>0</v>
      </c>
      <c r="AO702" s="139"/>
      <c r="AP702" s="139"/>
      <c r="AQ702" s="32">
        <f>VLOOKUP(AO702,Смета!$B$8:$O$93,13,0)</f>
        <v>0</v>
      </c>
      <c r="AS702" s="139"/>
      <c r="AT702" s="139"/>
      <c r="AU702" s="32">
        <f>VLOOKUP(AS702,Смета!$B$8:$O$93,13,0)</f>
        <v>0</v>
      </c>
    </row>
    <row r="703" spans="1:47" x14ac:dyDescent="0.25">
      <c r="A703" s="139"/>
      <c r="B703" s="139"/>
      <c r="C703" s="32">
        <f>VLOOKUP(A703,Смета!$B$8:$O$93,13,0)</f>
        <v>0</v>
      </c>
      <c r="E703" s="139"/>
      <c r="F703" s="139"/>
      <c r="G703" s="32">
        <f>VLOOKUP(E703,Смета!$B$8:$O$93,13,0)</f>
        <v>0</v>
      </c>
      <c r="I703" s="139"/>
      <c r="J703" s="139"/>
      <c r="K703" s="32">
        <f>VLOOKUP(I703,Смета!$B$8:$O$93,13,0)</f>
        <v>0</v>
      </c>
      <c r="M703" s="139"/>
      <c r="N703" s="139"/>
      <c r="O703" s="32">
        <f>VLOOKUP(M703,Смета!$B$8:$O$93,13,0)</f>
        <v>0</v>
      </c>
      <c r="Q703" s="139"/>
      <c r="R703" s="139"/>
      <c r="S703" s="32">
        <f>VLOOKUP(Q703,Смета!$B$8:$O$93,13,0)</f>
        <v>0</v>
      </c>
      <c r="U703" s="139"/>
      <c r="V703" s="139"/>
      <c r="W703" s="32">
        <f>VLOOKUP(U703,Смета!$B$8:$O$93,13,0)</f>
        <v>0</v>
      </c>
      <c r="Y703" s="139"/>
      <c r="Z703" s="139"/>
      <c r="AA703" s="32">
        <f>VLOOKUP(Y703,Смета!$B$8:$O$93,13,0)</f>
        <v>0</v>
      </c>
      <c r="AC703" s="139"/>
      <c r="AD703" s="139"/>
      <c r="AE703" s="32">
        <f>VLOOKUP(AC703,Смета!$B$8:$O$93,13,0)</f>
        <v>0</v>
      </c>
      <c r="AG703" s="139"/>
      <c r="AH703" s="139"/>
      <c r="AI703" s="32">
        <f>VLOOKUP(AG703,Смета!$B$8:$O$93,13,0)</f>
        <v>0</v>
      </c>
      <c r="AK703" s="139"/>
      <c r="AL703" s="139"/>
      <c r="AM703" s="32">
        <f>VLOOKUP(AK703,Смета!$B$8:$O$93,13,0)</f>
        <v>0</v>
      </c>
      <c r="AO703" s="139"/>
      <c r="AP703" s="139"/>
      <c r="AQ703" s="32">
        <f>VLOOKUP(AO703,Смета!$B$8:$O$93,13,0)</f>
        <v>0</v>
      </c>
      <c r="AS703" s="139"/>
      <c r="AT703" s="139"/>
      <c r="AU703" s="32">
        <f>VLOOKUP(AS703,Смета!$B$8:$O$93,13,0)</f>
        <v>0</v>
      </c>
    </row>
    <row r="704" spans="1:47" x14ac:dyDescent="0.25">
      <c r="A704" s="139"/>
      <c r="B704" s="139"/>
      <c r="C704" s="32">
        <f>VLOOKUP(A704,Смета!$B$8:$O$93,13,0)</f>
        <v>0</v>
      </c>
      <c r="E704" s="139"/>
      <c r="F704" s="139"/>
      <c r="G704" s="32">
        <f>VLOOKUP(E704,Смета!$B$8:$O$93,13,0)</f>
        <v>0</v>
      </c>
      <c r="I704" s="139"/>
      <c r="J704" s="139"/>
      <c r="K704" s="32">
        <f>VLOOKUP(I704,Смета!$B$8:$O$93,13,0)</f>
        <v>0</v>
      </c>
      <c r="M704" s="139"/>
      <c r="N704" s="139"/>
      <c r="O704" s="32">
        <f>VLOOKUP(M704,Смета!$B$8:$O$93,13,0)</f>
        <v>0</v>
      </c>
      <c r="Q704" s="139"/>
      <c r="R704" s="139"/>
      <c r="S704" s="32">
        <f>VLOOKUP(Q704,Смета!$B$8:$O$93,13,0)</f>
        <v>0</v>
      </c>
      <c r="U704" s="139"/>
      <c r="V704" s="139"/>
      <c r="W704" s="32">
        <f>VLOOKUP(U704,Смета!$B$8:$O$93,13,0)</f>
        <v>0</v>
      </c>
      <c r="Y704" s="139"/>
      <c r="Z704" s="139"/>
      <c r="AA704" s="32">
        <f>VLOOKUP(Y704,Смета!$B$8:$O$93,13,0)</f>
        <v>0</v>
      </c>
      <c r="AC704" s="139"/>
      <c r="AD704" s="139"/>
      <c r="AE704" s="32">
        <f>VLOOKUP(AC704,Смета!$B$8:$O$93,13,0)</f>
        <v>0</v>
      </c>
      <c r="AG704" s="139"/>
      <c r="AH704" s="139"/>
      <c r="AI704" s="32">
        <f>VLOOKUP(AG704,Смета!$B$8:$O$93,13,0)</f>
        <v>0</v>
      </c>
      <c r="AK704" s="139"/>
      <c r="AL704" s="139"/>
      <c r="AM704" s="32">
        <f>VLOOKUP(AK704,Смета!$B$8:$O$93,13,0)</f>
        <v>0</v>
      </c>
      <c r="AO704" s="139"/>
      <c r="AP704" s="139"/>
      <c r="AQ704" s="32">
        <f>VLOOKUP(AO704,Смета!$B$8:$O$93,13,0)</f>
        <v>0</v>
      </c>
      <c r="AS704" s="139"/>
      <c r="AT704" s="139"/>
      <c r="AU704" s="32">
        <f>VLOOKUP(AS704,Смета!$B$8:$O$93,13,0)</f>
        <v>0</v>
      </c>
    </row>
    <row r="705" spans="1:47" x14ac:dyDescent="0.25">
      <c r="A705" s="139"/>
      <c r="B705" s="139"/>
      <c r="C705" s="32">
        <f>VLOOKUP(A705,Смета!$B$8:$O$93,13,0)</f>
        <v>0</v>
      </c>
      <c r="E705" s="139"/>
      <c r="F705" s="139"/>
      <c r="G705" s="32">
        <f>VLOOKUP(E705,Смета!$B$8:$O$93,13,0)</f>
        <v>0</v>
      </c>
      <c r="I705" s="139"/>
      <c r="J705" s="139"/>
      <c r="K705" s="32">
        <f>VLOOKUP(I705,Смета!$B$8:$O$93,13,0)</f>
        <v>0</v>
      </c>
      <c r="M705" s="139"/>
      <c r="N705" s="139"/>
      <c r="O705" s="32">
        <f>VLOOKUP(M705,Смета!$B$8:$O$93,13,0)</f>
        <v>0</v>
      </c>
      <c r="Q705" s="139"/>
      <c r="R705" s="139"/>
      <c r="S705" s="32">
        <f>VLOOKUP(Q705,Смета!$B$8:$O$93,13,0)</f>
        <v>0</v>
      </c>
      <c r="U705" s="139"/>
      <c r="V705" s="139"/>
      <c r="W705" s="32">
        <f>VLOOKUP(U705,Смета!$B$8:$O$93,13,0)</f>
        <v>0</v>
      </c>
      <c r="Y705" s="139"/>
      <c r="Z705" s="139"/>
      <c r="AA705" s="32">
        <f>VLOOKUP(Y705,Смета!$B$8:$O$93,13,0)</f>
        <v>0</v>
      </c>
      <c r="AC705" s="139"/>
      <c r="AD705" s="139"/>
      <c r="AE705" s="32">
        <f>VLOOKUP(AC705,Смета!$B$8:$O$93,13,0)</f>
        <v>0</v>
      </c>
      <c r="AG705" s="139"/>
      <c r="AH705" s="139"/>
      <c r="AI705" s="32">
        <f>VLOOKUP(AG705,Смета!$B$8:$O$93,13,0)</f>
        <v>0</v>
      </c>
      <c r="AK705" s="139"/>
      <c r="AL705" s="139"/>
      <c r="AM705" s="32">
        <f>VLOOKUP(AK705,Смета!$B$8:$O$93,13,0)</f>
        <v>0</v>
      </c>
      <c r="AO705" s="139"/>
      <c r="AP705" s="139"/>
      <c r="AQ705" s="32">
        <f>VLOOKUP(AO705,Смета!$B$8:$O$93,13,0)</f>
        <v>0</v>
      </c>
      <c r="AS705" s="139"/>
      <c r="AT705" s="139"/>
      <c r="AU705" s="32">
        <f>VLOOKUP(AS705,Смета!$B$8:$O$93,13,0)</f>
        <v>0</v>
      </c>
    </row>
    <row r="706" spans="1:47" x14ac:dyDescent="0.25">
      <c r="A706" s="139"/>
      <c r="B706" s="139"/>
      <c r="C706" s="32">
        <f>VLOOKUP(A706,Смета!$B$8:$O$93,13,0)</f>
        <v>0</v>
      </c>
      <c r="E706" s="139"/>
      <c r="F706" s="139"/>
      <c r="G706" s="32">
        <f>VLOOKUP(E706,Смета!$B$8:$O$93,13,0)</f>
        <v>0</v>
      </c>
      <c r="I706" s="139"/>
      <c r="J706" s="139"/>
      <c r="K706" s="32">
        <f>VLOOKUP(I706,Смета!$B$8:$O$93,13,0)</f>
        <v>0</v>
      </c>
      <c r="M706" s="139"/>
      <c r="N706" s="139"/>
      <c r="O706" s="32">
        <f>VLOOKUP(M706,Смета!$B$8:$O$93,13,0)</f>
        <v>0</v>
      </c>
      <c r="Q706" s="139"/>
      <c r="R706" s="139"/>
      <c r="S706" s="32">
        <f>VLOOKUP(Q706,Смета!$B$8:$O$93,13,0)</f>
        <v>0</v>
      </c>
      <c r="U706" s="139"/>
      <c r="V706" s="139"/>
      <c r="W706" s="32">
        <f>VLOOKUP(U706,Смета!$B$8:$O$93,13,0)</f>
        <v>0</v>
      </c>
      <c r="Y706" s="139"/>
      <c r="Z706" s="139"/>
      <c r="AA706" s="32">
        <f>VLOOKUP(Y706,Смета!$B$8:$O$93,13,0)</f>
        <v>0</v>
      </c>
      <c r="AC706" s="139"/>
      <c r="AD706" s="139"/>
      <c r="AE706" s="32">
        <f>VLOOKUP(AC706,Смета!$B$8:$O$93,13,0)</f>
        <v>0</v>
      </c>
      <c r="AG706" s="139"/>
      <c r="AH706" s="139"/>
      <c r="AI706" s="32">
        <f>VLOOKUP(AG706,Смета!$B$8:$O$93,13,0)</f>
        <v>0</v>
      </c>
      <c r="AK706" s="139"/>
      <c r="AL706" s="139"/>
      <c r="AM706" s="32">
        <f>VLOOKUP(AK706,Смета!$B$8:$O$93,13,0)</f>
        <v>0</v>
      </c>
      <c r="AO706" s="139"/>
      <c r="AP706" s="139"/>
      <c r="AQ706" s="32">
        <f>VLOOKUP(AO706,Смета!$B$8:$O$93,13,0)</f>
        <v>0</v>
      </c>
      <c r="AS706" s="139"/>
      <c r="AT706" s="139"/>
      <c r="AU706" s="32">
        <f>VLOOKUP(AS706,Смета!$B$8:$O$93,13,0)</f>
        <v>0</v>
      </c>
    </row>
    <row r="707" spans="1:47" x14ac:dyDescent="0.25">
      <c r="A707" s="139"/>
      <c r="B707" s="139"/>
      <c r="C707" s="32">
        <f>VLOOKUP(A707,Смета!$B$8:$O$93,13,0)</f>
        <v>0</v>
      </c>
      <c r="E707" s="139"/>
      <c r="F707" s="139"/>
      <c r="G707" s="32">
        <f>VLOOKUP(E707,Смета!$B$8:$O$93,13,0)</f>
        <v>0</v>
      </c>
      <c r="I707" s="139"/>
      <c r="J707" s="139"/>
      <c r="K707" s="32">
        <f>VLOOKUP(I707,Смета!$B$8:$O$93,13,0)</f>
        <v>0</v>
      </c>
      <c r="M707" s="139"/>
      <c r="N707" s="139"/>
      <c r="O707" s="32">
        <f>VLOOKUP(M707,Смета!$B$8:$O$93,13,0)</f>
        <v>0</v>
      </c>
      <c r="Q707" s="139"/>
      <c r="R707" s="139"/>
      <c r="S707" s="32">
        <f>VLOOKUP(Q707,Смета!$B$8:$O$93,13,0)</f>
        <v>0</v>
      </c>
      <c r="U707" s="139"/>
      <c r="V707" s="139"/>
      <c r="W707" s="32">
        <f>VLOOKUP(U707,Смета!$B$8:$O$93,13,0)</f>
        <v>0</v>
      </c>
      <c r="Y707" s="139"/>
      <c r="Z707" s="139"/>
      <c r="AA707" s="32">
        <f>VLOOKUP(Y707,Смета!$B$8:$O$93,13,0)</f>
        <v>0</v>
      </c>
      <c r="AC707" s="139"/>
      <c r="AD707" s="139"/>
      <c r="AE707" s="32">
        <f>VLOOKUP(AC707,Смета!$B$8:$O$93,13,0)</f>
        <v>0</v>
      </c>
      <c r="AG707" s="139"/>
      <c r="AH707" s="139"/>
      <c r="AI707" s="32">
        <f>VLOOKUP(AG707,Смета!$B$8:$O$93,13,0)</f>
        <v>0</v>
      </c>
      <c r="AK707" s="139"/>
      <c r="AL707" s="139"/>
      <c r="AM707" s="32">
        <f>VLOOKUP(AK707,Смета!$B$8:$O$93,13,0)</f>
        <v>0</v>
      </c>
      <c r="AO707" s="139"/>
      <c r="AP707" s="139"/>
      <c r="AQ707" s="32">
        <f>VLOOKUP(AO707,Смета!$B$8:$O$93,13,0)</f>
        <v>0</v>
      </c>
      <c r="AS707" s="139"/>
      <c r="AT707" s="139"/>
      <c r="AU707" s="32">
        <f>VLOOKUP(AS707,Смета!$B$8:$O$93,13,0)</f>
        <v>0</v>
      </c>
    </row>
    <row r="708" spans="1:47" x14ac:dyDescent="0.25">
      <c r="A708" s="139"/>
      <c r="B708" s="139"/>
      <c r="C708" s="32">
        <f>VLOOKUP(A708,Смета!$B$8:$O$93,13,0)</f>
        <v>0</v>
      </c>
      <c r="E708" s="139"/>
      <c r="F708" s="139"/>
      <c r="G708" s="32">
        <f>VLOOKUP(E708,Смета!$B$8:$O$93,13,0)</f>
        <v>0</v>
      </c>
      <c r="I708" s="139"/>
      <c r="J708" s="139"/>
      <c r="K708" s="32">
        <f>VLOOKUP(I708,Смета!$B$8:$O$93,13,0)</f>
        <v>0</v>
      </c>
      <c r="M708" s="139"/>
      <c r="N708" s="139"/>
      <c r="O708" s="32">
        <f>VLOOKUP(M708,Смета!$B$8:$O$93,13,0)</f>
        <v>0</v>
      </c>
      <c r="Q708" s="139"/>
      <c r="R708" s="139"/>
      <c r="S708" s="32">
        <f>VLOOKUP(Q708,Смета!$B$8:$O$93,13,0)</f>
        <v>0</v>
      </c>
      <c r="U708" s="139"/>
      <c r="V708" s="139"/>
      <c r="W708" s="32">
        <f>VLOOKUP(U708,Смета!$B$8:$O$93,13,0)</f>
        <v>0</v>
      </c>
      <c r="Y708" s="139"/>
      <c r="Z708" s="139"/>
      <c r="AA708" s="32">
        <f>VLOOKUP(Y708,Смета!$B$8:$O$93,13,0)</f>
        <v>0</v>
      </c>
      <c r="AC708" s="139"/>
      <c r="AD708" s="139"/>
      <c r="AE708" s="32">
        <f>VLOOKUP(AC708,Смета!$B$8:$O$93,13,0)</f>
        <v>0</v>
      </c>
      <c r="AG708" s="139"/>
      <c r="AH708" s="139"/>
      <c r="AI708" s="32">
        <f>VLOOKUP(AG708,Смета!$B$8:$O$93,13,0)</f>
        <v>0</v>
      </c>
      <c r="AK708" s="139"/>
      <c r="AL708" s="139"/>
      <c r="AM708" s="32">
        <f>VLOOKUP(AK708,Смета!$B$8:$O$93,13,0)</f>
        <v>0</v>
      </c>
      <c r="AO708" s="139"/>
      <c r="AP708" s="139"/>
      <c r="AQ708" s="32">
        <f>VLOOKUP(AO708,Смета!$B$8:$O$93,13,0)</f>
        <v>0</v>
      </c>
      <c r="AS708" s="139"/>
      <c r="AT708" s="139"/>
      <c r="AU708" s="32">
        <f>VLOOKUP(AS708,Смета!$B$8:$O$93,13,0)</f>
        <v>0</v>
      </c>
    </row>
    <row r="709" spans="1:47" x14ac:dyDescent="0.25">
      <c r="A709" s="139"/>
      <c r="B709" s="139"/>
      <c r="C709" s="32">
        <f>VLOOKUP(A709,Смета!$B$8:$O$93,13,0)</f>
        <v>0</v>
      </c>
      <c r="E709" s="139"/>
      <c r="F709" s="139"/>
      <c r="G709" s="32">
        <f>VLOOKUP(E709,Смета!$B$8:$O$93,13,0)</f>
        <v>0</v>
      </c>
      <c r="I709" s="139"/>
      <c r="J709" s="139"/>
      <c r="K709" s="32">
        <f>VLOOKUP(I709,Смета!$B$8:$O$93,13,0)</f>
        <v>0</v>
      </c>
      <c r="M709" s="139"/>
      <c r="N709" s="139"/>
      <c r="O709" s="32">
        <f>VLOOKUP(M709,Смета!$B$8:$O$93,13,0)</f>
        <v>0</v>
      </c>
      <c r="Q709" s="139"/>
      <c r="R709" s="139"/>
      <c r="S709" s="32">
        <f>VLOOKUP(Q709,Смета!$B$8:$O$93,13,0)</f>
        <v>0</v>
      </c>
      <c r="U709" s="139"/>
      <c r="V709" s="139"/>
      <c r="W709" s="32">
        <f>VLOOKUP(U709,Смета!$B$8:$O$93,13,0)</f>
        <v>0</v>
      </c>
      <c r="Y709" s="139"/>
      <c r="Z709" s="139"/>
      <c r="AA709" s="32">
        <f>VLOOKUP(Y709,Смета!$B$8:$O$93,13,0)</f>
        <v>0</v>
      </c>
      <c r="AC709" s="139"/>
      <c r="AD709" s="139"/>
      <c r="AE709" s="32">
        <f>VLOOKUP(AC709,Смета!$B$8:$O$93,13,0)</f>
        <v>0</v>
      </c>
      <c r="AG709" s="139"/>
      <c r="AH709" s="139"/>
      <c r="AI709" s="32">
        <f>VLOOKUP(AG709,Смета!$B$8:$O$93,13,0)</f>
        <v>0</v>
      </c>
      <c r="AK709" s="139"/>
      <c r="AL709" s="139"/>
      <c r="AM709" s="32">
        <f>VLOOKUP(AK709,Смета!$B$8:$O$93,13,0)</f>
        <v>0</v>
      </c>
      <c r="AO709" s="139"/>
      <c r="AP709" s="139"/>
      <c r="AQ709" s="32">
        <f>VLOOKUP(AO709,Смета!$B$8:$O$93,13,0)</f>
        <v>0</v>
      </c>
      <c r="AS709" s="139"/>
      <c r="AT709" s="139"/>
      <c r="AU709" s="32">
        <f>VLOOKUP(AS709,Смета!$B$8:$O$93,13,0)</f>
        <v>0</v>
      </c>
    </row>
    <row r="710" spans="1:47" x14ac:dyDescent="0.25">
      <c r="A710" s="139"/>
      <c r="B710" s="139"/>
      <c r="C710" s="32">
        <f>VLOOKUP(A710,Смета!$B$8:$O$93,13,0)</f>
        <v>0</v>
      </c>
      <c r="E710" s="139"/>
      <c r="F710" s="139"/>
      <c r="G710" s="32">
        <f>VLOOKUP(E710,Смета!$B$8:$O$93,13,0)</f>
        <v>0</v>
      </c>
      <c r="I710" s="139"/>
      <c r="J710" s="139"/>
      <c r="K710" s="32">
        <f>VLOOKUP(I710,Смета!$B$8:$O$93,13,0)</f>
        <v>0</v>
      </c>
      <c r="M710" s="139"/>
      <c r="N710" s="139"/>
      <c r="O710" s="32">
        <f>VLOOKUP(M710,Смета!$B$8:$O$93,13,0)</f>
        <v>0</v>
      </c>
      <c r="Q710" s="139"/>
      <c r="R710" s="139"/>
      <c r="S710" s="32">
        <f>VLOOKUP(Q710,Смета!$B$8:$O$93,13,0)</f>
        <v>0</v>
      </c>
      <c r="U710" s="139"/>
      <c r="V710" s="139"/>
      <c r="W710" s="32">
        <f>VLOOKUP(U710,Смета!$B$8:$O$93,13,0)</f>
        <v>0</v>
      </c>
      <c r="Y710" s="139"/>
      <c r="Z710" s="139"/>
      <c r="AA710" s="32">
        <f>VLOOKUP(Y710,Смета!$B$8:$O$93,13,0)</f>
        <v>0</v>
      </c>
      <c r="AC710" s="139"/>
      <c r="AD710" s="139"/>
      <c r="AE710" s="32">
        <f>VLOOKUP(AC710,Смета!$B$8:$O$93,13,0)</f>
        <v>0</v>
      </c>
      <c r="AG710" s="139"/>
      <c r="AH710" s="139"/>
      <c r="AI710" s="32">
        <f>VLOOKUP(AG710,Смета!$B$8:$O$93,13,0)</f>
        <v>0</v>
      </c>
      <c r="AK710" s="139"/>
      <c r="AL710" s="139"/>
      <c r="AM710" s="32">
        <f>VLOOKUP(AK710,Смета!$B$8:$O$93,13,0)</f>
        <v>0</v>
      </c>
      <c r="AO710" s="139"/>
      <c r="AP710" s="139"/>
      <c r="AQ710" s="32">
        <f>VLOOKUP(AO710,Смета!$B$8:$O$93,13,0)</f>
        <v>0</v>
      </c>
      <c r="AS710" s="139"/>
      <c r="AT710" s="139"/>
      <c r="AU710" s="32">
        <f>VLOOKUP(AS710,Смета!$B$8:$O$93,13,0)</f>
        <v>0</v>
      </c>
    </row>
    <row r="711" spans="1:47" x14ac:dyDescent="0.25">
      <c r="A711" s="139"/>
      <c r="B711" s="139"/>
      <c r="C711" s="32">
        <f>VLOOKUP(A711,Смета!$B$8:$O$93,13,0)</f>
        <v>0</v>
      </c>
      <c r="E711" s="139"/>
      <c r="F711" s="139"/>
      <c r="G711" s="32">
        <f>VLOOKUP(E711,Смета!$B$8:$O$93,13,0)</f>
        <v>0</v>
      </c>
      <c r="I711" s="139"/>
      <c r="J711" s="139"/>
      <c r="K711" s="32">
        <f>VLOOKUP(I711,Смета!$B$8:$O$93,13,0)</f>
        <v>0</v>
      </c>
      <c r="M711" s="139"/>
      <c r="N711" s="139"/>
      <c r="O711" s="32">
        <f>VLOOKUP(M711,Смета!$B$8:$O$93,13,0)</f>
        <v>0</v>
      </c>
      <c r="Q711" s="139"/>
      <c r="R711" s="139"/>
      <c r="S711" s="32">
        <f>VLOOKUP(Q711,Смета!$B$8:$O$93,13,0)</f>
        <v>0</v>
      </c>
      <c r="U711" s="139"/>
      <c r="V711" s="139"/>
      <c r="W711" s="32">
        <f>VLOOKUP(U711,Смета!$B$8:$O$93,13,0)</f>
        <v>0</v>
      </c>
      <c r="Y711" s="139"/>
      <c r="Z711" s="139"/>
      <c r="AA711" s="32">
        <f>VLOOKUP(Y711,Смета!$B$8:$O$93,13,0)</f>
        <v>0</v>
      </c>
      <c r="AC711" s="139"/>
      <c r="AD711" s="139"/>
      <c r="AE711" s="32">
        <f>VLOOKUP(AC711,Смета!$B$8:$O$93,13,0)</f>
        <v>0</v>
      </c>
      <c r="AG711" s="139"/>
      <c r="AH711" s="139"/>
      <c r="AI711" s="32">
        <f>VLOOKUP(AG711,Смета!$B$8:$O$93,13,0)</f>
        <v>0</v>
      </c>
      <c r="AK711" s="139"/>
      <c r="AL711" s="139"/>
      <c r="AM711" s="32">
        <f>VLOOKUP(AK711,Смета!$B$8:$O$93,13,0)</f>
        <v>0</v>
      </c>
      <c r="AO711" s="139"/>
      <c r="AP711" s="139"/>
      <c r="AQ711" s="32">
        <f>VLOOKUP(AO711,Смета!$B$8:$O$93,13,0)</f>
        <v>0</v>
      </c>
      <c r="AS711" s="139"/>
      <c r="AT711" s="139"/>
      <c r="AU711" s="32">
        <f>VLOOKUP(AS711,Смета!$B$8:$O$93,13,0)</f>
        <v>0</v>
      </c>
    </row>
    <row r="712" spans="1:47" x14ac:dyDescent="0.25">
      <c r="A712" s="139"/>
      <c r="B712" s="139"/>
      <c r="C712" s="32">
        <f>VLOOKUP(A712,Смета!$B$8:$O$93,13,0)</f>
        <v>0</v>
      </c>
      <c r="E712" s="139"/>
      <c r="F712" s="139"/>
      <c r="G712" s="32">
        <f>VLOOKUP(E712,Смета!$B$8:$O$93,13,0)</f>
        <v>0</v>
      </c>
      <c r="I712" s="139"/>
      <c r="J712" s="139"/>
      <c r="K712" s="32">
        <f>VLOOKUP(I712,Смета!$B$8:$O$93,13,0)</f>
        <v>0</v>
      </c>
      <c r="M712" s="139"/>
      <c r="N712" s="139"/>
      <c r="O712" s="32">
        <f>VLOOKUP(M712,Смета!$B$8:$O$93,13,0)</f>
        <v>0</v>
      </c>
      <c r="Q712" s="139"/>
      <c r="R712" s="139"/>
      <c r="S712" s="32">
        <f>VLOOKUP(Q712,Смета!$B$8:$O$93,13,0)</f>
        <v>0</v>
      </c>
      <c r="U712" s="139"/>
      <c r="V712" s="139"/>
      <c r="W712" s="32">
        <f>VLOOKUP(U712,Смета!$B$8:$O$93,13,0)</f>
        <v>0</v>
      </c>
      <c r="Y712" s="139"/>
      <c r="Z712" s="139"/>
      <c r="AA712" s="32">
        <f>VLOOKUP(Y712,Смета!$B$8:$O$93,13,0)</f>
        <v>0</v>
      </c>
      <c r="AC712" s="139"/>
      <c r="AD712" s="139"/>
      <c r="AE712" s="32">
        <f>VLOOKUP(AC712,Смета!$B$8:$O$93,13,0)</f>
        <v>0</v>
      </c>
      <c r="AG712" s="139"/>
      <c r="AH712" s="139"/>
      <c r="AI712" s="32">
        <f>VLOOKUP(AG712,Смета!$B$8:$O$93,13,0)</f>
        <v>0</v>
      </c>
      <c r="AK712" s="139"/>
      <c r="AL712" s="139"/>
      <c r="AM712" s="32">
        <f>VLOOKUP(AK712,Смета!$B$8:$O$93,13,0)</f>
        <v>0</v>
      </c>
      <c r="AO712" s="139"/>
      <c r="AP712" s="139"/>
      <c r="AQ712" s="32">
        <f>VLOOKUP(AO712,Смета!$B$8:$O$93,13,0)</f>
        <v>0</v>
      </c>
      <c r="AS712" s="139"/>
      <c r="AT712" s="139"/>
      <c r="AU712" s="32">
        <f>VLOOKUP(AS712,Смета!$B$8:$O$93,13,0)</f>
        <v>0</v>
      </c>
    </row>
    <row r="713" spans="1:47" x14ac:dyDescent="0.25">
      <c r="A713" s="139"/>
      <c r="B713" s="139"/>
      <c r="C713" s="32">
        <f>VLOOKUP(A713,Смета!$B$8:$O$93,13,0)</f>
        <v>0</v>
      </c>
      <c r="E713" s="139"/>
      <c r="F713" s="139"/>
      <c r="G713" s="32">
        <f>VLOOKUP(E713,Смета!$B$8:$O$93,13,0)</f>
        <v>0</v>
      </c>
      <c r="I713" s="139"/>
      <c r="J713" s="139"/>
      <c r="K713" s="32">
        <f>VLOOKUP(I713,Смета!$B$8:$O$93,13,0)</f>
        <v>0</v>
      </c>
      <c r="M713" s="139"/>
      <c r="N713" s="139"/>
      <c r="O713" s="32">
        <f>VLOOKUP(M713,Смета!$B$8:$O$93,13,0)</f>
        <v>0</v>
      </c>
      <c r="Q713" s="139"/>
      <c r="R713" s="139"/>
      <c r="S713" s="32">
        <f>VLOOKUP(Q713,Смета!$B$8:$O$93,13,0)</f>
        <v>0</v>
      </c>
      <c r="U713" s="139"/>
      <c r="V713" s="139"/>
      <c r="W713" s="32">
        <f>VLOOKUP(U713,Смета!$B$8:$O$93,13,0)</f>
        <v>0</v>
      </c>
      <c r="Y713" s="139"/>
      <c r="Z713" s="139"/>
      <c r="AA713" s="32">
        <f>VLOOKUP(Y713,Смета!$B$8:$O$93,13,0)</f>
        <v>0</v>
      </c>
      <c r="AC713" s="139"/>
      <c r="AD713" s="139"/>
      <c r="AE713" s="32">
        <f>VLOOKUP(AC713,Смета!$B$8:$O$93,13,0)</f>
        <v>0</v>
      </c>
      <c r="AG713" s="139"/>
      <c r="AH713" s="139"/>
      <c r="AI713" s="32">
        <f>VLOOKUP(AG713,Смета!$B$8:$O$93,13,0)</f>
        <v>0</v>
      </c>
      <c r="AK713" s="139"/>
      <c r="AL713" s="139"/>
      <c r="AM713" s="32">
        <f>VLOOKUP(AK713,Смета!$B$8:$O$93,13,0)</f>
        <v>0</v>
      </c>
      <c r="AO713" s="139"/>
      <c r="AP713" s="139"/>
      <c r="AQ713" s="32">
        <f>VLOOKUP(AO713,Смета!$B$8:$O$93,13,0)</f>
        <v>0</v>
      </c>
      <c r="AS713" s="139"/>
      <c r="AT713" s="139"/>
      <c r="AU713" s="32">
        <f>VLOOKUP(AS713,Смета!$B$8:$O$93,13,0)</f>
        <v>0</v>
      </c>
    </row>
    <row r="714" spans="1:47" x14ac:dyDescent="0.25">
      <c r="A714" s="139"/>
      <c r="B714" s="139"/>
      <c r="C714" s="32">
        <f>VLOOKUP(A714,Смета!$B$8:$O$93,13,0)</f>
        <v>0</v>
      </c>
      <c r="E714" s="139"/>
      <c r="F714" s="139"/>
      <c r="G714" s="32">
        <f>VLOOKUP(E714,Смета!$B$8:$O$93,13,0)</f>
        <v>0</v>
      </c>
      <c r="I714" s="139"/>
      <c r="J714" s="139"/>
      <c r="K714" s="32">
        <f>VLOOKUP(I714,Смета!$B$8:$O$93,13,0)</f>
        <v>0</v>
      </c>
      <c r="M714" s="139"/>
      <c r="N714" s="139"/>
      <c r="O714" s="32">
        <f>VLOOKUP(M714,Смета!$B$8:$O$93,13,0)</f>
        <v>0</v>
      </c>
      <c r="Q714" s="139"/>
      <c r="R714" s="139"/>
      <c r="S714" s="32">
        <f>VLOOKUP(Q714,Смета!$B$8:$O$93,13,0)</f>
        <v>0</v>
      </c>
      <c r="U714" s="139"/>
      <c r="V714" s="139"/>
      <c r="W714" s="32">
        <f>VLOOKUP(U714,Смета!$B$8:$O$93,13,0)</f>
        <v>0</v>
      </c>
      <c r="Y714" s="139"/>
      <c r="Z714" s="139"/>
      <c r="AA714" s="32">
        <f>VLOOKUP(Y714,Смета!$B$8:$O$93,13,0)</f>
        <v>0</v>
      </c>
      <c r="AC714" s="139"/>
      <c r="AD714" s="139"/>
      <c r="AE714" s="32">
        <f>VLOOKUP(AC714,Смета!$B$8:$O$93,13,0)</f>
        <v>0</v>
      </c>
      <c r="AG714" s="139"/>
      <c r="AH714" s="139"/>
      <c r="AI714" s="32">
        <f>VLOOKUP(AG714,Смета!$B$8:$O$93,13,0)</f>
        <v>0</v>
      </c>
      <c r="AK714" s="139"/>
      <c r="AL714" s="139"/>
      <c r="AM714" s="32">
        <f>VLOOKUP(AK714,Смета!$B$8:$O$93,13,0)</f>
        <v>0</v>
      </c>
      <c r="AO714" s="139"/>
      <c r="AP714" s="139"/>
      <c r="AQ714" s="32">
        <f>VLOOKUP(AO714,Смета!$B$8:$O$93,13,0)</f>
        <v>0</v>
      </c>
      <c r="AS714" s="139"/>
      <c r="AT714" s="139"/>
      <c r="AU714" s="32">
        <f>VLOOKUP(AS714,Смета!$B$8:$O$93,13,0)</f>
        <v>0</v>
      </c>
    </row>
    <row r="715" spans="1:47" x14ac:dyDescent="0.25">
      <c r="A715" s="139"/>
      <c r="B715" s="139"/>
      <c r="C715" s="32">
        <f>VLOOKUP(A715,Смета!$B$8:$O$93,13,0)</f>
        <v>0</v>
      </c>
      <c r="E715" s="139"/>
      <c r="F715" s="139"/>
      <c r="G715" s="32">
        <f>VLOOKUP(E715,Смета!$B$8:$O$93,13,0)</f>
        <v>0</v>
      </c>
      <c r="I715" s="139"/>
      <c r="J715" s="139"/>
      <c r="K715" s="32">
        <f>VLOOKUP(I715,Смета!$B$8:$O$93,13,0)</f>
        <v>0</v>
      </c>
      <c r="M715" s="139"/>
      <c r="N715" s="139"/>
      <c r="O715" s="32">
        <f>VLOOKUP(M715,Смета!$B$8:$O$93,13,0)</f>
        <v>0</v>
      </c>
      <c r="Q715" s="139"/>
      <c r="R715" s="139"/>
      <c r="S715" s="32">
        <f>VLOOKUP(Q715,Смета!$B$8:$O$93,13,0)</f>
        <v>0</v>
      </c>
      <c r="U715" s="139"/>
      <c r="V715" s="139"/>
      <c r="W715" s="32">
        <f>VLOOKUP(U715,Смета!$B$8:$O$93,13,0)</f>
        <v>0</v>
      </c>
      <c r="Y715" s="139"/>
      <c r="Z715" s="139"/>
      <c r="AA715" s="32">
        <f>VLOOKUP(Y715,Смета!$B$8:$O$93,13,0)</f>
        <v>0</v>
      </c>
      <c r="AC715" s="139"/>
      <c r="AD715" s="139"/>
      <c r="AE715" s="32">
        <f>VLOOKUP(AC715,Смета!$B$8:$O$93,13,0)</f>
        <v>0</v>
      </c>
      <c r="AG715" s="139"/>
      <c r="AH715" s="139"/>
      <c r="AI715" s="32">
        <f>VLOOKUP(AG715,Смета!$B$8:$O$93,13,0)</f>
        <v>0</v>
      </c>
      <c r="AK715" s="139"/>
      <c r="AL715" s="139"/>
      <c r="AM715" s="32">
        <f>VLOOKUP(AK715,Смета!$B$8:$O$93,13,0)</f>
        <v>0</v>
      </c>
      <c r="AO715" s="139"/>
      <c r="AP715" s="139"/>
      <c r="AQ715" s="32">
        <f>VLOOKUP(AO715,Смета!$B$8:$O$93,13,0)</f>
        <v>0</v>
      </c>
      <c r="AS715" s="139"/>
      <c r="AT715" s="139"/>
      <c r="AU715" s="32">
        <f>VLOOKUP(AS715,Смета!$B$8:$O$93,13,0)</f>
        <v>0</v>
      </c>
    </row>
    <row r="716" spans="1:47" x14ac:dyDescent="0.25">
      <c r="A716" s="139"/>
      <c r="B716" s="139"/>
      <c r="C716" s="32">
        <f>VLOOKUP(A716,Смета!$B$8:$O$93,13,0)</f>
        <v>0</v>
      </c>
      <c r="E716" s="139"/>
      <c r="F716" s="139"/>
      <c r="G716" s="32">
        <f>VLOOKUP(E716,Смета!$B$8:$O$93,13,0)</f>
        <v>0</v>
      </c>
      <c r="I716" s="139"/>
      <c r="J716" s="139"/>
      <c r="K716" s="32">
        <f>VLOOKUP(I716,Смета!$B$8:$O$93,13,0)</f>
        <v>0</v>
      </c>
      <c r="M716" s="139"/>
      <c r="N716" s="139"/>
      <c r="O716" s="32">
        <f>VLOOKUP(M716,Смета!$B$8:$O$93,13,0)</f>
        <v>0</v>
      </c>
      <c r="Q716" s="139"/>
      <c r="R716" s="139"/>
      <c r="S716" s="32">
        <f>VLOOKUP(Q716,Смета!$B$8:$O$93,13,0)</f>
        <v>0</v>
      </c>
      <c r="U716" s="139"/>
      <c r="V716" s="139"/>
      <c r="W716" s="32">
        <f>VLOOKUP(U716,Смета!$B$8:$O$93,13,0)</f>
        <v>0</v>
      </c>
      <c r="Y716" s="139"/>
      <c r="Z716" s="139"/>
      <c r="AA716" s="32">
        <f>VLOOKUP(Y716,Смета!$B$8:$O$93,13,0)</f>
        <v>0</v>
      </c>
      <c r="AC716" s="139"/>
      <c r="AD716" s="139"/>
      <c r="AE716" s="32">
        <f>VLOOKUP(AC716,Смета!$B$8:$O$93,13,0)</f>
        <v>0</v>
      </c>
      <c r="AG716" s="139"/>
      <c r="AH716" s="139"/>
      <c r="AI716" s="32">
        <f>VLOOKUP(AG716,Смета!$B$8:$O$93,13,0)</f>
        <v>0</v>
      </c>
      <c r="AK716" s="139"/>
      <c r="AL716" s="139"/>
      <c r="AM716" s="32">
        <f>VLOOKUP(AK716,Смета!$B$8:$O$93,13,0)</f>
        <v>0</v>
      </c>
      <c r="AO716" s="139"/>
      <c r="AP716" s="139"/>
      <c r="AQ716" s="32">
        <f>VLOOKUP(AO716,Смета!$B$8:$O$93,13,0)</f>
        <v>0</v>
      </c>
      <c r="AS716" s="139"/>
      <c r="AT716" s="139"/>
      <c r="AU716" s="32">
        <f>VLOOKUP(AS716,Смета!$B$8:$O$93,13,0)</f>
        <v>0</v>
      </c>
    </row>
    <row r="717" spans="1:47" x14ac:dyDescent="0.25">
      <c r="A717" s="139"/>
      <c r="B717" s="139"/>
      <c r="C717" s="32">
        <f>VLOOKUP(A717,Смета!$B$8:$O$93,13,0)</f>
        <v>0</v>
      </c>
      <c r="E717" s="139"/>
      <c r="F717" s="139"/>
      <c r="G717" s="32">
        <f>VLOOKUP(E717,Смета!$B$8:$O$93,13,0)</f>
        <v>0</v>
      </c>
      <c r="I717" s="139"/>
      <c r="J717" s="139"/>
      <c r="K717" s="32">
        <f>VLOOKUP(I717,Смета!$B$8:$O$93,13,0)</f>
        <v>0</v>
      </c>
      <c r="M717" s="139"/>
      <c r="N717" s="139"/>
      <c r="O717" s="32">
        <f>VLOOKUP(M717,Смета!$B$8:$O$93,13,0)</f>
        <v>0</v>
      </c>
      <c r="Q717" s="139"/>
      <c r="R717" s="139"/>
      <c r="S717" s="32">
        <f>VLOOKUP(Q717,Смета!$B$8:$O$93,13,0)</f>
        <v>0</v>
      </c>
      <c r="U717" s="139"/>
      <c r="V717" s="139"/>
      <c r="W717" s="32">
        <f>VLOOKUP(U717,Смета!$B$8:$O$93,13,0)</f>
        <v>0</v>
      </c>
      <c r="Y717" s="139"/>
      <c r="Z717" s="139"/>
      <c r="AA717" s="32">
        <f>VLOOKUP(Y717,Смета!$B$8:$O$93,13,0)</f>
        <v>0</v>
      </c>
      <c r="AC717" s="139"/>
      <c r="AD717" s="139"/>
      <c r="AE717" s="32">
        <f>VLOOKUP(AC717,Смета!$B$8:$O$93,13,0)</f>
        <v>0</v>
      </c>
      <c r="AG717" s="139"/>
      <c r="AH717" s="139"/>
      <c r="AI717" s="32">
        <f>VLOOKUP(AG717,Смета!$B$8:$O$93,13,0)</f>
        <v>0</v>
      </c>
      <c r="AK717" s="139"/>
      <c r="AL717" s="139"/>
      <c r="AM717" s="32">
        <f>VLOOKUP(AK717,Смета!$B$8:$O$93,13,0)</f>
        <v>0</v>
      </c>
      <c r="AO717" s="139"/>
      <c r="AP717" s="139"/>
      <c r="AQ717" s="32">
        <f>VLOOKUP(AO717,Смета!$B$8:$O$93,13,0)</f>
        <v>0</v>
      </c>
      <c r="AS717" s="139"/>
      <c r="AT717" s="139"/>
      <c r="AU717" s="32">
        <f>VLOOKUP(AS717,Смета!$B$8:$O$93,13,0)</f>
        <v>0</v>
      </c>
    </row>
    <row r="718" spans="1:47" x14ac:dyDescent="0.25">
      <c r="A718" s="139"/>
      <c r="B718" s="139"/>
      <c r="C718" s="32">
        <f>VLOOKUP(A718,Смета!$B$8:$O$93,13,0)</f>
        <v>0</v>
      </c>
      <c r="E718" s="139"/>
      <c r="F718" s="139"/>
      <c r="G718" s="32">
        <f>VLOOKUP(E718,Смета!$B$8:$O$93,13,0)</f>
        <v>0</v>
      </c>
      <c r="I718" s="139"/>
      <c r="J718" s="139"/>
      <c r="K718" s="32">
        <f>VLOOKUP(I718,Смета!$B$8:$O$93,13,0)</f>
        <v>0</v>
      </c>
      <c r="M718" s="139"/>
      <c r="N718" s="139"/>
      <c r="O718" s="32">
        <f>VLOOKUP(M718,Смета!$B$8:$O$93,13,0)</f>
        <v>0</v>
      </c>
      <c r="Q718" s="139"/>
      <c r="R718" s="139"/>
      <c r="S718" s="32">
        <f>VLOOKUP(Q718,Смета!$B$8:$O$93,13,0)</f>
        <v>0</v>
      </c>
      <c r="U718" s="139"/>
      <c r="V718" s="139"/>
      <c r="W718" s="32">
        <f>VLOOKUP(U718,Смета!$B$8:$O$93,13,0)</f>
        <v>0</v>
      </c>
      <c r="Y718" s="139"/>
      <c r="Z718" s="139"/>
      <c r="AA718" s="32">
        <f>VLOOKUP(Y718,Смета!$B$8:$O$93,13,0)</f>
        <v>0</v>
      </c>
      <c r="AC718" s="139"/>
      <c r="AD718" s="139"/>
      <c r="AE718" s="32">
        <f>VLOOKUP(AC718,Смета!$B$8:$O$93,13,0)</f>
        <v>0</v>
      </c>
      <c r="AG718" s="139"/>
      <c r="AH718" s="139"/>
      <c r="AI718" s="32">
        <f>VLOOKUP(AG718,Смета!$B$8:$O$93,13,0)</f>
        <v>0</v>
      </c>
      <c r="AK718" s="139"/>
      <c r="AL718" s="139"/>
      <c r="AM718" s="32">
        <f>VLOOKUP(AK718,Смета!$B$8:$O$93,13,0)</f>
        <v>0</v>
      </c>
      <c r="AO718" s="139"/>
      <c r="AP718" s="139"/>
      <c r="AQ718" s="32">
        <f>VLOOKUP(AO718,Смета!$B$8:$O$93,13,0)</f>
        <v>0</v>
      </c>
      <c r="AS718" s="139"/>
      <c r="AT718" s="139"/>
      <c r="AU718" s="32">
        <f>VLOOKUP(AS718,Смета!$B$8:$O$93,13,0)</f>
        <v>0</v>
      </c>
    </row>
    <row r="719" spans="1:47" x14ac:dyDescent="0.25">
      <c r="A719" s="139"/>
      <c r="B719" s="139"/>
      <c r="C719" s="32">
        <f>VLOOKUP(A719,Смета!$B$8:$O$93,13,0)</f>
        <v>0</v>
      </c>
      <c r="E719" s="139"/>
      <c r="F719" s="139"/>
      <c r="G719" s="32">
        <f>VLOOKUP(E719,Смета!$B$8:$O$93,13,0)</f>
        <v>0</v>
      </c>
      <c r="I719" s="139"/>
      <c r="J719" s="139"/>
      <c r="K719" s="32">
        <f>VLOOKUP(I719,Смета!$B$8:$O$93,13,0)</f>
        <v>0</v>
      </c>
      <c r="M719" s="139"/>
      <c r="N719" s="139"/>
      <c r="O719" s="32">
        <f>VLOOKUP(M719,Смета!$B$8:$O$93,13,0)</f>
        <v>0</v>
      </c>
      <c r="Q719" s="139"/>
      <c r="R719" s="139"/>
      <c r="S719" s="32">
        <f>VLOOKUP(Q719,Смета!$B$8:$O$93,13,0)</f>
        <v>0</v>
      </c>
      <c r="U719" s="139"/>
      <c r="V719" s="139"/>
      <c r="W719" s="32">
        <f>VLOOKUP(U719,Смета!$B$8:$O$93,13,0)</f>
        <v>0</v>
      </c>
      <c r="Y719" s="139"/>
      <c r="Z719" s="139"/>
      <c r="AA719" s="32">
        <f>VLOOKUP(Y719,Смета!$B$8:$O$93,13,0)</f>
        <v>0</v>
      </c>
      <c r="AC719" s="139"/>
      <c r="AD719" s="139"/>
      <c r="AE719" s="32">
        <f>VLOOKUP(AC719,Смета!$B$8:$O$93,13,0)</f>
        <v>0</v>
      </c>
      <c r="AG719" s="139"/>
      <c r="AH719" s="139"/>
      <c r="AI719" s="32">
        <f>VLOOKUP(AG719,Смета!$B$8:$O$93,13,0)</f>
        <v>0</v>
      </c>
      <c r="AK719" s="139"/>
      <c r="AL719" s="139"/>
      <c r="AM719" s="32">
        <f>VLOOKUP(AK719,Смета!$B$8:$O$93,13,0)</f>
        <v>0</v>
      </c>
      <c r="AO719" s="139"/>
      <c r="AP719" s="139"/>
      <c r="AQ719" s="32">
        <f>VLOOKUP(AO719,Смета!$B$8:$O$93,13,0)</f>
        <v>0</v>
      </c>
      <c r="AS719" s="139"/>
      <c r="AT719" s="139"/>
      <c r="AU719" s="32">
        <f>VLOOKUP(AS719,Смета!$B$8:$O$93,13,0)</f>
        <v>0</v>
      </c>
    </row>
    <row r="720" spans="1:47" x14ac:dyDescent="0.25">
      <c r="A720" s="139"/>
      <c r="B720" s="139"/>
      <c r="C720" s="32">
        <f>VLOOKUP(A720,Смета!$B$8:$O$93,13,0)</f>
        <v>0</v>
      </c>
      <c r="E720" s="139"/>
      <c r="F720" s="139"/>
      <c r="G720" s="32">
        <f>VLOOKUP(E720,Смета!$B$8:$O$93,13,0)</f>
        <v>0</v>
      </c>
      <c r="I720" s="139"/>
      <c r="J720" s="139"/>
      <c r="K720" s="32">
        <f>VLOOKUP(I720,Смета!$B$8:$O$93,13,0)</f>
        <v>0</v>
      </c>
      <c r="M720" s="139"/>
      <c r="N720" s="139"/>
      <c r="O720" s="32">
        <f>VLOOKUP(M720,Смета!$B$8:$O$93,13,0)</f>
        <v>0</v>
      </c>
      <c r="Q720" s="139"/>
      <c r="R720" s="139"/>
      <c r="S720" s="32">
        <f>VLOOKUP(Q720,Смета!$B$8:$O$93,13,0)</f>
        <v>0</v>
      </c>
      <c r="U720" s="139"/>
      <c r="V720" s="139"/>
      <c r="W720" s="32">
        <f>VLOOKUP(U720,Смета!$B$8:$O$93,13,0)</f>
        <v>0</v>
      </c>
      <c r="Y720" s="139"/>
      <c r="Z720" s="139"/>
      <c r="AA720" s="32">
        <f>VLOOKUP(Y720,Смета!$B$8:$O$93,13,0)</f>
        <v>0</v>
      </c>
      <c r="AC720" s="139"/>
      <c r="AD720" s="139"/>
      <c r="AE720" s="32">
        <f>VLOOKUP(AC720,Смета!$B$8:$O$93,13,0)</f>
        <v>0</v>
      </c>
      <c r="AG720" s="139"/>
      <c r="AH720" s="139"/>
      <c r="AI720" s="32">
        <f>VLOOKUP(AG720,Смета!$B$8:$O$93,13,0)</f>
        <v>0</v>
      </c>
      <c r="AK720" s="139"/>
      <c r="AL720" s="139"/>
      <c r="AM720" s="32">
        <f>VLOOKUP(AK720,Смета!$B$8:$O$93,13,0)</f>
        <v>0</v>
      </c>
      <c r="AO720" s="139"/>
      <c r="AP720" s="139"/>
      <c r="AQ720" s="32">
        <f>VLOOKUP(AO720,Смета!$B$8:$O$93,13,0)</f>
        <v>0</v>
      </c>
      <c r="AS720" s="139"/>
      <c r="AT720" s="139"/>
      <c r="AU720" s="32">
        <f>VLOOKUP(AS720,Смета!$B$8:$O$93,13,0)</f>
        <v>0</v>
      </c>
    </row>
    <row r="721" spans="1:47" x14ac:dyDescent="0.25">
      <c r="A721" s="139"/>
      <c r="B721" s="139"/>
      <c r="C721" s="32">
        <f>VLOOKUP(A721,Смета!$B$8:$O$93,13,0)</f>
        <v>0</v>
      </c>
      <c r="E721" s="139"/>
      <c r="F721" s="139"/>
      <c r="G721" s="32">
        <f>VLOOKUP(E721,Смета!$B$8:$O$93,13,0)</f>
        <v>0</v>
      </c>
      <c r="I721" s="139"/>
      <c r="J721" s="139"/>
      <c r="K721" s="32">
        <f>VLOOKUP(I721,Смета!$B$8:$O$93,13,0)</f>
        <v>0</v>
      </c>
      <c r="M721" s="139"/>
      <c r="N721" s="139"/>
      <c r="O721" s="32">
        <f>VLOOKUP(M721,Смета!$B$8:$O$93,13,0)</f>
        <v>0</v>
      </c>
      <c r="Q721" s="139"/>
      <c r="R721" s="139"/>
      <c r="S721" s="32">
        <f>VLOOKUP(Q721,Смета!$B$8:$O$93,13,0)</f>
        <v>0</v>
      </c>
      <c r="U721" s="139"/>
      <c r="V721" s="139"/>
      <c r="W721" s="32">
        <f>VLOOKUP(U721,Смета!$B$8:$O$93,13,0)</f>
        <v>0</v>
      </c>
      <c r="Y721" s="139"/>
      <c r="Z721" s="139"/>
      <c r="AA721" s="32">
        <f>VLOOKUP(Y721,Смета!$B$8:$O$93,13,0)</f>
        <v>0</v>
      </c>
      <c r="AC721" s="139"/>
      <c r="AD721" s="139"/>
      <c r="AE721" s="32">
        <f>VLOOKUP(AC721,Смета!$B$8:$O$93,13,0)</f>
        <v>0</v>
      </c>
      <c r="AG721" s="139"/>
      <c r="AH721" s="139"/>
      <c r="AI721" s="32">
        <f>VLOOKUP(AG721,Смета!$B$8:$O$93,13,0)</f>
        <v>0</v>
      </c>
      <c r="AK721" s="139"/>
      <c r="AL721" s="139"/>
      <c r="AM721" s="32">
        <f>VLOOKUP(AK721,Смета!$B$8:$O$93,13,0)</f>
        <v>0</v>
      </c>
      <c r="AO721" s="139"/>
      <c r="AP721" s="139"/>
      <c r="AQ721" s="32">
        <f>VLOOKUP(AO721,Смета!$B$8:$O$93,13,0)</f>
        <v>0</v>
      </c>
      <c r="AS721" s="139"/>
      <c r="AT721" s="139"/>
      <c r="AU721" s="32">
        <f>VLOOKUP(AS721,Смета!$B$8:$O$93,13,0)</f>
        <v>0</v>
      </c>
    </row>
    <row r="722" spans="1:47" x14ac:dyDescent="0.25">
      <c r="A722" s="139"/>
      <c r="B722" s="139"/>
      <c r="C722" s="32">
        <f>VLOOKUP(A722,Смета!$B$8:$O$93,13,0)</f>
        <v>0</v>
      </c>
      <c r="E722" s="139"/>
      <c r="F722" s="139"/>
      <c r="G722" s="32">
        <f>VLOOKUP(E722,Смета!$B$8:$O$93,13,0)</f>
        <v>0</v>
      </c>
      <c r="I722" s="139"/>
      <c r="J722" s="139"/>
      <c r="K722" s="32">
        <f>VLOOKUP(I722,Смета!$B$8:$O$93,13,0)</f>
        <v>0</v>
      </c>
      <c r="M722" s="139"/>
      <c r="N722" s="139"/>
      <c r="O722" s="32">
        <f>VLOOKUP(M722,Смета!$B$8:$O$93,13,0)</f>
        <v>0</v>
      </c>
      <c r="Q722" s="139"/>
      <c r="R722" s="139"/>
      <c r="S722" s="32">
        <f>VLOOKUP(Q722,Смета!$B$8:$O$93,13,0)</f>
        <v>0</v>
      </c>
      <c r="U722" s="139"/>
      <c r="V722" s="139"/>
      <c r="W722" s="32">
        <f>VLOOKUP(U722,Смета!$B$8:$O$93,13,0)</f>
        <v>0</v>
      </c>
      <c r="Y722" s="139"/>
      <c r="Z722" s="139"/>
      <c r="AA722" s="32">
        <f>VLOOKUP(Y722,Смета!$B$8:$O$93,13,0)</f>
        <v>0</v>
      </c>
      <c r="AC722" s="139"/>
      <c r="AD722" s="139"/>
      <c r="AE722" s="32">
        <f>VLOOKUP(AC722,Смета!$B$8:$O$93,13,0)</f>
        <v>0</v>
      </c>
      <c r="AG722" s="139"/>
      <c r="AH722" s="139"/>
      <c r="AI722" s="32">
        <f>VLOOKUP(AG722,Смета!$B$8:$O$93,13,0)</f>
        <v>0</v>
      </c>
      <c r="AK722" s="139"/>
      <c r="AL722" s="139"/>
      <c r="AM722" s="32">
        <f>VLOOKUP(AK722,Смета!$B$8:$O$93,13,0)</f>
        <v>0</v>
      </c>
      <c r="AO722" s="139"/>
      <c r="AP722" s="139"/>
      <c r="AQ722" s="32">
        <f>VLOOKUP(AO722,Смета!$B$8:$O$93,13,0)</f>
        <v>0</v>
      </c>
      <c r="AS722" s="139"/>
      <c r="AT722" s="139"/>
      <c r="AU722" s="32">
        <f>VLOOKUP(AS722,Смета!$B$8:$O$93,13,0)</f>
        <v>0</v>
      </c>
    </row>
    <row r="723" spans="1:47" x14ac:dyDescent="0.25">
      <c r="A723" s="139"/>
      <c r="B723" s="139"/>
      <c r="C723" s="32">
        <f>VLOOKUP(A723,Смета!$B$8:$O$93,13,0)</f>
        <v>0</v>
      </c>
      <c r="E723" s="139"/>
      <c r="F723" s="139"/>
      <c r="G723" s="32">
        <f>VLOOKUP(E723,Смета!$B$8:$O$93,13,0)</f>
        <v>0</v>
      </c>
      <c r="I723" s="139"/>
      <c r="J723" s="139"/>
      <c r="K723" s="32">
        <f>VLOOKUP(I723,Смета!$B$8:$O$93,13,0)</f>
        <v>0</v>
      </c>
      <c r="M723" s="139"/>
      <c r="N723" s="139"/>
      <c r="O723" s="32">
        <f>VLOOKUP(M723,Смета!$B$8:$O$93,13,0)</f>
        <v>0</v>
      </c>
      <c r="Q723" s="139"/>
      <c r="R723" s="139"/>
      <c r="S723" s="32">
        <f>VLOOKUP(Q723,Смета!$B$8:$O$93,13,0)</f>
        <v>0</v>
      </c>
      <c r="U723" s="139"/>
      <c r="V723" s="139"/>
      <c r="W723" s="32">
        <f>VLOOKUP(U723,Смета!$B$8:$O$93,13,0)</f>
        <v>0</v>
      </c>
      <c r="Y723" s="139"/>
      <c r="Z723" s="139"/>
      <c r="AA723" s="32">
        <f>VLOOKUP(Y723,Смета!$B$8:$O$93,13,0)</f>
        <v>0</v>
      </c>
      <c r="AC723" s="139"/>
      <c r="AD723" s="139"/>
      <c r="AE723" s="32">
        <f>VLOOKUP(AC723,Смета!$B$8:$O$93,13,0)</f>
        <v>0</v>
      </c>
      <c r="AG723" s="139"/>
      <c r="AH723" s="139"/>
      <c r="AI723" s="32">
        <f>VLOOKUP(AG723,Смета!$B$8:$O$93,13,0)</f>
        <v>0</v>
      </c>
      <c r="AK723" s="139"/>
      <c r="AL723" s="139"/>
      <c r="AM723" s="32">
        <f>VLOOKUP(AK723,Смета!$B$8:$O$93,13,0)</f>
        <v>0</v>
      </c>
      <c r="AO723" s="139"/>
      <c r="AP723" s="139"/>
      <c r="AQ723" s="32">
        <f>VLOOKUP(AO723,Смета!$B$8:$O$93,13,0)</f>
        <v>0</v>
      </c>
      <c r="AS723" s="139"/>
      <c r="AT723" s="139"/>
      <c r="AU723" s="32">
        <f>VLOOKUP(AS723,Смета!$B$8:$O$93,13,0)</f>
        <v>0</v>
      </c>
    </row>
    <row r="724" spans="1:47" x14ac:dyDescent="0.25">
      <c r="A724" s="139"/>
      <c r="B724" s="139"/>
      <c r="C724" s="32">
        <f>VLOOKUP(A724,Смета!$B$8:$O$93,13,0)</f>
        <v>0</v>
      </c>
      <c r="E724" s="139"/>
      <c r="F724" s="139"/>
      <c r="G724" s="32">
        <f>VLOOKUP(E724,Смета!$B$8:$O$93,13,0)</f>
        <v>0</v>
      </c>
      <c r="I724" s="139"/>
      <c r="J724" s="139"/>
      <c r="K724" s="32">
        <f>VLOOKUP(I724,Смета!$B$8:$O$93,13,0)</f>
        <v>0</v>
      </c>
      <c r="M724" s="139"/>
      <c r="N724" s="139"/>
      <c r="O724" s="32">
        <f>VLOOKUP(M724,Смета!$B$8:$O$93,13,0)</f>
        <v>0</v>
      </c>
      <c r="Q724" s="139"/>
      <c r="R724" s="139"/>
      <c r="S724" s="32">
        <f>VLOOKUP(Q724,Смета!$B$8:$O$93,13,0)</f>
        <v>0</v>
      </c>
      <c r="U724" s="139"/>
      <c r="V724" s="139"/>
      <c r="W724" s="32">
        <f>VLOOKUP(U724,Смета!$B$8:$O$93,13,0)</f>
        <v>0</v>
      </c>
      <c r="Y724" s="139"/>
      <c r="Z724" s="139"/>
      <c r="AA724" s="32">
        <f>VLOOKUP(Y724,Смета!$B$8:$O$93,13,0)</f>
        <v>0</v>
      </c>
      <c r="AC724" s="139"/>
      <c r="AD724" s="139"/>
      <c r="AE724" s="32">
        <f>VLOOKUP(AC724,Смета!$B$8:$O$93,13,0)</f>
        <v>0</v>
      </c>
      <c r="AG724" s="139"/>
      <c r="AH724" s="139"/>
      <c r="AI724" s="32">
        <f>VLOOKUP(AG724,Смета!$B$8:$O$93,13,0)</f>
        <v>0</v>
      </c>
      <c r="AK724" s="139"/>
      <c r="AL724" s="139"/>
      <c r="AM724" s="32">
        <f>VLOOKUP(AK724,Смета!$B$8:$O$93,13,0)</f>
        <v>0</v>
      </c>
      <c r="AO724" s="139"/>
      <c r="AP724" s="139"/>
      <c r="AQ724" s="32">
        <f>VLOOKUP(AO724,Смета!$B$8:$O$93,13,0)</f>
        <v>0</v>
      </c>
      <c r="AS724" s="139"/>
      <c r="AT724" s="139"/>
      <c r="AU724" s="32">
        <f>VLOOKUP(AS724,Смета!$B$8:$O$93,13,0)</f>
        <v>0</v>
      </c>
    </row>
    <row r="725" spans="1:47" x14ac:dyDescent="0.25">
      <c r="A725" s="139"/>
      <c r="B725" s="139"/>
      <c r="C725" s="32">
        <f>VLOOKUP(A725,Смета!$B$8:$O$93,13,0)</f>
        <v>0</v>
      </c>
      <c r="E725" s="139"/>
      <c r="F725" s="139"/>
      <c r="G725" s="32">
        <f>VLOOKUP(E725,Смета!$B$8:$O$93,13,0)</f>
        <v>0</v>
      </c>
      <c r="I725" s="139"/>
      <c r="J725" s="139"/>
      <c r="K725" s="32">
        <f>VLOOKUP(I725,Смета!$B$8:$O$93,13,0)</f>
        <v>0</v>
      </c>
      <c r="M725" s="139"/>
      <c r="N725" s="139"/>
      <c r="O725" s="32">
        <f>VLOOKUP(M725,Смета!$B$8:$O$93,13,0)</f>
        <v>0</v>
      </c>
      <c r="Q725" s="139"/>
      <c r="R725" s="139"/>
      <c r="S725" s="32">
        <f>VLOOKUP(Q725,Смета!$B$8:$O$93,13,0)</f>
        <v>0</v>
      </c>
      <c r="U725" s="139"/>
      <c r="V725" s="139"/>
      <c r="W725" s="32">
        <f>VLOOKUP(U725,Смета!$B$8:$O$93,13,0)</f>
        <v>0</v>
      </c>
      <c r="Y725" s="139"/>
      <c r="Z725" s="139"/>
      <c r="AA725" s="32">
        <f>VLOOKUP(Y725,Смета!$B$8:$O$93,13,0)</f>
        <v>0</v>
      </c>
      <c r="AC725" s="139"/>
      <c r="AD725" s="139"/>
      <c r="AE725" s="32">
        <f>VLOOKUP(AC725,Смета!$B$8:$O$93,13,0)</f>
        <v>0</v>
      </c>
      <c r="AG725" s="139"/>
      <c r="AH725" s="139"/>
      <c r="AI725" s="32">
        <f>VLOOKUP(AG725,Смета!$B$8:$O$93,13,0)</f>
        <v>0</v>
      </c>
      <c r="AK725" s="139"/>
      <c r="AL725" s="139"/>
      <c r="AM725" s="32">
        <f>VLOOKUP(AK725,Смета!$B$8:$O$93,13,0)</f>
        <v>0</v>
      </c>
      <c r="AO725" s="139"/>
      <c r="AP725" s="139"/>
      <c r="AQ725" s="32">
        <f>VLOOKUP(AO725,Смета!$B$8:$O$93,13,0)</f>
        <v>0</v>
      </c>
      <c r="AS725" s="139"/>
      <c r="AT725" s="139"/>
      <c r="AU725" s="32">
        <f>VLOOKUP(AS725,Смета!$B$8:$O$93,13,0)</f>
        <v>0</v>
      </c>
    </row>
    <row r="726" spans="1:47" x14ac:dyDescent="0.25">
      <c r="A726" s="139"/>
      <c r="B726" s="139"/>
      <c r="C726" s="32">
        <f>VLOOKUP(A726,Смета!$B$8:$O$93,13,0)</f>
        <v>0</v>
      </c>
      <c r="E726" s="139"/>
      <c r="F726" s="139"/>
      <c r="G726" s="32">
        <f>VLOOKUP(E726,Смета!$B$8:$O$93,13,0)</f>
        <v>0</v>
      </c>
      <c r="I726" s="139"/>
      <c r="J726" s="139"/>
      <c r="K726" s="32">
        <f>VLOOKUP(I726,Смета!$B$8:$O$93,13,0)</f>
        <v>0</v>
      </c>
      <c r="M726" s="139"/>
      <c r="N726" s="139"/>
      <c r="O726" s="32">
        <f>VLOOKUP(M726,Смета!$B$8:$O$93,13,0)</f>
        <v>0</v>
      </c>
      <c r="Q726" s="139"/>
      <c r="R726" s="139"/>
      <c r="S726" s="32">
        <f>VLOOKUP(Q726,Смета!$B$8:$O$93,13,0)</f>
        <v>0</v>
      </c>
      <c r="U726" s="139"/>
      <c r="V726" s="139"/>
      <c r="W726" s="32">
        <f>VLOOKUP(U726,Смета!$B$8:$O$93,13,0)</f>
        <v>0</v>
      </c>
      <c r="Y726" s="139"/>
      <c r="Z726" s="139"/>
      <c r="AA726" s="32">
        <f>VLOOKUP(Y726,Смета!$B$8:$O$93,13,0)</f>
        <v>0</v>
      </c>
      <c r="AC726" s="139"/>
      <c r="AD726" s="139"/>
      <c r="AE726" s="32">
        <f>VLOOKUP(AC726,Смета!$B$8:$O$93,13,0)</f>
        <v>0</v>
      </c>
      <c r="AG726" s="139"/>
      <c r="AH726" s="139"/>
      <c r="AI726" s="32">
        <f>VLOOKUP(AG726,Смета!$B$8:$O$93,13,0)</f>
        <v>0</v>
      </c>
      <c r="AK726" s="139"/>
      <c r="AL726" s="139"/>
      <c r="AM726" s="32">
        <f>VLOOKUP(AK726,Смета!$B$8:$O$93,13,0)</f>
        <v>0</v>
      </c>
      <c r="AO726" s="139"/>
      <c r="AP726" s="139"/>
      <c r="AQ726" s="32">
        <f>VLOOKUP(AO726,Смета!$B$8:$O$93,13,0)</f>
        <v>0</v>
      </c>
      <c r="AS726" s="139"/>
      <c r="AT726" s="139"/>
      <c r="AU726" s="32">
        <f>VLOOKUP(AS726,Смета!$B$8:$O$93,13,0)</f>
        <v>0</v>
      </c>
    </row>
    <row r="727" spans="1:47" x14ac:dyDescent="0.25">
      <c r="A727" s="139"/>
      <c r="B727" s="139"/>
      <c r="C727" s="32">
        <f>VLOOKUP(A727,Смета!$B$8:$O$93,13,0)</f>
        <v>0</v>
      </c>
      <c r="E727" s="139"/>
      <c r="F727" s="139"/>
      <c r="G727" s="32">
        <f>VLOOKUP(E727,Смета!$B$8:$O$93,13,0)</f>
        <v>0</v>
      </c>
      <c r="I727" s="139"/>
      <c r="J727" s="139"/>
      <c r="K727" s="32">
        <f>VLOOKUP(I727,Смета!$B$8:$O$93,13,0)</f>
        <v>0</v>
      </c>
      <c r="M727" s="139"/>
      <c r="N727" s="139"/>
      <c r="O727" s="32">
        <f>VLOOKUP(M727,Смета!$B$8:$O$93,13,0)</f>
        <v>0</v>
      </c>
      <c r="Q727" s="139"/>
      <c r="R727" s="139"/>
      <c r="S727" s="32">
        <f>VLOOKUP(Q727,Смета!$B$8:$O$93,13,0)</f>
        <v>0</v>
      </c>
      <c r="U727" s="139"/>
      <c r="V727" s="139"/>
      <c r="W727" s="32">
        <f>VLOOKUP(U727,Смета!$B$8:$O$93,13,0)</f>
        <v>0</v>
      </c>
      <c r="Y727" s="139"/>
      <c r="Z727" s="139"/>
      <c r="AA727" s="32">
        <f>VLOOKUP(Y727,Смета!$B$8:$O$93,13,0)</f>
        <v>0</v>
      </c>
      <c r="AC727" s="139"/>
      <c r="AD727" s="139"/>
      <c r="AE727" s="32">
        <f>VLOOKUP(AC727,Смета!$B$8:$O$93,13,0)</f>
        <v>0</v>
      </c>
      <c r="AG727" s="139"/>
      <c r="AH727" s="139"/>
      <c r="AI727" s="32">
        <f>VLOOKUP(AG727,Смета!$B$8:$O$93,13,0)</f>
        <v>0</v>
      </c>
      <c r="AK727" s="139"/>
      <c r="AL727" s="139"/>
      <c r="AM727" s="32">
        <f>VLOOKUP(AK727,Смета!$B$8:$O$93,13,0)</f>
        <v>0</v>
      </c>
      <c r="AO727" s="139"/>
      <c r="AP727" s="139"/>
      <c r="AQ727" s="32">
        <f>VLOOKUP(AO727,Смета!$B$8:$O$93,13,0)</f>
        <v>0</v>
      </c>
      <c r="AS727" s="139"/>
      <c r="AT727" s="139"/>
      <c r="AU727" s="32">
        <f>VLOOKUP(AS727,Смета!$B$8:$O$93,13,0)</f>
        <v>0</v>
      </c>
    </row>
    <row r="728" spans="1:47" x14ac:dyDescent="0.25">
      <c r="A728" s="139"/>
      <c r="B728" s="139"/>
      <c r="C728" s="32">
        <f>VLOOKUP(A728,Смета!$B$8:$O$93,13,0)</f>
        <v>0</v>
      </c>
      <c r="E728" s="139"/>
      <c r="F728" s="139"/>
      <c r="G728" s="32">
        <f>VLOOKUP(E728,Смета!$B$8:$O$93,13,0)</f>
        <v>0</v>
      </c>
      <c r="I728" s="139"/>
      <c r="J728" s="139"/>
      <c r="K728" s="32">
        <f>VLOOKUP(I728,Смета!$B$8:$O$93,13,0)</f>
        <v>0</v>
      </c>
      <c r="M728" s="139"/>
      <c r="N728" s="139"/>
      <c r="O728" s="32">
        <f>VLOOKUP(M728,Смета!$B$8:$O$93,13,0)</f>
        <v>0</v>
      </c>
      <c r="Q728" s="139"/>
      <c r="R728" s="139"/>
      <c r="S728" s="32">
        <f>VLOOKUP(Q728,Смета!$B$8:$O$93,13,0)</f>
        <v>0</v>
      </c>
      <c r="U728" s="139"/>
      <c r="V728" s="139"/>
      <c r="W728" s="32">
        <f>VLOOKUP(U728,Смета!$B$8:$O$93,13,0)</f>
        <v>0</v>
      </c>
      <c r="Y728" s="139"/>
      <c r="Z728" s="139"/>
      <c r="AA728" s="32">
        <f>VLOOKUP(Y728,Смета!$B$8:$O$93,13,0)</f>
        <v>0</v>
      </c>
      <c r="AC728" s="139"/>
      <c r="AD728" s="139"/>
      <c r="AE728" s="32">
        <f>VLOOKUP(AC728,Смета!$B$8:$O$93,13,0)</f>
        <v>0</v>
      </c>
      <c r="AG728" s="139"/>
      <c r="AH728" s="139"/>
      <c r="AI728" s="32">
        <f>VLOOKUP(AG728,Смета!$B$8:$O$93,13,0)</f>
        <v>0</v>
      </c>
      <c r="AK728" s="139"/>
      <c r="AL728" s="139"/>
      <c r="AM728" s="32">
        <f>VLOOKUP(AK728,Смета!$B$8:$O$93,13,0)</f>
        <v>0</v>
      </c>
      <c r="AO728" s="139"/>
      <c r="AP728" s="139"/>
      <c r="AQ728" s="32">
        <f>VLOOKUP(AO728,Смета!$B$8:$O$93,13,0)</f>
        <v>0</v>
      </c>
      <c r="AS728" s="139"/>
      <c r="AT728" s="139"/>
      <c r="AU728" s="32">
        <f>VLOOKUP(AS728,Смета!$B$8:$O$93,13,0)</f>
        <v>0</v>
      </c>
    </row>
    <row r="729" spans="1:47" x14ac:dyDescent="0.25">
      <c r="A729" s="139"/>
      <c r="B729" s="139"/>
      <c r="C729" s="32">
        <f>VLOOKUP(A729,Смета!$B$8:$O$93,13,0)</f>
        <v>0</v>
      </c>
      <c r="E729" s="139"/>
      <c r="F729" s="139"/>
      <c r="G729" s="32">
        <f>VLOOKUP(E729,Смета!$B$8:$O$93,13,0)</f>
        <v>0</v>
      </c>
      <c r="I729" s="139"/>
      <c r="J729" s="139"/>
      <c r="K729" s="32">
        <f>VLOOKUP(I729,Смета!$B$8:$O$93,13,0)</f>
        <v>0</v>
      </c>
      <c r="M729" s="139"/>
      <c r="N729" s="139"/>
      <c r="O729" s="32">
        <f>VLOOKUP(M729,Смета!$B$8:$O$93,13,0)</f>
        <v>0</v>
      </c>
      <c r="Q729" s="139"/>
      <c r="R729" s="139"/>
      <c r="S729" s="32">
        <f>VLOOKUP(Q729,Смета!$B$8:$O$93,13,0)</f>
        <v>0</v>
      </c>
      <c r="U729" s="139"/>
      <c r="V729" s="139"/>
      <c r="W729" s="32">
        <f>VLOOKUP(U729,Смета!$B$8:$O$93,13,0)</f>
        <v>0</v>
      </c>
      <c r="Y729" s="139"/>
      <c r="Z729" s="139"/>
      <c r="AA729" s="32">
        <f>VLOOKUP(Y729,Смета!$B$8:$O$93,13,0)</f>
        <v>0</v>
      </c>
      <c r="AC729" s="139"/>
      <c r="AD729" s="139"/>
      <c r="AE729" s="32">
        <f>VLOOKUP(AC729,Смета!$B$8:$O$93,13,0)</f>
        <v>0</v>
      </c>
      <c r="AG729" s="139"/>
      <c r="AH729" s="139"/>
      <c r="AI729" s="32">
        <f>VLOOKUP(AG729,Смета!$B$8:$O$93,13,0)</f>
        <v>0</v>
      </c>
      <c r="AK729" s="139"/>
      <c r="AL729" s="139"/>
      <c r="AM729" s="32">
        <f>VLOOKUP(AK729,Смета!$B$8:$O$93,13,0)</f>
        <v>0</v>
      </c>
      <c r="AO729" s="139"/>
      <c r="AP729" s="139"/>
      <c r="AQ729" s="32">
        <f>VLOOKUP(AO729,Смета!$B$8:$O$93,13,0)</f>
        <v>0</v>
      </c>
      <c r="AS729" s="139"/>
      <c r="AT729" s="139"/>
      <c r="AU729" s="32">
        <f>VLOOKUP(AS729,Смета!$B$8:$O$93,13,0)</f>
        <v>0</v>
      </c>
    </row>
    <row r="730" spans="1:47" x14ac:dyDescent="0.25">
      <c r="A730" s="139"/>
      <c r="B730" s="139"/>
      <c r="C730" s="32">
        <f>VLOOKUP(A730,Смета!$B$8:$O$93,13,0)</f>
        <v>0</v>
      </c>
      <c r="E730" s="139"/>
      <c r="F730" s="139"/>
      <c r="G730" s="32">
        <f>VLOOKUP(E730,Смета!$B$8:$O$93,13,0)</f>
        <v>0</v>
      </c>
      <c r="I730" s="139"/>
      <c r="J730" s="139"/>
      <c r="K730" s="32">
        <f>VLOOKUP(I730,Смета!$B$8:$O$93,13,0)</f>
        <v>0</v>
      </c>
      <c r="M730" s="139"/>
      <c r="N730" s="139"/>
      <c r="O730" s="32">
        <f>VLOOKUP(M730,Смета!$B$8:$O$93,13,0)</f>
        <v>0</v>
      </c>
      <c r="Q730" s="139"/>
      <c r="R730" s="139"/>
      <c r="S730" s="32">
        <f>VLOOKUP(Q730,Смета!$B$8:$O$93,13,0)</f>
        <v>0</v>
      </c>
      <c r="U730" s="139"/>
      <c r="V730" s="139"/>
      <c r="W730" s="32">
        <f>VLOOKUP(U730,Смета!$B$8:$O$93,13,0)</f>
        <v>0</v>
      </c>
      <c r="Y730" s="139"/>
      <c r="Z730" s="139"/>
      <c r="AA730" s="32">
        <f>VLOOKUP(Y730,Смета!$B$8:$O$93,13,0)</f>
        <v>0</v>
      </c>
      <c r="AC730" s="139"/>
      <c r="AD730" s="139"/>
      <c r="AE730" s="32">
        <f>VLOOKUP(AC730,Смета!$B$8:$O$93,13,0)</f>
        <v>0</v>
      </c>
      <c r="AG730" s="139"/>
      <c r="AH730" s="139"/>
      <c r="AI730" s="32">
        <f>VLOOKUP(AG730,Смета!$B$8:$O$93,13,0)</f>
        <v>0</v>
      </c>
      <c r="AK730" s="139"/>
      <c r="AL730" s="139"/>
      <c r="AM730" s="32">
        <f>VLOOKUP(AK730,Смета!$B$8:$O$93,13,0)</f>
        <v>0</v>
      </c>
      <c r="AO730" s="139"/>
      <c r="AP730" s="139"/>
      <c r="AQ730" s="32">
        <f>VLOOKUP(AO730,Смета!$B$8:$O$93,13,0)</f>
        <v>0</v>
      </c>
      <c r="AS730" s="139"/>
      <c r="AT730" s="139"/>
      <c r="AU730" s="32">
        <f>VLOOKUP(AS730,Смета!$B$8:$O$93,13,0)</f>
        <v>0</v>
      </c>
    </row>
    <row r="731" spans="1:47" x14ac:dyDescent="0.25">
      <c r="A731" s="139"/>
      <c r="B731" s="139"/>
      <c r="C731" s="32">
        <f>VLOOKUP(A731,Смета!$B$8:$O$93,13,0)</f>
        <v>0</v>
      </c>
      <c r="E731" s="139"/>
      <c r="F731" s="139"/>
      <c r="G731" s="32">
        <f>VLOOKUP(E731,Смета!$B$8:$O$93,13,0)</f>
        <v>0</v>
      </c>
      <c r="I731" s="139"/>
      <c r="J731" s="139"/>
      <c r="K731" s="32">
        <f>VLOOKUP(I731,Смета!$B$8:$O$93,13,0)</f>
        <v>0</v>
      </c>
      <c r="M731" s="139"/>
      <c r="N731" s="139"/>
      <c r="O731" s="32">
        <f>VLOOKUP(M731,Смета!$B$8:$O$93,13,0)</f>
        <v>0</v>
      </c>
      <c r="Q731" s="139"/>
      <c r="R731" s="139"/>
      <c r="S731" s="32">
        <f>VLOOKUP(Q731,Смета!$B$8:$O$93,13,0)</f>
        <v>0</v>
      </c>
      <c r="U731" s="139"/>
      <c r="V731" s="139"/>
      <c r="W731" s="32">
        <f>VLOOKUP(U731,Смета!$B$8:$O$93,13,0)</f>
        <v>0</v>
      </c>
      <c r="Y731" s="139"/>
      <c r="Z731" s="139"/>
      <c r="AA731" s="32">
        <f>VLOOKUP(Y731,Смета!$B$8:$O$93,13,0)</f>
        <v>0</v>
      </c>
      <c r="AC731" s="139"/>
      <c r="AD731" s="139"/>
      <c r="AE731" s="32">
        <f>VLOOKUP(AC731,Смета!$B$8:$O$93,13,0)</f>
        <v>0</v>
      </c>
      <c r="AG731" s="139"/>
      <c r="AH731" s="139"/>
      <c r="AI731" s="32">
        <f>VLOOKUP(AG731,Смета!$B$8:$O$93,13,0)</f>
        <v>0</v>
      </c>
      <c r="AK731" s="139"/>
      <c r="AL731" s="139"/>
      <c r="AM731" s="32">
        <f>VLOOKUP(AK731,Смета!$B$8:$O$93,13,0)</f>
        <v>0</v>
      </c>
      <c r="AO731" s="139"/>
      <c r="AP731" s="139"/>
      <c r="AQ731" s="32">
        <f>VLOOKUP(AO731,Смета!$B$8:$O$93,13,0)</f>
        <v>0</v>
      </c>
      <c r="AS731" s="139"/>
      <c r="AT731" s="139"/>
      <c r="AU731" s="32">
        <f>VLOOKUP(AS731,Смета!$B$8:$O$93,13,0)</f>
        <v>0</v>
      </c>
    </row>
    <row r="732" spans="1:47" x14ac:dyDescent="0.25">
      <c r="A732" s="139"/>
      <c r="B732" s="139"/>
      <c r="C732" s="32">
        <f>VLOOKUP(A732,Смета!$B$8:$O$93,13,0)</f>
        <v>0</v>
      </c>
      <c r="E732" s="139"/>
      <c r="F732" s="139"/>
      <c r="G732" s="32">
        <f>VLOOKUP(E732,Смета!$B$8:$O$93,13,0)</f>
        <v>0</v>
      </c>
      <c r="I732" s="139"/>
      <c r="J732" s="139"/>
      <c r="K732" s="32">
        <f>VLOOKUP(I732,Смета!$B$8:$O$93,13,0)</f>
        <v>0</v>
      </c>
      <c r="M732" s="139"/>
      <c r="N732" s="139"/>
      <c r="O732" s="32">
        <f>VLOOKUP(M732,Смета!$B$8:$O$93,13,0)</f>
        <v>0</v>
      </c>
      <c r="Q732" s="139"/>
      <c r="R732" s="139"/>
      <c r="S732" s="32">
        <f>VLOOKUP(Q732,Смета!$B$8:$O$93,13,0)</f>
        <v>0</v>
      </c>
      <c r="U732" s="139"/>
      <c r="V732" s="139"/>
      <c r="W732" s="32">
        <f>VLOOKUP(U732,Смета!$B$8:$O$93,13,0)</f>
        <v>0</v>
      </c>
      <c r="Y732" s="139"/>
      <c r="Z732" s="139"/>
      <c r="AA732" s="32">
        <f>VLOOKUP(Y732,Смета!$B$8:$O$93,13,0)</f>
        <v>0</v>
      </c>
      <c r="AC732" s="139"/>
      <c r="AD732" s="139"/>
      <c r="AE732" s="32">
        <f>VLOOKUP(AC732,Смета!$B$8:$O$93,13,0)</f>
        <v>0</v>
      </c>
      <c r="AG732" s="139"/>
      <c r="AH732" s="139"/>
      <c r="AI732" s="32">
        <f>VLOOKUP(AG732,Смета!$B$8:$O$93,13,0)</f>
        <v>0</v>
      </c>
      <c r="AK732" s="139"/>
      <c r="AL732" s="139"/>
      <c r="AM732" s="32">
        <f>VLOOKUP(AK732,Смета!$B$8:$O$93,13,0)</f>
        <v>0</v>
      </c>
      <c r="AO732" s="139"/>
      <c r="AP732" s="139"/>
      <c r="AQ732" s="32">
        <f>VLOOKUP(AO732,Смета!$B$8:$O$93,13,0)</f>
        <v>0</v>
      </c>
      <c r="AS732" s="139"/>
      <c r="AT732" s="139"/>
      <c r="AU732" s="32">
        <f>VLOOKUP(AS732,Смета!$B$8:$O$93,13,0)</f>
        <v>0</v>
      </c>
    </row>
    <row r="733" spans="1:47" x14ac:dyDescent="0.25">
      <c r="A733" s="139"/>
      <c r="B733" s="139"/>
      <c r="C733" s="32">
        <f>VLOOKUP(A733,Смета!$B$8:$O$93,13,0)</f>
        <v>0</v>
      </c>
      <c r="E733" s="139"/>
      <c r="F733" s="139"/>
      <c r="G733" s="32">
        <f>VLOOKUP(E733,Смета!$B$8:$O$93,13,0)</f>
        <v>0</v>
      </c>
      <c r="I733" s="139"/>
      <c r="J733" s="139"/>
      <c r="K733" s="32">
        <f>VLOOKUP(I733,Смета!$B$8:$O$93,13,0)</f>
        <v>0</v>
      </c>
      <c r="M733" s="139"/>
      <c r="N733" s="139"/>
      <c r="O733" s="32">
        <f>VLOOKUP(M733,Смета!$B$8:$O$93,13,0)</f>
        <v>0</v>
      </c>
      <c r="Q733" s="139"/>
      <c r="R733" s="139"/>
      <c r="S733" s="32">
        <f>VLOOKUP(Q733,Смета!$B$8:$O$93,13,0)</f>
        <v>0</v>
      </c>
      <c r="U733" s="139"/>
      <c r="V733" s="139"/>
      <c r="W733" s="32">
        <f>VLOOKUP(U733,Смета!$B$8:$O$93,13,0)</f>
        <v>0</v>
      </c>
      <c r="Y733" s="139"/>
      <c r="Z733" s="139"/>
      <c r="AA733" s="32">
        <f>VLOOKUP(Y733,Смета!$B$8:$O$93,13,0)</f>
        <v>0</v>
      </c>
      <c r="AC733" s="139"/>
      <c r="AD733" s="139"/>
      <c r="AE733" s="32">
        <f>VLOOKUP(AC733,Смета!$B$8:$O$93,13,0)</f>
        <v>0</v>
      </c>
      <c r="AG733" s="139"/>
      <c r="AH733" s="139"/>
      <c r="AI733" s="32">
        <f>VLOOKUP(AG733,Смета!$B$8:$O$93,13,0)</f>
        <v>0</v>
      </c>
      <c r="AK733" s="139"/>
      <c r="AL733" s="139"/>
      <c r="AM733" s="32">
        <f>VLOOKUP(AK733,Смета!$B$8:$O$93,13,0)</f>
        <v>0</v>
      </c>
      <c r="AO733" s="139"/>
      <c r="AP733" s="139"/>
      <c r="AQ733" s="32">
        <f>VLOOKUP(AO733,Смета!$B$8:$O$93,13,0)</f>
        <v>0</v>
      </c>
      <c r="AS733" s="139"/>
      <c r="AT733" s="139"/>
      <c r="AU733" s="32">
        <f>VLOOKUP(AS733,Смета!$B$8:$O$93,13,0)</f>
        <v>0</v>
      </c>
    </row>
    <row r="734" spans="1:47" x14ac:dyDescent="0.25">
      <c r="A734" s="139"/>
      <c r="B734" s="139"/>
      <c r="C734" s="32">
        <f>VLOOKUP(A734,Смета!$B$8:$O$93,13,0)</f>
        <v>0</v>
      </c>
      <c r="E734" s="139"/>
      <c r="F734" s="139"/>
      <c r="G734" s="32">
        <f>VLOOKUP(E734,Смета!$B$8:$O$93,13,0)</f>
        <v>0</v>
      </c>
      <c r="I734" s="139"/>
      <c r="J734" s="139"/>
      <c r="K734" s="32">
        <f>VLOOKUP(I734,Смета!$B$8:$O$93,13,0)</f>
        <v>0</v>
      </c>
      <c r="M734" s="139"/>
      <c r="N734" s="139"/>
      <c r="O734" s="32">
        <f>VLOOKUP(M734,Смета!$B$8:$O$93,13,0)</f>
        <v>0</v>
      </c>
      <c r="Q734" s="139"/>
      <c r="R734" s="139"/>
      <c r="S734" s="32">
        <f>VLOOKUP(Q734,Смета!$B$8:$O$93,13,0)</f>
        <v>0</v>
      </c>
      <c r="U734" s="139"/>
      <c r="V734" s="139"/>
      <c r="W734" s="32">
        <f>VLOOKUP(U734,Смета!$B$8:$O$93,13,0)</f>
        <v>0</v>
      </c>
      <c r="Y734" s="139"/>
      <c r="Z734" s="139"/>
      <c r="AA734" s="32">
        <f>VLOOKUP(Y734,Смета!$B$8:$O$93,13,0)</f>
        <v>0</v>
      </c>
      <c r="AC734" s="139"/>
      <c r="AD734" s="139"/>
      <c r="AE734" s="32">
        <f>VLOOKUP(AC734,Смета!$B$8:$O$93,13,0)</f>
        <v>0</v>
      </c>
      <c r="AG734" s="139"/>
      <c r="AH734" s="139"/>
      <c r="AI734" s="32">
        <f>VLOOKUP(AG734,Смета!$B$8:$O$93,13,0)</f>
        <v>0</v>
      </c>
      <c r="AK734" s="139"/>
      <c r="AL734" s="139"/>
      <c r="AM734" s="32">
        <f>VLOOKUP(AK734,Смета!$B$8:$O$93,13,0)</f>
        <v>0</v>
      </c>
      <c r="AO734" s="139"/>
      <c r="AP734" s="139"/>
      <c r="AQ734" s="32">
        <f>VLOOKUP(AO734,Смета!$B$8:$O$93,13,0)</f>
        <v>0</v>
      </c>
      <c r="AS734" s="139"/>
      <c r="AT734" s="139"/>
      <c r="AU734" s="32">
        <f>VLOOKUP(AS734,Смета!$B$8:$O$93,13,0)</f>
        <v>0</v>
      </c>
    </row>
    <row r="735" spans="1:47" x14ac:dyDescent="0.25">
      <c r="A735" s="139"/>
      <c r="B735" s="139"/>
      <c r="C735" s="32">
        <f>VLOOKUP(A735,Смета!$B$8:$O$93,13,0)</f>
        <v>0</v>
      </c>
      <c r="E735" s="139"/>
      <c r="F735" s="139"/>
      <c r="G735" s="32">
        <f>VLOOKUP(E735,Смета!$B$8:$O$93,13,0)</f>
        <v>0</v>
      </c>
      <c r="I735" s="139"/>
      <c r="J735" s="139"/>
      <c r="K735" s="32">
        <f>VLOOKUP(I735,Смета!$B$8:$O$93,13,0)</f>
        <v>0</v>
      </c>
      <c r="M735" s="139"/>
      <c r="N735" s="139"/>
      <c r="O735" s="32">
        <f>VLOOKUP(M735,Смета!$B$8:$O$93,13,0)</f>
        <v>0</v>
      </c>
      <c r="Q735" s="139"/>
      <c r="R735" s="139"/>
      <c r="S735" s="32">
        <f>VLOOKUP(Q735,Смета!$B$8:$O$93,13,0)</f>
        <v>0</v>
      </c>
      <c r="U735" s="139"/>
      <c r="V735" s="139"/>
      <c r="W735" s="32">
        <f>VLOOKUP(U735,Смета!$B$8:$O$93,13,0)</f>
        <v>0</v>
      </c>
      <c r="Y735" s="139"/>
      <c r="Z735" s="139"/>
      <c r="AA735" s="32">
        <f>VLOOKUP(Y735,Смета!$B$8:$O$93,13,0)</f>
        <v>0</v>
      </c>
      <c r="AC735" s="139"/>
      <c r="AD735" s="139"/>
      <c r="AE735" s="32">
        <f>VLOOKUP(AC735,Смета!$B$8:$O$93,13,0)</f>
        <v>0</v>
      </c>
      <c r="AG735" s="139"/>
      <c r="AH735" s="139"/>
      <c r="AI735" s="32">
        <f>VLOOKUP(AG735,Смета!$B$8:$O$93,13,0)</f>
        <v>0</v>
      </c>
      <c r="AK735" s="139"/>
      <c r="AL735" s="139"/>
      <c r="AM735" s="32">
        <f>VLOOKUP(AK735,Смета!$B$8:$O$93,13,0)</f>
        <v>0</v>
      </c>
      <c r="AO735" s="139"/>
      <c r="AP735" s="139"/>
      <c r="AQ735" s="32">
        <f>VLOOKUP(AO735,Смета!$B$8:$O$93,13,0)</f>
        <v>0</v>
      </c>
      <c r="AS735" s="139"/>
      <c r="AT735" s="139"/>
      <c r="AU735" s="32">
        <f>VLOOKUP(AS735,Смета!$B$8:$O$93,13,0)</f>
        <v>0</v>
      </c>
    </row>
    <row r="736" spans="1:47" x14ac:dyDescent="0.25">
      <c r="A736" s="139"/>
      <c r="B736" s="139"/>
      <c r="C736" s="32">
        <f>VLOOKUP(A736,Смета!$B$8:$O$93,13,0)</f>
        <v>0</v>
      </c>
      <c r="E736" s="139"/>
      <c r="F736" s="139"/>
      <c r="G736" s="32">
        <f>VLOOKUP(E736,Смета!$B$8:$O$93,13,0)</f>
        <v>0</v>
      </c>
      <c r="I736" s="139"/>
      <c r="J736" s="139"/>
      <c r="K736" s="32">
        <f>VLOOKUP(I736,Смета!$B$8:$O$93,13,0)</f>
        <v>0</v>
      </c>
      <c r="M736" s="139"/>
      <c r="N736" s="139"/>
      <c r="O736" s="32">
        <f>VLOOKUP(M736,Смета!$B$8:$O$93,13,0)</f>
        <v>0</v>
      </c>
      <c r="Q736" s="139"/>
      <c r="R736" s="139"/>
      <c r="S736" s="32">
        <f>VLOOKUP(Q736,Смета!$B$8:$O$93,13,0)</f>
        <v>0</v>
      </c>
      <c r="U736" s="139"/>
      <c r="V736" s="139"/>
      <c r="W736" s="32">
        <f>VLOOKUP(U736,Смета!$B$8:$O$93,13,0)</f>
        <v>0</v>
      </c>
      <c r="Y736" s="139"/>
      <c r="Z736" s="139"/>
      <c r="AA736" s="32">
        <f>VLOOKUP(Y736,Смета!$B$8:$O$93,13,0)</f>
        <v>0</v>
      </c>
      <c r="AC736" s="139"/>
      <c r="AD736" s="139"/>
      <c r="AE736" s="32">
        <f>VLOOKUP(AC736,Смета!$B$8:$O$93,13,0)</f>
        <v>0</v>
      </c>
      <c r="AG736" s="139"/>
      <c r="AH736" s="139"/>
      <c r="AI736" s="32">
        <f>VLOOKUP(AG736,Смета!$B$8:$O$93,13,0)</f>
        <v>0</v>
      </c>
      <c r="AK736" s="139"/>
      <c r="AL736" s="139"/>
      <c r="AM736" s="32">
        <f>VLOOKUP(AK736,Смета!$B$8:$O$93,13,0)</f>
        <v>0</v>
      </c>
      <c r="AO736" s="139"/>
      <c r="AP736" s="139"/>
      <c r="AQ736" s="32">
        <f>VLOOKUP(AO736,Смета!$B$8:$O$93,13,0)</f>
        <v>0</v>
      </c>
      <c r="AS736" s="139"/>
      <c r="AT736" s="139"/>
      <c r="AU736" s="32">
        <f>VLOOKUP(AS736,Смета!$B$8:$O$93,13,0)</f>
        <v>0</v>
      </c>
    </row>
    <row r="737" spans="1:47" x14ac:dyDescent="0.25">
      <c r="A737" s="139"/>
      <c r="B737" s="139"/>
      <c r="C737" s="32">
        <f>VLOOKUP(A737,Смета!$B$8:$O$93,13,0)</f>
        <v>0</v>
      </c>
      <c r="E737" s="139"/>
      <c r="F737" s="139"/>
      <c r="G737" s="32">
        <f>VLOOKUP(E737,Смета!$B$8:$O$93,13,0)</f>
        <v>0</v>
      </c>
      <c r="I737" s="139"/>
      <c r="J737" s="139"/>
      <c r="K737" s="32">
        <f>VLOOKUP(I737,Смета!$B$8:$O$93,13,0)</f>
        <v>0</v>
      </c>
      <c r="M737" s="139"/>
      <c r="N737" s="139"/>
      <c r="O737" s="32">
        <f>VLOOKUP(M737,Смета!$B$8:$O$93,13,0)</f>
        <v>0</v>
      </c>
      <c r="Q737" s="139"/>
      <c r="R737" s="139"/>
      <c r="S737" s="32">
        <f>VLOOKUP(Q737,Смета!$B$8:$O$93,13,0)</f>
        <v>0</v>
      </c>
      <c r="U737" s="139"/>
      <c r="V737" s="139"/>
      <c r="W737" s="32">
        <f>VLOOKUP(U737,Смета!$B$8:$O$93,13,0)</f>
        <v>0</v>
      </c>
      <c r="Y737" s="139"/>
      <c r="Z737" s="139"/>
      <c r="AA737" s="32">
        <f>VLOOKUP(Y737,Смета!$B$8:$O$93,13,0)</f>
        <v>0</v>
      </c>
      <c r="AC737" s="139"/>
      <c r="AD737" s="139"/>
      <c r="AE737" s="32">
        <f>VLOOKUP(AC737,Смета!$B$8:$O$93,13,0)</f>
        <v>0</v>
      </c>
      <c r="AG737" s="139"/>
      <c r="AH737" s="139"/>
      <c r="AI737" s="32">
        <f>VLOOKUP(AG737,Смета!$B$8:$O$93,13,0)</f>
        <v>0</v>
      </c>
      <c r="AK737" s="139"/>
      <c r="AL737" s="139"/>
      <c r="AM737" s="32">
        <f>VLOOKUP(AK737,Смета!$B$8:$O$93,13,0)</f>
        <v>0</v>
      </c>
      <c r="AO737" s="139"/>
      <c r="AP737" s="139"/>
      <c r="AQ737" s="32">
        <f>VLOOKUP(AO737,Смета!$B$8:$O$93,13,0)</f>
        <v>0</v>
      </c>
      <c r="AS737" s="139"/>
      <c r="AT737" s="139"/>
      <c r="AU737" s="32">
        <f>VLOOKUP(AS737,Смета!$B$8:$O$93,13,0)</f>
        <v>0</v>
      </c>
    </row>
    <row r="738" spans="1:47" x14ac:dyDescent="0.25">
      <c r="A738" s="139"/>
      <c r="B738" s="139"/>
      <c r="C738" s="32">
        <f>VLOOKUP(A738,Смета!$B$8:$O$93,13,0)</f>
        <v>0</v>
      </c>
      <c r="E738" s="139"/>
      <c r="F738" s="139"/>
      <c r="G738" s="32">
        <f>VLOOKUP(E738,Смета!$B$8:$O$93,13,0)</f>
        <v>0</v>
      </c>
      <c r="I738" s="139"/>
      <c r="J738" s="139"/>
      <c r="K738" s="32">
        <f>VLOOKUP(I738,Смета!$B$8:$O$93,13,0)</f>
        <v>0</v>
      </c>
      <c r="M738" s="139"/>
      <c r="N738" s="139"/>
      <c r="O738" s="32">
        <f>VLOOKUP(M738,Смета!$B$8:$O$93,13,0)</f>
        <v>0</v>
      </c>
      <c r="Q738" s="139"/>
      <c r="R738" s="139"/>
      <c r="S738" s="32">
        <f>VLOOKUP(Q738,Смета!$B$8:$O$93,13,0)</f>
        <v>0</v>
      </c>
      <c r="U738" s="139"/>
      <c r="V738" s="139"/>
      <c r="W738" s="32">
        <f>VLOOKUP(U738,Смета!$B$8:$O$93,13,0)</f>
        <v>0</v>
      </c>
      <c r="Y738" s="139"/>
      <c r="Z738" s="139"/>
      <c r="AA738" s="32">
        <f>VLOOKUP(Y738,Смета!$B$8:$O$93,13,0)</f>
        <v>0</v>
      </c>
      <c r="AC738" s="139"/>
      <c r="AD738" s="139"/>
      <c r="AE738" s="32">
        <f>VLOOKUP(AC738,Смета!$B$8:$O$93,13,0)</f>
        <v>0</v>
      </c>
      <c r="AG738" s="139"/>
      <c r="AH738" s="139"/>
      <c r="AI738" s="32">
        <f>VLOOKUP(AG738,Смета!$B$8:$O$93,13,0)</f>
        <v>0</v>
      </c>
      <c r="AK738" s="139"/>
      <c r="AL738" s="139"/>
      <c r="AM738" s="32">
        <f>VLOOKUP(AK738,Смета!$B$8:$O$93,13,0)</f>
        <v>0</v>
      </c>
      <c r="AO738" s="139"/>
      <c r="AP738" s="139"/>
      <c r="AQ738" s="32">
        <f>VLOOKUP(AO738,Смета!$B$8:$O$93,13,0)</f>
        <v>0</v>
      </c>
      <c r="AS738" s="139"/>
      <c r="AT738" s="139"/>
      <c r="AU738" s="32">
        <f>VLOOKUP(AS738,Смета!$B$8:$O$93,13,0)</f>
        <v>0</v>
      </c>
    </row>
    <row r="739" spans="1:47" x14ac:dyDescent="0.25">
      <c r="A739" s="139"/>
      <c r="B739" s="139"/>
      <c r="C739" s="32">
        <f>VLOOKUP(A739,Смета!$B$8:$O$93,13,0)</f>
        <v>0</v>
      </c>
      <c r="E739" s="139"/>
      <c r="F739" s="139"/>
      <c r="G739" s="32">
        <f>VLOOKUP(E739,Смета!$B$8:$O$93,13,0)</f>
        <v>0</v>
      </c>
      <c r="I739" s="139"/>
      <c r="J739" s="139"/>
      <c r="K739" s="32">
        <f>VLOOKUP(I739,Смета!$B$8:$O$93,13,0)</f>
        <v>0</v>
      </c>
      <c r="M739" s="139"/>
      <c r="N739" s="139"/>
      <c r="O739" s="32">
        <f>VLOOKUP(M739,Смета!$B$8:$O$93,13,0)</f>
        <v>0</v>
      </c>
      <c r="Q739" s="139"/>
      <c r="R739" s="139"/>
      <c r="S739" s="32">
        <f>VLOOKUP(Q739,Смета!$B$8:$O$93,13,0)</f>
        <v>0</v>
      </c>
      <c r="U739" s="139"/>
      <c r="V739" s="139"/>
      <c r="W739" s="32">
        <f>VLOOKUP(U739,Смета!$B$8:$O$93,13,0)</f>
        <v>0</v>
      </c>
      <c r="Y739" s="139"/>
      <c r="Z739" s="139"/>
      <c r="AA739" s="32">
        <f>VLOOKUP(Y739,Смета!$B$8:$O$93,13,0)</f>
        <v>0</v>
      </c>
      <c r="AC739" s="139"/>
      <c r="AD739" s="139"/>
      <c r="AE739" s="32">
        <f>VLOOKUP(AC739,Смета!$B$8:$O$93,13,0)</f>
        <v>0</v>
      </c>
      <c r="AG739" s="139"/>
      <c r="AH739" s="139"/>
      <c r="AI739" s="32">
        <f>VLOOKUP(AG739,Смета!$B$8:$O$93,13,0)</f>
        <v>0</v>
      </c>
      <c r="AK739" s="139"/>
      <c r="AL739" s="139"/>
      <c r="AM739" s="32">
        <f>VLOOKUP(AK739,Смета!$B$8:$O$93,13,0)</f>
        <v>0</v>
      </c>
      <c r="AO739" s="139"/>
      <c r="AP739" s="139"/>
      <c r="AQ739" s="32">
        <f>VLOOKUP(AO739,Смета!$B$8:$O$93,13,0)</f>
        <v>0</v>
      </c>
      <c r="AS739" s="139"/>
      <c r="AT739" s="139"/>
      <c r="AU739" s="32">
        <f>VLOOKUP(AS739,Смета!$B$8:$O$93,13,0)</f>
        <v>0</v>
      </c>
    </row>
    <row r="740" spans="1:47" x14ac:dyDescent="0.25">
      <c r="A740" s="139"/>
      <c r="B740" s="139"/>
      <c r="C740" s="32">
        <f>VLOOKUP(A740,Смета!$B$8:$O$93,13,0)</f>
        <v>0</v>
      </c>
      <c r="E740" s="139"/>
      <c r="F740" s="139"/>
      <c r="G740" s="32">
        <f>VLOOKUP(E740,Смета!$B$8:$O$93,13,0)</f>
        <v>0</v>
      </c>
      <c r="I740" s="139"/>
      <c r="J740" s="139"/>
      <c r="K740" s="32">
        <f>VLOOKUP(I740,Смета!$B$8:$O$93,13,0)</f>
        <v>0</v>
      </c>
      <c r="M740" s="139"/>
      <c r="N740" s="139"/>
      <c r="O740" s="32">
        <f>VLOOKUP(M740,Смета!$B$8:$O$93,13,0)</f>
        <v>0</v>
      </c>
      <c r="Q740" s="139"/>
      <c r="R740" s="139"/>
      <c r="S740" s="32">
        <f>VLOOKUP(Q740,Смета!$B$8:$O$93,13,0)</f>
        <v>0</v>
      </c>
      <c r="U740" s="139"/>
      <c r="V740" s="139"/>
      <c r="W740" s="32">
        <f>VLOOKUP(U740,Смета!$B$8:$O$93,13,0)</f>
        <v>0</v>
      </c>
      <c r="Y740" s="139"/>
      <c r="Z740" s="139"/>
      <c r="AA740" s="32">
        <f>VLOOKUP(Y740,Смета!$B$8:$O$93,13,0)</f>
        <v>0</v>
      </c>
      <c r="AC740" s="139"/>
      <c r="AD740" s="139"/>
      <c r="AE740" s="32">
        <f>VLOOKUP(AC740,Смета!$B$8:$O$93,13,0)</f>
        <v>0</v>
      </c>
      <c r="AG740" s="139"/>
      <c r="AH740" s="139"/>
      <c r="AI740" s="32">
        <f>VLOOKUP(AG740,Смета!$B$8:$O$93,13,0)</f>
        <v>0</v>
      </c>
      <c r="AK740" s="139"/>
      <c r="AL740" s="139"/>
      <c r="AM740" s="32">
        <f>VLOOKUP(AK740,Смета!$B$8:$O$93,13,0)</f>
        <v>0</v>
      </c>
      <c r="AO740" s="139"/>
      <c r="AP740" s="139"/>
      <c r="AQ740" s="32">
        <f>VLOOKUP(AO740,Смета!$B$8:$O$93,13,0)</f>
        <v>0</v>
      </c>
      <c r="AS740" s="139"/>
      <c r="AT740" s="139"/>
      <c r="AU740" s="32">
        <f>VLOOKUP(AS740,Смета!$B$8:$O$93,13,0)</f>
        <v>0</v>
      </c>
    </row>
    <row r="741" spans="1:47" x14ac:dyDescent="0.25">
      <c r="A741" s="139"/>
      <c r="B741" s="139"/>
      <c r="C741" s="32">
        <f>VLOOKUP(A741,Смета!$B$8:$O$93,13,0)</f>
        <v>0</v>
      </c>
      <c r="E741" s="139"/>
      <c r="F741" s="139"/>
      <c r="G741" s="32">
        <f>VLOOKUP(E741,Смета!$B$8:$O$93,13,0)</f>
        <v>0</v>
      </c>
      <c r="I741" s="139"/>
      <c r="J741" s="139"/>
      <c r="K741" s="32">
        <f>VLOOKUP(I741,Смета!$B$8:$O$93,13,0)</f>
        <v>0</v>
      </c>
      <c r="M741" s="139"/>
      <c r="N741" s="139"/>
      <c r="O741" s="32">
        <f>VLOOKUP(M741,Смета!$B$8:$O$93,13,0)</f>
        <v>0</v>
      </c>
      <c r="Q741" s="139"/>
      <c r="R741" s="139"/>
      <c r="S741" s="32">
        <f>VLOOKUP(Q741,Смета!$B$8:$O$93,13,0)</f>
        <v>0</v>
      </c>
      <c r="U741" s="139"/>
      <c r="V741" s="139"/>
      <c r="W741" s="32">
        <f>VLOOKUP(U741,Смета!$B$8:$O$93,13,0)</f>
        <v>0</v>
      </c>
      <c r="Y741" s="139"/>
      <c r="Z741" s="139"/>
      <c r="AA741" s="32">
        <f>VLOOKUP(Y741,Смета!$B$8:$O$93,13,0)</f>
        <v>0</v>
      </c>
      <c r="AC741" s="139"/>
      <c r="AD741" s="139"/>
      <c r="AE741" s="32">
        <f>VLOOKUP(AC741,Смета!$B$8:$O$93,13,0)</f>
        <v>0</v>
      </c>
      <c r="AG741" s="139"/>
      <c r="AH741" s="139"/>
      <c r="AI741" s="32">
        <f>VLOOKUP(AG741,Смета!$B$8:$O$93,13,0)</f>
        <v>0</v>
      </c>
      <c r="AK741" s="139"/>
      <c r="AL741" s="139"/>
      <c r="AM741" s="32">
        <f>VLOOKUP(AK741,Смета!$B$8:$O$93,13,0)</f>
        <v>0</v>
      </c>
      <c r="AO741" s="139"/>
      <c r="AP741" s="139"/>
      <c r="AQ741" s="32">
        <f>VLOOKUP(AO741,Смета!$B$8:$O$93,13,0)</f>
        <v>0</v>
      </c>
      <c r="AS741" s="139"/>
      <c r="AT741" s="139"/>
      <c r="AU741" s="32">
        <f>VLOOKUP(AS741,Смета!$B$8:$O$93,13,0)</f>
        <v>0</v>
      </c>
    </row>
    <row r="742" spans="1:47" x14ac:dyDescent="0.25">
      <c r="A742" s="139"/>
      <c r="B742" s="139"/>
      <c r="C742" s="32">
        <f>VLOOKUP(A742,Смета!$B$8:$O$93,13,0)</f>
        <v>0</v>
      </c>
      <c r="E742" s="139"/>
      <c r="F742" s="139"/>
      <c r="G742" s="32">
        <f>VLOOKUP(E742,Смета!$B$8:$O$93,13,0)</f>
        <v>0</v>
      </c>
      <c r="I742" s="139"/>
      <c r="J742" s="139"/>
      <c r="K742" s="32">
        <f>VLOOKUP(I742,Смета!$B$8:$O$93,13,0)</f>
        <v>0</v>
      </c>
      <c r="M742" s="139"/>
      <c r="N742" s="139"/>
      <c r="O742" s="32">
        <f>VLOOKUP(M742,Смета!$B$8:$O$93,13,0)</f>
        <v>0</v>
      </c>
      <c r="Q742" s="139"/>
      <c r="R742" s="139"/>
      <c r="S742" s="32">
        <f>VLOOKUP(Q742,Смета!$B$8:$O$93,13,0)</f>
        <v>0</v>
      </c>
      <c r="U742" s="139"/>
      <c r="V742" s="139"/>
      <c r="W742" s="32">
        <f>VLOOKUP(U742,Смета!$B$8:$O$93,13,0)</f>
        <v>0</v>
      </c>
      <c r="Y742" s="139"/>
      <c r="Z742" s="139"/>
      <c r="AA742" s="32">
        <f>VLOOKUP(Y742,Смета!$B$8:$O$93,13,0)</f>
        <v>0</v>
      </c>
      <c r="AC742" s="139"/>
      <c r="AD742" s="139"/>
      <c r="AE742" s="32">
        <f>VLOOKUP(AC742,Смета!$B$8:$O$93,13,0)</f>
        <v>0</v>
      </c>
      <c r="AG742" s="139"/>
      <c r="AH742" s="139"/>
      <c r="AI742" s="32">
        <f>VLOOKUP(AG742,Смета!$B$8:$O$93,13,0)</f>
        <v>0</v>
      </c>
      <c r="AK742" s="139"/>
      <c r="AL742" s="139"/>
      <c r="AM742" s="32">
        <f>VLOOKUP(AK742,Смета!$B$8:$O$93,13,0)</f>
        <v>0</v>
      </c>
      <c r="AO742" s="139"/>
      <c r="AP742" s="139"/>
      <c r="AQ742" s="32">
        <f>VLOOKUP(AO742,Смета!$B$8:$O$93,13,0)</f>
        <v>0</v>
      </c>
      <c r="AS742" s="139"/>
      <c r="AT742" s="139"/>
      <c r="AU742" s="32">
        <f>VLOOKUP(AS742,Смета!$B$8:$O$93,13,0)</f>
        <v>0</v>
      </c>
    </row>
    <row r="743" spans="1:47" x14ac:dyDescent="0.25">
      <c r="A743" s="139"/>
      <c r="B743" s="139"/>
      <c r="C743" s="32">
        <f>VLOOKUP(A743,Смета!$B$8:$O$93,13,0)</f>
        <v>0</v>
      </c>
      <c r="E743" s="139"/>
      <c r="F743" s="139"/>
      <c r="G743" s="32">
        <f>VLOOKUP(E743,Смета!$B$8:$O$93,13,0)</f>
        <v>0</v>
      </c>
      <c r="I743" s="139"/>
      <c r="J743" s="139"/>
      <c r="K743" s="32">
        <f>VLOOKUP(I743,Смета!$B$8:$O$93,13,0)</f>
        <v>0</v>
      </c>
      <c r="M743" s="139"/>
      <c r="N743" s="139"/>
      <c r="O743" s="32">
        <f>VLOOKUP(M743,Смета!$B$8:$O$93,13,0)</f>
        <v>0</v>
      </c>
      <c r="Q743" s="139"/>
      <c r="R743" s="139"/>
      <c r="S743" s="32">
        <f>VLOOKUP(Q743,Смета!$B$8:$O$93,13,0)</f>
        <v>0</v>
      </c>
      <c r="U743" s="139"/>
      <c r="V743" s="139"/>
      <c r="W743" s="32">
        <f>VLOOKUP(U743,Смета!$B$8:$O$93,13,0)</f>
        <v>0</v>
      </c>
      <c r="Y743" s="139"/>
      <c r="Z743" s="139"/>
      <c r="AA743" s="32">
        <f>VLOOKUP(Y743,Смета!$B$8:$O$93,13,0)</f>
        <v>0</v>
      </c>
      <c r="AC743" s="139"/>
      <c r="AD743" s="139"/>
      <c r="AE743" s="32">
        <f>VLOOKUP(AC743,Смета!$B$8:$O$93,13,0)</f>
        <v>0</v>
      </c>
      <c r="AG743" s="139"/>
      <c r="AH743" s="139"/>
      <c r="AI743" s="32">
        <f>VLOOKUP(AG743,Смета!$B$8:$O$93,13,0)</f>
        <v>0</v>
      </c>
      <c r="AK743" s="139"/>
      <c r="AL743" s="139"/>
      <c r="AM743" s="32">
        <f>VLOOKUP(AK743,Смета!$B$8:$O$93,13,0)</f>
        <v>0</v>
      </c>
      <c r="AO743" s="139"/>
      <c r="AP743" s="139"/>
      <c r="AQ743" s="32">
        <f>VLOOKUP(AO743,Смета!$B$8:$O$93,13,0)</f>
        <v>0</v>
      </c>
      <c r="AS743" s="139"/>
      <c r="AT743" s="139"/>
      <c r="AU743" s="32">
        <f>VLOOKUP(AS743,Смета!$B$8:$O$93,13,0)</f>
        <v>0</v>
      </c>
    </row>
    <row r="744" spans="1:47" x14ac:dyDescent="0.25">
      <c r="A744" s="139"/>
      <c r="B744" s="139"/>
      <c r="C744" s="32">
        <f>VLOOKUP(A744,Смета!$B$8:$O$93,13,0)</f>
        <v>0</v>
      </c>
      <c r="E744" s="139"/>
      <c r="F744" s="139"/>
      <c r="G744" s="32">
        <f>VLOOKUP(E744,Смета!$B$8:$O$93,13,0)</f>
        <v>0</v>
      </c>
      <c r="I744" s="139"/>
      <c r="J744" s="139"/>
      <c r="K744" s="32">
        <f>VLOOKUP(I744,Смета!$B$8:$O$93,13,0)</f>
        <v>0</v>
      </c>
      <c r="M744" s="139"/>
      <c r="N744" s="139"/>
      <c r="O744" s="32">
        <f>VLOOKUP(M744,Смета!$B$8:$O$93,13,0)</f>
        <v>0</v>
      </c>
      <c r="Q744" s="139"/>
      <c r="R744" s="139"/>
      <c r="S744" s="32">
        <f>VLOOKUP(Q744,Смета!$B$8:$O$93,13,0)</f>
        <v>0</v>
      </c>
      <c r="U744" s="139"/>
      <c r="V744" s="139"/>
      <c r="W744" s="32">
        <f>VLOOKUP(U744,Смета!$B$8:$O$93,13,0)</f>
        <v>0</v>
      </c>
      <c r="Y744" s="139"/>
      <c r="Z744" s="139"/>
      <c r="AA744" s="32">
        <f>VLOOKUP(Y744,Смета!$B$8:$O$93,13,0)</f>
        <v>0</v>
      </c>
      <c r="AC744" s="139"/>
      <c r="AD744" s="139"/>
      <c r="AE744" s="32">
        <f>VLOOKUP(AC744,Смета!$B$8:$O$93,13,0)</f>
        <v>0</v>
      </c>
      <c r="AG744" s="139"/>
      <c r="AH744" s="139"/>
      <c r="AI744" s="32">
        <f>VLOOKUP(AG744,Смета!$B$8:$O$93,13,0)</f>
        <v>0</v>
      </c>
      <c r="AK744" s="139"/>
      <c r="AL744" s="139"/>
      <c r="AM744" s="32">
        <f>VLOOKUP(AK744,Смета!$B$8:$O$93,13,0)</f>
        <v>0</v>
      </c>
      <c r="AO744" s="139"/>
      <c r="AP744" s="139"/>
      <c r="AQ744" s="32">
        <f>VLOOKUP(AO744,Смета!$B$8:$O$93,13,0)</f>
        <v>0</v>
      </c>
      <c r="AS744" s="139"/>
      <c r="AT744" s="139"/>
      <c r="AU744" s="32">
        <f>VLOOKUP(AS744,Смета!$B$8:$O$93,13,0)</f>
        <v>0</v>
      </c>
    </row>
    <row r="745" spans="1:47" x14ac:dyDescent="0.25">
      <c r="A745" s="139"/>
      <c r="B745" s="139"/>
      <c r="C745" s="32">
        <f>VLOOKUP(A745,Смета!$B$8:$O$93,13,0)</f>
        <v>0</v>
      </c>
      <c r="E745" s="139"/>
      <c r="F745" s="139"/>
      <c r="G745" s="32">
        <f>VLOOKUP(E745,Смета!$B$8:$O$93,13,0)</f>
        <v>0</v>
      </c>
      <c r="I745" s="139"/>
      <c r="J745" s="139"/>
      <c r="K745" s="32">
        <f>VLOOKUP(I745,Смета!$B$8:$O$93,13,0)</f>
        <v>0</v>
      </c>
      <c r="M745" s="139"/>
      <c r="N745" s="139"/>
      <c r="O745" s="32">
        <f>VLOOKUP(M745,Смета!$B$8:$O$93,13,0)</f>
        <v>0</v>
      </c>
      <c r="Q745" s="139"/>
      <c r="R745" s="139"/>
      <c r="S745" s="32">
        <f>VLOOKUP(Q745,Смета!$B$8:$O$93,13,0)</f>
        <v>0</v>
      </c>
      <c r="U745" s="139"/>
      <c r="V745" s="139"/>
      <c r="W745" s="32">
        <f>VLOOKUP(U745,Смета!$B$8:$O$93,13,0)</f>
        <v>0</v>
      </c>
      <c r="Y745" s="139"/>
      <c r="Z745" s="139"/>
      <c r="AA745" s="32">
        <f>VLOOKUP(Y745,Смета!$B$8:$O$93,13,0)</f>
        <v>0</v>
      </c>
      <c r="AC745" s="139"/>
      <c r="AD745" s="139"/>
      <c r="AE745" s="32">
        <f>VLOOKUP(AC745,Смета!$B$8:$O$93,13,0)</f>
        <v>0</v>
      </c>
      <c r="AG745" s="139"/>
      <c r="AH745" s="139"/>
      <c r="AI745" s="32">
        <f>VLOOKUP(AG745,Смета!$B$8:$O$93,13,0)</f>
        <v>0</v>
      </c>
      <c r="AK745" s="139"/>
      <c r="AL745" s="139"/>
      <c r="AM745" s="32">
        <f>VLOOKUP(AK745,Смета!$B$8:$O$93,13,0)</f>
        <v>0</v>
      </c>
      <c r="AO745" s="139"/>
      <c r="AP745" s="139"/>
      <c r="AQ745" s="32">
        <f>VLOOKUP(AO745,Смета!$B$8:$O$93,13,0)</f>
        <v>0</v>
      </c>
      <c r="AS745" s="139"/>
      <c r="AT745" s="139"/>
      <c r="AU745" s="32">
        <f>VLOOKUP(AS745,Смета!$B$8:$O$93,13,0)</f>
        <v>0</v>
      </c>
    </row>
    <row r="746" spans="1:47" x14ac:dyDescent="0.25">
      <c r="A746" s="139"/>
      <c r="B746" s="139"/>
      <c r="C746" s="32">
        <f>VLOOKUP(A746,Смета!$B$8:$O$93,13,0)</f>
        <v>0</v>
      </c>
      <c r="E746" s="139"/>
      <c r="F746" s="139"/>
      <c r="G746" s="32">
        <f>VLOOKUP(E746,Смета!$B$8:$O$93,13,0)</f>
        <v>0</v>
      </c>
      <c r="I746" s="139"/>
      <c r="J746" s="139"/>
      <c r="K746" s="32">
        <f>VLOOKUP(I746,Смета!$B$8:$O$93,13,0)</f>
        <v>0</v>
      </c>
      <c r="M746" s="139"/>
      <c r="N746" s="139"/>
      <c r="O746" s="32">
        <f>VLOOKUP(M746,Смета!$B$8:$O$93,13,0)</f>
        <v>0</v>
      </c>
      <c r="Q746" s="139"/>
      <c r="R746" s="139"/>
      <c r="S746" s="32">
        <f>VLOOKUP(Q746,Смета!$B$8:$O$93,13,0)</f>
        <v>0</v>
      </c>
      <c r="U746" s="139"/>
      <c r="V746" s="139"/>
      <c r="W746" s="32">
        <f>VLOOKUP(U746,Смета!$B$8:$O$93,13,0)</f>
        <v>0</v>
      </c>
      <c r="Y746" s="139"/>
      <c r="Z746" s="139"/>
      <c r="AA746" s="32">
        <f>VLOOKUP(Y746,Смета!$B$8:$O$93,13,0)</f>
        <v>0</v>
      </c>
      <c r="AC746" s="139"/>
      <c r="AD746" s="139"/>
      <c r="AE746" s="32">
        <f>VLOOKUP(AC746,Смета!$B$8:$O$93,13,0)</f>
        <v>0</v>
      </c>
      <c r="AG746" s="139"/>
      <c r="AH746" s="139"/>
      <c r="AI746" s="32">
        <f>VLOOKUP(AG746,Смета!$B$8:$O$93,13,0)</f>
        <v>0</v>
      </c>
      <c r="AK746" s="139"/>
      <c r="AL746" s="139"/>
      <c r="AM746" s="32">
        <f>VLOOKUP(AK746,Смета!$B$8:$O$93,13,0)</f>
        <v>0</v>
      </c>
      <c r="AO746" s="139"/>
      <c r="AP746" s="139"/>
      <c r="AQ746" s="32">
        <f>VLOOKUP(AO746,Смета!$B$8:$O$93,13,0)</f>
        <v>0</v>
      </c>
      <c r="AS746" s="139"/>
      <c r="AT746" s="139"/>
      <c r="AU746" s="32">
        <f>VLOOKUP(AS746,Смета!$B$8:$O$93,13,0)</f>
        <v>0</v>
      </c>
    </row>
    <row r="747" spans="1:47" x14ac:dyDescent="0.25">
      <c r="A747" s="139"/>
      <c r="B747" s="139"/>
      <c r="C747" s="32">
        <f>VLOOKUP(A747,Смета!$B$8:$O$93,13,0)</f>
        <v>0</v>
      </c>
      <c r="E747" s="139"/>
      <c r="F747" s="139"/>
      <c r="G747" s="32">
        <f>VLOOKUP(E747,Смета!$B$8:$O$93,13,0)</f>
        <v>0</v>
      </c>
      <c r="I747" s="139"/>
      <c r="J747" s="139"/>
      <c r="K747" s="32">
        <f>VLOOKUP(I747,Смета!$B$8:$O$93,13,0)</f>
        <v>0</v>
      </c>
      <c r="M747" s="139"/>
      <c r="N747" s="139"/>
      <c r="O747" s="32">
        <f>VLOOKUP(M747,Смета!$B$8:$O$93,13,0)</f>
        <v>0</v>
      </c>
      <c r="Q747" s="139"/>
      <c r="R747" s="139"/>
      <c r="S747" s="32">
        <f>VLOOKUP(Q747,Смета!$B$8:$O$93,13,0)</f>
        <v>0</v>
      </c>
      <c r="U747" s="139"/>
      <c r="V747" s="139"/>
      <c r="W747" s="32">
        <f>VLOOKUP(U747,Смета!$B$8:$O$93,13,0)</f>
        <v>0</v>
      </c>
      <c r="Y747" s="139"/>
      <c r="Z747" s="139"/>
      <c r="AA747" s="32">
        <f>VLOOKUP(Y747,Смета!$B$8:$O$93,13,0)</f>
        <v>0</v>
      </c>
      <c r="AC747" s="139"/>
      <c r="AD747" s="139"/>
      <c r="AE747" s="32">
        <f>VLOOKUP(AC747,Смета!$B$8:$O$93,13,0)</f>
        <v>0</v>
      </c>
      <c r="AG747" s="139"/>
      <c r="AH747" s="139"/>
      <c r="AI747" s="32">
        <f>VLOOKUP(AG747,Смета!$B$8:$O$93,13,0)</f>
        <v>0</v>
      </c>
      <c r="AK747" s="139"/>
      <c r="AL747" s="139"/>
      <c r="AM747" s="32">
        <f>VLOOKUP(AK747,Смета!$B$8:$O$93,13,0)</f>
        <v>0</v>
      </c>
      <c r="AO747" s="139"/>
      <c r="AP747" s="139"/>
      <c r="AQ747" s="32">
        <f>VLOOKUP(AO747,Смета!$B$8:$O$93,13,0)</f>
        <v>0</v>
      </c>
      <c r="AS747" s="139"/>
      <c r="AT747" s="139"/>
      <c r="AU747" s="32">
        <f>VLOOKUP(AS747,Смета!$B$8:$O$93,13,0)</f>
        <v>0</v>
      </c>
    </row>
    <row r="748" spans="1:47" x14ac:dyDescent="0.25">
      <c r="A748" s="139"/>
      <c r="B748" s="139"/>
      <c r="C748" s="32">
        <f>VLOOKUP(A748,Смета!$B$8:$O$93,13,0)</f>
        <v>0</v>
      </c>
      <c r="E748" s="139"/>
      <c r="F748" s="139"/>
      <c r="G748" s="32">
        <f>VLOOKUP(E748,Смета!$B$8:$O$93,13,0)</f>
        <v>0</v>
      </c>
      <c r="I748" s="139"/>
      <c r="J748" s="139"/>
      <c r="K748" s="32">
        <f>VLOOKUP(I748,Смета!$B$8:$O$93,13,0)</f>
        <v>0</v>
      </c>
      <c r="M748" s="139"/>
      <c r="N748" s="139"/>
      <c r="O748" s="32">
        <f>VLOOKUP(M748,Смета!$B$8:$O$93,13,0)</f>
        <v>0</v>
      </c>
      <c r="Q748" s="139"/>
      <c r="R748" s="139"/>
      <c r="S748" s="32">
        <f>VLOOKUP(Q748,Смета!$B$8:$O$93,13,0)</f>
        <v>0</v>
      </c>
      <c r="U748" s="139"/>
      <c r="V748" s="139"/>
      <c r="W748" s="32">
        <f>VLOOKUP(U748,Смета!$B$8:$O$93,13,0)</f>
        <v>0</v>
      </c>
      <c r="Y748" s="139"/>
      <c r="Z748" s="139"/>
      <c r="AA748" s="32">
        <f>VLOOKUP(Y748,Смета!$B$8:$O$93,13,0)</f>
        <v>0</v>
      </c>
      <c r="AC748" s="139"/>
      <c r="AD748" s="139"/>
      <c r="AE748" s="32">
        <f>VLOOKUP(AC748,Смета!$B$8:$O$93,13,0)</f>
        <v>0</v>
      </c>
      <c r="AG748" s="139"/>
      <c r="AH748" s="139"/>
      <c r="AI748" s="32">
        <f>VLOOKUP(AG748,Смета!$B$8:$O$93,13,0)</f>
        <v>0</v>
      </c>
      <c r="AK748" s="139"/>
      <c r="AL748" s="139"/>
      <c r="AM748" s="32">
        <f>VLOOKUP(AK748,Смета!$B$8:$O$93,13,0)</f>
        <v>0</v>
      </c>
      <c r="AO748" s="139"/>
      <c r="AP748" s="139"/>
      <c r="AQ748" s="32">
        <f>VLOOKUP(AO748,Смета!$B$8:$O$93,13,0)</f>
        <v>0</v>
      </c>
      <c r="AS748" s="139"/>
      <c r="AT748" s="139"/>
      <c r="AU748" s="32">
        <f>VLOOKUP(AS748,Смета!$B$8:$O$93,13,0)</f>
        <v>0</v>
      </c>
    </row>
    <row r="749" spans="1:47" x14ac:dyDescent="0.25">
      <c r="A749" s="139"/>
      <c r="B749" s="139"/>
      <c r="C749" s="32">
        <f>VLOOKUP(A749,Смета!$B$8:$O$93,13,0)</f>
        <v>0</v>
      </c>
      <c r="E749" s="139"/>
      <c r="F749" s="139"/>
      <c r="G749" s="32">
        <f>VLOOKUP(E749,Смета!$B$8:$O$93,13,0)</f>
        <v>0</v>
      </c>
      <c r="I749" s="139"/>
      <c r="J749" s="139"/>
      <c r="K749" s="32">
        <f>VLOOKUP(I749,Смета!$B$8:$O$93,13,0)</f>
        <v>0</v>
      </c>
      <c r="M749" s="139"/>
      <c r="N749" s="139"/>
      <c r="O749" s="32">
        <f>VLOOKUP(M749,Смета!$B$8:$O$93,13,0)</f>
        <v>0</v>
      </c>
      <c r="Q749" s="139"/>
      <c r="R749" s="139"/>
      <c r="S749" s="32">
        <f>VLOOKUP(Q749,Смета!$B$8:$O$93,13,0)</f>
        <v>0</v>
      </c>
      <c r="U749" s="139"/>
      <c r="V749" s="139"/>
      <c r="W749" s="32">
        <f>VLOOKUP(U749,Смета!$B$8:$O$93,13,0)</f>
        <v>0</v>
      </c>
      <c r="Y749" s="139"/>
      <c r="Z749" s="139"/>
      <c r="AA749" s="32">
        <f>VLOOKUP(Y749,Смета!$B$8:$O$93,13,0)</f>
        <v>0</v>
      </c>
      <c r="AC749" s="139"/>
      <c r="AD749" s="139"/>
      <c r="AE749" s="32">
        <f>VLOOKUP(AC749,Смета!$B$8:$O$93,13,0)</f>
        <v>0</v>
      </c>
      <c r="AG749" s="139"/>
      <c r="AH749" s="139"/>
      <c r="AI749" s="32">
        <f>VLOOKUP(AG749,Смета!$B$8:$O$93,13,0)</f>
        <v>0</v>
      </c>
      <c r="AK749" s="139"/>
      <c r="AL749" s="139"/>
      <c r="AM749" s="32">
        <f>VLOOKUP(AK749,Смета!$B$8:$O$93,13,0)</f>
        <v>0</v>
      </c>
      <c r="AO749" s="139"/>
      <c r="AP749" s="139"/>
      <c r="AQ749" s="32">
        <f>VLOOKUP(AO749,Смета!$B$8:$O$93,13,0)</f>
        <v>0</v>
      </c>
      <c r="AS749" s="139"/>
      <c r="AT749" s="139"/>
      <c r="AU749" s="32">
        <f>VLOOKUP(AS749,Смета!$B$8:$O$93,13,0)</f>
        <v>0</v>
      </c>
    </row>
    <row r="750" spans="1:47" x14ac:dyDescent="0.25">
      <c r="A750" s="139"/>
      <c r="B750" s="139"/>
      <c r="C750" s="32">
        <f>VLOOKUP(A750,Смета!$B$8:$O$93,13,0)</f>
        <v>0</v>
      </c>
      <c r="E750" s="139"/>
      <c r="F750" s="139"/>
      <c r="G750" s="32">
        <f>VLOOKUP(E750,Смета!$B$8:$O$93,13,0)</f>
        <v>0</v>
      </c>
      <c r="I750" s="139"/>
      <c r="J750" s="139"/>
      <c r="K750" s="32">
        <f>VLOOKUP(I750,Смета!$B$8:$O$93,13,0)</f>
        <v>0</v>
      </c>
      <c r="M750" s="139"/>
      <c r="N750" s="139"/>
      <c r="O750" s="32">
        <f>VLOOKUP(M750,Смета!$B$8:$O$93,13,0)</f>
        <v>0</v>
      </c>
      <c r="Q750" s="139"/>
      <c r="R750" s="139"/>
      <c r="S750" s="32">
        <f>VLOOKUP(Q750,Смета!$B$8:$O$93,13,0)</f>
        <v>0</v>
      </c>
      <c r="U750" s="139"/>
      <c r="V750" s="139"/>
      <c r="W750" s="32">
        <f>VLOOKUP(U750,Смета!$B$8:$O$93,13,0)</f>
        <v>0</v>
      </c>
      <c r="Y750" s="139"/>
      <c r="Z750" s="139"/>
      <c r="AA750" s="32">
        <f>VLOOKUP(Y750,Смета!$B$8:$O$93,13,0)</f>
        <v>0</v>
      </c>
      <c r="AC750" s="139"/>
      <c r="AD750" s="139"/>
      <c r="AE750" s="32">
        <f>VLOOKUP(AC750,Смета!$B$8:$O$93,13,0)</f>
        <v>0</v>
      </c>
      <c r="AG750" s="139"/>
      <c r="AH750" s="139"/>
      <c r="AI750" s="32">
        <f>VLOOKUP(AG750,Смета!$B$8:$O$93,13,0)</f>
        <v>0</v>
      </c>
      <c r="AK750" s="139"/>
      <c r="AL750" s="139"/>
      <c r="AM750" s="32">
        <f>VLOOKUP(AK750,Смета!$B$8:$O$93,13,0)</f>
        <v>0</v>
      </c>
      <c r="AO750" s="139"/>
      <c r="AP750" s="139"/>
      <c r="AQ750" s="32">
        <f>VLOOKUP(AO750,Смета!$B$8:$O$93,13,0)</f>
        <v>0</v>
      </c>
      <c r="AS750" s="139"/>
      <c r="AT750" s="139"/>
      <c r="AU750" s="32">
        <f>VLOOKUP(AS750,Смета!$B$8:$O$93,13,0)</f>
        <v>0</v>
      </c>
    </row>
    <row r="751" spans="1:47" x14ac:dyDescent="0.25">
      <c r="A751" s="139"/>
      <c r="B751" s="139"/>
      <c r="C751" s="32">
        <f>VLOOKUP(A751,Смета!$B$8:$O$93,13,0)</f>
        <v>0</v>
      </c>
      <c r="E751" s="139"/>
      <c r="F751" s="139"/>
      <c r="G751" s="32">
        <f>VLOOKUP(E751,Смета!$B$8:$O$93,13,0)</f>
        <v>0</v>
      </c>
      <c r="I751" s="139"/>
      <c r="J751" s="139"/>
      <c r="K751" s="32">
        <f>VLOOKUP(I751,Смета!$B$8:$O$93,13,0)</f>
        <v>0</v>
      </c>
      <c r="M751" s="139"/>
      <c r="N751" s="139"/>
      <c r="O751" s="32">
        <f>VLOOKUP(M751,Смета!$B$8:$O$93,13,0)</f>
        <v>0</v>
      </c>
      <c r="Q751" s="139"/>
      <c r="R751" s="139"/>
      <c r="S751" s="32">
        <f>VLOOKUP(Q751,Смета!$B$8:$O$93,13,0)</f>
        <v>0</v>
      </c>
      <c r="U751" s="139"/>
      <c r="V751" s="139"/>
      <c r="W751" s="32">
        <f>VLOOKUP(U751,Смета!$B$8:$O$93,13,0)</f>
        <v>0</v>
      </c>
      <c r="Y751" s="139"/>
      <c r="Z751" s="139"/>
      <c r="AA751" s="32">
        <f>VLOOKUP(Y751,Смета!$B$8:$O$93,13,0)</f>
        <v>0</v>
      </c>
      <c r="AC751" s="139"/>
      <c r="AD751" s="139"/>
      <c r="AE751" s="32">
        <f>VLOOKUP(AC751,Смета!$B$8:$O$93,13,0)</f>
        <v>0</v>
      </c>
      <c r="AG751" s="139"/>
      <c r="AH751" s="139"/>
      <c r="AI751" s="32">
        <f>VLOOKUP(AG751,Смета!$B$8:$O$93,13,0)</f>
        <v>0</v>
      </c>
      <c r="AK751" s="139"/>
      <c r="AL751" s="139"/>
      <c r="AM751" s="32">
        <f>VLOOKUP(AK751,Смета!$B$8:$O$93,13,0)</f>
        <v>0</v>
      </c>
      <c r="AO751" s="139"/>
      <c r="AP751" s="139"/>
      <c r="AQ751" s="32">
        <f>VLOOKUP(AO751,Смета!$B$8:$O$93,13,0)</f>
        <v>0</v>
      </c>
      <c r="AS751" s="139"/>
      <c r="AT751" s="139"/>
      <c r="AU751" s="32">
        <f>VLOOKUP(AS751,Смета!$B$8:$O$93,13,0)</f>
        <v>0</v>
      </c>
    </row>
    <row r="752" spans="1:47" x14ac:dyDescent="0.25">
      <c r="A752" s="139"/>
      <c r="B752" s="139"/>
      <c r="C752" s="32">
        <f>VLOOKUP(A752,Смета!$B$8:$O$93,13,0)</f>
        <v>0</v>
      </c>
      <c r="E752" s="139"/>
      <c r="F752" s="139"/>
      <c r="G752" s="32">
        <f>VLOOKUP(E752,Смета!$B$8:$O$93,13,0)</f>
        <v>0</v>
      </c>
      <c r="I752" s="139"/>
      <c r="J752" s="139"/>
      <c r="K752" s="32">
        <f>VLOOKUP(I752,Смета!$B$8:$O$93,13,0)</f>
        <v>0</v>
      </c>
      <c r="M752" s="139"/>
      <c r="N752" s="139"/>
      <c r="O752" s="32">
        <f>VLOOKUP(M752,Смета!$B$8:$O$93,13,0)</f>
        <v>0</v>
      </c>
      <c r="Q752" s="139"/>
      <c r="R752" s="139"/>
      <c r="S752" s="32">
        <f>VLOOKUP(Q752,Смета!$B$8:$O$93,13,0)</f>
        <v>0</v>
      </c>
      <c r="U752" s="139"/>
      <c r="V752" s="139"/>
      <c r="W752" s="32">
        <f>VLOOKUP(U752,Смета!$B$8:$O$93,13,0)</f>
        <v>0</v>
      </c>
      <c r="Y752" s="139"/>
      <c r="Z752" s="139"/>
      <c r="AA752" s="32">
        <f>VLOOKUP(Y752,Смета!$B$8:$O$93,13,0)</f>
        <v>0</v>
      </c>
      <c r="AC752" s="139"/>
      <c r="AD752" s="139"/>
      <c r="AE752" s="32">
        <f>VLOOKUP(AC752,Смета!$B$8:$O$93,13,0)</f>
        <v>0</v>
      </c>
      <c r="AG752" s="139"/>
      <c r="AH752" s="139"/>
      <c r="AI752" s="32">
        <f>VLOOKUP(AG752,Смета!$B$8:$O$93,13,0)</f>
        <v>0</v>
      </c>
      <c r="AK752" s="139"/>
      <c r="AL752" s="139"/>
      <c r="AM752" s="32">
        <f>VLOOKUP(AK752,Смета!$B$8:$O$93,13,0)</f>
        <v>0</v>
      </c>
      <c r="AO752" s="139"/>
      <c r="AP752" s="139"/>
      <c r="AQ752" s="32">
        <f>VLOOKUP(AO752,Смета!$B$8:$O$93,13,0)</f>
        <v>0</v>
      </c>
      <c r="AS752" s="139"/>
      <c r="AT752" s="139"/>
      <c r="AU752" s="32">
        <f>VLOOKUP(AS752,Смета!$B$8:$O$93,13,0)</f>
        <v>0</v>
      </c>
    </row>
    <row r="753" spans="1:47" x14ac:dyDescent="0.25">
      <c r="A753" s="139"/>
      <c r="B753" s="139"/>
      <c r="C753" s="32">
        <f>VLOOKUP(A753,Смета!$B$8:$O$93,13,0)</f>
        <v>0</v>
      </c>
      <c r="E753" s="139"/>
      <c r="F753" s="139"/>
      <c r="G753" s="32">
        <f>VLOOKUP(E753,Смета!$B$8:$O$93,13,0)</f>
        <v>0</v>
      </c>
      <c r="I753" s="139"/>
      <c r="J753" s="139"/>
      <c r="K753" s="32">
        <f>VLOOKUP(I753,Смета!$B$8:$O$93,13,0)</f>
        <v>0</v>
      </c>
      <c r="M753" s="139"/>
      <c r="N753" s="139"/>
      <c r="O753" s="32">
        <f>VLOOKUP(M753,Смета!$B$8:$O$93,13,0)</f>
        <v>0</v>
      </c>
      <c r="Q753" s="139"/>
      <c r="R753" s="139"/>
      <c r="S753" s="32">
        <f>VLOOKUP(Q753,Смета!$B$8:$O$93,13,0)</f>
        <v>0</v>
      </c>
      <c r="U753" s="139"/>
      <c r="V753" s="139"/>
      <c r="W753" s="32">
        <f>VLOOKUP(U753,Смета!$B$8:$O$93,13,0)</f>
        <v>0</v>
      </c>
      <c r="Y753" s="139"/>
      <c r="Z753" s="139"/>
      <c r="AA753" s="32">
        <f>VLOOKUP(Y753,Смета!$B$8:$O$93,13,0)</f>
        <v>0</v>
      </c>
      <c r="AC753" s="139"/>
      <c r="AD753" s="139"/>
      <c r="AE753" s="32">
        <f>VLOOKUP(AC753,Смета!$B$8:$O$93,13,0)</f>
        <v>0</v>
      </c>
      <c r="AG753" s="139"/>
      <c r="AH753" s="139"/>
      <c r="AI753" s="32">
        <f>VLOOKUP(AG753,Смета!$B$8:$O$93,13,0)</f>
        <v>0</v>
      </c>
      <c r="AK753" s="139"/>
      <c r="AL753" s="139"/>
      <c r="AM753" s="32">
        <f>VLOOKUP(AK753,Смета!$B$8:$O$93,13,0)</f>
        <v>0</v>
      </c>
      <c r="AO753" s="139"/>
      <c r="AP753" s="139"/>
      <c r="AQ753" s="32">
        <f>VLOOKUP(AO753,Смета!$B$8:$O$93,13,0)</f>
        <v>0</v>
      </c>
      <c r="AS753" s="139"/>
      <c r="AT753" s="139"/>
      <c r="AU753" s="32">
        <f>VLOOKUP(AS753,Смета!$B$8:$O$93,13,0)</f>
        <v>0</v>
      </c>
    </row>
    <row r="754" spans="1:47" x14ac:dyDescent="0.25">
      <c r="A754" s="139"/>
      <c r="B754" s="139"/>
      <c r="C754" s="32">
        <f>VLOOKUP(A754,Смета!$B$8:$O$93,13,0)</f>
        <v>0</v>
      </c>
      <c r="E754" s="139"/>
      <c r="F754" s="139"/>
      <c r="G754" s="32">
        <f>VLOOKUP(E754,Смета!$B$8:$O$93,13,0)</f>
        <v>0</v>
      </c>
      <c r="I754" s="139"/>
      <c r="J754" s="139"/>
      <c r="K754" s="32">
        <f>VLOOKUP(I754,Смета!$B$8:$O$93,13,0)</f>
        <v>0</v>
      </c>
      <c r="M754" s="139"/>
      <c r="N754" s="139"/>
      <c r="O754" s="32">
        <f>VLOOKUP(M754,Смета!$B$8:$O$93,13,0)</f>
        <v>0</v>
      </c>
      <c r="Q754" s="139"/>
      <c r="R754" s="139"/>
      <c r="S754" s="32">
        <f>VLOOKUP(Q754,Смета!$B$8:$O$93,13,0)</f>
        <v>0</v>
      </c>
      <c r="U754" s="139"/>
      <c r="V754" s="139"/>
      <c r="W754" s="32">
        <f>VLOOKUP(U754,Смета!$B$8:$O$93,13,0)</f>
        <v>0</v>
      </c>
      <c r="Y754" s="139"/>
      <c r="Z754" s="139"/>
      <c r="AA754" s="32">
        <f>VLOOKUP(Y754,Смета!$B$8:$O$93,13,0)</f>
        <v>0</v>
      </c>
      <c r="AC754" s="139"/>
      <c r="AD754" s="139"/>
      <c r="AE754" s="32">
        <f>VLOOKUP(AC754,Смета!$B$8:$O$93,13,0)</f>
        <v>0</v>
      </c>
      <c r="AG754" s="139"/>
      <c r="AH754" s="139"/>
      <c r="AI754" s="32">
        <f>VLOOKUP(AG754,Смета!$B$8:$O$93,13,0)</f>
        <v>0</v>
      </c>
      <c r="AK754" s="139"/>
      <c r="AL754" s="139"/>
      <c r="AM754" s="32">
        <f>VLOOKUP(AK754,Смета!$B$8:$O$93,13,0)</f>
        <v>0</v>
      </c>
      <c r="AO754" s="139"/>
      <c r="AP754" s="139"/>
      <c r="AQ754" s="32">
        <f>VLOOKUP(AO754,Смета!$B$8:$O$93,13,0)</f>
        <v>0</v>
      </c>
      <c r="AS754" s="139"/>
      <c r="AT754" s="139"/>
      <c r="AU754" s="32">
        <f>VLOOKUP(AS754,Смета!$B$8:$O$93,13,0)</f>
        <v>0</v>
      </c>
    </row>
    <row r="755" spans="1:47" x14ac:dyDescent="0.25">
      <c r="A755" s="139"/>
      <c r="B755" s="139"/>
      <c r="C755" s="32">
        <f>VLOOKUP(A755,Смета!$B$8:$O$93,13,0)</f>
        <v>0</v>
      </c>
      <c r="E755" s="139"/>
      <c r="F755" s="139"/>
      <c r="G755" s="32">
        <f>VLOOKUP(E755,Смета!$B$8:$O$93,13,0)</f>
        <v>0</v>
      </c>
      <c r="I755" s="139"/>
      <c r="J755" s="139"/>
      <c r="K755" s="32">
        <f>VLOOKUP(I755,Смета!$B$8:$O$93,13,0)</f>
        <v>0</v>
      </c>
      <c r="M755" s="139"/>
      <c r="N755" s="139"/>
      <c r="O755" s="32">
        <f>VLOOKUP(M755,Смета!$B$8:$O$93,13,0)</f>
        <v>0</v>
      </c>
      <c r="Q755" s="139"/>
      <c r="R755" s="139"/>
      <c r="S755" s="32">
        <f>VLOOKUP(Q755,Смета!$B$8:$O$93,13,0)</f>
        <v>0</v>
      </c>
      <c r="U755" s="139"/>
      <c r="V755" s="139"/>
      <c r="W755" s="32">
        <f>VLOOKUP(U755,Смета!$B$8:$O$93,13,0)</f>
        <v>0</v>
      </c>
      <c r="Y755" s="139"/>
      <c r="Z755" s="139"/>
      <c r="AA755" s="32">
        <f>VLOOKUP(Y755,Смета!$B$8:$O$93,13,0)</f>
        <v>0</v>
      </c>
      <c r="AC755" s="139"/>
      <c r="AD755" s="139"/>
      <c r="AE755" s="32">
        <f>VLOOKUP(AC755,Смета!$B$8:$O$93,13,0)</f>
        <v>0</v>
      </c>
      <c r="AG755" s="139"/>
      <c r="AH755" s="139"/>
      <c r="AI755" s="32">
        <f>VLOOKUP(AG755,Смета!$B$8:$O$93,13,0)</f>
        <v>0</v>
      </c>
      <c r="AK755" s="139"/>
      <c r="AL755" s="139"/>
      <c r="AM755" s="32">
        <f>VLOOKUP(AK755,Смета!$B$8:$O$93,13,0)</f>
        <v>0</v>
      </c>
      <c r="AO755" s="139"/>
      <c r="AP755" s="139"/>
      <c r="AQ755" s="32">
        <f>VLOOKUP(AO755,Смета!$B$8:$O$93,13,0)</f>
        <v>0</v>
      </c>
      <c r="AS755" s="139"/>
      <c r="AT755" s="139"/>
      <c r="AU755" s="32">
        <f>VLOOKUP(AS755,Смета!$B$8:$O$93,13,0)</f>
        <v>0</v>
      </c>
    </row>
    <row r="756" spans="1:47" x14ac:dyDescent="0.25">
      <c r="A756" s="139"/>
      <c r="B756" s="139"/>
      <c r="C756" s="32">
        <f>VLOOKUP(A756,Смета!$B$8:$O$93,13,0)</f>
        <v>0</v>
      </c>
      <c r="E756" s="139"/>
      <c r="F756" s="139"/>
      <c r="G756" s="32">
        <f>VLOOKUP(E756,Смета!$B$8:$O$93,13,0)</f>
        <v>0</v>
      </c>
      <c r="I756" s="139"/>
      <c r="J756" s="139"/>
      <c r="K756" s="32">
        <f>VLOOKUP(I756,Смета!$B$8:$O$93,13,0)</f>
        <v>0</v>
      </c>
      <c r="M756" s="139"/>
      <c r="N756" s="139"/>
      <c r="O756" s="32">
        <f>VLOOKUP(M756,Смета!$B$8:$O$93,13,0)</f>
        <v>0</v>
      </c>
      <c r="Q756" s="139"/>
      <c r="R756" s="139"/>
      <c r="S756" s="32">
        <f>VLOOKUP(Q756,Смета!$B$8:$O$93,13,0)</f>
        <v>0</v>
      </c>
      <c r="U756" s="139"/>
      <c r="V756" s="139"/>
      <c r="W756" s="32">
        <f>VLOOKUP(U756,Смета!$B$8:$O$93,13,0)</f>
        <v>0</v>
      </c>
      <c r="Y756" s="139"/>
      <c r="Z756" s="139"/>
      <c r="AA756" s="32">
        <f>VLOOKUP(Y756,Смета!$B$8:$O$93,13,0)</f>
        <v>0</v>
      </c>
      <c r="AC756" s="139"/>
      <c r="AD756" s="139"/>
      <c r="AE756" s="32">
        <f>VLOOKUP(AC756,Смета!$B$8:$O$93,13,0)</f>
        <v>0</v>
      </c>
      <c r="AG756" s="139"/>
      <c r="AH756" s="139"/>
      <c r="AI756" s="32">
        <f>VLOOKUP(AG756,Смета!$B$8:$O$93,13,0)</f>
        <v>0</v>
      </c>
      <c r="AK756" s="139"/>
      <c r="AL756" s="139"/>
      <c r="AM756" s="32">
        <f>VLOOKUP(AK756,Смета!$B$8:$O$93,13,0)</f>
        <v>0</v>
      </c>
      <c r="AO756" s="139"/>
      <c r="AP756" s="139"/>
      <c r="AQ756" s="32">
        <f>VLOOKUP(AO756,Смета!$B$8:$O$93,13,0)</f>
        <v>0</v>
      </c>
      <c r="AS756" s="139"/>
      <c r="AT756" s="139"/>
      <c r="AU756" s="32">
        <f>VLOOKUP(AS756,Смета!$B$8:$O$93,13,0)</f>
        <v>0</v>
      </c>
    </row>
    <row r="757" spans="1:47" x14ac:dyDescent="0.25">
      <c r="A757" s="139"/>
      <c r="B757" s="139"/>
      <c r="C757" s="32">
        <f>VLOOKUP(A757,Смета!$B$8:$O$93,13,0)</f>
        <v>0</v>
      </c>
      <c r="E757" s="139"/>
      <c r="F757" s="139"/>
      <c r="G757" s="32">
        <f>VLOOKUP(E757,Смета!$B$8:$O$93,13,0)</f>
        <v>0</v>
      </c>
      <c r="I757" s="139"/>
      <c r="J757" s="139"/>
      <c r="K757" s="32">
        <f>VLOOKUP(I757,Смета!$B$8:$O$93,13,0)</f>
        <v>0</v>
      </c>
      <c r="M757" s="139"/>
      <c r="N757" s="139"/>
      <c r="O757" s="32">
        <f>VLOOKUP(M757,Смета!$B$8:$O$93,13,0)</f>
        <v>0</v>
      </c>
      <c r="Q757" s="139"/>
      <c r="R757" s="139"/>
      <c r="S757" s="32">
        <f>VLOOKUP(Q757,Смета!$B$8:$O$93,13,0)</f>
        <v>0</v>
      </c>
      <c r="U757" s="139"/>
      <c r="V757" s="139"/>
      <c r="W757" s="32">
        <f>VLOOKUP(U757,Смета!$B$8:$O$93,13,0)</f>
        <v>0</v>
      </c>
      <c r="Y757" s="139"/>
      <c r="Z757" s="139"/>
      <c r="AA757" s="32">
        <f>VLOOKUP(Y757,Смета!$B$8:$O$93,13,0)</f>
        <v>0</v>
      </c>
      <c r="AC757" s="139"/>
      <c r="AD757" s="139"/>
      <c r="AE757" s="32">
        <f>VLOOKUP(AC757,Смета!$B$8:$O$93,13,0)</f>
        <v>0</v>
      </c>
      <c r="AG757" s="139"/>
      <c r="AH757" s="139"/>
      <c r="AI757" s="32">
        <f>VLOOKUP(AG757,Смета!$B$8:$O$93,13,0)</f>
        <v>0</v>
      </c>
      <c r="AK757" s="139"/>
      <c r="AL757" s="139"/>
      <c r="AM757" s="32">
        <f>VLOOKUP(AK757,Смета!$B$8:$O$93,13,0)</f>
        <v>0</v>
      </c>
      <c r="AO757" s="139"/>
      <c r="AP757" s="139"/>
      <c r="AQ757" s="32">
        <f>VLOOKUP(AO757,Смета!$B$8:$O$93,13,0)</f>
        <v>0</v>
      </c>
      <c r="AS757" s="139"/>
      <c r="AT757" s="139"/>
      <c r="AU757" s="32">
        <f>VLOOKUP(AS757,Смета!$B$8:$O$93,13,0)</f>
        <v>0</v>
      </c>
    </row>
    <row r="758" spans="1:47" x14ac:dyDescent="0.25">
      <c r="A758" s="139"/>
      <c r="B758" s="139"/>
      <c r="C758" s="32">
        <f>VLOOKUP(A758,Смета!$B$8:$O$93,13,0)</f>
        <v>0</v>
      </c>
      <c r="E758" s="139"/>
      <c r="F758" s="139"/>
      <c r="G758" s="32">
        <f>VLOOKUP(E758,Смета!$B$8:$O$93,13,0)</f>
        <v>0</v>
      </c>
      <c r="I758" s="139"/>
      <c r="J758" s="139"/>
      <c r="K758" s="32">
        <f>VLOOKUP(I758,Смета!$B$8:$O$93,13,0)</f>
        <v>0</v>
      </c>
      <c r="M758" s="139"/>
      <c r="N758" s="139"/>
      <c r="O758" s="32">
        <f>VLOOKUP(M758,Смета!$B$8:$O$93,13,0)</f>
        <v>0</v>
      </c>
      <c r="Q758" s="139"/>
      <c r="R758" s="139"/>
      <c r="S758" s="32">
        <f>VLOOKUP(Q758,Смета!$B$8:$O$93,13,0)</f>
        <v>0</v>
      </c>
      <c r="U758" s="139"/>
      <c r="V758" s="139"/>
      <c r="W758" s="32">
        <f>VLOOKUP(U758,Смета!$B$8:$O$93,13,0)</f>
        <v>0</v>
      </c>
      <c r="Y758" s="139"/>
      <c r="Z758" s="139"/>
      <c r="AA758" s="32">
        <f>VLOOKUP(Y758,Смета!$B$8:$O$93,13,0)</f>
        <v>0</v>
      </c>
      <c r="AC758" s="139"/>
      <c r="AD758" s="139"/>
      <c r="AE758" s="32">
        <f>VLOOKUP(AC758,Смета!$B$8:$O$93,13,0)</f>
        <v>0</v>
      </c>
      <c r="AG758" s="139"/>
      <c r="AH758" s="139"/>
      <c r="AI758" s="32">
        <f>VLOOKUP(AG758,Смета!$B$8:$O$93,13,0)</f>
        <v>0</v>
      </c>
      <c r="AK758" s="139"/>
      <c r="AL758" s="139"/>
      <c r="AM758" s="32">
        <f>VLOOKUP(AK758,Смета!$B$8:$O$93,13,0)</f>
        <v>0</v>
      </c>
      <c r="AO758" s="139"/>
      <c r="AP758" s="139"/>
      <c r="AQ758" s="32">
        <f>VLOOKUP(AO758,Смета!$B$8:$O$93,13,0)</f>
        <v>0</v>
      </c>
      <c r="AS758" s="139"/>
      <c r="AT758" s="139"/>
      <c r="AU758" s="32">
        <f>VLOOKUP(AS758,Смета!$B$8:$O$93,13,0)</f>
        <v>0</v>
      </c>
    </row>
    <row r="759" spans="1:47" x14ac:dyDescent="0.25">
      <c r="A759" s="139"/>
      <c r="B759" s="139"/>
      <c r="C759" s="32">
        <f>VLOOKUP(A759,Смета!$B$8:$O$93,13,0)</f>
        <v>0</v>
      </c>
      <c r="E759" s="139"/>
      <c r="F759" s="139"/>
      <c r="G759" s="32">
        <f>VLOOKUP(E759,Смета!$B$8:$O$93,13,0)</f>
        <v>0</v>
      </c>
      <c r="I759" s="139"/>
      <c r="J759" s="139"/>
      <c r="K759" s="32">
        <f>VLOOKUP(I759,Смета!$B$8:$O$93,13,0)</f>
        <v>0</v>
      </c>
      <c r="M759" s="139"/>
      <c r="N759" s="139"/>
      <c r="O759" s="32">
        <f>VLOOKUP(M759,Смета!$B$8:$O$93,13,0)</f>
        <v>0</v>
      </c>
      <c r="Q759" s="139"/>
      <c r="R759" s="139"/>
      <c r="S759" s="32">
        <f>VLOOKUP(Q759,Смета!$B$8:$O$93,13,0)</f>
        <v>0</v>
      </c>
      <c r="U759" s="139"/>
      <c r="V759" s="139"/>
      <c r="W759" s="32">
        <f>VLOOKUP(U759,Смета!$B$8:$O$93,13,0)</f>
        <v>0</v>
      </c>
      <c r="Y759" s="139"/>
      <c r="Z759" s="139"/>
      <c r="AA759" s="32">
        <f>VLOOKUP(Y759,Смета!$B$8:$O$93,13,0)</f>
        <v>0</v>
      </c>
      <c r="AC759" s="139"/>
      <c r="AD759" s="139"/>
      <c r="AE759" s="32">
        <f>VLOOKUP(AC759,Смета!$B$8:$O$93,13,0)</f>
        <v>0</v>
      </c>
      <c r="AG759" s="139"/>
      <c r="AH759" s="139"/>
      <c r="AI759" s="32">
        <f>VLOOKUP(AG759,Смета!$B$8:$O$93,13,0)</f>
        <v>0</v>
      </c>
      <c r="AK759" s="139"/>
      <c r="AL759" s="139"/>
      <c r="AM759" s="32">
        <f>VLOOKUP(AK759,Смета!$B$8:$O$93,13,0)</f>
        <v>0</v>
      </c>
      <c r="AO759" s="139"/>
      <c r="AP759" s="139"/>
      <c r="AQ759" s="32">
        <f>VLOOKUP(AO759,Смета!$B$8:$O$93,13,0)</f>
        <v>0</v>
      </c>
      <c r="AS759" s="139"/>
      <c r="AT759" s="139"/>
      <c r="AU759" s="32">
        <f>VLOOKUP(AS759,Смета!$B$8:$O$93,13,0)</f>
        <v>0</v>
      </c>
    </row>
    <row r="760" spans="1:47" x14ac:dyDescent="0.25">
      <c r="A760" s="139"/>
      <c r="B760" s="139"/>
      <c r="C760" s="32">
        <f>VLOOKUP(A760,Смета!$B$8:$O$93,13,0)</f>
        <v>0</v>
      </c>
      <c r="E760" s="139"/>
      <c r="F760" s="139"/>
      <c r="G760" s="32">
        <f>VLOOKUP(E760,Смета!$B$8:$O$93,13,0)</f>
        <v>0</v>
      </c>
      <c r="I760" s="139"/>
      <c r="J760" s="139"/>
      <c r="K760" s="32">
        <f>VLOOKUP(I760,Смета!$B$8:$O$93,13,0)</f>
        <v>0</v>
      </c>
      <c r="M760" s="139"/>
      <c r="N760" s="139"/>
      <c r="O760" s="32">
        <f>VLOOKUP(M760,Смета!$B$8:$O$93,13,0)</f>
        <v>0</v>
      </c>
      <c r="Q760" s="139"/>
      <c r="R760" s="139"/>
      <c r="S760" s="32">
        <f>VLOOKUP(Q760,Смета!$B$8:$O$93,13,0)</f>
        <v>0</v>
      </c>
      <c r="U760" s="139"/>
      <c r="V760" s="139"/>
      <c r="W760" s="32">
        <f>VLOOKUP(U760,Смета!$B$8:$O$93,13,0)</f>
        <v>0</v>
      </c>
      <c r="Y760" s="139"/>
      <c r="Z760" s="139"/>
      <c r="AA760" s="32">
        <f>VLOOKUP(Y760,Смета!$B$8:$O$93,13,0)</f>
        <v>0</v>
      </c>
      <c r="AC760" s="139"/>
      <c r="AD760" s="139"/>
      <c r="AE760" s="32">
        <f>VLOOKUP(AC760,Смета!$B$8:$O$93,13,0)</f>
        <v>0</v>
      </c>
      <c r="AG760" s="139"/>
      <c r="AH760" s="139"/>
      <c r="AI760" s="32">
        <f>VLOOKUP(AG760,Смета!$B$8:$O$93,13,0)</f>
        <v>0</v>
      </c>
      <c r="AK760" s="139"/>
      <c r="AL760" s="139"/>
      <c r="AM760" s="32">
        <f>VLOOKUP(AK760,Смета!$B$8:$O$93,13,0)</f>
        <v>0</v>
      </c>
      <c r="AO760" s="139"/>
      <c r="AP760" s="139"/>
      <c r="AQ760" s="32">
        <f>VLOOKUP(AO760,Смета!$B$8:$O$93,13,0)</f>
        <v>0</v>
      </c>
      <c r="AS760" s="139"/>
      <c r="AT760" s="139"/>
      <c r="AU760" s="32">
        <f>VLOOKUP(AS760,Смета!$B$8:$O$93,13,0)</f>
        <v>0</v>
      </c>
    </row>
    <row r="761" spans="1:47" x14ac:dyDescent="0.25">
      <c r="A761" s="139"/>
      <c r="B761" s="139"/>
      <c r="C761" s="32">
        <f>VLOOKUP(A761,Смета!$B$8:$O$93,13,0)</f>
        <v>0</v>
      </c>
      <c r="E761" s="139"/>
      <c r="F761" s="139"/>
      <c r="G761" s="32">
        <f>VLOOKUP(E761,Смета!$B$8:$O$93,13,0)</f>
        <v>0</v>
      </c>
      <c r="I761" s="139"/>
      <c r="J761" s="139"/>
      <c r="K761" s="32">
        <f>VLOOKUP(I761,Смета!$B$8:$O$93,13,0)</f>
        <v>0</v>
      </c>
      <c r="M761" s="139"/>
      <c r="N761" s="139"/>
      <c r="O761" s="32">
        <f>VLOOKUP(M761,Смета!$B$8:$O$93,13,0)</f>
        <v>0</v>
      </c>
      <c r="Q761" s="139"/>
      <c r="R761" s="139"/>
      <c r="S761" s="32">
        <f>VLOOKUP(Q761,Смета!$B$8:$O$93,13,0)</f>
        <v>0</v>
      </c>
      <c r="U761" s="139"/>
      <c r="V761" s="139"/>
      <c r="W761" s="32">
        <f>VLOOKUP(U761,Смета!$B$8:$O$93,13,0)</f>
        <v>0</v>
      </c>
      <c r="Y761" s="139"/>
      <c r="Z761" s="139"/>
      <c r="AA761" s="32">
        <f>VLOOKUP(Y761,Смета!$B$8:$O$93,13,0)</f>
        <v>0</v>
      </c>
      <c r="AC761" s="139"/>
      <c r="AD761" s="139"/>
      <c r="AE761" s="32">
        <f>VLOOKUP(AC761,Смета!$B$8:$O$93,13,0)</f>
        <v>0</v>
      </c>
      <c r="AG761" s="139"/>
      <c r="AH761" s="139"/>
      <c r="AI761" s="32">
        <f>VLOOKUP(AG761,Смета!$B$8:$O$93,13,0)</f>
        <v>0</v>
      </c>
      <c r="AK761" s="139"/>
      <c r="AL761" s="139"/>
      <c r="AM761" s="32">
        <f>VLOOKUP(AK761,Смета!$B$8:$O$93,13,0)</f>
        <v>0</v>
      </c>
      <c r="AO761" s="139"/>
      <c r="AP761" s="139"/>
      <c r="AQ761" s="32">
        <f>VLOOKUP(AO761,Смета!$B$8:$O$93,13,0)</f>
        <v>0</v>
      </c>
      <c r="AS761" s="139"/>
      <c r="AT761" s="139"/>
      <c r="AU761" s="32">
        <f>VLOOKUP(AS761,Смета!$B$8:$O$93,13,0)</f>
        <v>0</v>
      </c>
    </row>
    <row r="762" spans="1:47" x14ac:dyDescent="0.25">
      <c r="A762" s="139"/>
      <c r="B762" s="139"/>
      <c r="C762" s="32">
        <f>VLOOKUP(A762,Смета!$B$8:$O$93,13,0)</f>
        <v>0</v>
      </c>
      <c r="E762" s="139"/>
      <c r="F762" s="139"/>
      <c r="G762" s="32">
        <f>VLOOKUP(E762,Смета!$B$8:$O$93,13,0)</f>
        <v>0</v>
      </c>
      <c r="I762" s="139"/>
      <c r="J762" s="139"/>
      <c r="K762" s="32">
        <f>VLOOKUP(I762,Смета!$B$8:$O$93,13,0)</f>
        <v>0</v>
      </c>
      <c r="M762" s="139"/>
      <c r="N762" s="139"/>
      <c r="O762" s="32">
        <f>VLOOKUP(M762,Смета!$B$8:$O$93,13,0)</f>
        <v>0</v>
      </c>
      <c r="Q762" s="139"/>
      <c r="R762" s="139"/>
      <c r="S762" s="32">
        <f>VLOOKUP(Q762,Смета!$B$8:$O$93,13,0)</f>
        <v>0</v>
      </c>
      <c r="U762" s="139"/>
      <c r="V762" s="139"/>
      <c r="W762" s="32">
        <f>VLOOKUP(U762,Смета!$B$8:$O$93,13,0)</f>
        <v>0</v>
      </c>
      <c r="Y762" s="139"/>
      <c r="Z762" s="139"/>
      <c r="AA762" s="32">
        <f>VLOOKUP(Y762,Смета!$B$8:$O$93,13,0)</f>
        <v>0</v>
      </c>
      <c r="AC762" s="139"/>
      <c r="AD762" s="139"/>
      <c r="AE762" s="32">
        <f>VLOOKUP(AC762,Смета!$B$8:$O$93,13,0)</f>
        <v>0</v>
      </c>
      <c r="AG762" s="139"/>
      <c r="AH762" s="139"/>
      <c r="AI762" s="32">
        <f>VLOOKUP(AG762,Смета!$B$8:$O$93,13,0)</f>
        <v>0</v>
      </c>
      <c r="AK762" s="139"/>
      <c r="AL762" s="139"/>
      <c r="AM762" s="32">
        <f>VLOOKUP(AK762,Смета!$B$8:$O$93,13,0)</f>
        <v>0</v>
      </c>
      <c r="AO762" s="139"/>
      <c r="AP762" s="139"/>
      <c r="AQ762" s="32">
        <f>VLOOKUP(AO762,Смета!$B$8:$O$93,13,0)</f>
        <v>0</v>
      </c>
      <c r="AS762" s="139"/>
      <c r="AT762" s="139"/>
      <c r="AU762" s="32">
        <f>VLOOKUP(AS762,Смета!$B$8:$O$93,13,0)</f>
        <v>0</v>
      </c>
    </row>
    <row r="763" spans="1:47" x14ac:dyDescent="0.25">
      <c r="A763" s="139"/>
      <c r="B763" s="139"/>
      <c r="C763" s="32">
        <f>VLOOKUP(A763,Смета!$B$8:$O$93,13,0)</f>
        <v>0</v>
      </c>
      <c r="E763" s="139"/>
      <c r="F763" s="139"/>
      <c r="G763" s="32">
        <f>VLOOKUP(E763,Смета!$B$8:$O$93,13,0)</f>
        <v>0</v>
      </c>
      <c r="I763" s="139"/>
      <c r="J763" s="139"/>
      <c r="K763" s="32">
        <f>VLOOKUP(I763,Смета!$B$8:$O$93,13,0)</f>
        <v>0</v>
      </c>
      <c r="M763" s="139"/>
      <c r="N763" s="139"/>
      <c r="O763" s="32">
        <f>VLOOKUP(M763,Смета!$B$8:$O$93,13,0)</f>
        <v>0</v>
      </c>
      <c r="Q763" s="139"/>
      <c r="R763" s="139"/>
      <c r="S763" s="32">
        <f>VLOOKUP(Q763,Смета!$B$8:$O$93,13,0)</f>
        <v>0</v>
      </c>
      <c r="U763" s="139"/>
      <c r="V763" s="139"/>
      <c r="W763" s="32">
        <f>VLOOKUP(U763,Смета!$B$8:$O$93,13,0)</f>
        <v>0</v>
      </c>
      <c r="Y763" s="139"/>
      <c r="Z763" s="139"/>
      <c r="AA763" s="32">
        <f>VLOOKUP(Y763,Смета!$B$8:$O$93,13,0)</f>
        <v>0</v>
      </c>
      <c r="AC763" s="139"/>
      <c r="AD763" s="139"/>
      <c r="AE763" s="32">
        <f>VLOOKUP(AC763,Смета!$B$8:$O$93,13,0)</f>
        <v>0</v>
      </c>
      <c r="AG763" s="139"/>
      <c r="AH763" s="139"/>
      <c r="AI763" s="32">
        <f>VLOOKUP(AG763,Смета!$B$8:$O$93,13,0)</f>
        <v>0</v>
      </c>
      <c r="AK763" s="139"/>
      <c r="AL763" s="139"/>
      <c r="AM763" s="32">
        <f>VLOOKUP(AK763,Смета!$B$8:$O$93,13,0)</f>
        <v>0</v>
      </c>
      <c r="AO763" s="139"/>
      <c r="AP763" s="139"/>
      <c r="AQ763" s="32">
        <f>VLOOKUP(AO763,Смета!$B$8:$O$93,13,0)</f>
        <v>0</v>
      </c>
      <c r="AS763" s="139"/>
      <c r="AT763" s="139"/>
      <c r="AU763" s="32">
        <f>VLOOKUP(AS763,Смета!$B$8:$O$93,13,0)</f>
        <v>0</v>
      </c>
    </row>
    <row r="764" spans="1:47" x14ac:dyDescent="0.25">
      <c r="A764" s="139"/>
      <c r="B764" s="139"/>
      <c r="C764" s="32">
        <f>VLOOKUP(A764,Смета!$B$8:$O$93,13,0)</f>
        <v>0</v>
      </c>
      <c r="E764" s="139"/>
      <c r="F764" s="139"/>
      <c r="G764" s="32">
        <f>VLOOKUP(E764,Смета!$B$8:$O$93,13,0)</f>
        <v>0</v>
      </c>
      <c r="I764" s="139"/>
      <c r="J764" s="139"/>
      <c r="K764" s="32">
        <f>VLOOKUP(I764,Смета!$B$8:$O$93,13,0)</f>
        <v>0</v>
      </c>
      <c r="M764" s="139"/>
      <c r="N764" s="139"/>
      <c r="O764" s="32">
        <f>VLOOKUP(M764,Смета!$B$8:$O$93,13,0)</f>
        <v>0</v>
      </c>
      <c r="Q764" s="139"/>
      <c r="R764" s="139"/>
      <c r="S764" s="32">
        <f>VLOOKUP(Q764,Смета!$B$8:$O$93,13,0)</f>
        <v>0</v>
      </c>
      <c r="U764" s="139"/>
      <c r="V764" s="139"/>
      <c r="W764" s="32">
        <f>VLOOKUP(U764,Смета!$B$8:$O$93,13,0)</f>
        <v>0</v>
      </c>
      <c r="Y764" s="139"/>
      <c r="Z764" s="139"/>
      <c r="AA764" s="32">
        <f>VLOOKUP(Y764,Смета!$B$8:$O$93,13,0)</f>
        <v>0</v>
      </c>
      <c r="AC764" s="139"/>
      <c r="AD764" s="139"/>
      <c r="AE764" s="32">
        <f>VLOOKUP(AC764,Смета!$B$8:$O$93,13,0)</f>
        <v>0</v>
      </c>
      <c r="AG764" s="139"/>
      <c r="AH764" s="139"/>
      <c r="AI764" s="32">
        <f>VLOOKUP(AG764,Смета!$B$8:$O$93,13,0)</f>
        <v>0</v>
      </c>
      <c r="AK764" s="139"/>
      <c r="AL764" s="139"/>
      <c r="AM764" s="32">
        <f>VLOOKUP(AK764,Смета!$B$8:$O$93,13,0)</f>
        <v>0</v>
      </c>
      <c r="AO764" s="139"/>
      <c r="AP764" s="139"/>
      <c r="AQ764" s="32">
        <f>VLOOKUP(AO764,Смета!$B$8:$O$93,13,0)</f>
        <v>0</v>
      </c>
      <c r="AS764" s="139"/>
      <c r="AT764" s="139"/>
      <c r="AU764" s="32">
        <f>VLOOKUP(AS764,Смета!$B$8:$O$93,13,0)</f>
        <v>0</v>
      </c>
    </row>
    <row r="765" spans="1:47" x14ac:dyDescent="0.25">
      <c r="A765" s="139"/>
      <c r="B765" s="139"/>
      <c r="C765" s="32">
        <f>VLOOKUP(A765,Смета!$B$8:$O$93,13,0)</f>
        <v>0</v>
      </c>
      <c r="E765" s="139"/>
      <c r="F765" s="139"/>
      <c r="G765" s="32">
        <f>VLOOKUP(E765,Смета!$B$8:$O$93,13,0)</f>
        <v>0</v>
      </c>
      <c r="I765" s="139"/>
      <c r="J765" s="139"/>
      <c r="K765" s="32">
        <f>VLOOKUP(I765,Смета!$B$8:$O$93,13,0)</f>
        <v>0</v>
      </c>
      <c r="M765" s="139"/>
      <c r="N765" s="139"/>
      <c r="O765" s="32">
        <f>VLOOKUP(M765,Смета!$B$8:$O$93,13,0)</f>
        <v>0</v>
      </c>
      <c r="Q765" s="139"/>
      <c r="R765" s="139"/>
      <c r="S765" s="32">
        <f>VLOOKUP(Q765,Смета!$B$8:$O$93,13,0)</f>
        <v>0</v>
      </c>
      <c r="U765" s="139"/>
      <c r="V765" s="139"/>
      <c r="W765" s="32">
        <f>VLOOKUP(U765,Смета!$B$8:$O$93,13,0)</f>
        <v>0</v>
      </c>
      <c r="Y765" s="139"/>
      <c r="Z765" s="139"/>
      <c r="AA765" s="32">
        <f>VLOOKUP(Y765,Смета!$B$8:$O$93,13,0)</f>
        <v>0</v>
      </c>
      <c r="AC765" s="139"/>
      <c r="AD765" s="139"/>
      <c r="AE765" s="32">
        <f>VLOOKUP(AC765,Смета!$B$8:$O$93,13,0)</f>
        <v>0</v>
      </c>
      <c r="AG765" s="139"/>
      <c r="AH765" s="139"/>
      <c r="AI765" s="32">
        <f>VLOOKUP(AG765,Смета!$B$8:$O$93,13,0)</f>
        <v>0</v>
      </c>
      <c r="AK765" s="139"/>
      <c r="AL765" s="139"/>
      <c r="AM765" s="32">
        <f>VLOOKUP(AK765,Смета!$B$8:$O$93,13,0)</f>
        <v>0</v>
      </c>
      <c r="AO765" s="139"/>
      <c r="AP765" s="139"/>
      <c r="AQ765" s="32">
        <f>VLOOKUP(AO765,Смета!$B$8:$O$93,13,0)</f>
        <v>0</v>
      </c>
      <c r="AS765" s="139"/>
      <c r="AT765" s="139"/>
      <c r="AU765" s="32">
        <f>VLOOKUP(AS765,Смета!$B$8:$O$93,13,0)</f>
        <v>0</v>
      </c>
    </row>
    <row r="766" spans="1:47" x14ac:dyDescent="0.25">
      <c r="A766" s="139"/>
      <c r="B766" s="139"/>
      <c r="C766" s="32">
        <f>VLOOKUP(A766,Смета!$B$8:$O$93,13,0)</f>
        <v>0</v>
      </c>
      <c r="E766" s="139"/>
      <c r="F766" s="139"/>
      <c r="G766" s="32">
        <f>VLOOKUP(E766,Смета!$B$8:$O$93,13,0)</f>
        <v>0</v>
      </c>
      <c r="I766" s="139"/>
      <c r="J766" s="139"/>
      <c r="K766" s="32">
        <f>VLOOKUP(I766,Смета!$B$8:$O$93,13,0)</f>
        <v>0</v>
      </c>
      <c r="M766" s="139"/>
      <c r="N766" s="139"/>
      <c r="O766" s="32">
        <f>VLOOKUP(M766,Смета!$B$8:$O$93,13,0)</f>
        <v>0</v>
      </c>
      <c r="Q766" s="139"/>
      <c r="R766" s="139"/>
      <c r="S766" s="32">
        <f>VLOOKUP(Q766,Смета!$B$8:$O$93,13,0)</f>
        <v>0</v>
      </c>
      <c r="U766" s="139"/>
      <c r="V766" s="139"/>
      <c r="W766" s="32">
        <f>VLOOKUP(U766,Смета!$B$8:$O$93,13,0)</f>
        <v>0</v>
      </c>
      <c r="Y766" s="139"/>
      <c r="Z766" s="139"/>
      <c r="AA766" s="32">
        <f>VLOOKUP(Y766,Смета!$B$8:$O$93,13,0)</f>
        <v>0</v>
      </c>
      <c r="AC766" s="139"/>
      <c r="AD766" s="139"/>
      <c r="AE766" s="32">
        <f>VLOOKUP(AC766,Смета!$B$8:$O$93,13,0)</f>
        <v>0</v>
      </c>
      <c r="AG766" s="139"/>
      <c r="AH766" s="139"/>
      <c r="AI766" s="32">
        <f>VLOOKUP(AG766,Смета!$B$8:$O$93,13,0)</f>
        <v>0</v>
      </c>
      <c r="AK766" s="139"/>
      <c r="AL766" s="139"/>
      <c r="AM766" s="32">
        <f>VLOOKUP(AK766,Смета!$B$8:$O$93,13,0)</f>
        <v>0</v>
      </c>
      <c r="AO766" s="139"/>
      <c r="AP766" s="139"/>
      <c r="AQ766" s="32">
        <f>VLOOKUP(AO766,Смета!$B$8:$O$93,13,0)</f>
        <v>0</v>
      </c>
      <c r="AS766" s="139"/>
      <c r="AT766" s="139"/>
      <c r="AU766" s="32">
        <f>VLOOKUP(AS766,Смета!$B$8:$O$93,13,0)</f>
        <v>0</v>
      </c>
    </row>
    <row r="767" spans="1:47" x14ac:dyDescent="0.25">
      <c r="A767" s="139"/>
      <c r="B767" s="139"/>
      <c r="C767" s="32">
        <f>VLOOKUP(A767,Смета!$B$8:$O$93,13,0)</f>
        <v>0</v>
      </c>
      <c r="E767" s="139"/>
      <c r="F767" s="139"/>
      <c r="G767" s="32">
        <f>VLOOKUP(E767,Смета!$B$8:$O$93,13,0)</f>
        <v>0</v>
      </c>
      <c r="I767" s="139"/>
      <c r="J767" s="139"/>
      <c r="K767" s="32">
        <f>VLOOKUP(I767,Смета!$B$8:$O$93,13,0)</f>
        <v>0</v>
      </c>
      <c r="M767" s="139"/>
      <c r="N767" s="139"/>
      <c r="O767" s="32">
        <f>VLOOKUP(M767,Смета!$B$8:$O$93,13,0)</f>
        <v>0</v>
      </c>
      <c r="Q767" s="139"/>
      <c r="R767" s="139"/>
      <c r="S767" s="32">
        <f>VLOOKUP(Q767,Смета!$B$8:$O$93,13,0)</f>
        <v>0</v>
      </c>
      <c r="U767" s="139"/>
      <c r="V767" s="139"/>
      <c r="W767" s="32">
        <f>VLOOKUP(U767,Смета!$B$8:$O$93,13,0)</f>
        <v>0</v>
      </c>
      <c r="Y767" s="139"/>
      <c r="Z767" s="139"/>
      <c r="AA767" s="32">
        <f>VLOOKUP(Y767,Смета!$B$8:$O$93,13,0)</f>
        <v>0</v>
      </c>
      <c r="AC767" s="139"/>
      <c r="AD767" s="139"/>
      <c r="AE767" s="32">
        <f>VLOOKUP(AC767,Смета!$B$8:$O$93,13,0)</f>
        <v>0</v>
      </c>
      <c r="AG767" s="139"/>
      <c r="AH767" s="139"/>
      <c r="AI767" s="32">
        <f>VLOOKUP(AG767,Смета!$B$8:$O$93,13,0)</f>
        <v>0</v>
      </c>
      <c r="AK767" s="139"/>
      <c r="AL767" s="139"/>
      <c r="AM767" s="32">
        <f>VLOOKUP(AK767,Смета!$B$8:$O$93,13,0)</f>
        <v>0</v>
      </c>
      <c r="AO767" s="139"/>
      <c r="AP767" s="139"/>
      <c r="AQ767" s="32">
        <f>VLOOKUP(AO767,Смета!$B$8:$O$93,13,0)</f>
        <v>0</v>
      </c>
      <c r="AS767" s="139"/>
      <c r="AT767" s="139"/>
      <c r="AU767" s="32">
        <f>VLOOKUP(AS767,Смета!$B$8:$O$93,13,0)</f>
        <v>0</v>
      </c>
    </row>
    <row r="768" spans="1:47" x14ac:dyDescent="0.25">
      <c r="A768" s="139"/>
      <c r="B768" s="139"/>
      <c r="C768" s="32">
        <f>VLOOKUP(A768,Смета!$B$8:$O$93,13,0)</f>
        <v>0</v>
      </c>
      <c r="E768" s="139"/>
      <c r="F768" s="139"/>
      <c r="G768" s="32">
        <f>VLOOKUP(E768,Смета!$B$8:$O$93,13,0)</f>
        <v>0</v>
      </c>
      <c r="I768" s="139"/>
      <c r="J768" s="139"/>
      <c r="K768" s="32">
        <f>VLOOKUP(I768,Смета!$B$8:$O$93,13,0)</f>
        <v>0</v>
      </c>
      <c r="M768" s="139"/>
      <c r="N768" s="139"/>
      <c r="O768" s="32">
        <f>VLOOKUP(M768,Смета!$B$8:$O$93,13,0)</f>
        <v>0</v>
      </c>
      <c r="Q768" s="139"/>
      <c r="R768" s="139"/>
      <c r="S768" s="32">
        <f>VLOOKUP(Q768,Смета!$B$8:$O$93,13,0)</f>
        <v>0</v>
      </c>
      <c r="U768" s="139"/>
      <c r="V768" s="139"/>
      <c r="W768" s="32">
        <f>VLOOKUP(U768,Смета!$B$8:$O$93,13,0)</f>
        <v>0</v>
      </c>
      <c r="Y768" s="139"/>
      <c r="Z768" s="139"/>
      <c r="AA768" s="32">
        <f>VLOOKUP(Y768,Смета!$B$8:$O$93,13,0)</f>
        <v>0</v>
      </c>
      <c r="AC768" s="139"/>
      <c r="AD768" s="139"/>
      <c r="AE768" s="32">
        <f>VLOOKUP(AC768,Смета!$B$8:$O$93,13,0)</f>
        <v>0</v>
      </c>
      <c r="AG768" s="139"/>
      <c r="AH768" s="139"/>
      <c r="AI768" s="32">
        <f>VLOOKUP(AG768,Смета!$B$8:$O$93,13,0)</f>
        <v>0</v>
      </c>
      <c r="AK768" s="139"/>
      <c r="AL768" s="139"/>
      <c r="AM768" s="32">
        <f>VLOOKUP(AK768,Смета!$B$8:$O$93,13,0)</f>
        <v>0</v>
      </c>
      <c r="AO768" s="139"/>
      <c r="AP768" s="139"/>
      <c r="AQ768" s="32">
        <f>VLOOKUP(AO768,Смета!$B$8:$O$93,13,0)</f>
        <v>0</v>
      </c>
      <c r="AS768" s="139"/>
      <c r="AT768" s="139"/>
      <c r="AU768" s="32">
        <f>VLOOKUP(AS768,Смета!$B$8:$O$93,13,0)</f>
        <v>0</v>
      </c>
    </row>
    <row r="769" spans="1:47" x14ac:dyDescent="0.25">
      <c r="A769" s="139"/>
      <c r="B769" s="139"/>
      <c r="C769" s="32">
        <f>VLOOKUP(A769,Смета!$B$8:$O$93,13,0)</f>
        <v>0</v>
      </c>
      <c r="E769" s="139"/>
      <c r="F769" s="139"/>
      <c r="G769" s="32">
        <f>VLOOKUP(E769,Смета!$B$8:$O$93,13,0)</f>
        <v>0</v>
      </c>
      <c r="I769" s="139"/>
      <c r="J769" s="139"/>
      <c r="K769" s="32">
        <f>VLOOKUP(I769,Смета!$B$8:$O$93,13,0)</f>
        <v>0</v>
      </c>
      <c r="M769" s="139"/>
      <c r="N769" s="139"/>
      <c r="O769" s="32">
        <f>VLOOKUP(M769,Смета!$B$8:$O$93,13,0)</f>
        <v>0</v>
      </c>
      <c r="Q769" s="139"/>
      <c r="R769" s="139"/>
      <c r="S769" s="32">
        <f>VLOOKUP(Q769,Смета!$B$8:$O$93,13,0)</f>
        <v>0</v>
      </c>
      <c r="U769" s="139"/>
      <c r="V769" s="139"/>
      <c r="W769" s="32">
        <f>VLOOKUP(U769,Смета!$B$8:$O$93,13,0)</f>
        <v>0</v>
      </c>
      <c r="Y769" s="139"/>
      <c r="Z769" s="139"/>
      <c r="AA769" s="32">
        <f>VLOOKUP(Y769,Смета!$B$8:$O$93,13,0)</f>
        <v>0</v>
      </c>
      <c r="AC769" s="139"/>
      <c r="AD769" s="139"/>
      <c r="AE769" s="32">
        <f>VLOOKUP(AC769,Смета!$B$8:$O$93,13,0)</f>
        <v>0</v>
      </c>
      <c r="AG769" s="139"/>
      <c r="AH769" s="139"/>
      <c r="AI769" s="32">
        <f>VLOOKUP(AG769,Смета!$B$8:$O$93,13,0)</f>
        <v>0</v>
      </c>
      <c r="AK769" s="139"/>
      <c r="AL769" s="139"/>
      <c r="AM769" s="32">
        <f>VLOOKUP(AK769,Смета!$B$8:$O$93,13,0)</f>
        <v>0</v>
      </c>
      <c r="AO769" s="139"/>
      <c r="AP769" s="139"/>
      <c r="AQ769" s="32">
        <f>VLOOKUP(AO769,Смета!$B$8:$O$93,13,0)</f>
        <v>0</v>
      </c>
      <c r="AS769" s="139"/>
      <c r="AT769" s="139"/>
      <c r="AU769" s="32">
        <f>VLOOKUP(AS769,Смета!$B$8:$O$93,13,0)</f>
        <v>0</v>
      </c>
    </row>
    <row r="770" spans="1:47" x14ac:dyDescent="0.25">
      <c r="A770" s="139"/>
      <c r="B770" s="139"/>
      <c r="C770" s="32">
        <f>VLOOKUP(A770,Смета!$B$8:$O$93,13,0)</f>
        <v>0</v>
      </c>
      <c r="E770" s="139"/>
      <c r="F770" s="139"/>
      <c r="G770" s="32">
        <f>VLOOKUP(E770,Смета!$B$8:$O$93,13,0)</f>
        <v>0</v>
      </c>
      <c r="I770" s="139"/>
      <c r="J770" s="139"/>
      <c r="K770" s="32">
        <f>VLOOKUP(I770,Смета!$B$8:$O$93,13,0)</f>
        <v>0</v>
      </c>
      <c r="M770" s="139"/>
      <c r="N770" s="139"/>
      <c r="O770" s="32">
        <f>VLOOKUP(M770,Смета!$B$8:$O$93,13,0)</f>
        <v>0</v>
      </c>
      <c r="Q770" s="139"/>
      <c r="R770" s="139"/>
      <c r="S770" s="32">
        <f>VLOOKUP(Q770,Смета!$B$8:$O$93,13,0)</f>
        <v>0</v>
      </c>
      <c r="U770" s="139"/>
      <c r="V770" s="139"/>
      <c r="W770" s="32">
        <f>VLOOKUP(U770,Смета!$B$8:$O$93,13,0)</f>
        <v>0</v>
      </c>
      <c r="Y770" s="139"/>
      <c r="Z770" s="139"/>
      <c r="AA770" s="32">
        <f>VLOOKUP(Y770,Смета!$B$8:$O$93,13,0)</f>
        <v>0</v>
      </c>
      <c r="AC770" s="139"/>
      <c r="AD770" s="139"/>
      <c r="AE770" s="32">
        <f>VLOOKUP(AC770,Смета!$B$8:$O$93,13,0)</f>
        <v>0</v>
      </c>
      <c r="AG770" s="139"/>
      <c r="AH770" s="139"/>
      <c r="AI770" s="32">
        <f>VLOOKUP(AG770,Смета!$B$8:$O$93,13,0)</f>
        <v>0</v>
      </c>
      <c r="AK770" s="139"/>
      <c r="AL770" s="139"/>
      <c r="AM770" s="32">
        <f>VLOOKUP(AK770,Смета!$B$8:$O$93,13,0)</f>
        <v>0</v>
      </c>
      <c r="AO770" s="139"/>
      <c r="AP770" s="139"/>
      <c r="AQ770" s="32">
        <f>VLOOKUP(AO770,Смета!$B$8:$O$93,13,0)</f>
        <v>0</v>
      </c>
      <c r="AS770" s="139"/>
      <c r="AT770" s="139"/>
      <c r="AU770" s="32">
        <f>VLOOKUP(AS770,Смета!$B$8:$O$93,13,0)</f>
        <v>0</v>
      </c>
    </row>
    <row r="771" spans="1:47" x14ac:dyDescent="0.25">
      <c r="A771" s="139"/>
      <c r="B771" s="139"/>
      <c r="C771" s="32">
        <f>VLOOKUP(A771,Смета!$B$8:$O$93,13,0)</f>
        <v>0</v>
      </c>
      <c r="E771" s="139"/>
      <c r="F771" s="139"/>
      <c r="G771" s="32">
        <f>VLOOKUP(E771,Смета!$B$8:$O$93,13,0)</f>
        <v>0</v>
      </c>
      <c r="I771" s="139"/>
      <c r="J771" s="139"/>
      <c r="K771" s="32">
        <f>VLOOKUP(I771,Смета!$B$8:$O$93,13,0)</f>
        <v>0</v>
      </c>
      <c r="M771" s="139"/>
      <c r="N771" s="139"/>
      <c r="O771" s="32">
        <f>VLOOKUP(M771,Смета!$B$8:$O$93,13,0)</f>
        <v>0</v>
      </c>
      <c r="Q771" s="139"/>
      <c r="R771" s="139"/>
      <c r="S771" s="32">
        <f>VLOOKUP(Q771,Смета!$B$8:$O$93,13,0)</f>
        <v>0</v>
      </c>
      <c r="U771" s="139"/>
      <c r="V771" s="139"/>
      <c r="W771" s="32">
        <f>VLOOKUP(U771,Смета!$B$8:$O$93,13,0)</f>
        <v>0</v>
      </c>
      <c r="Y771" s="139"/>
      <c r="Z771" s="139"/>
      <c r="AA771" s="32">
        <f>VLOOKUP(Y771,Смета!$B$8:$O$93,13,0)</f>
        <v>0</v>
      </c>
      <c r="AC771" s="139"/>
      <c r="AD771" s="139"/>
      <c r="AE771" s="32">
        <f>VLOOKUP(AC771,Смета!$B$8:$O$93,13,0)</f>
        <v>0</v>
      </c>
      <c r="AG771" s="139"/>
      <c r="AH771" s="139"/>
      <c r="AI771" s="32">
        <f>VLOOKUP(AG771,Смета!$B$8:$O$93,13,0)</f>
        <v>0</v>
      </c>
      <c r="AK771" s="139"/>
      <c r="AL771" s="139"/>
      <c r="AM771" s="32">
        <f>VLOOKUP(AK771,Смета!$B$8:$O$93,13,0)</f>
        <v>0</v>
      </c>
      <c r="AO771" s="139"/>
      <c r="AP771" s="139"/>
      <c r="AQ771" s="32">
        <f>VLOOKUP(AO771,Смета!$B$8:$O$93,13,0)</f>
        <v>0</v>
      </c>
      <c r="AS771" s="139"/>
      <c r="AT771" s="139"/>
      <c r="AU771" s="32">
        <f>VLOOKUP(AS771,Смета!$B$8:$O$93,13,0)</f>
        <v>0</v>
      </c>
    </row>
    <row r="772" spans="1:47" x14ac:dyDescent="0.25">
      <c r="A772" s="139"/>
      <c r="B772" s="139"/>
      <c r="C772" s="32">
        <f>VLOOKUP(A772,Смета!$B$8:$O$93,13,0)</f>
        <v>0</v>
      </c>
      <c r="E772" s="139"/>
      <c r="F772" s="139"/>
      <c r="G772" s="32">
        <f>VLOOKUP(E772,Смета!$B$8:$O$93,13,0)</f>
        <v>0</v>
      </c>
      <c r="I772" s="139"/>
      <c r="J772" s="139"/>
      <c r="K772" s="32">
        <f>VLOOKUP(I772,Смета!$B$8:$O$93,13,0)</f>
        <v>0</v>
      </c>
      <c r="M772" s="139"/>
      <c r="N772" s="139"/>
      <c r="O772" s="32">
        <f>VLOOKUP(M772,Смета!$B$8:$O$93,13,0)</f>
        <v>0</v>
      </c>
      <c r="Q772" s="139"/>
      <c r="R772" s="139"/>
      <c r="S772" s="32">
        <f>VLOOKUP(Q772,Смета!$B$8:$O$93,13,0)</f>
        <v>0</v>
      </c>
      <c r="U772" s="139"/>
      <c r="V772" s="139"/>
      <c r="W772" s="32">
        <f>VLOOKUP(U772,Смета!$B$8:$O$93,13,0)</f>
        <v>0</v>
      </c>
      <c r="Y772" s="139"/>
      <c r="Z772" s="139"/>
      <c r="AA772" s="32">
        <f>VLOOKUP(Y772,Смета!$B$8:$O$93,13,0)</f>
        <v>0</v>
      </c>
      <c r="AC772" s="139"/>
      <c r="AD772" s="139"/>
      <c r="AE772" s="32">
        <f>VLOOKUP(AC772,Смета!$B$8:$O$93,13,0)</f>
        <v>0</v>
      </c>
      <c r="AG772" s="139"/>
      <c r="AH772" s="139"/>
      <c r="AI772" s="32">
        <f>VLOOKUP(AG772,Смета!$B$8:$O$93,13,0)</f>
        <v>0</v>
      </c>
      <c r="AK772" s="139"/>
      <c r="AL772" s="139"/>
      <c r="AM772" s="32">
        <f>VLOOKUP(AK772,Смета!$B$8:$O$93,13,0)</f>
        <v>0</v>
      </c>
      <c r="AO772" s="139"/>
      <c r="AP772" s="139"/>
      <c r="AQ772" s="32">
        <f>VLOOKUP(AO772,Смета!$B$8:$O$93,13,0)</f>
        <v>0</v>
      </c>
      <c r="AS772" s="139"/>
      <c r="AT772" s="139"/>
      <c r="AU772" s="32">
        <f>VLOOKUP(AS772,Смета!$B$8:$O$93,13,0)</f>
        <v>0</v>
      </c>
    </row>
    <row r="773" spans="1:47" x14ac:dyDescent="0.25">
      <c r="A773" s="139"/>
      <c r="B773" s="139"/>
      <c r="C773" s="32">
        <f>VLOOKUP(A773,Смета!$B$8:$O$93,13,0)</f>
        <v>0</v>
      </c>
      <c r="E773" s="139"/>
      <c r="F773" s="139"/>
      <c r="G773" s="32">
        <f>VLOOKUP(E773,Смета!$B$8:$O$93,13,0)</f>
        <v>0</v>
      </c>
      <c r="I773" s="139"/>
      <c r="J773" s="139"/>
      <c r="K773" s="32">
        <f>VLOOKUP(I773,Смета!$B$8:$O$93,13,0)</f>
        <v>0</v>
      </c>
      <c r="M773" s="139"/>
      <c r="N773" s="139"/>
      <c r="O773" s="32">
        <f>VLOOKUP(M773,Смета!$B$8:$O$93,13,0)</f>
        <v>0</v>
      </c>
      <c r="Q773" s="139"/>
      <c r="R773" s="139"/>
      <c r="S773" s="32">
        <f>VLOOKUP(Q773,Смета!$B$8:$O$93,13,0)</f>
        <v>0</v>
      </c>
      <c r="U773" s="139"/>
      <c r="V773" s="139"/>
      <c r="W773" s="32">
        <f>VLOOKUP(U773,Смета!$B$8:$O$93,13,0)</f>
        <v>0</v>
      </c>
      <c r="Y773" s="139"/>
      <c r="Z773" s="139"/>
      <c r="AA773" s="32">
        <f>VLOOKUP(Y773,Смета!$B$8:$O$93,13,0)</f>
        <v>0</v>
      </c>
      <c r="AC773" s="139"/>
      <c r="AD773" s="139"/>
      <c r="AE773" s="32">
        <f>VLOOKUP(AC773,Смета!$B$8:$O$93,13,0)</f>
        <v>0</v>
      </c>
      <c r="AG773" s="139"/>
      <c r="AH773" s="139"/>
      <c r="AI773" s="32">
        <f>VLOOKUP(AG773,Смета!$B$8:$O$93,13,0)</f>
        <v>0</v>
      </c>
      <c r="AK773" s="139"/>
      <c r="AL773" s="139"/>
      <c r="AM773" s="32">
        <f>VLOOKUP(AK773,Смета!$B$8:$O$93,13,0)</f>
        <v>0</v>
      </c>
      <c r="AO773" s="139"/>
      <c r="AP773" s="139"/>
      <c r="AQ773" s="32">
        <f>VLOOKUP(AO773,Смета!$B$8:$O$93,13,0)</f>
        <v>0</v>
      </c>
      <c r="AS773" s="139"/>
      <c r="AT773" s="139"/>
      <c r="AU773" s="32">
        <f>VLOOKUP(AS773,Смета!$B$8:$O$93,13,0)</f>
        <v>0</v>
      </c>
    </row>
    <row r="774" spans="1:47" x14ac:dyDescent="0.25">
      <c r="A774" s="139"/>
      <c r="B774" s="139"/>
      <c r="C774" s="32">
        <f>VLOOKUP(A774,Смета!$B$8:$O$93,13,0)</f>
        <v>0</v>
      </c>
      <c r="E774" s="139"/>
      <c r="F774" s="139"/>
      <c r="G774" s="32">
        <f>VLOOKUP(E774,Смета!$B$8:$O$93,13,0)</f>
        <v>0</v>
      </c>
      <c r="I774" s="139"/>
      <c r="J774" s="139"/>
      <c r="K774" s="32">
        <f>VLOOKUP(I774,Смета!$B$8:$O$93,13,0)</f>
        <v>0</v>
      </c>
      <c r="M774" s="139"/>
      <c r="N774" s="139"/>
      <c r="O774" s="32">
        <f>VLOOKUP(M774,Смета!$B$8:$O$93,13,0)</f>
        <v>0</v>
      </c>
      <c r="Q774" s="139"/>
      <c r="R774" s="139"/>
      <c r="S774" s="32">
        <f>VLOOKUP(Q774,Смета!$B$8:$O$93,13,0)</f>
        <v>0</v>
      </c>
      <c r="U774" s="139"/>
      <c r="V774" s="139"/>
      <c r="W774" s="32">
        <f>VLOOKUP(U774,Смета!$B$8:$O$93,13,0)</f>
        <v>0</v>
      </c>
      <c r="Y774" s="139"/>
      <c r="Z774" s="139"/>
      <c r="AA774" s="32">
        <f>VLOOKUP(Y774,Смета!$B$8:$O$93,13,0)</f>
        <v>0</v>
      </c>
      <c r="AC774" s="139"/>
      <c r="AD774" s="139"/>
      <c r="AE774" s="32">
        <f>VLOOKUP(AC774,Смета!$B$8:$O$93,13,0)</f>
        <v>0</v>
      </c>
      <c r="AG774" s="139"/>
      <c r="AH774" s="139"/>
      <c r="AI774" s="32">
        <f>VLOOKUP(AG774,Смета!$B$8:$O$93,13,0)</f>
        <v>0</v>
      </c>
      <c r="AK774" s="139"/>
      <c r="AL774" s="139"/>
      <c r="AM774" s="32">
        <f>VLOOKUP(AK774,Смета!$B$8:$O$93,13,0)</f>
        <v>0</v>
      </c>
      <c r="AO774" s="139"/>
      <c r="AP774" s="139"/>
      <c r="AQ774" s="32">
        <f>VLOOKUP(AO774,Смета!$B$8:$O$93,13,0)</f>
        <v>0</v>
      </c>
      <c r="AS774" s="139"/>
      <c r="AT774" s="139"/>
      <c r="AU774" s="32">
        <f>VLOOKUP(AS774,Смета!$B$8:$O$93,13,0)</f>
        <v>0</v>
      </c>
    </row>
    <row r="775" spans="1:47" x14ac:dyDescent="0.25">
      <c r="A775" s="139"/>
      <c r="B775" s="139"/>
      <c r="C775" s="32">
        <f>VLOOKUP(A775,Смета!$B$8:$O$93,13,0)</f>
        <v>0</v>
      </c>
      <c r="E775" s="139"/>
      <c r="F775" s="139"/>
      <c r="G775" s="32">
        <f>VLOOKUP(E775,Смета!$B$8:$O$93,13,0)</f>
        <v>0</v>
      </c>
      <c r="I775" s="139"/>
      <c r="J775" s="139"/>
      <c r="K775" s="32">
        <f>VLOOKUP(I775,Смета!$B$8:$O$93,13,0)</f>
        <v>0</v>
      </c>
      <c r="M775" s="139"/>
      <c r="N775" s="139"/>
      <c r="O775" s="32">
        <f>VLOOKUP(M775,Смета!$B$8:$O$93,13,0)</f>
        <v>0</v>
      </c>
      <c r="Q775" s="139"/>
      <c r="R775" s="139"/>
      <c r="S775" s="32">
        <f>VLOOKUP(Q775,Смета!$B$8:$O$93,13,0)</f>
        <v>0</v>
      </c>
      <c r="U775" s="139"/>
      <c r="V775" s="139"/>
      <c r="W775" s="32">
        <f>VLOOKUP(U775,Смета!$B$8:$O$93,13,0)</f>
        <v>0</v>
      </c>
      <c r="Y775" s="139"/>
      <c r="Z775" s="139"/>
      <c r="AA775" s="32">
        <f>VLOOKUP(Y775,Смета!$B$8:$O$93,13,0)</f>
        <v>0</v>
      </c>
      <c r="AC775" s="139"/>
      <c r="AD775" s="139"/>
      <c r="AE775" s="32">
        <f>VLOOKUP(AC775,Смета!$B$8:$O$93,13,0)</f>
        <v>0</v>
      </c>
      <c r="AG775" s="139"/>
      <c r="AH775" s="139"/>
      <c r="AI775" s="32">
        <f>VLOOKUP(AG775,Смета!$B$8:$O$93,13,0)</f>
        <v>0</v>
      </c>
      <c r="AK775" s="139"/>
      <c r="AL775" s="139"/>
      <c r="AM775" s="32">
        <f>VLOOKUP(AK775,Смета!$B$8:$O$93,13,0)</f>
        <v>0</v>
      </c>
      <c r="AO775" s="139"/>
      <c r="AP775" s="139"/>
      <c r="AQ775" s="32">
        <f>VLOOKUP(AO775,Смета!$B$8:$O$93,13,0)</f>
        <v>0</v>
      </c>
      <c r="AS775" s="139"/>
      <c r="AT775" s="139"/>
      <c r="AU775" s="32">
        <f>VLOOKUP(AS775,Смета!$B$8:$O$93,13,0)</f>
        <v>0</v>
      </c>
    </row>
    <row r="776" spans="1:47" x14ac:dyDescent="0.25">
      <c r="A776" s="139"/>
      <c r="B776" s="139"/>
      <c r="C776" s="32">
        <f>VLOOKUP(A776,Смета!$B$8:$O$93,13,0)</f>
        <v>0</v>
      </c>
      <c r="E776" s="139"/>
      <c r="F776" s="139"/>
      <c r="G776" s="32">
        <f>VLOOKUP(E776,Смета!$B$8:$O$93,13,0)</f>
        <v>0</v>
      </c>
      <c r="I776" s="139"/>
      <c r="J776" s="139"/>
      <c r="K776" s="32">
        <f>VLOOKUP(I776,Смета!$B$8:$O$93,13,0)</f>
        <v>0</v>
      </c>
      <c r="M776" s="139"/>
      <c r="N776" s="139"/>
      <c r="O776" s="32">
        <f>VLOOKUP(M776,Смета!$B$8:$O$93,13,0)</f>
        <v>0</v>
      </c>
      <c r="Q776" s="139"/>
      <c r="R776" s="139"/>
      <c r="S776" s="32">
        <f>VLOOKUP(Q776,Смета!$B$8:$O$93,13,0)</f>
        <v>0</v>
      </c>
      <c r="U776" s="139"/>
      <c r="V776" s="139"/>
      <c r="W776" s="32">
        <f>VLOOKUP(U776,Смета!$B$8:$O$93,13,0)</f>
        <v>0</v>
      </c>
      <c r="Y776" s="139"/>
      <c r="Z776" s="139"/>
      <c r="AA776" s="32">
        <f>VLOOKUP(Y776,Смета!$B$8:$O$93,13,0)</f>
        <v>0</v>
      </c>
      <c r="AC776" s="139"/>
      <c r="AD776" s="139"/>
      <c r="AE776" s="32">
        <f>VLOOKUP(AC776,Смета!$B$8:$O$93,13,0)</f>
        <v>0</v>
      </c>
      <c r="AG776" s="139"/>
      <c r="AH776" s="139"/>
      <c r="AI776" s="32">
        <f>VLOOKUP(AG776,Смета!$B$8:$O$93,13,0)</f>
        <v>0</v>
      </c>
      <c r="AK776" s="139"/>
      <c r="AL776" s="139"/>
      <c r="AM776" s="32">
        <f>VLOOKUP(AK776,Смета!$B$8:$O$93,13,0)</f>
        <v>0</v>
      </c>
      <c r="AO776" s="139"/>
      <c r="AP776" s="139"/>
      <c r="AQ776" s="32">
        <f>VLOOKUP(AO776,Смета!$B$8:$O$93,13,0)</f>
        <v>0</v>
      </c>
      <c r="AS776" s="139"/>
      <c r="AT776" s="139"/>
      <c r="AU776" s="32">
        <f>VLOOKUP(AS776,Смета!$B$8:$O$93,13,0)</f>
        <v>0</v>
      </c>
    </row>
    <row r="777" spans="1:47" x14ac:dyDescent="0.25">
      <c r="A777" s="139"/>
      <c r="B777" s="139"/>
      <c r="C777" s="32">
        <f>VLOOKUP(A777,Смета!$B$8:$O$93,13,0)</f>
        <v>0</v>
      </c>
      <c r="E777" s="139"/>
      <c r="F777" s="139"/>
      <c r="G777" s="32">
        <f>VLOOKUP(E777,Смета!$B$8:$O$93,13,0)</f>
        <v>0</v>
      </c>
      <c r="I777" s="139"/>
      <c r="J777" s="139"/>
      <c r="K777" s="32">
        <f>VLOOKUP(I777,Смета!$B$8:$O$93,13,0)</f>
        <v>0</v>
      </c>
      <c r="M777" s="139"/>
      <c r="N777" s="139"/>
      <c r="O777" s="32">
        <f>VLOOKUP(M777,Смета!$B$8:$O$93,13,0)</f>
        <v>0</v>
      </c>
      <c r="Q777" s="139"/>
      <c r="R777" s="139"/>
      <c r="S777" s="32">
        <f>VLOOKUP(Q777,Смета!$B$8:$O$93,13,0)</f>
        <v>0</v>
      </c>
      <c r="U777" s="139"/>
      <c r="V777" s="139"/>
      <c r="W777" s="32">
        <f>VLOOKUP(U777,Смета!$B$8:$O$93,13,0)</f>
        <v>0</v>
      </c>
      <c r="Y777" s="139"/>
      <c r="Z777" s="139"/>
      <c r="AA777" s="32">
        <f>VLOOKUP(Y777,Смета!$B$8:$O$93,13,0)</f>
        <v>0</v>
      </c>
      <c r="AC777" s="139"/>
      <c r="AD777" s="139"/>
      <c r="AE777" s="32">
        <f>VLOOKUP(AC777,Смета!$B$8:$O$93,13,0)</f>
        <v>0</v>
      </c>
      <c r="AG777" s="139"/>
      <c r="AH777" s="139"/>
      <c r="AI777" s="32">
        <f>VLOOKUP(AG777,Смета!$B$8:$O$93,13,0)</f>
        <v>0</v>
      </c>
      <c r="AK777" s="139"/>
      <c r="AL777" s="139"/>
      <c r="AM777" s="32">
        <f>VLOOKUP(AK777,Смета!$B$8:$O$93,13,0)</f>
        <v>0</v>
      </c>
      <c r="AO777" s="139"/>
      <c r="AP777" s="139"/>
      <c r="AQ777" s="32">
        <f>VLOOKUP(AO777,Смета!$B$8:$O$93,13,0)</f>
        <v>0</v>
      </c>
      <c r="AS777" s="139"/>
      <c r="AT777" s="139"/>
      <c r="AU777" s="32">
        <f>VLOOKUP(AS777,Смета!$B$8:$O$93,13,0)</f>
        <v>0</v>
      </c>
    </row>
    <row r="778" spans="1:47" x14ac:dyDescent="0.25">
      <c r="A778" s="139"/>
      <c r="B778" s="139"/>
      <c r="C778" s="32">
        <f>VLOOKUP(A778,Смета!$B$8:$O$93,13,0)</f>
        <v>0</v>
      </c>
      <c r="E778" s="139"/>
      <c r="F778" s="139"/>
      <c r="G778" s="32">
        <f>VLOOKUP(E778,Смета!$B$8:$O$93,13,0)</f>
        <v>0</v>
      </c>
      <c r="I778" s="139"/>
      <c r="J778" s="139"/>
      <c r="K778" s="32">
        <f>VLOOKUP(I778,Смета!$B$8:$O$93,13,0)</f>
        <v>0</v>
      </c>
      <c r="M778" s="139"/>
      <c r="N778" s="139"/>
      <c r="O778" s="32">
        <f>VLOOKUP(M778,Смета!$B$8:$O$93,13,0)</f>
        <v>0</v>
      </c>
      <c r="Q778" s="139"/>
      <c r="R778" s="139"/>
      <c r="S778" s="32">
        <f>VLOOKUP(Q778,Смета!$B$8:$O$93,13,0)</f>
        <v>0</v>
      </c>
      <c r="U778" s="139"/>
      <c r="V778" s="139"/>
      <c r="W778" s="32">
        <f>VLOOKUP(U778,Смета!$B$8:$O$93,13,0)</f>
        <v>0</v>
      </c>
      <c r="Y778" s="139"/>
      <c r="Z778" s="139"/>
      <c r="AA778" s="32">
        <f>VLOOKUP(Y778,Смета!$B$8:$O$93,13,0)</f>
        <v>0</v>
      </c>
      <c r="AC778" s="139"/>
      <c r="AD778" s="139"/>
      <c r="AE778" s="32">
        <f>VLOOKUP(AC778,Смета!$B$8:$O$93,13,0)</f>
        <v>0</v>
      </c>
      <c r="AG778" s="139"/>
      <c r="AH778" s="139"/>
      <c r="AI778" s="32">
        <f>VLOOKUP(AG778,Смета!$B$8:$O$93,13,0)</f>
        <v>0</v>
      </c>
      <c r="AK778" s="139"/>
      <c r="AL778" s="139"/>
      <c r="AM778" s="32">
        <f>VLOOKUP(AK778,Смета!$B$8:$O$93,13,0)</f>
        <v>0</v>
      </c>
      <c r="AO778" s="139"/>
      <c r="AP778" s="139"/>
      <c r="AQ778" s="32">
        <f>VLOOKUP(AO778,Смета!$B$8:$O$93,13,0)</f>
        <v>0</v>
      </c>
      <c r="AS778" s="139"/>
      <c r="AT778" s="139"/>
      <c r="AU778" s="32">
        <f>VLOOKUP(AS778,Смета!$B$8:$O$93,13,0)</f>
        <v>0</v>
      </c>
    </row>
    <row r="779" spans="1:47" x14ac:dyDescent="0.25">
      <c r="A779" s="139"/>
      <c r="B779" s="139"/>
      <c r="C779" s="32">
        <f>VLOOKUP(A779,Смета!$B$8:$O$93,13,0)</f>
        <v>0</v>
      </c>
      <c r="E779" s="139"/>
      <c r="F779" s="139"/>
      <c r="G779" s="32">
        <f>VLOOKUP(E779,Смета!$B$8:$O$93,13,0)</f>
        <v>0</v>
      </c>
      <c r="I779" s="139"/>
      <c r="J779" s="139"/>
      <c r="K779" s="32">
        <f>VLOOKUP(I779,Смета!$B$8:$O$93,13,0)</f>
        <v>0</v>
      </c>
      <c r="M779" s="139"/>
      <c r="N779" s="139"/>
      <c r="O779" s="32">
        <f>VLOOKUP(M779,Смета!$B$8:$O$93,13,0)</f>
        <v>0</v>
      </c>
      <c r="Q779" s="139"/>
      <c r="R779" s="139"/>
      <c r="S779" s="32">
        <f>VLOOKUP(Q779,Смета!$B$8:$O$93,13,0)</f>
        <v>0</v>
      </c>
      <c r="U779" s="139"/>
      <c r="V779" s="139"/>
      <c r="W779" s="32">
        <f>VLOOKUP(U779,Смета!$B$8:$O$93,13,0)</f>
        <v>0</v>
      </c>
      <c r="Y779" s="139"/>
      <c r="Z779" s="139"/>
      <c r="AA779" s="32">
        <f>VLOOKUP(Y779,Смета!$B$8:$O$93,13,0)</f>
        <v>0</v>
      </c>
      <c r="AC779" s="139"/>
      <c r="AD779" s="139"/>
      <c r="AE779" s="32">
        <f>VLOOKUP(AC779,Смета!$B$8:$O$93,13,0)</f>
        <v>0</v>
      </c>
      <c r="AG779" s="139"/>
      <c r="AH779" s="139"/>
      <c r="AI779" s="32">
        <f>VLOOKUP(AG779,Смета!$B$8:$O$93,13,0)</f>
        <v>0</v>
      </c>
      <c r="AK779" s="139"/>
      <c r="AL779" s="139"/>
      <c r="AM779" s="32">
        <f>VLOOKUP(AK779,Смета!$B$8:$O$93,13,0)</f>
        <v>0</v>
      </c>
      <c r="AO779" s="139"/>
      <c r="AP779" s="139"/>
      <c r="AQ779" s="32">
        <f>VLOOKUP(AO779,Смета!$B$8:$O$93,13,0)</f>
        <v>0</v>
      </c>
      <c r="AS779" s="139"/>
      <c r="AT779" s="139"/>
      <c r="AU779" s="32">
        <f>VLOOKUP(AS779,Смета!$B$8:$O$93,13,0)</f>
        <v>0</v>
      </c>
    </row>
    <row r="780" spans="1:47" x14ac:dyDescent="0.25">
      <c r="A780" s="139"/>
      <c r="B780" s="139"/>
      <c r="C780" s="32">
        <f>VLOOKUP(A780,Смета!$B$8:$O$93,13,0)</f>
        <v>0</v>
      </c>
      <c r="E780" s="139"/>
      <c r="F780" s="139"/>
      <c r="G780" s="32">
        <f>VLOOKUP(E780,Смета!$B$8:$O$93,13,0)</f>
        <v>0</v>
      </c>
      <c r="I780" s="139"/>
      <c r="J780" s="139"/>
      <c r="K780" s="32">
        <f>VLOOKUP(I780,Смета!$B$8:$O$93,13,0)</f>
        <v>0</v>
      </c>
      <c r="M780" s="139"/>
      <c r="N780" s="139"/>
      <c r="O780" s="32">
        <f>VLOOKUP(M780,Смета!$B$8:$O$93,13,0)</f>
        <v>0</v>
      </c>
      <c r="Q780" s="139"/>
      <c r="R780" s="139"/>
      <c r="S780" s="32">
        <f>VLOOKUP(Q780,Смета!$B$8:$O$93,13,0)</f>
        <v>0</v>
      </c>
      <c r="U780" s="139"/>
      <c r="V780" s="139"/>
      <c r="W780" s="32">
        <f>VLOOKUP(U780,Смета!$B$8:$O$93,13,0)</f>
        <v>0</v>
      </c>
      <c r="Y780" s="139"/>
      <c r="Z780" s="139"/>
      <c r="AA780" s="32">
        <f>VLOOKUP(Y780,Смета!$B$8:$O$93,13,0)</f>
        <v>0</v>
      </c>
      <c r="AC780" s="139"/>
      <c r="AD780" s="139"/>
      <c r="AE780" s="32">
        <f>VLOOKUP(AC780,Смета!$B$8:$O$93,13,0)</f>
        <v>0</v>
      </c>
      <c r="AG780" s="139"/>
      <c r="AH780" s="139"/>
      <c r="AI780" s="32">
        <f>VLOOKUP(AG780,Смета!$B$8:$O$93,13,0)</f>
        <v>0</v>
      </c>
      <c r="AK780" s="139"/>
      <c r="AL780" s="139"/>
      <c r="AM780" s="32">
        <f>VLOOKUP(AK780,Смета!$B$8:$O$93,13,0)</f>
        <v>0</v>
      </c>
      <c r="AO780" s="139"/>
      <c r="AP780" s="139"/>
      <c r="AQ780" s="32">
        <f>VLOOKUP(AO780,Смета!$B$8:$O$93,13,0)</f>
        <v>0</v>
      </c>
      <c r="AS780" s="139"/>
      <c r="AT780" s="139"/>
      <c r="AU780" s="32">
        <f>VLOOKUP(AS780,Смета!$B$8:$O$93,13,0)</f>
        <v>0</v>
      </c>
    </row>
    <row r="781" spans="1:47" x14ac:dyDescent="0.25">
      <c r="A781" s="139"/>
      <c r="B781" s="139"/>
      <c r="C781" s="32">
        <f>VLOOKUP(A781,Смета!$B$8:$O$93,13,0)</f>
        <v>0</v>
      </c>
      <c r="E781" s="139"/>
      <c r="F781" s="139"/>
      <c r="G781" s="32">
        <f>VLOOKUP(E781,Смета!$B$8:$O$93,13,0)</f>
        <v>0</v>
      </c>
      <c r="I781" s="139"/>
      <c r="J781" s="139"/>
      <c r="K781" s="32">
        <f>VLOOKUP(I781,Смета!$B$8:$O$93,13,0)</f>
        <v>0</v>
      </c>
      <c r="M781" s="139"/>
      <c r="N781" s="139"/>
      <c r="O781" s="32">
        <f>VLOOKUP(M781,Смета!$B$8:$O$93,13,0)</f>
        <v>0</v>
      </c>
      <c r="Q781" s="139"/>
      <c r="R781" s="139"/>
      <c r="S781" s="32">
        <f>VLOOKUP(Q781,Смета!$B$8:$O$93,13,0)</f>
        <v>0</v>
      </c>
      <c r="U781" s="139"/>
      <c r="V781" s="139"/>
      <c r="W781" s="32">
        <f>VLOOKUP(U781,Смета!$B$8:$O$93,13,0)</f>
        <v>0</v>
      </c>
      <c r="Y781" s="139"/>
      <c r="Z781" s="139"/>
      <c r="AA781" s="32">
        <f>VLOOKUP(Y781,Смета!$B$8:$O$93,13,0)</f>
        <v>0</v>
      </c>
      <c r="AC781" s="139"/>
      <c r="AD781" s="139"/>
      <c r="AE781" s="32">
        <f>VLOOKUP(AC781,Смета!$B$8:$O$93,13,0)</f>
        <v>0</v>
      </c>
      <c r="AG781" s="139"/>
      <c r="AH781" s="139"/>
      <c r="AI781" s="32">
        <f>VLOOKUP(AG781,Смета!$B$8:$O$93,13,0)</f>
        <v>0</v>
      </c>
      <c r="AK781" s="139"/>
      <c r="AL781" s="139"/>
      <c r="AM781" s="32">
        <f>VLOOKUP(AK781,Смета!$B$8:$O$93,13,0)</f>
        <v>0</v>
      </c>
      <c r="AO781" s="139"/>
      <c r="AP781" s="139"/>
      <c r="AQ781" s="32">
        <f>VLOOKUP(AO781,Смета!$B$8:$O$93,13,0)</f>
        <v>0</v>
      </c>
      <c r="AS781" s="139"/>
      <c r="AT781" s="139"/>
      <c r="AU781" s="32">
        <f>VLOOKUP(AS781,Смета!$B$8:$O$93,13,0)</f>
        <v>0</v>
      </c>
    </row>
    <row r="782" spans="1:47" x14ac:dyDescent="0.25">
      <c r="A782" s="139"/>
      <c r="B782" s="139"/>
      <c r="C782" s="32">
        <f>VLOOKUP(A782,Смета!$B$8:$O$93,13,0)</f>
        <v>0</v>
      </c>
      <c r="E782" s="139"/>
      <c r="F782" s="139"/>
      <c r="G782" s="32">
        <f>VLOOKUP(E782,Смета!$B$8:$O$93,13,0)</f>
        <v>0</v>
      </c>
      <c r="I782" s="139"/>
      <c r="J782" s="139"/>
      <c r="K782" s="32">
        <f>VLOOKUP(I782,Смета!$B$8:$O$93,13,0)</f>
        <v>0</v>
      </c>
      <c r="M782" s="139"/>
      <c r="N782" s="139"/>
      <c r="O782" s="32">
        <f>VLOOKUP(M782,Смета!$B$8:$O$93,13,0)</f>
        <v>0</v>
      </c>
      <c r="Q782" s="139"/>
      <c r="R782" s="139"/>
      <c r="S782" s="32">
        <f>VLOOKUP(Q782,Смета!$B$8:$O$93,13,0)</f>
        <v>0</v>
      </c>
      <c r="U782" s="139"/>
      <c r="V782" s="139"/>
      <c r="W782" s="32">
        <f>VLOOKUP(U782,Смета!$B$8:$O$93,13,0)</f>
        <v>0</v>
      </c>
      <c r="Y782" s="139"/>
      <c r="Z782" s="139"/>
      <c r="AA782" s="32">
        <f>VLOOKUP(Y782,Смета!$B$8:$O$93,13,0)</f>
        <v>0</v>
      </c>
      <c r="AC782" s="139"/>
      <c r="AD782" s="139"/>
      <c r="AE782" s="32">
        <f>VLOOKUP(AC782,Смета!$B$8:$O$93,13,0)</f>
        <v>0</v>
      </c>
      <c r="AG782" s="139"/>
      <c r="AH782" s="139"/>
      <c r="AI782" s="32">
        <f>VLOOKUP(AG782,Смета!$B$8:$O$93,13,0)</f>
        <v>0</v>
      </c>
      <c r="AK782" s="139"/>
      <c r="AL782" s="139"/>
      <c r="AM782" s="32">
        <f>VLOOKUP(AK782,Смета!$B$8:$O$93,13,0)</f>
        <v>0</v>
      </c>
      <c r="AO782" s="139"/>
      <c r="AP782" s="139"/>
      <c r="AQ782" s="32">
        <f>VLOOKUP(AO782,Смета!$B$8:$O$93,13,0)</f>
        <v>0</v>
      </c>
      <c r="AS782" s="139"/>
      <c r="AT782" s="139"/>
      <c r="AU782" s="32">
        <f>VLOOKUP(AS782,Смета!$B$8:$O$93,13,0)</f>
        <v>0</v>
      </c>
    </row>
    <row r="783" spans="1:47" x14ac:dyDescent="0.25">
      <c r="A783" s="139"/>
      <c r="B783" s="139"/>
      <c r="C783" s="32">
        <f>VLOOKUP(A783,Смета!$B$8:$O$93,13,0)</f>
        <v>0</v>
      </c>
      <c r="E783" s="139"/>
      <c r="F783" s="139"/>
      <c r="G783" s="32">
        <f>VLOOKUP(E783,Смета!$B$8:$O$93,13,0)</f>
        <v>0</v>
      </c>
      <c r="I783" s="139"/>
      <c r="J783" s="139"/>
      <c r="K783" s="32">
        <f>VLOOKUP(I783,Смета!$B$8:$O$93,13,0)</f>
        <v>0</v>
      </c>
      <c r="M783" s="139"/>
      <c r="N783" s="139"/>
      <c r="O783" s="32">
        <f>VLOOKUP(M783,Смета!$B$8:$O$93,13,0)</f>
        <v>0</v>
      </c>
      <c r="Q783" s="139"/>
      <c r="R783" s="139"/>
      <c r="S783" s="32">
        <f>VLOOKUP(Q783,Смета!$B$8:$O$93,13,0)</f>
        <v>0</v>
      </c>
      <c r="U783" s="139"/>
      <c r="V783" s="139"/>
      <c r="W783" s="32">
        <f>VLOOKUP(U783,Смета!$B$8:$O$93,13,0)</f>
        <v>0</v>
      </c>
      <c r="Y783" s="139"/>
      <c r="Z783" s="139"/>
      <c r="AA783" s="32">
        <f>VLOOKUP(Y783,Смета!$B$8:$O$93,13,0)</f>
        <v>0</v>
      </c>
      <c r="AC783" s="139"/>
      <c r="AD783" s="139"/>
      <c r="AE783" s="32">
        <f>VLOOKUP(AC783,Смета!$B$8:$O$93,13,0)</f>
        <v>0</v>
      </c>
      <c r="AG783" s="139"/>
      <c r="AH783" s="139"/>
      <c r="AI783" s="32">
        <f>VLOOKUP(AG783,Смета!$B$8:$O$93,13,0)</f>
        <v>0</v>
      </c>
      <c r="AK783" s="139"/>
      <c r="AL783" s="139"/>
      <c r="AM783" s="32">
        <f>VLOOKUP(AK783,Смета!$B$8:$O$93,13,0)</f>
        <v>0</v>
      </c>
      <c r="AO783" s="139"/>
      <c r="AP783" s="139"/>
      <c r="AQ783" s="32">
        <f>VLOOKUP(AO783,Смета!$B$8:$O$93,13,0)</f>
        <v>0</v>
      </c>
      <c r="AS783" s="139"/>
      <c r="AT783" s="139"/>
      <c r="AU783" s="32">
        <f>VLOOKUP(AS783,Смета!$B$8:$O$93,13,0)</f>
        <v>0</v>
      </c>
    </row>
    <row r="784" spans="1:47" x14ac:dyDescent="0.25">
      <c r="A784" s="139"/>
      <c r="B784" s="139"/>
      <c r="C784" s="32">
        <f>VLOOKUP(A784,Смета!$B$8:$O$93,13,0)</f>
        <v>0</v>
      </c>
      <c r="E784" s="139"/>
      <c r="F784" s="139"/>
      <c r="G784" s="32">
        <f>VLOOKUP(E784,Смета!$B$8:$O$93,13,0)</f>
        <v>0</v>
      </c>
      <c r="I784" s="139"/>
      <c r="J784" s="139"/>
      <c r="K784" s="32">
        <f>VLOOKUP(I784,Смета!$B$8:$O$93,13,0)</f>
        <v>0</v>
      </c>
      <c r="M784" s="139"/>
      <c r="N784" s="139"/>
      <c r="O784" s="32">
        <f>VLOOKUP(M784,Смета!$B$8:$O$93,13,0)</f>
        <v>0</v>
      </c>
      <c r="Q784" s="139"/>
      <c r="R784" s="139"/>
      <c r="S784" s="32">
        <f>VLOOKUP(Q784,Смета!$B$8:$O$93,13,0)</f>
        <v>0</v>
      </c>
      <c r="U784" s="139"/>
      <c r="V784" s="139"/>
      <c r="W784" s="32">
        <f>VLOOKUP(U784,Смета!$B$8:$O$93,13,0)</f>
        <v>0</v>
      </c>
      <c r="Y784" s="139"/>
      <c r="Z784" s="139"/>
      <c r="AA784" s="32">
        <f>VLOOKUP(Y784,Смета!$B$8:$O$93,13,0)</f>
        <v>0</v>
      </c>
      <c r="AC784" s="139"/>
      <c r="AD784" s="139"/>
      <c r="AE784" s="32">
        <f>VLOOKUP(AC784,Смета!$B$8:$O$93,13,0)</f>
        <v>0</v>
      </c>
      <c r="AG784" s="139"/>
      <c r="AH784" s="139"/>
      <c r="AI784" s="32">
        <f>VLOOKUP(AG784,Смета!$B$8:$O$93,13,0)</f>
        <v>0</v>
      </c>
      <c r="AK784" s="139"/>
      <c r="AL784" s="139"/>
      <c r="AM784" s="32">
        <f>VLOOKUP(AK784,Смета!$B$8:$O$93,13,0)</f>
        <v>0</v>
      </c>
      <c r="AO784" s="139"/>
      <c r="AP784" s="139"/>
      <c r="AQ784" s="32">
        <f>VLOOKUP(AO784,Смета!$B$8:$O$93,13,0)</f>
        <v>0</v>
      </c>
      <c r="AS784" s="139"/>
      <c r="AT784" s="139"/>
      <c r="AU784" s="32">
        <f>VLOOKUP(AS784,Смета!$B$8:$O$93,13,0)</f>
        <v>0</v>
      </c>
    </row>
    <row r="785" spans="1:47" x14ac:dyDescent="0.25">
      <c r="A785" s="139"/>
      <c r="B785" s="139"/>
      <c r="C785" s="32">
        <f>VLOOKUP(A785,Смета!$B$8:$O$93,13,0)</f>
        <v>0</v>
      </c>
      <c r="E785" s="139"/>
      <c r="F785" s="139"/>
      <c r="G785" s="32">
        <f>VLOOKUP(E785,Смета!$B$8:$O$93,13,0)</f>
        <v>0</v>
      </c>
      <c r="I785" s="139"/>
      <c r="J785" s="139"/>
      <c r="K785" s="32">
        <f>VLOOKUP(I785,Смета!$B$8:$O$93,13,0)</f>
        <v>0</v>
      </c>
      <c r="M785" s="139"/>
      <c r="N785" s="139"/>
      <c r="O785" s="32">
        <f>VLOOKUP(M785,Смета!$B$8:$O$93,13,0)</f>
        <v>0</v>
      </c>
      <c r="Q785" s="139"/>
      <c r="R785" s="139"/>
      <c r="S785" s="32">
        <f>VLOOKUP(Q785,Смета!$B$8:$O$93,13,0)</f>
        <v>0</v>
      </c>
      <c r="U785" s="139"/>
      <c r="V785" s="139"/>
      <c r="W785" s="32">
        <f>VLOOKUP(U785,Смета!$B$8:$O$93,13,0)</f>
        <v>0</v>
      </c>
      <c r="Y785" s="139"/>
      <c r="Z785" s="139"/>
      <c r="AA785" s="32">
        <f>VLOOKUP(Y785,Смета!$B$8:$O$93,13,0)</f>
        <v>0</v>
      </c>
      <c r="AC785" s="139"/>
      <c r="AD785" s="139"/>
      <c r="AE785" s="32">
        <f>VLOOKUP(AC785,Смета!$B$8:$O$93,13,0)</f>
        <v>0</v>
      </c>
      <c r="AG785" s="139"/>
      <c r="AH785" s="139"/>
      <c r="AI785" s="32">
        <f>VLOOKUP(AG785,Смета!$B$8:$O$93,13,0)</f>
        <v>0</v>
      </c>
      <c r="AK785" s="139"/>
      <c r="AL785" s="139"/>
      <c r="AM785" s="32">
        <f>VLOOKUP(AK785,Смета!$B$8:$O$93,13,0)</f>
        <v>0</v>
      </c>
      <c r="AO785" s="139"/>
      <c r="AP785" s="139"/>
      <c r="AQ785" s="32">
        <f>VLOOKUP(AO785,Смета!$B$8:$O$93,13,0)</f>
        <v>0</v>
      </c>
      <c r="AS785" s="139"/>
      <c r="AT785" s="139"/>
      <c r="AU785" s="32">
        <f>VLOOKUP(AS785,Смета!$B$8:$O$93,13,0)</f>
        <v>0</v>
      </c>
    </row>
    <row r="786" spans="1:47" x14ac:dyDescent="0.25">
      <c r="A786" s="139"/>
      <c r="B786" s="139"/>
      <c r="C786" s="32">
        <f>VLOOKUP(A786,Смета!$B$8:$O$93,13,0)</f>
        <v>0</v>
      </c>
      <c r="E786" s="139"/>
      <c r="F786" s="139"/>
      <c r="G786" s="32">
        <f>VLOOKUP(E786,Смета!$B$8:$O$93,13,0)</f>
        <v>0</v>
      </c>
      <c r="I786" s="139"/>
      <c r="J786" s="139"/>
      <c r="K786" s="32">
        <f>VLOOKUP(I786,Смета!$B$8:$O$93,13,0)</f>
        <v>0</v>
      </c>
      <c r="M786" s="139"/>
      <c r="N786" s="139"/>
      <c r="O786" s="32">
        <f>VLOOKUP(M786,Смета!$B$8:$O$93,13,0)</f>
        <v>0</v>
      </c>
      <c r="Q786" s="139"/>
      <c r="R786" s="139"/>
      <c r="S786" s="32">
        <f>VLOOKUP(Q786,Смета!$B$8:$O$93,13,0)</f>
        <v>0</v>
      </c>
      <c r="U786" s="139"/>
      <c r="V786" s="139"/>
      <c r="W786" s="32">
        <f>VLOOKUP(U786,Смета!$B$8:$O$93,13,0)</f>
        <v>0</v>
      </c>
      <c r="Y786" s="139"/>
      <c r="Z786" s="139"/>
      <c r="AA786" s="32">
        <f>VLOOKUP(Y786,Смета!$B$8:$O$93,13,0)</f>
        <v>0</v>
      </c>
      <c r="AC786" s="139"/>
      <c r="AD786" s="139"/>
      <c r="AE786" s="32">
        <f>VLOOKUP(AC786,Смета!$B$8:$O$93,13,0)</f>
        <v>0</v>
      </c>
      <c r="AG786" s="139"/>
      <c r="AH786" s="139"/>
      <c r="AI786" s="32">
        <f>VLOOKUP(AG786,Смета!$B$8:$O$93,13,0)</f>
        <v>0</v>
      </c>
      <c r="AK786" s="139"/>
      <c r="AL786" s="139"/>
      <c r="AM786" s="32">
        <f>VLOOKUP(AK786,Смета!$B$8:$O$93,13,0)</f>
        <v>0</v>
      </c>
      <c r="AO786" s="139"/>
      <c r="AP786" s="139"/>
      <c r="AQ786" s="32">
        <f>VLOOKUP(AO786,Смета!$B$8:$O$93,13,0)</f>
        <v>0</v>
      </c>
      <c r="AS786" s="139"/>
      <c r="AT786" s="139"/>
      <c r="AU786" s="32">
        <f>VLOOKUP(AS786,Смета!$B$8:$O$93,13,0)</f>
        <v>0</v>
      </c>
    </row>
    <row r="787" spans="1:47" x14ac:dyDescent="0.25">
      <c r="A787" s="139"/>
      <c r="B787" s="139"/>
      <c r="C787" s="32">
        <f>VLOOKUP(A787,Смета!$B$8:$O$93,13,0)</f>
        <v>0</v>
      </c>
      <c r="E787" s="139"/>
      <c r="F787" s="139"/>
      <c r="G787" s="32">
        <f>VLOOKUP(E787,Смета!$B$8:$O$93,13,0)</f>
        <v>0</v>
      </c>
      <c r="I787" s="139"/>
      <c r="J787" s="139"/>
      <c r="K787" s="32">
        <f>VLOOKUP(I787,Смета!$B$8:$O$93,13,0)</f>
        <v>0</v>
      </c>
      <c r="M787" s="139"/>
      <c r="N787" s="139"/>
      <c r="O787" s="32">
        <f>VLOOKUP(M787,Смета!$B$8:$O$93,13,0)</f>
        <v>0</v>
      </c>
      <c r="Q787" s="139"/>
      <c r="R787" s="139"/>
      <c r="S787" s="32">
        <f>VLOOKUP(Q787,Смета!$B$8:$O$93,13,0)</f>
        <v>0</v>
      </c>
      <c r="U787" s="139"/>
      <c r="V787" s="139"/>
      <c r="W787" s="32">
        <f>VLOOKUP(U787,Смета!$B$8:$O$93,13,0)</f>
        <v>0</v>
      </c>
      <c r="Y787" s="139"/>
      <c r="Z787" s="139"/>
      <c r="AA787" s="32">
        <f>VLOOKUP(Y787,Смета!$B$8:$O$93,13,0)</f>
        <v>0</v>
      </c>
      <c r="AC787" s="139"/>
      <c r="AD787" s="139"/>
      <c r="AE787" s="32">
        <f>VLOOKUP(AC787,Смета!$B$8:$O$93,13,0)</f>
        <v>0</v>
      </c>
      <c r="AG787" s="139"/>
      <c r="AH787" s="139"/>
      <c r="AI787" s="32">
        <f>VLOOKUP(AG787,Смета!$B$8:$O$93,13,0)</f>
        <v>0</v>
      </c>
      <c r="AK787" s="139"/>
      <c r="AL787" s="139"/>
      <c r="AM787" s="32">
        <f>VLOOKUP(AK787,Смета!$B$8:$O$93,13,0)</f>
        <v>0</v>
      </c>
      <c r="AO787" s="139"/>
      <c r="AP787" s="139"/>
      <c r="AQ787" s="32">
        <f>VLOOKUP(AO787,Смета!$B$8:$O$93,13,0)</f>
        <v>0</v>
      </c>
      <c r="AS787" s="139"/>
      <c r="AT787" s="139"/>
      <c r="AU787" s="32">
        <f>VLOOKUP(AS787,Смета!$B$8:$O$93,13,0)</f>
        <v>0</v>
      </c>
    </row>
    <row r="788" spans="1:47" x14ac:dyDescent="0.25">
      <c r="A788" s="139"/>
      <c r="B788" s="139"/>
      <c r="C788" s="32">
        <f>VLOOKUP(A788,Смета!$B$8:$O$93,13,0)</f>
        <v>0</v>
      </c>
      <c r="E788" s="139"/>
      <c r="F788" s="139"/>
      <c r="G788" s="32">
        <f>VLOOKUP(E788,Смета!$B$8:$O$93,13,0)</f>
        <v>0</v>
      </c>
      <c r="I788" s="139"/>
      <c r="J788" s="139"/>
      <c r="K788" s="32">
        <f>VLOOKUP(I788,Смета!$B$8:$O$93,13,0)</f>
        <v>0</v>
      </c>
      <c r="M788" s="139"/>
      <c r="N788" s="139"/>
      <c r="O788" s="32">
        <f>VLOOKUP(M788,Смета!$B$8:$O$93,13,0)</f>
        <v>0</v>
      </c>
      <c r="Q788" s="139"/>
      <c r="R788" s="139"/>
      <c r="S788" s="32">
        <f>VLOOKUP(Q788,Смета!$B$8:$O$93,13,0)</f>
        <v>0</v>
      </c>
      <c r="U788" s="139"/>
      <c r="V788" s="139"/>
      <c r="W788" s="32">
        <f>VLOOKUP(U788,Смета!$B$8:$O$93,13,0)</f>
        <v>0</v>
      </c>
      <c r="Y788" s="139"/>
      <c r="Z788" s="139"/>
      <c r="AA788" s="32">
        <f>VLOOKUP(Y788,Смета!$B$8:$O$93,13,0)</f>
        <v>0</v>
      </c>
      <c r="AC788" s="139"/>
      <c r="AD788" s="139"/>
      <c r="AE788" s="32">
        <f>VLOOKUP(AC788,Смета!$B$8:$O$93,13,0)</f>
        <v>0</v>
      </c>
      <c r="AG788" s="139"/>
      <c r="AH788" s="139"/>
      <c r="AI788" s="32">
        <f>VLOOKUP(AG788,Смета!$B$8:$O$93,13,0)</f>
        <v>0</v>
      </c>
      <c r="AK788" s="139"/>
      <c r="AL788" s="139"/>
      <c r="AM788" s="32">
        <f>VLOOKUP(AK788,Смета!$B$8:$O$93,13,0)</f>
        <v>0</v>
      </c>
      <c r="AO788" s="139"/>
      <c r="AP788" s="139"/>
      <c r="AQ788" s="32">
        <f>VLOOKUP(AO788,Смета!$B$8:$O$93,13,0)</f>
        <v>0</v>
      </c>
      <c r="AS788" s="139"/>
      <c r="AT788" s="139"/>
      <c r="AU788" s="32">
        <f>VLOOKUP(AS788,Смета!$B$8:$O$93,13,0)</f>
        <v>0</v>
      </c>
    </row>
    <row r="789" spans="1:47" x14ac:dyDescent="0.25">
      <c r="A789" s="139"/>
      <c r="B789" s="139"/>
      <c r="C789" s="32">
        <f>VLOOKUP(A789,Смета!$B$8:$O$93,13,0)</f>
        <v>0</v>
      </c>
      <c r="E789" s="139"/>
      <c r="F789" s="139"/>
      <c r="G789" s="32">
        <f>VLOOKUP(E789,Смета!$B$8:$O$93,13,0)</f>
        <v>0</v>
      </c>
      <c r="I789" s="139"/>
      <c r="J789" s="139"/>
      <c r="K789" s="32">
        <f>VLOOKUP(I789,Смета!$B$8:$O$93,13,0)</f>
        <v>0</v>
      </c>
      <c r="M789" s="139"/>
      <c r="N789" s="139"/>
      <c r="O789" s="32">
        <f>VLOOKUP(M789,Смета!$B$8:$O$93,13,0)</f>
        <v>0</v>
      </c>
      <c r="Q789" s="139"/>
      <c r="R789" s="139"/>
      <c r="S789" s="32">
        <f>VLOOKUP(Q789,Смета!$B$8:$O$93,13,0)</f>
        <v>0</v>
      </c>
      <c r="U789" s="139"/>
      <c r="V789" s="139"/>
      <c r="W789" s="32">
        <f>VLOOKUP(U789,Смета!$B$8:$O$93,13,0)</f>
        <v>0</v>
      </c>
      <c r="Y789" s="139"/>
      <c r="Z789" s="139"/>
      <c r="AA789" s="32">
        <f>VLOOKUP(Y789,Смета!$B$8:$O$93,13,0)</f>
        <v>0</v>
      </c>
      <c r="AC789" s="139"/>
      <c r="AD789" s="139"/>
      <c r="AE789" s="32">
        <f>VLOOKUP(AC789,Смета!$B$8:$O$93,13,0)</f>
        <v>0</v>
      </c>
      <c r="AG789" s="139"/>
      <c r="AH789" s="139"/>
      <c r="AI789" s="32">
        <f>VLOOKUP(AG789,Смета!$B$8:$O$93,13,0)</f>
        <v>0</v>
      </c>
      <c r="AK789" s="139"/>
      <c r="AL789" s="139"/>
      <c r="AM789" s="32">
        <f>VLOOKUP(AK789,Смета!$B$8:$O$93,13,0)</f>
        <v>0</v>
      </c>
      <c r="AO789" s="139"/>
      <c r="AP789" s="139"/>
      <c r="AQ789" s="32">
        <f>VLOOKUP(AO789,Смета!$B$8:$O$93,13,0)</f>
        <v>0</v>
      </c>
      <c r="AS789" s="139"/>
      <c r="AT789" s="139"/>
      <c r="AU789" s="32">
        <f>VLOOKUP(AS789,Смета!$B$8:$O$93,13,0)</f>
        <v>0</v>
      </c>
    </row>
    <row r="790" spans="1:47" x14ac:dyDescent="0.25">
      <c r="A790" s="139"/>
      <c r="B790" s="139"/>
      <c r="C790" s="32">
        <f>VLOOKUP(A790,Смета!$B$8:$O$93,13,0)</f>
        <v>0</v>
      </c>
      <c r="E790" s="139"/>
      <c r="F790" s="139"/>
      <c r="G790" s="32">
        <f>VLOOKUP(E790,Смета!$B$8:$O$93,13,0)</f>
        <v>0</v>
      </c>
      <c r="I790" s="139"/>
      <c r="J790" s="139"/>
      <c r="K790" s="32">
        <f>VLOOKUP(I790,Смета!$B$8:$O$93,13,0)</f>
        <v>0</v>
      </c>
      <c r="M790" s="139"/>
      <c r="N790" s="139"/>
      <c r="O790" s="32">
        <f>VLOOKUP(M790,Смета!$B$8:$O$93,13,0)</f>
        <v>0</v>
      </c>
      <c r="Q790" s="139"/>
      <c r="R790" s="139"/>
      <c r="S790" s="32">
        <f>VLOOKUP(Q790,Смета!$B$8:$O$93,13,0)</f>
        <v>0</v>
      </c>
      <c r="U790" s="139"/>
      <c r="V790" s="139"/>
      <c r="W790" s="32">
        <f>VLOOKUP(U790,Смета!$B$8:$O$93,13,0)</f>
        <v>0</v>
      </c>
      <c r="Y790" s="139"/>
      <c r="Z790" s="139"/>
      <c r="AA790" s="32">
        <f>VLOOKUP(Y790,Смета!$B$8:$O$93,13,0)</f>
        <v>0</v>
      </c>
      <c r="AC790" s="139"/>
      <c r="AD790" s="139"/>
      <c r="AE790" s="32">
        <f>VLOOKUP(AC790,Смета!$B$8:$O$93,13,0)</f>
        <v>0</v>
      </c>
      <c r="AG790" s="139"/>
      <c r="AH790" s="139"/>
      <c r="AI790" s="32">
        <f>VLOOKUP(AG790,Смета!$B$8:$O$93,13,0)</f>
        <v>0</v>
      </c>
      <c r="AK790" s="139"/>
      <c r="AL790" s="139"/>
      <c r="AM790" s="32">
        <f>VLOOKUP(AK790,Смета!$B$8:$O$93,13,0)</f>
        <v>0</v>
      </c>
      <c r="AO790" s="139"/>
      <c r="AP790" s="139"/>
      <c r="AQ790" s="32">
        <f>VLOOKUP(AO790,Смета!$B$8:$O$93,13,0)</f>
        <v>0</v>
      </c>
      <c r="AS790" s="139"/>
      <c r="AT790" s="139"/>
      <c r="AU790" s="32">
        <f>VLOOKUP(AS790,Смета!$B$8:$O$93,13,0)</f>
        <v>0</v>
      </c>
    </row>
    <row r="791" spans="1:47" x14ac:dyDescent="0.25">
      <c r="A791" s="139"/>
      <c r="B791" s="139"/>
      <c r="C791" s="32">
        <f>VLOOKUP(A791,Смета!$B$8:$O$93,13,0)</f>
        <v>0</v>
      </c>
      <c r="E791" s="139"/>
      <c r="F791" s="139"/>
      <c r="G791" s="32">
        <f>VLOOKUP(E791,Смета!$B$8:$O$93,13,0)</f>
        <v>0</v>
      </c>
      <c r="I791" s="139"/>
      <c r="J791" s="139"/>
      <c r="K791" s="32">
        <f>VLOOKUP(I791,Смета!$B$8:$O$93,13,0)</f>
        <v>0</v>
      </c>
      <c r="M791" s="139"/>
      <c r="N791" s="139"/>
      <c r="O791" s="32">
        <f>VLOOKUP(M791,Смета!$B$8:$O$93,13,0)</f>
        <v>0</v>
      </c>
      <c r="Q791" s="139"/>
      <c r="R791" s="139"/>
      <c r="S791" s="32">
        <f>VLOOKUP(Q791,Смета!$B$8:$O$93,13,0)</f>
        <v>0</v>
      </c>
      <c r="U791" s="139"/>
      <c r="V791" s="139"/>
      <c r="W791" s="32">
        <f>VLOOKUP(U791,Смета!$B$8:$O$93,13,0)</f>
        <v>0</v>
      </c>
      <c r="Y791" s="139"/>
      <c r="Z791" s="139"/>
      <c r="AA791" s="32">
        <f>VLOOKUP(Y791,Смета!$B$8:$O$93,13,0)</f>
        <v>0</v>
      </c>
      <c r="AC791" s="139"/>
      <c r="AD791" s="139"/>
      <c r="AE791" s="32">
        <f>VLOOKUP(AC791,Смета!$B$8:$O$93,13,0)</f>
        <v>0</v>
      </c>
      <c r="AG791" s="139"/>
      <c r="AH791" s="139"/>
      <c r="AI791" s="32">
        <f>VLOOKUP(AG791,Смета!$B$8:$O$93,13,0)</f>
        <v>0</v>
      </c>
      <c r="AK791" s="139"/>
      <c r="AL791" s="139"/>
      <c r="AM791" s="32">
        <f>VLOOKUP(AK791,Смета!$B$8:$O$93,13,0)</f>
        <v>0</v>
      </c>
      <c r="AO791" s="139"/>
      <c r="AP791" s="139"/>
      <c r="AQ791" s="32">
        <f>VLOOKUP(AO791,Смета!$B$8:$O$93,13,0)</f>
        <v>0</v>
      </c>
      <c r="AS791" s="139"/>
      <c r="AT791" s="139"/>
      <c r="AU791" s="32">
        <f>VLOOKUP(AS791,Смета!$B$8:$O$93,13,0)</f>
        <v>0</v>
      </c>
    </row>
    <row r="792" spans="1:47" x14ac:dyDescent="0.25">
      <c r="A792" s="139"/>
      <c r="B792" s="139"/>
      <c r="C792" s="32">
        <f>VLOOKUP(A792,Смета!$B$8:$O$93,13,0)</f>
        <v>0</v>
      </c>
      <c r="E792" s="139"/>
      <c r="F792" s="139"/>
      <c r="G792" s="32">
        <f>VLOOKUP(E792,Смета!$B$8:$O$93,13,0)</f>
        <v>0</v>
      </c>
      <c r="I792" s="139"/>
      <c r="J792" s="139"/>
      <c r="K792" s="32">
        <f>VLOOKUP(I792,Смета!$B$8:$O$93,13,0)</f>
        <v>0</v>
      </c>
      <c r="M792" s="139"/>
      <c r="N792" s="139"/>
      <c r="O792" s="32">
        <f>VLOOKUP(M792,Смета!$B$8:$O$93,13,0)</f>
        <v>0</v>
      </c>
      <c r="Q792" s="139"/>
      <c r="R792" s="139"/>
      <c r="S792" s="32">
        <f>VLOOKUP(Q792,Смета!$B$8:$O$93,13,0)</f>
        <v>0</v>
      </c>
      <c r="U792" s="139"/>
      <c r="V792" s="139"/>
      <c r="W792" s="32">
        <f>VLOOKUP(U792,Смета!$B$8:$O$93,13,0)</f>
        <v>0</v>
      </c>
      <c r="Y792" s="139"/>
      <c r="Z792" s="139"/>
      <c r="AA792" s="32">
        <f>VLOOKUP(Y792,Смета!$B$8:$O$93,13,0)</f>
        <v>0</v>
      </c>
      <c r="AC792" s="139"/>
      <c r="AD792" s="139"/>
      <c r="AE792" s="32">
        <f>VLOOKUP(AC792,Смета!$B$8:$O$93,13,0)</f>
        <v>0</v>
      </c>
      <c r="AG792" s="139"/>
      <c r="AH792" s="139"/>
      <c r="AI792" s="32">
        <f>VLOOKUP(AG792,Смета!$B$8:$O$93,13,0)</f>
        <v>0</v>
      </c>
      <c r="AK792" s="139"/>
      <c r="AL792" s="139"/>
      <c r="AM792" s="32">
        <f>VLOOKUP(AK792,Смета!$B$8:$O$93,13,0)</f>
        <v>0</v>
      </c>
      <c r="AO792" s="139"/>
      <c r="AP792" s="139"/>
      <c r="AQ792" s="32">
        <f>VLOOKUP(AO792,Смета!$B$8:$O$93,13,0)</f>
        <v>0</v>
      </c>
      <c r="AS792" s="139"/>
      <c r="AT792" s="139"/>
      <c r="AU792" s="32">
        <f>VLOOKUP(AS792,Смета!$B$8:$O$93,13,0)</f>
        <v>0</v>
      </c>
    </row>
    <row r="793" spans="1:47" x14ac:dyDescent="0.25">
      <c r="A793" s="139"/>
      <c r="B793" s="139"/>
      <c r="C793" s="32">
        <f>VLOOKUP(A793,Смета!$B$8:$O$93,13,0)</f>
        <v>0</v>
      </c>
      <c r="E793" s="139"/>
      <c r="F793" s="139"/>
      <c r="G793" s="32">
        <f>VLOOKUP(E793,Смета!$B$8:$O$93,13,0)</f>
        <v>0</v>
      </c>
      <c r="I793" s="139"/>
      <c r="J793" s="139"/>
      <c r="K793" s="32">
        <f>VLOOKUP(I793,Смета!$B$8:$O$93,13,0)</f>
        <v>0</v>
      </c>
      <c r="M793" s="139"/>
      <c r="N793" s="139"/>
      <c r="O793" s="32">
        <f>VLOOKUP(M793,Смета!$B$8:$O$93,13,0)</f>
        <v>0</v>
      </c>
      <c r="Q793" s="139"/>
      <c r="R793" s="139"/>
      <c r="S793" s="32">
        <f>VLOOKUP(Q793,Смета!$B$8:$O$93,13,0)</f>
        <v>0</v>
      </c>
      <c r="U793" s="139"/>
      <c r="V793" s="139"/>
      <c r="W793" s="32">
        <f>VLOOKUP(U793,Смета!$B$8:$O$93,13,0)</f>
        <v>0</v>
      </c>
      <c r="Y793" s="139"/>
      <c r="Z793" s="139"/>
      <c r="AA793" s="32">
        <f>VLOOKUP(Y793,Смета!$B$8:$O$93,13,0)</f>
        <v>0</v>
      </c>
      <c r="AC793" s="139"/>
      <c r="AD793" s="139"/>
      <c r="AE793" s="32">
        <f>VLOOKUP(AC793,Смета!$B$8:$O$93,13,0)</f>
        <v>0</v>
      </c>
      <c r="AG793" s="139"/>
      <c r="AH793" s="139"/>
      <c r="AI793" s="32">
        <f>VLOOKUP(AG793,Смета!$B$8:$O$93,13,0)</f>
        <v>0</v>
      </c>
      <c r="AK793" s="139"/>
      <c r="AL793" s="139"/>
      <c r="AM793" s="32">
        <f>VLOOKUP(AK793,Смета!$B$8:$O$93,13,0)</f>
        <v>0</v>
      </c>
      <c r="AO793" s="139"/>
      <c r="AP793" s="139"/>
      <c r="AQ793" s="32">
        <f>VLOOKUP(AO793,Смета!$B$8:$O$93,13,0)</f>
        <v>0</v>
      </c>
      <c r="AS793" s="139"/>
      <c r="AT793" s="139"/>
      <c r="AU793" s="32">
        <f>VLOOKUP(AS793,Смета!$B$8:$O$93,13,0)</f>
        <v>0</v>
      </c>
    </row>
    <row r="794" spans="1:47" x14ac:dyDescent="0.25">
      <c r="A794" s="139"/>
      <c r="B794" s="139"/>
      <c r="C794" s="32">
        <f>VLOOKUP(A794,Смета!$B$8:$O$93,13,0)</f>
        <v>0</v>
      </c>
      <c r="E794" s="139"/>
      <c r="F794" s="139"/>
      <c r="G794" s="32">
        <f>VLOOKUP(E794,Смета!$B$8:$O$93,13,0)</f>
        <v>0</v>
      </c>
      <c r="I794" s="139"/>
      <c r="J794" s="139"/>
      <c r="K794" s="32">
        <f>VLOOKUP(I794,Смета!$B$8:$O$93,13,0)</f>
        <v>0</v>
      </c>
      <c r="M794" s="139"/>
      <c r="N794" s="139"/>
      <c r="O794" s="32">
        <f>VLOOKUP(M794,Смета!$B$8:$O$93,13,0)</f>
        <v>0</v>
      </c>
      <c r="Q794" s="139"/>
      <c r="R794" s="139"/>
      <c r="S794" s="32">
        <f>VLOOKUP(Q794,Смета!$B$8:$O$93,13,0)</f>
        <v>0</v>
      </c>
      <c r="U794" s="139"/>
      <c r="V794" s="139"/>
      <c r="W794" s="32">
        <f>VLOOKUP(U794,Смета!$B$8:$O$93,13,0)</f>
        <v>0</v>
      </c>
      <c r="Y794" s="139"/>
      <c r="Z794" s="139"/>
      <c r="AA794" s="32">
        <f>VLOOKUP(Y794,Смета!$B$8:$O$93,13,0)</f>
        <v>0</v>
      </c>
      <c r="AC794" s="139"/>
      <c r="AD794" s="139"/>
      <c r="AE794" s="32">
        <f>VLOOKUP(AC794,Смета!$B$8:$O$93,13,0)</f>
        <v>0</v>
      </c>
      <c r="AG794" s="139"/>
      <c r="AH794" s="139"/>
      <c r="AI794" s="32">
        <f>VLOOKUP(AG794,Смета!$B$8:$O$93,13,0)</f>
        <v>0</v>
      </c>
      <c r="AK794" s="139"/>
      <c r="AL794" s="139"/>
      <c r="AM794" s="32">
        <f>VLOOKUP(AK794,Смета!$B$8:$O$93,13,0)</f>
        <v>0</v>
      </c>
      <c r="AO794" s="139"/>
      <c r="AP794" s="139"/>
      <c r="AQ794" s="32">
        <f>VLOOKUP(AO794,Смета!$B$8:$O$93,13,0)</f>
        <v>0</v>
      </c>
      <c r="AS794" s="139"/>
      <c r="AT794" s="139"/>
      <c r="AU794" s="32">
        <f>VLOOKUP(AS794,Смета!$B$8:$O$93,13,0)</f>
        <v>0</v>
      </c>
    </row>
    <row r="795" spans="1:47" x14ac:dyDescent="0.25">
      <c r="A795" s="139"/>
      <c r="B795" s="139"/>
      <c r="C795" s="32">
        <f>VLOOKUP(A795,Смета!$B$8:$O$93,13,0)</f>
        <v>0</v>
      </c>
      <c r="E795" s="139"/>
      <c r="F795" s="139"/>
      <c r="G795" s="32">
        <f>VLOOKUP(E795,Смета!$B$8:$O$93,13,0)</f>
        <v>0</v>
      </c>
      <c r="I795" s="139"/>
      <c r="J795" s="139"/>
      <c r="K795" s="32">
        <f>VLOOKUP(I795,Смета!$B$8:$O$93,13,0)</f>
        <v>0</v>
      </c>
      <c r="M795" s="139"/>
      <c r="N795" s="139"/>
      <c r="O795" s="32">
        <f>VLOOKUP(M795,Смета!$B$8:$O$93,13,0)</f>
        <v>0</v>
      </c>
      <c r="Q795" s="139"/>
      <c r="R795" s="139"/>
      <c r="S795" s="32">
        <f>VLOOKUP(Q795,Смета!$B$8:$O$93,13,0)</f>
        <v>0</v>
      </c>
      <c r="U795" s="139"/>
      <c r="V795" s="139"/>
      <c r="W795" s="32">
        <f>VLOOKUP(U795,Смета!$B$8:$O$93,13,0)</f>
        <v>0</v>
      </c>
      <c r="Y795" s="139"/>
      <c r="Z795" s="139"/>
      <c r="AA795" s="32">
        <f>VLOOKUP(Y795,Смета!$B$8:$O$93,13,0)</f>
        <v>0</v>
      </c>
      <c r="AC795" s="139"/>
      <c r="AD795" s="139"/>
      <c r="AE795" s="32">
        <f>VLOOKUP(AC795,Смета!$B$8:$O$93,13,0)</f>
        <v>0</v>
      </c>
      <c r="AG795" s="139"/>
      <c r="AH795" s="139"/>
      <c r="AI795" s="32">
        <f>VLOOKUP(AG795,Смета!$B$8:$O$93,13,0)</f>
        <v>0</v>
      </c>
      <c r="AK795" s="139"/>
      <c r="AL795" s="139"/>
      <c r="AM795" s="32">
        <f>VLOOKUP(AK795,Смета!$B$8:$O$93,13,0)</f>
        <v>0</v>
      </c>
      <c r="AO795" s="139"/>
      <c r="AP795" s="139"/>
      <c r="AQ795" s="32">
        <f>VLOOKUP(AO795,Смета!$B$8:$O$93,13,0)</f>
        <v>0</v>
      </c>
      <c r="AS795" s="139"/>
      <c r="AT795" s="139"/>
      <c r="AU795" s="32">
        <f>VLOOKUP(AS795,Смета!$B$8:$O$93,13,0)</f>
        <v>0</v>
      </c>
    </row>
    <row r="796" spans="1:47" x14ac:dyDescent="0.25">
      <c r="A796" s="139"/>
      <c r="B796" s="139"/>
      <c r="C796" s="32">
        <f>VLOOKUP(A796,Смета!$B$8:$O$93,13,0)</f>
        <v>0</v>
      </c>
      <c r="E796" s="139"/>
      <c r="F796" s="139"/>
      <c r="G796" s="32">
        <f>VLOOKUP(E796,Смета!$B$8:$O$93,13,0)</f>
        <v>0</v>
      </c>
      <c r="I796" s="139"/>
      <c r="J796" s="139"/>
      <c r="K796" s="32">
        <f>VLOOKUP(I796,Смета!$B$8:$O$93,13,0)</f>
        <v>0</v>
      </c>
      <c r="M796" s="139"/>
      <c r="N796" s="139"/>
      <c r="O796" s="32">
        <f>VLOOKUP(M796,Смета!$B$8:$O$93,13,0)</f>
        <v>0</v>
      </c>
      <c r="Q796" s="139"/>
      <c r="R796" s="139"/>
      <c r="S796" s="32">
        <f>VLOOKUP(Q796,Смета!$B$8:$O$93,13,0)</f>
        <v>0</v>
      </c>
      <c r="U796" s="139"/>
      <c r="V796" s="139"/>
      <c r="W796" s="32">
        <f>VLOOKUP(U796,Смета!$B$8:$O$93,13,0)</f>
        <v>0</v>
      </c>
      <c r="Y796" s="139"/>
      <c r="Z796" s="139"/>
      <c r="AA796" s="32">
        <f>VLOOKUP(Y796,Смета!$B$8:$O$93,13,0)</f>
        <v>0</v>
      </c>
      <c r="AC796" s="139"/>
      <c r="AD796" s="139"/>
      <c r="AE796" s="32">
        <f>VLOOKUP(AC796,Смета!$B$8:$O$93,13,0)</f>
        <v>0</v>
      </c>
      <c r="AG796" s="139"/>
      <c r="AH796" s="139"/>
      <c r="AI796" s="32">
        <f>VLOOKUP(AG796,Смета!$B$8:$O$93,13,0)</f>
        <v>0</v>
      </c>
      <c r="AK796" s="139"/>
      <c r="AL796" s="139"/>
      <c r="AM796" s="32">
        <f>VLOOKUP(AK796,Смета!$B$8:$O$93,13,0)</f>
        <v>0</v>
      </c>
      <c r="AO796" s="139"/>
      <c r="AP796" s="139"/>
      <c r="AQ796" s="32">
        <f>VLOOKUP(AO796,Смета!$B$8:$O$93,13,0)</f>
        <v>0</v>
      </c>
      <c r="AS796" s="139"/>
      <c r="AT796" s="139"/>
      <c r="AU796" s="32">
        <f>VLOOKUP(AS796,Смета!$B$8:$O$93,13,0)</f>
        <v>0</v>
      </c>
    </row>
    <row r="797" spans="1:47" x14ac:dyDescent="0.25">
      <c r="A797" s="139"/>
      <c r="B797" s="139"/>
      <c r="C797" s="32">
        <f>VLOOKUP(A797,Смета!$B$8:$O$93,13,0)</f>
        <v>0</v>
      </c>
      <c r="E797" s="139"/>
      <c r="F797" s="139"/>
      <c r="G797" s="32">
        <f>VLOOKUP(E797,Смета!$B$8:$O$93,13,0)</f>
        <v>0</v>
      </c>
      <c r="I797" s="139"/>
      <c r="J797" s="139"/>
      <c r="K797" s="32">
        <f>VLOOKUP(I797,Смета!$B$8:$O$93,13,0)</f>
        <v>0</v>
      </c>
      <c r="M797" s="139"/>
      <c r="N797" s="139"/>
      <c r="O797" s="32">
        <f>VLOOKUP(M797,Смета!$B$8:$O$93,13,0)</f>
        <v>0</v>
      </c>
      <c r="Q797" s="139"/>
      <c r="R797" s="139"/>
      <c r="S797" s="32">
        <f>VLOOKUP(Q797,Смета!$B$8:$O$93,13,0)</f>
        <v>0</v>
      </c>
      <c r="U797" s="139"/>
      <c r="V797" s="139"/>
      <c r="W797" s="32">
        <f>VLOOKUP(U797,Смета!$B$8:$O$93,13,0)</f>
        <v>0</v>
      </c>
      <c r="Y797" s="139"/>
      <c r="Z797" s="139"/>
      <c r="AA797" s="32">
        <f>VLOOKUP(Y797,Смета!$B$8:$O$93,13,0)</f>
        <v>0</v>
      </c>
      <c r="AC797" s="139"/>
      <c r="AD797" s="139"/>
      <c r="AE797" s="32">
        <f>VLOOKUP(AC797,Смета!$B$8:$O$93,13,0)</f>
        <v>0</v>
      </c>
      <c r="AG797" s="139"/>
      <c r="AH797" s="139"/>
      <c r="AI797" s="32">
        <f>VLOOKUP(AG797,Смета!$B$8:$O$93,13,0)</f>
        <v>0</v>
      </c>
      <c r="AK797" s="139"/>
      <c r="AL797" s="139"/>
      <c r="AM797" s="32">
        <f>VLOOKUP(AK797,Смета!$B$8:$O$93,13,0)</f>
        <v>0</v>
      </c>
      <c r="AO797" s="139"/>
      <c r="AP797" s="139"/>
      <c r="AQ797" s="32">
        <f>VLOOKUP(AO797,Смета!$B$8:$O$93,13,0)</f>
        <v>0</v>
      </c>
      <c r="AS797" s="139"/>
      <c r="AT797" s="139"/>
      <c r="AU797" s="32">
        <f>VLOOKUP(AS797,Смета!$B$8:$O$93,13,0)</f>
        <v>0</v>
      </c>
    </row>
    <row r="798" spans="1:47" x14ac:dyDescent="0.25">
      <c r="A798" s="139"/>
      <c r="B798" s="139"/>
      <c r="C798" s="32">
        <f>VLOOKUP(A798,Смета!$B$8:$O$93,13,0)</f>
        <v>0</v>
      </c>
      <c r="E798" s="139"/>
      <c r="F798" s="139"/>
      <c r="G798" s="32">
        <f>VLOOKUP(E798,Смета!$B$8:$O$93,13,0)</f>
        <v>0</v>
      </c>
      <c r="I798" s="139"/>
      <c r="J798" s="139"/>
      <c r="K798" s="32">
        <f>VLOOKUP(I798,Смета!$B$8:$O$93,13,0)</f>
        <v>0</v>
      </c>
      <c r="M798" s="139"/>
      <c r="N798" s="139"/>
      <c r="O798" s="32">
        <f>VLOOKUP(M798,Смета!$B$8:$O$93,13,0)</f>
        <v>0</v>
      </c>
      <c r="Q798" s="139"/>
      <c r="R798" s="139"/>
      <c r="S798" s="32">
        <f>VLOOKUP(Q798,Смета!$B$8:$O$93,13,0)</f>
        <v>0</v>
      </c>
      <c r="U798" s="139"/>
      <c r="V798" s="139"/>
      <c r="W798" s="32">
        <f>VLOOKUP(U798,Смета!$B$8:$O$93,13,0)</f>
        <v>0</v>
      </c>
      <c r="Y798" s="139"/>
      <c r="Z798" s="139"/>
      <c r="AA798" s="32">
        <f>VLOOKUP(Y798,Смета!$B$8:$O$93,13,0)</f>
        <v>0</v>
      </c>
      <c r="AC798" s="139"/>
      <c r="AD798" s="139"/>
      <c r="AE798" s="32">
        <f>VLOOKUP(AC798,Смета!$B$8:$O$93,13,0)</f>
        <v>0</v>
      </c>
      <c r="AG798" s="139"/>
      <c r="AH798" s="139"/>
      <c r="AI798" s="32">
        <f>VLOOKUP(AG798,Смета!$B$8:$O$93,13,0)</f>
        <v>0</v>
      </c>
      <c r="AK798" s="139"/>
      <c r="AL798" s="139"/>
      <c r="AM798" s="32">
        <f>VLOOKUP(AK798,Смета!$B$8:$O$93,13,0)</f>
        <v>0</v>
      </c>
      <c r="AO798" s="139"/>
      <c r="AP798" s="139"/>
      <c r="AQ798" s="32">
        <f>VLOOKUP(AO798,Смета!$B$8:$O$93,13,0)</f>
        <v>0</v>
      </c>
      <c r="AS798" s="139"/>
      <c r="AT798" s="139"/>
      <c r="AU798" s="32">
        <f>VLOOKUP(AS798,Смета!$B$8:$O$93,13,0)</f>
        <v>0</v>
      </c>
    </row>
    <row r="799" spans="1:47" x14ac:dyDescent="0.25">
      <c r="A799" s="139"/>
      <c r="B799" s="139"/>
      <c r="C799" s="32">
        <f>VLOOKUP(A799,Смета!$B$8:$O$93,13,0)</f>
        <v>0</v>
      </c>
      <c r="E799" s="139"/>
      <c r="F799" s="139"/>
      <c r="G799" s="32">
        <f>VLOOKUP(E799,Смета!$B$8:$O$93,13,0)</f>
        <v>0</v>
      </c>
      <c r="I799" s="139"/>
      <c r="J799" s="139"/>
      <c r="K799" s="32">
        <f>VLOOKUP(I799,Смета!$B$8:$O$93,13,0)</f>
        <v>0</v>
      </c>
      <c r="M799" s="139"/>
      <c r="N799" s="139"/>
      <c r="O799" s="32">
        <f>VLOOKUP(M799,Смета!$B$8:$O$93,13,0)</f>
        <v>0</v>
      </c>
      <c r="Q799" s="139"/>
      <c r="R799" s="139"/>
      <c r="S799" s="32">
        <f>VLOOKUP(Q799,Смета!$B$8:$O$93,13,0)</f>
        <v>0</v>
      </c>
      <c r="U799" s="139"/>
      <c r="V799" s="139"/>
      <c r="W799" s="32">
        <f>VLOOKUP(U799,Смета!$B$8:$O$93,13,0)</f>
        <v>0</v>
      </c>
      <c r="Y799" s="139"/>
      <c r="Z799" s="139"/>
      <c r="AA799" s="32">
        <f>VLOOKUP(Y799,Смета!$B$8:$O$93,13,0)</f>
        <v>0</v>
      </c>
      <c r="AC799" s="139"/>
      <c r="AD799" s="139"/>
      <c r="AE799" s="32">
        <f>VLOOKUP(AC799,Смета!$B$8:$O$93,13,0)</f>
        <v>0</v>
      </c>
      <c r="AG799" s="139"/>
      <c r="AH799" s="139"/>
      <c r="AI799" s="32">
        <f>VLOOKUP(AG799,Смета!$B$8:$O$93,13,0)</f>
        <v>0</v>
      </c>
      <c r="AK799" s="139"/>
      <c r="AL799" s="139"/>
      <c r="AM799" s="32">
        <f>VLOOKUP(AK799,Смета!$B$8:$O$93,13,0)</f>
        <v>0</v>
      </c>
      <c r="AO799" s="139"/>
      <c r="AP799" s="139"/>
      <c r="AQ799" s="32">
        <f>VLOOKUP(AO799,Смета!$B$8:$O$93,13,0)</f>
        <v>0</v>
      </c>
      <c r="AS799" s="139"/>
      <c r="AT799" s="139"/>
      <c r="AU799" s="32">
        <f>VLOOKUP(AS799,Смета!$B$8:$O$93,13,0)</f>
        <v>0</v>
      </c>
    </row>
    <row r="800" spans="1:47" x14ac:dyDescent="0.25">
      <c r="A800" s="139"/>
      <c r="B800" s="139"/>
      <c r="C800" s="32">
        <f>VLOOKUP(A800,Смета!$B$8:$O$93,13,0)</f>
        <v>0</v>
      </c>
      <c r="E800" s="139"/>
      <c r="F800" s="139"/>
      <c r="G800" s="32">
        <f>VLOOKUP(E800,Смета!$B$8:$O$93,13,0)</f>
        <v>0</v>
      </c>
      <c r="I800" s="139"/>
      <c r="J800" s="139"/>
      <c r="K800" s="32">
        <f>VLOOKUP(I800,Смета!$B$8:$O$93,13,0)</f>
        <v>0</v>
      </c>
      <c r="M800" s="139"/>
      <c r="N800" s="139"/>
      <c r="O800" s="32">
        <f>VLOOKUP(M800,Смета!$B$8:$O$93,13,0)</f>
        <v>0</v>
      </c>
      <c r="Q800" s="139"/>
      <c r="R800" s="139"/>
      <c r="S800" s="32">
        <f>VLOOKUP(Q800,Смета!$B$8:$O$93,13,0)</f>
        <v>0</v>
      </c>
      <c r="U800" s="139"/>
      <c r="V800" s="139"/>
      <c r="W800" s="32">
        <f>VLOOKUP(U800,Смета!$B$8:$O$93,13,0)</f>
        <v>0</v>
      </c>
      <c r="Y800" s="139"/>
      <c r="Z800" s="139"/>
      <c r="AA800" s="32">
        <f>VLOOKUP(Y800,Смета!$B$8:$O$93,13,0)</f>
        <v>0</v>
      </c>
      <c r="AC800" s="139"/>
      <c r="AD800" s="139"/>
      <c r="AE800" s="32">
        <f>VLOOKUP(AC800,Смета!$B$8:$O$93,13,0)</f>
        <v>0</v>
      </c>
      <c r="AG800" s="139"/>
      <c r="AH800" s="139"/>
      <c r="AI800" s="32">
        <f>VLOOKUP(AG800,Смета!$B$8:$O$93,13,0)</f>
        <v>0</v>
      </c>
      <c r="AK800" s="139"/>
      <c r="AL800" s="139"/>
      <c r="AM800" s="32">
        <f>VLOOKUP(AK800,Смета!$B$8:$O$93,13,0)</f>
        <v>0</v>
      </c>
      <c r="AO800" s="139"/>
      <c r="AP800" s="139"/>
      <c r="AQ800" s="32">
        <f>VLOOKUP(AO800,Смета!$B$8:$O$93,13,0)</f>
        <v>0</v>
      </c>
      <c r="AS800" s="139"/>
      <c r="AT800" s="139"/>
      <c r="AU800" s="32">
        <f>VLOOKUP(AS800,Смета!$B$8:$O$93,13,0)</f>
        <v>0</v>
      </c>
    </row>
    <row r="801" spans="1:47" x14ac:dyDescent="0.25">
      <c r="A801" s="139"/>
      <c r="B801" s="139"/>
      <c r="C801" s="32">
        <f>VLOOKUP(A801,Смета!$B$8:$O$93,13,0)</f>
        <v>0</v>
      </c>
      <c r="E801" s="139"/>
      <c r="F801" s="139"/>
      <c r="G801" s="32">
        <f>VLOOKUP(E801,Смета!$B$8:$O$93,13,0)</f>
        <v>0</v>
      </c>
      <c r="I801" s="139"/>
      <c r="J801" s="139"/>
      <c r="K801" s="32">
        <f>VLOOKUP(I801,Смета!$B$8:$O$93,13,0)</f>
        <v>0</v>
      </c>
      <c r="M801" s="139"/>
      <c r="N801" s="139"/>
      <c r="O801" s="32">
        <f>VLOOKUP(M801,Смета!$B$8:$O$93,13,0)</f>
        <v>0</v>
      </c>
      <c r="Q801" s="139"/>
      <c r="R801" s="139"/>
      <c r="S801" s="32">
        <f>VLOOKUP(Q801,Смета!$B$8:$O$93,13,0)</f>
        <v>0</v>
      </c>
      <c r="U801" s="139"/>
      <c r="V801" s="139"/>
      <c r="W801" s="32">
        <f>VLOOKUP(U801,Смета!$B$8:$O$93,13,0)</f>
        <v>0</v>
      </c>
      <c r="Y801" s="139"/>
      <c r="Z801" s="139"/>
      <c r="AA801" s="32">
        <f>VLOOKUP(Y801,Смета!$B$8:$O$93,13,0)</f>
        <v>0</v>
      </c>
      <c r="AC801" s="139"/>
      <c r="AD801" s="139"/>
      <c r="AE801" s="32">
        <f>VLOOKUP(AC801,Смета!$B$8:$O$93,13,0)</f>
        <v>0</v>
      </c>
      <c r="AG801" s="139"/>
      <c r="AH801" s="139"/>
      <c r="AI801" s="32">
        <f>VLOOKUP(AG801,Смета!$B$8:$O$93,13,0)</f>
        <v>0</v>
      </c>
      <c r="AK801" s="139"/>
      <c r="AL801" s="139"/>
      <c r="AM801" s="32">
        <f>VLOOKUP(AK801,Смета!$B$8:$O$93,13,0)</f>
        <v>0</v>
      </c>
      <c r="AO801" s="139"/>
      <c r="AP801" s="139"/>
      <c r="AQ801" s="32">
        <f>VLOOKUP(AO801,Смета!$B$8:$O$93,13,0)</f>
        <v>0</v>
      </c>
      <c r="AS801" s="139"/>
      <c r="AT801" s="139"/>
      <c r="AU801" s="32">
        <f>VLOOKUP(AS801,Смета!$B$8:$O$93,13,0)</f>
        <v>0</v>
      </c>
    </row>
    <row r="802" spans="1:47" x14ac:dyDescent="0.25">
      <c r="A802" s="139"/>
      <c r="B802" s="139"/>
      <c r="C802" s="32">
        <f>VLOOKUP(A802,Смета!$B$8:$O$93,13,0)</f>
        <v>0</v>
      </c>
      <c r="E802" s="139"/>
      <c r="F802" s="139"/>
      <c r="G802" s="32">
        <f>VLOOKUP(E802,Смета!$B$8:$O$93,13,0)</f>
        <v>0</v>
      </c>
      <c r="I802" s="139"/>
      <c r="J802" s="139"/>
      <c r="K802" s="32">
        <f>VLOOKUP(I802,Смета!$B$8:$O$93,13,0)</f>
        <v>0</v>
      </c>
      <c r="M802" s="139"/>
      <c r="N802" s="139"/>
      <c r="O802" s="32">
        <f>VLOOKUP(M802,Смета!$B$8:$O$93,13,0)</f>
        <v>0</v>
      </c>
      <c r="Q802" s="139"/>
      <c r="R802" s="139"/>
      <c r="S802" s="32">
        <f>VLOOKUP(Q802,Смета!$B$8:$O$93,13,0)</f>
        <v>0</v>
      </c>
      <c r="U802" s="139"/>
      <c r="V802" s="139"/>
      <c r="W802" s="32">
        <f>VLOOKUP(U802,Смета!$B$8:$O$93,13,0)</f>
        <v>0</v>
      </c>
      <c r="Y802" s="139"/>
      <c r="Z802" s="139"/>
      <c r="AA802" s="32">
        <f>VLOOKUP(Y802,Смета!$B$8:$O$93,13,0)</f>
        <v>0</v>
      </c>
      <c r="AC802" s="139"/>
      <c r="AD802" s="139"/>
      <c r="AE802" s="32">
        <f>VLOOKUP(AC802,Смета!$B$8:$O$93,13,0)</f>
        <v>0</v>
      </c>
      <c r="AG802" s="139"/>
      <c r="AH802" s="139"/>
      <c r="AI802" s="32">
        <f>VLOOKUP(AG802,Смета!$B$8:$O$93,13,0)</f>
        <v>0</v>
      </c>
      <c r="AK802" s="139"/>
      <c r="AL802" s="139"/>
      <c r="AM802" s="32">
        <f>VLOOKUP(AK802,Смета!$B$8:$O$93,13,0)</f>
        <v>0</v>
      </c>
      <c r="AO802" s="139"/>
      <c r="AP802" s="139"/>
      <c r="AQ802" s="32">
        <f>VLOOKUP(AO802,Смета!$B$8:$O$93,13,0)</f>
        <v>0</v>
      </c>
      <c r="AS802" s="139"/>
      <c r="AT802" s="139"/>
      <c r="AU802" s="32">
        <f>VLOOKUP(AS802,Смета!$B$8:$O$93,13,0)</f>
        <v>0</v>
      </c>
    </row>
    <row r="803" spans="1:47" x14ac:dyDescent="0.25">
      <c r="A803" s="139"/>
      <c r="B803" s="139"/>
      <c r="C803" s="32">
        <f>VLOOKUP(A803,Смета!$B$8:$O$93,13,0)</f>
        <v>0</v>
      </c>
      <c r="E803" s="139"/>
      <c r="F803" s="139"/>
      <c r="G803" s="32">
        <f>VLOOKUP(E803,Смета!$B$8:$O$93,13,0)</f>
        <v>0</v>
      </c>
      <c r="I803" s="139"/>
      <c r="J803" s="139"/>
      <c r="K803" s="32">
        <f>VLOOKUP(I803,Смета!$B$8:$O$93,13,0)</f>
        <v>0</v>
      </c>
      <c r="M803" s="139"/>
      <c r="N803" s="139"/>
      <c r="O803" s="32">
        <f>VLOOKUP(M803,Смета!$B$8:$O$93,13,0)</f>
        <v>0</v>
      </c>
      <c r="Q803" s="139"/>
      <c r="R803" s="139"/>
      <c r="S803" s="32">
        <f>VLOOKUP(Q803,Смета!$B$8:$O$93,13,0)</f>
        <v>0</v>
      </c>
      <c r="U803" s="139"/>
      <c r="V803" s="139"/>
      <c r="W803" s="32">
        <f>VLOOKUP(U803,Смета!$B$8:$O$93,13,0)</f>
        <v>0</v>
      </c>
      <c r="Y803" s="139"/>
      <c r="Z803" s="139"/>
      <c r="AA803" s="32">
        <f>VLOOKUP(Y803,Смета!$B$8:$O$93,13,0)</f>
        <v>0</v>
      </c>
      <c r="AC803" s="139"/>
      <c r="AD803" s="139"/>
      <c r="AE803" s="32">
        <f>VLOOKUP(AC803,Смета!$B$8:$O$93,13,0)</f>
        <v>0</v>
      </c>
      <c r="AG803" s="139"/>
      <c r="AH803" s="139"/>
      <c r="AI803" s="32">
        <f>VLOOKUP(AG803,Смета!$B$8:$O$93,13,0)</f>
        <v>0</v>
      </c>
      <c r="AK803" s="139"/>
      <c r="AL803" s="139"/>
      <c r="AM803" s="32">
        <f>VLOOKUP(AK803,Смета!$B$8:$O$93,13,0)</f>
        <v>0</v>
      </c>
      <c r="AO803" s="139"/>
      <c r="AP803" s="139"/>
      <c r="AQ803" s="32">
        <f>VLOOKUP(AO803,Смета!$B$8:$O$93,13,0)</f>
        <v>0</v>
      </c>
      <c r="AS803" s="139"/>
      <c r="AT803" s="139"/>
      <c r="AU803" s="32">
        <f>VLOOKUP(AS803,Смета!$B$8:$O$93,13,0)</f>
        <v>0</v>
      </c>
    </row>
    <row r="804" spans="1:47" x14ac:dyDescent="0.25">
      <c r="A804" s="139"/>
      <c r="B804" s="139"/>
      <c r="C804" s="32">
        <f>VLOOKUP(A804,Смета!$B$8:$O$93,13,0)</f>
        <v>0</v>
      </c>
      <c r="E804" s="139"/>
      <c r="F804" s="139"/>
      <c r="G804" s="32">
        <f>VLOOKUP(E804,Смета!$B$8:$O$93,13,0)</f>
        <v>0</v>
      </c>
      <c r="I804" s="139"/>
      <c r="J804" s="139"/>
      <c r="K804" s="32">
        <f>VLOOKUP(I804,Смета!$B$8:$O$93,13,0)</f>
        <v>0</v>
      </c>
      <c r="M804" s="139"/>
      <c r="N804" s="139"/>
      <c r="O804" s="32">
        <f>VLOOKUP(M804,Смета!$B$8:$O$93,13,0)</f>
        <v>0</v>
      </c>
      <c r="Q804" s="139"/>
      <c r="R804" s="139"/>
      <c r="S804" s="32">
        <f>VLOOKUP(Q804,Смета!$B$8:$O$93,13,0)</f>
        <v>0</v>
      </c>
      <c r="U804" s="139"/>
      <c r="V804" s="139"/>
      <c r="W804" s="32">
        <f>VLOOKUP(U804,Смета!$B$8:$O$93,13,0)</f>
        <v>0</v>
      </c>
      <c r="Y804" s="139"/>
      <c r="Z804" s="139"/>
      <c r="AA804" s="32">
        <f>VLOOKUP(Y804,Смета!$B$8:$O$93,13,0)</f>
        <v>0</v>
      </c>
      <c r="AC804" s="139"/>
      <c r="AD804" s="139"/>
      <c r="AE804" s="32">
        <f>VLOOKUP(AC804,Смета!$B$8:$O$93,13,0)</f>
        <v>0</v>
      </c>
      <c r="AG804" s="139"/>
      <c r="AH804" s="139"/>
      <c r="AI804" s="32">
        <f>VLOOKUP(AG804,Смета!$B$8:$O$93,13,0)</f>
        <v>0</v>
      </c>
      <c r="AK804" s="139"/>
      <c r="AL804" s="139"/>
      <c r="AM804" s="32">
        <f>VLOOKUP(AK804,Смета!$B$8:$O$93,13,0)</f>
        <v>0</v>
      </c>
      <c r="AO804" s="139"/>
      <c r="AP804" s="139"/>
      <c r="AQ804" s="32">
        <f>VLOOKUP(AO804,Смета!$B$8:$O$93,13,0)</f>
        <v>0</v>
      </c>
      <c r="AS804" s="139"/>
      <c r="AT804" s="139"/>
      <c r="AU804" s="32">
        <f>VLOOKUP(AS804,Смета!$B$8:$O$93,13,0)</f>
        <v>0</v>
      </c>
    </row>
    <row r="805" spans="1:47" x14ac:dyDescent="0.25">
      <c r="A805" s="139"/>
      <c r="B805" s="139"/>
      <c r="C805" s="32">
        <f>VLOOKUP(A805,Смета!$B$8:$O$93,13,0)</f>
        <v>0</v>
      </c>
      <c r="E805" s="139"/>
      <c r="F805" s="139"/>
      <c r="G805" s="32">
        <f>VLOOKUP(E805,Смета!$B$8:$O$93,13,0)</f>
        <v>0</v>
      </c>
      <c r="I805" s="139"/>
      <c r="J805" s="139"/>
      <c r="K805" s="32">
        <f>VLOOKUP(I805,Смета!$B$8:$O$93,13,0)</f>
        <v>0</v>
      </c>
      <c r="M805" s="139"/>
      <c r="N805" s="139"/>
      <c r="O805" s="32">
        <f>VLOOKUP(M805,Смета!$B$8:$O$93,13,0)</f>
        <v>0</v>
      </c>
      <c r="Q805" s="139"/>
      <c r="R805" s="139"/>
      <c r="S805" s="32">
        <f>VLOOKUP(Q805,Смета!$B$8:$O$93,13,0)</f>
        <v>0</v>
      </c>
      <c r="U805" s="139"/>
      <c r="V805" s="139"/>
      <c r="W805" s="32">
        <f>VLOOKUP(U805,Смета!$B$8:$O$93,13,0)</f>
        <v>0</v>
      </c>
      <c r="Y805" s="139"/>
      <c r="Z805" s="139"/>
      <c r="AA805" s="32">
        <f>VLOOKUP(Y805,Смета!$B$8:$O$93,13,0)</f>
        <v>0</v>
      </c>
      <c r="AC805" s="139"/>
      <c r="AD805" s="139"/>
      <c r="AE805" s="32">
        <f>VLOOKUP(AC805,Смета!$B$8:$O$93,13,0)</f>
        <v>0</v>
      </c>
      <c r="AG805" s="139"/>
      <c r="AH805" s="139"/>
      <c r="AI805" s="32">
        <f>VLOOKUP(AG805,Смета!$B$8:$O$93,13,0)</f>
        <v>0</v>
      </c>
      <c r="AK805" s="139"/>
      <c r="AL805" s="139"/>
      <c r="AM805" s="32">
        <f>VLOOKUP(AK805,Смета!$B$8:$O$93,13,0)</f>
        <v>0</v>
      </c>
      <c r="AO805" s="139"/>
      <c r="AP805" s="139"/>
      <c r="AQ805" s="32">
        <f>VLOOKUP(AO805,Смета!$B$8:$O$93,13,0)</f>
        <v>0</v>
      </c>
      <c r="AS805" s="139"/>
      <c r="AT805" s="139"/>
      <c r="AU805" s="32">
        <f>VLOOKUP(AS805,Смета!$B$8:$O$93,13,0)</f>
        <v>0</v>
      </c>
    </row>
    <row r="806" spans="1:47" x14ac:dyDescent="0.25">
      <c r="A806" s="139"/>
      <c r="B806" s="139"/>
      <c r="C806" s="32">
        <f>VLOOKUP(A806,Смета!$B$8:$O$93,13,0)</f>
        <v>0</v>
      </c>
      <c r="E806" s="139"/>
      <c r="F806" s="139"/>
      <c r="G806" s="32">
        <f>VLOOKUP(E806,Смета!$B$8:$O$93,13,0)</f>
        <v>0</v>
      </c>
      <c r="I806" s="139"/>
      <c r="J806" s="139"/>
      <c r="K806" s="32">
        <f>VLOOKUP(I806,Смета!$B$8:$O$93,13,0)</f>
        <v>0</v>
      </c>
      <c r="M806" s="139"/>
      <c r="N806" s="139"/>
      <c r="O806" s="32">
        <f>VLOOKUP(M806,Смета!$B$8:$O$93,13,0)</f>
        <v>0</v>
      </c>
      <c r="Q806" s="139"/>
      <c r="R806" s="139"/>
      <c r="S806" s="32">
        <f>VLOOKUP(Q806,Смета!$B$8:$O$93,13,0)</f>
        <v>0</v>
      </c>
      <c r="U806" s="139"/>
      <c r="V806" s="139"/>
      <c r="W806" s="32">
        <f>VLOOKUP(U806,Смета!$B$8:$O$93,13,0)</f>
        <v>0</v>
      </c>
      <c r="Y806" s="139"/>
      <c r="Z806" s="139"/>
      <c r="AA806" s="32">
        <f>VLOOKUP(Y806,Смета!$B$8:$O$93,13,0)</f>
        <v>0</v>
      </c>
      <c r="AC806" s="139"/>
      <c r="AD806" s="139"/>
      <c r="AE806" s="32">
        <f>VLOOKUP(AC806,Смета!$B$8:$O$93,13,0)</f>
        <v>0</v>
      </c>
      <c r="AG806" s="139"/>
      <c r="AH806" s="139"/>
      <c r="AI806" s="32">
        <f>VLOOKUP(AG806,Смета!$B$8:$O$93,13,0)</f>
        <v>0</v>
      </c>
      <c r="AK806" s="139"/>
      <c r="AL806" s="139"/>
      <c r="AM806" s="32">
        <f>VLOOKUP(AK806,Смета!$B$8:$O$93,13,0)</f>
        <v>0</v>
      </c>
      <c r="AO806" s="139"/>
      <c r="AP806" s="139"/>
      <c r="AQ806" s="32">
        <f>VLOOKUP(AO806,Смета!$B$8:$O$93,13,0)</f>
        <v>0</v>
      </c>
      <c r="AS806" s="139"/>
      <c r="AT806" s="139"/>
      <c r="AU806" s="32">
        <f>VLOOKUP(AS806,Смета!$B$8:$O$93,13,0)</f>
        <v>0</v>
      </c>
    </row>
    <row r="807" spans="1:47" x14ac:dyDescent="0.25">
      <c r="A807" s="139"/>
      <c r="B807" s="139"/>
      <c r="C807" s="32">
        <f>VLOOKUP(A807,Смета!$B$8:$O$93,13,0)</f>
        <v>0</v>
      </c>
      <c r="E807" s="139"/>
      <c r="F807" s="139"/>
      <c r="G807" s="32">
        <f>VLOOKUP(E807,Смета!$B$8:$O$93,13,0)</f>
        <v>0</v>
      </c>
      <c r="I807" s="139"/>
      <c r="J807" s="139"/>
      <c r="K807" s="32">
        <f>VLOOKUP(I807,Смета!$B$8:$O$93,13,0)</f>
        <v>0</v>
      </c>
      <c r="M807" s="139"/>
      <c r="N807" s="139"/>
      <c r="O807" s="32">
        <f>VLOOKUP(M807,Смета!$B$8:$O$93,13,0)</f>
        <v>0</v>
      </c>
      <c r="Q807" s="139"/>
      <c r="R807" s="139"/>
      <c r="S807" s="32">
        <f>VLOOKUP(Q807,Смета!$B$8:$O$93,13,0)</f>
        <v>0</v>
      </c>
      <c r="U807" s="139"/>
      <c r="V807" s="139"/>
      <c r="W807" s="32">
        <f>VLOOKUP(U807,Смета!$B$8:$O$93,13,0)</f>
        <v>0</v>
      </c>
      <c r="Y807" s="139"/>
      <c r="Z807" s="139"/>
      <c r="AA807" s="32">
        <f>VLOOKUP(Y807,Смета!$B$8:$O$93,13,0)</f>
        <v>0</v>
      </c>
      <c r="AC807" s="139"/>
      <c r="AD807" s="139"/>
      <c r="AE807" s="32">
        <f>VLOOKUP(AC807,Смета!$B$8:$O$93,13,0)</f>
        <v>0</v>
      </c>
      <c r="AG807" s="139"/>
      <c r="AH807" s="139"/>
      <c r="AI807" s="32">
        <f>VLOOKUP(AG807,Смета!$B$8:$O$93,13,0)</f>
        <v>0</v>
      </c>
      <c r="AK807" s="139"/>
      <c r="AL807" s="139"/>
      <c r="AM807" s="32">
        <f>VLOOKUP(AK807,Смета!$B$8:$O$93,13,0)</f>
        <v>0</v>
      </c>
      <c r="AO807" s="139"/>
      <c r="AP807" s="139"/>
      <c r="AQ807" s="32">
        <f>VLOOKUP(AO807,Смета!$B$8:$O$93,13,0)</f>
        <v>0</v>
      </c>
      <c r="AS807" s="139"/>
      <c r="AT807" s="139"/>
      <c r="AU807" s="32">
        <f>VLOOKUP(AS807,Смета!$B$8:$O$93,13,0)</f>
        <v>0</v>
      </c>
    </row>
    <row r="808" spans="1:47" x14ac:dyDescent="0.25">
      <c r="A808" s="139"/>
      <c r="B808" s="139"/>
      <c r="C808" s="32">
        <f>VLOOKUP(A808,Смета!$B$8:$O$93,13,0)</f>
        <v>0</v>
      </c>
      <c r="E808" s="139"/>
      <c r="F808" s="139"/>
      <c r="G808" s="32">
        <f>VLOOKUP(E808,Смета!$B$8:$O$93,13,0)</f>
        <v>0</v>
      </c>
      <c r="I808" s="139"/>
      <c r="J808" s="139"/>
      <c r="K808" s="32">
        <f>VLOOKUP(I808,Смета!$B$8:$O$93,13,0)</f>
        <v>0</v>
      </c>
      <c r="M808" s="139"/>
      <c r="N808" s="139"/>
      <c r="O808" s="32">
        <f>VLOOKUP(M808,Смета!$B$8:$O$93,13,0)</f>
        <v>0</v>
      </c>
      <c r="Q808" s="139"/>
      <c r="R808" s="139"/>
      <c r="S808" s="32">
        <f>VLOOKUP(Q808,Смета!$B$8:$O$93,13,0)</f>
        <v>0</v>
      </c>
      <c r="U808" s="139"/>
      <c r="V808" s="139"/>
      <c r="W808" s="32">
        <f>VLOOKUP(U808,Смета!$B$8:$O$93,13,0)</f>
        <v>0</v>
      </c>
      <c r="Y808" s="139"/>
      <c r="Z808" s="139"/>
      <c r="AA808" s="32">
        <f>VLOOKUP(Y808,Смета!$B$8:$O$93,13,0)</f>
        <v>0</v>
      </c>
      <c r="AC808" s="139"/>
      <c r="AD808" s="139"/>
      <c r="AE808" s="32">
        <f>VLOOKUP(AC808,Смета!$B$8:$O$93,13,0)</f>
        <v>0</v>
      </c>
      <c r="AG808" s="139"/>
      <c r="AH808" s="139"/>
      <c r="AI808" s="32">
        <f>VLOOKUP(AG808,Смета!$B$8:$O$93,13,0)</f>
        <v>0</v>
      </c>
      <c r="AK808" s="139"/>
      <c r="AL808" s="139"/>
      <c r="AM808" s="32">
        <f>VLOOKUP(AK808,Смета!$B$8:$O$93,13,0)</f>
        <v>0</v>
      </c>
      <c r="AO808" s="139"/>
      <c r="AP808" s="139"/>
      <c r="AQ808" s="32">
        <f>VLOOKUP(AO808,Смета!$B$8:$O$93,13,0)</f>
        <v>0</v>
      </c>
      <c r="AS808" s="139"/>
      <c r="AT808" s="139"/>
      <c r="AU808" s="32">
        <f>VLOOKUP(AS808,Смета!$B$8:$O$93,13,0)</f>
        <v>0</v>
      </c>
    </row>
    <row r="809" spans="1:47" x14ac:dyDescent="0.25">
      <c r="A809" s="139"/>
      <c r="B809" s="139"/>
      <c r="C809" s="32">
        <f>VLOOKUP(A809,Смета!$B$8:$O$93,13,0)</f>
        <v>0</v>
      </c>
      <c r="E809" s="139"/>
      <c r="F809" s="139"/>
      <c r="G809" s="32">
        <f>VLOOKUP(E809,Смета!$B$8:$O$93,13,0)</f>
        <v>0</v>
      </c>
      <c r="I809" s="139"/>
      <c r="J809" s="139"/>
      <c r="K809" s="32">
        <f>VLOOKUP(I809,Смета!$B$8:$O$93,13,0)</f>
        <v>0</v>
      </c>
      <c r="M809" s="139"/>
      <c r="N809" s="139"/>
      <c r="O809" s="32">
        <f>VLOOKUP(M809,Смета!$B$8:$O$93,13,0)</f>
        <v>0</v>
      </c>
      <c r="Q809" s="139"/>
      <c r="R809" s="139"/>
      <c r="S809" s="32">
        <f>VLOOKUP(Q809,Смета!$B$8:$O$93,13,0)</f>
        <v>0</v>
      </c>
      <c r="U809" s="139"/>
      <c r="V809" s="139"/>
      <c r="W809" s="32">
        <f>VLOOKUP(U809,Смета!$B$8:$O$93,13,0)</f>
        <v>0</v>
      </c>
      <c r="Y809" s="139"/>
      <c r="Z809" s="139"/>
      <c r="AA809" s="32">
        <f>VLOOKUP(Y809,Смета!$B$8:$O$93,13,0)</f>
        <v>0</v>
      </c>
      <c r="AC809" s="139"/>
      <c r="AD809" s="139"/>
      <c r="AE809" s="32">
        <f>VLOOKUP(AC809,Смета!$B$8:$O$93,13,0)</f>
        <v>0</v>
      </c>
      <c r="AG809" s="139"/>
      <c r="AH809" s="139"/>
      <c r="AI809" s="32">
        <f>VLOOKUP(AG809,Смета!$B$8:$O$93,13,0)</f>
        <v>0</v>
      </c>
      <c r="AK809" s="139"/>
      <c r="AL809" s="139"/>
      <c r="AM809" s="32">
        <f>VLOOKUP(AK809,Смета!$B$8:$O$93,13,0)</f>
        <v>0</v>
      </c>
      <c r="AO809" s="139"/>
      <c r="AP809" s="139"/>
      <c r="AQ809" s="32">
        <f>VLOOKUP(AO809,Смета!$B$8:$O$93,13,0)</f>
        <v>0</v>
      </c>
      <c r="AS809" s="139"/>
      <c r="AT809" s="139"/>
      <c r="AU809" s="32">
        <f>VLOOKUP(AS809,Смета!$B$8:$O$93,13,0)</f>
        <v>0</v>
      </c>
    </row>
    <row r="810" spans="1:47" x14ac:dyDescent="0.25">
      <c r="A810" s="139"/>
      <c r="B810" s="139"/>
      <c r="C810" s="32">
        <f>VLOOKUP(A810,Смета!$B$8:$O$93,13,0)</f>
        <v>0</v>
      </c>
      <c r="E810" s="139"/>
      <c r="F810" s="139"/>
      <c r="G810" s="32">
        <f>VLOOKUP(E810,Смета!$B$8:$O$93,13,0)</f>
        <v>0</v>
      </c>
      <c r="I810" s="139"/>
      <c r="J810" s="139"/>
      <c r="K810" s="32">
        <f>VLOOKUP(I810,Смета!$B$8:$O$93,13,0)</f>
        <v>0</v>
      </c>
      <c r="M810" s="139"/>
      <c r="N810" s="139"/>
      <c r="O810" s="32">
        <f>VLOOKUP(M810,Смета!$B$8:$O$93,13,0)</f>
        <v>0</v>
      </c>
      <c r="Q810" s="139"/>
      <c r="R810" s="139"/>
      <c r="S810" s="32">
        <f>VLOOKUP(Q810,Смета!$B$8:$O$93,13,0)</f>
        <v>0</v>
      </c>
      <c r="U810" s="139"/>
      <c r="V810" s="139"/>
      <c r="W810" s="32">
        <f>VLOOKUP(U810,Смета!$B$8:$O$93,13,0)</f>
        <v>0</v>
      </c>
      <c r="Y810" s="139"/>
      <c r="Z810" s="139"/>
      <c r="AA810" s="32">
        <f>VLOOKUP(Y810,Смета!$B$8:$O$93,13,0)</f>
        <v>0</v>
      </c>
      <c r="AC810" s="139"/>
      <c r="AD810" s="139"/>
      <c r="AE810" s="32">
        <f>VLOOKUP(AC810,Смета!$B$8:$O$93,13,0)</f>
        <v>0</v>
      </c>
      <c r="AG810" s="139"/>
      <c r="AH810" s="139"/>
      <c r="AI810" s="32">
        <f>VLOOKUP(AG810,Смета!$B$8:$O$93,13,0)</f>
        <v>0</v>
      </c>
      <c r="AK810" s="139"/>
      <c r="AL810" s="139"/>
      <c r="AM810" s="32">
        <f>VLOOKUP(AK810,Смета!$B$8:$O$93,13,0)</f>
        <v>0</v>
      </c>
      <c r="AO810" s="139"/>
      <c r="AP810" s="139"/>
      <c r="AQ810" s="32">
        <f>VLOOKUP(AO810,Смета!$B$8:$O$93,13,0)</f>
        <v>0</v>
      </c>
      <c r="AS810" s="139"/>
      <c r="AT810" s="139"/>
      <c r="AU810" s="32">
        <f>VLOOKUP(AS810,Смета!$B$8:$O$93,13,0)</f>
        <v>0</v>
      </c>
    </row>
    <row r="811" spans="1:47" x14ac:dyDescent="0.25">
      <c r="A811" s="139"/>
      <c r="B811" s="139"/>
      <c r="C811" s="32">
        <f>VLOOKUP(A811,Смета!$B$8:$O$93,13,0)</f>
        <v>0</v>
      </c>
      <c r="E811" s="139"/>
      <c r="F811" s="139"/>
      <c r="G811" s="32">
        <f>VLOOKUP(E811,Смета!$B$8:$O$93,13,0)</f>
        <v>0</v>
      </c>
      <c r="I811" s="139"/>
      <c r="J811" s="139"/>
      <c r="K811" s="32">
        <f>VLOOKUP(I811,Смета!$B$8:$O$93,13,0)</f>
        <v>0</v>
      </c>
      <c r="M811" s="139"/>
      <c r="N811" s="139"/>
      <c r="O811" s="32">
        <f>VLOOKUP(M811,Смета!$B$8:$O$93,13,0)</f>
        <v>0</v>
      </c>
      <c r="Q811" s="139"/>
      <c r="R811" s="139"/>
      <c r="S811" s="32">
        <f>VLOOKUP(Q811,Смета!$B$8:$O$93,13,0)</f>
        <v>0</v>
      </c>
      <c r="U811" s="139"/>
      <c r="V811" s="139"/>
      <c r="W811" s="32">
        <f>VLOOKUP(U811,Смета!$B$8:$O$93,13,0)</f>
        <v>0</v>
      </c>
      <c r="Y811" s="139"/>
      <c r="Z811" s="139"/>
      <c r="AA811" s="32">
        <f>VLOOKUP(Y811,Смета!$B$8:$O$93,13,0)</f>
        <v>0</v>
      </c>
      <c r="AC811" s="139"/>
      <c r="AD811" s="139"/>
      <c r="AE811" s="32">
        <f>VLOOKUP(AC811,Смета!$B$8:$O$93,13,0)</f>
        <v>0</v>
      </c>
      <c r="AG811" s="139"/>
      <c r="AH811" s="139"/>
      <c r="AI811" s="32">
        <f>VLOOKUP(AG811,Смета!$B$8:$O$93,13,0)</f>
        <v>0</v>
      </c>
      <c r="AK811" s="139"/>
      <c r="AL811" s="139"/>
      <c r="AM811" s="32">
        <f>VLOOKUP(AK811,Смета!$B$8:$O$93,13,0)</f>
        <v>0</v>
      </c>
      <c r="AO811" s="139"/>
      <c r="AP811" s="139"/>
      <c r="AQ811" s="32">
        <f>VLOOKUP(AO811,Смета!$B$8:$O$93,13,0)</f>
        <v>0</v>
      </c>
      <c r="AS811" s="139"/>
      <c r="AT811" s="139"/>
      <c r="AU811" s="32">
        <f>VLOOKUP(AS811,Смета!$B$8:$O$93,13,0)</f>
        <v>0</v>
      </c>
    </row>
    <row r="812" spans="1:47" x14ac:dyDescent="0.25">
      <c r="A812" s="139"/>
      <c r="B812" s="139"/>
      <c r="C812" s="32">
        <f>VLOOKUP(A812,Смета!$B$8:$O$93,13,0)</f>
        <v>0</v>
      </c>
      <c r="E812" s="139"/>
      <c r="F812" s="139"/>
      <c r="G812" s="32">
        <f>VLOOKUP(E812,Смета!$B$8:$O$93,13,0)</f>
        <v>0</v>
      </c>
      <c r="I812" s="139"/>
      <c r="J812" s="139"/>
      <c r="K812" s="32">
        <f>VLOOKUP(I812,Смета!$B$8:$O$93,13,0)</f>
        <v>0</v>
      </c>
      <c r="M812" s="139"/>
      <c r="N812" s="139"/>
      <c r="O812" s="32">
        <f>VLOOKUP(M812,Смета!$B$8:$O$93,13,0)</f>
        <v>0</v>
      </c>
      <c r="Q812" s="139"/>
      <c r="R812" s="139"/>
      <c r="S812" s="32">
        <f>VLOOKUP(Q812,Смета!$B$8:$O$93,13,0)</f>
        <v>0</v>
      </c>
      <c r="U812" s="139"/>
      <c r="V812" s="139"/>
      <c r="W812" s="32">
        <f>VLOOKUP(U812,Смета!$B$8:$O$93,13,0)</f>
        <v>0</v>
      </c>
      <c r="Y812" s="139"/>
      <c r="Z812" s="139"/>
      <c r="AA812" s="32">
        <f>VLOOKUP(Y812,Смета!$B$8:$O$93,13,0)</f>
        <v>0</v>
      </c>
      <c r="AC812" s="139"/>
      <c r="AD812" s="139"/>
      <c r="AE812" s="32">
        <f>VLOOKUP(AC812,Смета!$B$8:$O$93,13,0)</f>
        <v>0</v>
      </c>
      <c r="AG812" s="139"/>
      <c r="AH812" s="139"/>
      <c r="AI812" s="32">
        <f>VLOOKUP(AG812,Смета!$B$8:$O$93,13,0)</f>
        <v>0</v>
      </c>
      <c r="AK812" s="139"/>
      <c r="AL812" s="139"/>
      <c r="AM812" s="32">
        <f>VLOOKUP(AK812,Смета!$B$8:$O$93,13,0)</f>
        <v>0</v>
      </c>
      <c r="AO812" s="139"/>
      <c r="AP812" s="139"/>
      <c r="AQ812" s="32">
        <f>VLOOKUP(AO812,Смета!$B$8:$O$93,13,0)</f>
        <v>0</v>
      </c>
      <c r="AS812" s="139"/>
      <c r="AT812" s="139"/>
      <c r="AU812" s="32">
        <f>VLOOKUP(AS812,Смета!$B$8:$O$93,13,0)</f>
        <v>0</v>
      </c>
    </row>
    <row r="813" spans="1:47" x14ac:dyDescent="0.25">
      <c r="A813" s="139"/>
      <c r="B813" s="139"/>
      <c r="C813" s="32">
        <f>VLOOKUP(A813,Смета!$B$8:$O$93,13,0)</f>
        <v>0</v>
      </c>
      <c r="E813" s="139"/>
      <c r="F813" s="139"/>
      <c r="G813" s="32">
        <f>VLOOKUP(E813,Смета!$B$8:$O$93,13,0)</f>
        <v>0</v>
      </c>
      <c r="I813" s="139"/>
      <c r="J813" s="139"/>
      <c r="K813" s="32">
        <f>VLOOKUP(I813,Смета!$B$8:$O$93,13,0)</f>
        <v>0</v>
      </c>
      <c r="M813" s="139"/>
      <c r="N813" s="139"/>
      <c r="O813" s="32">
        <f>VLOOKUP(M813,Смета!$B$8:$O$93,13,0)</f>
        <v>0</v>
      </c>
      <c r="Q813" s="139"/>
      <c r="R813" s="139"/>
      <c r="S813" s="32">
        <f>VLOOKUP(Q813,Смета!$B$8:$O$93,13,0)</f>
        <v>0</v>
      </c>
      <c r="U813" s="139"/>
      <c r="V813" s="139"/>
      <c r="W813" s="32">
        <f>VLOOKUP(U813,Смета!$B$8:$O$93,13,0)</f>
        <v>0</v>
      </c>
      <c r="Y813" s="139"/>
      <c r="Z813" s="139"/>
      <c r="AA813" s="32">
        <f>VLOOKUP(Y813,Смета!$B$8:$O$93,13,0)</f>
        <v>0</v>
      </c>
      <c r="AC813" s="139"/>
      <c r="AD813" s="139"/>
      <c r="AE813" s="32">
        <f>VLOOKUP(AC813,Смета!$B$8:$O$93,13,0)</f>
        <v>0</v>
      </c>
      <c r="AG813" s="139"/>
      <c r="AH813" s="139"/>
      <c r="AI813" s="32">
        <f>VLOOKUP(AG813,Смета!$B$8:$O$93,13,0)</f>
        <v>0</v>
      </c>
      <c r="AK813" s="139"/>
      <c r="AL813" s="139"/>
      <c r="AM813" s="32">
        <f>VLOOKUP(AK813,Смета!$B$8:$O$93,13,0)</f>
        <v>0</v>
      </c>
      <c r="AO813" s="139"/>
      <c r="AP813" s="139"/>
      <c r="AQ813" s="32">
        <f>VLOOKUP(AO813,Смета!$B$8:$O$93,13,0)</f>
        <v>0</v>
      </c>
      <c r="AS813" s="139"/>
      <c r="AT813" s="139"/>
      <c r="AU813" s="32">
        <f>VLOOKUP(AS813,Смета!$B$8:$O$93,13,0)</f>
        <v>0</v>
      </c>
    </row>
    <row r="814" spans="1:47" x14ac:dyDescent="0.25">
      <c r="A814" s="139"/>
      <c r="B814" s="139"/>
      <c r="C814" s="32">
        <f>VLOOKUP(A814,Смета!$B$8:$O$93,13,0)</f>
        <v>0</v>
      </c>
      <c r="E814" s="139"/>
      <c r="F814" s="139"/>
      <c r="G814" s="32">
        <f>VLOOKUP(E814,Смета!$B$8:$O$93,13,0)</f>
        <v>0</v>
      </c>
      <c r="I814" s="139"/>
      <c r="J814" s="139"/>
      <c r="K814" s="32">
        <f>VLOOKUP(I814,Смета!$B$8:$O$93,13,0)</f>
        <v>0</v>
      </c>
      <c r="M814" s="139"/>
      <c r="N814" s="139"/>
      <c r="O814" s="32">
        <f>VLOOKUP(M814,Смета!$B$8:$O$93,13,0)</f>
        <v>0</v>
      </c>
      <c r="Q814" s="139"/>
      <c r="R814" s="139"/>
      <c r="S814" s="32">
        <f>VLOOKUP(Q814,Смета!$B$8:$O$93,13,0)</f>
        <v>0</v>
      </c>
      <c r="U814" s="139"/>
      <c r="V814" s="139"/>
      <c r="W814" s="32">
        <f>VLOOKUP(U814,Смета!$B$8:$O$93,13,0)</f>
        <v>0</v>
      </c>
      <c r="Y814" s="139"/>
      <c r="Z814" s="139"/>
      <c r="AA814" s="32">
        <f>VLOOKUP(Y814,Смета!$B$8:$O$93,13,0)</f>
        <v>0</v>
      </c>
      <c r="AC814" s="139"/>
      <c r="AD814" s="139"/>
      <c r="AE814" s="32">
        <f>VLOOKUP(AC814,Смета!$B$8:$O$93,13,0)</f>
        <v>0</v>
      </c>
      <c r="AG814" s="139"/>
      <c r="AH814" s="139"/>
      <c r="AI814" s="32">
        <f>VLOOKUP(AG814,Смета!$B$8:$O$93,13,0)</f>
        <v>0</v>
      </c>
      <c r="AK814" s="139"/>
      <c r="AL814" s="139"/>
      <c r="AM814" s="32">
        <f>VLOOKUP(AK814,Смета!$B$8:$O$93,13,0)</f>
        <v>0</v>
      </c>
      <c r="AO814" s="139"/>
      <c r="AP814" s="139"/>
      <c r="AQ814" s="32">
        <f>VLOOKUP(AO814,Смета!$B$8:$O$93,13,0)</f>
        <v>0</v>
      </c>
      <c r="AS814" s="139"/>
      <c r="AT814" s="139"/>
      <c r="AU814" s="32">
        <f>VLOOKUP(AS814,Смета!$B$8:$O$93,13,0)</f>
        <v>0</v>
      </c>
    </row>
    <row r="815" spans="1:47" x14ac:dyDescent="0.25">
      <c r="A815" s="139"/>
      <c r="B815" s="139"/>
      <c r="C815" s="32">
        <f>VLOOKUP(A815,Смета!$B$8:$O$93,13,0)</f>
        <v>0</v>
      </c>
      <c r="E815" s="139"/>
      <c r="F815" s="139"/>
      <c r="G815" s="32">
        <f>VLOOKUP(E815,Смета!$B$8:$O$93,13,0)</f>
        <v>0</v>
      </c>
      <c r="I815" s="139"/>
      <c r="J815" s="139"/>
      <c r="K815" s="32">
        <f>VLOOKUP(I815,Смета!$B$8:$O$93,13,0)</f>
        <v>0</v>
      </c>
      <c r="M815" s="139"/>
      <c r="N815" s="139"/>
      <c r="O815" s="32">
        <f>VLOOKUP(M815,Смета!$B$8:$O$93,13,0)</f>
        <v>0</v>
      </c>
      <c r="Q815" s="139"/>
      <c r="R815" s="139"/>
      <c r="S815" s="32">
        <f>VLOOKUP(Q815,Смета!$B$8:$O$93,13,0)</f>
        <v>0</v>
      </c>
      <c r="U815" s="139"/>
      <c r="V815" s="139"/>
      <c r="W815" s="32">
        <f>VLOOKUP(U815,Смета!$B$8:$O$93,13,0)</f>
        <v>0</v>
      </c>
      <c r="Y815" s="139"/>
      <c r="Z815" s="139"/>
      <c r="AA815" s="32">
        <f>VLOOKUP(Y815,Смета!$B$8:$O$93,13,0)</f>
        <v>0</v>
      </c>
      <c r="AC815" s="139"/>
      <c r="AD815" s="139"/>
      <c r="AE815" s="32">
        <f>VLOOKUP(AC815,Смета!$B$8:$O$93,13,0)</f>
        <v>0</v>
      </c>
      <c r="AG815" s="139"/>
      <c r="AH815" s="139"/>
      <c r="AI815" s="32">
        <f>VLOOKUP(AG815,Смета!$B$8:$O$93,13,0)</f>
        <v>0</v>
      </c>
      <c r="AK815" s="139"/>
      <c r="AL815" s="139"/>
      <c r="AM815" s="32">
        <f>VLOOKUP(AK815,Смета!$B$8:$O$93,13,0)</f>
        <v>0</v>
      </c>
      <c r="AO815" s="139"/>
      <c r="AP815" s="139"/>
      <c r="AQ815" s="32">
        <f>VLOOKUP(AO815,Смета!$B$8:$O$93,13,0)</f>
        <v>0</v>
      </c>
      <c r="AS815" s="139"/>
      <c r="AT815" s="139"/>
      <c r="AU815" s="32">
        <f>VLOOKUP(AS815,Смета!$B$8:$O$93,13,0)</f>
        <v>0</v>
      </c>
    </row>
    <row r="816" spans="1:47" x14ac:dyDescent="0.25">
      <c r="A816" s="139"/>
      <c r="B816" s="139"/>
      <c r="C816" s="32">
        <f>VLOOKUP(A816,Смета!$B$8:$O$93,13,0)</f>
        <v>0</v>
      </c>
      <c r="E816" s="139"/>
      <c r="F816" s="139"/>
      <c r="G816" s="32">
        <f>VLOOKUP(E816,Смета!$B$8:$O$93,13,0)</f>
        <v>0</v>
      </c>
      <c r="I816" s="139"/>
      <c r="J816" s="139"/>
      <c r="K816" s="32">
        <f>VLOOKUP(I816,Смета!$B$8:$O$93,13,0)</f>
        <v>0</v>
      </c>
      <c r="M816" s="139"/>
      <c r="N816" s="139"/>
      <c r="O816" s="32">
        <f>VLOOKUP(M816,Смета!$B$8:$O$93,13,0)</f>
        <v>0</v>
      </c>
      <c r="Q816" s="139"/>
      <c r="R816" s="139"/>
      <c r="S816" s="32">
        <f>VLOOKUP(Q816,Смета!$B$8:$O$93,13,0)</f>
        <v>0</v>
      </c>
      <c r="U816" s="139"/>
      <c r="V816" s="139"/>
      <c r="W816" s="32">
        <f>VLOOKUP(U816,Смета!$B$8:$O$93,13,0)</f>
        <v>0</v>
      </c>
      <c r="Y816" s="139"/>
      <c r="Z816" s="139"/>
      <c r="AA816" s="32">
        <f>VLOOKUP(Y816,Смета!$B$8:$O$93,13,0)</f>
        <v>0</v>
      </c>
      <c r="AC816" s="139"/>
      <c r="AD816" s="139"/>
      <c r="AE816" s="32">
        <f>VLOOKUP(AC816,Смета!$B$8:$O$93,13,0)</f>
        <v>0</v>
      </c>
      <c r="AG816" s="139"/>
      <c r="AH816" s="139"/>
      <c r="AI816" s="32">
        <f>VLOOKUP(AG816,Смета!$B$8:$O$93,13,0)</f>
        <v>0</v>
      </c>
      <c r="AK816" s="139"/>
      <c r="AL816" s="139"/>
      <c r="AM816" s="32">
        <f>VLOOKUP(AK816,Смета!$B$8:$O$93,13,0)</f>
        <v>0</v>
      </c>
      <c r="AO816" s="139"/>
      <c r="AP816" s="139"/>
      <c r="AQ816" s="32">
        <f>VLOOKUP(AO816,Смета!$B$8:$O$93,13,0)</f>
        <v>0</v>
      </c>
      <c r="AS816" s="139"/>
      <c r="AT816" s="139"/>
      <c r="AU816" s="32">
        <f>VLOOKUP(AS816,Смета!$B$8:$O$93,13,0)</f>
        <v>0</v>
      </c>
    </row>
    <row r="817" spans="1:47" x14ac:dyDescent="0.25">
      <c r="A817" s="139"/>
      <c r="B817" s="139"/>
      <c r="C817" s="32">
        <f>VLOOKUP(A817,Смета!$B$8:$O$93,13,0)</f>
        <v>0</v>
      </c>
      <c r="E817" s="139"/>
      <c r="F817" s="139"/>
      <c r="G817" s="32">
        <f>VLOOKUP(E817,Смета!$B$8:$O$93,13,0)</f>
        <v>0</v>
      </c>
      <c r="I817" s="139"/>
      <c r="J817" s="139"/>
      <c r="K817" s="32">
        <f>VLOOKUP(I817,Смета!$B$8:$O$93,13,0)</f>
        <v>0</v>
      </c>
      <c r="M817" s="139"/>
      <c r="N817" s="139"/>
      <c r="O817" s="32">
        <f>VLOOKUP(M817,Смета!$B$8:$O$93,13,0)</f>
        <v>0</v>
      </c>
      <c r="Q817" s="139"/>
      <c r="R817" s="139"/>
      <c r="S817" s="32">
        <f>VLOOKUP(Q817,Смета!$B$8:$O$93,13,0)</f>
        <v>0</v>
      </c>
      <c r="U817" s="139"/>
      <c r="V817" s="139"/>
      <c r="W817" s="32">
        <f>VLOOKUP(U817,Смета!$B$8:$O$93,13,0)</f>
        <v>0</v>
      </c>
      <c r="Y817" s="139"/>
      <c r="Z817" s="139"/>
      <c r="AA817" s="32">
        <f>VLOOKUP(Y817,Смета!$B$8:$O$93,13,0)</f>
        <v>0</v>
      </c>
      <c r="AC817" s="139"/>
      <c r="AD817" s="139"/>
      <c r="AE817" s="32">
        <f>VLOOKUP(AC817,Смета!$B$8:$O$93,13,0)</f>
        <v>0</v>
      </c>
      <c r="AG817" s="139"/>
      <c r="AH817" s="139"/>
      <c r="AI817" s="32">
        <f>VLOOKUP(AG817,Смета!$B$8:$O$93,13,0)</f>
        <v>0</v>
      </c>
      <c r="AK817" s="139"/>
      <c r="AL817" s="139"/>
      <c r="AM817" s="32">
        <f>VLOOKUP(AK817,Смета!$B$8:$O$93,13,0)</f>
        <v>0</v>
      </c>
      <c r="AO817" s="139"/>
      <c r="AP817" s="139"/>
      <c r="AQ817" s="32">
        <f>VLOOKUP(AO817,Смета!$B$8:$O$93,13,0)</f>
        <v>0</v>
      </c>
      <c r="AS817" s="139"/>
      <c r="AT817" s="139"/>
      <c r="AU817" s="32">
        <f>VLOOKUP(AS817,Смета!$B$8:$O$93,13,0)</f>
        <v>0</v>
      </c>
    </row>
    <row r="818" spans="1:47" x14ac:dyDescent="0.25">
      <c r="A818" s="139"/>
      <c r="B818" s="139"/>
      <c r="C818" s="32">
        <f>VLOOKUP(A818,Смета!$B$8:$O$93,13,0)</f>
        <v>0</v>
      </c>
      <c r="E818" s="139"/>
      <c r="F818" s="139"/>
      <c r="G818" s="32">
        <f>VLOOKUP(E818,Смета!$B$8:$O$93,13,0)</f>
        <v>0</v>
      </c>
      <c r="I818" s="139"/>
      <c r="J818" s="139"/>
      <c r="K818" s="32">
        <f>VLOOKUP(I818,Смета!$B$8:$O$93,13,0)</f>
        <v>0</v>
      </c>
      <c r="M818" s="139"/>
      <c r="N818" s="139"/>
      <c r="O818" s="32">
        <f>VLOOKUP(M818,Смета!$B$8:$O$93,13,0)</f>
        <v>0</v>
      </c>
      <c r="Q818" s="139"/>
      <c r="R818" s="139"/>
      <c r="S818" s="32">
        <f>VLOOKUP(Q818,Смета!$B$8:$O$93,13,0)</f>
        <v>0</v>
      </c>
      <c r="U818" s="139"/>
      <c r="V818" s="139"/>
      <c r="W818" s="32">
        <f>VLOOKUP(U818,Смета!$B$8:$O$93,13,0)</f>
        <v>0</v>
      </c>
      <c r="Y818" s="139"/>
      <c r="Z818" s="139"/>
      <c r="AA818" s="32">
        <f>VLOOKUP(Y818,Смета!$B$8:$O$93,13,0)</f>
        <v>0</v>
      </c>
      <c r="AC818" s="139"/>
      <c r="AD818" s="139"/>
      <c r="AE818" s="32">
        <f>VLOOKUP(AC818,Смета!$B$8:$O$93,13,0)</f>
        <v>0</v>
      </c>
      <c r="AG818" s="139"/>
      <c r="AH818" s="139"/>
      <c r="AI818" s="32">
        <f>VLOOKUP(AG818,Смета!$B$8:$O$93,13,0)</f>
        <v>0</v>
      </c>
      <c r="AK818" s="139"/>
      <c r="AL818" s="139"/>
      <c r="AM818" s="32">
        <f>VLOOKUP(AK818,Смета!$B$8:$O$93,13,0)</f>
        <v>0</v>
      </c>
      <c r="AO818" s="139"/>
      <c r="AP818" s="139"/>
      <c r="AQ818" s="32">
        <f>VLOOKUP(AO818,Смета!$B$8:$O$93,13,0)</f>
        <v>0</v>
      </c>
      <c r="AS818" s="139"/>
      <c r="AT818" s="139"/>
      <c r="AU818" s="32">
        <f>VLOOKUP(AS818,Смета!$B$8:$O$93,13,0)</f>
        <v>0</v>
      </c>
    </row>
    <row r="819" spans="1:47" x14ac:dyDescent="0.25">
      <c r="A819" s="139"/>
      <c r="B819" s="139"/>
      <c r="C819" s="32">
        <f>VLOOKUP(A819,Смета!$B$8:$O$93,13,0)</f>
        <v>0</v>
      </c>
      <c r="E819" s="139"/>
      <c r="F819" s="139"/>
      <c r="G819" s="32">
        <f>VLOOKUP(E819,Смета!$B$8:$O$93,13,0)</f>
        <v>0</v>
      </c>
      <c r="I819" s="139"/>
      <c r="J819" s="139"/>
      <c r="K819" s="32">
        <f>VLOOKUP(I819,Смета!$B$8:$O$93,13,0)</f>
        <v>0</v>
      </c>
      <c r="M819" s="139"/>
      <c r="N819" s="139"/>
      <c r="O819" s="32">
        <f>VLOOKUP(M819,Смета!$B$8:$O$93,13,0)</f>
        <v>0</v>
      </c>
      <c r="Q819" s="139"/>
      <c r="R819" s="139"/>
      <c r="S819" s="32">
        <f>VLOOKUP(Q819,Смета!$B$8:$O$93,13,0)</f>
        <v>0</v>
      </c>
      <c r="U819" s="139"/>
      <c r="V819" s="139"/>
      <c r="W819" s="32">
        <f>VLOOKUP(U819,Смета!$B$8:$O$93,13,0)</f>
        <v>0</v>
      </c>
      <c r="Y819" s="139"/>
      <c r="Z819" s="139"/>
      <c r="AA819" s="32">
        <f>VLOOKUP(Y819,Смета!$B$8:$O$93,13,0)</f>
        <v>0</v>
      </c>
      <c r="AC819" s="139"/>
      <c r="AD819" s="139"/>
      <c r="AE819" s="32">
        <f>VLOOKUP(AC819,Смета!$B$8:$O$93,13,0)</f>
        <v>0</v>
      </c>
      <c r="AG819" s="139"/>
      <c r="AH819" s="139"/>
      <c r="AI819" s="32">
        <f>VLOOKUP(AG819,Смета!$B$8:$O$93,13,0)</f>
        <v>0</v>
      </c>
      <c r="AK819" s="139"/>
      <c r="AL819" s="139"/>
      <c r="AM819" s="32">
        <f>VLOOKUP(AK819,Смета!$B$8:$O$93,13,0)</f>
        <v>0</v>
      </c>
      <c r="AO819" s="139"/>
      <c r="AP819" s="139"/>
      <c r="AQ819" s="32">
        <f>VLOOKUP(AO819,Смета!$B$8:$O$93,13,0)</f>
        <v>0</v>
      </c>
      <c r="AS819" s="139"/>
      <c r="AT819" s="139"/>
      <c r="AU819" s="32">
        <f>VLOOKUP(AS819,Смета!$B$8:$O$93,13,0)</f>
        <v>0</v>
      </c>
    </row>
    <row r="820" spans="1:47" x14ac:dyDescent="0.25">
      <c r="A820" s="139"/>
      <c r="B820" s="139"/>
      <c r="C820" s="32">
        <f>VLOOKUP(A820,Смета!$B$8:$O$93,13,0)</f>
        <v>0</v>
      </c>
      <c r="E820" s="139"/>
      <c r="F820" s="139"/>
      <c r="G820" s="32">
        <f>VLOOKUP(E820,Смета!$B$8:$O$93,13,0)</f>
        <v>0</v>
      </c>
      <c r="I820" s="139"/>
      <c r="J820" s="139"/>
      <c r="K820" s="32">
        <f>VLOOKUP(I820,Смета!$B$8:$O$93,13,0)</f>
        <v>0</v>
      </c>
      <c r="M820" s="139"/>
      <c r="N820" s="139"/>
      <c r="O820" s="32">
        <f>VLOOKUP(M820,Смета!$B$8:$O$93,13,0)</f>
        <v>0</v>
      </c>
      <c r="Q820" s="139"/>
      <c r="R820" s="139"/>
      <c r="S820" s="32">
        <f>VLOOKUP(Q820,Смета!$B$8:$O$93,13,0)</f>
        <v>0</v>
      </c>
      <c r="U820" s="139"/>
      <c r="V820" s="139"/>
      <c r="W820" s="32">
        <f>VLOOKUP(U820,Смета!$B$8:$O$93,13,0)</f>
        <v>0</v>
      </c>
      <c r="Y820" s="139"/>
      <c r="Z820" s="139"/>
      <c r="AA820" s="32">
        <f>VLOOKUP(Y820,Смета!$B$8:$O$93,13,0)</f>
        <v>0</v>
      </c>
      <c r="AC820" s="139"/>
      <c r="AD820" s="139"/>
      <c r="AE820" s="32">
        <f>VLOOKUP(AC820,Смета!$B$8:$O$93,13,0)</f>
        <v>0</v>
      </c>
      <c r="AG820" s="139"/>
      <c r="AH820" s="139"/>
      <c r="AI820" s="32">
        <f>VLOOKUP(AG820,Смета!$B$8:$O$93,13,0)</f>
        <v>0</v>
      </c>
      <c r="AK820" s="139"/>
      <c r="AL820" s="139"/>
      <c r="AM820" s="32">
        <f>VLOOKUP(AK820,Смета!$B$8:$O$93,13,0)</f>
        <v>0</v>
      </c>
      <c r="AO820" s="139"/>
      <c r="AP820" s="139"/>
      <c r="AQ820" s="32">
        <f>VLOOKUP(AO820,Смета!$B$8:$O$93,13,0)</f>
        <v>0</v>
      </c>
      <c r="AS820" s="139"/>
      <c r="AT820" s="139"/>
      <c r="AU820" s="32">
        <f>VLOOKUP(AS820,Смета!$B$8:$O$93,13,0)</f>
        <v>0</v>
      </c>
    </row>
    <row r="821" spans="1:47" x14ac:dyDescent="0.25">
      <c r="A821" s="139"/>
      <c r="B821" s="139"/>
      <c r="C821" s="32">
        <f>VLOOKUP(A821,Смета!$B$8:$O$93,13,0)</f>
        <v>0</v>
      </c>
      <c r="E821" s="139"/>
      <c r="F821" s="139"/>
      <c r="G821" s="32">
        <f>VLOOKUP(E821,Смета!$B$8:$O$93,13,0)</f>
        <v>0</v>
      </c>
      <c r="I821" s="139"/>
      <c r="J821" s="139"/>
      <c r="K821" s="32">
        <f>VLOOKUP(I821,Смета!$B$8:$O$93,13,0)</f>
        <v>0</v>
      </c>
      <c r="M821" s="139"/>
      <c r="N821" s="139"/>
      <c r="O821" s="32">
        <f>VLOOKUP(M821,Смета!$B$8:$O$93,13,0)</f>
        <v>0</v>
      </c>
      <c r="Q821" s="139"/>
      <c r="R821" s="139"/>
      <c r="S821" s="32">
        <f>VLOOKUP(Q821,Смета!$B$8:$O$93,13,0)</f>
        <v>0</v>
      </c>
      <c r="U821" s="139"/>
      <c r="V821" s="139"/>
      <c r="W821" s="32">
        <f>VLOOKUP(U821,Смета!$B$8:$O$93,13,0)</f>
        <v>0</v>
      </c>
      <c r="Y821" s="139"/>
      <c r="Z821" s="139"/>
      <c r="AA821" s="32">
        <f>VLOOKUP(Y821,Смета!$B$8:$O$93,13,0)</f>
        <v>0</v>
      </c>
      <c r="AC821" s="139"/>
      <c r="AD821" s="139"/>
      <c r="AE821" s="32">
        <f>VLOOKUP(AC821,Смета!$B$8:$O$93,13,0)</f>
        <v>0</v>
      </c>
      <c r="AG821" s="139"/>
      <c r="AH821" s="139"/>
      <c r="AI821" s="32">
        <f>VLOOKUP(AG821,Смета!$B$8:$O$93,13,0)</f>
        <v>0</v>
      </c>
      <c r="AK821" s="139"/>
      <c r="AL821" s="139"/>
      <c r="AM821" s="32">
        <f>VLOOKUP(AK821,Смета!$B$8:$O$93,13,0)</f>
        <v>0</v>
      </c>
      <c r="AO821" s="139"/>
      <c r="AP821" s="139"/>
      <c r="AQ821" s="32">
        <f>VLOOKUP(AO821,Смета!$B$8:$O$93,13,0)</f>
        <v>0</v>
      </c>
      <c r="AS821" s="139"/>
      <c r="AT821" s="139"/>
      <c r="AU821" s="32">
        <f>VLOOKUP(AS821,Смета!$B$8:$O$93,13,0)</f>
        <v>0</v>
      </c>
    </row>
    <row r="822" spans="1:47" x14ac:dyDescent="0.25">
      <c r="A822" s="139"/>
      <c r="B822" s="139"/>
      <c r="C822" s="32">
        <f>VLOOKUP(A822,Смета!$B$8:$O$93,13,0)</f>
        <v>0</v>
      </c>
      <c r="E822" s="139"/>
      <c r="F822" s="139"/>
      <c r="G822" s="32">
        <f>VLOOKUP(E822,Смета!$B$8:$O$93,13,0)</f>
        <v>0</v>
      </c>
      <c r="I822" s="139"/>
      <c r="J822" s="139"/>
      <c r="K822" s="32">
        <f>VLOOKUP(I822,Смета!$B$8:$O$93,13,0)</f>
        <v>0</v>
      </c>
      <c r="M822" s="139"/>
      <c r="N822" s="139"/>
      <c r="O822" s="32">
        <f>VLOOKUP(M822,Смета!$B$8:$O$93,13,0)</f>
        <v>0</v>
      </c>
      <c r="Q822" s="139"/>
      <c r="R822" s="139"/>
      <c r="S822" s="32">
        <f>VLOOKUP(Q822,Смета!$B$8:$O$93,13,0)</f>
        <v>0</v>
      </c>
      <c r="U822" s="139"/>
      <c r="V822" s="139"/>
      <c r="W822" s="32">
        <f>VLOOKUP(U822,Смета!$B$8:$O$93,13,0)</f>
        <v>0</v>
      </c>
      <c r="Y822" s="139"/>
      <c r="Z822" s="139"/>
      <c r="AA822" s="32">
        <f>VLOOKUP(Y822,Смета!$B$8:$O$93,13,0)</f>
        <v>0</v>
      </c>
      <c r="AC822" s="139"/>
      <c r="AD822" s="139"/>
      <c r="AE822" s="32">
        <f>VLOOKUP(AC822,Смета!$B$8:$O$93,13,0)</f>
        <v>0</v>
      </c>
      <c r="AG822" s="139"/>
      <c r="AH822" s="139"/>
      <c r="AI822" s="32">
        <f>VLOOKUP(AG822,Смета!$B$8:$O$93,13,0)</f>
        <v>0</v>
      </c>
      <c r="AK822" s="139"/>
      <c r="AL822" s="139"/>
      <c r="AM822" s="32">
        <f>VLOOKUP(AK822,Смета!$B$8:$O$93,13,0)</f>
        <v>0</v>
      </c>
      <c r="AO822" s="139"/>
      <c r="AP822" s="139"/>
      <c r="AQ822" s="32">
        <f>VLOOKUP(AO822,Смета!$B$8:$O$93,13,0)</f>
        <v>0</v>
      </c>
      <c r="AS822" s="139"/>
      <c r="AT822" s="139"/>
      <c r="AU822" s="32">
        <f>VLOOKUP(AS822,Смета!$B$8:$O$93,13,0)</f>
        <v>0</v>
      </c>
    </row>
    <row r="823" spans="1:47" x14ac:dyDescent="0.25">
      <c r="A823" s="139"/>
      <c r="B823" s="139"/>
      <c r="C823" s="32">
        <f>VLOOKUP(A823,Смета!$B$8:$O$93,13,0)</f>
        <v>0</v>
      </c>
      <c r="E823" s="139"/>
      <c r="F823" s="139"/>
      <c r="G823" s="32">
        <f>VLOOKUP(E823,Смета!$B$8:$O$93,13,0)</f>
        <v>0</v>
      </c>
      <c r="I823" s="139"/>
      <c r="J823" s="139"/>
      <c r="K823" s="32">
        <f>VLOOKUP(I823,Смета!$B$8:$O$93,13,0)</f>
        <v>0</v>
      </c>
      <c r="M823" s="139"/>
      <c r="N823" s="139"/>
      <c r="O823" s="32">
        <f>VLOOKUP(M823,Смета!$B$8:$O$93,13,0)</f>
        <v>0</v>
      </c>
      <c r="Q823" s="139"/>
      <c r="R823" s="139"/>
      <c r="S823" s="32">
        <f>VLOOKUP(Q823,Смета!$B$8:$O$93,13,0)</f>
        <v>0</v>
      </c>
      <c r="U823" s="139"/>
      <c r="V823" s="139"/>
      <c r="W823" s="32">
        <f>VLOOKUP(U823,Смета!$B$8:$O$93,13,0)</f>
        <v>0</v>
      </c>
      <c r="Y823" s="139"/>
      <c r="Z823" s="139"/>
      <c r="AA823" s="32">
        <f>VLOOKUP(Y823,Смета!$B$8:$O$93,13,0)</f>
        <v>0</v>
      </c>
      <c r="AC823" s="139"/>
      <c r="AD823" s="139"/>
      <c r="AE823" s="32">
        <f>VLOOKUP(AC823,Смета!$B$8:$O$93,13,0)</f>
        <v>0</v>
      </c>
      <c r="AG823" s="139"/>
      <c r="AH823" s="139"/>
      <c r="AI823" s="32">
        <f>VLOOKUP(AG823,Смета!$B$8:$O$93,13,0)</f>
        <v>0</v>
      </c>
      <c r="AK823" s="139"/>
      <c r="AL823" s="139"/>
      <c r="AM823" s="32">
        <f>VLOOKUP(AK823,Смета!$B$8:$O$93,13,0)</f>
        <v>0</v>
      </c>
      <c r="AO823" s="139"/>
      <c r="AP823" s="139"/>
      <c r="AQ823" s="32">
        <f>VLOOKUP(AO823,Смета!$B$8:$O$93,13,0)</f>
        <v>0</v>
      </c>
      <c r="AS823" s="139"/>
      <c r="AT823" s="139"/>
      <c r="AU823" s="32">
        <f>VLOOKUP(AS823,Смета!$B$8:$O$93,13,0)</f>
        <v>0</v>
      </c>
    </row>
    <row r="824" spans="1:47" x14ac:dyDescent="0.25">
      <c r="A824" s="139"/>
      <c r="B824" s="139"/>
      <c r="C824" s="32">
        <f>VLOOKUP(A824,Смета!$B$8:$O$93,13,0)</f>
        <v>0</v>
      </c>
      <c r="E824" s="139"/>
      <c r="F824" s="139"/>
      <c r="G824" s="32">
        <f>VLOOKUP(E824,Смета!$B$8:$O$93,13,0)</f>
        <v>0</v>
      </c>
      <c r="I824" s="139"/>
      <c r="J824" s="139"/>
      <c r="K824" s="32">
        <f>VLOOKUP(I824,Смета!$B$8:$O$93,13,0)</f>
        <v>0</v>
      </c>
      <c r="M824" s="139"/>
      <c r="N824" s="139"/>
      <c r="O824" s="32">
        <f>VLOOKUP(M824,Смета!$B$8:$O$93,13,0)</f>
        <v>0</v>
      </c>
      <c r="Q824" s="139"/>
      <c r="R824" s="139"/>
      <c r="S824" s="32">
        <f>VLOOKUP(Q824,Смета!$B$8:$O$93,13,0)</f>
        <v>0</v>
      </c>
      <c r="U824" s="139"/>
      <c r="V824" s="139"/>
      <c r="W824" s="32">
        <f>VLOOKUP(U824,Смета!$B$8:$O$93,13,0)</f>
        <v>0</v>
      </c>
      <c r="Y824" s="139"/>
      <c r="Z824" s="139"/>
      <c r="AA824" s="32">
        <f>VLOOKUP(Y824,Смета!$B$8:$O$93,13,0)</f>
        <v>0</v>
      </c>
      <c r="AC824" s="139"/>
      <c r="AD824" s="139"/>
      <c r="AE824" s="32">
        <f>VLOOKUP(AC824,Смета!$B$8:$O$93,13,0)</f>
        <v>0</v>
      </c>
      <c r="AG824" s="139"/>
      <c r="AH824" s="139"/>
      <c r="AI824" s="32">
        <f>VLOOKUP(AG824,Смета!$B$8:$O$93,13,0)</f>
        <v>0</v>
      </c>
      <c r="AK824" s="139"/>
      <c r="AL824" s="139"/>
      <c r="AM824" s="32">
        <f>VLOOKUP(AK824,Смета!$B$8:$O$93,13,0)</f>
        <v>0</v>
      </c>
      <c r="AO824" s="139"/>
      <c r="AP824" s="139"/>
      <c r="AQ824" s="32">
        <f>VLOOKUP(AO824,Смета!$B$8:$O$93,13,0)</f>
        <v>0</v>
      </c>
      <c r="AS824" s="139"/>
      <c r="AT824" s="139"/>
      <c r="AU824" s="32">
        <f>VLOOKUP(AS824,Смета!$B$8:$O$93,13,0)</f>
        <v>0</v>
      </c>
    </row>
    <row r="825" spans="1:47" x14ac:dyDescent="0.25">
      <c r="A825" s="139"/>
      <c r="B825" s="139"/>
      <c r="C825" s="32">
        <f>VLOOKUP(A825,Смета!$B$8:$O$93,13,0)</f>
        <v>0</v>
      </c>
      <c r="E825" s="139"/>
      <c r="F825" s="139"/>
      <c r="G825" s="32">
        <f>VLOOKUP(E825,Смета!$B$8:$O$93,13,0)</f>
        <v>0</v>
      </c>
      <c r="I825" s="139"/>
      <c r="J825" s="139"/>
      <c r="K825" s="32">
        <f>VLOOKUP(I825,Смета!$B$8:$O$93,13,0)</f>
        <v>0</v>
      </c>
      <c r="M825" s="139"/>
      <c r="N825" s="139"/>
      <c r="O825" s="32">
        <f>VLOOKUP(M825,Смета!$B$8:$O$93,13,0)</f>
        <v>0</v>
      </c>
      <c r="Q825" s="139"/>
      <c r="R825" s="139"/>
      <c r="S825" s="32">
        <f>VLOOKUP(Q825,Смета!$B$8:$O$93,13,0)</f>
        <v>0</v>
      </c>
      <c r="U825" s="139"/>
      <c r="V825" s="139"/>
      <c r="W825" s="32">
        <f>VLOOKUP(U825,Смета!$B$8:$O$93,13,0)</f>
        <v>0</v>
      </c>
      <c r="Y825" s="139"/>
      <c r="Z825" s="139"/>
      <c r="AA825" s="32">
        <f>VLOOKUP(Y825,Смета!$B$8:$O$93,13,0)</f>
        <v>0</v>
      </c>
      <c r="AC825" s="139"/>
      <c r="AD825" s="139"/>
      <c r="AE825" s="32">
        <f>VLOOKUP(AC825,Смета!$B$8:$O$93,13,0)</f>
        <v>0</v>
      </c>
      <c r="AG825" s="139"/>
      <c r="AH825" s="139"/>
      <c r="AI825" s="32">
        <f>VLOOKUP(AG825,Смета!$B$8:$O$93,13,0)</f>
        <v>0</v>
      </c>
      <c r="AK825" s="139"/>
      <c r="AL825" s="139"/>
      <c r="AM825" s="32">
        <f>VLOOKUP(AK825,Смета!$B$8:$O$93,13,0)</f>
        <v>0</v>
      </c>
      <c r="AO825" s="139"/>
      <c r="AP825" s="139"/>
      <c r="AQ825" s="32">
        <f>VLOOKUP(AO825,Смета!$B$8:$O$93,13,0)</f>
        <v>0</v>
      </c>
      <c r="AS825" s="139"/>
      <c r="AT825" s="139"/>
      <c r="AU825" s="32">
        <f>VLOOKUP(AS825,Смета!$B$8:$O$93,13,0)</f>
        <v>0</v>
      </c>
    </row>
    <row r="826" spans="1:47" x14ac:dyDescent="0.25">
      <c r="A826" s="139"/>
      <c r="B826" s="139"/>
      <c r="C826" s="32">
        <f>VLOOKUP(A826,Смета!$B$8:$O$93,13,0)</f>
        <v>0</v>
      </c>
      <c r="E826" s="139"/>
      <c r="F826" s="139"/>
      <c r="G826" s="32">
        <f>VLOOKUP(E826,Смета!$B$8:$O$93,13,0)</f>
        <v>0</v>
      </c>
      <c r="I826" s="139"/>
      <c r="J826" s="139"/>
      <c r="K826" s="32">
        <f>VLOOKUP(I826,Смета!$B$8:$O$93,13,0)</f>
        <v>0</v>
      </c>
      <c r="M826" s="139"/>
      <c r="N826" s="139"/>
      <c r="O826" s="32">
        <f>VLOOKUP(M826,Смета!$B$8:$O$93,13,0)</f>
        <v>0</v>
      </c>
      <c r="Q826" s="139"/>
      <c r="R826" s="139"/>
      <c r="S826" s="32">
        <f>VLOOKUP(Q826,Смета!$B$8:$O$93,13,0)</f>
        <v>0</v>
      </c>
      <c r="U826" s="139"/>
      <c r="V826" s="139"/>
      <c r="W826" s="32">
        <f>VLOOKUP(U826,Смета!$B$8:$O$93,13,0)</f>
        <v>0</v>
      </c>
      <c r="Y826" s="139"/>
      <c r="Z826" s="139"/>
      <c r="AA826" s="32">
        <f>VLOOKUP(Y826,Смета!$B$8:$O$93,13,0)</f>
        <v>0</v>
      </c>
      <c r="AC826" s="139"/>
      <c r="AD826" s="139"/>
      <c r="AE826" s="32">
        <f>VLOOKUP(AC826,Смета!$B$8:$O$93,13,0)</f>
        <v>0</v>
      </c>
      <c r="AG826" s="139"/>
      <c r="AH826" s="139"/>
      <c r="AI826" s="32">
        <f>VLOOKUP(AG826,Смета!$B$8:$O$93,13,0)</f>
        <v>0</v>
      </c>
      <c r="AK826" s="139"/>
      <c r="AL826" s="139"/>
      <c r="AM826" s="32">
        <f>VLOOKUP(AK826,Смета!$B$8:$O$93,13,0)</f>
        <v>0</v>
      </c>
      <c r="AO826" s="139"/>
      <c r="AP826" s="139"/>
      <c r="AQ826" s="32">
        <f>VLOOKUP(AO826,Смета!$B$8:$O$93,13,0)</f>
        <v>0</v>
      </c>
      <c r="AS826" s="139"/>
      <c r="AT826" s="139"/>
      <c r="AU826" s="32">
        <f>VLOOKUP(AS826,Смета!$B$8:$O$93,13,0)</f>
        <v>0</v>
      </c>
    </row>
    <row r="827" spans="1:47" x14ac:dyDescent="0.25">
      <c r="A827" s="139"/>
      <c r="B827" s="139"/>
      <c r="C827" s="32">
        <f>VLOOKUP(A827,Смета!$B$8:$O$93,13,0)</f>
        <v>0</v>
      </c>
      <c r="E827" s="139"/>
      <c r="F827" s="139"/>
      <c r="G827" s="32">
        <f>VLOOKUP(E827,Смета!$B$8:$O$93,13,0)</f>
        <v>0</v>
      </c>
      <c r="I827" s="139"/>
      <c r="J827" s="139"/>
      <c r="K827" s="32">
        <f>VLOOKUP(I827,Смета!$B$8:$O$93,13,0)</f>
        <v>0</v>
      </c>
      <c r="M827" s="139"/>
      <c r="N827" s="139"/>
      <c r="O827" s="32">
        <f>VLOOKUP(M827,Смета!$B$8:$O$93,13,0)</f>
        <v>0</v>
      </c>
      <c r="Q827" s="139"/>
      <c r="R827" s="139"/>
      <c r="S827" s="32">
        <f>VLOOKUP(Q827,Смета!$B$8:$O$93,13,0)</f>
        <v>0</v>
      </c>
      <c r="U827" s="139"/>
      <c r="V827" s="139"/>
      <c r="W827" s="32">
        <f>VLOOKUP(U827,Смета!$B$8:$O$93,13,0)</f>
        <v>0</v>
      </c>
      <c r="Y827" s="139"/>
      <c r="Z827" s="139"/>
      <c r="AA827" s="32">
        <f>VLOOKUP(Y827,Смета!$B$8:$O$93,13,0)</f>
        <v>0</v>
      </c>
      <c r="AC827" s="139"/>
      <c r="AD827" s="139"/>
      <c r="AE827" s="32">
        <f>VLOOKUP(AC827,Смета!$B$8:$O$93,13,0)</f>
        <v>0</v>
      </c>
      <c r="AG827" s="139"/>
      <c r="AH827" s="139"/>
      <c r="AI827" s="32">
        <f>VLOOKUP(AG827,Смета!$B$8:$O$93,13,0)</f>
        <v>0</v>
      </c>
      <c r="AK827" s="139"/>
      <c r="AL827" s="139"/>
      <c r="AM827" s="32">
        <f>VLOOKUP(AK827,Смета!$B$8:$O$93,13,0)</f>
        <v>0</v>
      </c>
      <c r="AO827" s="139"/>
      <c r="AP827" s="139"/>
      <c r="AQ827" s="32">
        <f>VLOOKUP(AO827,Смета!$B$8:$O$93,13,0)</f>
        <v>0</v>
      </c>
      <c r="AS827" s="139"/>
      <c r="AT827" s="139"/>
      <c r="AU827" s="32">
        <f>VLOOKUP(AS827,Смета!$B$8:$O$93,13,0)</f>
        <v>0</v>
      </c>
    </row>
    <row r="828" spans="1:47" x14ac:dyDescent="0.25">
      <c r="A828" s="139"/>
      <c r="B828" s="139"/>
      <c r="C828" s="32">
        <f>VLOOKUP(A828,Смета!$B$8:$O$93,13,0)</f>
        <v>0</v>
      </c>
      <c r="E828" s="139"/>
      <c r="F828" s="139"/>
      <c r="G828" s="32">
        <f>VLOOKUP(E828,Смета!$B$8:$O$93,13,0)</f>
        <v>0</v>
      </c>
      <c r="I828" s="139"/>
      <c r="J828" s="139"/>
      <c r="K828" s="32">
        <f>VLOOKUP(I828,Смета!$B$8:$O$93,13,0)</f>
        <v>0</v>
      </c>
      <c r="M828" s="139"/>
      <c r="N828" s="139"/>
      <c r="O828" s="32">
        <f>VLOOKUP(M828,Смета!$B$8:$O$93,13,0)</f>
        <v>0</v>
      </c>
      <c r="Q828" s="139"/>
      <c r="R828" s="139"/>
      <c r="S828" s="32">
        <f>VLOOKUP(Q828,Смета!$B$8:$O$93,13,0)</f>
        <v>0</v>
      </c>
      <c r="U828" s="139"/>
      <c r="V828" s="139"/>
      <c r="W828" s="32">
        <f>VLOOKUP(U828,Смета!$B$8:$O$93,13,0)</f>
        <v>0</v>
      </c>
      <c r="Y828" s="139"/>
      <c r="Z828" s="139"/>
      <c r="AA828" s="32">
        <f>VLOOKUP(Y828,Смета!$B$8:$O$93,13,0)</f>
        <v>0</v>
      </c>
      <c r="AC828" s="139"/>
      <c r="AD828" s="139"/>
      <c r="AE828" s="32">
        <f>VLOOKUP(AC828,Смета!$B$8:$O$93,13,0)</f>
        <v>0</v>
      </c>
      <c r="AG828" s="139"/>
      <c r="AH828" s="139"/>
      <c r="AI828" s="32">
        <f>VLOOKUP(AG828,Смета!$B$8:$O$93,13,0)</f>
        <v>0</v>
      </c>
      <c r="AK828" s="139"/>
      <c r="AL828" s="139"/>
      <c r="AM828" s="32">
        <f>VLOOKUP(AK828,Смета!$B$8:$O$93,13,0)</f>
        <v>0</v>
      </c>
      <c r="AO828" s="139"/>
      <c r="AP828" s="139"/>
      <c r="AQ828" s="32">
        <f>VLOOKUP(AO828,Смета!$B$8:$O$93,13,0)</f>
        <v>0</v>
      </c>
      <c r="AS828" s="139"/>
      <c r="AT828" s="139"/>
      <c r="AU828" s="32">
        <f>VLOOKUP(AS828,Смета!$B$8:$O$93,13,0)</f>
        <v>0</v>
      </c>
    </row>
    <row r="829" spans="1:47" x14ac:dyDescent="0.25">
      <c r="A829" s="139"/>
      <c r="B829" s="139"/>
      <c r="C829" s="32">
        <f>VLOOKUP(A829,Смета!$B$8:$O$93,13,0)</f>
        <v>0</v>
      </c>
      <c r="E829" s="139"/>
      <c r="F829" s="139"/>
      <c r="G829" s="32">
        <f>VLOOKUP(E829,Смета!$B$8:$O$93,13,0)</f>
        <v>0</v>
      </c>
      <c r="I829" s="139"/>
      <c r="J829" s="139"/>
      <c r="K829" s="32">
        <f>VLOOKUP(I829,Смета!$B$8:$O$93,13,0)</f>
        <v>0</v>
      </c>
      <c r="M829" s="139"/>
      <c r="N829" s="139"/>
      <c r="O829" s="32">
        <f>VLOOKUP(M829,Смета!$B$8:$O$93,13,0)</f>
        <v>0</v>
      </c>
      <c r="Q829" s="139"/>
      <c r="R829" s="139"/>
      <c r="S829" s="32">
        <f>VLOOKUP(Q829,Смета!$B$8:$O$93,13,0)</f>
        <v>0</v>
      </c>
      <c r="U829" s="139"/>
      <c r="V829" s="139"/>
      <c r="W829" s="32">
        <f>VLOOKUP(U829,Смета!$B$8:$O$93,13,0)</f>
        <v>0</v>
      </c>
      <c r="Y829" s="139"/>
      <c r="Z829" s="139"/>
      <c r="AA829" s="32">
        <f>VLOOKUP(Y829,Смета!$B$8:$O$93,13,0)</f>
        <v>0</v>
      </c>
      <c r="AC829" s="139"/>
      <c r="AD829" s="139"/>
      <c r="AE829" s="32">
        <f>VLOOKUP(AC829,Смета!$B$8:$O$93,13,0)</f>
        <v>0</v>
      </c>
      <c r="AG829" s="139"/>
      <c r="AH829" s="139"/>
      <c r="AI829" s="32">
        <f>VLOOKUP(AG829,Смета!$B$8:$O$93,13,0)</f>
        <v>0</v>
      </c>
      <c r="AK829" s="139"/>
      <c r="AL829" s="139"/>
      <c r="AM829" s="32">
        <f>VLOOKUP(AK829,Смета!$B$8:$O$93,13,0)</f>
        <v>0</v>
      </c>
      <c r="AO829" s="139"/>
      <c r="AP829" s="139"/>
      <c r="AQ829" s="32">
        <f>VLOOKUP(AO829,Смета!$B$8:$O$93,13,0)</f>
        <v>0</v>
      </c>
      <c r="AS829" s="139"/>
      <c r="AT829" s="139"/>
      <c r="AU829" s="32">
        <f>VLOOKUP(AS829,Смета!$B$8:$O$93,13,0)</f>
        <v>0</v>
      </c>
    </row>
    <row r="830" spans="1:47" x14ac:dyDescent="0.25">
      <c r="A830" s="139"/>
      <c r="B830" s="139"/>
      <c r="C830" s="32">
        <f>VLOOKUP(A830,Смета!$B$8:$O$93,13,0)</f>
        <v>0</v>
      </c>
      <c r="E830" s="139"/>
      <c r="F830" s="139"/>
      <c r="G830" s="32">
        <f>VLOOKUP(E830,Смета!$B$8:$O$93,13,0)</f>
        <v>0</v>
      </c>
      <c r="I830" s="139"/>
      <c r="J830" s="139"/>
      <c r="K830" s="32">
        <f>VLOOKUP(I830,Смета!$B$8:$O$93,13,0)</f>
        <v>0</v>
      </c>
      <c r="M830" s="139"/>
      <c r="N830" s="139"/>
      <c r="O830" s="32">
        <f>VLOOKUP(M830,Смета!$B$8:$O$93,13,0)</f>
        <v>0</v>
      </c>
      <c r="Q830" s="139"/>
      <c r="R830" s="139"/>
      <c r="S830" s="32">
        <f>VLOOKUP(Q830,Смета!$B$8:$O$93,13,0)</f>
        <v>0</v>
      </c>
      <c r="U830" s="139"/>
      <c r="V830" s="139"/>
      <c r="W830" s="32">
        <f>VLOOKUP(U830,Смета!$B$8:$O$93,13,0)</f>
        <v>0</v>
      </c>
      <c r="Y830" s="139"/>
      <c r="Z830" s="139"/>
      <c r="AA830" s="32">
        <f>VLOOKUP(Y830,Смета!$B$8:$O$93,13,0)</f>
        <v>0</v>
      </c>
      <c r="AC830" s="139"/>
      <c r="AD830" s="139"/>
      <c r="AE830" s="32">
        <f>VLOOKUP(AC830,Смета!$B$8:$O$93,13,0)</f>
        <v>0</v>
      </c>
      <c r="AG830" s="139"/>
      <c r="AH830" s="139"/>
      <c r="AI830" s="32">
        <f>VLOOKUP(AG830,Смета!$B$8:$O$93,13,0)</f>
        <v>0</v>
      </c>
      <c r="AK830" s="139"/>
      <c r="AL830" s="139"/>
      <c r="AM830" s="32">
        <f>VLOOKUP(AK830,Смета!$B$8:$O$93,13,0)</f>
        <v>0</v>
      </c>
      <c r="AO830" s="139"/>
      <c r="AP830" s="139"/>
      <c r="AQ830" s="32">
        <f>VLOOKUP(AO830,Смета!$B$8:$O$93,13,0)</f>
        <v>0</v>
      </c>
      <c r="AS830" s="139"/>
      <c r="AT830" s="139"/>
      <c r="AU830" s="32">
        <f>VLOOKUP(AS830,Смета!$B$8:$O$93,13,0)</f>
        <v>0</v>
      </c>
    </row>
    <row r="831" spans="1:47" x14ac:dyDescent="0.25">
      <c r="A831" s="139"/>
      <c r="B831" s="139"/>
      <c r="C831" s="32">
        <f>VLOOKUP(A831,Смета!$B$8:$O$93,13,0)</f>
        <v>0</v>
      </c>
      <c r="E831" s="139"/>
      <c r="F831" s="139"/>
      <c r="G831" s="32">
        <f>VLOOKUP(E831,Смета!$B$8:$O$93,13,0)</f>
        <v>0</v>
      </c>
      <c r="I831" s="139"/>
      <c r="J831" s="139"/>
      <c r="K831" s="32">
        <f>VLOOKUP(I831,Смета!$B$8:$O$93,13,0)</f>
        <v>0</v>
      </c>
      <c r="M831" s="139"/>
      <c r="N831" s="139"/>
      <c r="O831" s="32">
        <f>VLOOKUP(M831,Смета!$B$8:$O$93,13,0)</f>
        <v>0</v>
      </c>
      <c r="Q831" s="139"/>
      <c r="R831" s="139"/>
      <c r="S831" s="32">
        <f>VLOOKUP(Q831,Смета!$B$8:$O$93,13,0)</f>
        <v>0</v>
      </c>
      <c r="U831" s="139"/>
      <c r="V831" s="139"/>
      <c r="W831" s="32">
        <f>VLOOKUP(U831,Смета!$B$8:$O$93,13,0)</f>
        <v>0</v>
      </c>
      <c r="Y831" s="139"/>
      <c r="Z831" s="139"/>
      <c r="AA831" s="32">
        <f>VLOOKUP(Y831,Смета!$B$8:$O$93,13,0)</f>
        <v>0</v>
      </c>
      <c r="AC831" s="139"/>
      <c r="AD831" s="139"/>
      <c r="AE831" s="32">
        <f>VLOOKUP(AC831,Смета!$B$8:$O$93,13,0)</f>
        <v>0</v>
      </c>
      <c r="AG831" s="139"/>
      <c r="AH831" s="139"/>
      <c r="AI831" s="32">
        <f>VLOOKUP(AG831,Смета!$B$8:$O$93,13,0)</f>
        <v>0</v>
      </c>
      <c r="AK831" s="139"/>
      <c r="AL831" s="139"/>
      <c r="AM831" s="32">
        <f>VLOOKUP(AK831,Смета!$B$8:$O$93,13,0)</f>
        <v>0</v>
      </c>
      <c r="AO831" s="139"/>
      <c r="AP831" s="139"/>
      <c r="AQ831" s="32">
        <f>VLOOKUP(AO831,Смета!$B$8:$O$93,13,0)</f>
        <v>0</v>
      </c>
      <c r="AS831" s="139"/>
      <c r="AT831" s="139"/>
      <c r="AU831" s="32">
        <f>VLOOKUP(AS831,Смета!$B$8:$O$93,13,0)</f>
        <v>0</v>
      </c>
    </row>
    <row r="832" spans="1:47" x14ac:dyDescent="0.25">
      <c r="A832" s="139"/>
      <c r="B832" s="139"/>
      <c r="C832" s="32">
        <f>VLOOKUP(A832,Смета!$B$8:$O$93,13,0)</f>
        <v>0</v>
      </c>
      <c r="E832" s="139"/>
      <c r="F832" s="139"/>
      <c r="G832" s="32">
        <f>VLOOKUP(E832,Смета!$B$8:$O$93,13,0)</f>
        <v>0</v>
      </c>
      <c r="I832" s="139"/>
      <c r="J832" s="139"/>
      <c r="K832" s="32">
        <f>VLOOKUP(I832,Смета!$B$8:$O$93,13,0)</f>
        <v>0</v>
      </c>
      <c r="M832" s="139"/>
      <c r="N832" s="139"/>
      <c r="O832" s="32">
        <f>VLOOKUP(M832,Смета!$B$8:$O$93,13,0)</f>
        <v>0</v>
      </c>
      <c r="Q832" s="139"/>
      <c r="R832" s="139"/>
      <c r="S832" s="32">
        <f>VLOOKUP(Q832,Смета!$B$8:$O$93,13,0)</f>
        <v>0</v>
      </c>
      <c r="U832" s="139"/>
      <c r="V832" s="139"/>
      <c r="W832" s="32">
        <f>VLOOKUP(U832,Смета!$B$8:$O$93,13,0)</f>
        <v>0</v>
      </c>
      <c r="Y832" s="139"/>
      <c r="Z832" s="139"/>
      <c r="AA832" s="32">
        <f>VLOOKUP(Y832,Смета!$B$8:$O$93,13,0)</f>
        <v>0</v>
      </c>
      <c r="AC832" s="139"/>
      <c r="AD832" s="139"/>
      <c r="AE832" s="32">
        <f>VLOOKUP(AC832,Смета!$B$8:$O$93,13,0)</f>
        <v>0</v>
      </c>
      <c r="AG832" s="139"/>
      <c r="AH832" s="139"/>
      <c r="AI832" s="32">
        <f>VLOOKUP(AG832,Смета!$B$8:$O$93,13,0)</f>
        <v>0</v>
      </c>
      <c r="AK832" s="139"/>
      <c r="AL832" s="139"/>
      <c r="AM832" s="32">
        <f>VLOOKUP(AK832,Смета!$B$8:$O$93,13,0)</f>
        <v>0</v>
      </c>
      <c r="AO832" s="139"/>
      <c r="AP832" s="139"/>
      <c r="AQ832" s="32">
        <f>VLOOKUP(AO832,Смета!$B$8:$O$93,13,0)</f>
        <v>0</v>
      </c>
      <c r="AS832" s="139"/>
      <c r="AT832" s="139"/>
      <c r="AU832" s="32">
        <f>VLOOKUP(AS832,Смета!$B$8:$O$93,13,0)</f>
        <v>0</v>
      </c>
    </row>
    <row r="833" spans="1:47" x14ac:dyDescent="0.25">
      <c r="A833" s="139"/>
      <c r="B833" s="139"/>
      <c r="C833" s="32">
        <f>VLOOKUP(A833,Смета!$B$8:$O$93,13,0)</f>
        <v>0</v>
      </c>
      <c r="E833" s="139"/>
      <c r="F833" s="139"/>
      <c r="G833" s="32">
        <f>VLOOKUP(E833,Смета!$B$8:$O$93,13,0)</f>
        <v>0</v>
      </c>
      <c r="I833" s="139"/>
      <c r="J833" s="139"/>
      <c r="K833" s="32">
        <f>VLOOKUP(I833,Смета!$B$8:$O$93,13,0)</f>
        <v>0</v>
      </c>
      <c r="M833" s="139"/>
      <c r="N833" s="139"/>
      <c r="O833" s="32">
        <f>VLOOKUP(M833,Смета!$B$8:$O$93,13,0)</f>
        <v>0</v>
      </c>
      <c r="Q833" s="139"/>
      <c r="R833" s="139"/>
      <c r="S833" s="32">
        <f>VLOOKUP(Q833,Смета!$B$8:$O$93,13,0)</f>
        <v>0</v>
      </c>
      <c r="U833" s="139"/>
      <c r="V833" s="139"/>
      <c r="W833" s="32">
        <f>VLOOKUP(U833,Смета!$B$8:$O$93,13,0)</f>
        <v>0</v>
      </c>
      <c r="Y833" s="139"/>
      <c r="Z833" s="139"/>
      <c r="AA833" s="32">
        <f>VLOOKUP(Y833,Смета!$B$8:$O$93,13,0)</f>
        <v>0</v>
      </c>
      <c r="AC833" s="139"/>
      <c r="AD833" s="139"/>
      <c r="AE833" s="32">
        <f>VLOOKUP(AC833,Смета!$B$8:$O$93,13,0)</f>
        <v>0</v>
      </c>
      <c r="AG833" s="139"/>
      <c r="AH833" s="139"/>
      <c r="AI833" s="32">
        <f>VLOOKUP(AG833,Смета!$B$8:$O$93,13,0)</f>
        <v>0</v>
      </c>
      <c r="AK833" s="139"/>
      <c r="AL833" s="139"/>
      <c r="AM833" s="32">
        <f>VLOOKUP(AK833,Смета!$B$8:$O$93,13,0)</f>
        <v>0</v>
      </c>
      <c r="AO833" s="139"/>
      <c r="AP833" s="139"/>
      <c r="AQ833" s="32">
        <f>VLOOKUP(AO833,Смета!$B$8:$O$93,13,0)</f>
        <v>0</v>
      </c>
      <c r="AS833" s="139"/>
      <c r="AT833" s="139"/>
      <c r="AU833" s="32">
        <f>VLOOKUP(AS833,Смета!$B$8:$O$93,13,0)</f>
        <v>0</v>
      </c>
    </row>
    <row r="834" spans="1:47" x14ac:dyDescent="0.25">
      <c r="A834" s="139"/>
      <c r="B834" s="139"/>
      <c r="C834" s="32">
        <f>VLOOKUP(A834,Смета!$B$8:$O$93,13,0)</f>
        <v>0</v>
      </c>
      <c r="E834" s="139"/>
      <c r="F834" s="139"/>
      <c r="G834" s="32">
        <f>VLOOKUP(E834,Смета!$B$8:$O$93,13,0)</f>
        <v>0</v>
      </c>
      <c r="I834" s="139"/>
      <c r="J834" s="139"/>
      <c r="K834" s="32">
        <f>VLOOKUP(I834,Смета!$B$8:$O$93,13,0)</f>
        <v>0</v>
      </c>
      <c r="M834" s="139"/>
      <c r="N834" s="139"/>
      <c r="O834" s="32">
        <f>VLOOKUP(M834,Смета!$B$8:$O$93,13,0)</f>
        <v>0</v>
      </c>
      <c r="Q834" s="139"/>
      <c r="R834" s="139"/>
      <c r="S834" s="32">
        <f>VLOOKUP(Q834,Смета!$B$8:$O$93,13,0)</f>
        <v>0</v>
      </c>
      <c r="U834" s="139"/>
      <c r="V834" s="139"/>
      <c r="W834" s="32">
        <f>VLOOKUP(U834,Смета!$B$8:$O$93,13,0)</f>
        <v>0</v>
      </c>
      <c r="Y834" s="139"/>
      <c r="Z834" s="139"/>
      <c r="AA834" s="32">
        <f>VLOOKUP(Y834,Смета!$B$8:$O$93,13,0)</f>
        <v>0</v>
      </c>
      <c r="AC834" s="139"/>
      <c r="AD834" s="139"/>
      <c r="AE834" s="32">
        <f>VLOOKUP(AC834,Смета!$B$8:$O$93,13,0)</f>
        <v>0</v>
      </c>
      <c r="AG834" s="139"/>
      <c r="AH834" s="139"/>
      <c r="AI834" s="32">
        <f>VLOOKUP(AG834,Смета!$B$8:$O$93,13,0)</f>
        <v>0</v>
      </c>
      <c r="AK834" s="139"/>
      <c r="AL834" s="139"/>
      <c r="AM834" s="32">
        <f>VLOOKUP(AK834,Смета!$B$8:$O$93,13,0)</f>
        <v>0</v>
      </c>
      <c r="AO834" s="139"/>
      <c r="AP834" s="139"/>
      <c r="AQ834" s="32">
        <f>VLOOKUP(AO834,Смета!$B$8:$O$93,13,0)</f>
        <v>0</v>
      </c>
      <c r="AS834" s="139"/>
      <c r="AT834" s="139"/>
      <c r="AU834" s="32">
        <f>VLOOKUP(AS834,Смета!$B$8:$O$93,13,0)</f>
        <v>0</v>
      </c>
    </row>
    <row r="835" spans="1:47" x14ac:dyDescent="0.25">
      <c r="A835" s="139"/>
      <c r="B835" s="139"/>
      <c r="C835" s="32">
        <f>VLOOKUP(A835,Смета!$B$8:$O$93,13,0)</f>
        <v>0</v>
      </c>
      <c r="E835" s="139"/>
      <c r="F835" s="139"/>
      <c r="G835" s="32">
        <f>VLOOKUP(E835,Смета!$B$8:$O$93,13,0)</f>
        <v>0</v>
      </c>
      <c r="I835" s="139"/>
      <c r="J835" s="139"/>
      <c r="K835" s="32">
        <f>VLOOKUP(I835,Смета!$B$8:$O$93,13,0)</f>
        <v>0</v>
      </c>
      <c r="M835" s="139"/>
      <c r="N835" s="139"/>
      <c r="O835" s="32">
        <f>VLOOKUP(M835,Смета!$B$8:$O$93,13,0)</f>
        <v>0</v>
      </c>
      <c r="Q835" s="139"/>
      <c r="R835" s="139"/>
      <c r="S835" s="32">
        <f>VLOOKUP(Q835,Смета!$B$8:$O$93,13,0)</f>
        <v>0</v>
      </c>
      <c r="U835" s="139"/>
      <c r="V835" s="139"/>
      <c r="W835" s="32">
        <f>VLOOKUP(U835,Смета!$B$8:$O$93,13,0)</f>
        <v>0</v>
      </c>
      <c r="Y835" s="139"/>
      <c r="Z835" s="139"/>
      <c r="AA835" s="32">
        <f>VLOOKUP(Y835,Смета!$B$8:$O$93,13,0)</f>
        <v>0</v>
      </c>
      <c r="AC835" s="139"/>
      <c r="AD835" s="139"/>
      <c r="AE835" s="32">
        <f>VLOOKUP(AC835,Смета!$B$8:$O$93,13,0)</f>
        <v>0</v>
      </c>
      <c r="AG835" s="139"/>
      <c r="AH835" s="139"/>
      <c r="AI835" s="32">
        <f>VLOOKUP(AG835,Смета!$B$8:$O$93,13,0)</f>
        <v>0</v>
      </c>
      <c r="AK835" s="139"/>
      <c r="AL835" s="139"/>
      <c r="AM835" s="32">
        <f>VLOOKUP(AK835,Смета!$B$8:$O$93,13,0)</f>
        <v>0</v>
      </c>
      <c r="AO835" s="139"/>
      <c r="AP835" s="139"/>
      <c r="AQ835" s="32">
        <f>VLOOKUP(AO835,Смета!$B$8:$O$93,13,0)</f>
        <v>0</v>
      </c>
      <c r="AS835" s="139"/>
      <c r="AT835" s="139"/>
      <c r="AU835" s="32">
        <f>VLOOKUP(AS835,Смета!$B$8:$O$93,13,0)</f>
        <v>0</v>
      </c>
    </row>
    <row r="836" spans="1:47" x14ac:dyDescent="0.25">
      <c r="A836" s="139"/>
      <c r="B836" s="139"/>
      <c r="C836" s="32">
        <f>VLOOKUP(A836,Смета!$B$8:$O$93,13,0)</f>
        <v>0</v>
      </c>
      <c r="E836" s="139"/>
      <c r="F836" s="139"/>
      <c r="G836" s="32">
        <f>VLOOKUP(E836,Смета!$B$8:$O$93,13,0)</f>
        <v>0</v>
      </c>
      <c r="I836" s="139"/>
      <c r="J836" s="139"/>
      <c r="K836" s="32">
        <f>VLOOKUP(I836,Смета!$B$8:$O$93,13,0)</f>
        <v>0</v>
      </c>
      <c r="M836" s="139"/>
      <c r="N836" s="139"/>
      <c r="O836" s="32">
        <f>VLOOKUP(M836,Смета!$B$8:$O$93,13,0)</f>
        <v>0</v>
      </c>
      <c r="Q836" s="139"/>
      <c r="R836" s="139"/>
      <c r="S836" s="32">
        <f>VLOOKUP(Q836,Смета!$B$8:$O$93,13,0)</f>
        <v>0</v>
      </c>
      <c r="U836" s="139"/>
      <c r="V836" s="139"/>
      <c r="W836" s="32">
        <f>VLOOKUP(U836,Смета!$B$8:$O$93,13,0)</f>
        <v>0</v>
      </c>
      <c r="Y836" s="139"/>
      <c r="Z836" s="139"/>
      <c r="AA836" s="32">
        <f>VLOOKUP(Y836,Смета!$B$8:$O$93,13,0)</f>
        <v>0</v>
      </c>
      <c r="AC836" s="139"/>
      <c r="AD836" s="139"/>
      <c r="AE836" s="32">
        <f>VLOOKUP(AC836,Смета!$B$8:$O$93,13,0)</f>
        <v>0</v>
      </c>
      <c r="AG836" s="139"/>
      <c r="AH836" s="139"/>
      <c r="AI836" s="32">
        <f>VLOOKUP(AG836,Смета!$B$8:$O$93,13,0)</f>
        <v>0</v>
      </c>
      <c r="AK836" s="139"/>
      <c r="AL836" s="139"/>
      <c r="AM836" s="32">
        <f>VLOOKUP(AK836,Смета!$B$8:$O$93,13,0)</f>
        <v>0</v>
      </c>
      <c r="AO836" s="139"/>
      <c r="AP836" s="139"/>
      <c r="AQ836" s="32">
        <f>VLOOKUP(AO836,Смета!$B$8:$O$93,13,0)</f>
        <v>0</v>
      </c>
      <c r="AS836" s="139"/>
      <c r="AT836" s="139"/>
      <c r="AU836" s="32">
        <f>VLOOKUP(AS836,Смета!$B$8:$O$93,13,0)</f>
        <v>0</v>
      </c>
    </row>
    <row r="837" spans="1:47" x14ac:dyDescent="0.25">
      <c r="A837" s="139"/>
      <c r="B837" s="139"/>
      <c r="C837" s="32">
        <f>VLOOKUP(A837,Смета!$B$8:$O$93,13,0)</f>
        <v>0</v>
      </c>
      <c r="E837" s="139"/>
      <c r="F837" s="139"/>
      <c r="G837" s="32">
        <f>VLOOKUP(E837,Смета!$B$8:$O$93,13,0)</f>
        <v>0</v>
      </c>
      <c r="I837" s="139"/>
      <c r="J837" s="139"/>
      <c r="K837" s="32">
        <f>VLOOKUP(I837,Смета!$B$8:$O$93,13,0)</f>
        <v>0</v>
      </c>
      <c r="M837" s="139"/>
      <c r="N837" s="139"/>
      <c r="O837" s="32">
        <f>VLOOKUP(M837,Смета!$B$8:$O$93,13,0)</f>
        <v>0</v>
      </c>
      <c r="Q837" s="139"/>
      <c r="R837" s="139"/>
      <c r="S837" s="32">
        <f>VLOOKUP(Q837,Смета!$B$8:$O$93,13,0)</f>
        <v>0</v>
      </c>
      <c r="U837" s="139"/>
      <c r="V837" s="139"/>
      <c r="W837" s="32">
        <f>VLOOKUP(U837,Смета!$B$8:$O$93,13,0)</f>
        <v>0</v>
      </c>
      <c r="Y837" s="139"/>
      <c r="Z837" s="139"/>
      <c r="AA837" s="32">
        <f>VLOOKUP(Y837,Смета!$B$8:$O$93,13,0)</f>
        <v>0</v>
      </c>
      <c r="AC837" s="139"/>
      <c r="AD837" s="139"/>
      <c r="AE837" s="32">
        <f>VLOOKUP(AC837,Смета!$B$8:$O$93,13,0)</f>
        <v>0</v>
      </c>
      <c r="AG837" s="139"/>
      <c r="AH837" s="139"/>
      <c r="AI837" s="32">
        <f>VLOOKUP(AG837,Смета!$B$8:$O$93,13,0)</f>
        <v>0</v>
      </c>
      <c r="AK837" s="139"/>
      <c r="AL837" s="139"/>
      <c r="AM837" s="32">
        <f>VLOOKUP(AK837,Смета!$B$8:$O$93,13,0)</f>
        <v>0</v>
      </c>
      <c r="AO837" s="139"/>
      <c r="AP837" s="139"/>
      <c r="AQ837" s="32">
        <f>VLOOKUP(AO837,Смета!$B$8:$O$93,13,0)</f>
        <v>0</v>
      </c>
      <c r="AS837" s="139"/>
      <c r="AT837" s="139"/>
      <c r="AU837" s="32">
        <f>VLOOKUP(AS837,Смета!$B$8:$O$93,13,0)</f>
        <v>0</v>
      </c>
    </row>
    <row r="838" spans="1:47" x14ac:dyDescent="0.25">
      <c r="A838" s="139"/>
      <c r="B838" s="139"/>
      <c r="C838" s="32">
        <f>VLOOKUP(A838,Смета!$B$8:$O$93,13,0)</f>
        <v>0</v>
      </c>
      <c r="E838" s="139"/>
      <c r="F838" s="139"/>
      <c r="G838" s="32">
        <f>VLOOKUP(E838,Смета!$B$8:$O$93,13,0)</f>
        <v>0</v>
      </c>
      <c r="I838" s="139"/>
      <c r="J838" s="139"/>
      <c r="K838" s="32">
        <f>VLOOKUP(I838,Смета!$B$8:$O$93,13,0)</f>
        <v>0</v>
      </c>
      <c r="M838" s="139"/>
      <c r="N838" s="139"/>
      <c r="O838" s="32">
        <f>VLOOKUP(M838,Смета!$B$8:$O$93,13,0)</f>
        <v>0</v>
      </c>
      <c r="Q838" s="139"/>
      <c r="R838" s="139"/>
      <c r="S838" s="32">
        <f>VLOOKUP(Q838,Смета!$B$8:$O$93,13,0)</f>
        <v>0</v>
      </c>
      <c r="U838" s="139"/>
      <c r="V838" s="139"/>
      <c r="W838" s="32">
        <f>VLOOKUP(U838,Смета!$B$8:$O$93,13,0)</f>
        <v>0</v>
      </c>
      <c r="Y838" s="139"/>
      <c r="Z838" s="139"/>
      <c r="AA838" s="32">
        <f>VLOOKUP(Y838,Смета!$B$8:$O$93,13,0)</f>
        <v>0</v>
      </c>
      <c r="AC838" s="139"/>
      <c r="AD838" s="139"/>
      <c r="AE838" s="32">
        <f>VLOOKUP(AC838,Смета!$B$8:$O$93,13,0)</f>
        <v>0</v>
      </c>
      <c r="AG838" s="139"/>
      <c r="AH838" s="139"/>
      <c r="AI838" s="32">
        <f>VLOOKUP(AG838,Смета!$B$8:$O$93,13,0)</f>
        <v>0</v>
      </c>
      <c r="AK838" s="139"/>
      <c r="AL838" s="139"/>
      <c r="AM838" s="32">
        <f>VLOOKUP(AK838,Смета!$B$8:$O$93,13,0)</f>
        <v>0</v>
      </c>
      <c r="AO838" s="139"/>
      <c r="AP838" s="139"/>
      <c r="AQ838" s="32">
        <f>VLOOKUP(AO838,Смета!$B$8:$O$93,13,0)</f>
        <v>0</v>
      </c>
      <c r="AS838" s="139"/>
      <c r="AT838" s="139"/>
      <c r="AU838" s="32">
        <f>VLOOKUP(AS838,Смета!$B$8:$O$93,13,0)</f>
        <v>0</v>
      </c>
    </row>
    <row r="839" spans="1:47" x14ac:dyDescent="0.25">
      <c r="A839" s="139"/>
      <c r="B839" s="139"/>
      <c r="C839" s="32">
        <f>VLOOKUP(A839,Смета!$B$8:$O$93,13,0)</f>
        <v>0</v>
      </c>
      <c r="E839" s="139"/>
      <c r="F839" s="139"/>
      <c r="G839" s="32">
        <f>VLOOKUP(E839,Смета!$B$8:$O$93,13,0)</f>
        <v>0</v>
      </c>
      <c r="I839" s="139"/>
      <c r="J839" s="139"/>
      <c r="K839" s="32">
        <f>VLOOKUP(I839,Смета!$B$8:$O$93,13,0)</f>
        <v>0</v>
      </c>
      <c r="M839" s="139"/>
      <c r="N839" s="139"/>
      <c r="O839" s="32">
        <f>VLOOKUP(M839,Смета!$B$8:$O$93,13,0)</f>
        <v>0</v>
      </c>
      <c r="Q839" s="139"/>
      <c r="R839" s="139"/>
      <c r="S839" s="32">
        <f>VLOOKUP(Q839,Смета!$B$8:$O$93,13,0)</f>
        <v>0</v>
      </c>
      <c r="U839" s="139"/>
      <c r="V839" s="139"/>
      <c r="W839" s="32">
        <f>VLOOKUP(U839,Смета!$B$8:$O$93,13,0)</f>
        <v>0</v>
      </c>
      <c r="Y839" s="139"/>
      <c r="Z839" s="139"/>
      <c r="AA839" s="32">
        <f>VLOOKUP(Y839,Смета!$B$8:$O$93,13,0)</f>
        <v>0</v>
      </c>
      <c r="AC839" s="139"/>
      <c r="AD839" s="139"/>
      <c r="AE839" s="32">
        <f>VLOOKUP(AC839,Смета!$B$8:$O$93,13,0)</f>
        <v>0</v>
      </c>
      <c r="AG839" s="139"/>
      <c r="AH839" s="139"/>
      <c r="AI839" s="32">
        <f>VLOOKUP(AG839,Смета!$B$8:$O$93,13,0)</f>
        <v>0</v>
      </c>
      <c r="AK839" s="139"/>
      <c r="AL839" s="139"/>
      <c r="AM839" s="32">
        <f>VLOOKUP(AK839,Смета!$B$8:$O$93,13,0)</f>
        <v>0</v>
      </c>
      <c r="AO839" s="139"/>
      <c r="AP839" s="139"/>
      <c r="AQ839" s="32">
        <f>VLOOKUP(AO839,Смета!$B$8:$O$93,13,0)</f>
        <v>0</v>
      </c>
      <c r="AS839" s="139"/>
      <c r="AT839" s="139"/>
      <c r="AU839" s="32">
        <f>VLOOKUP(AS839,Смета!$B$8:$O$93,13,0)</f>
        <v>0</v>
      </c>
    </row>
    <row r="840" spans="1:47" x14ac:dyDescent="0.25">
      <c r="A840" s="139"/>
      <c r="B840" s="139"/>
      <c r="C840" s="32">
        <f>VLOOKUP(A840,Смета!$B$8:$O$93,13,0)</f>
        <v>0</v>
      </c>
      <c r="E840" s="139"/>
      <c r="F840" s="139"/>
      <c r="G840" s="32">
        <f>VLOOKUP(E840,Смета!$B$8:$O$93,13,0)</f>
        <v>0</v>
      </c>
      <c r="I840" s="139"/>
      <c r="J840" s="139"/>
      <c r="K840" s="32">
        <f>VLOOKUP(I840,Смета!$B$8:$O$93,13,0)</f>
        <v>0</v>
      </c>
      <c r="M840" s="139"/>
      <c r="N840" s="139"/>
      <c r="O840" s="32">
        <f>VLOOKUP(M840,Смета!$B$8:$O$93,13,0)</f>
        <v>0</v>
      </c>
      <c r="Q840" s="139"/>
      <c r="R840" s="139"/>
      <c r="S840" s="32">
        <f>VLOOKUP(Q840,Смета!$B$8:$O$93,13,0)</f>
        <v>0</v>
      </c>
      <c r="U840" s="139"/>
      <c r="V840" s="139"/>
      <c r="W840" s="32">
        <f>VLOOKUP(U840,Смета!$B$8:$O$93,13,0)</f>
        <v>0</v>
      </c>
      <c r="Y840" s="139"/>
      <c r="Z840" s="139"/>
      <c r="AA840" s="32">
        <f>VLOOKUP(Y840,Смета!$B$8:$O$93,13,0)</f>
        <v>0</v>
      </c>
      <c r="AC840" s="139"/>
      <c r="AD840" s="139"/>
      <c r="AE840" s="32">
        <f>VLOOKUP(AC840,Смета!$B$8:$O$93,13,0)</f>
        <v>0</v>
      </c>
      <c r="AG840" s="139"/>
      <c r="AH840" s="139"/>
      <c r="AI840" s="32">
        <f>VLOOKUP(AG840,Смета!$B$8:$O$93,13,0)</f>
        <v>0</v>
      </c>
      <c r="AK840" s="139"/>
      <c r="AL840" s="139"/>
      <c r="AM840" s="32">
        <f>VLOOKUP(AK840,Смета!$B$8:$O$93,13,0)</f>
        <v>0</v>
      </c>
      <c r="AO840" s="139"/>
      <c r="AP840" s="139"/>
      <c r="AQ840" s="32">
        <f>VLOOKUP(AO840,Смета!$B$8:$O$93,13,0)</f>
        <v>0</v>
      </c>
      <c r="AS840" s="139"/>
      <c r="AT840" s="139"/>
      <c r="AU840" s="32">
        <f>VLOOKUP(AS840,Смета!$B$8:$O$93,13,0)</f>
        <v>0</v>
      </c>
    </row>
    <row r="841" spans="1:47" x14ac:dyDescent="0.25">
      <c r="A841" s="139"/>
      <c r="B841" s="139"/>
      <c r="C841" s="32">
        <f>VLOOKUP(A841,Смета!$B$8:$O$93,13,0)</f>
        <v>0</v>
      </c>
      <c r="E841" s="139"/>
      <c r="F841" s="139"/>
      <c r="G841" s="32">
        <f>VLOOKUP(E841,Смета!$B$8:$O$93,13,0)</f>
        <v>0</v>
      </c>
      <c r="I841" s="139"/>
      <c r="J841" s="139"/>
      <c r="K841" s="32">
        <f>VLOOKUP(I841,Смета!$B$8:$O$93,13,0)</f>
        <v>0</v>
      </c>
      <c r="M841" s="139"/>
      <c r="N841" s="139"/>
      <c r="O841" s="32">
        <f>VLOOKUP(M841,Смета!$B$8:$O$93,13,0)</f>
        <v>0</v>
      </c>
      <c r="Q841" s="139"/>
      <c r="R841" s="139"/>
      <c r="S841" s="32">
        <f>VLOOKUP(Q841,Смета!$B$8:$O$93,13,0)</f>
        <v>0</v>
      </c>
      <c r="U841" s="139"/>
      <c r="V841" s="139"/>
      <c r="W841" s="32">
        <f>VLOOKUP(U841,Смета!$B$8:$O$93,13,0)</f>
        <v>0</v>
      </c>
      <c r="Y841" s="139"/>
      <c r="Z841" s="139"/>
      <c r="AA841" s="32">
        <f>VLOOKUP(Y841,Смета!$B$8:$O$93,13,0)</f>
        <v>0</v>
      </c>
      <c r="AC841" s="139"/>
      <c r="AD841" s="139"/>
      <c r="AE841" s="32">
        <f>VLOOKUP(AC841,Смета!$B$8:$O$93,13,0)</f>
        <v>0</v>
      </c>
      <c r="AG841" s="139"/>
      <c r="AH841" s="139"/>
      <c r="AI841" s="32">
        <f>VLOOKUP(AG841,Смета!$B$8:$O$93,13,0)</f>
        <v>0</v>
      </c>
      <c r="AK841" s="139"/>
      <c r="AL841" s="139"/>
      <c r="AM841" s="32">
        <f>VLOOKUP(AK841,Смета!$B$8:$O$93,13,0)</f>
        <v>0</v>
      </c>
      <c r="AO841" s="139"/>
      <c r="AP841" s="139"/>
      <c r="AQ841" s="32">
        <f>VLOOKUP(AO841,Смета!$B$8:$O$93,13,0)</f>
        <v>0</v>
      </c>
      <c r="AS841" s="139"/>
      <c r="AT841" s="139"/>
      <c r="AU841" s="32">
        <f>VLOOKUP(AS841,Смета!$B$8:$O$93,13,0)</f>
        <v>0</v>
      </c>
    </row>
    <row r="842" spans="1:47" x14ac:dyDescent="0.25">
      <c r="A842" s="139"/>
      <c r="B842" s="139"/>
      <c r="C842" s="32">
        <f>VLOOKUP(A842,Смета!$B$8:$O$93,13,0)</f>
        <v>0</v>
      </c>
      <c r="E842" s="139"/>
      <c r="F842" s="139"/>
      <c r="G842" s="32">
        <f>VLOOKUP(E842,Смета!$B$8:$O$93,13,0)</f>
        <v>0</v>
      </c>
      <c r="I842" s="139"/>
      <c r="J842" s="139"/>
      <c r="K842" s="32">
        <f>VLOOKUP(I842,Смета!$B$8:$O$93,13,0)</f>
        <v>0</v>
      </c>
      <c r="M842" s="139"/>
      <c r="N842" s="139"/>
      <c r="O842" s="32">
        <f>VLOOKUP(M842,Смета!$B$8:$O$93,13,0)</f>
        <v>0</v>
      </c>
      <c r="Q842" s="139"/>
      <c r="R842" s="139"/>
      <c r="S842" s="32">
        <f>VLOOKUP(Q842,Смета!$B$8:$O$93,13,0)</f>
        <v>0</v>
      </c>
      <c r="U842" s="139"/>
      <c r="V842" s="139"/>
      <c r="W842" s="32">
        <f>VLOOKUP(U842,Смета!$B$8:$O$93,13,0)</f>
        <v>0</v>
      </c>
      <c r="Y842" s="139"/>
      <c r="Z842" s="139"/>
      <c r="AA842" s="32">
        <f>VLOOKUP(Y842,Смета!$B$8:$O$93,13,0)</f>
        <v>0</v>
      </c>
      <c r="AC842" s="139"/>
      <c r="AD842" s="139"/>
      <c r="AE842" s="32">
        <f>VLOOKUP(AC842,Смета!$B$8:$O$93,13,0)</f>
        <v>0</v>
      </c>
      <c r="AG842" s="139"/>
      <c r="AH842" s="139"/>
      <c r="AI842" s="32">
        <f>VLOOKUP(AG842,Смета!$B$8:$O$93,13,0)</f>
        <v>0</v>
      </c>
      <c r="AK842" s="139"/>
      <c r="AL842" s="139"/>
      <c r="AM842" s="32">
        <f>VLOOKUP(AK842,Смета!$B$8:$O$93,13,0)</f>
        <v>0</v>
      </c>
      <c r="AO842" s="139"/>
      <c r="AP842" s="139"/>
      <c r="AQ842" s="32">
        <f>VLOOKUP(AO842,Смета!$B$8:$O$93,13,0)</f>
        <v>0</v>
      </c>
      <c r="AS842" s="139"/>
      <c r="AT842" s="139"/>
      <c r="AU842" s="32">
        <f>VLOOKUP(AS842,Смета!$B$8:$O$93,13,0)</f>
        <v>0</v>
      </c>
    </row>
    <row r="843" spans="1:47" x14ac:dyDescent="0.25">
      <c r="A843" s="139"/>
      <c r="B843" s="139"/>
      <c r="C843" s="32">
        <f>VLOOKUP(A843,Смета!$B$8:$O$93,13,0)</f>
        <v>0</v>
      </c>
      <c r="E843" s="139"/>
      <c r="F843" s="139"/>
      <c r="G843" s="32">
        <f>VLOOKUP(E843,Смета!$B$8:$O$93,13,0)</f>
        <v>0</v>
      </c>
      <c r="I843" s="139"/>
      <c r="J843" s="139"/>
      <c r="K843" s="32">
        <f>VLOOKUP(I843,Смета!$B$8:$O$93,13,0)</f>
        <v>0</v>
      </c>
      <c r="M843" s="139"/>
      <c r="N843" s="139"/>
      <c r="O843" s="32">
        <f>VLOOKUP(M843,Смета!$B$8:$O$93,13,0)</f>
        <v>0</v>
      </c>
      <c r="Q843" s="139"/>
      <c r="R843" s="139"/>
      <c r="S843" s="32">
        <f>VLOOKUP(Q843,Смета!$B$8:$O$93,13,0)</f>
        <v>0</v>
      </c>
      <c r="U843" s="139"/>
      <c r="V843" s="139"/>
      <c r="W843" s="32">
        <f>VLOOKUP(U843,Смета!$B$8:$O$93,13,0)</f>
        <v>0</v>
      </c>
      <c r="Y843" s="139"/>
      <c r="Z843" s="139"/>
      <c r="AA843" s="32">
        <f>VLOOKUP(Y843,Смета!$B$8:$O$93,13,0)</f>
        <v>0</v>
      </c>
      <c r="AC843" s="139"/>
      <c r="AD843" s="139"/>
      <c r="AE843" s="32">
        <f>VLOOKUP(AC843,Смета!$B$8:$O$93,13,0)</f>
        <v>0</v>
      </c>
      <c r="AG843" s="139"/>
      <c r="AH843" s="139"/>
      <c r="AI843" s="32">
        <f>VLOOKUP(AG843,Смета!$B$8:$O$93,13,0)</f>
        <v>0</v>
      </c>
      <c r="AK843" s="139"/>
      <c r="AL843" s="139"/>
      <c r="AM843" s="32">
        <f>VLOOKUP(AK843,Смета!$B$8:$O$93,13,0)</f>
        <v>0</v>
      </c>
      <c r="AO843" s="139"/>
      <c r="AP843" s="139"/>
      <c r="AQ843" s="32">
        <f>VLOOKUP(AO843,Смета!$B$8:$O$93,13,0)</f>
        <v>0</v>
      </c>
      <c r="AS843" s="139"/>
      <c r="AT843" s="139"/>
      <c r="AU843" s="32">
        <f>VLOOKUP(AS843,Смета!$B$8:$O$93,13,0)</f>
        <v>0</v>
      </c>
    </row>
    <row r="844" spans="1:47" x14ac:dyDescent="0.25">
      <c r="A844" s="139"/>
      <c r="B844" s="139"/>
      <c r="C844" s="32">
        <f>VLOOKUP(A844,Смета!$B$8:$O$93,13,0)</f>
        <v>0</v>
      </c>
      <c r="E844" s="139"/>
      <c r="F844" s="139"/>
      <c r="G844" s="32">
        <f>VLOOKUP(E844,Смета!$B$8:$O$93,13,0)</f>
        <v>0</v>
      </c>
      <c r="I844" s="139"/>
      <c r="J844" s="139"/>
      <c r="K844" s="32">
        <f>VLOOKUP(I844,Смета!$B$8:$O$93,13,0)</f>
        <v>0</v>
      </c>
      <c r="M844" s="139"/>
      <c r="N844" s="139"/>
      <c r="O844" s="32">
        <f>VLOOKUP(M844,Смета!$B$8:$O$93,13,0)</f>
        <v>0</v>
      </c>
      <c r="Q844" s="139"/>
      <c r="R844" s="139"/>
      <c r="S844" s="32">
        <f>VLOOKUP(Q844,Смета!$B$8:$O$93,13,0)</f>
        <v>0</v>
      </c>
      <c r="U844" s="139"/>
      <c r="V844" s="139"/>
      <c r="W844" s="32">
        <f>VLOOKUP(U844,Смета!$B$8:$O$93,13,0)</f>
        <v>0</v>
      </c>
      <c r="Y844" s="139"/>
      <c r="Z844" s="139"/>
      <c r="AA844" s="32">
        <f>VLOOKUP(Y844,Смета!$B$8:$O$93,13,0)</f>
        <v>0</v>
      </c>
      <c r="AC844" s="139"/>
      <c r="AD844" s="139"/>
      <c r="AE844" s="32">
        <f>VLOOKUP(AC844,Смета!$B$8:$O$93,13,0)</f>
        <v>0</v>
      </c>
      <c r="AG844" s="139"/>
      <c r="AH844" s="139"/>
      <c r="AI844" s="32">
        <f>VLOOKUP(AG844,Смета!$B$8:$O$93,13,0)</f>
        <v>0</v>
      </c>
      <c r="AK844" s="139"/>
      <c r="AL844" s="139"/>
      <c r="AM844" s="32">
        <f>VLOOKUP(AK844,Смета!$B$8:$O$93,13,0)</f>
        <v>0</v>
      </c>
      <c r="AO844" s="139"/>
      <c r="AP844" s="139"/>
      <c r="AQ844" s="32">
        <f>VLOOKUP(AO844,Смета!$B$8:$O$93,13,0)</f>
        <v>0</v>
      </c>
      <c r="AS844" s="139"/>
      <c r="AT844" s="139"/>
      <c r="AU844" s="32">
        <f>VLOOKUP(AS844,Смета!$B$8:$O$93,13,0)</f>
        <v>0</v>
      </c>
    </row>
    <row r="845" spans="1:47" x14ac:dyDescent="0.25">
      <c r="A845" s="139"/>
      <c r="B845" s="139"/>
      <c r="C845" s="32">
        <f>VLOOKUP(A845,Смета!$B$8:$O$93,13,0)</f>
        <v>0</v>
      </c>
      <c r="E845" s="139"/>
      <c r="F845" s="139"/>
      <c r="G845" s="32">
        <f>VLOOKUP(E845,Смета!$B$8:$O$93,13,0)</f>
        <v>0</v>
      </c>
      <c r="I845" s="139"/>
      <c r="J845" s="139"/>
      <c r="K845" s="32">
        <f>VLOOKUP(I845,Смета!$B$8:$O$93,13,0)</f>
        <v>0</v>
      </c>
      <c r="M845" s="139"/>
      <c r="N845" s="139"/>
      <c r="O845" s="32">
        <f>VLOOKUP(M845,Смета!$B$8:$O$93,13,0)</f>
        <v>0</v>
      </c>
      <c r="Q845" s="139"/>
      <c r="R845" s="139"/>
      <c r="S845" s="32">
        <f>VLOOKUP(Q845,Смета!$B$8:$O$93,13,0)</f>
        <v>0</v>
      </c>
      <c r="U845" s="139"/>
      <c r="V845" s="139"/>
      <c r="W845" s="32">
        <f>VLOOKUP(U845,Смета!$B$8:$O$93,13,0)</f>
        <v>0</v>
      </c>
      <c r="Y845" s="139"/>
      <c r="Z845" s="139"/>
      <c r="AA845" s="32">
        <f>VLOOKUP(Y845,Смета!$B$8:$O$93,13,0)</f>
        <v>0</v>
      </c>
      <c r="AC845" s="139"/>
      <c r="AD845" s="139"/>
      <c r="AE845" s="32">
        <f>VLOOKUP(AC845,Смета!$B$8:$O$93,13,0)</f>
        <v>0</v>
      </c>
      <c r="AG845" s="139"/>
      <c r="AH845" s="139"/>
      <c r="AI845" s="32">
        <f>VLOOKUP(AG845,Смета!$B$8:$O$93,13,0)</f>
        <v>0</v>
      </c>
      <c r="AK845" s="139"/>
      <c r="AL845" s="139"/>
      <c r="AM845" s="32">
        <f>VLOOKUP(AK845,Смета!$B$8:$O$93,13,0)</f>
        <v>0</v>
      </c>
      <c r="AO845" s="139"/>
      <c r="AP845" s="139"/>
      <c r="AQ845" s="32">
        <f>VLOOKUP(AO845,Смета!$B$8:$O$93,13,0)</f>
        <v>0</v>
      </c>
      <c r="AS845" s="139"/>
      <c r="AT845" s="139"/>
      <c r="AU845" s="32">
        <f>VLOOKUP(AS845,Смета!$B$8:$O$93,13,0)</f>
        <v>0</v>
      </c>
    </row>
    <row r="846" spans="1:47" x14ac:dyDescent="0.25">
      <c r="A846" s="139"/>
      <c r="B846" s="139"/>
      <c r="C846" s="32">
        <f>VLOOKUP(A846,Смета!$B$8:$O$93,13,0)</f>
        <v>0</v>
      </c>
      <c r="E846" s="139"/>
      <c r="F846" s="139"/>
      <c r="G846" s="32">
        <f>VLOOKUP(E846,Смета!$B$8:$O$93,13,0)</f>
        <v>0</v>
      </c>
      <c r="I846" s="139"/>
      <c r="J846" s="139"/>
      <c r="K846" s="32">
        <f>VLOOKUP(I846,Смета!$B$8:$O$93,13,0)</f>
        <v>0</v>
      </c>
      <c r="M846" s="139"/>
      <c r="N846" s="139"/>
      <c r="O846" s="32">
        <f>VLOOKUP(M846,Смета!$B$8:$O$93,13,0)</f>
        <v>0</v>
      </c>
      <c r="Q846" s="139"/>
      <c r="R846" s="139"/>
      <c r="S846" s="32">
        <f>VLOOKUP(Q846,Смета!$B$8:$O$93,13,0)</f>
        <v>0</v>
      </c>
      <c r="U846" s="139"/>
      <c r="V846" s="139"/>
      <c r="W846" s="32">
        <f>VLOOKUP(U846,Смета!$B$8:$O$93,13,0)</f>
        <v>0</v>
      </c>
      <c r="Y846" s="139"/>
      <c r="Z846" s="139"/>
      <c r="AA846" s="32">
        <f>VLOOKUP(Y846,Смета!$B$8:$O$93,13,0)</f>
        <v>0</v>
      </c>
      <c r="AC846" s="139"/>
      <c r="AD846" s="139"/>
      <c r="AE846" s="32">
        <f>VLOOKUP(AC846,Смета!$B$8:$O$93,13,0)</f>
        <v>0</v>
      </c>
      <c r="AG846" s="139"/>
      <c r="AH846" s="139"/>
      <c r="AI846" s="32">
        <f>VLOOKUP(AG846,Смета!$B$8:$O$93,13,0)</f>
        <v>0</v>
      </c>
      <c r="AK846" s="139"/>
      <c r="AL846" s="139"/>
      <c r="AM846" s="32">
        <f>VLOOKUP(AK846,Смета!$B$8:$O$93,13,0)</f>
        <v>0</v>
      </c>
      <c r="AO846" s="139"/>
      <c r="AP846" s="139"/>
      <c r="AQ846" s="32">
        <f>VLOOKUP(AO846,Смета!$B$8:$O$93,13,0)</f>
        <v>0</v>
      </c>
      <c r="AS846" s="139"/>
      <c r="AT846" s="139"/>
      <c r="AU846" s="32">
        <f>VLOOKUP(AS846,Смета!$B$8:$O$93,13,0)</f>
        <v>0</v>
      </c>
    </row>
    <row r="847" spans="1:47" x14ac:dyDescent="0.25">
      <c r="A847" s="139"/>
      <c r="B847" s="139"/>
      <c r="C847" s="32">
        <f>VLOOKUP(A847,Смета!$B$8:$O$93,13,0)</f>
        <v>0</v>
      </c>
      <c r="E847" s="139"/>
      <c r="F847" s="139"/>
      <c r="G847" s="32">
        <f>VLOOKUP(E847,Смета!$B$8:$O$93,13,0)</f>
        <v>0</v>
      </c>
      <c r="I847" s="139"/>
      <c r="J847" s="139"/>
      <c r="K847" s="32">
        <f>VLOOKUP(I847,Смета!$B$8:$O$93,13,0)</f>
        <v>0</v>
      </c>
      <c r="M847" s="139"/>
      <c r="N847" s="139"/>
      <c r="O847" s="32">
        <f>VLOOKUP(M847,Смета!$B$8:$O$93,13,0)</f>
        <v>0</v>
      </c>
      <c r="Q847" s="139"/>
      <c r="R847" s="139"/>
      <c r="S847" s="32">
        <f>VLOOKUP(Q847,Смета!$B$8:$O$93,13,0)</f>
        <v>0</v>
      </c>
      <c r="U847" s="139"/>
      <c r="V847" s="139"/>
      <c r="W847" s="32">
        <f>VLOOKUP(U847,Смета!$B$8:$O$93,13,0)</f>
        <v>0</v>
      </c>
      <c r="Y847" s="139"/>
      <c r="Z847" s="139"/>
      <c r="AA847" s="32">
        <f>VLOOKUP(Y847,Смета!$B$8:$O$93,13,0)</f>
        <v>0</v>
      </c>
      <c r="AC847" s="139"/>
      <c r="AD847" s="139"/>
      <c r="AE847" s="32">
        <f>VLOOKUP(AC847,Смета!$B$8:$O$93,13,0)</f>
        <v>0</v>
      </c>
      <c r="AG847" s="139"/>
      <c r="AH847" s="139"/>
      <c r="AI847" s="32">
        <f>VLOOKUP(AG847,Смета!$B$8:$O$93,13,0)</f>
        <v>0</v>
      </c>
      <c r="AK847" s="139"/>
      <c r="AL847" s="139"/>
      <c r="AM847" s="32">
        <f>VLOOKUP(AK847,Смета!$B$8:$O$93,13,0)</f>
        <v>0</v>
      </c>
      <c r="AO847" s="139"/>
      <c r="AP847" s="139"/>
      <c r="AQ847" s="32">
        <f>VLOOKUP(AO847,Смета!$B$8:$O$93,13,0)</f>
        <v>0</v>
      </c>
      <c r="AS847" s="139"/>
      <c r="AT847" s="139"/>
      <c r="AU847" s="32">
        <f>VLOOKUP(AS847,Смета!$B$8:$O$93,13,0)</f>
        <v>0</v>
      </c>
    </row>
    <row r="848" spans="1:47" x14ac:dyDescent="0.25">
      <c r="A848" s="139"/>
      <c r="B848" s="139"/>
      <c r="C848" s="32">
        <f>VLOOKUP(A848,Смета!$B$8:$O$93,13,0)</f>
        <v>0</v>
      </c>
      <c r="E848" s="139"/>
      <c r="F848" s="139"/>
      <c r="G848" s="32">
        <f>VLOOKUP(E848,Смета!$B$8:$O$93,13,0)</f>
        <v>0</v>
      </c>
      <c r="I848" s="139"/>
      <c r="J848" s="139"/>
      <c r="K848" s="32">
        <f>VLOOKUP(I848,Смета!$B$8:$O$93,13,0)</f>
        <v>0</v>
      </c>
      <c r="M848" s="139"/>
      <c r="N848" s="139"/>
      <c r="O848" s="32">
        <f>VLOOKUP(M848,Смета!$B$8:$O$93,13,0)</f>
        <v>0</v>
      </c>
      <c r="Q848" s="139"/>
      <c r="R848" s="139"/>
      <c r="S848" s="32">
        <f>VLOOKUP(Q848,Смета!$B$8:$O$93,13,0)</f>
        <v>0</v>
      </c>
      <c r="U848" s="139"/>
      <c r="V848" s="139"/>
      <c r="W848" s="32">
        <f>VLOOKUP(U848,Смета!$B$8:$O$93,13,0)</f>
        <v>0</v>
      </c>
      <c r="Y848" s="139"/>
      <c r="Z848" s="139"/>
      <c r="AA848" s="32">
        <f>VLOOKUP(Y848,Смета!$B$8:$O$93,13,0)</f>
        <v>0</v>
      </c>
      <c r="AC848" s="139"/>
      <c r="AD848" s="139"/>
      <c r="AE848" s="32">
        <f>VLOOKUP(AC848,Смета!$B$8:$O$93,13,0)</f>
        <v>0</v>
      </c>
      <c r="AG848" s="139"/>
      <c r="AH848" s="139"/>
      <c r="AI848" s="32">
        <f>VLOOKUP(AG848,Смета!$B$8:$O$93,13,0)</f>
        <v>0</v>
      </c>
      <c r="AK848" s="139"/>
      <c r="AL848" s="139"/>
      <c r="AM848" s="32">
        <f>VLOOKUP(AK848,Смета!$B$8:$O$93,13,0)</f>
        <v>0</v>
      </c>
      <c r="AO848" s="139"/>
      <c r="AP848" s="139"/>
      <c r="AQ848" s="32">
        <f>VLOOKUP(AO848,Смета!$B$8:$O$93,13,0)</f>
        <v>0</v>
      </c>
      <c r="AS848" s="139"/>
      <c r="AT848" s="139"/>
      <c r="AU848" s="32">
        <f>VLOOKUP(AS848,Смета!$B$8:$O$93,13,0)</f>
        <v>0</v>
      </c>
    </row>
    <row r="849" spans="1:47" x14ac:dyDescent="0.25">
      <c r="A849" s="139"/>
      <c r="B849" s="139"/>
      <c r="C849" s="32">
        <f>VLOOKUP(A849,Смета!$B$8:$O$93,13,0)</f>
        <v>0</v>
      </c>
      <c r="E849" s="139"/>
      <c r="F849" s="139"/>
      <c r="G849" s="32">
        <f>VLOOKUP(E849,Смета!$B$8:$O$93,13,0)</f>
        <v>0</v>
      </c>
      <c r="I849" s="139"/>
      <c r="J849" s="139"/>
      <c r="K849" s="32">
        <f>VLOOKUP(I849,Смета!$B$8:$O$93,13,0)</f>
        <v>0</v>
      </c>
      <c r="M849" s="139"/>
      <c r="N849" s="139"/>
      <c r="O849" s="32">
        <f>VLOOKUP(M849,Смета!$B$8:$O$93,13,0)</f>
        <v>0</v>
      </c>
      <c r="Q849" s="139"/>
      <c r="R849" s="139"/>
      <c r="S849" s="32">
        <f>VLOOKUP(Q849,Смета!$B$8:$O$93,13,0)</f>
        <v>0</v>
      </c>
      <c r="U849" s="139"/>
      <c r="V849" s="139"/>
      <c r="W849" s="32">
        <f>VLOOKUP(U849,Смета!$B$8:$O$93,13,0)</f>
        <v>0</v>
      </c>
      <c r="Y849" s="139"/>
      <c r="Z849" s="139"/>
      <c r="AA849" s="32">
        <f>VLOOKUP(Y849,Смета!$B$8:$O$93,13,0)</f>
        <v>0</v>
      </c>
      <c r="AC849" s="139"/>
      <c r="AD849" s="139"/>
      <c r="AE849" s="32">
        <f>VLOOKUP(AC849,Смета!$B$8:$O$93,13,0)</f>
        <v>0</v>
      </c>
      <c r="AG849" s="139"/>
      <c r="AH849" s="139"/>
      <c r="AI849" s="32">
        <f>VLOOKUP(AG849,Смета!$B$8:$O$93,13,0)</f>
        <v>0</v>
      </c>
      <c r="AK849" s="139"/>
      <c r="AL849" s="139"/>
      <c r="AM849" s="32">
        <f>VLOOKUP(AK849,Смета!$B$8:$O$93,13,0)</f>
        <v>0</v>
      </c>
      <c r="AO849" s="139"/>
      <c r="AP849" s="139"/>
      <c r="AQ849" s="32">
        <f>VLOOKUP(AO849,Смета!$B$8:$O$93,13,0)</f>
        <v>0</v>
      </c>
      <c r="AS849" s="139"/>
      <c r="AT849" s="139"/>
      <c r="AU849" s="32">
        <f>VLOOKUP(AS849,Смета!$B$8:$O$93,13,0)</f>
        <v>0</v>
      </c>
    </row>
    <row r="850" spans="1:47" x14ac:dyDescent="0.25">
      <c r="A850" s="139"/>
      <c r="B850" s="139"/>
      <c r="C850" s="32">
        <f>VLOOKUP(A850,Смета!$B$8:$O$93,13,0)</f>
        <v>0</v>
      </c>
      <c r="E850" s="139"/>
      <c r="F850" s="139"/>
      <c r="G850" s="32">
        <f>VLOOKUP(E850,Смета!$B$8:$O$93,13,0)</f>
        <v>0</v>
      </c>
      <c r="I850" s="139"/>
      <c r="J850" s="139"/>
      <c r="K850" s="32">
        <f>VLOOKUP(I850,Смета!$B$8:$O$93,13,0)</f>
        <v>0</v>
      </c>
      <c r="M850" s="139"/>
      <c r="N850" s="139"/>
      <c r="O850" s="32">
        <f>VLOOKUP(M850,Смета!$B$8:$O$93,13,0)</f>
        <v>0</v>
      </c>
      <c r="Q850" s="139"/>
      <c r="R850" s="139"/>
      <c r="S850" s="32">
        <f>VLOOKUP(Q850,Смета!$B$8:$O$93,13,0)</f>
        <v>0</v>
      </c>
      <c r="U850" s="139"/>
      <c r="V850" s="139"/>
      <c r="W850" s="32">
        <f>VLOOKUP(U850,Смета!$B$8:$O$93,13,0)</f>
        <v>0</v>
      </c>
      <c r="Y850" s="139"/>
      <c r="Z850" s="139"/>
      <c r="AA850" s="32">
        <f>VLOOKUP(Y850,Смета!$B$8:$O$93,13,0)</f>
        <v>0</v>
      </c>
      <c r="AC850" s="139"/>
      <c r="AD850" s="139"/>
      <c r="AE850" s="32">
        <f>VLOOKUP(AC850,Смета!$B$8:$O$93,13,0)</f>
        <v>0</v>
      </c>
      <c r="AG850" s="139"/>
      <c r="AH850" s="139"/>
      <c r="AI850" s="32">
        <f>VLOOKUP(AG850,Смета!$B$8:$O$93,13,0)</f>
        <v>0</v>
      </c>
      <c r="AK850" s="139"/>
      <c r="AL850" s="139"/>
      <c r="AM850" s="32">
        <f>VLOOKUP(AK850,Смета!$B$8:$O$93,13,0)</f>
        <v>0</v>
      </c>
      <c r="AO850" s="139"/>
      <c r="AP850" s="139"/>
      <c r="AQ850" s="32">
        <f>VLOOKUP(AO850,Смета!$B$8:$O$93,13,0)</f>
        <v>0</v>
      </c>
      <c r="AS850" s="139"/>
      <c r="AT850" s="139"/>
      <c r="AU850" s="32">
        <f>VLOOKUP(AS850,Смета!$B$8:$O$93,13,0)</f>
        <v>0</v>
      </c>
    </row>
    <row r="851" spans="1:47" x14ac:dyDescent="0.25">
      <c r="A851" s="139"/>
      <c r="B851" s="139"/>
      <c r="C851" s="32">
        <f>VLOOKUP(A851,Смета!$B$8:$O$93,13,0)</f>
        <v>0</v>
      </c>
      <c r="E851" s="139"/>
      <c r="F851" s="139"/>
      <c r="G851" s="32">
        <f>VLOOKUP(E851,Смета!$B$8:$O$93,13,0)</f>
        <v>0</v>
      </c>
      <c r="I851" s="139"/>
      <c r="J851" s="139"/>
      <c r="K851" s="32">
        <f>VLOOKUP(I851,Смета!$B$8:$O$93,13,0)</f>
        <v>0</v>
      </c>
      <c r="M851" s="139"/>
      <c r="N851" s="139"/>
      <c r="O851" s="32">
        <f>VLOOKUP(M851,Смета!$B$8:$O$93,13,0)</f>
        <v>0</v>
      </c>
      <c r="Q851" s="139"/>
      <c r="R851" s="139"/>
      <c r="S851" s="32">
        <f>VLOOKUP(Q851,Смета!$B$8:$O$93,13,0)</f>
        <v>0</v>
      </c>
      <c r="U851" s="139"/>
      <c r="V851" s="139"/>
      <c r="W851" s="32">
        <f>VLOOKUP(U851,Смета!$B$8:$O$93,13,0)</f>
        <v>0</v>
      </c>
      <c r="Y851" s="139"/>
      <c r="Z851" s="139"/>
      <c r="AA851" s="32">
        <f>VLOOKUP(Y851,Смета!$B$8:$O$93,13,0)</f>
        <v>0</v>
      </c>
      <c r="AC851" s="139"/>
      <c r="AD851" s="139"/>
      <c r="AE851" s="32">
        <f>VLOOKUP(AC851,Смета!$B$8:$O$93,13,0)</f>
        <v>0</v>
      </c>
      <c r="AG851" s="139"/>
      <c r="AH851" s="139"/>
      <c r="AI851" s="32">
        <f>VLOOKUP(AG851,Смета!$B$8:$O$93,13,0)</f>
        <v>0</v>
      </c>
      <c r="AK851" s="139"/>
      <c r="AL851" s="139"/>
      <c r="AM851" s="32">
        <f>VLOOKUP(AK851,Смета!$B$8:$O$93,13,0)</f>
        <v>0</v>
      </c>
      <c r="AO851" s="139"/>
      <c r="AP851" s="139"/>
      <c r="AQ851" s="32">
        <f>VLOOKUP(AO851,Смета!$B$8:$O$93,13,0)</f>
        <v>0</v>
      </c>
      <c r="AS851" s="139"/>
      <c r="AT851" s="139"/>
      <c r="AU851" s="32">
        <f>VLOOKUP(AS851,Смета!$B$8:$O$93,13,0)</f>
        <v>0</v>
      </c>
    </row>
    <row r="852" spans="1:47" x14ac:dyDescent="0.25">
      <c r="A852" s="139"/>
      <c r="B852" s="139"/>
      <c r="C852" s="32">
        <f>VLOOKUP(A852,Смета!$B$8:$O$93,13,0)</f>
        <v>0</v>
      </c>
      <c r="E852" s="139"/>
      <c r="F852" s="139"/>
      <c r="G852" s="32">
        <f>VLOOKUP(E852,Смета!$B$8:$O$93,13,0)</f>
        <v>0</v>
      </c>
      <c r="I852" s="139"/>
      <c r="J852" s="139"/>
      <c r="K852" s="32">
        <f>VLOOKUP(I852,Смета!$B$8:$O$93,13,0)</f>
        <v>0</v>
      </c>
      <c r="M852" s="139"/>
      <c r="N852" s="139"/>
      <c r="O852" s="32">
        <f>VLOOKUP(M852,Смета!$B$8:$O$93,13,0)</f>
        <v>0</v>
      </c>
      <c r="Q852" s="139"/>
      <c r="R852" s="139"/>
      <c r="S852" s="32">
        <f>VLOOKUP(Q852,Смета!$B$8:$O$93,13,0)</f>
        <v>0</v>
      </c>
      <c r="U852" s="139"/>
      <c r="V852" s="139"/>
      <c r="W852" s="32">
        <f>VLOOKUP(U852,Смета!$B$8:$O$93,13,0)</f>
        <v>0</v>
      </c>
      <c r="Y852" s="139"/>
      <c r="Z852" s="139"/>
      <c r="AA852" s="32">
        <f>VLOOKUP(Y852,Смета!$B$8:$O$93,13,0)</f>
        <v>0</v>
      </c>
      <c r="AC852" s="139"/>
      <c r="AD852" s="139"/>
      <c r="AE852" s="32">
        <f>VLOOKUP(AC852,Смета!$B$8:$O$93,13,0)</f>
        <v>0</v>
      </c>
      <c r="AG852" s="139"/>
      <c r="AH852" s="139"/>
      <c r="AI852" s="32">
        <f>VLOOKUP(AG852,Смета!$B$8:$O$93,13,0)</f>
        <v>0</v>
      </c>
      <c r="AK852" s="139"/>
      <c r="AL852" s="139"/>
      <c r="AM852" s="32">
        <f>VLOOKUP(AK852,Смета!$B$8:$O$93,13,0)</f>
        <v>0</v>
      </c>
      <c r="AO852" s="139"/>
      <c r="AP852" s="139"/>
      <c r="AQ852" s="32">
        <f>VLOOKUP(AO852,Смета!$B$8:$O$93,13,0)</f>
        <v>0</v>
      </c>
      <c r="AS852" s="139"/>
      <c r="AT852" s="139"/>
      <c r="AU852" s="32">
        <f>VLOOKUP(AS852,Смета!$B$8:$O$93,13,0)</f>
        <v>0</v>
      </c>
    </row>
    <row r="853" spans="1:47" x14ac:dyDescent="0.25">
      <c r="A853" s="139"/>
      <c r="B853" s="139"/>
      <c r="C853" s="32">
        <f>VLOOKUP(A853,Смета!$B$8:$O$93,13,0)</f>
        <v>0</v>
      </c>
      <c r="E853" s="139"/>
      <c r="F853" s="139"/>
      <c r="G853" s="32">
        <f>VLOOKUP(E853,Смета!$B$8:$O$93,13,0)</f>
        <v>0</v>
      </c>
      <c r="I853" s="139"/>
      <c r="J853" s="139"/>
      <c r="K853" s="32">
        <f>VLOOKUP(I853,Смета!$B$8:$O$93,13,0)</f>
        <v>0</v>
      </c>
      <c r="M853" s="139"/>
      <c r="N853" s="139"/>
      <c r="O853" s="32">
        <f>VLOOKUP(M853,Смета!$B$8:$O$93,13,0)</f>
        <v>0</v>
      </c>
      <c r="Q853" s="139"/>
      <c r="R853" s="139"/>
      <c r="S853" s="32">
        <f>VLOOKUP(Q853,Смета!$B$8:$O$93,13,0)</f>
        <v>0</v>
      </c>
      <c r="U853" s="139"/>
      <c r="V853" s="139"/>
      <c r="W853" s="32">
        <f>VLOOKUP(U853,Смета!$B$8:$O$93,13,0)</f>
        <v>0</v>
      </c>
      <c r="Y853" s="139"/>
      <c r="Z853" s="139"/>
      <c r="AA853" s="32">
        <f>VLOOKUP(Y853,Смета!$B$8:$O$93,13,0)</f>
        <v>0</v>
      </c>
      <c r="AC853" s="139"/>
      <c r="AD853" s="139"/>
      <c r="AE853" s="32">
        <f>VLOOKUP(AC853,Смета!$B$8:$O$93,13,0)</f>
        <v>0</v>
      </c>
      <c r="AG853" s="139"/>
      <c r="AH853" s="139"/>
      <c r="AI853" s="32">
        <f>VLOOKUP(AG853,Смета!$B$8:$O$93,13,0)</f>
        <v>0</v>
      </c>
      <c r="AK853" s="139"/>
      <c r="AL853" s="139"/>
      <c r="AM853" s="32">
        <f>VLOOKUP(AK853,Смета!$B$8:$O$93,13,0)</f>
        <v>0</v>
      </c>
      <c r="AO853" s="139"/>
      <c r="AP853" s="139"/>
      <c r="AQ853" s="32">
        <f>VLOOKUP(AO853,Смета!$B$8:$O$93,13,0)</f>
        <v>0</v>
      </c>
      <c r="AS853" s="139"/>
      <c r="AT853" s="139"/>
      <c r="AU853" s="32">
        <f>VLOOKUP(AS853,Смета!$B$8:$O$93,13,0)</f>
        <v>0</v>
      </c>
    </row>
    <row r="854" spans="1:47" x14ac:dyDescent="0.25">
      <c r="A854" s="139"/>
      <c r="B854" s="139"/>
      <c r="C854" s="32">
        <f>VLOOKUP(A854,Смета!$B$8:$O$93,13,0)</f>
        <v>0</v>
      </c>
      <c r="E854" s="139"/>
      <c r="F854" s="139"/>
      <c r="G854" s="32">
        <f>VLOOKUP(E854,Смета!$B$8:$O$93,13,0)</f>
        <v>0</v>
      </c>
      <c r="I854" s="139"/>
      <c r="J854" s="139"/>
      <c r="K854" s="32">
        <f>VLOOKUP(I854,Смета!$B$8:$O$93,13,0)</f>
        <v>0</v>
      </c>
      <c r="M854" s="139"/>
      <c r="N854" s="139"/>
      <c r="O854" s="32">
        <f>VLOOKUP(M854,Смета!$B$8:$O$93,13,0)</f>
        <v>0</v>
      </c>
      <c r="Q854" s="139"/>
      <c r="R854" s="139"/>
      <c r="S854" s="32">
        <f>VLOOKUP(Q854,Смета!$B$8:$O$93,13,0)</f>
        <v>0</v>
      </c>
      <c r="U854" s="139"/>
      <c r="V854" s="139"/>
      <c r="W854" s="32">
        <f>VLOOKUP(U854,Смета!$B$8:$O$93,13,0)</f>
        <v>0</v>
      </c>
      <c r="Y854" s="139"/>
      <c r="Z854" s="139"/>
      <c r="AA854" s="32">
        <f>VLOOKUP(Y854,Смета!$B$8:$O$93,13,0)</f>
        <v>0</v>
      </c>
      <c r="AC854" s="139"/>
      <c r="AD854" s="139"/>
      <c r="AE854" s="32">
        <f>VLOOKUP(AC854,Смета!$B$8:$O$93,13,0)</f>
        <v>0</v>
      </c>
      <c r="AG854" s="139"/>
      <c r="AH854" s="139"/>
      <c r="AI854" s="32">
        <f>VLOOKUP(AG854,Смета!$B$8:$O$93,13,0)</f>
        <v>0</v>
      </c>
      <c r="AK854" s="139"/>
      <c r="AL854" s="139"/>
      <c r="AM854" s="32">
        <f>VLOOKUP(AK854,Смета!$B$8:$O$93,13,0)</f>
        <v>0</v>
      </c>
      <c r="AO854" s="139"/>
      <c r="AP854" s="139"/>
      <c r="AQ854" s="32">
        <f>VLOOKUP(AO854,Смета!$B$8:$O$93,13,0)</f>
        <v>0</v>
      </c>
      <c r="AS854" s="139"/>
      <c r="AT854" s="139"/>
      <c r="AU854" s="32">
        <f>VLOOKUP(AS854,Смета!$B$8:$O$93,13,0)</f>
        <v>0</v>
      </c>
    </row>
    <row r="855" spans="1:47" x14ac:dyDescent="0.25">
      <c r="A855" s="139"/>
      <c r="B855" s="139"/>
      <c r="C855" s="32">
        <f>VLOOKUP(A855,Смета!$B$8:$O$93,13,0)</f>
        <v>0</v>
      </c>
      <c r="E855" s="139"/>
      <c r="F855" s="139"/>
      <c r="G855" s="32">
        <f>VLOOKUP(E855,Смета!$B$8:$O$93,13,0)</f>
        <v>0</v>
      </c>
      <c r="I855" s="139"/>
      <c r="J855" s="139"/>
      <c r="K855" s="32">
        <f>VLOOKUP(I855,Смета!$B$8:$O$93,13,0)</f>
        <v>0</v>
      </c>
      <c r="M855" s="139"/>
      <c r="N855" s="139"/>
      <c r="O855" s="32">
        <f>VLOOKUP(M855,Смета!$B$8:$O$93,13,0)</f>
        <v>0</v>
      </c>
      <c r="Q855" s="139"/>
      <c r="R855" s="139"/>
      <c r="S855" s="32">
        <f>VLOOKUP(Q855,Смета!$B$8:$O$93,13,0)</f>
        <v>0</v>
      </c>
      <c r="U855" s="139"/>
      <c r="V855" s="139"/>
      <c r="W855" s="32">
        <f>VLOOKUP(U855,Смета!$B$8:$O$93,13,0)</f>
        <v>0</v>
      </c>
      <c r="Y855" s="139"/>
      <c r="Z855" s="139"/>
      <c r="AA855" s="32">
        <f>VLOOKUP(Y855,Смета!$B$8:$O$93,13,0)</f>
        <v>0</v>
      </c>
      <c r="AC855" s="139"/>
      <c r="AD855" s="139"/>
      <c r="AE855" s="32">
        <f>VLOOKUP(AC855,Смета!$B$8:$O$93,13,0)</f>
        <v>0</v>
      </c>
      <c r="AG855" s="139"/>
      <c r="AH855" s="139"/>
      <c r="AI855" s="32">
        <f>VLOOKUP(AG855,Смета!$B$8:$O$93,13,0)</f>
        <v>0</v>
      </c>
      <c r="AK855" s="139"/>
      <c r="AL855" s="139"/>
      <c r="AM855" s="32">
        <f>VLOOKUP(AK855,Смета!$B$8:$O$93,13,0)</f>
        <v>0</v>
      </c>
      <c r="AO855" s="139"/>
      <c r="AP855" s="139"/>
      <c r="AQ855" s="32">
        <f>VLOOKUP(AO855,Смета!$B$8:$O$93,13,0)</f>
        <v>0</v>
      </c>
      <c r="AS855" s="139"/>
      <c r="AT855" s="139"/>
      <c r="AU855" s="32">
        <f>VLOOKUP(AS855,Смета!$B$8:$O$93,13,0)</f>
        <v>0</v>
      </c>
    </row>
    <row r="856" spans="1:47" x14ac:dyDescent="0.25">
      <c r="A856" s="139"/>
      <c r="B856" s="139"/>
      <c r="C856" s="32">
        <f>VLOOKUP(A856,Смета!$B$8:$O$93,13,0)</f>
        <v>0</v>
      </c>
      <c r="E856" s="139"/>
      <c r="F856" s="139"/>
      <c r="G856" s="32">
        <f>VLOOKUP(E856,Смета!$B$8:$O$93,13,0)</f>
        <v>0</v>
      </c>
      <c r="I856" s="139"/>
      <c r="J856" s="139"/>
      <c r="K856" s="32">
        <f>VLOOKUP(I856,Смета!$B$8:$O$93,13,0)</f>
        <v>0</v>
      </c>
      <c r="M856" s="139"/>
      <c r="N856" s="139"/>
      <c r="O856" s="32">
        <f>VLOOKUP(M856,Смета!$B$8:$O$93,13,0)</f>
        <v>0</v>
      </c>
      <c r="Q856" s="139"/>
      <c r="R856" s="139"/>
      <c r="S856" s="32">
        <f>VLOOKUP(Q856,Смета!$B$8:$O$93,13,0)</f>
        <v>0</v>
      </c>
      <c r="U856" s="139"/>
      <c r="V856" s="139"/>
      <c r="W856" s="32">
        <f>VLOOKUP(U856,Смета!$B$8:$O$93,13,0)</f>
        <v>0</v>
      </c>
      <c r="Y856" s="139"/>
      <c r="Z856" s="139"/>
      <c r="AA856" s="32">
        <f>VLOOKUP(Y856,Смета!$B$8:$O$93,13,0)</f>
        <v>0</v>
      </c>
      <c r="AC856" s="139"/>
      <c r="AD856" s="139"/>
      <c r="AE856" s="32">
        <f>VLOOKUP(AC856,Смета!$B$8:$O$93,13,0)</f>
        <v>0</v>
      </c>
      <c r="AG856" s="139"/>
      <c r="AH856" s="139"/>
      <c r="AI856" s="32">
        <f>VLOOKUP(AG856,Смета!$B$8:$O$93,13,0)</f>
        <v>0</v>
      </c>
      <c r="AK856" s="139"/>
      <c r="AL856" s="139"/>
      <c r="AM856" s="32">
        <f>VLOOKUP(AK856,Смета!$B$8:$O$93,13,0)</f>
        <v>0</v>
      </c>
      <c r="AO856" s="139"/>
      <c r="AP856" s="139"/>
      <c r="AQ856" s="32">
        <f>VLOOKUP(AO856,Смета!$B$8:$O$93,13,0)</f>
        <v>0</v>
      </c>
      <c r="AS856" s="139"/>
      <c r="AT856" s="139"/>
      <c r="AU856" s="32">
        <f>VLOOKUP(AS856,Смета!$B$8:$O$93,13,0)</f>
        <v>0</v>
      </c>
    </row>
    <row r="857" spans="1:47" x14ac:dyDescent="0.25">
      <c r="A857" s="139"/>
      <c r="B857" s="139"/>
      <c r="C857" s="32">
        <f>VLOOKUP(A857,Смета!$B$8:$O$93,13,0)</f>
        <v>0</v>
      </c>
      <c r="E857" s="139"/>
      <c r="F857" s="139"/>
      <c r="G857" s="32">
        <f>VLOOKUP(E857,Смета!$B$8:$O$93,13,0)</f>
        <v>0</v>
      </c>
      <c r="I857" s="139"/>
      <c r="J857" s="139"/>
      <c r="K857" s="32">
        <f>VLOOKUP(I857,Смета!$B$8:$O$93,13,0)</f>
        <v>0</v>
      </c>
      <c r="M857" s="139"/>
      <c r="N857" s="139"/>
      <c r="O857" s="32">
        <f>VLOOKUP(M857,Смета!$B$8:$O$93,13,0)</f>
        <v>0</v>
      </c>
      <c r="Q857" s="139"/>
      <c r="R857" s="139"/>
      <c r="S857" s="32">
        <f>VLOOKUP(Q857,Смета!$B$8:$O$93,13,0)</f>
        <v>0</v>
      </c>
      <c r="U857" s="139"/>
      <c r="V857" s="139"/>
      <c r="W857" s="32">
        <f>VLOOKUP(U857,Смета!$B$8:$O$93,13,0)</f>
        <v>0</v>
      </c>
      <c r="Y857" s="139"/>
      <c r="Z857" s="139"/>
      <c r="AA857" s="32">
        <f>VLOOKUP(Y857,Смета!$B$8:$O$93,13,0)</f>
        <v>0</v>
      </c>
      <c r="AC857" s="139"/>
      <c r="AD857" s="139"/>
      <c r="AE857" s="32">
        <f>VLOOKUP(AC857,Смета!$B$8:$O$93,13,0)</f>
        <v>0</v>
      </c>
      <c r="AG857" s="139"/>
      <c r="AH857" s="139"/>
      <c r="AI857" s="32">
        <f>VLOOKUP(AG857,Смета!$B$8:$O$93,13,0)</f>
        <v>0</v>
      </c>
      <c r="AK857" s="139"/>
      <c r="AL857" s="139"/>
      <c r="AM857" s="32">
        <f>VLOOKUP(AK857,Смета!$B$8:$O$93,13,0)</f>
        <v>0</v>
      </c>
      <c r="AO857" s="139"/>
      <c r="AP857" s="139"/>
      <c r="AQ857" s="32">
        <f>VLOOKUP(AO857,Смета!$B$8:$O$93,13,0)</f>
        <v>0</v>
      </c>
      <c r="AS857" s="139"/>
      <c r="AT857" s="139"/>
      <c r="AU857" s="32">
        <f>VLOOKUP(AS857,Смета!$B$8:$O$93,13,0)</f>
        <v>0</v>
      </c>
    </row>
    <row r="858" spans="1:47" x14ac:dyDescent="0.25">
      <c r="A858" s="139"/>
      <c r="B858" s="139"/>
      <c r="C858" s="32">
        <f>VLOOKUP(A858,Смета!$B$8:$O$93,13,0)</f>
        <v>0</v>
      </c>
      <c r="E858" s="139"/>
      <c r="F858" s="139"/>
      <c r="G858" s="32">
        <f>VLOOKUP(E858,Смета!$B$8:$O$93,13,0)</f>
        <v>0</v>
      </c>
      <c r="I858" s="139"/>
      <c r="J858" s="139"/>
      <c r="K858" s="32">
        <f>VLOOKUP(I858,Смета!$B$8:$O$93,13,0)</f>
        <v>0</v>
      </c>
      <c r="M858" s="139"/>
      <c r="N858" s="139"/>
      <c r="O858" s="32">
        <f>VLOOKUP(M858,Смета!$B$8:$O$93,13,0)</f>
        <v>0</v>
      </c>
      <c r="Q858" s="139"/>
      <c r="R858" s="139"/>
      <c r="S858" s="32">
        <f>VLOOKUP(Q858,Смета!$B$8:$O$93,13,0)</f>
        <v>0</v>
      </c>
      <c r="U858" s="139"/>
      <c r="V858" s="139"/>
      <c r="W858" s="32">
        <f>VLOOKUP(U858,Смета!$B$8:$O$93,13,0)</f>
        <v>0</v>
      </c>
      <c r="Y858" s="139"/>
      <c r="Z858" s="139"/>
      <c r="AA858" s="32">
        <f>VLOOKUP(Y858,Смета!$B$8:$O$93,13,0)</f>
        <v>0</v>
      </c>
      <c r="AC858" s="139"/>
      <c r="AD858" s="139"/>
      <c r="AE858" s="32">
        <f>VLOOKUP(AC858,Смета!$B$8:$O$93,13,0)</f>
        <v>0</v>
      </c>
      <c r="AG858" s="139"/>
      <c r="AH858" s="139"/>
      <c r="AI858" s="32">
        <f>VLOOKUP(AG858,Смета!$B$8:$O$93,13,0)</f>
        <v>0</v>
      </c>
      <c r="AK858" s="139"/>
      <c r="AL858" s="139"/>
      <c r="AM858" s="32">
        <f>VLOOKUP(AK858,Смета!$B$8:$O$93,13,0)</f>
        <v>0</v>
      </c>
      <c r="AO858" s="139"/>
      <c r="AP858" s="139"/>
      <c r="AQ858" s="32">
        <f>VLOOKUP(AO858,Смета!$B$8:$O$93,13,0)</f>
        <v>0</v>
      </c>
      <c r="AS858" s="139"/>
      <c r="AT858" s="139"/>
      <c r="AU858" s="32">
        <f>VLOOKUP(AS858,Смета!$B$8:$O$93,13,0)</f>
        <v>0</v>
      </c>
    </row>
    <row r="859" spans="1:47" x14ac:dyDescent="0.25">
      <c r="A859" s="139"/>
      <c r="B859" s="139"/>
      <c r="C859" s="32">
        <f>VLOOKUP(A859,Смета!$B$8:$O$93,13,0)</f>
        <v>0</v>
      </c>
      <c r="E859" s="139"/>
      <c r="F859" s="139"/>
      <c r="G859" s="32">
        <f>VLOOKUP(E859,Смета!$B$8:$O$93,13,0)</f>
        <v>0</v>
      </c>
      <c r="I859" s="139"/>
      <c r="J859" s="139"/>
      <c r="K859" s="32">
        <f>VLOOKUP(I859,Смета!$B$8:$O$93,13,0)</f>
        <v>0</v>
      </c>
      <c r="M859" s="139"/>
      <c r="N859" s="139"/>
      <c r="O859" s="32">
        <f>VLOOKUP(M859,Смета!$B$8:$O$93,13,0)</f>
        <v>0</v>
      </c>
      <c r="Q859" s="139"/>
      <c r="R859" s="139"/>
      <c r="S859" s="32">
        <f>VLOOKUP(Q859,Смета!$B$8:$O$93,13,0)</f>
        <v>0</v>
      </c>
      <c r="U859" s="139"/>
      <c r="V859" s="139"/>
      <c r="W859" s="32">
        <f>VLOOKUP(U859,Смета!$B$8:$O$93,13,0)</f>
        <v>0</v>
      </c>
      <c r="Y859" s="139"/>
      <c r="Z859" s="139"/>
      <c r="AA859" s="32">
        <f>VLOOKUP(Y859,Смета!$B$8:$O$93,13,0)</f>
        <v>0</v>
      </c>
      <c r="AC859" s="139"/>
      <c r="AD859" s="139"/>
      <c r="AE859" s="32">
        <f>VLOOKUP(AC859,Смета!$B$8:$O$93,13,0)</f>
        <v>0</v>
      </c>
      <c r="AG859" s="139"/>
      <c r="AH859" s="139"/>
      <c r="AI859" s="32">
        <f>VLOOKUP(AG859,Смета!$B$8:$O$93,13,0)</f>
        <v>0</v>
      </c>
      <c r="AK859" s="139"/>
      <c r="AL859" s="139"/>
      <c r="AM859" s="32">
        <f>VLOOKUP(AK859,Смета!$B$8:$O$93,13,0)</f>
        <v>0</v>
      </c>
      <c r="AO859" s="139"/>
      <c r="AP859" s="139"/>
      <c r="AQ859" s="32">
        <f>VLOOKUP(AO859,Смета!$B$8:$O$93,13,0)</f>
        <v>0</v>
      </c>
      <c r="AS859" s="139"/>
      <c r="AT859" s="139"/>
      <c r="AU859" s="32">
        <f>VLOOKUP(AS859,Смета!$B$8:$O$93,13,0)</f>
        <v>0</v>
      </c>
    </row>
    <row r="860" spans="1:47" x14ac:dyDescent="0.25">
      <c r="A860" s="139"/>
      <c r="B860" s="139"/>
      <c r="C860" s="32">
        <f>VLOOKUP(A860,Смета!$B$8:$O$93,13,0)</f>
        <v>0</v>
      </c>
      <c r="E860" s="139"/>
      <c r="F860" s="139"/>
      <c r="G860" s="32">
        <f>VLOOKUP(E860,Смета!$B$8:$O$93,13,0)</f>
        <v>0</v>
      </c>
      <c r="I860" s="139"/>
      <c r="J860" s="139"/>
      <c r="K860" s="32">
        <f>VLOOKUP(I860,Смета!$B$8:$O$93,13,0)</f>
        <v>0</v>
      </c>
      <c r="M860" s="139"/>
      <c r="N860" s="139"/>
      <c r="O860" s="32">
        <f>VLOOKUP(M860,Смета!$B$8:$O$93,13,0)</f>
        <v>0</v>
      </c>
      <c r="Q860" s="139"/>
      <c r="R860" s="139"/>
      <c r="S860" s="32">
        <f>VLOOKUP(Q860,Смета!$B$8:$O$93,13,0)</f>
        <v>0</v>
      </c>
      <c r="U860" s="139"/>
      <c r="V860" s="139"/>
      <c r="W860" s="32">
        <f>VLOOKUP(U860,Смета!$B$8:$O$93,13,0)</f>
        <v>0</v>
      </c>
      <c r="Y860" s="139"/>
      <c r="Z860" s="139"/>
      <c r="AA860" s="32">
        <f>VLOOKUP(Y860,Смета!$B$8:$O$93,13,0)</f>
        <v>0</v>
      </c>
      <c r="AC860" s="139"/>
      <c r="AD860" s="139"/>
      <c r="AE860" s="32">
        <f>VLOOKUP(AC860,Смета!$B$8:$O$93,13,0)</f>
        <v>0</v>
      </c>
      <c r="AG860" s="139"/>
      <c r="AH860" s="139"/>
      <c r="AI860" s="32">
        <f>VLOOKUP(AG860,Смета!$B$8:$O$93,13,0)</f>
        <v>0</v>
      </c>
      <c r="AK860" s="139"/>
      <c r="AL860" s="139"/>
      <c r="AM860" s="32">
        <f>VLOOKUP(AK860,Смета!$B$8:$O$93,13,0)</f>
        <v>0</v>
      </c>
      <c r="AO860" s="139"/>
      <c r="AP860" s="139"/>
      <c r="AQ860" s="32">
        <f>VLOOKUP(AO860,Смета!$B$8:$O$93,13,0)</f>
        <v>0</v>
      </c>
      <c r="AS860" s="139"/>
      <c r="AT860" s="139"/>
      <c r="AU860" s="32">
        <f>VLOOKUP(AS860,Смета!$B$8:$O$93,13,0)</f>
        <v>0</v>
      </c>
    </row>
    <row r="861" spans="1:47" x14ac:dyDescent="0.25">
      <c r="A861" s="139"/>
      <c r="B861" s="139"/>
      <c r="C861" s="32">
        <f>VLOOKUP(A861,Смета!$B$8:$O$93,13,0)</f>
        <v>0</v>
      </c>
      <c r="E861" s="139"/>
      <c r="F861" s="139"/>
      <c r="G861" s="32">
        <f>VLOOKUP(E861,Смета!$B$8:$O$93,13,0)</f>
        <v>0</v>
      </c>
      <c r="I861" s="139"/>
      <c r="J861" s="139"/>
      <c r="K861" s="32">
        <f>VLOOKUP(I861,Смета!$B$8:$O$93,13,0)</f>
        <v>0</v>
      </c>
      <c r="M861" s="139"/>
      <c r="N861" s="139"/>
      <c r="O861" s="32">
        <f>VLOOKUP(M861,Смета!$B$8:$O$93,13,0)</f>
        <v>0</v>
      </c>
      <c r="Q861" s="139"/>
      <c r="R861" s="139"/>
      <c r="S861" s="32">
        <f>VLOOKUP(Q861,Смета!$B$8:$O$93,13,0)</f>
        <v>0</v>
      </c>
      <c r="U861" s="139"/>
      <c r="V861" s="139"/>
      <c r="W861" s="32">
        <f>VLOOKUP(U861,Смета!$B$8:$O$93,13,0)</f>
        <v>0</v>
      </c>
      <c r="Y861" s="139"/>
      <c r="Z861" s="139"/>
      <c r="AA861" s="32">
        <f>VLOOKUP(Y861,Смета!$B$8:$O$93,13,0)</f>
        <v>0</v>
      </c>
      <c r="AC861" s="139"/>
      <c r="AD861" s="139"/>
      <c r="AE861" s="32">
        <f>VLOOKUP(AC861,Смета!$B$8:$O$93,13,0)</f>
        <v>0</v>
      </c>
      <c r="AG861" s="139"/>
      <c r="AH861" s="139"/>
      <c r="AI861" s="32">
        <f>VLOOKUP(AG861,Смета!$B$8:$O$93,13,0)</f>
        <v>0</v>
      </c>
      <c r="AK861" s="139"/>
      <c r="AL861" s="139"/>
      <c r="AM861" s="32">
        <f>VLOOKUP(AK861,Смета!$B$8:$O$93,13,0)</f>
        <v>0</v>
      </c>
      <c r="AO861" s="139"/>
      <c r="AP861" s="139"/>
      <c r="AQ861" s="32">
        <f>VLOOKUP(AO861,Смета!$B$8:$O$93,13,0)</f>
        <v>0</v>
      </c>
      <c r="AS861" s="139"/>
      <c r="AT861" s="139"/>
      <c r="AU861" s="32">
        <f>VLOOKUP(AS861,Смета!$B$8:$O$93,13,0)</f>
        <v>0</v>
      </c>
    </row>
    <row r="862" spans="1:47" x14ac:dyDescent="0.25">
      <c r="A862" s="139"/>
      <c r="B862" s="139"/>
      <c r="C862" s="32">
        <f>VLOOKUP(A862,Смета!$B$8:$O$93,13,0)</f>
        <v>0</v>
      </c>
      <c r="E862" s="139"/>
      <c r="F862" s="139"/>
      <c r="G862" s="32">
        <f>VLOOKUP(E862,Смета!$B$8:$O$93,13,0)</f>
        <v>0</v>
      </c>
      <c r="I862" s="139"/>
      <c r="J862" s="139"/>
      <c r="K862" s="32">
        <f>VLOOKUP(I862,Смета!$B$8:$O$93,13,0)</f>
        <v>0</v>
      </c>
      <c r="M862" s="139"/>
      <c r="N862" s="139"/>
      <c r="O862" s="32">
        <f>VLOOKUP(M862,Смета!$B$8:$O$93,13,0)</f>
        <v>0</v>
      </c>
      <c r="Q862" s="139"/>
      <c r="R862" s="139"/>
      <c r="S862" s="32">
        <f>VLOOKUP(Q862,Смета!$B$8:$O$93,13,0)</f>
        <v>0</v>
      </c>
      <c r="U862" s="139"/>
      <c r="V862" s="139"/>
      <c r="W862" s="32">
        <f>VLOOKUP(U862,Смета!$B$8:$O$93,13,0)</f>
        <v>0</v>
      </c>
      <c r="Y862" s="139"/>
      <c r="Z862" s="139"/>
      <c r="AA862" s="32">
        <f>VLOOKUP(Y862,Смета!$B$8:$O$93,13,0)</f>
        <v>0</v>
      </c>
      <c r="AC862" s="139"/>
      <c r="AD862" s="139"/>
      <c r="AE862" s="32">
        <f>VLOOKUP(AC862,Смета!$B$8:$O$93,13,0)</f>
        <v>0</v>
      </c>
      <c r="AG862" s="139"/>
      <c r="AH862" s="139"/>
      <c r="AI862" s="32">
        <f>VLOOKUP(AG862,Смета!$B$8:$O$93,13,0)</f>
        <v>0</v>
      </c>
      <c r="AK862" s="139"/>
      <c r="AL862" s="139"/>
      <c r="AM862" s="32">
        <f>VLOOKUP(AK862,Смета!$B$8:$O$93,13,0)</f>
        <v>0</v>
      </c>
      <c r="AO862" s="139"/>
      <c r="AP862" s="139"/>
      <c r="AQ862" s="32">
        <f>VLOOKUP(AO862,Смета!$B$8:$O$93,13,0)</f>
        <v>0</v>
      </c>
      <c r="AS862" s="139"/>
      <c r="AT862" s="139"/>
      <c r="AU862" s="32">
        <f>VLOOKUP(AS862,Смета!$B$8:$O$93,13,0)</f>
        <v>0</v>
      </c>
    </row>
    <row r="863" spans="1:47" x14ac:dyDescent="0.25">
      <c r="A863" s="139"/>
      <c r="B863" s="139"/>
      <c r="C863" s="32">
        <f>VLOOKUP(A863,Смета!$B$8:$O$93,13,0)</f>
        <v>0</v>
      </c>
      <c r="E863" s="139"/>
      <c r="F863" s="139"/>
      <c r="G863" s="32">
        <f>VLOOKUP(E863,Смета!$B$8:$O$93,13,0)</f>
        <v>0</v>
      </c>
      <c r="I863" s="139"/>
      <c r="J863" s="139"/>
      <c r="K863" s="32">
        <f>VLOOKUP(I863,Смета!$B$8:$O$93,13,0)</f>
        <v>0</v>
      </c>
      <c r="M863" s="139"/>
      <c r="N863" s="139"/>
      <c r="O863" s="32">
        <f>VLOOKUP(M863,Смета!$B$8:$O$93,13,0)</f>
        <v>0</v>
      </c>
      <c r="Q863" s="139"/>
      <c r="R863" s="139"/>
      <c r="S863" s="32">
        <f>VLOOKUP(Q863,Смета!$B$8:$O$93,13,0)</f>
        <v>0</v>
      </c>
      <c r="U863" s="139"/>
      <c r="V863" s="139"/>
      <c r="W863" s="32">
        <f>VLOOKUP(U863,Смета!$B$8:$O$93,13,0)</f>
        <v>0</v>
      </c>
      <c r="Y863" s="139"/>
      <c r="Z863" s="139"/>
      <c r="AA863" s="32">
        <f>VLOOKUP(Y863,Смета!$B$8:$O$93,13,0)</f>
        <v>0</v>
      </c>
      <c r="AC863" s="139"/>
      <c r="AD863" s="139"/>
      <c r="AE863" s="32">
        <f>VLOOKUP(AC863,Смета!$B$8:$O$93,13,0)</f>
        <v>0</v>
      </c>
      <c r="AG863" s="139"/>
      <c r="AH863" s="139"/>
      <c r="AI863" s="32">
        <f>VLOOKUP(AG863,Смета!$B$8:$O$93,13,0)</f>
        <v>0</v>
      </c>
      <c r="AK863" s="139"/>
      <c r="AL863" s="139"/>
      <c r="AM863" s="32">
        <f>VLOOKUP(AK863,Смета!$B$8:$O$93,13,0)</f>
        <v>0</v>
      </c>
      <c r="AO863" s="139"/>
      <c r="AP863" s="139"/>
      <c r="AQ863" s="32">
        <f>VLOOKUP(AO863,Смета!$B$8:$O$93,13,0)</f>
        <v>0</v>
      </c>
      <c r="AS863" s="139"/>
      <c r="AT863" s="139"/>
      <c r="AU863" s="32">
        <f>VLOOKUP(AS863,Смета!$B$8:$O$93,13,0)</f>
        <v>0</v>
      </c>
    </row>
    <row r="864" spans="1:47" x14ac:dyDescent="0.25">
      <c r="A864" s="139"/>
      <c r="B864" s="139"/>
      <c r="C864" s="32">
        <f>VLOOKUP(A864,Смета!$B$8:$O$93,13,0)</f>
        <v>0</v>
      </c>
      <c r="E864" s="139"/>
      <c r="F864" s="139"/>
      <c r="G864" s="32">
        <f>VLOOKUP(E864,Смета!$B$8:$O$93,13,0)</f>
        <v>0</v>
      </c>
      <c r="I864" s="139"/>
      <c r="J864" s="139"/>
      <c r="K864" s="32">
        <f>VLOOKUP(I864,Смета!$B$8:$O$93,13,0)</f>
        <v>0</v>
      </c>
      <c r="M864" s="139"/>
      <c r="N864" s="139"/>
      <c r="O864" s="32">
        <f>VLOOKUP(M864,Смета!$B$8:$O$93,13,0)</f>
        <v>0</v>
      </c>
      <c r="Q864" s="139"/>
      <c r="R864" s="139"/>
      <c r="S864" s="32">
        <f>VLOOKUP(Q864,Смета!$B$8:$O$93,13,0)</f>
        <v>0</v>
      </c>
      <c r="U864" s="139"/>
      <c r="V864" s="139"/>
      <c r="W864" s="32">
        <f>VLOOKUP(U864,Смета!$B$8:$O$93,13,0)</f>
        <v>0</v>
      </c>
      <c r="Y864" s="139"/>
      <c r="Z864" s="139"/>
      <c r="AA864" s="32">
        <f>VLOOKUP(Y864,Смета!$B$8:$O$93,13,0)</f>
        <v>0</v>
      </c>
      <c r="AC864" s="139"/>
      <c r="AD864" s="139"/>
      <c r="AE864" s="32">
        <f>VLOOKUP(AC864,Смета!$B$8:$O$93,13,0)</f>
        <v>0</v>
      </c>
      <c r="AG864" s="139"/>
      <c r="AH864" s="139"/>
      <c r="AI864" s="32">
        <f>VLOOKUP(AG864,Смета!$B$8:$O$93,13,0)</f>
        <v>0</v>
      </c>
      <c r="AK864" s="139"/>
      <c r="AL864" s="139"/>
      <c r="AM864" s="32">
        <f>VLOOKUP(AK864,Смета!$B$8:$O$93,13,0)</f>
        <v>0</v>
      </c>
      <c r="AO864" s="139"/>
      <c r="AP864" s="139"/>
      <c r="AQ864" s="32">
        <f>VLOOKUP(AO864,Смета!$B$8:$O$93,13,0)</f>
        <v>0</v>
      </c>
      <c r="AS864" s="139"/>
      <c r="AT864" s="139"/>
      <c r="AU864" s="32">
        <f>VLOOKUP(AS864,Смета!$B$8:$O$93,13,0)</f>
        <v>0</v>
      </c>
    </row>
    <row r="865" spans="1:47" x14ac:dyDescent="0.25">
      <c r="A865" s="139"/>
      <c r="B865" s="139"/>
      <c r="C865" s="32">
        <f>VLOOKUP(A865,Смета!$B$8:$O$93,13,0)</f>
        <v>0</v>
      </c>
      <c r="E865" s="139"/>
      <c r="F865" s="139"/>
      <c r="G865" s="32">
        <f>VLOOKUP(E865,Смета!$B$8:$O$93,13,0)</f>
        <v>0</v>
      </c>
      <c r="I865" s="139"/>
      <c r="J865" s="139"/>
      <c r="K865" s="32">
        <f>VLOOKUP(I865,Смета!$B$8:$O$93,13,0)</f>
        <v>0</v>
      </c>
      <c r="M865" s="139"/>
      <c r="N865" s="139"/>
      <c r="O865" s="32">
        <f>VLOOKUP(M865,Смета!$B$8:$O$93,13,0)</f>
        <v>0</v>
      </c>
      <c r="Q865" s="139"/>
      <c r="R865" s="139"/>
      <c r="S865" s="32">
        <f>VLOOKUP(Q865,Смета!$B$8:$O$93,13,0)</f>
        <v>0</v>
      </c>
      <c r="U865" s="139"/>
      <c r="V865" s="139"/>
      <c r="W865" s="32">
        <f>VLOOKUP(U865,Смета!$B$8:$O$93,13,0)</f>
        <v>0</v>
      </c>
      <c r="Y865" s="139"/>
      <c r="Z865" s="139"/>
      <c r="AA865" s="32">
        <f>VLOOKUP(Y865,Смета!$B$8:$O$93,13,0)</f>
        <v>0</v>
      </c>
      <c r="AC865" s="139"/>
      <c r="AD865" s="139"/>
      <c r="AE865" s="32">
        <f>VLOOKUP(AC865,Смета!$B$8:$O$93,13,0)</f>
        <v>0</v>
      </c>
      <c r="AG865" s="139"/>
      <c r="AH865" s="139"/>
      <c r="AI865" s="32">
        <f>VLOOKUP(AG865,Смета!$B$8:$O$93,13,0)</f>
        <v>0</v>
      </c>
      <c r="AK865" s="139"/>
      <c r="AL865" s="139"/>
      <c r="AM865" s="32">
        <f>VLOOKUP(AK865,Смета!$B$8:$O$93,13,0)</f>
        <v>0</v>
      </c>
      <c r="AO865" s="139"/>
      <c r="AP865" s="139"/>
      <c r="AQ865" s="32">
        <f>VLOOKUP(AO865,Смета!$B$8:$O$93,13,0)</f>
        <v>0</v>
      </c>
      <c r="AS865" s="139"/>
      <c r="AT865" s="139"/>
      <c r="AU865" s="32">
        <f>VLOOKUP(AS865,Смета!$B$8:$O$93,13,0)</f>
        <v>0</v>
      </c>
    </row>
    <row r="866" spans="1:47" x14ac:dyDescent="0.25">
      <c r="A866" s="139"/>
      <c r="B866" s="139"/>
      <c r="C866" s="32">
        <f>VLOOKUP(A866,Смета!$B$8:$O$93,13,0)</f>
        <v>0</v>
      </c>
      <c r="E866" s="139"/>
      <c r="F866" s="139"/>
      <c r="G866" s="32">
        <f>VLOOKUP(E866,Смета!$B$8:$O$93,13,0)</f>
        <v>0</v>
      </c>
      <c r="I866" s="139"/>
      <c r="J866" s="139"/>
      <c r="K866" s="32">
        <f>VLOOKUP(I866,Смета!$B$8:$O$93,13,0)</f>
        <v>0</v>
      </c>
      <c r="M866" s="139"/>
      <c r="N866" s="139"/>
      <c r="O866" s="32">
        <f>VLOOKUP(M866,Смета!$B$8:$O$93,13,0)</f>
        <v>0</v>
      </c>
      <c r="Q866" s="139"/>
      <c r="R866" s="139"/>
      <c r="S866" s="32">
        <f>VLOOKUP(Q866,Смета!$B$8:$O$93,13,0)</f>
        <v>0</v>
      </c>
      <c r="U866" s="139"/>
      <c r="V866" s="139"/>
      <c r="W866" s="32">
        <f>VLOOKUP(U866,Смета!$B$8:$O$93,13,0)</f>
        <v>0</v>
      </c>
      <c r="Y866" s="139"/>
      <c r="Z866" s="139"/>
      <c r="AA866" s="32">
        <f>VLOOKUP(Y866,Смета!$B$8:$O$93,13,0)</f>
        <v>0</v>
      </c>
      <c r="AC866" s="139"/>
      <c r="AD866" s="139"/>
      <c r="AE866" s="32">
        <f>VLOOKUP(AC866,Смета!$B$8:$O$93,13,0)</f>
        <v>0</v>
      </c>
      <c r="AG866" s="139"/>
      <c r="AH866" s="139"/>
      <c r="AI866" s="32">
        <f>VLOOKUP(AG866,Смета!$B$8:$O$93,13,0)</f>
        <v>0</v>
      </c>
      <c r="AK866" s="139"/>
      <c r="AL866" s="139"/>
      <c r="AM866" s="32">
        <f>VLOOKUP(AK866,Смета!$B$8:$O$93,13,0)</f>
        <v>0</v>
      </c>
      <c r="AO866" s="139"/>
      <c r="AP866" s="139"/>
      <c r="AQ866" s="32">
        <f>VLOOKUP(AO866,Смета!$B$8:$O$93,13,0)</f>
        <v>0</v>
      </c>
      <c r="AS866" s="139"/>
      <c r="AT866" s="139"/>
      <c r="AU866" s="32">
        <f>VLOOKUP(AS866,Смета!$B$8:$O$93,13,0)</f>
        <v>0</v>
      </c>
    </row>
    <row r="867" spans="1:47" x14ac:dyDescent="0.25">
      <c r="A867" s="139"/>
      <c r="B867" s="139"/>
      <c r="C867" s="32">
        <f>VLOOKUP(A867,Смета!$B$8:$O$93,13,0)</f>
        <v>0</v>
      </c>
      <c r="E867" s="139"/>
      <c r="F867" s="139"/>
      <c r="G867" s="32">
        <f>VLOOKUP(E867,Смета!$B$8:$O$93,13,0)</f>
        <v>0</v>
      </c>
      <c r="I867" s="139"/>
      <c r="J867" s="139"/>
      <c r="K867" s="32">
        <f>VLOOKUP(I867,Смета!$B$8:$O$93,13,0)</f>
        <v>0</v>
      </c>
      <c r="M867" s="139"/>
      <c r="N867" s="139"/>
      <c r="O867" s="32">
        <f>VLOOKUP(M867,Смета!$B$8:$O$93,13,0)</f>
        <v>0</v>
      </c>
      <c r="Q867" s="139"/>
      <c r="R867" s="139"/>
      <c r="S867" s="32">
        <f>VLOOKUP(Q867,Смета!$B$8:$O$93,13,0)</f>
        <v>0</v>
      </c>
      <c r="U867" s="139"/>
      <c r="V867" s="139"/>
      <c r="W867" s="32">
        <f>VLOOKUP(U867,Смета!$B$8:$O$93,13,0)</f>
        <v>0</v>
      </c>
      <c r="Y867" s="139"/>
      <c r="Z867" s="139"/>
      <c r="AA867" s="32">
        <f>VLOOKUP(Y867,Смета!$B$8:$O$93,13,0)</f>
        <v>0</v>
      </c>
      <c r="AC867" s="139"/>
      <c r="AD867" s="139"/>
      <c r="AE867" s="32">
        <f>VLOOKUP(AC867,Смета!$B$8:$O$93,13,0)</f>
        <v>0</v>
      </c>
      <c r="AG867" s="139"/>
      <c r="AH867" s="139"/>
      <c r="AI867" s="32">
        <f>VLOOKUP(AG867,Смета!$B$8:$O$93,13,0)</f>
        <v>0</v>
      </c>
      <c r="AK867" s="139"/>
      <c r="AL867" s="139"/>
      <c r="AM867" s="32">
        <f>VLOOKUP(AK867,Смета!$B$8:$O$93,13,0)</f>
        <v>0</v>
      </c>
      <c r="AO867" s="139"/>
      <c r="AP867" s="139"/>
      <c r="AQ867" s="32">
        <f>VLOOKUP(AO867,Смета!$B$8:$O$93,13,0)</f>
        <v>0</v>
      </c>
      <c r="AS867" s="139"/>
      <c r="AT867" s="139"/>
      <c r="AU867" s="32">
        <f>VLOOKUP(AS867,Смета!$B$8:$O$93,13,0)</f>
        <v>0</v>
      </c>
    </row>
    <row r="868" spans="1:47" x14ac:dyDescent="0.25">
      <c r="A868" s="139"/>
      <c r="B868" s="139"/>
      <c r="C868" s="32">
        <f>VLOOKUP(A868,Смета!$B$8:$O$93,13,0)</f>
        <v>0</v>
      </c>
      <c r="E868" s="139"/>
      <c r="F868" s="139"/>
      <c r="G868" s="32">
        <f>VLOOKUP(E868,Смета!$B$8:$O$93,13,0)</f>
        <v>0</v>
      </c>
      <c r="I868" s="139"/>
      <c r="J868" s="139"/>
      <c r="K868" s="32">
        <f>VLOOKUP(I868,Смета!$B$8:$O$93,13,0)</f>
        <v>0</v>
      </c>
      <c r="M868" s="139"/>
      <c r="N868" s="139"/>
      <c r="O868" s="32">
        <f>VLOOKUP(M868,Смета!$B$8:$O$93,13,0)</f>
        <v>0</v>
      </c>
      <c r="Q868" s="139"/>
      <c r="R868" s="139"/>
      <c r="S868" s="32">
        <f>VLOOKUP(Q868,Смета!$B$8:$O$93,13,0)</f>
        <v>0</v>
      </c>
      <c r="U868" s="139"/>
      <c r="V868" s="139"/>
      <c r="W868" s="32">
        <f>VLOOKUP(U868,Смета!$B$8:$O$93,13,0)</f>
        <v>0</v>
      </c>
      <c r="Y868" s="139"/>
      <c r="Z868" s="139"/>
      <c r="AA868" s="32">
        <f>VLOOKUP(Y868,Смета!$B$8:$O$93,13,0)</f>
        <v>0</v>
      </c>
      <c r="AC868" s="139"/>
      <c r="AD868" s="139"/>
      <c r="AE868" s="32">
        <f>VLOOKUP(AC868,Смета!$B$8:$O$93,13,0)</f>
        <v>0</v>
      </c>
      <c r="AG868" s="139"/>
      <c r="AH868" s="139"/>
      <c r="AI868" s="32">
        <f>VLOOKUP(AG868,Смета!$B$8:$O$93,13,0)</f>
        <v>0</v>
      </c>
      <c r="AK868" s="139"/>
      <c r="AL868" s="139"/>
      <c r="AM868" s="32">
        <f>VLOOKUP(AK868,Смета!$B$8:$O$93,13,0)</f>
        <v>0</v>
      </c>
      <c r="AO868" s="139"/>
      <c r="AP868" s="139"/>
      <c r="AQ868" s="32">
        <f>VLOOKUP(AO868,Смета!$B$8:$O$93,13,0)</f>
        <v>0</v>
      </c>
      <c r="AS868" s="139"/>
      <c r="AT868" s="139"/>
      <c r="AU868" s="32">
        <f>VLOOKUP(AS868,Смета!$B$8:$O$93,13,0)</f>
        <v>0</v>
      </c>
    </row>
    <row r="869" spans="1:47" x14ac:dyDescent="0.25">
      <c r="A869" s="139"/>
      <c r="B869" s="139"/>
      <c r="C869" s="32">
        <f>VLOOKUP(A869,Смета!$B$8:$O$93,13,0)</f>
        <v>0</v>
      </c>
      <c r="E869" s="139"/>
      <c r="F869" s="139"/>
      <c r="G869" s="32">
        <f>VLOOKUP(E869,Смета!$B$8:$O$93,13,0)</f>
        <v>0</v>
      </c>
      <c r="I869" s="139"/>
      <c r="J869" s="139"/>
      <c r="K869" s="32">
        <f>VLOOKUP(I869,Смета!$B$8:$O$93,13,0)</f>
        <v>0</v>
      </c>
      <c r="M869" s="139"/>
      <c r="N869" s="139"/>
      <c r="O869" s="32">
        <f>VLOOKUP(M869,Смета!$B$8:$O$93,13,0)</f>
        <v>0</v>
      </c>
      <c r="Q869" s="139"/>
      <c r="R869" s="139"/>
      <c r="S869" s="32">
        <f>VLOOKUP(Q869,Смета!$B$8:$O$93,13,0)</f>
        <v>0</v>
      </c>
      <c r="U869" s="139"/>
      <c r="V869" s="139"/>
      <c r="W869" s="32">
        <f>VLOOKUP(U869,Смета!$B$8:$O$93,13,0)</f>
        <v>0</v>
      </c>
      <c r="Y869" s="139"/>
      <c r="Z869" s="139"/>
      <c r="AA869" s="32">
        <f>VLOOKUP(Y869,Смета!$B$8:$O$93,13,0)</f>
        <v>0</v>
      </c>
      <c r="AC869" s="139"/>
      <c r="AD869" s="139"/>
      <c r="AE869" s="32">
        <f>VLOOKUP(AC869,Смета!$B$8:$O$93,13,0)</f>
        <v>0</v>
      </c>
      <c r="AG869" s="139"/>
      <c r="AH869" s="139"/>
      <c r="AI869" s="32">
        <f>VLOOKUP(AG869,Смета!$B$8:$O$93,13,0)</f>
        <v>0</v>
      </c>
      <c r="AK869" s="139"/>
      <c r="AL869" s="139"/>
      <c r="AM869" s="32">
        <f>VLOOKUP(AK869,Смета!$B$8:$O$93,13,0)</f>
        <v>0</v>
      </c>
      <c r="AO869" s="139"/>
      <c r="AP869" s="139"/>
      <c r="AQ869" s="32">
        <f>VLOOKUP(AO869,Смета!$B$8:$O$93,13,0)</f>
        <v>0</v>
      </c>
      <c r="AS869" s="139"/>
      <c r="AT869" s="139"/>
      <c r="AU869" s="32">
        <f>VLOOKUP(AS869,Смета!$B$8:$O$93,13,0)</f>
        <v>0</v>
      </c>
    </row>
    <row r="870" spans="1:47" x14ac:dyDescent="0.25">
      <c r="A870" s="139"/>
      <c r="B870" s="139"/>
      <c r="C870" s="32">
        <f>VLOOKUP(A870,Смета!$B$8:$O$93,13,0)</f>
        <v>0</v>
      </c>
      <c r="E870" s="139"/>
      <c r="F870" s="139"/>
      <c r="G870" s="32">
        <f>VLOOKUP(E870,Смета!$B$8:$O$93,13,0)</f>
        <v>0</v>
      </c>
      <c r="I870" s="139"/>
      <c r="J870" s="139"/>
      <c r="K870" s="32">
        <f>VLOOKUP(I870,Смета!$B$8:$O$93,13,0)</f>
        <v>0</v>
      </c>
      <c r="M870" s="139"/>
      <c r="N870" s="139"/>
      <c r="O870" s="32">
        <f>VLOOKUP(M870,Смета!$B$8:$O$93,13,0)</f>
        <v>0</v>
      </c>
      <c r="Q870" s="139"/>
      <c r="R870" s="139"/>
      <c r="S870" s="32">
        <f>VLOOKUP(Q870,Смета!$B$8:$O$93,13,0)</f>
        <v>0</v>
      </c>
      <c r="U870" s="139"/>
      <c r="V870" s="139"/>
      <c r="W870" s="32">
        <f>VLOOKUP(U870,Смета!$B$8:$O$93,13,0)</f>
        <v>0</v>
      </c>
      <c r="Y870" s="139"/>
      <c r="Z870" s="139"/>
      <c r="AA870" s="32">
        <f>VLOOKUP(Y870,Смета!$B$8:$O$93,13,0)</f>
        <v>0</v>
      </c>
      <c r="AC870" s="139"/>
      <c r="AD870" s="139"/>
      <c r="AE870" s="32">
        <f>VLOOKUP(AC870,Смета!$B$8:$O$93,13,0)</f>
        <v>0</v>
      </c>
      <c r="AG870" s="139"/>
      <c r="AH870" s="139"/>
      <c r="AI870" s="32">
        <f>VLOOKUP(AG870,Смета!$B$8:$O$93,13,0)</f>
        <v>0</v>
      </c>
      <c r="AK870" s="139"/>
      <c r="AL870" s="139"/>
      <c r="AM870" s="32">
        <f>VLOOKUP(AK870,Смета!$B$8:$O$93,13,0)</f>
        <v>0</v>
      </c>
      <c r="AO870" s="139"/>
      <c r="AP870" s="139"/>
      <c r="AQ870" s="32">
        <f>VLOOKUP(AO870,Смета!$B$8:$O$93,13,0)</f>
        <v>0</v>
      </c>
      <c r="AS870" s="139"/>
      <c r="AT870" s="139"/>
      <c r="AU870" s="32">
        <f>VLOOKUP(AS870,Смета!$B$8:$O$93,13,0)</f>
        <v>0</v>
      </c>
    </row>
    <row r="871" spans="1:47" x14ac:dyDescent="0.25">
      <c r="A871" s="139"/>
      <c r="B871" s="139"/>
      <c r="C871" s="32">
        <f>VLOOKUP(A871,Смета!$B$8:$O$93,13,0)</f>
        <v>0</v>
      </c>
      <c r="E871" s="139"/>
      <c r="F871" s="139"/>
      <c r="G871" s="32">
        <f>VLOOKUP(E871,Смета!$B$8:$O$93,13,0)</f>
        <v>0</v>
      </c>
      <c r="I871" s="139"/>
      <c r="J871" s="139"/>
      <c r="K871" s="32">
        <f>VLOOKUP(I871,Смета!$B$8:$O$93,13,0)</f>
        <v>0</v>
      </c>
      <c r="M871" s="139"/>
      <c r="N871" s="139"/>
      <c r="O871" s="32">
        <f>VLOOKUP(M871,Смета!$B$8:$O$93,13,0)</f>
        <v>0</v>
      </c>
      <c r="Q871" s="139"/>
      <c r="R871" s="139"/>
      <c r="S871" s="32">
        <f>VLOOKUP(Q871,Смета!$B$8:$O$93,13,0)</f>
        <v>0</v>
      </c>
      <c r="U871" s="139"/>
      <c r="V871" s="139"/>
      <c r="W871" s="32">
        <f>VLOOKUP(U871,Смета!$B$8:$O$93,13,0)</f>
        <v>0</v>
      </c>
      <c r="Y871" s="139"/>
      <c r="Z871" s="139"/>
      <c r="AA871" s="32">
        <f>VLOOKUP(Y871,Смета!$B$8:$O$93,13,0)</f>
        <v>0</v>
      </c>
      <c r="AC871" s="139"/>
      <c r="AD871" s="139"/>
      <c r="AE871" s="32">
        <f>VLOOKUP(AC871,Смета!$B$8:$O$93,13,0)</f>
        <v>0</v>
      </c>
      <c r="AG871" s="139"/>
      <c r="AH871" s="139"/>
      <c r="AI871" s="32">
        <f>VLOOKUP(AG871,Смета!$B$8:$O$93,13,0)</f>
        <v>0</v>
      </c>
      <c r="AK871" s="139"/>
      <c r="AL871" s="139"/>
      <c r="AM871" s="32">
        <f>VLOOKUP(AK871,Смета!$B$8:$O$93,13,0)</f>
        <v>0</v>
      </c>
      <c r="AO871" s="139"/>
      <c r="AP871" s="139"/>
      <c r="AQ871" s="32">
        <f>VLOOKUP(AO871,Смета!$B$8:$O$93,13,0)</f>
        <v>0</v>
      </c>
      <c r="AS871" s="139"/>
      <c r="AT871" s="139"/>
      <c r="AU871" s="32">
        <f>VLOOKUP(AS871,Смета!$B$8:$O$93,13,0)</f>
        <v>0</v>
      </c>
    </row>
    <row r="872" spans="1:47" x14ac:dyDescent="0.25">
      <c r="A872" s="139"/>
      <c r="B872" s="139"/>
      <c r="C872" s="32">
        <f>VLOOKUP(A872,Смета!$B$8:$O$93,13,0)</f>
        <v>0</v>
      </c>
      <c r="E872" s="139"/>
      <c r="F872" s="139"/>
      <c r="G872" s="32">
        <f>VLOOKUP(E872,Смета!$B$8:$O$93,13,0)</f>
        <v>0</v>
      </c>
      <c r="I872" s="139"/>
      <c r="J872" s="139"/>
      <c r="K872" s="32">
        <f>VLOOKUP(I872,Смета!$B$8:$O$93,13,0)</f>
        <v>0</v>
      </c>
      <c r="M872" s="139"/>
      <c r="N872" s="139"/>
      <c r="O872" s="32">
        <f>VLOOKUP(M872,Смета!$B$8:$O$93,13,0)</f>
        <v>0</v>
      </c>
      <c r="Q872" s="139"/>
      <c r="R872" s="139"/>
      <c r="S872" s="32">
        <f>VLOOKUP(Q872,Смета!$B$8:$O$93,13,0)</f>
        <v>0</v>
      </c>
      <c r="U872" s="139"/>
      <c r="V872" s="139"/>
      <c r="W872" s="32">
        <f>VLOOKUP(U872,Смета!$B$8:$O$93,13,0)</f>
        <v>0</v>
      </c>
      <c r="Y872" s="139"/>
      <c r="Z872" s="139"/>
      <c r="AA872" s="32">
        <f>VLOOKUP(Y872,Смета!$B$8:$O$93,13,0)</f>
        <v>0</v>
      </c>
      <c r="AC872" s="139"/>
      <c r="AD872" s="139"/>
      <c r="AE872" s="32">
        <f>VLOOKUP(AC872,Смета!$B$8:$O$93,13,0)</f>
        <v>0</v>
      </c>
      <c r="AG872" s="139"/>
      <c r="AH872" s="139"/>
      <c r="AI872" s="32">
        <f>VLOOKUP(AG872,Смета!$B$8:$O$93,13,0)</f>
        <v>0</v>
      </c>
      <c r="AK872" s="139"/>
      <c r="AL872" s="139"/>
      <c r="AM872" s="32">
        <f>VLOOKUP(AK872,Смета!$B$8:$O$93,13,0)</f>
        <v>0</v>
      </c>
      <c r="AO872" s="139"/>
      <c r="AP872" s="139"/>
      <c r="AQ872" s="32">
        <f>VLOOKUP(AO872,Смета!$B$8:$O$93,13,0)</f>
        <v>0</v>
      </c>
      <c r="AS872" s="139"/>
      <c r="AT872" s="139"/>
      <c r="AU872" s="32">
        <f>VLOOKUP(AS872,Смета!$B$8:$O$93,13,0)</f>
        <v>0</v>
      </c>
    </row>
    <row r="873" spans="1:47" x14ac:dyDescent="0.25">
      <c r="A873" s="139"/>
      <c r="B873" s="139"/>
      <c r="C873" s="32">
        <f>VLOOKUP(A873,Смета!$B$8:$O$93,13,0)</f>
        <v>0</v>
      </c>
      <c r="E873" s="139"/>
      <c r="F873" s="139"/>
      <c r="G873" s="32">
        <f>VLOOKUP(E873,Смета!$B$8:$O$93,13,0)</f>
        <v>0</v>
      </c>
      <c r="I873" s="139"/>
      <c r="J873" s="139"/>
      <c r="K873" s="32">
        <f>VLOOKUP(I873,Смета!$B$8:$O$93,13,0)</f>
        <v>0</v>
      </c>
      <c r="M873" s="139"/>
      <c r="N873" s="139"/>
      <c r="O873" s="32">
        <f>VLOOKUP(M873,Смета!$B$8:$O$93,13,0)</f>
        <v>0</v>
      </c>
      <c r="Q873" s="139"/>
      <c r="R873" s="139"/>
      <c r="S873" s="32">
        <f>VLOOKUP(Q873,Смета!$B$8:$O$93,13,0)</f>
        <v>0</v>
      </c>
      <c r="U873" s="139"/>
      <c r="V873" s="139"/>
      <c r="W873" s="32">
        <f>VLOOKUP(U873,Смета!$B$8:$O$93,13,0)</f>
        <v>0</v>
      </c>
      <c r="Y873" s="139"/>
      <c r="Z873" s="139"/>
      <c r="AA873" s="32">
        <f>VLOOKUP(Y873,Смета!$B$8:$O$93,13,0)</f>
        <v>0</v>
      </c>
      <c r="AC873" s="139"/>
      <c r="AD873" s="139"/>
      <c r="AE873" s="32">
        <f>VLOOKUP(AC873,Смета!$B$8:$O$93,13,0)</f>
        <v>0</v>
      </c>
      <c r="AG873" s="139"/>
      <c r="AH873" s="139"/>
      <c r="AI873" s="32">
        <f>VLOOKUP(AG873,Смета!$B$8:$O$93,13,0)</f>
        <v>0</v>
      </c>
      <c r="AK873" s="139"/>
      <c r="AL873" s="139"/>
      <c r="AM873" s="32">
        <f>VLOOKUP(AK873,Смета!$B$8:$O$93,13,0)</f>
        <v>0</v>
      </c>
      <c r="AO873" s="139"/>
      <c r="AP873" s="139"/>
      <c r="AQ873" s="32">
        <f>VLOOKUP(AO873,Смета!$B$8:$O$93,13,0)</f>
        <v>0</v>
      </c>
      <c r="AS873" s="139"/>
      <c r="AT873" s="139"/>
      <c r="AU873" s="32">
        <f>VLOOKUP(AS873,Смета!$B$8:$O$93,13,0)</f>
        <v>0</v>
      </c>
    </row>
    <row r="874" spans="1:47" x14ac:dyDescent="0.25">
      <c r="A874" s="139"/>
      <c r="B874" s="139"/>
      <c r="C874" s="32">
        <f>VLOOKUP(A874,Смета!$B$8:$O$93,13,0)</f>
        <v>0</v>
      </c>
      <c r="E874" s="139"/>
      <c r="F874" s="139"/>
      <c r="G874" s="32">
        <f>VLOOKUP(E874,Смета!$B$8:$O$93,13,0)</f>
        <v>0</v>
      </c>
      <c r="I874" s="139"/>
      <c r="J874" s="139"/>
      <c r="K874" s="32">
        <f>VLOOKUP(I874,Смета!$B$8:$O$93,13,0)</f>
        <v>0</v>
      </c>
      <c r="M874" s="139"/>
      <c r="N874" s="139"/>
      <c r="O874" s="32">
        <f>VLOOKUP(M874,Смета!$B$8:$O$93,13,0)</f>
        <v>0</v>
      </c>
      <c r="Q874" s="139"/>
      <c r="R874" s="139"/>
      <c r="S874" s="32">
        <f>VLOOKUP(Q874,Смета!$B$8:$O$93,13,0)</f>
        <v>0</v>
      </c>
      <c r="U874" s="139"/>
      <c r="V874" s="139"/>
      <c r="W874" s="32">
        <f>VLOOKUP(U874,Смета!$B$8:$O$93,13,0)</f>
        <v>0</v>
      </c>
      <c r="Y874" s="139"/>
      <c r="Z874" s="139"/>
      <c r="AA874" s="32">
        <f>VLOOKUP(Y874,Смета!$B$8:$O$93,13,0)</f>
        <v>0</v>
      </c>
      <c r="AC874" s="139"/>
      <c r="AD874" s="139"/>
      <c r="AE874" s="32">
        <f>VLOOKUP(AC874,Смета!$B$8:$O$93,13,0)</f>
        <v>0</v>
      </c>
      <c r="AG874" s="139"/>
      <c r="AH874" s="139"/>
      <c r="AI874" s="32">
        <f>VLOOKUP(AG874,Смета!$B$8:$O$93,13,0)</f>
        <v>0</v>
      </c>
      <c r="AK874" s="139"/>
      <c r="AL874" s="139"/>
      <c r="AM874" s="32">
        <f>VLOOKUP(AK874,Смета!$B$8:$O$93,13,0)</f>
        <v>0</v>
      </c>
      <c r="AO874" s="139"/>
      <c r="AP874" s="139"/>
      <c r="AQ874" s="32">
        <f>VLOOKUP(AO874,Смета!$B$8:$O$93,13,0)</f>
        <v>0</v>
      </c>
      <c r="AS874" s="139"/>
      <c r="AT874" s="139"/>
      <c r="AU874" s="32">
        <f>VLOOKUP(AS874,Смета!$B$8:$O$93,13,0)</f>
        <v>0</v>
      </c>
    </row>
    <row r="875" spans="1:47" x14ac:dyDescent="0.25">
      <c r="A875" s="139"/>
      <c r="B875" s="139"/>
      <c r="C875" s="32">
        <f>VLOOKUP(A875,Смета!$B$8:$O$93,13,0)</f>
        <v>0</v>
      </c>
      <c r="E875" s="139"/>
      <c r="F875" s="139"/>
      <c r="G875" s="32">
        <f>VLOOKUP(E875,Смета!$B$8:$O$93,13,0)</f>
        <v>0</v>
      </c>
      <c r="I875" s="139"/>
      <c r="J875" s="139"/>
      <c r="K875" s="32">
        <f>VLOOKUP(I875,Смета!$B$8:$O$93,13,0)</f>
        <v>0</v>
      </c>
      <c r="M875" s="139"/>
      <c r="N875" s="139"/>
      <c r="O875" s="32">
        <f>VLOOKUP(M875,Смета!$B$8:$O$93,13,0)</f>
        <v>0</v>
      </c>
      <c r="Q875" s="139"/>
      <c r="R875" s="139"/>
      <c r="S875" s="32">
        <f>VLOOKUP(Q875,Смета!$B$8:$O$93,13,0)</f>
        <v>0</v>
      </c>
      <c r="U875" s="139"/>
      <c r="V875" s="139"/>
      <c r="W875" s="32">
        <f>VLOOKUP(U875,Смета!$B$8:$O$93,13,0)</f>
        <v>0</v>
      </c>
      <c r="Y875" s="139"/>
      <c r="Z875" s="139"/>
      <c r="AA875" s="32">
        <f>VLOOKUP(Y875,Смета!$B$8:$O$93,13,0)</f>
        <v>0</v>
      </c>
      <c r="AC875" s="139"/>
      <c r="AD875" s="139"/>
      <c r="AE875" s="32">
        <f>VLOOKUP(AC875,Смета!$B$8:$O$93,13,0)</f>
        <v>0</v>
      </c>
      <c r="AG875" s="139"/>
      <c r="AH875" s="139"/>
      <c r="AI875" s="32">
        <f>VLOOKUP(AG875,Смета!$B$8:$O$93,13,0)</f>
        <v>0</v>
      </c>
      <c r="AK875" s="139"/>
      <c r="AL875" s="139"/>
      <c r="AM875" s="32">
        <f>VLOOKUP(AK875,Смета!$B$8:$O$93,13,0)</f>
        <v>0</v>
      </c>
      <c r="AO875" s="139"/>
      <c r="AP875" s="139"/>
      <c r="AQ875" s="32">
        <f>VLOOKUP(AO875,Смета!$B$8:$O$93,13,0)</f>
        <v>0</v>
      </c>
      <c r="AS875" s="139"/>
      <c r="AT875" s="139"/>
      <c r="AU875" s="32">
        <f>VLOOKUP(AS875,Смета!$B$8:$O$93,13,0)</f>
        <v>0</v>
      </c>
    </row>
    <row r="876" spans="1:47" x14ac:dyDescent="0.25">
      <c r="A876" s="139"/>
      <c r="B876" s="139"/>
      <c r="C876" s="32">
        <f>VLOOKUP(A876,Смета!$B$8:$O$93,13,0)</f>
        <v>0</v>
      </c>
      <c r="E876" s="139"/>
      <c r="F876" s="139"/>
      <c r="G876" s="32">
        <f>VLOOKUP(E876,Смета!$B$8:$O$93,13,0)</f>
        <v>0</v>
      </c>
      <c r="I876" s="139"/>
      <c r="J876" s="139"/>
      <c r="K876" s="32">
        <f>VLOOKUP(I876,Смета!$B$8:$O$93,13,0)</f>
        <v>0</v>
      </c>
      <c r="M876" s="139"/>
      <c r="N876" s="139"/>
      <c r="O876" s="32">
        <f>VLOOKUP(M876,Смета!$B$8:$O$93,13,0)</f>
        <v>0</v>
      </c>
      <c r="Q876" s="139"/>
      <c r="R876" s="139"/>
      <c r="S876" s="32">
        <f>VLOOKUP(Q876,Смета!$B$8:$O$93,13,0)</f>
        <v>0</v>
      </c>
      <c r="U876" s="139"/>
      <c r="V876" s="139"/>
      <c r="W876" s="32">
        <f>VLOOKUP(U876,Смета!$B$8:$O$93,13,0)</f>
        <v>0</v>
      </c>
      <c r="Y876" s="139"/>
      <c r="Z876" s="139"/>
      <c r="AA876" s="32">
        <f>VLOOKUP(Y876,Смета!$B$8:$O$93,13,0)</f>
        <v>0</v>
      </c>
      <c r="AC876" s="139"/>
      <c r="AD876" s="139"/>
      <c r="AE876" s="32">
        <f>VLOOKUP(AC876,Смета!$B$8:$O$93,13,0)</f>
        <v>0</v>
      </c>
      <c r="AG876" s="139"/>
      <c r="AH876" s="139"/>
      <c r="AI876" s="32">
        <f>VLOOKUP(AG876,Смета!$B$8:$O$93,13,0)</f>
        <v>0</v>
      </c>
      <c r="AK876" s="139"/>
      <c r="AL876" s="139"/>
      <c r="AM876" s="32">
        <f>VLOOKUP(AK876,Смета!$B$8:$O$93,13,0)</f>
        <v>0</v>
      </c>
      <c r="AO876" s="139"/>
      <c r="AP876" s="139"/>
      <c r="AQ876" s="32">
        <f>VLOOKUP(AO876,Смета!$B$8:$O$93,13,0)</f>
        <v>0</v>
      </c>
      <c r="AS876" s="139"/>
      <c r="AT876" s="139"/>
      <c r="AU876" s="32">
        <f>VLOOKUP(AS876,Смета!$B$8:$O$93,13,0)</f>
        <v>0</v>
      </c>
    </row>
    <row r="877" spans="1:47" x14ac:dyDescent="0.25">
      <c r="A877" s="139"/>
      <c r="B877" s="139"/>
      <c r="C877" s="32">
        <f>VLOOKUP(A877,Смета!$B$8:$O$93,13,0)</f>
        <v>0</v>
      </c>
      <c r="E877" s="139"/>
      <c r="F877" s="139"/>
      <c r="G877" s="32">
        <f>VLOOKUP(E877,Смета!$B$8:$O$93,13,0)</f>
        <v>0</v>
      </c>
      <c r="I877" s="139"/>
      <c r="J877" s="139"/>
      <c r="K877" s="32">
        <f>VLOOKUP(I877,Смета!$B$8:$O$93,13,0)</f>
        <v>0</v>
      </c>
      <c r="M877" s="139"/>
      <c r="N877" s="139"/>
      <c r="O877" s="32">
        <f>VLOOKUP(M877,Смета!$B$8:$O$93,13,0)</f>
        <v>0</v>
      </c>
      <c r="Q877" s="139"/>
      <c r="R877" s="139"/>
      <c r="S877" s="32">
        <f>VLOOKUP(Q877,Смета!$B$8:$O$93,13,0)</f>
        <v>0</v>
      </c>
      <c r="U877" s="139"/>
      <c r="V877" s="139"/>
      <c r="W877" s="32">
        <f>VLOOKUP(U877,Смета!$B$8:$O$93,13,0)</f>
        <v>0</v>
      </c>
      <c r="Y877" s="139"/>
      <c r="Z877" s="139"/>
      <c r="AA877" s="32">
        <f>VLOOKUP(Y877,Смета!$B$8:$O$93,13,0)</f>
        <v>0</v>
      </c>
      <c r="AC877" s="139"/>
      <c r="AD877" s="139"/>
      <c r="AE877" s="32">
        <f>VLOOKUP(AC877,Смета!$B$8:$O$93,13,0)</f>
        <v>0</v>
      </c>
      <c r="AG877" s="139"/>
      <c r="AH877" s="139"/>
      <c r="AI877" s="32">
        <f>VLOOKUP(AG877,Смета!$B$8:$O$93,13,0)</f>
        <v>0</v>
      </c>
      <c r="AK877" s="139"/>
      <c r="AL877" s="139"/>
      <c r="AM877" s="32">
        <f>VLOOKUP(AK877,Смета!$B$8:$O$93,13,0)</f>
        <v>0</v>
      </c>
      <c r="AO877" s="139"/>
      <c r="AP877" s="139"/>
      <c r="AQ877" s="32">
        <f>VLOOKUP(AO877,Смета!$B$8:$O$93,13,0)</f>
        <v>0</v>
      </c>
      <c r="AS877" s="139"/>
      <c r="AT877" s="139"/>
      <c r="AU877" s="32">
        <f>VLOOKUP(AS877,Смета!$B$8:$O$93,13,0)</f>
        <v>0</v>
      </c>
    </row>
    <row r="878" spans="1:47" x14ac:dyDescent="0.25">
      <c r="A878" s="139"/>
      <c r="B878" s="139"/>
      <c r="C878" s="32">
        <f>VLOOKUP(A878,Смета!$B$8:$O$93,13,0)</f>
        <v>0</v>
      </c>
      <c r="E878" s="139"/>
      <c r="F878" s="139"/>
      <c r="G878" s="32">
        <f>VLOOKUP(E878,Смета!$B$8:$O$93,13,0)</f>
        <v>0</v>
      </c>
      <c r="I878" s="139"/>
      <c r="J878" s="139"/>
      <c r="K878" s="32">
        <f>VLOOKUP(I878,Смета!$B$8:$O$93,13,0)</f>
        <v>0</v>
      </c>
      <c r="M878" s="139"/>
      <c r="N878" s="139"/>
      <c r="O878" s="32">
        <f>VLOOKUP(M878,Смета!$B$8:$O$93,13,0)</f>
        <v>0</v>
      </c>
      <c r="Q878" s="139"/>
      <c r="R878" s="139"/>
      <c r="S878" s="32">
        <f>VLOOKUP(Q878,Смета!$B$8:$O$93,13,0)</f>
        <v>0</v>
      </c>
      <c r="U878" s="139"/>
      <c r="V878" s="139"/>
      <c r="W878" s="32">
        <f>VLOOKUP(U878,Смета!$B$8:$O$93,13,0)</f>
        <v>0</v>
      </c>
      <c r="Y878" s="139"/>
      <c r="Z878" s="139"/>
      <c r="AA878" s="32">
        <f>VLOOKUP(Y878,Смета!$B$8:$O$93,13,0)</f>
        <v>0</v>
      </c>
      <c r="AC878" s="139"/>
      <c r="AD878" s="139"/>
      <c r="AE878" s="32">
        <f>VLOOKUP(AC878,Смета!$B$8:$O$93,13,0)</f>
        <v>0</v>
      </c>
      <c r="AG878" s="139"/>
      <c r="AH878" s="139"/>
      <c r="AI878" s="32">
        <f>VLOOKUP(AG878,Смета!$B$8:$O$93,13,0)</f>
        <v>0</v>
      </c>
      <c r="AK878" s="139"/>
      <c r="AL878" s="139"/>
      <c r="AM878" s="32">
        <f>VLOOKUP(AK878,Смета!$B$8:$O$93,13,0)</f>
        <v>0</v>
      </c>
      <c r="AO878" s="139"/>
      <c r="AP878" s="139"/>
      <c r="AQ878" s="32">
        <f>VLOOKUP(AO878,Смета!$B$8:$O$93,13,0)</f>
        <v>0</v>
      </c>
      <c r="AS878" s="139"/>
      <c r="AT878" s="139"/>
      <c r="AU878" s="32">
        <f>VLOOKUP(AS878,Смета!$B$8:$O$93,13,0)</f>
        <v>0</v>
      </c>
    </row>
    <row r="879" spans="1:47" x14ac:dyDescent="0.25">
      <c r="A879" s="139"/>
      <c r="B879" s="139"/>
      <c r="C879" s="32">
        <f>VLOOKUP(A879,Смета!$B$8:$O$93,13,0)</f>
        <v>0</v>
      </c>
      <c r="E879" s="139"/>
      <c r="F879" s="139"/>
      <c r="G879" s="32">
        <f>VLOOKUP(E879,Смета!$B$8:$O$93,13,0)</f>
        <v>0</v>
      </c>
      <c r="I879" s="139"/>
      <c r="J879" s="139"/>
      <c r="K879" s="32">
        <f>VLOOKUP(I879,Смета!$B$8:$O$93,13,0)</f>
        <v>0</v>
      </c>
      <c r="M879" s="139"/>
      <c r="N879" s="139"/>
      <c r="O879" s="32">
        <f>VLOOKUP(M879,Смета!$B$8:$O$93,13,0)</f>
        <v>0</v>
      </c>
      <c r="Q879" s="139"/>
      <c r="R879" s="139"/>
      <c r="S879" s="32">
        <f>VLOOKUP(Q879,Смета!$B$8:$O$93,13,0)</f>
        <v>0</v>
      </c>
      <c r="U879" s="139"/>
      <c r="V879" s="139"/>
      <c r="W879" s="32">
        <f>VLOOKUP(U879,Смета!$B$8:$O$93,13,0)</f>
        <v>0</v>
      </c>
      <c r="Y879" s="139"/>
      <c r="Z879" s="139"/>
      <c r="AA879" s="32">
        <f>VLOOKUP(Y879,Смета!$B$8:$O$93,13,0)</f>
        <v>0</v>
      </c>
      <c r="AC879" s="139"/>
      <c r="AD879" s="139"/>
      <c r="AE879" s="32">
        <f>VLOOKUP(AC879,Смета!$B$8:$O$93,13,0)</f>
        <v>0</v>
      </c>
      <c r="AG879" s="139"/>
      <c r="AH879" s="139"/>
      <c r="AI879" s="32">
        <f>VLOOKUP(AG879,Смета!$B$8:$O$93,13,0)</f>
        <v>0</v>
      </c>
      <c r="AK879" s="139"/>
      <c r="AL879" s="139"/>
      <c r="AM879" s="32">
        <f>VLOOKUP(AK879,Смета!$B$8:$O$93,13,0)</f>
        <v>0</v>
      </c>
      <c r="AO879" s="139"/>
      <c r="AP879" s="139"/>
      <c r="AQ879" s="32">
        <f>VLOOKUP(AO879,Смета!$B$8:$O$93,13,0)</f>
        <v>0</v>
      </c>
      <c r="AS879" s="139"/>
      <c r="AT879" s="139"/>
      <c r="AU879" s="32">
        <f>VLOOKUP(AS879,Смета!$B$8:$O$93,13,0)</f>
        <v>0</v>
      </c>
    </row>
    <row r="880" spans="1:47" x14ac:dyDescent="0.25">
      <c r="A880" s="139"/>
      <c r="B880" s="139"/>
      <c r="C880" s="32">
        <f>VLOOKUP(A880,Смета!$B$8:$O$93,13,0)</f>
        <v>0</v>
      </c>
      <c r="E880" s="139"/>
      <c r="F880" s="139"/>
      <c r="G880" s="32">
        <f>VLOOKUP(E880,Смета!$B$8:$O$93,13,0)</f>
        <v>0</v>
      </c>
      <c r="I880" s="139"/>
      <c r="J880" s="139"/>
      <c r="K880" s="32">
        <f>VLOOKUP(I880,Смета!$B$8:$O$93,13,0)</f>
        <v>0</v>
      </c>
      <c r="M880" s="139"/>
      <c r="N880" s="139"/>
      <c r="O880" s="32">
        <f>VLOOKUP(M880,Смета!$B$8:$O$93,13,0)</f>
        <v>0</v>
      </c>
      <c r="Q880" s="139"/>
      <c r="R880" s="139"/>
      <c r="S880" s="32">
        <f>VLOOKUP(Q880,Смета!$B$8:$O$93,13,0)</f>
        <v>0</v>
      </c>
      <c r="U880" s="139"/>
      <c r="V880" s="139"/>
      <c r="W880" s="32">
        <f>VLOOKUP(U880,Смета!$B$8:$O$93,13,0)</f>
        <v>0</v>
      </c>
      <c r="Y880" s="139"/>
      <c r="Z880" s="139"/>
      <c r="AA880" s="32">
        <f>VLOOKUP(Y880,Смета!$B$8:$O$93,13,0)</f>
        <v>0</v>
      </c>
      <c r="AC880" s="139"/>
      <c r="AD880" s="139"/>
      <c r="AE880" s="32">
        <f>VLOOKUP(AC880,Смета!$B$8:$O$93,13,0)</f>
        <v>0</v>
      </c>
      <c r="AG880" s="139"/>
      <c r="AH880" s="139"/>
      <c r="AI880" s="32">
        <f>VLOOKUP(AG880,Смета!$B$8:$O$93,13,0)</f>
        <v>0</v>
      </c>
      <c r="AK880" s="139"/>
      <c r="AL880" s="139"/>
      <c r="AM880" s="32">
        <f>VLOOKUP(AK880,Смета!$B$8:$O$93,13,0)</f>
        <v>0</v>
      </c>
      <c r="AO880" s="139"/>
      <c r="AP880" s="139"/>
      <c r="AQ880" s="32">
        <f>VLOOKUP(AO880,Смета!$B$8:$O$93,13,0)</f>
        <v>0</v>
      </c>
      <c r="AS880" s="139"/>
      <c r="AT880" s="139"/>
      <c r="AU880" s="32">
        <f>VLOOKUP(AS880,Смета!$B$8:$O$93,13,0)</f>
        <v>0</v>
      </c>
    </row>
    <row r="881" spans="1:47" x14ac:dyDescent="0.25">
      <c r="A881" s="139"/>
      <c r="B881" s="139"/>
      <c r="C881" s="32">
        <f>VLOOKUP(A881,Смета!$B$8:$O$93,13,0)</f>
        <v>0</v>
      </c>
      <c r="E881" s="139"/>
      <c r="F881" s="139"/>
      <c r="G881" s="32">
        <f>VLOOKUP(E881,Смета!$B$8:$O$93,13,0)</f>
        <v>0</v>
      </c>
      <c r="I881" s="139"/>
      <c r="J881" s="139"/>
      <c r="K881" s="32">
        <f>VLOOKUP(I881,Смета!$B$8:$O$93,13,0)</f>
        <v>0</v>
      </c>
      <c r="M881" s="139"/>
      <c r="N881" s="139"/>
      <c r="O881" s="32">
        <f>VLOOKUP(M881,Смета!$B$8:$O$93,13,0)</f>
        <v>0</v>
      </c>
      <c r="Q881" s="139"/>
      <c r="R881" s="139"/>
      <c r="S881" s="32">
        <f>VLOOKUP(Q881,Смета!$B$8:$O$93,13,0)</f>
        <v>0</v>
      </c>
      <c r="U881" s="139"/>
      <c r="V881" s="139"/>
      <c r="W881" s="32">
        <f>VLOOKUP(U881,Смета!$B$8:$O$93,13,0)</f>
        <v>0</v>
      </c>
      <c r="Y881" s="139"/>
      <c r="Z881" s="139"/>
      <c r="AA881" s="32">
        <f>VLOOKUP(Y881,Смета!$B$8:$O$93,13,0)</f>
        <v>0</v>
      </c>
      <c r="AC881" s="139"/>
      <c r="AD881" s="139"/>
      <c r="AE881" s="32">
        <f>VLOOKUP(AC881,Смета!$B$8:$O$93,13,0)</f>
        <v>0</v>
      </c>
      <c r="AG881" s="139"/>
      <c r="AH881" s="139"/>
      <c r="AI881" s="32">
        <f>VLOOKUP(AG881,Смета!$B$8:$O$93,13,0)</f>
        <v>0</v>
      </c>
      <c r="AK881" s="139"/>
      <c r="AL881" s="139"/>
      <c r="AM881" s="32">
        <f>VLOOKUP(AK881,Смета!$B$8:$O$93,13,0)</f>
        <v>0</v>
      </c>
      <c r="AO881" s="139"/>
      <c r="AP881" s="139"/>
      <c r="AQ881" s="32">
        <f>VLOOKUP(AO881,Смета!$B$8:$O$93,13,0)</f>
        <v>0</v>
      </c>
      <c r="AS881" s="139"/>
      <c r="AT881" s="139"/>
      <c r="AU881" s="32">
        <f>VLOOKUP(AS881,Смета!$B$8:$O$93,13,0)</f>
        <v>0</v>
      </c>
    </row>
    <row r="882" spans="1:47" x14ac:dyDescent="0.25">
      <c r="A882" s="139"/>
      <c r="B882" s="139"/>
      <c r="C882" s="32">
        <f>VLOOKUP(A882,Смета!$B$8:$O$93,13,0)</f>
        <v>0</v>
      </c>
      <c r="E882" s="139"/>
      <c r="F882" s="139"/>
      <c r="G882" s="32">
        <f>VLOOKUP(E882,Смета!$B$8:$O$93,13,0)</f>
        <v>0</v>
      </c>
      <c r="I882" s="139"/>
      <c r="J882" s="139"/>
      <c r="K882" s="32">
        <f>VLOOKUP(I882,Смета!$B$8:$O$93,13,0)</f>
        <v>0</v>
      </c>
      <c r="M882" s="139"/>
      <c r="N882" s="139"/>
      <c r="O882" s="32">
        <f>VLOOKUP(M882,Смета!$B$8:$O$93,13,0)</f>
        <v>0</v>
      </c>
      <c r="Q882" s="139"/>
      <c r="R882" s="139"/>
      <c r="S882" s="32">
        <f>VLOOKUP(Q882,Смета!$B$8:$O$93,13,0)</f>
        <v>0</v>
      </c>
      <c r="U882" s="139"/>
      <c r="V882" s="139"/>
      <c r="W882" s="32">
        <f>VLOOKUP(U882,Смета!$B$8:$O$93,13,0)</f>
        <v>0</v>
      </c>
      <c r="Y882" s="139"/>
      <c r="Z882" s="139"/>
      <c r="AA882" s="32">
        <f>VLOOKUP(Y882,Смета!$B$8:$O$93,13,0)</f>
        <v>0</v>
      </c>
      <c r="AC882" s="139"/>
      <c r="AD882" s="139"/>
      <c r="AE882" s="32">
        <f>VLOOKUP(AC882,Смета!$B$8:$O$93,13,0)</f>
        <v>0</v>
      </c>
      <c r="AG882" s="139"/>
      <c r="AH882" s="139"/>
      <c r="AI882" s="32">
        <f>VLOOKUP(AG882,Смета!$B$8:$O$93,13,0)</f>
        <v>0</v>
      </c>
      <c r="AK882" s="139"/>
      <c r="AL882" s="139"/>
      <c r="AM882" s="32">
        <f>VLOOKUP(AK882,Смета!$B$8:$O$93,13,0)</f>
        <v>0</v>
      </c>
      <c r="AO882" s="139"/>
      <c r="AP882" s="139"/>
      <c r="AQ882" s="32">
        <f>VLOOKUP(AO882,Смета!$B$8:$O$93,13,0)</f>
        <v>0</v>
      </c>
      <c r="AS882" s="139"/>
      <c r="AT882" s="139"/>
      <c r="AU882" s="32">
        <f>VLOOKUP(AS882,Смета!$B$8:$O$93,13,0)</f>
        <v>0</v>
      </c>
    </row>
    <row r="883" spans="1:47" x14ac:dyDescent="0.25">
      <c r="A883" s="139"/>
      <c r="B883" s="139"/>
      <c r="C883" s="32">
        <f>VLOOKUP(A883,Смета!$B$8:$O$93,13,0)</f>
        <v>0</v>
      </c>
      <c r="E883" s="139"/>
      <c r="F883" s="139"/>
      <c r="G883" s="32">
        <f>VLOOKUP(E883,Смета!$B$8:$O$93,13,0)</f>
        <v>0</v>
      </c>
      <c r="I883" s="139"/>
      <c r="J883" s="139"/>
      <c r="K883" s="32">
        <f>VLOOKUP(I883,Смета!$B$8:$O$93,13,0)</f>
        <v>0</v>
      </c>
      <c r="M883" s="139"/>
      <c r="N883" s="139"/>
      <c r="O883" s="32">
        <f>VLOOKUP(M883,Смета!$B$8:$O$93,13,0)</f>
        <v>0</v>
      </c>
      <c r="Q883" s="139"/>
      <c r="R883" s="139"/>
      <c r="S883" s="32">
        <f>VLOOKUP(Q883,Смета!$B$8:$O$93,13,0)</f>
        <v>0</v>
      </c>
      <c r="U883" s="139"/>
      <c r="V883" s="139"/>
      <c r="W883" s="32">
        <f>VLOOKUP(U883,Смета!$B$8:$O$93,13,0)</f>
        <v>0</v>
      </c>
      <c r="Y883" s="139"/>
      <c r="Z883" s="139"/>
      <c r="AA883" s="32">
        <f>VLOOKUP(Y883,Смета!$B$8:$O$93,13,0)</f>
        <v>0</v>
      </c>
      <c r="AC883" s="139"/>
      <c r="AD883" s="139"/>
      <c r="AE883" s="32">
        <f>VLOOKUP(AC883,Смета!$B$8:$O$93,13,0)</f>
        <v>0</v>
      </c>
      <c r="AG883" s="139"/>
      <c r="AH883" s="139"/>
      <c r="AI883" s="32">
        <f>VLOOKUP(AG883,Смета!$B$8:$O$93,13,0)</f>
        <v>0</v>
      </c>
      <c r="AK883" s="139"/>
      <c r="AL883" s="139"/>
      <c r="AM883" s="32">
        <f>VLOOKUP(AK883,Смета!$B$8:$O$93,13,0)</f>
        <v>0</v>
      </c>
      <c r="AO883" s="139"/>
      <c r="AP883" s="139"/>
      <c r="AQ883" s="32">
        <f>VLOOKUP(AO883,Смета!$B$8:$O$93,13,0)</f>
        <v>0</v>
      </c>
      <c r="AS883" s="139"/>
      <c r="AT883" s="139"/>
      <c r="AU883" s="32">
        <f>VLOOKUP(AS883,Смета!$B$8:$O$93,13,0)</f>
        <v>0</v>
      </c>
    </row>
    <row r="884" spans="1:47" x14ac:dyDescent="0.25">
      <c r="A884" s="139"/>
      <c r="B884" s="139"/>
      <c r="C884" s="32">
        <f>VLOOKUP(A884,Смета!$B$8:$O$93,13,0)</f>
        <v>0</v>
      </c>
      <c r="E884" s="139"/>
      <c r="F884" s="139"/>
      <c r="G884" s="32">
        <f>VLOOKUP(E884,Смета!$B$8:$O$93,13,0)</f>
        <v>0</v>
      </c>
      <c r="I884" s="139"/>
      <c r="J884" s="139"/>
      <c r="K884" s="32">
        <f>VLOOKUP(I884,Смета!$B$8:$O$93,13,0)</f>
        <v>0</v>
      </c>
      <c r="M884" s="139"/>
      <c r="N884" s="139"/>
      <c r="O884" s="32">
        <f>VLOOKUP(M884,Смета!$B$8:$O$93,13,0)</f>
        <v>0</v>
      </c>
      <c r="Q884" s="139"/>
      <c r="R884" s="139"/>
      <c r="S884" s="32">
        <f>VLOOKUP(Q884,Смета!$B$8:$O$93,13,0)</f>
        <v>0</v>
      </c>
      <c r="U884" s="139"/>
      <c r="V884" s="139"/>
      <c r="W884" s="32">
        <f>VLOOKUP(U884,Смета!$B$8:$O$93,13,0)</f>
        <v>0</v>
      </c>
      <c r="Y884" s="139"/>
      <c r="Z884" s="139"/>
      <c r="AA884" s="32">
        <f>VLOOKUP(Y884,Смета!$B$8:$O$93,13,0)</f>
        <v>0</v>
      </c>
      <c r="AC884" s="139"/>
      <c r="AD884" s="139"/>
      <c r="AE884" s="32">
        <f>VLOOKUP(AC884,Смета!$B$8:$O$93,13,0)</f>
        <v>0</v>
      </c>
      <c r="AG884" s="139"/>
      <c r="AH884" s="139"/>
      <c r="AI884" s="32">
        <f>VLOOKUP(AG884,Смета!$B$8:$O$93,13,0)</f>
        <v>0</v>
      </c>
      <c r="AK884" s="139"/>
      <c r="AL884" s="139"/>
      <c r="AM884" s="32">
        <f>VLOOKUP(AK884,Смета!$B$8:$O$93,13,0)</f>
        <v>0</v>
      </c>
      <c r="AO884" s="139"/>
      <c r="AP884" s="139"/>
      <c r="AQ884" s="32">
        <f>VLOOKUP(AO884,Смета!$B$8:$O$93,13,0)</f>
        <v>0</v>
      </c>
      <c r="AS884" s="139"/>
      <c r="AT884" s="139"/>
      <c r="AU884" s="32">
        <f>VLOOKUP(AS884,Смета!$B$8:$O$93,13,0)</f>
        <v>0</v>
      </c>
    </row>
    <row r="885" spans="1:47" x14ac:dyDescent="0.25">
      <c r="A885" s="139"/>
      <c r="B885" s="139"/>
      <c r="C885" s="32">
        <f>VLOOKUP(A885,Смета!$B$8:$O$93,13,0)</f>
        <v>0</v>
      </c>
      <c r="E885" s="139"/>
      <c r="F885" s="139"/>
      <c r="G885" s="32">
        <f>VLOOKUP(E885,Смета!$B$8:$O$93,13,0)</f>
        <v>0</v>
      </c>
      <c r="I885" s="139"/>
      <c r="J885" s="139"/>
      <c r="K885" s="32">
        <f>VLOOKUP(I885,Смета!$B$8:$O$93,13,0)</f>
        <v>0</v>
      </c>
      <c r="M885" s="139"/>
      <c r="N885" s="139"/>
      <c r="O885" s="32">
        <f>VLOOKUP(M885,Смета!$B$8:$O$93,13,0)</f>
        <v>0</v>
      </c>
      <c r="Q885" s="139"/>
      <c r="R885" s="139"/>
      <c r="S885" s="32">
        <f>VLOOKUP(Q885,Смета!$B$8:$O$93,13,0)</f>
        <v>0</v>
      </c>
      <c r="U885" s="139"/>
      <c r="V885" s="139"/>
      <c r="W885" s="32">
        <f>VLOOKUP(U885,Смета!$B$8:$O$93,13,0)</f>
        <v>0</v>
      </c>
      <c r="Y885" s="139"/>
      <c r="Z885" s="139"/>
      <c r="AA885" s="32">
        <f>VLOOKUP(Y885,Смета!$B$8:$O$93,13,0)</f>
        <v>0</v>
      </c>
      <c r="AC885" s="139"/>
      <c r="AD885" s="139"/>
      <c r="AE885" s="32">
        <f>VLOOKUP(AC885,Смета!$B$8:$O$93,13,0)</f>
        <v>0</v>
      </c>
      <c r="AG885" s="139"/>
      <c r="AH885" s="139"/>
      <c r="AI885" s="32">
        <f>VLOOKUP(AG885,Смета!$B$8:$O$93,13,0)</f>
        <v>0</v>
      </c>
      <c r="AK885" s="139"/>
      <c r="AL885" s="139"/>
      <c r="AM885" s="32">
        <f>VLOOKUP(AK885,Смета!$B$8:$O$93,13,0)</f>
        <v>0</v>
      </c>
      <c r="AO885" s="139"/>
      <c r="AP885" s="139"/>
      <c r="AQ885" s="32">
        <f>VLOOKUP(AO885,Смета!$B$8:$O$93,13,0)</f>
        <v>0</v>
      </c>
      <c r="AS885" s="139"/>
      <c r="AT885" s="139"/>
      <c r="AU885" s="32">
        <f>VLOOKUP(AS885,Смета!$B$8:$O$93,13,0)</f>
        <v>0</v>
      </c>
    </row>
    <row r="886" spans="1:47" x14ac:dyDescent="0.25">
      <c r="A886" s="139"/>
      <c r="B886" s="139"/>
      <c r="C886" s="32">
        <f>VLOOKUP(A886,Смета!$B$8:$O$93,13,0)</f>
        <v>0</v>
      </c>
      <c r="E886" s="139"/>
      <c r="F886" s="139"/>
      <c r="G886" s="32">
        <f>VLOOKUP(E886,Смета!$B$8:$O$93,13,0)</f>
        <v>0</v>
      </c>
      <c r="I886" s="139"/>
      <c r="J886" s="139"/>
      <c r="K886" s="32">
        <f>VLOOKUP(I886,Смета!$B$8:$O$93,13,0)</f>
        <v>0</v>
      </c>
      <c r="M886" s="139"/>
      <c r="N886" s="139"/>
      <c r="O886" s="32">
        <f>VLOOKUP(M886,Смета!$B$8:$O$93,13,0)</f>
        <v>0</v>
      </c>
      <c r="Q886" s="139"/>
      <c r="R886" s="139"/>
      <c r="S886" s="32">
        <f>VLOOKUP(Q886,Смета!$B$8:$O$93,13,0)</f>
        <v>0</v>
      </c>
      <c r="U886" s="139"/>
      <c r="V886" s="139"/>
      <c r="W886" s="32">
        <f>VLOOKUP(U886,Смета!$B$8:$O$93,13,0)</f>
        <v>0</v>
      </c>
      <c r="Y886" s="139"/>
      <c r="Z886" s="139"/>
      <c r="AA886" s="32">
        <f>VLOOKUP(Y886,Смета!$B$8:$O$93,13,0)</f>
        <v>0</v>
      </c>
      <c r="AC886" s="139"/>
      <c r="AD886" s="139"/>
      <c r="AE886" s="32">
        <f>VLOOKUP(AC886,Смета!$B$8:$O$93,13,0)</f>
        <v>0</v>
      </c>
      <c r="AG886" s="139"/>
      <c r="AH886" s="139"/>
      <c r="AI886" s="32">
        <f>VLOOKUP(AG886,Смета!$B$8:$O$93,13,0)</f>
        <v>0</v>
      </c>
      <c r="AK886" s="139"/>
      <c r="AL886" s="139"/>
      <c r="AM886" s="32">
        <f>VLOOKUP(AK886,Смета!$B$8:$O$93,13,0)</f>
        <v>0</v>
      </c>
      <c r="AO886" s="139"/>
      <c r="AP886" s="139"/>
      <c r="AQ886" s="32">
        <f>VLOOKUP(AO886,Смета!$B$8:$O$93,13,0)</f>
        <v>0</v>
      </c>
      <c r="AS886" s="139"/>
      <c r="AT886" s="139"/>
      <c r="AU886" s="32">
        <f>VLOOKUP(AS886,Смета!$B$8:$O$93,13,0)</f>
        <v>0</v>
      </c>
    </row>
    <row r="887" spans="1:47" x14ac:dyDescent="0.25">
      <c r="A887" s="139"/>
      <c r="B887" s="139"/>
      <c r="C887" s="32">
        <f>VLOOKUP(A887,Смета!$B$8:$O$93,13,0)</f>
        <v>0</v>
      </c>
      <c r="E887" s="139"/>
      <c r="F887" s="139"/>
      <c r="G887" s="32">
        <f>VLOOKUP(E887,Смета!$B$8:$O$93,13,0)</f>
        <v>0</v>
      </c>
      <c r="I887" s="139"/>
      <c r="J887" s="139"/>
      <c r="K887" s="32">
        <f>VLOOKUP(I887,Смета!$B$8:$O$93,13,0)</f>
        <v>0</v>
      </c>
      <c r="M887" s="139"/>
      <c r="N887" s="139"/>
      <c r="O887" s="32">
        <f>VLOOKUP(M887,Смета!$B$8:$O$93,13,0)</f>
        <v>0</v>
      </c>
      <c r="Q887" s="139"/>
      <c r="R887" s="139"/>
      <c r="S887" s="32">
        <f>VLOOKUP(Q887,Смета!$B$8:$O$93,13,0)</f>
        <v>0</v>
      </c>
      <c r="U887" s="139"/>
      <c r="V887" s="139"/>
      <c r="W887" s="32">
        <f>VLOOKUP(U887,Смета!$B$8:$O$93,13,0)</f>
        <v>0</v>
      </c>
      <c r="Y887" s="139"/>
      <c r="Z887" s="139"/>
      <c r="AA887" s="32">
        <f>VLOOKUP(Y887,Смета!$B$8:$O$93,13,0)</f>
        <v>0</v>
      </c>
      <c r="AC887" s="139"/>
      <c r="AD887" s="139"/>
      <c r="AE887" s="32">
        <f>VLOOKUP(AC887,Смета!$B$8:$O$93,13,0)</f>
        <v>0</v>
      </c>
      <c r="AG887" s="139"/>
      <c r="AH887" s="139"/>
      <c r="AI887" s="32">
        <f>VLOOKUP(AG887,Смета!$B$8:$O$93,13,0)</f>
        <v>0</v>
      </c>
      <c r="AK887" s="139"/>
      <c r="AL887" s="139"/>
      <c r="AM887" s="32">
        <f>VLOOKUP(AK887,Смета!$B$8:$O$93,13,0)</f>
        <v>0</v>
      </c>
      <c r="AO887" s="139"/>
      <c r="AP887" s="139"/>
      <c r="AQ887" s="32">
        <f>VLOOKUP(AO887,Смета!$B$8:$O$93,13,0)</f>
        <v>0</v>
      </c>
      <c r="AS887" s="139"/>
      <c r="AT887" s="139"/>
      <c r="AU887" s="32">
        <f>VLOOKUP(AS887,Смета!$B$8:$O$93,13,0)</f>
        <v>0</v>
      </c>
    </row>
    <row r="888" spans="1:47" x14ac:dyDescent="0.25">
      <c r="A888" s="139"/>
      <c r="B888" s="139"/>
      <c r="C888" s="32">
        <f>VLOOKUP(A888,Смета!$B$8:$O$93,13,0)</f>
        <v>0</v>
      </c>
      <c r="E888" s="139"/>
      <c r="F888" s="139"/>
      <c r="G888" s="32">
        <f>VLOOKUP(E888,Смета!$B$8:$O$93,13,0)</f>
        <v>0</v>
      </c>
      <c r="I888" s="139"/>
      <c r="J888" s="139"/>
      <c r="K888" s="32">
        <f>VLOOKUP(I888,Смета!$B$8:$O$93,13,0)</f>
        <v>0</v>
      </c>
      <c r="M888" s="139"/>
      <c r="N888" s="139"/>
      <c r="O888" s="32">
        <f>VLOOKUP(M888,Смета!$B$8:$O$93,13,0)</f>
        <v>0</v>
      </c>
      <c r="Q888" s="139"/>
      <c r="R888" s="139"/>
      <c r="S888" s="32">
        <f>VLOOKUP(Q888,Смета!$B$8:$O$93,13,0)</f>
        <v>0</v>
      </c>
      <c r="U888" s="139"/>
      <c r="V888" s="139"/>
      <c r="W888" s="32">
        <f>VLOOKUP(U888,Смета!$B$8:$O$93,13,0)</f>
        <v>0</v>
      </c>
      <c r="Y888" s="139"/>
      <c r="Z888" s="139"/>
      <c r="AA888" s="32">
        <f>VLOOKUP(Y888,Смета!$B$8:$O$93,13,0)</f>
        <v>0</v>
      </c>
      <c r="AC888" s="139"/>
      <c r="AD888" s="139"/>
      <c r="AE888" s="32">
        <f>VLOOKUP(AC888,Смета!$B$8:$O$93,13,0)</f>
        <v>0</v>
      </c>
      <c r="AG888" s="139"/>
      <c r="AH888" s="139"/>
      <c r="AI888" s="32">
        <f>VLOOKUP(AG888,Смета!$B$8:$O$93,13,0)</f>
        <v>0</v>
      </c>
      <c r="AK888" s="139"/>
      <c r="AL888" s="139"/>
      <c r="AM888" s="32">
        <f>VLOOKUP(AK888,Смета!$B$8:$O$93,13,0)</f>
        <v>0</v>
      </c>
      <c r="AO888" s="139"/>
      <c r="AP888" s="139"/>
      <c r="AQ888" s="32">
        <f>VLOOKUP(AO888,Смета!$B$8:$O$93,13,0)</f>
        <v>0</v>
      </c>
      <c r="AS888" s="139"/>
      <c r="AT888" s="139"/>
      <c r="AU888" s="32">
        <f>VLOOKUP(AS888,Смета!$B$8:$O$93,13,0)</f>
        <v>0</v>
      </c>
    </row>
    <row r="889" spans="1:47" x14ac:dyDescent="0.25">
      <c r="A889" s="139"/>
      <c r="B889" s="139"/>
      <c r="C889" s="32">
        <f>VLOOKUP(A889,Смета!$B$8:$O$93,13,0)</f>
        <v>0</v>
      </c>
      <c r="E889" s="139"/>
      <c r="F889" s="139"/>
      <c r="G889" s="32">
        <f>VLOOKUP(E889,Смета!$B$8:$O$93,13,0)</f>
        <v>0</v>
      </c>
      <c r="I889" s="139"/>
      <c r="J889" s="139"/>
      <c r="K889" s="32">
        <f>VLOOKUP(I889,Смета!$B$8:$O$93,13,0)</f>
        <v>0</v>
      </c>
      <c r="M889" s="139"/>
      <c r="N889" s="139"/>
      <c r="O889" s="32">
        <f>VLOOKUP(M889,Смета!$B$8:$O$93,13,0)</f>
        <v>0</v>
      </c>
      <c r="Q889" s="139"/>
      <c r="R889" s="139"/>
      <c r="S889" s="32">
        <f>VLOOKUP(Q889,Смета!$B$8:$O$93,13,0)</f>
        <v>0</v>
      </c>
      <c r="U889" s="139"/>
      <c r="V889" s="139"/>
      <c r="W889" s="32">
        <f>VLOOKUP(U889,Смета!$B$8:$O$93,13,0)</f>
        <v>0</v>
      </c>
      <c r="Y889" s="139"/>
      <c r="Z889" s="139"/>
      <c r="AA889" s="32">
        <f>VLOOKUP(Y889,Смета!$B$8:$O$93,13,0)</f>
        <v>0</v>
      </c>
      <c r="AC889" s="139"/>
      <c r="AD889" s="139"/>
      <c r="AE889" s="32">
        <f>VLOOKUP(AC889,Смета!$B$8:$O$93,13,0)</f>
        <v>0</v>
      </c>
      <c r="AG889" s="139"/>
      <c r="AH889" s="139"/>
      <c r="AI889" s="32">
        <f>VLOOKUP(AG889,Смета!$B$8:$O$93,13,0)</f>
        <v>0</v>
      </c>
      <c r="AK889" s="139"/>
      <c r="AL889" s="139"/>
      <c r="AM889" s="32">
        <f>VLOOKUP(AK889,Смета!$B$8:$O$93,13,0)</f>
        <v>0</v>
      </c>
      <c r="AO889" s="139"/>
      <c r="AP889" s="139"/>
      <c r="AQ889" s="32">
        <f>VLOOKUP(AO889,Смета!$B$8:$O$93,13,0)</f>
        <v>0</v>
      </c>
      <c r="AS889" s="139"/>
      <c r="AT889" s="139"/>
      <c r="AU889" s="32">
        <f>VLOOKUP(AS889,Смета!$B$8:$O$93,13,0)</f>
        <v>0</v>
      </c>
    </row>
    <row r="890" spans="1:47" x14ac:dyDescent="0.25">
      <c r="A890" s="139"/>
      <c r="B890" s="139"/>
      <c r="C890" s="32">
        <f>VLOOKUP(A890,Смета!$B$8:$O$93,13,0)</f>
        <v>0</v>
      </c>
      <c r="E890" s="139"/>
      <c r="F890" s="139"/>
      <c r="G890" s="32">
        <f>VLOOKUP(E890,Смета!$B$8:$O$93,13,0)</f>
        <v>0</v>
      </c>
      <c r="I890" s="139"/>
      <c r="J890" s="139"/>
      <c r="K890" s="32">
        <f>VLOOKUP(I890,Смета!$B$8:$O$93,13,0)</f>
        <v>0</v>
      </c>
      <c r="M890" s="139"/>
      <c r="N890" s="139"/>
      <c r="O890" s="32">
        <f>VLOOKUP(M890,Смета!$B$8:$O$93,13,0)</f>
        <v>0</v>
      </c>
      <c r="Q890" s="139"/>
      <c r="R890" s="139"/>
      <c r="S890" s="32">
        <f>VLOOKUP(Q890,Смета!$B$8:$O$93,13,0)</f>
        <v>0</v>
      </c>
      <c r="U890" s="139"/>
      <c r="V890" s="139"/>
      <c r="W890" s="32">
        <f>VLOOKUP(U890,Смета!$B$8:$O$93,13,0)</f>
        <v>0</v>
      </c>
      <c r="Y890" s="139"/>
      <c r="Z890" s="139"/>
      <c r="AA890" s="32">
        <f>VLOOKUP(Y890,Смета!$B$8:$O$93,13,0)</f>
        <v>0</v>
      </c>
      <c r="AC890" s="139"/>
      <c r="AD890" s="139"/>
      <c r="AE890" s="32">
        <f>VLOOKUP(AC890,Смета!$B$8:$O$93,13,0)</f>
        <v>0</v>
      </c>
      <c r="AG890" s="139"/>
      <c r="AH890" s="139"/>
      <c r="AI890" s="32">
        <f>VLOOKUP(AG890,Смета!$B$8:$O$93,13,0)</f>
        <v>0</v>
      </c>
      <c r="AK890" s="139"/>
      <c r="AL890" s="139"/>
      <c r="AM890" s="32">
        <f>VLOOKUP(AK890,Смета!$B$8:$O$93,13,0)</f>
        <v>0</v>
      </c>
      <c r="AO890" s="139"/>
      <c r="AP890" s="139"/>
      <c r="AQ890" s="32">
        <f>VLOOKUP(AO890,Смета!$B$8:$O$93,13,0)</f>
        <v>0</v>
      </c>
      <c r="AS890" s="139"/>
      <c r="AT890" s="139"/>
      <c r="AU890" s="32">
        <f>VLOOKUP(AS890,Смета!$B$8:$O$93,13,0)</f>
        <v>0</v>
      </c>
    </row>
    <row r="891" spans="1:47" x14ac:dyDescent="0.25">
      <c r="A891" s="139"/>
      <c r="B891" s="139"/>
      <c r="C891" s="32">
        <f>VLOOKUP(A891,Смета!$B$8:$O$93,13,0)</f>
        <v>0</v>
      </c>
      <c r="E891" s="139"/>
      <c r="F891" s="139"/>
      <c r="G891" s="32">
        <f>VLOOKUP(E891,Смета!$B$8:$O$93,13,0)</f>
        <v>0</v>
      </c>
      <c r="I891" s="139"/>
      <c r="J891" s="139"/>
      <c r="K891" s="32">
        <f>VLOOKUP(I891,Смета!$B$8:$O$93,13,0)</f>
        <v>0</v>
      </c>
      <c r="M891" s="139"/>
      <c r="N891" s="139"/>
      <c r="O891" s="32">
        <f>VLOOKUP(M891,Смета!$B$8:$O$93,13,0)</f>
        <v>0</v>
      </c>
      <c r="Q891" s="139"/>
      <c r="R891" s="139"/>
      <c r="S891" s="32">
        <f>VLOOKUP(Q891,Смета!$B$8:$O$93,13,0)</f>
        <v>0</v>
      </c>
      <c r="U891" s="139"/>
      <c r="V891" s="139"/>
      <c r="W891" s="32">
        <f>VLOOKUP(U891,Смета!$B$8:$O$93,13,0)</f>
        <v>0</v>
      </c>
      <c r="Y891" s="139"/>
      <c r="Z891" s="139"/>
      <c r="AA891" s="32">
        <f>VLOOKUP(Y891,Смета!$B$8:$O$93,13,0)</f>
        <v>0</v>
      </c>
      <c r="AC891" s="139"/>
      <c r="AD891" s="139"/>
      <c r="AE891" s="32">
        <f>VLOOKUP(AC891,Смета!$B$8:$O$93,13,0)</f>
        <v>0</v>
      </c>
      <c r="AG891" s="139"/>
      <c r="AH891" s="139"/>
      <c r="AI891" s="32">
        <f>VLOOKUP(AG891,Смета!$B$8:$O$93,13,0)</f>
        <v>0</v>
      </c>
      <c r="AK891" s="139"/>
      <c r="AL891" s="139"/>
      <c r="AM891" s="32">
        <f>VLOOKUP(AK891,Смета!$B$8:$O$93,13,0)</f>
        <v>0</v>
      </c>
      <c r="AO891" s="139"/>
      <c r="AP891" s="139"/>
      <c r="AQ891" s="32">
        <f>VLOOKUP(AO891,Смета!$B$8:$O$93,13,0)</f>
        <v>0</v>
      </c>
      <c r="AS891" s="139"/>
      <c r="AT891" s="139"/>
      <c r="AU891" s="32">
        <f>VLOOKUP(AS891,Смета!$B$8:$O$93,13,0)</f>
        <v>0</v>
      </c>
    </row>
    <row r="892" spans="1:47" x14ac:dyDescent="0.25">
      <c r="A892" s="139"/>
      <c r="B892" s="139"/>
      <c r="C892" s="32">
        <f>VLOOKUP(A892,Смета!$B$8:$O$93,13,0)</f>
        <v>0</v>
      </c>
      <c r="E892" s="139"/>
      <c r="F892" s="139"/>
      <c r="G892" s="32">
        <f>VLOOKUP(E892,Смета!$B$8:$O$93,13,0)</f>
        <v>0</v>
      </c>
      <c r="I892" s="139"/>
      <c r="J892" s="139"/>
      <c r="K892" s="32">
        <f>VLOOKUP(I892,Смета!$B$8:$O$93,13,0)</f>
        <v>0</v>
      </c>
      <c r="M892" s="139"/>
      <c r="N892" s="139"/>
      <c r="O892" s="32">
        <f>VLOOKUP(M892,Смета!$B$8:$O$93,13,0)</f>
        <v>0</v>
      </c>
      <c r="Q892" s="139"/>
      <c r="R892" s="139"/>
      <c r="S892" s="32">
        <f>VLOOKUP(Q892,Смета!$B$8:$O$93,13,0)</f>
        <v>0</v>
      </c>
      <c r="U892" s="139"/>
      <c r="V892" s="139"/>
      <c r="W892" s="32">
        <f>VLOOKUP(U892,Смета!$B$8:$O$93,13,0)</f>
        <v>0</v>
      </c>
      <c r="Y892" s="139"/>
      <c r="Z892" s="139"/>
      <c r="AA892" s="32">
        <f>VLOOKUP(Y892,Смета!$B$8:$O$93,13,0)</f>
        <v>0</v>
      </c>
      <c r="AC892" s="139"/>
      <c r="AD892" s="139"/>
      <c r="AE892" s="32">
        <f>VLOOKUP(AC892,Смета!$B$8:$O$93,13,0)</f>
        <v>0</v>
      </c>
      <c r="AG892" s="139"/>
      <c r="AH892" s="139"/>
      <c r="AI892" s="32">
        <f>VLOOKUP(AG892,Смета!$B$8:$O$93,13,0)</f>
        <v>0</v>
      </c>
      <c r="AK892" s="139"/>
      <c r="AL892" s="139"/>
      <c r="AM892" s="32">
        <f>VLOOKUP(AK892,Смета!$B$8:$O$93,13,0)</f>
        <v>0</v>
      </c>
      <c r="AO892" s="139"/>
      <c r="AP892" s="139"/>
      <c r="AQ892" s="32">
        <f>VLOOKUP(AO892,Смета!$B$8:$O$93,13,0)</f>
        <v>0</v>
      </c>
      <c r="AS892" s="139"/>
      <c r="AT892" s="139"/>
      <c r="AU892" s="32">
        <f>VLOOKUP(AS892,Смета!$B$8:$O$93,13,0)</f>
        <v>0</v>
      </c>
    </row>
    <row r="893" spans="1:47" x14ac:dyDescent="0.25">
      <c r="A893" s="139"/>
      <c r="B893" s="139"/>
      <c r="C893" s="32">
        <f>VLOOKUP(A893,Смета!$B$8:$O$93,13,0)</f>
        <v>0</v>
      </c>
      <c r="E893" s="139"/>
      <c r="F893" s="139"/>
      <c r="G893" s="32">
        <f>VLOOKUP(E893,Смета!$B$8:$O$93,13,0)</f>
        <v>0</v>
      </c>
      <c r="I893" s="139"/>
      <c r="J893" s="139"/>
      <c r="K893" s="32">
        <f>VLOOKUP(I893,Смета!$B$8:$O$93,13,0)</f>
        <v>0</v>
      </c>
      <c r="M893" s="139"/>
      <c r="N893" s="139"/>
      <c r="O893" s="32">
        <f>VLOOKUP(M893,Смета!$B$8:$O$93,13,0)</f>
        <v>0</v>
      </c>
      <c r="Q893" s="139"/>
      <c r="R893" s="139"/>
      <c r="S893" s="32">
        <f>VLOOKUP(Q893,Смета!$B$8:$O$93,13,0)</f>
        <v>0</v>
      </c>
      <c r="U893" s="139"/>
      <c r="V893" s="139"/>
      <c r="W893" s="32">
        <f>VLOOKUP(U893,Смета!$B$8:$O$93,13,0)</f>
        <v>0</v>
      </c>
      <c r="Y893" s="139"/>
      <c r="Z893" s="139"/>
      <c r="AA893" s="32">
        <f>VLOOKUP(Y893,Смета!$B$8:$O$93,13,0)</f>
        <v>0</v>
      </c>
      <c r="AC893" s="139"/>
      <c r="AD893" s="139"/>
      <c r="AE893" s="32">
        <f>VLOOKUP(AC893,Смета!$B$8:$O$93,13,0)</f>
        <v>0</v>
      </c>
      <c r="AG893" s="139"/>
      <c r="AH893" s="139"/>
      <c r="AI893" s="32">
        <f>VLOOKUP(AG893,Смета!$B$8:$O$93,13,0)</f>
        <v>0</v>
      </c>
      <c r="AK893" s="139"/>
      <c r="AL893" s="139"/>
      <c r="AM893" s="32">
        <f>VLOOKUP(AK893,Смета!$B$8:$O$93,13,0)</f>
        <v>0</v>
      </c>
      <c r="AO893" s="139"/>
      <c r="AP893" s="139"/>
      <c r="AQ893" s="32">
        <f>VLOOKUP(AO893,Смета!$B$8:$O$93,13,0)</f>
        <v>0</v>
      </c>
      <c r="AS893" s="139"/>
      <c r="AT893" s="139"/>
      <c r="AU893" s="32">
        <f>VLOOKUP(AS893,Смета!$B$8:$O$93,13,0)</f>
        <v>0</v>
      </c>
    </row>
    <row r="894" spans="1:47" x14ac:dyDescent="0.25">
      <c r="A894" s="139"/>
      <c r="B894" s="139"/>
      <c r="C894" s="32">
        <f>VLOOKUP(A894,Смета!$B$8:$O$93,13,0)</f>
        <v>0</v>
      </c>
      <c r="E894" s="139"/>
      <c r="F894" s="139"/>
      <c r="G894" s="32">
        <f>VLOOKUP(E894,Смета!$B$8:$O$93,13,0)</f>
        <v>0</v>
      </c>
      <c r="I894" s="139"/>
      <c r="J894" s="139"/>
      <c r="K894" s="32">
        <f>VLOOKUP(I894,Смета!$B$8:$O$93,13,0)</f>
        <v>0</v>
      </c>
      <c r="M894" s="139"/>
      <c r="N894" s="139"/>
      <c r="O894" s="32">
        <f>VLOOKUP(M894,Смета!$B$8:$O$93,13,0)</f>
        <v>0</v>
      </c>
      <c r="Q894" s="139"/>
      <c r="R894" s="139"/>
      <c r="S894" s="32">
        <f>VLOOKUP(Q894,Смета!$B$8:$O$93,13,0)</f>
        <v>0</v>
      </c>
      <c r="U894" s="139"/>
      <c r="V894" s="139"/>
      <c r="W894" s="32">
        <f>VLOOKUP(U894,Смета!$B$8:$O$93,13,0)</f>
        <v>0</v>
      </c>
      <c r="Y894" s="139"/>
      <c r="Z894" s="139"/>
      <c r="AA894" s="32">
        <f>VLOOKUP(Y894,Смета!$B$8:$O$93,13,0)</f>
        <v>0</v>
      </c>
      <c r="AC894" s="139"/>
      <c r="AD894" s="139"/>
      <c r="AE894" s="32">
        <f>VLOOKUP(AC894,Смета!$B$8:$O$93,13,0)</f>
        <v>0</v>
      </c>
      <c r="AG894" s="139"/>
      <c r="AH894" s="139"/>
      <c r="AI894" s="32">
        <f>VLOOKUP(AG894,Смета!$B$8:$O$93,13,0)</f>
        <v>0</v>
      </c>
      <c r="AK894" s="139"/>
      <c r="AL894" s="139"/>
      <c r="AM894" s="32">
        <f>VLOOKUP(AK894,Смета!$B$8:$O$93,13,0)</f>
        <v>0</v>
      </c>
      <c r="AO894" s="139"/>
      <c r="AP894" s="139"/>
      <c r="AQ894" s="32">
        <f>VLOOKUP(AO894,Смета!$B$8:$O$93,13,0)</f>
        <v>0</v>
      </c>
      <c r="AS894" s="139"/>
      <c r="AT894" s="139"/>
      <c r="AU894" s="32">
        <f>VLOOKUP(AS894,Смета!$B$8:$O$93,13,0)</f>
        <v>0</v>
      </c>
    </row>
    <row r="895" spans="1:47" x14ac:dyDescent="0.25">
      <c r="A895" s="139"/>
      <c r="B895" s="139"/>
      <c r="C895" s="32">
        <f>VLOOKUP(A895,Смета!$B$8:$O$93,13,0)</f>
        <v>0</v>
      </c>
      <c r="E895" s="139"/>
      <c r="F895" s="139"/>
      <c r="G895" s="32">
        <f>VLOOKUP(E895,Смета!$B$8:$O$93,13,0)</f>
        <v>0</v>
      </c>
      <c r="I895" s="139"/>
      <c r="J895" s="139"/>
      <c r="K895" s="32">
        <f>VLOOKUP(I895,Смета!$B$8:$O$93,13,0)</f>
        <v>0</v>
      </c>
      <c r="M895" s="139"/>
      <c r="N895" s="139"/>
      <c r="O895" s="32">
        <f>VLOOKUP(M895,Смета!$B$8:$O$93,13,0)</f>
        <v>0</v>
      </c>
      <c r="Q895" s="139"/>
      <c r="R895" s="139"/>
      <c r="S895" s="32">
        <f>VLOOKUP(Q895,Смета!$B$8:$O$93,13,0)</f>
        <v>0</v>
      </c>
      <c r="U895" s="139"/>
      <c r="V895" s="139"/>
      <c r="W895" s="32">
        <f>VLOOKUP(U895,Смета!$B$8:$O$93,13,0)</f>
        <v>0</v>
      </c>
      <c r="Y895" s="139"/>
      <c r="Z895" s="139"/>
      <c r="AA895" s="32">
        <f>VLOOKUP(Y895,Смета!$B$8:$O$93,13,0)</f>
        <v>0</v>
      </c>
      <c r="AC895" s="139"/>
      <c r="AD895" s="139"/>
      <c r="AE895" s="32">
        <f>VLOOKUP(AC895,Смета!$B$8:$O$93,13,0)</f>
        <v>0</v>
      </c>
      <c r="AG895" s="139"/>
      <c r="AH895" s="139"/>
      <c r="AI895" s="32">
        <f>VLOOKUP(AG895,Смета!$B$8:$O$93,13,0)</f>
        <v>0</v>
      </c>
      <c r="AK895" s="139"/>
      <c r="AL895" s="139"/>
      <c r="AM895" s="32">
        <f>VLOOKUP(AK895,Смета!$B$8:$O$93,13,0)</f>
        <v>0</v>
      </c>
      <c r="AO895" s="139"/>
      <c r="AP895" s="139"/>
      <c r="AQ895" s="32">
        <f>VLOOKUP(AO895,Смета!$B$8:$O$93,13,0)</f>
        <v>0</v>
      </c>
      <c r="AS895" s="139"/>
      <c r="AT895" s="139"/>
      <c r="AU895" s="32">
        <f>VLOOKUP(AS895,Смета!$B$8:$O$93,13,0)</f>
        <v>0</v>
      </c>
    </row>
    <row r="896" spans="1:47" x14ac:dyDescent="0.25">
      <c r="A896" s="139"/>
      <c r="B896" s="139"/>
      <c r="C896" s="32">
        <f>VLOOKUP(A896,Смета!$B$8:$O$93,13,0)</f>
        <v>0</v>
      </c>
      <c r="E896" s="139"/>
      <c r="F896" s="139"/>
      <c r="G896" s="32">
        <f>VLOOKUP(E896,Смета!$B$8:$O$93,13,0)</f>
        <v>0</v>
      </c>
      <c r="I896" s="139"/>
      <c r="J896" s="139"/>
      <c r="K896" s="32">
        <f>VLOOKUP(I896,Смета!$B$8:$O$93,13,0)</f>
        <v>0</v>
      </c>
      <c r="M896" s="139"/>
      <c r="N896" s="139"/>
      <c r="O896" s="32">
        <f>VLOOKUP(M896,Смета!$B$8:$O$93,13,0)</f>
        <v>0</v>
      </c>
      <c r="Q896" s="139"/>
      <c r="R896" s="139"/>
      <c r="S896" s="32">
        <f>VLOOKUP(Q896,Смета!$B$8:$O$93,13,0)</f>
        <v>0</v>
      </c>
      <c r="U896" s="139"/>
      <c r="V896" s="139"/>
      <c r="W896" s="32">
        <f>VLOOKUP(U896,Смета!$B$8:$O$93,13,0)</f>
        <v>0</v>
      </c>
      <c r="Y896" s="139"/>
      <c r="Z896" s="139"/>
      <c r="AA896" s="32">
        <f>VLOOKUP(Y896,Смета!$B$8:$O$93,13,0)</f>
        <v>0</v>
      </c>
      <c r="AC896" s="139"/>
      <c r="AD896" s="139"/>
      <c r="AE896" s="32">
        <f>VLOOKUP(AC896,Смета!$B$8:$O$93,13,0)</f>
        <v>0</v>
      </c>
      <c r="AG896" s="139"/>
      <c r="AH896" s="139"/>
      <c r="AI896" s="32">
        <f>VLOOKUP(AG896,Смета!$B$8:$O$93,13,0)</f>
        <v>0</v>
      </c>
      <c r="AK896" s="139"/>
      <c r="AL896" s="139"/>
      <c r="AM896" s="32">
        <f>VLOOKUP(AK896,Смета!$B$8:$O$93,13,0)</f>
        <v>0</v>
      </c>
      <c r="AO896" s="139"/>
      <c r="AP896" s="139"/>
      <c r="AQ896" s="32">
        <f>VLOOKUP(AO896,Смета!$B$8:$O$93,13,0)</f>
        <v>0</v>
      </c>
      <c r="AS896" s="139"/>
      <c r="AT896" s="139"/>
      <c r="AU896" s="32">
        <f>VLOOKUP(AS896,Смета!$B$8:$O$93,13,0)</f>
        <v>0</v>
      </c>
    </row>
    <row r="897" spans="1:47" x14ac:dyDescent="0.25">
      <c r="A897" s="139"/>
      <c r="B897" s="139"/>
      <c r="C897" s="32">
        <f>VLOOKUP(A897,Смета!$B$8:$O$93,13,0)</f>
        <v>0</v>
      </c>
      <c r="E897" s="139"/>
      <c r="F897" s="139"/>
      <c r="G897" s="32">
        <f>VLOOKUP(E897,Смета!$B$8:$O$93,13,0)</f>
        <v>0</v>
      </c>
      <c r="I897" s="139"/>
      <c r="J897" s="139"/>
      <c r="K897" s="32">
        <f>VLOOKUP(I897,Смета!$B$8:$O$93,13,0)</f>
        <v>0</v>
      </c>
      <c r="M897" s="139"/>
      <c r="N897" s="139"/>
      <c r="O897" s="32">
        <f>VLOOKUP(M897,Смета!$B$8:$O$93,13,0)</f>
        <v>0</v>
      </c>
      <c r="Q897" s="139"/>
      <c r="R897" s="139"/>
      <c r="S897" s="32">
        <f>VLOOKUP(Q897,Смета!$B$8:$O$93,13,0)</f>
        <v>0</v>
      </c>
      <c r="U897" s="139"/>
      <c r="V897" s="139"/>
      <c r="W897" s="32">
        <f>VLOOKUP(U897,Смета!$B$8:$O$93,13,0)</f>
        <v>0</v>
      </c>
      <c r="Y897" s="139"/>
      <c r="Z897" s="139"/>
      <c r="AA897" s="32">
        <f>VLOOKUP(Y897,Смета!$B$8:$O$93,13,0)</f>
        <v>0</v>
      </c>
      <c r="AC897" s="139"/>
      <c r="AD897" s="139"/>
      <c r="AE897" s="32">
        <f>VLOOKUP(AC897,Смета!$B$8:$O$93,13,0)</f>
        <v>0</v>
      </c>
      <c r="AG897" s="139"/>
      <c r="AH897" s="139"/>
      <c r="AI897" s="32">
        <f>VLOOKUP(AG897,Смета!$B$8:$O$93,13,0)</f>
        <v>0</v>
      </c>
      <c r="AK897" s="139"/>
      <c r="AL897" s="139"/>
      <c r="AM897" s="32">
        <f>VLOOKUP(AK897,Смета!$B$8:$O$93,13,0)</f>
        <v>0</v>
      </c>
      <c r="AO897" s="139"/>
      <c r="AP897" s="139"/>
      <c r="AQ897" s="32">
        <f>VLOOKUP(AO897,Смета!$B$8:$O$93,13,0)</f>
        <v>0</v>
      </c>
      <c r="AS897" s="139"/>
      <c r="AT897" s="139"/>
      <c r="AU897" s="32">
        <f>VLOOKUP(AS897,Смета!$B$8:$O$93,13,0)</f>
        <v>0</v>
      </c>
    </row>
    <row r="898" spans="1:47" x14ac:dyDescent="0.25">
      <c r="A898" s="139"/>
      <c r="B898" s="139"/>
      <c r="C898" s="32">
        <f>VLOOKUP(A898,Смета!$B$8:$O$93,13,0)</f>
        <v>0</v>
      </c>
      <c r="E898" s="139"/>
      <c r="F898" s="139"/>
      <c r="G898" s="32">
        <f>VLOOKUP(E898,Смета!$B$8:$O$93,13,0)</f>
        <v>0</v>
      </c>
      <c r="I898" s="139"/>
      <c r="J898" s="139"/>
      <c r="K898" s="32">
        <f>VLOOKUP(I898,Смета!$B$8:$O$93,13,0)</f>
        <v>0</v>
      </c>
      <c r="M898" s="139"/>
      <c r="N898" s="139"/>
      <c r="O898" s="32">
        <f>VLOOKUP(M898,Смета!$B$8:$O$93,13,0)</f>
        <v>0</v>
      </c>
      <c r="Q898" s="139"/>
      <c r="R898" s="139"/>
      <c r="S898" s="32">
        <f>VLOOKUP(Q898,Смета!$B$8:$O$93,13,0)</f>
        <v>0</v>
      </c>
      <c r="U898" s="139"/>
      <c r="V898" s="139"/>
      <c r="W898" s="32">
        <f>VLOOKUP(U898,Смета!$B$8:$O$93,13,0)</f>
        <v>0</v>
      </c>
      <c r="Y898" s="139"/>
      <c r="Z898" s="139"/>
      <c r="AA898" s="32">
        <f>VLOOKUP(Y898,Смета!$B$8:$O$93,13,0)</f>
        <v>0</v>
      </c>
      <c r="AC898" s="139"/>
      <c r="AD898" s="139"/>
      <c r="AE898" s="32">
        <f>VLOOKUP(AC898,Смета!$B$8:$O$93,13,0)</f>
        <v>0</v>
      </c>
      <c r="AG898" s="139"/>
      <c r="AH898" s="139"/>
      <c r="AI898" s="32">
        <f>VLOOKUP(AG898,Смета!$B$8:$O$93,13,0)</f>
        <v>0</v>
      </c>
      <c r="AK898" s="139"/>
      <c r="AL898" s="139"/>
      <c r="AM898" s="32">
        <f>VLOOKUP(AK898,Смета!$B$8:$O$93,13,0)</f>
        <v>0</v>
      </c>
      <c r="AO898" s="139"/>
      <c r="AP898" s="139"/>
      <c r="AQ898" s="32">
        <f>VLOOKUP(AO898,Смета!$B$8:$O$93,13,0)</f>
        <v>0</v>
      </c>
      <c r="AS898" s="139"/>
      <c r="AT898" s="139"/>
      <c r="AU898" s="32">
        <f>VLOOKUP(AS898,Смета!$B$8:$O$93,13,0)</f>
        <v>0</v>
      </c>
    </row>
    <row r="899" spans="1:47" x14ac:dyDescent="0.25">
      <c r="A899" s="139"/>
      <c r="B899" s="139"/>
      <c r="C899" s="32">
        <f>VLOOKUP(A899,Смета!$B$8:$O$93,13,0)</f>
        <v>0</v>
      </c>
      <c r="E899" s="139"/>
      <c r="F899" s="139"/>
      <c r="G899" s="32">
        <f>VLOOKUP(E899,Смета!$B$8:$O$93,13,0)</f>
        <v>0</v>
      </c>
      <c r="I899" s="139"/>
      <c r="J899" s="139"/>
      <c r="K899" s="32">
        <f>VLOOKUP(I899,Смета!$B$8:$O$93,13,0)</f>
        <v>0</v>
      </c>
      <c r="M899" s="139"/>
      <c r="N899" s="139"/>
      <c r="O899" s="32">
        <f>VLOOKUP(M899,Смета!$B$8:$O$93,13,0)</f>
        <v>0</v>
      </c>
      <c r="Q899" s="139"/>
      <c r="R899" s="139"/>
      <c r="S899" s="32">
        <f>VLOOKUP(Q899,Смета!$B$8:$O$93,13,0)</f>
        <v>0</v>
      </c>
      <c r="U899" s="139"/>
      <c r="V899" s="139"/>
      <c r="W899" s="32">
        <f>VLOOKUP(U899,Смета!$B$8:$O$93,13,0)</f>
        <v>0</v>
      </c>
      <c r="Y899" s="139"/>
      <c r="Z899" s="139"/>
      <c r="AA899" s="32">
        <f>VLOOKUP(Y899,Смета!$B$8:$O$93,13,0)</f>
        <v>0</v>
      </c>
      <c r="AC899" s="139"/>
      <c r="AD899" s="139"/>
      <c r="AE899" s="32">
        <f>VLOOKUP(AC899,Смета!$B$8:$O$93,13,0)</f>
        <v>0</v>
      </c>
      <c r="AG899" s="139"/>
      <c r="AH899" s="139"/>
      <c r="AI899" s="32">
        <f>VLOOKUP(AG899,Смета!$B$8:$O$93,13,0)</f>
        <v>0</v>
      </c>
      <c r="AK899" s="139"/>
      <c r="AL899" s="139"/>
      <c r="AM899" s="32">
        <f>VLOOKUP(AK899,Смета!$B$8:$O$93,13,0)</f>
        <v>0</v>
      </c>
      <c r="AO899" s="139"/>
      <c r="AP899" s="139"/>
      <c r="AQ899" s="32">
        <f>VLOOKUP(AO899,Смета!$B$8:$O$93,13,0)</f>
        <v>0</v>
      </c>
      <c r="AS899" s="139"/>
      <c r="AT899" s="139"/>
      <c r="AU899" s="32">
        <f>VLOOKUP(AS899,Смета!$B$8:$O$93,13,0)</f>
        <v>0</v>
      </c>
    </row>
    <row r="900" spans="1:47" x14ac:dyDescent="0.25">
      <c r="A900" s="139"/>
      <c r="B900" s="139"/>
      <c r="C900" s="32">
        <f>VLOOKUP(A900,Смета!$B$8:$O$93,13,0)</f>
        <v>0</v>
      </c>
      <c r="E900" s="139"/>
      <c r="F900" s="139"/>
      <c r="G900" s="32">
        <f>VLOOKUP(E900,Смета!$B$8:$O$93,13,0)</f>
        <v>0</v>
      </c>
      <c r="I900" s="139"/>
      <c r="J900" s="139"/>
      <c r="K900" s="32">
        <f>VLOOKUP(I900,Смета!$B$8:$O$93,13,0)</f>
        <v>0</v>
      </c>
      <c r="M900" s="139"/>
      <c r="N900" s="139"/>
      <c r="O900" s="32">
        <f>VLOOKUP(M900,Смета!$B$8:$O$93,13,0)</f>
        <v>0</v>
      </c>
      <c r="Q900" s="139"/>
      <c r="R900" s="139"/>
      <c r="S900" s="32">
        <f>VLOOKUP(Q900,Смета!$B$8:$O$93,13,0)</f>
        <v>0</v>
      </c>
      <c r="U900" s="139"/>
      <c r="V900" s="139"/>
      <c r="W900" s="32">
        <f>VLOOKUP(U900,Смета!$B$8:$O$93,13,0)</f>
        <v>0</v>
      </c>
      <c r="Y900" s="139"/>
      <c r="Z900" s="139"/>
      <c r="AA900" s="32">
        <f>VLOOKUP(Y900,Смета!$B$8:$O$93,13,0)</f>
        <v>0</v>
      </c>
      <c r="AC900" s="139"/>
      <c r="AD900" s="139"/>
      <c r="AE900" s="32">
        <f>VLOOKUP(AC900,Смета!$B$8:$O$93,13,0)</f>
        <v>0</v>
      </c>
      <c r="AG900" s="139"/>
      <c r="AH900" s="139"/>
      <c r="AI900" s="32">
        <f>VLOOKUP(AG900,Смета!$B$8:$O$93,13,0)</f>
        <v>0</v>
      </c>
      <c r="AK900" s="139"/>
      <c r="AL900" s="139"/>
      <c r="AM900" s="32">
        <f>VLOOKUP(AK900,Смета!$B$8:$O$93,13,0)</f>
        <v>0</v>
      </c>
      <c r="AO900" s="139"/>
      <c r="AP900" s="139"/>
      <c r="AQ900" s="32">
        <f>VLOOKUP(AO900,Смета!$B$8:$O$93,13,0)</f>
        <v>0</v>
      </c>
      <c r="AS900" s="139"/>
      <c r="AT900" s="139"/>
      <c r="AU900" s="32">
        <f>VLOOKUP(AS900,Смета!$B$8:$O$93,13,0)</f>
        <v>0</v>
      </c>
    </row>
    <row r="901" spans="1:47" x14ac:dyDescent="0.25">
      <c r="A901" s="139"/>
      <c r="B901" s="139"/>
      <c r="C901" s="32">
        <f>VLOOKUP(A901,Смета!$B$8:$O$93,13,0)</f>
        <v>0</v>
      </c>
      <c r="E901" s="139"/>
      <c r="F901" s="139"/>
      <c r="G901" s="32">
        <f>VLOOKUP(E901,Смета!$B$8:$O$93,13,0)</f>
        <v>0</v>
      </c>
      <c r="I901" s="139"/>
      <c r="J901" s="139"/>
      <c r="K901" s="32">
        <f>VLOOKUP(I901,Смета!$B$8:$O$93,13,0)</f>
        <v>0</v>
      </c>
      <c r="M901" s="139"/>
      <c r="N901" s="139"/>
      <c r="O901" s="32">
        <f>VLOOKUP(M901,Смета!$B$8:$O$93,13,0)</f>
        <v>0</v>
      </c>
      <c r="Q901" s="139"/>
      <c r="R901" s="139"/>
      <c r="S901" s="32">
        <f>VLOOKUP(Q901,Смета!$B$8:$O$93,13,0)</f>
        <v>0</v>
      </c>
      <c r="U901" s="139"/>
      <c r="V901" s="139"/>
      <c r="W901" s="32">
        <f>VLOOKUP(U901,Смета!$B$8:$O$93,13,0)</f>
        <v>0</v>
      </c>
      <c r="Y901" s="139"/>
      <c r="Z901" s="139"/>
      <c r="AA901" s="32">
        <f>VLOOKUP(Y901,Смета!$B$8:$O$93,13,0)</f>
        <v>0</v>
      </c>
      <c r="AC901" s="139"/>
      <c r="AD901" s="139"/>
      <c r="AE901" s="32">
        <f>VLOOKUP(AC901,Смета!$B$8:$O$93,13,0)</f>
        <v>0</v>
      </c>
      <c r="AG901" s="139"/>
      <c r="AH901" s="139"/>
      <c r="AI901" s="32">
        <f>VLOOKUP(AG901,Смета!$B$8:$O$93,13,0)</f>
        <v>0</v>
      </c>
      <c r="AK901" s="139"/>
      <c r="AL901" s="139"/>
      <c r="AM901" s="32">
        <f>VLOOKUP(AK901,Смета!$B$8:$O$93,13,0)</f>
        <v>0</v>
      </c>
      <c r="AO901" s="139"/>
      <c r="AP901" s="139"/>
      <c r="AQ901" s="32">
        <f>VLOOKUP(AO901,Смета!$B$8:$O$93,13,0)</f>
        <v>0</v>
      </c>
      <c r="AS901" s="139"/>
      <c r="AT901" s="139"/>
      <c r="AU901" s="32">
        <f>VLOOKUP(AS901,Смета!$B$8:$O$93,13,0)</f>
        <v>0</v>
      </c>
    </row>
    <row r="902" spans="1:47" x14ac:dyDescent="0.25">
      <c r="A902" s="139"/>
      <c r="B902" s="139"/>
      <c r="C902" s="32">
        <f>VLOOKUP(A902,Смета!$B$8:$O$93,13,0)</f>
        <v>0</v>
      </c>
      <c r="E902" s="139"/>
      <c r="F902" s="139"/>
      <c r="G902" s="32">
        <f>VLOOKUP(E902,Смета!$B$8:$O$93,13,0)</f>
        <v>0</v>
      </c>
      <c r="I902" s="139"/>
      <c r="J902" s="139"/>
      <c r="K902" s="32">
        <f>VLOOKUP(I902,Смета!$B$8:$O$93,13,0)</f>
        <v>0</v>
      </c>
      <c r="M902" s="139"/>
      <c r="N902" s="139"/>
      <c r="O902" s="32">
        <f>VLOOKUP(M902,Смета!$B$8:$O$93,13,0)</f>
        <v>0</v>
      </c>
      <c r="Q902" s="139"/>
      <c r="R902" s="139"/>
      <c r="S902" s="32">
        <f>VLOOKUP(Q902,Смета!$B$8:$O$93,13,0)</f>
        <v>0</v>
      </c>
      <c r="U902" s="139"/>
      <c r="V902" s="139"/>
      <c r="W902" s="32">
        <f>VLOOKUP(U902,Смета!$B$8:$O$93,13,0)</f>
        <v>0</v>
      </c>
      <c r="Y902" s="139"/>
      <c r="Z902" s="139"/>
      <c r="AA902" s="32">
        <f>VLOOKUP(Y902,Смета!$B$8:$O$93,13,0)</f>
        <v>0</v>
      </c>
      <c r="AC902" s="139"/>
      <c r="AD902" s="139"/>
      <c r="AE902" s="32">
        <f>VLOOKUP(AC902,Смета!$B$8:$O$93,13,0)</f>
        <v>0</v>
      </c>
      <c r="AG902" s="139"/>
      <c r="AH902" s="139"/>
      <c r="AI902" s="32">
        <f>VLOOKUP(AG902,Смета!$B$8:$O$93,13,0)</f>
        <v>0</v>
      </c>
      <c r="AK902" s="139"/>
      <c r="AL902" s="139"/>
      <c r="AM902" s="32">
        <f>VLOOKUP(AK902,Смета!$B$8:$O$93,13,0)</f>
        <v>0</v>
      </c>
      <c r="AO902" s="139"/>
      <c r="AP902" s="139"/>
      <c r="AQ902" s="32">
        <f>VLOOKUP(AO902,Смета!$B$8:$O$93,13,0)</f>
        <v>0</v>
      </c>
      <c r="AS902" s="139"/>
      <c r="AT902" s="139"/>
      <c r="AU902" s="32">
        <f>VLOOKUP(AS902,Смета!$B$8:$O$93,13,0)</f>
        <v>0</v>
      </c>
    </row>
    <row r="903" spans="1:47" x14ac:dyDescent="0.25">
      <c r="A903" s="139"/>
      <c r="B903" s="139"/>
      <c r="C903" s="32">
        <f>VLOOKUP(A903,Смета!$B$8:$O$93,13,0)</f>
        <v>0</v>
      </c>
      <c r="E903" s="139"/>
      <c r="F903" s="139"/>
      <c r="G903" s="32">
        <f>VLOOKUP(E903,Смета!$B$8:$O$93,13,0)</f>
        <v>0</v>
      </c>
      <c r="I903" s="139"/>
      <c r="J903" s="139"/>
      <c r="K903" s="32">
        <f>VLOOKUP(I903,Смета!$B$8:$O$93,13,0)</f>
        <v>0</v>
      </c>
      <c r="M903" s="139"/>
      <c r="N903" s="139"/>
      <c r="O903" s="32">
        <f>VLOOKUP(M903,Смета!$B$8:$O$93,13,0)</f>
        <v>0</v>
      </c>
      <c r="Q903" s="139"/>
      <c r="R903" s="139"/>
      <c r="S903" s="32">
        <f>VLOOKUP(Q903,Смета!$B$8:$O$93,13,0)</f>
        <v>0</v>
      </c>
      <c r="U903" s="139"/>
      <c r="V903" s="139"/>
      <c r="W903" s="32">
        <f>VLOOKUP(U903,Смета!$B$8:$O$93,13,0)</f>
        <v>0</v>
      </c>
      <c r="Y903" s="139"/>
      <c r="Z903" s="139"/>
      <c r="AA903" s="32">
        <f>VLOOKUP(Y903,Смета!$B$8:$O$93,13,0)</f>
        <v>0</v>
      </c>
      <c r="AC903" s="139"/>
      <c r="AD903" s="139"/>
      <c r="AE903" s="32">
        <f>VLOOKUP(AC903,Смета!$B$8:$O$93,13,0)</f>
        <v>0</v>
      </c>
      <c r="AG903" s="139"/>
      <c r="AH903" s="139"/>
      <c r="AI903" s="32">
        <f>VLOOKUP(AG903,Смета!$B$8:$O$93,13,0)</f>
        <v>0</v>
      </c>
      <c r="AK903" s="139"/>
      <c r="AL903" s="139"/>
      <c r="AM903" s="32">
        <f>VLOOKUP(AK903,Смета!$B$8:$O$93,13,0)</f>
        <v>0</v>
      </c>
      <c r="AO903" s="139"/>
      <c r="AP903" s="139"/>
      <c r="AQ903" s="32">
        <f>VLOOKUP(AO903,Смета!$B$8:$O$93,13,0)</f>
        <v>0</v>
      </c>
      <c r="AS903" s="139"/>
      <c r="AT903" s="139"/>
      <c r="AU903" s="32">
        <f>VLOOKUP(AS903,Смета!$B$8:$O$93,13,0)</f>
        <v>0</v>
      </c>
    </row>
    <row r="904" spans="1:47" x14ac:dyDescent="0.25">
      <c r="A904" s="139"/>
      <c r="B904" s="139"/>
      <c r="C904" s="32">
        <f>VLOOKUP(A904,Смета!$B$8:$O$93,13,0)</f>
        <v>0</v>
      </c>
      <c r="E904" s="139"/>
      <c r="F904" s="139"/>
      <c r="G904" s="32">
        <f>VLOOKUP(E904,Смета!$B$8:$O$93,13,0)</f>
        <v>0</v>
      </c>
      <c r="I904" s="139"/>
      <c r="J904" s="139"/>
      <c r="K904" s="32">
        <f>VLOOKUP(I904,Смета!$B$8:$O$93,13,0)</f>
        <v>0</v>
      </c>
      <c r="M904" s="139"/>
      <c r="N904" s="139"/>
      <c r="O904" s="32">
        <f>VLOOKUP(M904,Смета!$B$8:$O$93,13,0)</f>
        <v>0</v>
      </c>
      <c r="Q904" s="139"/>
      <c r="R904" s="139"/>
      <c r="S904" s="32">
        <f>VLOOKUP(Q904,Смета!$B$8:$O$93,13,0)</f>
        <v>0</v>
      </c>
      <c r="U904" s="139"/>
      <c r="V904" s="139"/>
      <c r="W904" s="32">
        <f>VLOOKUP(U904,Смета!$B$8:$O$93,13,0)</f>
        <v>0</v>
      </c>
      <c r="Y904" s="139"/>
      <c r="Z904" s="139"/>
      <c r="AA904" s="32">
        <f>VLOOKUP(Y904,Смета!$B$8:$O$93,13,0)</f>
        <v>0</v>
      </c>
      <c r="AC904" s="139"/>
      <c r="AD904" s="139"/>
      <c r="AE904" s="32">
        <f>VLOOKUP(AC904,Смета!$B$8:$O$93,13,0)</f>
        <v>0</v>
      </c>
      <c r="AG904" s="139"/>
      <c r="AH904" s="139"/>
      <c r="AI904" s="32">
        <f>VLOOKUP(AG904,Смета!$B$8:$O$93,13,0)</f>
        <v>0</v>
      </c>
      <c r="AK904" s="139"/>
      <c r="AL904" s="139"/>
      <c r="AM904" s="32">
        <f>VLOOKUP(AK904,Смета!$B$8:$O$93,13,0)</f>
        <v>0</v>
      </c>
      <c r="AO904" s="139"/>
      <c r="AP904" s="139"/>
      <c r="AQ904" s="32">
        <f>VLOOKUP(AO904,Смета!$B$8:$O$93,13,0)</f>
        <v>0</v>
      </c>
      <c r="AS904" s="139"/>
      <c r="AT904" s="139"/>
      <c r="AU904" s="32">
        <f>VLOOKUP(AS904,Смета!$B$8:$O$93,13,0)</f>
        <v>0</v>
      </c>
    </row>
    <row r="905" spans="1:47" x14ac:dyDescent="0.25">
      <c r="A905" s="139"/>
      <c r="B905" s="139"/>
      <c r="C905" s="32">
        <f>VLOOKUP(A905,Смета!$B$8:$O$93,13,0)</f>
        <v>0</v>
      </c>
      <c r="E905" s="139"/>
      <c r="F905" s="139"/>
      <c r="G905" s="32">
        <f>VLOOKUP(E905,Смета!$B$8:$O$93,13,0)</f>
        <v>0</v>
      </c>
      <c r="I905" s="139"/>
      <c r="J905" s="139"/>
      <c r="K905" s="32">
        <f>VLOOKUP(I905,Смета!$B$8:$O$93,13,0)</f>
        <v>0</v>
      </c>
      <c r="M905" s="139"/>
      <c r="N905" s="139"/>
      <c r="O905" s="32">
        <f>VLOOKUP(M905,Смета!$B$8:$O$93,13,0)</f>
        <v>0</v>
      </c>
      <c r="Q905" s="139"/>
      <c r="R905" s="139"/>
      <c r="S905" s="32">
        <f>VLOOKUP(Q905,Смета!$B$8:$O$93,13,0)</f>
        <v>0</v>
      </c>
      <c r="U905" s="139"/>
      <c r="V905" s="139"/>
      <c r="W905" s="32">
        <f>VLOOKUP(U905,Смета!$B$8:$O$93,13,0)</f>
        <v>0</v>
      </c>
      <c r="Y905" s="139"/>
      <c r="Z905" s="139"/>
      <c r="AA905" s="32">
        <f>VLOOKUP(Y905,Смета!$B$8:$O$93,13,0)</f>
        <v>0</v>
      </c>
      <c r="AC905" s="139"/>
      <c r="AD905" s="139"/>
      <c r="AE905" s="32">
        <f>VLOOKUP(AC905,Смета!$B$8:$O$93,13,0)</f>
        <v>0</v>
      </c>
      <c r="AG905" s="139"/>
      <c r="AH905" s="139"/>
      <c r="AI905" s="32">
        <f>VLOOKUP(AG905,Смета!$B$8:$O$93,13,0)</f>
        <v>0</v>
      </c>
      <c r="AK905" s="139"/>
      <c r="AL905" s="139"/>
      <c r="AM905" s="32">
        <f>VLOOKUP(AK905,Смета!$B$8:$O$93,13,0)</f>
        <v>0</v>
      </c>
      <c r="AO905" s="139"/>
      <c r="AP905" s="139"/>
      <c r="AQ905" s="32">
        <f>VLOOKUP(AO905,Смета!$B$8:$O$93,13,0)</f>
        <v>0</v>
      </c>
      <c r="AS905" s="139"/>
      <c r="AT905" s="139"/>
      <c r="AU905" s="32">
        <f>VLOOKUP(AS905,Смета!$B$8:$O$93,13,0)</f>
        <v>0</v>
      </c>
    </row>
    <row r="906" spans="1:47" x14ac:dyDescent="0.25">
      <c r="A906" s="139"/>
      <c r="B906" s="139"/>
      <c r="C906" s="32">
        <f>VLOOKUP(A906,Смета!$B$8:$O$93,13,0)</f>
        <v>0</v>
      </c>
      <c r="E906" s="139"/>
      <c r="F906" s="139"/>
      <c r="G906" s="32">
        <f>VLOOKUP(E906,Смета!$B$8:$O$93,13,0)</f>
        <v>0</v>
      </c>
      <c r="I906" s="139"/>
      <c r="J906" s="139"/>
      <c r="K906" s="32">
        <f>VLOOKUP(I906,Смета!$B$8:$O$93,13,0)</f>
        <v>0</v>
      </c>
      <c r="M906" s="139"/>
      <c r="N906" s="139"/>
      <c r="O906" s="32">
        <f>VLOOKUP(M906,Смета!$B$8:$O$93,13,0)</f>
        <v>0</v>
      </c>
      <c r="Q906" s="139"/>
      <c r="R906" s="139"/>
      <c r="S906" s="32">
        <f>VLOOKUP(Q906,Смета!$B$8:$O$93,13,0)</f>
        <v>0</v>
      </c>
      <c r="U906" s="139"/>
      <c r="V906" s="139"/>
      <c r="W906" s="32">
        <f>VLOOKUP(U906,Смета!$B$8:$O$93,13,0)</f>
        <v>0</v>
      </c>
      <c r="Y906" s="139"/>
      <c r="Z906" s="139"/>
      <c r="AA906" s="32">
        <f>VLOOKUP(Y906,Смета!$B$8:$O$93,13,0)</f>
        <v>0</v>
      </c>
      <c r="AC906" s="139"/>
      <c r="AD906" s="139"/>
      <c r="AE906" s="32">
        <f>VLOOKUP(AC906,Смета!$B$8:$O$93,13,0)</f>
        <v>0</v>
      </c>
      <c r="AG906" s="139"/>
      <c r="AH906" s="139"/>
      <c r="AI906" s="32">
        <f>VLOOKUP(AG906,Смета!$B$8:$O$93,13,0)</f>
        <v>0</v>
      </c>
      <c r="AK906" s="139"/>
      <c r="AL906" s="139"/>
      <c r="AM906" s="32">
        <f>VLOOKUP(AK906,Смета!$B$8:$O$93,13,0)</f>
        <v>0</v>
      </c>
      <c r="AO906" s="139"/>
      <c r="AP906" s="139"/>
      <c r="AQ906" s="32">
        <f>VLOOKUP(AO906,Смета!$B$8:$O$93,13,0)</f>
        <v>0</v>
      </c>
      <c r="AS906" s="139"/>
      <c r="AT906" s="139"/>
      <c r="AU906" s="32">
        <f>VLOOKUP(AS906,Смета!$B$8:$O$93,13,0)</f>
        <v>0</v>
      </c>
    </row>
    <row r="907" spans="1:47" x14ac:dyDescent="0.25">
      <c r="A907" s="139"/>
      <c r="B907" s="139"/>
      <c r="C907" s="32">
        <f>VLOOKUP(A907,Смета!$B$8:$O$93,13,0)</f>
        <v>0</v>
      </c>
      <c r="E907" s="139"/>
      <c r="F907" s="139"/>
      <c r="G907" s="32">
        <f>VLOOKUP(E907,Смета!$B$8:$O$93,13,0)</f>
        <v>0</v>
      </c>
      <c r="I907" s="139"/>
      <c r="J907" s="139"/>
      <c r="K907" s="32">
        <f>VLOOKUP(I907,Смета!$B$8:$O$93,13,0)</f>
        <v>0</v>
      </c>
      <c r="M907" s="139"/>
      <c r="N907" s="139"/>
      <c r="O907" s="32">
        <f>VLOOKUP(M907,Смета!$B$8:$O$93,13,0)</f>
        <v>0</v>
      </c>
      <c r="Q907" s="139"/>
      <c r="R907" s="139"/>
      <c r="S907" s="32">
        <f>VLOOKUP(Q907,Смета!$B$8:$O$93,13,0)</f>
        <v>0</v>
      </c>
      <c r="U907" s="139"/>
      <c r="V907" s="139"/>
      <c r="W907" s="32">
        <f>VLOOKUP(U907,Смета!$B$8:$O$93,13,0)</f>
        <v>0</v>
      </c>
      <c r="Y907" s="139"/>
      <c r="Z907" s="139"/>
      <c r="AA907" s="32">
        <f>VLOOKUP(Y907,Смета!$B$8:$O$93,13,0)</f>
        <v>0</v>
      </c>
      <c r="AC907" s="139"/>
      <c r="AD907" s="139"/>
      <c r="AE907" s="32">
        <f>VLOOKUP(AC907,Смета!$B$8:$O$93,13,0)</f>
        <v>0</v>
      </c>
      <c r="AG907" s="139"/>
      <c r="AH907" s="139"/>
      <c r="AI907" s="32">
        <f>VLOOKUP(AG907,Смета!$B$8:$O$93,13,0)</f>
        <v>0</v>
      </c>
      <c r="AK907" s="139"/>
      <c r="AL907" s="139"/>
      <c r="AM907" s="32">
        <f>VLOOKUP(AK907,Смета!$B$8:$O$93,13,0)</f>
        <v>0</v>
      </c>
      <c r="AO907" s="139"/>
      <c r="AP907" s="139"/>
      <c r="AQ907" s="32">
        <f>VLOOKUP(AO907,Смета!$B$8:$O$93,13,0)</f>
        <v>0</v>
      </c>
      <c r="AS907" s="139"/>
      <c r="AT907" s="139"/>
      <c r="AU907" s="32">
        <f>VLOOKUP(AS907,Смета!$B$8:$O$93,13,0)</f>
        <v>0</v>
      </c>
    </row>
    <row r="908" spans="1:47" x14ac:dyDescent="0.25">
      <c r="A908" s="139"/>
      <c r="B908" s="139"/>
      <c r="C908" s="32">
        <f>VLOOKUP(A908,Смета!$B$8:$O$93,13,0)</f>
        <v>0</v>
      </c>
      <c r="E908" s="139"/>
      <c r="F908" s="139"/>
      <c r="G908" s="32">
        <f>VLOOKUP(E908,Смета!$B$8:$O$93,13,0)</f>
        <v>0</v>
      </c>
      <c r="I908" s="139"/>
      <c r="J908" s="139"/>
      <c r="K908" s="32">
        <f>VLOOKUP(I908,Смета!$B$8:$O$93,13,0)</f>
        <v>0</v>
      </c>
      <c r="M908" s="139"/>
      <c r="N908" s="139"/>
      <c r="O908" s="32">
        <f>VLOOKUP(M908,Смета!$B$8:$O$93,13,0)</f>
        <v>0</v>
      </c>
      <c r="Q908" s="139"/>
      <c r="R908" s="139"/>
      <c r="S908" s="32">
        <f>VLOOKUP(Q908,Смета!$B$8:$O$93,13,0)</f>
        <v>0</v>
      </c>
      <c r="U908" s="139"/>
      <c r="V908" s="139"/>
      <c r="W908" s="32">
        <f>VLOOKUP(U908,Смета!$B$8:$O$93,13,0)</f>
        <v>0</v>
      </c>
      <c r="Y908" s="139"/>
      <c r="Z908" s="139"/>
      <c r="AA908" s="32">
        <f>VLOOKUP(Y908,Смета!$B$8:$O$93,13,0)</f>
        <v>0</v>
      </c>
      <c r="AC908" s="139"/>
      <c r="AD908" s="139"/>
      <c r="AE908" s="32">
        <f>VLOOKUP(AC908,Смета!$B$8:$O$93,13,0)</f>
        <v>0</v>
      </c>
      <c r="AG908" s="139"/>
      <c r="AH908" s="139"/>
      <c r="AI908" s="32">
        <f>VLOOKUP(AG908,Смета!$B$8:$O$93,13,0)</f>
        <v>0</v>
      </c>
      <c r="AK908" s="139"/>
      <c r="AL908" s="139"/>
      <c r="AM908" s="32">
        <f>VLOOKUP(AK908,Смета!$B$8:$O$93,13,0)</f>
        <v>0</v>
      </c>
      <c r="AO908" s="139"/>
      <c r="AP908" s="139"/>
      <c r="AQ908" s="32">
        <f>VLOOKUP(AO908,Смета!$B$8:$O$93,13,0)</f>
        <v>0</v>
      </c>
      <c r="AS908" s="139"/>
      <c r="AT908" s="139"/>
      <c r="AU908" s="32">
        <f>VLOOKUP(AS908,Смета!$B$8:$O$93,13,0)</f>
        <v>0</v>
      </c>
    </row>
    <row r="909" spans="1:47" x14ac:dyDescent="0.25">
      <c r="A909" s="139"/>
      <c r="B909" s="139"/>
      <c r="C909" s="32">
        <f>VLOOKUP(A909,Смета!$B$8:$O$93,13,0)</f>
        <v>0</v>
      </c>
      <c r="E909" s="139"/>
      <c r="F909" s="139"/>
      <c r="G909" s="32">
        <f>VLOOKUP(E909,Смета!$B$8:$O$93,13,0)</f>
        <v>0</v>
      </c>
      <c r="I909" s="139"/>
      <c r="J909" s="139"/>
      <c r="K909" s="32">
        <f>VLOOKUP(I909,Смета!$B$8:$O$93,13,0)</f>
        <v>0</v>
      </c>
      <c r="M909" s="139"/>
      <c r="N909" s="139"/>
      <c r="O909" s="32">
        <f>VLOOKUP(M909,Смета!$B$8:$O$93,13,0)</f>
        <v>0</v>
      </c>
      <c r="Q909" s="139"/>
      <c r="R909" s="139"/>
      <c r="S909" s="32">
        <f>VLOOKUP(Q909,Смета!$B$8:$O$93,13,0)</f>
        <v>0</v>
      </c>
      <c r="U909" s="139"/>
      <c r="V909" s="139"/>
      <c r="W909" s="32">
        <f>VLOOKUP(U909,Смета!$B$8:$O$93,13,0)</f>
        <v>0</v>
      </c>
      <c r="Y909" s="139"/>
      <c r="Z909" s="139"/>
      <c r="AA909" s="32">
        <f>VLOOKUP(Y909,Смета!$B$8:$O$93,13,0)</f>
        <v>0</v>
      </c>
      <c r="AC909" s="139"/>
      <c r="AD909" s="139"/>
      <c r="AE909" s="32">
        <f>VLOOKUP(AC909,Смета!$B$8:$O$93,13,0)</f>
        <v>0</v>
      </c>
      <c r="AG909" s="139"/>
      <c r="AH909" s="139"/>
      <c r="AI909" s="32">
        <f>VLOOKUP(AG909,Смета!$B$8:$O$93,13,0)</f>
        <v>0</v>
      </c>
      <c r="AK909" s="139"/>
      <c r="AL909" s="139"/>
      <c r="AM909" s="32">
        <f>VLOOKUP(AK909,Смета!$B$8:$O$93,13,0)</f>
        <v>0</v>
      </c>
      <c r="AO909" s="139"/>
      <c r="AP909" s="139"/>
      <c r="AQ909" s="32">
        <f>VLOOKUP(AO909,Смета!$B$8:$O$93,13,0)</f>
        <v>0</v>
      </c>
      <c r="AS909" s="139"/>
      <c r="AT909" s="139"/>
      <c r="AU909" s="32">
        <f>VLOOKUP(AS909,Смета!$B$8:$O$93,13,0)</f>
        <v>0</v>
      </c>
    </row>
    <row r="910" spans="1:47" x14ac:dyDescent="0.25">
      <c r="A910" s="139"/>
      <c r="B910" s="139"/>
      <c r="C910" s="32">
        <f>VLOOKUP(A910,Смета!$B$8:$O$93,13,0)</f>
        <v>0</v>
      </c>
      <c r="E910" s="139"/>
      <c r="F910" s="139"/>
      <c r="G910" s="32">
        <f>VLOOKUP(E910,Смета!$B$8:$O$93,13,0)</f>
        <v>0</v>
      </c>
      <c r="I910" s="139"/>
      <c r="J910" s="139"/>
      <c r="K910" s="32">
        <f>VLOOKUP(I910,Смета!$B$8:$O$93,13,0)</f>
        <v>0</v>
      </c>
      <c r="M910" s="139"/>
      <c r="N910" s="139"/>
      <c r="O910" s="32">
        <f>VLOOKUP(M910,Смета!$B$8:$O$93,13,0)</f>
        <v>0</v>
      </c>
      <c r="Q910" s="139"/>
      <c r="R910" s="139"/>
      <c r="S910" s="32">
        <f>VLOOKUP(Q910,Смета!$B$8:$O$93,13,0)</f>
        <v>0</v>
      </c>
      <c r="U910" s="139"/>
      <c r="V910" s="139"/>
      <c r="W910" s="32">
        <f>VLOOKUP(U910,Смета!$B$8:$O$93,13,0)</f>
        <v>0</v>
      </c>
      <c r="Y910" s="139"/>
      <c r="Z910" s="139"/>
      <c r="AA910" s="32">
        <f>VLOOKUP(Y910,Смета!$B$8:$O$93,13,0)</f>
        <v>0</v>
      </c>
      <c r="AC910" s="139"/>
      <c r="AD910" s="139"/>
      <c r="AE910" s="32">
        <f>VLOOKUP(AC910,Смета!$B$8:$O$93,13,0)</f>
        <v>0</v>
      </c>
      <c r="AG910" s="139"/>
      <c r="AH910" s="139"/>
      <c r="AI910" s="32">
        <f>VLOOKUP(AG910,Смета!$B$8:$O$93,13,0)</f>
        <v>0</v>
      </c>
      <c r="AK910" s="139"/>
      <c r="AL910" s="139"/>
      <c r="AM910" s="32">
        <f>VLOOKUP(AK910,Смета!$B$8:$O$93,13,0)</f>
        <v>0</v>
      </c>
      <c r="AO910" s="139"/>
      <c r="AP910" s="139"/>
      <c r="AQ910" s="32">
        <f>VLOOKUP(AO910,Смета!$B$8:$O$93,13,0)</f>
        <v>0</v>
      </c>
      <c r="AS910" s="139"/>
      <c r="AT910" s="139"/>
      <c r="AU910" s="32">
        <f>VLOOKUP(AS910,Смета!$B$8:$O$93,13,0)</f>
        <v>0</v>
      </c>
    </row>
    <row r="911" spans="1:47" x14ac:dyDescent="0.25">
      <c r="A911" s="139"/>
      <c r="B911" s="139"/>
      <c r="C911" s="32">
        <f>VLOOKUP(A911,Смета!$B$8:$O$93,13,0)</f>
        <v>0</v>
      </c>
      <c r="E911" s="139"/>
      <c r="F911" s="139"/>
      <c r="G911" s="32">
        <f>VLOOKUP(E911,Смета!$B$8:$O$93,13,0)</f>
        <v>0</v>
      </c>
      <c r="I911" s="139"/>
      <c r="J911" s="139"/>
      <c r="K911" s="32">
        <f>VLOOKUP(I911,Смета!$B$8:$O$93,13,0)</f>
        <v>0</v>
      </c>
      <c r="M911" s="139"/>
      <c r="N911" s="139"/>
      <c r="O911" s="32">
        <f>VLOOKUP(M911,Смета!$B$8:$O$93,13,0)</f>
        <v>0</v>
      </c>
      <c r="Q911" s="139"/>
      <c r="R911" s="139"/>
      <c r="S911" s="32">
        <f>VLOOKUP(Q911,Смета!$B$8:$O$93,13,0)</f>
        <v>0</v>
      </c>
      <c r="U911" s="139"/>
      <c r="V911" s="139"/>
      <c r="W911" s="32">
        <f>VLOOKUP(U911,Смета!$B$8:$O$93,13,0)</f>
        <v>0</v>
      </c>
      <c r="Y911" s="139"/>
      <c r="Z911" s="139"/>
      <c r="AA911" s="32">
        <f>VLOOKUP(Y911,Смета!$B$8:$O$93,13,0)</f>
        <v>0</v>
      </c>
      <c r="AC911" s="139"/>
      <c r="AD911" s="139"/>
      <c r="AE911" s="32">
        <f>VLOOKUP(AC911,Смета!$B$8:$O$93,13,0)</f>
        <v>0</v>
      </c>
      <c r="AG911" s="139"/>
      <c r="AH911" s="139"/>
      <c r="AI911" s="32">
        <f>VLOOKUP(AG911,Смета!$B$8:$O$93,13,0)</f>
        <v>0</v>
      </c>
      <c r="AK911" s="139"/>
      <c r="AL911" s="139"/>
      <c r="AM911" s="32">
        <f>VLOOKUP(AK911,Смета!$B$8:$O$93,13,0)</f>
        <v>0</v>
      </c>
      <c r="AO911" s="139"/>
      <c r="AP911" s="139"/>
      <c r="AQ911" s="32">
        <f>VLOOKUP(AO911,Смета!$B$8:$O$93,13,0)</f>
        <v>0</v>
      </c>
      <c r="AS911" s="139"/>
      <c r="AT911" s="139"/>
      <c r="AU911" s="32">
        <f>VLOOKUP(AS911,Смета!$B$8:$O$93,13,0)</f>
        <v>0</v>
      </c>
    </row>
    <row r="912" spans="1:47" x14ac:dyDescent="0.25">
      <c r="A912" s="139"/>
      <c r="B912" s="139"/>
      <c r="C912" s="32">
        <f>VLOOKUP(A912,Смета!$B$8:$O$93,13,0)</f>
        <v>0</v>
      </c>
      <c r="E912" s="139"/>
      <c r="F912" s="139"/>
      <c r="G912" s="32">
        <f>VLOOKUP(E912,Смета!$B$8:$O$93,13,0)</f>
        <v>0</v>
      </c>
      <c r="I912" s="139"/>
      <c r="J912" s="139"/>
      <c r="K912" s="32">
        <f>VLOOKUP(I912,Смета!$B$8:$O$93,13,0)</f>
        <v>0</v>
      </c>
      <c r="M912" s="139"/>
      <c r="N912" s="139"/>
      <c r="O912" s="32">
        <f>VLOOKUP(M912,Смета!$B$8:$O$93,13,0)</f>
        <v>0</v>
      </c>
      <c r="Q912" s="139"/>
      <c r="R912" s="139"/>
      <c r="S912" s="32">
        <f>VLOOKUP(Q912,Смета!$B$8:$O$93,13,0)</f>
        <v>0</v>
      </c>
      <c r="U912" s="139"/>
      <c r="V912" s="139"/>
      <c r="W912" s="32">
        <f>VLOOKUP(U912,Смета!$B$8:$O$93,13,0)</f>
        <v>0</v>
      </c>
      <c r="Y912" s="139"/>
      <c r="Z912" s="139"/>
      <c r="AA912" s="32">
        <f>VLOOKUP(Y912,Смета!$B$8:$O$93,13,0)</f>
        <v>0</v>
      </c>
      <c r="AC912" s="139"/>
      <c r="AD912" s="139"/>
      <c r="AE912" s="32">
        <f>VLOOKUP(AC912,Смета!$B$8:$O$93,13,0)</f>
        <v>0</v>
      </c>
      <c r="AG912" s="139"/>
      <c r="AH912" s="139"/>
      <c r="AI912" s="32">
        <f>VLOOKUP(AG912,Смета!$B$8:$O$93,13,0)</f>
        <v>0</v>
      </c>
      <c r="AK912" s="139"/>
      <c r="AL912" s="139"/>
      <c r="AM912" s="32">
        <f>VLOOKUP(AK912,Смета!$B$8:$O$93,13,0)</f>
        <v>0</v>
      </c>
      <c r="AO912" s="139"/>
      <c r="AP912" s="139"/>
      <c r="AQ912" s="32">
        <f>VLOOKUP(AO912,Смета!$B$8:$O$93,13,0)</f>
        <v>0</v>
      </c>
      <c r="AS912" s="139"/>
      <c r="AT912" s="139"/>
      <c r="AU912" s="32">
        <f>VLOOKUP(AS912,Смета!$B$8:$O$93,13,0)</f>
        <v>0</v>
      </c>
    </row>
    <row r="913" spans="1:47" x14ac:dyDescent="0.25">
      <c r="A913" s="139"/>
      <c r="B913" s="139"/>
      <c r="C913" s="32">
        <f>VLOOKUP(A913,Смета!$B$8:$O$93,13,0)</f>
        <v>0</v>
      </c>
      <c r="E913" s="139"/>
      <c r="F913" s="139"/>
      <c r="G913" s="32">
        <f>VLOOKUP(E913,Смета!$B$8:$O$93,13,0)</f>
        <v>0</v>
      </c>
      <c r="I913" s="139"/>
      <c r="J913" s="139"/>
      <c r="K913" s="32">
        <f>VLOOKUP(I913,Смета!$B$8:$O$93,13,0)</f>
        <v>0</v>
      </c>
      <c r="M913" s="139"/>
      <c r="N913" s="139"/>
      <c r="O913" s="32">
        <f>VLOOKUP(M913,Смета!$B$8:$O$93,13,0)</f>
        <v>0</v>
      </c>
      <c r="Q913" s="139"/>
      <c r="R913" s="139"/>
      <c r="S913" s="32">
        <f>VLOOKUP(Q913,Смета!$B$8:$O$93,13,0)</f>
        <v>0</v>
      </c>
      <c r="U913" s="139"/>
      <c r="V913" s="139"/>
      <c r="W913" s="32">
        <f>VLOOKUP(U913,Смета!$B$8:$O$93,13,0)</f>
        <v>0</v>
      </c>
      <c r="Y913" s="139"/>
      <c r="Z913" s="139"/>
      <c r="AA913" s="32">
        <f>VLOOKUP(Y913,Смета!$B$8:$O$93,13,0)</f>
        <v>0</v>
      </c>
      <c r="AC913" s="139"/>
      <c r="AD913" s="139"/>
      <c r="AE913" s="32">
        <f>VLOOKUP(AC913,Смета!$B$8:$O$93,13,0)</f>
        <v>0</v>
      </c>
      <c r="AG913" s="139"/>
      <c r="AH913" s="139"/>
      <c r="AI913" s="32">
        <f>VLOOKUP(AG913,Смета!$B$8:$O$93,13,0)</f>
        <v>0</v>
      </c>
      <c r="AK913" s="139"/>
      <c r="AL913" s="139"/>
      <c r="AM913" s="32">
        <f>VLOOKUP(AK913,Смета!$B$8:$O$93,13,0)</f>
        <v>0</v>
      </c>
      <c r="AO913" s="139"/>
      <c r="AP913" s="139"/>
      <c r="AQ913" s="32">
        <f>VLOOKUP(AO913,Смета!$B$8:$O$93,13,0)</f>
        <v>0</v>
      </c>
      <c r="AS913" s="139"/>
      <c r="AT913" s="139"/>
      <c r="AU913" s="32">
        <f>VLOOKUP(AS913,Смета!$B$8:$O$93,13,0)</f>
        <v>0</v>
      </c>
    </row>
    <row r="914" spans="1:47" x14ac:dyDescent="0.25">
      <c r="A914" s="139"/>
      <c r="B914" s="139"/>
      <c r="C914" s="32">
        <f>VLOOKUP(A914,Смета!$B$8:$O$93,13,0)</f>
        <v>0</v>
      </c>
      <c r="E914" s="139"/>
      <c r="F914" s="139"/>
      <c r="G914" s="32">
        <f>VLOOKUP(E914,Смета!$B$8:$O$93,13,0)</f>
        <v>0</v>
      </c>
      <c r="I914" s="139"/>
      <c r="J914" s="139"/>
      <c r="K914" s="32">
        <f>VLOOKUP(I914,Смета!$B$8:$O$93,13,0)</f>
        <v>0</v>
      </c>
      <c r="M914" s="139"/>
      <c r="N914" s="139"/>
      <c r="O914" s="32">
        <f>VLOOKUP(M914,Смета!$B$8:$O$93,13,0)</f>
        <v>0</v>
      </c>
      <c r="Q914" s="139"/>
      <c r="R914" s="139"/>
      <c r="S914" s="32">
        <f>VLOOKUP(Q914,Смета!$B$8:$O$93,13,0)</f>
        <v>0</v>
      </c>
      <c r="U914" s="139"/>
      <c r="V914" s="139"/>
      <c r="W914" s="32">
        <f>VLOOKUP(U914,Смета!$B$8:$O$93,13,0)</f>
        <v>0</v>
      </c>
      <c r="Y914" s="139"/>
      <c r="Z914" s="139"/>
      <c r="AA914" s="32">
        <f>VLOOKUP(Y914,Смета!$B$8:$O$93,13,0)</f>
        <v>0</v>
      </c>
      <c r="AC914" s="139"/>
      <c r="AD914" s="139"/>
      <c r="AE914" s="32">
        <f>VLOOKUP(AC914,Смета!$B$8:$O$93,13,0)</f>
        <v>0</v>
      </c>
      <c r="AG914" s="139"/>
      <c r="AH914" s="139"/>
      <c r="AI914" s="32">
        <f>VLOOKUP(AG914,Смета!$B$8:$O$93,13,0)</f>
        <v>0</v>
      </c>
      <c r="AK914" s="139"/>
      <c r="AL914" s="139"/>
      <c r="AM914" s="32">
        <f>VLOOKUP(AK914,Смета!$B$8:$O$93,13,0)</f>
        <v>0</v>
      </c>
      <c r="AO914" s="139"/>
      <c r="AP914" s="139"/>
      <c r="AQ914" s="32">
        <f>VLOOKUP(AO914,Смета!$B$8:$O$93,13,0)</f>
        <v>0</v>
      </c>
      <c r="AS914" s="139"/>
      <c r="AT914" s="139"/>
      <c r="AU914" s="32">
        <f>VLOOKUP(AS914,Смета!$B$8:$O$93,13,0)</f>
        <v>0</v>
      </c>
    </row>
    <row r="915" spans="1:47" x14ac:dyDescent="0.25">
      <c r="A915" s="139"/>
      <c r="B915" s="139"/>
      <c r="C915" s="32">
        <f>VLOOKUP(A915,Смета!$B$8:$O$93,13,0)</f>
        <v>0</v>
      </c>
      <c r="E915" s="139"/>
      <c r="F915" s="139"/>
      <c r="G915" s="32">
        <f>VLOOKUP(E915,Смета!$B$8:$O$93,13,0)</f>
        <v>0</v>
      </c>
      <c r="I915" s="139"/>
      <c r="J915" s="139"/>
      <c r="K915" s="32">
        <f>VLOOKUP(I915,Смета!$B$8:$O$93,13,0)</f>
        <v>0</v>
      </c>
      <c r="M915" s="139"/>
      <c r="N915" s="139"/>
      <c r="O915" s="32">
        <f>VLOOKUP(M915,Смета!$B$8:$O$93,13,0)</f>
        <v>0</v>
      </c>
      <c r="Q915" s="139"/>
      <c r="R915" s="139"/>
      <c r="S915" s="32">
        <f>VLOOKUP(Q915,Смета!$B$8:$O$93,13,0)</f>
        <v>0</v>
      </c>
      <c r="U915" s="139"/>
      <c r="V915" s="139"/>
      <c r="W915" s="32">
        <f>VLOOKUP(U915,Смета!$B$8:$O$93,13,0)</f>
        <v>0</v>
      </c>
      <c r="Y915" s="139"/>
      <c r="Z915" s="139"/>
      <c r="AA915" s="32">
        <f>VLOOKUP(Y915,Смета!$B$8:$O$93,13,0)</f>
        <v>0</v>
      </c>
      <c r="AC915" s="139"/>
      <c r="AD915" s="139"/>
      <c r="AE915" s="32">
        <f>VLOOKUP(AC915,Смета!$B$8:$O$93,13,0)</f>
        <v>0</v>
      </c>
      <c r="AG915" s="139"/>
      <c r="AH915" s="139"/>
      <c r="AI915" s="32">
        <f>VLOOKUP(AG915,Смета!$B$8:$O$93,13,0)</f>
        <v>0</v>
      </c>
      <c r="AK915" s="139"/>
      <c r="AL915" s="139"/>
      <c r="AM915" s="32">
        <f>VLOOKUP(AK915,Смета!$B$8:$O$93,13,0)</f>
        <v>0</v>
      </c>
      <c r="AO915" s="139"/>
      <c r="AP915" s="139"/>
      <c r="AQ915" s="32">
        <f>VLOOKUP(AO915,Смета!$B$8:$O$93,13,0)</f>
        <v>0</v>
      </c>
      <c r="AS915" s="139"/>
      <c r="AT915" s="139"/>
      <c r="AU915" s="32">
        <f>VLOOKUP(AS915,Смета!$B$8:$O$93,13,0)</f>
        <v>0</v>
      </c>
    </row>
    <row r="916" spans="1:47" x14ac:dyDescent="0.25">
      <c r="A916" s="139"/>
      <c r="B916" s="139"/>
      <c r="C916" s="32">
        <f>VLOOKUP(A916,Смета!$B$8:$O$93,13,0)</f>
        <v>0</v>
      </c>
      <c r="E916" s="139"/>
      <c r="F916" s="139"/>
      <c r="G916" s="32">
        <f>VLOOKUP(E916,Смета!$B$8:$O$93,13,0)</f>
        <v>0</v>
      </c>
      <c r="I916" s="139"/>
      <c r="J916" s="139"/>
      <c r="K916" s="32">
        <f>VLOOKUP(I916,Смета!$B$8:$O$93,13,0)</f>
        <v>0</v>
      </c>
      <c r="M916" s="139"/>
      <c r="N916" s="139"/>
      <c r="O916" s="32">
        <f>VLOOKUP(M916,Смета!$B$8:$O$93,13,0)</f>
        <v>0</v>
      </c>
      <c r="Q916" s="139"/>
      <c r="R916" s="139"/>
      <c r="S916" s="32">
        <f>VLOOKUP(Q916,Смета!$B$8:$O$93,13,0)</f>
        <v>0</v>
      </c>
      <c r="U916" s="139"/>
      <c r="V916" s="139"/>
      <c r="W916" s="32">
        <f>VLOOKUP(U916,Смета!$B$8:$O$93,13,0)</f>
        <v>0</v>
      </c>
      <c r="Y916" s="139"/>
      <c r="Z916" s="139"/>
      <c r="AA916" s="32">
        <f>VLOOKUP(Y916,Смета!$B$8:$O$93,13,0)</f>
        <v>0</v>
      </c>
      <c r="AC916" s="139"/>
      <c r="AD916" s="139"/>
      <c r="AE916" s="32">
        <f>VLOOKUP(AC916,Смета!$B$8:$O$93,13,0)</f>
        <v>0</v>
      </c>
      <c r="AG916" s="139"/>
      <c r="AH916" s="139"/>
      <c r="AI916" s="32">
        <f>VLOOKUP(AG916,Смета!$B$8:$O$93,13,0)</f>
        <v>0</v>
      </c>
      <c r="AK916" s="139"/>
      <c r="AL916" s="139"/>
      <c r="AM916" s="32">
        <f>VLOOKUP(AK916,Смета!$B$8:$O$93,13,0)</f>
        <v>0</v>
      </c>
      <c r="AO916" s="139"/>
      <c r="AP916" s="139"/>
      <c r="AQ916" s="32">
        <f>VLOOKUP(AO916,Смета!$B$8:$O$93,13,0)</f>
        <v>0</v>
      </c>
      <c r="AS916" s="139"/>
      <c r="AT916" s="139"/>
      <c r="AU916" s="32">
        <f>VLOOKUP(AS916,Смета!$B$8:$O$93,13,0)</f>
        <v>0</v>
      </c>
    </row>
    <row r="917" spans="1:47" x14ac:dyDescent="0.25">
      <c r="A917" s="139"/>
      <c r="B917" s="139"/>
      <c r="C917" s="32">
        <f>VLOOKUP(A917,Смета!$B$8:$O$93,13,0)</f>
        <v>0</v>
      </c>
      <c r="E917" s="139"/>
      <c r="F917" s="139"/>
      <c r="G917" s="32">
        <f>VLOOKUP(E917,Смета!$B$8:$O$93,13,0)</f>
        <v>0</v>
      </c>
      <c r="I917" s="139"/>
      <c r="J917" s="139"/>
      <c r="K917" s="32">
        <f>VLOOKUP(I917,Смета!$B$8:$O$93,13,0)</f>
        <v>0</v>
      </c>
      <c r="M917" s="139"/>
      <c r="N917" s="139"/>
      <c r="O917" s="32">
        <f>VLOOKUP(M917,Смета!$B$8:$O$93,13,0)</f>
        <v>0</v>
      </c>
      <c r="Q917" s="139"/>
      <c r="R917" s="139"/>
      <c r="S917" s="32">
        <f>VLOOKUP(Q917,Смета!$B$8:$O$93,13,0)</f>
        <v>0</v>
      </c>
      <c r="U917" s="139"/>
      <c r="V917" s="139"/>
      <c r="W917" s="32">
        <f>VLOOKUP(U917,Смета!$B$8:$O$93,13,0)</f>
        <v>0</v>
      </c>
      <c r="Y917" s="139"/>
      <c r="Z917" s="139"/>
      <c r="AA917" s="32">
        <f>VLOOKUP(Y917,Смета!$B$8:$O$93,13,0)</f>
        <v>0</v>
      </c>
      <c r="AC917" s="139"/>
      <c r="AD917" s="139"/>
      <c r="AE917" s="32">
        <f>VLOOKUP(AC917,Смета!$B$8:$O$93,13,0)</f>
        <v>0</v>
      </c>
      <c r="AG917" s="139"/>
      <c r="AH917" s="139"/>
      <c r="AI917" s="32">
        <f>VLOOKUP(AG917,Смета!$B$8:$O$93,13,0)</f>
        <v>0</v>
      </c>
      <c r="AK917" s="139"/>
      <c r="AL917" s="139"/>
      <c r="AM917" s="32">
        <f>VLOOKUP(AK917,Смета!$B$8:$O$93,13,0)</f>
        <v>0</v>
      </c>
      <c r="AO917" s="139"/>
      <c r="AP917" s="139"/>
      <c r="AQ917" s="32">
        <f>VLOOKUP(AO917,Смета!$B$8:$O$93,13,0)</f>
        <v>0</v>
      </c>
      <c r="AS917" s="139"/>
      <c r="AT917" s="139"/>
      <c r="AU917" s="32">
        <f>VLOOKUP(AS917,Смета!$B$8:$O$93,13,0)</f>
        <v>0</v>
      </c>
    </row>
    <row r="918" spans="1:47" x14ac:dyDescent="0.25">
      <c r="A918" s="139"/>
      <c r="B918" s="139"/>
      <c r="C918" s="32">
        <f>VLOOKUP(A918,Смета!$B$8:$O$93,13,0)</f>
        <v>0</v>
      </c>
      <c r="E918" s="139"/>
      <c r="F918" s="139"/>
      <c r="G918" s="32">
        <f>VLOOKUP(E918,Смета!$B$8:$O$93,13,0)</f>
        <v>0</v>
      </c>
      <c r="I918" s="139"/>
      <c r="J918" s="139"/>
      <c r="K918" s="32">
        <f>VLOOKUP(I918,Смета!$B$8:$O$93,13,0)</f>
        <v>0</v>
      </c>
      <c r="M918" s="139"/>
      <c r="N918" s="139"/>
      <c r="O918" s="32">
        <f>VLOOKUP(M918,Смета!$B$8:$O$93,13,0)</f>
        <v>0</v>
      </c>
      <c r="Q918" s="139"/>
      <c r="R918" s="139"/>
      <c r="S918" s="32">
        <f>VLOOKUP(Q918,Смета!$B$8:$O$93,13,0)</f>
        <v>0</v>
      </c>
      <c r="U918" s="139"/>
      <c r="V918" s="139"/>
      <c r="W918" s="32">
        <f>VLOOKUP(U918,Смета!$B$8:$O$93,13,0)</f>
        <v>0</v>
      </c>
      <c r="Y918" s="139"/>
      <c r="Z918" s="139"/>
      <c r="AA918" s="32">
        <f>VLOOKUP(Y918,Смета!$B$8:$O$93,13,0)</f>
        <v>0</v>
      </c>
      <c r="AC918" s="139"/>
      <c r="AD918" s="139"/>
      <c r="AE918" s="32">
        <f>VLOOKUP(AC918,Смета!$B$8:$O$93,13,0)</f>
        <v>0</v>
      </c>
      <c r="AG918" s="139"/>
      <c r="AH918" s="139"/>
      <c r="AI918" s="32">
        <f>VLOOKUP(AG918,Смета!$B$8:$O$93,13,0)</f>
        <v>0</v>
      </c>
      <c r="AK918" s="139"/>
      <c r="AL918" s="139"/>
      <c r="AM918" s="32">
        <f>VLOOKUP(AK918,Смета!$B$8:$O$93,13,0)</f>
        <v>0</v>
      </c>
      <c r="AO918" s="139"/>
      <c r="AP918" s="139"/>
      <c r="AQ918" s="32">
        <f>VLOOKUP(AO918,Смета!$B$8:$O$93,13,0)</f>
        <v>0</v>
      </c>
      <c r="AS918" s="139"/>
      <c r="AT918" s="139"/>
      <c r="AU918" s="32">
        <f>VLOOKUP(AS918,Смета!$B$8:$O$93,13,0)</f>
        <v>0</v>
      </c>
    </row>
    <row r="919" spans="1:47" x14ac:dyDescent="0.25">
      <c r="A919" s="139"/>
      <c r="B919" s="139"/>
      <c r="C919" s="32">
        <f>VLOOKUP(A919,Смета!$B$8:$O$93,13,0)</f>
        <v>0</v>
      </c>
      <c r="E919" s="139"/>
      <c r="F919" s="139"/>
      <c r="G919" s="32">
        <f>VLOOKUP(E919,Смета!$B$8:$O$93,13,0)</f>
        <v>0</v>
      </c>
      <c r="I919" s="139"/>
      <c r="J919" s="139"/>
      <c r="K919" s="32">
        <f>VLOOKUP(I919,Смета!$B$8:$O$93,13,0)</f>
        <v>0</v>
      </c>
      <c r="M919" s="139"/>
      <c r="N919" s="139"/>
      <c r="O919" s="32">
        <f>VLOOKUP(M919,Смета!$B$8:$O$93,13,0)</f>
        <v>0</v>
      </c>
      <c r="Q919" s="139"/>
      <c r="R919" s="139"/>
      <c r="S919" s="32">
        <f>VLOOKUP(Q919,Смета!$B$8:$O$93,13,0)</f>
        <v>0</v>
      </c>
      <c r="U919" s="139"/>
      <c r="V919" s="139"/>
      <c r="W919" s="32">
        <f>VLOOKUP(U919,Смета!$B$8:$O$93,13,0)</f>
        <v>0</v>
      </c>
      <c r="Y919" s="139"/>
      <c r="Z919" s="139"/>
      <c r="AA919" s="32">
        <f>VLOOKUP(Y919,Смета!$B$8:$O$93,13,0)</f>
        <v>0</v>
      </c>
      <c r="AC919" s="139"/>
      <c r="AD919" s="139"/>
      <c r="AE919" s="32">
        <f>VLOOKUP(AC919,Смета!$B$8:$O$93,13,0)</f>
        <v>0</v>
      </c>
      <c r="AG919" s="139"/>
      <c r="AH919" s="139"/>
      <c r="AI919" s="32">
        <f>VLOOKUP(AG919,Смета!$B$8:$O$93,13,0)</f>
        <v>0</v>
      </c>
      <c r="AK919" s="139"/>
      <c r="AL919" s="139"/>
      <c r="AM919" s="32">
        <f>VLOOKUP(AK919,Смета!$B$8:$O$93,13,0)</f>
        <v>0</v>
      </c>
      <c r="AO919" s="139"/>
      <c r="AP919" s="139"/>
      <c r="AQ919" s="32">
        <f>VLOOKUP(AO919,Смета!$B$8:$O$93,13,0)</f>
        <v>0</v>
      </c>
      <c r="AS919" s="139"/>
      <c r="AT919" s="139"/>
      <c r="AU919" s="32">
        <f>VLOOKUP(AS919,Смета!$B$8:$O$93,13,0)</f>
        <v>0</v>
      </c>
    </row>
    <row r="920" spans="1:47" x14ac:dyDescent="0.25">
      <c r="A920" s="139"/>
      <c r="B920" s="139"/>
      <c r="C920" s="32">
        <f>VLOOKUP(A920,Смета!$B$8:$O$93,13,0)</f>
        <v>0</v>
      </c>
      <c r="E920" s="139"/>
      <c r="F920" s="139"/>
      <c r="G920" s="32">
        <f>VLOOKUP(E920,Смета!$B$8:$O$93,13,0)</f>
        <v>0</v>
      </c>
      <c r="I920" s="139"/>
      <c r="J920" s="139"/>
      <c r="K920" s="32">
        <f>VLOOKUP(I920,Смета!$B$8:$O$93,13,0)</f>
        <v>0</v>
      </c>
      <c r="M920" s="139"/>
      <c r="N920" s="139"/>
      <c r="O920" s="32">
        <f>VLOOKUP(M920,Смета!$B$8:$O$93,13,0)</f>
        <v>0</v>
      </c>
      <c r="Q920" s="139"/>
      <c r="R920" s="139"/>
      <c r="S920" s="32">
        <f>VLOOKUP(Q920,Смета!$B$8:$O$93,13,0)</f>
        <v>0</v>
      </c>
      <c r="U920" s="139"/>
      <c r="V920" s="139"/>
      <c r="W920" s="32">
        <f>VLOOKUP(U920,Смета!$B$8:$O$93,13,0)</f>
        <v>0</v>
      </c>
      <c r="Y920" s="139"/>
      <c r="Z920" s="139"/>
      <c r="AA920" s="32">
        <f>VLOOKUP(Y920,Смета!$B$8:$O$93,13,0)</f>
        <v>0</v>
      </c>
      <c r="AC920" s="139"/>
      <c r="AD920" s="139"/>
      <c r="AE920" s="32">
        <f>VLOOKUP(AC920,Смета!$B$8:$O$93,13,0)</f>
        <v>0</v>
      </c>
      <c r="AG920" s="139"/>
      <c r="AH920" s="139"/>
      <c r="AI920" s="32">
        <f>VLOOKUP(AG920,Смета!$B$8:$O$93,13,0)</f>
        <v>0</v>
      </c>
      <c r="AK920" s="139"/>
      <c r="AL920" s="139"/>
      <c r="AM920" s="32">
        <f>VLOOKUP(AK920,Смета!$B$8:$O$93,13,0)</f>
        <v>0</v>
      </c>
      <c r="AO920" s="139"/>
      <c r="AP920" s="139"/>
      <c r="AQ920" s="32">
        <f>VLOOKUP(AO920,Смета!$B$8:$O$93,13,0)</f>
        <v>0</v>
      </c>
      <c r="AS920" s="139"/>
      <c r="AT920" s="139"/>
      <c r="AU920" s="32">
        <f>VLOOKUP(AS920,Смета!$B$8:$O$93,13,0)</f>
        <v>0</v>
      </c>
    </row>
    <row r="921" spans="1:47" x14ac:dyDescent="0.25">
      <c r="A921" s="139"/>
      <c r="B921" s="139"/>
      <c r="C921" s="32">
        <f>VLOOKUP(A921,Смета!$B$8:$O$93,13,0)</f>
        <v>0</v>
      </c>
      <c r="E921" s="139"/>
      <c r="F921" s="139"/>
      <c r="G921" s="32">
        <f>VLOOKUP(E921,Смета!$B$8:$O$93,13,0)</f>
        <v>0</v>
      </c>
      <c r="I921" s="139"/>
      <c r="J921" s="139"/>
      <c r="K921" s="32">
        <f>VLOOKUP(I921,Смета!$B$8:$O$93,13,0)</f>
        <v>0</v>
      </c>
      <c r="M921" s="139"/>
      <c r="N921" s="139"/>
      <c r="O921" s="32">
        <f>VLOOKUP(M921,Смета!$B$8:$O$93,13,0)</f>
        <v>0</v>
      </c>
      <c r="Q921" s="139"/>
      <c r="R921" s="139"/>
      <c r="S921" s="32">
        <f>VLOOKUP(Q921,Смета!$B$8:$O$93,13,0)</f>
        <v>0</v>
      </c>
      <c r="U921" s="139"/>
      <c r="V921" s="139"/>
      <c r="W921" s="32">
        <f>VLOOKUP(U921,Смета!$B$8:$O$93,13,0)</f>
        <v>0</v>
      </c>
      <c r="Y921" s="139"/>
      <c r="Z921" s="139"/>
      <c r="AA921" s="32">
        <f>VLOOKUP(Y921,Смета!$B$8:$O$93,13,0)</f>
        <v>0</v>
      </c>
      <c r="AC921" s="139"/>
      <c r="AD921" s="139"/>
      <c r="AE921" s="32">
        <f>VLOOKUP(AC921,Смета!$B$8:$O$93,13,0)</f>
        <v>0</v>
      </c>
      <c r="AG921" s="139"/>
      <c r="AH921" s="139"/>
      <c r="AI921" s="32">
        <f>VLOOKUP(AG921,Смета!$B$8:$O$93,13,0)</f>
        <v>0</v>
      </c>
      <c r="AK921" s="139"/>
      <c r="AL921" s="139"/>
      <c r="AM921" s="32">
        <f>VLOOKUP(AK921,Смета!$B$8:$O$93,13,0)</f>
        <v>0</v>
      </c>
      <c r="AO921" s="139"/>
      <c r="AP921" s="139"/>
      <c r="AQ921" s="32">
        <f>VLOOKUP(AO921,Смета!$B$8:$O$93,13,0)</f>
        <v>0</v>
      </c>
      <c r="AS921" s="139"/>
      <c r="AT921" s="139"/>
      <c r="AU921" s="32">
        <f>VLOOKUP(AS921,Смета!$B$8:$O$93,13,0)</f>
        <v>0</v>
      </c>
    </row>
    <row r="922" spans="1:47" x14ac:dyDescent="0.25">
      <c r="A922" s="139"/>
      <c r="B922" s="139"/>
      <c r="C922" s="32">
        <f>VLOOKUP(A922,Смета!$B$8:$O$93,13,0)</f>
        <v>0</v>
      </c>
      <c r="E922" s="139"/>
      <c r="F922" s="139"/>
      <c r="G922" s="32">
        <f>VLOOKUP(E922,Смета!$B$8:$O$93,13,0)</f>
        <v>0</v>
      </c>
      <c r="I922" s="139"/>
      <c r="J922" s="139"/>
      <c r="K922" s="32">
        <f>VLOOKUP(I922,Смета!$B$8:$O$93,13,0)</f>
        <v>0</v>
      </c>
      <c r="M922" s="139"/>
      <c r="N922" s="139"/>
      <c r="O922" s="32">
        <f>VLOOKUP(M922,Смета!$B$8:$O$93,13,0)</f>
        <v>0</v>
      </c>
      <c r="Q922" s="139"/>
      <c r="R922" s="139"/>
      <c r="S922" s="32">
        <f>VLOOKUP(Q922,Смета!$B$8:$O$93,13,0)</f>
        <v>0</v>
      </c>
      <c r="U922" s="139"/>
      <c r="V922" s="139"/>
      <c r="W922" s="32">
        <f>VLOOKUP(U922,Смета!$B$8:$O$93,13,0)</f>
        <v>0</v>
      </c>
      <c r="Y922" s="139"/>
      <c r="Z922" s="139"/>
      <c r="AA922" s="32">
        <f>VLOOKUP(Y922,Смета!$B$8:$O$93,13,0)</f>
        <v>0</v>
      </c>
      <c r="AC922" s="139"/>
      <c r="AD922" s="139"/>
      <c r="AE922" s="32">
        <f>VLOOKUP(AC922,Смета!$B$8:$O$93,13,0)</f>
        <v>0</v>
      </c>
      <c r="AG922" s="139"/>
      <c r="AH922" s="139"/>
      <c r="AI922" s="32">
        <f>VLOOKUP(AG922,Смета!$B$8:$O$93,13,0)</f>
        <v>0</v>
      </c>
      <c r="AK922" s="139"/>
      <c r="AL922" s="139"/>
      <c r="AM922" s="32">
        <f>VLOOKUP(AK922,Смета!$B$8:$O$93,13,0)</f>
        <v>0</v>
      </c>
      <c r="AO922" s="139"/>
      <c r="AP922" s="139"/>
      <c r="AQ922" s="32">
        <f>VLOOKUP(AO922,Смета!$B$8:$O$93,13,0)</f>
        <v>0</v>
      </c>
      <c r="AS922" s="139"/>
      <c r="AT922" s="139"/>
      <c r="AU922" s="32">
        <f>VLOOKUP(AS922,Смета!$B$8:$O$93,13,0)</f>
        <v>0</v>
      </c>
    </row>
    <row r="923" spans="1:47" x14ac:dyDescent="0.25">
      <c r="A923" s="139"/>
      <c r="B923" s="139"/>
      <c r="C923" s="32">
        <f>VLOOKUP(A923,Смета!$B$8:$O$93,13,0)</f>
        <v>0</v>
      </c>
      <c r="E923" s="139"/>
      <c r="F923" s="139"/>
      <c r="G923" s="32">
        <f>VLOOKUP(E923,Смета!$B$8:$O$93,13,0)</f>
        <v>0</v>
      </c>
      <c r="I923" s="139"/>
      <c r="J923" s="139"/>
      <c r="K923" s="32">
        <f>VLOOKUP(I923,Смета!$B$8:$O$93,13,0)</f>
        <v>0</v>
      </c>
      <c r="M923" s="139"/>
      <c r="N923" s="139"/>
      <c r="O923" s="32">
        <f>VLOOKUP(M923,Смета!$B$8:$O$93,13,0)</f>
        <v>0</v>
      </c>
      <c r="Q923" s="139"/>
      <c r="R923" s="139"/>
      <c r="S923" s="32">
        <f>VLOOKUP(Q923,Смета!$B$8:$O$93,13,0)</f>
        <v>0</v>
      </c>
      <c r="U923" s="139"/>
      <c r="V923" s="139"/>
      <c r="W923" s="32">
        <f>VLOOKUP(U923,Смета!$B$8:$O$93,13,0)</f>
        <v>0</v>
      </c>
      <c r="Y923" s="139"/>
      <c r="Z923" s="139"/>
      <c r="AA923" s="32">
        <f>VLOOKUP(Y923,Смета!$B$8:$O$93,13,0)</f>
        <v>0</v>
      </c>
      <c r="AC923" s="139"/>
      <c r="AD923" s="139"/>
      <c r="AE923" s="32">
        <f>VLOOKUP(AC923,Смета!$B$8:$O$93,13,0)</f>
        <v>0</v>
      </c>
      <c r="AG923" s="139"/>
      <c r="AH923" s="139"/>
      <c r="AI923" s="32">
        <f>VLOOKUP(AG923,Смета!$B$8:$O$93,13,0)</f>
        <v>0</v>
      </c>
      <c r="AK923" s="139"/>
      <c r="AL923" s="139"/>
      <c r="AM923" s="32">
        <f>VLOOKUP(AK923,Смета!$B$8:$O$93,13,0)</f>
        <v>0</v>
      </c>
      <c r="AO923" s="139"/>
      <c r="AP923" s="139"/>
      <c r="AQ923" s="32">
        <f>VLOOKUP(AO923,Смета!$B$8:$O$93,13,0)</f>
        <v>0</v>
      </c>
      <c r="AS923" s="139"/>
      <c r="AT923" s="139"/>
      <c r="AU923" s="32">
        <f>VLOOKUP(AS923,Смета!$B$8:$O$93,13,0)</f>
        <v>0</v>
      </c>
    </row>
    <row r="924" spans="1:47" x14ac:dyDescent="0.25">
      <c r="A924" s="139"/>
      <c r="B924" s="139"/>
      <c r="C924" s="32">
        <f>VLOOKUP(A924,Смета!$B$8:$O$93,13,0)</f>
        <v>0</v>
      </c>
      <c r="E924" s="139"/>
      <c r="F924" s="139"/>
      <c r="G924" s="32">
        <f>VLOOKUP(E924,Смета!$B$8:$O$93,13,0)</f>
        <v>0</v>
      </c>
      <c r="I924" s="139"/>
      <c r="J924" s="139"/>
      <c r="K924" s="32">
        <f>VLOOKUP(I924,Смета!$B$8:$O$93,13,0)</f>
        <v>0</v>
      </c>
      <c r="M924" s="139"/>
      <c r="N924" s="139"/>
      <c r="O924" s="32">
        <f>VLOOKUP(M924,Смета!$B$8:$O$93,13,0)</f>
        <v>0</v>
      </c>
      <c r="Q924" s="139"/>
      <c r="R924" s="139"/>
      <c r="S924" s="32">
        <f>VLOOKUP(Q924,Смета!$B$8:$O$93,13,0)</f>
        <v>0</v>
      </c>
      <c r="U924" s="139"/>
      <c r="V924" s="139"/>
      <c r="W924" s="32">
        <f>VLOOKUP(U924,Смета!$B$8:$O$93,13,0)</f>
        <v>0</v>
      </c>
      <c r="Y924" s="139"/>
      <c r="Z924" s="139"/>
      <c r="AA924" s="32">
        <f>VLOOKUP(Y924,Смета!$B$8:$O$93,13,0)</f>
        <v>0</v>
      </c>
      <c r="AC924" s="139"/>
      <c r="AD924" s="139"/>
      <c r="AE924" s="32">
        <f>VLOOKUP(AC924,Смета!$B$8:$O$93,13,0)</f>
        <v>0</v>
      </c>
      <c r="AG924" s="139"/>
      <c r="AH924" s="139"/>
      <c r="AI924" s="32">
        <f>VLOOKUP(AG924,Смета!$B$8:$O$93,13,0)</f>
        <v>0</v>
      </c>
      <c r="AK924" s="139"/>
      <c r="AL924" s="139"/>
      <c r="AM924" s="32">
        <f>VLOOKUP(AK924,Смета!$B$8:$O$93,13,0)</f>
        <v>0</v>
      </c>
      <c r="AO924" s="139"/>
      <c r="AP924" s="139"/>
      <c r="AQ924" s="32">
        <f>VLOOKUP(AO924,Смета!$B$8:$O$93,13,0)</f>
        <v>0</v>
      </c>
      <c r="AS924" s="139"/>
      <c r="AT924" s="139"/>
      <c r="AU924" s="32">
        <f>VLOOKUP(AS924,Смета!$B$8:$O$93,13,0)</f>
        <v>0</v>
      </c>
    </row>
    <row r="925" spans="1:47" x14ac:dyDescent="0.25">
      <c r="A925" s="139"/>
      <c r="B925" s="139"/>
      <c r="C925" s="32">
        <f>VLOOKUP(A925,Смета!$B$8:$O$93,13,0)</f>
        <v>0</v>
      </c>
      <c r="E925" s="139"/>
      <c r="F925" s="139"/>
      <c r="G925" s="32">
        <f>VLOOKUP(E925,Смета!$B$8:$O$93,13,0)</f>
        <v>0</v>
      </c>
      <c r="I925" s="139"/>
      <c r="J925" s="139"/>
      <c r="K925" s="32">
        <f>VLOOKUP(I925,Смета!$B$8:$O$93,13,0)</f>
        <v>0</v>
      </c>
      <c r="M925" s="139"/>
      <c r="N925" s="139"/>
      <c r="O925" s="32">
        <f>VLOOKUP(M925,Смета!$B$8:$O$93,13,0)</f>
        <v>0</v>
      </c>
      <c r="Q925" s="139"/>
      <c r="R925" s="139"/>
      <c r="S925" s="32">
        <f>VLOOKUP(Q925,Смета!$B$8:$O$93,13,0)</f>
        <v>0</v>
      </c>
      <c r="U925" s="139"/>
      <c r="V925" s="139"/>
      <c r="W925" s="32">
        <f>VLOOKUP(U925,Смета!$B$8:$O$93,13,0)</f>
        <v>0</v>
      </c>
      <c r="Y925" s="139"/>
      <c r="Z925" s="139"/>
      <c r="AA925" s="32">
        <f>VLOOKUP(Y925,Смета!$B$8:$O$93,13,0)</f>
        <v>0</v>
      </c>
      <c r="AC925" s="139"/>
      <c r="AD925" s="139"/>
      <c r="AE925" s="32">
        <f>VLOOKUP(AC925,Смета!$B$8:$O$93,13,0)</f>
        <v>0</v>
      </c>
      <c r="AG925" s="139"/>
      <c r="AH925" s="139"/>
      <c r="AI925" s="32">
        <f>VLOOKUP(AG925,Смета!$B$8:$O$93,13,0)</f>
        <v>0</v>
      </c>
      <c r="AK925" s="139"/>
      <c r="AL925" s="139"/>
      <c r="AM925" s="32">
        <f>VLOOKUP(AK925,Смета!$B$8:$O$93,13,0)</f>
        <v>0</v>
      </c>
      <c r="AO925" s="139"/>
      <c r="AP925" s="139"/>
      <c r="AQ925" s="32">
        <f>VLOOKUP(AO925,Смета!$B$8:$O$93,13,0)</f>
        <v>0</v>
      </c>
      <c r="AS925" s="139"/>
      <c r="AT925" s="139"/>
      <c r="AU925" s="32">
        <f>VLOOKUP(AS925,Смета!$B$8:$O$93,13,0)</f>
        <v>0</v>
      </c>
    </row>
    <row r="926" spans="1:47" x14ac:dyDescent="0.25">
      <c r="A926" s="139"/>
      <c r="B926" s="139"/>
      <c r="C926" s="32">
        <f>VLOOKUP(A926,Смета!$B$8:$O$93,13,0)</f>
        <v>0</v>
      </c>
      <c r="E926" s="139"/>
      <c r="F926" s="139"/>
      <c r="G926" s="32">
        <f>VLOOKUP(E926,Смета!$B$8:$O$93,13,0)</f>
        <v>0</v>
      </c>
      <c r="I926" s="139"/>
      <c r="J926" s="139"/>
      <c r="K926" s="32">
        <f>VLOOKUP(I926,Смета!$B$8:$O$93,13,0)</f>
        <v>0</v>
      </c>
      <c r="M926" s="139"/>
      <c r="N926" s="139"/>
      <c r="O926" s="32">
        <f>VLOOKUP(M926,Смета!$B$8:$O$93,13,0)</f>
        <v>0</v>
      </c>
      <c r="Q926" s="139"/>
      <c r="R926" s="139"/>
      <c r="S926" s="32">
        <f>VLOOKUP(Q926,Смета!$B$8:$O$93,13,0)</f>
        <v>0</v>
      </c>
      <c r="U926" s="139"/>
      <c r="V926" s="139"/>
      <c r="W926" s="32">
        <f>VLOOKUP(U926,Смета!$B$8:$O$93,13,0)</f>
        <v>0</v>
      </c>
      <c r="Y926" s="139"/>
      <c r="Z926" s="139"/>
      <c r="AA926" s="32">
        <f>VLOOKUP(Y926,Смета!$B$8:$O$93,13,0)</f>
        <v>0</v>
      </c>
      <c r="AC926" s="139"/>
      <c r="AD926" s="139"/>
      <c r="AE926" s="32">
        <f>VLOOKUP(AC926,Смета!$B$8:$O$93,13,0)</f>
        <v>0</v>
      </c>
      <c r="AG926" s="139"/>
      <c r="AH926" s="139"/>
      <c r="AI926" s="32">
        <f>VLOOKUP(AG926,Смета!$B$8:$O$93,13,0)</f>
        <v>0</v>
      </c>
      <c r="AK926" s="139"/>
      <c r="AL926" s="139"/>
      <c r="AM926" s="32">
        <f>VLOOKUP(AK926,Смета!$B$8:$O$93,13,0)</f>
        <v>0</v>
      </c>
      <c r="AO926" s="139"/>
      <c r="AP926" s="139"/>
      <c r="AQ926" s="32">
        <f>VLOOKUP(AO926,Смета!$B$8:$O$93,13,0)</f>
        <v>0</v>
      </c>
      <c r="AS926" s="139"/>
      <c r="AT926" s="139"/>
      <c r="AU926" s="32">
        <f>VLOOKUP(AS926,Смета!$B$8:$O$93,13,0)</f>
        <v>0</v>
      </c>
    </row>
    <row r="927" spans="1:47" x14ac:dyDescent="0.25">
      <c r="A927" s="139"/>
      <c r="B927" s="139"/>
      <c r="C927" s="32">
        <f>VLOOKUP(A927,Смета!$B$8:$O$93,13,0)</f>
        <v>0</v>
      </c>
      <c r="E927" s="139"/>
      <c r="F927" s="139"/>
      <c r="G927" s="32">
        <f>VLOOKUP(E927,Смета!$B$8:$O$93,13,0)</f>
        <v>0</v>
      </c>
      <c r="I927" s="139"/>
      <c r="J927" s="139"/>
      <c r="K927" s="32">
        <f>VLOOKUP(I927,Смета!$B$8:$O$93,13,0)</f>
        <v>0</v>
      </c>
      <c r="M927" s="139"/>
      <c r="N927" s="139"/>
      <c r="O927" s="32">
        <f>VLOOKUP(M927,Смета!$B$8:$O$93,13,0)</f>
        <v>0</v>
      </c>
      <c r="Q927" s="139"/>
      <c r="R927" s="139"/>
      <c r="S927" s="32">
        <f>VLOOKUP(Q927,Смета!$B$8:$O$93,13,0)</f>
        <v>0</v>
      </c>
      <c r="U927" s="139"/>
      <c r="V927" s="139"/>
      <c r="W927" s="32">
        <f>VLOOKUP(U927,Смета!$B$8:$O$93,13,0)</f>
        <v>0</v>
      </c>
      <c r="Y927" s="139"/>
      <c r="Z927" s="139"/>
      <c r="AA927" s="32">
        <f>VLOOKUP(Y927,Смета!$B$8:$O$93,13,0)</f>
        <v>0</v>
      </c>
      <c r="AC927" s="139"/>
      <c r="AD927" s="139"/>
      <c r="AE927" s="32">
        <f>VLOOKUP(AC927,Смета!$B$8:$O$93,13,0)</f>
        <v>0</v>
      </c>
      <c r="AG927" s="139"/>
      <c r="AH927" s="139"/>
      <c r="AI927" s="32">
        <f>VLOOKUP(AG927,Смета!$B$8:$O$93,13,0)</f>
        <v>0</v>
      </c>
      <c r="AK927" s="139"/>
      <c r="AL927" s="139"/>
      <c r="AM927" s="32">
        <f>VLOOKUP(AK927,Смета!$B$8:$O$93,13,0)</f>
        <v>0</v>
      </c>
      <c r="AO927" s="139"/>
      <c r="AP927" s="139"/>
      <c r="AQ927" s="32">
        <f>VLOOKUP(AO927,Смета!$B$8:$O$93,13,0)</f>
        <v>0</v>
      </c>
      <c r="AS927" s="139"/>
      <c r="AT927" s="139"/>
      <c r="AU927" s="32">
        <f>VLOOKUP(AS927,Смета!$B$8:$O$93,13,0)</f>
        <v>0</v>
      </c>
    </row>
    <row r="928" spans="1:47" x14ac:dyDescent="0.25">
      <c r="A928" s="139"/>
      <c r="B928" s="139"/>
      <c r="C928" s="32">
        <f>VLOOKUP(A928,Смета!$B$8:$O$93,13,0)</f>
        <v>0</v>
      </c>
      <c r="E928" s="139"/>
      <c r="F928" s="139"/>
      <c r="G928" s="32">
        <f>VLOOKUP(E928,Смета!$B$8:$O$93,13,0)</f>
        <v>0</v>
      </c>
      <c r="I928" s="139"/>
      <c r="J928" s="139"/>
      <c r="K928" s="32">
        <f>VLOOKUP(I928,Смета!$B$8:$O$93,13,0)</f>
        <v>0</v>
      </c>
      <c r="M928" s="139"/>
      <c r="N928" s="139"/>
      <c r="O928" s="32">
        <f>VLOOKUP(M928,Смета!$B$8:$O$93,13,0)</f>
        <v>0</v>
      </c>
      <c r="Q928" s="139"/>
      <c r="R928" s="139"/>
      <c r="S928" s="32">
        <f>VLOOKUP(Q928,Смета!$B$8:$O$93,13,0)</f>
        <v>0</v>
      </c>
      <c r="U928" s="139"/>
      <c r="V928" s="139"/>
      <c r="W928" s="32">
        <f>VLOOKUP(U928,Смета!$B$8:$O$93,13,0)</f>
        <v>0</v>
      </c>
      <c r="Y928" s="139"/>
      <c r="Z928" s="139"/>
      <c r="AA928" s="32">
        <f>VLOOKUP(Y928,Смета!$B$8:$O$93,13,0)</f>
        <v>0</v>
      </c>
      <c r="AC928" s="139"/>
      <c r="AD928" s="139"/>
      <c r="AE928" s="32">
        <f>VLOOKUP(AC928,Смета!$B$8:$O$93,13,0)</f>
        <v>0</v>
      </c>
      <c r="AG928" s="139"/>
      <c r="AH928" s="139"/>
      <c r="AI928" s="32">
        <f>VLOOKUP(AG928,Смета!$B$8:$O$93,13,0)</f>
        <v>0</v>
      </c>
      <c r="AK928" s="139"/>
      <c r="AL928" s="139"/>
      <c r="AM928" s="32">
        <f>VLOOKUP(AK928,Смета!$B$8:$O$93,13,0)</f>
        <v>0</v>
      </c>
      <c r="AO928" s="139"/>
      <c r="AP928" s="139"/>
      <c r="AQ928" s="32">
        <f>VLOOKUP(AO928,Смета!$B$8:$O$93,13,0)</f>
        <v>0</v>
      </c>
      <c r="AS928" s="139"/>
      <c r="AT928" s="139"/>
      <c r="AU928" s="32">
        <f>VLOOKUP(AS928,Смета!$B$8:$O$93,13,0)</f>
        <v>0</v>
      </c>
    </row>
    <row r="929" spans="1:47" x14ac:dyDescent="0.25">
      <c r="A929" s="139"/>
      <c r="B929" s="139"/>
      <c r="C929" s="32">
        <f>VLOOKUP(A929,Смета!$B$8:$O$93,13,0)</f>
        <v>0</v>
      </c>
      <c r="E929" s="139"/>
      <c r="F929" s="139"/>
      <c r="G929" s="32">
        <f>VLOOKUP(E929,Смета!$B$8:$O$93,13,0)</f>
        <v>0</v>
      </c>
      <c r="I929" s="139"/>
      <c r="J929" s="139"/>
      <c r="K929" s="32">
        <f>VLOOKUP(I929,Смета!$B$8:$O$93,13,0)</f>
        <v>0</v>
      </c>
      <c r="M929" s="139"/>
      <c r="N929" s="139"/>
      <c r="O929" s="32">
        <f>VLOOKUP(M929,Смета!$B$8:$O$93,13,0)</f>
        <v>0</v>
      </c>
      <c r="Q929" s="139"/>
      <c r="R929" s="139"/>
      <c r="S929" s="32">
        <f>VLOOKUP(Q929,Смета!$B$8:$O$93,13,0)</f>
        <v>0</v>
      </c>
      <c r="U929" s="139"/>
      <c r="V929" s="139"/>
      <c r="W929" s="32">
        <f>VLOOKUP(U929,Смета!$B$8:$O$93,13,0)</f>
        <v>0</v>
      </c>
      <c r="Y929" s="139"/>
      <c r="Z929" s="139"/>
      <c r="AA929" s="32">
        <f>VLOOKUP(Y929,Смета!$B$8:$O$93,13,0)</f>
        <v>0</v>
      </c>
      <c r="AC929" s="139"/>
      <c r="AD929" s="139"/>
      <c r="AE929" s="32">
        <f>VLOOKUP(AC929,Смета!$B$8:$O$93,13,0)</f>
        <v>0</v>
      </c>
      <c r="AG929" s="139"/>
      <c r="AH929" s="139"/>
      <c r="AI929" s="32">
        <f>VLOOKUP(AG929,Смета!$B$8:$O$93,13,0)</f>
        <v>0</v>
      </c>
      <c r="AK929" s="139"/>
      <c r="AL929" s="139"/>
      <c r="AM929" s="32">
        <f>VLOOKUP(AK929,Смета!$B$8:$O$93,13,0)</f>
        <v>0</v>
      </c>
      <c r="AO929" s="139"/>
      <c r="AP929" s="139"/>
      <c r="AQ929" s="32">
        <f>VLOOKUP(AO929,Смета!$B$8:$O$93,13,0)</f>
        <v>0</v>
      </c>
      <c r="AS929" s="139"/>
      <c r="AT929" s="139"/>
      <c r="AU929" s="32">
        <f>VLOOKUP(AS929,Смета!$B$8:$O$93,13,0)</f>
        <v>0</v>
      </c>
    </row>
    <row r="930" spans="1:47" x14ac:dyDescent="0.25">
      <c r="A930" s="139"/>
      <c r="B930" s="139"/>
      <c r="C930" s="32">
        <f>VLOOKUP(A930,Смета!$B$8:$O$93,13,0)</f>
        <v>0</v>
      </c>
      <c r="E930" s="139"/>
      <c r="F930" s="139"/>
      <c r="G930" s="32">
        <f>VLOOKUP(E930,Смета!$B$8:$O$93,13,0)</f>
        <v>0</v>
      </c>
      <c r="I930" s="139"/>
      <c r="J930" s="139"/>
      <c r="K930" s="32">
        <f>VLOOKUP(I930,Смета!$B$8:$O$93,13,0)</f>
        <v>0</v>
      </c>
      <c r="M930" s="139"/>
      <c r="N930" s="139"/>
      <c r="O930" s="32">
        <f>VLOOKUP(M930,Смета!$B$8:$O$93,13,0)</f>
        <v>0</v>
      </c>
      <c r="Q930" s="139"/>
      <c r="R930" s="139"/>
      <c r="S930" s="32">
        <f>VLOOKUP(Q930,Смета!$B$8:$O$93,13,0)</f>
        <v>0</v>
      </c>
      <c r="U930" s="139"/>
      <c r="V930" s="139"/>
      <c r="W930" s="32">
        <f>VLOOKUP(U930,Смета!$B$8:$O$93,13,0)</f>
        <v>0</v>
      </c>
      <c r="Y930" s="139"/>
      <c r="Z930" s="139"/>
      <c r="AA930" s="32">
        <f>VLOOKUP(Y930,Смета!$B$8:$O$93,13,0)</f>
        <v>0</v>
      </c>
      <c r="AC930" s="139"/>
      <c r="AD930" s="139"/>
      <c r="AE930" s="32">
        <f>VLOOKUP(AC930,Смета!$B$8:$O$93,13,0)</f>
        <v>0</v>
      </c>
      <c r="AG930" s="139"/>
      <c r="AH930" s="139"/>
      <c r="AI930" s="32">
        <f>VLOOKUP(AG930,Смета!$B$8:$O$93,13,0)</f>
        <v>0</v>
      </c>
      <c r="AK930" s="139"/>
      <c r="AL930" s="139"/>
      <c r="AM930" s="32">
        <f>VLOOKUP(AK930,Смета!$B$8:$O$93,13,0)</f>
        <v>0</v>
      </c>
      <c r="AO930" s="139"/>
      <c r="AP930" s="139"/>
      <c r="AQ930" s="32">
        <f>VLOOKUP(AO930,Смета!$B$8:$O$93,13,0)</f>
        <v>0</v>
      </c>
      <c r="AS930" s="139"/>
      <c r="AT930" s="139"/>
      <c r="AU930" s="32">
        <f>VLOOKUP(AS930,Смета!$B$8:$O$93,13,0)</f>
        <v>0</v>
      </c>
    </row>
    <row r="931" spans="1:47" x14ac:dyDescent="0.25">
      <c r="A931" s="139"/>
      <c r="B931" s="139"/>
      <c r="C931" s="32">
        <f>VLOOKUP(A931,Смета!$B$8:$O$93,13,0)</f>
        <v>0</v>
      </c>
      <c r="E931" s="139"/>
      <c r="F931" s="139"/>
      <c r="G931" s="32">
        <f>VLOOKUP(E931,Смета!$B$8:$O$93,13,0)</f>
        <v>0</v>
      </c>
      <c r="I931" s="139"/>
      <c r="J931" s="139"/>
      <c r="K931" s="32">
        <f>VLOOKUP(I931,Смета!$B$8:$O$93,13,0)</f>
        <v>0</v>
      </c>
      <c r="M931" s="139"/>
      <c r="N931" s="139"/>
      <c r="O931" s="32">
        <f>VLOOKUP(M931,Смета!$B$8:$O$93,13,0)</f>
        <v>0</v>
      </c>
      <c r="Q931" s="139"/>
      <c r="R931" s="139"/>
      <c r="S931" s="32">
        <f>VLOOKUP(Q931,Смета!$B$8:$O$93,13,0)</f>
        <v>0</v>
      </c>
      <c r="U931" s="139"/>
      <c r="V931" s="139"/>
      <c r="W931" s="32">
        <f>VLOOKUP(U931,Смета!$B$8:$O$93,13,0)</f>
        <v>0</v>
      </c>
      <c r="Y931" s="139"/>
      <c r="Z931" s="139"/>
      <c r="AA931" s="32">
        <f>VLOOKUP(Y931,Смета!$B$8:$O$93,13,0)</f>
        <v>0</v>
      </c>
      <c r="AC931" s="139"/>
      <c r="AD931" s="139"/>
      <c r="AE931" s="32">
        <f>VLOOKUP(AC931,Смета!$B$8:$O$93,13,0)</f>
        <v>0</v>
      </c>
      <c r="AG931" s="139"/>
      <c r="AH931" s="139"/>
      <c r="AI931" s="32">
        <f>VLOOKUP(AG931,Смета!$B$8:$O$93,13,0)</f>
        <v>0</v>
      </c>
      <c r="AK931" s="139"/>
      <c r="AL931" s="139"/>
      <c r="AM931" s="32">
        <f>VLOOKUP(AK931,Смета!$B$8:$O$93,13,0)</f>
        <v>0</v>
      </c>
      <c r="AO931" s="139"/>
      <c r="AP931" s="139"/>
      <c r="AQ931" s="32">
        <f>VLOOKUP(AO931,Смета!$B$8:$O$93,13,0)</f>
        <v>0</v>
      </c>
      <c r="AS931" s="139"/>
      <c r="AT931" s="139"/>
      <c r="AU931" s="32">
        <f>VLOOKUP(AS931,Смета!$B$8:$O$93,13,0)</f>
        <v>0</v>
      </c>
    </row>
    <row r="932" spans="1:47" x14ac:dyDescent="0.25">
      <c r="A932" s="139"/>
      <c r="B932" s="139"/>
      <c r="C932" s="32">
        <f>VLOOKUP(A932,Смета!$B$8:$O$93,13,0)</f>
        <v>0</v>
      </c>
      <c r="E932" s="139"/>
      <c r="F932" s="139"/>
      <c r="G932" s="32">
        <f>VLOOKUP(E932,Смета!$B$8:$O$93,13,0)</f>
        <v>0</v>
      </c>
      <c r="I932" s="139"/>
      <c r="J932" s="139"/>
      <c r="K932" s="32">
        <f>VLOOKUP(I932,Смета!$B$8:$O$93,13,0)</f>
        <v>0</v>
      </c>
      <c r="M932" s="139"/>
      <c r="N932" s="139"/>
      <c r="O932" s="32">
        <f>VLOOKUP(M932,Смета!$B$8:$O$93,13,0)</f>
        <v>0</v>
      </c>
      <c r="Q932" s="139"/>
      <c r="R932" s="139"/>
      <c r="S932" s="32">
        <f>VLOOKUP(Q932,Смета!$B$8:$O$93,13,0)</f>
        <v>0</v>
      </c>
      <c r="U932" s="139"/>
      <c r="V932" s="139"/>
      <c r="W932" s="32">
        <f>VLOOKUP(U932,Смета!$B$8:$O$93,13,0)</f>
        <v>0</v>
      </c>
      <c r="Y932" s="139"/>
      <c r="Z932" s="139"/>
      <c r="AA932" s="32">
        <f>VLOOKUP(Y932,Смета!$B$8:$O$93,13,0)</f>
        <v>0</v>
      </c>
      <c r="AC932" s="139"/>
      <c r="AD932" s="139"/>
      <c r="AE932" s="32">
        <f>VLOOKUP(AC932,Смета!$B$8:$O$93,13,0)</f>
        <v>0</v>
      </c>
      <c r="AG932" s="139"/>
      <c r="AH932" s="139"/>
      <c r="AI932" s="32">
        <f>VLOOKUP(AG932,Смета!$B$8:$O$93,13,0)</f>
        <v>0</v>
      </c>
      <c r="AK932" s="139"/>
      <c r="AL932" s="139"/>
      <c r="AM932" s="32">
        <f>VLOOKUP(AK932,Смета!$B$8:$O$93,13,0)</f>
        <v>0</v>
      </c>
      <c r="AO932" s="139"/>
      <c r="AP932" s="139"/>
      <c r="AQ932" s="32">
        <f>VLOOKUP(AO932,Смета!$B$8:$O$93,13,0)</f>
        <v>0</v>
      </c>
      <c r="AS932" s="139"/>
      <c r="AT932" s="139"/>
      <c r="AU932" s="32">
        <f>VLOOKUP(AS932,Смета!$B$8:$O$93,13,0)</f>
        <v>0</v>
      </c>
    </row>
    <row r="933" spans="1:47" x14ac:dyDescent="0.25">
      <c r="A933" s="139"/>
      <c r="B933" s="139"/>
      <c r="C933" s="32">
        <f>VLOOKUP(A933,Смета!$B$8:$O$93,13,0)</f>
        <v>0</v>
      </c>
      <c r="E933" s="139"/>
      <c r="F933" s="139"/>
      <c r="G933" s="32">
        <f>VLOOKUP(E933,Смета!$B$8:$O$93,13,0)</f>
        <v>0</v>
      </c>
      <c r="I933" s="139"/>
      <c r="J933" s="139"/>
      <c r="K933" s="32">
        <f>VLOOKUP(I933,Смета!$B$8:$O$93,13,0)</f>
        <v>0</v>
      </c>
      <c r="M933" s="139"/>
      <c r="N933" s="139"/>
      <c r="O933" s="32">
        <f>VLOOKUP(M933,Смета!$B$8:$O$93,13,0)</f>
        <v>0</v>
      </c>
      <c r="Q933" s="139"/>
      <c r="R933" s="139"/>
      <c r="S933" s="32">
        <f>VLOOKUP(Q933,Смета!$B$8:$O$93,13,0)</f>
        <v>0</v>
      </c>
      <c r="U933" s="139"/>
      <c r="V933" s="139"/>
      <c r="W933" s="32">
        <f>VLOOKUP(U933,Смета!$B$8:$O$93,13,0)</f>
        <v>0</v>
      </c>
      <c r="Y933" s="139"/>
      <c r="Z933" s="139"/>
      <c r="AA933" s="32">
        <f>VLOOKUP(Y933,Смета!$B$8:$O$93,13,0)</f>
        <v>0</v>
      </c>
      <c r="AC933" s="139"/>
      <c r="AD933" s="139"/>
      <c r="AE933" s="32">
        <f>VLOOKUP(AC933,Смета!$B$8:$O$93,13,0)</f>
        <v>0</v>
      </c>
      <c r="AG933" s="139"/>
      <c r="AH933" s="139"/>
      <c r="AI933" s="32">
        <f>VLOOKUP(AG933,Смета!$B$8:$O$93,13,0)</f>
        <v>0</v>
      </c>
      <c r="AK933" s="139"/>
      <c r="AL933" s="139"/>
      <c r="AM933" s="32">
        <f>VLOOKUP(AK933,Смета!$B$8:$O$93,13,0)</f>
        <v>0</v>
      </c>
      <c r="AO933" s="139"/>
      <c r="AP933" s="139"/>
      <c r="AQ933" s="32">
        <f>VLOOKUP(AO933,Смета!$B$8:$O$93,13,0)</f>
        <v>0</v>
      </c>
      <c r="AS933" s="139"/>
      <c r="AT933" s="139"/>
      <c r="AU933" s="32">
        <f>VLOOKUP(AS933,Смета!$B$8:$O$93,13,0)</f>
        <v>0</v>
      </c>
    </row>
    <row r="934" spans="1:47" x14ac:dyDescent="0.25">
      <c r="A934" s="139"/>
      <c r="B934" s="139"/>
      <c r="C934" s="32">
        <f>VLOOKUP(A934,Смета!$B$8:$O$93,13,0)</f>
        <v>0</v>
      </c>
      <c r="E934" s="139"/>
      <c r="F934" s="139"/>
      <c r="G934" s="32">
        <f>VLOOKUP(E934,Смета!$B$8:$O$93,13,0)</f>
        <v>0</v>
      </c>
      <c r="I934" s="139"/>
      <c r="J934" s="139"/>
      <c r="K934" s="32">
        <f>VLOOKUP(I934,Смета!$B$8:$O$93,13,0)</f>
        <v>0</v>
      </c>
      <c r="M934" s="139"/>
      <c r="N934" s="139"/>
      <c r="O934" s="32">
        <f>VLOOKUP(M934,Смета!$B$8:$O$93,13,0)</f>
        <v>0</v>
      </c>
      <c r="Q934" s="139"/>
      <c r="R934" s="139"/>
      <c r="S934" s="32">
        <f>VLOOKUP(Q934,Смета!$B$8:$O$93,13,0)</f>
        <v>0</v>
      </c>
      <c r="U934" s="139"/>
      <c r="V934" s="139"/>
      <c r="W934" s="32">
        <f>VLOOKUP(U934,Смета!$B$8:$O$93,13,0)</f>
        <v>0</v>
      </c>
      <c r="Y934" s="139"/>
      <c r="Z934" s="139"/>
      <c r="AA934" s="32">
        <f>VLOOKUP(Y934,Смета!$B$8:$O$93,13,0)</f>
        <v>0</v>
      </c>
      <c r="AC934" s="139"/>
      <c r="AD934" s="139"/>
      <c r="AE934" s="32">
        <f>VLOOKUP(AC934,Смета!$B$8:$O$93,13,0)</f>
        <v>0</v>
      </c>
      <c r="AG934" s="139"/>
      <c r="AH934" s="139"/>
      <c r="AI934" s="32">
        <f>VLOOKUP(AG934,Смета!$B$8:$O$93,13,0)</f>
        <v>0</v>
      </c>
      <c r="AK934" s="139"/>
      <c r="AL934" s="139"/>
      <c r="AM934" s="32">
        <f>VLOOKUP(AK934,Смета!$B$8:$O$93,13,0)</f>
        <v>0</v>
      </c>
      <c r="AO934" s="139"/>
      <c r="AP934" s="139"/>
      <c r="AQ934" s="32">
        <f>VLOOKUP(AO934,Смета!$B$8:$O$93,13,0)</f>
        <v>0</v>
      </c>
      <c r="AS934" s="139"/>
      <c r="AT934" s="139"/>
      <c r="AU934" s="32">
        <f>VLOOKUP(AS934,Смета!$B$8:$O$93,13,0)</f>
        <v>0</v>
      </c>
    </row>
    <row r="935" spans="1:47" x14ac:dyDescent="0.25">
      <c r="A935" s="139"/>
      <c r="B935" s="139"/>
      <c r="C935" s="32">
        <f>VLOOKUP(A935,Смета!$B$8:$O$93,13,0)</f>
        <v>0</v>
      </c>
      <c r="E935" s="139"/>
      <c r="F935" s="139"/>
      <c r="G935" s="32">
        <f>VLOOKUP(E935,Смета!$B$8:$O$93,13,0)</f>
        <v>0</v>
      </c>
      <c r="I935" s="139"/>
      <c r="J935" s="139"/>
      <c r="K935" s="32">
        <f>VLOOKUP(I935,Смета!$B$8:$O$93,13,0)</f>
        <v>0</v>
      </c>
      <c r="M935" s="139"/>
      <c r="N935" s="139"/>
      <c r="O935" s="32">
        <f>VLOOKUP(M935,Смета!$B$8:$O$93,13,0)</f>
        <v>0</v>
      </c>
      <c r="Q935" s="139"/>
      <c r="R935" s="139"/>
      <c r="S935" s="32">
        <f>VLOOKUP(Q935,Смета!$B$8:$O$93,13,0)</f>
        <v>0</v>
      </c>
      <c r="U935" s="139"/>
      <c r="V935" s="139"/>
      <c r="W935" s="32">
        <f>VLOOKUP(U935,Смета!$B$8:$O$93,13,0)</f>
        <v>0</v>
      </c>
      <c r="Y935" s="139"/>
      <c r="Z935" s="139"/>
      <c r="AA935" s="32">
        <f>VLOOKUP(Y935,Смета!$B$8:$O$93,13,0)</f>
        <v>0</v>
      </c>
      <c r="AC935" s="139"/>
      <c r="AD935" s="139"/>
      <c r="AE935" s="32">
        <f>VLOOKUP(AC935,Смета!$B$8:$O$93,13,0)</f>
        <v>0</v>
      </c>
      <c r="AG935" s="139"/>
      <c r="AH935" s="139"/>
      <c r="AI935" s="32">
        <f>VLOOKUP(AG935,Смета!$B$8:$O$93,13,0)</f>
        <v>0</v>
      </c>
      <c r="AK935" s="139"/>
      <c r="AL935" s="139"/>
      <c r="AM935" s="32">
        <f>VLOOKUP(AK935,Смета!$B$8:$O$93,13,0)</f>
        <v>0</v>
      </c>
      <c r="AO935" s="139"/>
      <c r="AP935" s="139"/>
      <c r="AQ935" s="32">
        <f>VLOOKUP(AO935,Смета!$B$8:$O$93,13,0)</f>
        <v>0</v>
      </c>
      <c r="AS935" s="139"/>
      <c r="AT935" s="139"/>
      <c r="AU935" s="32">
        <f>VLOOKUP(AS935,Смета!$B$8:$O$93,13,0)</f>
        <v>0</v>
      </c>
    </row>
    <row r="936" spans="1:47" x14ac:dyDescent="0.25">
      <c r="A936" s="139"/>
      <c r="B936" s="139"/>
      <c r="C936" s="32">
        <f>VLOOKUP(A936,Смета!$B$8:$O$93,13,0)</f>
        <v>0</v>
      </c>
      <c r="E936" s="139"/>
      <c r="F936" s="139"/>
      <c r="G936" s="32">
        <f>VLOOKUP(E936,Смета!$B$8:$O$93,13,0)</f>
        <v>0</v>
      </c>
      <c r="I936" s="139"/>
      <c r="J936" s="139"/>
      <c r="K936" s="32">
        <f>VLOOKUP(I936,Смета!$B$8:$O$93,13,0)</f>
        <v>0</v>
      </c>
      <c r="M936" s="139"/>
      <c r="N936" s="139"/>
      <c r="O936" s="32">
        <f>VLOOKUP(M936,Смета!$B$8:$O$93,13,0)</f>
        <v>0</v>
      </c>
      <c r="Q936" s="139"/>
      <c r="R936" s="139"/>
      <c r="S936" s="32">
        <f>VLOOKUP(Q936,Смета!$B$8:$O$93,13,0)</f>
        <v>0</v>
      </c>
      <c r="U936" s="139"/>
      <c r="V936" s="139"/>
      <c r="W936" s="32">
        <f>VLOOKUP(U936,Смета!$B$8:$O$93,13,0)</f>
        <v>0</v>
      </c>
      <c r="Y936" s="139"/>
      <c r="Z936" s="139"/>
      <c r="AA936" s="32">
        <f>VLOOKUP(Y936,Смета!$B$8:$O$93,13,0)</f>
        <v>0</v>
      </c>
      <c r="AC936" s="139"/>
      <c r="AD936" s="139"/>
      <c r="AE936" s="32">
        <f>VLOOKUP(AC936,Смета!$B$8:$O$93,13,0)</f>
        <v>0</v>
      </c>
      <c r="AG936" s="139"/>
      <c r="AH936" s="139"/>
      <c r="AI936" s="32">
        <f>VLOOKUP(AG936,Смета!$B$8:$O$93,13,0)</f>
        <v>0</v>
      </c>
      <c r="AK936" s="139"/>
      <c r="AL936" s="139"/>
      <c r="AM936" s="32">
        <f>VLOOKUP(AK936,Смета!$B$8:$O$93,13,0)</f>
        <v>0</v>
      </c>
      <c r="AO936" s="139"/>
      <c r="AP936" s="139"/>
      <c r="AQ936" s="32">
        <f>VLOOKUP(AO936,Смета!$B$8:$O$93,13,0)</f>
        <v>0</v>
      </c>
      <c r="AS936" s="139"/>
      <c r="AT936" s="139"/>
      <c r="AU936" s="32">
        <f>VLOOKUP(AS936,Смета!$B$8:$O$93,13,0)</f>
        <v>0</v>
      </c>
    </row>
    <row r="937" spans="1:47" x14ac:dyDescent="0.25">
      <c r="A937" s="139"/>
      <c r="B937" s="139"/>
      <c r="C937" s="32">
        <f>VLOOKUP(A937,Смета!$B$8:$O$93,13,0)</f>
        <v>0</v>
      </c>
      <c r="E937" s="139"/>
      <c r="F937" s="139"/>
      <c r="G937" s="32">
        <f>VLOOKUP(E937,Смета!$B$8:$O$93,13,0)</f>
        <v>0</v>
      </c>
      <c r="I937" s="139"/>
      <c r="J937" s="139"/>
      <c r="K937" s="32">
        <f>VLOOKUP(I937,Смета!$B$8:$O$93,13,0)</f>
        <v>0</v>
      </c>
      <c r="M937" s="139"/>
      <c r="N937" s="139"/>
      <c r="O937" s="32">
        <f>VLOOKUP(M937,Смета!$B$8:$O$93,13,0)</f>
        <v>0</v>
      </c>
      <c r="Q937" s="139"/>
      <c r="R937" s="139"/>
      <c r="S937" s="32">
        <f>VLOOKUP(Q937,Смета!$B$8:$O$93,13,0)</f>
        <v>0</v>
      </c>
      <c r="U937" s="139"/>
      <c r="V937" s="139"/>
      <c r="W937" s="32">
        <f>VLOOKUP(U937,Смета!$B$8:$O$93,13,0)</f>
        <v>0</v>
      </c>
      <c r="Y937" s="139"/>
      <c r="Z937" s="139"/>
      <c r="AA937" s="32">
        <f>VLOOKUP(Y937,Смета!$B$8:$O$93,13,0)</f>
        <v>0</v>
      </c>
      <c r="AC937" s="139"/>
      <c r="AD937" s="139"/>
      <c r="AE937" s="32">
        <f>VLOOKUP(AC937,Смета!$B$8:$O$93,13,0)</f>
        <v>0</v>
      </c>
      <c r="AG937" s="139"/>
      <c r="AH937" s="139"/>
      <c r="AI937" s="32">
        <f>VLOOKUP(AG937,Смета!$B$8:$O$93,13,0)</f>
        <v>0</v>
      </c>
      <c r="AK937" s="139"/>
      <c r="AL937" s="139"/>
      <c r="AM937" s="32">
        <f>VLOOKUP(AK937,Смета!$B$8:$O$93,13,0)</f>
        <v>0</v>
      </c>
      <c r="AO937" s="139"/>
      <c r="AP937" s="139"/>
      <c r="AQ937" s="32">
        <f>VLOOKUP(AO937,Смета!$B$8:$O$93,13,0)</f>
        <v>0</v>
      </c>
      <c r="AS937" s="139"/>
      <c r="AT937" s="139"/>
      <c r="AU937" s="32">
        <f>VLOOKUP(AS937,Смета!$B$8:$O$93,13,0)</f>
        <v>0</v>
      </c>
    </row>
    <row r="938" spans="1:47" x14ac:dyDescent="0.25">
      <c r="A938" s="139"/>
      <c r="B938" s="139"/>
      <c r="C938" s="32">
        <f>VLOOKUP(A938,Смета!$B$8:$O$93,13,0)</f>
        <v>0</v>
      </c>
      <c r="E938" s="139"/>
      <c r="F938" s="139"/>
      <c r="G938" s="32">
        <f>VLOOKUP(E938,Смета!$B$8:$O$93,13,0)</f>
        <v>0</v>
      </c>
      <c r="I938" s="139"/>
      <c r="J938" s="139"/>
      <c r="K938" s="32">
        <f>VLOOKUP(I938,Смета!$B$8:$O$93,13,0)</f>
        <v>0</v>
      </c>
      <c r="M938" s="139"/>
      <c r="N938" s="139"/>
      <c r="O938" s="32">
        <f>VLOOKUP(M938,Смета!$B$8:$O$93,13,0)</f>
        <v>0</v>
      </c>
      <c r="Q938" s="139"/>
      <c r="R938" s="139"/>
      <c r="S938" s="32">
        <f>VLOOKUP(Q938,Смета!$B$8:$O$93,13,0)</f>
        <v>0</v>
      </c>
      <c r="U938" s="139"/>
      <c r="V938" s="139"/>
      <c r="W938" s="32">
        <f>VLOOKUP(U938,Смета!$B$8:$O$93,13,0)</f>
        <v>0</v>
      </c>
      <c r="Y938" s="139"/>
      <c r="Z938" s="139"/>
      <c r="AA938" s="32">
        <f>VLOOKUP(Y938,Смета!$B$8:$O$93,13,0)</f>
        <v>0</v>
      </c>
      <c r="AC938" s="139"/>
      <c r="AD938" s="139"/>
      <c r="AE938" s="32">
        <f>VLOOKUP(AC938,Смета!$B$8:$O$93,13,0)</f>
        <v>0</v>
      </c>
      <c r="AG938" s="139"/>
      <c r="AH938" s="139"/>
      <c r="AI938" s="32">
        <f>VLOOKUP(AG938,Смета!$B$8:$O$93,13,0)</f>
        <v>0</v>
      </c>
      <c r="AK938" s="139"/>
      <c r="AL938" s="139"/>
      <c r="AM938" s="32">
        <f>VLOOKUP(AK938,Смета!$B$8:$O$93,13,0)</f>
        <v>0</v>
      </c>
      <c r="AO938" s="139"/>
      <c r="AP938" s="139"/>
      <c r="AQ938" s="32">
        <f>VLOOKUP(AO938,Смета!$B$8:$O$93,13,0)</f>
        <v>0</v>
      </c>
      <c r="AS938" s="139"/>
      <c r="AT938" s="139"/>
      <c r="AU938" s="32">
        <f>VLOOKUP(AS938,Смета!$B$8:$O$93,13,0)</f>
        <v>0</v>
      </c>
    </row>
    <row r="939" spans="1:47" x14ac:dyDescent="0.25">
      <c r="A939" s="139"/>
      <c r="B939" s="139"/>
      <c r="C939" s="32">
        <f>VLOOKUP(A939,Смета!$B$8:$O$93,13,0)</f>
        <v>0</v>
      </c>
      <c r="E939" s="139"/>
      <c r="F939" s="139"/>
      <c r="G939" s="32">
        <f>VLOOKUP(E939,Смета!$B$8:$O$93,13,0)</f>
        <v>0</v>
      </c>
      <c r="I939" s="139"/>
      <c r="J939" s="139"/>
      <c r="K939" s="32">
        <f>VLOOKUP(I939,Смета!$B$8:$O$93,13,0)</f>
        <v>0</v>
      </c>
      <c r="M939" s="139"/>
      <c r="N939" s="139"/>
      <c r="O939" s="32">
        <f>VLOOKUP(M939,Смета!$B$8:$O$93,13,0)</f>
        <v>0</v>
      </c>
      <c r="Q939" s="139"/>
      <c r="R939" s="139"/>
      <c r="S939" s="32">
        <f>VLOOKUP(Q939,Смета!$B$8:$O$93,13,0)</f>
        <v>0</v>
      </c>
      <c r="U939" s="139"/>
      <c r="V939" s="139"/>
      <c r="W939" s="32">
        <f>VLOOKUP(U939,Смета!$B$8:$O$93,13,0)</f>
        <v>0</v>
      </c>
      <c r="Y939" s="139"/>
      <c r="Z939" s="139"/>
      <c r="AA939" s="32">
        <f>VLOOKUP(Y939,Смета!$B$8:$O$93,13,0)</f>
        <v>0</v>
      </c>
      <c r="AC939" s="139"/>
      <c r="AD939" s="139"/>
      <c r="AE939" s="32">
        <f>VLOOKUP(AC939,Смета!$B$8:$O$93,13,0)</f>
        <v>0</v>
      </c>
      <c r="AG939" s="139"/>
      <c r="AH939" s="139"/>
      <c r="AI939" s="32">
        <f>VLOOKUP(AG939,Смета!$B$8:$O$93,13,0)</f>
        <v>0</v>
      </c>
      <c r="AK939" s="139"/>
      <c r="AL939" s="139"/>
      <c r="AM939" s="32">
        <f>VLOOKUP(AK939,Смета!$B$8:$O$93,13,0)</f>
        <v>0</v>
      </c>
      <c r="AO939" s="139"/>
      <c r="AP939" s="139"/>
      <c r="AQ939" s="32">
        <f>VLOOKUP(AO939,Смета!$B$8:$O$93,13,0)</f>
        <v>0</v>
      </c>
      <c r="AS939" s="139"/>
      <c r="AT939" s="139"/>
      <c r="AU939" s="32">
        <f>VLOOKUP(AS939,Смета!$B$8:$O$93,13,0)</f>
        <v>0</v>
      </c>
    </row>
    <row r="940" spans="1:47" x14ac:dyDescent="0.25">
      <c r="A940" s="139"/>
      <c r="B940" s="139"/>
      <c r="C940" s="32">
        <f>VLOOKUP(A940,Смета!$B$8:$O$93,13,0)</f>
        <v>0</v>
      </c>
      <c r="E940" s="139"/>
      <c r="F940" s="139"/>
      <c r="G940" s="32">
        <f>VLOOKUP(E940,Смета!$B$8:$O$93,13,0)</f>
        <v>0</v>
      </c>
      <c r="I940" s="139"/>
      <c r="J940" s="139"/>
      <c r="K940" s="32">
        <f>VLOOKUP(I940,Смета!$B$8:$O$93,13,0)</f>
        <v>0</v>
      </c>
      <c r="M940" s="139"/>
      <c r="N940" s="139"/>
      <c r="O940" s="32">
        <f>VLOOKUP(M940,Смета!$B$8:$O$93,13,0)</f>
        <v>0</v>
      </c>
      <c r="Q940" s="139"/>
      <c r="R940" s="139"/>
      <c r="S940" s="32">
        <f>VLOOKUP(Q940,Смета!$B$8:$O$93,13,0)</f>
        <v>0</v>
      </c>
      <c r="U940" s="139"/>
      <c r="V940" s="139"/>
      <c r="W940" s="32">
        <f>VLOOKUP(U940,Смета!$B$8:$O$93,13,0)</f>
        <v>0</v>
      </c>
      <c r="Y940" s="139"/>
      <c r="Z940" s="139"/>
      <c r="AA940" s="32">
        <f>VLOOKUP(Y940,Смета!$B$8:$O$93,13,0)</f>
        <v>0</v>
      </c>
      <c r="AC940" s="139"/>
      <c r="AD940" s="139"/>
      <c r="AE940" s="32">
        <f>VLOOKUP(AC940,Смета!$B$8:$O$93,13,0)</f>
        <v>0</v>
      </c>
      <c r="AG940" s="139"/>
      <c r="AH940" s="139"/>
      <c r="AI940" s="32">
        <f>VLOOKUP(AG940,Смета!$B$8:$O$93,13,0)</f>
        <v>0</v>
      </c>
      <c r="AK940" s="139"/>
      <c r="AL940" s="139"/>
      <c r="AM940" s="32">
        <f>VLOOKUP(AK940,Смета!$B$8:$O$93,13,0)</f>
        <v>0</v>
      </c>
      <c r="AO940" s="139"/>
      <c r="AP940" s="139"/>
      <c r="AQ940" s="32">
        <f>VLOOKUP(AO940,Смета!$B$8:$O$93,13,0)</f>
        <v>0</v>
      </c>
      <c r="AS940" s="139"/>
      <c r="AT940" s="139"/>
      <c r="AU940" s="32">
        <f>VLOOKUP(AS940,Смета!$B$8:$O$93,13,0)</f>
        <v>0</v>
      </c>
    </row>
    <row r="941" spans="1:47" x14ac:dyDescent="0.25">
      <c r="A941" s="139"/>
      <c r="B941" s="139"/>
      <c r="C941" s="32">
        <f>VLOOKUP(A941,Смета!$B$8:$O$93,13,0)</f>
        <v>0</v>
      </c>
      <c r="E941" s="139"/>
      <c r="F941" s="139"/>
      <c r="G941" s="32">
        <f>VLOOKUP(E941,Смета!$B$8:$O$93,13,0)</f>
        <v>0</v>
      </c>
      <c r="I941" s="139"/>
      <c r="J941" s="139"/>
      <c r="K941" s="32">
        <f>VLOOKUP(I941,Смета!$B$8:$O$93,13,0)</f>
        <v>0</v>
      </c>
      <c r="M941" s="139"/>
      <c r="N941" s="139"/>
      <c r="O941" s="32">
        <f>VLOOKUP(M941,Смета!$B$8:$O$93,13,0)</f>
        <v>0</v>
      </c>
      <c r="Q941" s="139"/>
      <c r="R941" s="139"/>
      <c r="S941" s="32">
        <f>VLOOKUP(Q941,Смета!$B$8:$O$93,13,0)</f>
        <v>0</v>
      </c>
      <c r="U941" s="139"/>
      <c r="V941" s="139"/>
      <c r="W941" s="32">
        <f>VLOOKUP(U941,Смета!$B$8:$O$93,13,0)</f>
        <v>0</v>
      </c>
      <c r="Y941" s="139"/>
      <c r="Z941" s="139"/>
      <c r="AA941" s="32">
        <f>VLOOKUP(Y941,Смета!$B$8:$O$93,13,0)</f>
        <v>0</v>
      </c>
      <c r="AC941" s="139"/>
      <c r="AD941" s="139"/>
      <c r="AE941" s="32">
        <f>VLOOKUP(AC941,Смета!$B$8:$O$93,13,0)</f>
        <v>0</v>
      </c>
      <c r="AG941" s="139"/>
      <c r="AH941" s="139"/>
      <c r="AI941" s="32">
        <f>VLOOKUP(AG941,Смета!$B$8:$O$93,13,0)</f>
        <v>0</v>
      </c>
      <c r="AK941" s="139"/>
      <c r="AL941" s="139"/>
      <c r="AM941" s="32">
        <f>VLOOKUP(AK941,Смета!$B$8:$O$93,13,0)</f>
        <v>0</v>
      </c>
      <c r="AO941" s="139"/>
      <c r="AP941" s="139"/>
      <c r="AQ941" s="32">
        <f>VLOOKUP(AO941,Смета!$B$8:$O$93,13,0)</f>
        <v>0</v>
      </c>
      <c r="AS941" s="139"/>
      <c r="AT941" s="139"/>
      <c r="AU941" s="32">
        <f>VLOOKUP(AS941,Смета!$B$8:$O$93,13,0)</f>
        <v>0</v>
      </c>
    </row>
    <row r="942" spans="1:47" x14ac:dyDescent="0.25">
      <c r="A942" s="139"/>
      <c r="B942" s="139"/>
      <c r="C942" s="32">
        <f>VLOOKUP(A942,Смета!$B$8:$O$93,13,0)</f>
        <v>0</v>
      </c>
      <c r="E942" s="139"/>
      <c r="F942" s="139"/>
      <c r="G942" s="32">
        <f>VLOOKUP(E942,Смета!$B$8:$O$93,13,0)</f>
        <v>0</v>
      </c>
      <c r="I942" s="139"/>
      <c r="J942" s="139"/>
      <c r="K942" s="32">
        <f>VLOOKUP(I942,Смета!$B$8:$O$93,13,0)</f>
        <v>0</v>
      </c>
      <c r="M942" s="139"/>
      <c r="N942" s="139"/>
      <c r="O942" s="32">
        <f>VLOOKUP(M942,Смета!$B$8:$O$93,13,0)</f>
        <v>0</v>
      </c>
      <c r="Q942" s="139"/>
      <c r="R942" s="139"/>
      <c r="S942" s="32">
        <f>VLOOKUP(Q942,Смета!$B$8:$O$93,13,0)</f>
        <v>0</v>
      </c>
      <c r="U942" s="139"/>
      <c r="V942" s="139"/>
      <c r="W942" s="32">
        <f>VLOOKUP(U942,Смета!$B$8:$O$93,13,0)</f>
        <v>0</v>
      </c>
      <c r="Y942" s="139"/>
      <c r="Z942" s="139"/>
      <c r="AA942" s="32">
        <f>VLOOKUP(Y942,Смета!$B$8:$O$93,13,0)</f>
        <v>0</v>
      </c>
      <c r="AC942" s="139"/>
      <c r="AD942" s="139"/>
      <c r="AE942" s="32">
        <f>VLOOKUP(AC942,Смета!$B$8:$O$93,13,0)</f>
        <v>0</v>
      </c>
      <c r="AG942" s="139"/>
      <c r="AH942" s="139"/>
      <c r="AI942" s="32">
        <f>VLOOKUP(AG942,Смета!$B$8:$O$93,13,0)</f>
        <v>0</v>
      </c>
      <c r="AK942" s="139"/>
      <c r="AL942" s="139"/>
      <c r="AM942" s="32">
        <f>VLOOKUP(AK942,Смета!$B$8:$O$93,13,0)</f>
        <v>0</v>
      </c>
      <c r="AO942" s="139"/>
      <c r="AP942" s="139"/>
      <c r="AQ942" s="32">
        <f>VLOOKUP(AO942,Смета!$B$8:$O$93,13,0)</f>
        <v>0</v>
      </c>
      <c r="AS942" s="139"/>
      <c r="AT942" s="139"/>
      <c r="AU942" s="32">
        <f>VLOOKUP(AS942,Смета!$B$8:$O$93,13,0)</f>
        <v>0</v>
      </c>
    </row>
    <row r="943" spans="1:47" x14ac:dyDescent="0.25">
      <c r="A943" s="139"/>
      <c r="B943" s="139"/>
      <c r="C943" s="32">
        <f>VLOOKUP(A943,Смета!$B$8:$O$93,13,0)</f>
        <v>0</v>
      </c>
      <c r="E943" s="139"/>
      <c r="F943" s="139"/>
      <c r="G943" s="32">
        <f>VLOOKUP(E943,Смета!$B$8:$O$93,13,0)</f>
        <v>0</v>
      </c>
      <c r="I943" s="139"/>
      <c r="J943" s="139"/>
      <c r="K943" s="32">
        <f>VLOOKUP(I943,Смета!$B$8:$O$93,13,0)</f>
        <v>0</v>
      </c>
      <c r="M943" s="139"/>
      <c r="N943" s="139"/>
      <c r="O943" s="32">
        <f>VLOOKUP(M943,Смета!$B$8:$O$93,13,0)</f>
        <v>0</v>
      </c>
      <c r="Q943" s="139"/>
      <c r="R943" s="139"/>
      <c r="S943" s="32">
        <f>VLOOKUP(Q943,Смета!$B$8:$O$93,13,0)</f>
        <v>0</v>
      </c>
      <c r="U943" s="139"/>
      <c r="V943" s="139"/>
      <c r="W943" s="32">
        <f>VLOOKUP(U943,Смета!$B$8:$O$93,13,0)</f>
        <v>0</v>
      </c>
      <c r="Y943" s="139"/>
      <c r="Z943" s="139"/>
      <c r="AA943" s="32">
        <f>VLOOKUP(Y943,Смета!$B$8:$O$93,13,0)</f>
        <v>0</v>
      </c>
      <c r="AC943" s="139"/>
      <c r="AD943" s="139"/>
      <c r="AE943" s="32">
        <f>VLOOKUP(AC943,Смета!$B$8:$O$93,13,0)</f>
        <v>0</v>
      </c>
      <c r="AG943" s="139"/>
      <c r="AH943" s="139"/>
      <c r="AI943" s="32">
        <f>VLOOKUP(AG943,Смета!$B$8:$O$93,13,0)</f>
        <v>0</v>
      </c>
      <c r="AK943" s="139"/>
      <c r="AL943" s="139"/>
      <c r="AM943" s="32">
        <f>VLOOKUP(AK943,Смета!$B$8:$O$93,13,0)</f>
        <v>0</v>
      </c>
      <c r="AO943" s="139"/>
      <c r="AP943" s="139"/>
      <c r="AQ943" s="32">
        <f>VLOOKUP(AO943,Смета!$B$8:$O$93,13,0)</f>
        <v>0</v>
      </c>
      <c r="AS943" s="139"/>
      <c r="AT943" s="139"/>
      <c r="AU943" s="32">
        <f>VLOOKUP(AS943,Смета!$B$8:$O$93,13,0)</f>
        <v>0</v>
      </c>
    </row>
    <row r="944" spans="1:47" x14ac:dyDescent="0.25">
      <c r="A944" s="139"/>
      <c r="B944" s="139"/>
      <c r="C944" s="32">
        <f>VLOOKUP(A944,Смета!$B$8:$O$93,13,0)</f>
        <v>0</v>
      </c>
      <c r="E944" s="139"/>
      <c r="F944" s="139"/>
      <c r="G944" s="32">
        <f>VLOOKUP(E944,Смета!$B$8:$O$93,13,0)</f>
        <v>0</v>
      </c>
      <c r="I944" s="139"/>
      <c r="J944" s="139"/>
      <c r="K944" s="32">
        <f>VLOOKUP(I944,Смета!$B$8:$O$93,13,0)</f>
        <v>0</v>
      </c>
      <c r="M944" s="139"/>
      <c r="N944" s="139"/>
      <c r="O944" s="32">
        <f>VLOOKUP(M944,Смета!$B$8:$O$93,13,0)</f>
        <v>0</v>
      </c>
      <c r="Q944" s="139"/>
      <c r="R944" s="139"/>
      <c r="S944" s="32">
        <f>VLOOKUP(Q944,Смета!$B$8:$O$93,13,0)</f>
        <v>0</v>
      </c>
      <c r="U944" s="139"/>
      <c r="V944" s="139"/>
      <c r="W944" s="32">
        <f>VLOOKUP(U944,Смета!$B$8:$O$93,13,0)</f>
        <v>0</v>
      </c>
      <c r="Y944" s="139"/>
      <c r="Z944" s="139"/>
      <c r="AA944" s="32">
        <f>VLOOKUP(Y944,Смета!$B$8:$O$93,13,0)</f>
        <v>0</v>
      </c>
      <c r="AC944" s="139"/>
      <c r="AD944" s="139"/>
      <c r="AE944" s="32">
        <f>VLOOKUP(AC944,Смета!$B$8:$O$93,13,0)</f>
        <v>0</v>
      </c>
      <c r="AG944" s="139"/>
      <c r="AH944" s="139"/>
      <c r="AI944" s="32">
        <f>VLOOKUP(AG944,Смета!$B$8:$O$93,13,0)</f>
        <v>0</v>
      </c>
      <c r="AK944" s="139"/>
      <c r="AL944" s="139"/>
      <c r="AM944" s="32">
        <f>VLOOKUP(AK944,Смета!$B$8:$O$93,13,0)</f>
        <v>0</v>
      </c>
      <c r="AO944" s="139"/>
      <c r="AP944" s="139"/>
      <c r="AQ944" s="32">
        <f>VLOOKUP(AO944,Смета!$B$8:$O$93,13,0)</f>
        <v>0</v>
      </c>
      <c r="AS944" s="139"/>
      <c r="AT944" s="139"/>
      <c r="AU944" s="32">
        <f>VLOOKUP(AS944,Смета!$B$8:$O$93,13,0)</f>
        <v>0</v>
      </c>
    </row>
    <row r="945" spans="1:47" x14ac:dyDescent="0.25">
      <c r="A945" s="139"/>
      <c r="B945" s="139"/>
      <c r="C945" s="32">
        <f>VLOOKUP(A945,Смета!$B$8:$O$93,13,0)</f>
        <v>0</v>
      </c>
      <c r="E945" s="139"/>
      <c r="F945" s="139"/>
      <c r="G945" s="32">
        <f>VLOOKUP(E945,Смета!$B$8:$O$93,13,0)</f>
        <v>0</v>
      </c>
      <c r="I945" s="139"/>
      <c r="J945" s="139"/>
      <c r="K945" s="32">
        <f>VLOOKUP(I945,Смета!$B$8:$O$93,13,0)</f>
        <v>0</v>
      </c>
      <c r="M945" s="139"/>
      <c r="N945" s="139"/>
      <c r="O945" s="32">
        <f>VLOOKUP(M945,Смета!$B$8:$O$93,13,0)</f>
        <v>0</v>
      </c>
      <c r="Q945" s="139"/>
      <c r="R945" s="139"/>
      <c r="S945" s="32">
        <f>VLOOKUP(Q945,Смета!$B$8:$O$93,13,0)</f>
        <v>0</v>
      </c>
      <c r="U945" s="139"/>
      <c r="V945" s="139"/>
      <c r="W945" s="32">
        <f>VLOOKUP(U945,Смета!$B$8:$O$93,13,0)</f>
        <v>0</v>
      </c>
      <c r="Y945" s="139"/>
      <c r="Z945" s="139"/>
      <c r="AA945" s="32">
        <f>VLOOKUP(Y945,Смета!$B$8:$O$93,13,0)</f>
        <v>0</v>
      </c>
      <c r="AC945" s="139"/>
      <c r="AD945" s="139"/>
      <c r="AE945" s="32">
        <f>VLOOKUP(AC945,Смета!$B$8:$O$93,13,0)</f>
        <v>0</v>
      </c>
      <c r="AG945" s="139"/>
      <c r="AH945" s="139"/>
      <c r="AI945" s="32">
        <f>VLOOKUP(AG945,Смета!$B$8:$O$93,13,0)</f>
        <v>0</v>
      </c>
      <c r="AK945" s="139"/>
      <c r="AL945" s="139"/>
      <c r="AM945" s="32">
        <f>VLOOKUP(AK945,Смета!$B$8:$O$93,13,0)</f>
        <v>0</v>
      </c>
      <c r="AO945" s="139"/>
      <c r="AP945" s="139"/>
      <c r="AQ945" s="32">
        <f>VLOOKUP(AO945,Смета!$B$8:$O$93,13,0)</f>
        <v>0</v>
      </c>
      <c r="AS945" s="139"/>
      <c r="AT945" s="139"/>
      <c r="AU945" s="32">
        <f>VLOOKUP(AS945,Смета!$B$8:$O$93,13,0)</f>
        <v>0</v>
      </c>
    </row>
    <row r="946" spans="1:47" x14ac:dyDescent="0.25">
      <c r="A946" s="139"/>
      <c r="B946" s="139"/>
      <c r="C946" s="32">
        <f>VLOOKUP(A946,Смета!$B$8:$O$93,13,0)</f>
        <v>0</v>
      </c>
      <c r="E946" s="139"/>
      <c r="F946" s="139"/>
      <c r="G946" s="32">
        <f>VLOOKUP(E946,Смета!$B$8:$O$93,13,0)</f>
        <v>0</v>
      </c>
      <c r="I946" s="139"/>
      <c r="J946" s="139"/>
      <c r="K946" s="32">
        <f>VLOOKUP(I946,Смета!$B$8:$O$93,13,0)</f>
        <v>0</v>
      </c>
      <c r="M946" s="139"/>
      <c r="N946" s="139"/>
      <c r="O946" s="32">
        <f>VLOOKUP(M946,Смета!$B$8:$O$93,13,0)</f>
        <v>0</v>
      </c>
      <c r="Q946" s="139"/>
      <c r="R946" s="139"/>
      <c r="S946" s="32">
        <f>VLOOKUP(Q946,Смета!$B$8:$O$93,13,0)</f>
        <v>0</v>
      </c>
      <c r="U946" s="139"/>
      <c r="V946" s="139"/>
      <c r="W946" s="32">
        <f>VLOOKUP(U946,Смета!$B$8:$O$93,13,0)</f>
        <v>0</v>
      </c>
      <c r="Y946" s="139"/>
      <c r="Z946" s="139"/>
      <c r="AA946" s="32">
        <f>VLOOKUP(Y946,Смета!$B$8:$O$93,13,0)</f>
        <v>0</v>
      </c>
      <c r="AC946" s="139"/>
      <c r="AD946" s="139"/>
      <c r="AE946" s="32">
        <f>VLOOKUP(AC946,Смета!$B$8:$O$93,13,0)</f>
        <v>0</v>
      </c>
      <c r="AG946" s="139"/>
      <c r="AH946" s="139"/>
      <c r="AI946" s="32">
        <f>VLOOKUP(AG946,Смета!$B$8:$O$93,13,0)</f>
        <v>0</v>
      </c>
      <c r="AK946" s="139"/>
      <c r="AL946" s="139"/>
      <c r="AM946" s="32">
        <f>VLOOKUP(AK946,Смета!$B$8:$O$93,13,0)</f>
        <v>0</v>
      </c>
      <c r="AO946" s="139"/>
      <c r="AP946" s="139"/>
      <c r="AQ946" s="32">
        <f>VLOOKUP(AO946,Смета!$B$8:$O$93,13,0)</f>
        <v>0</v>
      </c>
      <c r="AS946" s="139"/>
      <c r="AT946" s="139"/>
      <c r="AU946" s="32">
        <f>VLOOKUP(AS946,Смета!$B$8:$O$93,13,0)</f>
        <v>0</v>
      </c>
    </row>
    <row r="947" spans="1:47" x14ac:dyDescent="0.25">
      <c r="A947" s="139"/>
      <c r="B947" s="139"/>
      <c r="C947" s="32">
        <f>VLOOKUP(A947,Смета!$B$8:$O$93,13,0)</f>
        <v>0</v>
      </c>
      <c r="E947" s="139"/>
      <c r="F947" s="139"/>
      <c r="G947" s="32">
        <f>VLOOKUP(E947,Смета!$B$8:$O$93,13,0)</f>
        <v>0</v>
      </c>
      <c r="I947" s="139"/>
      <c r="J947" s="139"/>
      <c r="K947" s="32">
        <f>VLOOKUP(I947,Смета!$B$8:$O$93,13,0)</f>
        <v>0</v>
      </c>
      <c r="M947" s="139"/>
      <c r="N947" s="139"/>
      <c r="O947" s="32">
        <f>VLOOKUP(M947,Смета!$B$8:$O$93,13,0)</f>
        <v>0</v>
      </c>
      <c r="Q947" s="139"/>
      <c r="R947" s="139"/>
      <c r="S947" s="32">
        <f>VLOOKUP(Q947,Смета!$B$8:$O$93,13,0)</f>
        <v>0</v>
      </c>
      <c r="U947" s="139"/>
      <c r="V947" s="139"/>
      <c r="W947" s="32">
        <f>VLOOKUP(U947,Смета!$B$8:$O$93,13,0)</f>
        <v>0</v>
      </c>
      <c r="Y947" s="139"/>
      <c r="Z947" s="139"/>
      <c r="AA947" s="32">
        <f>VLOOKUP(Y947,Смета!$B$8:$O$93,13,0)</f>
        <v>0</v>
      </c>
      <c r="AC947" s="139"/>
      <c r="AD947" s="139"/>
      <c r="AE947" s="32">
        <f>VLOOKUP(AC947,Смета!$B$8:$O$93,13,0)</f>
        <v>0</v>
      </c>
      <c r="AG947" s="139"/>
      <c r="AH947" s="139"/>
      <c r="AI947" s="32">
        <f>VLOOKUP(AG947,Смета!$B$8:$O$93,13,0)</f>
        <v>0</v>
      </c>
      <c r="AK947" s="139"/>
      <c r="AL947" s="139"/>
      <c r="AM947" s="32">
        <f>VLOOKUP(AK947,Смета!$B$8:$O$93,13,0)</f>
        <v>0</v>
      </c>
      <c r="AO947" s="139"/>
      <c r="AP947" s="139"/>
      <c r="AQ947" s="32">
        <f>VLOOKUP(AO947,Смета!$B$8:$O$93,13,0)</f>
        <v>0</v>
      </c>
      <c r="AS947" s="139"/>
      <c r="AT947" s="139"/>
      <c r="AU947" s="32">
        <f>VLOOKUP(AS947,Смета!$B$8:$O$93,13,0)</f>
        <v>0</v>
      </c>
    </row>
    <row r="948" spans="1:47" x14ac:dyDescent="0.25">
      <c r="A948" s="139"/>
      <c r="B948" s="139"/>
      <c r="C948" s="32">
        <f>VLOOKUP(A948,Смета!$B$8:$O$93,13,0)</f>
        <v>0</v>
      </c>
      <c r="E948" s="139"/>
      <c r="F948" s="139"/>
      <c r="G948" s="32">
        <f>VLOOKUP(E948,Смета!$B$8:$O$93,13,0)</f>
        <v>0</v>
      </c>
      <c r="I948" s="139"/>
      <c r="J948" s="139"/>
      <c r="K948" s="32">
        <f>VLOOKUP(I948,Смета!$B$8:$O$93,13,0)</f>
        <v>0</v>
      </c>
      <c r="M948" s="139"/>
      <c r="N948" s="139"/>
      <c r="O948" s="32">
        <f>VLOOKUP(M948,Смета!$B$8:$O$93,13,0)</f>
        <v>0</v>
      </c>
      <c r="Q948" s="139"/>
      <c r="R948" s="139"/>
      <c r="S948" s="32">
        <f>VLOOKUP(Q948,Смета!$B$8:$O$93,13,0)</f>
        <v>0</v>
      </c>
      <c r="U948" s="139"/>
      <c r="V948" s="139"/>
      <c r="W948" s="32">
        <f>VLOOKUP(U948,Смета!$B$8:$O$93,13,0)</f>
        <v>0</v>
      </c>
      <c r="Y948" s="139"/>
      <c r="Z948" s="139"/>
      <c r="AA948" s="32">
        <f>VLOOKUP(Y948,Смета!$B$8:$O$93,13,0)</f>
        <v>0</v>
      </c>
      <c r="AC948" s="139"/>
      <c r="AD948" s="139"/>
      <c r="AE948" s="32">
        <f>VLOOKUP(AC948,Смета!$B$8:$O$93,13,0)</f>
        <v>0</v>
      </c>
      <c r="AG948" s="139"/>
      <c r="AH948" s="139"/>
      <c r="AI948" s="32">
        <f>VLOOKUP(AG948,Смета!$B$8:$O$93,13,0)</f>
        <v>0</v>
      </c>
      <c r="AK948" s="139"/>
      <c r="AL948" s="139"/>
      <c r="AM948" s="32">
        <f>VLOOKUP(AK948,Смета!$B$8:$O$93,13,0)</f>
        <v>0</v>
      </c>
      <c r="AO948" s="139"/>
      <c r="AP948" s="139"/>
      <c r="AQ948" s="32">
        <f>VLOOKUP(AO948,Смета!$B$8:$O$93,13,0)</f>
        <v>0</v>
      </c>
      <c r="AS948" s="139"/>
      <c r="AT948" s="139"/>
      <c r="AU948" s="32">
        <f>VLOOKUP(AS948,Смета!$B$8:$O$93,13,0)</f>
        <v>0</v>
      </c>
    </row>
    <row r="949" spans="1:47" x14ac:dyDescent="0.25">
      <c r="A949" s="139"/>
      <c r="B949" s="139"/>
      <c r="C949" s="32">
        <f>VLOOKUP(A949,Смета!$B$8:$O$93,13,0)</f>
        <v>0</v>
      </c>
      <c r="E949" s="139"/>
      <c r="F949" s="139"/>
      <c r="G949" s="32">
        <f>VLOOKUP(E949,Смета!$B$8:$O$93,13,0)</f>
        <v>0</v>
      </c>
      <c r="I949" s="139"/>
      <c r="J949" s="139"/>
      <c r="K949" s="32">
        <f>VLOOKUP(I949,Смета!$B$8:$O$93,13,0)</f>
        <v>0</v>
      </c>
      <c r="M949" s="139"/>
      <c r="N949" s="139"/>
      <c r="O949" s="32">
        <f>VLOOKUP(M949,Смета!$B$8:$O$93,13,0)</f>
        <v>0</v>
      </c>
      <c r="Q949" s="139"/>
      <c r="R949" s="139"/>
      <c r="S949" s="32">
        <f>VLOOKUP(Q949,Смета!$B$8:$O$93,13,0)</f>
        <v>0</v>
      </c>
      <c r="U949" s="139"/>
      <c r="V949" s="139"/>
      <c r="W949" s="32">
        <f>VLOOKUP(U949,Смета!$B$8:$O$93,13,0)</f>
        <v>0</v>
      </c>
      <c r="Y949" s="139"/>
      <c r="Z949" s="139"/>
      <c r="AA949" s="32">
        <f>VLOOKUP(Y949,Смета!$B$8:$O$93,13,0)</f>
        <v>0</v>
      </c>
      <c r="AC949" s="139"/>
      <c r="AD949" s="139"/>
      <c r="AE949" s="32">
        <f>VLOOKUP(AC949,Смета!$B$8:$O$93,13,0)</f>
        <v>0</v>
      </c>
      <c r="AG949" s="139"/>
      <c r="AH949" s="139"/>
      <c r="AI949" s="32">
        <f>VLOOKUP(AG949,Смета!$B$8:$O$93,13,0)</f>
        <v>0</v>
      </c>
      <c r="AK949" s="139"/>
      <c r="AL949" s="139"/>
      <c r="AM949" s="32">
        <f>VLOOKUP(AK949,Смета!$B$8:$O$93,13,0)</f>
        <v>0</v>
      </c>
      <c r="AO949" s="139"/>
      <c r="AP949" s="139"/>
      <c r="AQ949" s="32">
        <f>VLOOKUP(AO949,Смета!$B$8:$O$93,13,0)</f>
        <v>0</v>
      </c>
      <c r="AS949" s="139"/>
      <c r="AT949" s="139"/>
      <c r="AU949" s="32">
        <f>VLOOKUP(AS949,Смета!$B$8:$O$93,13,0)</f>
        <v>0</v>
      </c>
    </row>
    <row r="950" spans="1:47" x14ac:dyDescent="0.25">
      <c r="A950" s="139"/>
      <c r="B950" s="139"/>
      <c r="C950" s="32">
        <f>VLOOKUP(A950,Смета!$B$8:$O$93,13,0)</f>
        <v>0</v>
      </c>
      <c r="E950" s="139"/>
      <c r="F950" s="139"/>
      <c r="G950" s="32">
        <f>VLOOKUP(E950,Смета!$B$8:$O$93,13,0)</f>
        <v>0</v>
      </c>
      <c r="I950" s="139"/>
      <c r="J950" s="139"/>
      <c r="K950" s="32">
        <f>VLOOKUP(I950,Смета!$B$8:$O$93,13,0)</f>
        <v>0</v>
      </c>
      <c r="M950" s="139"/>
      <c r="N950" s="139"/>
      <c r="O950" s="32">
        <f>VLOOKUP(M950,Смета!$B$8:$O$93,13,0)</f>
        <v>0</v>
      </c>
      <c r="Q950" s="139"/>
      <c r="R950" s="139"/>
      <c r="S950" s="32">
        <f>VLOOKUP(Q950,Смета!$B$8:$O$93,13,0)</f>
        <v>0</v>
      </c>
      <c r="U950" s="139"/>
      <c r="V950" s="139"/>
      <c r="W950" s="32">
        <f>VLOOKUP(U950,Смета!$B$8:$O$93,13,0)</f>
        <v>0</v>
      </c>
      <c r="Y950" s="139"/>
      <c r="Z950" s="139"/>
      <c r="AA950" s="32">
        <f>VLOOKUP(Y950,Смета!$B$8:$O$93,13,0)</f>
        <v>0</v>
      </c>
      <c r="AC950" s="139"/>
      <c r="AD950" s="139"/>
      <c r="AE950" s="32">
        <f>VLOOKUP(AC950,Смета!$B$8:$O$93,13,0)</f>
        <v>0</v>
      </c>
      <c r="AG950" s="139"/>
      <c r="AH950" s="139"/>
      <c r="AI950" s="32">
        <f>VLOOKUP(AG950,Смета!$B$8:$O$93,13,0)</f>
        <v>0</v>
      </c>
      <c r="AK950" s="139"/>
      <c r="AL950" s="139"/>
      <c r="AM950" s="32">
        <f>VLOOKUP(AK950,Смета!$B$8:$O$93,13,0)</f>
        <v>0</v>
      </c>
      <c r="AO950" s="139"/>
      <c r="AP950" s="139"/>
      <c r="AQ950" s="32">
        <f>VLOOKUP(AO950,Смета!$B$8:$O$93,13,0)</f>
        <v>0</v>
      </c>
      <c r="AS950" s="139"/>
      <c r="AT950" s="139"/>
      <c r="AU950" s="32">
        <f>VLOOKUP(AS950,Смета!$B$8:$O$93,13,0)</f>
        <v>0</v>
      </c>
    </row>
    <row r="951" spans="1:47" x14ac:dyDescent="0.25">
      <c r="A951" s="139"/>
      <c r="B951" s="139"/>
      <c r="C951" s="32">
        <f>VLOOKUP(A951,Смета!$B$8:$O$93,13,0)</f>
        <v>0</v>
      </c>
      <c r="E951" s="139"/>
      <c r="F951" s="139"/>
      <c r="G951" s="32">
        <f>VLOOKUP(E951,Смета!$B$8:$O$93,13,0)</f>
        <v>0</v>
      </c>
      <c r="I951" s="139"/>
      <c r="J951" s="139"/>
      <c r="K951" s="32">
        <f>VLOOKUP(I951,Смета!$B$8:$O$93,13,0)</f>
        <v>0</v>
      </c>
      <c r="M951" s="139"/>
      <c r="N951" s="139"/>
      <c r="O951" s="32">
        <f>VLOOKUP(M951,Смета!$B$8:$O$93,13,0)</f>
        <v>0</v>
      </c>
      <c r="Q951" s="139"/>
      <c r="R951" s="139"/>
      <c r="S951" s="32">
        <f>VLOOKUP(Q951,Смета!$B$8:$O$93,13,0)</f>
        <v>0</v>
      </c>
      <c r="U951" s="139"/>
      <c r="V951" s="139"/>
      <c r="W951" s="32">
        <f>VLOOKUP(U951,Смета!$B$8:$O$93,13,0)</f>
        <v>0</v>
      </c>
      <c r="Y951" s="139"/>
      <c r="Z951" s="139"/>
      <c r="AA951" s="32">
        <f>VLOOKUP(Y951,Смета!$B$8:$O$93,13,0)</f>
        <v>0</v>
      </c>
      <c r="AC951" s="139"/>
      <c r="AD951" s="139"/>
      <c r="AE951" s="32">
        <f>VLOOKUP(AC951,Смета!$B$8:$O$93,13,0)</f>
        <v>0</v>
      </c>
      <c r="AG951" s="139"/>
      <c r="AH951" s="139"/>
      <c r="AI951" s="32">
        <f>VLOOKUP(AG951,Смета!$B$8:$O$93,13,0)</f>
        <v>0</v>
      </c>
      <c r="AK951" s="139"/>
      <c r="AL951" s="139"/>
      <c r="AM951" s="32">
        <f>VLOOKUP(AK951,Смета!$B$8:$O$93,13,0)</f>
        <v>0</v>
      </c>
      <c r="AO951" s="139"/>
      <c r="AP951" s="139"/>
      <c r="AQ951" s="32">
        <f>VLOOKUP(AO951,Смета!$B$8:$O$93,13,0)</f>
        <v>0</v>
      </c>
      <c r="AS951" s="139"/>
      <c r="AT951" s="139"/>
      <c r="AU951" s="32">
        <f>VLOOKUP(AS951,Смета!$B$8:$O$93,13,0)</f>
        <v>0</v>
      </c>
    </row>
    <row r="952" spans="1:47" x14ac:dyDescent="0.25">
      <c r="A952" s="139"/>
      <c r="B952" s="139"/>
      <c r="C952" s="32">
        <f>VLOOKUP(A952,Смета!$B$8:$O$93,13,0)</f>
        <v>0</v>
      </c>
      <c r="E952" s="139"/>
      <c r="F952" s="139"/>
      <c r="G952" s="32">
        <f>VLOOKUP(E952,Смета!$B$8:$O$93,13,0)</f>
        <v>0</v>
      </c>
      <c r="I952" s="139"/>
      <c r="J952" s="139"/>
      <c r="K952" s="32">
        <f>VLOOKUP(I952,Смета!$B$8:$O$93,13,0)</f>
        <v>0</v>
      </c>
      <c r="M952" s="139"/>
      <c r="N952" s="139"/>
      <c r="O952" s="32">
        <f>VLOOKUP(M952,Смета!$B$8:$O$93,13,0)</f>
        <v>0</v>
      </c>
      <c r="Q952" s="139"/>
      <c r="R952" s="139"/>
      <c r="S952" s="32">
        <f>VLOOKUP(Q952,Смета!$B$8:$O$93,13,0)</f>
        <v>0</v>
      </c>
      <c r="U952" s="139"/>
      <c r="V952" s="139"/>
      <c r="W952" s="32">
        <f>VLOOKUP(U952,Смета!$B$8:$O$93,13,0)</f>
        <v>0</v>
      </c>
      <c r="Y952" s="139"/>
      <c r="Z952" s="139"/>
      <c r="AA952" s="32">
        <f>VLOOKUP(Y952,Смета!$B$8:$O$93,13,0)</f>
        <v>0</v>
      </c>
      <c r="AC952" s="139"/>
      <c r="AD952" s="139"/>
      <c r="AE952" s="32">
        <f>VLOOKUP(AC952,Смета!$B$8:$O$93,13,0)</f>
        <v>0</v>
      </c>
      <c r="AG952" s="139"/>
      <c r="AH952" s="139"/>
      <c r="AI952" s="32">
        <f>VLOOKUP(AG952,Смета!$B$8:$O$93,13,0)</f>
        <v>0</v>
      </c>
      <c r="AK952" s="139"/>
      <c r="AL952" s="139"/>
      <c r="AM952" s="32">
        <f>VLOOKUP(AK952,Смета!$B$8:$O$93,13,0)</f>
        <v>0</v>
      </c>
      <c r="AO952" s="139"/>
      <c r="AP952" s="139"/>
      <c r="AQ952" s="32">
        <f>VLOOKUP(AO952,Смета!$B$8:$O$93,13,0)</f>
        <v>0</v>
      </c>
      <c r="AS952" s="139"/>
      <c r="AT952" s="139"/>
      <c r="AU952" s="32">
        <f>VLOOKUP(AS952,Смета!$B$8:$O$93,13,0)</f>
        <v>0</v>
      </c>
    </row>
    <row r="953" spans="1:47" x14ac:dyDescent="0.25">
      <c r="A953" s="139"/>
      <c r="B953" s="139"/>
      <c r="C953" s="32">
        <f>VLOOKUP(A953,Смета!$B$8:$O$93,13,0)</f>
        <v>0</v>
      </c>
      <c r="E953" s="139"/>
      <c r="F953" s="139"/>
      <c r="G953" s="32">
        <f>VLOOKUP(E953,Смета!$B$8:$O$93,13,0)</f>
        <v>0</v>
      </c>
      <c r="I953" s="139"/>
      <c r="J953" s="139"/>
      <c r="K953" s="32">
        <f>VLOOKUP(I953,Смета!$B$8:$O$93,13,0)</f>
        <v>0</v>
      </c>
      <c r="M953" s="139"/>
      <c r="N953" s="139"/>
      <c r="O953" s="32">
        <f>VLOOKUP(M953,Смета!$B$8:$O$93,13,0)</f>
        <v>0</v>
      </c>
      <c r="Q953" s="139"/>
      <c r="R953" s="139"/>
      <c r="S953" s="32">
        <f>VLOOKUP(Q953,Смета!$B$8:$O$93,13,0)</f>
        <v>0</v>
      </c>
      <c r="U953" s="139"/>
      <c r="V953" s="139"/>
      <c r="W953" s="32">
        <f>VLOOKUP(U953,Смета!$B$8:$O$93,13,0)</f>
        <v>0</v>
      </c>
      <c r="Y953" s="139"/>
      <c r="Z953" s="139"/>
      <c r="AA953" s="32">
        <f>VLOOKUP(Y953,Смета!$B$8:$O$93,13,0)</f>
        <v>0</v>
      </c>
      <c r="AC953" s="139"/>
      <c r="AD953" s="139"/>
      <c r="AE953" s="32">
        <f>VLOOKUP(AC953,Смета!$B$8:$O$93,13,0)</f>
        <v>0</v>
      </c>
      <c r="AG953" s="139"/>
      <c r="AH953" s="139"/>
      <c r="AI953" s="32">
        <f>VLOOKUP(AG953,Смета!$B$8:$O$93,13,0)</f>
        <v>0</v>
      </c>
      <c r="AK953" s="139"/>
      <c r="AL953" s="139"/>
      <c r="AM953" s="32">
        <f>VLOOKUP(AK953,Смета!$B$8:$O$93,13,0)</f>
        <v>0</v>
      </c>
      <c r="AO953" s="139"/>
      <c r="AP953" s="139"/>
      <c r="AQ953" s="32">
        <f>VLOOKUP(AO953,Смета!$B$8:$O$93,13,0)</f>
        <v>0</v>
      </c>
      <c r="AS953" s="139"/>
      <c r="AT953" s="139"/>
      <c r="AU953" s="32">
        <f>VLOOKUP(AS953,Смета!$B$8:$O$93,13,0)</f>
        <v>0</v>
      </c>
    </row>
    <row r="954" spans="1:47" x14ac:dyDescent="0.25">
      <c r="A954" s="139"/>
      <c r="B954" s="139"/>
      <c r="C954" s="32">
        <f>VLOOKUP(A954,Смета!$B$8:$O$93,13,0)</f>
        <v>0</v>
      </c>
      <c r="E954" s="139"/>
      <c r="F954" s="139"/>
      <c r="G954" s="32">
        <f>VLOOKUP(E954,Смета!$B$8:$O$93,13,0)</f>
        <v>0</v>
      </c>
      <c r="I954" s="139"/>
      <c r="J954" s="139"/>
      <c r="K954" s="32">
        <f>VLOOKUP(I954,Смета!$B$8:$O$93,13,0)</f>
        <v>0</v>
      </c>
      <c r="M954" s="139"/>
      <c r="N954" s="139"/>
      <c r="O954" s="32">
        <f>VLOOKUP(M954,Смета!$B$8:$O$93,13,0)</f>
        <v>0</v>
      </c>
      <c r="Q954" s="139"/>
      <c r="R954" s="139"/>
      <c r="S954" s="32">
        <f>VLOOKUP(Q954,Смета!$B$8:$O$93,13,0)</f>
        <v>0</v>
      </c>
      <c r="U954" s="139"/>
      <c r="V954" s="139"/>
      <c r="W954" s="32">
        <f>VLOOKUP(U954,Смета!$B$8:$O$93,13,0)</f>
        <v>0</v>
      </c>
      <c r="Y954" s="139"/>
      <c r="Z954" s="139"/>
      <c r="AA954" s="32">
        <f>VLOOKUP(Y954,Смета!$B$8:$O$93,13,0)</f>
        <v>0</v>
      </c>
      <c r="AC954" s="139"/>
      <c r="AD954" s="139"/>
      <c r="AE954" s="32">
        <f>VLOOKUP(AC954,Смета!$B$8:$O$93,13,0)</f>
        <v>0</v>
      </c>
      <c r="AG954" s="139"/>
      <c r="AH954" s="139"/>
      <c r="AI954" s="32">
        <f>VLOOKUP(AG954,Смета!$B$8:$O$93,13,0)</f>
        <v>0</v>
      </c>
      <c r="AK954" s="139"/>
      <c r="AL954" s="139"/>
      <c r="AM954" s="32">
        <f>VLOOKUP(AK954,Смета!$B$8:$O$93,13,0)</f>
        <v>0</v>
      </c>
      <c r="AO954" s="139"/>
      <c r="AP954" s="139"/>
      <c r="AQ954" s="32">
        <f>VLOOKUP(AO954,Смета!$B$8:$O$93,13,0)</f>
        <v>0</v>
      </c>
      <c r="AS954" s="139"/>
      <c r="AT954" s="139"/>
      <c r="AU954" s="32">
        <f>VLOOKUP(AS954,Смета!$B$8:$O$93,13,0)</f>
        <v>0</v>
      </c>
    </row>
    <row r="955" spans="1:47" x14ac:dyDescent="0.25">
      <c r="A955" s="139"/>
      <c r="B955" s="139"/>
      <c r="C955" s="32">
        <f>VLOOKUP(A955,Смета!$B$8:$O$93,13,0)</f>
        <v>0</v>
      </c>
      <c r="E955" s="139"/>
      <c r="F955" s="139"/>
      <c r="G955" s="32">
        <f>VLOOKUP(E955,Смета!$B$8:$O$93,13,0)</f>
        <v>0</v>
      </c>
      <c r="I955" s="139"/>
      <c r="J955" s="139"/>
      <c r="K955" s="32">
        <f>VLOOKUP(I955,Смета!$B$8:$O$93,13,0)</f>
        <v>0</v>
      </c>
      <c r="M955" s="139"/>
      <c r="N955" s="139"/>
      <c r="O955" s="32">
        <f>VLOOKUP(M955,Смета!$B$8:$O$93,13,0)</f>
        <v>0</v>
      </c>
      <c r="Q955" s="139"/>
      <c r="R955" s="139"/>
      <c r="S955" s="32">
        <f>VLOOKUP(Q955,Смета!$B$8:$O$93,13,0)</f>
        <v>0</v>
      </c>
      <c r="U955" s="139"/>
      <c r="V955" s="139"/>
      <c r="W955" s="32">
        <f>VLOOKUP(U955,Смета!$B$8:$O$93,13,0)</f>
        <v>0</v>
      </c>
      <c r="Y955" s="139"/>
      <c r="Z955" s="139"/>
      <c r="AA955" s="32">
        <f>VLOOKUP(Y955,Смета!$B$8:$O$93,13,0)</f>
        <v>0</v>
      </c>
      <c r="AC955" s="139"/>
      <c r="AD955" s="139"/>
      <c r="AE955" s="32">
        <f>VLOOKUP(AC955,Смета!$B$8:$O$93,13,0)</f>
        <v>0</v>
      </c>
      <c r="AG955" s="139"/>
      <c r="AH955" s="139"/>
      <c r="AI955" s="32">
        <f>VLOOKUP(AG955,Смета!$B$8:$O$93,13,0)</f>
        <v>0</v>
      </c>
      <c r="AK955" s="139"/>
      <c r="AL955" s="139"/>
      <c r="AM955" s="32">
        <f>VLOOKUP(AK955,Смета!$B$8:$O$93,13,0)</f>
        <v>0</v>
      </c>
      <c r="AO955" s="139"/>
      <c r="AP955" s="139"/>
      <c r="AQ955" s="32">
        <f>VLOOKUP(AO955,Смета!$B$8:$O$93,13,0)</f>
        <v>0</v>
      </c>
      <c r="AS955" s="139"/>
      <c r="AT955" s="139"/>
      <c r="AU955" s="32">
        <f>VLOOKUP(AS955,Смета!$B$8:$O$93,13,0)</f>
        <v>0</v>
      </c>
    </row>
    <row r="956" spans="1:47" x14ac:dyDescent="0.25">
      <c r="A956" s="139"/>
      <c r="B956" s="139"/>
      <c r="C956" s="32">
        <f>VLOOKUP(A956,Смета!$B$8:$O$93,13,0)</f>
        <v>0</v>
      </c>
      <c r="E956" s="139"/>
      <c r="F956" s="139"/>
      <c r="G956" s="32">
        <f>VLOOKUP(E956,Смета!$B$8:$O$93,13,0)</f>
        <v>0</v>
      </c>
      <c r="I956" s="139"/>
      <c r="J956" s="139"/>
      <c r="K956" s="32">
        <f>VLOOKUP(I956,Смета!$B$8:$O$93,13,0)</f>
        <v>0</v>
      </c>
      <c r="M956" s="139"/>
      <c r="N956" s="139"/>
      <c r="O956" s="32">
        <f>VLOOKUP(M956,Смета!$B$8:$O$93,13,0)</f>
        <v>0</v>
      </c>
      <c r="Q956" s="139"/>
      <c r="R956" s="139"/>
      <c r="S956" s="32">
        <f>VLOOKUP(Q956,Смета!$B$8:$O$93,13,0)</f>
        <v>0</v>
      </c>
      <c r="U956" s="139"/>
      <c r="V956" s="139"/>
      <c r="W956" s="32">
        <f>VLOOKUP(U956,Смета!$B$8:$O$93,13,0)</f>
        <v>0</v>
      </c>
      <c r="Y956" s="139"/>
      <c r="Z956" s="139"/>
      <c r="AA956" s="32">
        <f>VLOOKUP(Y956,Смета!$B$8:$O$93,13,0)</f>
        <v>0</v>
      </c>
      <c r="AC956" s="139"/>
      <c r="AD956" s="139"/>
      <c r="AE956" s="32">
        <f>VLOOKUP(AC956,Смета!$B$8:$O$93,13,0)</f>
        <v>0</v>
      </c>
      <c r="AG956" s="139"/>
      <c r="AH956" s="139"/>
      <c r="AI956" s="32">
        <f>VLOOKUP(AG956,Смета!$B$8:$O$93,13,0)</f>
        <v>0</v>
      </c>
      <c r="AK956" s="139"/>
      <c r="AL956" s="139"/>
      <c r="AM956" s="32">
        <f>VLOOKUP(AK956,Смета!$B$8:$O$93,13,0)</f>
        <v>0</v>
      </c>
      <c r="AO956" s="139"/>
      <c r="AP956" s="139"/>
      <c r="AQ956" s="32">
        <f>VLOOKUP(AO956,Смета!$B$8:$O$93,13,0)</f>
        <v>0</v>
      </c>
      <c r="AS956" s="139"/>
      <c r="AT956" s="139"/>
      <c r="AU956" s="32">
        <f>VLOOKUP(AS956,Смета!$B$8:$O$93,13,0)</f>
        <v>0</v>
      </c>
    </row>
    <row r="957" spans="1:47" x14ac:dyDescent="0.25">
      <c r="A957" s="139"/>
      <c r="B957" s="139"/>
      <c r="C957" s="32">
        <f>VLOOKUP(A957,Смета!$B$8:$O$93,13,0)</f>
        <v>0</v>
      </c>
      <c r="E957" s="139"/>
      <c r="F957" s="139"/>
      <c r="G957" s="32">
        <f>VLOOKUP(E957,Смета!$B$8:$O$93,13,0)</f>
        <v>0</v>
      </c>
      <c r="I957" s="139"/>
      <c r="J957" s="139"/>
      <c r="K957" s="32">
        <f>VLOOKUP(I957,Смета!$B$8:$O$93,13,0)</f>
        <v>0</v>
      </c>
      <c r="M957" s="139"/>
      <c r="N957" s="139"/>
      <c r="O957" s="32">
        <f>VLOOKUP(M957,Смета!$B$8:$O$93,13,0)</f>
        <v>0</v>
      </c>
      <c r="Q957" s="139"/>
      <c r="R957" s="139"/>
      <c r="S957" s="32">
        <f>VLOOKUP(Q957,Смета!$B$8:$O$93,13,0)</f>
        <v>0</v>
      </c>
      <c r="U957" s="139"/>
      <c r="V957" s="139"/>
      <c r="W957" s="32">
        <f>VLOOKUP(U957,Смета!$B$8:$O$93,13,0)</f>
        <v>0</v>
      </c>
      <c r="Y957" s="139"/>
      <c r="Z957" s="139"/>
      <c r="AA957" s="32">
        <f>VLOOKUP(Y957,Смета!$B$8:$O$93,13,0)</f>
        <v>0</v>
      </c>
      <c r="AC957" s="139"/>
      <c r="AD957" s="139"/>
      <c r="AE957" s="32">
        <f>VLOOKUP(AC957,Смета!$B$8:$O$93,13,0)</f>
        <v>0</v>
      </c>
      <c r="AG957" s="139"/>
      <c r="AH957" s="139"/>
      <c r="AI957" s="32">
        <f>VLOOKUP(AG957,Смета!$B$8:$O$93,13,0)</f>
        <v>0</v>
      </c>
      <c r="AK957" s="139"/>
      <c r="AL957" s="139"/>
      <c r="AM957" s="32">
        <f>VLOOKUP(AK957,Смета!$B$8:$O$93,13,0)</f>
        <v>0</v>
      </c>
      <c r="AO957" s="139"/>
      <c r="AP957" s="139"/>
      <c r="AQ957" s="32">
        <f>VLOOKUP(AO957,Смета!$B$8:$O$93,13,0)</f>
        <v>0</v>
      </c>
      <c r="AS957" s="139"/>
      <c r="AT957" s="139"/>
      <c r="AU957" s="32">
        <f>VLOOKUP(AS957,Смета!$B$8:$O$93,13,0)</f>
        <v>0</v>
      </c>
    </row>
    <row r="958" spans="1:47" x14ac:dyDescent="0.25">
      <c r="A958" s="139"/>
      <c r="B958" s="139"/>
      <c r="C958" s="32">
        <f>VLOOKUP(A958,Смета!$B$8:$O$93,13,0)</f>
        <v>0</v>
      </c>
      <c r="E958" s="139"/>
      <c r="F958" s="139"/>
      <c r="G958" s="32">
        <f>VLOOKUP(E958,Смета!$B$8:$O$93,13,0)</f>
        <v>0</v>
      </c>
      <c r="I958" s="139"/>
      <c r="J958" s="139"/>
      <c r="K958" s="32">
        <f>VLOOKUP(I958,Смета!$B$8:$O$93,13,0)</f>
        <v>0</v>
      </c>
      <c r="M958" s="139"/>
      <c r="N958" s="139"/>
      <c r="O958" s="32">
        <f>VLOOKUP(M958,Смета!$B$8:$O$93,13,0)</f>
        <v>0</v>
      </c>
      <c r="Q958" s="139"/>
      <c r="R958" s="139"/>
      <c r="S958" s="32">
        <f>VLOOKUP(Q958,Смета!$B$8:$O$93,13,0)</f>
        <v>0</v>
      </c>
      <c r="U958" s="139"/>
      <c r="V958" s="139"/>
      <c r="W958" s="32">
        <f>VLOOKUP(U958,Смета!$B$8:$O$93,13,0)</f>
        <v>0</v>
      </c>
      <c r="Y958" s="139"/>
      <c r="Z958" s="139"/>
      <c r="AA958" s="32">
        <f>VLOOKUP(Y958,Смета!$B$8:$O$93,13,0)</f>
        <v>0</v>
      </c>
      <c r="AC958" s="139"/>
      <c r="AD958" s="139"/>
      <c r="AE958" s="32">
        <f>VLOOKUP(AC958,Смета!$B$8:$O$93,13,0)</f>
        <v>0</v>
      </c>
      <c r="AG958" s="139"/>
      <c r="AH958" s="139"/>
      <c r="AI958" s="32">
        <f>VLOOKUP(AG958,Смета!$B$8:$O$93,13,0)</f>
        <v>0</v>
      </c>
      <c r="AK958" s="139"/>
      <c r="AL958" s="139"/>
      <c r="AM958" s="32">
        <f>VLOOKUP(AK958,Смета!$B$8:$O$93,13,0)</f>
        <v>0</v>
      </c>
      <c r="AO958" s="139"/>
      <c r="AP958" s="139"/>
      <c r="AQ958" s="32">
        <f>VLOOKUP(AO958,Смета!$B$8:$O$93,13,0)</f>
        <v>0</v>
      </c>
      <c r="AS958" s="139"/>
      <c r="AT958" s="139"/>
      <c r="AU958" s="32">
        <f>VLOOKUP(AS958,Смета!$B$8:$O$93,13,0)</f>
        <v>0</v>
      </c>
    </row>
    <row r="959" spans="1:47" x14ac:dyDescent="0.25">
      <c r="A959" s="139"/>
      <c r="B959" s="139"/>
      <c r="C959" s="32">
        <f>VLOOKUP(A959,Смета!$B$8:$O$93,13,0)</f>
        <v>0</v>
      </c>
      <c r="E959" s="139"/>
      <c r="F959" s="139"/>
      <c r="G959" s="32">
        <f>VLOOKUP(E959,Смета!$B$8:$O$93,13,0)</f>
        <v>0</v>
      </c>
      <c r="I959" s="139"/>
      <c r="J959" s="139"/>
      <c r="K959" s="32">
        <f>VLOOKUP(I959,Смета!$B$8:$O$93,13,0)</f>
        <v>0</v>
      </c>
      <c r="M959" s="139"/>
      <c r="N959" s="139"/>
      <c r="O959" s="32">
        <f>VLOOKUP(M959,Смета!$B$8:$O$93,13,0)</f>
        <v>0</v>
      </c>
      <c r="Q959" s="139"/>
      <c r="R959" s="139"/>
      <c r="S959" s="32">
        <f>VLOOKUP(Q959,Смета!$B$8:$O$93,13,0)</f>
        <v>0</v>
      </c>
      <c r="U959" s="139"/>
      <c r="V959" s="139"/>
      <c r="W959" s="32">
        <f>VLOOKUP(U959,Смета!$B$8:$O$93,13,0)</f>
        <v>0</v>
      </c>
      <c r="Y959" s="139"/>
      <c r="Z959" s="139"/>
      <c r="AA959" s="32">
        <f>VLOOKUP(Y959,Смета!$B$8:$O$93,13,0)</f>
        <v>0</v>
      </c>
      <c r="AC959" s="139"/>
      <c r="AD959" s="139"/>
      <c r="AE959" s="32">
        <f>VLOOKUP(AC959,Смета!$B$8:$O$93,13,0)</f>
        <v>0</v>
      </c>
      <c r="AG959" s="139"/>
      <c r="AH959" s="139"/>
      <c r="AI959" s="32">
        <f>VLOOKUP(AG959,Смета!$B$8:$O$93,13,0)</f>
        <v>0</v>
      </c>
      <c r="AK959" s="139"/>
      <c r="AL959" s="139"/>
      <c r="AM959" s="32">
        <f>VLOOKUP(AK959,Смета!$B$8:$O$93,13,0)</f>
        <v>0</v>
      </c>
      <c r="AO959" s="139"/>
      <c r="AP959" s="139"/>
      <c r="AQ959" s="32">
        <f>VLOOKUP(AO959,Смета!$B$8:$O$93,13,0)</f>
        <v>0</v>
      </c>
      <c r="AS959" s="139"/>
      <c r="AT959" s="139"/>
      <c r="AU959" s="32">
        <f>VLOOKUP(AS959,Смета!$B$8:$O$93,13,0)</f>
        <v>0</v>
      </c>
    </row>
    <row r="960" spans="1:47" x14ac:dyDescent="0.25">
      <c r="A960" s="139"/>
      <c r="B960" s="139"/>
      <c r="C960" s="32">
        <f>VLOOKUP(A960,Смета!$B$8:$O$93,13,0)</f>
        <v>0</v>
      </c>
      <c r="E960" s="139"/>
      <c r="F960" s="139"/>
      <c r="G960" s="32">
        <f>VLOOKUP(E960,Смета!$B$8:$O$93,13,0)</f>
        <v>0</v>
      </c>
      <c r="I960" s="139"/>
      <c r="J960" s="139"/>
      <c r="K960" s="32">
        <f>VLOOKUP(I960,Смета!$B$8:$O$93,13,0)</f>
        <v>0</v>
      </c>
      <c r="M960" s="139"/>
      <c r="N960" s="139"/>
      <c r="O960" s="32">
        <f>VLOOKUP(M960,Смета!$B$8:$O$93,13,0)</f>
        <v>0</v>
      </c>
      <c r="Q960" s="139"/>
      <c r="R960" s="139"/>
      <c r="S960" s="32">
        <f>VLOOKUP(Q960,Смета!$B$8:$O$93,13,0)</f>
        <v>0</v>
      </c>
      <c r="U960" s="139"/>
      <c r="V960" s="139"/>
      <c r="W960" s="32">
        <f>VLOOKUP(U960,Смета!$B$8:$O$93,13,0)</f>
        <v>0</v>
      </c>
      <c r="Y960" s="139"/>
      <c r="Z960" s="139"/>
      <c r="AA960" s="32">
        <f>VLOOKUP(Y960,Смета!$B$8:$O$93,13,0)</f>
        <v>0</v>
      </c>
      <c r="AC960" s="139"/>
      <c r="AD960" s="139"/>
      <c r="AE960" s="32">
        <f>VLOOKUP(AC960,Смета!$B$8:$O$93,13,0)</f>
        <v>0</v>
      </c>
      <c r="AG960" s="139"/>
      <c r="AH960" s="139"/>
      <c r="AI960" s="32">
        <f>VLOOKUP(AG960,Смета!$B$8:$O$93,13,0)</f>
        <v>0</v>
      </c>
      <c r="AK960" s="139"/>
      <c r="AL960" s="139"/>
      <c r="AM960" s="32">
        <f>VLOOKUP(AK960,Смета!$B$8:$O$93,13,0)</f>
        <v>0</v>
      </c>
      <c r="AO960" s="139"/>
      <c r="AP960" s="139"/>
      <c r="AQ960" s="32">
        <f>VLOOKUP(AO960,Смета!$B$8:$O$93,13,0)</f>
        <v>0</v>
      </c>
      <c r="AS960" s="139"/>
      <c r="AT960" s="139"/>
      <c r="AU960" s="32">
        <f>VLOOKUP(AS960,Смета!$B$8:$O$93,13,0)</f>
        <v>0</v>
      </c>
    </row>
    <row r="961" spans="1:47" x14ac:dyDescent="0.25">
      <c r="A961" s="139"/>
      <c r="B961" s="139"/>
      <c r="C961" s="32">
        <f>VLOOKUP(A961,Смета!$B$8:$O$93,13,0)</f>
        <v>0</v>
      </c>
      <c r="E961" s="139"/>
      <c r="F961" s="139"/>
      <c r="G961" s="32">
        <f>VLOOKUP(E961,Смета!$B$8:$O$93,13,0)</f>
        <v>0</v>
      </c>
      <c r="I961" s="139"/>
      <c r="J961" s="139"/>
      <c r="K961" s="32">
        <f>VLOOKUP(I961,Смета!$B$8:$O$93,13,0)</f>
        <v>0</v>
      </c>
      <c r="M961" s="139"/>
      <c r="N961" s="139"/>
      <c r="O961" s="32">
        <f>VLOOKUP(M961,Смета!$B$8:$O$93,13,0)</f>
        <v>0</v>
      </c>
      <c r="Q961" s="139"/>
      <c r="R961" s="139"/>
      <c r="S961" s="32">
        <f>VLOOKUP(Q961,Смета!$B$8:$O$93,13,0)</f>
        <v>0</v>
      </c>
      <c r="U961" s="139"/>
      <c r="V961" s="139"/>
      <c r="W961" s="32">
        <f>VLOOKUP(U961,Смета!$B$8:$O$93,13,0)</f>
        <v>0</v>
      </c>
      <c r="Y961" s="139"/>
      <c r="Z961" s="139"/>
      <c r="AA961" s="32">
        <f>VLOOKUP(Y961,Смета!$B$8:$O$93,13,0)</f>
        <v>0</v>
      </c>
      <c r="AC961" s="139"/>
      <c r="AD961" s="139"/>
      <c r="AE961" s="32">
        <f>VLOOKUP(AC961,Смета!$B$8:$O$93,13,0)</f>
        <v>0</v>
      </c>
      <c r="AG961" s="139"/>
      <c r="AH961" s="139"/>
      <c r="AI961" s="32">
        <f>VLOOKUP(AG961,Смета!$B$8:$O$93,13,0)</f>
        <v>0</v>
      </c>
      <c r="AK961" s="139"/>
      <c r="AL961" s="139"/>
      <c r="AM961" s="32">
        <f>VLOOKUP(AK961,Смета!$B$8:$O$93,13,0)</f>
        <v>0</v>
      </c>
      <c r="AO961" s="139"/>
      <c r="AP961" s="139"/>
      <c r="AQ961" s="32">
        <f>VLOOKUP(AO961,Смета!$B$8:$O$93,13,0)</f>
        <v>0</v>
      </c>
      <c r="AS961" s="139"/>
      <c r="AT961" s="139"/>
      <c r="AU961" s="32">
        <f>VLOOKUP(AS961,Смета!$B$8:$O$93,13,0)</f>
        <v>0</v>
      </c>
    </row>
    <row r="962" spans="1:47" x14ac:dyDescent="0.25">
      <c r="A962" s="139"/>
      <c r="B962" s="139"/>
      <c r="C962" s="32">
        <f>VLOOKUP(A962,Смета!$B$8:$O$93,13,0)</f>
        <v>0</v>
      </c>
      <c r="E962" s="139"/>
      <c r="F962" s="139"/>
      <c r="G962" s="32">
        <f>VLOOKUP(E962,Смета!$B$8:$O$93,13,0)</f>
        <v>0</v>
      </c>
      <c r="I962" s="139"/>
      <c r="J962" s="139"/>
      <c r="K962" s="32">
        <f>VLOOKUP(I962,Смета!$B$8:$O$93,13,0)</f>
        <v>0</v>
      </c>
      <c r="M962" s="139"/>
      <c r="N962" s="139"/>
      <c r="O962" s="32">
        <f>VLOOKUP(M962,Смета!$B$8:$O$93,13,0)</f>
        <v>0</v>
      </c>
      <c r="Q962" s="139"/>
      <c r="R962" s="139"/>
      <c r="S962" s="32">
        <f>VLOOKUP(Q962,Смета!$B$8:$O$93,13,0)</f>
        <v>0</v>
      </c>
      <c r="U962" s="139"/>
      <c r="V962" s="139"/>
      <c r="W962" s="32">
        <f>VLOOKUP(U962,Смета!$B$8:$O$93,13,0)</f>
        <v>0</v>
      </c>
      <c r="Y962" s="139"/>
      <c r="Z962" s="139"/>
      <c r="AA962" s="32">
        <f>VLOOKUP(Y962,Смета!$B$8:$O$93,13,0)</f>
        <v>0</v>
      </c>
      <c r="AC962" s="139"/>
      <c r="AD962" s="139"/>
      <c r="AE962" s="32">
        <f>VLOOKUP(AC962,Смета!$B$8:$O$93,13,0)</f>
        <v>0</v>
      </c>
      <c r="AG962" s="139"/>
      <c r="AH962" s="139"/>
      <c r="AI962" s="32">
        <f>VLOOKUP(AG962,Смета!$B$8:$O$93,13,0)</f>
        <v>0</v>
      </c>
      <c r="AK962" s="139"/>
      <c r="AL962" s="139"/>
      <c r="AM962" s="32">
        <f>VLOOKUP(AK962,Смета!$B$8:$O$93,13,0)</f>
        <v>0</v>
      </c>
      <c r="AO962" s="139"/>
      <c r="AP962" s="139"/>
      <c r="AQ962" s="32">
        <f>VLOOKUP(AO962,Смета!$B$8:$O$93,13,0)</f>
        <v>0</v>
      </c>
      <c r="AS962" s="139"/>
      <c r="AT962" s="139"/>
      <c r="AU962" s="32">
        <f>VLOOKUP(AS962,Смета!$B$8:$O$93,13,0)</f>
        <v>0</v>
      </c>
    </row>
    <row r="963" spans="1:47" x14ac:dyDescent="0.25">
      <c r="A963" s="139"/>
      <c r="B963" s="139"/>
      <c r="C963" s="32">
        <f>VLOOKUP(A963,Смета!$B$8:$O$93,13,0)</f>
        <v>0</v>
      </c>
      <c r="E963" s="139"/>
      <c r="F963" s="139"/>
      <c r="G963" s="32">
        <f>VLOOKUP(E963,Смета!$B$8:$O$93,13,0)</f>
        <v>0</v>
      </c>
      <c r="I963" s="139"/>
      <c r="J963" s="139"/>
      <c r="K963" s="32">
        <f>VLOOKUP(I963,Смета!$B$8:$O$93,13,0)</f>
        <v>0</v>
      </c>
      <c r="M963" s="139"/>
      <c r="N963" s="139"/>
      <c r="O963" s="32">
        <f>VLOOKUP(M963,Смета!$B$8:$O$93,13,0)</f>
        <v>0</v>
      </c>
      <c r="Q963" s="139"/>
      <c r="R963" s="139"/>
      <c r="S963" s="32">
        <f>VLOOKUP(Q963,Смета!$B$8:$O$93,13,0)</f>
        <v>0</v>
      </c>
      <c r="U963" s="139"/>
      <c r="V963" s="139"/>
      <c r="W963" s="32">
        <f>VLOOKUP(U963,Смета!$B$8:$O$93,13,0)</f>
        <v>0</v>
      </c>
      <c r="Y963" s="139"/>
      <c r="Z963" s="139"/>
      <c r="AA963" s="32">
        <f>VLOOKUP(Y963,Смета!$B$8:$O$93,13,0)</f>
        <v>0</v>
      </c>
      <c r="AC963" s="139"/>
      <c r="AD963" s="139"/>
      <c r="AE963" s="32">
        <f>VLOOKUP(AC963,Смета!$B$8:$O$93,13,0)</f>
        <v>0</v>
      </c>
      <c r="AG963" s="139"/>
      <c r="AH963" s="139"/>
      <c r="AI963" s="32">
        <f>VLOOKUP(AG963,Смета!$B$8:$O$93,13,0)</f>
        <v>0</v>
      </c>
      <c r="AK963" s="139"/>
      <c r="AL963" s="139"/>
      <c r="AM963" s="32">
        <f>VLOOKUP(AK963,Смета!$B$8:$O$93,13,0)</f>
        <v>0</v>
      </c>
      <c r="AO963" s="139"/>
      <c r="AP963" s="139"/>
      <c r="AQ963" s="32">
        <f>VLOOKUP(AO963,Смета!$B$8:$O$93,13,0)</f>
        <v>0</v>
      </c>
      <c r="AS963" s="139"/>
      <c r="AT963" s="139"/>
      <c r="AU963" s="32">
        <f>VLOOKUP(AS963,Смета!$B$8:$O$93,13,0)</f>
        <v>0</v>
      </c>
    </row>
    <row r="964" spans="1:47" x14ac:dyDescent="0.25">
      <c r="A964" s="139"/>
      <c r="B964" s="139"/>
      <c r="C964" s="32">
        <f>VLOOKUP(A964,Смета!$B$8:$O$93,13,0)</f>
        <v>0</v>
      </c>
      <c r="E964" s="139"/>
      <c r="F964" s="139"/>
      <c r="G964" s="32">
        <f>VLOOKUP(E964,Смета!$B$8:$O$93,13,0)</f>
        <v>0</v>
      </c>
      <c r="I964" s="139"/>
      <c r="J964" s="139"/>
      <c r="K964" s="32">
        <f>VLOOKUP(I964,Смета!$B$8:$O$93,13,0)</f>
        <v>0</v>
      </c>
      <c r="M964" s="139"/>
      <c r="N964" s="139"/>
      <c r="O964" s="32">
        <f>VLOOKUP(M964,Смета!$B$8:$O$93,13,0)</f>
        <v>0</v>
      </c>
      <c r="Q964" s="139"/>
      <c r="R964" s="139"/>
      <c r="S964" s="32">
        <f>VLOOKUP(Q964,Смета!$B$8:$O$93,13,0)</f>
        <v>0</v>
      </c>
      <c r="U964" s="139"/>
      <c r="V964" s="139"/>
      <c r="W964" s="32">
        <f>VLOOKUP(U964,Смета!$B$8:$O$93,13,0)</f>
        <v>0</v>
      </c>
      <c r="Y964" s="139"/>
      <c r="Z964" s="139"/>
      <c r="AA964" s="32">
        <f>VLOOKUP(Y964,Смета!$B$8:$O$93,13,0)</f>
        <v>0</v>
      </c>
      <c r="AC964" s="139"/>
      <c r="AD964" s="139"/>
      <c r="AE964" s="32">
        <f>VLOOKUP(AC964,Смета!$B$8:$O$93,13,0)</f>
        <v>0</v>
      </c>
      <c r="AG964" s="139"/>
      <c r="AH964" s="139"/>
      <c r="AI964" s="32">
        <f>VLOOKUP(AG964,Смета!$B$8:$O$93,13,0)</f>
        <v>0</v>
      </c>
      <c r="AK964" s="139"/>
      <c r="AL964" s="139"/>
      <c r="AM964" s="32">
        <f>VLOOKUP(AK964,Смета!$B$8:$O$93,13,0)</f>
        <v>0</v>
      </c>
      <c r="AO964" s="139"/>
      <c r="AP964" s="139"/>
      <c r="AQ964" s="32">
        <f>VLOOKUP(AO964,Смета!$B$8:$O$93,13,0)</f>
        <v>0</v>
      </c>
      <c r="AS964" s="139"/>
      <c r="AT964" s="139"/>
      <c r="AU964" s="32">
        <f>VLOOKUP(AS964,Смета!$B$8:$O$93,13,0)</f>
        <v>0</v>
      </c>
    </row>
    <row r="965" spans="1:47" x14ac:dyDescent="0.25">
      <c r="A965" s="139"/>
      <c r="B965" s="139"/>
      <c r="C965" s="32">
        <f>VLOOKUP(A965,Смета!$B$8:$O$93,13,0)</f>
        <v>0</v>
      </c>
      <c r="E965" s="139"/>
      <c r="F965" s="139"/>
      <c r="G965" s="32">
        <f>VLOOKUP(E965,Смета!$B$8:$O$93,13,0)</f>
        <v>0</v>
      </c>
      <c r="I965" s="139"/>
      <c r="J965" s="139"/>
      <c r="K965" s="32">
        <f>VLOOKUP(I965,Смета!$B$8:$O$93,13,0)</f>
        <v>0</v>
      </c>
      <c r="M965" s="139"/>
      <c r="N965" s="139"/>
      <c r="O965" s="32">
        <f>VLOOKUP(M965,Смета!$B$8:$O$93,13,0)</f>
        <v>0</v>
      </c>
      <c r="Q965" s="139"/>
      <c r="R965" s="139"/>
      <c r="S965" s="32">
        <f>VLOOKUP(Q965,Смета!$B$8:$O$93,13,0)</f>
        <v>0</v>
      </c>
      <c r="U965" s="139"/>
      <c r="V965" s="139"/>
      <c r="W965" s="32">
        <f>VLOOKUP(U965,Смета!$B$8:$O$93,13,0)</f>
        <v>0</v>
      </c>
      <c r="Y965" s="139"/>
      <c r="Z965" s="139"/>
      <c r="AA965" s="32">
        <f>VLOOKUP(Y965,Смета!$B$8:$O$93,13,0)</f>
        <v>0</v>
      </c>
      <c r="AC965" s="139"/>
      <c r="AD965" s="139"/>
      <c r="AE965" s="32">
        <f>VLOOKUP(AC965,Смета!$B$8:$O$93,13,0)</f>
        <v>0</v>
      </c>
      <c r="AG965" s="139"/>
      <c r="AH965" s="139"/>
      <c r="AI965" s="32">
        <f>VLOOKUP(AG965,Смета!$B$8:$O$93,13,0)</f>
        <v>0</v>
      </c>
      <c r="AK965" s="139"/>
      <c r="AL965" s="139"/>
      <c r="AM965" s="32">
        <f>VLOOKUP(AK965,Смета!$B$8:$O$93,13,0)</f>
        <v>0</v>
      </c>
      <c r="AO965" s="139"/>
      <c r="AP965" s="139"/>
      <c r="AQ965" s="32">
        <f>VLOOKUP(AO965,Смета!$B$8:$O$93,13,0)</f>
        <v>0</v>
      </c>
      <c r="AS965" s="139"/>
      <c r="AT965" s="139"/>
      <c r="AU965" s="32">
        <f>VLOOKUP(AS965,Смета!$B$8:$O$93,13,0)</f>
        <v>0</v>
      </c>
    </row>
    <row r="966" spans="1:47" x14ac:dyDescent="0.25">
      <c r="A966" s="139"/>
      <c r="B966" s="139"/>
      <c r="C966" s="32">
        <f>VLOOKUP(A966,Смета!$B$8:$O$93,13,0)</f>
        <v>0</v>
      </c>
      <c r="E966" s="139"/>
      <c r="F966" s="139"/>
      <c r="G966" s="32">
        <f>VLOOKUP(E966,Смета!$B$8:$O$93,13,0)</f>
        <v>0</v>
      </c>
      <c r="I966" s="139"/>
      <c r="J966" s="139"/>
      <c r="K966" s="32">
        <f>VLOOKUP(I966,Смета!$B$8:$O$93,13,0)</f>
        <v>0</v>
      </c>
      <c r="M966" s="139"/>
      <c r="N966" s="139"/>
      <c r="O966" s="32">
        <f>VLOOKUP(M966,Смета!$B$8:$O$93,13,0)</f>
        <v>0</v>
      </c>
      <c r="Q966" s="139"/>
      <c r="R966" s="139"/>
      <c r="S966" s="32">
        <f>VLOOKUP(Q966,Смета!$B$8:$O$93,13,0)</f>
        <v>0</v>
      </c>
      <c r="U966" s="139"/>
      <c r="V966" s="139"/>
      <c r="W966" s="32">
        <f>VLOOKUP(U966,Смета!$B$8:$O$93,13,0)</f>
        <v>0</v>
      </c>
      <c r="Y966" s="139"/>
      <c r="Z966" s="139"/>
      <c r="AA966" s="32">
        <f>VLOOKUP(Y966,Смета!$B$8:$O$93,13,0)</f>
        <v>0</v>
      </c>
      <c r="AC966" s="139"/>
      <c r="AD966" s="139"/>
      <c r="AE966" s="32">
        <f>VLOOKUP(AC966,Смета!$B$8:$O$93,13,0)</f>
        <v>0</v>
      </c>
      <c r="AG966" s="139"/>
      <c r="AH966" s="139"/>
      <c r="AI966" s="32">
        <f>VLOOKUP(AG966,Смета!$B$8:$O$93,13,0)</f>
        <v>0</v>
      </c>
      <c r="AK966" s="139"/>
      <c r="AL966" s="139"/>
      <c r="AM966" s="32">
        <f>VLOOKUP(AK966,Смета!$B$8:$O$93,13,0)</f>
        <v>0</v>
      </c>
      <c r="AO966" s="139"/>
      <c r="AP966" s="139"/>
      <c r="AQ966" s="32">
        <f>VLOOKUP(AO966,Смета!$B$8:$O$93,13,0)</f>
        <v>0</v>
      </c>
      <c r="AS966" s="139"/>
      <c r="AT966" s="139"/>
      <c r="AU966" s="32">
        <f>VLOOKUP(AS966,Смета!$B$8:$O$93,13,0)</f>
        <v>0</v>
      </c>
    </row>
    <row r="967" spans="1:47" x14ac:dyDescent="0.25">
      <c r="A967" s="139"/>
      <c r="B967" s="139"/>
      <c r="C967" s="32">
        <f>VLOOKUP(A967,Смета!$B$8:$O$93,13,0)</f>
        <v>0</v>
      </c>
      <c r="E967" s="139"/>
      <c r="F967" s="139"/>
      <c r="G967" s="32">
        <f>VLOOKUP(E967,Смета!$B$8:$O$93,13,0)</f>
        <v>0</v>
      </c>
      <c r="I967" s="139"/>
      <c r="J967" s="139"/>
      <c r="K967" s="32">
        <f>VLOOKUP(I967,Смета!$B$8:$O$93,13,0)</f>
        <v>0</v>
      </c>
      <c r="M967" s="139"/>
      <c r="N967" s="139"/>
      <c r="O967" s="32">
        <f>VLOOKUP(M967,Смета!$B$8:$O$93,13,0)</f>
        <v>0</v>
      </c>
      <c r="Q967" s="139"/>
      <c r="R967" s="139"/>
      <c r="S967" s="32">
        <f>VLOOKUP(Q967,Смета!$B$8:$O$93,13,0)</f>
        <v>0</v>
      </c>
      <c r="U967" s="139"/>
      <c r="V967" s="139"/>
      <c r="W967" s="32">
        <f>VLOOKUP(U967,Смета!$B$8:$O$93,13,0)</f>
        <v>0</v>
      </c>
      <c r="Y967" s="139"/>
      <c r="Z967" s="139"/>
      <c r="AA967" s="32">
        <f>VLOOKUP(Y967,Смета!$B$8:$O$93,13,0)</f>
        <v>0</v>
      </c>
      <c r="AC967" s="139"/>
      <c r="AD967" s="139"/>
      <c r="AE967" s="32">
        <f>VLOOKUP(AC967,Смета!$B$8:$O$93,13,0)</f>
        <v>0</v>
      </c>
      <c r="AG967" s="139"/>
      <c r="AH967" s="139"/>
      <c r="AI967" s="32">
        <f>VLOOKUP(AG967,Смета!$B$8:$O$93,13,0)</f>
        <v>0</v>
      </c>
      <c r="AK967" s="139"/>
      <c r="AL967" s="139"/>
      <c r="AM967" s="32">
        <f>VLOOKUP(AK967,Смета!$B$8:$O$93,13,0)</f>
        <v>0</v>
      </c>
      <c r="AO967" s="139"/>
      <c r="AP967" s="139"/>
      <c r="AQ967" s="32">
        <f>VLOOKUP(AO967,Смета!$B$8:$O$93,13,0)</f>
        <v>0</v>
      </c>
      <c r="AS967" s="139"/>
      <c r="AT967" s="139"/>
      <c r="AU967" s="32">
        <f>VLOOKUP(AS967,Смета!$B$8:$O$93,13,0)</f>
        <v>0</v>
      </c>
    </row>
    <row r="968" spans="1:47" x14ac:dyDescent="0.25">
      <c r="A968" s="139"/>
      <c r="B968" s="139"/>
      <c r="C968" s="32">
        <f>VLOOKUP(A968,Смета!$B$8:$O$93,13,0)</f>
        <v>0</v>
      </c>
      <c r="E968" s="139"/>
      <c r="F968" s="139"/>
      <c r="G968" s="32">
        <f>VLOOKUP(E968,Смета!$B$8:$O$93,13,0)</f>
        <v>0</v>
      </c>
      <c r="I968" s="139"/>
      <c r="J968" s="139"/>
      <c r="K968" s="32">
        <f>VLOOKUP(I968,Смета!$B$8:$O$93,13,0)</f>
        <v>0</v>
      </c>
      <c r="M968" s="139"/>
      <c r="N968" s="139"/>
      <c r="O968" s="32">
        <f>VLOOKUP(M968,Смета!$B$8:$O$93,13,0)</f>
        <v>0</v>
      </c>
      <c r="Q968" s="139"/>
      <c r="R968" s="139"/>
      <c r="S968" s="32">
        <f>VLOOKUP(Q968,Смета!$B$8:$O$93,13,0)</f>
        <v>0</v>
      </c>
      <c r="U968" s="139"/>
      <c r="V968" s="139"/>
      <c r="W968" s="32">
        <f>VLOOKUP(U968,Смета!$B$8:$O$93,13,0)</f>
        <v>0</v>
      </c>
      <c r="Y968" s="139"/>
      <c r="Z968" s="139"/>
      <c r="AA968" s="32">
        <f>VLOOKUP(Y968,Смета!$B$8:$O$93,13,0)</f>
        <v>0</v>
      </c>
      <c r="AC968" s="139"/>
      <c r="AD968" s="139"/>
      <c r="AE968" s="32">
        <f>VLOOKUP(AC968,Смета!$B$8:$O$93,13,0)</f>
        <v>0</v>
      </c>
      <c r="AG968" s="139"/>
      <c r="AH968" s="139"/>
      <c r="AI968" s="32">
        <f>VLOOKUP(AG968,Смета!$B$8:$O$93,13,0)</f>
        <v>0</v>
      </c>
      <c r="AK968" s="139"/>
      <c r="AL968" s="139"/>
      <c r="AM968" s="32">
        <f>VLOOKUP(AK968,Смета!$B$8:$O$93,13,0)</f>
        <v>0</v>
      </c>
      <c r="AO968" s="139"/>
      <c r="AP968" s="139"/>
      <c r="AQ968" s="32">
        <f>VLOOKUP(AO968,Смета!$B$8:$O$93,13,0)</f>
        <v>0</v>
      </c>
      <c r="AS968" s="139"/>
      <c r="AT968" s="139"/>
      <c r="AU968" s="32">
        <f>VLOOKUP(AS968,Смета!$B$8:$O$93,13,0)</f>
        <v>0</v>
      </c>
    </row>
    <row r="969" spans="1:47" x14ac:dyDescent="0.25">
      <c r="A969" s="139"/>
      <c r="B969" s="139"/>
      <c r="C969" s="32">
        <f>VLOOKUP(A969,Смета!$B$8:$O$93,13,0)</f>
        <v>0</v>
      </c>
      <c r="E969" s="139"/>
      <c r="F969" s="139"/>
      <c r="G969" s="32">
        <f>VLOOKUP(E969,Смета!$B$8:$O$93,13,0)</f>
        <v>0</v>
      </c>
      <c r="I969" s="139"/>
      <c r="J969" s="139"/>
      <c r="K969" s="32">
        <f>VLOOKUP(I969,Смета!$B$8:$O$93,13,0)</f>
        <v>0</v>
      </c>
      <c r="M969" s="139"/>
      <c r="N969" s="139"/>
      <c r="O969" s="32">
        <f>VLOOKUP(M969,Смета!$B$8:$O$93,13,0)</f>
        <v>0</v>
      </c>
      <c r="Q969" s="139"/>
      <c r="R969" s="139"/>
      <c r="S969" s="32">
        <f>VLOOKUP(Q969,Смета!$B$8:$O$93,13,0)</f>
        <v>0</v>
      </c>
      <c r="U969" s="139"/>
      <c r="V969" s="139"/>
      <c r="W969" s="32">
        <f>VLOOKUP(U969,Смета!$B$8:$O$93,13,0)</f>
        <v>0</v>
      </c>
      <c r="Y969" s="139"/>
      <c r="Z969" s="139"/>
      <c r="AA969" s="32">
        <f>VLOOKUP(Y969,Смета!$B$8:$O$93,13,0)</f>
        <v>0</v>
      </c>
      <c r="AC969" s="139"/>
      <c r="AD969" s="139"/>
      <c r="AE969" s="32">
        <f>VLOOKUP(AC969,Смета!$B$8:$O$93,13,0)</f>
        <v>0</v>
      </c>
      <c r="AG969" s="139"/>
      <c r="AH969" s="139"/>
      <c r="AI969" s="32">
        <f>VLOOKUP(AG969,Смета!$B$8:$O$93,13,0)</f>
        <v>0</v>
      </c>
      <c r="AK969" s="139"/>
      <c r="AL969" s="139"/>
      <c r="AM969" s="32">
        <f>VLOOKUP(AK969,Смета!$B$8:$O$93,13,0)</f>
        <v>0</v>
      </c>
      <c r="AO969" s="139"/>
      <c r="AP969" s="139"/>
      <c r="AQ969" s="32">
        <f>VLOOKUP(AO969,Смета!$B$8:$O$93,13,0)</f>
        <v>0</v>
      </c>
      <c r="AS969" s="139"/>
      <c r="AT969" s="139"/>
      <c r="AU969" s="32">
        <f>VLOOKUP(AS969,Смета!$B$8:$O$93,13,0)</f>
        <v>0</v>
      </c>
    </row>
    <row r="970" spans="1:47" x14ac:dyDescent="0.25">
      <c r="A970" s="139"/>
      <c r="B970" s="139"/>
      <c r="C970" s="32">
        <f>VLOOKUP(A970,Смета!$B$8:$O$93,13,0)</f>
        <v>0</v>
      </c>
      <c r="E970" s="139"/>
      <c r="F970" s="139"/>
      <c r="G970" s="32">
        <f>VLOOKUP(E970,Смета!$B$8:$O$93,13,0)</f>
        <v>0</v>
      </c>
      <c r="I970" s="139"/>
      <c r="J970" s="139"/>
      <c r="K970" s="32">
        <f>VLOOKUP(I970,Смета!$B$8:$O$93,13,0)</f>
        <v>0</v>
      </c>
      <c r="M970" s="139"/>
      <c r="N970" s="139"/>
      <c r="O970" s="32">
        <f>VLOOKUP(M970,Смета!$B$8:$O$93,13,0)</f>
        <v>0</v>
      </c>
      <c r="Q970" s="139"/>
      <c r="R970" s="139"/>
      <c r="S970" s="32">
        <f>VLOOKUP(Q970,Смета!$B$8:$O$93,13,0)</f>
        <v>0</v>
      </c>
      <c r="U970" s="139"/>
      <c r="V970" s="139"/>
      <c r="W970" s="32">
        <f>VLOOKUP(U970,Смета!$B$8:$O$93,13,0)</f>
        <v>0</v>
      </c>
      <c r="Y970" s="139"/>
      <c r="Z970" s="139"/>
      <c r="AA970" s="32">
        <f>VLOOKUP(Y970,Смета!$B$8:$O$93,13,0)</f>
        <v>0</v>
      </c>
      <c r="AC970" s="139"/>
      <c r="AD970" s="139"/>
      <c r="AE970" s="32">
        <f>VLOOKUP(AC970,Смета!$B$8:$O$93,13,0)</f>
        <v>0</v>
      </c>
      <c r="AG970" s="139"/>
      <c r="AH970" s="139"/>
      <c r="AI970" s="32">
        <f>VLOOKUP(AG970,Смета!$B$8:$O$93,13,0)</f>
        <v>0</v>
      </c>
      <c r="AK970" s="139"/>
      <c r="AL970" s="139"/>
      <c r="AM970" s="32">
        <f>VLOOKUP(AK970,Смета!$B$8:$O$93,13,0)</f>
        <v>0</v>
      </c>
      <c r="AO970" s="139"/>
      <c r="AP970" s="139"/>
      <c r="AQ970" s="32">
        <f>VLOOKUP(AO970,Смета!$B$8:$O$93,13,0)</f>
        <v>0</v>
      </c>
      <c r="AS970" s="139"/>
      <c r="AT970" s="139"/>
      <c r="AU970" s="32">
        <f>VLOOKUP(AS970,Смета!$B$8:$O$93,13,0)</f>
        <v>0</v>
      </c>
    </row>
    <row r="971" spans="1:47" x14ac:dyDescent="0.25">
      <c r="A971" s="139"/>
      <c r="B971" s="139"/>
      <c r="C971" s="32">
        <f>VLOOKUP(A971,Смета!$B$8:$O$93,13,0)</f>
        <v>0</v>
      </c>
      <c r="E971" s="139"/>
      <c r="F971" s="139"/>
      <c r="G971" s="32">
        <f>VLOOKUP(E971,Смета!$B$8:$O$93,13,0)</f>
        <v>0</v>
      </c>
      <c r="I971" s="139"/>
      <c r="J971" s="139"/>
      <c r="K971" s="32">
        <f>VLOOKUP(I971,Смета!$B$8:$O$93,13,0)</f>
        <v>0</v>
      </c>
      <c r="M971" s="139"/>
      <c r="N971" s="139"/>
      <c r="O971" s="32">
        <f>VLOOKUP(M971,Смета!$B$8:$O$93,13,0)</f>
        <v>0</v>
      </c>
      <c r="Q971" s="139"/>
      <c r="R971" s="139"/>
      <c r="S971" s="32">
        <f>VLOOKUP(Q971,Смета!$B$8:$O$93,13,0)</f>
        <v>0</v>
      </c>
      <c r="U971" s="139"/>
      <c r="V971" s="139"/>
      <c r="W971" s="32">
        <f>VLOOKUP(U971,Смета!$B$8:$O$93,13,0)</f>
        <v>0</v>
      </c>
      <c r="Y971" s="139"/>
      <c r="Z971" s="139"/>
      <c r="AA971" s="32">
        <f>VLOOKUP(Y971,Смета!$B$8:$O$93,13,0)</f>
        <v>0</v>
      </c>
      <c r="AC971" s="139"/>
      <c r="AD971" s="139"/>
      <c r="AE971" s="32">
        <f>VLOOKUP(AC971,Смета!$B$8:$O$93,13,0)</f>
        <v>0</v>
      </c>
      <c r="AG971" s="139"/>
      <c r="AH971" s="139"/>
      <c r="AI971" s="32">
        <f>VLOOKUP(AG971,Смета!$B$8:$O$93,13,0)</f>
        <v>0</v>
      </c>
      <c r="AK971" s="139"/>
      <c r="AL971" s="139"/>
      <c r="AM971" s="32">
        <f>VLOOKUP(AK971,Смета!$B$8:$O$93,13,0)</f>
        <v>0</v>
      </c>
      <c r="AO971" s="139"/>
      <c r="AP971" s="139"/>
      <c r="AQ971" s="32">
        <f>VLOOKUP(AO971,Смета!$B$8:$O$93,13,0)</f>
        <v>0</v>
      </c>
      <c r="AS971" s="139"/>
      <c r="AT971" s="139"/>
      <c r="AU971" s="32">
        <f>VLOOKUP(AS971,Смета!$B$8:$O$93,13,0)</f>
        <v>0</v>
      </c>
    </row>
    <row r="972" spans="1:47" x14ac:dyDescent="0.25">
      <c r="A972" s="139"/>
      <c r="B972" s="139"/>
      <c r="C972" s="32">
        <f>VLOOKUP(A972,Смета!$B$8:$O$93,13,0)</f>
        <v>0</v>
      </c>
      <c r="E972" s="139"/>
      <c r="F972" s="139"/>
      <c r="G972" s="32">
        <f>VLOOKUP(E972,Смета!$B$8:$O$93,13,0)</f>
        <v>0</v>
      </c>
      <c r="I972" s="139"/>
      <c r="J972" s="139"/>
      <c r="K972" s="32">
        <f>VLOOKUP(I972,Смета!$B$8:$O$93,13,0)</f>
        <v>0</v>
      </c>
      <c r="M972" s="139"/>
      <c r="N972" s="139"/>
      <c r="O972" s="32">
        <f>VLOOKUP(M972,Смета!$B$8:$O$93,13,0)</f>
        <v>0</v>
      </c>
      <c r="Q972" s="139"/>
      <c r="R972" s="139"/>
      <c r="S972" s="32">
        <f>VLOOKUP(Q972,Смета!$B$8:$O$93,13,0)</f>
        <v>0</v>
      </c>
      <c r="U972" s="139"/>
      <c r="V972" s="139"/>
      <c r="W972" s="32">
        <f>VLOOKUP(U972,Смета!$B$8:$O$93,13,0)</f>
        <v>0</v>
      </c>
      <c r="Y972" s="139"/>
      <c r="Z972" s="139"/>
      <c r="AA972" s="32">
        <f>VLOOKUP(Y972,Смета!$B$8:$O$93,13,0)</f>
        <v>0</v>
      </c>
      <c r="AC972" s="139"/>
      <c r="AD972" s="139"/>
      <c r="AE972" s="32">
        <f>VLOOKUP(AC972,Смета!$B$8:$O$93,13,0)</f>
        <v>0</v>
      </c>
      <c r="AG972" s="139"/>
      <c r="AH972" s="139"/>
      <c r="AI972" s="32">
        <f>VLOOKUP(AG972,Смета!$B$8:$O$93,13,0)</f>
        <v>0</v>
      </c>
      <c r="AK972" s="139"/>
      <c r="AL972" s="139"/>
      <c r="AM972" s="32">
        <f>VLOOKUP(AK972,Смета!$B$8:$O$93,13,0)</f>
        <v>0</v>
      </c>
      <c r="AO972" s="139"/>
      <c r="AP972" s="139"/>
      <c r="AQ972" s="32">
        <f>VLOOKUP(AO972,Смета!$B$8:$O$93,13,0)</f>
        <v>0</v>
      </c>
      <c r="AS972" s="139"/>
      <c r="AT972" s="139"/>
      <c r="AU972" s="32">
        <f>VLOOKUP(AS972,Смета!$B$8:$O$93,13,0)</f>
        <v>0</v>
      </c>
    </row>
    <row r="973" spans="1:47" x14ac:dyDescent="0.25">
      <c r="A973" s="139"/>
      <c r="B973" s="139"/>
      <c r="C973" s="32">
        <f>VLOOKUP(A973,Смета!$B$8:$O$93,13,0)</f>
        <v>0</v>
      </c>
      <c r="E973" s="139"/>
      <c r="F973" s="139"/>
      <c r="G973" s="32">
        <f>VLOOKUP(E973,Смета!$B$8:$O$93,13,0)</f>
        <v>0</v>
      </c>
      <c r="I973" s="139"/>
      <c r="J973" s="139"/>
      <c r="K973" s="32">
        <f>VLOOKUP(I973,Смета!$B$8:$O$93,13,0)</f>
        <v>0</v>
      </c>
      <c r="M973" s="139"/>
      <c r="N973" s="139"/>
      <c r="O973" s="32">
        <f>VLOOKUP(M973,Смета!$B$8:$O$93,13,0)</f>
        <v>0</v>
      </c>
      <c r="Q973" s="139"/>
      <c r="R973" s="139"/>
      <c r="S973" s="32">
        <f>VLOOKUP(Q973,Смета!$B$8:$O$93,13,0)</f>
        <v>0</v>
      </c>
      <c r="U973" s="139"/>
      <c r="V973" s="139"/>
      <c r="W973" s="32">
        <f>VLOOKUP(U973,Смета!$B$8:$O$93,13,0)</f>
        <v>0</v>
      </c>
      <c r="Y973" s="139"/>
      <c r="Z973" s="139"/>
      <c r="AA973" s="32">
        <f>VLOOKUP(Y973,Смета!$B$8:$O$93,13,0)</f>
        <v>0</v>
      </c>
      <c r="AC973" s="139"/>
      <c r="AD973" s="139"/>
      <c r="AE973" s="32">
        <f>VLOOKUP(AC973,Смета!$B$8:$O$93,13,0)</f>
        <v>0</v>
      </c>
      <c r="AG973" s="139"/>
      <c r="AH973" s="139"/>
      <c r="AI973" s="32">
        <f>VLOOKUP(AG973,Смета!$B$8:$O$93,13,0)</f>
        <v>0</v>
      </c>
      <c r="AK973" s="139"/>
      <c r="AL973" s="139"/>
      <c r="AM973" s="32">
        <f>VLOOKUP(AK973,Смета!$B$8:$O$93,13,0)</f>
        <v>0</v>
      </c>
      <c r="AO973" s="139"/>
      <c r="AP973" s="139"/>
      <c r="AQ973" s="32">
        <f>VLOOKUP(AO973,Смета!$B$8:$O$93,13,0)</f>
        <v>0</v>
      </c>
      <c r="AS973" s="139"/>
      <c r="AT973" s="139"/>
      <c r="AU973" s="32">
        <f>VLOOKUP(AS973,Смета!$B$8:$O$93,13,0)</f>
        <v>0</v>
      </c>
    </row>
    <row r="974" spans="1:47" x14ac:dyDescent="0.25">
      <c r="A974" s="139"/>
      <c r="B974" s="139"/>
      <c r="C974" s="32">
        <f>VLOOKUP(A974,Смета!$B$8:$O$93,13,0)</f>
        <v>0</v>
      </c>
      <c r="E974" s="139"/>
      <c r="F974" s="139"/>
      <c r="G974" s="32">
        <f>VLOOKUP(E974,Смета!$B$8:$O$93,13,0)</f>
        <v>0</v>
      </c>
      <c r="I974" s="139"/>
      <c r="J974" s="139"/>
      <c r="K974" s="32">
        <f>VLOOKUP(I974,Смета!$B$8:$O$93,13,0)</f>
        <v>0</v>
      </c>
      <c r="M974" s="139"/>
      <c r="N974" s="139"/>
      <c r="O974" s="32">
        <f>VLOOKUP(M974,Смета!$B$8:$O$93,13,0)</f>
        <v>0</v>
      </c>
      <c r="Q974" s="139"/>
      <c r="R974" s="139"/>
      <c r="S974" s="32">
        <f>VLOOKUP(Q974,Смета!$B$8:$O$93,13,0)</f>
        <v>0</v>
      </c>
      <c r="U974" s="139"/>
      <c r="V974" s="139"/>
      <c r="W974" s="32">
        <f>VLOOKUP(U974,Смета!$B$8:$O$93,13,0)</f>
        <v>0</v>
      </c>
      <c r="Y974" s="139"/>
      <c r="Z974" s="139"/>
      <c r="AA974" s="32">
        <f>VLOOKUP(Y974,Смета!$B$8:$O$93,13,0)</f>
        <v>0</v>
      </c>
      <c r="AC974" s="139"/>
      <c r="AD974" s="139"/>
      <c r="AE974" s="32">
        <f>VLOOKUP(AC974,Смета!$B$8:$O$93,13,0)</f>
        <v>0</v>
      </c>
      <c r="AG974" s="139"/>
      <c r="AH974" s="139"/>
      <c r="AI974" s="32">
        <f>VLOOKUP(AG974,Смета!$B$8:$O$93,13,0)</f>
        <v>0</v>
      </c>
      <c r="AK974" s="139"/>
      <c r="AL974" s="139"/>
      <c r="AM974" s="32">
        <f>VLOOKUP(AK974,Смета!$B$8:$O$93,13,0)</f>
        <v>0</v>
      </c>
      <c r="AO974" s="139"/>
      <c r="AP974" s="139"/>
      <c r="AQ974" s="32">
        <f>VLOOKUP(AO974,Смета!$B$8:$O$93,13,0)</f>
        <v>0</v>
      </c>
      <c r="AS974" s="139"/>
      <c r="AT974" s="139"/>
      <c r="AU974" s="32">
        <f>VLOOKUP(AS974,Смета!$B$8:$O$93,13,0)</f>
        <v>0</v>
      </c>
    </row>
    <row r="975" spans="1:47" x14ac:dyDescent="0.25">
      <c r="A975" s="139"/>
      <c r="B975" s="139"/>
      <c r="C975" s="32">
        <f>VLOOKUP(A975,Смета!$B$8:$O$93,13,0)</f>
        <v>0</v>
      </c>
      <c r="E975" s="139"/>
      <c r="F975" s="139"/>
      <c r="G975" s="32">
        <f>VLOOKUP(E975,Смета!$B$8:$O$93,13,0)</f>
        <v>0</v>
      </c>
      <c r="I975" s="139"/>
      <c r="J975" s="139"/>
      <c r="K975" s="32">
        <f>VLOOKUP(I975,Смета!$B$8:$O$93,13,0)</f>
        <v>0</v>
      </c>
      <c r="M975" s="139"/>
      <c r="N975" s="139"/>
      <c r="O975" s="32">
        <f>VLOOKUP(M975,Смета!$B$8:$O$93,13,0)</f>
        <v>0</v>
      </c>
      <c r="Q975" s="139"/>
      <c r="R975" s="139"/>
      <c r="S975" s="32">
        <f>VLOOKUP(Q975,Смета!$B$8:$O$93,13,0)</f>
        <v>0</v>
      </c>
      <c r="U975" s="139"/>
      <c r="V975" s="139"/>
      <c r="W975" s="32">
        <f>VLOOKUP(U975,Смета!$B$8:$O$93,13,0)</f>
        <v>0</v>
      </c>
      <c r="Y975" s="139"/>
      <c r="Z975" s="139"/>
      <c r="AA975" s="32">
        <f>VLOOKUP(Y975,Смета!$B$8:$O$93,13,0)</f>
        <v>0</v>
      </c>
      <c r="AC975" s="139"/>
      <c r="AD975" s="139"/>
      <c r="AE975" s="32">
        <f>VLOOKUP(AC975,Смета!$B$8:$O$93,13,0)</f>
        <v>0</v>
      </c>
      <c r="AG975" s="139"/>
      <c r="AH975" s="139"/>
      <c r="AI975" s="32">
        <f>VLOOKUP(AG975,Смета!$B$8:$O$93,13,0)</f>
        <v>0</v>
      </c>
      <c r="AK975" s="139"/>
      <c r="AL975" s="139"/>
      <c r="AM975" s="32">
        <f>VLOOKUP(AK975,Смета!$B$8:$O$93,13,0)</f>
        <v>0</v>
      </c>
      <c r="AO975" s="139"/>
      <c r="AP975" s="139"/>
      <c r="AQ975" s="32">
        <f>VLOOKUP(AO975,Смета!$B$8:$O$93,13,0)</f>
        <v>0</v>
      </c>
      <c r="AS975" s="139"/>
      <c r="AT975" s="139"/>
      <c r="AU975" s="32">
        <f>VLOOKUP(AS975,Смета!$B$8:$O$93,13,0)</f>
        <v>0</v>
      </c>
    </row>
    <row r="976" spans="1:47" x14ac:dyDescent="0.25">
      <c r="A976" s="139"/>
      <c r="B976" s="139"/>
      <c r="C976" s="32">
        <f>VLOOKUP(A976,Смета!$B$8:$O$93,13,0)</f>
        <v>0</v>
      </c>
      <c r="E976" s="139"/>
      <c r="F976" s="139"/>
      <c r="G976" s="32">
        <f>VLOOKUP(E976,Смета!$B$8:$O$93,13,0)</f>
        <v>0</v>
      </c>
      <c r="I976" s="139"/>
      <c r="J976" s="139"/>
      <c r="K976" s="32">
        <f>VLOOKUP(I976,Смета!$B$8:$O$93,13,0)</f>
        <v>0</v>
      </c>
      <c r="M976" s="139"/>
      <c r="N976" s="139"/>
      <c r="O976" s="32">
        <f>VLOOKUP(M976,Смета!$B$8:$O$93,13,0)</f>
        <v>0</v>
      </c>
      <c r="Q976" s="139"/>
      <c r="R976" s="139"/>
      <c r="S976" s="32">
        <f>VLOOKUP(Q976,Смета!$B$8:$O$93,13,0)</f>
        <v>0</v>
      </c>
      <c r="U976" s="139"/>
      <c r="V976" s="139"/>
      <c r="W976" s="32">
        <f>VLOOKUP(U976,Смета!$B$8:$O$93,13,0)</f>
        <v>0</v>
      </c>
      <c r="Y976" s="139"/>
      <c r="Z976" s="139"/>
      <c r="AA976" s="32">
        <f>VLOOKUP(Y976,Смета!$B$8:$O$93,13,0)</f>
        <v>0</v>
      </c>
      <c r="AC976" s="139"/>
      <c r="AD976" s="139"/>
      <c r="AE976" s="32">
        <f>VLOOKUP(AC976,Смета!$B$8:$O$93,13,0)</f>
        <v>0</v>
      </c>
      <c r="AG976" s="139"/>
      <c r="AH976" s="139"/>
      <c r="AI976" s="32">
        <f>VLOOKUP(AG976,Смета!$B$8:$O$93,13,0)</f>
        <v>0</v>
      </c>
      <c r="AK976" s="139"/>
      <c r="AL976" s="139"/>
      <c r="AM976" s="32">
        <f>VLOOKUP(AK976,Смета!$B$8:$O$93,13,0)</f>
        <v>0</v>
      </c>
      <c r="AO976" s="139"/>
      <c r="AP976" s="139"/>
      <c r="AQ976" s="32">
        <f>VLOOKUP(AO976,Смета!$B$8:$O$93,13,0)</f>
        <v>0</v>
      </c>
      <c r="AS976" s="139"/>
      <c r="AT976" s="139"/>
      <c r="AU976" s="32">
        <f>VLOOKUP(AS976,Смета!$B$8:$O$93,13,0)</f>
        <v>0</v>
      </c>
    </row>
    <row r="977" spans="1:47" x14ac:dyDescent="0.25">
      <c r="A977" s="139"/>
      <c r="B977" s="139"/>
      <c r="C977" s="32">
        <f>VLOOKUP(A977,Смета!$B$8:$O$93,13,0)</f>
        <v>0</v>
      </c>
      <c r="E977" s="139"/>
      <c r="F977" s="139"/>
      <c r="G977" s="32">
        <f>VLOOKUP(E977,Смета!$B$8:$O$93,13,0)</f>
        <v>0</v>
      </c>
      <c r="I977" s="139"/>
      <c r="J977" s="139"/>
      <c r="K977" s="32">
        <f>VLOOKUP(I977,Смета!$B$8:$O$93,13,0)</f>
        <v>0</v>
      </c>
      <c r="M977" s="139"/>
      <c r="N977" s="139"/>
      <c r="O977" s="32">
        <f>VLOOKUP(M977,Смета!$B$8:$O$93,13,0)</f>
        <v>0</v>
      </c>
      <c r="Q977" s="139"/>
      <c r="R977" s="139"/>
      <c r="S977" s="32">
        <f>VLOOKUP(Q977,Смета!$B$8:$O$93,13,0)</f>
        <v>0</v>
      </c>
      <c r="U977" s="139"/>
      <c r="V977" s="139"/>
      <c r="W977" s="32">
        <f>VLOOKUP(U977,Смета!$B$8:$O$93,13,0)</f>
        <v>0</v>
      </c>
      <c r="Y977" s="139"/>
      <c r="Z977" s="139"/>
      <c r="AA977" s="32">
        <f>VLOOKUP(Y977,Смета!$B$8:$O$93,13,0)</f>
        <v>0</v>
      </c>
      <c r="AC977" s="139"/>
      <c r="AD977" s="139"/>
      <c r="AE977" s="32">
        <f>VLOOKUP(AC977,Смета!$B$8:$O$93,13,0)</f>
        <v>0</v>
      </c>
      <c r="AG977" s="139"/>
      <c r="AH977" s="139"/>
      <c r="AI977" s="32">
        <f>VLOOKUP(AG977,Смета!$B$8:$O$93,13,0)</f>
        <v>0</v>
      </c>
      <c r="AK977" s="139"/>
      <c r="AL977" s="139"/>
      <c r="AM977" s="32">
        <f>VLOOKUP(AK977,Смета!$B$8:$O$93,13,0)</f>
        <v>0</v>
      </c>
      <c r="AO977" s="139"/>
      <c r="AP977" s="139"/>
      <c r="AQ977" s="32">
        <f>VLOOKUP(AO977,Смета!$B$8:$O$93,13,0)</f>
        <v>0</v>
      </c>
      <c r="AS977" s="139"/>
      <c r="AT977" s="139"/>
      <c r="AU977" s="32">
        <f>VLOOKUP(AS977,Смета!$B$8:$O$93,13,0)</f>
        <v>0</v>
      </c>
    </row>
    <row r="978" spans="1:47" x14ac:dyDescent="0.25">
      <c r="A978" s="139"/>
      <c r="B978" s="139"/>
      <c r="C978" s="32">
        <f>VLOOKUP(A978,Смета!$B$8:$O$93,13,0)</f>
        <v>0</v>
      </c>
      <c r="E978" s="139"/>
      <c r="F978" s="139"/>
      <c r="G978" s="32">
        <f>VLOOKUP(E978,Смета!$B$8:$O$93,13,0)</f>
        <v>0</v>
      </c>
      <c r="I978" s="139"/>
      <c r="J978" s="139"/>
      <c r="K978" s="32">
        <f>VLOOKUP(I978,Смета!$B$8:$O$93,13,0)</f>
        <v>0</v>
      </c>
      <c r="M978" s="139"/>
      <c r="N978" s="139"/>
      <c r="O978" s="32">
        <f>VLOOKUP(M978,Смета!$B$8:$O$93,13,0)</f>
        <v>0</v>
      </c>
      <c r="Q978" s="139"/>
      <c r="R978" s="139"/>
      <c r="S978" s="32">
        <f>VLOOKUP(Q978,Смета!$B$8:$O$93,13,0)</f>
        <v>0</v>
      </c>
      <c r="U978" s="139"/>
      <c r="V978" s="139"/>
      <c r="W978" s="32">
        <f>VLOOKUP(U978,Смета!$B$8:$O$93,13,0)</f>
        <v>0</v>
      </c>
      <c r="Y978" s="139"/>
      <c r="Z978" s="139"/>
      <c r="AA978" s="32">
        <f>VLOOKUP(Y978,Смета!$B$8:$O$93,13,0)</f>
        <v>0</v>
      </c>
      <c r="AC978" s="139"/>
      <c r="AD978" s="139"/>
      <c r="AE978" s="32">
        <f>VLOOKUP(AC978,Смета!$B$8:$O$93,13,0)</f>
        <v>0</v>
      </c>
      <c r="AG978" s="139"/>
      <c r="AH978" s="139"/>
      <c r="AI978" s="32">
        <f>VLOOKUP(AG978,Смета!$B$8:$O$93,13,0)</f>
        <v>0</v>
      </c>
      <c r="AK978" s="139"/>
      <c r="AL978" s="139"/>
      <c r="AM978" s="32">
        <f>VLOOKUP(AK978,Смета!$B$8:$O$93,13,0)</f>
        <v>0</v>
      </c>
      <c r="AO978" s="139"/>
      <c r="AP978" s="139"/>
      <c r="AQ978" s="32">
        <f>VLOOKUP(AO978,Смета!$B$8:$O$93,13,0)</f>
        <v>0</v>
      </c>
      <c r="AS978" s="139"/>
      <c r="AT978" s="139"/>
      <c r="AU978" s="32">
        <f>VLOOKUP(AS978,Смета!$B$8:$O$93,13,0)</f>
        <v>0</v>
      </c>
    </row>
    <row r="979" spans="1:47" x14ac:dyDescent="0.25">
      <c r="A979" s="139"/>
      <c r="B979" s="139"/>
      <c r="C979" s="32">
        <f>VLOOKUP(A979,Смета!$B$8:$O$93,13,0)</f>
        <v>0</v>
      </c>
      <c r="E979" s="139"/>
      <c r="F979" s="139"/>
      <c r="G979" s="32">
        <f>VLOOKUP(E979,Смета!$B$8:$O$93,13,0)</f>
        <v>0</v>
      </c>
      <c r="I979" s="139"/>
      <c r="J979" s="139"/>
      <c r="K979" s="32">
        <f>VLOOKUP(I979,Смета!$B$8:$O$93,13,0)</f>
        <v>0</v>
      </c>
      <c r="M979" s="139"/>
      <c r="N979" s="139"/>
      <c r="O979" s="32">
        <f>VLOOKUP(M979,Смета!$B$8:$O$93,13,0)</f>
        <v>0</v>
      </c>
      <c r="Q979" s="139"/>
      <c r="R979" s="139"/>
      <c r="S979" s="32">
        <f>VLOOKUP(Q979,Смета!$B$8:$O$93,13,0)</f>
        <v>0</v>
      </c>
      <c r="U979" s="139"/>
      <c r="V979" s="139"/>
      <c r="W979" s="32">
        <f>VLOOKUP(U979,Смета!$B$8:$O$93,13,0)</f>
        <v>0</v>
      </c>
      <c r="Y979" s="139"/>
      <c r="Z979" s="139"/>
      <c r="AA979" s="32">
        <f>VLOOKUP(Y979,Смета!$B$8:$O$93,13,0)</f>
        <v>0</v>
      </c>
      <c r="AC979" s="139"/>
      <c r="AD979" s="139"/>
      <c r="AE979" s="32">
        <f>VLOOKUP(AC979,Смета!$B$8:$O$93,13,0)</f>
        <v>0</v>
      </c>
      <c r="AG979" s="139"/>
      <c r="AH979" s="139"/>
      <c r="AI979" s="32">
        <f>VLOOKUP(AG979,Смета!$B$8:$O$93,13,0)</f>
        <v>0</v>
      </c>
      <c r="AK979" s="139"/>
      <c r="AL979" s="139"/>
      <c r="AM979" s="32">
        <f>VLOOKUP(AK979,Смета!$B$8:$O$93,13,0)</f>
        <v>0</v>
      </c>
      <c r="AO979" s="139"/>
      <c r="AP979" s="139"/>
      <c r="AQ979" s="32">
        <f>VLOOKUP(AO979,Смета!$B$8:$O$93,13,0)</f>
        <v>0</v>
      </c>
      <c r="AS979" s="139"/>
      <c r="AT979" s="139"/>
      <c r="AU979" s="32">
        <f>VLOOKUP(AS979,Смета!$B$8:$O$93,13,0)</f>
        <v>0</v>
      </c>
    </row>
    <row r="980" spans="1:47" x14ac:dyDescent="0.25">
      <c r="A980" s="139"/>
      <c r="B980" s="139"/>
      <c r="C980" s="32">
        <f>VLOOKUP(A980,Смета!$B$8:$O$93,13,0)</f>
        <v>0</v>
      </c>
      <c r="E980" s="139"/>
      <c r="F980" s="139"/>
      <c r="G980" s="32">
        <f>VLOOKUP(E980,Смета!$B$8:$O$93,13,0)</f>
        <v>0</v>
      </c>
      <c r="I980" s="139"/>
      <c r="J980" s="139"/>
      <c r="K980" s="32">
        <f>VLOOKUP(I980,Смета!$B$8:$O$93,13,0)</f>
        <v>0</v>
      </c>
      <c r="M980" s="139"/>
      <c r="N980" s="139"/>
      <c r="O980" s="32">
        <f>VLOOKUP(M980,Смета!$B$8:$O$93,13,0)</f>
        <v>0</v>
      </c>
      <c r="Q980" s="139"/>
      <c r="R980" s="139"/>
      <c r="S980" s="32">
        <f>VLOOKUP(Q980,Смета!$B$8:$O$93,13,0)</f>
        <v>0</v>
      </c>
      <c r="U980" s="139"/>
      <c r="V980" s="139"/>
      <c r="W980" s="32">
        <f>VLOOKUP(U980,Смета!$B$8:$O$93,13,0)</f>
        <v>0</v>
      </c>
      <c r="Y980" s="139"/>
      <c r="Z980" s="139"/>
      <c r="AA980" s="32">
        <f>VLOOKUP(Y980,Смета!$B$8:$O$93,13,0)</f>
        <v>0</v>
      </c>
      <c r="AC980" s="139"/>
      <c r="AD980" s="139"/>
      <c r="AE980" s="32">
        <f>VLOOKUP(AC980,Смета!$B$8:$O$93,13,0)</f>
        <v>0</v>
      </c>
      <c r="AG980" s="139"/>
      <c r="AH980" s="139"/>
      <c r="AI980" s="32">
        <f>VLOOKUP(AG980,Смета!$B$8:$O$93,13,0)</f>
        <v>0</v>
      </c>
      <c r="AK980" s="139"/>
      <c r="AL980" s="139"/>
      <c r="AM980" s="32">
        <f>VLOOKUP(AK980,Смета!$B$8:$O$93,13,0)</f>
        <v>0</v>
      </c>
      <c r="AO980" s="139"/>
      <c r="AP980" s="139"/>
      <c r="AQ980" s="32">
        <f>VLOOKUP(AO980,Смета!$B$8:$O$93,13,0)</f>
        <v>0</v>
      </c>
      <c r="AS980" s="139"/>
      <c r="AT980" s="139"/>
      <c r="AU980" s="32">
        <f>VLOOKUP(AS980,Смета!$B$8:$O$93,13,0)</f>
        <v>0</v>
      </c>
    </row>
    <row r="981" spans="1:47" x14ac:dyDescent="0.25">
      <c r="A981" s="139"/>
      <c r="B981" s="139"/>
      <c r="C981" s="32">
        <f>VLOOKUP(A981,Смета!$B$8:$O$93,13,0)</f>
        <v>0</v>
      </c>
      <c r="E981" s="139"/>
      <c r="F981" s="139"/>
      <c r="G981" s="32">
        <f>VLOOKUP(E981,Смета!$B$8:$O$93,13,0)</f>
        <v>0</v>
      </c>
      <c r="I981" s="139"/>
      <c r="J981" s="139"/>
      <c r="K981" s="32">
        <f>VLOOKUP(I981,Смета!$B$8:$O$93,13,0)</f>
        <v>0</v>
      </c>
      <c r="M981" s="139"/>
      <c r="N981" s="139"/>
      <c r="O981" s="32">
        <f>VLOOKUP(M981,Смета!$B$8:$O$93,13,0)</f>
        <v>0</v>
      </c>
      <c r="Q981" s="139"/>
      <c r="R981" s="139"/>
      <c r="S981" s="32">
        <f>VLOOKUP(Q981,Смета!$B$8:$O$93,13,0)</f>
        <v>0</v>
      </c>
      <c r="U981" s="139"/>
      <c r="V981" s="139"/>
      <c r="W981" s="32">
        <f>VLOOKUP(U981,Смета!$B$8:$O$93,13,0)</f>
        <v>0</v>
      </c>
      <c r="Y981" s="139"/>
      <c r="Z981" s="139"/>
      <c r="AA981" s="32">
        <f>VLOOKUP(Y981,Смета!$B$8:$O$93,13,0)</f>
        <v>0</v>
      </c>
      <c r="AC981" s="139"/>
      <c r="AD981" s="139"/>
      <c r="AE981" s="32">
        <f>VLOOKUP(AC981,Смета!$B$8:$O$93,13,0)</f>
        <v>0</v>
      </c>
      <c r="AG981" s="139"/>
      <c r="AH981" s="139"/>
      <c r="AI981" s="32">
        <f>VLOOKUP(AG981,Смета!$B$8:$O$93,13,0)</f>
        <v>0</v>
      </c>
      <c r="AK981" s="139"/>
      <c r="AL981" s="139"/>
      <c r="AM981" s="32">
        <f>VLOOKUP(AK981,Смета!$B$8:$O$93,13,0)</f>
        <v>0</v>
      </c>
      <c r="AO981" s="139"/>
      <c r="AP981" s="139"/>
      <c r="AQ981" s="32">
        <f>VLOOKUP(AO981,Смета!$B$8:$O$93,13,0)</f>
        <v>0</v>
      </c>
      <c r="AS981" s="139"/>
      <c r="AT981" s="139"/>
      <c r="AU981" s="32">
        <f>VLOOKUP(AS981,Смета!$B$8:$O$93,13,0)</f>
        <v>0</v>
      </c>
    </row>
    <row r="982" spans="1:47" x14ac:dyDescent="0.25">
      <c r="A982" s="139"/>
      <c r="B982" s="139"/>
      <c r="C982" s="32">
        <f>VLOOKUP(A982,Смета!$B$8:$O$93,13,0)</f>
        <v>0</v>
      </c>
      <c r="E982" s="139"/>
      <c r="F982" s="139"/>
      <c r="G982" s="32">
        <f>VLOOKUP(E982,Смета!$B$8:$O$93,13,0)</f>
        <v>0</v>
      </c>
      <c r="I982" s="139"/>
      <c r="J982" s="139"/>
      <c r="K982" s="32">
        <f>VLOOKUP(I982,Смета!$B$8:$O$93,13,0)</f>
        <v>0</v>
      </c>
      <c r="M982" s="139"/>
      <c r="N982" s="139"/>
      <c r="O982" s="32">
        <f>VLOOKUP(M982,Смета!$B$8:$O$93,13,0)</f>
        <v>0</v>
      </c>
      <c r="Q982" s="139"/>
      <c r="R982" s="139"/>
      <c r="S982" s="32">
        <f>VLOOKUP(Q982,Смета!$B$8:$O$93,13,0)</f>
        <v>0</v>
      </c>
      <c r="U982" s="139"/>
      <c r="V982" s="139"/>
      <c r="W982" s="32">
        <f>VLOOKUP(U982,Смета!$B$8:$O$93,13,0)</f>
        <v>0</v>
      </c>
      <c r="Y982" s="139"/>
      <c r="Z982" s="139"/>
      <c r="AA982" s="32">
        <f>VLOOKUP(Y982,Смета!$B$8:$O$93,13,0)</f>
        <v>0</v>
      </c>
      <c r="AC982" s="139"/>
      <c r="AD982" s="139"/>
      <c r="AE982" s="32">
        <f>VLOOKUP(AC982,Смета!$B$8:$O$93,13,0)</f>
        <v>0</v>
      </c>
      <c r="AG982" s="139"/>
      <c r="AH982" s="139"/>
      <c r="AI982" s="32">
        <f>VLOOKUP(AG982,Смета!$B$8:$O$93,13,0)</f>
        <v>0</v>
      </c>
      <c r="AK982" s="139"/>
      <c r="AL982" s="139"/>
      <c r="AM982" s="32">
        <f>VLOOKUP(AK982,Смета!$B$8:$O$93,13,0)</f>
        <v>0</v>
      </c>
      <c r="AO982" s="139"/>
      <c r="AP982" s="139"/>
      <c r="AQ982" s="32">
        <f>VLOOKUP(AO982,Смета!$B$8:$O$93,13,0)</f>
        <v>0</v>
      </c>
      <c r="AS982" s="139"/>
      <c r="AT982" s="139"/>
      <c r="AU982" s="32">
        <f>VLOOKUP(AS982,Смета!$B$8:$O$93,13,0)</f>
        <v>0</v>
      </c>
    </row>
    <row r="983" spans="1:47" x14ac:dyDescent="0.25">
      <c r="A983" s="139"/>
      <c r="B983" s="139"/>
      <c r="C983" s="32">
        <f>VLOOKUP(A983,Смета!$B$8:$O$93,13,0)</f>
        <v>0</v>
      </c>
      <c r="E983" s="139"/>
      <c r="F983" s="139"/>
      <c r="G983" s="32">
        <f>VLOOKUP(E983,Смета!$B$8:$O$93,13,0)</f>
        <v>0</v>
      </c>
      <c r="I983" s="139"/>
      <c r="J983" s="139"/>
      <c r="K983" s="32">
        <f>VLOOKUP(I983,Смета!$B$8:$O$93,13,0)</f>
        <v>0</v>
      </c>
      <c r="M983" s="139"/>
      <c r="N983" s="139"/>
      <c r="O983" s="32">
        <f>VLOOKUP(M983,Смета!$B$8:$O$93,13,0)</f>
        <v>0</v>
      </c>
      <c r="Q983" s="139"/>
      <c r="R983" s="139"/>
      <c r="S983" s="32">
        <f>VLOOKUP(Q983,Смета!$B$8:$O$93,13,0)</f>
        <v>0</v>
      </c>
      <c r="U983" s="139"/>
      <c r="V983" s="139"/>
      <c r="W983" s="32">
        <f>VLOOKUP(U983,Смета!$B$8:$O$93,13,0)</f>
        <v>0</v>
      </c>
      <c r="Y983" s="139"/>
      <c r="Z983" s="139"/>
      <c r="AA983" s="32">
        <f>VLOOKUP(Y983,Смета!$B$8:$O$93,13,0)</f>
        <v>0</v>
      </c>
      <c r="AC983" s="139"/>
      <c r="AD983" s="139"/>
      <c r="AE983" s="32">
        <f>VLOOKUP(AC983,Смета!$B$8:$O$93,13,0)</f>
        <v>0</v>
      </c>
      <c r="AG983" s="139"/>
      <c r="AH983" s="139"/>
      <c r="AI983" s="32">
        <f>VLOOKUP(AG983,Смета!$B$8:$O$93,13,0)</f>
        <v>0</v>
      </c>
      <c r="AK983" s="139"/>
      <c r="AL983" s="139"/>
      <c r="AM983" s="32">
        <f>VLOOKUP(AK983,Смета!$B$8:$O$93,13,0)</f>
        <v>0</v>
      </c>
      <c r="AO983" s="139"/>
      <c r="AP983" s="139"/>
      <c r="AQ983" s="32">
        <f>VLOOKUP(AO983,Смета!$B$8:$O$93,13,0)</f>
        <v>0</v>
      </c>
      <c r="AS983" s="139"/>
      <c r="AT983" s="139"/>
      <c r="AU983" s="32">
        <f>VLOOKUP(AS983,Смета!$B$8:$O$93,13,0)</f>
        <v>0</v>
      </c>
    </row>
    <row r="984" spans="1:47" x14ac:dyDescent="0.25">
      <c r="A984" s="139"/>
      <c r="B984" s="139"/>
      <c r="C984" s="32">
        <f>VLOOKUP(A984,Смета!$B$8:$O$93,13,0)</f>
        <v>0</v>
      </c>
      <c r="E984" s="139"/>
      <c r="F984" s="139"/>
      <c r="G984" s="32">
        <f>VLOOKUP(E984,Смета!$B$8:$O$93,13,0)</f>
        <v>0</v>
      </c>
      <c r="I984" s="139"/>
      <c r="J984" s="139"/>
      <c r="K984" s="32">
        <f>VLOOKUP(I984,Смета!$B$8:$O$93,13,0)</f>
        <v>0</v>
      </c>
      <c r="M984" s="139"/>
      <c r="N984" s="139"/>
      <c r="O984" s="32">
        <f>VLOOKUP(M984,Смета!$B$8:$O$93,13,0)</f>
        <v>0</v>
      </c>
      <c r="Q984" s="139"/>
      <c r="R984" s="139"/>
      <c r="S984" s="32">
        <f>VLOOKUP(Q984,Смета!$B$8:$O$93,13,0)</f>
        <v>0</v>
      </c>
      <c r="U984" s="139"/>
      <c r="V984" s="139"/>
      <c r="W984" s="32">
        <f>VLOOKUP(U984,Смета!$B$8:$O$93,13,0)</f>
        <v>0</v>
      </c>
      <c r="Y984" s="139"/>
      <c r="Z984" s="139"/>
      <c r="AA984" s="32">
        <f>VLOOKUP(Y984,Смета!$B$8:$O$93,13,0)</f>
        <v>0</v>
      </c>
      <c r="AC984" s="139"/>
      <c r="AD984" s="139"/>
      <c r="AE984" s="32">
        <f>VLOOKUP(AC984,Смета!$B$8:$O$93,13,0)</f>
        <v>0</v>
      </c>
      <c r="AG984" s="139"/>
      <c r="AH984" s="139"/>
      <c r="AI984" s="32">
        <f>VLOOKUP(AG984,Смета!$B$8:$O$93,13,0)</f>
        <v>0</v>
      </c>
      <c r="AK984" s="139"/>
      <c r="AL984" s="139"/>
      <c r="AM984" s="32">
        <f>VLOOKUP(AK984,Смета!$B$8:$O$93,13,0)</f>
        <v>0</v>
      </c>
      <c r="AO984" s="139"/>
      <c r="AP984" s="139"/>
      <c r="AQ984" s="32">
        <f>VLOOKUP(AO984,Смета!$B$8:$O$93,13,0)</f>
        <v>0</v>
      </c>
      <c r="AS984" s="139"/>
      <c r="AT984" s="139"/>
      <c r="AU984" s="32">
        <f>VLOOKUP(AS984,Смета!$B$8:$O$93,13,0)</f>
        <v>0</v>
      </c>
    </row>
    <row r="985" spans="1:47" x14ac:dyDescent="0.25">
      <c r="A985" s="139"/>
      <c r="B985" s="139"/>
      <c r="C985" s="32">
        <f>VLOOKUP(A985,Смета!$B$8:$O$93,13,0)</f>
        <v>0</v>
      </c>
      <c r="E985" s="139"/>
      <c r="F985" s="139"/>
      <c r="G985" s="32">
        <f>VLOOKUP(E985,Смета!$B$8:$O$93,13,0)</f>
        <v>0</v>
      </c>
      <c r="I985" s="139"/>
      <c r="J985" s="139"/>
      <c r="K985" s="32">
        <f>VLOOKUP(I985,Смета!$B$8:$O$93,13,0)</f>
        <v>0</v>
      </c>
      <c r="M985" s="139"/>
      <c r="N985" s="139"/>
      <c r="O985" s="32">
        <f>VLOOKUP(M985,Смета!$B$8:$O$93,13,0)</f>
        <v>0</v>
      </c>
      <c r="Q985" s="139"/>
      <c r="R985" s="139"/>
      <c r="S985" s="32">
        <f>VLOOKUP(Q985,Смета!$B$8:$O$93,13,0)</f>
        <v>0</v>
      </c>
      <c r="U985" s="139"/>
      <c r="V985" s="139"/>
      <c r="W985" s="32">
        <f>VLOOKUP(U985,Смета!$B$8:$O$93,13,0)</f>
        <v>0</v>
      </c>
      <c r="Y985" s="139"/>
      <c r="Z985" s="139"/>
      <c r="AA985" s="32">
        <f>VLOOKUP(Y985,Смета!$B$8:$O$93,13,0)</f>
        <v>0</v>
      </c>
      <c r="AC985" s="139"/>
      <c r="AD985" s="139"/>
      <c r="AE985" s="32">
        <f>VLOOKUP(AC985,Смета!$B$8:$O$93,13,0)</f>
        <v>0</v>
      </c>
      <c r="AG985" s="139"/>
      <c r="AH985" s="139"/>
      <c r="AI985" s="32">
        <f>VLOOKUP(AG985,Смета!$B$8:$O$93,13,0)</f>
        <v>0</v>
      </c>
      <c r="AK985" s="139"/>
      <c r="AL985" s="139"/>
      <c r="AM985" s="32">
        <f>VLOOKUP(AK985,Смета!$B$8:$O$93,13,0)</f>
        <v>0</v>
      </c>
      <c r="AO985" s="139"/>
      <c r="AP985" s="139"/>
      <c r="AQ985" s="32">
        <f>VLOOKUP(AO985,Смета!$B$8:$O$93,13,0)</f>
        <v>0</v>
      </c>
      <c r="AS985" s="139"/>
      <c r="AT985" s="139"/>
      <c r="AU985" s="32">
        <f>VLOOKUP(AS985,Смета!$B$8:$O$93,13,0)</f>
        <v>0</v>
      </c>
    </row>
    <row r="986" spans="1:47" x14ac:dyDescent="0.25">
      <c r="A986" s="139"/>
      <c r="B986" s="139"/>
      <c r="C986" s="32">
        <f>VLOOKUP(A986,Смета!$B$8:$O$93,13,0)</f>
        <v>0</v>
      </c>
      <c r="E986" s="139"/>
      <c r="F986" s="139"/>
      <c r="G986" s="32">
        <f>VLOOKUP(E986,Смета!$B$8:$O$93,13,0)</f>
        <v>0</v>
      </c>
      <c r="I986" s="139"/>
      <c r="J986" s="139"/>
      <c r="K986" s="32">
        <f>VLOOKUP(I986,Смета!$B$8:$O$93,13,0)</f>
        <v>0</v>
      </c>
      <c r="M986" s="139"/>
      <c r="N986" s="139"/>
      <c r="O986" s="32">
        <f>VLOOKUP(M986,Смета!$B$8:$O$93,13,0)</f>
        <v>0</v>
      </c>
      <c r="Q986" s="139"/>
      <c r="R986" s="139"/>
      <c r="S986" s="32">
        <f>VLOOKUP(Q986,Смета!$B$8:$O$93,13,0)</f>
        <v>0</v>
      </c>
      <c r="U986" s="139"/>
      <c r="V986" s="139"/>
      <c r="W986" s="32">
        <f>VLOOKUP(U986,Смета!$B$8:$O$93,13,0)</f>
        <v>0</v>
      </c>
      <c r="Y986" s="139"/>
      <c r="Z986" s="139"/>
      <c r="AA986" s="32">
        <f>VLOOKUP(Y986,Смета!$B$8:$O$93,13,0)</f>
        <v>0</v>
      </c>
      <c r="AC986" s="139"/>
      <c r="AD986" s="139"/>
      <c r="AE986" s="32">
        <f>VLOOKUP(AC986,Смета!$B$8:$O$93,13,0)</f>
        <v>0</v>
      </c>
      <c r="AG986" s="139"/>
      <c r="AH986" s="139"/>
      <c r="AI986" s="32">
        <f>VLOOKUP(AG986,Смета!$B$8:$O$93,13,0)</f>
        <v>0</v>
      </c>
      <c r="AK986" s="139"/>
      <c r="AL986" s="139"/>
      <c r="AM986" s="32">
        <f>VLOOKUP(AK986,Смета!$B$8:$O$93,13,0)</f>
        <v>0</v>
      </c>
      <c r="AO986" s="139"/>
      <c r="AP986" s="139"/>
      <c r="AQ986" s="32">
        <f>VLOOKUP(AO986,Смета!$B$8:$O$93,13,0)</f>
        <v>0</v>
      </c>
      <c r="AS986" s="139"/>
      <c r="AT986" s="139"/>
      <c r="AU986" s="32">
        <f>VLOOKUP(AS986,Смета!$B$8:$O$93,13,0)</f>
        <v>0</v>
      </c>
    </row>
    <row r="987" spans="1:47" x14ac:dyDescent="0.25">
      <c r="A987" s="139"/>
      <c r="B987" s="139"/>
      <c r="C987" s="32">
        <f>VLOOKUP(A987,Смета!$B$8:$O$93,13,0)</f>
        <v>0</v>
      </c>
      <c r="E987" s="139"/>
      <c r="F987" s="139"/>
      <c r="G987" s="32">
        <f>VLOOKUP(E987,Смета!$B$8:$O$93,13,0)</f>
        <v>0</v>
      </c>
      <c r="I987" s="139"/>
      <c r="J987" s="139"/>
      <c r="K987" s="32">
        <f>VLOOKUP(I987,Смета!$B$8:$O$93,13,0)</f>
        <v>0</v>
      </c>
      <c r="M987" s="139"/>
      <c r="N987" s="139"/>
      <c r="O987" s="32">
        <f>VLOOKUP(M987,Смета!$B$8:$O$93,13,0)</f>
        <v>0</v>
      </c>
      <c r="Q987" s="139"/>
      <c r="R987" s="139"/>
      <c r="S987" s="32">
        <f>VLOOKUP(Q987,Смета!$B$8:$O$93,13,0)</f>
        <v>0</v>
      </c>
      <c r="U987" s="139"/>
      <c r="V987" s="139"/>
      <c r="W987" s="32">
        <f>VLOOKUP(U987,Смета!$B$8:$O$93,13,0)</f>
        <v>0</v>
      </c>
      <c r="Y987" s="139"/>
      <c r="Z987" s="139"/>
      <c r="AA987" s="32">
        <f>VLOOKUP(Y987,Смета!$B$8:$O$93,13,0)</f>
        <v>0</v>
      </c>
      <c r="AC987" s="139"/>
      <c r="AD987" s="139"/>
      <c r="AE987" s="32">
        <f>VLOOKUP(AC987,Смета!$B$8:$O$93,13,0)</f>
        <v>0</v>
      </c>
      <c r="AG987" s="139"/>
      <c r="AH987" s="139"/>
      <c r="AI987" s="32">
        <f>VLOOKUP(AG987,Смета!$B$8:$O$93,13,0)</f>
        <v>0</v>
      </c>
      <c r="AK987" s="139"/>
      <c r="AL987" s="139"/>
      <c r="AM987" s="32">
        <f>VLOOKUP(AK987,Смета!$B$8:$O$93,13,0)</f>
        <v>0</v>
      </c>
      <c r="AO987" s="139"/>
      <c r="AP987" s="139"/>
      <c r="AQ987" s="32">
        <f>VLOOKUP(AO987,Смета!$B$8:$O$93,13,0)</f>
        <v>0</v>
      </c>
      <c r="AS987" s="139"/>
      <c r="AT987" s="139"/>
      <c r="AU987" s="32">
        <f>VLOOKUP(AS987,Смета!$B$8:$O$93,13,0)</f>
        <v>0</v>
      </c>
    </row>
    <row r="988" spans="1:47" x14ac:dyDescent="0.25">
      <c r="A988" s="139"/>
      <c r="B988" s="139"/>
      <c r="C988" s="32">
        <f>VLOOKUP(A988,Смета!$B$8:$O$93,13,0)</f>
        <v>0</v>
      </c>
      <c r="E988" s="139"/>
      <c r="F988" s="139"/>
      <c r="G988" s="32">
        <f>VLOOKUP(E988,Смета!$B$8:$O$93,13,0)</f>
        <v>0</v>
      </c>
      <c r="I988" s="139"/>
      <c r="J988" s="139"/>
      <c r="K988" s="32">
        <f>VLOOKUP(I988,Смета!$B$8:$O$93,13,0)</f>
        <v>0</v>
      </c>
      <c r="M988" s="139"/>
      <c r="N988" s="139"/>
      <c r="O988" s="32">
        <f>VLOOKUP(M988,Смета!$B$8:$O$93,13,0)</f>
        <v>0</v>
      </c>
      <c r="Q988" s="139"/>
      <c r="R988" s="139"/>
      <c r="S988" s="32">
        <f>VLOOKUP(Q988,Смета!$B$8:$O$93,13,0)</f>
        <v>0</v>
      </c>
      <c r="U988" s="139"/>
      <c r="V988" s="139"/>
      <c r="W988" s="32">
        <f>VLOOKUP(U988,Смета!$B$8:$O$93,13,0)</f>
        <v>0</v>
      </c>
      <c r="Y988" s="139"/>
      <c r="Z988" s="139"/>
      <c r="AA988" s="32">
        <f>VLOOKUP(Y988,Смета!$B$8:$O$93,13,0)</f>
        <v>0</v>
      </c>
      <c r="AC988" s="139"/>
      <c r="AD988" s="139"/>
      <c r="AE988" s="32">
        <f>VLOOKUP(AC988,Смета!$B$8:$O$93,13,0)</f>
        <v>0</v>
      </c>
      <c r="AG988" s="139"/>
      <c r="AH988" s="139"/>
      <c r="AI988" s="32">
        <f>VLOOKUP(AG988,Смета!$B$8:$O$93,13,0)</f>
        <v>0</v>
      </c>
      <c r="AK988" s="139"/>
      <c r="AL988" s="139"/>
      <c r="AM988" s="32">
        <f>VLOOKUP(AK988,Смета!$B$8:$O$93,13,0)</f>
        <v>0</v>
      </c>
      <c r="AO988" s="139"/>
      <c r="AP988" s="139"/>
      <c r="AQ988" s="32">
        <f>VLOOKUP(AO988,Смета!$B$8:$O$93,13,0)</f>
        <v>0</v>
      </c>
      <c r="AS988" s="139"/>
      <c r="AT988" s="139"/>
      <c r="AU988" s="32">
        <f>VLOOKUP(AS988,Смета!$B$8:$O$93,13,0)</f>
        <v>0</v>
      </c>
    </row>
    <row r="989" spans="1:47" x14ac:dyDescent="0.25">
      <c r="A989" s="139"/>
      <c r="B989" s="139"/>
      <c r="C989" s="32">
        <f>VLOOKUP(A989,Смета!$B$8:$O$93,13,0)</f>
        <v>0</v>
      </c>
      <c r="E989" s="139"/>
      <c r="F989" s="139"/>
      <c r="G989" s="32">
        <f>VLOOKUP(E989,Смета!$B$8:$O$93,13,0)</f>
        <v>0</v>
      </c>
      <c r="I989" s="139"/>
      <c r="J989" s="139"/>
      <c r="K989" s="32">
        <f>VLOOKUP(I989,Смета!$B$8:$O$93,13,0)</f>
        <v>0</v>
      </c>
      <c r="M989" s="139"/>
      <c r="N989" s="139"/>
      <c r="O989" s="32">
        <f>VLOOKUP(M989,Смета!$B$8:$O$93,13,0)</f>
        <v>0</v>
      </c>
      <c r="Q989" s="139"/>
      <c r="R989" s="139"/>
      <c r="S989" s="32">
        <f>VLOOKUP(Q989,Смета!$B$8:$O$93,13,0)</f>
        <v>0</v>
      </c>
      <c r="U989" s="139"/>
      <c r="V989" s="139"/>
      <c r="W989" s="32">
        <f>VLOOKUP(U989,Смета!$B$8:$O$93,13,0)</f>
        <v>0</v>
      </c>
      <c r="Y989" s="139"/>
      <c r="Z989" s="139"/>
      <c r="AA989" s="32">
        <f>VLOOKUP(Y989,Смета!$B$8:$O$93,13,0)</f>
        <v>0</v>
      </c>
      <c r="AC989" s="139"/>
      <c r="AD989" s="139"/>
      <c r="AE989" s="32">
        <f>VLOOKUP(AC989,Смета!$B$8:$O$93,13,0)</f>
        <v>0</v>
      </c>
      <c r="AG989" s="139"/>
      <c r="AH989" s="139"/>
      <c r="AI989" s="32">
        <f>VLOOKUP(AG989,Смета!$B$8:$O$93,13,0)</f>
        <v>0</v>
      </c>
      <c r="AK989" s="139"/>
      <c r="AL989" s="139"/>
      <c r="AM989" s="32">
        <f>VLOOKUP(AK989,Смета!$B$8:$O$93,13,0)</f>
        <v>0</v>
      </c>
      <c r="AO989" s="139"/>
      <c r="AP989" s="139"/>
      <c r="AQ989" s="32">
        <f>VLOOKUP(AO989,Смета!$B$8:$O$93,13,0)</f>
        <v>0</v>
      </c>
      <c r="AS989" s="139"/>
      <c r="AT989" s="139"/>
      <c r="AU989" s="32">
        <f>VLOOKUP(AS989,Смета!$B$8:$O$93,13,0)</f>
        <v>0</v>
      </c>
    </row>
    <row r="990" spans="1:47" x14ac:dyDescent="0.25">
      <c r="A990" s="139"/>
      <c r="B990" s="139"/>
      <c r="C990" s="32">
        <f>VLOOKUP(A990,Смета!$B$8:$O$93,13,0)</f>
        <v>0</v>
      </c>
      <c r="E990" s="139"/>
      <c r="F990" s="139"/>
      <c r="G990" s="32">
        <f>VLOOKUP(E990,Смета!$B$8:$O$93,13,0)</f>
        <v>0</v>
      </c>
      <c r="I990" s="139"/>
      <c r="J990" s="139"/>
      <c r="K990" s="32">
        <f>VLOOKUP(I990,Смета!$B$8:$O$93,13,0)</f>
        <v>0</v>
      </c>
      <c r="M990" s="139"/>
      <c r="N990" s="139"/>
      <c r="O990" s="32">
        <f>VLOOKUP(M990,Смета!$B$8:$O$93,13,0)</f>
        <v>0</v>
      </c>
      <c r="Q990" s="139"/>
      <c r="R990" s="139"/>
      <c r="S990" s="32">
        <f>VLOOKUP(Q990,Смета!$B$8:$O$93,13,0)</f>
        <v>0</v>
      </c>
      <c r="U990" s="139"/>
      <c r="V990" s="139"/>
      <c r="W990" s="32">
        <f>VLOOKUP(U990,Смета!$B$8:$O$93,13,0)</f>
        <v>0</v>
      </c>
      <c r="Y990" s="139"/>
      <c r="Z990" s="139"/>
      <c r="AA990" s="32">
        <f>VLOOKUP(Y990,Смета!$B$8:$O$93,13,0)</f>
        <v>0</v>
      </c>
      <c r="AC990" s="139"/>
      <c r="AD990" s="139"/>
      <c r="AE990" s="32">
        <f>VLOOKUP(AC990,Смета!$B$8:$O$93,13,0)</f>
        <v>0</v>
      </c>
      <c r="AG990" s="139"/>
      <c r="AH990" s="139"/>
      <c r="AI990" s="32">
        <f>VLOOKUP(AG990,Смета!$B$8:$O$93,13,0)</f>
        <v>0</v>
      </c>
      <c r="AK990" s="139"/>
      <c r="AL990" s="139"/>
      <c r="AM990" s="32">
        <f>VLOOKUP(AK990,Смета!$B$8:$O$93,13,0)</f>
        <v>0</v>
      </c>
      <c r="AO990" s="139"/>
      <c r="AP990" s="139"/>
      <c r="AQ990" s="32">
        <f>VLOOKUP(AO990,Смета!$B$8:$O$93,13,0)</f>
        <v>0</v>
      </c>
      <c r="AS990" s="139"/>
      <c r="AT990" s="139"/>
      <c r="AU990" s="32">
        <f>VLOOKUP(AS990,Смета!$B$8:$O$93,13,0)</f>
        <v>0</v>
      </c>
    </row>
    <row r="991" spans="1:47" x14ac:dyDescent="0.25">
      <c r="A991" s="139"/>
      <c r="B991" s="139"/>
      <c r="C991" s="32">
        <f>VLOOKUP(A991,Смета!$B$8:$O$93,13,0)</f>
        <v>0</v>
      </c>
      <c r="E991" s="139"/>
      <c r="F991" s="139"/>
      <c r="G991" s="32">
        <f>VLOOKUP(E991,Смета!$B$8:$O$93,13,0)</f>
        <v>0</v>
      </c>
      <c r="I991" s="139"/>
      <c r="J991" s="139"/>
      <c r="K991" s="32">
        <f>VLOOKUP(I991,Смета!$B$8:$O$93,13,0)</f>
        <v>0</v>
      </c>
      <c r="M991" s="139"/>
      <c r="N991" s="139"/>
      <c r="O991" s="32">
        <f>VLOOKUP(M991,Смета!$B$8:$O$93,13,0)</f>
        <v>0</v>
      </c>
      <c r="Q991" s="139"/>
      <c r="R991" s="139"/>
      <c r="S991" s="32">
        <f>VLOOKUP(Q991,Смета!$B$8:$O$93,13,0)</f>
        <v>0</v>
      </c>
      <c r="U991" s="139"/>
      <c r="V991" s="139"/>
      <c r="W991" s="32">
        <f>VLOOKUP(U991,Смета!$B$8:$O$93,13,0)</f>
        <v>0</v>
      </c>
      <c r="Y991" s="139"/>
      <c r="Z991" s="139"/>
      <c r="AA991" s="32">
        <f>VLOOKUP(Y991,Смета!$B$8:$O$93,13,0)</f>
        <v>0</v>
      </c>
      <c r="AC991" s="139"/>
      <c r="AD991" s="139"/>
      <c r="AE991" s="32">
        <f>VLOOKUP(AC991,Смета!$B$8:$O$93,13,0)</f>
        <v>0</v>
      </c>
      <c r="AG991" s="139"/>
      <c r="AH991" s="139"/>
      <c r="AI991" s="32">
        <f>VLOOKUP(AG991,Смета!$B$8:$O$93,13,0)</f>
        <v>0</v>
      </c>
      <c r="AK991" s="139"/>
      <c r="AL991" s="139"/>
      <c r="AM991" s="32">
        <f>VLOOKUP(AK991,Смета!$B$8:$O$93,13,0)</f>
        <v>0</v>
      </c>
      <c r="AO991" s="139"/>
      <c r="AP991" s="139"/>
      <c r="AQ991" s="32">
        <f>VLOOKUP(AO991,Смета!$B$8:$O$93,13,0)</f>
        <v>0</v>
      </c>
      <c r="AS991" s="139"/>
      <c r="AT991" s="139"/>
      <c r="AU991" s="32">
        <f>VLOOKUP(AS991,Смета!$B$8:$O$93,13,0)</f>
        <v>0</v>
      </c>
    </row>
    <row r="992" spans="1:47" x14ac:dyDescent="0.25">
      <c r="A992" s="139"/>
      <c r="B992" s="139"/>
      <c r="C992" s="32">
        <f>VLOOKUP(A992,Смета!$B$8:$O$93,13,0)</f>
        <v>0</v>
      </c>
      <c r="E992" s="139"/>
      <c r="F992" s="139"/>
      <c r="G992" s="32">
        <f>VLOOKUP(E992,Смета!$B$8:$O$93,13,0)</f>
        <v>0</v>
      </c>
      <c r="I992" s="139"/>
      <c r="J992" s="139"/>
      <c r="K992" s="32">
        <f>VLOOKUP(I992,Смета!$B$8:$O$93,13,0)</f>
        <v>0</v>
      </c>
      <c r="M992" s="139"/>
      <c r="N992" s="139"/>
      <c r="O992" s="32">
        <f>VLOOKUP(M992,Смета!$B$8:$O$93,13,0)</f>
        <v>0</v>
      </c>
      <c r="Q992" s="139"/>
      <c r="R992" s="139"/>
      <c r="S992" s="32">
        <f>VLOOKUP(Q992,Смета!$B$8:$O$93,13,0)</f>
        <v>0</v>
      </c>
      <c r="U992" s="139"/>
      <c r="V992" s="139"/>
      <c r="W992" s="32">
        <f>VLOOKUP(U992,Смета!$B$8:$O$93,13,0)</f>
        <v>0</v>
      </c>
      <c r="Y992" s="139"/>
      <c r="Z992" s="139"/>
      <c r="AA992" s="32">
        <f>VLOOKUP(Y992,Смета!$B$8:$O$93,13,0)</f>
        <v>0</v>
      </c>
      <c r="AC992" s="139"/>
      <c r="AD992" s="139"/>
      <c r="AE992" s="32">
        <f>VLOOKUP(AC992,Смета!$B$8:$O$93,13,0)</f>
        <v>0</v>
      </c>
      <c r="AG992" s="139"/>
      <c r="AH992" s="139"/>
      <c r="AI992" s="32">
        <f>VLOOKUP(AG992,Смета!$B$8:$O$93,13,0)</f>
        <v>0</v>
      </c>
      <c r="AK992" s="139"/>
      <c r="AL992" s="139"/>
      <c r="AM992" s="32">
        <f>VLOOKUP(AK992,Смета!$B$8:$O$93,13,0)</f>
        <v>0</v>
      </c>
      <c r="AO992" s="139"/>
      <c r="AP992" s="139"/>
      <c r="AQ992" s="32">
        <f>VLOOKUP(AO992,Смета!$B$8:$O$93,13,0)</f>
        <v>0</v>
      </c>
      <c r="AS992" s="139"/>
      <c r="AT992" s="139"/>
      <c r="AU992" s="32">
        <f>VLOOKUP(AS992,Смета!$B$8:$O$93,13,0)</f>
        <v>0</v>
      </c>
    </row>
    <row r="993" spans="1:47" x14ac:dyDescent="0.25">
      <c r="A993" s="139"/>
      <c r="B993" s="139"/>
      <c r="C993" s="32">
        <f>VLOOKUP(A993,Смета!$B$8:$O$93,13,0)</f>
        <v>0</v>
      </c>
      <c r="E993" s="139"/>
      <c r="F993" s="139"/>
      <c r="G993" s="32">
        <f>VLOOKUP(E993,Смета!$B$8:$O$93,13,0)</f>
        <v>0</v>
      </c>
      <c r="I993" s="139"/>
      <c r="J993" s="139"/>
      <c r="K993" s="32">
        <f>VLOOKUP(I993,Смета!$B$8:$O$93,13,0)</f>
        <v>0</v>
      </c>
      <c r="M993" s="139"/>
      <c r="N993" s="139"/>
      <c r="O993" s="32">
        <f>VLOOKUP(M993,Смета!$B$8:$O$93,13,0)</f>
        <v>0</v>
      </c>
      <c r="Q993" s="139"/>
      <c r="R993" s="139"/>
      <c r="S993" s="32">
        <f>VLOOKUP(Q993,Смета!$B$8:$O$93,13,0)</f>
        <v>0</v>
      </c>
      <c r="U993" s="139"/>
      <c r="V993" s="139"/>
      <c r="W993" s="32">
        <f>VLOOKUP(U993,Смета!$B$8:$O$93,13,0)</f>
        <v>0</v>
      </c>
      <c r="Y993" s="139"/>
      <c r="Z993" s="139"/>
      <c r="AA993" s="32">
        <f>VLOOKUP(Y993,Смета!$B$8:$O$93,13,0)</f>
        <v>0</v>
      </c>
      <c r="AC993" s="139"/>
      <c r="AD993" s="139"/>
      <c r="AE993" s="32">
        <f>VLOOKUP(AC993,Смета!$B$8:$O$93,13,0)</f>
        <v>0</v>
      </c>
      <c r="AG993" s="139"/>
      <c r="AH993" s="139"/>
      <c r="AI993" s="32">
        <f>VLOOKUP(AG993,Смета!$B$8:$O$93,13,0)</f>
        <v>0</v>
      </c>
      <c r="AK993" s="139"/>
      <c r="AL993" s="139"/>
      <c r="AM993" s="32">
        <f>VLOOKUP(AK993,Смета!$B$8:$O$93,13,0)</f>
        <v>0</v>
      </c>
      <c r="AO993" s="139"/>
      <c r="AP993" s="139"/>
      <c r="AQ993" s="32">
        <f>VLOOKUP(AO993,Смета!$B$8:$O$93,13,0)</f>
        <v>0</v>
      </c>
      <c r="AS993" s="139"/>
      <c r="AT993" s="139"/>
      <c r="AU993" s="32">
        <f>VLOOKUP(AS993,Смета!$B$8:$O$93,13,0)</f>
        <v>0</v>
      </c>
    </row>
    <row r="994" spans="1:47" x14ac:dyDescent="0.25">
      <c r="A994" s="139"/>
      <c r="B994" s="139"/>
      <c r="C994" s="32">
        <f>VLOOKUP(A994,Смета!$B$8:$O$93,13,0)</f>
        <v>0</v>
      </c>
      <c r="E994" s="139"/>
      <c r="F994" s="139"/>
      <c r="G994" s="32">
        <f>VLOOKUP(E994,Смета!$B$8:$O$93,13,0)</f>
        <v>0</v>
      </c>
      <c r="I994" s="139"/>
      <c r="J994" s="139"/>
      <c r="K994" s="32">
        <f>VLOOKUP(I994,Смета!$B$8:$O$93,13,0)</f>
        <v>0</v>
      </c>
      <c r="M994" s="139"/>
      <c r="N994" s="139"/>
      <c r="O994" s="32">
        <f>VLOOKUP(M994,Смета!$B$8:$O$93,13,0)</f>
        <v>0</v>
      </c>
      <c r="Q994" s="139"/>
      <c r="R994" s="139"/>
      <c r="S994" s="32">
        <f>VLOOKUP(Q994,Смета!$B$8:$O$93,13,0)</f>
        <v>0</v>
      </c>
      <c r="U994" s="139"/>
      <c r="V994" s="139"/>
      <c r="W994" s="32">
        <f>VLOOKUP(U994,Смета!$B$8:$O$93,13,0)</f>
        <v>0</v>
      </c>
      <c r="Y994" s="139"/>
      <c r="Z994" s="139"/>
      <c r="AA994" s="32">
        <f>VLOOKUP(Y994,Смета!$B$8:$O$93,13,0)</f>
        <v>0</v>
      </c>
      <c r="AC994" s="139"/>
      <c r="AD994" s="139"/>
      <c r="AE994" s="32">
        <f>VLOOKUP(AC994,Смета!$B$8:$O$93,13,0)</f>
        <v>0</v>
      </c>
      <c r="AG994" s="139"/>
      <c r="AH994" s="139"/>
      <c r="AI994" s="32">
        <f>VLOOKUP(AG994,Смета!$B$8:$O$93,13,0)</f>
        <v>0</v>
      </c>
      <c r="AK994" s="139"/>
      <c r="AL994" s="139"/>
      <c r="AM994" s="32">
        <f>VLOOKUP(AK994,Смета!$B$8:$O$93,13,0)</f>
        <v>0</v>
      </c>
      <c r="AO994" s="139"/>
      <c r="AP994" s="139"/>
      <c r="AQ994" s="32">
        <f>VLOOKUP(AO994,Смета!$B$8:$O$93,13,0)</f>
        <v>0</v>
      </c>
      <c r="AS994" s="139"/>
      <c r="AT994" s="139"/>
      <c r="AU994" s="32">
        <f>VLOOKUP(AS994,Смета!$B$8:$O$93,13,0)</f>
        <v>0</v>
      </c>
    </row>
    <row r="995" spans="1:47" x14ac:dyDescent="0.25">
      <c r="A995" s="139"/>
      <c r="B995" s="139"/>
      <c r="C995" s="32">
        <f>VLOOKUP(A995,Смета!$B$8:$O$93,13,0)</f>
        <v>0</v>
      </c>
      <c r="E995" s="139"/>
      <c r="F995" s="139"/>
      <c r="G995" s="32">
        <f>VLOOKUP(E995,Смета!$B$8:$O$93,13,0)</f>
        <v>0</v>
      </c>
      <c r="I995" s="139"/>
      <c r="J995" s="139"/>
      <c r="K995" s="32">
        <f>VLOOKUP(I995,Смета!$B$8:$O$93,13,0)</f>
        <v>0</v>
      </c>
      <c r="M995" s="139"/>
      <c r="N995" s="139"/>
      <c r="O995" s="32">
        <f>VLOOKUP(M995,Смета!$B$8:$O$93,13,0)</f>
        <v>0</v>
      </c>
      <c r="Q995" s="139"/>
      <c r="R995" s="139"/>
      <c r="S995" s="32">
        <f>VLOOKUP(Q995,Смета!$B$8:$O$93,13,0)</f>
        <v>0</v>
      </c>
      <c r="U995" s="139"/>
      <c r="V995" s="139"/>
      <c r="W995" s="32">
        <f>VLOOKUP(U995,Смета!$B$8:$O$93,13,0)</f>
        <v>0</v>
      </c>
      <c r="Y995" s="139"/>
      <c r="Z995" s="139"/>
      <c r="AA995" s="32">
        <f>VLOOKUP(Y995,Смета!$B$8:$O$93,13,0)</f>
        <v>0</v>
      </c>
      <c r="AC995" s="139"/>
      <c r="AD995" s="139"/>
      <c r="AE995" s="32">
        <f>VLOOKUP(AC995,Смета!$B$8:$O$93,13,0)</f>
        <v>0</v>
      </c>
      <c r="AG995" s="139"/>
      <c r="AH995" s="139"/>
      <c r="AI995" s="32">
        <f>VLOOKUP(AG995,Смета!$B$8:$O$93,13,0)</f>
        <v>0</v>
      </c>
      <c r="AK995" s="139"/>
      <c r="AL995" s="139"/>
      <c r="AM995" s="32">
        <f>VLOOKUP(AK995,Смета!$B$8:$O$93,13,0)</f>
        <v>0</v>
      </c>
      <c r="AO995" s="139"/>
      <c r="AP995" s="139"/>
      <c r="AQ995" s="32">
        <f>VLOOKUP(AO995,Смета!$B$8:$O$93,13,0)</f>
        <v>0</v>
      </c>
      <c r="AS995" s="139"/>
      <c r="AT995" s="139"/>
      <c r="AU995" s="32">
        <f>VLOOKUP(AS995,Смета!$B$8:$O$93,13,0)</f>
        <v>0</v>
      </c>
    </row>
    <row r="996" spans="1:47" x14ac:dyDescent="0.25">
      <c r="A996" s="139"/>
      <c r="B996" s="139"/>
      <c r="C996" s="32">
        <f>VLOOKUP(A996,Смета!$B$8:$O$93,13,0)</f>
        <v>0</v>
      </c>
      <c r="E996" s="139"/>
      <c r="F996" s="139"/>
      <c r="G996" s="32">
        <f>VLOOKUP(E996,Смета!$B$8:$O$93,13,0)</f>
        <v>0</v>
      </c>
      <c r="I996" s="139"/>
      <c r="J996" s="139"/>
      <c r="K996" s="32">
        <f>VLOOKUP(I996,Смета!$B$8:$O$93,13,0)</f>
        <v>0</v>
      </c>
      <c r="M996" s="139"/>
      <c r="N996" s="139"/>
      <c r="O996" s="32">
        <f>VLOOKUP(M996,Смета!$B$8:$O$93,13,0)</f>
        <v>0</v>
      </c>
      <c r="Q996" s="139"/>
      <c r="R996" s="139"/>
      <c r="S996" s="32">
        <f>VLOOKUP(Q996,Смета!$B$8:$O$93,13,0)</f>
        <v>0</v>
      </c>
      <c r="U996" s="139"/>
      <c r="V996" s="139"/>
      <c r="W996" s="32">
        <f>VLOOKUP(U996,Смета!$B$8:$O$93,13,0)</f>
        <v>0</v>
      </c>
      <c r="Y996" s="139"/>
      <c r="Z996" s="139"/>
      <c r="AA996" s="32">
        <f>VLOOKUP(Y996,Смета!$B$8:$O$93,13,0)</f>
        <v>0</v>
      </c>
      <c r="AC996" s="139"/>
      <c r="AD996" s="139"/>
      <c r="AE996" s="32">
        <f>VLOOKUP(AC996,Смета!$B$8:$O$93,13,0)</f>
        <v>0</v>
      </c>
      <c r="AG996" s="139"/>
      <c r="AH996" s="139"/>
      <c r="AI996" s="32">
        <f>VLOOKUP(AG996,Смета!$B$8:$O$93,13,0)</f>
        <v>0</v>
      </c>
      <c r="AK996" s="139"/>
      <c r="AL996" s="139"/>
      <c r="AM996" s="32">
        <f>VLOOKUP(AK996,Смета!$B$8:$O$93,13,0)</f>
        <v>0</v>
      </c>
      <c r="AO996" s="139"/>
      <c r="AP996" s="139"/>
      <c r="AQ996" s="32">
        <f>VLOOKUP(AO996,Смета!$B$8:$O$93,13,0)</f>
        <v>0</v>
      </c>
      <c r="AS996" s="139"/>
      <c r="AT996" s="139"/>
      <c r="AU996" s="32">
        <f>VLOOKUP(AS996,Смета!$B$8:$O$93,13,0)</f>
        <v>0</v>
      </c>
    </row>
    <row r="997" spans="1:47" x14ac:dyDescent="0.25">
      <c r="A997" s="139"/>
      <c r="B997" s="139"/>
      <c r="C997" s="32">
        <f>VLOOKUP(A997,Смета!$B$8:$O$93,13,0)</f>
        <v>0</v>
      </c>
      <c r="E997" s="139"/>
      <c r="F997" s="139"/>
      <c r="G997" s="32">
        <f>VLOOKUP(E997,Смета!$B$8:$O$93,13,0)</f>
        <v>0</v>
      </c>
      <c r="I997" s="139"/>
      <c r="J997" s="139"/>
      <c r="K997" s="32">
        <f>VLOOKUP(I997,Смета!$B$8:$O$93,13,0)</f>
        <v>0</v>
      </c>
      <c r="M997" s="139"/>
      <c r="N997" s="139"/>
      <c r="O997" s="32">
        <f>VLOOKUP(M997,Смета!$B$8:$O$93,13,0)</f>
        <v>0</v>
      </c>
      <c r="Q997" s="139"/>
      <c r="R997" s="139"/>
      <c r="S997" s="32">
        <f>VLOOKUP(Q997,Смета!$B$8:$O$93,13,0)</f>
        <v>0</v>
      </c>
      <c r="U997" s="139"/>
      <c r="V997" s="139"/>
      <c r="W997" s="32">
        <f>VLOOKUP(U997,Смета!$B$8:$O$93,13,0)</f>
        <v>0</v>
      </c>
      <c r="Y997" s="139"/>
      <c r="Z997" s="139"/>
      <c r="AA997" s="32">
        <f>VLOOKUP(Y997,Смета!$B$8:$O$93,13,0)</f>
        <v>0</v>
      </c>
      <c r="AC997" s="139"/>
      <c r="AD997" s="139"/>
      <c r="AE997" s="32">
        <f>VLOOKUP(AC997,Смета!$B$8:$O$93,13,0)</f>
        <v>0</v>
      </c>
      <c r="AG997" s="139"/>
      <c r="AH997" s="139"/>
      <c r="AI997" s="32">
        <f>VLOOKUP(AG997,Смета!$B$8:$O$93,13,0)</f>
        <v>0</v>
      </c>
      <c r="AK997" s="139"/>
      <c r="AL997" s="139"/>
      <c r="AM997" s="32">
        <f>VLOOKUP(AK997,Смета!$B$8:$O$93,13,0)</f>
        <v>0</v>
      </c>
      <c r="AO997" s="139"/>
      <c r="AP997" s="139"/>
      <c r="AQ997" s="32">
        <f>VLOOKUP(AO997,Смета!$B$8:$O$93,13,0)</f>
        <v>0</v>
      </c>
      <c r="AS997" s="139"/>
      <c r="AT997" s="139"/>
      <c r="AU997" s="32">
        <f>VLOOKUP(AS997,Смета!$B$8:$O$93,13,0)</f>
        <v>0</v>
      </c>
    </row>
    <row r="998" spans="1:47" x14ac:dyDescent="0.25">
      <c r="A998" s="139"/>
      <c r="B998" s="139"/>
      <c r="C998" s="32">
        <f>VLOOKUP(A998,Смета!$B$8:$O$93,13,0)</f>
        <v>0</v>
      </c>
      <c r="E998" s="139"/>
      <c r="F998" s="139"/>
      <c r="G998" s="32">
        <f>VLOOKUP(E998,Смета!$B$8:$O$93,13,0)</f>
        <v>0</v>
      </c>
      <c r="I998" s="139"/>
      <c r="J998" s="139"/>
      <c r="K998" s="32">
        <f>VLOOKUP(I998,Смета!$B$8:$O$93,13,0)</f>
        <v>0</v>
      </c>
      <c r="M998" s="139"/>
      <c r="N998" s="139"/>
      <c r="O998" s="32">
        <f>VLOOKUP(M998,Смета!$B$8:$O$93,13,0)</f>
        <v>0</v>
      </c>
      <c r="Q998" s="139"/>
      <c r="R998" s="139"/>
      <c r="S998" s="32">
        <f>VLOOKUP(Q998,Смета!$B$8:$O$93,13,0)</f>
        <v>0</v>
      </c>
      <c r="U998" s="139"/>
      <c r="V998" s="139"/>
      <c r="W998" s="32">
        <f>VLOOKUP(U998,Смета!$B$8:$O$93,13,0)</f>
        <v>0</v>
      </c>
      <c r="Y998" s="139"/>
      <c r="Z998" s="139"/>
      <c r="AA998" s="32">
        <f>VLOOKUP(Y998,Смета!$B$8:$O$93,13,0)</f>
        <v>0</v>
      </c>
      <c r="AC998" s="139"/>
      <c r="AD998" s="139"/>
      <c r="AE998" s="32">
        <f>VLOOKUP(AC998,Смета!$B$8:$O$93,13,0)</f>
        <v>0</v>
      </c>
      <c r="AG998" s="139"/>
      <c r="AH998" s="139"/>
      <c r="AI998" s="32">
        <f>VLOOKUP(AG998,Смета!$B$8:$O$93,13,0)</f>
        <v>0</v>
      </c>
      <c r="AK998" s="139"/>
      <c r="AL998" s="139"/>
      <c r="AM998" s="32">
        <f>VLOOKUP(AK998,Смета!$B$8:$O$93,13,0)</f>
        <v>0</v>
      </c>
      <c r="AO998" s="139"/>
      <c r="AP998" s="139"/>
      <c r="AQ998" s="32">
        <f>VLOOKUP(AO998,Смета!$B$8:$O$93,13,0)</f>
        <v>0</v>
      </c>
      <c r="AS998" s="139"/>
      <c r="AT998" s="139"/>
      <c r="AU998" s="32">
        <f>VLOOKUP(AS998,Смета!$B$8:$O$93,13,0)</f>
        <v>0</v>
      </c>
    </row>
    <row r="999" spans="1:47" x14ac:dyDescent="0.25">
      <c r="A999" s="139"/>
      <c r="B999" s="139"/>
      <c r="C999" s="32">
        <f>VLOOKUP(A999,Смета!$B$8:$O$93,13,0)</f>
        <v>0</v>
      </c>
      <c r="E999" s="139"/>
      <c r="F999" s="139"/>
      <c r="G999" s="32">
        <f>VLOOKUP(E999,Смета!$B$8:$O$93,13,0)</f>
        <v>0</v>
      </c>
      <c r="I999" s="139"/>
      <c r="J999" s="139"/>
      <c r="K999" s="32">
        <f>VLOOKUP(I999,Смета!$B$8:$O$93,13,0)</f>
        <v>0</v>
      </c>
      <c r="M999" s="139"/>
      <c r="N999" s="139"/>
      <c r="O999" s="32">
        <f>VLOOKUP(M999,Смета!$B$8:$O$93,13,0)</f>
        <v>0</v>
      </c>
      <c r="Q999" s="139"/>
      <c r="R999" s="139"/>
      <c r="S999" s="32">
        <f>VLOOKUP(Q999,Смета!$B$8:$O$93,13,0)</f>
        <v>0</v>
      </c>
      <c r="U999" s="139"/>
      <c r="V999" s="139"/>
      <c r="W999" s="32">
        <f>VLOOKUP(U999,Смета!$B$8:$O$93,13,0)</f>
        <v>0</v>
      </c>
      <c r="Y999" s="139"/>
      <c r="Z999" s="139"/>
      <c r="AA999" s="32">
        <f>VLOOKUP(Y999,Смета!$B$8:$O$93,13,0)</f>
        <v>0</v>
      </c>
      <c r="AC999" s="139"/>
      <c r="AD999" s="139"/>
      <c r="AE999" s="32">
        <f>VLOOKUP(AC999,Смета!$B$8:$O$93,13,0)</f>
        <v>0</v>
      </c>
      <c r="AG999" s="139"/>
      <c r="AH999" s="139"/>
      <c r="AI999" s="32">
        <f>VLOOKUP(AG999,Смета!$B$8:$O$93,13,0)</f>
        <v>0</v>
      </c>
      <c r="AK999" s="139"/>
      <c r="AL999" s="139"/>
      <c r="AM999" s="32">
        <f>VLOOKUP(AK999,Смета!$B$8:$O$93,13,0)</f>
        <v>0</v>
      </c>
      <c r="AO999" s="139"/>
      <c r="AP999" s="139"/>
      <c r="AQ999" s="32">
        <f>VLOOKUP(AO999,Смета!$B$8:$O$93,13,0)</f>
        <v>0</v>
      </c>
      <c r="AS999" s="139"/>
      <c r="AT999" s="139"/>
      <c r="AU999" s="32">
        <f>VLOOKUP(AS999,Смета!$B$8:$O$93,13,0)</f>
        <v>0</v>
      </c>
    </row>
    <row r="1000" spans="1:47" x14ac:dyDescent="0.25">
      <c r="A1000" s="139"/>
      <c r="B1000" s="139"/>
      <c r="C1000" s="32">
        <f>VLOOKUP(A1000,Смета!$B$8:$O$93,13,0)</f>
        <v>0</v>
      </c>
      <c r="E1000" s="139"/>
      <c r="F1000" s="139"/>
      <c r="G1000" s="32">
        <f>VLOOKUP(E1000,Смета!$B$8:$O$93,13,0)</f>
        <v>0</v>
      </c>
      <c r="I1000" s="139"/>
      <c r="J1000" s="139"/>
      <c r="K1000" s="32">
        <f>VLOOKUP(I1000,Смета!$B$8:$O$93,13,0)</f>
        <v>0</v>
      </c>
      <c r="M1000" s="139"/>
      <c r="N1000" s="139"/>
      <c r="O1000" s="32">
        <f>VLOOKUP(M1000,Смета!$B$8:$O$93,13,0)</f>
        <v>0</v>
      </c>
      <c r="Q1000" s="139"/>
      <c r="R1000" s="139"/>
      <c r="S1000" s="32">
        <f>VLOOKUP(Q1000,Смета!$B$8:$O$93,13,0)</f>
        <v>0</v>
      </c>
      <c r="U1000" s="139"/>
      <c r="V1000" s="139"/>
      <c r="W1000" s="32">
        <f>VLOOKUP(U1000,Смета!$B$8:$O$93,13,0)</f>
        <v>0</v>
      </c>
      <c r="Y1000" s="139"/>
      <c r="Z1000" s="139"/>
      <c r="AA1000" s="32">
        <f>VLOOKUP(Y1000,Смета!$B$8:$O$93,13,0)</f>
        <v>0</v>
      </c>
      <c r="AC1000" s="139"/>
      <c r="AD1000" s="139"/>
      <c r="AE1000" s="32">
        <f>VLOOKUP(AC1000,Смета!$B$8:$O$93,13,0)</f>
        <v>0</v>
      </c>
      <c r="AG1000" s="139"/>
      <c r="AH1000" s="139"/>
      <c r="AI1000" s="32">
        <f>VLOOKUP(AG1000,Смета!$B$8:$O$93,13,0)</f>
        <v>0</v>
      </c>
      <c r="AK1000" s="139"/>
      <c r="AL1000" s="139"/>
      <c r="AM1000" s="32">
        <f>VLOOKUP(AK1000,Смета!$B$8:$O$93,13,0)</f>
        <v>0</v>
      </c>
      <c r="AO1000" s="139"/>
      <c r="AP1000" s="139"/>
      <c r="AQ1000" s="32">
        <f>VLOOKUP(AO1000,Смета!$B$8:$O$93,13,0)</f>
        <v>0</v>
      </c>
      <c r="AS1000" s="139"/>
      <c r="AT1000" s="139"/>
      <c r="AU1000" s="32">
        <f>VLOOKUP(AS1000,Смета!$B$8:$O$93,13,0)</f>
        <v>0</v>
      </c>
    </row>
    <row r="1001" spans="1:47" x14ac:dyDescent="0.25">
      <c r="C1001" s="32">
        <f>VLOOKUP(A1001,Смета!$B$8:$O$93,13,0)</f>
        <v>0</v>
      </c>
      <c r="G1001" s="32">
        <f>VLOOKUP(E1001,Смета!$B$8:$O$93,13,0)</f>
        <v>0</v>
      </c>
      <c r="K1001" s="32">
        <f>VLOOKUP(I1001,Смета!$B$8:$O$93,13,0)</f>
        <v>0</v>
      </c>
      <c r="O1001" s="32">
        <f>VLOOKUP(M1001,Смета!$B$8:$O$93,13,0)</f>
        <v>0</v>
      </c>
      <c r="S1001" s="32">
        <f>VLOOKUP(Q1001,Смета!$B$8:$O$93,13,0)</f>
        <v>0</v>
      </c>
      <c r="W1001" s="32">
        <f>VLOOKUP(U1001,Смета!$B$8:$O$93,13,0)</f>
        <v>0</v>
      </c>
      <c r="AA1001" s="32">
        <f>VLOOKUP(Y1001,Смета!$B$8:$O$93,13,0)</f>
        <v>0</v>
      </c>
      <c r="AE1001" s="32">
        <f>VLOOKUP(AC1001,Смета!$B$8:$O$93,13,0)</f>
        <v>0</v>
      </c>
      <c r="AI1001" s="32">
        <f>VLOOKUP(AG1001,Смета!$B$8:$O$93,13,0)</f>
        <v>0</v>
      </c>
      <c r="AM1001" s="32">
        <f>VLOOKUP(AK1001,Смета!$B$8:$O$93,13,0)</f>
        <v>0</v>
      </c>
      <c r="AQ1001" s="32">
        <f>VLOOKUP(AO1001,Смета!$B$8:$O$93,13,0)</f>
        <v>0</v>
      </c>
      <c r="AU1001" s="32">
        <f>VLOOKUP(AS1001,Смета!$B$8:$O$93,13,0)</f>
        <v>0</v>
      </c>
    </row>
    <row r="1002" spans="1:47" x14ac:dyDescent="0.25">
      <c r="C1002" s="32">
        <f>VLOOKUP(A1002,Смета!$B$8:$O$93,13,0)</f>
        <v>0</v>
      </c>
      <c r="G1002" s="32">
        <f>VLOOKUP(E1002,Смета!$B$8:$O$93,13,0)</f>
        <v>0</v>
      </c>
      <c r="K1002" s="32">
        <f>VLOOKUP(I1002,Смета!$B$8:$O$93,13,0)</f>
        <v>0</v>
      </c>
      <c r="O1002" s="32">
        <f>VLOOKUP(M1002,Смета!$B$8:$O$93,13,0)</f>
        <v>0</v>
      </c>
      <c r="S1002" s="32">
        <f>VLOOKUP(Q1002,Смета!$B$8:$O$93,13,0)</f>
        <v>0</v>
      </c>
      <c r="W1002" s="32">
        <f>VLOOKUP(U1002,Смета!$B$8:$O$93,13,0)</f>
        <v>0</v>
      </c>
      <c r="AA1002" s="32">
        <f>VLOOKUP(Y1002,Смета!$B$8:$O$93,13,0)</f>
        <v>0</v>
      </c>
      <c r="AE1002" s="32">
        <f>VLOOKUP(AC1002,Смета!$B$8:$O$93,13,0)</f>
        <v>0</v>
      </c>
      <c r="AI1002" s="32">
        <f>VLOOKUP(AG1002,Смета!$B$8:$O$93,13,0)</f>
        <v>0</v>
      </c>
      <c r="AM1002" s="32">
        <f>VLOOKUP(AK1002,Смета!$B$8:$O$93,13,0)</f>
        <v>0</v>
      </c>
      <c r="AQ1002" s="32">
        <f>VLOOKUP(AO1002,Смета!$B$8:$O$93,13,0)</f>
        <v>0</v>
      </c>
      <c r="AU1002" s="32">
        <f>VLOOKUP(AS1002,Смета!$B$8:$O$93,13,0)</f>
        <v>0</v>
      </c>
    </row>
    <row r="1003" spans="1:47" x14ac:dyDescent="0.25">
      <c r="C1003" s="32">
        <f>VLOOKUP(A1003,Смета!$B$8:$O$93,13,0)</f>
        <v>0</v>
      </c>
      <c r="G1003" s="32">
        <f>VLOOKUP(E1003,Смета!$B$8:$O$93,13,0)</f>
        <v>0</v>
      </c>
      <c r="K1003" s="32">
        <f>VLOOKUP(I1003,Смета!$B$8:$O$93,13,0)</f>
        <v>0</v>
      </c>
      <c r="O1003" s="32">
        <f>VLOOKUP(M1003,Смета!$B$8:$O$93,13,0)</f>
        <v>0</v>
      </c>
      <c r="S1003" s="32">
        <f>VLOOKUP(Q1003,Смета!$B$8:$O$93,13,0)</f>
        <v>0</v>
      </c>
      <c r="W1003" s="32">
        <f>VLOOKUP(U1003,Смета!$B$8:$O$93,13,0)</f>
        <v>0</v>
      </c>
      <c r="AA1003" s="32">
        <f>VLOOKUP(Y1003,Смета!$B$8:$O$93,13,0)</f>
        <v>0</v>
      </c>
      <c r="AE1003" s="32">
        <f>VLOOKUP(AC1003,Смета!$B$8:$O$93,13,0)</f>
        <v>0</v>
      </c>
      <c r="AI1003" s="32">
        <f>VLOOKUP(AG1003,Смета!$B$8:$O$93,13,0)</f>
        <v>0</v>
      </c>
      <c r="AM1003" s="32">
        <f>VLOOKUP(AK1003,Смета!$B$8:$O$93,13,0)</f>
        <v>0</v>
      </c>
      <c r="AQ1003" s="32">
        <f>VLOOKUP(AO1003,Смета!$B$8:$O$93,13,0)</f>
        <v>0</v>
      </c>
      <c r="AU1003" s="32">
        <f>VLOOKUP(AS1003,Смета!$B$8:$O$93,13,0)</f>
        <v>0</v>
      </c>
    </row>
    <row r="1004" spans="1:47" x14ac:dyDescent="0.25">
      <c r="C1004" s="32">
        <f>VLOOKUP(A1004,Смета!$B$8:$O$93,13,0)</f>
        <v>0</v>
      </c>
      <c r="G1004" s="32">
        <f>VLOOKUP(E1004,Смета!$B$8:$O$93,13,0)</f>
        <v>0</v>
      </c>
      <c r="K1004" s="32">
        <f>VLOOKUP(I1004,Смета!$B$8:$O$93,13,0)</f>
        <v>0</v>
      </c>
      <c r="O1004" s="32">
        <f>VLOOKUP(M1004,Смета!$B$8:$O$93,13,0)</f>
        <v>0</v>
      </c>
      <c r="S1004" s="32">
        <f>VLOOKUP(Q1004,Смета!$B$8:$O$93,13,0)</f>
        <v>0</v>
      </c>
      <c r="W1004" s="32">
        <f>VLOOKUP(U1004,Смета!$B$8:$O$93,13,0)</f>
        <v>0</v>
      </c>
      <c r="AA1004" s="32">
        <f>VLOOKUP(Y1004,Смета!$B$8:$O$93,13,0)</f>
        <v>0</v>
      </c>
      <c r="AE1004" s="32">
        <f>VLOOKUP(AC1004,Смета!$B$8:$O$93,13,0)</f>
        <v>0</v>
      </c>
      <c r="AI1004" s="32">
        <f>VLOOKUP(AG1004,Смета!$B$8:$O$93,13,0)</f>
        <v>0</v>
      </c>
      <c r="AM1004" s="32">
        <f>VLOOKUP(AK1004,Смета!$B$8:$O$93,13,0)</f>
        <v>0</v>
      </c>
      <c r="AQ1004" s="32">
        <f>VLOOKUP(AO1004,Смета!$B$8:$O$93,13,0)</f>
        <v>0</v>
      </c>
      <c r="AU1004" s="32">
        <f>VLOOKUP(AS1004,Смета!$B$8:$O$93,13,0)</f>
        <v>0</v>
      </c>
    </row>
    <row r="1005" spans="1:47" x14ac:dyDescent="0.25">
      <c r="C1005" s="32">
        <f>VLOOKUP(A1005,Смета!$B$8:$O$93,13,0)</f>
        <v>0</v>
      </c>
      <c r="G1005" s="32">
        <f>VLOOKUP(E1005,Смета!$B$8:$O$93,13,0)</f>
        <v>0</v>
      </c>
      <c r="K1005" s="32">
        <f>VLOOKUP(I1005,Смета!$B$8:$O$93,13,0)</f>
        <v>0</v>
      </c>
      <c r="O1005" s="32">
        <f>VLOOKUP(M1005,Смета!$B$8:$O$93,13,0)</f>
        <v>0</v>
      </c>
      <c r="S1005" s="32">
        <f>VLOOKUP(Q1005,Смета!$B$8:$O$93,13,0)</f>
        <v>0</v>
      </c>
      <c r="W1005" s="32">
        <f>VLOOKUP(U1005,Смета!$B$8:$O$93,13,0)</f>
        <v>0</v>
      </c>
      <c r="AA1005" s="32">
        <f>VLOOKUP(Y1005,Смета!$B$8:$O$93,13,0)</f>
        <v>0</v>
      </c>
      <c r="AE1005" s="32">
        <f>VLOOKUP(AC1005,Смета!$B$8:$O$93,13,0)</f>
        <v>0</v>
      </c>
      <c r="AI1005" s="32">
        <f>VLOOKUP(AG1005,Смета!$B$8:$O$93,13,0)</f>
        <v>0</v>
      </c>
      <c r="AM1005" s="32">
        <f>VLOOKUP(AK1005,Смета!$B$8:$O$93,13,0)</f>
        <v>0</v>
      </c>
      <c r="AQ1005" s="32">
        <f>VLOOKUP(AO1005,Смета!$B$8:$O$93,13,0)</f>
        <v>0</v>
      </c>
      <c r="AU1005" s="32">
        <f>VLOOKUP(AS1005,Смета!$B$8:$O$93,13,0)</f>
        <v>0</v>
      </c>
    </row>
    <row r="1006" spans="1:47" x14ac:dyDescent="0.25">
      <c r="C1006" s="32">
        <f>VLOOKUP(A1006,Смета!$B$8:$O$93,13,0)</f>
        <v>0</v>
      </c>
      <c r="G1006" s="32">
        <f>VLOOKUP(E1006,Смета!$B$8:$O$93,13,0)</f>
        <v>0</v>
      </c>
      <c r="K1006" s="32">
        <f>VLOOKUP(I1006,Смета!$B$8:$O$93,13,0)</f>
        <v>0</v>
      </c>
      <c r="O1006" s="32">
        <f>VLOOKUP(M1006,Смета!$B$8:$O$93,13,0)</f>
        <v>0</v>
      </c>
      <c r="S1006" s="32">
        <f>VLOOKUP(Q1006,Смета!$B$8:$O$93,13,0)</f>
        <v>0</v>
      </c>
      <c r="W1006" s="32">
        <f>VLOOKUP(U1006,Смета!$B$8:$O$93,13,0)</f>
        <v>0</v>
      </c>
      <c r="AA1006" s="32">
        <f>VLOOKUP(Y1006,Смета!$B$8:$O$93,13,0)</f>
        <v>0</v>
      </c>
      <c r="AE1006" s="32">
        <f>VLOOKUP(AC1006,Смета!$B$8:$O$93,13,0)</f>
        <v>0</v>
      </c>
      <c r="AI1006" s="32">
        <f>VLOOKUP(AG1006,Смета!$B$8:$O$93,13,0)</f>
        <v>0</v>
      </c>
      <c r="AM1006" s="32">
        <f>VLOOKUP(AK1006,Смета!$B$8:$O$93,13,0)</f>
        <v>0</v>
      </c>
      <c r="AQ1006" s="32">
        <f>VLOOKUP(AO1006,Смета!$B$8:$O$93,13,0)</f>
        <v>0</v>
      </c>
      <c r="AU1006" s="32">
        <f>VLOOKUP(AS1006,Смета!$B$8:$O$93,13,0)</f>
        <v>0</v>
      </c>
    </row>
    <row r="1007" spans="1:47" x14ac:dyDescent="0.25">
      <c r="C1007" s="32">
        <f>VLOOKUP(A1007,Смета!$B$8:$O$93,13,0)</f>
        <v>0</v>
      </c>
      <c r="G1007" s="32">
        <f>VLOOKUP(E1007,Смета!$B$8:$O$93,13,0)</f>
        <v>0</v>
      </c>
      <c r="K1007" s="32">
        <f>VLOOKUP(I1007,Смета!$B$8:$O$93,13,0)</f>
        <v>0</v>
      </c>
      <c r="O1007" s="32">
        <f>VLOOKUP(M1007,Смета!$B$8:$O$93,13,0)</f>
        <v>0</v>
      </c>
      <c r="S1007" s="32">
        <f>VLOOKUP(Q1007,Смета!$B$8:$O$93,13,0)</f>
        <v>0</v>
      </c>
      <c r="W1007" s="32">
        <f>VLOOKUP(U1007,Смета!$B$8:$O$93,13,0)</f>
        <v>0</v>
      </c>
      <c r="AA1007" s="32">
        <f>VLOOKUP(Y1007,Смета!$B$8:$O$93,13,0)</f>
        <v>0</v>
      </c>
      <c r="AE1007" s="32">
        <f>VLOOKUP(AC1007,Смета!$B$8:$O$93,13,0)</f>
        <v>0</v>
      </c>
      <c r="AI1007" s="32">
        <f>VLOOKUP(AG1007,Смета!$B$8:$O$93,13,0)</f>
        <v>0</v>
      </c>
      <c r="AM1007" s="32">
        <f>VLOOKUP(AK1007,Смета!$B$8:$O$93,13,0)</f>
        <v>0</v>
      </c>
      <c r="AQ1007" s="32">
        <f>VLOOKUP(AO1007,Смета!$B$8:$O$93,13,0)</f>
        <v>0</v>
      </c>
      <c r="AU1007" s="32">
        <f>VLOOKUP(AS1007,Смета!$B$8:$O$93,13,0)</f>
        <v>0</v>
      </c>
    </row>
    <row r="1008" spans="1:47" x14ac:dyDescent="0.25">
      <c r="C1008" s="32">
        <f>VLOOKUP(A1008,Смета!$B$8:$O$93,13,0)</f>
        <v>0</v>
      </c>
      <c r="G1008" s="32">
        <f>VLOOKUP(E1008,Смета!$B$8:$O$93,13,0)</f>
        <v>0</v>
      </c>
      <c r="K1008" s="32">
        <f>VLOOKUP(I1008,Смета!$B$8:$O$93,13,0)</f>
        <v>0</v>
      </c>
      <c r="O1008" s="32">
        <f>VLOOKUP(M1008,Смета!$B$8:$O$93,13,0)</f>
        <v>0</v>
      </c>
      <c r="S1008" s="32">
        <f>VLOOKUP(Q1008,Смета!$B$8:$O$93,13,0)</f>
        <v>0</v>
      </c>
      <c r="W1008" s="32">
        <f>VLOOKUP(U1008,Смета!$B$8:$O$93,13,0)</f>
        <v>0</v>
      </c>
      <c r="AA1008" s="32">
        <f>VLOOKUP(Y1008,Смета!$B$8:$O$93,13,0)</f>
        <v>0</v>
      </c>
      <c r="AE1008" s="32">
        <f>VLOOKUP(AC1008,Смета!$B$8:$O$93,13,0)</f>
        <v>0</v>
      </c>
      <c r="AI1008" s="32">
        <f>VLOOKUP(AG1008,Смета!$B$8:$O$93,13,0)</f>
        <v>0</v>
      </c>
      <c r="AM1008" s="32">
        <f>VLOOKUP(AK1008,Смета!$B$8:$O$93,13,0)</f>
        <v>0</v>
      </c>
      <c r="AQ1008" s="32">
        <f>VLOOKUP(AO1008,Смета!$B$8:$O$93,13,0)</f>
        <v>0</v>
      </c>
      <c r="AU1008" s="32">
        <f>VLOOKUP(AS1008,Смета!$B$8:$O$93,13,0)</f>
        <v>0</v>
      </c>
    </row>
    <row r="1009" spans="3:47" x14ac:dyDescent="0.25">
      <c r="C1009" s="32">
        <f>VLOOKUP(A1009,Смета!$B$8:$O$93,13,0)</f>
        <v>0</v>
      </c>
      <c r="G1009" s="32">
        <f>VLOOKUP(E1009,Смета!$B$8:$O$93,13,0)</f>
        <v>0</v>
      </c>
      <c r="K1009" s="32">
        <f>VLOOKUP(I1009,Смета!$B$8:$O$93,13,0)</f>
        <v>0</v>
      </c>
      <c r="O1009" s="32">
        <f>VLOOKUP(M1009,Смета!$B$8:$O$93,13,0)</f>
        <v>0</v>
      </c>
      <c r="S1009" s="32">
        <f>VLOOKUP(Q1009,Смета!$B$8:$O$93,13,0)</f>
        <v>0</v>
      </c>
      <c r="W1009" s="32">
        <f>VLOOKUP(U1009,Смета!$B$8:$O$93,13,0)</f>
        <v>0</v>
      </c>
      <c r="AA1009" s="32">
        <f>VLOOKUP(Y1009,Смета!$B$8:$O$93,13,0)</f>
        <v>0</v>
      </c>
      <c r="AE1009" s="32">
        <f>VLOOKUP(AC1009,Смета!$B$8:$O$93,13,0)</f>
        <v>0</v>
      </c>
      <c r="AI1009" s="32">
        <f>VLOOKUP(AG1009,Смета!$B$8:$O$93,13,0)</f>
        <v>0</v>
      </c>
      <c r="AM1009" s="32">
        <f>VLOOKUP(AK1009,Смета!$B$8:$O$93,13,0)</f>
        <v>0</v>
      </c>
      <c r="AQ1009" s="32">
        <f>VLOOKUP(AO1009,Смета!$B$8:$O$93,13,0)</f>
        <v>0</v>
      </c>
      <c r="AU1009" s="32">
        <f>VLOOKUP(AS1009,Смета!$B$8:$O$93,13,0)</f>
        <v>0</v>
      </c>
    </row>
    <row r="1010" spans="3:47" x14ac:dyDescent="0.25">
      <c r="C1010" s="32">
        <f>VLOOKUP(A1010,Смета!$B$8:$O$93,13,0)</f>
        <v>0</v>
      </c>
      <c r="G1010" s="32">
        <f>VLOOKUP(E1010,Смета!$B$8:$O$93,13,0)</f>
        <v>0</v>
      </c>
      <c r="K1010" s="32">
        <f>VLOOKUP(I1010,Смета!$B$8:$O$93,13,0)</f>
        <v>0</v>
      </c>
      <c r="O1010" s="32">
        <f>VLOOKUP(M1010,Смета!$B$8:$O$93,13,0)</f>
        <v>0</v>
      </c>
      <c r="S1010" s="32">
        <f>VLOOKUP(Q1010,Смета!$B$8:$O$93,13,0)</f>
        <v>0</v>
      </c>
      <c r="W1010" s="32">
        <f>VLOOKUP(U1010,Смета!$B$8:$O$93,13,0)</f>
        <v>0</v>
      </c>
      <c r="AA1010" s="32">
        <f>VLOOKUP(Y1010,Смета!$B$8:$O$93,13,0)</f>
        <v>0</v>
      </c>
      <c r="AE1010" s="32">
        <f>VLOOKUP(AC1010,Смета!$B$8:$O$93,13,0)</f>
        <v>0</v>
      </c>
      <c r="AI1010" s="32">
        <f>VLOOKUP(AG1010,Смета!$B$8:$O$93,13,0)</f>
        <v>0</v>
      </c>
      <c r="AM1010" s="32">
        <f>VLOOKUP(AK1010,Смета!$B$8:$O$93,13,0)</f>
        <v>0</v>
      </c>
      <c r="AQ1010" s="32">
        <f>VLOOKUP(AO1010,Смета!$B$8:$O$93,13,0)</f>
        <v>0</v>
      </c>
      <c r="AU1010" s="32">
        <f>VLOOKUP(AS1010,Смета!$B$8:$O$93,13,0)</f>
        <v>0</v>
      </c>
    </row>
    <row r="1011" spans="3:47" x14ac:dyDescent="0.25">
      <c r="C1011" s="32">
        <f>VLOOKUP(A1011,Смета!$B$8:$O$93,13,0)</f>
        <v>0</v>
      </c>
      <c r="G1011" s="32">
        <f>VLOOKUP(E1011,Смета!$B$8:$O$93,13,0)</f>
        <v>0</v>
      </c>
      <c r="K1011" s="32">
        <f>VLOOKUP(I1011,Смета!$B$8:$O$93,13,0)</f>
        <v>0</v>
      </c>
      <c r="O1011" s="32">
        <f>VLOOKUP(M1011,Смета!$B$8:$O$93,13,0)</f>
        <v>0</v>
      </c>
      <c r="S1011" s="32">
        <f>VLOOKUP(Q1011,Смета!$B$8:$O$93,13,0)</f>
        <v>0</v>
      </c>
      <c r="W1011" s="32">
        <f>VLOOKUP(U1011,Смета!$B$8:$O$93,13,0)</f>
        <v>0</v>
      </c>
      <c r="AA1011" s="32">
        <f>VLOOKUP(Y1011,Смета!$B$8:$O$93,13,0)</f>
        <v>0</v>
      </c>
      <c r="AE1011" s="32">
        <f>VLOOKUP(AC1011,Смета!$B$8:$O$93,13,0)</f>
        <v>0</v>
      </c>
      <c r="AI1011" s="32">
        <f>VLOOKUP(AG1011,Смета!$B$8:$O$93,13,0)</f>
        <v>0</v>
      </c>
      <c r="AM1011" s="32">
        <f>VLOOKUP(AK1011,Смета!$B$8:$O$93,13,0)</f>
        <v>0</v>
      </c>
      <c r="AQ1011" s="32">
        <f>VLOOKUP(AO1011,Смета!$B$8:$O$93,13,0)</f>
        <v>0</v>
      </c>
      <c r="AU1011" s="32">
        <f>VLOOKUP(AS1011,Смета!$B$8:$O$93,13,0)</f>
        <v>0</v>
      </c>
    </row>
    <row r="1012" spans="3:47" x14ac:dyDescent="0.25">
      <c r="C1012" s="32">
        <f>VLOOKUP(A1012,Смета!$B$8:$O$93,13,0)</f>
        <v>0</v>
      </c>
      <c r="G1012" s="32">
        <f>VLOOKUP(E1012,Смета!$B$8:$O$93,13,0)</f>
        <v>0</v>
      </c>
      <c r="K1012" s="32">
        <f>VLOOKUP(I1012,Смета!$B$8:$O$93,13,0)</f>
        <v>0</v>
      </c>
      <c r="O1012" s="32">
        <f>VLOOKUP(M1012,Смета!$B$8:$O$93,13,0)</f>
        <v>0</v>
      </c>
      <c r="S1012" s="32">
        <f>VLOOKUP(Q1012,Смета!$B$8:$O$93,13,0)</f>
        <v>0</v>
      </c>
      <c r="W1012" s="32">
        <f>VLOOKUP(U1012,Смета!$B$8:$O$93,13,0)</f>
        <v>0</v>
      </c>
      <c r="AA1012" s="32">
        <f>VLOOKUP(Y1012,Смета!$B$8:$O$93,13,0)</f>
        <v>0</v>
      </c>
      <c r="AE1012" s="32">
        <f>VLOOKUP(AC1012,Смета!$B$8:$O$93,13,0)</f>
        <v>0</v>
      </c>
      <c r="AI1012" s="32">
        <f>VLOOKUP(AG1012,Смета!$B$8:$O$93,13,0)</f>
        <v>0</v>
      </c>
      <c r="AM1012" s="32">
        <f>VLOOKUP(AK1012,Смета!$B$8:$O$93,13,0)</f>
        <v>0</v>
      </c>
      <c r="AQ1012" s="32">
        <f>VLOOKUP(AO1012,Смета!$B$8:$O$93,13,0)</f>
        <v>0</v>
      </c>
      <c r="AU1012" s="32">
        <f>VLOOKUP(AS1012,Смета!$B$8:$O$93,13,0)</f>
        <v>0</v>
      </c>
    </row>
    <row r="1013" spans="3:47" x14ac:dyDescent="0.25">
      <c r="C1013" s="32">
        <f>VLOOKUP(A1013,Смета!$B$8:$O$93,13,0)</f>
        <v>0</v>
      </c>
      <c r="G1013" s="32">
        <f>VLOOKUP(E1013,Смета!$B$8:$O$93,13,0)</f>
        <v>0</v>
      </c>
      <c r="K1013" s="32">
        <f>VLOOKUP(I1013,Смета!$B$8:$O$93,13,0)</f>
        <v>0</v>
      </c>
      <c r="O1013" s="32">
        <f>VLOOKUP(M1013,Смета!$B$8:$O$93,13,0)</f>
        <v>0</v>
      </c>
      <c r="S1013" s="32">
        <f>VLOOKUP(Q1013,Смета!$B$8:$O$93,13,0)</f>
        <v>0</v>
      </c>
      <c r="W1013" s="32">
        <f>VLOOKUP(U1013,Смета!$B$8:$O$93,13,0)</f>
        <v>0</v>
      </c>
      <c r="AA1013" s="32">
        <f>VLOOKUP(Y1013,Смета!$B$8:$O$93,13,0)</f>
        <v>0</v>
      </c>
      <c r="AE1013" s="32">
        <f>VLOOKUP(AC1013,Смета!$B$8:$O$93,13,0)</f>
        <v>0</v>
      </c>
      <c r="AI1013" s="32">
        <f>VLOOKUP(AG1013,Смета!$B$8:$O$93,13,0)</f>
        <v>0</v>
      </c>
      <c r="AM1013" s="32">
        <f>VLOOKUP(AK1013,Смета!$B$8:$O$93,13,0)</f>
        <v>0</v>
      </c>
      <c r="AQ1013" s="32">
        <f>VLOOKUP(AO1013,Смета!$B$8:$O$93,13,0)</f>
        <v>0</v>
      </c>
      <c r="AU1013" s="32">
        <f>VLOOKUP(AS1013,Смета!$B$8:$O$93,13,0)</f>
        <v>0</v>
      </c>
    </row>
    <row r="1014" spans="3:47" x14ac:dyDescent="0.25">
      <c r="C1014" s="32">
        <f>VLOOKUP(A1014,Смета!$B$8:$O$93,13,0)</f>
        <v>0</v>
      </c>
      <c r="G1014" s="32">
        <f>VLOOKUP(E1014,Смета!$B$8:$O$93,13,0)</f>
        <v>0</v>
      </c>
      <c r="K1014" s="32">
        <f>VLOOKUP(I1014,Смета!$B$8:$O$93,13,0)</f>
        <v>0</v>
      </c>
      <c r="O1014" s="32">
        <f>VLOOKUP(M1014,Смета!$B$8:$O$93,13,0)</f>
        <v>0</v>
      </c>
      <c r="S1014" s="32">
        <f>VLOOKUP(Q1014,Смета!$B$8:$O$93,13,0)</f>
        <v>0</v>
      </c>
      <c r="W1014" s="32">
        <f>VLOOKUP(U1014,Смета!$B$8:$O$93,13,0)</f>
        <v>0</v>
      </c>
      <c r="AA1014" s="32">
        <f>VLOOKUP(Y1014,Смета!$B$8:$O$93,13,0)</f>
        <v>0</v>
      </c>
      <c r="AE1014" s="32">
        <f>VLOOKUP(AC1014,Смета!$B$8:$O$93,13,0)</f>
        <v>0</v>
      </c>
      <c r="AI1014" s="32">
        <f>VLOOKUP(AG1014,Смета!$B$8:$O$93,13,0)</f>
        <v>0</v>
      </c>
      <c r="AM1014" s="32">
        <f>VLOOKUP(AK1014,Смета!$B$8:$O$93,13,0)</f>
        <v>0</v>
      </c>
      <c r="AQ1014" s="32">
        <f>VLOOKUP(AO1014,Смета!$B$8:$O$93,13,0)</f>
        <v>0</v>
      </c>
      <c r="AU1014" s="32">
        <f>VLOOKUP(AS1014,Смета!$B$8:$O$93,13,0)</f>
        <v>0</v>
      </c>
    </row>
    <row r="1015" spans="3:47" x14ac:dyDescent="0.25">
      <c r="C1015" s="32">
        <f>VLOOKUP(A1015,Смета!$B$8:$O$93,13,0)</f>
        <v>0</v>
      </c>
      <c r="G1015" s="32">
        <f>VLOOKUP(E1015,Смета!$B$8:$O$93,13,0)</f>
        <v>0</v>
      </c>
      <c r="K1015" s="32">
        <f>VLOOKUP(I1015,Смета!$B$8:$O$93,13,0)</f>
        <v>0</v>
      </c>
      <c r="O1015" s="32">
        <f>VLOOKUP(M1015,Смета!$B$8:$O$93,13,0)</f>
        <v>0</v>
      </c>
      <c r="S1015" s="32">
        <f>VLOOKUP(Q1015,Смета!$B$8:$O$93,13,0)</f>
        <v>0</v>
      </c>
      <c r="W1015" s="32">
        <f>VLOOKUP(U1015,Смета!$B$8:$O$93,13,0)</f>
        <v>0</v>
      </c>
      <c r="AA1015" s="32">
        <f>VLOOKUP(Y1015,Смета!$B$8:$O$93,13,0)</f>
        <v>0</v>
      </c>
      <c r="AE1015" s="32">
        <f>VLOOKUP(AC1015,Смета!$B$8:$O$93,13,0)</f>
        <v>0</v>
      </c>
      <c r="AI1015" s="32">
        <f>VLOOKUP(AG1015,Смета!$B$8:$O$93,13,0)</f>
        <v>0</v>
      </c>
      <c r="AM1015" s="32">
        <f>VLOOKUP(AK1015,Смета!$B$8:$O$93,13,0)</f>
        <v>0</v>
      </c>
      <c r="AQ1015" s="32">
        <f>VLOOKUP(AO1015,Смета!$B$8:$O$93,13,0)</f>
        <v>0</v>
      </c>
      <c r="AU1015" s="32">
        <f>VLOOKUP(AS1015,Смета!$B$8:$O$93,13,0)</f>
        <v>0</v>
      </c>
    </row>
    <row r="1016" spans="3:47" x14ac:dyDescent="0.25">
      <c r="C1016" s="32">
        <f>VLOOKUP(A1016,Смета!$B$8:$O$93,13,0)</f>
        <v>0</v>
      </c>
      <c r="G1016" s="32">
        <f>VLOOKUP(E1016,Смета!$B$8:$O$93,13,0)</f>
        <v>0</v>
      </c>
      <c r="K1016" s="32">
        <f>VLOOKUP(I1016,Смета!$B$8:$O$93,13,0)</f>
        <v>0</v>
      </c>
      <c r="O1016" s="32">
        <f>VLOOKUP(M1016,Смета!$B$8:$O$93,13,0)</f>
        <v>0</v>
      </c>
      <c r="S1016" s="32">
        <f>VLOOKUP(Q1016,Смета!$B$8:$O$93,13,0)</f>
        <v>0</v>
      </c>
      <c r="W1016" s="32">
        <f>VLOOKUP(U1016,Смета!$B$8:$O$93,13,0)</f>
        <v>0</v>
      </c>
      <c r="AA1016" s="32">
        <f>VLOOKUP(Y1016,Смета!$B$8:$O$93,13,0)</f>
        <v>0</v>
      </c>
      <c r="AE1016" s="32">
        <f>VLOOKUP(AC1016,Смета!$B$8:$O$93,13,0)</f>
        <v>0</v>
      </c>
      <c r="AI1016" s="32">
        <f>VLOOKUP(AG1016,Смета!$B$8:$O$93,13,0)</f>
        <v>0</v>
      </c>
      <c r="AM1016" s="32">
        <f>VLOOKUP(AK1016,Смета!$B$8:$O$93,13,0)</f>
        <v>0</v>
      </c>
      <c r="AQ1016" s="32">
        <f>VLOOKUP(AO1016,Смета!$B$8:$O$93,13,0)</f>
        <v>0</v>
      </c>
      <c r="AU1016" s="32">
        <f>VLOOKUP(AS1016,Смета!$B$8:$O$93,13,0)</f>
        <v>0</v>
      </c>
    </row>
    <row r="1017" spans="3:47" x14ac:dyDescent="0.25">
      <c r="C1017" s="32">
        <f>VLOOKUP(A1017,Смета!$B$8:$O$93,13,0)</f>
        <v>0</v>
      </c>
      <c r="G1017" s="32">
        <f>VLOOKUP(E1017,Смета!$B$8:$O$93,13,0)</f>
        <v>0</v>
      </c>
      <c r="K1017" s="32">
        <f>VLOOKUP(I1017,Смета!$B$8:$O$93,13,0)</f>
        <v>0</v>
      </c>
      <c r="O1017" s="32">
        <f>VLOOKUP(M1017,Смета!$B$8:$O$93,13,0)</f>
        <v>0</v>
      </c>
      <c r="S1017" s="32">
        <f>VLOOKUP(Q1017,Смета!$B$8:$O$93,13,0)</f>
        <v>0</v>
      </c>
      <c r="W1017" s="32">
        <f>VLOOKUP(U1017,Смета!$B$8:$O$93,13,0)</f>
        <v>0</v>
      </c>
      <c r="AA1017" s="32">
        <f>VLOOKUP(Y1017,Смета!$B$8:$O$93,13,0)</f>
        <v>0</v>
      </c>
      <c r="AE1017" s="32">
        <f>VLOOKUP(AC1017,Смета!$B$8:$O$93,13,0)</f>
        <v>0</v>
      </c>
      <c r="AI1017" s="32">
        <f>VLOOKUP(AG1017,Смета!$B$8:$O$93,13,0)</f>
        <v>0</v>
      </c>
      <c r="AM1017" s="32">
        <f>VLOOKUP(AK1017,Смета!$B$8:$O$93,13,0)</f>
        <v>0</v>
      </c>
      <c r="AQ1017" s="32">
        <f>VLOOKUP(AO1017,Смета!$B$8:$O$93,13,0)</f>
        <v>0</v>
      </c>
      <c r="AU1017" s="32">
        <f>VLOOKUP(AS1017,Смета!$B$8:$O$93,13,0)</f>
        <v>0</v>
      </c>
    </row>
    <row r="1018" spans="3:47" x14ac:dyDescent="0.25">
      <c r="C1018" s="32">
        <f>VLOOKUP(A1018,Смета!$B$8:$O$93,13,0)</f>
        <v>0</v>
      </c>
      <c r="G1018" s="32">
        <f>VLOOKUP(E1018,Смета!$B$8:$O$93,13,0)</f>
        <v>0</v>
      </c>
      <c r="K1018" s="32">
        <f>VLOOKUP(I1018,Смета!$B$8:$O$93,13,0)</f>
        <v>0</v>
      </c>
      <c r="O1018" s="32">
        <f>VLOOKUP(M1018,Смета!$B$8:$O$93,13,0)</f>
        <v>0</v>
      </c>
      <c r="S1018" s="32">
        <f>VLOOKUP(Q1018,Смета!$B$8:$O$93,13,0)</f>
        <v>0</v>
      </c>
      <c r="W1018" s="32">
        <f>VLOOKUP(U1018,Смета!$B$8:$O$93,13,0)</f>
        <v>0</v>
      </c>
      <c r="AA1018" s="32">
        <f>VLOOKUP(Y1018,Смета!$B$8:$O$93,13,0)</f>
        <v>0</v>
      </c>
      <c r="AE1018" s="32">
        <f>VLOOKUP(AC1018,Смета!$B$8:$O$93,13,0)</f>
        <v>0</v>
      </c>
      <c r="AI1018" s="32">
        <f>VLOOKUP(AG1018,Смета!$B$8:$O$93,13,0)</f>
        <v>0</v>
      </c>
      <c r="AM1018" s="32">
        <f>VLOOKUP(AK1018,Смета!$B$8:$O$93,13,0)</f>
        <v>0</v>
      </c>
      <c r="AQ1018" s="32">
        <f>VLOOKUP(AO1018,Смета!$B$8:$O$93,13,0)</f>
        <v>0</v>
      </c>
      <c r="AU1018" s="32">
        <f>VLOOKUP(AS1018,Смета!$B$8:$O$93,13,0)</f>
        <v>0</v>
      </c>
    </row>
    <row r="1019" spans="3:47" x14ac:dyDescent="0.25">
      <c r="C1019" s="32">
        <f>VLOOKUP(A1019,Смета!$B$8:$O$93,13,0)</f>
        <v>0</v>
      </c>
      <c r="G1019" s="32">
        <f>VLOOKUP(E1019,Смета!$B$8:$O$93,13,0)</f>
        <v>0</v>
      </c>
      <c r="K1019" s="32">
        <f>VLOOKUP(I1019,Смета!$B$8:$O$93,13,0)</f>
        <v>0</v>
      </c>
      <c r="O1019" s="32">
        <f>VLOOKUP(M1019,Смета!$B$8:$O$93,13,0)</f>
        <v>0</v>
      </c>
      <c r="S1019" s="32">
        <f>VLOOKUP(Q1019,Смета!$B$8:$O$93,13,0)</f>
        <v>0</v>
      </c>
      <c r="W1019" s="32">
        <f>VLOOKUP(U1019,Смета!$B$8:$O$93,13,0)</f>
        <v>0</v>
      </c>
      <c r="AA1019" s="32">
        <f>VLOOKUP(Y1019,Смета!$B$8:$O$93,13,0)</f>
        <v>0</v>
      </c>
      <c r="AE1019" s="32">
        <f>VLOOKUP(AC1019,Смета!$B$8:$O$93,13,0)</f>
        <v>0</v>
      </c>
      <c r="AI1019" s="32">
        <f>VLOOKUP(AG1019,Смета!$B$8:$O$93,13,0)</f>
        <v>0</v>
      </c>
      <c r="AM1019" s="32">
        <f>VLOOKUP(AK1019,Смета!$B$8:$O$93,13,0)</f>
        <v>0</v>
      </c>
      <c r="AQ1019" s="32">
        <f>VLOOKUP(AO1019,Смета!$B$8:$O$93,13,0)</f>
        <v>0</v>
      </c>
      <c r="AU1019" s="32">
        <f>VLOOKUP(AS1019,Смета!$B$8:$O$93,13,0)</f>
        <v>0</v>
      </c>
    </row>
    <row r="1020" spans="3:47" x14ac:dyDescent="0.25">
      <c r="C1020" s="32">
        <f>VLOOKUP(A1020,Смета!$B$8:$O$93,13,0)</f>
        <v>0</v>
      </c>
      <c r="G1020" s="32">
        <f>VLOOKUP(E1020,Смета!$B$8:$O$93,13,0)</f>
        <v>0</v>
      </c>
      <c r="K1020" s="32">
        <f>VLOOKUP(I1020,Смета!$B$8:$O$93,13,0)</f>
        <v>0</v>
      </c>
      <c r="O1020" s="32">
        <f>VLOOKUP(M1020,Смета!$B$8:$O$93,13,0)</f>
        <v>0</v>
      </c>
      <c r="S1020" s="32">
        <f>VLOOKUP(Q1020,Смета!$B$8:$O$93,13,0)</f>
        <v>0</v>
      </c>
      <c r="W1020" s="32">
        <f>VLOOKUP(U1020,Смета!$B$8:$O$93,13,0)</f>
        <v>0</v>
      </c>
      <c r="AA1020" s="32">
        <f>VLOOKUP(Y1020,Смета!$B$8:$O$93,13,0)</f>
        <v>0</v>
      </c>
      <c r="AE1020" s="32">
        <f>VLOOKUP(AC1020,Смета!$B$8:$O$93,13,0)</f>
        <v>0</v>
      </c>
      <c r="AI1020" s="32">
        <f>VLOOKUP(AG1020,Смета!$B$8:$O$93,13,0)</f>
        <v>0</v>
      </c>
      <c r="AM1020" s="32">
        <f>VLOOKUP(AK1020,Смета!$B$8:$O$93,13,0)</f>
        <v>0</v>
      </c>
      <c r="AQ1020" s="32">
        <f>VLOOKUP(AO1020,Смета!$B$8:$O$93,13,0)</f>
        <v>0</v>
      </c>
      <c r="AU1020" s="32">
        <f>VLOOKUP(AS1020,Смета!$B$8:$O$93,13,0)</f>
        <v>0</v>
      </c>
    </row>
    <row r="1021" spans="3:47" x14ac:dyDescent="0.25">
      <c r="C1021" s="32">
        <f>VLOOKUP(A1021,Смета!$B$8:$O$93,13,0)</f>
        <v>0</v>
      </c>
      <c r="G1021" s="32">
        <f>VLOOKUP(E1021,Смета!$B$8:$O$93,13,0)</f>
        <v>0</v>
      </c>
      <c r="K1021" s="32">
        <f>VLOOKUP(I1021,Смета!$B$8:$O$93,13,0)</f>
        <v>0</v>
      </c>
      <c r="O1021" s="32">
        <f>VLOOKUP(M1021,Смета!$B$8:$O$93,13,0)</f>
        <v>0</v>
      </c>
      <c r="S1021" s="32">
        <f>VLOOKUP(Q1021,Смета!$B$8:$O$93,13,0)</f>
        <v>0</v>
      </c>
      <c r="W1021" s="32">
        <f>VLOOKUP(U1021,Смета!$B$8:$O$93,13,0)</f>
        <v>0</v>
      </c>
      <c r="AA1021" s="32">
        <f>VLOOKUP(Y1021,Смета!$B$8:$O$93,13,0)</f>
        <v>0</v>
      </c>
      <c r="AE1021" s="32">
        <f>VLOOKUP(AC1021,Смета!$B$8:$O$93,13,0)</f>
        <v>0</v>
      </c>
      <c r="AI1021" s="32">
        <f>VLOOKUP(AG1021,Смета!$B$8:$O$93,13,0)</f>
        <v>0</v>
      </c>
      <c r="AM1021" s="32">
        <f>VLOOKUP(AK1021,Смета!$B$8:$O$93,13,0)</f>
        <v>0</v>
      </c>
      <c r="AQ1021" s="32">
        <f>VLOOKUP(AO1021,Смета!$B$8:$O$93,13,0)</f>
        <v>0</v>
      </c>
      <c r="AU1021" s="32">
        <f>VLOOKUP(AS1021,Смета!$B$8:$O$93,13,0)</f>
        <v>0</v>
      </c>
    </row>
    <row r="1022" spans="3:47" x14ac:dyDescent="0.25">
      <c r="C1022" s="32">
        <f>VLOOKUP(A1022,Смета!$B$8:$O$93,13,0)</f>
        <v>0</v>
      </c>
      <c r="G1022" s="32">
        <f>VLOOKUP(E1022,Смета!$B$8:$O$93,13,0)</f>
        <v>0</v>
      </c>
      <c r="K1022" s="32">
        <f>VLOOKUP(I1022,Смета!$B$8:$O$93,13,0)</f>
        <v>0</v>
      </c>
      <c r="O1022" s="32">
        <f>VLOOKUP(M1022,Смета!$B$8:$O$93,13,0)</f>
        <v>0</v>
      </c>
      <c r="S1022" s="32">
        <f>VLOOKUP(Q1022,Смета!$B$8:$O$93,13,0)</f>
        <v>0</v>
      </c>
      <c r="W1022" s="32">
        <f>VLOOKUP(U1022,Смета!$B$8:$O$93,13,0)</f>
        <v>0</v>
      </c>
      <c r="AA1022" s="32">
        <f>VLOOKUP(Y1022,Смета!$B$8:$O$93,13,0)</f>
        <v>0</v>
      </c>
      <c r="AE1022" s="32">
        <f>VLOOKUP(AC1022,Смета!$B$8:$O$93,13,0)</f>
        <v>0</v>
      </c>
      <c r="AI1022" s="32">
        <f>VLOOKUP(AG1022,Смета!$B$8:$O$93,13,0)</f>
        <v>0</v>
      </c>
      <c r="AM1022" s="32">
        <f>VLOOKUP(AK1022,Смета!$B$8:$O$93,13,0)</f>
        <v>0</v>
      </c>
      <c r="AQ1022" s="32">
        <f>VLOOKUP(AO1022,Смета!$B$8:$O$93,13,0)</f>
        <v>0</v>
      </c>
      <c r="AU1022" s="32">
        <f>VLOOKUP(AS1022,Смета!$B$8:$O$93,13,0)</f>
        <v>0</v>
      </c>
    </row>
    <row r="1023" spans="3:47" x14ac:dyDescent="0.25">
      <c r="C1023" s="32">
        <f>VLOOKUP(A1023,Смета!$B$8:$O$93,13,0)</f>
        <v>0</v>
      </c>
      <c r="G1023" s="32">
        <f>VLOOKUP(E1023,Смета!$B$8:$O$93,13,0)</f>
        <v>0</v>
      </c>
      <c r="K1023" s="32">
        <f>VLOOKUP(I1023,Смета!$B$8:$O$93,13,0)</f>
        <v>0</v>
      </c>
      <c r="O1023" s="32">
        <f>VLOOKUP(M1023,Смета!$B$8:$O$93,13,0)</f>
        <v>0</v>
      </c>
      <c r="S1023" s="32">
        <f>VLOOKUP(Q1023,Смета!$B$8:$O$93,13,0)</f>
        <v>0</v>
      </c>
      <c r="W1023" s="32">
        <f>VLOOKUP(U1023,Смета!$B$8:$O$93,13,0)</f>
        <v>0</v>
      </c>
      <c r="AA1023" s="32">
        <f>VLOOKUP(Y1023,Смета!$B$8:$O$93,13,0)</f>
        <v>0</v>
      </c>
      <c r="AE1023" s="32">
        <f>VLOOKUP(AC1023,Смета!$B$8:$O$93,13,0)</f>
        <v>0</v>
      </c>
      <c r="AI1023" s="32">
        <f>VLOOKUP(AG1023,Смета!$B$8:$O$93,13,0)</f>
        <v>0</v>
      </c>
      <c r="AM1023" s="32">
        <f>VLOOKUP(AK1023,Смета!$B$8:$O$93,13,0)</f>
        <v>0</v>
      </c>
      <c r="AQ1023" s="32">
        <f>VLOOKUP(AO1023,Смета!$B$8:$O$93,13,0)</f>
        <v>0</v>
      </c>
      <c r="AU1023" s="32">
        <f>VLOOKUP(AS1023,Смета!$B$8:$O$93,13,0)</f>
        <v>0</v>
      </c>
    </row>
    <row r="1024" spans="3:47" x14ac:dyDescent="0.25">
      <c r="C1024" s="32">
        <f>VLOOKUP(A1024,Смета!$B$8:$O$93,13,0)</f>
        <v>0</v>
      </c>
      <c r="G1024" s="32">
        <f>VLOOKUP(E1024,Смета!$B$8:$O$93,13,0)</f>
        <v>0</v>
      </c>
      <c r="K1024" s="32">
        <f>VLOOKUP(I1024,Смета!$B$8:$O$93,13,0)</f>
        <v>0</v>
      </c>
      <c r="O1024" s="32">
        <f>VLOOKUP(M1024,Смета!$B$8:$O$93,13,0)</f>
        <v>0</v>
      </c>
      <c r="S1024" s="32">
        <f>VLOOKUP(Q1024,Смета!$B$8:$O$93,13,0)</f>
        <v>0</v>
      </c>
      <c r="W1024" s="32">
        <f>VLOOKUP(U1024,Смета!$B$8:$O$93,13,0)</f>
        <v>0</v>
      </c>
      <c r="AA1024" s="32">
        <f>VLOOKUP(Y1024,Смета!$B$8:$O$93,13,0)</f>
        <v>0</v>
      </c>
      <c r="AE1024" s="32">
        <f>VLOOKUP(AC1024,Смета!$B$8:$O$93,13,0)</f>
        <v>0</v>
      </c>
      <c r="AI1024" s="32">
        <f>VLOOKUP(AG1024,Смета!$B$8:$O$93,13,0)</f>
        <v>0</v>
      </c>
      <c r="AM1024" s="32">
        <f>VLOOKUP(AK1024,Смета!$B$8:$O$93,13,0)</f>
        <v>0</v>
      </c>
      <c r="AQ1024" s="32">
        <f>VLOOKUP(AO1024,Смета!$B$8:$O$93,13,0)</f>
        <v>0</v>
      </c>
      <c r="AU1024" s="32">
        <f>VLOOKUP(AS1024,Смета!$B$8:$O$93,13,0)</f>
        <v>0</v>
      </c>
    </row>
    <row r="1025" spans="3:47" x14ac:dyDescent="0.25">
      <c r="C1025" s="32">
        <f>VLOOKUP(A1025,Смета!$B$8:$O$93,13,0)</f>
        <v>0</v>
      </c>
      <c r="G1025" s="32">
        <f>VLOOKUP(E1025,Смета!$B$8:$O$93,13,0)</f>
        <v>0</v>
      </c>
      <c r="K1025" s="32">
        <f>VLOOKUP(I1025,Смета!$B$8:$O$93,13,0)</f>
        <v>0</v>
      </c>
      <c r="O1025" s="32">
        <f>VLOOKUP(M1025,Смета!$B$8:$O$93,13,0)</f>
        <v>0</v>
      </c>
      <c r="S1025" s="32">
        <f>VLOOKUP(Q1025,Смета!$B$8:$O$93,13,0)</f>
        <v>0</v>
      </c>
      <c r="W1025" s="32">
        <f>VLOOKUP(U1025,Смета!$B$8:$O$93,13,0)</f>
        <v>0</v>
      </c>
      <c r="AA1025" s="32">
        <f>VLOOKUP(Y1025,Смета!$B$8:$O$93,13,0)</f>
        <v>0</v>
      </c>
      <c r="AE1025" s="32">
        <f>VLOOKUP(AC1025,Смета!$B$8:$O$93,13,0)</f>
        <v>0</v>
      </c>
      <c r="AI1025" s="32">
        <f>VLOOKUP(AG1025,Смета!$B$8:$O$93,13,0)</f>
        <v>0</v>
      </c>
      <c r="AM1025" s="32">
        <f>VLOOKUP(AK1025,Смета!$B$8:$O$93,13,0)</f>
        <v>0</v>
      </c>
      <c r="AQ1025" s="32">
        <f>VLOOKUP(AO1025,Смета!$B$8:$O$93,13,0)</f>
        <v>0</v>
      </c>
      <c r="AU1025" s="32">
        <f>VLOOKUP(AS1025,Смета!$B$8:$O$93,13,0)</f>
        <v>0</v>
      </c>
    </row>
    <row r="1026" spans="3:47" x14ac:dyDescent="0.25">
      <c r="C1026" s="32">
        <f>VLOOKUP(A1026,Смета!$B$8:$O$93,13,0)</f>
        <v>0</v>
      </c>
      <c r="G1026" s="32">
        <f>VLOOKUP(E1026,Смета!$B$8:$O$93,13,0)</f>
        <v>0</v>
      </c>
      <c r="K1026" s="32">
        <f>VLOOKUP(I1026,Смета!$B$8:$O$93,13,0)</f>
        <v>0</v>
      </c>
      <c r="O1026" s="32">
        <f>VLOOKUP(M1026,Смета!$B$8:$O$93,13,0)</f>
        <v>0</v>
      </c>
      <c r="S1026" s="32">
        <f>VLOOKUP(Q1026,Смета!$B$8:$O$93,13,0)</f>
        <v>0</v>
      </c>
      <c r="W1026" s="32">
        <f>VLOOKUP(U1026,Смета!$B$8:$O$93,13,0)</f>
        <v>0</v>
      </c>
      <c r="AA1026" s="32">
        <f>VLOOKUP(Y1026,Смета!$B$8:$O$93,13,0)</f>
        <v>0</v>
      </c>
      <c r="AE1026" s="32">
        <f>VLOOKUP(AC1026,Смета!$B$8:$O$93,13,0)</f>
        <v>0</v>
      </c>
      <c r="AI1026" s="32">
        <f>VLOOKUP(AG1026,Смета!$B$8:$O$93,13,0)</f>
        <v>0</v>
      </c>
      <c r="AM1026" s="32">
        <f>VLOOKUP(AK1026,Смета!$B$8:$O$93,13,0)</f>
        <v>0</v>
      </c>
      <c r="AQ1026" s="32">
        <f>VLOOKUP(AO1026,Смета!$B$8:$O$93,13,0)</f>
        <v>0</v>
      </c>
      <c r="AU1026" s="32">
        <f>VLOOKUP(AS1026,Смета!$B$8:$O$93,13,0)</f>
        <v>0</v>
      </c>
    </row>
    <row r="1027" spans="3:47" x14ac:dyDescent="0.25">
      <c r="C1027" s="32">
        <f>VLOOKUP(A1027,Смета!$B$8:$O$93,13,0)</f>
        <v>0</v>
      </c>
      <c r="G1027" s="32">
        <f>VLOOKUP(E1027,Смета!$B$8:$O$93,13,0)</f>
        <v>0</v>
      </c>
      <c r="K1027" s="32">
        <f>VLOOKUP(I1027,Смета!$B$8:$O$93,13,0)</f>
        <v>0</v>
      </c>
      <c r="O1027" s="32">
        <f>VLOOKUP(M1027,Смета!$B$8:$O$93,13,0)</f>
        <v>0</v>
      </c>
      <c r="S1027" s="32">
        <f>VLOOKUP(Q1027,Смета!$B$8:$O$93,13,0)</f>
        <v>0</v>
      </c>
      <c r="W1027" s="32">
        <f>VLOOKUP(U1027,Смета!$B$8:$O$93,13,0)</f>
        <v>0</v>
      </c>
      <c r="AA1027" s="32">
        <f>VLOOKUP(Y1027,Смета!$B$8:$O$93,13,0)</f>
        <v>0</v>
      </c>
      <c r="AE1027" s="32">
        <f>VLOOKUP(AC1027,Смета!$B$8:$O$93,13,0)</f>
        <v>0</v>
      </c>
      <c r="AI1027" s="32">
        <f>VLOOKUP(AG1027,Смета!$B$8:$O$93,13,0)</f>
        <v>0</v>
      </c>
      <c r="AM1027" s="32">
        <f>VLOOKUP(AK1027,Смета!$B$8:$O$93,13,0)</f>
        <v>0</v>
      </c>
      <c r="AQ1027" s="32">
        <f>VLOOKUP(AO1027,Смета!$B$8:$O$93,13,0)</f>
        <v>0</v>
      </c>
      <c r="AU1027" s="32">
        <f>VLOOKUP(AS1027,Смета!$B$8:$O$93,13,0)</f>
        <v>0</v>
      </c>
    </row>
    <row r="1028" spans="3:47" x14ac:dyDescent="0.25">
      <c r="C1028" s="32">
        <f>VLOOKUP(A1028,Смета!$B$8:$O$93,13,0)</f>
        <v>0</v>
      </c>
      <c r="G1028" s="32">
        <f>VLOOKUP(E1028,Смета!$B$8:$O$93,13,0)</f>
        <v>0</v>
      </c>
      <c r="K1028" s="32">
        <f>VLOOKUP(I1028,Смета!$B$8:$O$93,13,0)</f>
        <v>0</v>
      </c>
      <c r="O1028" s="32">
        <f>VLOOKUP(M1028,Смета!$B$8:$O$93,13,0)</f>
        <v>0</v>
      </c>
      <c r="S1028" s="32">
        <f>VLOOKUP(Q1028,Смета!$B$8:$O$93,13,0)</f>
        <v>0</v>
      </c>
      <c r="W1028" s="32">
        <f>VLOOKUP(U1028,Смета!$B$8:$O$93,13,0)</f>
        <v>0</v>
      </c>
      <c r="AA1028" s="32">
        <f>VLOOKUP(Y1028,Смета!$B$8:$O$93,13,0)</f>
        <v>0</v>
      </c>
      <c r="AE1028" s="32">
        <f>VLOOKUP(AC1028,Смета!$B$8:$O$93,13,0)</f>
        <v>0</v>
      </c>
      <c r="AI1028" s="32">
        <f>VLOOKUP(AG1028,Смета!$B$8:$O$93,13,0)</f>
        <v>0</v>
      </c>
      <c r="AM1028" s="32">
        <f>VLOOKUP(AK1028,Смета!$B$8:$O$93,13,0)</f>
        <v>0</v>
      </c>
      <c r="AQ1028" s="32">
        <f>VLOOKUP(AO1028,Смета!$B$8:$O$93,13,0)</f>
        <v>0</v>
      </c>
      <c r="AU1028" s="32">
        <f>VLOOKUP(AS1028,Смета!$B$8:$O$93,13,0)</f>
        <v>0</v>
      </c>
    </row>
    <row r="1029" spans="3:47" x14ac:dyDescent="0.25">
      <c r="C1029" s="32">
        <f>VLOOKUP(A1029,Смета!$B$8:$O$93,13,0)</f>
        <v>0</v>
      </c>
      <c r="G1029" s="32">
        <f>VLOOKUP(E1029,Смета!$B$8:$O$93,13,0)</f>
        <v>0</v>
      </c>
      <c r="K1029" s="32">
        <f>VLOOKUP(I1029,Смета!$B$8:$O$93,13,0)</f>
        <v>0</v>
      </c>
      <c r="O1029" s="32">
        <f>VLOOKUP(M1029,Смета!$B$8:$O$93,13,0)</f>
        <v>0</v>
      </c>
      <c r="S1029" s="32">
        <f>VLOOKUP(Q1029,Смета!$B$8:$O$93,13,0)</f>
        <v>0</v>
      </c>
      <c r="W1029" s="32">
        <f>VLOOKUP(U1029,Смета!$B$8:$O$93,13,0)</f>
        <v>0</v>
      </c>
      <c r="AA1029" s="32">
        <f>VLOOKUP(Y1029,Смета!$B$8:$O$93,13,0)</f>
        <v>0</v>
      </c>
      <c r="AE1029" s="32">
        <f>VLOOKUP(AC1029,Смета!$B$8:$O$93,13,0)</f>
        <v>0</v>
      </c>
      <c r="AI1029" s="32">
        <f>VLOOKUP(AG1029,Смета!$B$8:$O$93,13,0)</f>
        <v>0</v>
      </c>
      <c r="AM1029" s="32">
        <f>VLOOKUP(AK1029,Смета!$B$8:$O$93,13,0)</f>
        <v>0</v>
      </c>
      <c r="AQ1029" s="32">
        <f>VLOOKUP(AO1029,Смета!$B$8:$O$93,13,0)</f>
        <v>0</v>
      </c>
      <c r="AU1029" s="32">
        <f>VLOOKUP(AS1029,Смета!$B$8:$O$93,13,0)</f>
        <v>0</v>
      </c>
    </row>
    <row r="1030" spans="3:47" x14ac:dyDescent="0.25">
      <c r="C1030" s="32">
        <f>VLOOKUP(A2030,Смета!$B$8:$O$93,13,0)</f>
        <v>0</v>
      </c>
      <c r="G1030" s="32">
        <f>VLOOKUP(E1030,Смета!$B$8:$O$93,13,0)</f>
        <v>0</v>
      </c>
      <c r="K1030" s="32">
        <f>VLOOKUP(I1030,Смета!$B$8:$O$93,13,0)</f>
        <v>0</v>
      </c>
      <c r="O1030" s="32">
        <f>VLOOKUP(M1030,Смета!$B$8:$O$93,13,0)</f>
        <v>0</v>
      </c>
      <c r="S1030" s="32">
        <f>VLOOKUP(Q1030,Смета!$B$8:$O$93,13,0)</f>
        <v>0</v>
      </c>
      <c r="W1030" s="32">
        <f>VLOOKUP(U1030,Смета!$B$8:$O$93,13,0)</f>
        <v>0</v>
      </c>
      <c r="AA1030" s="32">
        <f>VLOOKUP(Y1030,Смета!$B$8:$O$93,13,0)</f>
        <v>0</v>
      </c>
      <c r="AE1030" s="32">
        <f>VLOOKUP(AC1030,Смета!$B$8:$O$93,13,0)</f>
        <v>0</v>
      </c>
      <c r="AI1030" s="32">
        <f>VLOOKUP(AG1030,Смета!$B$8:$O$93,13,0)</f>
        <v>0</v>
      </c>
      <c r="AM1030" s="32">
        <f>VLOOKUP(AK1030,Смета!$B$8:$O$93,13,0)</f>
        <v>0</v>
      </c>
      <c r="AQ1030" s="32">
        <f>VLOOKUP(AO1030,Смета!$B$8:$O$93,13,0)</f>
        <v>0</v>
      </c>
      <c r="AU1030" s="32">
        <f>VLOOKUP(AS1030,Смета!$B$8:$O$93,13,0)</f>
        <v>0</v>
      </c>
    </row>
    <row r="1031" spans="3:47" x14ac:dyDescent="0.25">
      <c r="C1031" s="32">
        <f>VLOOKUP(A1031,Смета!$B$8:$O$93,13,0)</f>
        <v>0</v>
      </c>
      <c r="G1031" s="32">
        <f>VLOOKUP(E1031,Смета!$B$8:$O$93,13,0)</f>
        <v>0</v>
      </c>
      <c r="K1031" s="32">
        <f>VLOOKUP(I1031,Смета!$B$8:$O$93,13,0)</f>
        <v>0</v>
      </c>
      <c r="O1031" s="32">
        <f>VLOOKUP(M1031,Смета!$B$8:$O$93,13,0)</f>
        <v>0</v>
      </c>
      <c r="S1031" s="32">
        <f>VLOOKUP(Q1031,Смета!$B$8:$O$93,13,0)</f>
        <v>0</v>
      </c>
      <c r="W1031" s="32">
        <f>VLOOKUP(U1031,Смета!$B$8:$O$93,13,0)</f>
        <v>0</v>
      </c>
      <c r="AA1031" s="32">
        <f>VLOOKUP(Y1031,Смета!$B$8:$O$93,13,0)</f>
        <v>0</v>
      </c>
      <c r="AE1031" s="32">
        <f>VLOOKUP(AC1031,Смета!$B$8:$O$93,13,0)</f>
        <v>0</v>
      </c>
      <c r="AI1031" s="32">
        <f>VLOOKUP(AG1031,Смета!$B$8:$O$93,13,0)</f>
        <v>0</v>
      </c>
      <c r="AM1031" s="32">
        <f>VLOOKUP(AK1031,Смета!$B$8:$O$93,13,0)</f>
        <v>0</v>
      </c>
      <c r="AQ1031" s="32">
        <f>VLOOKUP(AO1031,Смета!$B$8:$O$93,13,0)</f>
        <v>0</v>
      </c>
      <c r="AU1031" s="32">
        <f>VLOOKUP(AS1031,Смета!$B$8:$O$93,13,0)</f>
        <v>0</v>
      </c>
    </row>
    <row r="1032" spans="3:47" x14ac:dyDescent="0.25">
      <c r="C1032" s="32">
        <f>VLOOKUP(A1032,Смета!$B$8:$O$93,13,0)</f>
        <v>0</v>
      </c>
      <c r="G1032" s="32">
        <f>VLOOKUP(E1032,Смета!$B$8:$O$93,13,0)</f>
        <v>0</v>
      </c>
      <c r="K1032" s="32">
        <f>VLOOKUP(I1032,Смета!$B$8:$O$93,13,0)</f>
        <v>0</v>
      </c>
      <c r="O1032" s="32">
        <f>VLOOKUP(M1032,Смета!$B$8:$O$93,13,0)</f>
        <v>0</v>
      </c>
      <c r="S1032" s="32">
        <f>VLOOKUP(Q1032,Смета!$B$8:$O$93,13,0)</f>
        <v>0</v>
      </c>
      <c r="W1032" s="32">
        <f>VLOOKUP(U1032,Смета!$B$8:$O$93,13,0)</f>
        <v>0</v>
      </c>
      <c r="AA1032" s="32">
        <f>VLOOKUP(Y1032,Смета!$B$8:$O$93,13,0)</f>
        <v>0</v>
      </c>
      <c r="AE1032" s="32">
        <f>VLOOKUP(AC1032,Смета!$B$8:$O$93,13,0)</f>
        <v>0</v>
      </c>
      <c r="AI1032" s="32">
        <f>VLOOKUP(AG1032,Смета!$B$8:$O$93,13,0)</f>
        <v>0</v>
      </c>
      <c r="AM1032" s="32">
        <f>VLOOKUP(AK1032,Смета!$B$8:$O$93,13,0)</f>
        <v>0</v>
      </c>
      <c r="AQ1032" s="32">
        <f>VLOOKUP(AO1032,Смета!$B$8:$O$93,13,0)</f>
        <v>0</v>
      </c>
      <c r="AU1032" s="32">
        <f>VLOOKUP(AS1032,Смета!$B$8:$O$93,13,0)</f>
        <v>0</v>
      </c>
    </row>
    <row r="1033" spans="3:47" x14ac:dyDescent="0.25">
      <c r="C1033" s="32">
        <f>VLOOKUP(A1033,Смета!$B$8:$O$93,13,0)</f>
        <v>0</v>
      </c>
      <c r="G1033" s="32">
        <f>VLOOKUP(E1033,Смета!$B$8:$O$93,13,0)</f>
        <v>0</v>
      </c>
      <c r="K1033" s="32">
        <f>VLOOKUP(I1033,Смета!$B$8:$O$93,13,0)</f>
        <v>0</v>
      </c>
      <c r="O1033" s="32">
        <f>VLOOKUP(M1033,Смета!$B$8:$O$93,13,0)</f>
        <v>0</v>
      </c>
      <c r="S1033" s="32">
        <f>VLOOKUP(Q1033,Смета!$B$8:$O$93,13,0)</f>
        <v>0</v>
      </c>
      <c r="W1033" s="32">
        <f>VLOOKUP(U1033,Смета!$B$8:$O$93,13,0)</f>
        <v>0</v>
      </c>
      <c r="AA1033" s="32">
        <f>VLOOKUP(Y1033,Смета!$B$8:$O$93,13,0)</f>
        <v>0</v>
      </c>
      <c r="AE1033" s="32">
        <f>VLOOKUP(AC1033,Смета!$B$8:$O$93,13,0)</f>
        <v>0</v>
      </c>
      <c r="AI1033" s="32">
        <f>VLOOKUP(AG1033,Смета!$B$8:$O$93,13,0)</f>
        <v>0</v>
      </c>
      <c r="AM1033" s="32">
        <f>VLOOKUP(AK1033,Смета!$B$8:$O$93,13,0)</f>
        <v>0</v>
      </c>
      <c r="AQ1033" s="32">
        <f>VLOOKUP(AO1033,Смета!$B$8:$O$93,13,0)</f>
        <v>0</v>
      </c>
      <c r="AU1033" s="32">
        <f>VLOOKUP(AS1033,Смета!$B$8:$O$93,13,0)</f>
        <v>0</v>
      </c>
    </row>
    <row r="1034" spans="3:47" x14ac:dyDescent="0.25">
      <c r="C1034" s="32">
        <f>VLOOKUP(A1034,Смета!$B$8:$O$93,13,0)</f>
        <v>0</v>
      </c>
      <c r="G1034" s="32">
        <f>VLOOKUP(E1034,Смета!$B$8:$O$93,13,0)</f>
        <v>0</v>
      </c>
      <c r="K1034" s="32">
        <f>VLOOKUP(I1034,Смета!$B$8:$O$93,13,0)</f>
        <v>0</v>
      </c>
      <c r="O1034" s="32">
        <f>VLOOKUP(M1034,Смета!$B$8:$O$93,13,0)</f>
        <v>0</v>
      </c>
      <c r="S1034" s="32">
        <f>VLOOKUP(Q1034,Смета!$B$8:$O$93,13,0)</f>
        <v>0</v>
      </c>
      <c r="W1034" s="32">
        <f>VLOOKUP(U1034,Смета!$B$8:$O$93,13,0)</f>
        <v>0</v>
      </c>
      <c r="AA1034" s="32">
        <f>VLOOKUP(Y1034,Смета!$B$8:$O$93,13,0)</f>
        <v>0</v>
      </c>
      <c r="AE1034" s="32">
        <f>VLOOKUP(AC1034,Смета!$B$8:$O$93,13,0)</f>
        <v>0</v>
      </c>
      <c r="AI1034" s="32">
        <f>VLOOKUP(AG1034,Смета!$B$8:$O$93,13,0)</f>
        <v>0</v>
      </c>
      <c r="AM1034" s="32">
        <f>VLOOKUP(AK1034,Смета!$B$8:$O$93,13,0)</f>
        <v>0</v>
      </c>
      <c r="AQ1034" s="32">
        <f>VLOOKUP(AO1034,Смета!$B$8:$O$93,13,0)</f>
        <v>0</v>
      </c>
      <c r="AU1034" s="32">
        <f>VLOOKUP(AS1034,Смета!$B$8:$O$93,13,0)</f>
        <v>0</v>
      </c>
    </row>
    <row r="1035" spans="3:47" x14ac:dyDescent="0.25">
      <c r="C1035" s="32">
        <f>VLOOKUP(A1035,Смета!$B$8:$O$93,13,0)</f>
        <v>0</v>
      </c>
      <c r="G1035" s="32">
        <f>VLOOKUP(E1035,Смета!$B$8:$O$93,13,0)</f>
        <v>0</v>
      </c>
      <c r="K1035" s="32">
        <f>VLOOKUP(I1035,Смета!$B$8:$O$93,13,0)</f>
        <v>0</v>
      </c>
      <c r="O1035" s="32">
        <f>VLOOKUP(M1035,Смета!$B$8:$O$93,13,0)</f>
        <v>0</v>
      </c>
      <c r="S1035" s="32">
        <f>VLOOKUP(Q1035,Смета!$B$8:$O$93,13,0)</f>
        <v>0</v>
      </c>
      <c r="W1035" s="32">
        <f>VLOOKUP(U1035,Смета!$B$8:$O$93,13,0)</f>
        <v>0</v>
      </c>
      <c r="AA1035" s="32">
        <f>VLOOKUP(Y1035,Смета!$B$8:$O$93,13,0)</f>
        <v>0</v>
      </c>
      <c r="AE1035" s="32">
        <f>VLOOKUP(AC1035,Смета!$B$8:$O$93,13,0)</f>
        <v>0</v>
      </c>
      <c r="AI1035" s="32">
        <f>VLOOKUP(AG1035,Смета!$B$8:$O$93,13,0)</f>
        <v>0</v>
      </c>
      <c r="AM1035" s="32">
        <f>VLOOKUP(AK1035,Смета!$B$8:$O$93,13,0)</f>
        <v>0</v>
      </c>
      <c r="AQ1035" s="32">
        <f>VLOOKUP(AO1035,Смета!$B$8:$O$93,13,0)</f>
        <v>0</v>
      </c>
      <c r="AU1035" s="32">
        <f>VLOOKUP(AS1035,Смета!$B$8:$O$93,13,0)</f>
        <v>0</v>
      </c>
    </row>
    <row r="1036" spans="3:47" x14ac:dyDescent="0.25">
      <c r="C1036" s="32">
        <f>VLOOKUP(A1036,Смета!$B$8:$O$93,13,0)</f>
        <v>0</v>
      </c>
      <c r="G1036" s="32">
        <f>VLOOKUP(E1036,Смета!$B$8:$O$93,13,0)</f>
        <v>0</v>
      </c>
      <c r="K1036" s="32">
        <f>VLOOKUP(I1036,Смета!$B$8:$O$93,13,0)</f>
        <v>0</v>
      </c>
      <c r="O1036" s="32">
        <f>VLOOKUP(M1036,Смета!$B$8:$O$93,13,0)</f>
        <v>0</v>
      </c>
      <c r="S1036" s="32">
        <f>VLOOKUP(Q1036,Смета!$B$8:$O$93,13,0)</f>
        <v>0</v>
      </c>
      <c r="W1036" s="32">
        <f>VLOOKUP(U1036,Смета!$B$8:$O$93,13,0)</f>
        <v>0</v>
      </c>
      <c r="AA1036" s="32">
        <f>VLOOKUP(Y1036,Смета!$B$8:$O$93,13,0)</f>
        <v>0</v>
      </c>
      <c r="AE1036" s="32">
        <f>VLOOKUP(AC1036,Смета!$B$8:$O$93,13,0)</f>
        <v>0</v>
      </c>
      <c r="AI1036" s="32">
        <f>VLOOKUP(AG1036,Смета!$B$8:$O$93,13,0)</f>
        <v>0</v>
      </c>
      <c r="AM1036" s="32">
        <f>VLOOKUP(AK1036,Смета!$B$8:$O$93,13,0)</f>
        <v>0</v>
      </c>
      <c r="AQ1036" s="32">
        <f>VLOOKUP(AO1036,Смета!$B$8:$O$93,13,0)</f>
        <v>0</v>
      </c>
      <c r="AU1036" s="32">
        <f>VLOOKUP(AS1036,Смета!$B$8:$O$93,13,0)</f>
        <v>0</v>
      </c>
    </row>
    <row r="1037" spans="3:47" x14ac:dyDescent="0.25">
      <c r="C1037" s="32">
        <f>VLOOKUP(A1037,Смета!$B$8:$O$93,13,0)</f>
        <v>0</v>
      </c>
      <c r="G1037" s="32">
        <f>VLOOKUP(E1037,Смета!$B$8:$O$93,13,0)</f>
        <v>0</v>
      </c>
      <c r="K1037" s="32">
        <f>VLOOKUP(I1037,Смета!$B$8:$O$93,13,0)</f>
        <v>0</v>
      </c>
      <c r="O1037" s="32">
        <f>VLOOKUP(M1037,Смета!$B$8:$O$93,13,0)</f>
        <v>0</v>
      </c>
      <c r="S1037" s="32">
        <f>VLOOKUP(Q1037,Смета!$B$8:$O$93,13,0)</f>
        <v>0</v>
      </c>
      <c r="W1037" s="32">
        <f>VLOOKUP(U1037,Смета!$B$8:$O$93,13,0)</f>
        <v>0</v>
      </c>
      <c r="AA1037" s="32">
        <f>VLOOKUP(Y1037,Смета!$B$8:$O$93,13,0)</f>
        <v>0</v>
      </c>
      <c r="AE1037" s="32">
        <f>VLOOKUP(AC1037,Смета!$B$8:$O$93,13,0)</f>
        <v>0</v>
      </c>
      <c r="AI1037" s="32">
        <f>VLOOKUP(AG1037,Смета!$B$8:$O$93,13,0)</f>
        <v>0</v>
      </c>
      <c r="AM1037" s="32">
        <f>VLOOKUP(AK1037,Смета!$B$8:$O$93,13,0)</f>
        <v>0</v>
      </c>
      <c r="AQ1037" s="32">
        <f>VLOOKUP(AO1037,Смета!$B$8:$O$93,13,0)</f>
        <v>0</v>
      </c>
      <c r="AU1037" s="32">
        <f>VLOOKUP(AS1037,Смета!$B$8:$O$93,13,0)</f>
        <v>0</v>
      </c>
    </row>
    <row r="1038" spans="3:47" x14ac:dyDescent="0.25">
      <c r="C1038" s="32">
        <f>VLOOKUP(A1038,Смета!$B$8:$O$93,13,0)</f>
        <v>0</v>
      </c>
      <c r="G1038" s="32">
        <f>VLOOKUP(E1038,Смета!$B$8:$O$93,13,0)</f>
        <v>0</v>
      </c>
      <c r="K1038" s="32">
        <f>VLOOKUP(I1038,Смета!$B$8:$O$93,13,0)</f>
        <v>0</v>
      </c>
      <c r="O1038" s="32">
        <f>VLOOKUP(M1038,Смета!$B$8:$O$93,13,0)</f>
        <v>0</v>
      </c>
      <c r="S1038" s="32">
        <f>VLOOKUP(Q1038,Смета!$B$8:$O$93,13,0)</f>
        <v>0</v>
      </c>
      <c r="W1038" s="32">
        <f>VLOOKUP(U1038,Смета!$B$8:$O$93,13,0)</f>
        <v>0</v>
      </c>
      <c r="AA1038" s="32">
        <f>VLOOKUP(Y1038,Смета!$B$8:$O$93,13,0)</f>
        <v>0</v>
      </c>
      <c r="AE1038" s="32">
        <f>VLOOKUP(AC1038,Смета!$B$8:$O$93,13,0)</f>
        <v>0</v>
      </c>
      <c r="AI1038" s="32">
        <f>VLOOKUP(AG1038,Смета!$B$8:$O$93,13,0)</f>
        <v>0</v>
      </c>
      <c r="AM1038" s="32">
        <f>VLOOKUP(AK1038,Смета!$B$8:$O$93,13,0)</f>
        <v>0</v>
      </c>
      <c r="AQ1038" s="32">
        <f>VLOOKUP(AO1038,Смета!$B$8:$O$93,13,0)</f>
        <v>0</v>
      </c>
      <c r="AU1038" s="32">
        <f>VLOOKUP(AS1038,Смета!$B$8:$O$93,13,0)</f>
        <v>0</v>
      </c>
    </row>
    <row r="1039" spans="3:47" x14ac:dyDescent="0.25">
      <c r="C1039" s="32">
        <f>VLOOKUP(A1039,Смета!$B$8:$O$93,13,0)</f>
        <v>0</v>
      </c>
      <c r="G1039" s="32">
        <f>VLOOKUP(E1039,Смета!$B$8:$O$93,13,0)</f>
        <v>0</v>
      </c>
      <c r="K1039" s="32">
        <f>VLOOKUP(I1039,Смета!$B$8:$O$93,13,0)</f>
        <v>0</v>
      </c>
      <c r="O1039" s="32">
        <f>VLOOKUP(M1039,Смета!$B$8:$O$93,13,0)</f>
        <v>0</v>
      </c>
      <c r="S1039" s="32">
        <f>VLOOKUP(Q1039,Смета!$B$8:$O$93,13,0)</f>
        <v>0</v>
      </c>
      <c r="W1039" s="32">
        <f>VLOOKUP(U1039,Смета!$B$8:$O$93,13,0)</f>
        <v>0</v>
      </c>
      <c r="AA1039" s="32">
        <f>VLOOKUP(Y1039,Смета!$B$8:$O$93,13,0)</f>
        <v>0</v>
      </c>
      <c r="AE1039" s="32">
        <f>VLOOKUP(AC1039,Смета!$B$8:$O$93,13,0)</f>
        <v>0</v>
      </c>
      <c r="AI1039" s="32">
        <f>VLOOKUP(AG1039,Смета!$B$8:$O$93,13,0)</f>
        <v>0</v>
      </c>
      <c r="AM1039" s="32">
        <f>VLOOKUP(AK1039,Смета!$B$8:$O$93,13,0)</f>
        <v>0</v>
      </c>
      <c r="AQ1039" s="32">
        <f>VLOOKUP(AO1039,Смета!$B$8:$O$93,13,0)</f>
        <v>0</v>
      </c>
      <c r="AU1039" s="32">
        <f>VLOOKUP(AS1039,Смета!$B$8:$O$93,13,0)</f>
        <v>0</v>
      </c>
    </row>
    <row r="1040" spans="3:47" x14ac:dyDescent="0.25">
      <c r="C1040" s="32">
        <f>VLOOKUP(A1040,Смета!$B$8:$O$93,13,0)</f>
        <v>0</v>
      </c>
      <c r="G1040" s="32">
        <f>VLOOKUP(E1040,Смета!$B$8:$O$93,13,0)</f>
        <v>0</v>
      </c>
      <c r="K1040" s="32">
        <f>VLOOKUP(I1040,Смета!$B$8:$O$93,13,0)</f>
        <v>0</v>
      </c>
      <c r="O1040" s="32">
        <f>VLOOKUP(M1040,Смета!$B$8:$O$93,13,0)</f>
        <v>0</v>
      </c>
      <c r="S1040" s="32">
        <f>VLOOKUP(Q1040,Смета!$B$8:$O$93,13,0)</f>
        <v>0</v>
      </c>
      <c r="W1040" s="32">
        <f>VLOOKUP(U1040,Смета!$B$8:$O$93,13,0)</f>
        <v>0</v>
      </c>
      <c r="AA1040" s="32">
        <f>VLOOKUP(Y1040,Смета!$B$8:$O$93,13,0)</f>
        <v>0</v>
      </c>
      <c r="AE1040" s="32">
        <f>VLOOKUP(AC1040,Смета!$B$8:$O$93,13,0)</f>
        <v>0</v>
      </c>
      <c r="AI1040" s="32">
        <f>VLOOKUP(AG1040,Смета!$B$8:$O$93,13,0)</f>
        <v>0</v>
      </c>
      <c r="AM1040" s="32">
        <f>VLOOKUP(AK1040,Смета!$B$8:$O$93,13,0)</f>
        <v>0</v>
      </c>
      <c r="AQ1040" s="32">
        <f>VLOOKUP(AO1040,Смета!$B$8:$O$93,13,0)</f>
        <v>0</v>
      </c>
      <c r="AU1040" s="32">
        <f>VLOOKUP(AS1040,Смета!$B$8:$O$93,13,0)</f>
        <v>0</v>
      </c>
    </row>
    <row r="1041" spans="3:47" x14ac:dyDescent="0.25">
      <c r="C1041" s="32">
        <f>VLOOKUP(A1041,Смета!$B$8:$O$93,13,0)</f>
        <v>0</v>
      </c>
      <c r="G1041" s="32">
        <f>VLOOKUP(E1041,Смета!$B$8:$O$93,13,0)</f>
        <v>0</v>
      </c>
      <c r="K1041" s="32">
        <f>VLOOKUP(I1041,Смета!$B$8:$O$93,13,0)</f>
        <v>0</v>
      </c>
      <c r="O1041" s="32">
        <f>VLOOKUP(M1041,Смета!$B$8:$O$93,13,0)</f>
        <v>0</v>
      </c>
      <c r="S1041" s="32">
        <f>VLOOKUP(Q1041,Смета!$B$8:$O$93,13,0)</f>
        <v>0</v>
      </c>
      <c r="W1041" s="32">
        <f>VLOOKUP(U1041,Смета!$B$8:$O$93,13,0)</f>
        <v>0</v>
      </c>
      <c r="AA1041" s="32">
        <f>VLOOKUP(Y1041,Смета!$B$8:$O$93,13,0)</f>
        <v>0</v>
      </c>
      <c r="AE1041" s="32">
        <f>VLOOKUP(AC1041,Смета!$B$8:$O$93,13,0)</f>
        <v>0</v>
      </c>
      <c r="AI1041" s="32">
        <f>VLOOKUP(AG1041,Смета!$B$8:$O$93,13,0)</f>
        <v>0</v>
      </c>
      <c r="AM1041" s="32">
        <f>VLOOKUP(AK1041,Смета!$B$8:$O$93,13,0)</f>
        <v>0</v>
      </c>
      <c r="AQ1041" s="32">
        <f>VLOOKUP(AO1041,Смета!$B$8:$O$93,13,0)</f>
        <v>0</v>
      </c>
      <c r="AU1041" s="32">
        <f>VLOOKUP(AS1041,Смета!$B$8:$O$93,13,0)</f>
        <v>0</v>
      </c>
    </row>
    <row r="1042" spans="3:47" x14ac:dyDescent="0.25">
      <c r="C1042" s="32">
        <f>VLOOKUP(A1042,Смета!$B$8:$O$93,13,0)</f>
        <v>0</v>
      </c>
      <c r="G1042" s="32">
        <f>VLOOKUP(E1042,Смета!$B$8:$O$93,13,0)</f>
        <v>0</v>
      </c>
      <c r="K1042" s="32">
        <f>VLOOKUP(I1042,Смета!$B$8:$O$93,13,0)</f>
        <v>0</v>
      </c>
      <c r="O1042" s="32">
        <f>VLOOKUP(M1042,Смета!$B$8:$O$93,13,0)</f>
        <v>0</v>
      </c>
      <c r="S1042" s="32">
        <f>VLOOKUP(Q1042,Смета!$B$8:$O$93,13,0)</f>
        <v>0</v>
      </c>
      <c r="W1042" s="32">
        <f>VLOOKUP(U1042,Смета!$B$8:$O$93,13,0)</f>
        <v>0</v>
      </c>
      <c r="AA1042" s="32">
        <f>VLOOKUP(Y1042,Смета!$B$8:$O$93,13,0)</f>
        <v>0</v>
      </c>
      <c r="AE1042" s="32">
        <f>VLOOKUP(AC1042,Смета!$B$8:$O$93,13,0)</f>
        <v>0</v>
      </c>
      <c r="AI1042" s="32">
        <f>VLOOKUP(AG1042,Смета!$B$8:$O$93,13,0)</f>
        <v>0</v>
      </c>
      <c r="AM1042" s="32">
        <f>VLOOKUP(AK1042,Смета!$B$8:$O$93,13,0)</f>
        <v>0</v>
      </c>
      <c r="AQ1042" s="32">
        <f>VLOOKUP(AO1042,Смета!$B$8:$O$93,13,0)</f>
        <v>0</v>
      </c>
      <c r="AU1042" s="32">
        <f>VLOOKUP(AS1042,Смета!$B$8:$O$93,13,0)</f>
        <v>0</v>
      </c>
    </row>
    <row r="1043" spans="3:47" x14ac:dyDescent="0.25">
      <c r="C1043" s="32">
        <f>VLOOKUP(A1043,Смета!$B$8:$O$93,13,0)</f>
        <v>0</v>
      </c>
      <c r="G1043" s="32">
        <f>VLOOKUP(E1043,Смета!$B$8:$O$93,13,0)</f>
        <v>0</v>
      </c>
      <c r="K1043" s="32">
        <f>VLOOKUP(I1043,Смета!$B$8:$O$93,13,0)</f>
        <v>0</v>
      </c>
      <c r="O1043" s="32">
        <f>VLOOKUP(M1043,Смета!$B$8:$O$93,13,0)</f>
        <v>0</v>
      </c>
      <c r="S1043" s="32">
        <f>VLOOKUP(Q1043,Смета!$B$8:$O$93,13,0)</f>
        <v>0</v>
      </c>
      <c r="W1043" s="32">
        <f>VLOOKUP(U1043,Смета!$B$8:$O$93,13,0)</f>
        <v>0</v>
      </c>
      <c r="AA1043" s="32">
        <f>VLOOKUP(Y1043,Смета!$B$8:$O$93,13,0)</f>
        <v>0</v>
      </c>
      <c r="AE1043" s="32">
        <f>VLOOKUP(AC1043,Смета!$B$8:$O$93,13,0)</f>
        <v>0</v>
      </c>
      <c r="AI1043" s="32">
        <f>VLOOKUP(AG1043,Смета!$B$8:$O$93,13,0)</f>
        <v>0</v>
      </c>
      <c r="AM1043" s="32">
        <f>VLOOKUP(AK1043,Смета!$B$8:$O$93,13,0)</f>
        <v>0</v>
      </c>
      <c r="AQ1043" s="32">
        <f>VLOOKUP(AO1043,Смета!$B$8:$O$93,13,0)</f>
        <v>0</v>
      </c>
      <c r="AU1043" s="32">
        <f>VLOOKUP(AS1043,Смета!$B$8:$O$93,13,0)</f>
        <v>0</v>
      </c>
    </row>
    <row r="1044" spans="3:47" x14ac:dyDescent="0.25">
      <c r="C1044" s="32">
        <f>VLOOKUP(A1044,Смета!$B$8:$O$93,13,0)</f>
        <v>0</v>
      </c>
      <c r="G1044" s="32">
        <f>VLOOKUP(E1044,Смета!$B$8:$O$93,13,0)</f>
        <v>0</v>
      </c>
      <c r="K1044" s="32">
        <f>VLOOKUP(I1044,Смета!$B$8:$O$93,13,0)</f>
        <v>0</v>
      </c>
      <c r="O1044" s="32">
        <f>VLOOKUP(M1044,Смета!$B$8:$O$93,13,0)</f>
        <v>0</v>
      </c>
      <c r="S1044" s="32">
        <f>VLOOKUP(Q1044,Смета!$B$8:$O$93,13,0)</f>
        <v>0</v>
      </c>
      <c r="W1044" s="32">
        <f>VLOOKUP(U1044,Смета!$B$8:$O$93,13,0)</f>
        <v>0</v>
      </c>
      <c r="AA1044" s="32">
        <f>VLOOKUP(Y1044,Смета!$B$8:$O$93,13,0)</f>
        <v>0</v>
      </c>
      <c r="AE1044" s="32">
        <f>VLOOKUP(AC1044,Смета!$B$8:$O$93,13,0)</f>
        <v>0</v>
      </c>
      <c r="AI1044" s="32">
        <f>VLOOKUP(AG1044,Смета!$B$8:$O$93,13,0)</f>
        <v>0</v>
      </c>
      <c r="AM1044" s="32">
        <f>VLOOKUP(AK1044,Смета!$B$8:$O$93,13,0)</f>
        <v>0</v>
      </c>
      <c r="AQ1044" s="32">
        <f>VLOOKUP(AO1044,Смета!$B$8:$O$93,13,0)</f>
        <v>0</v>
      </c>
      <c r="AU1044" s="32">
        <f>VLOOKUP(AS1044,Смета!$B$8:$O$93,13,0)</f>
        <v>0</v>
      </c>
    </row>
    <row r="1045" spans="3:47" x14ac:dyDescent="0.25">
      <c r="C1045" s="32">
        <f>VLOOKUP(A1045,Смета!$B$8:$O$93,13,0)</f>
        <v>0</v>
      </c>
      <c r="G1045" s="32">
        <f>VLOOKUP(E1045,Смета!$B$8:$O$93,13,0)</f>
        <v>0</v>
      </c>
      <c r="K1045" s="32">
        <f>VLOOKUP(I1045,Смета!$B$8:$O$93,13,0)</f>
        <v>0</v>
      </c>
      <c r="O1045" s="32">
        <f>VLOOKUP(M1045,Смета!$B$8:$O$93,13,0)</f>
        <v>0</v>
      </c>
      <c r="S1045" s="32">
        <f>VLOOKUP(Q1045,Смета!$B$8:$O$93,13,0)</f>
        <v>0</v>
      </c>
      <c r="W1045" s="32">
        <f>VLOOKUP(U1045,Смета!$B$8:$O$93,13,0)</f>
        <v>0</v>
      </c>
      <c r="AA1045" s="32">
        <f>VLOOKUP(Y1045,Смета!$B$8:$O$93,13,0)</f>
        <v>0</v>
      </c>
      <c r="AE1045" s="32">
        <f>VLOOKUP(AC1045,Смета!$B$8:$O$93,13,0)</f>
        <v>0</v>
      </c>
      <c r="AI1045" s="32">
        <f>VLOOKUP(AG1045,Смета!$B$8:$O$93,13,0)</f>
        <v>0</v>
      </c>
      <c r="AM1045" s="32">
        <f>VLOOKUP(AK1045,Смета!$B$8:$O$93,13,0)</f>
        <v>0</v>
      </c>
      <c r="AQ1045" s="32">
        <f>VLOOKUP(AO1045,Смета!$B$8:$O$93,13,0)</f>
        <v>0</v>
      </c>
      <c r="AU1045" s="32">
        <f>VLOOKUP(AS1045,Смета!$B$8:$O$93,13,0)</f>
        <v>0</v>
      </c>
    </row>
    <row r="1046" spans="3:47" x14ac:dyDescent="0.25">
      <c r="C1046" s="32">
        <f>VLOOKUP(A1046,Смета!$B$8:$O$93,13,0)</f>
        <v>0</v>
      </c>
      <c r="G1046" s="32">
        <f>VLOOKUP(E1046,Смета!$B$8:$O$93,13,0)</f>
        <v>0</v>
      </c>
      <c r="K1046" s="32">
        <f>VLOOKUP(I1046,Смета!$B$8:$O$93,13,0)</f>
        <v>0</v>
      </c>
      <c r="O1046" s="32">
        <f>VLOOKUP(M1046,Смета!$B$8:$O$93,13,0)</f>
        <v>0</v>
      </c>
      <c r="S1046" s="32">
        <f>VLOOKUP(Q1046,Смета!$B$8:$O$93,13,0)</f>
        <v>0</v>
      </c>
      <c r="W1046" s="32">
        <f>VLOOKUP(U1046,Смета!$B$8:$O$93,13,0)</f>
        <v>0</v>
      </c>
      <c r="AA1046" s="32">
        <f>VLOOKUP(Y1046,Смета!$B$8:$O$93,13,0)</f>
        <v>0</v>
      </c>
      <c r="AE1046" s="32">
        <f>VLOOKUP(AC1046,Смета!$B$8:$O$93,13,0)</f>
        <v>0</v>
      </c>
      <c r="AI1046" s="32">
        <f>VLOOKUP(AG1046,Смета!$B$8:$O$93,13,0)</f>
        <v>0</v>
      </c>
      <c r="AM1046" s="32">
        <f>VLOOKUP(AK1046,Смета!$B$8:$O$93,13,0)</f>
        <v>0</v>
      </c>
      <c r="AQ1046" s="32">
        <f>VLOOKUP(AO1046,Смета!$B$8:$O$93,13,0)</f>
        <v>0</v>
      </c>
      <c r="AU1046" s="32">
        <f>VLOOKUP(AS1046,Смета!$B$8:$O$93,13,0)</f>
        <v>0</v>
      </c>
    </row>
    <row r="1047" spans="3:47" x14ac:dyDescent="0.25">
      <c r="C1047" s="32">
        <f>VLOOKUP(A1047,Смета!$B$8:$O$93,13,0)</f>
        <v>0</v>
      </c>
      <c r="G1047" s="32">
        <f>VLOOKUP(E1047,Смета!$B$8:$O$93,13,0)</f>
        <v>0</v>
      </c>
      <c r="K1047" s="32">
        <f>VLOOKUP(I1047,Смета!$B$8:$O$93,13,0)</f>
        <v>0</v>
      </c>
      <c r="O1047" s="32">
        <f>VLOOKUP(M1047,Смета!$B$8:$O$93,13,0)</f>
        <v>0</v>
      </c>
      <c r="S1047" s="32">
        <f>VLOOKUP(Q1047,Смета!$B$8:$O$93,13,0)</f>
        <v>0</v>
      </c>
      <c r="W1047" s="32">
        <f>VLOOKUP(U1047,Смета!$B$8:$O$93,13,0)</f>
        <v>0</v>
      </c>
      <c r="AA1047" s="32">
        <f>VLOOKUP(Y1047,Смета!$B$8:$O$93,13,0)</f>
        <v>0</v>
      </c>
      <c r="AE1047" s="32">
        <f>VLOOKUP(AC1047,Смета!$B$8:$O$93,13,0)</f>
        <v>0</v>
      </c>
      <c r="AI1047" s="32">
        <f>VLOOKUP(AG1047,Смета!$B$8:$O$93,13,0)</f>
        <v>0</v>
      </c>
      <c r="AM1047" s="32">
        <f>VLOOKUP(AK1047,Смета!$B$8:$O$93,13,0)</f>
        <v>0</v>
      </c>
      <c r="AQ1047" s="32">
        <f>VLOOKUP(AO1047,Смета!$B$8:$O$93,13,0)</f>
        <v>0</v>
      </c>
      <c r="AU1047" s="32">
        <f>VLOOKUP(AS1047,Смета!$B$8:$O$93,13,0)</f>
        <v>0</v>
      </c>
    </row>
    <row r="1048" spans="3:47" x14ac:dyDescent="0.25">
      <c r="C1048" s="32">
        <f>VLOOKUP(A1048,Смета!$B$8:$O$93,13,0)</f>
        <v>0</v>
      </c>
      <c r="G1048" s="32">
        <f>VLOOKUP(E1048,Смета!$B$8:$O$93,13,0)</f>
        <v>0</v>
      </c>
      <c r="K1048" s="32">
        <f>VLOOKUP(I1048,Смета!$B$8:$O$93,13,0)</f>
        <v>0</v>
      </c>
      <c r="O1048" s="32">
        <f>VLOOKUP(M1048,Смета!$B$8:$O$93,13,0)</f>
        <v>0</v>
      </c>
      <c r="S1048" s="32">
        <f>VLOOKUP(Q1048,Смета!$B$8:$O$93,13,0)</f>
        <v>0</v>
      </c>
      <c r="W1048" s="32">
        <f>VLOOKUP(U1048,Смета!$B$8:$O$93,13,0)</f>
        <v>0</v>
      </c>
      <c r="AA1048" s="32">
        <f>VLOOKUP(Y1048,Смета!$B$8:$O$93,13,0)</f>
        <v>0</v>
      </c>
      <c r="AE1048" s="32">
        <f>VLOOKUP(AC1048,Смета!$B$8:$O$93,13,0)</f>
        <v>0</v>
      </c>
      <c r="AI1048" s="32">
        <f>VLOOKUP(AG1048,Смета!$B$8:$O$93,13,0)</f>
        <v>0</v>
      </c>
      <c r="AM1048" s="32">
        <f>VLOOKUP(AK1048,Смета!$B$8:$O$93,13,0)</f>
        <v>0</v>
      </c>
      <c r="AQ1048" s="32">
        <f>VLOOKUP(AO1048,Смета!$B$8:$O$93,13,0)</f>
        <v>0</v>
      </c>
      <c r="AU1048" s="32">
        <f>VLOOKUP(AS1048,Смета!$B$8:$O$93,13,0)</f>
        <v>0</v>
      </c>
    </row>
    <row r="1049" spans="3:47" x14ac:dyDescent="0.25">
      <c r="C1049" s="32">
        <f>VLOOKUP(A1049,Смета!$B$8:$O$93,13,0)</f>
        <v>0</v>
      </c>
      <c r="G1049" s="32">
        <f>VLOOKUP(E1049,Смета!$B$8:$O$93,13,0)</f>
        <v>0</v>
      </c>
      <c r="K1049" s="32">
        <f>VLOOKUP(I1049,Смета!$B$8:$O$93,13,0)</f>
        <v>0</v>
      </c>
      <c r="O1049" s="32">
        <f>VLOOKUP(M1049,Смета!$B$8:$O$93,13,0)</f>
        <v>0</v>
      </c>
      <c r="S1049" s="32">
        <f>VLOOKUP(Q1049,Смета!$B$8:$O$93,13,0)</f>
        <v>0</v>
      </c>
      <c r="W1049" s="32">
        <f>VLOOKUP(U1049,Смета!$B$8:$O$93,13,0)</f>
        <v>0</v>
      </c>
      <c r="AA1049" s="32">
        <f>VLOOKUP(Y1049,Смета!$B$8:$O$93,13,0)</f>
        <v>0</v>
      </c>
      <c r="AE1049" s="32">
        <f>VLOOKUP(AC1049,Смета!$B$8:$O$93,13,0)</f>
        <v>0</v>
      </c>
      <c r="AI1049" s="32">
        <f>VLOOKUP(AG1049,Смета!$B$8:$O$93,13,0)</f>
        <v>0</v>
      </c>
      <c r="AM1049" s="32">
        <f>VLOOKUP(AK1049,Смета!$B$8:$O$93,13,0)</f>
        <v>0</v>
      </c>
      <c r="AQ1049" s="32">
        <f>VLOOKUP(AO1049,Смета!$B$8:$O$93,13,0)</f>
        <v>0</v>
      </c>
      <c r="AU1049" s="32">
        <f>VLOOKUP(AS1049,Смета!$B$8:$O$93,13,0)</f>
        <v>0</v>
      </c>
    </row>
    <row r="1050" spans="3:47" x14ac:dyDescent="0.25">
      <c r="C1050" s="32">
        <f>VLOOKUP(A1050,Смета!$B$8:$O$93,13,0)</f>
        <v>0</v>
      </c>
      <c r="G1050" s="32">
        <f>VLOOKUP(E1050,Смета!$B$8:$O$93,13,0)</f>
        <v>0</v>
      </c>
      <c r="K1050" s="32">
        <f>VLOOKUP(I1050,Смета!$B$8:$O$93,13,0)</f>
        <v>0</v>
      </c>
      <c r="O1050" s="32">
        <f>VLOOKUP(M1050,Смета!$B$8:$O$93,13,0)</f>
        <v>0</v>
      </c>
      <c r="S1050" s="32">
        <f>VLOOKUP(Q1050,Смета!$B$8:$O$93,13,0)</f>
        <v>0</v>
      </c>
      <c r="W1050" s="32">
        <f>VLOOKUP(U1050,Смета!$B$8:$O$93,13,0)</f>
        <v>0</v>
      </c>
      <c r="AA1050" s="32">
        <f>VLOOKUP(Y1050,Смета!$B$8:$O$93,13,0)</f>
        <v>0</v>
      </c>
      <c r="AE1050" s="32">
        <f>VLOOKUP(AC1050,Смета!$B$8:$O$93,13,0)</f>
        <v>0</v>
      </c>
      <c r="AI1050" s="32">
        <f>VLOOKUP(AG1050,Смета!$B$8:$O$93,13,0)</f>
        <v>0</v>
      </c>
      <c r="AM1050" s="32">
        <f>VLOOKUP(AK1050,Смета!$B$8:$O$93,13,0)</f>
        <v>0</v>
      </c>
      <c r="AQ1050" s="32">
        <f>VLOOKUP(AO1050,Смета!$B$8:$O$93,13,0)</f>
        <v>0</v>
      </c>
      <c r="AU1050" s="32">
        <f>VLOOKUP(AS1050,Смета!$B$8:$O$93,13,0)</f>
        <v>0</v>
      </c>
    </row>
    <row r="1051" spans="3:47" x14ac:dyDescent="0.25">
      <c r="C1051" s="32">
        <f>VLOOKUP(A1051,Смета!$B$8:$O$93,13,0)</f>
        <v>0</v>
      </c>
      <c r="G1051" s="32">
        <f>VLOOKUP(E1051,Смета!$B$8:$O$93,13,0)</f>
        <v>0</v>
      </c>
      <c r="K1051" s="32">
        <f>VLOOKUP(I1051,Смета!$B$8:$O$93,13,0)</f>
        <v>0</v>
      </c>
      <c r="O1051" s="32">
        <f>VLOOKUP(M1051,Смета!$B$8:$O$93,13,0)</f>
        <v>0</v>
      </c>
      <c r="S1051" s="32">
        <f>VLOOKUP(Q1051,Смета!$B$8:$O$93,13,0)</f>
        <v>0</v>
      </c>
      <c r="W1051" s="32">
        <f>VLOOKUP(U1051,Смета!$B$8:$O$93,13,0)</f>
        <v>0</v>
      </c>
      <c r="AA1051" s="32">
        <f>VLOOKUP(Y1051,Смета!$B$8:$O$93,13,0)</f>
        <v>0</v>
      </c>
      <c r="AE1051" s="32">
        <f>VLOOKUP(AC1051,Смета!$B$8:$O$93,13,0)</f>
        <v>0</v>
      </c>
      <c r="AI1051" s="32">
        <f>VLOOKUP(AG1051,Смета!$B$8:$O$93,13,0)</f>
        <v>0</v>
      </c>
      <c r="AM1051" s="32">
        <f>VLOOKUP(AK1051,Смета!$B$8:$O$93,13,0)</f>
        <v>0</v>
      </c>
      <c r="AQ1051" s="32">
        <f>VLOOKUP(AO1051,Смета!$B$8:$O$93,13,0)</f>
        <v>0</v>
      </c>
      <c r="AU1051" s="32">
        <f>VLOOKUP(AS1051,Смета!$B$8:$O$93,13,0)</f>
        <v>0</v>
      </c>
    </row>
    <row r="1052" spans="3:47" x14ac:dyDescent="0.25">
      <c r="C1052" s="32">
        <f>VLOOKUP(A1052,Смета!$B$8:$O$93,13,0)</f>
        <v>0</v>
      </c>
      <c r="G1052" s="32">
        <f>VLOOKUP(E1052,Смета!$B$8:$O$93,13,0)</f>
        <v>0</v>
      </c>
      <c r="K1052" s="32">
        <f>VLOOKUP(I1052,Смета!$B$8:$O$93,13,0)</f>
        <v>0</v>
      </c>
      <c r="O1052" s="32">
        <f>VLOOKUP(M1052,Смета!$B$8:$O$93,13,0)</f>
        <v>0</v>
      </c>
      <c r="S1052" s="32">
        <f>VLOOKUP(Q1052,Смета!$B$8:$O$93,13,0)</f>
        <v>0</v>
      </c>
      <c r="W1052" s="32">
        <f>VLOOKUP(U1052,Смета!$B$8:$O$93,13,0)</f>
        <v>0</v>
      </c>
      <c r="AA1052" s="32">
        <f>VLOOKUP(Y1052,Смета!$B$8:$O$93,13,0)</f>
        <v>0</v>
      </c>
      <c r="AE1052" s="32">
        <f>VLOOKUP(AC1052,Смета!$B$8:$O$93,13,0)</f>
        <v>0</v>
      </c>
      <c r="AI1052" s="32">
        <f>VLOOKUP(AG1052,Смета!$B$8:$O$93,13,0)</f>
        <v>0</v>
      </c>
      <c r="AM1052" s="32">
        <f>VLOOKUP(AK1052,Смета!$B$8:$O$93,13,0)</f>
        <v>0</v>
      </c>
      <c r="AQ1052" s="32">
        <f>VLOOKUP(AO1052,Смета!$B$8:$O$93,13,0)</f>
        <v>0</v>
      </c>
      <c r="AU1052" s="32">
        <f>VLOOKUP(AS1052,Смета!$B$8:$O$93,13,0)</f>
        <v>0</v>
      </c>
    </row>
    <row r="1053" spans="3:47" x14ac:dyDescent="0.25">
      <c r="C1053" s="32">
        <f>VLOOKUP(A1053,Смета!$B$8:$O$93,13,0)</f>
        <v>0</v>
      </c>
      <c r="G1053" s="32">
        <f>VLOOKUP(E1053,Смета!$B$8:$O$93,13,0)</f>
        <v>0</v>
      </c>
      <c r="K1053" s="32">
        <f>VLOOKUP(I1053,Смета!$B$8:$O$93,13,0)</f>
        <v>0</v>
      </c>
      <c r="O1053" s="32">
        <f>VLOOKUP(M1053,Смета!$B$8:$O$93,13,0)</f>
        <v>0</v>
      </c>
      <c r="S1053" s="32">
        <f>VLOOKUP(Q1053,Смета!$B$8:$O$93,13,0)</f>
        <v>0</v>
      </c>
      <c r="W1053" s="32">
        <f>VLOOKUP(U1053,Смета!$B$8:$O$93,13,0)</f>
        <v>0</v>
      </c>
      <c r="AA1053" s="32">
        <f>VLOOKUP(Y1053,Смета!$B$8:$O$93,13,0)</f>
        <v>0</v>
      </c>
      <c r="AE1053" s="32">
        <f>VLOOKUP(AC1053,Смета!$B$8:$O$93,13,0)</f>
        <v>0</v>
      </c>
      <c r="AI1053" s="32">
        <f>VLOOKUP(AG1053,Смета!$B$8:$O$93,13,0)</f>
        <v>0</v>
      </c>
      <c r="AM1053" s="32">
        <f>VLOOKUP(AK1053,Смета!$B$8:$O$93,13,0)</f>
        <v>0</v>
      </c>
      <c r="AQ1053" s="32">
        <f>VLOOKUP(AO1053,Смета!$B$8:$O$93,13,0)</f>
        <v>0</v>
      </c>
      <c r="AU1053" s="32">
        <f>VLOOKUP(AS1053,Смета!$B$8:$O$93,13,0)</f>
        <v>0</v>
      </c>
    </row>
    <row r="1054" spans="3:47" x14ac:dyDescent="0.25">
      <c r="C1054" s="32">
        <f>VLOOKUP(A1054,Смета!$B$8:$O$93,13,0)</f>
        <v>0</v>
      </c>
      <c r="G1054" s="32">
        <f>VLOOKUP(E1054,Смета!$B$8:$O$93,13,0)</f>
        <v>0</v>
      </c>
      <c r="K1054" s="32">
        <f>VLOOKUP(I1054,Смета!$B$8:$O$93,13,0)</f>
        <v>0</v>
      </c>
      <c r="O1054" s="32">
        <f>VLOOKUP(M1054,Смета!$B$8:$O$93,13,0)</f>
        <v>0</v>
      </c>
      <c r="S1054" s="32">
        <f>VLOOKUP(Q1054,Смета!$B$8:$O$93,13,0)</f>
        <v>0</v>
      </c>
      <c r="W1054" s="32">
        <f>VLOOKUP(U1054,Смета!$B$8:$O$93,13,0)</f>
        <v>0</v>
      </c>
      <c r="AA1054" s="32">
        <f>VLOOKUP(Y1054,Смета!$B$8:$O$93,13,0)</f>
        <v>0</v>
      </c>
      <c r="AE1054" s="32">
        <f>VLOOKUP(AC1054,Смета!$B$8:$O$93,13,0)</f>
        <v>0</v>
      </c>
      <c r="AI1054" s="32">
        <f>VLOOKUP(AG1054,Смета!$B$8:$O$93,13,0)</f>
        <v>0</v>
      </c>
      <c r="AM1054" s="32">
        <f>VLOOKUP(AK1054,Смета!$B$8:$O$93,13,0)</f>
        <v>0</v>
      </c>
      <c r="AQ1054" s="32">
        <f>VLOOKUP(AO1054,Смета!$B$8:$O$93,13,0)</f>
        <v>0</v>
      </c>
      <c r="AU1054" s="32">
        <f>VLOOKUP(AS1054,Смета!$B$8:$O$93,13,0)</f>
        <v>0</v>
      </c>
    </row>
    <row r="1055" spans="3:47" x14ac:dyDescent="0.25">
      <c r="C1055" s="32">
        <f>VLOOKUP(A1055,Смета!$B$8:$O$93,13,0)</f>
        <v>0</v>
      </c>
      <c r="G1055" s="32">
        <f>VLOOKUP(E1055,Смета!$B$8:$O$93,13,0)</f>
        <v>0</v>
      </c>
      <c r="K1055" s="32">
        <f>VLOOKUP(I1055,Смета!$B$8:$O$93,13,0)</f>
        <v>0</v>
      </c>
      <c r="O1055" s="32">
        <f>VLOOKUP(M1055,Смета!$B$8:$O$93,13,0)</f>
        <v>0</v>
      </c>
      <c r="S1055" s="32">
        <f>VLOOKUP(Q1055,Смета!$B$8:$O$93,13,0)</f>
        <v>0</v>
      </c>
      <c r="W1055" s="32">
        <f>VLOOKUP(U1055,Смета!$B$8:$O$93,13,0)</f>
        <v>0</v>
      </c>
      <c r="AA1055" s="32">
        <f>VLOOKUP(Y1055,Смета!$B$8:$O$93,13,0)</f>
        <v>0</v>
      </c>
      <c r="AE1055" s="32">
        <f>VLOOKUP(AC1055,Смета!$B$8:$O$93,13,0)</f>
        <v>0</v>
      </c>
      <c r="AI1055" s="32">
        <f>VLOOKUP(AG1055,Смета!$B$8:$O$93,13,0)</f>
        <v>0</v>
      </c>
      <c r="AM1055" s="32">
        <f>VLOOKUP(AK1055,Смета!$B$8:$O$93,13,0)</f>
        <v>0</v>
      </c>
      <c r="AQ1055" s="32">
        <f>VLOOKUP(AO1055,Смета!$B$8:$O$93,13,0)</f>
        <v>0</v>
      </c>
      <c r="AU1055" s="32">
        <f>VLOOKUP(AS1055,Смета!$B$8:$O$93,13,0)</f>
        <v>0</v>
      </c>
    </row>
    <row r="1056" spans="3:47" x14ac:dyDescent="0.25">
      <c r="C1056" s="32">
        <f>VLOOKUP(A1056,Смета!$B$8:$O$93,13,0)</f>
        <v>0</v>
      </c>
      <c r="G1056" s="32">
        <f>VLOOKUP(E1056,Смета!$B$8:$O$93,13,0)</f>
        <v>0</v>
      </c>
      <c r="K1056" s="32">
        <f>VLOOKUP(I1056,Смета!$B$8:$O$93,13,0)</f>
        <v>0</v>
      </c>
      <c r="O1056" s="32">
        <f>VLOOKUP(M1056,Смета!$B$8:$O$93,13,0)</f>
        <v>0</v>
      </c>
      <c r="S1056" s="32">
        <f>VLOOKUP(Q1056,Смета!$B$8:$O$93,13,0)</f>
        <v>0</v>
      </c>
      <c r="W1056" s="32">
        <f>VLOOKUP(U1056,Смета!$B$8:$O$93,13,0)</f>
        <v>0</v>
      </c>
      <c r="AA1056" s="32">
        <f>VLOOKUP(Y1056,Смета!$B$8:$O$93,13,0)</f>
        <v>0</v>
      </c>
      <c r="AE1056" s="32">
        <f>VLOOKUP(AC1056,Смета!$B$8:$O$93,13,0)</f>
        <v>0</v>
      </c>
      <c r="AI1056" s="32">
        <f>VLOOKUP(AG1056,Смета!$B$8:$O$93,13,0)</f>
        <v>0</v>
      </c>
      <c r="AM1056" s="32">
        <f>VLOOKUP(AK1056,Смета!$B$8:$O$93,13,0)</f>
        <v>0</v>
      </c>
      <c r="AQ1056" s="32">
        <f>VLOOKUP(AO1056,Смета!$B$8:$O$93,13,0)</f>
        <v>0</v>
      </c>
      <c r="AU1056" s="32">
        <f>VLOOKUP(AS1056,Смета!$B$8:$O$93,13,0)</f>
        <v>0</v>
      </c>
    </row>
    <row r="1057" spans="3:47" x14ac:dyDescent="0.25">
      <c r="C1057" s="32">
        <f>VLOOKUP(A1057,Смета!$B$8:$O$93,13,0)</f>
        <v>0</v>
      </c>
      <c r="G1057" s="32">
        <f>VLOOKUP(E1057,Смета!$B$8:$O$93,13,0)</f>
        <v>0</v>
      </c>
      <c r="K1057" s="32">
        <f>VLOOKUP(I1057,Смета!$B$8:$O$93,13,0)</f>
        <v>0</v>
      </c>
      <c r="O1057" s="32">
        <f>VLOOKUP(M1057,Смета!$B$8:$O$93,13,0)</f>
        <v>0</v>
      </c>
      <c r="S1057" s="32">
        <f>VLOOKUP(Q1057,Смета!$B$8:$O$93,13,0)</f>
        <v>0</v>
      </c>
      <c r="W1057" s="32">
        <f>VLOOKUP(U1057,Смета!$B$8:$O$93,13,0)</f>
        <v>0</v>
      </c>
      <c r="AA1057" s="32">
        <f>VLOOKUP(Y1057,Смета!$B$8:$O$93,13,0)</f>
        <v>0</v>
      </c>
      <c r="AE1057" s="32">
        <f>VLOOKUP(AC1057,Смета!$B$8:$O$93,13,0)</f>
        <v>0</v>
      </c>
      <c r="AI1057" s="32">
        <f>VLOOKUP(AG1057,Смета!$B$8:$O$93,13,0)</f>
        <v>0</v>
      </c>
      <c r="AM1057" s="32">
        <f>VLOOKUP(AK1057,Смета!$B$8:$O$93,13,0)</f>
        <v>0</v>
      </c>
      <c r="AQ1057" s="32">
        <f>VLOOKUP(AO1057,Смета!$B$8:$O$93,13,0)</f>
        <v>0</v>
      </c>
      <c r="AU1057" s="32">
        <f>VLOOKUP(AS1057,Смета!$B$8:$O$93,13,0)</f>
        <v>0</v>
      </c>
    </row>
    <row r="1058" spans="3:47" x14ac:dyDescent="0.25">
      <c r="C1058" s="32">
        <f>VLOOKUP(A1058,Смета!$B$8:$O$93,13,0)</f>
        <v>0</v>
      </c>
      <c r="G1058" s="32">
        <f>VLOOKUP(E1058,Смета!$B$8:$O$93,13,0)</f>
        <v>0</v>
      </c>
      <c r="K1058" s="32">
        <f>VLOOKUP(I1058,Смета!$B$8:$O$93,13,0)</f>
        <v>0</v>
      </c>
      <c r="O1058" s="32">
        <f>VLOOKUP(M1058,Смета!$B$8:$O$93,13,0)</f>
        <v>0</v>
      </c>
      <c r="S1058" s="32">
        <f>VLOOKUP(Q1058,Смета!$B$8:$O$93,13,0)</f>
        <v>0</v>
      </c>
      <c r="W1058" s="32">
        <f>VLOOKUP(U1058,Смета!$B$8:$O$93,13,0)</f>
        <v>0</v>
      </c>
      <c r="AA1058" s="32">
        <f>VLOOKUP(Y1058,Смета!$B$8:$O$93,13,0)</f>
        <v>0</v>
      </c>
      <c r="AE1058" s="32">
        <f>VLOOKUP(AC1058,Смета!$B$8:$O$93,13,0)</f>
        <v>0</v>
      </c>
      <c r="AI1058" s="32">
        <f>VLOOKUP(AG1058,Смета!$B$8:$O$93,13,0)</f>
        <v>0</v>
      </c>
      <c r="AM1058" s="32">
        <f>VLOOKUP(AK1058,Смета!$B$8:$O$93,13,0)</f>
        <v>0</v>
      </c>
      <c r="AQ1058" s="32">
        <f>VLOOKUP(AO1058,Смета!$B$8:$O$93,13,0)</f>
        <v>0</v>
      </c>
      <c r="AU1058" s="32">
        <f>VLOOKUP(AS1058,Смета!$B$8:$O$93,13,0)</f>
        <v>0</v>
      </c>
    </row>
    <row r="1059" spans="3:47" x14ac:dyDescent="0.25">
      <c r="C1059" s="32">
        <f>VLOOKUP(A1059,Смета!$B$8:$O$93,13,0)</f>
        <v>0</v>
      </c>
      <c r="G1059" s="32">
        <f>VLOOKUP(E1059,Смета!$B$8:$O$93,13,0)</f>
        <v>0</v>
      </c>
      <c r="K1059" s="32">
        <f>VLOOKUP(I1059,Смета!$B$8:$O$93,13,0)</f>
        <v>0</v>
      </c>
      <c r="O1059" s="32">
        <f>VLOOKUP(M1059,Смета!$B$8:$O$93,13,0)</f>
        <v>0</v>
      </c>
      <c r="S1059" s="32">
        <f>VLOOKUP(Q1059,Смета!$B$8:$O$93,13,0)</f>
        <v>0</v>
      </c>
      <c r="W1059" s="32">
        <f>VLOOKUP(U1059,Смета!$B$8:$O$93,13,0)</f>
        <v>0</v>
      </c>
      <c r="AA1059" s="32">
        <f>VLOOKUP(Y1059,Смета!$B$8:$O$93,13,0)</f>
        <v>0</v>
      </c>
      <c r="AE1059" s="32">
        <f>VLOOKUP(AC1059,Смета!$B$8:$O$93,13,0)</f>
        <v>0</v>
      </c>
      <c r="AI1059" s="32">
        <f>VLOOKUP(AG1059,Смета!$B$8:$O$93,13,0)</f>
        <v>0</v>
      </c>
      <c r="AM1059" s="32">
        <f>VLOOKUP(AK1059,Смета!$B$8:$O$93,13,0)</f>
        <v>0</v>
      </c>
      <c r="AQ1059" s="32">
        <f>VLOOKUP(AO1059,Смета!$B$8:$O$93,13,0)</f>
        <v>0</v>
      </c>
      <c r="AU1059" s="32">
        <f>VLOOKUP(AS1059,Смета!$B$8:$O$93,13,0)</f>
        <v>0</v>
      </c>
    </row>
    <row r="1060" spans="3:47" x14ac:dyDescent="0.25">
      <c r="C1060" s="32">
        <f>VLOOKUP(A1060,Смета!$B$8:$O$93,13,0)</f>
        <v>0</v>
      </c>
      <c r="G1060" s="32">
        <f>VLOOKUP(E1060,Смета!$B$8:$O$93,13,0)</f>
        <v>0</v>
      </c>
      <c r="K1060" s="32">
        <f>VLOOKUP(I1060,Смета!$B$8:$O$93,13,0)</f>
        <v>0</v>
      </c>
      <c r="O1060" s="32">
        <f>VLOOKUP(M1060,Смета!$B$8:$O$93,13,0)</f>
        <v>0</v>
      </c>
      <c r="S1060" s="32">
        <f>VLOOKUP(Q1060,Смета!$B$8:$O$93,13,0)</f>
        <v>0</v>
      </c>
      <c r="W1060" s="32">
        <f>VLOOKUP(U1060,Смета!$B$8:$O$93,13,0)</f>
        <v>0</v>
      </c>
      <c r="AA1060" s="32">
        <f>VLOOKUP(Y1060,Смета!$B$8:$O$93,13,0)</f>
        <v>0</v>
      </c>
      <c r="AE1060" s="32">
        <f>VLOOKUP(AC1060,Смета!$B$8:$O$93,13,0)</f>
        <v>0</v>
      </c>
      <c r="AI1060" s="32">
        <f>VLOOKUP(AG1060,Смета!$B$8:$O$93,13,0)</f>
        <v>0</v>
      </c>
      <c r="AM1060" s="32">
        <f>VLOOKUP(AK1060,Смета!$B$8:$O$93,13,0)</f>
        <v>0</v>
      </c>
      <c r="AQ1060" s="32">
        <f>VLOOKUP(AO1060,Смета!$B$8:$O$93,13,0)</f>
        <v>0</v>
      </c>
      <c r="AU1060" s="32">
        <f>VLOOKUP(AS1060,Смета!$B$8:$O$93,13,0)</f>
        <v>0</v>
      </c>
    </row>
    <row r="1061" spans="3:47" x14ac:dyDescent="0.25">
      <c r="C1061" s="32">
        <f>VLOOKUP(A1061,Смета!$B$8:$O$93,13,0)</f>
        <v>0</v>
      </c>
      <c r="G1061" s="32">
        <f>VLOOKUP(E1061,Смета!$B$8:$O$93,13,0)</f>
        <v>0</v>
      </c>
      <c r="K1061" s="32">
        <f>VLOOKUP(I1061,Смета!$B$8:$O$93,13,0)</f>
        <v>0</v>
      </c>
      <c r="O1061" s="32">
        <f>VLOOKUP(M1061,Смета!$B$8:$O$93,13,0)</f>
        <v>0</v>
      </c>
      <c r="S1061" s="32">
        <f>VLOOKUP(Q1061,Смета!$B$8:$O$93,13,0)</f>
        <v>0</v>
      </c>
      <c r="W1061" s="32">
        <f>VLOOKUP(U1061,Смета!$B$8:$O$93,13,0)</f>
        <v>0</v>
      </c>
      <c r="AA1061" s="32">
        <f>VLOOKUP(Y1061,Смета!$B$8:$O$93,13,0)</f>
        <v>0</v>
      </c>
      <c r="AE1061" s="32">
        <f>VLOOKUP(AC1061,Смета!$B$8:$O$93,13,0)</f>
        <v>0</v>
      </c>
      <c r="AI1061" s="32">
        <f>VLOOKUP(AG1061,Смета!$B$8:$O$93,13,0)</f>
        <v>0</v>
      </c>
      <c r="AM1061" s="32">
        <f>VLOOKUP(AK1061,Смета!$B$8:$O$93,13,0)</f>
        <v>0</v>
      </c>
      <c r="AQ1061" s="32">
        <f>VLOOKUP(AO1061,Смета!$B$8:$O$93,13,0)</f>
        <v>0</v>
      </c>
      <c r="AU1061" s="32">
        <f>VLOOKUP(AS1061,Смета!$B$8:$O$93,13,0)</f>
        <v>0</v>
      </c>
    </row>
    <row r="1062" spans="3:47" x14ac:dyDescent="0.25">
      <c r="C1062" s="32">
        <f>VLOOKUP(A1062,Смета!$B$8:$O$93,13,0)</f>
        <v>0</v>
      </c>
      <c r="G1062" s="32">
        <f>VLOOKUP(E1062,Смета!$B$8:$O$93,13,0)</f>
        <v>0</v>
      </c>
      <c r="K1062" s="32">
        <f>VLOOKUP(I1062,Смета!$B$8:$O$93,13,0)</f>
        <v>0</v>
      </c>
      <c r="O1062" s="32">
        <f>VLOOKUP(M1062,Смета!$B$8:$O$93,13,0)</f>
        <v>0</v>
      </c>
      <c r="S1062" s="32">
        <f>VLOOKUP(Q1062,Смета!$B$8:$O$93,13,0)</f>
        <v>0</v>
      </c>
      <c r="W1062" s="32">
        <f>VLOOKUP(U1062,Смета!$B$8:$O$93,13,0)</f>
        <v>0</v>
      </c>
      <c r="AA1062" s="32">
        <f>VLOOKUP(Y1062,Смета!$B$8:$O$93,13,0)</f>
        <v>0</v>
      </c>
      <c r="AE1062" s="32">
        <f>VLOOKUP(AC1062,Смета!$B$8:$O$93,13,0)</f>
        <v>0</v>
      </c>
      <c r="AI1062" s="32">
        <f>VLOOKUP(AG1062,Смета!$B$8:$O$93,13,0)</f>
        <v>0</v>
      </c>
      <c r="AM1062" s="32">
        <f>VLOOKUP(AK1062,Смета!$B$8:$O$93,13,0)</f>
        <v>0</v>
      </c>
      <c r="AQ1062" s="32">
        <f>VLOOKUP(AO1062,Смета!$B$8:$O$93,13,0)</f>
        <v>0</v>
      </c>
      <c r="AU1062" s="32">
        <f>VLOOKUP(AS1062,Смета!$B$8:$O$93,13,0)</f>
        <v>0</v>
      </c>
    </row>
    <row r="1063" spans="3:47" x14ac:dyDescent="0.25">
      <c r="C1063" s="32">
        <f>VLOOKUP(A1063,Смета!$B$8:$O$93,13,0)</f>
        <v>0</v>
      </c>
      <c r="G1063" s="32">
        <f>VLOOKUP(E1063,Смета!$B$8:$O$93,13,0)</f>
        <v>0</v>
      </c>
      <c r="K1063" s="32">
        <f>VLOOKUP(I1063,Смета!$B$8:$O$93,13,0)</f>
        <v>0</v>
      </c>
      <c r="O1063" s="32">
        <f>VLOOKUP(M1063,Смета!$B$8:$O$93,13,0)</f>
        <v>0</v>
      </c>
      <c r="S1063" s="32">
        <f>VLOOKUP(Q1063,Смета!$B$8:$O$93,13,0)</f>
        <v>0</v>
      </c>
      <c r="W1063" s="32">
        <f>VLOOKUP(U1063,Смета!$B$8:$O$93,13,0)</f>
        <v>0</v>
      </c>
      <c r="AA1063" s="32">
        <f>VLOOKUP(Y1063,Смета!$B$8:$O$93,13,0)</f>
        <v>0</v>
      </c>
      <c r="AE1063" s="32">
        <f>VLOOKUP(AC1063,Смета!$B$8:$O$93,13,0)</f>
        <v>0</v>
      </c>
      <c r="AI1063" s="32">
        <f>VLOOKUP(AG1063,Смета!$B$8:$O$93,13,0)</f>
        <v>0</v>
      </c>
      <c r="AM1063" s="32">
        <f>VLOOKUP(AK1063,Смета!$B$8:$O$93,13,0)</f>
        <v>0</v>
      </c>
      <c r="AQ1063" s="32">
        <f>VLOOKUP(AO1063,Смета!$B$8:$O$93,13,0)</f>
        <v>0</v>
      </c>
      <c r="AU1063" s="32">
        <f>VLOOKUP(AS1063,Смета!$B$8:$O$93,13,0)</f>
        <v>0</v>
      </c>
    </row>
    <row r="1064" spans="3:47" x14ac:dyDescent="0.25">
      <c r="C1064" s="32">
        <f>VLOOKUP(A1064,Смета!$B$8:$O$93,13,0)</f>
        <v>0</v>
      </c>
      <c r="G1064" s="32">
        <f>VLOOKUP(E1064,Смета!$B$8:$O$93,13,0)</f>
        <v>0</v>
      </c>
      <c r="K1064" s="32">
        <f>VLOOKUP(I1064,Смета!$B$8:$O$93,13,0)</f>
        <v>0</v>
      </c>
      <c r="O1064" s="32">
        <f>VLOOKUP(M1064,Смета!$B$8:$O$93,13,0)</f>
        <v>0</v>
      </c>
      <c r="S1064" s="32">
        <f>VLOOKUP(Q1064,Смета!$B$8:$O$93,13,0)</f>
        <v>0</v>
      </c>
      <c r="W1064" s="32">
        <f>VLOOKUP(U1064,Смета!$B$8:$O$93,13,0)</f>
        <v>0</v>
      </c>
      <c r="AA1064" s="32">
        <f>VLOOKUP(Y1064,Смета!$B$8:$O$93,13,0)</f>
        <v>0</v>
      </c>
      <c r="AE1064" s="32">
        <f>VLOOKUP(AC1064,Смета!$B$8:$O$93,13,0)</f>
        <v>0</v>
      </c>
      <c r="AI1064" s="32">
        <f>VLOOKUP(AG1064,Смета!$B$8:$O$93,13,0)</f>
        <v>0</v>
      </c>
      <c r="AM1064" s="32">
        <f>VLOOKUP(AK1064,Смета!$B$8:$O$93,13,0)</f>
        <v>0</v>
      </c>
      <c r="AQ1064" s="32">
        <f>VLOOKUP(AO1064,Смета!$B$8:$O$93,13,0)</f>
        <v>0</v>
      </c>
      <c r="AU1064" s="32">
        <f>VLOOKUP(AS1064,Смета!$B$8:$O$93,13,0)</f>
        <v>0</v>
      </c>
    </row>
    <row r="1065" spans="3:47" x14ac:dyDescent="0.25">
      <c r="C1065" s="32">
        <f>VLOOKUP(A1065,Смета!$B$8:$O$93,13,0)</f>
        <v>0</v>
      </c>
      <c r="G1065" s="32">
        <f>VLOOKUP(E1065,Смета!$B$8:$O$93,13,0)</f>
        <v>0</v>
      </c>
      <c r="K1065" s="32">
        <f>VLOOKUP(I1065,Смета!$B$8:$O$93,13,0)</f>
        <v>0</v>
      </c>
      <c r="O1065" s="32">
        <f>VLOOKUP(M1065,Смета!$B$8:$O$93,13,0)</f>
        <v>0</v>
      </c>
      <c r="S1065" s="32">
        <f>VLOOKUP(Q1065,Смета!$B$8:$O$93,13,0)</f>
        <v>0</v>
      </c>
      <c r="W1065" s="32">
        <f>VLOOKUP(U1065,Смета!$B$8:$O$93,13,0)</f>
        <v>0</v>
      </c>
      <c r="AA1065" s="32">
        <f>VLOOKUP(Y1065,Смета!$B$8:$O$93,13,0)</f>
        <v>0</v>
      </c>
      <c r="AE1065" s="32">
        <f>VLOOKUP(AC1065,Смета!$B$8:$O$93,13,0)</f>
        <v>0</v>
      </c>
      <c r="AI1065" s="32">
        <f>VLOOKUP(AG1065,Смета!$B$8:$O$93,13,0)</f>
        <v>0</v>
      </c>
      <c r="AM1065" s="32">
        <f>VLOOKUP(AK1065,Смета!$B$8:$O$93,13,0)</f>
        <v>0</v>
      </c>
      <c r="AQ1065" s="32">
        <f>VLOOKUP(AO1065,Смета!$B$8:$O$93,13,0)</f>
        <v>0</v>
      </c>
      <c r="AU1065" s="32">
        <f>VLOOKUP(AS1065,Смета!$B$8:$O$93,13,0)</f>
        <v>0</v>
      </c>
    </row>
    <row r="1066" spans="3:47" x14ac:dyDescent="0.25">
      <c r="C1066" s="32">
        <f>VLOOKUP(A1066,Смета!$B$8:$O$93,13,0)</f>
        <v>0</v>
      </c>
      <c r="G1066" s="32">
        <f>VLOOKUP(E1066,Смета!$B$8:$O$93,13,0)</f>
        <v>0</v>
      </c>
      <c r="K1066" s="32">
        <f>VLOOKUP(I1066,Смета!$B$8:$O$93,13,0)</f>
        <v>0</v>
      </c>
      <c r="O1066" s="32">
        <f>VLOOKUP(M1066,Смета!$B$8:$O$93,13,0)</f>
        <v>0</v>
      </c>
      <c r="S1066" s="32">
        <f>VLOOKUP(Q1066,Смета!$B$8:$O$93,13,0)</f>
        <v>0</v>
      </c>
      <c r="W1066" s="32">
        <f>VLOOKUP(U1066,Смета!$B$8:$O$93,13,0)</f>
        <v>0</v>
      </c>
      <c r="AA1066" s="32">
        <f>VLOOKUP(Y1066,Смета!$B$8:$O$93,13,0)</f>
        <v>0</v>
      </c>
      <c r="AE1066" s="32">
        <f>VLOOKUP(AC1066,Смета!$B$8:$O$93,13,0)</f>
        <v>0</v>
      </c>
      <c r="AI1066" s="32">
        <f>VLOOKUP(AG1066,Смета!$B$8:$O$93,13,0)</f>
        <v>0</v>
      </c>
      <c r="AM1066" s="32">
        <f>VLOOKUP(AK1066,Смета!$B$8:$O$93,13,0)</f>
        <v>0</v>
      </c>
      <c r="AQ1066" s="32">
        <f>VLOOKUP(AO1066,Смета!$B$8:$O$93,13,0)</f>
        <v>0</v>
      </c>
      <c r="AU1066" s="32">
        <f>VLOOKUP(AS1066,Смета!$B$8:$O$93,13,0)</f>
        <v>0</v>
      </c>
    </row>
    <row r="1067" spans="3:47" x14ac:dyDescent="0.25">
      <c r="C1067" s="32">
        <f>VLOOKUP(A1067,Смета!$B$8:$O$93,13,0)</f>
        <v>0</v>
      </c>
      <c r="G1067" s="32">
        <f>VLOOKUP(E1067,Смета!$B$8:$O$93,13,0)</f>
        <v>0</v>
      </c>
      <c r="K1067" s="32">
        <f>VLOOKUP(I1067,Смета!$B$8:$O$93,13,0)</f>
        <v>0</v>
      </c>
      <c r="O1067" s="32">
        <f>VLOOKUP(M1067,Смета!$B$8:$O$93,13,0)</f>
        <v>0</v>
      </c>
      <c r="S1067" s="32">
        <f>VLOOKUP(Q1067,Смета!$B$8:$O$93,13,0)</f>
        <v>0</v>
      </c>
      <c r="W1067" s="32">
        <f>VLOOKUP(U1067,Смета!$B$8:$O$93,13,0)</f>
        <v>0</v>
      </c>
      <c r="AA1067" s="32">
        <f>VLOOKUP(Y1067,Смета!$B$8:$O$93,13,0)</f>
        <v>0</v>
      </c>
      <c r="AE1067" s="32">
        <f>VLOOKUP(AC1067,Смета!$B$8:$O$93,13,0)</f>
        <v>0</v>
      </c>
      <c r="AI1067" s="32">
        <f>VLOOKUP(AG1067,Смета!$B$8:$O$93,13,0)</f>
        <v>0</v>
      </c>
      <c r="AM1067" s="32">
        <f>VLOOKUP(AK1067,Смета!$B$8:$O$93,13,0)</f>
        <v>0</v>
      </c>
      <c r="AQ1067" s="32">
        <f>VLOOKUP(AO1067,Смета!$B$8:$O$93,13,0)</f>
        <v>0</v>
      </c>
      <c r="AU1067" s="32">
        <f>VLOOKUP(AS1067,Смета!$B$8:$O$93,13,0)</f>
        <v>0</v>
      </c>
    </row>
    <row r="1068" spans="3:47" x14ac:dyDescent="0.25">
      <c r="C1068" s="32">
        <f>VLOOKUP(A1068,Смета!$B$8:$O$93,13,0)</f>
        <v>0</v>
      </c>
      <c r="G1068" s="32">
        <f>VLOOKUP(E1068,Смета!$B$8:$O$93,13,0)</f>
        <v>0</v>
      </c>
      <c r="K1068" s="32">
        <f>VLOOKUP(I1068,Смета!$B$8:$O$93,13,0)</f>
        <v>0</v>
      </c>
      <c r="O1068" s="32">
        <f>VLOOKUP(M1068,Смета!$B$8:$O$93,13,0)</f>
        <v>0</v>
      </c>
      <c r="S1068" s="32">
        <f>VLOOKUP(Q1068,Смета!$B$8:$O$93,13,0)</f>
        <v>0</v>
      </c>
      <c r="W1068" s="32">
        <f>VLOOKUP(U1068,Смета!$B$8:$O$93,13,0)</f>
        <v>0</v>
      </c>
      <c r="AA1068" s="32">
        <f>VLOOKUP(Y1068,Смета!$B$8:$O$93,13,0)</f>
        <v>0</v>
      </c>
      <c r="AE1068" s="32">
        <f>VLOOKUP(AC1068,Смета!$B$8:$O$93,13,0)</f>
        <v>0</v>
      </c>
      <c r="AI1068" s="32">
        <f>VLOOKUP(AG1068,Смета!$B$8:$O$93,13,0)</f>
        <v>0</v>
      </c>
      <c r="AM1068" s="32">
        <f>VLOOKUP(AK1068,Смета!$B$8:$O$93,13,0)</f>
        <v>0</v>
      </c>
      <c r="AQ1068" s="32">
        <f>VLOOKUP(AO1068,Смета!$B$8:$O$93,13,0)</f>
        <v>0</v>
      </c>
      <c r="AU1068" s="32">
        <f>VLOOKUP(AS1068,Смета!$B$8:$O$93,13,0)</f>
        <v>0</v>
      </c>
    </row>
    <row r="1069" spans="3:47" x14ac:dyDescent="0.25">
      <c r="C1069" s="32">
        <f>VLOOKUP(A1069,Смета!$B$8:$O$93,13,0)</f>
        <v>0</v>
      </c>
      <c r="G1069" s="32">
        <f>VLOOKUP(E1069,Смета!$B$8:$O$93,13,0)</f>
        <v>0</v>
      </c>
      <c r="K1069" s="32">
        <f>VLOOKUP(I1069,Смета!$B$8:$O$93,13,0)</f>
        <v>0</v>
      </c>
      <c r="O1069" s="32">
        <f>VLOOKUP(M1069,Смета!$B$8:$O$93,13,0)</f>
        <v>0</v>
      </c>
      <c r="S1069" s="32">
        <f>VLOOKUP(Q1069,Смета!$B$8:$O$93,13,0)</f>
        <v>0</v>
      </c>
      <c r="W1069" s="32">
        <f>VLOOKUP(U1069,Смета!$B$8:$O$93,13,0)</f>
        <v>0</v>
      </c>
      <c r="AA1069" s="32">
        <f>VLOOKUP(Y1069,Смета!$B$8:$O$93,13,0)</f>
        <v>0</v>
      </c>
      <c r="AE1069" s="32">
        <f>VLOOKUP(AC1069,Смета!$B$8:$O$93,13,0)</f>
        <v>0</v>
      </c>
      <c r="AI1069" s="32">
        <f>VLOOKUP(AG1069,Смета!$B$8:$O$93,13,0)</f>
        <v>0</v>
      </c>
      <c r="AM1069" s="32">
        <f>VLOOKUP(AK1069,Смета!$B$8:$O$93,13,0)</f>
        <v>0</v>
      </c>
      <c r="AQ1069" s="32">
        <f>VLOOKUP(AO1069,Смета!$B$8:$O$93,13,0)</f>
        <v>0</v>
      </c>
      <c r="AU1069" s="32">
        <f>VLOOKUP(AS1069,Смета!$B$8:$O$93,13,0)</f>
        <v>0</v>
      </c>
    </row>
    <row r="1070" spans="3:47" x14ac:dyDescent="0.25">
      <c r="C1070" s="32">
        <f>VLOOKUP(A1070,Смета!$B$8:$O$93,13,0)</f>
        <v>0</v>
      </c>
      <c r="G1070" s="32">
        <f>VLOOKUP(E1070,Смета!$B$8:$O$93,13,0)</f>
        <v>0</v>
      </c>
      <c r="K1070" s="32">
        <f>VLOOKUP(I1070,Смета!$B$8:$O$93,13,0)</f>
        <v>0</v>
      </c>
      <c r="O1070" s="32">
        <f>VLOOKUP(M1070,Смета!$B$8:$O$93,13,0)</f>
        <v>0</v>
      </c>
      <c r="S1070" s="32">
        <f>VLOOKUP(Q1070,Смета!$B$8:$O$93,13,0)</f>
        <v>0</v>
      </c>
      <c r="W1070" s="32">
        <f>VLOOKUP(U1070,Смета!$B$8:$O$93,13,0)</f>
        <v>0</v>
      </c>
      <c r="AA1070" s="32">
        <f>VLOOKUP(Y1070,Смета!$B$8:$O$93,13,0)</f>
        <v>0</v>
      </c>
      <c r="AE1070" s="32">
        <f>VLOOKUP(AC1070,Смета!$B$8:$O$93,13,0)</f>
        <v>0</v>
      </c>
      <c r="AI1070" s="32">
        <f>VLOOKUP(AG1070,Смета!$B$8:$O$93,13,0)</f>
        <v>0</v>
      </c>
      <c r="AM1070" s="32">
        <f>VLOOKUP(AK1070,Смета!$B$8:$O$93,13,0)</f>
        <v>0</v>
      </c>
      <c r="AQ1070" s="32">
        <f>VLOOKUP(AO1070,Смета!$B$8:$O$93,13,0)</f>
        <v>0</v>
      </c>
      <c r="AU1070" s="32">
        <f>VLOOKUP(AS1070,Смета!$B$8:$O$93,13,0)</f>
        <v>0</v>
      </c>
    </row>
    <row r="1071" spans="3:47" x14ac:dyDescent="0.25">
      <c r="C1071" s="32">
        <f>VLOOKUP(A1071,Смета!$B$8:$O$93,13,0)</f>
        <v>0</v>
      </c>
      <c r="G1071" s="32">
        <f>VLOOKUP(E1071,Смета!$B$8:$O$93,13,0)</f>
        <v>0</v>
      </c>
      <c r="K1071" s="32">
        <f>VLOOKUP(I1071,Смета!$B$8:$O$93,13,0)</f>
        <v>0</v>
      </c>
      <c r="O1071" s="32">
        <f>VLOOKUP(M1071,Смета!$B$8:$O$93,13,0)</f>
        <v>0</v>
      </c>
      <c r="S1071" s="32">
        <f>VLOOKUP(Q1071,Смета!$B$8:$O$93,13,0)</f>
        <v>0</v>
      </c>
      <c r="W1071" s="32">
        <f>VLOOKUP(U1071,Смета!$B$8:$O$93,13,0)</f>
        <v>0</v>
      </c>
      <c r="AA1071" s="32">
        <f>VLOOKUP(Y1071,Смета!$B$8:$O$93,13,0)</f>
        <v>0</v>
      </c>
      <c r="AE1071" s="32">
        <f>VLOOKUP(AC1071,Смета!$B$8:$O$93,13,0)</f>
        <v>0</v>
      </c>
      <c r="AI1071" s="32">
        <f>VLOOKUP(AG1071,Смета!$B$8:$O$93,13,0)</f>
        <v>0</v>
      </c>
      <c r="AM1071" s="32">
        <f>VLOOKUP(AK1071,Смета!$B$8:$O$93,13,0)</f>
        <v>0</v>
      </c>
      <c r="AQ1071" s="32">
        <f>VLOOKUP(AO1071,Смета!$B$8:$O$93,13,0)</f>
        <v>0</v>
      </c>
      <c r="AU1071" s="32">
        <f>VLOOKUP(AS1071,Смета!$B$8:$O$93,13,0)</f>
        <v>0</v>
      </c>
    </row>
    <row r="1072" spans="3:47" x14ac:dyDescent="0.25">
      <c r="C1072" s="32">
        <f>VLOOKUP(A1072,Смета!$B$8:$O$93,13,0)</f>
        <v>0</v>
      </c>
      <c r="G1072" s="32">
        <f>VLOOKUP(E1072,Смета!$B$8:$O$93,13,0)</f>
        <v>0</v>
      </c>
      <c r="K1072" s="32">
        <f>VLOOKUP(I1072,Смета!$B$8:$O$93,13,0)</f>
        <v>0</v>
      </c>
      <c r="O1072" s="32">
        <f>VLOOKUP(M1072,Смета!$B$8:$O$93,13,0)</f>
        <v>0</v>
      </c>
      <c r="S1072" s="32">
        <f>VLOOKUP(Q1072,Смета!$B$8:$O$93,13,0)</f>
        <v>0</v>
      </c>
      <c r="W1072" s="32">
        <f>VLOOKUP(U1072,Смета!$B$8:$O$93,13,0)</f>
        <v>0</v>
      </c>
      <c r="AA1072" s="32">
        <f>VLOOKUP(Y1072,Смета!$B$8:$O$93,13,0)</f>
        <v>0</v>
      </c>
      <c r="AE1072" s="32">
        <f>VLOOKUP(AC1072,Смета!$B$8:$O$93,13,0)</f>
        <v>0</v>
      </c>
      <c r="AI1072" s="32">
        <f>VLOOKUP(AG1072,Смета!$B$8:$O$93,13,0)</f>
        <v>0</v>
      </c>
      <c r="AM1072" s="32">
        <f>VLOOKUP(AK1072,Смета!$B$8:$O$93,13,0)</f>
        <v>0</v>
      </c>
      <c r="AQ1072" s="32">
        <f>VLOOKUP(AO1072,Смета!$B$8:$O$93,13,0)</f>
        <v>0</v>
      </c>
      <c r="AU1072" s="32">
        <f>VLOOKUP(AS1072,Смета!$B$8:$O$93,13,0)</f>
        <v>0</v>
      </c>
    </row>
    <row r="1073" spans="3:47" x14ac:dyDescent="0.25">
      <c r="C1073" s="32">
        <f>VLOOKUP(A1073,Смета!$B$8:$O$93,13,0)</f>
        <v>0</v>
      </c>
      <c r="G1073" s="32">
        <f>VLOOKUP(E1073,Смета!$B$8:$O$93,13,0)</f>
        <v>0</v>
      </c>
      <c r="K1073" s="32">
        <f>VLOOKUP(I1073,Смета!$B$8:$O$93,13,0)</f>
        <v>0</v>
      </c>
      <c r="O1073" s="32">
        <f>VLOOKUP(M1073,Смета!$B$8:$O$93,13,0)</f>
        <v>0</v>
      </c>
      <c r="S1073" s="32">
        <f>VLOOKUP(Q1073,Смета!$B$8:$O$93,13,0)</f>
        <v>0</v>
      </c>
      <c r="W1073" s="32">
        <f>VLOOKUP(U1073,Смета!$B$8:$O$93,13,0)</f>
        <v>0</v>
      </c>
      <c r="AA1073" s="32">
        <f>VLOOKUP(Y1073,Смета!$B$8:$O$93,13,0)</f>
        <v>0</v>
      </c>
      <c r="AE1073" s="32">
        <f>VLOOKUP(AC1073,Смета!$B$8:$O$93,13,0)</f>
        <v>0</v>
      </c>
      <c r="AI1073" s="32">
        <f>VLOOKUP(AG1073,Смета!$B$8:$O$93,13,0)</f>
        <v>0</v>
      </c>
      <c r="AM1073" s="32">
        <f>VLOOKUP(AK1073,Смета!$B$8:$O$93,13,0)</f>
        <v>0</v>
      </c>
      <c r="AQ1073" s="32">
        <f>VLOOKUP(AO1073,Смета!$B$8:$O$93,13,0)</f>
        <v>0</v>
      </c>
      <c r="AU1073" s="32">
        <f>VLOOKUP(AS1073,Смета!$B$8:$O$93,13,0)</f>
        <v>0</v>
      </c>
    </row>
    <row r="1074" spans="3:47" x14ac:dyDescent="0.25">
      <c r="C1074" s="32">
        <f>VLOOKUP(A1074,Смета!$B$8:$O$93,13,0)</f>
        <v>0</v>
      </c>
      <c r="G1074" s="32">
        <f>VLOOKUP(E1074,Смета!$B$8:$O$93,13,0)</f>
        <v>0</v>
      </c>
      <c r="K1074" s="32">
        <f>VLOOKUP(I1074,Смета!$B$8:$O$93,13,0)</f>
        <v>0</v>
      </c>
      <c r="O1074" s="32">
        <f>VLOOKUP(M1074,Смета!$B$8:$O$93,13,0)</f>
        <v>0</v>
      </c>
      <c r="S1074" s="32">
        <f>VLOOKUP(Q1074,Смета!$B$8:$O$93,13,0)</f>
        <v>0</v>
      </c>
      <c r="W1074" s="32">
        <f>VLOOKUP(U1074,Смета!$B$8:$O$93,13,0)</f>
        <v>0</v>
      </c>
      <c r="AA1074" s="32">
        <f>VLOOKUP(Y1074,Смета!$B$8:$O$93,13,0)</f>
        <v>0</v>
      </c>
      <c r="AE1074" s="32">
        <f>VLOOKUP(AC1074,Смета!$B$8:$O$93,13,0)</f>
        <v>0</v>
      </c>
      <c r="AI1074" s="32">
        <f>VLOOKUP(AG1074,Смета!$B$8:$O$93,13,0)</f>
        <v>0</v>
      </c>
      <c r="AM1074" s="32">
        <f>VLOOKUP(AK1074,Смета!$B$8:$O$93,13,0)</f>
        <v>0</v>
      </c>
      <c r="AQ1074" s="32">
        <f>VLOOKUP(AO1074,Смета!$B$8:$O$93,13,0)</f>
        <v>0</v>
      </c>
      <c r="AU1074" s="32">
        <f>VLOOKUP(AS1074,Смета!$B$8:$O$93,13,0)</f>
        <v>0</v>
      </c>
    </row>
    <row r="1075" spans="3:47" x14ac:dyDescent="0.25">
      <c r="C1075" s="32">
        <f>VLOOKUP(A1075,Смета!$B$8:$O$93,13,0)</f>
        <v>0</v>
      </c>
      <c r="G1075" s="32">
        <f>VLOOKUP(E1075,Смета!$B$8:$O$93,13,0)</f>
        <v>0</v>
      </c>
      <c r="K1075" s="32">
        <f>VLOOKUP(I1075,Смета!$B$8:$O$93,13,0)</f>
        <v>0</v>
      </c>
      <c r="O1075" s="32">
        <f>VLOOKUP(M1075,Смета!$B$8:$O$93,13,0)</f>
        <v>0</v>
      </c>
      <c r="S1075" s="32">
        <f>VLOOKUP(Q1075,Смета!$B$8:$O$93,13,0)</f>
        <v>0</v>
      </c>
      <c r="W1075" s="32">
        <f>VLOOKUP(U1075,Смета!$B$8:$O$93,13,0)</f>
        <v>0</v>
      </c>
      <c r="AA1075" s="32">
        <f>VLOOKUP(Y1075,Смета!$B$8:$O$93,13,0)</f>
        <v>0</v>
      </c>
      <c r="AE1075" s="32">
        <f>VLOOKUP(AC1075,Смета!$B$8:$O$93,13,0)</f>
        <v>0</v>
      </c>
      <c r="AI1075" s="32">
        <f>VLOOKUP(AG1075,Смета!$B$8:$O$93,13,0)</f>
        <v>0</v>
      </c>
      <c r="AM1075" s="32">
        <f>VLOOKUP(AK1075,Смета!$B$8:$O$93,13,0)</f>
        <v>0</v>
      </c>
      <c r="AQ1075" s="32">
        <f>VLOOKUP(AO1075,Смета!$B$8:$O$93,13,0)</f>
        <v>0</v>
      </c>
      <c r="AU1075" s="32">
        <f>VLOOKUP(AS1075,Смета!$B$8:$O$93,13,0)</f>
        <v>0</v>
      </c>
    </row>
    <row r="1076" spans="3:47" x14ac:dyDescent="0.25">
      <c r="C1076" s="32">
        <f>VLOOKUP(A1076,Смета!$B$8:$O$93,13,0)</f>
        <v>0</v>
      </c>
      <c r="G1076" s="32">
        <f>VLOOKUP(E1076,Смета!$B$8:$O$93,13,0)</f>
        <v>0</v>
      </c>
      <c r="K1076" s="32">
        <f>VLOOKUP(I1076,Смета!$B$8:$O$93,13,0)</f>
        <v>0</v>
      </c>
      <c r="O1076" s="32">
        <f>VLOOKUP(M1076,Смета!$B$8:$O$93,13,0)</f>
        <v>0</v>
      </c>
      <c r="S1076" s="32">
        <f>VLOOKUP(Q1076,Смета!$B$8:$O$93,13,0)</f>
        <v>0</v>
      </c>
      <c r="W1076" s="32">
        <f>VLOOKUP(U1076,Смета!$B$8:$O$93,13,0)</f>
        <v>0</v>
      </c>
      <c r="AA1076" s="32">
        <f>VLOOKUP(Y1076,Смета!$B$8:$O$93,13,0)</f>
        <v>0</v>
      </c>
      <c r="AE1076" s="32">
        <f>VLOOKUP(AC1076,Смета!$B$8:$O$93,13,0)</f>
        <v>0</v>
      </c>
      <c r="AI1076" s="32">
        <f>VLOOKUP(AG1076,Смета!$B$8:$O$93,13,0)</f>
        <v>0</v>
      </c>
      <c r="AM1076" s="32">
        <f>VLOOKUP(AK1076,Смета!$B$8:$O$93,13,0)</f>
        <v>0</v>
      </c>
      <c r="AQ1076" s="32">
        <f>VLOOKUP(AO1076,Смета!$B$8:$O$93,13,0)</f>
        <v>0</v>
      </c>
      <c r="AU1076" s="32">
        <f>VLOOKUP(AS1076,Смета!$B$8:$O$93,13,0)</f>
        <v>0</v>
      </c>
    </row>
    <row r="1077" spans="3:47" x14ac:dyDescent="0.25">
      <c r="C1077" s="32">
        <f>VLOOKUP(A1077,Смета!$B$8:$O$93,13,0)</f>
        <v>0</v>
      </c>
      <c r="G1077" s="32">
        <f>VLOOKUP(E1077,Смета!$B$8:$O$93,13,0)</f>
        <v>0</v>
      </c>
      <c r="K1077" s="32">
        <f>VLOOKUP(I1077,Смета!$B$8:$O$93,13,0)</f>
        <v>0</v>
      </c>
      <c r="O1077" s="32">
        <f>VLOOKUP(M1077,Смета!$B$8:$O$93,13,0)</f>
        <v>0</v>
      </c>
      <c r="S1077" s="32">
        <f>VLOOKUP(Q1077,Смета!$B$8:$O$93,13,0)</f>
        <v>0</v>
      </c>
      <c r="W1077" s="32">
        <f>VLOOKUP(U1077,Смета!$B$8:$O$93,13,0)</f>
        <v>0</v>
      </c>
      <c r="AA1077" s="32">
        <f>VLOOKUP(Y1077,Смета!$B$8:$O$93,13,0)</f>
        <v>0</v>
      </c>
      <c r="AE1077" s="32">
        <f>VLOOKUP(AC1077,Смета!$B$8:$O$93,13,0)</f>
        <v>0</v>
      </c>
      <c r="AI1077" s="32">
        <f>VLOOKUP(AG1077,Смета!$B$8:$O$93,13,0)</f>
        <v>0</v>
      </c>
      <c r="AM1077" s="32">
        <f>VLOOKUP(AK1077,Смета!$B$8:$O$93,13,0)</f>
        <v>0</v>
      </c>
      <c r="AQ1077" s="32">
        <f>VLOOKUP(AO1077,Смета!$B$8:$O$93,13,0)</f>
        <v>0</v>
      </c>
      <c r="AU1077" s="32">
        <f>VLOOKUP(AS1077,Смета!$B$8:$O$93,13,0)</f>
        <v>0</v>
      </c>
    </row>
    <row r="1078" spans="3:47" x14ac:dyDescent="0.25">
      <c r="C1078" s="32">
        <f>VLOOKUP(A1078,Смета!$B$8:$O$93,13,0)</f>
        <v>0</v>
      </c>
      <c r="G1078" s="32">
        <f>VLOOKUP(E1078,Смета!$B$8:$O$93,13,0)</f>
        <v>0</v>
      </c>
      <c r="K1078" s="32">
        <f>VLOOKUP(I1078,Смета!$B$8:$O$93,13,0)</f>
        <v>0</v>
      </c>
      <c r="O1078" s="32">
        <f>VLOOKUP(M1078,Смета!$B$8:$O$93,13,0)</f>
        <v>0</v>
      </c>
      <c r="S1078" s="32">
        <f>VLOOKUP(Q1078,Смета!$B$8:$O$93,13,0)</f>
        <v>0</v>
      </c>
      <c r="W1078" s="32">
        <f>VLOOKUP(U1078,Смета!$B$8:$O$93,13,0)</f>
        <v>0</v>
      </c>
      <c r="AA1078" s="32">
        <f>VLOOKUP(Y1078,Смета!$B$8:$O$93,13,0)</f>
        <v>0</v>
      </c>
      <c r="AE1078" s="32">
        <f>VLOOKUP(AC1078,Смета!$B$8:$O$93,13,0)</f>
        <v>0</v>
      </c>
      <c r="AI1078" s="32">
        <f>VLOOKUP(AG1078,Смета!$B$8:$O$93,13,0)</f>
        <v>0</v>
      </c>
      <c r="AM1078" s="32">
        <f>VLOOKUP(AK1078,Смета!$B$8:$O$93,13,0)</f>
        <v>0</v>
      </c>
      <c r="AQ1078" s="32">
        <f>VLOOKUP(AO1078,Смета!$B$8:$O$93,13,0)</f>
        <v>0</v>
      </c>
      <c r="AU1078" s="32">
        <f>VLOOKUP(AS1078,Смета!$B$8:$O$93,13,0)</f>
        <v>0</v>
      </c>
    </row>
    <row r="1079" spans="3:47" x14ac:dyDescent="0.25">
      <c r="C1079" s="32">
        <f>VLOOKUP(A1079,Смета!$B$8:$O$93,13,0)</f>
        <v>0</v>
      </c>
      <c r="G1079" s="32">
        <f>VLOOKUP(E1079,Смета!$B$8:$O$93,13,0)</f>
        <v>0</v>
      </c>
      <c r="K1079" s="32">
        <f>VLOOKUP(I1079,Смета!$B$8:$O$93,13,0)</f>
        <v>0</v>
      </c>
      <c r="O1079" s="32">
        <f>VLOOKUP(M1079,Смета!$B$8:$O$93,13,0)</f>
        <v>0</v>
      </c>
      <c r="S1079" s="32">
        <f>VLOOKUP(Q1079,Смета!$B$8:$O$93,13,0)</f>
        <v>0</v>
      </c>
      <c r="W1079" s="32">
        <f>VLOOKUP(U1079,Смета!$B$8:$O$93,13,0)</f>
        <v>0</v>
      </c>
      <c r="AA1079" s="32">
        <f>VLOOKUP(Y1079,Смета!$B$8:$O$93,13,0)</f>
        <v>0</v>
      </c>
      <c r="AE1079" s="32">
        <f>VLOOKUP(AC1079,Смета!$B$8:$O$93,13,0)</f>
        <v>0</v>
      </c>
      <c r="AI1079" s="32">
        <f>VLOOKUP(AG1079,Смета!$B$8:$O$93,13,0)</f>
        <v>0</v>
      </c>
      <c r="AM1079" s="32">
        <f>VLOOKUP(AK1079,Смета!$B$8:$O$93,13,0)</f>
        <v>0</v>
      </c>
      <c r="AQ1079" s="32">
        <f>VLOOKUP(AO1079,Смета!$B$8:$O$93,13,0)</f>
        <v>0</v>
      </c>
      <c r="AU1079" s="32">
        <f>VLOOKUP(AS1079,Смета!$B$8:$O$93,13,0)</f>
        <v>0</v>
      </c>
    </row>
    <row r="1080" spans="3:47" x14ac:dyDescent="0.25">
      <c r="C1080" s="32">
        <f>VLOOKUP(A1080,Смета!$B$8:$O$93,13,0)</f>
        <v>0</v>
      </c>
      <c r="G1080" s="32">
        <f>VLOOKUP(E1080,Смета!$B$8:$O$93,13,0)</f>
        <v>0</v>
      </c>
      <c r="K1080" s="32">
        <f>VLOOKUP(I1080,Смета!$B$8:$O$93,13,0)</f>
        <v>0</v>
      </c>
      <c r="O1080" s="32">
        <f>VLOOKUP(M1080,Смета!$B$8:$O$93,13,0)</f>
        <v>0</v>
      </c>
      <c r="S1080" s="32">
        <f>VLOOKUP(Q1080,Смета!$B$8:$O$93,13,0)</f>
        <v>0</v>
      </c>
      <c r="W1080" s="32">
        <f>VLOOKUP(U1080,Смета!$B$8:$O$93,13,0)</f>
        <v>0</v>
      </c>
      <c r="AA1080" s="32">
        <f>VLOOKUP(Y1080,Смета!$B$8:$O$93,13,0)</f>
        <v>0</v>
      </c>
      <c r="AE1080" s="32">
        <f>VLOOKUP(AC1080,Смета!$B$8:$O$93,13,0)</f>
        <v>0</v>
      </c>
      <c r="AI1080" s="32">
        <f>VLOOKUP(AG1080,Смета!$B$8:$O$93,13,0)</f>
        <v>0</v>
      </c>
      <c r="AM1080" s="32">
        <f>VLOOKUP(AK1080,Смета!$B$8:$O$93,13,0)</f>
        <v>0</v>
      </c>
      <c r="AQ1080" s="32">
        <f>VLOOKUP(AO1080,Смета!$B$8:$O$93,13,0)</f>
        <v>0</v>
      </c>
      <c r="AU1080" s="32">
        <f>VLOOKUP(AS1080,Смета!$B$8:$O$93,13,0)</f>
        <v>0</v>
      </c>
    </row>
    <row r="1081" spans="3:47" x14ac:dyDescent="0.25">
      <c r="C1081" s="32">
        <f>VLOOKUP(A1081,Смета!$B$8:$O$93,13,0)</f>
        <v>0</v>
      </c>
      <c r="G1081" s="32">
        <f>VLOOKUP(E1081,Смета!$B$8:$O$93,13,0)</f>
        <v>0</v>
      </c>
      <c r="K1081" s="32">
        <f>VLOOKUP(I1081,Смета!$B$8:$O$93,13,0)</f>
        <v>0</v>
      </c>
      <c r="O1081" s="32">
        <f>VLOOKUP(M1081,Смета!$B$8:$O$93,13,0)</f>
        <v>0</v>
      </c>
      <c r="S1081" s="32">
        <f>VLOOKUP(Q1081,Смета!$B$8:$O$93,13,0)</f>
        <v>0</v>
      </c>
      <c r="W1081" s="32">
        <f>VLOOKUP(U1081,Смета!$B$8:$O$93,13,0)</f>
        <v>0</v>
      </c>
      <c r="AA1081" s="32">
        <f>VLOOKUP(Y1081,Смета!$B$8:$O$93,13,0)</f>
        <v>0</v>
      </c>
      <c r="AE1081" s="32">
        <f>VLOOKUP(AC1081,Смета!$B$8:$O$93,13,0)</f>
        <v>0</v>
      </c>
      <c r="AI1081" s="32">
        <f>VLOOKUP(AG1081,Смета!$B$8:$O$93,13,0)</f>
        <v>0</v>
      </c>
      <c r="AM1081" s="32">
        <f>VLOOKUP(AK1081,Смета!$B$8:$O$93,13,0)</f>
        <v>0</v>
      </c>
      <c r="AQ1081" s="32">
        <f>VLOOKUP(AO1081,Смета!$B$8:$O$93,13,0)</f>
        <v>0</v>
      </c>
      <c r="AU1081" s="32">
        <f>VLOOKUP(AS1081,Смета!$B$8:$O$93,13,0)</f>
        <v>0</v>
      </c>
    </row>
    <row r="1082" spans="3:47" x14ac:dyDescent="0.25">
      <c r="C1082" s="32">
        <f>VLOOKUP(A1082,Смета!$B$8:$O$93,13,0)</f>
        <v>0</v>
      </c>
      <c r="G1082" s="32">
        <f>VLOOKUP(E1082,Смета!$B$8:$O$93,13,0)</f>
        <v>0</v>
      </c>
      <c r="K1082" s="32">
        <f>VLOOKUP(I1082,Смета!$B$8:$O$93,13,0)</f>
        <v>0</v>
      </c>
      <c r="O1082" s="32">
        <f>VLOOKUP(M1082,Смета!$B$8:$O$93,13,0)</f>
        <v>0</v>
      </c>
      <c r="S1082" s="32">
        <f>VLOOKUP(Q1082,Смета!$B$8:$O$93,13,0)</f>
        <v>0</v>
      </c>
      <c r="W1082" s="32">
        <f>VLOOKUP(U1082,Смета!$B$8:$O$93,13,0)</f>
        <v>0</v>
      </c>
      <c r="AA1082" s="32">
        <f>VLOOKUP(Y1082,Смета!$B$8:$O$93,13,0)</f>
        <v>0</v>
      </c>
      <c r="AE1082" s="32">
        <f>VLOOKUP(AC1082,Смета!$B$8:$O$93,13,0)</f>
        <v>0</v>
      </c>
      <c r="AI1082" s="32">
        <f>VLOOKUP(AG1082,Смета!$B$8:$O$93,13,0)</f>
        <v>0</v>
      </c>
      <c r="AM1082" s="32">
        <f>VLOOKUP(AK1082,Смета!$B$8:$O$93,13,0)</f>
        <v>0</v>
      </c>
      <c r="AQ1082" s="32">
        <f>VLOOKUP(AO1082,Смета!$B$8:$O$93,13,0)</f>
        <v>0</v>
      </c>
      <c r="AU1082" s="32">
        <f>VLOOKUP(AS1082,Смета!$B$8:$O$93,13,0)</f>
        <v>0</v>
      </c>
    </row>
    <row r="1083" spans="3:47" x14ac:dyDescent="0.25">
      <c r="C1083" s="32">
        <f>VLOOKUP(A1083,Смета!$B$8:$O$93,13,0)</f>
        <v>0</v>
      </c>
      <c r="G1083" s="32">
        <f>VLOOKUP(E1083,Смета!$B$8:$O$93,13,0)</f>
        <v>0</v>
      </c>
      <c r="K1083" s="32">
        <f>VLOOKUP(I1083,Смета!$B$8:$O$93,13,0)</f>
        <v>0</v>
      </c>
      <c r="O1083" s="32">
        <f>VLOOKUP(M1083,Смета!$B$8:$O$93,13,0)</f>
        <v>0</v>
      </c>
      <c r="S1083" s="32">
        <f>VLOOKUP(Q1083,Смета!$B$8:$O$93,13,0)</f>
        <v>0</v>
      </c>
      <c r="W1083" s="32">
        <f>VLOOKUP(U1083,Смета!$B$8:$O$93,13,0)</f>
        <v>0</v>
      </c>
      <c r="AA1083" s="32">
        <f>VLOOKUP(Y1083,Смета!$B$8:$O$93,13,0)</f>
        <v>0</v>
      </c>
      <c r="AE1083" s="32">
        <f>VLOOKUP(AC1083,Смета!$B$8:$O$93,13,0)</f>
        <v>0</v>
      </c>
      <c r="AI1083" s="32">
        <f>VLOOKUP(AG1083,Смета!$B$8:$O$93,13,0)</f>
        <v>0</v>
      </c>
      <c r="AM1083" s="32">
        <f>VLOOKUP(AK1083,Смета!$B$8:$O$93,13,0)</f>
        <v>0</v>
      </c>
      <c r="AQ1083" s="32">
        <f>VLOOKUP(AO1083,Смета!$B$8:$O$93,13,0)</f>
        <v>0</v>
      </c>
      <c r="AU1083" s="32">
        <f>VLOOKUP(AS1083,Смета!$B$8:$O$93,13,0)</f>
        <v>0</v>
      </c>
    </row>
    <row r="1084" spans="3:47" x14ac:dyDescent="0.25">
      <c r="C1084" s="32">
        <f>VLOOKUP(A1084,Смета!$B$8:$O$93,13,0)</f>
        <v>0</v>
      </c>
      <c r="G1084" s="32">
        <f>VLOOKUP(E1084,Смета!$B$8:$O$93,13,0)</f>
        <v>0</v>
      </c>
      <c r="K1084" s="32">
        <f>VLOOKUP(I1084,Смета!$B$8:$O$93,13,0)</f>
        <v>0</v>
      </c>
      <c r="O1084" s="32">
        <f>VLOOKUP(M1084,Смета!$B$8:$O$93,13,0)</f>
        <v>0</v>
      </c>
      <c r="S1084" s="32">
        <f>VLOOKUP(Q1084,Смета!$B$8:$O$93,13,0)</f>
        <v>0</v>
      </c>
      <c r="W1084" s="32">
        <f>VLOOKUP(U1084,Смета!$B$8:$O$93,13,0)</f>
        <v>0</v>
      </c>
      <c r="AA1084" s="32">
        <f>VLOOKUP(Y1084,Смета!$B$8:$O$93,13,0)</f>
        <v>0</v>
      </c>
      <c r="AE1084" s="32">
        <f>VLOOKUP(AC1084,Смета!$B$8:$O$93,13,0)</f>
        <v>0</v>
      </c>
      <c r="AI1084" s="32">
        <f>VLOOKUP(AG1084,Смета!$B$8:$O$93,13,0)</f>
        <v>0</v>
      </c>
      <c r="AM1084" s="32">
        <f>VLOOKUP(AK1084,Смета!$B$8:$O$93,13,0)</f>
        <v>0</v>
      </c>
      <c r="AQ1084" s="32">
        <f>VLOOKUP(AO1084,Смета!$B$8:$O$93,13,0)</f>
        <v>0</v>
      </c>
      <c r="AU1084" s="32">
        <f>VLOOKUP(AS1084,Смета!$B$8:$O$93,13,0)</f>
        <v>0</v>
      </c>
    </row>
    <row r="1085" spans="3:47" x14ac:dyDescent="0.25">
      <c r="C1085" s="32">
        <f>VLOOKUP(A1085,Смета!$B$8:$O$93,13,0)</f>
        <v>0</v>
      </c>
      <c r="G1085" s="32">
        <f>VLOOKUP(E1085,Смета!$B$8:$O$93,13,0)</f>
        <v>0</v>
      </c>
      <c r="K1085" s="32">
        <f>VLOOKUP(I1085,Смета!$B$8:$O$93,13,0)</f>
        <v>0</v>
      </c>
      <c r="O1085" s="32">
        <f>VLOOKUP(M1085,Смета!$B$8:$O$93,13,0)</f>
        <v>0</v>
      </c>
      <c r="S1085" s="32">
        <f>VLOOKUP(Q1085,Смета!$B$8:$O$93,13,0)</f>
        <v>0</v>
      </c>
      <c r="W1085" s="32">
        <f>VLOOKUP(U1085,Смета!$B$8:$O$93,13,0)</f>
        <v>0</v>
      </c>
      <c r="AA1085" s="32">
        <f>VLOOKUP(Y1085,Смета!$B$8:$O$93,13,0)</f>
        <v>0</v>
      </c>
      <c r="AE1085" s="32">
        <f>VLOOKUP(AC1085,Смета!$B$8:$O$93,13,0)</f>
        <v>0</v>
      </c>
      <c r="AI1085" s="32">
        <f>VLOOKUP(AG1085,Смета!$B$8:$O$93,13,0)</f>
        <v>0</v>
      </c>
      <c r="AM1085" s="32">
        <f>VLOOKUP(AK1085,Смета!$B$8:$O$93,13,0)</f>
        <v>0</v>
      </c>
      <c r="AQ1085" s="32">
        <f>VLOOKUP(AO1085,Смета!$B$8:$O$93,13,0)</f>
        <v>0</v>
      </c>
      <c r="AU1085" s="32">
        <f>VLOOKUP(AS1085,Смета!$B$8:$O$93,13,0)</f>
        <v>0</v>
      </c>
    </row>
    <row r="1086" spans="3:47" x14ac:dyDescent="0.25">
      <c r="C1086" s="32">
        <f>VLOOKUP(A1086,Смета!$B$8:$O$93,13,0)</f>
        <v>0</v>
      </c>
      <c r="G1086" s="32">
        <f>VLOOKUP(E1086,Смета!$B$8:$O$93,13,0)</f>
        <v>0</v>
      </c>
      <c r="K1086" s="32">
        <f>VLOOKUP(I1086,Смета!$B$8:$O$93,13,0)</f>
        <v>0</v>
      </c>
      <c r="O1086" s="32">
        <f>VLOOKUP(M1086,Смета!$B$8:$O$93,13,0)</f>
        <v>0</v>
      </c>
      <c r="S1086" s="32">
        <f>VLOOKUP(Q1086,Смета!$B$8:$O$93,13,0)</f>
        <v>0</v>
      </c>
      <c r="W1086" s="32">
        <f>VLOOKUP(U1086,Смета!$B$8:$O$93,13,0)</f>
        <v>0</v>
      </c>
      <c r="AA1086" s="32">
        <f>VLOOKUP(Y1086,Смета!$B$8:$O$93,13,0)</f>
        <v>0</v>
      </c>
      <c r="AE1086" s="32">
        <f>VLOOKUP(AC1086,Смета!$B$8:$O$93,13,0)</f>
        <v>0</v>
      </c>
      <c r="AI1086" s="32">
        <f>VLOOKUP(AG1086,Смета!$B$8:$O$93,13,0)</f>
        <v>0</v>
      </c>
      <c r="AM1086" s="32">
        <f>VLOOKUP(AK1086,Смета!$B$8:$O$93,13,0)</f>
        <v>0</v>
      </c>
      <c r="AQ1086" s="32">
        <f>VLOOKUP(AO1086,Смета!$B$8:$O$93,13,0)</f>
        <v>0</v>
      </c>
      <c r="AU1086" s="32">
        <f>VLOOKUP(AS1086,Смета!$B$8:$O$93,13,0)</f>
        <v>0</v>
      </c>
    </row>
    <row r="1087" spans="3:47" x14ac:dyDescent="0.25">
      <c r="C1087" s="32">
        <f>VLOOKUP(A1087,Смета!$B$8:$O$93,13,0)</f>
        <v>0</v>
      </c>
      <c r="G1087" s="32">
        <f>VLOOKUP(E1087,Смета!$B$8:$O$93,13,0)</f>
        <v>0</v>
      </c>
      <c r="K1087" s="32">
        <f>VLOOKUP(I1087,Смета!$B$8:$O$93,13,0)</f>
        <v>0</v>
      </c>
      <c r="O1087" s="32">
        <f>VLOOKUP(M1087,Смета!$B$8:$O$93,13,0)</f>
        <v>0</v>
      </c>
      <c r="S1087" s="32">
        <f>VLOOKUP(Q1087,Смета!$B$8:$O$93,13,0)</f>
        <v>0</v>
      </c>
      <c r="W1087" s="32">
        <f>VLOOKUP(U1087,Смета!$B$8:$O$93,13,0)</f>
        <v>0</v>
      </c>
      <c r="AA1087" s="32">
        <f>VLOOKUP(Y1087,Смета!$B$8:$O$93,13,0)</f>
        <v>0</v>
      </c>
      <c r="AE1087" s="32">
        <f>VLOOKUP(AC1087,Смета!$B$8:$O$93,13,0)</f>
        <v>0</v>
      </c>
      <c r="AI1087" s="32">
        <f>VLOOKUP(AG1087,Смета!$B$8:$O$93,13,0)</f>
        <v>0</v>
      </c>
      <c r="AM1087" s="32">
        <f>VLOOKUP(AK1087,Смета!$B$8:$O$93,13,0)</f>
        <v>0</v>
      </c>
      <c r="AQ1087" s="32">
        <f>VLOOKUP(AO1087,Смета!$B$8:$O$93,13,0)</f>
        <v>0</v>
      </c>
      <c r="AU1087" s="32">
        <f>VLOOKUP(AS1087,Смета!$B$8:$O$93,13,0)</f>
        <v>0</v>
      </c>
    </row>
    <row r="1088" spans="3:47" x14ac:dyDescent="0.25">
      <c r="C1088" s="32">
        <f>VLOOKUP(A1088,Смета!$B$8:$O$93,13,0)</f>
        <v>0</v>
      </c>
      <c r="G1088" s="32">
        <f>VLOOKUP(E1088,Смета!$B$8:$O$93,13,0)</f>
        <v>0</v>
      </c>
      <c r="K1088" s="32">
        <f>VLOOKUP(I1088,Смета!$B$8:$O$93,13,0)</f>
        <v>0</v>
      </c>
      <c r="O1088" s="32">
        <f>VLOOKUP(M1088,Смета!$B$8:$O$93,13,0)</f>
        <v>0</v>
      </c>
      <c r="S1088" s="32">
        <f>VLOOKUP(Q1088,Смета!$B$8:$O$93,13,0)</f>
        <v>0</v>
      </c>
      <c r="W1088" s="32">
        <f>VLOOKUP(U1088,Смета!$B$8:$O$93,13,0)</f>
        <v>0</v>
      </c>
      <c r="AA1088" s="32">
        <f>VLOOKUP(Y1088,Смета!$B$8:$O$93,13,0)</f>
        <v>0</v>
      </c>
      <c r="AE1088" s="32">
        <f>VLOOKUP(AC1088,Смета!$B$8:$O$93,13,0)</f>
        <v>0</v>
      </c>
      <c r="AI1088" s="32">
        <f>VLOOKUP(AG1088,Смета!$B$8:$O$93,13,0)</f>
        <v>0</v>
      </c>
      <c r="AM1088" s="32">
        <f>VLOOKUP(AK1088,Смета!$B$8:$O$93,13,0)</f>
        <v>0</v>
      </c>
      <c r="AQ1088" s="32">
        <f>VLOOKUP(AO1088,Смета!$B$8:$O$93,13,0)</f>
        <v>0</v>
      </c>
      <c r="AU1088" s="32">
        <f>VLOOKUP(AS1088,Смета!$B$8:$O$93,13,0)</f>
        <v>0</v>
      </c>
    </row>
    <row r="1089" spans="3:47" x14ac:dyDescent="0.25">
      <c r="C1089" s="32">
        <f>VLOOKUP(A1089,Смета!$B$8:$O$93,13,0)</f>
        <v>0</v>
      </c>
      <c r="G1089" s="32">
        <f>VLOOKUP(E1089,Смета!$B$8:$O$93,13,0)</f>
        <v>0</v>
      </c>
      <c r="K1089" s="32">
        <f>VLOOKUP(I1089,Смета!$B$8:$O$93,13,0)</f>
        <v>0</v>
      </c>
      <c r="O1089" s="32">
        <f>VLOOKUP(M1089,Смета!$B$8:$O$93,13,0)</f>
        <v>0</v>
      </c>
      <c r="S1089" s="32">
        <f>VLOOKUP(Q1089,Смета!$B$8:$O$93,13,0)</f>
        <v>0</v>
      </c>
      <c r="W1089" s="32">
        <f>VLOOKUP(U1089,Смета!$B$8:$O$93,13,0)</f>
        <v>0</v>
      </c>
      <c r="AA1089" s="32">
        <f>VLOOKUP(Y1089,Смета!$B$8:$O$93,13,0)</f>
        <v>0</v>
      </c>
      <c r="AE1089" s="32">
        <f>VLOOKUP(AC1089,Смета!$B$8:$O$93,13,0)</f>
        <v>0</v>
      </c>
      <c r="AI1089" s="32">
        <f>VLOOKUP(AG1089,Смета!$B$8:$O$93,13,0)</f>
        <v>0</v>
      </c>
      <c r="AM1089" s="32">
        <f>VLOOKUP(AK1089,Смета!$B$8:$O$93,13,0)</f>
        <v>0</v>
      </c>
      <c r="AQ1089" s="32">
        <f>VLOOKUP(AO1089,Смета!$B$8:$O$93,13,0)</f>
        <v>0</v>
      </c>
      <c r="AU1089" s="32">
        <f>VLOOKUP(AS1089,Смета!$B$8:$O$93,13,0)</f>
        <v>0</v>
      </c>
    </row>
    <row r="1090" spans="3:47" x14ac:dyDescent="0.25">
      <c r="C1090" s="32">
        <f>VLOOKUP(A1090,Смета!$B$8:$O$93,13,0)</f>
        <v>0</v>
      </c>
      <c r="G1090" s="32">
        <f>VLOOKUP(E1090,Смета!$B$8:$O$93,13,0)</f>
        <v>0</v>
      </c>
      <c r="K1090" s="32">
        <f>VLOOKUP(I1090,Смета!$B$8:$O$93,13,0)</f>
        <v>0</v>
      </c>
      <c r="O1090" s="32">
        <f>VLOOKUP(M1090,Смета!$B$8:$O$93,13,0)</f>
        <v>0</v>
      </c>
      <c r="S1090" s="32">
        <f>VLOOKUP(Q1090,Смета!$B$8:$O$93,13,0)</f>
        <v>0</v>
      </c>
      <c r="W1090" s="32">
        <f>VLOOKUP(U1090,Смета!$B$8:$O$93,13,0)</f>
        <v>0</v>
      </c>
      <c r="AA1090" s="32">
        <f>VLOOKUP(Y1090,Смета!$B$8:$O$93,13,0)</f>
        <v>0</v>
      </c>
      <c r="AE1090" s="32">
        <f>VLOOKUP(AC1090,Смета!$B$8:$O$93,13,0)</f>
        <v>0</v>
      </c>
      <c r="AI1090" s="32">
        <f>VLOOKUP(AG1090,Смета!$B$8:$O$93,13,0)</f>
        <v>0</v>
      </c>
      <c r="AM1090" s="32">
        <f>VLOOKUP(AK1090,Смета!$B$8:$O$93,13,0)</f>
        <v>0</v>
      </c>
      <c r="AQ1090" s="32">
        <f>VLOOKUP(AO1090,Смета!$B$8:$O$93,13,0)</f>
        <v>0</v>
      </c>
      <c r="AU1090" s="32">
        <f>VLOOKUP(AS1090,Смета!$B$8:$O$93,13,0)</f>
        <v>0</v>
      </c>
    </row>
    <row r="1091" spans="3:47" x14ac:dyDescent="0.25">
      <c r="C1091" s="32">
        <f>VLOOKUP(A1091,Смета!$B$8:$O$93,13,0)</f>
        <v>0</v>
      </c>
      <c r="G1091" s="32">
        <f>VLOOKUP(E1091,Смета!$B$8:$O$93,13,0)</f>
        <v>0</v>
      </c>
      <c r="K1091" s="32">
        <f>VLOOKUP(I1091,Смета!$B$8:$O$93,13,0)</f>
        <v>0</v>
      </c>
      <c r="O1091" s="32">
        <f>VLOOKUP(M1091,Смета!$B$8:$O$93,13,0)</f>
        <v>0</v>
      </c>
      <c r="S1091" s="32">
        <f>VLOOKUP(Q1091,Смета!$B$8:$O$93,13,0)</f>
        <v>0</v>
      </c>
      <c r="W1091" s="32">
        <f>VLOOKUP(U1091,Смета!$B$8:$O$93,13,0)</f>
        <v>0</v>
      </c>
      <c r="AA1091" s="32">
        <f>VLOOKUP(Y1091,Смета!$B$8:$O$93,13,0)</f>
        <v>0</v>
      </c>
      <c r="AE1091" s="32">
        <f>VLOOKUP(AC1091,Смета!$B$8:$O$93,13,0)</f>
        <v>0</v>
      </c>
      <c r="AI1091" s="32">
        <f>VLOOKUP(AG1091,Смета!$B$8:$O$93,13,0)</f>
        <v>0</v>
      </c>
      <c r="AM1091" s="32">
        <f>VLOOKUP(AK1091,Смета!$B$8:$O$93,13,0)</f>
        <v>0</v>
      </c>
      <c r="AQ1091" s="32">
        <f>VLOOKUP(AO1091,Смета!$B$8:$O$93,13,0)</f>
        <v>0</v>
      </c>
      <c r="AU1091" s="32">
        <f>VLOOKUP(AS1091,Смета!$B$8:$O$93,13,0)</f>
        <v>0</v>
      </c>
    </row>
    <row r="1092" spans="3:47" x14ac:dyDescent="0.25">
      <c r="C1092" s="32">
        <f>VLOOKUP(A1092,Смета!$B$8:$O$93,13,0)</f>
        <v>0</v>
      </c>
      <c r="G1092" s="32">
        <f>VLOOKUP(E1092,Смета!$B$8:$O$93,13,0)</f>
        <v>0</v>
      </c>
      <c r="K1092" s="32">
        <f>VLOOKUP(I1092,Смета!$B$8:$O$93,13,0)</f>
        <v>0</v>
      </c>
      <c r="O1092" s="32">
        <f>VLOOKUP(M1092,Смета!$B$8:$O$93,13,0)</f>
        <v>0</v>
      </c>
      <c r="S1092" s="32">
        <f>VLOOKUP(Q1092,Смета!$B$8:$O$93,13,0)</f>
        <v>0</v>
      </c>
      <c r="W1092" s="32">
        <f>VLOOKUP(U1092,Смета!$B$8:$O$93,13,0)</f>
        <v>0</v>
      </c>
      <c r="AA1092" s="32">
        <f>VLOOKUP(Y1092,Смета!$B$8:$O$93,13,0)</f>
        <v>0</v>
      </c>
      <c r="AE1092" s="32">
        <f>VLOOKUP(AC1092,Смета!$B$8:$O$93,13,0)</f>
        <v>0</v>
      </c>
      <c r="AI1092" s="32">
        <f>VLOOKUP(AG1092,Смета!$B$8:$O$93,13,0)</f>
        <v>0</v>
      </c>
      <c r="AM1092" s="32">
        <f>VLOOKUP(AK1092,Смета!$B$8:$O$93,13,0)</f>
        <v>0</v>
      </c>
      <c r="AQ1092" s="32">
        <f>VLOOKUP(AO1092,Смета!$B$8:$O$93,13,0)</f>
        <v>0</v>
      </c>
      <c r="AU1092" s="32">
        <f>VLOOKUP(AS1092,Смета!$B$8:$O$93,13,0)</f>
        <v>0</v>
      </c>
    </row>
    <row r="1093" spans="3:47" x14ac:dyDescent="0.25">
      <c r="C1093" s="32">
        <f>VLOOKUP(A1093,Смета!$B$8:$O$93,13,0)</f>
        <v>0</v>
      </c>
      <c r="G1093" s="32">
        <f>VLOOKUP(E1093,Смета!$B$8:$O$93,13,0)</f>
        <v>0</v>
      </c>
      <c r="K1093" s="32">
        <f>VLOOKUP(I1093,Смета!$B$8:$O$93,13,0)</f>
        <v>0</v>
      </c>
      <c r="O1093" s="32">
        <f>VLOOKUP(M1093,Смета!$B$8:$O$93,13,0)</f>
        <v>0</v>
      </c>
      <c r="S1093" s="32">
        <f>VLOOKUP(Q1093,Смета!$B$8:$O$93,13,0)</f>
        <v>0</v>
      </c>
      <c r="W1093" s="32">
        <f>VLOOKUP(U1093,Смета!$B$8:$O$93,13,0)</f>
        <v>0</v>
      </c>
      <c r="AA1093" s="32">
        <f>VLOOKUP(Y1093,Смета!$B$8:$O$93,13,0)</f>
        <v>0</v>
      </c>
      <c r="AE1093" s="32">
        <f>VLOOKUP(AC1093,Смета!$B$8:$O$93,13,0)</f>
        <v>0</v>
      </c>
      <c r="AI1093" s="32">
        <f>VLOOKUP(AG1093,Смета!$B$8:$O$93,13,0)</f>
        <v>0</v>
      </c>
      <c r="AM1093" s="32">
        <f>VLOOKUP(AK1093,Смета!$B$8:$O$93,13,0)</f>
        <v>0</v>
      </c>
      <c r="AQ1093" s="32">
        <f>VLOOKUP(AO1093,Смета!$B$8:$O$93,13,0)</f>
        <v>0</v>
      </c>
      <c r="AU1093" s="32">
        <f>VLOOKUP(AS1093,Смета!$B$8:$O$93,13,0)</f>
        <v>0</v>
      </c>
    </row>
    <row r="1094" spans="3:47" x14ac:dyDescent="0.25">
      <c r="C1094" s="32">
        <f>VLOOKUP(A1094,Смета!$B$8:$O$93,13,0)</f>
        <v>0</v>
      </c>
      <c r="G1094" s="32">
        <f>VLOOKUP(E1094,Смета!$B$8:$O$93,13,0)</f>
        <v>0</v>
      </c>
      <c r="K1094" s="32">
        <f>VLOOKUP(I1094,Смета!$B$8:$O$93,13,0)</f>
        <v>0</v>
      </c>
      <c r="O1094" s="32">
        <f>VLOOKUP(M1094,Смета!$B$8:$O$93,13,0)</f>
        <v>0</v>
      </c>
      <c r="S1094" s="32">
        <f>VLOOKUP(Q1094,Смета!$B$8:$O$93,13,0)</f>
        <v>0</v>
      </c>
      <c r="W1094" s="32">
        <f>VLOOKUP(U1094,Смета!$B$8:$O$93,13,0)</f>
        <v>0</v>
      </c>
      <c r="AA1094" s="32">
        <f>VLOOKUP(Y1094,Смета!$B$8:$O$93,13,0)</f>
        <v>0</v>
      </c>
      <c r="AE1094" s="32">
        <f>VLOOKUP(AC1094,Смета!$B$8:$O$93,13,0)</f>
        <v>0</v>
      </c>
      <c r="AI1094" s="32">
        <f>VLOOKUP(AG1094,Смета!$B$8:$O$93,13,0)</f>
        <v>0</v>
      </c>
      <c r="AM1094" s="32">
        <f>VLOOKUP(AK1094,Смета!$B$8:$O$93,13,0)</f>
        <v>0</v>
      </c>
      <c r="AQ1094" s="32">
        <f>VLOOKUP(AO1094,Смета!$B$8:$O$93,13,0)</f>
        <v>0</v>
      </c>
      <c r="AU1094" s="32">
        <f>VLOOKUP(AS1094,Смета!$B$8:$O$93,13,0)</f>
        <v>0</v>
      </c>
    </row>
    <row r="1095" spans="3:47" x14ac:dyDescent="0.25">
      <c r="C1095" s="32">
        <f>VLOOKUP(A1095,Смета!$B$8:$O$93,13,0)</f>
        <v>0</v>
      </c>
      <c r="G1095" s="32">
        <f>VLOOKUP(E1095,Смета!$B$8:$O$93,13,0)</f>
        <v>0</v>
      </c>
      <c r="K1095" s="32">
        <f>VLOOKUP(I1095,Смета!$B$8:$O$93,13,0)</f>
        <v>0</v>
      </c>
      <c r="O1095" s="32">
        <f>VLOOKUP(M1095,Смета!$B$8:$O$93,13,0)</f>
        <v>0</v>
      </c>
      <c r="S1095" s="32">
        <f>VLOOKUP(Q1095,Смета!$B$8:$O$93,13,0)</f>
        <v>0</v>
      </c>
      <c r="W1095" s="32">
        <f>VLOOKUP(U1095,Смета!$B$8:$O$93,13,0)</f>
        <v>0</v>
      </c>
      <c r="AA1095" s="32">
        <f>VLOOKUP(Y1095,Смета!$B$8:$O$93,13,0)</f>
        <v>0</v>
      </c>
      <c r="AE1095" s="32">
        <f>VLOOKUP(AC1095,Смета!$B$8:$O$93,13,0)</f>
        <v>0</v>
      </c>
      <c r="AI1095" s="32">
        <f>VLOOKUP(AG1095,Смета!$B$8:$O$93,13,0)</f>
        <v>0</v>
      </c>
      <c r="AM1095" s="32">
        <f>VLOOKUP(AK1095,Смета!$B$8:$O$93,13,0)</f>
        <v>0</v>
      </c>
      <c r="AQ1095" s="32">
        <f>VLOOKUP(AO1095,Смета!$B$8:$O$93,13,0)</f>
        <v>0</v>
      </c>
      <c r="AU1095" s="32">
        <f>VLOOKUP(AS1095,Смета!$B$8:$O$93,13,0)</f>
        <v>0</v>
      </c>
    </row>
    <row r="1096" spans="3:47" x14ac:dyDescent="0.25">
      <c r="C1096" s="32">
        <f>VLOOKUP(A1096,Смета!$B$8:$O$93,13,0)</f>
        <v>0</v>
      </c>
      <c r="G1096" s="32">
        <f>VLOOKUP(E1096,Смета!$B$8:$O$93,13,0)</f>
        <v>0</v>
      </c>
      <c r="K1096" s="32">
        <f>VLOOKUP(I1096,Смета!$B$8:$O$93,13,0)</f>
        <v>0</v>
      </c>
      <c r="O1096" s="32">
        <f>VLOOKUP(M1096,Смета!$B$8:$O$93,13,0)</f>
        <v>0</v>
      </c>
      <c r="S1096" s="32">
        <f>VLOOKUP(Q1096,Смета!$B$8:$O$93,13,0)</f>
        <v>0</v>
      </c>
      <c r="W1096" s="32">
        <f>VLOOKUP(U1096,Смета!$B$8:$O$93,13,0)</f>
        <v>0</v>
      </c>
      <c r="AA1096" s="32">
        <f>VLOOKUP(Y1096,Смета!$B$8:$O$93,13,0)</f>
        <v>0</v>
      </c>
      <c r="AE1096" s="32">
        <f>VLOOKUP(AC1096,Смета!$B$8:$O$93,13,0)</f>
        <v>0</v>
      </c>
      <c r="AI1096" s="32">
        <f>VLOOKUP(AG1096,Смета!$B$8:$O$93,13,0)</f>
        <v>0</v>
      </c>
      <c r="AM1096" s="32">
        <f>VLOOKUP(AK1096,Смета!$B$8:$O$93,13,0)</f>
        <v>0</v>
      </c>
      <c r="AQ1096" s="32">
        <f>VLOOKUP(AO1096,Смета!$B$8:$O$93,13,0)</f>
        <v>0</v>
      </c>
      <c r="AU1096" s="32">
        <f>VLOOKUP(AS1096,Смета!$B$8:$O$93,13,0)</f>
        <v>0</v>
      </c>
    </row>
    <row r="1097" spans="3:47" x14ac:dyDescent="0.25">
      <c r="C1097" s="32">
        <f>VLOOKUP(A1097,Смета!$B$8:$O$93,13,0)</f>
        <v>0</v>
      </c>
      <c r="G1097" s="32">
        <f>VLOOKUP(E1097,Смета!$B$8:$O$93,13,0)</f>
        <v>0</v>
      </c>
      <c r="K1097" s="32">
        <f>VLOOKUP(I1097,Смета!$B$8:$O$93,13,0)</f>
        <v>0</v>
      </c>
      <c r="O1097" s="32">
        <f>VLOOKUP(M1097,Смета!$B$8:$O$93,13,0)</f>
        <v>0</v>
      </c>
      <c r="S1097" s="32">
        <f>VLOOKUP(Q1097,Смета!$B$8:$O$93,13,0)</f>
        <v>0</v>
      </c>
      <c r="W1097" s="32">
        <f>VLOOKUP(U1097,Смета!$B$8:$O$93,13,0)</f>
        <v>0</v>
      </c>
      <c r="AA1097" s="32">
        <f>VLOOKUP(Y1097,Смета!$B$8:$O$93,13,0)</f>
        <v>0</v>
      </c>
      <c r="AE1097" s="32">
        <f>VLOOKUP(AC1097,Смета!$B$8:$O$93,13,0)</f>
        <v>0</v>
      </c>
      <c r="AI1097" s="32">
        <f>VLOOKUP(AG1097,Смета!$B$8:$O$93,13,0)</f>
        <v>0</v>
      </c>
      <c r="AM1097" s="32">
        <f>VLOOKUP(AK1097,Смета!$B$8:$O$93,13,0)</f>
        <v>0</v>
      </c>
      <c r="AQ1097" s="32">
        <f>VLOOKUP(AO1097,Смета!$B$8:$O$93,13,0)</f>
        <v>0</v>
      </c>
      <c r="AU1097" s="32">
        <f>VLOOKUP(AS1097,Смета!$B$8:$O$93,13,0)</f>
        <v>0</v>
      </c>
    </row>
    <row r="1098" spans="3:47" x14ac:dyDescent="0.25">
      <c r="C1098" s="32">
        <f>VLOOKUP(A1098,Смета!$B$8:$O$93,13,0)</f>
        <v>0</v>
      </c>
      <c r="G1098" s="32">
        <f>VLOOKUP(E1098,Смета!$B$8:$O$93,13,0)</f>
        <v>0</v>
      </c>
      <c r="K1098" s="32">
        <f>VLOOKUP(I1098,Смета!$B$8:$O$93,13,0)</f>
        <v>0</v>
      </c>
      <c r="O1098" s="32">
        <f>VLOOKUP(M1098,Смета!$B$8:$O$93,13,0)</f>
        <v>0</v>
      </c>
      <c r="S1098" s="32">
        <f>VLOOKUP(Q1098,Смета!$B$8:$O$93,13,0)</f>
        <v>0</v>
      </c>
      <c r="W1098" s="32">
        <f>VLOOKUP(U1098,Смета!$B$8:$O$93,13,0)</f>
        <v>0</v>
      </c>
      <c r="AA1098" s="32">
        <f>VLOOKUP(Y1098,Смета!$B$8:$O$93,13,0)</f>
        <v>0</v>
      </c>
      <c r="AE1098" s="32">
        <f>VLOOKUP(AC1098,Смета!$B$8:$O$93,13,0)</f>
        <v>0</v>
      </c>
      <c r="AI1098" s="32">
        <f>VLOOKUP(AG1098,Смета!$B$8:$O$93,13,0)</f>
        <v>0</v>
      </c>
      <c r="AM1098" s="32">
        <f>VLOOKUP(AK1098,Смета!$B$8:$O$93,13,0)</f>
        <v>0</v>
      </c>
      <c r="AQ1098" s="32">
        <f>VLOOKUP(AO1098,Смета!$B$8:$O$93,13,0)</f>
        <v>0</v>
      </c>
      <c r="AU1098" s="32">
        <f>VLOOKUP(AS1098,Смета!$B$8:$O$93,13,0)</f>
        <v>0</v>
      </c>
    </row>
    <row r="1099" spans="3:47" x14ac:dyDescent="0.25">
      <c r="C1099" s="32">
        <f>VLOOKUP(A1099,Смета!$B$8:$O$93,13,0)</f>
        <v>0</v>
      </c>
      <c r="G1099" s="32">
        <f>VLOOKUP(E1099,Смета!$B$8:$O$93,13,0)</f>
        <v>0</v>
      </c>
      <c r="K1099" s="32">
        <f>VLOOKUP(I1099,Смета!$B$8:$O$93,13,0)</f>
        <v>0</v>
      </c>
      <c r="O1099" s="32">
        <f>VLOOKUP(M1099,Смета!$B$8:$O$93,13,0)</f>
        <v>0</v>
      </c>
      <c r="S1099" s="32">
        <f>VLOOKUP(Q1099,Смета!$B$8:$O$93,13,0)</f>
        <v>0</v>
      </c>
      <c r="W1099" s="32">
        <f>VLOOKUP(U1099,Смета!$B$8:$O$93,13,0)</f>
        <v>0</v>
      </c>
      <c r="AA1099" s="32">
        <f>VLOOKUP(Y1099,Смета!$B$8:$O$93,13,0)</f>
        <v>0</v>
      </c>
      <c r="AE1099" s="32">
        <f>VLOOKUP(AC1099,Смета!$B$8:$O$93,13,0)</f>
        <v>0</v>
      </c>
      <c r="AI1099" s="32">
        <f>VLOOKUP(AG1099,Смета!$B$8:$O$93,13,0)</f>
        <v>0</v>
      </c>
      <c r="AM1099" s="32">
        <f>VLOOKUP(AK1099,Смета!$B$8:$O$93,13,0)</f>
        <v>0</v>
      </c>
      <c r="AQ1099" s="32">
        <f>VLOOKUP(AO1099,Смета!$B$8:$O$93,13,0)</f>
        <v>0</v>
      </c>
      <c r="AU1099" s="32">
        <f>VLOOKUP(AS1099,Смета!$B$8:$O$93,13,0)</f>
        <v>0</v>
      </c>
    </row>
    <row r="1100" spans="3:47" x14ac:dyDescent="0.25">
      <c r="C1100" s="32">
        <f>VLOOKUP(A1100,Смета!$B$8:$O$93,13,0)</f>
        <v>0</v>
      </c>
      <c r="G1100" s="32">
        <f>VLOOKUP(E1100,Смета!$B$8:$O$93,13,0)</f>
        <v>0</v>
      </c>
      <c r="K1100" s="32">
        <f>VLOOKUP(I1100,Смета!$B$8:$O$93,13,0)</f>
        <v>0</v>
      </c>
      <c r="O1100" s="32">
        <f>VLOOKUP(M1100,Смета!$B$8:$O$93,13,0)</f>
        <v>0</v>
      </c>
      <c r="S1100" s="32">
        <f>VLOOKUP(Q1100,Смета!$B$8:$O$93,13,0)</f>
        <v>0</v>
      </c>
      <c r="W1100" s="32">
        <f>VLOOKUP(U1100,Смета!$B$8:$O$93,13,0)</f>
        <v>0</v>
      </c>
      <c r="AA1100" s="32">
        <f>VLOOKUP(Y1100,Смета!$B$8:$O$93,13,0)</f>
        <v>0</v>
      </c>
      <c r="AE1100" s="32">
        <f>VLOOKUP(AC1100,Смета!$B$8:$O$93,13,0)</f>
        <v>0</v>
      </c>
      <c r="AI1100" s="32">
        <f>VLOOKUP(AG1100,Смета!$B$8:$O$93,13,0)</f>
        <v>0</v>
      </c>
      <c r="AM1100" s="32">
        <f>VLOOKUP(AK1100,Смета!$B$8:$O$93,13,0)</f>
        <v>0</v>
      </c>
      <c r="AQ1100" s="32">
        <f>VLOOKUP(AO1100,Смета!$B$8:$O$93,13,0)</f>
        <v>0</v>
      </c>
      <c r="AU1100" s="32">
        <f>VLOOKUP(AS1100,Смета!$B$8:$O$93,13,0)</f>
        <v>0</v>
      </c>
    </row>
    <row r="1101" spans="3:47" x14ac:dyDescent="0.25">
      <c r="C1101" s="32">
        <f>VLOOKUP(A1101,Смета!$B$8:$O$93,13,0)</f>
        <v>0</v>
      </c>
      <c r="G1101" s="32">
        <f>VLOOKUP(E1101,Смета!$B$8:$O$93,13,0)</f>
        <v>0</v>
      </c>
      <c r="K1101" s="32">
        <f>VLOOKUP(I1101,Смета!$B$8:$O$93,13,0)</f>
        <v>0</v>
      </c>
      <c r="O1101" s="32">
        <f>VLOOKUP(M1101,Смета!$B$8:$O$93,13,0)</f>
        <v>0</v>
      </c>
      <c r="S1101" s="32">
        <f>VLOOKUP(Q1101,Смета!$B$8:$O$93,13,0)</f>
        <v>0</v>
      </c>
      <c r="W1101" s="32">
        <f>VLOOKUP(U1101,Смета!$B$8:$O$93,13,0)</f>
        <v>0</v>
      </c>
      <c r="AA1101" s="32">
        <f>VLOOKUP(Y1101,Смета!$B$8:$O$93,13,0)</f>
        <v>0</v>
      </c>
      <c r="AE1101" s="32">
        <f>VLOOKUP(AC1101,Смета!$B$8:$O$93,13,0)</f>
        <v>0</v>
      </c>
      <c r="AI1101" s="32">
        <f>VLOOKUP(AG1101,Смета!$B$8:$O$93,13,0)</f>
        <v>0</v>
      </c>
      <c r="AM1101" s="32">
        <f>VLOOKUP(AK1101,Смета!$B$8:$O$93,13,0)</f>
        <v>0</v>
      </c>
      <c r="AQ1101" s="32">
        <f>VLOOKUP(AO1101,Смета!$B$8:$O$93,13,0)</f>
        <v>0</v>
      </c>
      <c r="AU1101" s="32">
        <f>VLOOKUP(AS1101,Смета!$B$8:$O$93,13,0)</f>
        <v>0</v>
      </c>
    </row>
    <row r="1102" spans="3:47" x14ac:dyDescent="0.25">
      <c r="C1102" s="32">
        <f>VLOOKUP(A1102,Смета!$B$8:$O$93,13,0)</f>
        <v>0</v>
      </c>
      <c r="G1102" s="32">
        <f>VLOOKUP(E1102,Смета!$B$8:$O$93,13,0)</f>
        <v>0</v>
      </c>
      <c r="K1102" s="32">
        <f>VLOOKUP(I1102,Смета!$B$8:$O$93,13,0)</f>
        <v>0</v>
      </c>
      <c r="O1102" s="32">
        <f>VLOOKUP(M1102,Смета!$B$8:$O$93,13,0)</f>
        <v>0</v>
      </c>
      <c r="S1102" s="32">
        <f>VLOOKUP(Q1102,Смета!$B$8:$O$93,13,0)</f>
        <v>0</v>
      </c>
      <c r="W1102" s="32">
        <f>VLOOKUP(U1102,Смета!$B$8:$O$93,13,0)</f>
        <v>0</v>
      </c>
      <c r="AA1102" s="32">
        <f>VLOOKUP(Y1102,Смета!$B$8:$O$93,13,0)</f>
        <v>0</v>
      </c>
      <c r="AE1102" s="32">
        <f>VLOOKUP(AC1102,Смета!$B$8:$O$93,13,0)</f>
        <v>0</v>
      </c>
      <c r="AI1102" s="32">
        <f>VLOOKUP(AG1102,Смета!$B$8:$O$93,13,0)</f>
        <v>0</v>
      </c>
      <c r="AM1102" s="32">
        <f>VLOOKUP(AK1102,Смета!$B$8:$O$93,13,0)</f>
        <v>0</v>
      </c>
      <c r="AQ1102" s="32">
        <f>VLOOKUP(AO1102,Смета!$B$8:$O$93,13,0)</f>
        <v>0</v>
      </c>
      <c r="AU1102" s="32">
        <f>VLOOKUP(AS1102,Смета!$B$8:$O$93,13,0)</f>
        <v>0</v>
      </c>
    </row>
    <row r="1103" spans="3:47" x14ac:dyDescent="0.25">
      <c r="C1103" s="32">
        <f>VLOOKUP(A1103,Смета!$B$8:$O$93,13,0)</f>
        <v>0</v>
      </c>
      <c r="G1103" s="32">
        <f>VLOOKUP(E1103,Смета!$B$8:$O$93,13,0)</f>
        <v>0</v>
      </c>
      <c r="K1103" s="32">
        <f>VLOOKUP(I1103,Смета!$B$8:$O$93,13,0)</f>
        <v>0</v>
      </c>
      <c r="O1103" s="32">
        <f>VLOOKUP(M1103,Смета!$B$8:$O$93,13,0)</f>
        <v>0</v>
      </c>
      <c r="S1103" s="32">
        <f>VLOOKUP(Q1103,Смета!$B$8:$O$93,13,0)</f>
        <v>0</v>
      </c>
      <c r="W1103" s="32">
        <f>VLOOKUP(U1103,Смета!$B$8:$O$93,13,0)</f>
        <v>0</v>
      </c>
      <c r="AA1103" s="32">
        <f>VLOOKUP(Y1103,Смета!$B$8:$O$93,13,0)</f>
        <v>0</v>
      </c>
      <c r="AE1103" s="32">
        <f>VLOOKUP(AC1103,Смета!$B$8:$O$93,13,0)</f>
        <v>0</v>
      </c>
      <c r="AI1103" s="32">
        <f>VLOOKUP(AG1103,Смета!$B$8:$O$93,13,0)</f>
        <v>0</v>
      </c>
      <c r="AM1103" s="32">
        <f>VLOOKUP(AK1103,Смета!$B$8:$O$93,13,0)</f>
        <v>0</v>
      </c>
      <c r="AQ1103" s="32">
        <f>VLOOKUP(AO1103,Смета!$B$8:$O$93,13,0)</f>
        <v>0</v>
      </c>
      <c r="AU1103" s="32">
        <f>VLOOKUP(AS1103,Смета!$B$8:$O$93,13,0)</f>
        <v>0</v>
      </c>
    </row>
    <row r="1104" spans="3:47" x14ac:dyDescent="0.25">
      <c r="C1104" s="32">
        <f>VLOOKUP(A1104,Смета!$B$8:$O$93,13,0)</f>
        <v>0</v>
      </c>
      <c r="G1104" s="32">
        <f>VLOOKUP(E1104,Смета!$B$8:$O$93,13,0)</f>
        <v>0</v>
      </c>
      <c r="K1104" s="32">
        <f>VLOOKUP(I1104,Смета!$B$8:$O$93,13,0)</f>
        <v>0</v>
      </c>
      <c r="O1104" s="32">
        <f>VLOOKUP(M1104,Смета!$B$8:$O$93,13,0)</f>
        <v>0</v>
      </c>
      <c r="S1104" s="32">
        <f>VLOOKUP(Q1104,Смета!$B$8:$O$93,13,0)</f>
        <v>0</v>
      </c>
      <c r="W1104" s="32">
        <f>VLOOKUP(U1104,Смета!$B$8:$O$93,13,0)</f>
        <v>0</v>
      </c>
      <c r="AA1104" s="32">
        <f>VLOOKUP(Y1104,Смета!$B$8:$O$93,13,0)</f>
        <v>0</v>
      </c>
      <c r="AE1104" s="32">
        <f>VLOOKUP(AC1104,Смета!$B$8:$O$93,13,0)</f>
        <v>0</v>
      </c>
      <c r="AI1104" s="32">
        <f>VLOOKUP(AG1104,Смета!$B$8:$O$93,13,0)</f>
        <v>0</v>
      </c>
      <c r="AM1104" s="32">
        <f>VLOOKUP(AK1104,Смета!$B$8:$O$93,13,0)</f>
        <v>0</v>
      </c>
      <c r="AQ1104" s="32">
        <f>VLOOKUP(AO1104,Смета!$B$8:$O$93,13,0)</f>
        <v>0</v>
      </c>
      <c r="AU1104" s="32">
        <f>VLOOKUP(AS1104,Смета!$B$8:$O$93,13,0)</f>
        <v>0</v>
      </c>
    </row>
    <row r="1105" spans="3:47" x14ac:dyDescent="0.25">
      <c r="C1105" s="32">
        <f>VLOOKUP(A1105,Смета!$B$8:$O$93,13,0)</f>
        <v>0</v>
      </c>
      <c r="G1105" s="32">
        <f>VLOOKUP(E1105,Смета!$B$8:$O$93,13,0)</f>
        <v>0</v>
      </c>
      <c r="K1105" s="32">
        <f>VLOOKUP(I1105,Смета!$B$8:$O$93,13,0)</f>
        <v>0</v>
      </c>
      <c r="O1105" s="32">
        <f>VLOOKUP(M1105,Смета!$B$8:$O$93,13,0)</f>
        <v>0</v>
      </c>
      <c r="S1105" s="32">
        <f>VLOOKUP(Q1105,Смета!$B$8:$O$93,13,0)</f>
        <v>0</v>
      </c>
      <c r="W1105" s="32">
        <f>VLOOKUP(U1105,Смета!$B$8:$O$93,13,0)</f>
        <v>0</v>
      </c>
      <c r="AA1105" s="32">
        <f>VLOOKUP(Y1105,Смета!$B$8:$O$93,13,0)</f>
        <v>0</v>
      </c>
      <c r="AE1105" s="32">
        <f>VLOOKUP(AC1105,Смета!$B$8:$O$93,13,0)</f>
        <v>0</v>
      </c>
      <c r="AI1105" s="32">
        <f>VLOOKUP(AG1105,Смета!$B$8:$O$93,13,0)</f>
        <v>0</v>
      </c>
      <c r="AM1105" s="32">
        <f>VLOOKUP(AK1105,Смета!$B$8:$O$93,13,0)</f>
        <v>0</v>
      </c>
      <c r="AQ1105" s="32">
        <f>VLOOKUP(AO1105,Смета!$B$8:$O$93,13,0)</f>
        <v>0</v>
      </c>
      <c r="AU1105" s="32">
        <f>VLOOKUP(AS1105,Смета!$B$8:$O$93,13,0)</f>
        <v>0</v>
      </c>
    </row>
    <row r="1106" spans="3:47" x14ac:dyDescent="0.25">
      <c r="C1106" s="32">
        <f>VLOOKUP(A1106,Смета!$B$8:$O$93,13,0)</f>
        <v>0</v>
      </c>
      <c r="G1106" s="32">
        <f>VLOOKUP(E1106,Смета!$B$8:$O$93,13,0)</f>
        <v>0</v>
      </c>
      <c r="K1106" s="32">
        <f>VLOOKUP(I1106,Смета!$B$8:$O$93,13,0)</f>
        <v>0</v>
      </c>
      <c r="O1106" s="32">
        <f>VLOOKUP(M1106,Смета!$B$8:$O$93,13,0)</f>
        <v>0</v>
      </c>
      <c r="S1106" s="32">
        <f>VLOOKUP(Q1106,Смета!$B$8:$O$93,13,0)</f>
        <v>0</v>
      </c>
      <c r="W1106" s="32">
        <f>VLOOKUP(U1106,Смета!$B$8:$O$93,13,0)</f>
        <v>0</v>
      </c>
      <c r="AA1106" s="32">
        <f>VLOOKUP(Y1106,Смета!$B$8:$O$93,13,0)</f>
        <v>0</v>
      </c>
      <c r="AE1106" s="32">
        <f>VLOOKUP(AC1106,Смета!$B$8:$O$93,13,0)</f>
        <v>0</v>
      </c>
      <c r="AI1106" s="32">
        <f>VLOOKUP(AG1106,Смета!$B$8:$O$93,13,0)</f>
        <v>0</v>
      </c>
      <c r="AM1106" s="32">
        <f>VLOOKUP(AK1106,Смета!$B$8:$O$93,13,0)</f>
        <v>0</v>
      </c>
      <c r="AQ1106" s="32">
        <f>VLOOKUP(AO1106,Смета!$B$8:$O$93,13,0)</f>
        <v>0</v>
      </c>
      <c r="AU1106" s="32">
        <f>VLOOKUP(AS1106,Смета!$B$8:$O$93,13,0)</f>
        <v>0</v>
      </c>
    </row>
    <row r="1107" spans="3:47" x14ac:dyDescent="0.25">
      <c r="C1107" s="32">
        <f>VLOOKUP(A1107,Смета!$B$8:$O$93,13,0)</f>
        <v>0</v>
      </c>
      <c r="G1107" s="32">
        <f>VLOOKUP(E1107,Смета!$B$8:$O$93,13,0)</f>
        <v>0</v>
      </c>
      <c r="K1107" s="32">
        <f>VLOOKUP(I1107,Смета!$B$8:$O$93,13,0)</f>
        <v>0</v>
      </c>
      <c r="O1107" s="32">
        <f>VLOOKUP(M1107,Смета!$B$8:$O$93,13,0)</f>
        <v>0</v>
      </c>
      <c r="S1107" s="32">
        <f>VLOOKUP(Q1107,Смета!$B$8:$O$93,13,0)</f>
        <v>0</v>
      </c>
      <c r="W1107" s="32">
        <f>VLOOKUP(U1107,Смета!$B$8:$O$93,13,0)</f>
        <v>0</v>
      </c>
      <c r="AA1107" s="32">
        <f>VLOOKUP(Y1107,Смета!$B$8:$O$93,13,0)</f>
        <v>0</v>
      </c>
      <c r="AE1107" s="32">
        <f>VLOOKUP(AC1107,Смета!$B$8:$O$93,13,0)</f>
        <v>0</v>
      </c>
      <c r="AI1107" s="32">
        <f>VLOOKUP(AG1107,Смета!$B$8:$O$93,13,0)</f>
        <v>0</v>
      </c>
      <c r="AM1107" s="32">
        <f>VLOOKUP(AK1107,Смета!$B$8:$O$93,13,0)</f>
        <v>0</v>
      </c>
      <c r="AQ1107" s="32">
        <f>VLOOKUP(AO1107,Смета!$B$8:$O$93,13,0)</f>
        <v>0</v>
      </c>
      <c r="AU1107" s="32">
        <f>VLOOKUP(AS1107,Смета!$B$8:$O$93,13,0)</f>
        <v>0</v>
      </c>
    </row>
    <row r="1108" spans="3:47" x14ac:dyDescent="0.25">
      <c r="C1108" s="32">
        <f>VLOOKUP(A1108,Смета!$B$8:$O$93,13,0)</f>
        <v>0</v>
      </c>
      <c r="G1108" s="32">
        <f>VLOOKUP(E1108,Смета!$B$8:$O$93,13,0)</f>
        <v>0</v>
      </c>
      <c r="K1108" s="32">
        <f>VLOOKUP(I1108,Смета!$B$8:$O$93,13,0)</f>
        <v>0</v>
      </c>
      <c r="O1108" s="32">
        <f>VLOOKUP(M1108,Смета!$B$8:$O$93,13,0)</f>
        <v>0</v>
      </c>
      <c r="S1108" s="32">
        <f>VLOOKUP(Q1108,Смета!$B$8:$O$93,13,0)</f>
        <v>0</v>
      </c>
      <c r="W1108" s="32">
        <f>VLOOKUP(U1108,Смета!$B$8:$O$93,13,0)</f>
        <v>0</v>
      </c>
      <c r="AA1108" s="32">
        <f>VLOOKUP(Y1108,Смета!$B$8:$O$93,13,0)</f>
        <v>0</v>
      </c>
      <c r="AE1108" s="32">
        <f>VLOOKUP(AC1108,Смета!$B$8:$O$93,13,0)</f>
        <v>0</v>
      </c>
      <c r="AI1108" s="32">
        <f>VLOOKUP(AG1108,Смета!$B$8:$O$93,13,0)</f>
        <v>0</v>
      </c>
      <c r="AM1108" s="32">
        <f>VLOOKUP(AK1108,Смета!$B$8:$O$93,13,0)</f>
        <v>0</v>
      </c>
      <c r="AQ1108" s="32">
        <f>VLOOKUP(AO1108,Смета!$B$8:$O$93,13,0)</f>
        <v>0</v>
      </c>
      <c r="AU1108" s="32">
        <f>VLOOKUP(AS1108,Смета!$B$8:$O$93,13,0)</f>
        <v>0</v>
      </c>
    </row>
    <row r="1109" spans="3:47" x14ac:dyDescent="0.25">
      <c r="C1109" s="32">
        <f>VLOOKUP(A1109,Смета!$B$8:$O$93,13,0)</f>
        <v>0</v>
      </c>
      <c r="G1109" s="32">
        <f>VLOOKUP(E1109,Смета!$B$8:$O$93,13,0)</f>
        <v>0</v>
      </c>
      <c r="K1109" s="32">
        <f>VLOOKUP(I1109,Смета!$B$8:$O$93,13,0)</f>
        <v>0</v>
      </c>
      <c r="O1109" s="32">
        <f>VLOOKUP(M1109,Смета!$B$8:$O$93,13,0)</f>
        <v>0</v>
      </c>
      <c r="S1109" s="32">
        <f>VLOOKUP(Q1109,Смета!$B$8:$O$93,13,0)</f>
        <v>0</v>
      </c>
      <c r="W1109" s="32">
        <f>VLOOKUP(U1109,Смета!$B$8:$O$93,13,0)</f>
        <v>0</v>
      </c>
      <c r="AA1109" s="32">
        <f>VLOOKUP(Y1109,Смета!$B$8:$O$93,13,0)</f>
        <v>0</v>
      </c>
      <c r="AE1109" s="32">
        <f>VLOOKUP(AC1109,Смета!$B$8:$O$93,13,0)</f>
        <v>0</v>
      </c>
      <c r="AI1109" s="32">
        <f>VLOOKUP(AG1109,Смета!$B$8:$O$93,13,0)</f>
        <v>0</v>
      </c>
      <c r="AM1109" s="32">
        <f>VLOOKUP(AK1109,Смета!$B$8:$O$93,13,0)</f>
        <v>0</v>
      </c>
      <c r="AQ1109" s="32">
        <f>VLOOKUP(AO1109,Смета!$B$8:$O$93,13,0)</f>
        <v>0</v>
      </c>
      <c r="AU1109" s="32">
        <f>VLOOKUP(AS1109,Смета!$B$8:$O$93,13,0)</f>
        <v>0</v>
      </c>
    </row>
    <row r="1110" spans="3:47" x14ac:dyDescent="0.25">
      <c r="C1110" s="32">
        <f>VLOOKUP(A1110,Смета!$B$8:$O$93,13,0)</f>
        <v>0</v>
      </c>
      <c r="G1110" s="32">
        <f>VLOOKUP(E1110,Смета!$B$8:$O$93,13,0)</f>
        <v>0</v>
      </c>
      <c r="K1110" s="32">
        <f>VLOOKUP(I1110,Смета!$B$8:$O$93,13,0)</f>
        <v>0</v>
      </c>
      <c r="O1110" s="32">
        <f>VLOOKUP(M1110,Смета!$B$8:$O$93,13,0)</f>
        <v>0</v>
      </c>
      <c r="S1110" s="32">
        <f>VLOOKUP(Q1110,Смета!$B$8:$O$93,13,0)</f>
        <v>0</v>
      </c>
      <c r="W1110" s="32">
        <f>VLOOKUP(U1110,Смета!$B$8:$O$93,13,0)</f>
        <v>0</v>
      </c>
      <c r="AA1110" s="32">
        <f>VLOOKUP(Y1110,Смета!$B$8:$O$93,13,0)</f>
        <v>0</v>
      </c>
      <c r="AE1110" s="32">
        <f>VLOOKUP(AC1110,Смета!$B$8:$O$93,13,0)</f>
        <v>0</v>
      </c>
      <c r="AI1110" s="32">
        <f>VLOOKUP(AG1110,Смета!$B$8:$O$93,13,0)</f>
        <v>0</v>
      </c>
      <c r="AM1110" s="32">
        <f>VLOOKUP(AK1110,Смета!$B$8:$O$93,13,0)</f>
        <v>0</v>
      </c>
      <c r="AQ1110" s="32">
        <f>VLOOKUP(AO1110,Смета!$B$8:$O$93,13,0)</f>
        <v>0</v>
      </c>
      <c r="AU1110" s="32">
        <f>VLOOKUP(AS1110,Смета!$B$8:$O$93,13,0)</f>
        <v>0</v>
      </c>
    </row>
    <row r="1111" spans="3:47" x14ac:dyDescent="0.25">
      <c r="C1111" s="32">
        <f>VLOOKUP(A1111,Смета!$B$8:$O$93,13,0)</f>
        <v>0</v>
      </c>
      <c r="G1111" s="32">
        <f>VLOOKUP(E1111,Смета!$B$8:$O$93,13,0)</f>
        <v>0</v>
      </c>
      <c r="K1111" s="32">
        <f>VLOOKUP(I1111,Смета!$B$8:$O$93,13,0)</f>
        <v>0</v>
      </c>
      <c r="O1111" s="32">
        <f>VLOOKUP(M1111,Смета!$B$8:$O$93,13,0)</f>
        <v>0</v>
      </c>
      <c r="S1111" s="32">
        <f>VLOOKUP(Q1111,Смета!$B$8:$O$93,13,0)</f>
        <v>0</v>
      </c>
      <c r="W1111" s="32">
        <f>VLOOKUP(U1111,Смета!$B$8:$O$93,13,0)</f>
        <v>0</v>
      </c>
      <c r="AA1111" s="32">
        <f>VLOOKUP(Y1111,Смета!$B$8:$O$93,13,0)</f>
        <v>0</v>
      </c>
      <c r="AE1111" s="32">
        <f>VLOOKUP(AC1111,Смета!$B$8:$O$93,13,0)</f>
        <v>0</v>
      </c>
      <c r="AI1111" s="32">
        <f>VLOOKUP(AG1111,Смета!$B$8:$O$93,13,0)</f>
        <v>0</v>
      </c>
      <c r="AM1111" s="32">
        <f>VLOOKUP(AK1111,Смета!$B$8:$O$93,13,0)</f>
        <v>0</v>
      </c>
      <c r="AQ1111" s="32">
        <f>VLOOKUP(AO1111,Смета!$B$8:$O$93,13,0)</f>
        <v>0</v>
      </c>
      <c r="AU1111" s="32">
        <f>VLOOKUP(AS1111,Смета!$B$8:$O$93,13,0)</f>
        <v>0</v>
      </c>
    </row>
    <row r="1112" spans="3:47" x14ac:dyDescent="0.25">
      <c r="C1112" s="32">
        <f>VLOOKUP(A1112,Смета!$B$8:$O$93,13,0)</f>
        <v>0</v>
      </c>
      <c r="G1112" s="32">
        <f>VLOOKUP(E1112,Смета!$B$8:$O$93,13,0)</f>
        <v>0</v>
      </c>
      <c r="K1112" s="32">
        <f>VLOOKUP(I1112,Смета!$B$8:$O$93,13,0)</f>
        <v>0</v>
      </c>
      <c r="O1112" s="32">
        <f>VLOOKUP(M1112,Смета!$B$8:$O$93,13,0)</f>
        <v>0</v>
      </c>
      <c r="S1112" s="32">
        <f>VLOOKUP(Q1112,Смета!$B$8:$O$93,13,0)</f>
        <v>0</v>
      </c>
      <c r="W1112" s="32">
        <f>VLOOKUP(U1112,Смета!$B$8:$O$93,13,0)</f>
        <v>0</v>
      </c>
      <c r="AA1112" s="32">
        <f>VLOOKUP(Y1112,Смета!$B$8:$O$93,13,0)</f>
        <v>0</v>
      </c>
      <c r="AE1112" s="32">
        <f>VLOOKUP(AC1112,Смета!$B$8:$O$93,13,0)</f>
        <v>0</v>
      </c>
      <c r="AI1112" s="32">
        <f>VLOOKUP(AG1112,Смета!$B$8:$O$93,13,0)</f>
        <v>0</v>
      </c>
      <c r="AM1112" s="32">
        <f>VLOOKUP(AK1112,Смета!$B$8:$O$93,13,0)</f>
        <v>0</v>
      </c>
      <c r="AQ1112" s="32">
        <f>VLOOKUP(AO1112,Смета!$B$8:$O$93,13,0)</f>
        <v>0</v>
      </c>
      <c r="AU1112" s="32">
        <f>VLOOKUP(AS1112,Смета!$B$8:$O$93,13,0)</f>
        <v>0</v>
      </c>
    </row>
    <row r="1113" spans="3:47" x14ac:dyDescent="0.25">
      <c r="C1113" s="32">
        <f>VLOOKUP(A1113,Смета!$B$8:$O$93,13,0)</f>
        <v>0</v>
      </c>
      <c r="G1113" s="32">
        <f>VLOOKUP(E1113,Смета!$B$8:$O$93,13,0)</f>
        <v>0</v>
      </c>
      <c r="K1113" s="32">
        <f>VLOOKUP(I1113,Смета!$B$8:$O$93,13,0)</f>
        <v>0</v>
      </c>
      <c r="O1113" s="32">
        <f>VLOOKUP(M1113,Смета!$B$8:$O$93,13,0)</f>
        <v>0</v>
      </c>
      <c r="S1113" s="32">
        <f>VLOOKUP(Q1113,Смета!$B$8:$O$93,13,0)</f>
        <v>0</v>
      </c>
      <c r="W1113" s="32">
        <f>VLOOKUP(U1113,Смета!$B$8:$O$93,13,0)</f>
        <v>0</v>
      </c>
      <c r="AA1113" s="32">
        <f>VLOOKUP(Y1113,Смета!$B$8:$O$93,13,0)</f>
        <v>0</v>
      </c>
      <c r="AE1113" s="32">
        <f>VLOOKUP(AC1113,Смета!$B$8:$O$93,13,0)</f>
        <v>0</v>
      </c>
      <c r="AI1113" s="32">
        <f>VLOOKUP(AG1113,Смета!$B$8:$O$93,13,0)</f>
        <v>0</v>
      </c>
      <c r="AM1113" s="32">
        <f>VLOOKUP(AK1113,Смета!$B$8:$O$93,13,0)</f>
        <v>0</v>
      </c>
      <c r="AQ1113" s="32">
        <f>VLOOKUP(AO1113,Смета!$B$8:$O$93,13,0)</f>
        <v>0</v>
      </c>
      <c r="AU1113" s="32">
        <f>VLOOKUP(AS1113,Смета!$B$8:$O$93,13,0)</f>
        <v>0</v>
      </c>
    </row>
    <row r="1114" spans="3:47" x14ac:dyDescent="0.25">
      <c r="C1114" s="32">
        <f>VLOOKUP(A1114,Смета!$B$8:$O$93,13,0)</f>
        <v>0</v>
      </c>
      <c r="G1114" s="32">
        <f>VLOOKUP(E1114,Смета!$B$8:$O$93,13,0)</f>
        <v>0</v>
      </c>
      <c r="K1114" s="32">
        <f>VLOOKUP(I1114,Смета!$B$8:$O$93,13,0)</f>
        <v>0</v>
      </c>
      <c r="O1114" s="32">
        <f>VLOOKUP(M1114,Смета!$B$8:$O$93,13,0)</f>
        <v>0</v>
      </c>
      <c r="S1114" s="32">
        <f>VLOOKUP(Q1114,Смета!$B$8:$O$93,13,0)</f>
        <v>0</v>
      </c>
      <c r="W1114" s="32">
        <f>VLOOKUP(U1114,Смета!$B$8:$O$93,13,0)</f>
        <v>0</v>
      </c>
      <c r="AA1114" s="32">
        <f>VLOOKUP(Y1114,Смета!$B$8:$O$93,13,0)</f>
        <v>0</v>
      </c>
      <c r="AE1114" s="32">
        <f>VLOOKUP(AC1114,Смета!$B$8:$O$93,13,0)</f>
        <v>0</v>
      </c>
      <c r="AI1114" s="32">
        <f>VLOOKUP(AG1114,Смета!$B$8:$O$93,13,0)</f>
        <v>0</v>
      </c>
      <c r="AM1114" s="32">
        <f>VLOOKUP(AK1114,Смета!$B$8:$O$93,13,0)</f>
        <v>0</v>
      </c>
      <c r="AQ1114" s="32">
        <f>VLOOKUP(AO1114,Смета!$B$8:$O$93,13,0)</f>
        <v>0</v>
      </c>
      <c r="AU1114" s="32">
        <f>VLOOKUP(AS1114,Смета!$B$8:$O$93,13,0)</f>
        <v>0</v>
      </c>
    </row>
    <row r="1115" spans="3:47" x14ac:dyDescent="0.25">
      <c r="C1115" s="32">
        <f>VLOOKUP(A1115,Смета!$B$8:$O$93,13,0)</f>
        <v>0</v>
      </c>
      <c r="G1115" s="32">
        <f>VLOOKUP(E1115,Смета!$B$8:$O$93,13,0)</f>
        <v>0</v>
      </c>
      <c r="K1115" s="32">
        <f>VLOOKUP(I1115,Смета!$B$8:$O$93,13,0)</f>
        <v>0</v>
      </c>
      <c r="O1115" s="32">
        <f>VLOOKUP(M1115,Смета!$B$8:$O$93,13,0)</f>
        <v>0</v>
      </c>
      <c r="S1115" s="32">
        <f>VLOOKUP(Q1115,Смета!$B$8:$O$93,13,0)</f>
        <v>0</v>
      </c>
      <c r="W1115" s="32">
        <f>VLOOKUP(U1115,Смета!$B$8:$O$93,13,0)</f>
        <v>0</v>
      </c>
      <c r="AA1115" s="32">
        <f>VLOOKUP(Y1115,Смета!$B$8:$O$93,13,0)</f>
        <v>0</v>
      </c>
      <c r="AE1115" s="32">
        <f>VLOOKUP(AC1115,Смета!$B$8:$O$93,13,0)</f>
        <v>0</v>
      </c>
      <c r="AI1115" s="32">
        <f>VLOOKUP(AG1115,Смета!$B$8:$O$93,13,0)</f>
        <v>0</v>
      </c>
      <c r="AM1115" s="32">
        <f>VLOOKUP(AK1115,Смета!$B$8:$O$93,13,0)</f>
        <v>0</v>
      </c>
      <c r="AQ1115" s="32">
        <f>VLOOKUP(AO1115,Смета!$B$8:$O$93,13,0)</f>
        <v>0</v>
      </c>
      <c r="AU1115" s="32">
        <f>VLOOKUP(AS1115,Смета!$B$8:$O$93,13,0)</f>
        <v>0</v>
      </c>
    </row>
    <row r="1116" spans="3:47" x14ac:dyDescent="0.25">
      <c r="C1116" s="32">
        <f>VLOOKUP(A1116,Смета!$B$8:$O$93,13,0)</f>
        <v>0</v>
      </c>
      <c r="G1116" s="32">
        <f>VLOOKUP(E1116,Смета!$B$8:$O$93,13,0)</f>
        <v>0</v>
      </c>
      <c r="K1116" s="32">
        <f>VLOOKUP(I1116,Смета!$B$8:$O$93,13,0)</f>
        <v>0</v>
      </c>
      <c r="O1116" s="32">
        <f>VLOOKUP(M1116,Смета!$B$8:$O$93,13,0)</f>
        <v>0</v>
      </c>
      <c r="S1116" s="32">
        <f>VLOOKUP(Q1116,Смета!$B$8:$O$93,13,0)</f>
        <v>0</v>
      </c>
      <c r="W1116" s="32">
        <f>VLOOKUP(U1116,Смета!$B$8:$O$93,13,0)</f>
        <v>0</v>
      </c>
      <c r="AA1116" s="32">
        <f>VLOOKUP(Y1116,Смета!$B$8:$O$93,13,0)</f>
        <v>0</v>
      </c>
      <c r="AE1116" s="32">
        <f>VLOOKUP(AC1116,Смета!$B$8:$O$93,13,0)</f>
        <v>0</v>
      </c>
      <c r="AI1116" s="32">
        <f>VLOOKUP(AG1116,Смета!$B$8:$O$93,13,0)</f>
        <v>0</v>
      </c>
      <c r="AM1116" s="32">
        <f>VLOOKUP(AK1116,Смета!$B$8:$O$93,13,0)</f>
        <v>0</v>
      </c>
      <c r="AQ1116" s="32">
        <f>VLOOKUP(AO1116,Смета!$B$8:$O$93,13,0)</f>
        <v>0</v>
      </c>
      <c r="AU1116" s="32">
        <f>VLOOKUP(AS1116,Смета!$B$8:$O$93,13,0)</f>
        <v>0</v>
      </c>
    </row>
    <row r="1117" spans="3:47" x14ac:dyDescent="0.25">
      <c r="C1117" s="32">
        <f>VLOOKUP(A1117,Смета!$B$8:$O$93,13,0)</f>
        <v>0</v>
      </c>
      <c r="G1117" s="32">
        <f>VLOOKUP(E1117,Смета!$B$8:$O$93,13,0)</f>
        <v>0</v>
      </c>
      <c r="K1117" s="32">
        <f>VLOOKUP(I1117,Смета!$B$8:$O$93,13,0)</f>
        <v>0</v>
      </c>
      <c r="O1117" s="32">
        <f>VLOOKUP(M1117,Смета!$B$8:$O$93,13,0)</f>
        <v>0</v>
      </c>
      <c r="S1117" s="32">
        <f>VLOOKUP(Q1117,Смета!$B$8:$O$93,13,0)</f>
        <v>0</v>
      </c>
      <c r="W1117" s="32">
        <f>VLOOKUP(U1117,Смета!$B$8:$O$93,13,0)</f>
        <v>0</v>
      </c>
      <c r="AA1117" s="32">
        <f>VLOOKUP(Y1117,Смета!$B$8:$O$93,13,0)</f>
        <v>0</v>
      </c>
      <c r="AE1117" s="32">
        <f>VLOOKUP(AC1117,Смета!$B$8:$O$93,13,0)</f>
        <v>0</v>
      </c>
      <c r="AI1117" s="32">
        <f>VLOOKUP(AG1117,Смета!$B$8:$O$93,13,0)</f>
        <v>0</v>
      </c>
      <c r="AM1117" s="32">
        <f>VLOOKUP(AK1117,Смета!$B$8:$O$93,13,0)</f>
        <v>0</v>
      </c>
      <c r="AQ1117" s="32">
        <f>VLOOKUP(AO1117,Смета!$B$8:$O$93,13,0)</f>
        <v>0</v>
      </c>
      <c r="AU1117" s="32">
        <f>VLOOKUP(AS1117,Смета!$B$8:$O$93,13,0)</f>
        <v>0</v>
      </c>
    </row>
    <row r="1118" spans="3:47" x14ac:dyDescent="0.25">
      <c r="C1118" s="32">
        <f>VLOOKUP(A1118,Смета!$B$8:$O$93,13,0)</f>
        <v>0</v>
      </c>
      <c r="G1118" s="32">
        <f>VLOOKUP(E1118,Смета!$B$8:$O$93,13,0)</f>
        <v>0</v>
      </c>
      <c r="K1118" s="32">
        <f>VLOOKUP(I1118,Смета!$B$8:$O$93,13,0)</f>
        <v>0</v>
      </c>
      <c r="O1118" s="32">
        <f>VLOOKUP(M1118,Смета!$B$8:$O$93,13,0)</f>
        <v>0</v>
      </c>
      <c r="S1118" s="32">
        <f>VLOOKUP(Q1118,Смета!$B$8:$O$93,13,0)</f>
        <v>0</v>
      </c>
      <c r="W1118" s="32">
        <f>VLOOKUP(U1118,Смета!$B$8:$O$93,13,0)</f>
        <v>0</v>
      </c>
      <c r="AA1118" s="32">
        <f>VLOOKUP(Y1118,Смета!$B$8:$O$93,13,0)</f>
        <v>0</v>
      </c>
      <c r="AE1118" s="32">
        <f>VLOOKUP(AC1118,Смета!$B$8:$O$93,13,0)</f>
        <v>0</v>
      </c>
      <c r="AI1118" s="32">
        <f>VLOOKUP(AG1118,Смета!$B$8:$O$93,13,0)</f>
        <v>0</v>
      </c>
      <c r="AM1118" s="32">
        <f>VLOOKUP(AK1118,Смета!$B$8:$O$93,13,0)</f>
        <v>0</v>
      </c>
      <c r="AQ1118" s="32">
        <f>VLOOKUP(AO1118,Смета!$B$8:$O$93,13,0)</f>
        <v>0</v>
      </c>
      <c r="AU1118" s="32">
        <f>VLOOKUP(AS1118,Смета!$B$8:$O$93,13,0)</f>
        <v>0</v>
      </c>
    </row>
    <row r="1119" spans="3:47" x14ac:dyDescent="0.25">
      <c r="C1119" s="32">
        <f>VLOOKUP(A1119,Смета!$B$8:$O$93,13,0)</f>
        <v>0</v>
      </c>
      <c r="G1119" s="32">
        <f>VLOOKUP(E1119,Смета!$B$8:$O$93,13,0)</f>
        <v>0</v>
      </c>
      <c r="K1119" s="32">
        <f>VLOOKUP(I1119,Смета!$B$8:$O$93,13,0)</f>
        <v>0</v>
      </c>
      <c r="O1119" s="32">
        <f>VLOOKUP(M1119,Смета!$B$8:$O$93,13,0)</f>
        <v>0</v>
      </c>
      <c r="S1119" s="32">
        <f>VLOOKUP(Q1119,Смета!$B$8:$O$93,13,0)</f>
        <v>0</v>
      </c>
      <c r="W1119" s="32">
        <f>VLOOKUP(U1119,Смета!$B$8:$O$93,13,0)</f>
        <v>0</v>
      </c>
      <c r="AA1119" s="32">
        <f>VLOOKUP(Y1119,Смета!$B$8:$O$93,13,0)</f>
        <v>0</v>
      </c>
      <c r="AE1119" s="32">
        <f>VLOOKUP(AC1119,Смета!$B$8:$O$93,13,0)</f>
        <v>0</v>
      </c>
      <c r="AI1119" s="32">
        <f>VLOOKUP(AG1119,Смета!$B$8:$O$93,13,0)</f>
        <v>0</v>
      </c>
      <c r="AM1119" s="32">
        <f>VLOOKUP(AK1119,Смета!$B$8:$O$93,13,0)</f>
        <v>0</v>
      </c>
      <c r="AQ1119" s="32">
        <f>VLOOKUP(AO1119,Смета!$B$8:$O$93,13,0)</f>
        <v>0</v>
      </c>
      <c r="AU1119" s="32">
        <f>VLOOKUP(AS1119,Смета!$B$8:$O$93,13,0)</f>
        <v>0</v>
      </c>
    </row>
    <row r="1120" spans="3:47" x14ac:dyDescent="0.25">
      <c r="C1120" s="32">
        <f>VLOOKUP(A1120,Смета!$B$8:$O$93,13,0)</f>
        <v>0</v>
      </c>
      <c r="G1120" s="32">
        <f>VLOOKUP(E1120,Смета!$B$8:$O$93,13,0)</f>
        <v>0</v>
      </c>
      <c r="K1120" s="32">
        <f>VLOOKUP(I1120,Смета!$B$8:$O$93,13,0)</f>
        <v>0</v>
      </c>
      <c r="O1120" s="32">
        <f>VLOOKUP(M1120,Смета!$B$8:$O$93,13,0)</f>
        <v>0</v>
      </c>
      <c r="S1120" s="32">
        <f>VLOOKUP(Q1120,Смета!$B$8:$O$93,13,0)</f>
        <v>0</v>
      </c>
      <c r="W1120" s="32">
        <f>VLOOKUP(U1120,Смета!$B$8:$O$93,13,0)</f>
        <v>0</v>
      </c>
      <c r="AA1120" s="32">
        <f>VLOOKUP(Y1120,Смета!$B$8:$O$93,13,0)</f>
        <v>0</v>
      </c>
      <c r="AE1120" s="32">
        <f>VLOOKUP(AC1120,Смета!$B$8:$O$93,13,0)</f>
        <v>0</v>
      </c>
      <c r="AI1120" s="32">
        <f>VLOOKUP(AG1120,Смета!$B$8:$O$93,13,0)</f>
        <v>0</v>
      </c>
      <c r="AM1120" s="32">
        <f>VLOOKUP(AK1120,Смета!$B$8:$O$93,13,0)</f>
        <v>0</v>
      </c>
      <c r="AQ1120" s="32">
        <f>VLOOKUP(AO1120,Смета!$B$8:$O$93,13,0)</f>
        <v>0</v>
      </c>
      <c r="AU1120" s="32">
        <f>VLOOKUP(AS1120,Смета!$B$8:$O$93,13,0)</f>
        <v>0</v>
      </c>
    </row>
    <row r="1121" spans="3:47" x14ac:dyDescent="0.25">
      <c r="C1121" s="32">
        <f>VLOOKUP(A1121,Смета!$B$8:$O$93,13,0)</f>
        <v>0</v>
      </c>
      <c r="G1121" s="32">
        <f>VLOOKUP(E1121,Смета!$B$8:$O$93,13,0)</f>
        <v>0</v>
      </c>
      <c r="K1121" s="32">
        <f>VLOOKUP(I1121,Смета!$B$8:$O$93,13,0)</f>
        <v>0</v>
      </c>
      <c r="O1121" s="32">
        <f>VLOOKUP(M1121,Смета!$B$8:$O$93,13,0)</f>
        <v>0</v>
      </c>
      <c r="S1121" s="32">
        <f>VLOOKUP(Q1121,Смета!$B$8:$O$93,13,0)</f>
        <v>0</v>
      </c>
      <c r="W1121" s="32">
        <f>VLOOKUP(U1121,Смета!$B$8:$O$93,13,0)</f>
        <v>0</v>
      </c>
      <c r="AA1121" s="32">
        <f>VLOOKUP(Y1121,Смета!$B$8:$O$93,13,0)</f>
        <v>0</v>
      </c>
      <c r="AE1121" s="32">
        <f>VLOOKUP(AC1121,Смета!$B$8:$O$93,13,0)</f>
        <v>0</v>
      </c>
      <c r="AI1121" s="32">
        <f>VLOOKUP(AG1121,Смета!$B$8:$O$93,13,0)</f>
        <v>0</v>
      </c>
      <c r="AM1121" s="32">
        <f>VLOOKUP(AK1121,Смета!$B$8:$O$93,13,0)</f>
        <v>0</v>
      </c>
      <c r="AQ1121" s="32">
        <f>VLOOKUP(AO1121,Смета!$B$8:$O$93,13,0)</f>
        <v>0</v>
      </c>
      <c r="AU1121" s="32">
        <f>VLOOKUP(AS1121,Смета!$B$8:$O$93,13,0)</f>
        <v>0</v>
      </c>
    </row>
    <row r="1122" spans="3:47" x14ac:dyDescent="0.25">
      <c r="C1122" s="32">
        <f>VLOOKUP(A1122,Смета!$B$8:$O$93,13,0)</f>
        <v>0</v>
      </c>
      <c r="G1122" s="32">
        <f>VLOOKUP(E1122,Смета!$B$8:$O$93,13,0)</f>
        <v>0</v>
      </c>
      <c r="K1122" s="32">
        <f>VLOOKUP(I1122,Смета!$B$8:$O$93,13,0)</f>
        <v>0</v>
      </c>
      <c r="O1122" s="32">
        <f>VLOOKUP(M1122,Смета!$B$8:$O$93,13,0)</f>
        <v>0</v>
      </c>
      <c r="S1122" s="32">
        <f>VLOOKUP(Q1122,Смета!$B$8:$O$93,13,0)</f>
        <v>0</v>
      </c>
      <c r="W1122" s="32">
        <f>VLOOKUP(U1122,Смета!$B$8:$O$93,13,0)</f>
        <v>0</v>
      </c>
      <c r="AA1122" s="32">
        <f>VLOOKUP(Y1122,Смета!$B$8:$O$93,13,0)</f>
        <v>0</v>
      </c>
      <c r="AE1122" s="32">
        <f>VLOOKUP(AC1122,Смета!$B$8:$O$93,13,0)</f>
        <v>0</v>
      </c>
      <c r="AI1122" s="32">
        <f>VLOOKUP(AG1122,Смета!$B$8:$O$93,13,0)</f>
        <v>0</v>
      </c>
      <c r="AM1122" s="32">
        <f>VLOOKUP(AK1122,Смета!$B$8:$O$93,13,0)</f>
        <v>0</v>
      </c>
      <c r="AQ1122" s="32">
        <f>VLOOKUP(AO1122,Смета!$B$8:$O$93,13,0)</f>
        <v>0</v>
      </c>
      <c r="AU1122" s="32">
        <f>VLOOKUP(AS1122,Смета!$B$8:$O$93,13,0)</f>
        <v>0</v>
      </c>
    </row>
    <row r="1123" spans="3:47" x14ac:dyDescent="0.25">
      <c r="C1123" s="32">
        <f>VLOOKUP(A1123,Смета!$B$8:$O$93,13,0)</f>
        <v>0</v>
      </c>
      <c r="G1123" s="32">
        <f>VLOOKUP(E1123,Смета!$B$8:$O$93,13,0)</f>
        <v>0</v>
      </c>
      <c r="K1123" s="32">
        <f>VLOOKUP(I1123,Смета!$B$8:$O$93,13,0)</f>
        <v>0</v>
      </c>
      <c r="O1123" s="32">
        <f>VLOOKUP(M1123,Смета!$B$8:$O$93,13,0)</f>
        <v>0</v>
      </c>
      <c r="S1123" s="32">
        <f>VLOOKUP(Q1123,Смета!$B$8:$O$93,13,0)</f>
        <v>0</v>
      </c>
      <c r="W1123" s="32">
        <f>VLOOKUP(U1123,Смета!$B$8:$O$93,13,0)</f>
        <v>0</v>
      </c>
      <c r="AA1123" s="32">
        <f>VLOOKUP(Y1123,Смета!$B$8:$O$93,13,0)</f>
        <v>0</v>
      </c>
      <c r="AE1123" s="32">
        <f>VLOOKUP(AC1123,Смета!$B$8:$O$93,13,0)</f>
        <v>0</v>
      </c>
      <c r="AI1123" s="32">
        <f>VLOOKUP(AG1123,Смета!$B$8:$O$93,13,0)</f>
        <v>0</v>
      </c>
      <c r="AM1123" s="32">
        <f>VLOOKUP(AK1123,Смета!$B$8:$O$93,13,0)</f>
        <v>0</v>
      </c>
      <c r="AQ1123" s="32">
        <f>VLOOKUP(AO1123,Смета!$B$8:$O$93,13,0)</f>
        <v>0</v>
      </c>
      <c r="AU1123" s="32">
        <f>VLOOKUP(AS1123,Смета!$B$8:$O$93,13,0)</f>
        <v>0</v>
      </c>
    </row>
    <row r="1124" spans="3:47" x14ac:dyDescent="0.25">
      <c r="C1124" s="32">
        <f>VLOOKUP(A1124,Смета!$B$8:$O$93,13,0)</f>
        <v>0</v>
      </c>
      <c r="G1124" s="32">
        <f>VLOOKUP(E1124,Смета!$B$8:$O$93,13,0)</f>
        <v>0</v>
      </c>
      <c r="K1124" s="32">
        <f>VLOOKUP(I1124,Смета!$B$8:$O$93,13,0)</f>
        <v>0</v>
      </c>
      <c r="O1124" s="32">
        <f>VLOOKUP(M1124,Смета!$B$8:$O$93,13,0)</f>
        <v>0</v>
      </c>
      <c r="S1124" s="32">
        <f>VLOOKUP(Q1124,Смета!$B$8:$O$93,13,0)</f>
        <v>0</v>
      </c>
      <c r="W1124" s="32">
        <f>VLOOKUP(U1124,Смета!$B$8:$O$93,13,0)</f>
        <v>0</v>
      </c>
      <c r="AA1124" s="32">
        <f>VLOOKUP(Y1124,Смета!$B$8:$O$93,13,0)</f>
        <v>0</v>
      </c>
      <c r="AE1124" s="32">
        <f>VLOOKUP(AC1124,Смета!$B$8:$O$93,13,0)</f>
        <v>0</v>
      </c>
      <c r="AI1124" s="32">
        <f>VLOOKUP(AG1124,Смета!$B$8:$O$93,13,0)</f>
        <v>0</v>
      </c>
      <c r="AM1124" s="32">
        <f>VLOOKUP(AK1124,Смета!$B$8:$O$93,13,0)</f>
        <v>0</v>
      </c>
      <c r="AQ1124" s="32">
        <f>VLOOKUP(AO1124,Смета!$B$8:$O$93,13,0)</f>
        <v>0</v>
      </c>
      <c r="AU1124" s="32">
        <f>VLOOKUP(AS1124,Смета!$B$8:$O$93,13,0)</f>
        <v>0</v>
      </c>
    </row>
    <row r="1125" spans="3:47" x14ac:dyDescent="0.25">
      <c r="C1125" s="32">
        <f>VLOOKUP(A1125,Смета!$B$8:$O$93,13,0)</f>
        <v>0</v>
      </c>
      <c r="G1125" s="32">
        <f>VLOOKUP(E1125,Смета!$B$8:$O$93,13,0)</f>
        <v>0</v>
      </c>
      <c r="K1125" s="32">
        <f>VLOOKUP(I1125,Смета!$B$8:$O$93,13,0)</f>
        <v>0</v>
      </c>
      <c r="O1125" s="32">
        <f>VLOOKUP(M1125,Смета!$B$8:$O$93,13,0)</f>
        <v>0</v>
      </c>
      <c r="S1125" s="32">
        <f>VLOOKUP(Q1125,Смета!$B$8:$O$93,13,0)</f>
        <v>0</v>
      </c>
      <c r="W1125" s="32">
        <f>VLOOKUP(U1125,Смета!$B$8:$O$93,13,0)</f>
        <v>0</v>
      </c>
      <c r="AA1125" s="32">
        <f>VLOOKUP(Y1125,Смета!$B$8:$O$93,13,0)</f>
        <v>0</v>
      </c>
      <c r="AE1125" s="32">
        <f>VLOOKUP(AC1125,Смета!$B$8:$O$93,13,0)</f>
        <v>0</v>
      </c>
      <c r="AI1125" s="32">
        <f>VLOOKUP(AG1125,Смета!$B$8:$O$93,13,0)</f>
        <v>0</v>
      </c>
      <c r="AM1125" s="32">
        <f>VLOOKUP(AK1125,Смета!$B$8:$O$93,13,0)</f>
        <v>0</v>
      </c>
      <c r="AQ1125" s="32">
        <f>VLOOKUP(AO1125,Смета!$B$8:$O$93,13,0)</f>
        <v>0</v>
      </c>
      <c r="AU1125" s="32">
        <f>VLOOKUP(AS1125,Смета!$B$8:$O$93,13,0)</f>
        <v>0</v>
      </c>
    </row>
    <row r="1126" spans="3:47" x14ac:dyDescent="0.25">
      <c r="C1126" s="32">
        <f>VLOOKUP(A1126,Смета!$B$8:$O$93,13,0)</f>
        <v>0</v>
      </c>
      <c r="G1126" s="32">
        <f>VLOOKUP(E1126,Смета!$B$8:$O$93,13,0)</f>
        <v>0</v>
      </c>
      <c r="K1126" s="32">
        <f>VLOOKUP(I1126,Смета!$B$8:$O$93,13,0)</f>
        <v>0</v>
      </c>
      <c r="O1126" s="32">
        <f>VLOOKUP(M1126,Смета!$B$8:$O$93,13,0)</f>
        <v>0</v>
      </c>
      <c r="S1126" s="32">
        <f>VLOOKUP(Q1126,Смета!$B$8:$O$93,13,0)</f>
        <v>0</v>
      </c>
      <c r="W1126" s="32">
        <f>VLOOKUP(U1126,Смета!$B$8:$O$93,13,0)</f>
        <v>0</v>
      </c>
      <c r="AA1126" s="32">
        <f>VLOOKUP(Y1126,Смета!$B$8:$O$93,13,0)</f>
        <v>0</v>
      </c>
      <c r="AE1126" s="32">
        <f>VLOOKUP(AC1126,Смета!$B$8:$O$93,13,0)</f>
        <v>0</v>
      </c>
      <c r="AI1126" s="32">
        <f>VLOOKUP(AG1126,Смета!$B$8:$O$93,13,0)</f>
        <v>0</v>
      </c>
      <c r="AM1126" s="32">
        <f>VLOOKUP(AK1126,Смета!$B$8:$O$93,13,0)</f>
        <v>0</v>
      </c>
      <c r="AQ1126" s="32">
        <f>VLOOKUP(AO1126,Смета!$B$8:$O$93,13,0)</f>
        <v>0</v>
      </c>
      <c r="AU1126" s="32">
        <f>VLOOKUP(AS1126,Смета!$B$8:$O$93,13,0)</f>
        <v>0</v>
      </c>
    </row>
    <row r="1127" spans="3:47" x14ac:dyDescent="0.25">
      <c r="C1127" s="32">
        <f>VLOOKUP(A1127,Смета!$B$8:$O$93,13,0)</f>
        <v>0</v>
      </c>
      <c r="G1127" s="32">
        <f>VLOOKUP(E1127,Смета!$B$8:$O$93,13,0)</f>
        <v>0</v>
      </c>
      <c r="K1127" s="32">
        <f>VLOOKUP(I1127,Смета!$B$8:$O$93,13,0)</f>
        <v>0</v>
      </c>
      <c r="O1127" s="32">
        <f>VLOOKUP(M1127,Смета!$B$8:$O$93,13,0)</f>
        <v>0</v>
      </c>
      <c r="S1127" s="32">
        <f>VLOOKUP(Q1127,Смета!$B$8:$O$93,13,0)</f>
        <v>0</v>
      </c>
      <c r="W1127" s="32">
        <f>VLOOKUP(U1127,Смета!$B$8:$O$93,13,0)</f>
        <v>0</v>
      </c>
      <c r="AA1127" s="32">
        <f>VLOOKUP(Y1127,Смета!$B$8:$O$93,13,0)</f>
        <v>0</v>
      </c>
      <c r="AE1127" s="32">
        <f>VLOOKUP(AC1127,Смета!$B$8:$O$93,13,0)</f>
        <v>0</v>
      </c>
      <c r="AI1127" s="32">
        <f>VLOOKUP(AG1127,Смета!$B$8:$O$93,13,0)</f>
        <v>0</v>
      </c>
      <c r="AM1127" s="32">
        <f>VLOOKUP(AK1127,Смета!$B$8:$O$93,13,0)</f>
        <v>0</v>
      </c>
      <c r="AQ1127" s="32">
        <f>VLOOKUP(AO1127,Смета!$B$8:$O$93,13,0)</f>
        <v>0</v>
      </c>
      <c r="AU1127" s="32">
        <f>VLOOKUP(AS1127,Смета!$B$8:$O$93,13,0)</f>
        <v>0</v>
      </c>
    </row>
    <row r="1128" spans="3:47" x14ac:dyDescent="0.25">
      <c r="C1128" s="32">
        <f>VLOOKUP(A1128,Смета!$B$8:$O$93,13,0)</f>
        <v>0</v>
      </c>
      <c r="G1128" s="32">
        <f>VLOOKUP(E1128,Смета!$B$8:$O$93,13,0)</f>
        <v>0</v>
      </c>
      <c r="K1128" s="32">
        <f>VLOOKUP(I1128,Смета!$B$8:$O$93,13,0)</f>
        <v>0</v>
      </c>
      <c r="O1128" s="32">
        <f>VLOOKUP(M1128,Смета!$B$8:$O$93,13,0)</f>
        <v>0</v>
      </c>
      <c r="S1128" s="32">
        <f>VLOOKUP(Q1128,Смета!$B$8:$O$93,13,0)</f>
        <v>0</v>
      </c>
      <c r="W1128" s="32">
        <f>VLOOKUP(U1128,Смета!$B$8:$O$93,13,0)</f>
        <v>0</v>
      </c>
      <c r="AA1128" s="32">
        <f>VLOOKUP(Y1128,Смета!$B$8:$O$93,13,0)</f>
        <v>0</v>
      </c>
      <c r="AE1128" s="32">
        <f>VLOOKUP(AC1128,Смета!$B$8:$O$93,13,0)</f>
        <v>0</v>
      </c>
      <c r="AI1128" s="32">
        <f>VLOOKUP(AG1128,Смета!$B$8:$O$93,13,0)</f>
        <v>0</v>
      </c>
      <c r="AM1128" s="32">
        <f>VLOOKUP(AK1128,Смета!$B$8:$O$93,13,0)</f>
        <v>0</v>
      </c>
      <c r="AQ1128" s="32">
        <f>VLOOKUP(AO1128,Смета!$B$8:$O$93,13,0)</f>
        <v>0</v>
      </c>
      <c r="AU1128" s="32">
        <f>VLOOKUP(AS1128,Смета!$B$8:$O$93,13,0)</f>
        <v>0</v>
      </c>
    </row>
    <row r="1129" spans="3:47" x14ac:dyDescent="0.25">
      <c r="C1129" s="32">
        <f>VLOOKUP(A1129,Смета!$B$8:$O$93,13,0)</f>
        <v>0</v>
      </c>
      <c r="G1129" s="32">
        <f>VLOOKUP(E1129,Смета!$B$8:$O$93,13,0)</f>
        <v>0</v>
      </c>
      <c r="K1129" s="32">
        <f>VLOOKUP(I1129,Смета!$B$8:$O$93,13,0)</f>
        <v>0</v>
      </c>
      <c r="O1129" s="32">
        <f>VLOOKUP(M1129,Смета!$B$8:$O$93,13,0)</f>
        <v>0</v>
      </c>
      <c r="S1129" s="32">
        <f>VLOOKUP(Q1129,Смета!$B$8:$O$93,13,0)</f>
        <v>0</v>
      </c>
      <c r="W1129" s="32">
        <f>VLOOKUP(U1129,Смета!$B$8:$O$93,13,0)</f>
        <v>0</v>
      </c>
      <c r="AA1129" s="32">
        <f>VLOOKUP(Y1129,Смета!$B$8:$O$93,13,0)</f>
        <v>0</v>
      </c>
      <c r="AE1129" s="32">
        <f>VLOOKUP(AC1129,Смета!$B$8:$O$93,13,0)</f>
        <v>0</v>
      </c>
      <c r="AI1129" s="32">
        <f>VLOOKUP(AG1129,Смета!$B$8:$O$93,13,0)</f>
        <v>0</v>
      </c>
      <c r="AM1129" s="32">
        <f>VLOOKUP(AK1129,Смета!$B$8:$O$93,13,0)</f>
        <v>0</v>
      </c>
      <c r="AQ1129" s="32">
        <f>VLOOKUP(AO1129,Смета!$B$8:$O$93,13,0)</f>
        <v>0</v>
      </c>
      <c r="AU1129" s="32">
        <f>VLOOKUP(AS1129,Смета!$B$8:$O$93,13,0)</f>
        <v>0</v>
      </c>
    </row>
    <row r="1130" spans="3:47" x14ac:dyDescent="0.25">
      <c r="C1130" s="32">
        <f>VLOOKUP(A1130,Смета!$B$8:$O$93,13,0)</f>
        <v>0</v>
      </c>
      <c r="G1130" s="32">
        <f>VLOOKUP(E1130,Смета!$B$8:$O$93,13,0)</f>
        <v>0</v>
      </c>
      <c r="K1130" s="32">
        <f>VLOOKUP(I1130,Смета!$B$8:$O$93,13,0)</f>
        <v>0</v>
      </c>
      <c r="O1130" s="32">
        <f>VLOOKUP(M1130,Смета!$B$8:$O$93,13,0)</f>
        <v>0</v>
      </c>
      <c r="S1130" s="32">
        <f>VLOOKUP(Q1130,Смета!$B$8:$O$93,13,0)</f>
        <v>0</v>
      </c>
      <c r="W1130" s="32">
        <f>VLOOKUP(U1130,Смета!$B$8:$O$93,13,0)</f>
        <v>0</v>
      </c>
      <c r="AA1130" s="32">
        <f>VLOOKUP(Y1130,Смета!$B$8:$O$93,13,0)</f>
        <v>0</v>
      </c>
      <c r="AE1130" s="32">
        <f>VLOOKUP(AC1130,Смета!$B$8:$O$93,13,0)</f>
        <v>0</v>
      </c>
      <c r="AI1130" s="32">
        <f>VLOOKUP(AG1130,Смета!$B$8:$O$93,13,0)</f>
        <v>0</v>
      </c>
      <c r="AM1130" s="32">
        <f>VLOOKUP(AK1130,Смета!$B$8:$O$93,13,0)</f>
        <v>0</v>
      </c>
      <c r="AQ1130" s="32">
        <f>VLOOKUP(AO1130,Смета!$B$8:$O$93,13,0)</f>
        <v>0</v>
      </c>
      <c r="AU1130" s="32">
        <f>VLOOKUP(AS1130,Смета!$B$8:$O$93,13,0)</f>
        <v>0</v>
      </c>
    </row>
    <row r="1131" spans="3:47" x14ac:dyDescent="0.25">
      <c r="C1131" s="32">
        <f>VLOOKUP(A1131,Смета!$B$8:$O$93,13,0)</f>
        <v>0</v>
      </c>
      <c r="G1131" s="32">
        <f>VLOOKUP(E1131,Смета!$B$8:$O$93,13,0)</f>
        <v>0</v>
      </c>
      <c r="K1131" s="32">
        <f>VLOOKUP(I1131,Смета!$B$8:$O$93,13,0)</f>
        <v>0</v>
      </c>
      <c r="O1131" s="32">
        <f>VLOOKUP(M1131,Смета!$B$8:$O$93,13,0)</f>
        <v>0</v>
      </c>
      <c r="S1131" s="32">
        <f>VLOOKUP(Q1131,Смета!$B$8:$O$93,13,0)</f>
        <v>0</v>
      </c>
      <c r="W1131" s="32">
        <f>VLOOKUP(U1131,Смета!$B$8:$O$93,13,0)</f>
        <v>0</v>
      </c>
      <c r="AA1131" s="32">
        <f>VLOOKUP(Y1131,Смета!$B$8:$O$93,13,0)</f>
        <v>0</v>
      </c>
      <c r="AE1131" s="32">
        <f>VLOOKUP(AC1131,Смета!$B$8:$O$93,13,0)</f>
        <v>0</v>
      </c>
      <c r="AI1131" s="32">
        <f>VLOOKUP(AG1131,Смета!$B$8:$O$93,13,0)</f>
        <v>0</v>
      </c>
      <c r="AM1131" s="32">
        <f>VLOOKUP(AK1131,Смета!$B$8:$O$93,13,0)</f>
        <v>0</v>
      </c>
      <c r="AQ1131" s="32">
        <f>VLOOKUP(AO1131,Смета!$B$8:$O$93,13,0)</f>
        <v>0</v>
      </c>
      <c r="AU1131" s="32">
        <f>VLOOKUP(AS1131,Смета!$B$8:$O$93,13,0)</f>
        <v>0</v>
      </c>
    </row>
    <row r="1132" spans="3:47" x14ac:dyDescent="0.25">
      <c r="C1132" s="32">
        <f>VLOOKUP(A1132,Смета!$B$8:$O$93,13,0)</f>
        <v>0</v>
      </c>
      <c r="G1132" s="32">
        <f>VLOOKUP(E1132,Смета!$B$8:$O$93,13,0)</f>
        <v>0</v>
      </c>
      <c r="K1132" s="32">
        <f>VLOOKUP(I1132,Смета!$B$8:$O$93,13,0)</f>
        <v>0</v>
      </c>
      <c r="O1132" s="32">
        <f>VLOOKUP(M1132,Смета!$B$8:$O$93,13,0)</f>
        <v>0</v>
      </c>
      <c r="S1132" s="32">
        <f>VLOOKUP(Q1132,Смета!$B$8:$O$93,13,0)</f>
        <v>0</v>
      </c>
      <c r="W1132" s="32">
        <f>VLOOKUP(U1132,Смета!$B$8:$O$93,13,0)</f>
        <v>0</v>
      </c>
      <c r="AA1132" s="32">
        <f>VLOOKUP(Y1132,Смета!$B$8:$O$93,13,0)</f>
        <v>0</v>
      </c>
      <c r="AE1132" s="32">
        <f>VLOOKUP(AC1132,Смета!$B$8:$O$93,13,0)</f>
        <v>0</v>
      </c>
      <c r="AI1132" s="32">
        <f>VLOOKUP(AG1132,Смета!$B$8:$O$93,13,0)</f>
        <v>0</v>
      </c>
      <c r="AM1132" s="32">
        <f>VLOOKUP(AK1132,Смета!$B$8:$O$93,13,0)</f>
        <v>0</v>
      </c>
      <c r="AQ1132" s="32">
        <f>VLOOKUP(AO1132,Смета!$B$8:$O$93,13,0)</f>
        <v>0</v>
      </c>
      <c r="AU1132" s="32">
        <f>VLOOKUP(AS1132,Смета!$B$8:$O$93,13,0)</f>
        <v>0</v>
      </c>
    </row>
    <row r="1133" spans="3:47" x14ac:dyDescent="0.25">
      <c r="C1133" s="32">
        <f>VLOOKUP(A1133,Смета!$B$8:$O$93,13,0)</f>
        <v>0</v>
      </c>
      <c r="G1133" s="32">
        <f>VLOOKUP(E1133,Смета!$B$8:$O$93,13,0)</f>
        <v>0</v>
      </c>
      <c r="K1133" s="32">
        <f>VLOOKUP(I1133,Смета!$B$8:$O$93,13,0)</f>
        <v>0</v>
      </c>
      <c r="O1133" s="32">
        <f>VLOOKUP(M1133,Смета!$B$8:$O$93,13,0)</f>
        <v>0</v>
      </c>
      <c r="S1133" s="32">
        <f>VLOOKUP(Q1133,Смета!$B$8:$O$93,13,0)</f>
        <v>0</v>
      </c>
      <c r="W1133" s="32">
        <f>VLOOKUP(U1133,Смета!$B$8:$O$93,13,0)</f>
        <v>0</v>
      </c>
      <c r="AA1133" s="32">
        <f>VLOOKUP(Y1133,Смета!$B$8:$O$93,13,0)</f>
        <v>0</v>
      </c>
      <c r="AE1133" s="32">
        <f>VLOOKUP(AC1133,Смета!$B$8:$O$93,13,0)</f>
        <v>0</v>
      </c>
      <c r="AI1133" s="32">
        <f>VLOOKUP(AG1133,Смета!$B$8:$O$93,13,0)</f>
        <v>0</v>
      </c>
      <c r="AM1133" s="32">
        <f>VLOOKUP(AK1133,Смета!$B$8:$O$93,13,0)</f>
        <v>0</v>
      </c>
      <c r="AQ1133" s="32">
        <f>VLOOKUP(AO1133,Смета!$B$8:$O$93,13,0)</f>
        <v>0</v>
      </c>
      <c r="AU1133" s="32">
        <f>VLOOKUP(AS1133,Смета!$B$8:$O$93,13,0)</f>
        <v>0</v>
      </c>
    </row>
    <row r="1134" spans="3:47" x14ac:dyDescent="0.25">
      <c r="C1134" s="32">
        <f>VLOOKUP(A1134,Смета!$B$8:$O$93,13,0)</f>
        <v>0</v>
      </c>
      <c r="G1134" s="32">
        <f>VLOOKUP(E1134,Смета!$B$8:$O$93,13,0)</f>
        <v>0</v>
      </c>
      <c r="K1134" s="32">
        <f>VLOOKUP(I1134,Смета!$B$8:$O$93,13,0)</f>
        <v>0</v>
      </c>
      <c r="O1134" s="32">
        <f>VLOOKUP(M1134,Смета!$B$8:$O$93,13,0)</f>
        <v>0</v>
      </c>
      <c r="S1134" s="32">
        <f>VLOOKUP(Q1134,Смета!$B$8:$O$93,13,0)</f>
        <v>0</v>
      </c>
      <c r="W1134" s="32">
        <f>VLOOKUP(U1134,Смета!$B$8:$O$93,13,0)</f>
        <v>0</v>
      </c>
      <c r="AA1134" s="32">
        <f>VLOOKUP(Y1134,Смета!$B$8:$O$93,13,0)</f>
        <v>0</v>
      </c>
      <c r="AE1134" s="32">
        <f>VLOOKUP(AC1134,Смета!$B$8:$O$93,13,0)</f>
        <v>0</v>
      </c>
      <c r="AI1134" s="32">
        <f>VLOOKUP(AG1134,Смета!$B$8:$O$93,13,0)</f>
        <v>0</v>
      </c>
      <c r="AM1134" s="32">
        <f>VLOOKUP(AK1134,Смета!$B$8:$O$93,13,0)</f>
        <v>0</v>
      </c>
      <c r="AQ1134" s="32">
        <f>VLOOKUP(AO1134,Смета!$B$8:$O$93,13,0)</f>
        <v>0</v>
      </c>
      <c r="AU1134" s="32">
        <f>VLOOKUP(AS1134,Смета!$B$8:$O$93,13,0)</f>
        <v>0</v>
      </c>
    </row>
    <row r="1135" spans="3:47" x14ac:dyDescent="0.25">
      <c r="C1135" s="32">
        <f>VLOOKUP(A1135,Смета!$B$8:$O$93,13,0)</f>
        <v>0</v>
      </c>
      <c r="G1135" s="32">
        <f>VLOOKUP(E1135,Смета!$B$8:$O$93,13,0)</f>
        <v>0</v>
      </c>
      <c r="K1135" s="32">
        <f>VLOOKUP(I1135,Смета!$B$8:$O$93,13,0)</f>
        <v>0</v>
      </c>
      <c r="O1135" s="32">
        <f>VLOOKUP(M1135,Смета!$B$8:$O$93,13,0)</f>
        <v>0</v>
      </c>
      <c r="S1135" s="32">
        <f>VLOOKUP(Q1135,Смета!$B$8:$O$93,13,0)</f>
        <v>0</v>
      </c>
      <c r="W1135" s="32">
        <f>VLOOKUP(U1135,Смета!$B$8:$O$93,13,0)</f>
        <v>0</v>
      </c>
      <c r="AA1135" s="32">
        <f>VLOOKUP(Y1135,Смета!$B$8:$O$93,13,0)</f>
        <v>0</v>
      </c>
      <c r="AE1135" s="32">
        <f>VLOOKUP(AC1135,Смета!$B$8:$O$93,13,0)</f>
        <v>0</v>
      </c>
      <c r="AI1135" s="32">
        <f>VLOOKUP(AG1135,Смета!$B$8:$O$93,13,0)</f>
        <v>0</v>
      </c>
      <c r="AM1135" s="32">
        <f>VLOOKUP(AK1135,Смета!$B$8:$O$93,13,0)</f>
        <v>0</v>
      </c>
      <c r="AQ1135" s="32">
        <f>VLOOKUP(AO1135,Смета!$B$8:$O$93,13,0)</f>
        <v>0</v>
      </c>
      <c r="AU1135" s="32">
        <f>VLOOKUP(AS1135,Смета!$B$8:$O$93,13,0)</f>
        <v>0</v>
      </c>
    </row>
    <row r="1136" spans="3:47" x14ac:dyDescent="0.25">
      <c r="C1136" s="32">
        <f>VLOOKUP(A1136,Смета!$B$8:$O$93,13,0)</f>
        <v>0</v>
      </c>
      <c r="G1136" s="32">
        <f>VLOOKUP(E1136,Смета!$B$8:$O$93,13,0)</f>
        <v>0</v>
      </c>
      <c r="K1136" s="32">
        <f>VLOOKUP(I1136,Смета!$B$8:$O$93,13,0)</f>
        <v>0</v>
      </c>
      <c r="O1136" s="32">
        <f>VLOOKUP(M1136,Смета!$B$8:$O$93,13,0)</f>
        <v>0</v>
      </c>
      <c r="S1136" s="32">
        <f>VLOOKUP(Q1136,Смета!$B$8:$O$93,13,0)</f>
        <v>0</v>
      </c>
      <c r="W1136" s="32">
        <f>VLOOKUP(U1136,Смета!$B$8:$O$93,13,0)</f>
        <v>0</v>
      </c>
      <c r="AA1136" s="32">
        <f>VLOOKUP(Y1136,Смета!$B$8:$O$93,13,0)</f>
        <v>0</v>
      </c>
      <c r="AE1136" s="32">
        <f>VLOOKUP(AC1136,Смета!$B$8:$O$93,13,0)</f>
        <v>0</v>
      </c>
      <c r="AI1136" s="32">
        <f>VLOOKUP(AG1136,Смета!$B$8:$O$93,13,0)</f>
        <v>0</v>
      </c>
      <c r="AM1136" s="32">
        <f>VLOOKUP(AK1136,Смета!$B$8:$O$93,13,0)</f>
        <v>0</v>
      </c>
      <c r="AQ1136" s="32">
        <f>VLOOKUP(AO1136,Смета!$B$8:$O$93,13,0)</f>
        <v>0</v>
      </c>
      <c r="AU1136" s="32">
        <f>VLOOKUP(AS1136,Смета!$B$8:$O$93,13,0)</f>
        <v>0</v>
      </c>
    </row>
    <row r="1137" spans="3:47" x14ac:dyDescent="0.25">
      <c r="C1137" s="32">
        <f>VLOOKUP(A1137,Смета!$B$8:$O$93,13,0)</f>
        <v>0</v>
      </c>
      <c r="G1137" s="32">
        <f>VLOOKUP(E1137,Смета!$B$8:$O$93,13,0)</f>
        <v>0</v>
      </c>
      <c r="K1137" s="32">
        <f>VLOOKUP(I1137,Смета!$B$8:$O$93,13,0)</f>
        <v>0</v>
      </c>
      <c r="O1137" s="32">
        <f>VLOOKUP(M1137,Смета!$B$8:$O$93,13,0)</f>
        <v>0</v>
      </c>
      <c r="S1137" s="32">
        <f>VLOOKUP(Q1137,Смета!$B$8:$O$93,13,0)</f>
        <v>0</v>
      </c>
      <c r="W1137" s="32">
        <f>VLOOKUP(U1137,Смета!$B$8:$O$93,13,0)</f>
        <v>0</v>
      </c>
      <c r="AA1137" s="32">
        <f>VLOOKUP(Y1137,Смета!$B$8:$O$93,13,0)</f>
        <v>0</v>
      </c>
      <c r="AE1137" s="32">
        <f>VLOOKUP(AC1137,Смета!$B$8:$O$93,13,0)</f>
        <v>0</v>
      </c>
      <c r="AI1137" s="32">
        <f>VLOOKUP(AG1137,Смета!$B$8:$O$93,13,0)</f>
        <v>0</v>
      </c>
      <c r="AM1137" s="32">
        <f>VLOOKUP(AK1137,Смета!$B$8:$O$93,13,0)</f>
        <v>0</v>
      </c>
      <c r="AQ1137" s="32">
        <f>VLOOKUP(AO1137,Смета!$B$8:$O$93,13,0)</f>
        <v>0</v>
      </c>
      <c r="AU1137" s="32">
        <f>VLOOKUP(AS1137,Смета!$B$8:$O$93,13,0)</f>
        <v>0</v>
      </c>
    </row>
    <row r="1138" spans="3:47" x14ac:dyDescent="0.25">
      <c r="C1138" s="32">
        <f>VLOOKUP(A1138,Смета!$B$8:$O$93,13,0)</f>
        <v>0</v>
      </c>
      <c r="G1138" s="32">
        <f>VLOOKUP(E1138,Смета!$B$8:$O$93,13,0)</f>
        <v>0</v>
      </c>
      <c r="K1138" s="32">
        <f>VLOOKUP(I1138,Смета!$B$8:$O$93,13,0)</f>
        <v>0</v>
      </c>
      <c r="O1138" s="32">
        <f>VLOOKUP(M1138,Смета!$B$8:$O$93,13,0)</f>
        <v>0</v>
      </c>
      <c r="S1138" s="32">
        <f>VLOOKUP(Q1138,Смета!$B$8:$O$93,13,0)</f>
        <v>0</v>
      </c>
      <c r="W1138" s="32">
        <f>VLOOKUP(U1138,Смета!$B$8:$O$93,13,0)</f>
        <v>0</v>
      </c>
      <c r="AA1138" s="32">
        <f>VLOOKUP(Y1138,Смета!$B$8:$O$93,13,0)</f>
        <v>0</v>
      </c>
      <c r="AE1138" s="32">
        <f>VLOOKUP(AC1138,Смета!$B$8:$O$93,13,0)</f>
        <v>0</v>
      </c>
      <c r="AI1138" s="32">
        <f>VLOOKUP(AG1138,Смета!$B$8:$O$93,13,0)</f>
        <v>0</v>
      </c>
      <c r="AM1138" s="32">
        <f>VLOOKUP(AK1138,Смета!$B$8:$O$93,13,0)</f>
        <v>0</v>
      </c>
      <c r="AQ1138" s="32">
        <f>VLOOKUP(AO1138,Смета!$B$8:$O$93,13,0)</f>
        <v>0</v>
      </c>
      <c r="AU1138" s="32">
        <f>VLOOKUP(AS1138,Смета!$B$8:$O$93,13,0)</f>
        <v>0</v>
      </c>
    </row>
    <row r="1139" spans="3:47" x14ac:dyDescent="0.25">
      <c r="C1139" s="32">
        <f>VLOOKUP(A1139,Смета!$B$8:$O$93,13,0)</f>
        <v>0</v>
      </c>
      <c r="G1139" s="32">
        <f>VLOOKUP(E1139,Смета!$B$8:$O$93,13,0)</f>
        <v>0</v>
      </c>
      <c r="K1139" s="32">
        <f>VLOOKUP(I1139,Смета!$B$8:$O$93,13,0)</f>
        <v>0</v>
      </c>
      <c r="O1139" s="32">
        <f>VLOOKUP(M1139,Смета!$B$8:$O$93,13,0)</f>
        <v>0</v>
      </c>
      <c r="S1139" s="32">
        <f>VLOOKUP(Q1139,Смета!$B$8:$O$93,13,0)</f>
        <v>0</v>
      </c>
      <c r="W1139" s="32">
        <f>VLOOKUP(U1139,Смета!$B$8:$O$93,13,0)</f>
        <v>0</v>
      </c>
      <c r="AA1139" s="32">
        <f>VLOOKUP(Y1139,Смета!$B$8:$O$93,13,0)</f>
        <v>0</v>
      </c>
      <c r="AE1139" s="32">
        <f>VLOOKUP(AC1139,Смета!$B$8:$O$93,13,0)</f>
        <v>0</v>
      </c>
      <c r="AI1139" s="32">
        <f>VLOOKUP(AG1139,Смета!$B$8:$O$93,13,0)</f>
        <v>0</v>
      </c>
      <c r="AM1139" s="32">
        <f>VLOOKUP(AK1139,Смета!$B$8:$O$93,13,0)</f>
        <v>0</v>
      </c>
      <c r="AQ1139" s="32">
        <f>VLOOKUP(AO1139,Смета!$B$8:$O$93,13,0)</f>
        <v>0</v>
      </c>
      <c r="AU1139" s="32">
        <f>VLOOKUP(AS1139,Смета!$B$8:$O$93,13,0)</f>
        <v>0</v>
      </c>
    </row>
    <row r="1140" spans="3:47" x14ac:dyDescent="0.25">
      <c r="C1140" s="32">
        <f>VLOOKUP(A1140,Смета!$B$8:$O$93,13,0)</f>
        <v>0</v>
      </c>
      <c r="G1140" s="32">
        <f>VLOOKUP(E1140,Смета!$B$8:$O$93,13,0)</f>
        <v>0</v>
      </c>
      <c r="K1140" s="32">
        <f>VLOOKUP(I1140,Смета!$B$8:$O$93,13,0)</f>
        <v>0</v>
      </c>
      <c r="O1140" s="32">
        <f>VLOOKUP(M1140,Смета!$B$8:$O$93,13,0)</f>
        <v>0</v>
      </c>
      <c r="S1140" s="32">
        <f>VLOOKUP(Q1140,Смета!$B$8:$O$93,13,0)</f>
        <v>0</v>
      </c>
      <c r="W1140" s="32">
        <f>VLOOKUP(U1140,Смета!$B$8:$O$93,13,0)</f>
        <v>0</v>
      </c>
      <c r="AA1140" s="32">
        <f>VLOOKUP(Y1140,Смета!$B$8:$O$93,13,0)</f>
        <v>0</v>
      </c>
      <c r="AE1140" s="32">
        <f>VLOOKUP(AC1140,Смета!$B$8:$O$93,13,0)</f>
        <v>0</v>
      </c>
      <c r="AI1140" s="32">
        <f>VLOOKUP(AG1140,Смета!$B$8:$O$93,13,0)</f>
        <v>0</v>
      </c>
      <c r="AM1140" s="32">
        <f>VLOOKUP(AK1140,Смета!$B$8:$O$93,13,0)</f>
        <v>0</v>
      </c>
      <c r="AQ1140" s="32">
        <f>VLOOKUP(AO1140,Смета!$B$8:$O$93,13,0)</f>
        <v>0</v>
      </c>
      <c r="AU1140" s="32">
        <f>VLOOKUP(AS1140,Смета!$B$8:$O$93,13,0)</f>
        <v>0</v>
      </c>
    </row>
    <row r="1141" spans="3:47" x14ac:dyDescent="0.25">
      <c r="C1141" s="32">
        <f>VLOOKUP(A1141,Смета!$B$8:$O$93,13,0)</f>
        <v>0</v>
      </c>
      <c r="G1141" s="32">
        <f>VLOOKUP(E1141,Смета!$B$8:$O$93,13,0)</f>
        <v>0</v>
      </c>
      <c r="K1141" s="32">
        <f>VLOOKUP(I1141,Смета!$B$8:$O$93,13,0)</f>
        <v>0</v>
      </c>
      <c r="O1141" s="32">
        <f>VLOOKUP(M1141,Смета!$B$8:$O$93,13,0)</f>
        <v>0</v>
      </c>
      <c r="S1141" s="32">
        <f>VLOOKUP(Q1141,Смета!$B$8:$O$93,13,0)</f>
        <v>0</v>
      </c>
      <c r="W1141" s="32">
        <f>VLOOKUP(U1141,Смета!$B$8:$O$93,13,0)</f>
        <v>0</v>
      </c>
      <c r="AA1141" s="32">
        <f>VLOOKUP(Y1141,Смета!$B$8:$O$93,13,0)</f>
        <v>0</v>
      </c>
      <c r="AE1141" s="32">
        <f>VLOOKUP(AC1141,Смета!$B$8:$O$93,13,0)</f>
        <v>0</v>
      </c>
      <c r="AI1141" s="32">
        <f>VLOOKUP(AG1141,Смета!$B$8:$O$93,13,0)</f>
        <v>0</v>
      </c>
      <c r="AM1141" s="32">
        <f>VLOOKUP(AK1141,Смета!$B$8:$O$93,13,0)</f>
        <v>0</v>
      </c>
      <c r="AQ1141" s="32">
        <f>VLOOKUP(AO1141,Смета!$B$8:$O$93,13,0)</f>
        <v>0</v>
      </c>
      <c r="AU1141" s="32">
        <f>VLOOKUP(AS1141,Смета!$B$8:$O$93,13,0)</f>
        <v>0</v>
      </c>
    </row>
    <row r="1142" spans="3:47" x14ac:dyDescent="0.25">
      <c r="C1142" s="32">
        <f>VLOOKUP(A1142,Смета!$B$8:$O$93,13,0)</f>
        <v>0</v>
      </c>
      <c r="G1142" s="32">
        <f>VLOOKUP(E1142,Смета!$B$8:$O$93,13,0)</f>
        <v>0</v>
      </c>
      <c r="K1142" s="32">
        <f>VLOOKUP(I1142,Смета!$B$8:$O$93,13,0)</f>
        <v>0</v>
      </c>
      <c r="O1142" s="32">
        <f>VLOOKUP(M1142,Смета!$B$8:$O$93,13,0)</f>
        <v>0</v>
      </c>
      <c r="S1142" s="32">
        <f>VLOOKUP(Q1142,Смета!$B$8:$O$93,13,0)</f>
        <v>0</v>
      </c>
      <c r="W1142" s="32">
        <f>VLOOKUP(U1142,Смета!$B$8:$O$93,13,0)</f>
        <v>0</v>
      </c>
      <c r="AA1142" s="32">
        <f>VLOOKUP(Y1142,Смета!$B$8:$O$93,13,0)</f>
        <v>0</v>
      </c>
      <c r="AE1142" s="32">
        <f>VLOOKUP(AC1142,Смета!$B$8:$O$93,13,0)</f>
        <v>0</v>
      </c>
      <c r="AI1142" s="32">
        <f>VLOOKUP(AG1142,Смета!$B$8:$O$93,13,0)</f>
        <v>0</v>
      </c>
      <c r="AM1142" s="32">
        <f>VLOOKUP(AK1142,Смета!$B$8:$O$93,13,0)</f>
        <v>0</v>
      </c>
      <c r="AQ1142" s="32">
        <f>VLOOKUP(AO1142,Смета!$B$8:$O$93,13,0)</f>
        <v>0</v>
      </c>
      <c r="AU1142" s="32">
        <f>VLOOKUP(AS1142,Смета!$B$8:$O$93,13,0)</f>
        <v>0</v>
      </c>
    </row>
    <row r="1143" spans="3:47" x14ac:dyDescent="0.25">
      <c r="C1143" s="32">
        <f>VLOOKUP(A1143,Смета!$B$8:$O$93,13,0)</f>
        <v>0</v>
      </c>
      <c r="G1143" s="32">
        <f>VLOOKUP(E1143,Смета!$B$8:$O$93,13,0)</f>
        <v>0</v>
      </c>
      <c r="K1143" s="32">
        <f>VLOOKUP(I1143,Смета!$B$8:$O$93,13,0)</f>
        <v>0</v>
      </c>
      <c r="O1143" s="32">
        <f>VLOOKUP(M1143,Смета!$B$8:$O$93,13,0)</f>
        <v>0</v>
      </c>
      <c r="S1143" s="32">
        <f>VLOOKUP(Q1143,Смета!$B$8:$O$93,13,0)</f>
        <v>0</v>
      </c>
      <c r="W1143" s="32">
        <f>VLOOKUP(U1143,Смета!$B$8:$O$93,13,0)</f>
        <v>0</v>
      </c>
      <c r="AA1143" s="32">
        <f>VLOOKUP(Y1143,Смета!$B$8:$O$93,13,0)</f>
        <v>0</v>
      </c>
      <c r="AE1143" s="32">
        <f>VLOOKUP(AC1143,Смета!$B$8:$O$93,13,0)</f>
        <v>0</v>
      </c>
      <c r="AI1143" s="32">
        <f>VLOOKUP(AG1143,Смета!$B$8:$O$93,13,0)</f>
        <v>0</v>
      </c>
      <c r="AM1143" s="32">
        <f>VLOOKUP(AK1143,Смета!$B$8:$O$93,13,0)</f>
        <v>0</v>
      </c>
      <c r="AQ1143" s="32">
        <f>VLOOKUP(AO1143,Смета!$B$8:$O$93,13,0)</f>
        <v>0</v>
      </c>
      <c r="AU1143" s="32">
        <f>VLOOKUP(AS1143,Смета!$B$8:$O$93,13,0)</f>
        <v>0</v>
      </c>
    </row>
    <row r="1144" spans="3:47" x14ac:dyDescent="0.25">
      <c r="C1144" s="32">
        <f>VLOOKUP(A1144,Смета!$B$8:$O$93,13,0)</f>
        <v>0</v>
      </c>
      <c r="G1144" s="32">
        <f>VLOOKUP(E1144,Смета!$B$8:$O$93,13,0)</f>
        <v>0</v>
      </c>
      <c r="K1144" s="32">
        <f>VLOOKUP(I1144,Смета!$B$8:$O$93,13,0)</f>
        <v>0</v>
      </c>
      <c r="O1144" s="32">
        <f>VLOOKUP(M1144,Смета!$B$8:$O$93,13,0)</f>
        <v>0</v>
      </c>
      <c r="S1144" s="32">
        <f>VLOOKUP(Q1144,Смета!$B$8:$O$93,13,0)</f>
        <v>0</v>
      </c>
      <c r="W1144" s="32">
        <f>VLOOKUP(U1144,Смета!$B$8:$O$93,13,0)</f>
        <v>0</v>
      </c>
      <c r="AA1144" s="32">
        <f>VLOOKUP(Y1144,Смета!$B$8:$O$93,13,0)</f>
        <v>0</v>
      </c>
      <c r="AE1144" s="32">
        <f>VLOOKUP(AC1144,Смета!$B$8:$O$93,13,0)</f>
        <v>0</v>
      </c>
      <c r="AI1144" s="32">
        <f>VLOOKUP(AG1144,Смета!$B$8:$O$93,13,0)</f>
        <v>0</v>
      </c>
      <c r="AM1144" s="32">
        <f>VLOOKUP(AK1144,Смета!$B$8:$O$93,13,0)</f>
        <v>0</v>
      </c>
      <c r="AQ1144" s="32">
        <f>VLOOKUP(AO1144,Смета!$B$8:$O$93,13,0)</f>
        <v>0</v>
      </c>
      <c r="AU1144" s="32">
        <f>VLOOKUP(AS1144,Смета!$B$8:$O$93,13,0)</f>
        <v>0</v>
      </c>
    </row>
    <row r="1145" spans="3:47" x14ac:dyDescent="0.25">
      <c r="C1145" s="32">
        <f>VLOOKUP(A1145,Смета!$B$8:$O$93,13,0)</f>
        <v>0</v>
      </c>
      <c r="G1145" s="32">
        <f>VLOOKUP(E1145,Смета!$B$8:$O$93,13,0)</f>
        <v>0</v>
      </c>
      <c r="K1145" s="32">
        <f>VLOOKUP(I1145,Смета!$B$8:$O$93,13,0)</f>
        <v>0</v>
      </c>
      <c r="O1145" s="32">
        <f>VLOOKUP(M1145,Смета!$B$8:$O$93,13,0)</f>
        <v>0</v>
      </c>
      <c r="S1145" s="32">
        <f>VLOOKUP(Q1145,Смета!$B$8:$O$93,13,0)</f>
        <v>0</v>
      </c>
      <c r="W1145" s="32">
        <f>VLOOKUP(U1145,Смета!$B$8:$O$93,13,0)</f>
        <v>0</v>
      </c>
      <c r="AA1145" s="32">
        <f>VLOOKUP(Y1145,Смета!$B$8:$O$93,13,0)</f>
        <v>0</v>
      </c>
      <c r="AE1145" s="32">
        <f>VLOOKUP(AC1145,Смета!$B$8:$O$93,13,0)</f>
        <v>0</v>
      </c>
      <c r="AI1145" s="32">
        <f>VLOOKUP(AG1145,Смета!$B$8:$O$93,13,0)</f>
        <v>0</v>
      </c>
      <c r="AM1145" s="32">
        <f>VLOOKUP(AK1145,Смета!$B$8:$O$93,13,0)</f>
        <v>0</v>
      </c>
      <c r="AQ1145" s="32">
        <f>VLOOKUP(AO1145,Смета!$B$8:$O$93,13,0)</f>
        <v>0</v>
      </c>
      <c r="AU1145" s="32">
        <f>VLOOKUP(AS1145,Смета!$B$8:$O$93,13,0)</f>
        <v>0</v>
      </c>
    </row>
    <row r="1146" spans="3:47" x14ac:dyDescent="0.25">
      <c r="C1146" s="32">
        <f>VLOOKUP(A1146,Смета!$B$8:$O$93,13,0)</f>
        <v>0</v>
      </c>
      <c r="G1146" s="32">
        <f>VLOOKUP(E1146,Смета!$B$8:$O$93,13,0)</f>
        <v>0</v>
      </c>
      <c r="K1146" s="32">
        <f>VLOOKUP(I1146,Смета!$B$8:$O$93,13,0)</f>
        <v>0</v>
      </c>
      <c r="O1146" s="32">
        <f>VLOOKUP(M1146,Смета!$B$8:$O$93,13,0)</f>
        <v>0</v>
      </c>
      <c r="S1146" s="32">
        <f>VLOOKUP(Q1146,Смета!$B$8:$O$93,13,0)</f>
        <v>0</v>
      </c>
      <c r="W1146" s="32">
        <f>VLOOKUP(U1146,Смета!$B$8:$O$93,13,0)</f>
        <v>0</v>
      </c>
      <c r="AA1146" s="32">
        <f>VLOOKUP(Y1146,Смета!$B$8:$O$93,13,0)</f>
        <v>0</v>
      </c>
      <c r="AE1146" s="32">
        <f>VLOOKUP(AC1146,Смета!$B$8:$O$93,13,0)</f>
        <v>0</v>
      </c>
      <c r="AI1146" s="32">
        <f>VLOOKUP(AG1146,Смета!$B$8:$O$93,13,0)</f>
        <v>0</v>
      </c>
      <c r="AM1146" s="32">
        <f>VLOOKUP(AK1146,Смета!$B$8:$O$93,13,0)</f>
        <v>0</v>
      </c>
      <c r="AQ1146" s="32">
        <f>VLOOKUP(AO1146,Смета!$B$8:$O$93,13,0)</f>
        <v>0</v>
      </c>
      <c r="AU1146" s="32">
        <f>VLOOKUP(AS1146,Смета!$B$8:$O$93,13,0)</f>
        <v>0</v>
      </c>
    </row>
    <row r="1147" spans="3:47" x14ac:dyDescent="0.25">
      <c r="C1147" s="32">
        <f>VLOOKUP(A1147,Смета!$B$8:$O$93,13,0)</f>
        <v>0</v>
      </c>
      <c r="G1147" s="32">
        <f>VLOOKUP(E1147,Смета!$B$8:$O$93,13,0)</f>
        <v>0</v>
      </c>
      <c r="K1147" s="32">
        <f>VLOOKUP(I1147,Смета!$B$8:$O$93,13,0)</f>
        <v>0</v>
      </c>
      <c r="O1147" s="32">
        <f>VLOOKUP(M1147,Смета!$B$8:$O$93,13,0)</f>
        <v>0</v>
      </c>
      <c r="S1147" s="32">
        <f>VLOOKUP(Q1147,Смета!$B$8:$O$93,13,0)</f>
        <v>0</v>
      </c>
      <c r="W1147" s="32">
        <f>VLOOKUP(U1147,Смета!$B$8:$O$93,13,0)</f>
        <v>0</v>
      </c>
      <c r="AA1147" s="32">
        <f>VLOOKUP(Y1147,Смета!$B$8:$O$93,13,0)</f>
        <v>0</v>
      </c>
      <c r="AE1147" s="32">
        <f>VLOOKUP(AC1147,Смета!$B$8:$O$93,13,0)</f>
        <v>0</v>
      </c>
      <c r="AI1147" s="32">
        <f>VLOOKUP(AG1147,Смета!$B$8:$O$93,13,0)</f>
        <v>0</v>
      </c>
      <c r="AM1147" s="32">
        <f>VLOOKUP(AK1147,Смета!$B$8:$O$93,13,0)</f>
        <v>0</v>
      </c>
      <c r="AQ1147" s="32">
        <f>VLOOKUP(AO1147,Смета!$B$8:$O$93,13,0)</f>
        <v>0</v>
      </c>
      <c r="AU1147" s="32">
        <f>VLOOKUP(AS1147,Смета!$B$8:$O$93,13,0)</f>
        <v>0</v>
      </c>
    </row>
    <row r="1148" spans="3:47" x14ac:dyDescent="0.25">
      <c r="C1148" s="32">
        <f>VLOOKUP(A1148,Смета!$B$8:$O$93,13,0)</f>
        <v>0</v>
      </c>
      <c r="G1148" s="32">
        <f>VLOOKUP(E1148,Смета!$B$8:$O$93,13,0)</f>
        <v>0</v>
      </c>
      <c r="K1148" s="32">
        <f>VLOOKUP(I1148,Смета!$B$8:$O$93,13,0)</f>
        <v>0</v>
      </c>
      <c r="O1148" s="32">
        <f>VLOOKUP(M1148,Смета!$B$8:$O$93,13,0)</f>
        <v>0</v>
      </c>
      <c r="S1148" s="32">
        <f>VLOOKUP(Q1148,Смета!$B$8:$O$93,13,0)</f>
        <v>0</v>
      </c>
      <c r="W1148" s="32">
        <f>VLOOKUP(U1148,Смета!$B$8:$O$93,13,0)</f>
        <v>0</v>
      </c>
      <c r="AA1148" s="32">
        <f>VLOOKUP(Y1148,Смета!$B$8:$O$93,13,0)</f>
        <v>0</v>
      </c>
      <c r="AE1148" s="32">
        <f>VLOOKUP(AC1148,Смета!$B$8:$O$93,13,0)</f>
        <v>0</v>
      </c>
      <c r="AI1148" s="32">
        <f>VLOOKUP(AG1148,Смета!$B$8:$O$93,13,0)</f>
        <v>0</v>
      </c>
      <c r="AM1148" s="32">
        <f>VLOOKUP(AK1148,Смета!$B$8:$O$93,13,0)</f>
        <v>0</v>
      </c>
      <c r="AQ1148" s="32">
        <f>VLOOKUP(AO1148,Смета!$B$8:$O$93,13,0)</f>
        <v>0</v>
      </c>
      <c r="AU1148" s="32">
        <f>VLOOKUP(AS1148,Смета!$B$8:$O$93,13,0)</f>
        <v>0</v>
      </c>
    </row>
    <row r="1149" spans="3:47" x14ac:dyDescent="0.25">
      <c r="C1149" s="32">
        <f>VLOOKUP(A1149,Смета!$B$8:$O$93,13,0)</f>
        <v>0</v>
      </c>
      <c r="G1149" s="32">
        <f>VLOOKUP(E1149,Смета!$B$8:$O$93,13,0)</f>
        <v>0</v>
      </c>
      <c r="K1149" s="32">
        <f>VLOOKUP(I1149,Смета!$B$8:$O$93,13,0)</f>
        <v>0</v>
      </c>
      <c r="O1149" s="32">
        <f>VLOOKUP(M1149,Смета!$B$8:$O$93,13,0)</f>
        <v>0</v>
      </c>
      <c r="S1149" s="32">
        <f>VLOOKUP(Q1149,Смета!$B$8:$O$93,13,0)</f>
        <v>0</v>
      </c>
      <c r="W1149" s="32">
        <f>VLOOKUP(U1149,Смета!$B$8:$O$93,13,0)</f>
        <v>0</v>
      </c>
      <c r="AA1149" s="32">
        <f>VLOOKUP(Y1149,Смета!$B$8:$O$93,13,0)</f>
        <v>0</v>
      </c>
      <c r="AE1149" s="32">
        <f>VLOOKUP(AC1149,Смета!$B$8:$O$93,13,0)</f>
        <v>0</v>
      </c>
      <c r="AI1149" s="32">
        <f>VLOOKUP(AG1149,Смета!$B$8:$O$93,13,0)</f>
        <v>0</v>
      </c>
      <c r="AM1149" s="32">
        <f>VLOOKUP(AK1149,Смета!$B$8:$O$93,13,0)</f>
        <v>0</v>
      </c>
      <c r="AQ1149" s="32">
        <f>VLOOKUP(AO1149,Смета!$B$8:$O$93,13,0)</f>
        <v>0</v>
      </c>
      <c r="AU1149" s="32">
        <f>VLOOKUP(AS1149,Смета!$B$8:$O$93,13,0)</f>
        <v>0</v>
      </c>
    </row>
    <row r="1150" spans="3:47" x14ac:dyDescent="0.25">
      <c r="C1150" s="32">
        <f>VLOOKUP(A1150,Смета!$B$8:$O$93,13,0)</f>
        <v>0</v>
      </c>
      <c r="G1150" s="32">
        <f>VLOOKUP(E1150,Смета!$B$8:$O$93,13,0)</f>
        <v>0</v>
      </c>
      <c r="K1150" s="32">
        <f>VLOOKUP(I1150,Смета!$B$8:$O$93,13,0)</f>
        <v>0</v>
      </c>
      <c r="O1150" s="32">
        <f>VLOOKUP(M1150,Смета!$B$8:$O$93,13,0)</f>
        <v>0</v>
      </c>
      <c r="S1150" s="32">
        <f>VLOOKUP(Q1150,Смета!$B$8:$O$93,13,0)</f>
        <v>0</v>
      </c>
      <c r="W1150" s="32">
        <f>VLOOKUP(U1150,Смета!$B$8:$O$93,13,0)</f>
        <v>0</v>
      </c>
      <c r="AA1150" s="32">
        <f>VLOOKUP(Y1150,Смета!$B$8:$O$93,13,0)</f>
        <v>0</v>
      </c>
      <c r="AE1150" s="32">
        <f>VLOOKUP(AC1150,Смета!$B$8:$O$93,13,0)</f>
        <v>0</v>
      </c>
      <c r="AI1150" s="32">
        <f>VLOOKUP(AG1150,Смета!$B$8:$O$93,13,0)</f>
        <v>0</v>
      </c>
      <c r="AM1150" s="32">
        <f>VLOOKUP(AK1150,Смета!$B$8:$O$93,13,0)</f>
        <v>0</v>
      </c>
      <c r="AQ1150" s="32">
        <f>VLOOKUP(AO1150,Смета!$B$8:$O$93,13,0)</f>
        <v>0</v>
      </c>
      <c r="AU1150" s="32">
        <f>VLOOKUP(AS1150,Смета!$B$8:$O$93,13,0)</f>
        <v>0</v>
      </c>
    </row>
    <row r="1151" spans="3:47" x14ac:dyDescent="0.25">
      <c r="C1151" s="32">
        <f>VLOOKUP(A1151,Смета!$B$8:$O$93,13,0)</f>
        <v>0</v>
      </c>
      <c r="G1151" s="32">
        <f>VLOOKUP(E1151,Смета!$B$8:$O$93,13,0)</f>
        <v>0</v>
      </c>
      <c r="K1151" s="32">
        <f>VLOOKUP(I1151,Смета!$B$8:$O$93,13,0)</f>
        <v>0</v>
      </c>
      <c r="O1151" s="32">
        <f>VLOOKUP(M1151,Смета!$B$8:$O$93,13,0)</f>
        <v>0</v>
      </c>
      <c r="S1151" s="32">
        <f>VLOOKUP(Q1151,Смета!$B$8:$O$93,13,0)</f>
        <v>0</v>
      </c>
      <c r="W1151" s="32">
        <f>VLOOKUP(U1151,Смета!$B$8:$O$93,13,0)</f>
        <v>0</v>
      </c>
      <c r="AA1151" s="32">
        <f>VLOOKUP(Y1151,Смета!$B$8:$O$93,13,0)</f>
        <v>0</v>
      </c>
      <c r="AE1151" s="32">
        <f>VLOOKUP(AC1151,Смета!$B$8:$O$93,13,0)</f>
        <v>0</v>
      </c>
      <c r="AI1151" s="32">
        <f>VLOOKUP(AG1151,Смета!$B$8:$O$93,13,0)</f>
        <v>0</v>
      </c>
      <c r="AM1151" s="32">
        <f>VLOOKUP(AK1151,Смета!$B$8:$O$93,13,0)</f>
        <v>0</v>
      </c>
      <c r="AQ1151" s="32">
        <f>VLOOKUP(AO1151,Смета!$B$8:$O$93,13,0)</f>
        <v>0</v>
      </c>
      <c r="AU1151" s="32">
        <f>VLOOKUP(AS1151,Смета!$B$8:$O$93,13,0)</f>
        <v>0</v>
      </c>
    </row>
    <row r="1152" spans="3:47" x14ac:dyDescent="0.25">
      <c r="C1152" s="32">
        <f>VLOOKUP(A1152,Смета!$B$8:$O$93,13,0)</f>
        <v>0</v>
      </c>
      <c r="G1152" s="32">
        <f>VLOOKUP(E1152,Смета!$B$8:$O$93,13,0)</f>
        <v>0</v>
      </c>
      <c r="K1152" s="32">
        <f>VLOOKUP(I1152,Смета!$B$8:$O$93,13,0)</f>
        <v>0</v>
      </c>
      <c r="O1152" s="32">
        <f>VLOOKUP(M1152,Смета!$B$8:$O$93,13,0)</f>
        <v>0</v>
      </c>
      <c r="S1152" s="32">
        <f>VLOOKUP(Q1152,Смета!$B$8:$O$93,13,0)</f>
        <v>0</v>
      </c>
      <c r="W1152" s="32">
        <f>VLOOKUP(U1152,Смета!$B$8:$O$93,13,0)</f>
        <v>0</v>
      </c>
      <c r="AA1152" s="32">
        <f>VLOOKUP(Y1152,Смета!$B$8:$O$93,13,0)</f>
        <v>0</v>
      </c>
      <c r="AE1152" s="32">
        <f>VLOOKUP(AC1152,Смета!$B$8:$O$93,13,0)</f>
        <v>0</v>
      </c>
      <c r="AI1152" s="32">
        <f>VLOOKUP(AG1152,Смета!$B$8:$O$93,13,0)</f>
        <v>0</v>
      </c>
      <c r="AM1152" s="32">
        <f>VLOOKUP(AK1152,Смета!$B$8:$O$93,13,0)</f>
        <v>0</v>
      </c>
      <c r="AQ1152" s="32">
        <f>VLOOKUP(AO1152,Смета!$B$8:$O$93,13,0)</f>
        <v>0</v>
      </c>
      <c r="AU1152" s="32">
        <f>VLOOKUP(AS1152,Смета!$B$8:$O$93,13,0)</f>
        <v>0</v>
      </c>
    </row>
    <row r="1153" spans="3:47" x14ac:dyDescent="0.25">
      <c r="C1153" s="32">
        <f>VLOOKUP(A1153,Смета!$B$8:$O$93,13,0)</f>
        <v>0</v>
      </c>
      <c r="G1153" s="32">
        <f>VLOOKUP(E1153,Смета!$B$8:$O$93,13,0)</f>
        <v>0</v>
      </c>
      <c r="K1153" s="32">
        <f>VLOOKUP(I1153,Смета!$B$8:$O$93,13,0)</f>
        <v>0</v>
      </c>
      <c r="O1153" s="32">
        <f>VLOOKUP(M1153,Смета!$B$8:$O$93,13,0)</f>
        <v>0</v>
      </c>
      <c r="S1153" s="32">
        <f>VLOOKUP(Q1153,Смета!$B$8:$O$93,13,0)</f>
        <v>0</v>
      </c>
      <c r="W1153" s="32">
        <f>VLOOKUP(U1153,Смета!$B$8:$O$93,13,0)</f>
        <v>0</v>
      </c>
      <c r="AA1153" s="32">
        <f>VLOOKUP(Y1153,Смета!$B$8:$O$93,13,0)</f>
        <v>0</v>
      </c>
      <c r="AE1153" s="32">
        <f>VLOOKUP(AC1153,Смета!$B$8:$O$93,13,0)</f>
        <v>0</v>
      </c>
      <c r="AI1153" s="32">
        <f>VLOOKUP(AG1153,Смета!$B$8:$O$93,13,0)</f>
        <v>0</v>
      </c>
      <c r="AM1153" s="32">
        <f>VLOOKUP(AK1153,Смета!$B$8:$O$93,13,0)</f>
        <v>0</v>
      </c>
      <c r="AQ1153" s="32">
        <f>VLOOKUP(AO1153,Смета!$B$8:$O$93,13,0)</f>
        <v>0</v>
      </c>
      <c r="AU1153" s="32">
        <f>VLOOKUP(AS1153,Смета!$B$8:$O$93,13,0)</f>
        <v>0</v>
      </c>
    </row>
    <row r="1154" spans="3:47" x14ac:dyDescent="0.25">
      <c r="C1154" s="32">
        <f>VLOOKUP(A1154,Смета!$B$8:$O$93,13,0)</f>
        <v>0</v>
      </c>
      <c r="G1154" s="32">
        <f>VLOOKUP(E1154,Смета!$B$8:$O$93,13,0)</f>
        <v>0</v>
      </c>
      <c r="K1154" s="32">
        <f>VLOOKUP(I1154,Смета!$B$8:$O$93,13,0)</f>
        <v>0</v>
      </c>
      <c r="O1154" s="32">
        <f>VLOOKUP(M1154,Смета!$B$8:$O$93,13,0)</f>
        <v>0</v>
      </c>
      <c r="S1154" s="32">
        <f>VLOOKUP(Q1154,Смета!$B$8:$O$93,13,0)</f>
        <v>0</v>
      </c>
      <c r="W1154" s="32">
        <f>VLOOKUP(U1154,Смета!$B$8:$O$93,13,0)</f>
        <v>0</v>
      </c>
      <c r="AA1154" s="32">
        <f>VLOOKUP(Y1154,Смета!$B$8:$O$93,13,0)</f>
        <v>0</v>
      </c>
      <c r="AE1154" s="32">
        <f>VLOOKUP(AC1154,Смета!$B$8:$O$93,13,0)</f>
        <v>0</v>
      </c>
      <c r="AI1154" s="32">
        <f>VLOOKUP(AG1154,Смета!$B$8:$O$93,13,0)</f>
        <v>0</v>
      </c>
      <c r="AM1154" s="32">
        <f>VLOOKUP(AK1154,Смета!$B$8:$O$93,13,0)</f>
        <v>0</v>
      </c>
      <c r="AQ1154" s="32">
        <f>VLOOKUP(AO1154,Смета!$B$8:$O$93,13,0)</f>
        <v>0</v>
      </c>
      <c r="AU1154" s="32">
        <f>VLOOKUP(AS1154,Смета!$B$8:$O$93,13,0)</f>
        <v>0</v>
      </c>
    </row>
    <row r="1155" spans="3:47" x14ac:dyDescent="0.25">
      <c r="C1155" s="32">
        <f>VLOOKUP(A1155,Смета!$B$8:$O$93,13,0)</f>
        <v>0</v>
      </c>
      <c r="G1155" s="32">
        <f>VLOOKUP(E1155,Смета!$B$8:$O$93,13,0)</f>
        <v>0</v>
      </c>
      <c r="K1155" s="32">
        <f>VLOOKUP(I1155,Смета!$B$8:$O$93,13,0)</f>
        <v>0</v>
      </c>
      <c r="O1155" s="32">
        <f>VLOOKUP(M1155,Смета!$B$8:$O$93,13,0)</f>
        <v>0</v>
      </c>
      <c r="S1155" s="32">
        <f>VLOOKUP(Q1155,Смета!$B$8:$O$93,13,0)</f>
        <v>0</v>
      </c>
      <c r="W1155" s="32">
        <f>VLOOKUP(U1155,Смета!$B$8:$O$93,13,0)</f>
        <v>0</v>
      </c>
      <c r="AA1155" s="32">
        <f>VLOOKUP(Y1155,Смета!$B$8:$O$93,13,0)</f>
        <v>0</v>
      </c>
      <c r="AE1155" s="32">
        <f>VLOOKUP(AC1155,Смета!$B$8:$O$93,13,0)</f>
        <v>0</v>
      </c>
      <c r="AI1155" s="32">
        <f>VLOOKUP(AG1155,Смета!$B$8:$O$93,13,0)</f>
        <v>0</v>
      </c>
      <c r="AM1155" s="32">
        <f>VLOOKUP(AK1155,Смета!$B$8:$O$93,13,0)</f>
        <v>0</v>
      </c>
      <c r="AQ1155" s="32">
        <f>VLOOKUP(AO1155,Смета!$B$8:$O$93,13,0)</f>
        <v>0</v>
      </c>
      <c r="AU1155" s="32">
        <f>VLOOKUP(AS1155,Смета!$B$8:$O$93,13,0)</f>
        <v>0</v>
      </c>
    </row>
    <row r="1156" spans="3:47" x14ac:dyDescent="0.25">
      <c r="C1156" s="32">
        <f>VLOOKUP(A1156,Смета!$B$8:$O$93,13,0)</f>
        <v>0</v>
      </c>
      <c r="G1156" s="32">
        <f>VLOOKUP(E1156,Смета!$B$8:$O$93,13,0)</f>
        <v>0</v>
      </c>
      <c r="K1156" s="32">
        <f>VLOOKUP(I1156,Смета!$B$8:$O$93,13,0)</f>
        <v>0</v>
      </c>
      <c r="O1156" s="32">
        <f>VLOOKUP(M1156,Смета!$B$8:$O$93,13,0)</f>
        <v>0</v>
      </c>
      <c r="S1156" s="32">
        <f>VLOOKUP(Q1156,Смета!$B$8:$O$93,13,0)</f>
        <v>0</v>
      </c>
      <c r="W1156" s="32">
        <f>VLOOKUP(U1156,Смета!$B$8:$O$93,13,0)</f>
        <v>0</v>
      </c>
      <c r="AA1156" s="32">
        <f>VLOOKUP(Y1156,Смета!$B$8:$O$93,13,0)</f>
        <v>0</v>
      </c>
      <c r="AE1156" s="32">
        <f>VLOOKUP(AC1156,Смета!$B$8:$O$93,13,0)</f>
        <v>0</v>
      </c>
      <c r="AI1156" s="32">
        <f>VLOOKUP(AG1156,Смета!$B$8:$O$93,13,0)</f>
        <v>0</v>
      </c>
      <c r="AM1156" s="32">
        <f>VLOOKUP(AK1156,Смета!$B$8:$O$93,13,0)</f>
        <v>0</v>
      </c>
      <c r="AQ1156" s="32">
        <f>VLOOKUP(AO1156,Смета!$B$8:$O$93,13,0)</f>
        <v>0</v>
      </c>
      <c r="AU1156" s="32">
        <f>VLOOKUP(AS1156,Смета!$B$8:$O$93,13,0)</f>
        <v>0</v>
      </c>
    </row>
    <row r="1157" spans="3:47" x14ac:dyDescent="0.25">
      <c r="C1157" s="32">
        <f>VLOOKUP(A1157,Смета!$B$8:$O$93,13,0)</f>
        <v>0</v>
      </c>
      <c r="G1157" s="32">
        <f>VLOOKUP(E1157,Смета!$B$8:$O$93,13,0)</f>
        <v>0</v>
      </c>
      <c r="K1157" s="32">
        <f>VLOOKUP(I1157,Смета!$B$8:$O$93,13,0)</f>
        <v>0</v>
      </c>
      <c r="O1157" s="32">
        <f>VLOOKUP(M1157,Смета!$B$8:$O$93,13,0)</f>
        <v>0</v>
      </c>
      <c r="S1157" s="32">
        <f>VLOOKUP(Q1157,Смета!$B$8:$O$93,13,0)</f>
        <v>0</v>
      </c>
      <c r="W1157" s="32">
        <f>VLOOKUP(U1157,Смета!$B$8:$O$93,13,0)</f>
        <v>0</v>
      </c>
      <c r="AA1157" s="32">
        <f>VLOOKUP(Y1157,Смета!$B$8:$O$93,13,0)</f>
        <v>0</v>
      </c>
      <c r="AE1157" s="32">
        <f>VLOOKUP(AC1157,Смета!$B$8:$O$93,13,0)</f>
        <v>0</v>
      </c>
      <c r="AI1157" s="32">
        <f>VLOOKUP(AG1157,Смета!$B$8:$O$93,13,0)</f>
        <v>0</v>
      </c>
      <c r="AM1157" s="32">
        <f>VLOOKUP(AK1157,Смета!$B$8:$O$93,13,0)</f>
        <v>0</v>
      </c>
      <c r="AQ1157" s="32">
        <f>VLOOKUP(AO1157,Смета!$B$8:$O$93,13,0)</f>
        <v>0</v>
      </c>
      <c r="AU1157" s="32">
        <f>VLOOKUP(AS1157,Смета!$B$8:$O$93,13,0)</f>
        <v>0</v>
      </c>
    </row>
    <row r="1158" spans="3:47" x14ac:dyDescent="0.25">
      <c r="C1158" s="32">
        <f>VLOOKUP(A1158,Смета!$B$8:$O$93,13,0)</f>
        <v>0</v>
      </c>
      <c r="G1158" s="32">
        <f>VLOOKUP(E1158,Смета!$B$8:$O$93,13,0)</f>
        <v>0</v>
      </c>
      <c r="K1158" s="32">
        <f>VLOOKUP(I1158,Смета!$B$8:$O$93,13,0)</f>
        <v>0</v>
      </c>
      <c r="O1158" s="32">
        <f>VLOOKUP(M1158,Смета!$B$8:$O$93,13,0)</f>
        <v>0</v>
      </c>
      <c r="S1158" s="32">
        <f>VLOOKUP(Q1158,Смета!$B$8:$O$93,13,0)</f>
        <v>0</v>
      </c>
      <c r="W1158" s="32">
        <f>VLOOKUP(U1158,Смета!$B$8:$O$93,13,0)</f>
        <v>0</v>
      </c>
      <c r="AA1158" s="32">
        <f>VLOOKUP(Y1158,Смета!$B$8:$O$93,13,0)</f>
        <v>0</v>
      </c>
      <c r="AE1158" s="32">
        <f>VLOOKUP(AC1158,Смета!$B$8:$O$93,13,0)</f>
        <v>0</v>
      </c>
      <c r="AI1158" s="32">
        <f>VLOOKUP(AG1158,Смета!$B$8:$O$93,13,0)</f>
        <v>0</v>
      </c>
      <c r="AM1158" s="32">
        <f>VLOOKUP(AK1158,Смета!$B$8:$O$93,13,0)</f>
        <v>0</v>
      </c>
      <c r="AQ1158" s="32">
        <f>VLOOKUP(AO1158,Смета!$B$8:$O$93,13,0)</f>
        <v>0</v>
      </c>
      <c r="AU1158" s="32">
        <f>VLOOKUP(AS1158,Смета!$B$8:$O$93,13,0)</f>
        <v>0</v>
      </c>
    </row>
    <row r="1159" spans="3:47" x14ac:dyDescent="0.25">
      <c r="C1159" s="32">
        <f>VLOOKUP(A1159,Смета!$B$8:$O$93,13,0)</f>
        <v>0</v>
      </c>
      <c r="G1159" s="32">
        <f>VLOOKUP(E1159,Смета!$B$8:$O$93,13,0)</f>
        <v>0</v>
      </c>
      <c r="K1159" s="32">
        <f>VLOOKUP(I1159,Смета!$B$8:$O$93,13,0)</f>
        <v>0</v>
      </c>
      <c r="O1159" s="32">
        <f>VLOOKUP(M1159,Смета!$B$8:$O$93,13,0)</f>
        <v>0</v>
      </c>
      <c r="S1159" s="32">
        <f>VLOOKUP(Q1159,Смета!$B$8:$O$93,13,0)</f>
        <v>0</v>
      </c>
      <c r="W1159" s="32">
        <f>VLOOKUP(U1159,Смета!$B$8:$O$93,13,0)</f>
        <v>0</v>
      </c>
      <c r="AA1159" s="32">
        <f>VLOOKUP(Y1159,Смета!$B$8:$O$93,13,0)</f>
        <v>0</v>
      </c>
      <c r="AE1159" s="32">
        <f>VLOOKUP(AC1159,Смета!$B$8:$O$93,13,0)</f>
        <v>0</v>
      </c>
      <c r="AI1159" s="32">
        <f>VLOOKUP(AG1159,Смета!$B$8:$O$93,13,0)</f>
        <v>0</v>
      </c>
      <c r="AM1159" s="32">
        <f>VLOOKUP(AK1159,Смета!$B$8:$O$93,13,0)</f>
        <v>0</v>
      </c>
      <c r="AQ1159" s="32">
        <f>VLOOKUP(AO1159,Смета!$B$8:$O$93,13,0)</f>
        <v>0</v>
      </c>
      <c r="AU1159" s="32">
        <f>VLOOKUP(AS1159,Смета!$B$8:$O$93,13,0)</f>
        <v>0</v>
      </c>
    </row>
    <row r="1160" spans="3:47" x14ac:dyDescent="0.25">
      <c r="C1160" s="32">
        <f>VLOOKUP(A1160,Смета!$B$8:$O$93,13,0)</f>
        <v>0</v>
      </c>
      <c r="G1160" s="32">
        <f>VLOOKUP(E1160,Смета!$B$8:$O$93,13,0)</f>
        <v>0</v>
      </c>
      <c r="K1160" s="32">
        <f>VLOOKUP(I1160,Смета!$B$8:$O$93,13,0)</f>
        <v>0</v>
      </c>
      <c r="O1160" s="32">
        <f>VLOOKUP(M1160,Смета!$B$8:$O$93,13,0)</f>
        <v>0</v>
      </c>
      <c r="S1160" s="32">
        <f>VLOOKUP(Q1160,Смета!$B$8:$O$93,13,0)</f>
        <v>0</v>
      </c>
      <c r="W1160" s="32">
        <f>VLOOKUP(U1160,Смета!$B$8:$O$93,13,0)</f>
        <v>0</v>
      </c>
      <c r="AA1160" s="32">
        <f>VLOOKUP(Y1160,Смета!$B$8:$O$93,13,0)</f>
        <v>0</v>
      </c>
      <c r="AE1160" s="32">
        <f>VLOOKUP(AC1160,Смета!$B$8:$O$93,13,0)</f>
        <v>0</v>
      </c>
      <c r="AI1160" s="32">
        <f>VLOOKUP(AG1160,Смета!$B$8:$O$93,13,0)</f>
        <v>0</v>
      </c>
      <c r="AM1160" s="32">
        <f>VLOOKUP(AK1160,Смета!$B$8:$O$93,13,0)</f>
        <v>0</v>
      </c>
      <c r="AQ1160" s="32">
        <f>VLOOKUP(AO1160,Смета!$B$8:$O$93,13,0)</f>
        <v>0</v>
      </c>
      <c r="AU1160" s="32">
        <f>VLOOKUP(AS1160,Смета!$B$8:$O$93,13,0)</f>
        <v>0</v>
      </c>
    </row>
    <row r="1161" spans="3:47" x14ac:dyDescent="0.25">
      <c r="C1161" s="32">
        <f>VLOOKUP(A1161,Смета!$B$8:$O$93,13,0)</f>
        <v>0</v>
      </c>
      <c r="G1161" s="32">
        <f>VLOOKUP(E1161,Смета!$B$8:$O$93,13,0)</f>
        <v>0</v>
      </c>
      <c r="K1161" s="32">
        <f>VLOOKUP(I1161,Смета!$B$8:$O$93,13,0)</f>
        <v>0</v>
      </c>
      <c r="O1161" s="32">
        <f>VLOOKUP(M1161,Смета!$B$8:$O$93,13,0)</f>
        <v>0</v>
      </c>
      <c r="S1161" s="32">
        <f>VLOOKUP(Q1161,Смета!$B$8:$O$93,13,0)</f>
        <v>0</v>
      </c>
      <c r="W1161" s="32">
        <f>VLOOKUP(U1161,Смета!$B$8:$O$93,13,0)</f>
        <v>0</v>
      </c>
      <c r="AA1161" s="32">
        <f>VLOOKUP(Y1161,Смета!$B$8:$O$93,13,0)</f>
        <v>0</v>
      </c>
      <c r="AE1161" s="32">
        <f>VLOOKUP(AC1161,Смета!$B$8:$O$93,13,0)</f>
        <v>0</v>
      </c>
      <c r="AI1161" s="32">
        <f>VLOOKUP(AG1161,Смета!$B$8:$O$93,13,0)</f>
        <v>0</v>
      </c>
      <c r="AM1161" s="32">
        <f>VLOOKUP(AK1161,Смета!$B$8:$O$93,13,0)</f>
        <v>0</v>
      </c>
      <c r="AQ1161" s="32">
        <f>VLOOKUP(AO1161,Смета!$B$8:$O$93,13,0)</f>
        <v>0</v>
      </c>
      <c r="AU1161" s="32">
        <f>VLOOKUP(AS1161,Смета!$B$8:$O$93,13,0)</f>
        <v>0</v>
      </c>
    </row>
    <row r="1162" spans="3:47" x14ac:dyDescent="0.25">
      <c r="C1162" s="32">
        <f>VLOOKUP(A1162,Смета!$B$8:$O$93,13,0)</f>
        <v>0</v>
      </c>
      <c r="G1162" s="32">
        <f>VLOOKUP(E1162,Смета!$B$8:$O$93,13,0)</f>
        <v>0</v>
      </c>
      <c r="K1162" s="32">
        <f>VLOOKUP(I1162,Смета!$B$8:$O$93,13,0)</f>
        <v>0</v>
      </c>
      <c r="O1162" s="32">
        <f>VLOOKUP(M1162,Смета!$B$8:$O$93,13,0)</f>
        <v>0</v>
      </c>
      <c r="S1162" s="32">
        <f>VLOOKUP(Q1162,Смета!$B$8:$O$93,13,0)</f>
        <v>0</v>
      </c>
      <c r="W1162" s="32">
        <f>VLOOKUP(U1162,Смета!$B$8:$O$93,13,0)</f>
        <v>0</v>
      </c>
      <c r="AA1162" s="32">
        <f>VLOOKUP(Y1162,Смета!$B$8:$O$93,13,0)</f>
        <v>0</v>
      </c>
      <c r="AE1162" s="32">
        <f>VLOOKUP(AC1162,Смета!$B$8:$O$93,13,0)</f>
        <v>0</v>
      </c>
      <c r="AI1162" s="32">
        <f>VLOOKUP(AG1162,Смета!$B$8:$O$93,13,0)</f>
        <v>0</v>
      </c>
      <c r="AM1162" s="32">
        <f>VLOOKUP(AK1162,Смета!$B$8:$O$93,13,0)</f>
        <v>0</v>
      </c>
      <c r="AQ1162" s="32">
        <f>VLOOKUP(AO1162,Смета!$B$8:$O$93,13,0)</f>
        <v>0</v>
      </c>
      <c r="AU1162" s="32">
        <f>VLOOKUP(AS1162,Смета!$B$8:$O$93,13,0)</f>
        <v>0</v>
      </c>
    </row>
    <row r="1163" spans="3:47" x14ac:dyDescent="0.25">
      <c r="C1163" s="32">
        <f>VLOOKUP(A1163,Смета!$B$8:$O$93,13,0)</f>
        <v>0</v>
      </c>
      <c r="G1163" s="32">
        <f>VLOOKUP(E1163,Смета!$B$8:$O$93,13,0)</f>
        <v>0</v>
      </c>
      <c r="K1163" s="32">
        <f>VLOOKUP(I1163,Смета!$B$8:$O$93,13,0)</f>
        <v>0</v>
      </c>
      <c r="O1163" s="32">
        <f>VLOOKUP(M1163,Смета!$B$8:$O$93,13,0)</f>
        <v>0</v>
      </c>
      <c r="S1163" s="32">
        <f>VLOOKUP(Q1163,Смета!$B$8:$O$93,13,0)</f>
        <v>0</v>
      </c>
      <c r="W1163" s="32">
        <f>VLOOKUP(U1163,Смета!$B$8:$O$93,13,0)</f>
        <v>0</v>
      </c>
      <c r="AA1163" s="32">
        <f>VLOOKUP(Y1163,Смета!$B$8:$O$93,13,0)</f>
        <v>0</v>
      </c>
      <c r="AE1163" s="32">
        <f>VLOOKUP(AC1163,Смета!$B$8:$O$93,13,0)</f>
        <v>0</v>
      </c>
      <c r="AI1163" s="32">
        <f>VLOOKUP(AG1163,Смета!$B$8:$O$93,13,0)</f>
        <v>0</v>
      </c>
      <c r="AM1163" s="32">
        <f>VLOOKUP(AK1163,Смета!$B$8:$O$93,13,0)</f>
        <v>0</v>
      </c>
      <c r="AQ1163" s="32">
        <f>VLOOKUP(AO1163,Смета!$B$8:$O$93,13,0)</f>
        <v>0</v>
      </c>
      <c r="AU1163" s="32">
        <f>VLOOKUP(AS1163,Смета!$B$8:$O$93,13,0)</f>
        <v>0</v>
      </c>
    </row>
    <row r="1164" spans="3:47" x14ac:dyDescent="0.25">
      <c r="C1164" s="32">
        <f>VLOOKUP(A1164,Смета!$B$8:$O$93,13,0)</f>
        <v>0</v>
      </c>
      <c r="G1164" s="32">
        <f>VLOOKUP(E1164,Смета!$B$8:$O$93,13,0)</f>
        <v>0</v>
      </c>
      <c r="K1164" s="32">
        <f>VLOOKUP(I1164,Смета!$B$8:$O$93,13,0)</f>
        <v>0</v>
      </c>
      <c r="O1164" s="32">
        <f>VLOOKUP(M1164,Смета!$B$8:$O$93,13,0)</f>
        <v>0</v>
      </c>
      <c r="S1164" s="32">
        <f>VLOOKUP(Q1164,Смета!$B$8:$O$93,13,0)</f>
        <v>0</v>
      </c>
      <c r="W1164" s="32">
        <f>VLOOKUP(U1164,Смета!$B$8:$O$93,13,0)</f>
        <v>0</v>
      </c>
      <c r="AA1164" s="32">
        <f>VLOOKUP(Y1164,Смета!$B$8:$O$93,13,0)</f>
        <v>0</v>
      </c>
      <c r="AE1164" s="32">
        <f>VLOOKUP(AC1164,Смета!$B$8:$O$93,13,0)</f>
        <v>0</v>
      </c>
      <c r="AI1164" s="32">
        <f>VLOOKUP(AG1164,Смета!$B$8:$O$93,13,0)</f>
        <v>0</v>
      </c>
      <c r="AM1164" s="32">
        <f>VLOOKUP(AK1164,Смета!$B$8:$O$93,13,0)</f>
        <v>0</v>
      </c>
      <c r="AQ1164" s="32">
        <f>VLOOKUP(AO1164,Смета!$B$8:$O$93,13,0)</f>
        <v>0</v>
      </c>
      <c r="AU1164" s="32">
        <f>VLOOKUP(AS1164,Смета!$B$8:$O$93,13,0)</f>
        <v>0</v>
      </c>
    </row>
    <row r="1165" spans="3:47" x14ac:dyDescent="0.25">
      <c r="C1165" s="32">
        <f>VLOOKUP(A1165,Смета!$B$8:$O$93,13,0)</f>
        <v>0</v>
      </c>
      <c r="G1165" s="32">
        <f>VLOOKUP(E1165,Смета!$B$8:$O$93,13,0)</f>
        <v>0</v>
      </c>
      <c r="K1165" s="32">
        <f>VLOOKUP(I1165,Смета!$B$8:$O$93,13,0)</f>
        <v>0</v>
      </c>
      <c r="O1165" s="32">
        <f>VLOOKUP(M1165,Смета!$B$8:$O$93,13,0)</f>
        <v>0</v>
      </c>
      <c r="S1165" s="32">
        <f>VLOOKUP(Q1165,Смета!$B$8:$O$93,13,0)</f>
        <v>0</v>
      </c>
      <c r="W1165" s="32">
        <f>VLOOKUP(U1165,Смета!$B$8:$O$93,13,0)</f>
        <v>0</v>
      </c>
      <c r="AA1165" s="32">
        <f>VLOOKUP(Y1165,Смета!$B$8:$O$93,13,0)</f>
        <v>0</v>
      </c>
      <c r="AE1165" s="32">
        <f>VLOOKUP(AC1165,Смета!$B$8:$O$93,13,0)</f>
        <v>0</v>
      </c>
      <c r="AI1165" s="32">
        <f>VLOOKUP(AG1165,Смета!$B$8:$O$93,13,0)</f>
        <v>0</v>
      </c>
      <c r="AM1165" s="32">
        <f>VLOOKUP(AK1165,Смета!$B$8:$O$93,13,0)</f>
        <v>0</v>
      </c>
      <c r="AQ1165" s="32">
        <f>VLOOKUP(AO1165,Смета!$B$8:$O$93,13,0)</f>
        <v>0</v>
      </c>
      <c r="AU1165" s="32">
        <f>VLOOKUP(AS1165,Смета!$B$8:$O$93,13,0)</f>
        <v>0</v>
      </c>
    </row>
    <row r="1166" spans="3:47" x14ac:dyDescent="0.25">
      <c r="C1166" s="32">
        <f>VLOOKUP(A1166,Смета!$B$8:$O$93,13,0)</f>
        <v>0</v>
      </c>
      <c r="G1166" s="32">
        <f>VLOOKUP(E1166,Смета!$B$8:$O$93,13,0)</f>
        <v>0</v>
      </c>
      <c r="K1166" s="32">
        <f>VLOOKUP(I1166,Смета!$B$8:$O$93,13,0)</f>
        <v>0</v>
      </c>
      <c r="O1166" s="32">
        <f>VLOOKUP(M1166,Смета!$B$8:$O$93,13,0)</f>
        <v>0</v>
      </c>
      <c r="S1166" s="32">
        <f>VLOOKUP(Q1166,Смета!$B$8:$O$93,13,0)</f>
        <v>0</v>
      </c>
      <c r="W1166" s="32">
        <f>VLOOKUP(U1166,Смета!$B$8:$O$93,13,0)</f>
        <v>0</v>
      </c>
      <c r="AA1166" s="32">
        <f>VLOOKUP(Y1166,Смета!$B$8:$O$93,13,0)</f>
        <v>0</v>
      </c>
      <c r="AE1166" s="32">
        <f>VLOOKUP(AC1166,Смета!$B$8:$O$93,13,0)</f>
        <v>0</v>
      </c>
      <c r="AI1166" s="32">
        <f>VLOOKUP(AG1166,Смета!$B$8:$O$93,13,0)</f>
        <v>0</v>
      </c>
      <c r="AM1166" s="32">
        <f>VLOOKUP(AK1166,Смета!$B$8:$O$93,13,0)</f>
        <v>0</v>
      </c>
      <c r="AQ1166" s="32">
        <f>VLOOKUP(AO1166,Смета!$B$8:$O$93,13,0)</f>
        <v>0</v>
      </c>
      <c r="AU1166" s="32">
        <f>VLOOKUP(AS1166,Смета!$B$8:$O$93,13,0)</f>
        <v>0</v>
      </c>
    </row>
    <row r="1167" spans="3:47" x14ac:dyDescent="0.25">
      <c r="C1167" s="32">
        <f>VLOOKUP(A1167,Смета!$B$8:$O$93,13,0)</f>
        <v>0</v>
      </c>
      <c r="G1167" s="32">
        <f>VLOOKUP(E1167,Смета!$B$8:$O$93,13,0)</f>
        <v>0</v>
      </c>
      <c r="K1167" s="32">
        <f>VLOOKUP(I1167,Смета!$B$8:$O$93,13,0)</f>
        <v>0</v>
      </c>
      <c r="O1167" s="32">
        <f>VLOOKUP(M1167,Смета!$B$8:$O$93,13,0)</f>
        <v>0</v>
      </c>
      <c r="S1167" s="32">
        <f>VLOOKUP(Q1167,Смета!$B$8:$O$93,13,0)</f>
        <v>0</v>
      </c>
      <c r="W1167" s="32">
        <f>VLOOKUP(U1167,Смета!$B$8:$O$93,13,0)</f>
        <v>0</v>
      </c>
      <c r="AA1167" s="32">
        <f>VLOOKUP(Y1167,Смета!$B$8:$O$93,13,0)</f>
        <v>0</v>
      </c>
      <c r="AE1167" s="32">
        <f>VLOOKUP(AC1167,Смета!$B$8:$O$93,13,0)</f>
        <v>0</v>
      </c>
      <c r="AI1167" s="32">
        <f>VLOOKUP(AG1167,Смета!$B$8:$O$93,13,0)</f>
        <v>0</v>
      </c>
      <c r="AM1167" s="32">
        <f>VLOOKUP(AK1167,Смета!$B$8:$O$93,13,0)</f>
        <v>0</v>
      </c>
      <c r="AQ1167" s="32">
        <f>VLOOKUP(AO1167,Смета!$B$8:$O$93,13,0)</f>
        <v>0</v>
      </c>
      <c r="AU1167" s="32">
        <f>VLOOKUP(AS1167,Смета!$B$8:$O$93,13,0)</f>
        <v>0</v>
      </c>
    </row>
    <row r="1168" spans="3:47" x14ac:dyDescent="0.25">
      <c r="C1168" s="32">
        <f>VLOOKUP(A1168,Смета!$B$8:$O$93,13,0)</f>
        <v>0</v>
      </c>
      <c r="G1168" s="32">
        <f>VLOOKUP(E1168,Смета!$B$8:$O$93,13,0)</f>
        <v>0</v>
      </c>
      <c r="K1168" s="32">
        <f>VLOOKUP(I1168,Смета!$B$8:$O$93,13,0)</f>
        <v>0</v>
      </c>
      <c r="O1168" s="32">
        <f>VLOOKUP(M1168,Смета!$B$8:$O$93,13,0)</f>
        <v>0</v>
      </c>
      <c r="S1168" s="32">
        <f>VLOOKUP(Q1168,Смета!$B$8:$O$93,13,0)</f>
        <v>0</v>
      </c>
      <c r="W1168" s="32">
        <f>VLOOKUP(U1168,Смета!$B$8:$O$93,13,0)</f>
        <v>0</v>
      </c>
      <c r="AA1168" s="32">
        <f>VLOOKUP(Y1168,Смета!$B$8:$O$93,13,0)</f>
        <v>0</v>
      </c>
      <c r="AE1168" s="32">
        <f>VLOOKUP(AC1168,Смета!$B$8:$O$93,13,0)</f>
        <v>0</v>
      </c>
      <c r="AI1168" s="32">
        <f>VLOOKUP(AG1168,Смета!$B$8:$O$93,13,0)</f>
        <v>0</v>
      </c>
      <c r="AM1168" s="32">
        <f>VLOOKUP(AK1168,Смета!$B$8:$O$93,13,0)</f>
        <v>0</v>
      </c>
      <c r="AQ1168" s="32">
        <f>VLOOKUP(AO1168,Смета!$B$8:$O$93,13,0)</f>
        <v>0</v>
      </c>
      <c r="AU1168" s="32">
        <f>VLOOKUP(AS1168,Смета!$B$8:$O$93,13,0)</f>
        <v>0</v>
      </c>
    </row>
    <row r="1169" spans="3:47" x14ac:dyDescent="0.25">
      <c r="C1169" s="32">
        <f>VLOOKUP(A1169,Смета!$B$8:$O$93,13,0)</f>
        <v>0</v>
      </c>
      <c r="G1169" s="32">
        <f>VLOOKUP(E1169,Смета!$B$8:$O$93,13,0)</f>
        <v>0</v>
      </c>
      <c r="K1169" s="32">
        <f>VLOOKUP(I1169,Смета!$B$8:$O$93,13,0)</f>
        <v>0</v>
      </c>
      <c r="O1169" s="32">
        <f>VLOOKUP(M1169,Смета!$B$8:$O$93,13,0)</f>
        <v>0</v>
      </c>
      <c r="S1169" s="32">
        <f>VLOOKUP(Q1169,Смета!$B$8:$O$93,13,0)</f>
        <v>0</v>
      </c>
      <c r="W1169" s="32">
        <f>VLOOKUP(U1169,Смета!$B$8:$O$93,13,0)</f>
        <v>0</v>
      </c>
      <c r="AA1169" s="32">
        <f>VLOOKUP(Y1169,Смета!$B$8:$O$93,13,0)</f>
        <v>0</v>
      </c>
      <c r="AE1169" s="32">
        <f>VLOOKUP(AC1169,Смета!$B$8:$O$93,13,0)</f>
        <v>0</v>
      </c>
      <c r="AI1169" s="32">
        <f>VLOOKUP(AG1169,Смета!$B$8:$O$93,13,0)</f>
        <v>0</v>
      </c>
      <c r="AM1169" s="32">
        <f>VLOOKUP(AK1169,Смета!$B$8:$O$93,13,0)</f>
        <v>0</v>
      </c>
      <c r="AQ1169" s="32">
        <f>VLOOKUP(AO1169,Смета!$B$8:$O$93,13,0)</f>
        <v>0</v>
      </c>
      <c r="AU1169" s="32">
        <f>VLOOKUP(AS1169,Смета!$B$8:$O$93,13,0)</f>
        <v>0</v>
      </c>
    </row>
    <row r="1170" spans="3:47" x14ac:dyDescent="0.25">
      <c r="C1170" s="32">
        <f>VLOOKUP(A1170,Смета!$B$8:$O$93,13,0)</f>
        <v>0</v>
      </c>
      <c r="G1170" s="32">
        <f>VLOOKUP(E1170,Смета!$B$8:$O$93,13,0)</f>
        <v>0</v>
      </c>
      <c r="K1170" s="32">
        <f>VLOOKUP(I1170,Смета!$B$8:$O$93,13,0)</f>
        <v>0</v>
      </c>
      <c r="O1170" s="32">
        <f>VLOOKUP(M1170,Смета!$B$8:$O$93,13,0)</f>
        <v>0</v>
      </c>
      <c r="S1170" s="32">
        <f>VLOOKUP(Q1170,Смета!$B$8:$O$93,13,0)</f>
        <v>0</v>
      </c>
      <c r="W1170" s="32">
        <f>VLOOKUP(U1170,Смета!$B$8:$O$93,13,0)</f>
        <v>0</v>
      </c>
      <c r="AA1170" s="32">
        <f>VLOOKUP(Y1170,Смета!$B$8:$O$93,13,0)</f>
        <v>0</v>
      </c>
      <c r="AE1170" s="32">
        <f>VLOOKUP(AC1170,Смета!$B$8:$O$93,13,0)</f>
        <v>0</v>
      </c>
      <c r="AI1170" s="32">
        <f>VLOOKUP(AG1170,Смета!$B$8:$O$93,13,0)</f>
        <v>0</v>
      </c>
      <c r="AM1170" s="32">
        <f>VLOOKUP(AK1170,Смета!$B$8:$O$93,13,0)</f>
        <v>0</v>
      </c>
      <c r="AQ1170" s="32">
        <f>VLOOKUP(AO1170,Смета!$B$8:$O$93,13,0)</f>
        <v>0</v>
      </c>
      <c r="AU1170" s="32">
        <f>VLOOKUP(AS1170,Смета!$B$8:$O$93,13,0)</f>
        <v>0</v>
      </c>
    </row>
    <row r="1171" spans="3:47" x14ac:dyDescent="0.25">
      <c r="C1171" s="32">
        <f>VLOOKUP(A1171,Смета!$B$8:$O$93,13,0)</f>
        <v>0</v>
      </c>
      <c r="G1171" s="32">
        <f>VLOOKUP(E1171,Смета!$B$8:$O$93,13,0)</f>
        <v>0</v>
      </c>
      <c r="K1171" s="32">
        <f>VLOOKUP(I1171,Смета!$B$8:$O$93,13,0)</f>
        <v>0</v>
      </c>
      <c r="O1171" s="32">
        <f>VLOOKUP(M1171,Смета!$B$8:$O$93,13,0)</f>
        <v>0</v>
      </c>
      <c r="S1171" s="32">
        <f>VLOOKUP(Q1171,Смета!$B$8:$O$93,13,0)</f>
        <v>0</v>
      </c>
      <c r="W1171" s="32">
        <f>VLOOKUP(U1171,Смета!$B$8:$O$93,13,0)</f>
        <v>0</v>
      </c>
      <c r="AA1171" s="32">
        <f>VLOOKUP(Y1171,Смета!$B$8:$O$93,13,0)</f>
        <v>0</v>
      </c>
      <c r="AE1171" s="32">
        <f>VLOOKUP(AC1171,Смета!$B$8:$O$93,13,0)</f>
        <v>0</v>
      </c>
      <c r="AI1171" s="32">
        <f>VLOOKUP(AG1171,Смета!$B$8:$O$93,13,0)</f>
        <v>0</v>
      </c>
      <c r="AM1171" s="32">
        <f>VLOOKUP(AK1171,Смета!$B$8:$O$93,13,0)</f>
        <v>0</v>
      </c>
      <c r="AQ1171" s="32">
        <f>VLOOKUP(AO1171,Смета!$B$8:$O$93,13,0)</f>
        <v>0</v>
      </c>
      <c r="AU1171" s="32">
        <f>VLOOKUP(AS1171,Смета!$B$8:$O$93,13,0)</f>
        <v>0</v>
      </c>
    </row>
    <row r="1172" spans="3:47" x14ac:dyDescent="0.25">
      <c r="C1172" s="32">
        <f>VLOOKUP(A1172,Смета!$B$8:$O$93,13,0)</f>
        <v>0</v>
      </c>
      <c r="G1172" s="32">
        <f>VLOOKUP(E1172,Смета!$B$8:$O$93,13,0)</f>
        <v>0</v>
      </c>
      <c r="K1172" s="32">
        <f>VLOOKUP(I1172,Смета!$B$8:$O$93,13,0)</f>
        <v>0</v>
      </c>
      <c r="O1172" s="32">
        <f>VLOOKUP(M1172,Смета!$B$8:$O$93,13,0)</f>
        <v>0</v>
      </c>
      <c r="S1172" s="32">
        <f>VLOOKUP(Q1172,Смета!$B$8:$O$93,13,0)</f>
        <v>0</v>
      </c>
      <c r="W1172" s="32">
        <f>VLOOKUP(U1172,Смета!$B$8:$O$93,13,0)</f>
        <v>0</v>
      </c>
      <c r="AA1172" s="32">
        <f>VLOOKUP(Y1172,Смета!$B$8:$O$93,13,0)</f>
        <v>0</v>
      </c>
      <c r="AE1172" s="32">
        <f>VLOOKUP(AC1172,Смета!$B$8:$O$93,13,0)</f>
        <v>0</v>
      </c>
      <c r="AI1172" s="32">
        <f>VLOOKUP(AG1172,Смета!$B$8:$O$93,13,0)</f>
        <v>0</v>
      </c>
      <c r="AM1172" s="32">
        <f>VLOOKUP(AK1172,Смета!$B$8:$O$93,13,0)</f>
        <v>0</v>
      </c>
      <c r="AQ1172" s="32">
        <f>VLOOKUP(AO1172,Смета!$B$8:$O$93,13,0)</f>
        <v>0</v>
      </c>
      <c r="AU1172" s="32">
        <f>VLOOKUP(AS1172,Смета!$B$8:$O$93,13,0)</f>
        <v>0</v>
      </c>
    </row>
    <row r="1173" spans="3:47" x14ac:dyDescent="0.25">
      <c r="C1173" s="32">
        <f>VLOOKUP(A1173,Смета!$B$8:$O$93,13,0)</f>
        <v>0</v>
      </c>
      <c r="G1173" s="32">
        <f>VLOOKUP(E1173,Смета!$B$8:$O$93,13,0)</f>
        <v>0</v>
      </c>
      <c r="K1173" s="32">
        <f>VLOOKUP(I1173,Смета!$B$8:$O$93,13,0)</f>
        <v>0</v>
      </c>
      <c r="O1173" s="32">
        <f>VLOOKUP(M1173,Смета!$B$8:$O$93,13,0)</f>
        <v>0</v>
      </c>
      <c r="S1173" s="32">
        <f>VLOOKUP(Q1173,Смета!$B$8:$O$93,13,0)</f>
        <v>0</v>
      </c>
      <c r="W1173" s="32">
        <f>VLOOKUP(U1173,Смета!$B$8:$O$93,13,0)</f>
        <v>0</v>
      </c>
      <c r="AA1173" s="32">
        <f>VLOOKUP(Y1173,Смета!$B$8:$O$93,13,0)</f>
        <v>0</v>
      </c>
      <c r="AE1173" s="32">
        <f>VLOOKUP(AC1173,Смета!$B$8:$O$93,13,0)</f>
        <v>0</v>
      </c>
      <c r="AI1173" s="32">
        <f>VLOOKUP(AG1173,Смета!$B$8:$O$93,13,0)</f>
        <v>0</v>
      </c>
      <c r="AM1173" s="32">
        <f>VLOOKUP(AK1173,Смета!$B$8:$O$93,13,0)</f>
        <v>0</v>
      </c>
      <c r="AQ1173" s="32">
        <f>VLOOKUP(AO1173,Смета!$B$8:$O$93,13,0)</f>
        <v>0</v>
      </c>
      <c r="AU1173" s="32">
        <f>VLOOKUP(AS1173,Смета!$B$8:$O$93,13,0)</f>
        <v>0</v>
      </c>
    </row>
    <row r="1174" spans="3:47" x14ac:dyDescent="0.25">
      <c r="C1174" s="32">
        <f>VLOOKUP(A1174,Смета!$B$8:$O$93,13,0)</f>
        <v>0</v>
      </c>
      <c r="G1174" s="32">
        <f>VLOOKUP(E1174,Смета!$B$8:$O$93,13,0)</f>
        <v>0</v>
      </c>
      <c r="K1174" s="32">
        <f>VLOOKUP(I1174,Смета!$B$8:$O$93,13,0)</f>
        <v>0</v>
      </c>
      <c r="O1174" s="32">
        <f>VLOOKUP(M1174,Смета!$B$8:$O$93,13,0)</f>
        <v>0</v>
      </c>
      <c r="S1174" s="32">
        <f>VLOOKUP(Q1174,Смета!$B$8:$O$93,13,0)</f>
        <v>0</v>
      </c>
      <c r="W1174" s="32">
        <f>VLOOKUP(U1174,Смета!$B$8:$O$93,13,0)</f>
        <v>0</v>
      </c>
      <c r="AA1174" s="32">
        <f>VLOOKUP(Y1174,Смета!$B$8:$O$93,13,0)</f>
        <v>0</v>
      </c>
      <c r="AE1174" s="32">
        <f>VLOOKUP(AC1174,Смета!$B$8:$O$93,13,0)</f>
        <v>0</v>
      </c>
      <c r="AI1174" s="32">
        <f>VLOOKUP(AG1174,Смета!$B$8:$O$93,13,0)</f>
        <v>0</v>
      </c>
      <c r="AM1174" s="32">
        <f>VLOOKUP(AK1174,Смета!$B$8:$O$93,13,0)</f>
        <v>0</v>
      </c>
      <c r="AQ1174" s="32">
        <f>VLOOKUP(AO1174,Смета!$B$8:$O$93,13,0)</f>
        <v>0</v>
      </c>
      <c r="AU1174" s="32">
        <f>VLOOKUP(AS1174,Смета!$B$8:$O$93,13,0)</f>
        <v>0</v>
      </c>
    </row>
    <row r="1175" spans="3:47" x14ac:dyDescent="0.25">
      <c r="C1175" s="32">
        <f>VLOOKUP(A1175,Смета!$B$8:$O$93,13,0)</f>
        <v>0</v>
      </c>
      <c r="G1175" s="32">
        <f>VLOOKUP(E1175,Смета!$B$8:$O$93,13,0)</f>
        <v>0</v>
      </c>
      <c r="K1175" s="32">
        <f>VLOOKUP(I1175,Смета!$B$8:$O$93,13,0)</f>
        <v>0</v>
      </c>
      <c r="O1175" s="32">
        <f>VLOOKUP(M1175,Смета!$B$8:$O$93,13,0)</f>
        <v>0</v>
      </c>
      <c r="S1175" s="32">
        <f>VLOOKUP(Q1175,Смета!$B$8:$O$93,13,0)</f>
        <v>0</v>
      </c>
      <c r="W1175" s="32">
        <f>VLOOKUP(U1175,Смета!$B$8:$O$93,13,0)</f>
        <v>0</v>
      </c>
      <c r="AA1175" s="32">
        <f>VLOOKUP(Y1175,Смета!$B$8:$O$93,13,0)</f>
        <v>0</v>
      </c>
      <c r="AE1175" s="32">
        <f>VLOOKUP(AC1175,Смета!$B$8:$O$93,13,0)</f>
        <v>0</v>
      </c>
      <c r="AI1175" s="32">
        <f>VLOOKUP(AG1175,Смета!$B$8:$O$93,13,0)</f>
        <v>0</v>
      </c>
      <c r="AM1175" s="32">
        <f>VLOOKUP(AK1175,Смета!$B$8:$O$93,13,0)</f>
        <v>0</v>
      </c>
      <c r="AQ1175" s="32">
        <f>VLOOKUP(AO1175,Смета!$B$8:$O$93,13,0)</f>
        <v>0</v>
      </c>
      <c r="AU1175" s="32">
        <f>VLOOKUP(AS1175,Смета!$B$8:$O$93,13,0)</f>
        <v>0</v>
      </c>
    </row>
    <row r="1176" spans="3:47" x14ac:dyDescent="0.25">
      <c r="C1176" s="32">
        <f>VLOOKUP(A1176,Смета!$B$8:$O$93,13,0)</f>
        <v>0</v>
      </c>
      <c r="G1176" s="32">
        <f>VLOOKUP(E1176,Смета!$B$8:$O$93,13,0)</f>
        <v>0</v>
      </c>
      <c r="K1176" s="32">
        <f>VLOOKUP(I1176,Смета!$B$8:$O$93,13,0)</f>
        <v>0</v>
      </c>
      <c r="O1176" s="32">
        <f>VLOOKUP(M1176,Смета!$B$8:$O$93,13,0)</f>
        <v>0</v>
      </c>
      <c r="S1176" s="32">
        <f>VLOOKUP(Q1176,Смета!$B$8:$O$93,13,0)</f>
        <v>0</v>
      </c>
      <c r="W1176" s="32">
        <f>VLOOKUP(U1176,Смета!$B$8:$O$93,13,0)</f>
        <v>0</v>
      </c>
      <c r="AA1176" s="32">
        <f>VLOOKUP(Y1176,Смета!$B$8:$O$93,13,0)</f>
        <v>0</v>
      </c>
      <c r="AE1176" s="32">
        <f>VLOOKUP(AC1176,Смета!$B$8:$O$93,13,0)</f>
        <v>0</v>
      </c>
      <c r="AI1176" s="32">
        <f>VLOOKUP(AG1176,Смета!$B$8:$O$93,13,0)</f>
        <v>0</v>
      </c>
      <c r="AM1176" s="32">
        <f>VLOOKUP(AK1176,Смета!$B$8:$O$93,13,0)</f>
        <v>0</v>
      </c>
      <c r="AQ1176" s="32">
        <f>VLOOKUP(AO1176,Смета!$B$8:$O$93,13,0)</f>
        <v>0</v>
      </c>
      <c r="AU1176" s="32">
        <f>VLOOKUP(AS1176,Смета!$B$8:$O$93,13,0)</f>
        <v>0</v>
      </c>
    </row>
    <row r="1177" spans="3:47" x14ac:dyDescent="0.25">
      <c r="C1177" s="32">
        <f>VLOOKUP(A1177,Смета!$B$8:$O$93,13,0)</f>
        <v>0</v>
      </c>
      <c r="G1177" s="32">
        <f>VLOOKUP(E1177,Смета!$B$8:$O$93,13,0)</f>
        <v>0</v>
      </c>
      <c r="K1177" s="32">
        <f>VLOOKUP(I1177,Смета!$B$8:$O$93,13,0)</f>
        <v>0</v>
      </c>
      <c r="O1177" s="32">
        <f>VLOOKUP(M1177,Смета!$B$8:$O$93,13,0)</f>
        <v>0</v>
      </c>
      <c r="S1177" s="32">
        <f>VLOOKUP(Q1177,Смета!$B$8:$O$93,13,0)</f>
        <v>0</v>
      </c>
      <c r="W1177" s="32">
        <f>VLOOKUP(U1177,Смета!$B$8:$O$93,13,0)</f>
        <v>0</v>
      </c>
      <c r="AA1177" s="32">
        <f>VLOOKUP(Y1177,Смета!$B$8:$O$93,13,0)</f>
        <v>0</v>
      </c>
      <c r="AE1177" s="32">
        <f>VLOOKUP(AC1177,Смета!$B$8:$O$93,13,0)</f>
        <v>0</v>
      </c>
      <c r="AI1177" s="32">
        <f>VLOOKUP(AG1177,Смета!$B$8:$O$93,13,0)</f>
        <v>0</v>
      </c>
      <c r="AM1177" s="32">
        <f>VLOOKUP(AK1177,Смета!$B$8:$O$93,13,0)</f>
        <v>0</v>
      </c>
      <c r="AQ1177" s="32">
        <f>VLOOKUP(AO1177,Смета!$B$8:$O$93,13,0)</f>
        <v>0</v>
      </c>
      <c r="AU1177" s="32">
        <f>VLOOKUP(AS1177,Смета!$B$8:$O$93,13,0)</f>
        <v>0</v>
      </c>
    </row>
    <row r="1178" spans="3:47" x14ac:dyDescent="0.25">
      <c r="C1178" s="32">
        <f>VLOOKUP(A1178,Смета!$B$8:$O$93,13,0)</f>
        <v>0</v>
      </c>
      <c r="G1178" s="32">
        <f>VLOOKUP(E1178,Смета!$B$8:$O$93,13,0)</f>
        <v>0</v>
      </c>
      <c r="K1178" s="32">
        <f>VLOOKUP(I1178,Смета!$B$8:$O$93,13,0)</f>
        <v>0</v>
      </c>
      <c r="O1178" s="32">
        <f>VLOOKUP(M1178,Смета!$B$8:$O$93,13,0)</f>
        <v>0</v>
      </c>
      <c r="S1178" s="32">
        <f>VLOOKUP(Q1178,Смета!$B$8:$O$93,13,0)</f>
        <v>0</v>
      </c>
      <c r="W1178" s="32">
        <f>VLOOKUP(U1178,Смета!$B$8:$O$93,13,0)</f>
        <v>0</v>
      </c>
      <c r="AA1178" s="32">
        <f>VLOOKUP(Y1178,Смета!$B$8:$O$93,13,0)</f>
        <v>0</v>
      </c>
      <c r="AE1178" s="32">
        <f>VLOOKUP(AC1178,Смета!$B$8:$O$93,13,0)</f>
        <v>0</v>
      </c>
      <c r="AI1178" s="32">
        <f>VLOOKUP(AG1178,Смета!$B$8:$O$93,13,0)</f>
        <v>0</v>
      </c>
      <c r="AM1178" s="32">
        <f>VLOOKUP(AK1178,Смета!$B$8:$O$93,13,0)</f>
        <v>0</v>
      </c>
      <c r="AQ1178" s="32">
        <f>VLOOKUP(AO1178,Смета!$B$8:$O$93,13,0)</f>
        <v>0</v>
      </c>
      <c r="AU1178" s="32">
        <f>VLOOKUP(AS1178,Смета!$B$8:$O$93,13,0)</f>
        <v>0</v>
      </c>
    </row>
    <row r="1179" spans="3:47" x14ac:dyDescent="0.25">
      <c r="C1179" s="32">
        <f>VLOOKUP(A1179,Смета!$B$8:$O$93,13,0)</f>
        <v>0</v>
      </c>
      <c r="G1179" s="32">
        <f>VLOOKUP(E1179,Смета!$B$8:$O$93,13,0)</f>
        <v>0</v>
      </c>
      <c r="K1179" s="32">
        <f>VLOOKUP(I1179,Смета!$B$8:$O$93,13,0)</f>
        <v>0</v>
      </c>
      <c r="O1179" s="32">
        <f>VLOOKUP(M1179,Смета!$B$8:$O$93,13,0)</f>
        <v>0</v>
      </c>
      <c r="S1179" s="32">
        <f>VLOOKUP(Q1179,Смета!$B$8:$O$93,13,0)</f>
        <v>0</v>
      </c>
      <c r="W1179" s="32">
        <f>VLOOKUP(U1179,Смета!$B$8:$O$93,13,0)</f>
        <v>0</v>
      </c>
      <c r="AA1179" s="32">
        <f>VLOOKUP(Y1179,Смета!$B$8:$O$93,13,0)</f>
        <v>0</v>
      </c>
      <c r="AE1179" s="32">
        <f>VLOOKUP(AC1179,Смета!$B$8:$O$93,13,0)</f>
        <v>0</v>
      </c>
      <c r="AI1179" s="32">
        <f>VLOOKUP(AG1179,Смета!$B$8:$O$93,13,0)</f>
        <v>0</v>
      </c>
      <c r="AM1179" s="32">
        <f>VLOOKUP(AK1179,Смета!$B$8:$O$93,13,0)</f>
        <v>0</v>
      </c>
      <c r="AQ1179" s="32">
        <f>VLOOKUP(AO1179,Смета!$B$8:$O$93,13,0)</f>
        <v>0</v>
      </c>
      <c r="AU1179" s="32">
        <f>VLOOKUP(AS1179,Смета!$B$8:$O$93,13,0)</f>
        <v>0</v>
      </c>
    </row>
    <row r="1180" spans="3:47" x14ac:dyDescent="0.25">
      <c r="C1180" s="32">
        <f>VLOOKUP(A1180,Смета!$B$8:$O$93,13,0)</f>
        <v>0</v>
      </c>
      <c r="G1180" s="32">
        <f>VLOOKUP(E1180,Смета!$B$8:$O$93,13,0)</f>
        <v>0</v>
      </c>
      <c r="K1180" s="32">
        <f>VLOOKUP(I1180,Смета!$B$8:$O$93,13,0)</f>
        <v>0</v>
      </c>
      <c r="O1180" s="32">
        <f>VLOOKUP(M1180,Смета!$B$8:$O$93,13,0)</f>
        <v>0</v>
      </c>
      <c r="S1180" s="32">
        <f>VLOOKUP(Q1180,Смета!$B$8:$O$93,13,0)</f>
        <v>0</v>
      </c>
      <c r="W1180" s="32">
        <f>VLOOKUP(U1180,Смета!$B$8:$O$93,13,0)</f>
        <v>0</v>
      </c>
      <c r="AA1180" s="32">
        <f>VLOOKUP(Y1180,Смета!$B$8:$O$93,13,0)</f>
        <v>0</v>
      </c>
      <c r="AE1180" s="32">
        <f>VLOOKUP(AC1180,Смета!$B$8:$O$93,13,0)</f>
        <v>0</v>
      </c>
      <c r="AI1180" s="32">
        <f>VLOOKUP(AG1180,Смета!$B$8:$O$93,13,0)</f>
        <v>0</v>
      </c>
      <c r="AM1180" s="32">
        <f>VLOOKUP(AK1180,Смета!$B$8:$O$93,13,0)</f>
        <v>0</v>
      </c>
      <c r="AQ1180" s="32">
        <f>VLOOKUP(AO1180,Смета!$B$8:$O$93,13,0)</f>
        <v>0</v>
      </c>
      <c r="AU1180" s="32">
        <f>VLOOKUP(AS1180,Смета!$B$8:$O$93,13,0)</f>
        <v>0</v>
      </c>
    </row>
    <row r="1181" spans="3:47" x14ac:dyDescent="0.25">
      <c r="C1181" s="32">
        <f>VLOOKUP(A1181,Смета!$B$8:$O$93,13,0)</f>
        <v>0</v>
      </c>
      <c r="G1181" s="32">
        <f>VLOOKUP(E1181,Смета!$B$8:$O$93,13,0)</f>
        <v>0</v>
      </c>
      <c r="K1181" s="32">
        <f>VLOOKUP(I1181,Смета!$B$8:$O$93,13,0)</f>
        <v>0</v>
      </c>
      <c r="O1181" s="32">
        <f>VLOOKUP(M1181,Смета!$B$8:$O$93,13,0)</f>
        <v>0</v>
      </c>
      <c r="S1181" s="32">
        <f>VLOOKUP(Q1181,Смета!$B$8:$O$93,13,0)</f>
        <v>0</v>
      </c>
      <c r="W1181" s="32">
        <f>VLOOKUP(U1181,Смета!$B$8:$O$93,13,0)</f>
        <v>0</v>
      </c>
      <c r="AA1181" s="32">
        <f>VLOOKUP(Y1181,Смета!$B$8:$O$93,13,0)</f>
        <v>0</v>
      </c>
      <c r="AE1181" s="32">
        <f>VLOOKUP(AC1181,Смета!$B$8:$O$93,13,0)</f>
        <v>0</v>
      </c>
      <c r="AI1181" s="32">
        <f>VLOOKUP(AG1181,Смета!$B$8:$O$93,13,0)</f>
        <v>0</v>
      </c>
      <c r="AM1181" s="32">
        <f>VLOOKUP(AK1181,Смета!$B$8:$O$93,13,0)</f>
        <v>0</v>
      </c>
      <c r="AQ1181" s="32">
        <f>VLOOKUP(AO1181,Смета!$B$8:$O$93,13,0)</f>
        <v>0</v>
      </c>
      <c r="AU1181" s="32">
        <f>VLOOKUP(AS1181,Смета!$B$8:$O$93,13,0)</f>
        <v>0</v>
      </c>
    </row>
    <row r="1182" spans="3:47" x14ac:dyDescent="0.25">
      <c r="C1182" s="32">
        <f>VLOOKUP(A1182,Смета!$B$8:$O$93,13,0)</f>
        <v>0</v>
      </c>
      <c r="G1182" s="32">
        <f>VLOOKUP(E1182,Смета!$B$8:$O$93,13,0)</f>
        <v>0</v>
      </c>
      <c r="K1182" s="32">
        <f>VLOOKUP(I1182,Смета!$B$8:$O$93,13,0)</f>
        <v>0</v>
      </c>
      <c r="O1182" s="32">
        <f>VLOOKUP(M1182,Смета!$B$8:$O$93,13,0)</f>
        <v>0</v>
      </c>
      <c r="S1182" s="32">
        <f>VLOOKUP(Q1182,Смета!$B$8:$O$93,13,0)</f>
        <v>0</v>
      </c>
      <c r="W1182" s="32">
        <f>VLOOKUP(U1182,Смета!$B$8:$O$93,13,0)</f>
        <v>0</v>
      </c>
      <c r="AA1182" s="32">
        <f>VLOOKUP(Y1182,Смета!$B$8:$O$93,13,0)</f>
        <v>0</v>
      </c>
      <c r="AE1182" s="32">
        <f>VLOOKUP(AC1182,Смета!$B$8:$O$93,13,0)</f>
        <v>0</v>
      </c>
      <c r="AI1182" s="32">
        <f>VLOOKUP(AG1182,Смета!$B$8:$O$93,13,0)</f>
        <v>0</v>
      </c>
      <c r="AM1182" s="32">
        <f>VLOOKUP(AK1182,Смета!$B$8:$O$93,13,0)</f>
        <v>0</v>
      </c>
      <c r="AQ1182" s="32">
        <f>VLOOKUP(AO1182,Смета!$B$8:$O$93,13,0)</f>
        <v>0</v>
      </c>
      <c r="AU1182" s="32">
        <f>VLOOKUP(AS1182,Смета!$B$8:$O$93,13,0)</f>
        <v>0</v>
      </c>
    </row>
    <row r="1183" spans="3:47" x14ac:dyDescent="0.25">
      <c r="C1183" s="32">
        <f>VLOOKUP(A1183,Смета!$B$8:$O$93,13,0)</f>
        <v>0</v>
      </c>
      <c r="G1183" s="32">
        <f>VLOOKUP(E1183,Смета!$B$8:$O$93,13,0)</f>
        <v>0</v>
      </c>
      <c r="K1183" s="32">
        <f>VLOOKUP(I1183,Смета!$B$8:$O$93,13,0)</f>
        <v>0</v>
      </c>
      <c r="O1183" s="32">
        <f>VLOOKUP(M1183,Смета!$B$8:$O$93,13,0)</f>
        <v>0</v>
      </c>
      <c r="S1183" s="32">
        <f>VLOOKUP(Q1183,Смета!$B$8:$O$93,13,0)</f>
        <v>0</v>
      </c>
      <c r="W1183" s="32">
        <f>VLOOKUP(U1183,Смета!$B$8:$O$93,13,0)</f>
        <v>0</v>
      </c>
      <c r="AA1183" s="32">
        <f>VLOOKUP(Y1183,Смета!$B$8:$O$93,13,0)</f>
        <v>0</v>
      </c>
      <c r="AE1183" s="32">
        <f>VLOOKUP(AC1183,Смета!$B$8:$O$93,13,0)</f>
        <v>0</v>
      </c>
      <c r="AI1183" s="32">
        <f>VLOOKUP(AG1183,Смета!$B$8:$O$93,13,0)</f>
        <v>0</v>
      </c>
      <c r="AM1183" s="32">
        <f>VLOOKUP(AK1183,Смета!$B$8:$O$93,13,0)</f>
        <v>0</v>
      </c>
      <c r="AQ1183" s="32">
        <f>VLOOKUP(AO1183,Смета!$B$8:$O$93,13,0)</f>
        <v>0</v>
      </c>
      <c r="AU1183" s="32">
        <f>VLOOKUP(AS1183,Смета!$B$8:$O$93,13,0)</f>
        <v>0</v>
      </c>
    </row>
    <row r="1184" spans="3:47" x14ac:dyDescent="0.25">
      <c r="C1184" s="32">
        <f>VLOOKUP(A1184,Смета!$B$8:$O$93,13,0)</f>
        <v>0</v>
      </c>
      <c r="G1184" s="32">
        <f>VLOOKUP(E1184,Смета!$B$8:$O$93,13,0)</f>
        <v>0</v>
      </c>
      <c r="K1184" s="32">
        <f>VLOOKUP(I1184,Смета!$B$8:$O$93,13,0)</f>
        <v>0</v>
      </c>
      <c r="O1184" s="32">
        <f>VLOOKUP(M1184,Смета!$B$8:$O$93,13,0)</f>
        <v>0</v>
      </c>
      <c r="S1184" s="32">
        <f>VLOOKUP(Q1184,Смета!$B$8:$O$93,13,0)</f>
        <v>0</v>
      </c>
      <c r="W1184" s="32">
        <f>VLOOKUP(U1184,Смета!$B$8:$O$93,13,0)</f>
        <v>0</v>
      </c>
      <c r="AA1184" s="32">
        <f>VLOOKUP(Y1184,Смета!$B$8:$O$93,13,0)</f>
        <v>0</v>
      </c>
      <c r="AE1184" s="32">
        <f>VLOOKUP(AC1184,Смета!$B$8:$O$93,13,0)</f>
        <v>0</v>
      </c>
      <c r="AI1184" s="32">
        <f>VLOOKUP(AG1184,Смета!$B$8:$O$93,13,0)</f>
        <v>0</v>
      </c>
      <c r="AM1184" s="32">
        <f>VLOOKUP(AK1184,Смета!$B$8:$O$93,13,0)</f>
        <v>0</v>
      </c>
      <c r="AQ1184" s="32">
        <f>VLOOKUP(AO1184,Смета!$B$8:$O$93,13,0)</f>
        <v>0</v>
      </c>
      <c r="AU1184" s="32">
        <f>VLOOKUP(AS1184,Смета!$B$8:$O$93,13,0)</f>
        <v>0</v>
      </c>
    </row>
    <row r="1185" spans="3:47" x14ac:dyDescent="0.25">
      <c r="C1185" s="32">
        <f>VLOOKUP(A1185,Смета!$B$8:$O$93,13,0)</f>
        <v>0</v>
      </c>
      <c r="G1185" s="32">
        <f>VLOOKUP(E1185,Смета!$B$8:$O$93,13,0)</f>
        <v>0</v>
      </c>
      <c r="K1185" s="32">
        <f>VLOOKUP(I1185,Смета!$B$8:$O$93,13,0)</f>
        <v>0</v>
      </c>
      <c r="O1185" s="32">
        <f>VLOOKUP(M1185,Смета!$B$8:$O$93,13,0)</f>
        <v>0</v>
      </c>
      <c r="S1185" s="32">
        <f>VLOOKUP(Q1185,Смета!$B$8:$O$93,13,0)</f>
        <v>0</v>
      </c>
      <c r="W1185" s="32">
        <f>VLOOKUP(U1185,Смета!$B$8:$O$93,13,0)</f>
        <v>0</v>
      </c>
      <c r="AA1185" s="32">
        <f>VLOOKUP(Y1185,Смета!$B$8:$O$93,13,0)</f>
        <v>0</v>
      </c>
      <c r="AE1185" s="32">
        <f>VLOOKUP(AC1185,Смета!$B$8:$O$93,13,0)</f>
        <v>0</v>
      </c>
      <c r="AI1185" s="32">
        <f>VLOOKUP(AG1185,Смета!$B$8:$O$93,13,0)</f>
        <v>0</v>
      </c>
      <c r="AM1185" s="32">
        <f>VLOOKUP(AK1185,Смета!$B$8:$O$93,13,0)</f>
        <v>0</v>
      </c>
      <c r="AQ1185" s="32">
        <f>VLOOKUP(AO1185,Смета!$B$8:$O$93,13,0)</f>
        <v>0</v>
      </c>
      <c r="AU1185" s="32">
        <f>VLOOKUP(AS1185,Смета!$B$8:$O$93,13,0)</f>
        <v>0</v>
      </c>
    </row>
    <row r="1186" spans="3:47" x14ac:dyDescent="0.25">
      <c r="C1186" s="32">
        <f>VLOOKUP(A1186,Смета!$B$8:$O$93,13,0)</f>
        <v>0</v>
      </c>
      <c r="G1186" s="32">
        <f>VLOOKUP(E1186,Смета!$B$8:$O$93,13,0)</f>
        <v>0</v>
      </c>
      <c r="K1186" s="32">
        <f>VLOOKUP(I1186,Смета!$B$8:$O$93,13,0)</f>
        <v>0</v>
      </c>
      <c r="O1186" s="32">
        <f>VLOOKUP(M1186,Смета!$B$8:$O$93,13,0)</f>
        <v>0</v>
      </c>
      <c r="S1186" s="32">
        <f>VLOOKUP(Q1186,Смета!$B$8:$O$93,13,0)</f>
        <v>0</v>
      </c>
      <c r="W1186" s="32">
        <f>VLOOKUP(U1186,Смета!$B$8:$O$93,13,0)</f>
        <v>0</v>
      </c>
      <c r="AA1186" s="32">
        <f>VLOOKUP(Y1186,Смета!$B$8:$O$93,13,0)</f>
        <v>0</v>
      </c>
      <c r="AE1186" s="32">
        <f>VLOOKUP(AC1186,Смета!$B$8:$O$93,13,0)</f>
        <v>0</v>
      </c>
      <c r="AI1186" s="32">
        <f>VLOOKUP(AG1186,Смета!$B$8:$O$93,13,0)</f>
        <v>0</v>
      </c>
      <c r="AM1186" s="32">
        <f>VLOOKUP(AK1186,Смета!$B$8:$O$93,13,0)</f>
        <v>0</v>
      </c>
      <c r="AQ1186" s="32">
        <f>VLOOKUP(AO1186,Смета!$B$8:$O$93,13,0)</f>
        <v>0</v>
      </c>
      <c r="AU1186" s="32">
        <f>VLOOKUP(AS1186,Смета!$B$8:$O$93,13,0)</f>
        <v>0</v>
      </c>
    </row>
    <row r="1187" spans="3:47" x14ac:dyDescent="0.25">
      <c r="C1187" s="32">
        <f>VLOOKUP(A1187,Смета!$B$8:$O$93,13,0)</f>
        <v>0</v>
      </c>
      <c r="G1187" s="32">
        <f>VLOOKUP(E1187,Смета!$B$8:$O$93,13,0)</f>
        <v>0</v>
      </c>
      <c r="K1187" s="32">
        <f>VLOOKUP(I1187,Смета!$B$8:$O$93,13,0)</f>
        <v>0</v>
      </c>
      <c r="O1187" s="32">
        <f>VLOOKUP(M1187,Смета!$B$8:$O$93,13,0)</f>
        <v>0</v>
      </c>
      <c r="S1187" s="32">
        <f>VLOOKUP(Q1187,Смета!$B$8:$O$93,13,0)</f>
        <v>0</v>
      </c>
      <c r="W1187" s="32">
        <f>VLOOKUP(U1187,Смета!$B$8:$O$93,13,0)</f>
        <v>0</v>
      </c>
      <c r="AA1187" s="32">
        <f>VLOOKUP(Y1187,Смета!$B$8:$O$93,13,0)</f>
        <v>0</v>
      </c>
      <c r="AE1187" s="32">
        <f>VLOOKUP(AC1187,Смета!$B$8:$O$93,13,0)</f>
        <v>0</v>
      </c>
      <c r="AI1187" s="32">
        <f>VLOOKUP(AG1187,Смета!$B$8:$O$93,13,0)</f>
        <v>0</v>
      </c>
      <c r="AM1187" s="32">
        <f>VLOOKUP(AK1187,Смета!$B$8:$O$93,13,0)</f>
        <v>0</v>
      </c>
      <c r="AQ1187" s="32">
        <f>VLOOKUP(AO1187,Смета!$B$8:$O$93,13,0)</f>
        <v>0</v>
      </c>
      <c r="AU1187" s="32">
        <f>VLOOKUP(AS1187,Смета!$B$8:$O$93,13,0)</f>
        <v>0</v>
      </c>
    </row>
    <row r="1188" spans="3:47" x14ac:dyDescent="0.25">
      <c r="C1188" s="32">
        <f>VLOOKUP(A1188,Смета!$B$8:$O$93,13,0)</f>
        <v>0</v>
      </c>
      <c r="G1188" s="32">
        <f>VLOOKUP(E1188,Смета!$B$8:$O$93,13,0)</f>
        <v>0</v>
      </c>
      <c r="K1188" s="32">
        <f>VLOOKUP(I1188,Смета!$B$8:$O$93,13,0)</f>
        <v>0</v>
      </c>
      <c r="O1188" s="32">
        <f>VLOOKUP(M1188,Смета!$B$8:$O$93,13,0)</f>
        <v>0</v>
      </c>
      <c r="S1188" s="32">
        <f>VLOOKUP(Q1188,Смета!$B$8:$O$93,13,0)</f>
        <v>0</v>
      </c>
      <c r="W1188" s="32">
        <f>VLOOKUP(U1188,Смета!$B$8:$O$93,13,0)</f>
        <v>0</v>
      </c>
      <c r="AA1188" s="32">
        <f>VLOOKUP(Y1188,Смета!$B$8:$O$93,13,0)</f>
        <v>0</v>
      </c>
      <c r="AE1188" s="32">
        <f>VLOOKUP(AC1188,Смета!$B$8:$O$93,13,0)</f>
        <v>0</v>
      </c>
      <c r="AI1188" s="32">
        <f>VLOOKUP(AG1188,Смета!$B$8:$O$93,13,0)</f>
        <v>0</v>
      </c>
      <c r="AM1188" s="32">
        <f>VLOOKUP(AK1188,Смета!$B$8:$O$93,13,0)</f>
        <v>0</v>
      </c>
      <c r="AQ1188" s="32">
        <f>VLOOKUP(AO1188,Смета!$B$8:$O$93,13,0)</f>
        <v>0</v>
      </c>
      <c r="AU1188" s="32">
        <f>VLOOKUP(AS1188,Смета!$B$8:$O$93,13,0)</f>
        <v>0</v>
      </c>
    </row>
    <row r="1189" spans="3:47" x14ac:dyDescent="0.25">
      <c r="C1189" s="32">
        <f>VLOOKUP(A1189,Смета!$B$8:$O$93,13,0)</f>
        <v>0</v>
      </c>
      <c r="G1189" s="32">
        <f>VLOOKUP(E1189,Смета!$B$8:$O$93,13,0)</f>
        <v>0</v>
      </c>
      <c r="K1189" s="32">
        <f>VLOOKUP(I1189,Смета!$B$8:$O$93,13,0)</f>
        <v>0</v>
      </c>
      <c r="O1189" s="32">
        <f>VLOOKUP(M1189,Смета!$B$8:$O$93,13,0)</f>
        <v>0</v>
      </c>
      <c r="S1189" s="32">
        <f>VLOOKUP(Q1189,Смета!$B$8:$O$93,13,0)</f>
        <v>0</v>
      </c>
      <c r="W1189" s="32">
        <f>VLOOKUP(U1189,Смета!$B$8:$O$93,13,0)</f>
        <v>0</v>
      </c>
      <c r="AA1189" s="32">
        <f>VLOOKUP(Y1189,Смета!$B$8:$O$93,13,0)</f>
        <v>0</v>
      </c>
      <c r="AE1189" s="32">
        <f>VLOOKUP(AC1189,Смета!$B$8:$O$93,13,0)</f>
        <v>0</v>
      </c>
      <c r="AI1189" s="32">
        <f>VLOOKUP(AG1189,Смета!$B$8:$O$93,13,0)</f>
        <v>0</v>
      </c>
      <c r="AM1189" s="32">
        <f>VLOOKUP(AK1189,Смета!$B$8:$O$93,13,0)</f>
        <v>0</v>
      </c>
      <c r="AQ1189" s="32">
        <f>VLOOKUP(AO1189,Смета!$B$8:$O$93,13,0)</f>
        <v>0</v>
      </c>
      <c r="AU1189" s="32">
        <f>VLOOKUP(AS1189,Смета!$B$8:$O$93,13,0)</f>
        <v>0</v>
      </c>
    </row>
    <row r="1190" spans="3:47" x14ac:dyDescent="0.25">
      <c r="C1190" s="32">
        <f>VLOOKUP(A1190,Смета!$B$8:$O$93,13,0)</f>
        <v>0</v>
      </c>
      <c r="G1190" s="32">
        <f>VLOOKUP(E1190,Смета!$B$8:$O$93,13,0)</f>
        <v>0</v>
      </c>
      <c r="K1190" s="32">
        <f>VLOOKUP(I1190,Смета!$B$8:$O$93,13,0)</f>
        <v>0</v>
      </c>
      <c r="O1190" s="32">
        <f>VLOOKUP(M1190,Смета!$B$8:$O$93,13,0)</f>
        <v>0</v>
      </c>
      <c r="S1190" s="32">
        <f>VLOOKUP(Q1190,Смета!$B$8:$O$93,13,0)</f>
        <v>0</v>
      </c>
      <c r="W1190" s="32">
        <f>VLOOKUP(U1190,Смета!$B$8:$O$93,13,0)</f>
        <v>0</v>
      </c>
      <c r="AA1190" s="32">
        <f>VLOOKUP(Y1190,Смета!$B$8:$O$93,13,0)</f>
        <v>0</v>
      </c>
      <c r="AE1190" s="32">
        <f>VLOOKUP(AC1190,Смета!$B$8:$O$93,13,0)</f>
        <v>0</v>
      </c>
      <c r="AI1190" s="32">
        <f>VLOOKUP(AG1190,Смета!$B$8:$O$93,13,0)</f>
        <v>0</v>
      </c>
      <c r="AM1190" s="32">
        <f>VLOOKUP(AK1190,Смета!$B$8:$O$93,13,0)</f>
        <v>0</v>
      </c>
      <c r="AQ1190" s="32">
        <f>VLOOKUP(AO1190,Смета!$B$8:$O$93,13,0)</f>
        <v>0</v>
      </c>
      <c r="AU1190" s="32">
        <f>VLOOKUP(AS1190,Смета!$B$8:$O$93,13,0)</f>
        <v>0</v>
      </c>
    </row>
    <row r="1191" spans="3:47" x14ac:dyDescent="0.25">
      <c r="C1191" s="32">
        <f>VLOOKUP(A1191,Смета!$B$8:$O$93,13,0)</f>
        <v>0</v>
      </c>
      <c r="G1191" s="32">
        <f>VLOOKUP(E1191,Смета!$B$8:$O$93,13,0)</f>
        <v>0</v>
      </c>
      <c r="K1191" s="32">
        <f>VLOOKUP(I1191,Смета!$B$8:$O$93,13,0)</f>
        <v>0</v>
      </c>
      <c r="O1191" s="32">
        <f>VLOOKUP(M1191,Смета!$B$8:$O$93,13,0)</f>
        <v>0</v>
      </c>
      <c r="S1191" s="32">
        <f>VLOOKUP(Q1191,Смета!$B$8:$O$93,13,0)</f>
        <v>0</v>
      </c>
      <c r="W1191" s="32">
        <f>VLOOKUP(U1191,Смета!$B$8:$O$93,13,0)</f>
        <v>0</v>
      </c>
      <c r="AA1191" s="32">
        <f>VLOOKUP(Y1191,Смета!$B$8:$O$93,13,0)</f>
        <v>0</v>
      </c>
      <c r="AE1191" s="32">
        <f>VLOOKUP(AC1191,Смета!$B$8:$O$93,13,0)</f>
        <v>0</v>
      </c>
      <c r="AI1191" s="32">
        <f>VLOOKUP(AG1191,Смета!$B$8:$O$93,13,0)</f>
        <v>0</v>
      </c>
      <c r="AM1191" s="32">
        <f>VLOOKUP(AK1191,Смета!$B$8:$O$93,13,0)</f>
        <v>0</v>
      </c>
      <c r="AQ1191" s="32">
        <f>VLOOKUP(AO1191,Смета!$B$8:$O$93,13,0)</f>
        <v>0</v>
      </c>
      <c r="AU1191" s="32">
        <f>VLOOKUP(AS1191,Смета!$B$8:$O$93,13,0)</f>
        <v>0</v>
      </c>
    </row>
    <row r="1192" spans="3:47" x14ac:dyDescent="0.25">
      <c r="C1192" s="32">
        <f>VLOOKUP(A1192,Смета!$B$8:$O$93,13,0)</f>
        <v>0</v>
      </c>
      <c r="G1192" s="32">
        <f>VLOOKUP(E1192,Смета!$B$8:$O$93,13,0)</f>
        <v>0</v>
      </c>
      <c r="K1192" s="32">
        <f>VLOOKUP(I1192,Смета!$B$8:$O$93,13,0)</f>
        <v>0</v>
      </c>
      <c r="O1192" s="32">
        <f>VLOOKUP(M1192,Смета!$B$8:$O$93,13,0)</f>
        <v>0</v>
      </c>
      <c r="S1192" s="32">
        <f>VLOOKUP(Q1192,Смета!$B$8:$O$93,13,0)</f>
        <v>0</v>
      </c>
      <c r="W1192" s="32">
        <f>VLOOKUP(U1192,Смета!$B$8:$O$93,13,0)</f>
        <v>0</v>
      </c>
      <c r="AA1192" s="32">
        <f>VLOOKUP(Y1192,Смета!$B$8:$O$93,13,0)</f>
        <v>0</v>
      </c>
      <c r="AE1192" s="32">
        <f>VLOOKUP(AC1192,Смета!$B$8:$O$93,13,0)</f>
        <v>0</v>
      </c>
      <c r="AI1192" s="32">
        <f>VLOOKUP(AG1192,Смета!$B$8:$O$93,13,0)</f>
        <v>0</v>
      </c>
      <c r="AM1192" s="32">
        <f>VLOOKUP(AK1192,Смета!$B$8:$O$93,13,0)</f>
        <v>0</v>
      </c>
      <c r="AQ1192" s="32">
        <f>VLOOKUP(AO1192,Смета!$B$8:$O$93,13,0)</f>
        <v>0</v>
      </c>
      <c r="AU1192" s="32">
        <f>VLOOKUP(AS1192,Смета!$B$8:$O$93,13,0)</f>
        <v>0</v>
      </c>
    </row>
    <row r="1193" spans="3:47" x14ac:dyDescent="0.25">
      <c r="C1193" s="32">
        <f>VLOOKUP(A1193,Смета!$B$8:$O$93,13,0)</f>
        <v>0</v>
      </c>
      <c r="G1193" s="32">
        <f>VLOOKUP(E1193,Смета!$B$8:$O$93,13,0)</f>
        <v>0</v>
      </c>
      <c r="K1193" s="32">
        <f>VLOOKUP(I1193,Смета!$B$8:$O$93,13,0)</f>
        <v>0</v>
      </c>
      <c r="O1193" s="32">
        <f>VLOOKUP(M1193,Смета!$B$8:$O$93,13,0)</f>
        <v>0</v>
      </c>
      <c r="S1193" s="32">
        <f>VLOOKUP(Q1193,Смета!$B$8:$O$93,13,0)</f>
        <v>0</v>
      </c>
      <c r="W1193" s="32">
        <f>VLOOKUP(U1193,Смета!$B$8:$O$93,13,0)</f>
        <v>0</v>
      </c>
      <c r="AA1193" s="32">
        <f>VLOOKUP(Y1193,Смета!$B$8:$O$93,13,0)</f>
        <v>0</v>
      </c>
      <c r="AE1193" s="32">
        <f>VLOOKUP(AC1193,Смета!$B$8:$O$93,13,0)</f>
        <v>0</v>
      </c>
      <c r="AI1193" s="32">
        <f>VLOOKUP(AG1193,Смета!$B$8:$O$93,13,0)</f>
        <v>0</v>
      </c>
      <c r="AM1193" s="32">
        <f>VLOOKUP(AK1193,Смета!$B$8:$O$93,13,0)</f>
        <v>0</v>
      </c>
      <c r="AQ1193" s="32">
        <f>VLOOKUP(AO1193,Смета!$B$8:$O$93,13,0)</f>
        <v>0</v>
      </c>
      <c r="AU1193" s="32">
        <f>VLOOKUP(AS1193,Смета!$B$8:$O$93,13,0)</f>
        <v>0</v>
      </c>
    </row>
    <row r="1194" spans="3:47" x14ac:dyDescent="0.25">
      <c r="C1194" s="32">
        <f>VLOOKUP(A1194,Смета!$B$8:$O$93,13,0)</f>
        <v>0</v>
      </c>
      <c r="G1194" s="32">
        <f>VLOOKUP(E1194,Смета!$B$8:$O$93,13,0)</f>
        <v>0</v>
      </c>
      <c r="K1194" s="32">
        <f>VLOOKUP(I1194,Смета!$B$8:$O$93,13,0)</f>
        <v>0</v>
      </c>
      <c r="O1194" s="32">
        <f>VLOOKUP(M1194,Смета!$B$8:$O$93,13,0)</f>
        <v>0</v>
      </c>
      <c r="S1194" s="32">
        <f>VLOOKUP(Q1194,Смета!$B$8:$O$93,13,0)</f>
        <v>0</v>
      </c>
      <c r="W1194" s="32">
        <f>VLOOKUP(U1194,Смета!$B$8:$O$93,13,0)</f>
        <v>0</v>
      </c>
      <c r="AA1194" s="32">
        <f>VLOOKUP(Y1194,Смета!$B$8:$O$93,13,0)</f>
        <v>0</v>
      </c>
      <c r="AE1194" s="32">
        <f>VLOOKUP(AC1194,Смета!$B$8:$O$93,13,0)</f>
        <v>0</v>
      </c>
      <c r="AI1194" s="32">
        <f>VLOOKUP(AG1194,Смета!$B$8:$O$93,13,0)</f>
        <v>0</v>
      </c>
      <c r="AM1194" s="32">
        <f>VLOOKUP(AK1194,Смета!$B$8:$O$93,13,0)</f>
        <v>0</v>
      </c>
      <c r="AQ1194" s="32">
        <f>VLOOKUP(AO1194,Смета!$B$8:$O$93,13,0)</f>
        <v>0</v>
      </c>
      <c r="AU1194" s="32">
        <f>VLOOKUP(AS1194,Смета!$B$8:$O$93,13,0)</f>
        <v>0</v>
      </c>
    </row>
    <row r="1195" spans="3:47" x14ac:dyDescent="0.25">
      <c r="C1195" s="32">
        <f>VLOOKUP(A1195,Смета!$B$8:$O$93,13,0)</f>
        <v>0</v>
      </c>
      <c r="G1195" s="32">
        <f>VLOOKUP(E1195,Смета!$B$8:$O$93,13,0)</f>
        <v>0</v>
      </c>
      <c r="K1195" s="32">
        <f>VLOOKUP(I1195,Смета!$B$8:$O$93,13,0)</f>
        <v>0</v>
      </c>
      <c r="O1195" s="32">
        <f>VLOOKUP(M1195,Смета!$B$8:$O$93,13,0)</f>
        <v>0</v>
      </c>
      <c r="S1195" s="32">
        <f>VLOOKUP(Q1195,Смета!$B$8:$O$93,13,0)</f>
        <v>0</v>
      </c>
      <c r="W1195" s="32">
        <f>VLOOKUP(U1195,Смета!$B$8:$O$93,13,0)</f>
        <v>0</v>
      </c>
      <c r="AA1195" s="32">
        <f>VLOOKUP(Y1195,Смета!$B$8:$O$93,13,0)</f>
        <v>0</v>
      </c>
      <c r="AE1195" s="32">
        <f>VLOOKUP(AC1195,Смета!$B$8:$O$93,13,0)</f>
        <v>0</v>
      </c>
      <c r="AI1195" s="32">
        <f>VLOOKUP(AG1195,Смета!$B$8:$O$93,13,0)</f>
        <v>0</v>
      </c>
      <c r="AM1195" s="32">
        <f>VLOOKUP(AK1195,Смета!$B$8:$O$93,13,0)</f>
        <v>0</v>
      </c>
      <c r="AQ1195" s="32">
        <f>VLOOKUP(AO1195,Смета!$B$8:$O$93,13,0)</f>
        <v>0</v>
      </c>
      <c r="AU1195" s="32">
        <f>VLOOKUP(AS1195,Смета!$B$8:$O$93,13,0)</f>
        <v>0</v>
      </c>
    </row>
    <row r="1196" spans="3:47" x14ac:dyDescent="0.25">
      <c r="C1196" s="32">
        <f>VLOOKUP(A1196,Смета!$B$8:$O$93,13,0)</f>
        <v>0</v>
      </c>
      <c r="G1196" s="32">
        <f>VLOOKUP(E1196,Смета!$B$8:$O$93,13,0)</f>
        <v>0</v>
      </c>
      <c r="K1196" s="32">
        <f>VLOOKUP(I1196,Смета!$B$8:$O$93,13,0)</f>
        <v>0</v>
      </c>
      <c r="O1196" s="32">
        <f>VLOOKUP(M1196,Смета!$B$8:$O$93,13,0)</f>
        <v>0</v>
      </c>
      <c r="S1196" s="32">
        <f>VLOOKUP(Q1196,Смета!$B$8:$O$93,13,0)</f>
        <v>0</v>
      </c>
      <c r="W1196" s="32">
        <f>VLOOKUP(U1196,Смета!$B$8:$O$93,13,0)</f>
        <v>0</v>
      </c>
      <c r="AA1196" s="32">
        <f>VLOOKUP(Y1196,Смета!$B$8:$O$93,13,0)</f>
        <v>0</v>
      </c>
      <c r="AE1196" s="32">
        <f>VLOOKUP(AC1196,Смета!$B$8:$O$93,13,0)</f>
        <v>0</v>
      </c>
      <c r="AI1196" s="32">
        <f>VLOOKUP(AG1196,Смета!$B$8:$O$93,13,0)</f>
        <v>0</v>
      </c>
      <c r="AM1196" s="32">
        <f>VLOOKUP(AK1196,Смета!$B$8:$O$93,13,0)</f>
        <v>0</v>
      </c>
      <c r="AQ1196" s="32">
        <f>VLOOKUP(AO1196,Смета!$B$8:$O$93,13,0)</f>
        <v>0</v>
      </c>
      <c r="AU1196" s="32">
        <f>VLOOKUP(AS1196,Смета!$B$8:$O$93,13,0)</f>
        <v>0</v>
      </c>
    </row>
    <row r="1197" spans="3:47" x14ac:dyDescent="0.25">
      <c r="C1197" s="32">
        <f>VLOOKUP(A1197,Смета!$B$8:$O$93,13,0)</f>
        <v>0</v>
      </c>
      <c r="G1197" s="32">
        <f>VLOOKUP(E1197,Смета!$B$8:$O$93,13,0)</f>
        <v>0</v>
      </c>
      <c r="K1197" s="32">
        <f>VLOOKUP(I1197,Смета!$B$8:$O$93,13,0)</f>
        <v>0</v>
      </c>
      <c r="O1197" s="32">
        <f>VLOOKUP(M1197,Смета!$B$8:$O$93,13,0)</f>
        <v>0</v>
      </c>
      <c r="S1197" s="32">
        <f>VLOOKUP(Q1197,Смета!$B$8:$O$93,13,0)</f>
        <v>0</v>
      </c>
      <c r="W1197" s="32">
        <f>VLOOKUP(U1197,Смета!$B$8:$O$93,13,0)</f>
        <v>0</v>
      </c>
      <c r="AA1197" s="32">
        <f>VLOOKUP(Y1197,Смета!$B$8:$O$93,13,0)</f>
        <v>0</v>
      </c>
      <c r="AE1197" s="32">
        <f>VLOOKUP(AC1197,Смета!$B$8:$O$93,13,0)</f>
        <v>0</v>
      </c>
      <c r="AI1197" s="32">
        <f>VLOOKUP(AG1197,Смета!$B$8:$O$93,13,0)</f>
        <v>0</v>
      </c>
      <c r="AM1197" s="32">
        <f>VLOOKUP(AK1197,Смета!$B$8:$O$93,13,0)</f>
        <v>0</v>
      </c>
      <c r="AQ1197" s="32">
        <f>VLOOKUP(AO1197,Смета!$B$8:$O$93,13,0)</f>
        <v>0</v>
      </c>
      <c r="AU1197" s="32">
        <f>VLOOKUP(AS1197,Смета!$B$8:$O$93,13,0)</f>
        <v>0</v>
      </c>
    </row>
    <row r="1198" spans="3:47" x14ac:dyDescent="0.25">
      <c r="C1198" s="32">
        <f>VLOOKUP(A1198,Смета!$B$8:$O$93,13,0)</f>
        <v>0</v>
      </c>
      <c r="G1198" s="32">
        <f>VLOOKUP(E1198,Смета!$B$8:$O$93,13,0)</f>
        <v>0</v>
      </c>
      <c r="K1198" s="32">
        <f>VLOOKUP(I1198,Смета!$B$8:$O$93,13,0)</f>
        <v>0</v>
      </c>
      <c r="O1198" s="32">
        <f>VLOOKUP(M1198,Смета!$B$8:$O$93,13,0)</f>
        <v>0</v>
      </c>
      <c r="S1198" s="32">
        <f>VLOOKUP(Q1198,Смета!$B$8:$O$93,13,0)</f>
        <v>0</v>
      </c>
      <c r="W1198" s="32">
        <f>VLOOKUP(U1198,Смета!$B$8:$O$93,13,0)</f>
        <v>0</v>
      </c>
      <c r="AA1198" s="32">
        <f>VLOOKUP(Y1198,Смета!$B$8:$O$93,13,0)</f>
        <v>0</v>
      </c>
      <c r="AE1198" s="32">
        <f>VLOOKUP(AC1198,Смета!$B$8:$O$93,13,0)</f>
        <v>0</v>
      </c>
      <c r="AI1198" s="32">
        <f>VLOOKUP(AG1198,Смета!$B$8:$O$93,13,0)</f>
        <v>0</v>
      </c>
      <c r="AM1198" s="32">
        <f>VLOOKUP(AK1198,Смета!$B$8:$O$93,13,0)</f>
        <v>0</v>
      </c>
      <c r="AQ1198" s="32">
        <f>VLOOKUP(AO1198,Смета!$B$8:$O$93,13,0)</f>
        <v>0</v>
      </c>
      <c r="AU1198" s="32">
        <f>VLOOKUP(AS1198,Смета!$B$8:$O$93,13,0)</f>
        <v>0</v>
      </c>
    </row>
    <row r="1199" spans="3:47" x14ac:dyDescent="0.25">
      <c r="C1199" s="32">
        <f>VLOOKUP(A1199,Смета!$B$8:$O$93,13,0)</f>
        <v>0</v>
      </c>
      <c r="G1199" s="32">
        <f>VLOOKUP(E1199,Смета!$B$8:$O$93,13,0)</f>
        <v>0</v>
      </c>
      <c r="K1199" s="32">
        <f>VLOOKUP(I1199,Смета!$B$8:$O$93,13,0)</f>
        <v>0</v>
      </c>
      <c r="O1199" s="32">
        <f>VLOOKUP(M1199,Смета!$B$8:$O$93,13,0)</f>
        <v>0</v>
      </c>
      <c r="S1199" s="32">
        <f>VLOOKUP(Q1199,Смета!$B$8:$O$93,13,0)</f>
        <v>0</v>
      </c>
      <c r="W1199" s="32">
        <f>VLOOKUP(U1199,Смета!$B$8:$O$93,13,0)</f>
        <v>0</v>
      </c>
      <c r="AA1199" s="32">
        <f>VLOOKUP(Y1199,Смета!$B$8:$O$93,13,0)</f>
        <v>0</v>
      </c>
      <c r="AE1199" s="32">
        <f>VLOOKUP(AC1199,Смета!$B$8:$O$93,13,0)</f>
        <v>0</v>
      </c>
      <c r="AI1199" s="32">
        <f>VLOOKUP(AG1199,Смета!$B$8:$O$93,13,0)</f>
        <v>0</v>
      </c>
      <c r="AM1199" s="32">
        <f>VLOOKUP(AK1199,Смета!$B$8:$O$93,13,0)</f>
        <v>0</v>
      </c>
      <c r="AQ1199" s="32">
        <f>VLOOKUP(AO1199,Смета!$B$8:$O$93,13,0)</f>
        <v>0</v>
      </c>
      <c r="AU1199" s="32">
        <f>VLOOKUP(AS1199,Смета!$B$8:$O$93,13,0)</f>
        <v>0</v>
      </c>
    </row>
    <row r="1200" spans="3:47" x14ac:dyDescent="0.25">
      <c r="C1200" s="32">
        <f>VLOOKUP(A1200,Смета!$B$8:$O$93,13,0)</f>
        <v>0</v>
      </c>
      <c r="G1200" s="32">
        <f>VLOOKUP(E1200,Смета!$B$8:$O$93,13,0)</f>
        <v>0</v>
      </c>
      <c r="K1200" s="32">
        <f>VLOOKUP(I1200,Смета!$B$8:$O$93,13,0)</f>
        <v>0</v>
      </c>
      <c r="O1200" s="32">
        <f>VLOOKUP(M1200,Смета!$B$8:$O$93,13,0)</f>
        <v>0</v>
      </c>
      <c r="S1200" s="32">
        <f>VLOOKUP(Q1200,Смета!$B$8:$O$93,13,0)</f>
        <v>0</v>
      </c>
      <c r="W1200" s="32">
        <f>VLOOKUP(U1200,Смета!$B$8:$O$93,13,0)</f>
        <v>0</v>
      </c>
      <c r="AA1200" s="32">
        <f>VLOOKUP(Y1200,Смета!$B$8:$O$93,13,0)</f>
        <v>0</v>
      </c>
      <c r="AE1200" s="32">
        <f>VLOOKUP(AC1200,Смета!$B$8:$O$93,13,0)</f>
        <v>0</v>
      </c>
      <c r="AI1200" s="32">
        <f>VLOOKUP(AG1200,Смета!$B$8:$O$93,13,0)</f>
        <v>0</v>
      </c>
      <c r="AM1200" s="32">
        <f>VLOOKUP(AK1200,Смета!$B$8:$O$93,13,0)</f>
        <v>0</v>
      </c>
      <c r="AQ1200" s="32">
        <f>VLOOKUP(AO1200,Смета!$B$8:$O$93,13,0)</f>
        <v>0</v>
      </c>
      <c r="AU1200" s="32">
        <f>VLOOKUP(AS1200,Смета!$B$8:$O$93,13,0)</f>
        <v>0</v>
      </c>
    </row>
    <row r="1201" spans="3:47" x14ac:dyDescent="0.25">
      <c r="C1201" s="32">
        <f>VLOOKUP(A1201,Смета!$B$8:$O$93,13,0)</f>
        <v>0</v>
      </c>
      <c r="G1201" s="32">
        <f>VLOOKUP(E1201,Смета!$B$8:$O$93,13,0)</f>
        <v>0</v>
      </c>
      <c r="K1201" s="32">
        <f>VLOOKUP(I1201,Смета!$B$8:$O$93,13,0)</f>
        <v>0</v>
      </c>
      <c r="O1201" s="32">
        <f>VLOOKUP(M1201,Смета!$B$8:$O$93,13,0)</f>
        <v>0</v>
      </c>
      <c r="S1201" s="32">
        <f>VLOOKUP(Q1201,Смета!$B$8:$O$93,13,0)</f>
        <v>0</v>
      </c>
      <c r="W1201" s="32">
        <f>VLOOKUP(U1201,Смета!$B$8:$O$93,13,0)</f>
        <v>0</v>
      </c>
      <c r="AA1201" s="32">
        <f>VLOOKUP(Y1201,Смета!$B$8:$O$93,13,0)</f>
        <v>0</v>
      </c>
      <c r="AE1201" s="32">
        <f>VLOOKUP(AC1201,Смета!$B$8:$O$93,13,0)</f>
        <v>0</v>
      </c>
      <c r="AI1201" s="32">
        <f>VLOOKUP(AG1201,Смета!$B$8:$O$93,13,0)</f>
        <v>0</v>
      </c>
      <c r="AM1201" s="32">
        <f>VLOOKUP(AK1201,Смета!$B$8:$O$93,13,0)</f>
        <v>0</v>
      </c>
      <c r="AQ1201" s="32">
        <f>VLOOKUP(AO1201,Смета!$B$8:$O$93,13,0)</f>
        <v>0</v>
      </c>
      <c r="AU1201" s="32">
        <f>VLOOKUP(AS1201,Смета!$B$8:$O$93,13,0)</f>
        <v>0</v>
      </c>
    </row>
    <row r="1202" spans="3:47" x14ac:dyDescent="0.25">
      <c r="C1202" s="32">
        <f>VLOOKUP(A1202,Смета!$B$8:$O$93,13,0)</f>
        <v>0</v>
      </c>
      <c r="G1202" s="32">
        <f>VLOOKUP(E1202,Смета!$B$8:$O$93,13,0)</f>
        <v>0</v>
      </c>
      <c r="K1202" s="32">
        <f>VLOOKUP(I1202,Смета!$B$8:$O$93,13,0)</f>
        <v>0</v>
      </c>
      <c r="O1202" s="32">
        <f>VLOOKUP(M1202,Смета!$B$8:$O$93,13,0)</f>
        <v>0</v>
      </c>
      <c r="S1202" s="32">
        <f>VLOOKUP(Q1202,Смета!$B$8:$O$93,13,0)</f>
        <v>0</v>
      </c>
      <c r="W1202" s="32">
        <f>VLOOKUP(U1202,Смета!$B$8:$O$93,13,0)</f>
        <v>0</v>
      </c>
      <c r="AA1202" s="32">
        <f>VLOOKUP(Y1202,Смета!$B$8:$O$93,13,0)</f>
        <v>0</v>
      </c>
      <c r="AE1202" s="32">
        <f>VLOOKUP(AC1202,Смета!$B$8:$O$93,13,0)</f>
        <v>0</v>
      </c>
      <c r="AI1202" s="32">
        <f>VLOOKUP(AG1202,Смета!$B$8:$O$93,13,0)</f>
        <v>0</v>
      </c>
      <c r="AM1202" s="32">
        <f>VLOOKUP(AK1202,Смета!$B$8:$O$93,13,0)</f>
        <v>0</v>
      </c>
      <c r="AQ1202" s="32">
        <f>VLOOKUP(AO1202,Смета!$B$8:$O$93,13,0)</f>
        <v>0</v>
      </c>
      <c r="AU1202" s="32">
        <f>VLOOKUP(AS1202,Смета!$B$8:$O$93,13,0)</f>
        <v>0</v>
      </c>
    </row>
    <row r="1203" spans="3:47" x14ac:dyDescent="0.25">
      <c r="C1203" s="32">
        <f>VLOOKUP(A1203,Смета!$B$8:$O$93,13,0)</f>
        <v>0</v>
      </c>
      <c r="G1203" s="32">
        <f>VLOOKUP(E1203,Смета!$B$8:$O$93,13,0)</f>
        <v>0</v>
      </c>
      <c r="K1203" s="32">
        <f>VLOOKUP(I1203,Смета!$B$8:$O$93,13,0)</f>
        <v>0</v>
      </c>
      <c r="O1203" s="32">
        <f>VLOOKUP(M1203,Смета!$B$8:$O$93,13,0)</f>
        <v>0</v>
      </c>
      <c r="S1203" s="32">
        <f>VLOOKUP(Q1203,Смета!$B$8:$O$93,13,0)</f>
        <v>0</v>
      </c>
      <c r="W1203" s="32">
        <f>VLOOKUP(U1203,Смета!$B$8:$O$93,13,0)</f>
        <v>0</v>
      </c>
      <c r="AA1203" s="32">
        <f>VLOOKUP(Y1203,Смета!$B$8:$O$93,13,0)</f>
        <v>0</v>
      </c>
      <c r="AE1203" s="32">
        <f>VLOOKUP(AC1203,Смета!$B$8:$O$93,13,0)</f>
        <v>0</v>
      </c>
      <c r="AI1203" s="32">
        <f>VLOOKUP(AG1203,Смета!$B$8:$O$93,13,0)</f>
        <v>0</v>
      </c>
      <c r="AM1203" s="32">
        <f>VLOOKUP(AK1203,Смета!$B$8:$O$93,13,0)</f>
        <v>0</v>
      </c>
      <c r="AQ1203" s="32">
        <f>VLOOKUP(AO1203,Смета!$B$8:$O$93,13,0)</f>
        <v>0</v>
      </c>
      <c r="AU1203" s="32">
        <f>VLOOKUP(AS1203,Смета!$B$8:$O$93,13,0)</f>
        <v>0</v>
      </c>
    </row>
    <row r="1204" spans="3:47" x14ac:dyDescent="0.25">
      <c r="C1204" s="32">
        <f>VLOOKUP(A1204,Смета!$B$8:$O$93,13,0)</f>
        <v>0</v>
      </c>
      <c r="G1204" s="32">
        <f>VLOOKUP(E1204,Смета!$B$8:$O$93,13,0)</f>
        <v>0</v>
      </c>
      <c r="K1204" s="32">
        <f>VLOOKUP(I1204,Смета!$B$8:$O$93,13,0)</f>
        <v>0</v>
      </c>
      <c r="O1204" s="32">
        <f>VLOOKUP(M1204,Смета!$B$8:$O$93,13,0)</f>
        <v>0</v>
      </c>
      <c r="S1204" s="32">
        <f>VLOOKUP(Q1204,Смета!$B$8:$O$93,13,0)</f>
        <v>0</v>
      </c>
      <c r="W1204" s="32">
        <f>VLOOKUP(U1204,Смета!$B$8:$O$93,13,0)</f>
        <v>0</v>
      </c>
      <c r="AA1204" s="32">
        <f>VLOOKUP(Y1204,Смета!$B$8:$O$93,13,0)</f>
        <v>0</v>
      </c>
      <c r="AE1204" s="32">
        <f>VLOOKUP(AC1204,Смета!$B$8:$O$93,13,0)</f>
        <v>0</v>
      </c>
      <c r="AI1204" s="32">
        <f>VLOOKUP(AG1204,Смета!$B$8:$O$93,13,0)</f>
        <v>0</v>
      </c>
      <c r="AM1204" s="32">
        <f>VLOOKUP(AK1204,Смета!$B$8:$O$93,13,0)</f>
        <v>0</v>
      </c>
      <c r="AQ1204" s="32">
        <f>VLOOKUP(AO1204,Смета!$B$8:$O$93,13,0)</f>
        <v>0</v>
      </c>
      <c r="AU1204" s="32">
        <f>VLOOKUP(AS1204,Смета!$B$8:$O$93,13,0)</f>
        <v>0</v>
      </c>
    </row>
    <row r="1205" spans="3:47" x14ac:dyDescent="0.25">
      <c r="C1205" s="32">
        <f>VLOOKUP(A1205,Смета!$B$8:$O$93,13,0)</f>
        <v>0</v>
      </c>
      <c r="G1205" s="32">
        <f>VLOOKUP(E1205,Смета!$B$8:$O$93,13,0)</f>
        <v>0</v>
      </c>
      <c r="K1205" s="32">
        <f>VLOOKUP(I1205,Смета!$B$8:$O$93,13,0)</f>
        <v>0</v>
      </c>
      <c r="O1205" s="32">
        <f>VLOOKUP(M1205,Смета!$B$8:$O$93,13,0)</f>
        <v>0</v>
      </c>
      <c r="S1205" s="32">
        <f>VLOOKUP(Q1205,Смета!$B$8:$O$93,13,0)</f>
        <v>0</v>
      </c>
      <c r="W1205" s="32">
        <f>VLOOKUP(U1205,Смета!$B$8:$O$93,13,0)</f>
        <v>0</v>
      </c>
      <c r="AA1205" s="32">
        <f>VLOOKUP(Y1205,Смета!$B$8:$O$93,13,0)</f>
        <v>0</v>
      </c>
      <c r="AE1205" s="32">
        <f>VLOOKUP(AC1205,Смета!$B$8:$O$93,13,0)</f>
        <v>0</v>
      </c>
      <c r="AI1205" s="32">
        <f>VLOOKUP(AG1205,Смета!$B$8:$O$93,13,0)</f>
        <v>0</v>
      </c>
      <c r="AM1205" s="32">
        <f>VLOOKUP(AK1205,Смета!$B$8:$O$93,13,0)</f>
        <v>0</v>
      </c>
      <c r="AQ1205" s="32">
        <f>VLOOKUP(AO1205,Смета!$B$8:$O$93,13,0)</f>
        <v>0</v>
      </c>
      <c r="AU1205" s="32">
        <f>VLOOKUP(AS1205,Смета!$B$8:$O$93,13,0)</f>
        <v>0</v>
      </c>
    </row>
    <row r="1206" spans="3:47" x14ac:dyDescent="0.25">
      <c r="C1206" s="32">
        <f>VLOOKUP(A1206,Смета!$B$8:$O$93,13,0)</f>
        <v>0</v>
      </c>
      <c r="G1206" s="32">
        <f>VLOOKUP(E1206,Смета!$B$8:$O$93,13,0)</f>
        <v>0</v>
      </c>
      <c r="K1206" s="32">
        <f>VLOOKUP(I1206,Смета!$B$8:$O$93,13,0)</f>
        <v>0</v>
      </c>
      <c r="O1206" s="32">
        <f>VLOOKUP(M1206,Смета!$B$8:$O$93,13,0)</f>
        <v>0</v>
      </c>
      <c r="S1206" s="32">
        <f>VLOOKUP(Q1206,Смета!$B$8:$O$93,13,0)</f>
        <v>0</v>
      </c>
      <c r="W1206" s="32">
        <f>VLOOKUP(U1206,Смета!$B$8:$O$93,13,0)</f>
        <v>0</v>
      </c>
      <c r="AA1206" s="32">
        <f>VLOOKUP(Y1206,Смета!$B$8:$O$93,13,0)</f>
        <v>0</v>
      </c>
      <c r="AE1206" s="32">
        <f>VLOOKUP(AC1206,Смета!$B$8:$O$93,13,0)</f>
        <v>0</v>
      </c>
      <c r="AI1206" s="32">
        <f>VLOOKUP(AG1206,Смета!$B$8:$O$93,13,0)</f>
        <v>0</v>
      </c>
      <c r="AM1206" s="32">
        <f>VLOOKUP(AK1206,Смета!$B$8:$O$93,13,0)</f>
        <v>0</v>
      </c>
      <c r="AQ1206" s="32">
        <f>VLOOKUP(AO1206,Смета!$B$8:$O$93,13,0)</f>
        <v>0</v>
      </c>
      <c r="AU1206" s="32">
        <f>VLOOKUP(AS1206,Смета!$B$8:$O$93,13,0)</f>
        <v>0</v>
      </c>
    </row>
    <row r="1207" spans="3:47" x14ac:dyDescent="0.25">
      <c r="C1207" s="32">
        <f>VLOOKUP(A1207,Смета!$B$8:$O$93,13,0)</f>
        <v>0</v>
      </c>
      <c r="G1207" s="32">
        <f>VLOOKUP(E1207,Смета!$B$8:$O$93,13,0)</f>
        <v>0</v>
      </c>
      <c r="K1207" s="32">
        <f>VLOOKUP(I1207,Смета!$B$8:$O$93,13,0)</f>
        <v>0</v>
      </c>
      <c r="O1207" s="32">
        <f>VLOOKUP(M1207,Смета!$B$8:$O$93,13,0)</f>
        <v>0</v>
      </c>
      <c r="S1207" s="32">
        <f>VLOOKUP(Q1207,Смета!$B$8:$O$93,13,0)</f>
        <v>0</v>
      </c>
      <c r="W1207" s="32">
        <f>VLOOKUP(U1207,Смета!$B$8:$O$93,13,0)</f>
        <v>0</v>
      </c>
      <c r="AA1207" s="32">
        <f>VLOOKUP(Y1207,Смета!$B$8:$O$93,13,0)</f>
        <v>0</v>
      </c>
      <c r="AE1207" s="32">
        <f>VLOOKUP(AC1207,Смета!$B$8:$O$93,13,0)</f>
        <v>0</v>
      </c>
      <c r="AI1207" s="32">
        <f>VLOOKUP(AG1207,Смета!$B$8:$O$93,13,0)</f>
        <v>0</v>
      </c>
      <c r="AM1207" s="32">
        <f>VLOOKUP(AK1207,Смета!$B$8:$O$93,13,0)</f>
        <v>0</v>
      </c>
      <c r="AQ1207" s="32">
        <f>VLOOKUP(AO1207,Смета!$B$8:$O$93,13,0)</f>
        <v>0</v>
      </c>
      <c r="AU1207" s="32">
        <f>VLOOKUP(AS1207,Смета!$B$8:$O$93,13,0)</f>
        <v>0</v>
      </c>
    </row>
    <row r="1208" spans="3:47" x14ac:dyDescent="0.25">
      <c r="C1208" s="32">
        <f>VLOOKUP(A1208,Смета!$B$8:$O$93,13,0)</f>
        <v>0</v>
      </c>
      <c r="G1208" s="32">
        <f>VLOOKUP(E1208,Смета!$B$8:$O$93,13,0)</f>
        <v>0</v>
      </c>
      <c r="K1208" s="32">
        <f>VLOOKUP(I1208,Смета!$B$8:$O$93,13,0)</f>
        <v>0</v>
      </c>
      <c r="O1208" s="32">
        <f>VLOOKUP(M1208,Смета!$B$8:$O$93,13,0)</f>
        <v>0</v>
      </c>
      <c r="S1208" s="32">
        <f>VLOOKUP(Q1208,Смета!$B$8:$O$93,13,0)</f>
        <v>0</v>
      </c>
      <c r="W1208" s="32">
        <f>VLOOKUP(U1208,Смета!$B$8:$O$93,13,0)</f>
        <v>0</v>
      </c>
      <c r="AA1208" s="32">
        <f>VLOOKUP(Y1208,Смета!$B$8:$O$93,13,0)</f>
        <v>0</v>
      </c>
      <c r="AE1208" s="32">
        <f>VLOOKUP(AC1208,Смета!$B$8:$O$93,13,0)</f>
        <v>0</v>
      </c>
      <c r="AI1208" s="32">
        <f>VLOOKUP(AG1208,Смета!$B$8:$O$93,13,0)</f>
        <v>0</v>
      </c>
      <c r="AM1208" s="32">
        <f>VLOOKUP(AK1208,Смета!$B$8:$O$93,13,0)</f>
        <v>0</v>
      </c>
      <c r="AQ1208" s="32">
        <f>VLOOKUP(AO1208,Смета!$B$8:$O$93,13,0)</f>
        <v>0</v>
      </c>
      <c r="AU1208" s="32">
        <f>VLOOKUP(AS1208,Смета!$B$8:$O$93,13,0)</f>
        <v>0</v>
      </c>
    </row>
    <row r="1209" spans="3:47" x14ac:dyDescent="0.25">
      <c r="C1209" s="32">
        <f>VLOOKUP(A1209,Смета!$B$8:$O$93,13,0)</f>
        <v>0</v>
      </c>
      <c r="G1209" s="32">
        <f>VLOOKUP(E1209,Смета!$B$8:$O$93,13,0)</f>
        <v>0</v>
      </c>
      <c r="K1209" s="32">
        <f>VLOOKUP(I1209,Смета!$B$8:$O$93,13,0)</f>
        <v>0</v>
      </c>
      <c r="O1209" s="32">
        <f>VLOOKUP(M1209,Смета!$B$8:$O$93,13,0)</f>
        <v>0</v>
      </c>
      <c r="S1209" s="32">
        <f>VLOOKUP(Q1209,Смета!$B$8:$O$93,13,0)</f>
        <v>0</v>
      </c>
      <c r="W1209" s="32">
        <f>VLOOKUP(U1209,Смета!$B$8:$O$93,13,0)</f>
        <v>0</v>
      </c>
      <c r="AA1209" s="32">
        <f>VLOOKUP(Y1209,Смета!$B$8:$O$93,13,0)</f>
        <v>0</v>
      </c>
      <c r="AE1209" s="32">
        <f>VLOOKUP(AC1209,Смета!$B$8:$O$93,13,0)</f>
        <v>0</v>
      </c>
      <c r="AI1209" s="32">
        <f>VLOOKUP(AG1209,Смета!$B$8:$O$93,13,0)</f>
        <v>0</v>
      </c>
      <c r="AM1209" s="32">
        <f>VLOOKUP(AK1209,Смета!$B$8:$O$93,13,0)</f>
        <v>0</v>
      </c>
      <c r="AQ1209" s="32">
        <f>VLOOKUP(AO1209,Смета!$B$8:$O$93,13,0)</f>
        <v>0</v>
      </c>
      <c r="AU1209" s="32">
        <f>VLOOKUP(AS1209,Смета!$B$8:$O$93,13,0)</f>
        <v>0</v>
      </c>
    </row>
    <row r="1210" spans="3:47" x14ac:dyDescent="0.25">
      <c r="C1210" s="32">
        <f>VLOOKUP(A1210,Смета!$B$8:$O$93,13,0)</f>
        <v>0</v>
      </c>
      <c r="G1210" s="32">
        <f>VLOOKUP(E1210,Смета!$B$8:$O$93,13,0)</f>
        <v>0</v>
      </c>
      <c r="K1210" s="32">
        <f>VLOOKUP(I1210,Смета!$B$8:$O$93,13,0)</f>
        <v>0</v>
      </c>
      <c r="O1210" s="32">
        <f>VLOOKUP(M1210,Смета!$B$8:$O$93,13,0)</f>
        <v>0</v>
      </c>
      <c r="S1210" s="32">
        <f>VLOOKUP(Q1210,Смета!$B$8:$O$93,13,0)</f>
        <v>0</v>
      </c>
      <c r="W1210" s="32">
        <f>VLOOKUP(U1210,Смета!$B$8:$O$93,13,0)</f>
        <v>0</v>
      </c>
      <c r="AA1210" s="32">
        <f>VLOOKUP(Y1210,Смета!$B$8:$O$93,13,0)</f>
        <v>0</v>
      </c>
      <c r="AE1210" s="32">
        <f>VLOOKUP(AC1210,Смета!$B$8:$O$93,13,0)</f>
        <v>0</v>
      </c>
      <c r="AI1210" s="32">
        <f>VLOOKUP(AG1210,Смета!$B$8:$O$93,13,0)</f>
        <v>0</v>
      </c>
      <c r="AM1210" s="32">
        <f>VLOOKUP(AK1210,Смета!$B$8:$O$93,13,0)</f>
        <v>0</v>
      </c>
      <c r="AQ1210" s="32">
        <f>VLOOKUP(AO1210,Смета!$B$8:$O$93,13,0)</f>
        <v>0</v>
      </c>
      <c r="AU1210" s="32">
        <f>VLOOKUP(AS1210,Смета!$B$8:$O$93,13,0)</f>
        <v>0</v>
      </c>
    </row>
    <row r="1211" spans="3:47" x14ac:dyDescent="0.25">
      <c r="C1211" s="32">
        <f>VLOOKUP(A1211,Смета!$B$8:$O$93,13,0)</f>
        <v>0</v>
      </c>
      <c r="G1211" s="32">
        <f>VLOOKUP(E1211,Смета!$B$8:$O$93,13,0)</f>
        <v>0</v>
      </c>
      <c r="K1211" s="32">
        <f>VLOOKUP(I1211,Смета!$B$8:$O$93,13,0)</f>
        <v>0</v>
      </c>
      <c r="O1211" s="32">
        <f>VLOOKUP(M1211,Смета!$B$8:$O$93,13,0)</f>
        <v>0</v>
      </c>
      <c r="S1211" s="32">
        <f>VLOOKUP(Q1211,Смета!$B$8:$O$93,13,0)</f>
        <v>0</v>
      </c>
      <c r="W1211" s="32">
        <f>VLOOKUP(U1211,Смета!$B$8:$O$93,13,0)</f>
        <v>0</v>
      </c>
      <c r="AA1211" s="32">
        <f>VLOOKUP(Y1211,Смета!$B$8:$O$93,13,0)</f>
        <v>0</v>
      </c>
      <c r="AE1211" s="32">
        <f>VLOOKUP(AC1211,Смета!$B$8:$O$93,13,0)</f>
        <v>0</v>
      </c>
      <c r="AI1211" s="32">
        <f>VLOOKUP(AG1211,Смета!$B$8:$O$93,13,0)</f>
        <v>0</v>
      </c>
      <c r="AM1211" s="32">
        <f>VLOOKUP(AK1211,Смета!$B$8:$O$93,13,0)</f>
        <v>0</v>
      </c>
      <c r="AQ1211" s="32">
        <f>VLOOKUP(AO1211,Смета!$B$8:$O$93,13,0)</f>
        <v>0</v>
      </c>
      <c r="AU1211" s="32">
        <f>VLOOKUP(AS1211,Смета!$B$8:$O$93,13,0)</f>
        <v>0</v>
      </c>
    </row>
    <row r="1212" spans="3:47" x14ac:dyDescent="0.25">
      <c r="C1212" s="32">
        <f>VLOOKUP(A1212,Смета!$B$8:$O$93,13,0)</f>
        <v>0</v>
      </c>
      <c r="G1212" s="32">
        <f>VLOOKUP(E1212,Смета!$B$8:$O$93,13,0)</f>
        <v>0</v>
      </c>
      <c r="K1212" s="32">
        <f>VLOOKUP(I1212,Смета!$B$8:$O$93,13,0)</f>
        <v>0</v>
      </c>
      <c r="O1212" s="32">
        <f>VLOOKUP(M1212,Смета!$B$8:$O$93,13,0)</f>
        <v>0</v>
      </c>
      <c r="S1212" s="32">
        <f>VLOOKUP(Q1212,Смета!$B$8:$O$93,13,0)</f>
        <v>0</v>
      </c>
      <c r="W1212" s="32">
        <f>VLOOKUP(U1212,Смета!$B$8:$O$93,13,0)</f>
        <v>0</v>
      </c>
      <c r="AA1212" s="32">
        <f>VLOOKUP(Y1212,Смета!$B$8:$O$93,13,0)</f>
        <v>0</v>
      </c>
      <c r="AE1212" s="32">
        <f>VLOOKUP(AC1212,Смета!$B$8:$O$93,13,0)</f>
        <v>0</v>
      </c>
      <c r="AI1212" s="32">
        <f>VLOOKUP(AG1212,Смета!$B$8:$O$93,13,0)</f>
        <v>0</v>
      </c>
      <c r="AM1212" s="32">
        <f>VLOOKUP(AK1212,Смета!$B$8:$O$93,13,0)</f>
        <v>0</v>
      </c>
      <c r="AQ1212" s="32">
        <f>VLOOKUP(AO1212,Смета!$B$8:$O$93,13,0)</f>
        <v>0</v>
      </c>
      <c r="AU1212" s="32">
        <f>VLOOKUP(AS1212,Смета!$B$8:$O$93,13,0)</f>
        <v>0</v>
      </c>
    </row>
    <row r="1213" spans="3:47" x14ac:dyDescent="0.25">
      <c r="C1213" s="32">
        <f>VLOOKUP(A1213,Смета!$B$8:$O$93,13,0)</f>
        <v>0</v>
      </c>
      <c r="G1213" s="32">
        <f>VLOOKUP(E1213,Смета!$B$8:$O$93,13,0)</f>
        <v>0</v>
      </c>
      <c r="K1213" s="32">
        <f>VLOOKUP(I1213,Смета!$B$8:$O$93,13,0)</f>
        <v>0</v>
      </c>
      <c r="O1213" s="32">
        <f>VLOOKUP(M1213,Смета!$B$8:$O$93,13,0)</f>
        <v>0</v>
      </c>
      <c r="S1213" s="32">
        <f>VLOOKUP(Q1213,Смета!$B$8:$O$93,13,0)</f>
        <v>0</v>
      </c>
      <c r="W1213" s="32">
        <f>VLOOKUP(U1213,Смета!$B$8:$O$93,13,0)</f>
        <v>0</v>
      </c>
      <c r="AA1213" s="32">
        <f>VLOOKUP(Y1213,Смета!$B$8:$O$93,13,0)</f>
        <v>0</v>
      </c>
      <c r="AE1213" s="32">
        <f>VLOOKUP(AC1213,Смета!$B$8:$O$93,13,0)</f>
        <v>0</v>
      </c>
      <c r="AI1213" s="32">
        <f>VLOOKUP(AG1213,Смета!$B$8:$O$93,13,0)</f>
        <v>0</v>
      </c>
      <c r="AM1213" s="32">
        <f>VLOOKUP(AK1213,Смета!$B$8:$O$93,13,0)</f>
        <v>0</v>
      </c>
      <c r="AQ1213" s="32">
        <f>VLOOKUP(AO1213,Смета!$B$8:$O$93,13,0)</f>
        <v>0</v>
      </c>
      <c r="AU1213" s="32">
        <f>VLOOKUP(AS1213,Смета!$B$8:$O$93,13,0)</f>
        <v>0</v>
      </c>
    </row>
    <row r="1214" spans="3:47" x14ac:dyDescent="0.25">
      <c r="C1214" s="32">
        <f>VLOOKUP(A1214,Смета!$B$8:$O$93,13,0)</f>
        <v>0</v>
      </c>
      <c r="G1214" s="32">
        <f>VLOOKUP(E1214,Смета!$B$8:$O$93,13,0)</f>
        <v>0</v>
      </c>
      <c r="K1214" s="32">
        <f>VLOOKUP(I1214,Смета!$B$8:$O$93,13,0)</f>
        <v>0</v>
      </c>
      <c r="O1214" s="32">
        <f>VLOOKUP(M1214,Смета!$B$8:$O$93,13,0)</f>
        <v>0</v>
      </c>
      <c r="S1214" s="32">
        <f>VLOOKUP(Q1214,Смета!$B$8:$O$93,13,0)</f>
        <v>0</v>
      </c>
      <c r="W1214" s="32">
        <f>VLOOKUP(U1214,Смета!$B$8:$O$93,13,0)</f>
        <v>0</v>
      </c>
      <c r="AA1214" s="32">
        <f>VLOOKUP(Y1214,Смета!$B$8:$O$93,13,0)</f>
        <v>0</v>
      </c>
      <c r="AE1214" s="32">
        <f>VLOOKUP(AC1214,Смета!$B$8:$O$93,13,0)</f>
        <v>0</v>
      </c>
      <c r="AI1214" s="32">
        <f>VLOOKUP(AG1214,Смета!$B$8:$O$93,13,0)</f>
        <v>0</v>
      </c>
      <c r="AM1214" s="32">
        <f>VLOOKUP(AK1214,Смета!$B$8:$O$93,13,0)</f>
        <v>0</v>
      </c>
      <c r="AQ1214" s="32">
        <f>VLOOKUP(AO1214,Смета!$B$8:$O$93,13,0)</f>
        <v>0</v>
      </c>
      <c r="AU1214" s="32">
        <f>VLOOKUP(AS1214,Смета!$B$8:$O$93,13,0)</f>
        <v>0</v>
      </c>
    </row>
    <row r="1215" spans="3:47" x14ac:dyDescent="0.25">
      <c r="C1215" s="32">
        <f>VLOOKUP(A1215,Смета!$B$8:$O$93,13,0)</f>
        <v>0</v>
      </c>
      <c r="G1215" s="32">
        <f>VLOOKUP(E1215,Смета!$B$8:$O$93,13,0)</f>
        <v>0</v>
      </c>
      <c r="K1215" s="32">
        <f>VLOOKUP(I1215,Смета!$B$8:$O$93,13,0)</f>
        <v>0</v>
      </c>
      <c r="O1215" s="32">
        <f>VLOOKUP(M1215,Смета!$B$8:$O$93,13,0)</f>
        <v>0</v>
      </c>
      <c r="S1215" s="32">
        <f>VLOOKUP(Q1215,Смета!$B$8:$O$93,13,0)</f>
        <v>0</v>
      </c>
      <c r="W1215" s="32">
        <f>VLOOKUP(U1215,Смета!$B$8:$O$93,13,0)</f>
        <v>0</v>
      </c>
      <c r="AA1215" s="32">
        <f>VLOOKUP(Y1215,Смета!$B$8:$O$93,13,0)</f>
        <v>0</v>
      </c>
      <c r="AE1215" s="32">
        <f>VLOOKUP(AC1215,Смета!$B$8:$O$93,13,0)</f>
        <v>0</v>
      </c>
      <c r="AI1215" s="32">
        <f>VLOOKUP(AG1215,Смета!$B$8:$O$93,13,0)</f>
        <v>0</v>
      </c>
      <c r="AM1215" s="32">
        <f>VLOOKUP(AK1215,Смета!$B$8:$O$93,13,0)</f>
        <v>0</v>
      </c>
      <c r="AQ1215" s="32">
        <f>VLOOKUP(AO1215,Смета!$B$8:$O$93,13,0)</f>
        <v>0</v>
      </c>
      <c r="AU1215" s="32">
        <f>VLOOKUP(AS1215,Смета!$B$8:$O$93,13,0)</f>
        <v>0</v>
      </c>
    </row>
    <row r="1216" spans="3:47" x14ac:dyDescent="0.25">
      <c r="C1216" s="32">
        <f>VLOOKUP(A1216,Смета!$B$8:$O$93,13,0)</f>
        <v>0</v>
      </c>
      <c r="G1216" s="32">
        <f>VLOOKUP(E1216,Смета!$B$8:$O$93,13,0)</f>
        <v>0</v>
      </c>
      <c r="K1216" s="32">
        <f>VLOOKUP(I1216,Смета!$B$8:$O$93,13,0)</f>
        <v>0</v>
      </c>
      <c r="O1216" s="32">
        <f>VLOOKUP(M1216,Смета!$B$8:$O$93,13,0)</f>
        <v>0</v>
      </c>
      <c r="S1216" s="32">
        <f>VLOOKUP(Q1216,Смета!$B$8:$O$93,13,0)</f>
        <v>0</v>
      </c>
      <c r="W1216" s="32">
        <f>VLOOKUP(U1216,Смета!$B$8:$O$93,13,0)</f>
        <v>0</v>
      </c>
      <c r="AA1216" s="32">
        <f>VLOOKUP(Y1216,Смета!$B$8:$O$93,13,0)</f>
        <v>0</v>
      </c>
      <c r="AE1216" s="32">
        <f>VLOOKUP(AC1216,Смета!$B$8:$O$93,13,0)</f>
        <v>0</v>
      </c>
      <c r="AI1216" s="32">
        <f>VLOOKUP(AG1216,Смета!$B$8:$O$93,13,0)</f>
        <v>0</v>
      </c>
      <c r="AM1216" s="32">
        <f>VLOOKUP(AK1216,Смета!$B$8:$O$93,13,0)</f>
        <v>0</v>
      </c>
      <c r="AQ1216" s="32">
        <f>VLOOKUP(AO1216,Смета!$B$8:$O$93,13,0)</f>
        <v>0</v>
      </c>
      <c r="AU1216" s="32">
        <f>VLOOKUP(AS1216,Смета!$B$8:$O$93,13,0)</f>
        <v>0</v>
      </c>
    </row>
    <row r="1217" spans="3:47" x14ac:dyDescent="0.25">
      <c r="C1217" s="32">
        <f>VLOOKUP(A1217,Смета!$B$8:$O$93,13,0)</f>
        <v>0</v>
      </c>
      <c r="G1217" s="32">
        <f>VLOOKUP(E1217,Смета!$B$8:$O$93,13,0)</f>
        <v>0</v>
      </c>
      <c r="K1217" s="32">
        <f>VLOOKUP(I1217,Смета!$B$8:$O$93,13,0)</f>
        <v>0</v>
      </c>
      <c r="O1217" s="32">
        <f>VLOOKUP(M1217,Смета!$B$8:$O$93,13,0)</f>
        <v>0</v>
      </c>
      <c r="S1217" s="32">
        <f>VLOOKUP(Q1217,Смета!$B$8:$O$93,13,0)</f>
        <v>0</v>
      </c>
      <c r="W1217" s="32">
        <f>VLOOKUP(U1217,Смета!$B$8:$O$93,13,0)</f>
        <v>0</v>
      </c>
      <c r="AA1217" s="32">
        <f>VLOOKUP(Y1217,Смета!$B$8:$O$93,13,0)</f>
        <v>0</v>
      </c>
      <c r="AE1217" s="32">
        <f>VLOOKUP(AC1217,Смета!$B$8:$O$93,13,0)</f>
        <v>0</v>
      </c>
      <c r="AI1217" s="32">
        <f>VLOOKUP(AG1217,Смета!$B$8:$O$93,13,0)</f>
        <v>0</v>
      </c>
      <c r="AM1217" s="32">
        <f>VLOOKUP(AK1217,Смета!$B$8:$O$93,13,0)</f>
        <v>0</v>
      </c>
      <c r="AQ1217" s="32">
        <f>VLOOKUP(AO1217,Смета!$B$8:$O$93,13,0)</f>
        <v>0</v>
      </c>
      <c r="AU1217" s="32">
        <f>VLOOKUP(AS1217,Смета!$B$8:$O$93,13,0)</f>
        <v>0</v>
      </c>
    </row>
    <row r="1218" spans="3:47" x14ac:dyDescent="0.25">
      <c r="C1218" s="32">
        <f>VLOOKUP(A1218,Смета!$B$8:$O$93,13,0)</f>
        <v>0</v>
      </c>
      <c r="G1218" s="32">
        <f>VLOOKUP(E1218,Смета!$B$8:$O$93,13,0)</f>
        <v>0</v>
      </c>
      <c r="K1218" s="32">
        <f>VLOOKUP(I1218,Смета!$B$8:$O$93,13,0)</f>
        <v>0</v>
      </c>
      <c r="O1218" s="32">
        <f>VLOOKUP(M1218,Смета!$B$8:$O$93,13,0)</f>
        <v>0</v>
      </c>
      <c r="S1218" s="32">
        <f>VLOOKUP(Q1218,Смета!$B$8:$O$93,13,0)</f>
        <v>0</v>
      </c>
      <c r="W1218" s="32">
        <f>VLOOKUP(U1218,Смета!$B$8:$O$93,13,0)</f>
        <v>0</v>
      </c>
      <c r="AA1218" s="32">
        <f>VLOOKUP(Y1218,Смета!$B$8:$O$93,13,0)</f>
        <v>0</v>
      </c>
      <c r="AE1218" s="32">
        <f>VLOOKUP(AC1218,Смета!$B$8:$O$93,13,0)</f>
        <v>0</v>
      </c>
      <c r="AI1218" s="32">
        <f>VLOOKUP(AG1218,Смета!$B$8:$O$93,13,0)</f>
        <v>0</v>
      </c>
      <c r="AM1218" s="32">
        <f>VLOOKUP(AK1218,Смета!$B$8:$O$93,13,0)</f>
        <v>0</v>
      </c>
      <c r="AQ1218" s="32">
        <f>VLOOKUP(AO1218,Смета!$B$8:$O$93,13,0)</f>
        <v>0</v>
      </c>
      <c r="AU1218" s="32">
        <f>VLOOKUP(AS1218,Смета!$B$8:$O$93,13,0)</f>
        <v>0</v>
      </c>
    </row>
    <row r="1219" spans="3:47" x14ac:dyDescent="0.25">
      <c r="C1219" s="32">
        <f>VLOOKUP(A1219,Смета!$B$8:$O$93,13,0)</f>
        <v>0</v>
      </c>
      <c r="G1219" s="32">
        <f>VLOOKUP(E1219,Смета!$B$8:$O$93,13,0)</f>
        <v>0</v>
      </c>
      <c r="K1219" s="32">
        <f>VLOOKUP(I1219,Смета!$B$8:$O$93,13,0)</f>
        <v>0</v>
      </c>
      <c r="O1219" s="32">
        <f>VLOOKUP(M1219,Смета!$B$8:$O$93,13,0)</f>
        <v>0</v>
      </c>
      <c r="S1219" s="32">
        <f>VLOOKUP(Q1219,Смета!$B$8:$O$93,13,0)</f>
        <v>0</v>
      </c>
      <c r="W1219" s="32">
        <f>VLOOKUP(U1219,Смета!$B$8:$O$93,13,0)</f>
        <v>0</v>
      </c>
      <c r="AA1219" s="32">
        <f>VLOOKUP(Y1219,Смета!$B$8:$O$93,13,0)</f>
        <v>0</v>
      </c>
      <c r="AE1219" s="32">
        <f>VLOOKUP(AC1219,Смета!$B$8:$O$93,13,0)</f>
        <v>0</v>
      </c>
      <c r="AI1219" s="32">
        <f>VLOOKUP(AG1219,Смета!$B$8:$O$93,13,0)</f>
        <v>0</v>
      </c>
      <c r="AM1219" s="32">
        <f>VLOOKUP(AK1219,Смета!$B$8:$O$93,13,0)</f>
        <v>0</v>
      </c>
      <c r="AQ1219" s="32">
        <f>VLOOKUP(AO1219,Смета!$B$8:$O$93,13,0)</f>
        <v>0</v>
      </c>
      <c r="AU1219" s="32">
        <f>VLOOKUP(AS1219,Смета!$B$8:$O$93,13,0)</f>
        <v>0</v>
      </c>
    </row>
    <row r="1220" spans="3:47" x14ac:dyDescent="0.25">
      <c r="C1220" s="32">
        <f>VLOOKUP(A1220,Смета!$B$8:$O$93,13,0)</f>
        <v>0</v>
      </c>
      <c r="G1220" s="32">
        <f>VLOOKUP(E1220,Смета!$B$8:$O$93,13,0)</f>
        <v>0</v>
      </c>
      <c r="K1220" s="32">
        <f>VLOOKUP(I1220,Смета!$B$8:$O$93,13,0)</f>
        <v>0</v>
      </c>
      <c r="O1220" s="32">
        <f>VLOOKUP(M1220,Смета!$B$8:$O$93,13,0)</f>
        <v>0</v>
      </c>
      <c r="S1220" s="32">
        <f>VLOOKUP(Q1220,Смета!$B$8:$O$93,13,0)</f>
        <v>0</v>
      </c>
      <c r="W1220" s="32">
        <f>VLOOKUP(U1220,Смета!$B$8:$O$93,13,0)</f>
        <v>0</v>
      </c>
      <c r="AA1220" s="32">
        <f>VLOOKUP(Y1220,Смета!$B$8:$O$93,13,0)</f>
        <v>0</v>
      </c>
      <c r="AE1220" s="32">
        <f>VLOOKUP(AC1220,Смета!$B$8:$O$93,13,0)</f>
        <v>0</v>
      </c>
      <c r="AI1220" s="32">
        <f>VLOOKUP(AG1220,Смета!$B$8:$O$93,13,0)</f>
        <v>0</v>
      </c>
      <c r="AM1220" s="32">
        <f>VLOOKUP(AK1220,Смета!$B$8:$O$93,13,0)</f>
        <v>0</v>
      </c>
      <c r="AQ1220" s="32">
        <f>VLOOKUP(AO1220,Смета!$B$8:$O$93,13,0)</f>
        <v>0</v>
      </c>
      <c r="AU1220" s="32">
        <f>VLOOKUP(AS1220,Смета!$B$8:$O$93,13,0)</f>
        <v>0</v>
      </c>
    </row>
    <row r="1221" spans="3:47" x14ac:dyDescent="0.25">
      <c r="C1221" s="32">
        <f>VLOOKUP(A1221,Смета!$B$8:$O$93,13,0)</f>
        <v>0</v>
      </c>
      <c r="G1221" s="32">
        <f>VLOOKUP(E1221,Смета!$B$8:$O$93,13,0)</f>
        <v>0</v>
      </c>
      <c r="K1221" s="32">
        <f>VLOOKUP(I1221,Смета!$B$8:$O$93,13,0)</f>
        <v>0</v>
      </c>
      <c r="O1221" s="32">
        <f>VLOOKUP(M1221,Смета!$B$8:$O$93,13,0)</f>
        <v>0</v>
      </c>
      <c r="S1221" s="32">
        <f>VLOOKUP(Q1221,Смета!$B$8:$O$93,13,0)</f>
        <v>0</v>
      </c>
      <c r="W1221" s="32">
        <f>VLOOKUP(U1221,Смета!$B$8:$O$93,13,0)</f>
        <v>0</v>
      </c>
      <c r="AA1221" s="32">
        <f>VLOOKUP(Y1221,Смета!$B$8:$O$93,13,0)</f>
        <v>0</v>
      </c>
      <c r="AE1221" s="32">
        <f>VLOOKUP(AC1221,Смета!$B$8:$O$93,13,0)</f>
        <v>0</v>
      </c>
      <c r="AI1221" s="32">
        <f>VLOOKUP(AG1221,Смета!$B$8:$O$93,13,0)</f>
        <v>0</v>
      </c>
      <c r="AM1221" s="32">
        <f>VLOOKUP(AK1221,Смета!$B$8:$O$93,13,0)</f>
        <v>0</v>
      </c>
      <c r="AQ1221" s="32">
        <f>VLOOKUP(AO1221,Смета!$B$8:$O$93,13,0)</f>
        <v>0</v>
      </c>
      <c r="AU1221" s="32">
        <f>VLOOKUP(AS1221,Смета!$B$8:$O$93,13,0)</f>
        <v>0</v>
      </c>
    </row>
    <row r="1222" spans="3:47" x14ac:dyDescent="0.25">
      <c r="C1222" s="32">
        <f>VLOOKUP(A1222,Смета!$B$8:$O$93,13,0)</f>
        <v>0</v>
      </c>
      <c r="G1222" s="32">
        <f>VLOOKUP(E1222,Смета!$B$8:$O$93,13,0)</f>
        <v>0</v>
      </c>
      <c r="K1222" s="32">
        <f>VLOOKUP(I1222,Смета!$B$8:$O$93,13,0)</f>
        <v>0</v>
      </c>
      <c r="O1222" s="32">
        <f>VLOOKUP(M1222,Смета!$B$8:$O$93,13,0)</f>
        <v>0</v>
      </c>
      <c r="S1222" s="32">
        <f>VLOOKUP(Q1222,Смета!$B$8:$O$93,13,0)</f>
        <v>0</v>
      </c>
      <c r="W1222" s="32">
        <f>VLOOKUP(U1222,Смета!$B$8:$O$93,13,0)</f>
        <v>0</v>
      </c>
      <c r="AA1222" s="32">
        <f>VLOOKUP(Y1222,Смета!$B$8:$O$93,13,0)</f>
        <v>0</v>
      </c>
      <c r="AE1222" s="32">
        <f>VLOOKUP(AC1222,Смета!$B$8:$O$93,13,0)</f>
        <v>0</v>
      </c>
      <c r="AI1222" s="32">
        <f>VLOOKUP(AG1222,Смета!$B$8:$O$93,13,0)</f>
        <v>0</v>
      </c>
      <c r="AM1222" s="32">
        <f>VLOOKUP(AK1222,Смета!$B$8:$O$93,13,0)</f>
        <v>0</v>
      </c>
      <c r="AQ1222" s="32">
        <f>VLOOKUP(AO1222,Смета!$B$8:$O$93,13,0)</f>
        <v>0</v>
      </c>
      <c r="AU1222" s="32">
        <f>VLOOKUP(AS1222,Смета!$B$8:$O$93,13,0)</f>
        <v>0</v>
      </c>
    </row>
    <row r="1223" spans="3:47" x14ac:dyDescent="0.25">
      <c r="C1223" s="32">
        <f>VLOOKUP(A1223,Смета!$B$8:$O$93,13,0)</f>
        <v>0</v>
      </c>
      <c r="G1223" s="32">
        <f>VLOOKUP(E1223,Смета!$B$8:$O$93,13,0)</f>
        <v>0</v>
      </c>
      <c r="K1223" s="32">
        <f>VLOOKUP(I1223,Смета!$B$8:$O$93,13,0)</f>
        <v>0</v>
      </c>
      <c r="O1223" s="32">
        <f>VLOOKUP(M1223,Смета!$B$8:$O$93,13,0)</f>
        <v>0</v>
      </c>
      <c r="S1223" s="32">
        <f>VLOOKUP(Q1223,Смета!$B$8:$O$93,13,0)</f>
        <v>0</v>
      </c>
      <c r="W1223" s="32">
        <f>VLOOKUP(U1223,Смета!$B$8:$O$93,13,0)</f>
        <v>0</v>
      </c>
      <c r="AA1223" s="32">
        <f>VLOOKUP(Y1223,Смета!$B$8:$O$93,13,0)</f>
        <v>0</v>
      </c>
      <c r="AE1223" s="32">
        <f>VLOOKUP(AC1223,Смета!$B$8:$O$93,13,0)</f>
        <v>0</v>
      </c>
      <c r="AI1223" s="32">
        <f>VLOOKUP(AG1223,Смета!$B$8:$O$93,13,0)</f>
        <v>0</v>
      </c>
      <c r="AM1223" s="32">
        <f>VLOOKUP(AK1223,Смета!$B$8:$O$93,13,0)</f>
        <v>0</v>
      </c>
      <c r="AQ1223" s="32">
        <f>VLOOKUP(AO1223,Смета!$B$8:$O$93,13,0)</f>
        <v>0</v>
      </c>
      <c r="AU1223" s="32">
        <f>VLOOKUP(AS1223,Смета!$B$8:$O$93,13,0)</f>
        <v>0</v>
      </c>
    </row>
    <row r="1224" spans="3:47" x14ac:dyDescent="0.25">
      <c r="C1224" s="32">
        <f>VLOOKUP(A1224,Смета!$B$8:$O$93,13,0)</f>
        <v>0</v>
      </c>
      <c r="G1224" s="32">
        <f>VLOOKUP(E1224,Смета!$B$8:$O$93,13,0)</f>
        <v>0</v>
      </c>
      <c r="K1224" s="32">
        <f>VLOOKUP(I1224,Смета!$B$8:$O$93,13,0)</f>
        <v>0</v>
      </c>
      <c r="O1224" s="32">
        <f>VLOOKUP(M1224,Смета!$B$8:$O$93,13,0)</f>
        <v>0</v>
      </c>
      <c r="S1224" s="32">
        <f>VLOOKUP(Q1224,Смета!$B$8:$O$93,13,0)</f>
        <v>0</v>
      </c>
      <c r="W1224" s="32">
        <f>VLOOKUP(U1224,Смета!$B$8:$O$93,13,0)</f>
        <v>0</v>
      </c>
      <c r="AA1224" s="32">
        <f>VLOOKUP(Y1224,Смета!$B$8:$O$93,13,0)</f>
        <v>0</v>
      </c>
      <c r="AE1224" s="32">
        <f>VLOOKUP(AC1224,Смета!$B$8:$O$93,13,0)</f>
        <v>0</v>
      </c>
      <c r="AI1224" s="32">
        <f>VLOOKUP(AG1224,Смета!$B$8:$O$93,13,0)</f>
        <v>0</v>
      </c>
      <c r="AM1224" s="32">
        <f>VLOOKUP(AK1224,Смета!$B$8:$O$93,13,0)</f>
        <v>0</v>
      </c>
      <c r="AQ1224" s="32">
        <f>VLOOKUP(AO1224,Смета!$B$8:$O$93,13,0)</f>
        <v>0</v>
      </c>
      <c r="AU1224" s="32">
        <f>VLOOKUP(AS1224,Смета!$B$8:$O$93,13,0)</f>
        <v>0</v>
      </c>
    </row>
    <row r="1225" spans="3:47" x14ac:dyDescent="0.25">
      <c r="C1225" s="32">
        <f>VLOOKUP(A1225,Смета!$B$8:$O$93,13,0)</f>
        <v>0</v>
      </c>
      <c r="G1225" s="32">
        <f>VLOOKUP(E1225,Смета!$B$8:$O$93,13,0)</f>
        <v>0</v>
      </c>
      <c r="K1225" s="32">
        <f>VLOOKUP(I1225,Смета!$B$8:$O$93,13,0)</f>
        <v>0</v>
      </c>
      <c r="O1225" s="32">
        <f>VLOOKUP(M1225,Смета!$B$8:$O$93,13,0)</f>
        <v>0</v>
      </c>
      <c r="S1225" s="32">
        <f>VLOOKUP(Q1225,Смета!$B$8:$O$93,13,0)</f>
        <v>0</v>
      </c>
      <c r="W1225" s="32">
        <f>VLOOKUP(U1225,Смета!$B$8:$O$93,13,0)</f>
        <v>0</v>
      </c>
      <c r="AA1225" s="32">
        <f>VLOOKUP(Y1225,Смета!$B$8:$O$93,13,0)</f>
        <v>0</v>
      </c>
      <c r="AE1225" s="32">
        <f>VLOOKUP(AC1225,Смета!$B$8:$O$93,13,0)</f>
        <v>0</v>
      </c>
      <c r="AI1225" s="32">
        <f>VLOOKUP(AG1225,Смета!$B$8:$O$93,13,0)</f>
        <v>0</v>
      </c>
      <c r="AM1225" s="32">
        <f>VLOOKUP(AK1225,Смета!$B$8:$O$93,13,0)</f>
        <v>0</v>
      </c>
      <c r="AQ1225" s="32">
        <f>VLOOKUP(AO1225,Смета!$B$8:$O$93,13,0)</f>
        <v>0</v>
      </c>
      <c r="AU1225" s="32">
        <f>VLOOKUP(AS1225,Смета!$B$8:$O$93,13,0)</f>
        <v>0</v>
      </c>
    </row>
    <row r="1226" spans="3:47" x14ac:dyDescent="0.25">
      <c r="C1226" s="32">
        <f>VLOOKUP(A1226,Смета!$B$8:$O$93,13,0)</f>
        <v>0</v>
      </c>
      <c r="G1226" s="32">
        <f>VLOOKUP(E1226,Смета!$B$8:$O$93,13,0)</f>
        <v>0</v>
      </c>
      <c r="K1226" s="32">
        <f>VLOOKUP(I1226,Смета!$B$8:$O$93,13,0)</f>
        <v>0</v>
      </c>
      <c r="O1226" s="32">
        <f>VLOOKUP(M1226,Смета!$B$8:$O$93,13,0)</f>
        <v>0</v>
      </c>
      <c r="S1226" s="32">
        <f>VLOOKUP(Q1226,Смета!$B$8:$O$93,13,0)</f>
        <v>0</v>
      </c>
      <c r="W1226" s="32">
        <f>VLOOKUP(U1226,Смета!$B$8:$O$93,13,0)</f>
        <v>0</v>
      </c>
      <c r="AA1226" s="32">
        <f>VLOOKUP(Y1226,Смета!$B$8:$O$93,13,0)</f>
        <v>0</v>
      </c>
      <c r="AE1226" s="32">
        <f>VLOOKUP(AC1226,Смета!$B$8:$O$93,13,0)</f>
        <v>0</v>
      </c>
      <c r="AI1226" s="32">
        <f>VLOOKUP(AG1226,Смета!$B$8:$O$93,13,0)</f>
        <v>0</v>
      </c>
      <c r="AM1226" s="32">
        <f>VLOOKUP(AK1226,Смета!$B$8:$O$93,13,0)</f>
        <v>0</v>
      </c>
      <c r="AQ1226" s="32">
        <f>VLOOKUP(AO1226,Смета!$B$8:$O$93,13,0)</f>
        <v>0</v>
      </c>
      <c r="AU1226" s="32">
        <f>VLOOKUP(AS1226,Смета!$B$8:$O$93,13,0)</f>
        <v>0</v>
      </c>
    </row>
    <row r="1227" spans="3:47" x14ac:dyDescent="0.25">
      <c r="C1227" s="32">
        <f>VLOOKUP(A1227,Смета!$B$8:$O$93,13,0)</f>
        <v>0</v>
      </c>
      <c r="G1227" s="32">
        <f>VLOOKUP(E1227,Смета!$B$8:$O$93,13,0)</f>
        <v>0</v>
      </c>
      <c r="K1227" s="32">
        <f>VLOOKUP(I1227,Смета!$B$8:$O$93,13,0)</f>
        <v>0</v>
      </c>
      <c r="O1227" s="32">
        <f>VLOOKUP(M1227,Смета!$B$8:$O$93,13,0)</f>
        <v>0</v>
      </c>
      <c r="S1227" s="32">
        <f>VLOOKUP(Q1227,Смета!$B$8:$O$93,13,0)</f>
        <v>0</v>
      </c>
      <c r="W1227" s="32">
        <f>VLOOKUP(U1227,Смета!$B$8:$O$93,13,0)</f>
        <v>0</v>
      </c>
      <c r="AA1227" s="32">
        <f>VLOOKUP(Y1227,Смета!$B$8:$O$93,13,0)</f>
        <v>0</v>
      </c>
      <c r="AE1227" s="32">
        <f>VLOOKUP(AC1227,Смета!$B$8:$O$93,13,0)</f>
        <v>0</v>
      </c>
      <c r="AI1227" s="32">
        <f>VLOOKUP(AG1227,Смета!$B$8:$O$93,13,0)</f>
        <v>0</v>
      </c>
      <c r="AM1227" s="32">
        <f>VLOOKUP(AK1227,Смета!$B$8:$O$93,13,0)</f>
        <v>0</v>
      </c>
      <c r="AQ1227" s="32">
        <f>VLOOKUP(AO1227,Смета!$B$8:$O$93,13,0)</f>
        <v>0</v>
      </c>
      <c r="AU1227" s="32">
        <f>VLOOKUP(AS1227,Смета!$B$8:$O$93,13,0)</f>
        <v>0</v>
      </c>
    </row>
    <row r="1228" spans="3:47" x14ac:dyDescent="0.25">
      <c r="C1228" s="32">
        <f>VLOOKUP(A1228,Смета!$B$8:$O$93,13,0)</f>
        <v>0</v>
      </c>
      <c r="G1228" s="32">
        <f>VLOOKUP(E1228,Смета!$B$8:$O$93,13,0)</f>
        <v>0</v>
      </c>
      <c r="K1228" s="32">
        <f>VLOOKUP(I1228,Смета!$B$8:$O$93,13,0)</f>
        <v>0</v>
      </c>
      <c r="O1228" s="32">
        <f>VLOOKUP(M1228,Смета!$B$8:$O$93,13,0)</f>
        <v>0</v>
      </c>
      <c r="S1228" s="32">
        <f>VLOOKUP(Q1228,Смета!$B$8:$O$93,13,0)</f>
        <v>0</v>
      </c>
      <c r="W1228" s="32">
        <f>VLOOKUP(U1228,Смета!$B$8:$O$93,13,0)</f>
        <v>0</v>
      </c>
      <c r="AA1228" s="32">
        <f>VLOOKUP(Y1228,Смета!$B$8:$O$93,13,0)</f>
        <v>0</v>
      </c>
      <c r="AE1228" s="32">
        <f>VLOOKUP(AC1228,Смета!$B$8:$O$93,13,0)</f>
        <v>0</v>
      </c>
      <c r="AI1228" s="32">
        <f>VLOOKUP(AG1228,Смета!$B$8:$O$93,13,0)</f>
        <v>0</v>
      </c>
      <c r="AM1228" s="32">
        <f>VLOOKUP(AK1228,Смета!$B$8:$O$93,13,0)</f>
        <v>0</v>
      </c>
      <c r="AQ1228" s="32">
        <f>VLOOKUP(AO1228,Смета!$B$8:$O$93,13,0)</f>
        <v>0</v>
      </c>
      <c r="AU1228" s="32">
        <f>VLOOKUP(AS1228,Смета!$B$8:$O$93,13,0)</f>
        <v>0</v>
      </c>
    </row>
    <row r="1229" spans="3:47" x14ac:dyDescent="0.25">
      <c r="C1229" s="32">
        <f>VLOOKUP(A1229,Смета!$B$8:$O$93,13,0)</f>
        <v>0</v>
      </c>
      <c r="G1229" s="32">
        <f>VLOOKUP(E1229,Смета!$B$8:$O$93,13,0)</f>
        <v>0</v>
      </c>
      <c r="K1229" s="32">
        <f>VLOOKUP(I1229,Смета!$B$8:$O$93,13,0)</f>
        <v>0</v>
      </c>
      <c r="O1229" s="32">
        <f>VLOOKUP(M1229,Смета!$B$8:$O$93,13,0)</f>
        <v>0</v>
      </c>
      <c r="S1229" s="32">
        <f>VLOOKUP(Q1229,Смета!$B$8:$O$93,13,0)</f>
        <v>0</v>
      </c>
      <c r="W1229" s="32">
        <f>VLOOKUP(U1229,Смета!$B$8:$O$93,13,0)</f>
        <v>0</v>
      </c>
      <c r="AA1229" s="32">
        <f>VLOOKUP(Y1229,Смета!$B$8:$O$93,13,0)</f>
        <v>0</v>
      </c>
      <c r="AE1229" s="32">
        <f>VLOOKUP(AC1229,Смета!$B$8:$O$93,13,0)</f>
        <v>0</v>
      </c>
      <c r="AI1229" s="32">
        <f>VLOOKUP(AG1229,Смета!$B$8:$O$93,13,0)</f>
        <v>0</v>
      </c>
      <c r="AM1229" s="32">
        <f>VLOOKUP(AK1229,Смета!$B$8:$O$93,13,0)</f>
        <v>0</v>
      </c>
      <c r="AQ1229" s="32">
        <f>VLOOKUP(AO1229,Смета!$B$8:$O$93,13,0)</f>
        <v>0</v>
      </c>
      <c r="AU1229" s="32">
        <f>VLOOKUP(AS1229,Смета!$B$8:$O$93,13,0)</f>
        <v>0</v>
      </c>
    </row>
    <row r="1230" spans="3:47" x14ac:dyDescent="0.25">
      <c r="C1230" s="32">
        <f>VLOOKUP(A1230,Смета!$B$8:$O$93,13,0)</f>
        <v>0</v>
      </c>
      <c r="G1230" s="32">
        <f>VLOOKUP(E1230,Смета!$B$8:$O$93,13,0)</f>
        <v>0</v>
      </c>
      <c r="K1230" s="32">
        <f>VLOOKUP(I1230,Смета!$B$8:$O$93,13,0)</f>
        <v>0</v>
      </c>
      <c r="O1230" s="32">
        <f>VLOOKUP(M1230,Смета!$B$8:$O$93,13,0)</f>
        <v>0</v>
      </c>
      <c r="S1230" s="32">
        <f>VLOOKUP(Q1230,Смета!$B$8:$O$93,13,0)</f>
        <v>0</v>
      </c>
      <c r="W1230" s="32">
        <f>VLOOKUP(U1230,Смета!$B$8:$O$93,13,0)</f>
        <v>0</v>
      </c>
      <c r="AA1230" s="32">
        <f>VLOOKUP(Y1230,Смета!$B$8:$O$93,13,0)</f>
        <v>0</v>
      </c>
      <c r="AE1230" s="32">
        <f>VLOOKUP(AC1230,Смета!$B$8:$O$93,13,0)</f>
        <v>0</v>
      </c>
      <c r="AI1230" s="32">
        <f>VLOOKUP(AG1230,Смета!$B$8:$O$93,13,0)</f>
        <v>0</v>
      </c>
      <c r="AM1230" s="32">
        <f>VLOOKUP(AK1230,Смета!$B$8:$O$93,13,0)</f>
        <v>0</v>
      </c>
      <c r="AQ1230" s="32">
        <f>VLOOKUP(AO1230,Смета!$B$8:$O$93,13,0)</f>
        <v>0</v>
      </c>
      <c r="AU1230" s="32">
        <f>VLOOKUP(AS1230,Смета!$B$8:$O$93,13,0)</f>
        <v>0</v>
      </c>
    </row>
    <row r="1231" spans="3:47" x14ac:dyDescent="0.25">
      <c r="C1231" s="32">
        <f>VLOOKUP(A1231,Смета!$B$8:$O$93,13,0)</f>
        <v>0</v>
      </c>
      <c r="G1231" s="32">
        <f>VLOOKUP(E1231,Смета!$B$8:$O$93,13,0)</f>
        <v>0</v>
      </c>
      <c r="K1231" s="32">
        <f>VLOOKUP(I1231,Смета!$B$8:$O$93,13,0)</f>
        <v>0</v>
      </c>
      <c r="O1231" s="32">
        <f>VLOOKUP(M1231,Смета!$B$8:$O$93,13,0)</f>
        <v>0</v>
      </c>
      <c r="S1231" s="32">
        <f>VLOOKUP(Q1231,Смета!$B$8:$O$93,13,0)</f>
        <v>0</v>
      </c>
      <c r="W1231" s="32">
        <f>VLOOKUP(U1231,Смета!$B$8:$O$93,13,0)</f>
        <v>0</v>
      </c>
      <c r="AA1231" s="32">
        <f>VLOOKUP(Y1231,Смета!$B$8:$O$93,13,0)</f>
        <v>0</v>
      </c>
      <c r="AE1231" s="32">
        <f>VLOOKUP(AC1231,Смета!$B$8:$O$93,13,0)</f>
        <v>0</v>
      </c>
      <c r="AI1231" s="32">
        <f>VLOOKUP(AG1231,Смета!$B$8:$O$93,13,0)</f>
        <v>0</v>
      </c>
      <c r="AM1231" s="32">
        <f>VLOOKUP(AK1231,Смета!$B$8:$O$93,13,0)</f>
        <v>0</v>
      </c>
      <c r="AQ1231" s="32">
        <f>VLOOKUP(AO1231,Смета!$B$8:$O$93,13,0)</f>
        <v>0</v>
      </c>
      <c r="AU1231" s="32">
        <f>VLOOKUP(AS1231,Смета!$B$8:$O$93,13,0)</f>
        <v>0</v>
      </c>
    </row>
    <row r="1232" spans="3:47" x14ac:dyDescent="0.25">
      <c r="C1232" s="32">
        <f>VLOOKUP(A1232,Смета!$B$8:$O$93,13,0)</f>
        <v>0</v>
      </c>
      <c r="G1232" s="32">
        <f>VLOOKUP(E1232,Смета!$B$8:$O$93,13,0)</f>
        <v>0</v>
      </c>
      <c r="K1232" s="32">
        <f>VLOOKUP(I1232,Смета!$B$8:$O$93,13,0)</f>
        <v>0</v>
      </c>
      <c r="O1232" s="32">
        <f>VLOOKUP(M1232,Смета!$B$8:$O$93,13,0)</f>
        <v>0</v>
      </c>
      <c r="S1232" s="32">
        <f>VLOOKUP(Q1232,Смета!$B$8:$O$93,13,0)</f>
        <v>0</v>
      </c>
      <c r="W1232" s="32">
        <f>VLOOKUP(U1232,Смета!$B$8:$O$93,13,0)</f>
        <v>0</v>
      </c>
      <c r="AA1232" s="32">
        <f>VLOOKUP(Y1232,Смета!$B$8:$O$93,13,0)</f>
        <v>0</v>
      </c>
      <c r="AE1232" s="32">
        <f>VLOOKUP(AC1232,Смета!$B$8:$O$93,13,0)</f>
        <v>0</v>
      </c>
      <c r="AI1232" s="32">
        <f>VLOOKUP(AG1232,Смета!$B$8:$O$93,13,0)</f>
        <v>0</v>
      </c>
      <c r="AM1232" s="32">
        <f>VLOOKUP(AK1232,Смета!$B$8:$O$93,13,0)</f>
        <v>0</v>
      </c>
      <c r="AQ1232" s="32">
        <f>VLOOKUP(AO1232,Смета!$B$8:$O$93,13,0)</f>
        <v>0</v>
      </c>
      <c r="AU1232" s="32">
        <f>VLOOKUP(AS1232,Смета!$B$8:$O$93,13,0)</f>
        <v>0</v>
      </c>
    </row>
    <row r="1233" spans="3:47" x14ac:dyDescent="0.25">
      <c r="C1233" s="32">
        <f>VLOOKUP(A1233,Смета!$B$8:$O$93,13,0)</f>
        <v>0</v>
      </c>
      <c r="G1233" s="32">
        <f>VLOOKUP(E1233,Смета!$B$8:$O$93,13,0)</f>
        <v>0</v>
      </c>
      <c r="K1233" s="32">
        <f>VLOOKUP(I1233,Смета!$B$8:$O$93,13,0)</f>
        <v>0</v>
      </c>
      <c r="O1233" s="32">
        <f>VLOOKUP(M1233,Смета!$B$8:$O$93,13,0)</f>
        <v>0</v>
      </c>
      <c r="S1233" s="32">
        <f>VLOOKUP(Q1233,Смета!$B$8:$O$93,13,0)</f>
        <v>0</v>
      </c>
      <c r="W1233" s="32">
        <f>VLOOKUP(U1233,Смета!$B$8:$O$93,13,0)</f>
        <v>0</v>
      </c>
      <c r="AA1233" s="32">
        <f>VLOOKUP(Y1233,Смета!$B$8:$O$93,13,0)</f>
        <v>0</v>
      </c>
      <c r="AE1233" s="32">
        <f>VLOOKUP(AC1233,Смета!$B$8:$O$93,13,0)</f>
        <v>0</v>
      </c>
      <c r="AI1233" s="32">
        <f>VLOOKUP(AG1233,Смета!$B$8:$O$93,13,0)</f>
        <v>0</v>
      </c>
      <c r="AM1233" s="32">
        <f>VLOOKUP(AK1233,Смета!$B$8:$O$93,13,0)</f>
        <v>0</v>
      </c>
      <c r="AQ1233" s="32">
        <f>VLOOKUP(AO1233,Смета!$B$8:$O$93,13,0)</f>
        <v>0</v>
      </c>
      <c r="AU1233" s="32">
        <f>VLOOKUP(AS1233,Смета!$B$8:$O$93,13,0)</f>
        <v>0</v>
      </c>
    </row>
    <row r="1234" spans="3:47" x14ac:dyDescent="0.25">
      <c r="C1234" s="32">
        <f>VLOOKUP(A1234,Смета!$B$8:$O$93,13,0)</f>
        <v>0</v>
      </c>
      <c r="G1234" s="32">
        <f>VLOOKUP(E1234,Смета!$B$8:$O$93,13,0)</f>
        <v>0</v>
      </c>
      <c r="K1234" s="32">
        <f>VLOOKUP(I1234,Смета!$B$8:$O$93,13,0)</f>
        <v>0</v>
      </c>
      <c r="O1234" s="32">
        <f>VLOOKUP(M1234,Смета!$B$8:$O$93,13,0)</f>
        <v>0</v>
      </c>
      <c r="S1234" s="32">
        <f>VLOOKUP(Q1234,Смета!$B$8:$O$93,13,0)</f>
        <v>0</v>
      </c>
      <c r="W1234" s="32">
        <f>VLOOKUP(U1234,Смета!$B$8:$O$93,13,0)</f>
        <v>0</v>
      </c>
      <c r="AA1234" s="32">
        <f>VLOOKUP(Y1234,Смета!$B$8:$O$93,13,0)</f>
        <v>0</v>
      </c>
      <c r="AE1234" s="32">
        <f>VLOOKUP(AC1234,Смета!$B$8:$O$93,13,0)</f>
        <v>0</v>
      </c>
      <c r="AI1234" s="32">
        <f>VLOOKUP(AG1234,Смета!$B$8:$O$93,13,0)</f>
        <v>0</v>
      </c>
      <c r="AM1234" s="32">
        <f>VLOOKUP(AK1234,Смета!$B$8:$O$93,13,0)</f>
        <v>0</v>
      </c>
      <c r="AQ1234" s="32">
        <f>VLOOKUP(AO1234,Смета!$B$8:$O$93,13,0)</f>
        <v>0</v>
      </c>
      <c r="AU1234" s="32">
        <f>VLOOKUP(AS1234,Смета!$B$8:$O$93,13,0)</f>
        <v>0</v>
      </c>
    </row>
    <row r="1235" spans="3:47" x14ac:dyDescent="0.25">
      <c r="C1235" s="32">
        <f>VLOOKUP(A1235,Смета!$B$8:$O$93,13,0)</f>
        <v>0</v>
      </c>
      <c r="G1235" s="32">
        <f>VLOOKUP(E1235,Смета!$B$8:$O$93,13,0)</f>
        <v>0</v>
      </c>
      <c r="K1235" s="32">
        <f>VLOOKUP(I1235,Смета!$B$8:$O$93,13,0)</f>
        <v>0</v>
      </c>
      <c r="O1235" s="32">
        <f>VLOOKUP(M1235,Смета!$B$8:$O$93,13,0)</f>
        <v>0</v>
      </c>
      <c r="S1235" s="32">
        <f>VLOOKUP(Q1235,Смета!$B$8:$O$93,13,0)</f>
        <v>0</v>
      </c>
      <c r="W1235" s="32">
        <f>VLOOKUP(U1235,Смета!$B$8:$O$93,13,0)</f>
        <v>0</v>
      </c>
      <c r="AA1235" s="32">
        <f>VLOOKUP(Y1235,Смета!$B$8:$O$93,13,0)</f>
        <v>0</v>
      </c>
      <c r="AE1235" s="32">
        <f>VLOOKUP(AC1235,Смета!$B$8:$O$93,13,0)</f>
        <v>0</v>
      </c>
      <c r="AI1235" s="32">
        <f>VLOOKUP(AG1235,Смета!$B$8:$O$93,13,0)</f>
        <v>0</v>
      </c>
      <c r="AM1235" s="32">
        <f>VLOOKUP(AK1235,Смета!$B$8:$O$93,13,0)</f>
        <v>0</v>
      </c>
      <c r="AQ1235" s="32">
        <f>VLOOKUP(AO1235,Смета!$B$8:$O$93,13,0)</f>
        <v>0</v>
      </c>
      <c r="AU1235" s="32">
        <f>VLOOKUP(AS1235,Смета!$B$8:$O$93,13,0)</f>
        <v>0</v>
      </c>
    </row>
    <row r="1236" spans="3:47" x14ac:dyDescent="0.25">
      <c r="C1236" s="32">
        <f>VLOOKUP(A1236,Смета!$B$8:$O$93,13,0)</f>
        <v>0</v>
      </c>
      <c r="G1236" s="32">
        <f>VLOOKUP(E1236,Смета!$B$8:$O$93,13,0)</f>
        <v>0</v>
      </c>
      <c r="K1236" s="32">
        <f>VLOOKUP(I1236,Смета!$B$8:$O$93,13,0)</f>
        <v>0</v>
      </c>
      <c r="O1236" s="32">
        <f>VLOOKUP(M1236,Смета!$B$8:$O$93,13,0)</f>
        <v>0</v>
      </c>
      <c r="S1236" s="32">
        <f>VLOOKUP(Q1236,Смета!$B$8:$O$93,13,0)</f>
        <v>0</v>
      </c>
      <c r="W1236" s="32">
        <f>VLOOKUP(U1236,Смета!$B$8:$O$93,13,0)</f>
        <v>0</v>
      </c>
      <c r="AA1236" s="32">
        <f>VLOOKUP(Y1236,Смета!$B$8:$O$93,13,0)</f>
        <v>0</v>
      </c>
      <c r="AE1236" s="32">
        <f>VLOOKUP(AC1236,Смета!$B$8:$O$93,13,0)</f>
        <v>0</v>
      </c>
      <c r="AI1236" s="32">
        <f>VLOOKUP(AG1236,Смета!$B$8:$O$93,13,0)</f>
        <v>0</v>
      </c>
      <c r="AM1236" s="32">
        <f>VLOOKUP(AK1236,Смета!$B$8:$O$93,13,0)</f>
        <v>0</v>
      </c>
      <c r="AQ1236" s="32">
        <f>VLOOKUP(AO1236,Смета!$B$8:$O$93,13,0)</f>
        <v>0</v>
      </c>
      <c r="AU1236" s="32">
        <f>VLOOKUP(AS1236,Смета!$B$8:$O$93,13,0)</f>
        <v>0</v>
      </c>
    </row>
    <row r="1237" spans="3:47" x14ac:dyDescent="0.25">
      <c r="C1237" s="32">
        <f>VLOOKUP(A1237,Смета!$B$8:$O$93,13,0)</f>
        <v>0</v>
      </c>
      <c r="G1237" s="32">
        <f>VLOOKUP(E1237,Смета!$B$8:$O$93,13,0)</f>
        <v>0</v>
      </c>
      <c r="K1237" s="32">
        <f>VLOOKUP(I1237,Смета!$B$8:$O$93,13,0)</f>
        <v>0</v>
      </c>
      <c r="O1237" s="32">
        <f>VLOOKUP(M1237,Смета!$B$8:$O$93,13,0)</f>
        <v>0</v>
      </c>
      <c r="S1237" s="32">
        <f>VLOOKUP(Q1237,Смета!$B$8:$O$93,13,0)</f>
        <v>0</v>
      </c>
      <c r="W1237" s="32">
        <f>VLOOKUP(U1237,Смета!$B$8:$O$93,13,0)</f>
        <v>0</v>
      </c>
      <c r="AA1237" s="32">
        <f>VLOOKUP(Y1237,Смета!$B$8:$O$93,13,0)</f>
        <v>0</v>
      </c>
      <c r="AE1237" s="32">
        <f>VLOOKUP(AC1237,Смета!$B$8:$O$93,13,0)</f>
        <v>0</v>
      </c>
      <c r="AI1237" s="32">
        <f>VLOOKUP(AG1237,Смета!$B$8:$O$93,13,0)</f>
        <v>0</v>
      </c>
      <c r="AM1237" s="32">
        <f>VLOOKUP(AK1237,Смета!$B$8:$O$93,13,0)</f>
        <v>0</v>
      </c>
      <c r="AQ1237" s="32">
        <f>VLOOKUP(AO1237,Смета!$B$8:$O$93,13,0)</f>
        <v>0</v>
      </c>
      <c r="AU1237" s="32">
        <f>VLOOKUP(AS1237,Смета!$B$8:$O$93,13,0)</f>
        <v>0</v>
      </c>
    </row>
    <row r="1238" spans="3:47" x14ac:dyDescent="0.25">
      <c r="C1238" s="32">
        <f>VLOOKUP(A1238,Смета!$B$8:$O$93,13,0)</f>
        <v>0</v>
      </c>
      <c r="G1238" s="32">
        <f>VLOOKUP(E1238,Смета!$B$8:$O$93,13,0)</f>
        <v>0</v>
      </c>
      <c r="K1238" s="32">
        <f>VLOOKUP(I1238,Смета!$B$8:$O$93,13,0)</f>
        <v>0</v>
      </c>
      <c r="O1238" s="32">
        <f>VLOOKUP(M1238,Смета!$B$8:$O$93,13,0)</f>
        <v>0</v>
      </c>
      <c r="S1238" s="32">
        <f>VLOOKUP(Q1238,Смета!$B$8:$O$93,13,0)</f>
        <v>0</v>
      </c>
      <c r="W1238" s="32">
        <f>VLOOKUP(U1238,Смета!$B$8:$O$93,13,0)</f>
        <v>0</v>
      </c>
      <c r="AA1238" s="32">
        <f>VLOOKUP(Y1238,Смета!$B$8:$O$93,13,0)</f>
        <v>0</v>
      </c>
      <c r="AE1238" s="32">
        <f>VLOOKUP(AC1238,Смета!$B$8:$O$93,13,0)</f>
        <v>0</v>
      </c>
      <c r="AI1238" s="32">
        <f>VLOOKUP(AG1238,Смета!$B$8:$O$93,13,0)</f>
        <v>0</v>
      </c>
      <c r="AM1238" s="32">
        <f>VLOOKUP(AK1238,Смета!$B$8:$O$93,13,0)</f>
        <v>0</v>
      </c>
      <c r="AQ1238" s="32">
        <f>VLOOKUP(AO1238,Смета!$B$8:$O$93,13,0)</f>
        <v>0</v>
      </c>
      <c r="AU1238" s="32">
        <f>VLOOKUP(AS1238,Смета!$B$8:$O$93,13,0)</f>
        <v>0</v>
      </c>
    </row>
    <row r="1239" spans="3:47" x14ac:dyDescent="0.25">
      <c r="C1239" s="32">
        <f>VLOOKUP(A1239,Смета!$B$8:$O$93,13,0)</f>
        <v>0</v>
      </c>
      <c r="G1239" s="32">
        <f>VLOOKUP(E1239,Смета!$B$8:$O$93,13,0)</f>
        <v>0</v>
      </c>
      <c r="K1239" s="32">
        <f>VLOOKUP(I1239,Смета!$B$8:$O$93,13,0)</f>
        <v>0</v>
      </c>
      <c r="O1239" s="32">
        <f>VLOOKUP(M1239,Смета!$B$8:$O$93,13,0)</f>
        <v>0</v>
      </c>
      <c r="S1239" s="32">
        <f>VLOOKUP(Q1239,Смета!$B$8:$O$93,13,0)</f>
        <v>0</v>
      </c>
      <c r="W1239" s="32">
        <f>VLOOKUP(U1239,Смета!$B$8:$O$93,13,0)</f>
        <v>0</v>
      </c>
      <c r="AA1239" s="32">
        <f>VLOOKUP(Y1239,Смета!$B$8:$O$93,13,0)</f>
        <v>0</v>
      </c>
      <c r="AE1239" s="32">
        <f>VLOOKUP(AC1239,Смета!$B$8:$O$93,13,0)</f>
        <v>0</v>
      </c>
      <c r="AI1239" s="32">
        <f>VLOOKUP(AG1239,Смета!$B$8:$O$93,13,0)</f>
        <v>0</v>
      </c>
      <c r="AM1239" s="32">
        <f>VLOOKUP(AK1239,Смета!$B$8:$O$93,13,0)</f>
        <v>0</v>
      </c>
      <c r="AQ1239" s="32">
        <f>VLOOKUP(AO1239,Смета!$B$8:$O$93,13,0)</f>
        <v>0</v>
      </c>
      <c r="AU1239" s="32">
        <f>VLOOKUP(AS1239,Смета!$B$8:$O$93,13,0)</f>
        <v>0</v>
      </c>
    </row>
    <row r="1240" spans="3:47" x14ac:dyDescent="0.25">
      <c r="C1240" s="32">
        <f>VLOOKUP(A1240,Смета!$B$8:$O$93,13,0)</f>
        <v>0</v>
      </c>
      <c r="G1240" s="32">
        <f>VLOOKUP(E1240,Смета!$B$8:$O$93,13,0)</f>
        <v>0</v>
      </c>
      <c r="K1240" s="32">
        <f>VLOOKUP(I1240,Смета!$B$8:$O$93,13,0)</f>
        <v>0</v>
      </c>
      <c r="O1240" s="32">
        <f>VLOOKUP(M1240,Смета!$B$8:$O$93,13,0)</f>
        <v>0</v>
      </c>
      <c r="S1240" s="32">
        <f>VLOOKUP(Q1240,Смета!$B$8:$O$93,13,0)</f>
        <v>0</v>
      </c>
      <c r="W1240" s="32">
        <f>VLOOKUP(U1240,Смета!$B$8:$O$93,13,0)</f>
        <v>0</v>
      </c>
      <c r="AA1240" s="32">
        <f>VLOOKUP(Y1240,Смета!$B$8:$O$93,13,0)</f>
        <v>0</v>
      </c>
      <c r="AE1240" s="32">
        <f>VLOOKUP(AC1240,Смета!$B$8:$O$93,13,0)</f>
        <v>0</v>
      </c>
      <c r="AI1240" s="32">
        <f>VLOOKUP(AG1240,Смета!$B$8:$O$93,13,0)</f>
        <v>0</v>
      </c>
      <c r="AM1240" s="32">
        <f>VLOOKUP(AK1240,Смета!$B$8:$O$93,13,0)</f>
        <v>0</v>
      </c>
      <c r="AQ1240" s="32">
        <f>VLOOKUP(AO1240,Смета!$B$8:$O$93,13,0)</f>
        <v>0</v>
      </c>
      <c r="AU1240" s="32">
        <f>VLOOKUP(AS1240,Смета!$B$8:$O$93,13,0)</f>
        <v>0</v>
      </c>
    </row>
    <row r="1241" spans="3:47" x14ac:dyDescent="0.25">
      <c r="C1241" s="32">
        <f>VLOOKUP(A1241,Смета!$B$8:$O$93,13,0)</f>
        <v>0</v>
      </c>
      <c r="G1241" s="32">
        <f>VLOOKUP(E1241,Смета!$B$8:$O$93,13,0)</f>
        <v>0</v>
      </c>
      <c r="K1241" s="32">
        <f>VLOOKUP(I1241,Смета!$B$8:$O$93,13,0)</f>
        <v>0</v>
      </c>
      <c r="O1241" s="32">
        <f>VLOOKUP(M1241,Смета!$B$8:$O$93,13,0)</f>
        <v>0</v>
      </c>
      <c r="S1241" s="32">
        <f>VLOOKUP(Q1241,Смета!$B$8:$O$93,13,0)</f>
        <v>0</v>
      </c>
      <c r="W1241" s="32">
        <f>VLOOKUP(U1241,Смета!$B$8:$O$93,13,0)</f>
        <v>0</v>
      </c>
      <c r="AA1241" s="32">
        <f>VLOOKUP(Y1241,Смета!$B$8:$O$93,13,0)</f>
        <v>0</v>
      </c>
      <c r="AE1241" s="32">
        <f>VLOOKUP(AC1241,Смета!$B$8:$O$93,13,0)</f>
        <v>0</v>
      </c>
      <c r="AI1241" s="32">
        <f>VLOOKUP(AG1241,Смета!$B$8:$O$93,13,0)</f>
        <v>0</v>
      </c>
      <c r="AM1241" s="32">
        <f>VLOOKUP(AK1241,Смета!$B$8:$O$93,13,0)</f>
        <v>0</v>
      </c>
      <c r="AQ1241" s="32">
        <f>VLOOKUP(AO1241,Смета!$B$8:$O$93,13,0)</f>
        <v>0</v>
      </c>
      <c r="AU1241" s="32">
        <f>VLOOKUP(AS1241,Смета!$B$8:$O$93,13,0)</f>
        <v>0</v>
      </c>
    </row>
    <row r="1242" spans="3:47" x14ac:dyDescent="0.25">
      <c r="C1242" s="32">
        <f>VLOOKUP(A1242,Смета!$B$8:$O$93,13,0)</f>
        <v>0</v>
      </c>
      <c r="G1242" s="32">
        <f>VLOOKUP(E1242,Смета!$B$8:$O$93,13,0)</f>
        <v>0</v>
      </c>
      <c r="K1242" s="32">
        <f>VLOOKUP(I1242,Смета!$B$8:$O$93,13,0)</f>
        <v>0</v>
      </c>
      <c r="O1242" s="32">
        <f>VLOOKUP(M1242,Смета!$B$8:$O$93,13,0)</f>
        <v>0</v>
      </c>
      <c r="S1242" s="32">
        <f>VLOOKUP(Q1242,Смета!$B$8:$O$93,13,0)</f>
        <v>0</v>
      </c>
      <c r="W1242" s="32">
        <f>VLOOKUP(U1242,Смета!$B$8:$O$93,13,0)</f>
        <v>0</v>
      </c>
      <c r="AA1242" s="32">
        <f>VLOOKUP(Y1242,Смета!$B$8:$O$93,13,0)</f>
        <v>0</v>
      </c>
      <c r="AE1242" s="32">
        <f>VLOOKUP(AC1242,Смета!$B$8:$O$93,13,0)</f>
        <v>0</v>
      </c>
      <c r="AI1242" s="32">
        <f>VLOOKUP(AG1242,Смета!$B$8:$O$93,13,0)</f>
        <v>0</v>
      </c>
      <c r="AM1242" s="32">
        <f>VLOOKUP(AK1242,Смета!$B$8:$O$93,13,0)</f>
        <v>0</v>
      </c>
      <c r="AQ1242" s="32">
        <f>VLOOKUP(AO1242,Смета!$B$8:$O$93,13,0)</f>
        <v>0</v>
      </c>
      <c r="AU1242" s="32">
        <f>VLOOKUP(AS1242,Смета!$B$8:$O$93,13,0)</f>
        <v>0</v>
      </c>
    </row>
    <row r="1243" spans="3:47" x14ac:dyDescent="0.25">
      <c r="C1243" s="32">
        <f>VLOOKUP(A1243,Смета!$B$8:$O$93,13,0)</f>
        <v>0</v>
      </c>
      <c r="G1243" s="32">
        <f>VLOOKUP(E1243,Смета!$B$8:$O$93,13,0)</f>
        <v>0</v>
      </c>
      <c r="K1243" s="32">
        <f>VLOOKUP(I1243,Смета!$B$8:$O$93,13,0)</f>
        <v>0</v>
      </c>
      <c r="O1243" s="32">
        <f>VLOOKUP(M1243,Смета!$B$8:$O$93,13,0)</f>
        <v>0</v>
      </c>
      <c r="S1243" s="32">
        <f>VLOOKUP(Q1243,Смета!$B$8:$O$93,13,0)</f>
        <v>0</v>
      </c>
      <c r="W1243" s="32">
        <f>VLOOKUP(U1243,Смета!$B$8:$O$93,13,0)</f>
        <v>0</v>
      </c>
      <c r="AA1243" s="32">
        <f>VLOOKUP(Y1243,Смета!$B$8:$O$93,13,0)</f>
        <v>0</v>
      </c>
      <c r="AE1243" s="32">
        <f>VLOOKUP(AC1243,Смета!$B$8:$O$93,13,0)</f>
        <v>0</v>
      </c>
      <c r="AI1243" s="32">
        <f>VLOOKUP(AG1243,Смета!$B$8:$O$93,13,0)</f>
        <v>0</v>
      </c>
      <c r="AM1243" s="32">
        <f>VLOOKUP(AK1243,Смета!$B$8:$O$93,13,0)</f>
        <v>0</v>
      </c>
      <c r="AQ1243" s="32">
        <f>VLOOKUP(AO1243,Смета!$B$8:$O$93,13,0)</f>
        <v>0</v>
      </c>
      <c r="AU1243" s="32">
        <f>VLOOKUP(AS1243,Смета!$B$8:$O$93,13,0)</f>
        <v>0</v>
      </c>
    </row>
    <row r="1244" spans="3:47" x14ac:dyDescent="0.25">
      <c r="C1244" s="32">
        <f>VLOOKUP(A1244,Смета!$B$8:$O$93,13,0)</f>
        <v>0</v>
      </c>
      <c r="G1244" s="32">
        <f>VLOOKUP(E1244,Смета!$B$8:$O$93,13,0)</f>
        <v>0</v>
      </c>
      <c r="K1244" s="32">
        <f>VLOOKUP(I1244,Смета!$B$8:$O$93,13,0)</f>
        <v>0</v>
      </c>
      <c r="O1244" s="32">
        <f>VLOOKUP(M1244,Смета!$B$8:$O$93,13,0)</f>
        <v>0</v>
      </c>
      <c r="S1244" s="32">
        <f>VLOOKUP(Q1244,Смета!$B$8:$O$93,13,0)</f>
        <v>0</v>
      </c>
      <c r="W1244" s="32">
        <f>VLOOKUP(U1244,Смета!$B$8:$O$93,13,0)</f>
        <v>0</v>
      </c>
      <c r="AA1244" s="32">
        <f>VLOOKUP(Y1244,Смета!$B$8:$O$93,13,0)</f>
        <v>0</v>
      </c>
      <c r="AE1244" s="32">
        <f>VLOOKUP(AC1244,Смета!$B$8:$O$93,13,0)</f>
        <v>0</v>
      </c>
      <c r="AI1244" s="32">
        <f>VLOOKUP(AG1244,Смета!$B$8:$O$93,13,0)</f>
        <v>0</v>
      </c>
      <c r="AM1244" s="32">
        <f>VLOOKUP(AK1244,Смета!$B$8:$O$93,13,0)</f>
        <v>0</v>
      </c>
      <c r="AQ1244" s="32">
        <f>VLOOKUP(AO1244,Смета!$B$8:$O$93,13,0)</f>
        <v>0</v>
      </c>
      <c r="AU1244" s="32">
        <f>VLOOKUP(AS1244,Смета!$B$8:$O$93,13,0)</f>
        <v>0</v>
      </c>
    </row>
    <row r="1245" spans="3:47" x14ac:dyDescent="0.25">
      <c r="C1245" s="32">
        <f>VLOOKUP(A1245,Смета!$B$8:$O$93,13,0)</f>
        <v>0</v>
      </c>
      <c r="G1245" s="32">
        <f>VLOOKUP(E1245,Смета!$B$8:$O$93,13,0)</f>
        <v>0</v>
      </c>
      <c r="K1245" s="32">
        <f>VLOOKUP(I1245,Смета!$B$8:$O$93,13,0)</f>
        <v>0</v>
      </c>
      <c r="O1245" s="32">
        <f>VLOOKUP(M1245,Смета!$B$8:$O$93,13,0)</f>
        <v>0</v>
      </c>
      <c r="S1245" s="32">
        <f>VLOOKUP(Q1245,Смета!$B$8:$O$93,13,0)</f>
        <v>0</v>
      </c>
      <c r="W1245" s="32">
        <f>VLOOKUP(U1245,Смета!$B$8:$O$93,13,0)</f>
        <v>0</v>
      </c>
      <c r="AA1245" s="32">
        <f>VLOOKUP(Y1245,Смета!$B$8:$O$93,13,0)</f>
        <v>0</v>
      </c>
      <c r="AE1245" s="32">
        <f>VLOOKUP(AC1245,Смета!$B$8:$O$93,13,0)</f>
        <v>0</v>
      </c>
      <c r="AI1245" s="32">
        <f>VLOOKUP(AG1245,Смета!$B$8:$O$93,13,0)</f>
        <v>0</v>
      </c>
      <c r="AM1245" s="32">
        <f>VLOOKUP(AK1245,Смета!$B$8:$O$93,13,0)</f>
        <v>0</v>
      </c>
      <c r="AQ1245" s="32">
        <f>VLOOKUP(AO1245,Смета!$B$8:$O$93,13,0)</f>
        <v>0</v>
      </c>
      <c r="AU1245" s="32">
        <f>VLOOKUP(AS1245,Смета!$B$8:$O$93,13,0)</f>
        <v>0</v>
      </c>
    </row>
    <row r="1246" spans="3:47" x14ac:dyDescent="0.25">
      <c r="C1246" s="32">
        <f>VLOOKUP(A1246,Смета!$B$8:$O$93,13,0)</f>
        <v>0</v>
      </c>
      <c r="G1246" s="32">
        <f>VLOOKUP(E1246,Смета!$B$8:$O$93,13,0)</f>
        <v>0</v>
      </c>
      <c r="K1246" s="32">
        <f>VLOOKUP(I1246,Смета!$B$8:$O$93,13,0)</f>
        <v>0</v>
      </c>
      <c r="O1246" s="32">
        <f>VLOOKUP(M1246,Смета!$B$8:$O$93,13,0)</f>
        <v>0</v>
      </c>
      <c r="S1246" s="32">
        <f>VLOOKUP(Q1246,Смета!$B$8:$O$93,13,0)</f>
        <v>0</v>
      </c>
      <c r="W1246" s="32">
        <f>VLOOKUP(U1246,Смета!$B$8:$O$93,13,0)</f>
        <v>0</v>
      </c>
      <c r="AA1246" s="32">
        <f>VLOOKUP(Y1246,Смета!$B$8:$O$93,13,0)</f>
        <v>0</v>
      </c>
      <c r="AE1246" s="32">
        <f>VLOOKUP(AC1246,Смета!$B$8:$O$93,13,0)</f>
        <v>0</v>
      </c>
      <c r="AI1246" s="32">
        <f>VLOOKUP(AG1246,Смета!$B$8:$O$93,13,0)</f>
        <v>0</v>
      </c>
      <c r="AM1246" s="32">
        <f>VLOOKUP(AK1246,Смета!$B$8:$O$93,13,0)</f>
        <v>0</v>
      </c>
      <c r="AQ1246" s="32">
        <f>VLOOKUP(AO1246,Смета!$B$8:$O$93,13,0)</f>
        <v>0</v>
      </c>
      <c r="AU1246" s="32">
        <f>VLOOKUP(AS1246,Смета!$B$8:$O$93,13,0)</f>
        <v>0</v>
      </c>
    </row>
    <row r="1247" spans="3:47" x14ac:dyDescent="0.25">
      <c r="C1247" s="32">
        <f>VLOOKUP(A1247,Смета!$B$8:$O$93,13,0)</f>
        <v>0</v>
      </c>
      <c r="G1247" s="32">
        <f>VLOOKUP(E1247,Смета!$B$8:$O$93,13,0)</f>
        <v>0</v>
      </c>
      <c r="K1247" s="32">
        <f>VLOOKUP(I1247,Смета!$B$8:$O$93,13,0)</f>
        <v>0</v>
      </c>
      <c r="O1247" s="32">
        <f>VLOOKUP(M1247,Смета!$B$8:$O$93,13,0)</f>
        <v>0</v>
      </c>
      <c r="S1247" s="32">
        <f>VLOOKUP(Q1247,Смета!$B$8:$O$93,13,0)</f>
        <v>0</v>
      </c>
      <c r="W1247" s="32">
        <f>VLOOKUP(U1247,Смета!$B$8:$O$93,13,0)</f>
        <v>0</v>
      </c>
      <c r="AA1247" s="32">
        <f>VLOOKUP(Y1247,Смета!$B$8:$O$93,13,0)</f>
        <v>0</v>
      </c>
      <c r="AE1247" s="32">
        <f>VLOOKUP(AC1247,Смета!$B$8:$O$93,13,0)</f>
        <v>0</v>
      </c>
      <c r="AI1247" s="32">
        <f>VLOOKUP(AG1247,Смета!$B$8:$O$93,13,0)</f>
        <v>0</v>
      </c>
      <c r="AM1247" s="32">
        <f>VLOOKUP(AK1247,Смета!$B$8:$O$93,13,0)</f>
        <v>0</v>
      </c>
      <c r="AQ1247" s="32">
        <f>VLOOKUP(AO1247,Смета!$B$8:$O$93,13,0)</f>
        <v>0</v>
      </c>
      <c r="AU1247" s="32">
        <f>VLOOKUP(AS1247,Смета!$B$8:$O$93,13,0)</f>
        <v>0</v>
      </c>
    </row>
    <row r="1248" spans="3:47" x14ac:dyDescent="0.25">
      <c r="C1248" s="32">
        <f>VLOOKUP(A1248,Смета!$B$8:$O$93,13,0)</f>
        <v>0</v>
      </c>
      <c r="G1248" s="32">
        <f>VLOOKUP(E1248,Смета!$B$8:$O$93,13,0)</f>
        <v>0</v>
      </c>
      <c r="K1248" s="32">
        <f>VLOOKUP(I1248,Смета!$B$8:$O$93,13,0)</f>
        <v>0</v>
      </c>
      <c r="O1248" s="32">
        <f>VLOOKUP(M1248,Смета!$B$8:$O$93,13,0)</f>
        <v>0</v>
      </c>
      <c r="S1248" s="32">
        <f>VLOOKUP(Q1248,Смета!$B$8:$O$93,13,0)</f>
        <v>0</v>
      </c>
      <c r="W1248" s="32">
        <f>VLOOKUP(U1248,Смета!$B$8:$O$93,13,0)</f>
        <v>0</v>
      </c>
      <c r="AA1248" s="32">
        <f>VLOOKUP(Y1248,Смета!$B$8:$O$93,13,0)</f>
        <v>0</v>
      </c>
      <c r="AE1248" s="32">
        <f>VLOOKUP(AC1248,Смета!$B$8:$O$93,13,0)</f>
        <v>0</v>
      </c>
      <c r="AI1248" s="32">
        <f>VLOOKUP(AG1248,Смета!$B$8:$O$93,13,0)</f>
        <v>0</v>
      </c>
      <c r="AM1248" s="32">
        <f>VLOOKUP(AK1248,Смета!$B$8:$O$93,13,0)</f>
        <v>0</v>
      </c>
      <c r="AQ1248" s="32">
        <f>VLOOKUP(AO1248,Смета!$B$8:$O$93,13,0)</f>
        <v>0</v>
      </c>
      <c r="AU1248" s="32">
        <f>VLOOKUP(AS1248,Смета!$B$8:$O$93,13,0)</f>
        <v>0</v>
      </c>
    </row>
    <row r="1249" spans="3:47" x14ac:dyDescent="0.25">
      <c r="C1249" s="32">
        <f>VLOOKUP(A1249,Смета!$B$8:$O$93,13,0)</f>
        <v>0</v>
      </c>
      <c r="G1249" s="32">
        <f>VLOOKUP(E1249,Смета!$B$8:$O$93,13,0)</f>
        <v>0</v>
      </c>
      <c r="K1249" s="32">
        <f>VLOOKUP(I1249,Смета!$B$8:$O$93,13,0)</f>
        <v>0</v>
      </c>
      <c r="O1249" s="32">
        <f>VLOOKUP(M1249,Смета!$B$8:$O$93,13,0)</f>
        <v>0</v>
      </c>
      <c r="S1249" s="32">
        <f>VLOOKUP(Q1249,Смета!$B$8:$O$93,13,0)</f>
        <v>0</v>
      </c>
      <c r="W1249" s="32">
        <f>VLOOKUP(U1249,Смета!$B$8:$O$93,13,0)</f>
        <v>0</v>
      </c>
      <c r="AA1249" s="32">
        <f>VLOOKUP(Y1249,Смета!$B$8:$O$93,13,0)</f>
        <v>0</v>
      </c>
      <c r="AE1249" s="32">
        <f>VLOOKUP(AC1249,Смета!$B$8:$O$93,13,0)</f>
        <v>0</v>
      </c>
      <c r="AI1249" s="32">
        <f>VLOOKUP(AG1249,Смета!$B$8:$O$93,13,0)</f>
        <v>0</v>
      </c>
      <c r="AM1249" s="32">
        <f>VLOOKUP(AK1249,Смета!$B$8:$O$93,13,0)</f>
        <v>0</v>
      </c>
      <c r="AQ1249" s="32">
        <f>VLOOKUP(AO1249,Смета!$B$8:$O$93,13,0)</f>
        <v>0</v>
      </c>
      <c r="AU1249" s="32">
        <f>VLOOKUP(AS1249,Смета!$B$8:$O$93,13,0)</f>
        <v>0</v>
      </c>
    </row>
    <row r="1250" spans="3:47" x14ac:dyDescent="0.25">
      <c r="C1250" s="32">
        <f>VLOOKUP(A1250,Смета!$B$8:$O$93,13,0)</f>
        <v>0</v>
      </c>
      <c r="G1250" s="32">
        <f>VLOOKUP(E1250,Смета!$B$8:$O$93,13,0)</f>
        <v>0</v>
      </c>
      <c r="K1250" s="32">
        <f>VLOOKUP(I1250,Смета!$B$8:$O$93,13,0)</f>
        <v>0</v>
      </c>
      <c r="O1250" s="32">
        <f>VLOOKUP(M1250,Смета!$B$8:$O$93,13,0)</f>
        <v>0</v>
      </c>
      <c r="S1250" s="32">
        <f>VLOOKUP(Q1250,Смета!$B$8:$O$93,13,0)</f>
        <v>0</v>
      </c>
      <c r="W1250" s="32">
        <f>VLOOKUP(U1250,Смета!$B$8:$O$93,13,0)</f>
        <v>0</v>
      </c>
      <c r="AA1250" s="32">
        <f>VLOOKUP(Y1250,Смета!$B$8:$O$93,13,0)</f>
        <v>0</v>
      </c>
      <c r="AE1250" s="32">
        <f>VLOOKUP(AC1250,Смета!$B$8:$O$93,13,0)</f>
        <v>0</v>
      </c>
      <c r="AI1250" s="32">
        <f>VLOOKUP(AG1250,Смета!$B$8:$O$93,13,0)</f>
        <v>0</v>
      </c>
      <c r="AM1250" s="32">
        <f>VLOOKUP(AK1250,Смета!$B$8:$O$93,13,0)</f>
        <v>0</v>
      </c>
      <c r="AQ1250" s="32">
        <f>VLOOKUP(AO1250,Смета!$B$8:$O$93,13,0)</f>
        <v>0</v>
      </c>
      <c r="AU1250" s="32">
        <f>VLOOKUP(AS1250,Смета!$B$8:$O$93,13,0)</f>
        <v>0</v>
      </c>
    </row>
    <row r="1251" spans="3:47" x14ac:dyDescent="0.25">
      <c r="C1251" s="32">
        <f>VLOOKUP(A1251,Смета!$B$8:$O$93,13,0)</f>
        <v>0</v>
      </c>
      <c r="G1251" s="32">
        <f>VLOOKUP(E1251,Смета!$B$8:$O$93,13,0)</f>
        <v>0</v>
      </c>
      <c r="K1251" s="32">
        <f>VLOOKUP(I1251,Смета!$B$8:$O$93,13,0)</f>
        <v>0</v>
      </c>
      <c r="O1251" s="32">
        <f>VLOOKUP(M1251,Смета!$B$8:$O$93,13,0)</f>
        <v>0</v>
      </c>
      <c r="S1251" s="32">
        <f>VLOOKUP(Q1251,Смета!$B$8:$O$93,13,0)</f>
        <v>0</v>
      </c>
      <c r="W1251" s="32">
        <f>VLOOKUP(U1251,Смета!$B$8:$O$93,13,0)</f>
        <v>0</v>
      </c>
      <c r="AA1251" s="32">
        <f>VLOOKUP(Y1251,Смета!$B$8:$O$93,13,0)</f>
        <v>0</v>
      </c>
      <c r="AE1251" s="32">
        <f>VLOOKUP(AC1251,Смета!$B$8:$O$93,13,0)</f>
        <v>0</v>
      </c>
      <c r="AI1251" s="32">
        <f>VLOOKUP(AG1251,Смета!$B$8:$O$93,13,0)</f>
        <v>0</v>
      </c>
      <c r="AM1251" s="32">
        <f>VLOOKUP(AK1251,Смета!$B$8:$O$93,13,0)</f>
        <v>0</v>
      </c>
      <c r="AQ1251" s="32">
        <f>VLOOKUP(AO1251,Смета!$B$8:$O$93,13,0)</f>
        <v>0</v>
      </c>
      <c r="AU1251" s="32">
        <f>VLOOKUP(AS1251,Смета!$B$8:$O$93,13,0)</f>
        <v>0</v>
      </c>
    </row>
    <row r="1252" spans="3:47" x14ac:dyDescent="0.25">
      <c r="C1252" s="32">
        <f>VLOOKUP(A1252,Смета!$B$8:$O$93,13,0)</f>
        <v>0</v>
      </c>
      <c r="G1252" s="32">
        <f>VLOOKUP(E1252,Смета!$B$8:$O$93,13,0)</f>
        <v>0</v>
      </c>
      <c r="K1252" s="32">
        <f>VLOOKUP(I1252,Смета!$B$8:$O$93,13,0)</f>
        <v>0</v>
      </c>
      <c r="O1252" s="32">
        <f>VLOOKUP(M1252,Смета!$B$8:$O$93,13,0)</f>
        <v>0</v>
      </c>
      <c r="S1252" s="32">
        <f>VLOOKUP(Q1252,Смета!$B$8:$O$93,13,0)</f>
        <v>0</v>
      </c>
      <c r="W1252" s="32">
        <f>VLOOKUP(U1252,Смета!$B$8:$O$93,13,0)</f>
        <v>0</v>
      </c>
      <c r="AA1252" s="32">
        <f>VLOOKUP(Y1252,Смета!$B$8:$O$93,13,0)</f>
        <v>0</v>
      </c>
      <c r="AE1252" s="32">
        <f>VLOOKUP(AC1252,Смета!$B$8:$O$93,13,0)</f>
        <v>0</v>
      </c>
      <c r="AI1252" s="32">
        <f>VLOOKUP(AG1252,Смета!$B$8:$O$93,13,0)</f>
        <v>0</v>
      </c>
      <c r="AM1252" s="32">
        <f>VLOOKUP(AK1252,Смета!$B$8:$O$93,13,0)</f>
        <v>0</v>
      </c>
      <c r="AQ1252" s="32">
        <f>VLOOKUP(AO1252,Смета!$B$8:$O$93,13,0)</f>
        <v>0</v>
      </c>
      <c r="AU1252" s="32">
        <f>VLOOKUP(AS1252,Смета!$B$8:$O$93,13,0)</f>
        <v>0</v>
      </c>
    </row>
    <row r="1253" spans="3:47" x14ac:dyDescent="0.25">
      <c r="C1253" s="32">
        <f>VLOOKUP(A1253,Смета!$B$8:$O$93,13,0)</f>
        <v>0</v>
      </c>
      <c r="G1253" s="32">
        <f>VLOOKUP(E1253,Смета!$B$8:$O$93,13,0)</f>
        <v>0</v>
      </c>
      <c r="K1253" s="32">
        <f>VLOOKUP(I1253,Смета!$B$8:$O$93,13,0)</f>
        <v>0</v>
      </c>
      <c r="O1253" s="32">
        <f>VLOOKUP(M1253,Смета!$B$8:$O$93,13,0)</f>
        <v>0</v>
      </c>
      <c r="S1253" s="32">
        <f>VLOOKUP(Q1253,Смета!$B$8:$O$93,13,0)</f>
        <v>0</v>
      </c>
      <c r="W1253" s="32">
        <f>VLOOKUP(U1253,Смета!$B$8:$O$93,13,0)</f>
        <v>0</v>
      </c>
      <c r="AA1253" s="32">
        <f>VLOOKUP(Y1253,Смета!$B$8:$O$93,13,0)</f>
        <v>0</v>
      </c>
      <c r="AE1253" s="32">
        <f>VLOOKUP(AC1253,Смета!$B$8:$O$93,13,0)</f>
        <v>0</v>
      </c>
      <c r="AI1253" s="32">
        <f>VLOOKUP(AG1253,Смета!$B$8:$O$93,13,0)</f>
        <v>0</v>
      </c>
      <c r="AM1253" s="32">
        <f>VLOOKUP(AK1253,Смета!$B$8:$O$93,13,0)</f>
        <v>0</v>
      </c>
      <c r="AQ1253" s="32">
        <f>VLOOKUP(AO1253,Смета!$B$8:$O$93,13,0)</f>
        <v>0</v>
      </c>
      <c r="AU1253" s="32">
        <f>VLOOKUP(AS1253,Смета!$B$8:$O$93,13,0)</f>
        <v>0</v>
      </c>
    </row>
    <row r="1254" spans="3:47" x14ac:dyDescent="0.25">
      <c r="C1254" s="32">
        <f>VLOOKUP(A1254,Смета!$B$8:$O$93,13,0)</f>
        <v>0</v>
      </c>
      <c r="G1254" s="32">
        <f>VLOOKUP(E1254,Смета!$B$8:$O$93,13,0)</f>
        <v>0</v>
      </c>
      <c r="K1254" s="32">
        <f>VLOOKUP(I1254,Смета!$B$8:$O$93,13,0)</f>
        <v>0</v>
      </c>
      <c r="O1254" s="32">
        <f>VLOOKUP(M1254,Смета!$B$8:$O$93,13,0)</f>
        <v>0</v>
      </c>
      <c r="S1254" s="32">
        <f>VLOOKUP(Q1254,Смета!$B$8:$O$93,13,0)</f>
        <v>0</v>
      </c>
      <c r="W1254" s="32">
        <f>VLOOKUP(U1254,Смета!$B$8:$O$93,13,0)</f>
        <v>0</v>
      </c>
      <c r="AA1254" s="32">
        <f>VLOOKUP(Y1254,Смета!$B$8:$O$93,13,0)</f>
        <v>0</v>
      </c>
      <c r="AE1254" s="32">
        <f>VLOOKUP(AC1254,Смета!$B$8:$O$93,13,0)</f>
        <v>0</v>
      </c>
      <c r="AI1254" s="32">
        <f>VLOOKUP(AG1254,Смета!$B$8:$O$93,13,0)</f>
        <v>0</v>
      </c>
      <c r="AM1254" s="32">
        <f>VLOOKUP(AK1254,Смета!$B$8:$O$93,13,0)</f>
        <v>0</v>
      </c>
      <c r="AQ1254" s="32">
        <f>VLOOKUP(AO1254,Смета!$B$8:$O$93,13,0)</f>
        <v>0</v>
      </c>
      <c r="AU1254" s="32">
        <f>VLOOKUP(AS1254,Смета!$B$8:$O$93,13,0)</f>
        <v>0</v>
      </c>
    </row>
    <row r="1255" spans="3:47" x14ac:dyDescent="0.25">
      <c r="C1255" s="32">
        <f>VLOOKUP(A1255,Смета!$B$8:$O$93,13,0)</f>
        <v>0</v>
      </c>
      <c r="G1255" s="32">
        <f>VLOOKUP(E1255,Смета!$B$8:$O$93,13,0)</f>
        <v>0</v>
      </c>
      <c r="K1255" s="32">
        <f>VLOOKUP(I1255,Смета!$B$8:$O$93,13,0)</f>
        <v>0</v>
      </c>
      <c r="O1255" s="32">
        <f>VLOOKUP(M1255,Смета!$B$8:$O$93,13,0)</f>
        <v>0</v>
      </c>
      <c r="S1255" s="32">
        <f>VLOOKUP(Q1255,Смета!$B$8:$O$93,13,0)</f>
        <v>0</v>
      </c>
      <c r="W1255" s="32">
        <f>VLOOKUP(U1255,Смета!$B$8:$O$93,13,0)</f>
        <v>0</v>
      </c>
      <c r="AA1255" s="32">
        <f>VLOOKUP(Y1255,Смета!$B$8:$O$93,13,0)</f>
        <v>0</v>
      </c>
      <c r="AE1255" s="32">
        <f>VLOOKUP(AC1255,Смета!$B$8:$O$93,13,0)</f>
        <v>0</v>
      </c>
      <c r="AI1255" s="32">
        <f>VLOOKUP(AG1255,Смета!$B$8:$O$93,13,0)</f>
        <v>0</v>
      </c>
      <c r="AM1255" s="32">
        <f>VLOOKUP(AK1255,Смета!$B$8:$O$93,13,0)</f>
        <v>0</v>
      </c>
      <c r="AQ1255" s="32">
        <f>VLOOKUP(AO1255,Смета!$B$8:$O$93,13,0)</f>
        <v>0</v>
      </c>
      <c r="AU1255" s="32">
        <f>VLOOKUP(AS1255,Смета!$B$8:$O$93,13,0)</f>
        <v>0</v>
      </c>
    </row>
    <row r="1256" spans="3:47" x14ac:dyDescent="0.25">
      <c r="C1256" s="32">
        <f>VLOOKUP(A1256,Смета!$B$8:$O$93,13,0)</f>
        <v>0</v>
      </c>
      <c r="G1256" s="32">
        <f>VLOOKUP(E1256,Смета!$B$8:$O$93,13,0)</f>
        <v>0</v>
      </c>
      <c r="K1256" s="32">
        <f>VLOOKUP(I1256,Смета!$B$8:$O$93,13,0)</f>
        <v>0</v>
      </c>
      <c r="O1256" s="32">
        <f>VLOOKUP(M1256,Смета!$B$8:$O$93,13,0)</f>
        <v>0</v>
      </c>
      <c r="S1256" s="32">
        <f>VLOOKUP(Q1256,Смета!$B$8:$O$93,13,0)</f>
        <v>0</v>
      </c>
      <c r="W1256" s="32">
        <f>VLOOKUP(U1256,Смета!$B$8:$O$93,13,0)</f>
        <v>0</v>
      </c>
      <c r="AA1256" s="32">
        <f>VLOOKUP(Y1256,Смета!$B$8:$O$93,13,0)</f>
        <v>0</v>
      </c>
      <c r="AE1256" s="32">
        <f>VLOOKUP(AC1256,Смета!$B$8:$O$93,13,0)</f>
        <v>0</v>
      </c>
      <c r="AI1256" s="32">
        <f>VLOOKUP(AG1256,Смета!$B$8:$O$93,13,0)</f>
        <v>0</v>
      </c>
      <c r="AM1256" s="32">
        <f>VLOOKUP(AK1256,Смета!$B$8:$O$93,13,0)</f>
        <v>0</v>
      </c>
      <c r="AQ1256" s="32">
        <f>VLOOKUP(AO1256,Смета!$B$8:$O$93,13,0)</f>
        <v>0</v>
      </c>
      <c r="AU1256" s="32">
        <f>VLOOKUP(AS1256,Смета!$B$8:$O$93,13,0)</f>
        <v>0</v>
      </c>
    </row>
    <row r="1257" spans="3:47" x14ac:dyDescent="0.25">
      <c r="C1257" s="32">
        <f>VLOOKUP(A1257,Смета!$B$8:$O$93,13,0)</f>
        <v>0</v>
      </c>
      <c r="G1257" s="32">
        <f>VLOOKUP(E1257,Смета!$B$8:$O$93,13,0)</f>
        <v>0</v>
      </c>
      <c r="K1257" s="32">
        <f>VLOOKUP(I1257,Смета!$B$8:$O$93,13,0)</f>
        <v>0</v>
      </c>
      <c r="O1257" s="32">
        <f>VLOOKUP(M1257,Смета!$B$8:$O$93,13,0)</f>
        <v>0</v>
      </c>
      <c r="S1257" s="32">
        <f>VLOOKUP(Q1257,Смета!$B$8:$O$93,13,0)</f>
        <v>0</v>
      </c>
      <c r="W1257" s="32">
        <f>VLOOKUP(U1257,Смета!$B$8:$O$93,13,0)</f>
        <v>0</v>
      </c>
      <c r="AA1257" s="32">
        <f>VLOOKUP(Y1257,Смета!$B$8:$O$93,13,0)</f>
        <v>0</v>
      </c>
      <c r="AE1257" s="32">
        <f>VLOOKUP(AC1257,Смета!$B$8:$O$93,13,0)</f>
        <v>0</v>
      </c>
      <c r="AI1257" s="32">
        <f>VLOOKUP(AG1257,Смета!$B$8:$O$93,13,0)</f>
        <v>0</v>
      </c>
      <c r="AM1257" s="32">
        <f>VLOOKUP(AK1257,Смета!$B$8:$O$93,13,0)</f>
        <v>0</v>
      </c>
      <c r="AQ1257" s="32">
        <f>VLOOKUP(AO1257,Смета!$B$8:$O$93,13,0)</f>
        <v>0</v>
      </c>
      <c r="AU1257" s="32">
        <f>VLOOKUP(AS1257,Смета!$B$8:$O$93,13,0)</f>
        <v>0</v>
      </c>
    </row>
    <row r="1258" spans="3:47" x14ac:dyDescent="0.25">
      <c r="C1258" s="32">
        <f>VLOOKUP(A1258,Смета!$B$8:$O$93,13,0)</f>
        <v>0</v>
      </c>
      <c r="G1258" s="32">
        <f>VLOOKUP(E1258,Смета!$B$8:$O$93,13,0)</f>
        <v>0</v>
      </c>
      <c r="K1258" s="32">
        <f>VLOOKUP(I1258,Смета!$B$8:$O$93,13,0)</f>
        <v>0</v>
      </c>
      <c r="O1258" s="32">
        <f>VLOOKUP(M1258,Смета!$B$8:$O$93,13,0)</f>
        <v>0</v>
      </c>
      <c r="S1258" s="32">
        <f>VLOOKUP(Q1258,Смета!$B$8:$O$93,13,0)</f>
        <v>0</v>
      </c>
      <c r="W1258" s="32">
        <f>VLOOKUP(U1258,Смета!$B$8:$O$93,13,0)</f>
        <v>0</v>
      </c>
      <c r="AA1258" s="32">
        <f>VLOOKUP(Y1258,Смета!$B$8:$O$93,13,0)</f>
        <v>0</v>
      </c>
      <c r="AE1258" s="32">
        <f>VLOOKUP(AC1258,Смета!$B$8:$O$93,13,0)</f>
        <v>0</v>
      </c>
      <c r="AI1258" s="32">
        <f>VLOOKUP(AG1258,Смета!$B$8:$O$93,13,0)</f>
        <v>0</v>
      </c>
      <c r="AM1258" s="32">
        <f>VLOOKUP(AK1258,Смета!$B$8:$O$93,13,0)</f>
        <v>0</v>
      </c>
      <c r="AQ1258" s="32">
        <f>VLOOKUP(AO1258,Смета!$B$8:$O$93,13,0)</f>
        <v>0</v>
      </c>
      <c r="AU1258" s="32">
        <f>VLOOKUP(AS1258,Смета!$B$8:$O$93,13,0)</f>
        <v>0</v>
      </c>
    </row>
    <row r="1259" spans="3:47" x14ac:dyDescent="0.25">
      <c r="C1259" s="32">
        <f>VLOOKUP(A1259,Смета!$B$8:$O$93,13,0)</f>
        <v>0</v>
      </c>
      <c r="G1259" s="32">
        <f>VLOOKUP(E1259,Смета!$B$8:$O$93,13,0)</f>
        <v>0</v>
      </c>
      <c r="K1259" s="32">
        <f>VLOOKUP(I1259,Смета!$B$8:$O$93,13,0)</f>
        <v>0</v>
      </c>
      <c r="O1259" s="32">
        <f>VLOOKUP(M1259,Смета!$B$8:$O$93,13,0)</f>
        <v>0</v>
      </c>
      <c r="S1259" s="32">
        <f>VLOOKUP(Q1259,Смета!$B$8:$O$93,13,0)</f>
        <v>0</v>
      </c>
      <c r="W1259" s="32">
        <f>VLOOKUP(U1259,Смета!$B$8:$O$93,13,0)</f>
        <v>0</v>
      </c>
      <c r="AA1259" s="32">
        <f>VLOOKUP(Y1259,Смета!$B$8:$O$93,13,0)</f>
        <v>0</v>
      </c>
      <c r="AE1259" s="32">
        <f>VLOOKUP(AC1259,Смета!$B$8:$O$93,13,0)</f>
        <v>0</v>
      </c>
      <c r="AI1259" s="32">
        <f>VLOOKUP(AG1259,Смета!$B$8:$O$93,13,0)</f>
        <v>0</v>
      </c>
      <c r="AM1259" s="32">
        <f>VLOOKUP(AK1259,Смета!$B$8:$O$93,13,0)</f>
        <v>0</v>
      </c>
      <c r="AQ1259" s="32">
        <f>VLOOKUP(AO1259,Смета!$B$8:$O$93,13,0)</f>
        <v>0</v>
      </c>
      <c r="AU1259" s="32">
        <f>VLOOKUP(AS1259,Смета!$B$8:$O$93,13,0)</f>
        <v>0</v>
      </c>
    </row>
    <row r="1260" spans="3:47" x14ac:dyDescent="0.25">
      <c r="C1260" s="32">
        <f>VLOOKUP(A1260,Смета!$B$8:$O$93,13,0)</f>
        <v>0</v>
      </c>
      <c r="G1260" s="32">
        <f>VLOOKUP(E1260,Смета!$B$8:$O$93,13,0)</f>
        <v>0</v>
      </c>
      <c r="K1260" s="32">
        <f>VLOOKUP(I1260,Смета!$B$8:$O$93,13,0)</f>
        <v>0</v>
      </c>
      <c r="O1260" s="32">
        <f>VLOOKUP(M1260,Смета!$B$8:$O$93,13,0)</f>
        <v>0</v>
      </c>
      <c r="S1260" s="32">
        <f>VLOOKUP(Q1260,Смета!$B$8:$O$93,13,0)</f>
        <v>0</v>
      </c>
      <c r="W1260" s="32">
        <f>VLOOKUP(U1260,Смета!$B$8:$O$93,13,0)</f>
        <v>0</v>
      </c>
      <c r="AA1260" s="32">
        <f>VLOOKUP(Y1260,Смета!$B$8:$O$93,13,0)</f>
        <v>0</v>
      </c>
      <c r="AE1260" s="32">
        <f>VLOOKUP(AC1260,Смета!$B$8:$O$93,13,0)</f>
        <v>0</v>
      </c>
      <c r="AI1260" s="32">
        <f>VLOOKUP(AG1260,Смета!$B$8:$O$93,13,0)</f>
        <v>0</v>
      </c>
      <c r="AM1260" s="32">
        <f>VLOOKUP(AK1260,Смета!$B$8:$O$93,13,0)</f>
        <v>0</v>
      </c>
      <c r="AQ1260" s="32">
        <f>VLOOKUP(AO1260,Смета!$B$8:$O$93,13,0)</f>
        <v>0</v>
      </c>
      <c r="AU1260" s="32">
        <f>VLOOKUP(AS1260,Смета!$B$8:$O$93,13,0)</f>
        <v>0</v>
      </c>
    </row>
    <row r="1261" spans="3:47" x14ac:dyDescent="0.25">
      <c r="C1261" s="32">
        <f>VLOOKUP(A1261,Смета!$B$8:$O$93,13,0)</f>
        <v>0</v>
      </c>
      <c r="G1261" s="32">
        <f>VLOOKUP(E1261,Смета!$B$8:$O$93,13,0)</f>
        <v>0</v>
      </c>
      <c r="K1261" s="32">
        <f>VLOOKUP(I1261,Смета!$B$8:$O$93,13,0)</f>
        <v>0</v>
      </c>
      <c r="O1261" s="32">
        <f>VLOOKUP(M1261,Смета!$B$8:$O$93,13,0)</f>
        <v>0</v>
      </c>
      <c r="S1261" s="32">
        <f>VLOOKUP(Q1261,Смета!$B$8:$O$93,13,0)</f>
        <v>0</v>
      </c>
      <c r="W1261" s="32">
        <f>VLOOKUP(U1261,Смета!$B$8:$O$93,13,0)</f>
        <v>0</v>
      </c>
      <c r="AA1261" s="32">
        <f>VLOOKUP(Y1261,Смета!$B$8:$O$93,13,0)</f>
        <v>0</v>
      </c>
      <c r="AE1261" s="32">
        <f>VLOOKUP(AC1261,Смета!$B$8:$O$93,13,0)</f>
        <v>0</v>
      </c>
      <c r="AI1261" s="32">
        <f>VLOOKUP(AG1261,Смета!$B$8:$O$93,13,0)</f>
        <v>0</v>
      </c>
      <c r="AM1261" s="32">
        <f>VLOOKUP(AK1261,Смета!$B$8:$O$93,13,0)</f>
        <v>0</v>
      </c>
      <c r="AQ1261" s="32">
        <f>VLOOKUP(AO1261,Смета!$B$8:$O$93,13,0)</f>
        <v>0</v>
      </c>
      <c r="AU1261" s="32">
        <f>VLOOKUP(AS1261,Смета!$B$8:$O$93,13,0)</f>
        <v>0</v>
      </c>
    </row>
    <row r="1262" spans="3:47" x14ac:dyDescent="0.25">
      <c r="C1262" s="32">
        <f>VLOOKUP(A1262,Смета!$B$8:$O$93,13,0)</f>
        <v>0</v>
      </c>
      <c r="G1262" s="32">
        <f>VLOOKUP(E1262,Смета!$B$8:$O$93,13,0)</f>
        <v>0</v>
      </c>
      <c r="K1262" s="32">
        <f>VLOOKUP(I1262,Смета!$B$8:$O$93,13,0)</f>
        <v>0</v>
      </c>
      <c r="O1262" s="32">
        <f>VLOOKUP(M1262,Смета!$B$8:$O$93,13,0)</f>
        <v>0</v>
      </c>
      <c r="S1262" s="32">
        <f>VLOOKUP(Q1262,Смета!$B$8:$O$93,13,0)</f>
        <v>0</v>
      </c>
      <c r="W1262" s="32">
        <f>VLOOKUP(U1262,Смета!$B$8:$O$93,13,0)</f>
        <v>0</v>
      </c>
      <c r="AA1262" s="32">
        <f>VLOOKUP(Y1262,Смета!$B$8:$O$93,13,0)</f>
        <v>0</v>
      </c>
      <c r="AE1262" s="32">
        <f>VLOOKUP(AC1262,Смета!$B$8:$O$93,13,0)</f>
        <v>0</v>
      </c>
      <c r="AI1262" s="32">
        <f>VLOOKUP(AG1262,Смета!$B$8:$O$93,13,0)</f>
        <v>0</v>
      </c>
      <c r="AM1262" s="32">
        <f>VLOOKUP(AK1262,Смета!$B$8:$O$93,13,0)</f>
        <v>0</v>
      </c>
      <c r="AQ1262" s="32">
        <f>VLOOKUP(AO1262,Смета!$B$8:$O$93,13,0)</f>
        <v>0</v>
      </c>
      <c r="AU1262" s="32">
        <f>VLOOKUP(AS1262,Смета!$B$8:$O$93,13,0)</f>
        <v>0</v>
      </c>
    </row>
    <row r="1263" spans="3:47" x14ac:dyDescent="0.25">
      <c r="C1263" s="32">
        <f>VLOOKUP(A1263,Смета!$B$8:$O$93,13,0)</f>
        <v>0</v>
      </c>
      <c r="G1263" s="32">
        <f>VLOOKUP(E1263,Смета!$B$8:$O$93,13,0)</f>
        <v>0</v>
      </c>
      <c r="K1263" s="32">
        <f>VLOOKUP(I1263,Смета!$B$8:$O$93,13,0)</f>
        <v>0</v>
      </c>
      <c r="O1263" s="32">
        <f>VLOOKUP(M1263,Смета!$B$8:$O$93,13,0)</f>
        <v>0</v>
      </c>
      <c r="S1263" s="32">
        <f>VLOOKUP(Q1263,Смета!$B$8:$O$93,13,0)</f>
        <v>0</v>
      </c>
      <c r="W1263" s="32">
        <f>VLOOKUP(U1263,Смета!$B$8:$O$93,13,0)</f>
        <v>0</v>
      </c>
      <c r="AA1263" s="32">
        <f>VLOOKUP(Y1263,Смета!$B$8:$O$93,13,0)</f>
        <v>0</v>
      </c>
      <c r="AE1263" s="32">
        <f>VLOOKUP(AC1263,Смета!$B$8:$O$93,13,0)</f>
        <v>0</v>
      </c>
      <c r="AI1263" s="32">
        <f>VLOOKUP(AG1263,Смета!$B$8:$O$93,13,0)</f>
        <v>0</v>
      </c>
      <c r="AM1263" s="32">
        <f>VLOOKUP(AK1263,Смета!$B$8:$O$93,13,0)</f>
        <v>0</v>
      </c>
      <c r="AQ1263" s="32">
        <f>VLOOKUP(AO1263,Смета!$B$8:$O$93,13,0)</f>
        <v>0</v>
      </c>
      <c r="AU1263" s="32">
        <f>VLOOKUP(AS1263,Смета!$B$8:$O$93,13,0)</f>
        <v>0</v>
      </c>
    </row>
    <row r="1264" spans="3:47" x14ac:dyDescent="0.25">
      <c r="C1264" s="32">
        <f>VLOOKUP(A1264,Смета!$B$8:$O$93,13,0)</f>
        <v>0</v>
      </c>
      <c r="G1264" s="32">
        <f>VLOOKUP(E1264,Смета!$B$8:$O$93,13,0)</f>
        <v>0</v>
      </c>
      <c r="K1264" s="32">
        <f>VLOOKUP(I1264,Смета!$B$8:$O$93,13,0)</f>
        <v>0</v>
      </c>
      <c r="O1264" s="32">
        <f>VLOOKUP(M1264,Смета!$B$8:$O$93,13,0)</f>
        <v>0</v>
      </c>
      <c r="S1264" s="32">
        <f>VLOOKUP(Q1264,Смета!$B$8:$O$93,13,0)</f>
        <v>0</v>
      </c>
      <c r="W1264" s="32">
        <f>VLOOKUP(U1264,Смета!$B$8:$O$93,13,0)</f>
        <v>0</v>
      </c>
      <c r="AA1264" s="32">
        <f>VLOOKUP(Y1264,Смета!$B$8:$O$93,13,0)</f>
        <v>0</v>
      </c>
      <c r="AE1264" s="32">
        <f>VLOOKUP(AC1264,Смета!$B$8:$O$93,13,0)</f>
        <v>0</v>
      </c>
      <c r="AI1264" s="32">
        <f>VLOOKUP(AG1264,Смета!$B$8:$O$93,13,0)</f>
        <v>0</v>
      </c>
      <c r="AM1264" s="32">
        <f>VLOOKUP(AK1264,Смета!$B$8:$O$93,13,0)</f>
        <v>0</v>
      </c>
      <c r="AQ1264" s="32">
        <f>VLOOKUP(AO1264,Смета!$B$8:$O$93,13,0)</f>
        <v>0</v>
      </c>
      <c r="AU1264" s="32">
        <f>VLOOKUP(AS1264,Смета!$B$8:$O$93,13,0)</f>
        <v>0</v>
      </c>
    </row>
    <row r="1265" spans="3:47" x14ac:dyDescent="0.25">
      <c r="C1265" s="32">
        <f>VLOOKUP(A1265,Смета!$B$8:$O$93,13,0)</f>
        <v>0</v>
      </c>
      <c r="G1265" s="32">
        <f>VLOOKUP(E1265,Смета!$B$8:$O$93,13,0)</f>
        <v>0</v>
      </c>
      <c r="K1265" s="32">
        <f>VLOOKUP(I1265,Смета!$B$8:$O$93,13,0)</f>
        <v>0</v>
      </c>
      <c r="O1265" s="32">
        <f>VLOOKUP(M1265,Смета!$B$8:$O$93,13,0)</f>
        <v>0</v>
      </c>
      <c r="S1265" s="32">
        <f>VLOOKUP(Q1265,Смета!$B$8:$O$93,13,0)</f>
        <v>0</v>
      </c>
      <c r="W1265" s="32">
        <f>VLOOKUP(U1265,Смета!$B$8:$O$93,13,0)</f>
        <v>0</v>
      </c>
      <c r="AA1265" s="32">
        <f>VLOOKUP(Y1265,Смета!$B$8:$O$93,13,0)</f>
        <v>0</v>
      </c>
      <c r="AE1265" s="32">
        <f>VLOOKUP(AC1265,Смета!$B$8:$O$93,13,0)</f>
        <v>0</v>
      </c>
      <c r="AI1265" s="32">
        <f>VLOOKUP(AG1265,Смета!$B$8:$O$93,13,0)</f>
        <v>0</v>
      </c>
      <c r="AM1265" s="32">
        <f>VLOOKUP(AK1265,Смета!$B$8:$O$93,13,0)</f>
        <v>0</v>
      </c>
      <c r="AQ1265" s="32">
        <f>VLOOKUP(AO1265,Смета!$B$8:$O$93,13,0)</f>
        <v>0</v>
      </c>
      <c r="AU1265" s="32">
        <f>VLOOKUP(AS1265,Смета!$B$8:$O$93,13,0)</f>
        <v>0</v>
      </c>
    </row>
    <row r="1266" spans="3:47" x14ac:dyDescent="0.25">
      <c r="C1266" s="32">
        <f>VLOOKUP(A1266,Смета!$B$8:$O$93,13,0)</f>
        <v>0</v>
      </c>
      <c r="G1266" s="32">
        <f>VLOOKUP(E1266,Смета!$B$8:$O$93,13,0)</f>
        <v>0</v>
      </c>
      <c r="K1266" s="32">
        <f>VLOOKUP(I1266,Смета!$B$8:$O$93,13,0)</f>
        <v>0</v>
      </c>
      <c r="O1266" s="32">
        <f>VLOOKUP(M1266,Смета!$B$8:$O$93,13,0)</f>
        <v>0</v>
      </c>
      <c r="S1266" s="32">
        <f>VLOOKUP(Q1266,Смета!$B$8:$O$93,13,0)</f>
        <v>0</v>
      </c>
      <c r="W1266" s="32">
        <f>VLOOKUP(U1266,Смета!$B$8:$O$93,13,0)</f>
        <v>0</v>
      </c>
      <c r="AA1266" s="32">
        <f>VLOOKUP(Y1266,Смета!$B$8:$O$93,13,0)</f>
        <v>0</v>
      </c>
      <c r="AE1266" s="32">
        <f>VLOOKUP(AC1266,Смета!$B$8:$O$93,13,0)</f>
        <v>0</v>
      </c>
      <c r="AI1266" s="32">
        <f>VLOOKUP(AG1266,Смета!$B$8:$O$93,13,0)</f>
        <v>0</v>
      </c>
      <c r="AM1266" s="32">
        <f>VLOOKUP(AK1266,Смета!$B$8:$O$93,13,0)</f>
        <v>0</v>
      </c>
      <c r="AQ1266" s="32">
        <f>VLOOKUP(AO1266,Смета!$B$8:$O$93,13,0)</f>
        <v>0</v>
      </c>
      <c r="AU1266" s="32">
        <f>VLOOKUP(AS1266,Смета!$B$8:$O$93,13,0)</f>
        <v>0</v>
      </c>
    </row>
    <row r="1267" spans="3:47" x14ac:dyDescent="0.25">
      <c r="C1267" s="32">
        <f>VLOOKUP(A1267,Смета!$B$8:$O$93,13,0)</f>
        <v>0</v>
      </c>
      <c r="G1267" s="32">
        <f>VLOOKUP(E1267,Смета!$B$8:$O$93,13,0)</f>
        <v>0</v>
      </c>
      <c r="K1267" s="32">
        <f>VLOOKUP(I1267,Смета!$B$8:$O$93,13,0)</f>
        <v>0</v>
      </c>
      <c r="O1267" s="32">
        <f>VLOOKUP(M1267,Смета!$B$8:$O$93,13,0)</f>
        <v>0</v>
      </c>
      <c r="S1267" s="32">
        <f>VLOOKUP(Q1267,Смета!$B$8:$O$93,13,0)</f>
        <v>0</v>
      </c>
      <c r="W1267" s="32">
        <f>VLOOKUP(U1267,Смета!$B$8:$O$93,13,0)</f>
        <v>0</v>
      </c>
      <c r="AA1267" s="32">
        <f>VLOOKUP(Y1267,Смета!$B$8:$O$93,13,0)</f>
        <v>0</v>
      </c>
      <c r="AE1267" s="32">
        <f>VLOOKUP(AC1267,Смета!$B$8:$O$93,13,0)</f>
        <v>0</v>
      </c>
      <c r="AI1267" s="32">
        <f>VLOOKUP(AG1267,Смета!$B$8:$O$93,13,0)</f>
        <v>0</v>
      </c>
      <c r="AM1267" s="32">
        <f>VLOOKUP(AK1267,Смета!$B$8:$O$93,13,0)</f>
        <v>0</v>
      </c>
      <c r="AQ1267" s="32">
        <f>VLOOKUP(AO1267,Смета!$B$8:$O$93,13,0)</f>
        <v>0</v>
      </c>
      <c r="AU1267" s="32">
        <f>VLOOKUP(AS1267,Смета!$B$8:$O$93,13,0)</f>
        <v>0</v>
      </c>
    </row>
    <row r="1268" spans="3:47" x14ac:dyDescent="0.25">
      <c r="C1268" s="32">
        <f>VLOOKUP(A1268,Смета!$B$8:$O$93,13,0)</f>
        <v>0</v>
      </c>
      <c r="G1268" s="32">
        <f>VLOOKUP(E1268,Смета!$B$8:$O$93,13,0)</f>
        <v>0</v>
      </c>
      <c r="K1268" s="32">
        <f>VLOOKUP(I1268,Смета!$B$8:$O$93,13,0)</f>
        <v>0</v>
      </c>
      <c r="O1268" s="32">
        <f>VLOOKUP(M1268,Смета!$B$8:$O$93,13,0)</f>
        <v>0</v>
      </c>
      <c r="S1268" s="32">
        <f>VLOOKUP(Q1268,Смета!$B$8:$O$93,13,0)</f>
        <v>0</v>
      </c>
      <c r="W1268" s="32">
        <f>VLOOKUP(U1268,Смета!$B$8:$O$93,13,0)</f>
        <v>0</v>
      </c>
      <c r="AA1268" s="32">
        <f>VLOOKUP(Y1268,Смета!$B$8:$O$93,13,0)</f>
        <v>0</v>
      </c>
      <c r="AE1268" s="32">
        <f>VLOOKUP(AC1268,Смета!$B$8:$O$93,13,0)</f>
        <v>0</v>
      </c>
      <c r="AI1268" s="32">
        <f>VLOOKUP(AG1268,Смета!$B$8:$O$93,13,0)</f>
        <v>0</v>
      </c>
      <c r="AM1268" s="32">
        <f>VLOOKUP(AK1268,Смета!$B$8:$O$93,13,0)</f>
        <v>0</v>
      </c>
      <c r="AQ1268" s="32">
        <f>VLOOKUP(AO1268,Смета!$B$8:$O$93,13,0)</f>
        <v>0</v>
      </c>
      <c r="AU1268" s="32">
        <f>VLOOKUP(AS1268,Смета!$B$8:$O$93,13,0)</f>
        <v>0</v>
      </c>
    </row>
    <row r="1269" spans="3:47" x14ac:dyDescent="0.25">
      <c r="C1269" s="32">
        <f>VLOOKUP(A1269,Смета!$B$8:$O$93,13,0)</f>
        <v>0</v>
      </c>
      <c r="G1269" s="32">
        <f>VLOOKUP(E1269,Смета!$B$8:$O$93,13,0)</f>
        <v>0</v>
      </c>
      <c r="K1269" s="32">
        <f>VLOOKUP(I1269,Смета!$B$8:$O$93,13,0)</f>
        <v>0</v>
      </c>
      <c r="O1269" s="32">
        <f>VLOOKUP(M1269,Смета!$B$8:$O$93,13,0)</f>
        <v>0</v>
      </c>
      <c r="S1269" s="32">
        <f>VLOOKUP(Q1269,Смета!$B$8:$O$93,13,0)</f>
        <v>0</v>
      </c>
      <c r="W1269" s="32">
        <f>VLOOKUP(U1269,Смета!$B$8:$O$93,13,0)</f>
        <v>0</v>
      </c>
      <c r="AA1269" s="32">
        <f>VLOOKUP(Y1269,Смета!$B$8:$O$93,13,0)</f>
        <v>0</v>
      </c>
      <c r="AE1269" s="32">
        <f>VLOOKUP(AC1269,Смета!$B$8:$O$93,13,0)</f>
        <v>0</v>
      </c>
      <c r="AI1269" s="32">
        <f>VLOOKUP(AG1269,Смета!$B$8:$O$93,13,0)</f>
        <v>0</v>
      </c>
      <c r="AM1269" s="32">
        <f>VLOOKUP(AK1269,Смета!$B$8:$O$93,13,0)</f>
        <v>0</v>
      </c>
      <c r="AQ1269" s="32">
        <f>VLOOKUP(AO1269,Смета!$B$8:$O$93,13,0)</f>
        <v>0</v>
      </c>
      <c r="AU1269" s="32">
        <f>VLOOKUP(AS1269,Смета!$B$8:$O$93,13,0)</f>
        <v>0</v>
      </c>
    </row>
    <row r="1270" spans="3:47" x14ac:dyDescent="0.25">
      <c r="C1270" s="32">
        <f>VLOOKUP(A1270,Смета!$B$8:$O$93,13,0)</f>
        <v>0</v>
      </c>
      <c r="G1270" s="32">
        <f>VLOOKUP(E1270,Смета!$B$8:$O$93,13,0)</f>
        <v>0</v>
      </c>
      <c r="K1270" s="32">
        <f>VLOOKUP(I1270,Смета!$B$8:$O$93,13,0)</f>
        <v>0</v>
      </c>
      <c r="O1270" s="32">
        <f>VLOOKUP(M1270,Смета!$B$8:$O$93,13,0)</f>
        <v>0</v>
      </c>
      <c r="S1270" s="32">
        <f>VLOOKUP(Q1270,Смета!$B$8:$O$93,13,0)</f>
        <v>0</v>
      </c>
      <c r="W1270" s="32">
        <f>VLOOKUP(U1270,Смета!$B$8:$O$93,13,0)</f>
        <v>0</v>
      </c>
      <c r="AA1270" s="32">
        <f>VLOOKUP(Y1270,Смета!$B$8:$O$93,13,0)</f>
        <v>0</v>
      </c>
      <c r="AE1270" s="32">
        <f>VLOOKUP(AC1270,Смета!$B$8:$O$93,13,0)</f>
        <v>0</v>
      </c>
      <c r="AI1270" s="32">
        <f>VLOOKUP(AG1270,Смета!$B$8:$O$93,13,0)</f>
        <v>0</v>
      </c>
      <c r="AM1270" s="32">
        <f>VLOOKUP(AK1270,Смета!$B$8:$O$93,13,0)</f>
        <v>0</v>
      </c>
      <c r="AQ1270" s="32">
        <f>VLOOKUP(AO1270,Смета!$B$8:$O$93,13,0)</f>
        <v>0</v>
      </c>
      <c r="AU1270" s="32">
        <f>VLOOKUP(AS1270,Смета!$B$8:$O$93,13,0)</f>
        <v>0</v>
      </c>
    </row>
    <row r="1271" spans="3:47" x14ac:dyDescent="0.25">
      <c r="C1271" s="32">
        <f>VLOOKUP(A1271,Смета!$B$8:$O$93,13,0)</f>
        <v>0</v>
      </c>
      <c r="G1271" s="32">
        <f>VLOOKUP(E1271,Смета!$B$8:$O$93,13,0)</f>
        <v>0</v>
      </c>
      <c r="K1271" s="32">
        <f>VLOOKUP(I1271,Смета!$B$8:$O$93,13,0)</f>
        <v>0</v>
      </c>
      <c r="O1271" s="32">
        <f>VLOOKUP(M1271,Смета!$B$8:$O$93,13,0)</f>
        <v>0</v>
      </c>
      <c r="S1271" s="32">
        <f>VLOOKUP(Q1271,Смета!$B$8:$O$93,13,0)</f>
        <v>0</v>
      </c>
      <c r="W1271" s="32">
        <f>VLOOKUP(U1271,Смета!$B$8:$O$93,13,0)</f>
        <v>0</v>
      </c>
      <c r="AA1271" s="32">
        <f>VLOOKUP(Y1271,Смета!$B$8:$O$93,13,0)</f>
        <v>0</v>
      </c>
      <c r="AE1271" s="32">
        <f>VLOOKUP(AC1271,Смета!$B$8:$O$93,13,0)</f>
        <v>0</v>
      </c>
      <c r="AI1271" s="32">
        <f>VLOOKUP(AG1271,Смета!$B$8:$O$93,13,0)</f>
        <v>0</v>
      </c>
      <c r="AM1271" s="32">
        <f>VLOOKUP(AK1271,Смета!$B$8:$O$93,13,0)</f>
        <v>0</v>
      </c>
      <c r="AQ1271" s="32">
        <f>VLOOKUP(AO1271,Смета!$B$8:$O$93,13,0)</f>
        <v>0</v>
      </c>
      <c r="AU1271" s="32">
        <f>VLOOKUP(AS1271,Смета!$B$8:$O$93,13,0)</f>
        <v>0</v>
      </c>
    </row>
    <row r="1272" spans="3:47" x14ac:dyDescent="0.25">
      <c r="C1272" s="32">
        <f>VLOOKUP(A1272,Смета!$B$8:$O$93,13,0)</f>
        <v>0</v>
      </c>
      <c r="G1272" s="32">
        <f>VLOOKUP(E1272,Смета!$B$8:$O$93,13,0)</f>
        <v>0</v>
      </c>
      <c r="K1272" s="32">
        <f>VLOOKUP(I1272,Смета!$B$8:$O$93,13,0)</f>
        <v>0</v>
      </c>
      <c r="O1272" s="32">
        <f>VLOOKUP(M1272,Смета!$B$8:$O$93,13,0)</f>
        <v>0</v>
      </c>
      <c r="S1272" s="32">
        <f>VLOOKUP(Q1272,Смета!$B$8:$O$93,13,0)</f>
        <v>0</v>
      </c>
      <c r="W1272" s="32">
        <f>VLOOKUP(U1272,Смета!$B$8:$O$93,13,0)</f>
        <v>0</v>
      </c>
      <c r="AA1272" s="32">
        <f>VLOOKUP(Y1272,Смета!$B$8:$O$93,13,0)</f>
        <v>0</v>
      </c>
      <c r="AE1272" s="32">
        <f>VLOOKUP(AC1272,Смета!$B$8:$O$93,13,0)</f>
        <v>0</v>
      </c>
      <c r="AI1272" s="32">
        <f>VLOOKUP(AG1272,Смета!$B$8:$O$93,13,0)</f>
        <v>0</v>
      </c>
      <c r="AM1272" s="32">
        <f>VLOOKUP(AK1272,Смета!$B$8:$O$93,13,0)</f>
        <v>0</v>
      </c>
      <c r="AQ1272" s="32">
        <f>VLOOKUP(AO1272,Смета!$B$8:$O$93,13,0)</f>
        <v>0</v>
      </c>
      <c r="AU1272" s="32">
        <f>VLOOKUP(AS1272,Смета!$B$8:$O$93,13,0)</f>
        <v>0</v>
      </c>
    </row>
    <row r="1273" spans="3:47" x14ac:dyDescent="0.25">
      <c r="C1273" s="32">
        <f>VLOOKUP(A1273,Смета!$B$8:$O$93,13,0)</f>
        <v>0</v>
      </c>
      <c r="G1273" s="32">
        <f>VLOOKUP(E1273,Смета!$B$8:$O$93,13,0)</f>
        <v>0</v>
      </c>
      <c r="K1273" s="32">
        <f>VLOOKUP(I1273,Смета!$B$8:$O$93,13,0)</f>
        <v>0</v>
      </c>
      <c r="O1273" s="32">
        <f>VLOOKUP(M1273,Смета!$B$8:$O$93,13,0)</f>
        <v>0</v>
      </c>
      <c r="S1273" s="32">
        <f>VLOOKUP(Q1273,Смета!$B$8:$O$93,13,0)</f>
        <v>0</v>
      </c>
      <c r="W1273" s="32">
        <f>VLOOKUP(U1273,Смета!$B$8:$O$93,13,0)</f>
        <v>0</v>
      </c>
      <c r="AA1273" s="32">
        <f>VLOOKUP(Y1273,Смета!$B$8:$O$93,13,0)</f>
        <v>0</v>
      </c>
      <c r="AE1273" s="32">
        <f>VLOOKUP(AC1273,Смета!$B$8:$O$93,13,0)</f>
        <v>0</v>
      </c>
      <c r="AI1273" s="32">
        <f>VLOOKUP(AG1273,Смета!$B$8:$O$93,13,0)</f>
        <v>0</v>
      </c>
      <c r="AM1273" s="32">
        <f>VLOOKUP(AK1273,Смета!$B$8:$O$93,13,0)</f>
        <v>0</v>
      </c>
      <c r="AQ1273" s="32">
        <f>VLOOKUP(AO1273,Смета!$B$8:$O$93,13,0)</f>
        <v>0</v>
      </c>
      <c r="AU1273" s="32">
        <f>VLOOKUP(AS1273,Смета!$B$8:$O$93,13,0)</f>
        <v>0</v>
      </c>
    </row>
    <row r="1274" spans="3:47" x14ac:dyDescent="0.25">
      <c r="C1274" s="32">
        <f>VLOOKUP(A1274,Смета!$B$8:$O$93,13,0)</f>
        <v>0</v>
      </c>
      <c r="G1274" s="32">
        <f>VLOOKUP(E1274,Смета!$B$8:$O$93,13,0)</f>
        <v>0</v>
      </c>
      <c r="K1274" s="32">
        <f>VLOOKUP(I1274,Смета!$B$8:$O$93,13,0)</f>
        <v>0</v>
      </c>
      <c r="O1274" s="32">
        <f>VLOOKUP(M1274,Смета!$B$8:$O$93,13,0)</f>
        <v>0</v>
      </c>
      <c r="S1274" s="32">
        <f>VLOOKUP(Q1274,Смета!$B$8:$O$93,13,0)</f>
        <v>0</v>
      </c>
      <c r="W1274" s="32">
        <f>VLOOKUP(U1274,Смета!$B$8:$O$93,13,0)</f>
        <v>0</v>
      </c>
      <c r="AA1274" s="32">
        <f>VLOOKUP(Y1274,Смета!$B$8:$O$93,13,0)</f>
        <v>0</v>
      </c>
      <c r="AE1274" s="32">
        <f>VLOOKUP(AC1274,Смета!$B$8:$O$93,13,0)</f>
        <v>0</v>
      </c>
      <c r="AI1274" s="32">
        <f>VLOOKUP(AG1274,Смета!$B$8:$O$93,13,0)</f>
        <v>0</v>
      </c>
      <c r="AM1274" s="32">
        <f>VLOOKUP(AK1274,Смета!$B$8:$O$93,13,0)</f>
        <v>0</v>
      </c>
      <c r="AQ1274" s="32">
        <f>VLOOKUP(AO1274,Смета!$B$8:$O$93,13,0)</f>
        <v>0</v>
      </c>
      <c r="AU1274" s="32">
        <f>VLOOKUP(AS1274,Смета!$B$8:$O$93,13,0)</f>
        <v>0</v>
      </c>
    </row>
    <row r="1275" spans="3:47" x14ac:dyDescent="0.25">
      <c r="C1275" s="32">
        <f>VLOOKUP(A1275,Смета!$B$8:$O$93,13,0)</f>
        <v>0</v>
      </c>
      <c r="G1275" s="32">
        <f>VLOOKUP(E1275,Смета!$B$8:$O$93,13,0)</f>
        <v>0</v>
      </c>
      <c r="K1275" s="32">
        <f>VLOOKUP(I1275,Смета!$B$8:$O$93,13,0)</f>
        <v>0</v>
      </c>
      <c r="O1275" s="32">
        <f>VLOOKUP(M1275,Смета!$B$8:$O$93,13,0)</f>
        <v>0</v>
      </c>
      <c r="S1275" s="32">
        <f>VLOOKUP(Q1275,Смета!$B$8:$O$93,13,0)</f>
        <v>0</v>
      </c>
      <c r="W1275" s="32">
        <f>VLOOKUP(U1275,Смета!$B$8:$O$93,13,0)</f>
        <v>0</v>
      </c>
      <c r="AA1275" s="32">
        <f>VLOOKUP(Y1275,Смета!$B$8:$O$93,13,0)</f>
        <v>0</v>
      </c>
      <c r="AE1275" s="32">
        <f>VLOOKUP(AC1275,Смета!$B$8:$O$93,13,0)</f>
        <v>0</v>
      </c>
      <c r="AI1275" s="32">
        <f>VLOOKUP(AG1275,Смета!$B$8:$O$93,13,0)</f>
        <v>0</v>
      </c>
      <c r="AM1275" s="32">
        <f>VLOOKUP(AK1275,Смета!$B$8:$O$93,13,0)</f>
        <v>0</v>
      </c>
      <c r="AQ1275" s="32">
        <f>VLOOKUP(AO1275,Смета!$B$8:$O$93,13,0)</f>
        <v>0</v>
      </c>
      <c r="AU1275" s="32">
        <f>VLOOKUP(AS1275,Смета!$B$8:$O$93,13,0)</f>
        <v>0</v>
      </c>
    </row>
    <row r="1276" spans="3:47" x14ac:dyDescent="0.25">
      <c r="C1276" s="32">
        <f>VLOOKUP(A1276,Смета!$B$8:$O$93,13,0)</f>
        <v>0</v>
      </c>
      <c r="G1276" s="32">
        <f>VLOOKUP(E1276,Смета!$B$8:$O$93,13,0)</f>
        <v>0</v>
      </c>
      <c r="K1276" s="32">
        <f>VLOOKUP(I1276,Смета!$B$8:$O$93,13,0)</f>
        <v>0</v>
      </c>
      <c r="O1276" s="32">
        <f>VLOOKUP(M1276,Смета!$B$8:$O$93,13,0)</f>
        <v>0</v>
      </c>
      <c r="S1276" s="32">
        <f>VLOOKUP(Q1276,Смета!$B$8:$O$93,13,0)</f>
        <v>0</v>
      </c>
      <c r="W1276" s="32">
        <f>VLOOKUP(U1276,Смета!$B$8:$O$93,13,0)</f>
        <v>0</v>
      </c>
      <c r="AA1276" s="32">
        <f>VLOOKUP(Y1276,Смета!$B$8:$O$93,13,0)</f>
        <v>0</v>
      </c>
      <c r="AE1276" s="32">
        <f>VLOOKUP(AC1276,Смета!$B$8:$O$93,13,0)</f>
        <v>0</v>
      </c>
      <c r="AI1276" s="32">
        <f>VLOOKUP(AG1276,Смета!$B$8:$O$93,13,0)</f>
        <v>0</v>
      </c>
      <c r="AM1276" s="32">
        <f>VLOOKUP(AK1276,Смета!$B$8:$O$93,13,0)</f>
        <v>0</v>
      </c>
      <c r="AQ1276" s="32">
        <f>VLOOKUP(AO1276,Смета!$B$8:$O$93,13,0)</f>
        <v>0</v>
      </c>
      <c r="AU1276" s="32">
        <f>VLOOKUP(AS1276,Смета!$B$8:$O$93,13,0)</f>
        <v>0</v>
      </c>
    </row>
    <row r="1277" spans="3:47" x14ac:dyDescent="0.25">
      <c r="C1277" s="32">
        <f>VLOOKUP(A1277,Смета!$B$8:$O$93,13,0)</f>
        <v>0</v>
      </c>
      <c r="G1277" s="32">
        <f>VLOOKUP(E1277,Смета!$B$8:$O$93,13,0)</f>
        <v>0</v>
      </c>
      <c r="K1277" s="32">
        <f>VLOOKUP(I1277,Смета!$B$8:$O$93,13,0)</f>
        <v>0</v>
      </c>
      <c r="O1277" s="32">
        <f>VLOOKUP(M1277,Смета!$B$8:$O$93,13,0)</f>
        <v>0</v>
      </c>
      <c r="S1277" s="32">
        <f>VLOOKUP(Q1277,Смета!$B$8:$O$93,13,0)</f>
        <v>0</v>
      </c>
      <c r="W1277" s="32">
        <f>VLOOKUP(U1277,Смета!$B$8:$O$93,13,0)</f>
        <v>0</v>
      </c>
      <c r="AA1277" s="32">
        <f>VLOOKUP(Y1277,Смета!$B$8:$O$93,13,0)</f>
        <v>0</v>
      </c>
      <c r="AE1277" s="32">
        <f>VLOOKUP(AC1277,Смета!$B$8:$O$93,13,0)</f>
        <v>0</v>
      </c>
      <c r="AI1277" s="32">
        <f>VLOOKUP(AG1277,Смета!$B$8:$O$93,13,0)</f>
        <v>0</v>
      </c>
      <c r="AM1277" s="32">
        <f>VLOOKUP(AK1277,Смета!$B$8:$O$93,13,0)</f>
        <v>0</v>
      </c>
      <c r="AQ1277" s="32">
        <f>VLOOKUP(AO1277,Смета!$B$8:$O$93,13,0)</f>
        <v>0</v>
      </c>
      <c r="AU1277" s="32">
        <f>VLOOKUP(AS1277,Смета!$B$8:$O$93,13,0)</f>
        <v>0</v>
      </c>
    </row>
    <row r="1278" spans="3:47" x14ac:dyDescent="0.25">
      <c r="C1278" s="32">
        <f>VLOOKUP(A1278,Смета!$B$8:$O$93,13,0)</f>
        <v>0</v>
      </c>
      <c r="G1278" s="32">
        <f>VLOOKUP(E1278,Смета!$B$8:$O$93,13,0)</f>
        <v>0</v>
      </c>
      <c r="K1278" s="32">
        <f>VLOOKUP(I1278,Смета!$B$8:$O$93,13,0)</f>
        <v>0</v>
      </c>
      <c r="O1278" s="32">
        <f>VLOOKUP(M1278,Смета!$B$8:$O$93,13,0)</f>
        <v>0</v>
      </c>
      <c r="S1278" s="32">
        <f>VLOOKUP(Q1278,Смета!$B$8:$O$93,13,0)</f>
        <v>0</v>
      </c>
      <c r="W1278" s="32">
        <f>VLOOKUP(U1278,Смета!$B$8:$O$93,13,0)</f>
        <v>0</v>
      </c>
      <c r="AA1278" s="32">
        <f>VLOOKUP(Y1278,Смета!$B$8:$O$93,13,0)</f>
        <v>0</v>
      </c>
      <c r="AE1278" s="32">
        <f>VLOOKUP(AC1278,Смета!$B$8:$O$93,13,0)</f>
        <v>0</v>
      </c>
      <c r="AI1278" s="32">
        <f>VLOOKUP(AG1278,Смета!$B$8:$O$93,13,0)</f>
        <v>0</v>
      </c>
      <c r="AM1278" s="32">
        <f>VLOOKUP(AK1278,Смета!$B$8:$O$93,13,0)</f>
        <v>0</v>
      </c>
      <c r="AQ1278" s="32">
        <f>VLOOKUP(AO1278,Смета!$B$8:$O$93,13,0)</f>
        <v>0</v>
      </c>
      <c r="AU1278" s="32">
        <f>VLOOKUP(AS1278,Смета!$B$8:$O$93,13,0)</f>
        <v>0</v>
      </c>
    </row>
    <row r="1279" spans="3:47" x14ac:dyDescent="0.25">
      <c r="C1279" s="32">
        <f>VLOOKUP(A1279,Смета!$B$8:$O$93,13,0)</f>
        <v>0</v>
      </c>
      <c r="G1279" s="32">
        <f>VLOOKUP(E1279,Смета!$B$8:$O$93,13,0)</f>
        <v>0</v>
      </c>
      <c r="K1279" s="32">
        <f>VLOOKUP(I1279,Смета!$B$8:$O$93,13,0)</f>
        <v>0</v>
      </c>
      <c r="O1279" s="32">
        <f>VLOOKUP(M1279,Смета!$B$8:$O$93,13,0)</f>
        <v>0</v>
      </c>
      <c r="S1279" s="32">
        <f>VLOOKUP(Q1279,Смета!$B$8:$O$93,13,0)</f>
        <v>0</v>
      </c>
      <c r="W1279" s="32">
        <f>VLOOKUP(U1279,Смета!$B$8:$O$93,13,0)</f>
        <v>0</v>
      </c>
      <c r="AA1279" s="32">
        <f>VLOOKUP(Y1279,Смета!$B$8:$O$93,13,0)</f>
        <v>0</v>
      </c>
      <c r="AE1279" s="32">
        <f>VLOOKUP(AC1279,Смета!$B$8:$O$93,13,0)</f>
        <v>0</v>
      </c>
      <c r="AI1279" s="32">
        <f>VLOOKUP(AG1279,Смета!$B$8:$O$93,13,0)</f>
        <v>0</v>
      </c>
      <c r="AM1279" s="32">
        <f>VLOOKUP(AK1279,Смета!$B$8:$O$93,13,0)</f>
        <v>0</v>
      </c>
      <c r="AQ1279" s="32">
        <f>VLOOKUP(AO1279,Смета!$B$8:$O$93,13,0)</f>
        <v>0</v>
      </c>
      <c r="AU1279" s="32">
        <f>VLOOKUP(AS1279,Смета!$B$8:$O$93,13,0)</f>
        <v>0</v>
      </c>
    </row>
    <row r="1280" spans="3:47" x14ac:dyDescent="0.25">
      <c r="C1280" s="32">
        <f>VLOOKUP(A1280,Смета!$B$8:$O$93,13,0)</f>
        <v>0</v>
      </c>
      <c r="G1280" s="32">
        <f>VLOOKUP(E1280,Смета!$B$8:$O$93,13,0)</f>
        <v>0</v>
      </c>
      <c r="K1280" s="32">
        <f>VLOOKUP(I1280,Смета!$B$8:$O$93,13,0)</f>
        <v>0</v>
      </c>
      <c r="O1280" s="32">
        <f>VLOOKUP(M1280,Смета!$B$8:$O$93,13,0)</f>
        <v>0</v>
      </c>
      <c r="S1280" s="32">
        <f>VLOOKUP(Q1280,Смета!$B$8:$O$93,13,0)</f>
        <v>0</v>
      </c>
      <c r="W1280" s="32">
        <f>VLOOKUP(U1280,Смета!$B$8:$O$93,13,0)</f>
        <v>0</v>
      </c>
      <c r="AA1280" s="32">
        <f>VLOOKUP(Y1280,Смета!$B$8:$O$93,13,0)</f>
        <v>0</v>
      </c>
      <c r="AE1280" s="32">
        <f>VLOOKUP(AC1280,Смета!$B$8:$O$93,13,0)</f>
        <v>0</v>
      </c>
      <c r="AI1280" s="32">
        <f>VLOOKUP(AG1280,Смета!$B$8:$O$93,13,0)</f>
        <v>0</v>
      </c>
      <c r="AM1280" s="32">
        <f>VLOOKUP(AK1280,Смета!$B$8:$O$93,13,0)</f>
        <v>0</v>
      </c>
      <c r="AQ1280" s="32">
        <f>VLOOKUP(AO1280,Смета!$B$8:$O$93,13,0)</f>
        <v>0</v>
      </c>
      <c r="AU1280" s="32">
        <f>VLOOKUP(AS1280,Смета!$B$8:$O$93,13,0)</f>
        <v>0</v>
      </c>
    </row>
    <row r="1281" spans="3:47" x14ac:dyDescent="0.25">
      <c r="C1281" s="32">
        <f>VLOOKUP(A1281,Смета!$B$8:$O$93,13,0)</f>
        <v>0</v>
      </c>
      <c r="G1281" s="32">
        <f>VLOOKUP(E1281,Смета!$B$8:$O$93,13,0)</f>
        <v>0</v>
      </c>
      <c r="K1281" s="32">
        <f>VLOOKUP(I1281,Смета!$B$8:$O$93,13,0)</f>
        <v>0</v>
      </c>
      <c r="O1281" s="32">
        <f>VLOOKUP(M1281,Смета!$B$8:$O$93,13,0)</f>
        <v>0</v>
      </c>
      <c r="S1281" s="32">
        <f>VLOOKUP(Q1281,Смета!$B$8:$O$93,13,0)</f>
        <v>0</v>
      </c>
      <c r="W1281" s="32">
        <f>VLOOKUP(U1281,Смета!$B$8:$O$93,13,0)</f>
        <v>0</v>
      </c>
      <c r="AA1281" s="32">
        <f>VLOOKUP(Y1281,Смета!$B$8:$O$93,13,0)</f>
        <v>0</v>
      </c>
      <c r="AE1281" s="32">
        <f>VLOOKUP(AC1281,Смета!$B$8:$O$93,13,0)</f>
        <v>0</v>
      </c>
      <c r="AI1281" s="32">
        <f>VLOOKUP(AG1281,Смета!$B$8:$O$93,13,0)</f>
        <v>0</v>
      </c>
      <c r="AM1281" s="32">
        <f>VLOOKUP(AK1281,Смета!$B$8:$O$93,13,0)</f>
        <v>0</v>
      </c>
      <c r="AQ1281" s="32">
        <f>VLOOKUP(AO1281,Смета!$B$8:$O$93,13,0)</f>
        <v>0</v>
      </c>
      <c r="AU1281" s="32">
        <f>VLOOKUP(AS1281,Смета!$B$8:$O$93,13,0)</f>
        <v>0</v>
      </c>
    </row>
    <row r="1282" spans="3:47" x14ac:dyDescent="0.25">
      <c r="C1282" s="32">
        <f>VLOOKUP(A1282,Смета!$B$8:$O$93,13,0)</f>
        <v>0</v>
      </c>
      <c r="G1282" s="32">
        <f>VLOOKUP(E1282,Смета!$B$8:$O$93,13,0)</f>
        <v>0</v>
      </c>
      <c r="K1282" s="32">
        <f>VLOOKUP(I1282,Смета!$B$8:$O$93,13,0)</f>
        <v>0</v>
      </c>
      <c r="O1282" s="32">
        <f>VLOOKUP(M1282,Смета!$B$8:$O$93,13,0)</f>
        <v>0</v>
      </c>
      <c r="S1282" s="32">
        <f>VLOOKUP(Q1282,Смета!$B$8:$O$93,13,0)</f>
        <v>0</v>
      </c>
      <c r="W1282" s="32">
        <f>VLOOKUP(U1282,Смета!$B$8:$O$93,13,0)</f>
        <v>0</v>
      </c>
      <c r="AA1282" s="32">
        <f>VLOOKUP(Y1282,Смета!$B$8:$O$93,13,0)</f>
        <v>0</v>
      </c>
      <c r="AE1282" s="32">
        <f>VLOOKUP(AC1282,Смета!$B$8:$O$93,13,0)</f>
        <v>0</v>
      </c>
      <c r="AI1282" s="32">
        <f>VLOOKUP(AG1282,Смета!$B$8:$O$93,13,0)</f>
        <v>0</v>
      </c>
      <c r="AM1282" s="32">
        <f>VLOOKUP(AK1282,Смета!$B$8:$O$93,13,0)</f>
        <v>0</v>
      </c>
      <c r="AQ1282" s="32">
        <f>VLOOKUP(AO1282,Смета!$B$8:$O$93,13,0)</f>
        <v>0</v>
      </c>
      <c r="AU1282" s="32">
        <f>VLOOKUP(AS1282,Смета!$B$8:$O$93,13,0)</f>
        <v>0</v>
      </c>
    </row>
    <row r="1283" spans="3:47" x14ac:dyDescent="0.25">
      <c r="C1283" s="32">
        <f>VLOOKUP(A1283,Смета!$B$8:$O$93,13,0)</f>
        <v>0</v>
      </c>
      <c r="G1283" s="32">
        <f>VLOOKUP(E1283,Смета!$B$8:$O$93,13,0)</f>
        <v>0</v>
      </c>
      <c r="K1283" s="32">
        <f>VLOOKUP(I1283,Смета!$B$8:$O$93,13,0)</f>
        <v>0</v>
      </c>
      <c r="O1283" s="32">
        <f>VLOOKUP(M1283,Смета!$B$8:$O$93,13,0)</f>
        <v>0</v>
      </c>
      <c r="S1283" s="32">
        <f>VLOOKUP(Q1283,Смета!$B$8:$O$93,13,0)</f>
        <v>0</v>
      </c>
      <c r="W1283" s="32">
        <f>VLOOKUP(U1283,Смета!$B$8:$O$93,13,0)</f>
        <v>0</v>
      </c>
      <c r="AA1283" s="32">
        <f>VLOOKUP(Y1283,Смета!$B$8:$O$93,13,0)</f>
        <v>0</v>
      </c>
      <c r="AE1283" s="32">
        <f>VLOOKUP(AC1283,Смета!$B$8:$O$93,13,0)</f>
        <v>0</v>
      </c>
      <c r="AI1283" s="32">
        <f>VLOOKUP(AG1283,Смета!$B$8:$O$93,13,0)</f>
        <v>0</v>
      </c>
      <c r="AM1283" s="32">
        <f>VLOOKUP(AK1283,Смета!$B$8:$O$93,13,0)</f>
        <v>0</v>
      </c>
      <c r="AQ1283" s="32">
        <f>VLOOKUP(AO1283,Смета!$B$8:$O$93,13,0)</f>
        <v>0</v>
      </c>
      <c r="AU1283" s="32">
        <f>VLOOKUP(AS1283,Смета!$B$8:$O$93,13,0)</f>
        <v>0</v>
      </c>
    </row>
    <row r="1284" spans="3:47" x14ac:dyDescent="0.25">
      <c r="C1284" s="32">
        <f>VLOOKUP(A1284,Смета!$B$8:$O$93,13,0)</f>
        <v>0</v>
      </c>
      <c r="G1284" s="32">
        <f>VLOOKUP(E1284,Смета!$B$8:$O$93,13,0)</f>
        <v>0</v>
      </c>
      <c r="K1284" s="32">
        <f>VLOOKUP(I1284,Смета!$B$8:$O$93,13,0)</f>
        <v>0</v>
      </c>
      <c r="O1284" s="32">
        <f>VLOOKUP(M1284,Смета!$B$8:$O$93,13,0)</f>
        <v>0</v>
      </c>
      <c r="S1284" s="32">
        <f>VLOOKUP(Q1284,Смета!$B$8:$O$93,13,0)</f>
        <v>0</v>
      </c>
      <c r="W1284" s="32">
        <f>VLOOKUP(U1284,Смета!$B$8:$O$93,13,0)</f>
        <v>0</v>
      </c>
      <c r="AA1284" s="32">
        <f>VLOOKUP(Y1284,Смета!$B$8:$O$93,13,0)</f>
        <v>0</v>
      </c>
      <c r="AE1284" s="32">
        <f>VLOOKUP(AC1284,Смета!$B$8:$O$93,13,0)</f>
        <v>0</v>
      </c>
      <c r="AI1284" s="32">
        <f>VLOOKUP(AG1284,Смета!$B$8:$O$93,13,0)</f>
        <v>0</v>
      </c>
      <c r="AM1284" s="32">
        <f>VLOOKUP(AK1284,Смета!$B$8:$O$93,13,0)</f>
        <v>0</v>
      </c>
      <c r="AQ1284" s="32">
        <f>VLOOKUP(AO1284,Смета!$B$8:$O$93,13,0)</f>
        <v>0</v>
      </c>
      <c r="AU1284" s="32">
        <f>VLOOKUP(AS1284,Смета!$B$8:$O$93,13,0)</f>
        <v>0</v>
      </c>
    </row>
    <row r="1285" spans="3:47" x14ac:dyDescent="0.25">
      <c r="C1285" s="32">
        <f>VLOOKUP(A1285,Смета!$B$8:$O$93,13,0)</f>
        <v>0</v>
      </c>
      <c r="G1285" s="32">
        <f>VLOOKUP(E1285,Смета!$B$8:$O$93,13,0)</f>
        <v>0</v>
      </c>
      <c r="K1285" s="32">
        <f>VLOOKUP(I1285,Смета!$B$8:$O$93,13,0)</f>
        <v>0</v>
      </c>
      <c r="O1285" s="32">
        <f>VLOOKUP(M1285,Смета!$B$8:$O$93,13,0)</f>
        <v>0</v>
      </c>
      <c r="S1285" s="32">
        <f>VLOOKUP(Q1285,Смета!$B$8:$O$93,13,0)</f>
        <v>0</v>
      </c>
      <c r="W1285" s="32">
        <f>VLOOKUP(U1285,Смета!$B$8:$O$93,13,0)</f>
        <v>0</v>
      </c>
      <c r="AA1285" s="32">
        <f>VLOOKUP(Y1285,Смета!$B$8:$O$93,13,0)</f>
        <v>0</v>
      </c>
      <c r="AE1285" s="32">
        <f>VLOOKUP(AC1285,Смета!$B$8:$O$93,13,0)</f>
        <v>0</v>
      </c>
      <c r="AI1285" s="32">
        <f>VLOOKUP(AG1285,Смета!$B$8:$O$93,13,0)</f>
        <v>0</v>
      </c>
      <c r="AM1285" s="32">
        <f>VLOOKUP(AK1285,Смета!$B$8:$O$93,13,0)</f>
        <v>0</v>
      </c>
      <c r="AQ1285" s="32">
        <f>VLOOKUP(AO1285,Смета!$B$8:$O$93,13,0)</f>
        <v>0</v>
      </c>
      <c r="AU1285" s="32">
        <f>VLOOKUP(AS1285,Смета!$B$8:$O$93,13,0)</f>
        <v>0</v>
      </c>
    </row>
    <row r="1286" spans="3:47" x14ac:dyDescent="0.25">
      <c r="C1286" s="32">
        <f>VLOOKUP(A1286,Смета!$B$8:$O$93,13,0)</f>
        <v>0</v>
      </c>
      <c r="G1286" s="32">
        <f>VLOOKUP(E1286,Смета!$B$8:$O$93,13,0)</f>
        <v>0</v>
      </c>
      <c r="K1286" s="32">
        <f>VLOOKUP(I1286,Смета!$B$8:$O$93,13,0)</f>
        <v>0</v>
      </c>
      <c r="O1286" s="32">
        <f>VLOOKUP(M1286,Смета!$B$8:$O$93,13,0)</f>
        <v>0</v>
      </c>
      <c r="S1286" s="32">
        <f>VLOOKUP(Q1286,Смета!$B$8:$O$93,13,0)</f>
        <v>0</v>
      </c>
      <c r="W1286" s="32">
        <f>VLOOKUP(U1286,Смета!$B$8:$O$93,13,0)</f>
        <v>0</v>
      </c>
      <c r="AA1286" s="32">
        <f>VLOOKUP(Y1286,Смета!$B$8:$O$93,13,0)</f>
        <v>0</v>
      </c>
      <c r="AE1286" s="32">
        <f>VLOOKUP(AC1286,Смета!$B$8:$O$93,13,0)</f>
        <v>0</v>
      </c>
      <c r="AI1286" s="32">
        <f>VLOOKUP(AG1286,Смета!$B$8:$O$93,13,0)</f>
        <v>0</v>
      </c>
      <c r="AM1286" s="32">
        <f>VLOOKUP(AK1286,Смета!$B$8:$O$93,13,0)</f>
        <v>0</v>
      </c>
      <c r="AQ1286" s="32">
        <f>VLOOKUP(AO1286,Смета!$B$8:$O$93,13,0)</f>
        <v>0</v>
      </c>
      <c r="AU1286" s="32">
        <f>VLOOKUP(AS1286,Смета!$B$8:$O$93,13,0)</f>
        <v>0</v>
      </c>
    </row>
    <row r="1287" spans="3:47" x14ac:dyDescent="0.25">
      <c r="C1287" s="32">
        <f>VLOOKUP(A1287,Смета!$B$8:$O$93,13,0)</f>
        <v>0</v>
      </c>
      <c r="G1287" s="32">
        <f>VLOOKUP(E1287,Смета!$B$8:$O$93,13,0)</f>
        <v>0</v>
      </c>
      <c r="K1287" s="32">
        <f>VLOOKUP(I1287,Смета!$B$8:$O$93,13,0)</f>
        <v>0</v>
      </c>
      <c r="O1287" s="32">
        <f>VLOOKUP(M1287,Смета!$B$8:$O$93,13,0)</f>
        <v>0</v>
      </c>
      <c r="S1287" s="32">
        <f>VLOOKUP(Q1287,Смета!$B$8:$O$93,13,0)</f>
        <v>0</v>
      </c>
      <c r="W1287" s="32">
        <f>VLOOKUP(U1287,Смета!$B$8:$O$93,13,0)</f>
        <v>0</v>
      </c>
      <c r="AA1287" s="32">
        <f>VLOOKUP(Y1287,Смета!$B$8:$O$93,13,0)</f>
        <v>0</v>
      </c>
      <c r="AE1287" s="32">
        <f>VLOOKUP(AC1287,Смета!$B$8:$O$93,13,0)</f>
        <v>0</v>
      </c>
      <c r="AI1287" s="32">
        <f>VLOOKUP(AG1287,Смета!$B$8:$O$93,13,0)</f>
        <v>0</v>
      </c>
      <c r="AM1287" s="32">
        <f>VLOOKUP(AK1287,Смета!$B$8:$O$93,13,0)</f>
        <v>0</v>
      </c>
      <c r="AQ1287" s="32">
        <f>VLOOKUP(AO1287,Смета!$B$8:$O$93,13,0)</f>
        <v>0</v>
      </c>
      <c r="AU1287" s="32">
        <f>VLOOKUP(AS1287,Смета!$B$8:$O$93,13,0)</f>
        <v>0</v>
      </c>
    </row>
    <row r="1288" spans="3:47" x14ac:dyDescent="0.25">
      <c r="C1288" s="32">
        <f>VLOOKUP(A1288,Смета!$B$8:$O$93,13,0)</f>
        <v>0</v>
      </c>
      <c r="G1288" s="32">
        <f>VLOOKUP(E1288,Смета!$B$8:$O$93,13,0)</f>
        <v>0</v>
      </c>
      <c r="K1288" s="32">
        <f>VLOOKUP(I1288,Смета!$B$8:$O$93,13,0)</f>
        <v>0</v>
      </c>
      <c r="O1288" s="32">
        <f>VLOOKUP(M1288,Смета!$B$8:$O$93,13,0)</f>
        <v>0</v>
      </c>
      <c r="S1288" s="32">
        <f>VLOOKUP(Q1288,Смета!$B$8:$O$93,13,0)</f>
        <v>0</v>
      </c>
      <c r="W1288" s="32">
        <f>VLOOKUP(U1288,Смета!$B$8:$O$93,13,0)</f>
        <v>0</v>
      </c>
      <c r="AA1288" s="32">
        <f>VLOOKUP(Y1288,Смета!$B$8:$O$93,13,0)</f>
        <v>0</v>
      </c>
      <c r="AE1288" s="32">
        <f>VLOOKUP(AC1288,Смета!$B$8:$O$93,13,0)</f>
        <v>0</v>
      </c>
      <c r="AI1288" s="32">
        <f>VLOOKUP(AG1288,Смета!$B$8:$O$93,13,0)</f>
        <v>0</v>
      </c>
      <c r="AM1288" s="32">
        <f>VLOOKUP(AK1288,Смета!$B$8:$O$93,13,0)</f>
        <v>0</v>
      </c>
      <c r="AQ1288" s="32">
        <f>VLOOKUP(AO1288,Смета!$B$8:$O$93,13,0)</f>
        <v>0</v>
      </c>
      <c r="AU1288" s="32">
        <f>VLOOKUP(AS1288,Смета!$B$8:$O$93,13,0)</f>
        <v>0</v>
      </c>
    </row>
    <row r="1289" spans="3:47" x14ac:dyDescent="0.25">
      <c r="C1289" s="32">
        <f>VLOOKUP(A1289,Смета!$B$8:$O$93,13,0)</f>
        <v>0</v>
      </c>
      <c r="G1289" s="32">
        <f>VLOOKUP(E1289,Смета!$B$8:$O$93,13,0)</f>
        <v>0</v>
      </c>
      <c r="K1289" s="32">
        <f>VLOOKUP(I1289,Смета!$B$8:$O$93,13,0)</f>
        <v>0</v>
      </c>
      <c r="O1289" s="32">
        <f>VLOOKUP(M1289,Смета!$B$8:$O$93,13,0)</f>
        <v>0</v>
      </c>
      <c r="S1289" s="32">
        <f>VLOOKUP(Q1289,Смета!$B$8:$O$93,13,0)</f>
        <v>0</v>
      </c>
      <c r="W1289" s="32">
        <f>VLOOKUP(U1289,Смета!$B$8:$O$93,13,0)</f>
        <v>0</v>
      </c>
      <c r="AA1289" s="32">
        <f>VLOOKUP(Y1289,Смета!$B$8:$O$93,13,0)</f>
        <v>0</v>
      </c>
      <c r="AE1289" s="32">
        <f>VLOOKUP(AC1289,Смета!$B$8:$O$93,13,0)</f>
        <v>0</v>
      </c>
      <c r="AI1289" s="32">
        <f>VLOOKUP(AG1289,Смета!$B$8:$O$93,13,0)</f>
        <v>0</v>
      </c>
      <c r="AM1289" s="32">
        <f>VLOOKUP(AK1289,Смета!$B$8:$O$93,13,0)</f>
        <v>0</v>
      </c>
      <c r="AQ1289" s="32">
        <f>VLOOKUP(AO1289,Смета!$B$8:$O$93,13,0)</f>
        <v>0</v>
      </c>
      <c r="AU1289" s="32">
        <f>VLOOKUP(AS1289,Смета!$B$8:$O$93,13,0)</f>
        <v>0</v>
      </c>
    </row>
    <row r="1290" spans="3:47" x14ac:dyDescent="0.25">
      <c r="C1290" s="32">
        <f>VLOOKUP(A1290,Смета!$B$8:$O$93,13,0)</f>
        <v>0</v>
      </c>
      <c r="G1290" s="32">
        <f>VLOOKUP(E1290,Смета!$B$8:$O$93,13,0)</f>
        <v>0</v>
      </c>
      <c r="K1290" s="32">
        <f>VLOOKUP(I1290,Смета!$B$8:$O$93,13,0)</f>
        <v>0</v>
      </c>
      <c r="O1290" s="32">
        <f>VLOOKUP(M1290,Смета!$B$8:$O$93,13,0)</f>
        <v>0</v>
      </c>
      <c r="S1290" s="32">
        <f>VLOOKUP(Q1290,Смета!$B$8:$O$93,13,0)</f>
        <v>0</v>
      </c>
      <c r="W1290" s="32">
        <f>VLOOKUP(U1290,Смета!$B$8:$O$93,13,0)</f>
        <v>0</v>
      </c>
      <c r="AA1290" s="32">
        <f>VLOOKUP(Y1290,Смета!$B$8:$O$93,13,0)</f>
        <v>0</v>
      </c>
      <c r="AE1290" s="32">
        <f>VLOOKUP(AC1290,Смета!$B$8:$O$93,13,0)</f>
        <v>0</v>
      </c>
      <c r="AI1290" s="32">
        <f>VLOOKUP(AG1290,Смета!$B$8:$O$93,13,0)</f>
        <v>0</v>
      </c>
      <c r="AM1290" s="32">
        <f>VLOOKUP(AK1290,Смета!$B$8:$O$93,13,0)</f>
        <v>0</v>
      </c>
      <c r="AQ1290" s="32">
        <f>VLOOKUP(AO1290,Смета!$B$8:$O$93,13,0)</f>
        <v>0</v>
      </c>
      <c r="AU1290" s="32">
        <f>VLOOKUP(AS1290,Смета!$B$8:$O$93,13,0)</f>
        <v>0</v>
      </c>
    </row>
    <row r="1291" spans="3:47" x14ac:dyDescent="0.25">
      <c r="C1291" s="32">
        <f>VLOOKUP(A1291,Смета!$B$8:$O$93,13,0)</f>
        <v>0</v>
      </c>
      <c r="G1291" s="32">
        <f>VLOOKUP(E1291,Смета!$B$8:$O$93,13,0)</f>
        <v>0</v>
      </c>
      <c r="K1291" s="32">
        <f>VLOOKUP(I1291,Смета!$B$8:$O$93,13,0)</f>
        <v>0</v>
      </c>
      <c r="O1291" s="32">
        <f>VLOOKUP(M1291,Смета!$B$8:$O$93,13,0)</f>
        <v>0</v>
      </c>
      <c r="S1291" s="32">
        <f>VLOOKUP(Q1291,Смета!$B$8:$O$93,13,0)</f>
        <v>0</v>
      </c>
      <c r="W1291" s="32">
        <f>VLOOKUP(U1291,Смета!$B$8:$O$93,13,0)</f>
        <v>0</v>
      </c>
      <c r="AA1291" s="32">
        <f>VLOOKUP(Y1291,Смета!$B$8:$O$93,13,0)</f>
        <v>0</v>
      </c>
      <c r="AE1291" s="32">
        <f>VLOOKUP(AC1291,Смета!$B$8:$O$93,13,0)</f>
        <v>0</v>
      </c>
      <c r="AI1291" s="32">
        <f>VLOOKUP(AG1291,Смета!$B$8:$O$93,13,0)</f>
        <v>0</v>
      </c>
      <c r="AM1291" s="32">
        <f>VLOOKUP(AK1291,Смета!$B$8:$O$93,13,0)</f>
        <v>0</v>
      </c>
      <c r="AQ1291" s="32">
        <f>VLOOKUP(AO1291,Смета!$B$8:$O$93,13,0)</f>
        <v>0</v>
      </c>
      <c r="AU1291" s="32">
        <f>VLOOKUP(AS1291,Смета!$B$8:$O$93,13,0)</f>
        <v>0</v>
      </c>
    </row>
    <row r="1292" spans="3:47" x14ac:dyDescent="0.25">
      <c r="C1292" s="32">
        <f>VLOOKUP(A1292,Смета!$B$8:$O$93,13,0)</f>
        <v>0</v>
      </c>
      <c r="G1292" s="32">
        <f>VLOOKUP(E1292,Смета!$B$8:$O$93,13,0)</f>
        <v>0</v>
      </c>
      <c r="K1292" s="32">
        <f>VLOOKUP(I1292,Смета!$B$8:$O$93,13,0)</f>
        <v>0</v>
      </c>
      <c r="O1292" s="32">
        <f>VLOOKUP(M1292,Смета!$B$8:$O$93,13,0)</f>
        <v>0</v>
      </c>
      <c r="S1292" s="32">
        <f>VLOOKUP(Q1292,Смета!$B$8:$O$93,13,0)</f>
        <v>0</v>
      </c>
      <c r="W1292" s="32">
        <f>VLOOKUP(U1292,Смета!$B$8:$O$93,13,0)</f>
        <v>0</v>
      </c>
      <c r="AA1292" s="32">
        <f>VLOOKUP(Y1292,Смета!$B$8:$O$93,13,0)</f>
        <v>0</v>
      </c>
      <c r="AE1292" s="32">
        <f>VLOOKUP(AC1292,Смета!$B$8:$O$93,13,0)</f>
        <v>0</v>
      </c>
      <c r="AI1292" s="32">
        <f>VLOOKUP(AG1292,Смета!$B$8:$O$93,13,0)</f>
        <v>0</v>
      </c>
      <c r="AM1292" s="32">
        <f>VLOOKUP(AK1292,Смета!$B$8:$O$93,13,0)</f>
        <v>0</v>
      </c>
      <c r="AQ1292" s="32">
        <f>VLOOKUP(AO1292,Смета!$B$8:$O$93,13,0)</f>
        <v>0</v>
      </c>
      <c r="AU1292" s="32">
        <f>VLOOKUP(AS1292,Смета!$B$8:$O$93,13,0)</f>
        <v>0</v>
      </c>
    </row>
    <row r="1293" spans="3:47" x14ac:dyDescent="0.25">
      <c r="C1293" s="32">
        <f>VLOOKUP(A1293,Смета!$B$8:$O$93,13,0)</f>
        <v>0</v>
      </c>
      <c r="G1293" s="32">
        <f>VLOOKUP(E1293,Смета!$B$8:$O$93,13,0)</f>
        <v>0</v>
      </c>
      <c r="K1293" s="32">
        <f>VLOOKUP(I1293,Смета!$B$8:$O$93,13,0)</f>
        <v>0</v>
      </c>
      <c r="O1293" s="32">
        <f>VLOOKUP(M1293,Смета!$B$8:$O$93,13,0)</f>
        <v>0</v>
      </c>
      <c r="S1293" s="32">
        <f>VLOOKUP(Q1293,Смета!$B$8:$O$93,13,0)</f>
        <v>0</v>
      </c>
      <c r="W1293" s="32">
        <f>VLOOKUP(U1293,Смета!$B$8:$O$93,13,0)</f>
        <v>0</v>
      </c>
      <c r="AA1293" s="32">
        <f>VLOOKUP(Y1293,Смета!$B$8:$O$93,13,0)</f>
        <v>0</v>
      </c>
      <c r="AE1293" s="32">
        <f>VLOOKUP(AC1293,Смета!$B$8:$O$93,13,0)</f>
        <v>0</v>
      </c>
      <c r="AI1293" s="32">
        <f>VLOOKUP(AG1293,Смета!$B$8:$O$93,13,0)</f>
        <v>0</v>
      </c>
      <c r="AM1293" s="32">
        <f>VLOOKUP(AK1293,Смета!$B$8:$O$93,13,0)</f>
        <v>0</v>
      </c>
      <c r="AQ1293" s="32">
        <f>VLOOKUP(AO1293,Смета!$B$8:$O$93,13,0)</f>
        <v>0</v>
      </c>
      <c r="AU1293" s="32">
        <f>VLOOKUP(AS1293,Смета!$B$8:$O$93,13,0)</f>
        <v>0</v>
      </c>
    </row>
    <row r="1294" spans="3:47" x14ac:dyDescent="0.25">
      <c r="C1294" s="32">
        <f>VLOOKUP(A1294,Смета!$B$8:$O$93,13,0)</f>
        <v>0</v>
      </c>
      <c r="G1294" s="32">
        <f>VLOOKUP(E1294,Смета!$B$8:$O$93,13,0)</f>
        <v>0</v>
      </c>
      <c r="K1294" s="32">
        <f>VLOOKUP(I1294,Смета!$B$8:$O$93,13,0)</f>
        <v>0</v>
      </c>
      <c r="O1294" s="32">
        <f>VLOOKUP(M1294,Смета!$B$8:$O$93,13,0)</f>
        <v>0</v>
      </c>
      <c r="S1294" s="32">
        <f>VLOOKUP(Q1294,Смета!$B$8:$O$93,13,0)</f>
        <v>0</v>
      </c>
      <c r="W1294" s="32">
        <f>VLOOKUP(U1294,Смета!$B$8:$O$93,13,0)</f>
        <v>0</v>
      </c>
      <c r="AA1294" s="32">
        <f>VLOOKUP(Y1294,Смета!$B$8:$O$93,13,0)</f>
        <v>0</v>
      </c>
      <c r="AE1294" s="32">
        <f>VLOOKUP(AC1294,Смета!$B$8:$O$93,13,0)</f>
        <v>0</v>
      </c>
      <c r="AI1294" s="32">
        <f>VLOOKUP(AG1294,Смета!$B$8:$O$93,13,0)</f>
        <v>0</v>
      </c>
      <c r="AM1294" s="32">
        <f>VLOOKUP(AK1294,Смета!$B$8:$O$93,13,0)</f>
        <v>0</v>
      </c>
      <c r="AQ1294" s="32">
        <f>VLOOKUP(AO1294,Смета!$B$8:$O$93,13,0)</f>
        <v>0</v>
      </c>
      <c r="AU1294" s="32">
        <f>VLOOKUP(AS1294,Смета!$B$8:$O$93,13,0)</f>
        <v>0</v>
      </c>
    </row>
    <row r="1295" spans="3:47" x14ac:dyDescent="0.25">
      <c r="C1295" s="32">
        <f>VLOOKUP(A1295,Смета!$B$8:$O$93,13,0)</f>
        <v>0</v>
      </c>
      <c r="G1295" s="32">
        <f>VLOOKUP(E1295,Смета!$B$8:$O$93,13,0)</f>
        <v>0</v>
      </c>
      <c r="K1295" s="32">
        <f>VLOOKUP(I1295,Смета!$B$8:$O$93,13,0)</f>
        <v>0</v>
      </c>
      <c r="O1295" s="32">
        <f>VLOOKUP(M1295,Смета!$B$8:$O$93,13,0)</f>
        <v>0</v>
      </c>
      <c r="S1295" s="32">
        <f>VLOOKUP(Q1295,Смета!$B$8:$O$93,13,0)</f>
        <v>0</v>
      </c>
      <c r="W1295" s="32">
        <f>VLOOKUP(U1295,Смета!$B$8:$O$93,13,0)</f>
        <v>0</v>
      </c>
      <c r="AA1295" s="32">
        <f>VLOOKUP(Y1295,Смета!$B$8:$O$93,13,0)</f>
        <v>0</v>
      </c>
      <c r="AE1295" s="32">
        <f>VLOOKUP(AC1295,Смета!$B$8:$O$93,13,0)</f>
        <v>0</v>
      </c>
      <c r="AI1295" s="32">
        <f>VLOOKUP(AG1295,Смета!$B$8:$O$93,13,0)</f>
        <v>0</v>
      </c>
      <c r="AM1295" s="32">
        <f>VLOOKUP(AK1295,Смета!$B$8:$O$93,13,0)</f>
        <v>0</v>
      </c>
      <c r="AQ1295" s="32">
        <f>VLOOKUP(AO1295,Смета!$B$8:$O$93,13,0)</f>
        <v>0</v>
      </c>
      <c r="AU1295" s="32">
        <f>VLOOKUP(AS1295,Смета!$B$8:$O$93,13,0)</f>
        <v>0</v>
      </c>
    </row>
    <row r="1296" spans="3:47" x14ac:dyDescent="0.25">
      <c r="C1296" s="32">
        <f>VLOOKUP(A1296,Смета!$B$8:$O$93,13,0)</f>
        <v>0</v>
      </c>
      <c r="G1296" s="32">
        <f>VLOOKUP(E1296,Смета!$B$8:$O$93,13,0)</f>
        <v>0</v>
      </c>
      <c r="K1296" s="32">
        <f>VLOOKUP(I1296,Смета!$B$8:$O$93,13,0)</f>
        <v>0</v>
      </c>
      <c r="O1296" s="32">
        <f>VLOOKUP(M1296,Смета!$B$8:$O$93,13,0)</f>
        <v>0</v>
      </c>
      <c r="S1296" s="32">
        <f>VLOOKUP(Q1296,Смета!$B$8:$O$93,13,0)</f>
        <v>0</v>
      </c>
      <c r="W1296" s="32">
        <f>VLOOKUP(U1296,Смета!$B$8:$O$93,13,0)</f>
        <v>0</v>
      </c>
      <c r="AA1296" s="32">
        <f>VLOOKUP(Y1296,Смета!$B$8:$O$93,13,0)</f>
        <v>0</v>
      </c>
      <c r="AE1296" s="32">
        <f>VLOOKUP(AC1296,Смета!$B$8:$O$93,13,0)</f>
        <v>0</v>
      </c>
      <c r="AI1296" s="32">
        <f>VLOOKUP(AG1296,Смета!$B$8:$O$93,13,0)</f>
        <v>0</v>
      </c>
      <c r="AM1296" s="32">
        <f>VLOOKUP(AK1296,Смета!$B$8:$O$93,13,0)</f>
        <v>0</v>
      </c>
      <c r="AQ1296" s="32">
        <f>VLOOKUP(AO1296,Смета!$B$8:$O$93,13,0)</f>
        <v>0</v>
      </c>
      <c r="AU1296" s="32">
        <f>VLOOKUP(AS1296,Смета!$B$8:$O$93,13,0)</f>
        <v>0</v>
      </c>
    </row>
    <row r="1297" spans="3:47" x14ac:dyDescent="0.25">
      <c r="C1297" s="32">
        <f>VLOOKUP(A1297,Смета!$B$8:$O$93,13,0)</f>
        <v>0</v>
      </c>
      <c r="G1297" s="32">
        <f>VLOOKUP(E1297,Смета!$B$8:$O$93,13,0)</f>
        <v>0</v>
      </c>
      <c r="K1297" s="32">
        <f>VLOOKUP(I1297,Смета!$B$8:$O$93,13,0)</f>
        <v>0</v>
      </c>
      <c r="O1297" s="32">
        <f>VLOOKUP(M1297,Смета!$B$8:$O$93,13,0)</f>
        <v>0</v>
      </c>
      <c r="S1297" s="32">
        <f>VLOOKUP(Q1297,Смета!$B$8:$O$93,13,0)</f>
        <v>0</v>
      </c>
      <c r="W1297" s="32">
        <f>VLOOKUP(U1297,Смета!$B$8:$O$93,13,0)</f>
        <v>0</v>
      </c>
      <c r="AA1297" s="32">
        <f>VLOOKUP(Y1297,Смета!$B$8:$O$93,13,0)</f>
        <v>0</v>
      </c>
      <c r="AE1297" s="32">
        <f>VLOOKUP(AC1297,Смета!$B$8:$O$93,13,0)</f>
        <v>0</v>
      </c>
      <c r="AI1297" s="32">
        <f>VLOOKUP(AG1297,Смета!$B$8:$O$93,13,0)</f>
        <v>0</v>
      </c>
      <c r="AM1297" s="32">
        <f>VLOOKUP(AK1297,Смета!$B$8:$O$93,13,0)</f>
        <v>0</v>
      </c>
      <c r="AQ1297" s="32">
        <f>VLOOKUP(AO1297,Смета!$B$8:$O$93,13,0)</f>
        <v>0</v>
      </c>
      <c r="AU1297" s="32">
        <f>VLOOKUP(AS1297,Смета!$B$8:$O$93,13,0)</f>
        <v>0</v>
      </c>
    </row>
    <row r="1298" spans="3:47" x14ac:dyDescent="0.25">
      <c r="C1298" s="32">
        <f>VLOOKUP(A1298,Смета!$B$8:$O$93,13,0)</f>
        <v>0</v>
      </c>
      <c r="G1298" s="32">
        <f>VLOOKUP(E1298,Смета!$B$8:$O$93,13,0)</f>
        <v>0</v>
      </c>
      <c r="K1298" s="32">
        <f>VLOOKUP(I1298,Смета!$B$8:$O$93,13,0)</f>
        <v>0</v>
      </c>
      <c r="O1298" s="32">
        <f>VLOOKUP(M1298,Смета!$B$8:$O$93,13,0)</f>
        <v>0</v>
      </c>
      <c r="S1298" s="32">
        <f>VLOOKUP(Q1298,Смета!$B$8:$O$93,13,0)</f>
        <v>0</v>
      </c>
      <c r="W1298" s="32">
        <f>VLOOKUP(U1298,Смета!$B$8:$O$93,13,0)</f>
        <v>0</v>
      </c>
      <c r="AA1298" s="32">
        <f>VLOOKUP(Y1298,Смета!$B$8:$O$93,13,0)</f>
        <v>0</v>
      </c>
      <c r="AE1298" s="32">
        <f>VLOOKUP(AC1298,Смета!$B$8:$O$93,13,0)</f>
        <v>0</v>
      </c>
      <c r="AI1298" s="32">
        <f>VLOOKUP(AG1298,Смета!$B$8:$O$93,13,0)</f>
        <v>0</v>
      </c>
      <c r="AM1298" s="32">
        <f>VLOOKUP(AK1298,Смета!$B$8:$O$93,13,0)</f>
        <v>0</v>
      </c>
      <c r="AQ1298" s="32">
        <f>VLOOKUP(AO1298,Смета!$B$8:$O$93,13,0)</f>
        <v>0</v>
      </c>
      <c r="AU1298" s="32">
        <f>VLOOKUP(AS1298,Смета!$B$8:$O$93,13,0)</f>
        <v>0</v>
      </c>
    </row>
    <row r="1299" spans="3:47" x14ac:dyDescent="0.25">
      <c r="C1299" s="32">
        <f>VLOOKUP(A1299,Смета!$B$8:$O$93,13,0)</f>
        <v>0</v>
      </c>
      <c r="G1299" s="32">
        <f>VLOOKUP(E1299,Смета!$B$8:$O$93,13,0)</f>
        <v>0</v>
      </c>
      <c r="K1299" s="32">
        <f>VLOOKUP(I1299,Смета!$B$8:$O$93,13,0)</f>
        <v>0</v>
      </c>
      <c r="O1299" s="32">
        <f>VLOOKUP(M1299,Смета!$B$8:$O$93,13,0)</f>
        <v>0</v>
      </c>
      <c r="S1299" s="32">
        <f>VLOOKUP(Q1299,Смета!$B$8:$O$93,13,0)</f>
        <v>0</v>
      </c>
      <c r="W1299" s="32">
        <f>VLOOKUP(U1299,Смета!$B$8:$O$93,13,0)</f>
        <v>0</v>
      </c>
      <c r="AA1299" s="32">
        <f>VLOOKUP(Y1299,Смета!$B$8:$O$93,13,0)</f>
        <v>0</v>
      </c>
      <c r="AE1299" s="32">
        <f>VLOOKUP(AC1299,Смета!$B$8:$O$93,13,0)</f>
        <v>0</v>
      </c>
      <c r="AI1299" s="32">
        <f>VLOOKUP(AG1299,Смета!$B$8:$O$93,13,0)</f>
        <v>0</v>
      </c>
      <c r="AM1299" s="32">
        <f>VLOOKUP(AK1299,Смета!$B$8:$O$93,13,0)</f>
        <v>0</v>
      </c>
      <c r="AQ1299" s="32">
        <f>VLOOKUP(AO1299,Смета!$B$8:$O$93,13,0)</f>
        <v>0</v>
      </c>
      <c r="AU1299" s="32">
        <f>VLOOKUP(AS1299,Смета!$B$8:$O$93,13,0)</f>
        <v>0</v>
      </c>
    </row>
    <row r="1300" spans="3:47" x14ac:dyDescent="0.25">
      <c r="C1300" s="32">
        <f>VLOOKUP(A1300,Смета!$B$8:$O$93,13,0)</f>
        <v>0</v>
      </c>
      <c r="G1300" s="32">
        <f>VLOOKUP(E1300,Смета!$B$8:$O$93,13,0)</f>
        <v>0</v>
      </c>
      <c r="K1300" s="32">
        <f>VLOOKUP(I1300,Смета!$B$8:$O$93,13,0)</f>
        <v>0</v>
      </c>
      <c r="O1300" s="32">
        <f>VLOOKUP(M1300,Смета!$B$8:$O$93,13,0)</f>
        <v>0</v>
      </c>
      <c r="S1300" s="32">
        <f>VLOOKUP(Q1300,Смета!$B$8:$O$93,13,0)</f>
        <v>0</v>
      </c>
      <c r="W1300" s="32">
        <f>VLOOKUP(U1300,Смета!$B$8:$O$93,13,0)</f>
        <v>0</v>
      </c>
      <c r="AA1300" s="32">
        <f>VLOOKUP(Y1300,Смета!$B$8:$O$93,13,0)</f>
        <v>0</v>
      </c>
      <c r="AE1300" s="32">
        <f>VLOOKUP(AC1300,Смета!$B$8:$O$93,13,0)</f>
        <v>0</v>
      </c>
      <c r="AI1300" s="32">
        <f>VLOOKUP(AG1300,Смета!$B$8:$O$93,13,0)</f>
        <v>0</v>
      </c>
      <c r="AM1300" s="32">
        <f>VLOOKUP(AK1300,Смета!$B$8:$O$93,13,0)</f>
        <v>0</v>
      </c>
      <c r="AQ1300" s="32">
        <f>VLOOKUP(AO1300,Смета!$B$8:$O$93,13,0)</f>
        <v>0</v>
      </c>
      <c r="AU1300" s="32">
        <f>VLOOKUP(AS1300,Смета!$B$8:$O$93,13,0)</f>
        <v>0</v>
      </c>
    </row>
    <row r="1301" spans="3:47" x14ac:dyDescent="0.25">
      <c r="C1301" s="32">
        <f>VLOOKUP(A1301,Смета!$B$8:$O$93,13,0)</f>
        <v>0</v>
      </c>
      <c r="G1301" s="32">
        <f>VLOOKUP(E1301,Смета!$B$8:$O$93,13,0)</f>
        <v>0</v>
      </c>
      <c r="K1301" s="32">
        <f>VLOOKUP(I1301,Смета!$B$8:$O$93,13,0)</f>
        <v>0</v>
      </c>
      <c r="O1301" s="32">
        <f>VLOOKUP(M1301,Смета!$B$8:$O$93,13,0)</f>
        <v>0</v>
      </c>
      <c r="S1301" s="32">
        <f>VLOOKUP(Q1301,Смета!$B$8:$O$93,13,0)</f>
        <v>0</v>
      </c>
      <c r="W1301" s="32">
        <f>VLOOKUP(U1301,Смета!$B$8:$O$93,13,0)</f>
        <v>0</v>
      </c>
      <c r="AA1301" s="32">
        <f>VLOOKUP(Y1301,Смета!$B$8:$O$93,13,0)</f>
        <v>0</v>
      </c>
      <c r="AE1301" s="32">
        <f>VLOOKUP(AC1301,Смета!$B$8:$O$93,13,0)</f>
        <v>0</v>
      </c>
      <c r="AI1301" s="32">
        <f>VLOOKUP(AG1301,Смета!$B$8:$O$93,13,0)</f>
        <v>0</v>
      </c>
      <c r="AM1301" s="32">
        <f>VLOOKUP(AK1301,Смета!$B$8:$O$93,13,0)</f>
        <v>0</v>
      </c>
      <c r="AQ1301" s="32">
        <f>VLOOKUP(AO1301,Смета!$B$8:$O$93,13,0)</f>
        <v>0</v>
      </c>
      <c r="AU1301" s="32">
        <f>VLOOKUP(AS1301,Смета!$B$8:$O$93,13,0)</f>
        <v>0</v>
      </c>
    </row>
    <row r="1302" spans="3:47" x14ac:dyDescent="0.25">
      <c r="C1302" s="32">
        <f>VLOOKUP(A1302,Смета!$B$8:$O$93,13,0)</f>
        <v>0</v>
      </c>
      <c r="G1302" s="32">
        <f>VLOOKUP(E1302,Смета!$B$8:$O$93,13,0)</f>
        <v>0</v>
      </c>
      <c r="K1302" s="32">
        <f>VLOOKUP(I1302,Смета!$B$8:$O$93,13,0)</f>
        <v>0</v>
      </c>
      <c r="O1302" s="32">
        <f>VLOOKUP(M1302,Смета!$B$8:$O$93,13,0)</f>
        <v>0</v>
      </c>
      <c r="S1302" s="32">
        <f>VLOOKUP(Q1302,Смета!$B$8:$O$93,13,0)</f>
        <v>0</v>
      </c>
      <c r="W1302" s="32">
        <f>VLOOKUP(U1302,Смета!$B$8:$O$93,13,0)</f>
        <v>0</v>
      </c>
      <c r="AA1302" s="32">
        <f>VLOOKUP(Y1302,Смета!$B$8:$O$93,13,0)</f>
        <v>0</v>
      </c>
      <c r="AE1302" s="32">
        <f>VLOOKUP(AC1302,Смета!$B$8:$O$93,13,0)</f>
        <v>0</v>
      </c>
      <c r="AI1302" s="32">
        <f>VLOOKUP(AG1302,Смета!$B$8:$O$93,13,0)</f>
        <v>0</v>
      </c>
      <c r="AM1302" s="32">
        <f>VLOOKUP(AK1302,Смета!$B$8:$O$93,13,0)</f>
        <v>0</v>
      </c>
      <c r="AQ1302" s="32">
        <f>VLOOKUP(AO1302,Смета!$B$8:$O$93,13,0)</f>
        <v>0</v>
      </c>
      <c r="AU1302" s="32">
        <f>VLOOKUP(AS1302,Смета!$B$8:$O$93,13,0)</f>
        <v>0</v>
      </c>
    </row>
    <row r="1303" spans="3:47" x14ac:dyDescent="0.25">
      <c r="C1303" s="32">
        <f>VLOOKUP(A1303,Смета!$B$8:$O$93,13,0)</f>
        <v>0</v>
      </c>
      <c r="G1303" s="32">
        <f>VLOOKUP(E1303,Смета!$B$8:$O$93,13,0)</f>
        <v>0</v>
      </c>
      <c r="K1303" s="32">
        <f>VLOOKUP(I1303,Смета!$B$8:$O$93,13,0)</f>
        <v>0</v>
      </c>
      <c r="O1303" s="32">
        <f>VLOOKUP(M1303,Смета!$B$8:$O$93,13,0)</f>
        <v>0</v>
      </c>
      <c r="S1303" s="32">
        <f>VLOOKUP(Q1303,Смета!$B$8:$O$93,13,0)</f>
        <v>0</v>
      </c>
      <c r="W1303" s="32">
        <f>VLOOKUP(U1303,Смета!$B$8:$O$93,13,0)</f>
        <v>0</v>
      </c>
      <c r="AA1303" s="32">
        <f>VLOOKUP(Y1303,Смета!$B$8:$O$93,13,0)</f>
        <v>0</v>
      </c>
      <c r="AE1303" s="32">
        <f>VLOOKUP(AC1303,Смета!$B$8:$O$93,13,0)</f>
        <v>0</v>
      </c>
      <c r="AI1303" s="32">
        <f>VLOOKUP(AG1303,Смета!$B$8:$O$93,13,0)</f>
        <v>0</v>
      </c>
      <c r="AM1303" s="32">
        <f>VLOOKUP(AK1303,Смета!$B$8:$O$93,13,0)</f>
        <v>0</v>
      </c>
      <c r="AQ1303" s="32">
        <f>VLOOKUP(AO1303,Смета!$B$8:$O$93,13,0)</f>
        <v>0</v>
      </c>
      <c r="AU1303" s="32">
        <f>VLOOKUP(AS1303,Смета!$B$8:$O$93,13,0)</f>
        <v>0</v>
      </c>
    </row>
    <row r="1304" spans="3:47" x14ac:dyDescent="0.25">
      <c r="C1304" s="32">
        <f>VLOOKUP(A1304,Смета!$B$8:$O$93,13,0)</f>
        <v>0</v>
      </c>
      <c r="G1304" s="32">
        <f>VLOOKUP(E1304,Смета!$B$8:$O$93,13,0)</f>
        <v>0</v>
      </c>
      <c r="K1304" s="32">
        <f>VLOOKUP(I1304,Смета!$B$8:$O$93,13,0)</f>
        <v>0</v>
      </c>
      <c r="O1304" s="32">
        <f>VLOOKUP(M1304,Смета!$B$8:$O$93,13,0)</f>
        <v>0</v>
      </c>
      <c r="S1304" s="32">
        <f>VLOOKUP(Q1304,Смета!$B$8:$O$93,13,0)</f>
        <v>0</v>
      </c>
      <c r="W1304" s="32">
        <f>VLOOKUP(U1304,Смета!$B$8:$O$93,13,0)</f>
        <v>0</v>
      </c>
      <c r="AA1304" s="32">
        <f>VLOOKUP(Y1304,Смета!$B$8:$O$93,13,0)</f>
        <v>0</v>
      </c>
      <c r="AE1304" s="32">
        <f>VLOOKUP(AC1304,Смета!$B$8:$O$93,13,0)</f>
        <v>0</v>
      </c>
      <c r="AI1304" s="32">
        <f>VLOOKUP(AG1304,Смета!$B$8:$O$93,13,0)</f>
        <v>0</v>
      </c>
      <c r="AM1304" s="32">
        <f>VLOOKUP(AK1304,Смета!$B$8:$O$93,13,0)</f>
        <v>0</v>
      </c>
      <c r="AQ1304" s="32">
        <f>VLOOKUP(AO1304,Смета!$B$8:$O$93,13,0)</f>
        <v>0</v>
      </c>
      <c r="AU1304" s="32">
        <f>VLOOKUP(AS1304,Смета!$B$8:$O$93,13,0)</f>
        <v>0</v>
      </c>
    </row>
    <row r="1305" spans="3:47" x14ac:dyDescent="0.25">
      <c r="C1305" s="32">
        <f>VLOOKUP(A1305,Смета!$B$8:$O$93,13,0)</f>
        <v>0</v>
      </c>
      <c r="G1305" s="32">
        <f>VLOOKUP(E1305,Смета!$B$8:$O$93,13,0)</f>
        <v>0</v>
      </c>
      <c r="K1305" s="32">
        <f>VLOOKUP(I1305,Смета!$B$8:$O$93,13,0)</f>
        <v>0</v>
      </c>
      <c r="O1305" s="32">
        <f>VLOOKUP(M1305,Смета!$B$8:$O$93,13,0)</f>
        <v>0</v>
      </c>
      <c r="S1305" s="32">
        <f>VLOOKUP(Q1305,Смета!$B$8:$O$93,13,0)</f>
        <v>0</v>
      </c>
      <c r="W1305" s="32">
        <f>VLOOKUP(U1305,Смета!$B$8:$O$93,13,0)</f>
        <v>0</v>
      </c>
      <c r="AA1305" s="32">
        <f>VLOOKUP(Y1305,Смета!$B$8:$O$93,13,0)</f>
        <v>0</v>
      </c>
      <c r="AE1305" s="32">
        <f>VLOOKUP(AC1305,Смета!$B$8:$O$93,13,0)</f>
        <v>0</v>
      </c>
      <c r="AI1305" s="32">
        <f>VLOOKUP(AG1305,Смета!$B$8:$O$93,13,0)</f>
        <v>0</v>
      </c>
      <c r="AM1305" s="32">
        <f>VLOOKUP(AK1305,Смета!$B$8:$O$93,13,0)</f>
        <v>0</v>
      </c>
      <c r="AQ1305" s="32">
        <f>VLOOKUP(AO1305,Смета!$B$8:$O$93,13,0)</f>
        <v>0</v>
      </c>
      <c r="AU1305" s="32">
        <f>VLOOKUP(AS1305,Смета!$B$8:$O$93,13,0)</f>
        <v>0</v>
      </c>
    </row>
    <row r="1306" spans="3:47" x14ac:dyDescent="0.25">
      <c r="C1306" s="32">
        <f>VLOOKUP(A1306,Смета!$B$8:$O$93,13,0)</f>
        <v>0</v>
      </c>
      <c r="G1306" s="32">
        <f>VLOOKUP(E1306,Смета!$B$8:$O$93,13,0)</f>
        <v>0</v>
      </c>
      <c r="K1306" s="32">
        <f>VLOOKUP(I1306,Смета!$B$8:$O$93,13,0)</f>
        <v>0</v>
      </c>
      <c r="O1306" s="32">
        <f>VLOOKUP(M1306,Смета!$B$8:$O$93,13,0)</f>
        <v>0</v>
      </c>
      <c r="S1306" s="32">
        <f>VLOOKUP(Q1306,Смета!$B$8:$O$93,13,0)</f>
        <v>0</v>
      </c>
      <c r="W1306" s="32">
        <f>VLOOKUP(U1306,Смета!$B$8:$O$93,13,0)</f>
        <v>0</v>
      </c>
      <c r="AA1306" s="32">
        <f>VLOOKUP(Y1306,Смета!$B$8:$O$93,13,0)</f>
        <v>0</v>
      </c>
      <c r="AE1306" s="32">
        <f>VLOOKUP(AC1306,Смета!$B$8:$O$93,13,0)</f>
        <v>0</v>
      </c>
      <c r="AI1306" s="32">
        <f>VLOOKUP(AG1306,Смета!$B$8:$O$93,13,0)</f>
        <v>0</v>
      </c>
      <c r="AM1306" s="32">
        <f>VLOOKUP(AK1306,Смета!$B$8:$O$93,13,0)</f>
        <v>0</v>
      </c>
      <c r="AQ1306" s="32">
        <f>VLOOKUP(AO1306,Смета!$B$8:$O$93,13,0)</f>
        <v>0</v>
      </c>
      <c r="AU1306" s="32">
        <f>VLOOKUP(AS1306,Смета!$B$8:$O$93,13,0)</f>
        <v>0</v>
      </c>
    </row>
    <row r="1307" spans="3:47" x14ac:dyDescent="0.25">
      <c r="C1307" s="32">
        <f>VLOOKUP(A1307,Смета!$B$8:$O$93,13,0)</f>
        <v>0</v>
      </c>
      <c r="G1307" s="32">
        <f>VLOOKUP(E1307,Смета!$B$8:$O$93,13,0)</f>
        <v>0</v>
      </c>
      <c r="K1307" s="32">
        <f>VLOOKUP(I1307,Смета!$B$8:$O$93,13,0)</f>
        <v>0</v>
      </c>
      <c r="O1307" s="32">
        <f>VLOOKUP(M1307,Смета!$B$8:$O$93,13,0)</f>
        <v>0</v>
      </c>
      <c r="S1307" s="32">
        <f>VLOOKUP(Q1307,Смета!$B$8:$O$93,13,0)</f>
        <v>0</v>
      </c>
      <c r="W1307" s="32">
        <f>VLOOKUP(U1307,Смета!$B$8:$O$93,13,0)</f>
        <v>0</v>
      </c>
      <c r="AA1307" s="32">
        <f>VLOOKUP(Y1307,Смета!$B$8:$O$93,13,0)</f>
        <v>0</v>
      </c>
      <c r="AE1307" s="32">
        <f>VLOOKUP(AC1307,Смета!$B$8:$O$93,13,0)</f>
        <v>0</v>
      </c>
      <c r="AI1307" s="32">
        <f>VLOOKUP(AG1307,Смета!$B$8:$O$93,13,0)</f>
        <v>0</v>
      </c>
      <c r="AM1307" s="32">
        <f>VLOOKUP(AK1307,Смета!$B$8:$O$93,13,0)</f>
        <v>0</v>
      </c>
      <c r="AQ1307" s="32">
        <f>VLOOKUP(AO1307,Смета!$B$8:$O$93,13,0)</f>
        <v>0</v>
      </c>
      <c r="AU1307" s="32">
        <f>VLOOKUP(AS1307,Смета!$B$8:$O$93,13,0)</f>
        <v>0</v>
      </c>
    </row>
    <row r="1308" spans="3:47" x14ac:dyDescent="0.25">
      <c r="C1308" s="32">
        <f>VLOOKUP(A1308,Смета!$B$8:$O$93,13,0)</f>
        <v>0</v>
      </c>
      <c r="G1308" s="32">
        <f>VLOOKUP(E1308,Смета!$B$8:$O$93,13,0)</f>
        <v>0</v>
      </c>
      <c r="K1308" s="32">
        <f>VLOOKUP(I1308,Смета!$B$8:$O$93,13,0)</f>
        <v>0</v>
      </c>
      <c r="O1308" s="32">
        <f>VLOOKUP(M1308,Смета!$B$8:$O$93,13,0)</f>
        <v>0</v>
      </c>
      <c r="S1308" s="32">
        <f>VLOOKUP(Q1308,Смета!$B$8:$O$93,13,0)</f>
        <v>0</v>
      </c>
      <c r="W1308" s="32">
        <f>VLOOKUP(U1308,Смета!$B$8:$O$93,13,0)</f>
        <v>0</v>
      </c>
      <c r="AA1308" s="32">
        <f>VLOOKUP(Y1308,Смета!$B$8:$O$93,13,0)</f>
        <v>0</v>
      </c>
      <c r="AE1308" s="32">
        <f>VLOOKUP(AC1308,Смета!$B$8:$O$93,13,0)</f>
        <v>0</v>
      </c>
      <c r="AI1308" s="32">
        <f>VLOOKUP(AG1308,Смета!$B$8:$O$93,13,0)</f>
        <v>0</v>
      </c>
      <c r="AM1308" s="32">
        <f>VLOOKUP(AK1308,Смета!$B$8:$O$93,13,0)</f>
        <v>0</v>
      </c>
      <c r="AQ1308" s="32">
        <f>VLOOKUP(AO1308,Смета!$B$8:$O$93,13,0)</f>
        <v>0</v>
      </c>
      <c r="AU1308" s="32">
        <f>VLOOKUP(AS1308,Смета!$B$8:$O$93,13,0)</f>
        <v>0</v>
      </c>
    </row>
    <row r="1309" spans="3:47" x14ac:dyDescent="0.25">
      <c r="C1309" s="32">
        <f>VLOOKUP(A1309,Смета!$B$8:$O$93,13,0)</f>
        <v>0</v>
      </c>
      <c r="G1309" s="32">
        <f>VLOOKUP(E1309,Смета!$B$8:$O$93,13,0)</f>
        <v>0</v>
      </c>
      <c r="K1309" s="32">
        <f>VLOOKUP(I1309,Смета!$B$8:$O$93,13,0)</f>
        <v>0</v>
      </c>
      <c r="O1309" s="32">
        <f>VLOOKUP(M1309,Смета!$B$8:$O$93,13,0)</f>
        <v>0</v>
      </c>
      <c r="S1309" s="32">
        <f>VLOOKUP(Q1309,Смета!$B$8:$O$93,13,0)</f>
        <v>0</v>
      </c>
      <c r="W1309" s="32">
        <f>VLOOKUP(U1309,Смета!$B$8:$O$93,13,0)</f>
        <v>0</v>
      </c>
      <c r="AA1309" s="32">
        <f>VLOOKUP(Y1309,Смета!$B$8:$O$93,13,0)</f>
        <v>0</v>
      </c>
      <c r="AE1309" s="32">
        <f>VLOOKUP(AC1309,Смета!$B$8:$O$93,13,0)</f>
        <v>0</v>
      </c>
      <c r="AI1309" s="32">
        <f>VLOOKUP(AG1309,Смета!$B$8:$O$93,13,0)</f>
        <v>0</v>
      </c>
      <c r="AM1309" s="32">
        <f>VLOOKUP(AK1309,Смета!$B$8:$O$93,13,0)</f>
        <v>0</v>
      </c>
      <c r="AQ1309" s="32">
        <f>VLOOKUP(AO1309,Смета!$B$8:$O$93,13,0)</f>
        <v>0</v>
      </c>
      <c r="AU1309" s="32">
        <f>VLOOKUP(AS1309,Смета!$B$8:$O$93,13,0)</f>
        <v>0</v>
      </c>
    </row>
    <row r="1310" spans="3:47" x14ac:dyDescent="0.25">
      <c r="C1310" s="32">
        <f>VLOOKUP(A1310,Смета!$B$8:$O$93,13,0)</f>
        <v>0</v>
      </c>
      <c r="G1310" s="32">
        <f>VLOOKUP(E1310,Смета!$B$8:$O$93,13,0)</f>
        <v>0</v>
      </c>
      <c r="K1310" s="32">
        <f>VLOOKUP(I1310,Смета!$B$8:$O$93,13,0)</f>
        <v>0</v>
      </c>
      <c r="O1310" s="32">
        <f>VLOOKUP(M1310,Смета!$B$8:$O$93,13,0)</f>
        <v>0</v>
      </c>
      <c r="S1310" s="32">
        <f>VLOOKUP(Q1310,Смета!$B$8:$O$93,13,0)</f>
        <v>0</v>
      </c>
      <c r="W1310" s="32">
        <f>VLOOKUP(U1310,Смета!$B$8:$O$93,13,0)</f>
        <v>0</v>
      </c>
      <c r="AA1310" s="32">
        <f>VLOOKUP(Y1310,Смета!$B$8:$O$93,13,0)</f>
        <v>0</v>
      </c>
      <c r="AE1310" s="32">
        <f>VLOOKUP(AC1310,Смета!$B$8:$O$93,13,0)</f>
        <v>0</v>
      </c>
      <c r="AI1310" s="32">
        <f>VLOOKUP(AG1310,Смета!$B$8:$O$93,13,0)</f>
        <v>0</v>
      </c>
      <c r="AM1310" s="32">
        <f>VLOOKUP(AK1310,Смета!$B$8:$O$93,13,0)</f>
        <v>0</v>
      </c>
      <c r="AQ1310" s="32">
        <f>VLOOKUP(AO1310,Смета!$B$8:$O$93,13,0)</f>
        <v>0</v>
      </c>
      <c r="AU1310" s="32">
        <f>VLOOKUP(AS1310,Смета!$B$8:$O$93,13,0)</f>
        <v>0</v>
      </c>
    </row>
    <row r="1311" spans="3:47" x14ac:dyDescent="0.25">
      <c r="C1311" s="32">
        <f>VLOOKUP(A1311,Смета!$B$8:$O$93,13,0)</f>
        <v>0</v>
      </c>
      <c r="G1311" s="32">
        <f>VLOOKUP(E1311,Смета!$B$8:$O$93,13,0)</f>
        <v>0</v>
      </c>
      <c r="K1311" s="32">
        <f>VLOOKUP(I1311,Смета!$B$8:$O$93,13,0)</f>
        <v>0</v>
      </c>
      <c r="O1311" s="32">
        <f>VLOOKUP(M1311,Смета!$B$8:$O$93,13,0)</f>
        <v>0</v>
      </c>
      <c r="S1311" s="32">
        <f>VLOOKUP(Q1311,Смета!$B$8:$O$93,13,0)</f>
        <v>0</v>
      </c>
      <c r="W1311" s="32">
        <f>VLOOKUP(U1311,Смета!$B$8:$O$93,13,0)</f>
        <v>0</v>
      </c>
      <c r="AA1311" s="32">
        <f>VLOOKUP(Y1311,Смета!$B$8:$O$93,13,0)</f>
        <v>0</v>
      </c>
      <c r="AE1311" s="32">
        <f>VLOOKUP(AC1311,Смета!$B$8:$O$93,13,0)</f>
        <v>0</v>
      </c>
      <c r="AI1311" s="32">
        <f>VLOOKUP(AG1311,Смета!$B$8:$O$93,13,0)</f>
        <v>0</v>
      </c>
      <c r="AM1311" s="32">
        <f>VLOOKUP(AK1311,Смета!$B$8:$O$93,13,0)</f>
        <v>0</v>
      </c>
      <c r="AQ1311" s="32">
        <f>VLOOKUP(AO1311,Смета!$B$8:$O$93,13,0)</f>
        <v>0</v>
      </c>
      <c r="AU1311" s="32">
        <f>VLOOKUP(AS1311,Смета!$B$8:$O$93,13,0)</f>
        <v>0</v>
      </c>
    </row>
    <row r="1312" spans="3:47" x14ac:dyDescent="0.25">
      <c r="C1312" s="32">
        <f>VLOOKUP(A1312,Смета!$B$8:$O$93,13,0)</f>
        <v>0</v>
      </c>
      <c r="G1312" s="32">
        <f>VLOOKUP(E1312,Смета!$B$8:$O$93,13,0)</f>
        <v>0</v>
      </c>
      <c r="K1312" s="32">
        <f>VLOOKUP(I1312,Смета!$B$8:$O$93,13,0)</f>
        <v>0</v>
      </c>
      <c r="O1312" s="32">
        <f>VLOOKUP(M1312,Смета!$B$8:$O$93,13,0)</f>
        <v>0</v>
      </c>
      <c r="S1312" s="32">
        <f>VLOOKUP(Q1312,Смета!$B$8:$O$93,13,0)</f>
        <v>0</v>
      </c>
      <c r="W1312" s="32">
        <f>VLOOKUP(U1312,Смета!$B$8:$O$93,13,0)</f>
        <v>0</v>
      </c>
      <c r="AA1312" s="32">
        <f>VLOOKUP(Y1312,Смета!$B$8:$O$93,13,0)</f>
        <v>0</v>
      </c>
      <c r="AE1312" s="32">
        <f>VLOOKUP(AC1312,Смета!$B$8:$O$93,13,0)</f>
        <v>0</v>
      </c>
      <c r="AI1312" s="32">
        <f>VLOOKUP(AG1312,Смета!$B$8:$O$93,13,0)</f>
        <v>0</v>
      </c>
      <c r="AM1312" s="32">
        <f>VLOOKUP(AK1312,Смета!$B$8:$O$93,13,0)</f>
        <v>0</v>
      </c>
      <c r="AQ1312" s="32">
        <f>VLOOKUP(AO1312,Смета!$B$8:$O$93,13,0)</f>
        <v>0</v>
      </c>
      <c r="AU1312" s="32">
        <f>VLOOKUP(AS1312,Смета!$B$8:$O$93,13,0)</f>
        <v>0</v>
      </c>
    </row>
    <row r="1313" spans="3:47" x14ac:dyDescent="0.25">
      <c r="C1313" s="32">
        <f>VLOOKUP(A1313,Смета!$B$8:$O$93,13,0)</f>
        <v>0</v>
      </c>
      <c r="G1313" s="32">
        <f>VLOOKUP(E1313,Смета!$B$8:$O$93,13,0)</f>
        <v>0</v>
      </c>
      <c r="K1313" s="32">
        <f>VLOOKUP(I1313,Смета!$B$8:$O$93,13,0)</f>
        <v>0</v>
      </c>
      <c r="O1313" s="32">
        <f>VLOOKUP(M1313,Смета!$B$8:$O$93,13,0)</f>
        <v>0</v>
      </c>
      <c r="S1313" s="32">
        <f>VLOOKUP(Q1313,Смета!$B$8:$O$93,13,0)</f>
        <v>0</v>
      </c>
      <c r="W1313" s="32">
        <f>VLOOKUP(U1313,Смета!$B$8:$O$93,13,0)</f>
        <v>0</v>
      </c>
      <c r="AA1313" s="32">
        <f>VLOOKUP(Y1313,Смета!$B$8:$O$93,13,0)</f>
        <v>0</v>
      </c>
      <c r="AE1313" s="32">
        <f>VLOOKUP(AC1313,Смета!$B$8:$O$93,13,0)</f>
        <v>0</v>
      </c>
      <c r="AI1313" s="32">
        <f>VLOOKUP(AG1313,Смета!$B$8:$O$93,13,0)</f>
        <v>0</v>
      </c>
      <c r="AM1313" s="32">
        <f>VLOOKUP(AK1313,Смета!$B$8:$O$93,13,0)</f>
        <v>0</v>
      </c>
      <c r="AQ1313" s="32">
        <f>VLOOKUP(AO1313,Смета!$B$8:$O$93,13,0)</f>
        <v>0</v>
      </c>
      <c r="AU1313" s="32">
        <f>VLOOKUP(AS1313,Смета!$B$8:$O$93,13,0)</f>
        <v>0</v>
      </c>
    </row>
    <row r="1314" spans="3:47" x14ac:dyDescent="0.25">
      <c r="C1314" s="32">
        <f>VLOOKUP(A1314,Смета!$B$8:$O$93,13,0)</f>
        <v>0</v>
      </c>
      <c r="G1314" s="32">
        <f>VLOOKUP(E1314,Смета!$B$8:$O$93,13,0)</f>
        <v>0</v>
      </c>
      <c r="K1314" s="32">
        <f>VLOOKUP(I1314,Смета!$B$8:$O$93,13,0)</f>
        <v>0</v>
      </c>
      <c r="O1314" s="32">
        <f>VLOOKUP(M1314,Смета!$B$8:$O$93,13,0)</f>
        <v>0</v>
      </c>
      <c r="S1314" s="32">
        <f>VLOOKUP(Q1314,Смета!$B$8:$O$93,13,0)</f>
        <v>0</v>
      </c>
      <c r="W1314" s="32">
        <f>VLOOKUP(U1314,Смета!$B$8:$O$93,13,0)</f>
        <v>0</v>
      </c>
      <c r="AA1314" s="32">
        <f>VLOOKUP(Y1314,Смета!$B$8:$O$93,13,0)</f>
        <v>0</v>
      </c>
      <c r="AE1314" s="32">
        <f>VLOOKUP(AC1314,Смета!$B$8:$O$93,13,0)</f>
        <v>0</v>
      </c>
      <c r="AI1314" s="32">
        <f>VLOOKUP(AG1314,Смета!$B$8:$O$93,13,0)</f>
        <v>0</v>
      </c>
      <c r="AM1314" s="32">
        <f>VLOOKUP(AK1314,Смета!$B$8:$O$93,13,0)</f>
        <v>0</v>
      </c>
      <c r="AQ1314" s="32">
        <f>VLOOKUP(AO1314,Смета!$B$8:$O$93,13,0)</f>
        <v>0</v>
      </c>
      <c r="AU1314" s="32">
        <f>VLOOKUP(AS1314,Смета!$B$8:$O$93,13,0)</f>
        <v>0</v>
      </c>
    </row>
    <row r="1315" spans="3:47" x14ac:dyDescent="0.25">
      <c r="C1315" s="32">
        <f>VLOOKUP(A1315,Смета!$B$8:$O$93,13,0)</f>
        <v>0</v>
      </c>
      <c r="G1315" s="32">
        <f>VLOOKUP(E1315,Смета!$B$8:$O$93,13,0)</f>
        <v>0</v>
      </c>
      <c r="K1315" s="32">
        <f>VLOOKUP(I1315,Смета!$B$8:$O$93,13,0)</f>
        <v>0</v>
      </c>
      <c r="O1315" s="32">
        <f>VLOOKUP(M1315,Смета!$B$8:$O$93,13,0)</f>
        <v>0</v>
      </c>
      <c r="S1315" s="32">
        <f>VLOOKUP(Q1315,Смета!$B$8:$O$93,13,0)</f>
        <v>0</v>
      </c>
      <c r="W1315" s="32">
        <f>VLOOKUP(U1315,Смета!$B$8:$O$93,13,0)</f>
        <v>0</v>
      </c>
      <c r="AA1315" s="32">
        <f>VLOOKUP(Y1315,Смета!$B$8:$O$93,13,0)</f>
        <v>0</v>
      </c>
      <c r="AE1315" s="32">
        <f>VLOOKUP(AC1315,Смета!$B$8:$O$93,13,0)</f>
        <v>0</v>
      </c>
      <c r="AI1315" s="32">
        <f>VLOOKUP(AG1315,Смета!$B$8:$O$93,13,0)</f>
        <v>0</v>
      </c>
      <c r="AM1315" s="32">
        <f>VLOOKUP(AK1315,Смета!$B$8:$O$93,13,0)</f>
        <v>0</v>
      </c>
      <c r="AQ1315" s="32">
        <f>VLOOKUP(AO1315,Смета!$B$8:$O$93,13,0)</f>
        <v>0</v>
      </c>
      <c r="AU1315" s="32">
        <f>VLOOKUP(AS1315,Смета!$B$8:$O$93,13,0)</f>
        <v>0</v>
      </c>
    </row>
    <row r="1316" spans="3:47" x14ac:dyDescent="0.25">
      <c r="C1316" s="32">
        <f>VLOOKUP(A1316,Смета!$B$8:$O$93,13,0)</f>
        <v>0</v>
      </c>
      <c r="G1316" s="32">
        <f>VLOOKUP(E1316,Смета!$B$8:$O$93,13,0)</f>
        <v>0</v>
      </c>
      <c r="K1316" s="32">
        <f>VLOOKUP(I1316,Смета!$B$8:$O$93,13,0)</f>
        <v>0</v>
      </c>
      <c r="O1316" s="32">
        <f>VLOOKUP(M1316,Смета!$B$8:$O$93,13,0)</f>
        <v>0</v>
      </c>
      <c r="S1316" s="32">
        <f>VLOOKUP(Q1316,Смета!$B$8:$O$93,13,0)</f>
        <v>0</v>
      </c>
      <c r="W1316" s="32">
        <f>VLOOKUP(U1316,Смета!$B$8:$O$93,13,0)</f>
        <v>0</v>
      </c>
      <c r="AA1316" s="32">
        <f>VLOOKUP(Y1316,Смета!$B$8:$O$93,13,0)</f>
        <v>0</v>
      </c>
      <c r="AE1316" s="32">
        <f>VLOOKUP(AC1316,Смета!$B$8:$O$93,13,0)</f>
        <v>0</v>
      </c>
      <c r="AI1316" s="32">
        <f>VLOOKUP(AG1316,Смета!$B$8:$O$93,13,0)</f>
        <v>0</v>
      </c>
      <c r="AM1316" s="32">
        <f>VLOOKUP(AK1316,Смета!$B$8:$O$93,13,0)</f>
        <v>0</v>
      </c>
      <c r="AQ1316" s="32">
        <f>VLOOKUP(AO1316,Смета!$B$8:$O$93,13,0)</f>
        <v>0</v>
      </c>
      <c r="AU1316" s="32">
        <f>VLOOKUP(AS1316,Смета!$B$8:$O$93,13,0)</f>
        <v>0</v>
      </c>
    </row>
    <row r="1317" spans="3:47" x14ac:dyDescent="0.25">
      <c r="C1317" s="32">
        <f>VLOOKUP(A1317,Смета!$B$8:$O$93,13,0)</f>
        <v>0</v>
      </c>
      <c r="G1317" s="32">
        <f>VLOOKUP(E1317,Смета!$B$8:$O$93,13,0)</f>
        <v>0</v>
      </c>
      <c r="K1317" s="32">
        <f>VLOOKUP(I1317,Смета!$B$8:$O$93,13,0)</f>
        <v>0</v>
      </c>
      <c r="O1317" s="32">
        <f>VLOOKUP(M1317,Смета!$B$8:$O$93,13,0)</f>
        <v>0</v>
      </c>
      <c r="S1317" s="32">
        <f>VLOOKUP(Q1317,Смета!$B$8:$O$93,13,0)</f>
        <v>0</v>
      </c>
      <c r="W1317" s="32">
        <f>VLOOKUP(U1317,Смета!$B$8:$O$93,13,0)</f>
        <v>0</v>
      </c>
      <c r="AA1317" s="32">
        <f>VLOOKUP(Y1317,Смета!$B$8:$O$93,13,0)</f>
        <v>0</v>
      </c>
      <c r="AE1317" s="32">
        <f>VLOOKUP(AC1317,Смета!$B$8:$O$93,13,0)</f>
        <v>0</v>
      </c>
      <c r="AI1317" s="32">
        <f>VLOOKUP(AG1317,Смета!$B$8:$O$93,13,0)</f>
        <v>0</v>
      </c>
      <c r="AM1317" s="32">
        <f>VLOOKUP(AK1317,Смета!$B$8:$O$93,13,0)</f>
        <v>0</v>
      </c>
      <c r="AQ1317" s="32">
        <f>VLOOKUP(AO1317,Смета!$B$8:$O$93,13,0)</f>
        <v>0</v>
      </c>
      <c r="AU1317" s="32">
        <f>VLOOKUP(AS1317,Смета!$B$8:$O$93,13,0)</f>
        <v>0</v>
      </c>
    </row>
    <row r="1318" spans="3:47" x14ac:dyDescent="0.25">
      <c r="C1318" s="32">
        <f>VLOOKUP(A1318,Смета!$B$8:$O$93,13,0)</f>
        <v>0</v>
      </c>
      <c r="G1318" s="32">
        <f>VLOOKUP(E1318,Смета!$B$8:$O$93,13,0)</f>
        <v>0</v>
      </c>
      <c r="K1318" s="32">
        <f>VLOOKUP(I1318,Смета!$B$8:$O$93,13,0)</f>
        <v>0</v>
      </c>
      <c r="O1318" s="32">
        <f>VLOOKUP(M1318,Смета!$B$8:$O$93,13,0)</f>
        <v>0</v>
      </c>
      <c r="S1318" s="32">
        <f>VLOOKUP(Q1318,Смета!$B$8:$O$93,13,0)</f>
        <v>0</v>
      </c>
      <c r="W1318" s="32">
        <f>VLOOKUP(U1318,Смета!$B$8:$O$93,13,0)</f>
        <v>0</v>
      </c>
      <c r="AA1318" s="32">
        <f>VLOOKUP(Y1318,Смета!$B$8:$O$93,13,0)</f>
        <v>0</v>
      </c>
      <c r="AE1318" s="32">
        <f>VLOOKUP(AC1318,Смета!$B$8:$O$93,13,0)</f>
        <v>0</v>
      </c>
      <c r="AI1318" s="32">
        <f>VLOOKUP(AG1318,Смета!$B$8:$O$93,13,0)</f>
        <v>0</v>
      </c>
      <c r="AM1318" s="32">
        <f>VLOOKUP(AK1318,Смета!$B$8:$O$93,13,0)</f>
        <v>0</v>
      </c>
      <c r="AQ1318" s="32">
        <f>VLOOKUP(AO1318,Смета!$B$8:$O$93,13,0)</f>
        <v>0</v>
      </c>
      <c r="AU1318" s="32">
        <f>VLOOKUP(AS1318,Смета!$B$8:$O$93,13,0)</f>
        <v>0</v>
      </c>
    </row>
    <row r="1319" spans="3:47" x14ac:dyDescent="0.25">
      <c r="C1319" s="32">
        <f>VLOOKUP(A1319,Смета!$B$8:$O$93,13,0)</f>
        <v>0</v>
      </c>
      <c r="G1319" s="32">
        <f>VLOOKUP(E1319,Смета!$B$8:$O$93,13,0)</f>
        <v>0</v>
      </c>
      <c r="K1319" s="32">
        <f>VLOOKUP(I1319,Смета!$B$8:$O$93,13,0)</f>
        <v>0</v>
      </c>
      <c r="O1319" s="32">
        <f>VLOOKUP(M1319,Смета!$B$8:$O$93,13,0)</f>
        <v>0</v>
      </c>
      <c r="S1319" s="32">
        <f>VLOOKUP(Q1319,Смета!$B$8:$O$93,13,0)</f>
        <v>0</v>
      </c>
      <c r="W1319" s="32">
        <f>VLOOKUP(U1319,Смета!$B$8:$O$93,13,0)</f>
        <v>0</v>
      </c>
      <c r="AA1319" s="32">
        <f>VLOOKUP(Y1319,Смета!$B$8:$O$93,13,0)</f>
        <v>0</v>
      </c>
      <c r="AE1319" s="32">
        <f>VLOOKUP(AC1319,Смета!$B$8:$O$93,13,0)</f>
        <v>0</v>
      </c>
      <c r="AI1319" s="32">
        <f>VLOOKUP(AG1319,Смета!$B$8:$O$93,13,0)</f>
        <v>0</v>
      </c>
      <c r="AM1319" s="32">
        <f>VLOOKUP(AK1319,Смета!$B$8:$O$93,13,0)</f>
        <v>0</v>
      </c>
      <c r="AQ1319" s="32">
        <f>VLOOKUP(AO1319,Смета!$B$8:$O$93,13,0)</f>
        <v>0</v>
      </c>
      <c r="AU1319" s="32">
        <f>VLOOKUP(AS1319,Смета!$B$8:$O$93,13,0)</f>
        <v>0</v>
      </c>
    </row>
    <row r="1320" spans="3:47" x14ac:dyDescent="0.25">
      <c r="C1320" s="32">
        <f>VLOOKUP(A1320,Смета!$B$8:$O$93,13,0)</f>
        <v>0</v>
      </c>
      <c r="G1320" s="32">
        <f>VLOOKUP(E1320,Смета!$B$8:$O$93,13,0)</f>
        <v>0</v>
      </c>
      <c r="K1320" s="32">
        <f>VLOOKUP(I1320,Смета!$B$8:$O$93,13,0)</f>
        <v>0</v>
      </c>
      <c r="O1320" s="32">
        <f>VLOOKUP(M1320,Смета!$B$8:$O$93,13,0)</f>
        <v>0</v>
      </c>
      <c r="S1320" s="32">
        <f>VLOOKUP(Q1320,Смета!$B$8:$O$93,13,0)</f>
        <v>0</v>
      </c>
      <c r="W1320" s="32">
        <f>VLOOKUP(U1320,Смета!$B$8:$O$93,13,0)</f>
        <v>0</v>
      </c>
      <c r="AA1320" s="32">
        <f>VLOOKUP(Y1320,Смета!$B$8:$O$93,13,0)</f>
        <v>0</v>
      </c>
      <c r="AE1320" s="32">
        <f>VLOOKUP(AC1320,Смета!$B$8:$O$93,13,0)</f>
        <v>0</v>
      </c>
      <c r="AI1320" s="32">
        <f>VLOOKUP(AG1320,Смета!$B$8:$O$93,13,0)</f>
        <v>0</v>
      </c>
      <c r="AM1320" s="32">
        <f>VLOOKUP(AK1320,Смета!$B$8:$O$93,13,0)</f>
        <v>0</v>
      </c>
      <c r="AQ1320" s="32">
        <f>VLOOKUP(AO1320,Смета!$B$8:$O$93,13,0)</f>
        <v>0</v>
      </c>
      <c r="AU1320" s="32">
        <f>VLOOKUP(AS1320,Смета!$B$8:$O$93,13,0)</f>
        <v>0</v>
      </c>
    </row>
    <row r="1321" spans="3:47" x14ac:dyDescent="0.25">
      <c r="C1321" s="32">
        <f>VLOOKUP(A1321,Смета!$B$8:$O$93,13,0)</f>
        <v>0</v>
      </c>
      <c r="G1321" s="32">
        <f>VLOOKUP(E1321,Смета!$B$8:$O$93,13,0)</f>
        <v>0</v>
      </c>
      <c r="K1321" s="32">
        <f>VLOOKUP(I1321,Смета!$B$8:$O$93,13,0)</f>
        <v>0</v>
      </c>
      <c r="O1321" s="32">
        <f>VLOOKUP(M1321,Смета!$B$8:$O$93,13,0)</f>
        <v>0</v>
      </c>
      <c r="S1321" s="32">
        <f>VLOOKUP(Q1321,Смета!$B$8:$O$93,13,0)</f>
        <v>0</v>
      </c>
      <c r="W1321" s="32">
        <f>VLOOKUP(U1321,Смета!$B$8:$O$93,13,0)</f>
        <v>0</v>
      </c>
      <c r="AA1321" s="32">
        <f>VLOOKUP(Y1321,Смета!$B$8:$O$93,13,0)</f>
        <v>0</v>
      </c>
      <c r="AE1321" s="32">
        <f>VLOOKUP(AC1321,Смета!$B$8:$O$93,13,0)</f>
        <v>0</v>
      </c>
      <c r="AI1321" s="32">
        <f>VLOOKUP(AG1321,Смета!$B$8:$O$93,13,0)</f>
        <v>0</v>
      </c>
      <c r="AM1321" s="32">
        <f>VLOOKUP(AK1321,Смета!$B$8:$O$93,13,0)</f>
        <v>0</v>
      </c>
      <c r="AQ1321" s="32">
        <f>VLOOKUP(AO1321,Смета!$B$8:$O$93,13,0)</f>
        <v>0</v>
      </c>
      <c r="AU1321" s="32">
        <f>VLOOKUP(AS1321,Смета!$B$8:$O$93,13,0)</f>
        <v>0</v>
      </c>
    </row>
    <row r="1322" spans="3:47" x14ac:dyDescent="0.25">
      <c r="C1322" s="32">
        <f>VLOOKUP(A1322,Смета!$B$8:$O$93,13,0)</f>
        <v>0</v>
      </c>
      <c r="G1322" s="32">
        <f>VLOOKUP(E1322,Смета!$B$8:$O$93,13,0)</f>
        <v>0</v>
      </c>
      <c r="K1322" s="32">
        <f>VLOOKUP(I1322,Смета!$B$8:$O$93,13,0)</f>
        <v>0</v>
      </c>
      <c r="O1322" s="32">
        <f>VLOOKUP(M1322,Смета!$B$8:$O$93,13,0)</f>
        <v>0</v>
      </c>
      <c r="S1322" s="32">
        <f>VLOOKUP(Q1322,Смета!$B$8:$O$93,13,0)</f>
        <v>0</v>
      </c>
      <c r="W1322" s="32">
        <f>VLOOKUP(U1322,Смета!$B$8:$O$93,13,0)</f>
        <v>0</v>
      </c>
      <c r="AA1322" s="32">
        <f>VLOOKUP(Y1322,Смета!$B$8:$O$93,13,0)</f>
        <v>0</v>
      </c>
      <c r="AE1322" s="32">
        <f>VLOOKUP(AC1322,Смета!$B$8:$O$93,13,0)</f>
        <v>0</v>
      </c>
      <c r="AI1322" s="32">
        <f>VLOOKUP(AG1322,Смета!$B$8:$O$93,13,0)</f>
        <v>0</v>
      </c>
      <c r="AM1322" s="32">
        <f>VLOOKUP(AK1322,Смета!$B$8:$O$93,13,0)</f>
        <v>0</v>
      </c>
      <c r="AQ1322" s="32">
        <f>VLOOKUP(AO1322,Смета!$B$8:$O$93,13,0)</f>
        <v>0</v>
      </c>
      <c r="AU1322" s="32">
        <f>VLOOKUP(AS1322,Смета!$B$8:$O$93,13,0)</f>
        <v>0</v>
      </c>
    </row>
    <row r="1323" spans="3:47" x14ac:dyDescent="0.25">
      <c r="C1323" s="32">
        <f>VLOOKUP(A1323,Смета!$B$8:$O$93,13,0)</f>
        <v>0</v>
      </c>
      <c r="G1323" s="32">
        <f>VLOOKUP(E1323,Смета!$B$8:$O$93,13,0)</f>
        <v>0</v>
      </c>
      <c r="K1323" s="32">
        <f>VLOOKUP(I1323,Смета!$B$8:$O$93,13,0)</f>
        <v>0</v>
      </c>
      <c r="O1323" s="32">
        <f>VLOOKUP(M1323,Смета!$B$8:$O$93,13,0)</f>
        <v>0</v>
      </c>
      <c r="S1323" s="32">
        <f>VLOOKUP(Q1323,Смета!$B$8:$O$93,13,0)</f>
        <v>0</v>
      </c>
      <c r="W1323" s="32">
        <f>VLOOKUP(U1323,Смета!$B$8:$O$93,13,0)</f>
        <v>0</v>
      </c>
      <c r="AA1323" s="32">
        <f>VLOOKUP(Y1323,Смета!$B$8:$O$93,13,0)</f>
        <v>0</v>
      </c>
      <c r="AE1323" s="32">
        <f>VLOOKUP(AC1323,Смета!$B$8:$O$93,13,0)</f>
        <v>0</v>
      </c>
      <c r="AI1323" s="32">
        <f>VLOOKUP(AG1323,Смета!$B$8:$O$93,13,0)</f>
        <v>0</v>
      </c>
      <c r="AM1323" s="32">
        <f>VLOOKUP(AK1323,Смета!$B$8:$O$93,13,0)</f>
        <v>0</v>
      </c>
      <c r="AQ1323" s="32">
        <f>VLOOKUP(AO1323,Смета!$B$8:$O$93,13,0)</f>
        <v>0</v>
      </c>
      <c r="AU1323" s="32">
        <f>VLOOKUP(AS1323,Смета!$B$8:$O$93,13,0)</f>
        <v>0</v>
      </c>
    </row>
    <row r="1324" spans="3:47" x14ac:dyDescent="0.25">
      <c r="C1324" s="32">
        <f>VLOOKUP(A1324,Смета!$B$8:$O$93,13,0)</f>
        <v>0</v>
      </c>
      <c r="G1324" s="32">
        <f>VLOOKUP(E1324,Смета!$B$8:$O$93,13,0)</f>
        <v>0</v>
      </c>
      <c r="K1324" s="32">
        <f>VLOOKUP(I1324,Смета!$B$8:$O$93,13,0)</f>
        <v>0</v>
      </c>
      <c r="O1324" s="32">
        <f>VLOOKUP(M1324,Смета!$B$8:$O$93,13,0)</f>
        <v>0</v>
      </c>
      <c r="S1324" s="32">
        <f>VLOOKUP(Q1324,Смета!$B$8:$O$93,13,0)</f>
        <v>0</v>
      </c>
      <c r="W1324" s="32">
        <f>VLOOKUP(U1324,Смета!$B$8:$O$93,13,0)</f>
        <v>0</v>
      </c>
      <c r="AA1324" s="32">
        <f>VLOOKUP(Y1324,Смета!$B$8:$O$93,13,0)</f>
        <v>0</v>
      </c>
      <c r="AE1324" s="32">
        <f>VLOOKUP(AC1324,Смета!$B$8:$O$93,13,0)</f>
        <v>0</v>
      </c>
      <c r="AI1324" s="32">
        <f>VLOOKUP(AG1324,Смета!$B$8:$O$93,13,0)</f>
        <v>0</v>
      </c>
      <c r="AM1324" s="32">
        <f>VLOOKUP(AK1324,Смета!$B$8:$O$93,13,0)</f>
        <v>0</v>
      </c>
      <c r="AQ1324" s="32">
        <f>VLOOKUP(AO1324,Смета!$B$8:$O$93,13,0)</f>
        <v>0</v>
      </c>
      <c r="AU1324" s="32">
        <f>VLOOKUP(AS1324,Смета!$B$8:$O$93,13,0)</f>
        <v>0</v>
      </c>
    </row>
    <row r="1325" spans="3:47" x14ac:dyDescent="0.25">
      <c r="C1325" s="32">
        <f>VLOOKUP(A1325,Смета!$B$8:$O$93,13,0)</f>
        <v>0</v>
      </c>
      <c r="G1325" s="32">
        <f>VLOOKUP(E1325,Смета!$B$8:$O$93,13,0)</f>
        <v>0</v>
      </c>
      <c r="K1325" s="32">
        <f>VLOOKUP(I1325,Смета!$B$8:$O$93,13,0)</f>
        <v>0</v>
      </c>
      <c r="O1325" s="32">
        <f>VLOOKUP(M1325,Смета!$B$8:$O$93,13,0)</f>
        <v>0</v>
      </c>
      <c r="S1325" s="32">
        <f>VLOOKUP(Q1325,Смета!$B$8:$O$93,13,0)</f>
        <v>0</v>
      </c>
      <c r="W1325" s="32">
        <f>VLOOKUP(U1325,Смета!$B$8:$O$93,13,0)</f>
        <v>0</v>
      </c>
      <c r="AA1325" s="32">
        <f>VLOOKUP(Y1325,Смета!$B$8:$O$93,13,0)</f>
        <v>0</v>
      </c>
      <c r="AE1325" s="32">
        <f>VLOOKUP(AC1325,Смета!$B$8:$O$93,13,0)</f>
        <v>0</v>
      </c>
      <c r="AI1325" s="32">
        <f>VLOOKUP(AG1325,Смета!$B$8:$O$93,13,0)</f>
        <v>0</v>
      </c>
      <c r="AM1325" s="32">
        <f>VLOOKUP(AK1325,Смета!$B$8:$O$93,13,0)</f>
        <v>0</v>
      </c>
      <c r="AQ1325" s="32">
        <f>VLOOKUP(AO1325,Смета!$B$8:$O$93,13,0)</f>
        <v>0</v>
      </c>
      <c r="AU1325" s="32">
        <f>VLOOKUP(AS1325,Смета!$B$8:$O$93,13,0)</f>
        <v>0</v>
      </c>
    </row>
    <row r="1326" spans="3:47" x14ac:dyDescent="0.25">
      <c r="C1326" s="32">
        <f>VLOOKUP(A1326,Смета!$B$8:$O$93,13,0)</f>
        <v>0</v>
      </c>
      <c r="G1326" s="32">
        <f>VLOOKUP(E1326,Смета!$B$8:$O$93,13,0)</f>
        <v>0</v>
      </c>
      <c r="K1326" s="32">
        <f>VLOOKUP(I1326,Смета!$B$8:$O$93,13,0)</f>
        <v>0</v>
      </c>
      <c r="O1326" s="32">
        <f>VLOOKUP(M1326,Смета!$B$8:$O$93,13,0)</f>
        <v>0</v>
      </c>
      <c r="S1326" s="32">
        <f>VLOOKUP(Q1326,Смета!$B$8:$O$93,13,0)</f>
        <v>0</v>
      </c>
      <c r="W1326" s="32">
        <f>VLOOKUP(U1326,Смета!$B$8:$O$93,13,0)</f>
        <v>0</v>
      </c>
      <c r="AA1326" s="32">
        <f>VLOOKUP(Y1326,Смета!$B$8:$O$93,13,0)</f>
        <v>0</v>
      </c>
      <c r="AE1326" s="32">
        <f>VLOOKUP(AC1326,Смета!$B$8:$O$93,13,0)</f>
        <v>0</v>
      </c>
      <c r="AI1326" s="32">
        <f>VLOOKUP(AG1326,Смета!$B$8:$O$93,13,0)</f>
        <v>0</v>
      </c>
      <c r="AM1326" s="32">
        <f>VLOOKUP(AK1326,Смета!$B$8:$O$93,13,0)</f>
        <v>0</v>
      </c>
      <c r="AQ1326" s="32">
        <f>VLOOKUP(AO1326,Смета!$B$8:$O$93,13,0)</f>
        <v>0</v>
      </c>
      <c r="AU1326" s="32">
        <f>VLOOKUP(AS1326,Смета!$B$8:$O$93,13,0)</f>
        <v>0</v>
      </c>
    </row>
    <row r="1327" spans="3:47" x14ac:dyDescent="0.25">
      <c r="C1327" s="32">
        <f>VLOOKUP(A1327,Смета!$B$8:$O$93,13,0)</f>
        <v>0</v>
      </c>
      <c r="G1327" s="32">
        <f>VLOOKUP(E1327,Смета!$B$8:$O$93,13,0)</f>
        <v>0</v>
      </c>
      <c r="K1327" s="32">
        <f>VLOOKUP(I1327,Смета!$B$8:$O$93,13,0)</f>
        <v>0</v>
      </c>
      <c r="O1327" s="32">
        <f>VLOOKUP(M1327,Смета!$B$8:$O$93,13,0)</f>
        <v>0</v>
      </c>
      <c r="S1327" s="32">
        <f>VLOOKUP(Q1327,Смета!$B$8:$O$93,13,0)</f>
        <v>0</v>
      </c>
      <c r="W1327" s="32">
        <f>VLOOKUP(U1327,Смета!$B$8:$O$93,13,0)</f>
        <v>0</v>
      </c>
      <c r="AA1327" s="32">
        <f>VLOOKUP(Y1327,Смета!$B$8:$O$93,13,0)</f>
        <v>0</v>
      </c>
      <c r="AE1327" s="32">
        <f>VLOOKUP(AC1327,Смета!$B$8:$O$93,13,0)</f>
        <v>0</v>
      </c>
      <c r="AI1327" s="32">
        <f>VLOOKUP(AG1327,Смета!$B$8:$O$93,13,0)</f>
        <v>0</v>
      </c>
      <c r="AM1327" s="32">
        <f>VLOOKUP(AK1327,Смета!$B$8:$O$93,13,0)</f>
        <v>0</v>
      </c>
      <c r="AQ1327" s="32">
        <f>VLOOKUP(AO1327,Смета!$B$8:$O$93,13,0)</f>
        <v>0</v>
      </c>
      <c r="AU1327" s="32">
        <f>VLOOKUP(AS1327,Смета!$B$8:$O$93,13,0)</f>
        <v>0</v>
      </c>
    </row>
    <row r="1328" spans="3:47" x14ac:dyDescent="0.25">
      <c r="C1328" s="32">
        <f>VLOOKUP(A1328,Смета!$B$8:$O$93,13,0)</f>
        <v>0</v>
      </c>
      <c r="G1328" s="32">
        <f>VLOOKUP(E1328,Смета!$B$8:$O$93,13,0)</f>
        <v>0</v>
      </c>
      <c r="K1328" s="32">
        <f>VLOOKUP(I1328,Смета!$B$8:$O$93,13,0)</f>
        <v>0</v>
      </c>
      <c r="O1328" s="32">
        <f>VLOOKUP(M1328,Смета!$B$8:$O$93,13,0)</f>
        <v>0</v>
      </c>
      <c r="S1328" s="32">
        <f>VLOOKUP(Q1328,Смета!$B$8:$O$93,13,0)</f>
        <v>0</v>
      </c>
      <c r="W1328" s="32">
        <f>VLOOKUP(U1328,Смета!$B$8:$O$93,13,0)</f>
        <v>0</v>
      </c>
      <c r="AA1328" s="32">
        <f>VLOOKUP(Y1328,Смета!$B$8:$O$93,13,0)</f>
        <v>0</v>
      </c>
      <c r="AE1328" s="32">
        <f>VLOOKUP(AC1328,Смета!$B$8:$O$93,13,0)</f>
        <v>0</v>
      </c>
      <c r="AI1328" s="32">
        <f>VLOOKUP(AG1328,Смета!$B$8:$O$93,13,0)</f>
        <v>0</v>
      </c>
      <c r="AM1328" s="32">
        <f>VLOOKUP(AK1328,Смета!$B$8:$O$93,13,0)</f>
        <v>0</v>
      </c>
      <c r="AQ1328" s="32">
        <f>VLOOKUP(AO1328,Смета!$B$8:$O$93,13,0)</f>
        <v>0</v>
      </c>
      <c r="AU1328" s="32">
        <f>VLOOKUP(AS1328,Смета!$B$8:$O$93,13,0)</f>
        <v>0</v>
      </c>
    </row>
    <row r="1329" spans="3:47" x14ac:dyDescent="0.25">
      <c r="C1329" s="32">
        <f>VLOOKUP(A1329,Смета!$B$8:$O$93,13,0)</f>
        <v>0</v>
      </c>
      <c r="G1329" s="32">
        <f>VLOOKUP(E1329,Смета!$B$8:$O$93,13,0)</f>
        <v>0</v>
      </c>
      <c r="K1329" s="32">
        <f>VLOOKUP(I1329,Смета!$B$8:$O$93,13,0)</f>
        <v>0</v>
      </c>
      <c r="O1329" s="32">
        <f>VLOOKUP(M1329,Смета!$B$8:$O$93,13,0)</f>
        <v>0</v>
      </c>
      <c r="S1329" s="32">
        <f>VLOOKUP(Q1329,Смета!$B$8:$O$93,13,0)</f>
        <v>0</v>
      </c>
      <c r="W1329" s="32">
        <f>VLOOKUP(U1329,Смета!$B$8:$O$93,13,0)</f>
        <v>0</v>
      </c>
      <c r="AA1329" s="32">
        <f>VLOOKUP(Y1329,Смета!$B$8:$O$93,13,0)</f>
        <v>0</v>
      </c>
      <c r="AE1329" s="32">
        <f>VLOOKUP(AC1329,Смета!$B$8:$O$93,13,0)</f>
        <v>0</v>
      </c>
      <c r="AI1329" s="32">
        <f>VLOOKUP(AG1329,Смета!$B$8:$O$93,13,0)</f>
        <v>0</v>
      </c>
      <c r="AM1329" s="32">
        <f>VLOOKUP(AK1329,Смета!$B$8:$O$93,13,0)</f>
        <v>0</v>
      </c>
      <c r="AQ1329" s="32">
        <f>VLOOKUP(AO1329,Смета!$B$8:$O$93,13,0)</f>
        <v>0</v>
      </c>
      <c r="AU1329" s="32">
        <f>VLOOKUP(AS1329,Смета!$B$8:$O$93,13,0)</f>
        <v>0</v>
      </c>
    </row>
    <row r="1330" spans="3:47" x14ac:dyDescent="0.25">
      <c r="C1330" s="32">
        <f>VLOOKUP(A1330,Смета!$B$8:$O$93,13,0)</f>
        <v>0</v>
      </c>
      <c r="G1330" s="32">
        <f>VLOOKUP(E1330,Смета!$B$8:$O$93,13,0)</f>
        <v>0</v>
      </c>
      <c r="K1330" s="32">
        <f>VLOOKUP(I1330,Смета!$B$8:$O$93,13,0)</f>
        <v>0</v>
      </c>
      <c r="O1330" s="32">
        <f>VLOOKUP(M1330,Смета!$B$8:$O$93,13,0)</f>
        <v>0</v>
      </c>
      <c r="S1330" s="32">
        <f>VLOOKUP(Q1330,Смета!$B$8:$O$93,13,0)</f>
        <v>0</v>
      </c>
      <c r="W1330" s="32">
        <f>VLOOKUP(U1330,Смета!$B$8:$O$93,13,0)</f>
        <v>0</v>
      </c>
      <c r="AA1330" s="32">
        <f>VLOOKUP(Y1330,Смета!$B$8:$O$93,13,0)</f>
        <v>0</v>
      </c>
      <c r="AE1330" s="32">
        <f>VLOOKUP(AC1330,Смета!$B$8:$O$93,13,0)</f>
        <v>0</v>
      </c>
      <c r="AI1330" s="32">
        <f>VLOOKUP(AG1330,Смета!$B$8:$O$93,13,0)</f>
        <v>0</v>
      </c>
      <c r="AM1330" s="32">
        <f>VLOOKUP(AK1330,Смета!$B$8:$O$93,13,0)</f>
        <v>0</v>
      </c>
      <c r="AQ1330" s="32">
        <f>VLOOKUP(AO1330,Смета!$B$8:$O$93,13,0)</f>
        <v>0</v>
      </c>
      <c r="AU1330" s="32">
        <f>VLOOKUP(AS1330,Смета!$B$8:$O$93,13,0)</f>
        <v>0</v>
      </c>
    </row>
    <row r="1331" spans="3:47" x14ac:dyDescent="0.25">
      <c r="C1331" s="32">
        <f>VLOOKUP(A1331,Смета!$B$8:$O$93,13,0)</f>
        <v>0</v>
      </c>
      <c r="G1331" s="32">
        <f>VLOOKUP(E1331,Смета!$B$8:$O$93,13,0)</f>
        <v>0</v>
      </c>
      <c r="K1331" s="32">
        <f>VLOOKUP(I1331,Смета!$B$8:$O$93,13,0)</f>
        <v>0</v>
      </c>
      <c r="O1331" s="32">
        <f>VLOOKUP(M1331,Смета!$B$8:$O$93,13,0)</f>
        <v>0</v>
      </c>
      <c r="S1331" s="32">
        <f>VLOOKUP(Q1331,Смета!$B$8:$O$93,13,0)</f>
        <v>0</v>
      </c>
      <c r="W1331" s="32">
        <f>VLOOKUP(U1331,Смета!$B$8:$O$93,13,0)</f>
        <v>0</v>
      </c>
      <c r="AA1331" s="32">
        <f>VLOOKUP(Y1331,Смета!$B$8:$O$93,13,0)</f>
        <v>0</v>
      </c>
      <c r="AE1331" s="32">
        <f>VLOOKUP(AC1331,Смета!$B$8:$O$93,13,0)</f>
        <v>0</v>
      </c>
      <c r="AI1331" s="32">
        <f>VLOOKUP(AG1331,Смета!$B$8:$O$93,13,0)</f>
        <v>0</v>
      </c>
      <c r="AM1331" s="32">
        <f>VLOOKUP(AK1331,Смета!$B$8:$O$93,13,0)</f>
        <v>0</v>
      </c>
      <c r="AQ1331" s="32">
        <f>VLOOKUP(AO1331,Смета!$B$8:$O$93,13,0)</f>
        <v>0</v>
      </c>
      <c r="AU1331" s="32">
        <f>VLOOKUP(AS1331,Смета!$B$8:$O$93,13,0)</f>
        <v>0</v>
      </c>
    </row>
    <row r="1332" spans="3:47" x14ac:dyDescent="0.25">
      <c r="C1332" s="32">
        <f>VLOOKUP(A1332,Смета!$B$8:$O$93,13,0)</f>
        <v>0</v>
      </c>
      <c r="G1332" s="32">
        <f>VLOOKUP(E1332,Смета!$B$8:$O$93,13,0)</f>
        <v>0</v>
      </c>
      <c r="K1332" s="32">
        <f>VLOOKUP(I1332,Смета!$B$8:$O$93,13,0)</f>
        <v>0</v>
      </c>
      <c r="O1332" s="32">
        <f>VLOOKUP(M1332,Смета!$B$8:$O$93,13,0)</f>
        <v>0</v>
      </c>
      <c r="S1332" s="32">
        <f>VLOOKUP(Q1332,Смета!$B$8:$O$93,13,0)</f>
        <v>0</v>
      </c>
      <c r="W1332" s="32">
        <f>VLOOKUP(U1332,Смета!$B$8:$O$93,13,0)</f>
        <v>0</v>
      </c>
      <c r="AA1332" s="32">
        <f>VLOOKUP(Y1332,Смета!$B$8:$O$93,13,0)</f>
        <v>0</v>
      </c>
      <c r="AE1332" s="32">
        <f>VLOOKUP(AC1332,Смета!$B$8:$O$93,13,0)</f>
        <v>0</v>
      </c>
      <c r="AI1332" s="32">
        <f>VLOOKUP(AG1332,Смета!$B$8:$O$93,13,0)</f>
        <v>0</v>
      </c>
      <c r="AM1332" s="32">
        <f>VLOOKUP(AK1332,Смета!$B$8:$O$93,13,0)</f>
        <v>0</v>
      </c>
      <c r="AQ1332" s="32">
        <f>VLOOKUP(AO1332,Смета!$B$8:$O$93,13,0)</f>
        <v>0</v>
      </c>
      <c r="AU1332" s="32">
        <f>VLOOKUP(AS1332,Смета!$B$8:$O$93,13,0)</f>
        <v>0</v>
      </c>
    </row>
    <row r="1333" spans="3:47" x14ac:dyDescent="0.25">
      <c r="C1333" s="32">
        <f>VLOOKUP(A1333,Смета!$B$8:$O$93,13,0)</f>
        <v>0</v>
      </c>
      <c r="G1333" s="32">
        <f>VLOOKUP(E1333,Смета!$B$8:$O$93,13,0)</f>
        <v>0</v>
      </c>
      <c r="K1333" s="32">
        <f>VLOOKUP(I1333,Смета!$B$8:$O$93,13,0)</f>
        <v>0</v>
      </c>
      <c r="O1333" s="32">
        <f>VLOOKUP(M1333,Смета!$B$8:$O$93,13,0)</f>
        <v>0</v>
      </c>
      <c r="S1333" s="32">
        <f>VLOOKUP(Q1333,Смета!$B$8:$O$93,13,0)</f>
        <v>0</v>
      </c>
      <c r="W1333" s="32">
        <f>VLOOKUP(U1333,Смета!$B$8:$O$93,13,0)</f>
        <v>0</v>
      </c>
      <c r="AA1333" s="32">
        <f>VLOOKUP(Y1333,Смета!$B$8:$O$93,13,0)</f>
        <v>0</v>
      </c>
      <c r="AE1333" s="32">
        <f>VLOOKUP(AC1333,Смета!$B$8:$O$93,13,0)</f>
        <v>0</v>
      </c>
      <c r="AI1333" s="32">
        <f>VLOOKUP(AG1333,Смета!$B$8:$O$93,13,0)</f>
        <v>0</v>
      </c>
      <c r="AM1333" s="32">
        <f>VLOOKUP(AK1333,Смета!$B$8:$O$93,13,0)</f>
        <v>0</v>
      </c>
      <c r="AQ1333" s="32">
        <f>VLOOKUP(AO1333,Смета!$B$8:$O$93,13,0)</f>
        <v>0</v>
      </c>
      <c r="AU1333" s="32">
        <f>VLOOKUP(AS1333,Смета!$B$8:$O$93,13,0)</f>
        <v>0</v>
      </c>
    </row>
    <row r="1334" spans="3:47" x14ac:dyDescent="0.25">
      <c r="C1334" s="32">
        <f>VLOOKUP(A1334,Смета!$B$8:$O$93,13,0)</f>
        <v>0</v>
      </c>
      <c r="G1334" s="32">
        <f>VLOOKUP(E1334,Смета!$B$8:$O$93,13,0)</f>
        <v>0</v>
      </c>
      <c r="K1334" s="32">
        <f>VLOOKUP(I1334,Смета!$B$8:$O$93,13,0)</f>
        <v>0</v>
      </c>
      <c r="O1334" s="32">
        <f>VLOOKUP(M1334,Смета!$B$8:$O$93,13,0)</f>
        <v>0</v>
      </c>
      <c r="S1334" s="32">
        <f>VLOOKUP(Q1334,Смета!$B$8:$O$93,13,0)</f>
        <v>0</v>
      </c>
      <c r="W1334" s="32">
        <f>VLOOKUP(U1334,Смета!$B$8:$O$93,13,0)</f>
        <v>0</v>
      </c>
      <c r="AA1334" s="32">
        <f>VLOOKUP(Y1334,Смета!$B$8:$O$93,13,0)</f>
        <v>0</v>
      </c>
      <c r="AE1334" s="32">
        <f>VLOOKUP(AC1334,Смета!$B$8:$O$93,13,0)</f>
        <v>0</v>
      </c>
      <c r="AI1334" s="32">
        <f>VLOOKUP(AG1334,Смета!$B$8:$O$93,13,0)</f>
        <v>0</v>
      </c>
      <c r="AM1334" s="32">
        <f>VLOOKUP(AK1334,Смета!$B$8:$O$93,13,0)</f>
        <v>0</v>
      </c>
      <c r="AQ1334" s="32">
        <f>VLOOKUP(AO1334,Смета!$B$8:$O$93,13,0)</f>
        <v>0</v>
      </c>
      <c r="AU1334" s="32">
        <f>VLOOKUP(AS1334,Смета!$B$8:$O$93,13,0)</f>
        <v>0</v>
      </c>
    </row>
    <row r="1335" spans="3:47" x14ac:dyDescent="0.25">
      <c r="C1335" s="32">
        <f>VLOOKUP(A1335,Смета!$B$8:$O$93,13,0)</f>
        <v>0</v>
      </c>
      <c r="G1335" s="32">
        <f>VLOOKUP(E1335,Смета!$B$8:$O$93,13,0)</f>
        <v>0</v>
      </c>
      <c r="K1335" s="32">
        <f>VLOOKUP(I1335,Смета!$B$8:$O$93,13,0)</f>
        <v>0</v>
      </c>
      <c r="O1335" s="32">
        <f>VLOOKUP(M1335,Смета!$B$8:$O$93,13,0)</f>
        <v>0</v>
      </c>
      <c r="S1335" s="32">
        <f>VLOOKUP(Q1335,Смета!$B$8:$O$93,13,0)</f>
        <v>0</v>
      </c>
      <c r="W1335" s="32">
        <f>VLOOKUP(U1335,Смета!$B$8:$O$93,13,0)</f>
        <v>0</v>
      </c>
      <c r="AA1335" s="32">
        <f>VLOOKUP(Y1335,Смета!$B$8:$O$93,13,0)</f>
        <v>0</v>
      </c>
      <c r="AE1335" s="32">
        <f>VLOOKUP(AC1335,Смета!$B$8:$O$93,13,0)</f>
        <v>0</v>
      </c>
      <c r="AI1335" s="32">
        <f>VLOOKUP(AG1335,Смета!$B$8:$O$93,13,0)</f>
        <v>0</v>
      </c>
      <c r="AM1335" s="32">
        <f>VLOOKUP(AK1335,Смета!$B$8:$O$93,13,0)</f>
        <v>0</v>
      </c>
      <c r="AQ1335" s="32">
        <f>VLOOKUP(AO1335,Смета!$B$8:$O$93,13,0)</f>
        <v>0</v>
      </c>
      <c r="AU1335" s="32">
        <f>VLOOKUP(AS1335,Смета!$B$8:$O$93,13,0)</f>
        <v>0</v>
      </c>
    </row>
    <row r="1336" spans="3:47" x14ac:dyDescent="0.25">
      <c r="C1336" s="32">
        <f>VLOOKUP(A1336,Смета!$B$8:$O$93,13,0)</f>
        <v>0</v>
      </c>
      <c r="G1336" s="32">
        <f>VLOOKUP(E1336,Смета!$B$8:$O$93,13,0)</f>
        <v>0</v>
      </c>
      <c r="K1336" s="32">
        <f>VLOOKUP(I1336,Смета!$B$8:$O$93,13,0)</f>
        <v>0</v>
      </c>
      <c r="O1336" s="32">
        <f>VLOOKUP(M1336,Смета!$B$8:$O$93,13,0)</f>
        <v>0</v>
      </c>
      <c r="S1336" s="32">
        <f>VLOOKUP(Q1336,Смета!$B$8:$O$93,13,0)</f>
        <v>0</v>
      </c>
      <c r="W1336" s="32">
        <f>VLOOKUP(U1336,Смета!$B$8:$O$93,13,0)</f>
        <v>0</v>
      </c>
      <c r="AA1336" s="32">
        <f>VLOOKUP(Y1336,Смета!$B$8:$O$93,13,0)</f>
        <v>0</v>
      </c>
      <c r="AE1336" s="32">
        <f>VLOOKUP(AC1336,Смета!$B$8:$O$93,13,0)</f>
        <v>0</v>
      </c>
      <c r="AI1336" s="32">
        <f>VLOOKUP(AG1336,Смета!$B$8:$O$93,13,0)</f>
        <v>0</v>
      </c>
      <c r="AM1336" s="32">
        <f>VLOOKUP(AK1336,Смета!$B$8:$O$93,13,0)</f>
        <v>0</v>
      </c>
      <c r="AQ1336" s="32">
        <f>VLOOKUP(AO1336,Смета!$B$8:$O$93,13,0)</f>
        <v>0</v>
      </c>
      <c r="AU1336" s="32">
        <f>VLOOKUP(AS1336,Смета!$B$8:$O$93,13,0)</f>
        <v>0</v>
      </c>
    </row>
    <row r="1337" spans="3:47" x14ac:dyDescent="0.25">
      <c r="C1337" s="32">
        <f>VLOOKUP(A1337,Смета!$B$8:$O$93,13,0)</f>
        <v>0</v>
      </c>
      <c r="G1337" s="32">
        <f>VLOOKUP(E1337,Смета!$B$8:$O$93,13,0)</f>
        <v>0</v>
      </c>
      <c r="K1337" s="32">
        <f>VLOOKUP(I1337,Смета!$B$8:$O$93,13,0)</f>
        <v>0</v>
      </c>
      <c r="O1337" s="32">
        <f>VLOOKUP(M1337,Смета!$B$8:$O$93,13,0)</f>
        <v>0</v>
      </c>
      <c r="S1337" s="32">
        <f>VLOOKUP(Q1337,Смета!$B$8:$O$93,13,0)</f>
        <v>0</v>
      </c>
      <c r="W1337" s="32">
        <f>VLOOKUP(U1337,Смета!$B$8:$O$93,13,0)</f>
        <v>0</v>
      </c>
      <c r="AA1337" s="32">
        <f>VLOOKUP(Y1337,Смета!$B$8:$O$93,13,0)</f>
        <v>0</v>
      </c>
      <c r="AE1337" s="32">
        <f>VLOOKUP(AC1337,Смета!$B$8:$O$93,13,0)</f>
        <v>0</v>
      </c>
      <c r="AI1337" s="32">
        <f>VLOOKUP(AG1337,Смета!$B$8:$O$93,13,0)</f>
        <v>0</v>
      </c>
      <c r="AM1337" s="32">
        <f>VLOOKUP(AK1337,Смета!$B$8:$O$93,13,0)</f>
        <v>0</v>
      </c>
      <c r="AQ1337" s="32">
        <f>VLOOKUP(AO1337,Смета!$B$8:$O$93,13,0)</f>
        <v>0</v>
      </c>
      <c r="AU1337" s="32">
        <f>VLOOKUP(AS1337,Смета!$B$8:$O$93,13,0)</f>
        <v>0</v>
      </c>
    </row>
    <row r="1338" spans="3:47" x14ac:dyDescent="0.25">
      <c r="C1338" s="32">
        <f>VLOOKUP(A1338,Смета!$B$8:$O$93,13,0)</f>
        <v>0</v>
      </c>
      <c r="G1338" s="32">
        <f>VLOOKUP(E1338,Смета!$B$8:$O$93,13,0)</f>
        <v>0</v>
      </c>
      <c r="K1338" s="32">
        <f>VLOOKUP(I1338,Смета!$B$8:$O$93,13,0)</f>
        <v>0</v>
      </c>
      <c r="O1338" s="32">
        <f>VLOOKUP(M1338,Смета!$B$8:$O$93,13,0)</f>
        <v>0</v>
      </c>
      <c r="S1338" s="32">
        <f>VLOOKUP(Q1338,Смета!$B$8:$O$93,13,0)</f>
        <v>0</v>
      </c>
      <c r="W1338" s="32">
        <f>VLOOKUP(U1338,Смета!$B$8:$O$93,13,0)</f>
        <v>0</v>
      </c>
      <c r="AA1338" s="32">
        <f>VLOOKUP(Y1338,Смета!$B$8:$O$93,13,0)</f>
        <v>0</v>
      </c>
      <c r="AE1338" s="32">
        <f>VLOOKUP(AC1338,Смета!$B$8:$O$93,13,0)</f>
        <v>0</v>
      </c>
      <c r="AI1338" s="32">
        <f>VLOOKUP(AG1338,Смета!$B$8:$O$93,13,0)</f>
        <v>0</v>
      </c>
      <c r="AM1338" s="32">
        <f>VLOOKUP(AK1338,Смета!$B$8:$O$93,13,0)</f>
        <v>0</v>
      </c>
      <c r="AQ1338" s="32">
        <f>VLOOKUP(AO1338,Смета!$B$8:$O$93,13,0)</f>
        <v>0</v>
      </c>
      <c r="AU1338" s="32">
        <f>VLOOKUP(AS1338,Смета!$B$8:$O$93,13,0)</f>
        <v>0</v>
      </c>
    </row>
    <row r="1339" spans="3:47" x14ac:dyDescent="0.25">
      <c r="C1339" s="32">
        <f>VLOOKUP(A1339,Смета!$B$8:$O$93,13,0)</f>
        <v>0</v>
      </c>
      <c r="G1339" s="32">
        <f>VLOOKUP(E1339,Смета!$B$8:$O$93,13,0)</f>
        <v>0</v>
      </c>
      <c r="K1339" s="32">
        <f>VLOOKUP(I1339,Смета!$B$8:$O$93,13,0)</f>
        <v>0</v>
      </c>
      <c r="O1339" s="32">
        <f>VLOOKUP(M1339,Смета!$B$8:$O$93,13,0)</f>
        <v>0</v>
      </c>
      <c r="S1339" s="32">
        <f>VLOOKUP(Q1339,Смета!$B$8:$O$93,13,0)</f>
        <v>0</v>
      </c>
      <c r="W1339" s="32">
        <f>VLOOKUP(U1339,Смета!$B$8:$O$93,13,0)</f>
        <v>0</v>
      </c>
      <c r="AA1339" s="32">
        <f>VLOOKUP(Y1339,Смета!$B$8:$O$93,13,0)</f>
        <v>0</v>
      </c>
      <c r="AE1339" s="32">
        <f>VLOOKUP(AC1339,Смета!$B$8:$O$93,13,0)</f>
        <v>0</v>
      </c>
      <c r="AI1339" s="32">
        <f>VLOOKUP(AG1339,Смета!$B$8:$O$93,13,0)</f>
        <v>0</v>
      </c>
      <c r="AM1339" s="32">
        <f>VLOOKUP(AK1339,Смета!$B$8:$O$93,13,0)</f>
        <v>0</v>
      </c>
      <c r="AQ1339" s="32">
        <f>VLOOKUP(AO1339,Смета!$B$8:$O$93,13,0)</f>
        <v>0</v>
      </c>
      <c r="AU1339" s="32">
        <f>VLOOKUP(AS1339,Смета!$B$8:$O$93,13,0)</f>
        <v>0</v>
      </c>
    </row>
    <row r="1340" spans="3:47" x14ac:dyDescent="0.25">
      <c r="C1340" s="32">
        <f>VLOOKUP(A1340,Смета!$B$8:$O$93,13,0)</f>
        <v>0</v>
      </c>
      <c r="G1340" s="32">
        <f>VLOOKUP(E1340,Смета!$B$8:$O$93,13,0)</f>
        <v>0</v>
      </c>
      <c r="K1340" s="32">
        <f>VLOOKUP(I1340,Смета!$B$8:$O$93,13,0)</f>
        <v>0</v>
      </c>
      <c r="O1340" s="32">
        <f>VLOOKUP(M1340,Смета!$B$8:$O$93,13,0)</f>
        <v>0</v>
      </c>
      <c r="S1340" s="32">
        <f>VLOOKUP(Q1340,Смета!$B$8:$O$93,13,0)</f>
        <v>0</v>
      </c>
      <c r="W1340" s="32">
        <f>VLOOKUP(U1340,Смета!$B$8:$O$93,13,0)</f>
        <v>0</v>
      </c>
      <c r="AA1340" s="32">
        <f>VLOOKUP(Y1340,Смета!$B$8:$O$93,13,0)</f>
        <v>0</v>
      </c>
      <c r="AE1340" s="32">
        <f>VLOOKUP(AC1340,Смета!$B$8:$O$93,13,0)</f>
        <v>0</v>
      </c>
      <c r="AI1340" s="32">
        <f>VLOOKUP(AG1340,Смета!$B$8:$O$93,13,0)</f>
        <v>0</v>
      </c>
      <c r="AM1340" s="32">
        <f>VLOOKUP(AK1340,Смета!$B$8:$O$93,13,0)</f>
        <v>0</v>
      </c>
      <c r="AQ1340" s="32">
        <f>VLOOKUP(AO1340,Смета!$B$8:$O$93,13,0)</f>
        <v>0</v>
      </c>
      <c r="AU1340" s="32">
        <f>VLOOKUP(AS1340,Смета!$B$8:$O$93,13,0)</f>
        <v>0</v>
      </c>
    </row>
    <row r="1341" spans="3:47" x14ac:dyDescent="0.25">
      <c r="C1341" s="32">
        <f>VLOOKUP(A1341,Смета!$B$8:$O$93,13,0)</f>
        <v>0</v>
      </c>
      <c r="G1341" s="32">
        <f>VLOOKUP(E1341,Смета!$B$8:$O$93,13,0)</f>
        <v>0</v>
      </c>
      <c r="K1341" s="32">
        <f>VLOOKUP(I1341,Смета!$B$8:$O$93,13,0)</f>
        <v>0</v>
      </c>
      <c r="O1341" s="32">
        <f>VLOOKUP(M1341,Смета!$B$8:$O$93,13,0)</f>
        <v>0</v>
      </c>
      <c r="S1341" s="32">
        <f>VLOOKUP(Q1341,Смета!$B$8:$O$93,13,0)</f>
        <v>0</v>
      </c>
      <c r="W1341" s="32">
        <f>VLOOKUP(U1341,Смета!$B$8:$O$93,13,0)</f>
        <v>0</v>
      </c>
      <c r="AA1341" s="32">
        <f>VLOOKUP(Y1341,Смета!$B$8:$O$93,13,0)</f>
        <v>0</v>
      </c>
      <c r="AE1341" s="32">
        <f>VLOOKUP(AC1341,Смета!$B$8:$O$93,13,0)</f>
        <v>0</v>
      </c>
      <c r="AI1341" s="32">
        <f>VLOOKUP(AG1341,Смета!$B$8:$O$93,13,0)</f>
        <v>0</v>
      </c>
      <c r="AM1341" s="32">
        <f>VLOOKUP(AK1341,Смета!$B$8:$O$93,13,0)</f>
        <v>0</v>
      </c>
      <c r="AQ1341" s="32">
        <f>VLOOKUP(AO1341,Смета!$B$8:$O$93,13,0)</f>
        <v>0</v>
      </c>
      <c r="AU1341" s="32">
        <f>VLOOKUP(AS1341,Смета!$B$8:$O$93,13,0)</f>
        <v>0</v>
      </c>
    </row>
    <row r="1342" spans="3:47" x14ac:dyDescent="0.25">
      <c r="C1342" s="32">
        <f>VLOOKUP(A1342,Смета!$B$8:$O$93,13,0)</f>
        <v>0</v>
      </c>
      <c r="G1342" s="32">
        <f>VLOOKUP(E1342,Смета!$B$8:$O$93,13,0)</f>
        <v>0</v>
      </c>
      <c r="K1342" s="32">
        <f>VLOOKUP(I1342,Смета!$B$8:$O$93,13,0)</f>
        <v>0</v>
      </c>
      <c r="O1342" s="32">
        <f>VLOOKUP(M1342,Смета!$B$8:$O$93,13,0)</f>
        <v>0</v>
      </c>
      <c r="S1342" s="32">
        <f>VLOOKUP(Q1342,Смета!$B$8:$O$93,13,0)</f>
        <v>0</v>
      </c>
      <c r="W1342" s="32">
        <f>VLOOKUP(U1342,Смета!$B$8:$O$93,13,0)</f>
        <v>0</v>
      </c>
      <c r="AA1342" s="32">
        <f>VLOOKUP(Y1342,Смета!$B$8:$O$93,13,0)</f>
        <v>0</v>
      </c>
      <c r="AE1342" s="32">
        <f>VLOOKUP(AC1342,Смета!$B$8:$O$93,13,0)</f>
        <v>0</v>
      </c>
      <c r="AI1342" s="32">
        <f>VLOOKUP(AG1342,Смета!$B$8:$O$93,13,0)</f>
        <v>0</v>
      </c>
      <c r="AM1342" s="32">
        <f>VLOOKUP(AK1342,Смета!$B$8:$O$93,13,0)</f>
        <v>0</v>
      </c>
      <c r="AQ1342" s="32">
        <f>VLOOKUP(AO1342,Смета!$B$8:$O$93,13,0)</f>
        <v>0</v>
      </c>
      <c r="AU1342" s="32">
        <f>VLOOKUP(AS1342,Смета!$B$8:$O$93,13,0)</f>
        <v>0</v>
      </c>
    </row>
    <row r="1343" spans="3:47" x14ac:dyDescent="0.25">
      <c r="C1343" s="32">
        <f>VLOOKUP(A1343,Смета!$B$8:$O$93,13,0)</f>
        <v>0</v>
      </c>
      <c r="G1343" s="32">
        <f>VLOOKUP(E1343,Смета!$B$8:$O$93,13,0)</f>
        <v>0</v>
      </c>
      <c r="K1343" s="32">
        <f>VLOOKUP(I1343,Смета!$B$8:$O$93,13,0)</f>
        <v>0</v>
      </c>
      <c r="O1343" s="32">
        <f>VLOOKUP(M1343,Смета!$B$8:$O$93,13,0)</f>
        <v>0</v>
      </c>
      <c r="S1343" s="32">
        <f>VLOOKUP(Q1343,Смета!$B$8:$O$93,13,0)</f>
        <v>0</v>
      </c>
      <c r="W1343" s="32">
        <f>VLOOKUP(U1343,Смета!$B$8:$O$93,13,0)</f>
        <v>0</v>
      </c>
      <c r="AA1343" s="32">
        <f>VLOOKUP(Y1343,Смета!$B$8:$O$93,13,0)</f>
        <v>0</v>
      </c>
      <c r="AE1343" s="32">
        <f>VLOOKUP(AC1343,Смета!$B$8:$O$93,13,0)</f>
        <v>0</v>
      </c>
      <c r="AI1343" s="32">
        <f>VLOOKUP(AG1343,Смета!$B$8:$O$93,13,0)</f>
        <v>0</v>
      </c>
      <c r="AM1343" s="32">
        <f>VLOOKUP(AK1343,Смета!$B$8:$O$93,13,0)</f>
        <v>0</v>
      </c>
      <c r="AQ1343" s="32">
        <f>VLOOKUP(AO1343,Смета!$B$8:$O$93,13,0)</f>
        <v>0</v>
      </c>
      <c r="AU1343" s="32">
        <f>VLOOKUP(AS1343,Смета!$B$8:$O$93,13,0)</f>
        <v>0</v>
      </c>
    </row>
    <row r="1344" spans="3:47" x14ac:dyDescent="0.25">
      <c r="C1344" s="32">
        <f>VLOOKUP(A1344,Смета!$B$8:$O$93,13,0)</f>
        <v>0</v>
      </c>
      <c r="G1344" s="32">
        <f>VLOOKUP(E1344,Смета!$B$8:$O$93,13,0)</f>
        <v>0</v>
      </c>
      <c r="K1344" s="32">
        <f>VLOOKUP(I1344,Смета!$B$8:$O$93,13,0)</f>
        <v>0</v>
      </c>
      <c r="O1344" s="32">
        <f>VLOOKUP(M1344,Смета!$B$8:$O$93,13,0)</f>
        <v>0</v>
      </c>
      <c r="S1344" s="32">
        <f>VLOOKUP(Q1344,Смета!$B$8:$O$93,13,0)</f>
        <v>0</v>
      </c>
      <c r="W1344" s="32">
        <f>VLOOKUP(U1344,Смета!$B$8:$O$93,13,0)</f>
        <v>0</v>
      </c>
      <c r="AA1344" s="32">
        <f>VLOOKUP(Y1344,Смета!$B$8:$O$93,13,0)</f>
        <v>0</v>
      </c>
      <c r="AE1344" s="32">
        <f>VLOOKUP(AC1344,Смета!$B$8:$O$93,13,0)</f>
        <v>0</v>
      </c>
      <c r="AI1344" s="32">
        <f>VLOOKUP(AG1344,Смета!$B$8:$O$93,13,0)</f>
        <v>0</v>
      </c>
      <c r="AM1344" s="32">
        <f>VLOOKUP(AK1344,Смета!$B$8:$O$93,13,0)</f>
        <v>0</v>
      </c>
      <c r="AQ1344" s="32">
        <f>VLOOKUP(AO1344,Смета!$B$8:$O$93,13,0)</f>
        <v>0</v>
      </c>
      <c r="AU1344" s="32">
        <f>VLOOKUP(AS1344,Смета!$B$8:$O$93,13,0)</f>
        <v>0</v>
      </c>
    </row>
    <row r="1345" spans="3:47" x14ac:dyDescent="0.25">
      <c r="C1345" s="32">
        <f>VLOOKUP(A1345,Смета!$B$8:$O$93,13,0)</f>
        <v>0</v>
      </c>
      <c r="G1345" s="32">
        <f>VLOOKUP(E1345,Смета!$B$8:$O$93,13,0)</f>
        <v>0</v>
      </c>
      <c r="K1345" s="32">
        <f>VLOOKUP(I1345,Смета!$B$8:$O$93,13,0)</f>
        <v>0</v>
      </c>
      <c r="O1345" s="32">
        <f>VLOOKUP(M1345,Смета!$B$8:$O$93,13,0)</f>
        <v>0</v>
      </c>
      <c r="S1345" s="32">
        <f>VLOOKUP(Q1345,Смета!$B$8:$O$93,13,0)</f>
        <v>0</v>
      </c>
      <c r="W1345" s="32">
        <f>VLOOKUP(U1345,Смета!$B$8:$O$93,13,0)</f>
        <v>0</v>
      </c>
      <c r="AA1345" s="32">
        <f>VLOOKUP(Y1345,Смета!$B$8:$O$93,13,0)</f>
        <v>0</v>
      </c>
      <c r="AE1345" s="32">
        <f>VLOOKUP(AC1345,Смета!$B$8:$O$93,13,0)</f>
        <v>0</v>
      </c>
      <c r="AI1345" s="32">
        <f>VLOOKUP(AG1345,Смета!$B$8:$O$93,13,0)</f>
        <v>0</v>
      </c>
      <c r="AM1345" s="32">
        <f>VLOOKUP(AK1345,Смета!$B$8:$O$93,13,0)</f>
        <v>0</v>
      </c>
      <c r="AQ1345" s="32">
        <f>VLOOKUP(AO1345,Смета!$B$8:$O$93,13,0)</f>
        <v>0</v>
      </c>
      <c r="AU1345" s="32">
        <f>VLOOKUP(AS1345,Смета!$B$8:$O$93,13,0)</f>
        <v>0</v>
      </c>
    </row>
    <row r="1346" spans="3:47" x14ac:dyDescent="0.25">
      <c r="C1346" s="32">
        <f>VLOOKUP(A1346,Смета!$B$8:$O$93,13,0)</f>
        <v>0</v>
      </c>
      <c r="G1346" s="32">
        <f>VLOOKUP(E1346,Смета!$B$8:$O$93,13,0)</f>
        <v>0</v>
      </c>
      <c r="K1346" s="32">
        <f>VLOOKUP(I1346,Смета!$B$8:$O$93,13,0)</f>
        <v>0</v>
      </c>
      <c r="O1346" s="32">
        <f>VLOOKUP(M1346,Смета!$B$8:$O$93,13,0)</f>
        <v>0</v>
      </c>
      <c r="S1346" s="32">
        <f>VLOOKUP(Q1346,Смета!$B$8:$O$93,13,0)</f>
        <v>0</v>
      </c>
      <c r="W1346" s="32">
        <f>VLOOKUP(U1346,Смета!$B$8:$O$93,13,0)</f>
        <v>0</v>
      </c>
      <c r="AA1346" s="32">
        <f>VLOOKUP(Y1346,Смета!$B$8:$O$93,13,0)</f>
        <v>0</v>
      </c>
      <c r="AE1346" s="32">
        <f>VLOOKUP(AC1346,Смета!$B$8:$O$93,13,0)</f>
        <v>0</v>
      </c>
      <c r="AI1346" s="32">
        <f>VLOOKUP(AG1346,Смета!$B$8:$O$93,13,0)</f>
        <v>0</v>
      </c>
      <c r="AM1346" s="32">
        <f>VLOOKUP(AK1346,Смета!$B$8:$O$93,13,0)</f>
        <v>0</v>
      </c>
      <c r="AQ1346" s="32">
        <f>VLOOKUP(AO1346,Смета!$B$8:$O$93,13,0)</f>
        <v>0</v>
      </c>
      <c r="AU1346" s="32">
        <f>VLOOKUP(AS1346,Смета!$B$8:$O$93,13,0)</f>
        <v>0</v>
      </c>
    </row>
    <row r="1347" spans="3:47" x14ac:dyDescent="0.25">
      <c r="C1347" s="32">
        <f>VLOOKUP(A1347,Смета!$B$8:$O$93,13,0)</f>
        <v>0</v>
      </c>
      <c r="G1347" s="32">
        <f>VLOOKUP(E1347,Смета!$B$8:$O$93,13,0)</f>
        <v>0</v>
      </c>
      <c r="K1347" s="32">
        <f>VLOOKUP(I1347,Смета!$B$8:$O$93,13,0)</f>
        <v>0</v>
      </c>
      <c r="O1347" s="32">
        <f>VLOOKUP(M1347,Смета!$B$8:$O$93,13,0)</f>
        <v>0</v>
      </c>
      <c r="S1347" s="32">
        <f>VLOOKUP(Q1347,Смета!$B$8:$O$93,13,0)</f>
        <v>0</v>
      </c>
      <c r="W1347" s="32">
        <f>VLOOKUP(U1347,Смета!$B$8:$O$93,13,0)</f>
        <v>0</v>
      </c>
      <c r="AA1347" s="32">
        <f>VLOOKUP(Y1347,Смета!$B$8:$O$93,13,0)</f>
        <v>0</v>
      </c>
      <c r="AE1347" s="32">
        <f>VLOOKUP(AC1347,Смета!$B$8:$O$93,13,0)</f>
        <v>0</v>
      </c>
      <c r="AI1347" s="32">
        <f>VLOOKUP(AG1347,Смета!$B$8:$O$93,13,0)</f>
        <v>0</v>
      </c>
      <c r="AM1347" s="32">
        <f>VLOOKUP(AK1347,Смета!$B$8:$O$93,13,0)</f>
        <v>0</v>
      </c>
      <c r="AQ1347" s="32">
        <f>VLOOKUP(AO1347,Смета!$B$8:$O$93,13,0)</f>
        <v>0</v>
      </c>
      <c r="AU1347" s="32">
        <f>VLOOKUP(AS1347,Смета!$B$8:$O$93,13,0)</f>
        <v>0</v>
      </c>
    </row>
    <row r="1348" spans="3:47" x14ac:dyDescent="0.25">
      <c r="C1348" s="32">
        <f>VLOOKUP(A1348,Смета!$B$8:$O$93,13,0)</f>
        <v>0</v>
      </c>
      <c r="G1348" s="32">
        <f>VLOOKUP(E1348,Смета!$B$8:$O$93,13,0)</f>
        <v>0</v>
      </c>
      <c r="K1348" s="32">
        <f>VLOOKUP(I1348,Смета!$B$8:$O$93,13,0)</f>
        <v>0</v>
      </c>
      <c r="O1348" s="32">
        <f>VLOOKUP(M1348,Смета!$B$8:$O$93,13,0)</f>
        <v>0</v>
      </c>
      <c r="S1348" s="32">
        <f>VLOOKUP(Q1348,Смета!$B$8:$O$93,13,0)</f>
        <v>0</v>
      </c>
      <c r="W1348" s="32">
        <f>VLOOKUP(U1348,Смета!$B$8:$O$93,13,0)</f>
        <v>0</v>
      </c>
      <c r="AA1348" s="32">
        <f>VLOOKUP(Y1348,Смета!$B$8:$O$93,13,0)</f>
        <v>0</v>
      </c>
      <c r="AE1348" s="32">
        <f>VLOOKUP(AC1348,Смета!$B$8:$O$93,13,0)</f>
        <v>0</v>
      </c>
      <c r="AI1348" s="32">
        <f>VLOOKUP(AG1348,Смета!$B$8:$O$93,13,0)</f>
        <v>0</v>
      </c>
      <c r="AM1348" s="32">
        <f>VLOOKUP(AK1348,Смета!$B$8:$O$93,13,0)</f>
        <v>0</v>
      </c>
      <c r="AQ1348" s="32">
        <f>VLOOKUP(AO1348,Смета!$B$8:$O$93,13,0)</f>
        <v>0</v>
      </c>
      <c r="AU1348" s="32">
        <f>VLOOKUP(AS1348,Смета!$B$8:$O$93,13,0)</f>
        <v>0</v>
      </c>
    </row>
    <row r="1349" spans="3:47" x14ac:dyDescent="0.25">
      <c r="C1349" s="32">
        <f>VLOOKUP(A1349,Смета!$B$8:$O$93,13,0)</f>
        <v>0</v>
      </c>
      <c r="G1349" s="32">
        <f>VLOOKUP(E1349,Смета!$B$8:$O$93,13,0)</f>
        <v>0</v>
      </c>
      <c r="K1349" s="32">
        <f>VLOOKUP(I1349,Смета!$B$8:$O$93,13,0)</f>
        <v>0</v>
      </c>
      <c r="O1349" s="32">
        <f>VLOOKUP(M1349,Смета!$B$8:$O$93,13,0)</f>
        <v>0</v>
      </c>
      <c r="S1349" s="32">
        <f>VLOOKUP(Q1349,Смета!$B$8:$O$93,13,0)</f>
        <v>0</v>
      </c>
      <c r="W1349" s="32">
        <f>VLOOKUP(U1349,Смета!$B$8:$O$93,13,0)</f>
        <v>0</v>
      </c>
      <c r="AA1349" s="32">
        <f>VLOOKUP(Y1349,Смета!$B$8:$O$93,13,0)</f>
        <v>0</v>
      </c>
      <c r="AE1349" s="32">
        <f>VLOOKUP(AC1349,Смета!$B$8:$O$93,13,0)</f>
        <v>0</v>
      </c>
      <c r="AI1349" s="32">
        <f>VLOOKUP(AG1349,Смета!$B$8:$O$93,13,0)</f>
        <v>0</v>
      </c>
      <c r="AM1349" s="32">
        <f>VLOOKUP(AK1349,Смета!$B$8:$O$93,13,0)</f>
        <v>0</v>
      </c>
      <c r="AQ1349" s="32">
        <f>VLOOKUP(AO1349,Смета!$B$8:$O$93,13,0)</f>
        <v>0</v>
      </c>
      <c r="AU1349" s="32">
        <f>VLOOKUP(AS1349,Смета!$B$8:$O$93,13,0)</f>
        <v>0</v>
      </c>
    </row>
    <row r="1350" spans="3:47" x14ac:dyDescent="0.25">
      <c r="C1350" s="32">
        <f>VLOOKUP(A1350,Смета!$B$8:$O$93,13,0)</f>
        <v>0</v>
      </c>
      <c r="G1350" s="32">
        <f>VLOOKUP(E1350,Смета!$B$8:$O$93,13,0)</f>
        <v>0</v>
      </c>
      <c r="K1350" s="32">
        <f>VLOOKUP(I1350,Смета!$B$8:$O$93,13,0)</f>
        <v>0</v>
      </c>
      <c r="O1350" s="32">
        <f>VLOOKUP(M1350,Смета!$B$8:$O$93,13,0)</f>
        <v>0</v>
      </c>
      <c r="S1350" s="32">
        <f>VLOOKUP(Q1350,Смета!$B$8:$O$93,13,0)</f>
        <v>0</v>
      </c>
      <c r="W1350" s="32">
        <f>VLOOKUP(U1350,Смета!$B$8:$O$93,13,0)</f>
        <v>0</v>
      </c>
      <c r="AA1350" s="32">
        <f>VLOOKUP(Y1350,Смета!$B$8:$O$93,13,0)</f>
        <v>0</v>
      </c>
      <c r="AE1350" s="32">
        <f>VLOOKUP(AC1350,Смета!$B$8:$O$93,13,0)</f>
        <v>0</v>
      </c>
      <c r="AI1350" s="32">
        <f>VLOOKUP(AG1350,Смета!$B$8:$O$93,13,0)</f>
        <v>0</v>
      </c>
      <c r="AM1350" s="32">
        <f>VLOOKUP(AK1350,Смета!$B$8:$O$93,13,0)</f>
        <v>0</v>
      </c>
      <c r="AQ1350" s="32">
        <f>VLOOKUP(AO1350,Смета!$B$8:$O$93,13,0)</f>
        <v>0</v>
      </c>
      <c r="AU1350" s="32">
        <f>VLOOKUP(AS1350,Смета!$B$8:$O$93,13,0)</f>
        <v>0</v>
      </c>
    </row>
    <row r="1351" spans="3:47" x14ac:dyDescent="0.25">
      <c r="C1351" s="32">
        <f>VLOOKUP(A1351,Смета!$B$8:$O$93,13,0)</f>
        <v>0</v>
      </c>
      <c r="G1351" s="32">
        <f>VLOOKUP(E1351,Смета!$B$8:$O$93,13,0)</f>
        <v>0</v>
      </c>
      <c r="K1351" s="32">
        <f>VLOOKUP(I1351,Смета!$B$8:$O$93,13,0)</f>
        <v>0</v>
      </c>
      <c r="O1351" s="32">
        <f>VLOOKUP(M1351,Смета!$B$8:$O$93,13,0)</f>
        <v>0</v>
      </c>
      <c r="S1351" s="32">
        <f>VLOOKUP(Q1351,Смета!$B$8:$O$93,13,0)</f>
        <v>0</v>
      </c>
      <c r="W1351" s="32">
        <f>VLOOKUP(U1351,Смета!$B$8:$O$93,13,0)</f>
        <v>0</v>
      </c>
      <c r="AA1351" s="32">
        <f>VLOOKUP(Y1351,Смета!$B$8:$O$93,13,0)</f>
        <v>0</v>
      </c>
      <c r="AE1351" s="32">
        <f>VLOOKUP(AC1351,Смета!$B$8:$O$93,13,0)</f>
        <v>0</v>
      </c>
      <c r="AI1351" s="32">
        <f>VLOOKUP(AG1351,Смета!$B$8:$O$93,13,0)</f>
        <v>0</v>
      </c>
      <c r="AM1351" s="32">
        <f>VLOOKUP(AK1351,Смета!$B$8:$O$93,13,0)</f>
        <v>0</v>
      </c>
      <c r="AQ1351" s="32">
        <f>VLOOKUP(AO1351,Смета!$B$8:$O$93,13,0)</f>
        <v>0</v>
      </c>
      <c r="AU1351" s="32">
        <f>VLOOKUP(AS1351,Смета!$B$8:$O$93,13,0)</f>
        <v>0</v>
      </c>
    </row>
    <row r="1352" spans="3:47" x14ac:dyDescent="0.25">
      <c r="C1352" s="32">
        <f>VLOOKUP(A1352,Смета!$B$8:$O$93,13,0)</f>
        <v>0</v>
      </c>
      <c r="G1352" s="32">
        <f>VLOOKUP(E1352,Смета!$B$8:$O$93,13,0)</f>
        <v>0</v>
      </c>
      <c r="K1352" s="32">
        <f>VLOOKUP(I1352,Смета!$B$8:$O$93,13,0)</f>
        <v>0</v>
      </c>
      <c r="O1352" s="32">
        <f>VLOOKUP(M1352,Смета!$B$8:$O$93,13,0)</f>
        <v>0</v>
      </c>
      <c r="S1352" s="32">
        <f>VLOOKUP(Q1352,Смета!$B$8:$O$93,13,0)</f>
        <v>0</v>
      </c>
      <c r="W1352" s="32">
        <f>VLOOKUP(U1352,Смета!$B$8:$O$93,13,0)</f>
        <v>0</v>
      </c>
      <c r="AA1352" s="32">
        <f>VLOOKUP(Y1352,Смета!$B$8:$O$93,13,0)</f>
        <v>0</v>
      </c>
      <c r="AE1352" s="32">
        <f>VLOOKUP(AC1352,Смета!$B$8:$O$93,13,0)</f>
        <v>0</v>
      </c>
      <c r="AI1352" s="32">
        <f>VLOOKUP(AG1352,Смета!$B$8:$O$93,13,0)</f>
        <v>0</v>
      </c>
      <c r="AM1352" s="32">
        <f>VLOOKUP(AK1352,Смета!$B$8:$O$93,13,0)</f>
        <v>0</v>
      </c>
      <c r="AQ1352" s="32">
        <f>VLOOKUP(AO1352,Смета!$B$8:$O$93,13,0)</f>
        <v>0</v>
      </c>
      <c r="AU1352" s="32">
        <f>VLOOKUP(AS1352,Смета!$B$8:$O$93,13,0)</f>
        <v>0</v>
      </c>
    </row>
    <row r="1353" spans="3:47" x14ac:dyDescent="0.25">
      <c r="C1353" s="32">
        <f>VLOOKUP(A1353,Смета!$B$8:$O$93,13,0)</f>
        <v>0</v>
      </c>
      <c r="G1353" s="32">
        <f>VLOOKUP(E1353,Смета!$B$8:$O$93,13,0)</f>
        <v>0</v>
      </c>
      <c r="K1353" s="32">
        <f>VLOOKUP(I1353,Смета!$B$8:$O$93,13,0)</f>
        <v>0</v>
      </c>
      <c r="O1353" s="32">
        <f>VLOOKUP(M1353,Смета!$B$8:$O$93,13,0)</f>
        <v>0</v>
      </c>
      <c r="S1353" s="32">
        <f>VLOOKUP(Q1353,Смета!$B$8:$O$93,13,0)</f>
        <v>0</v>
      </c>
      <c r="W1353" s="32">
        <f>VLOOKUP(U1353,Смета!$B$8:$O$93,13,0)</f>
        <v>0</v>
      </c>
      <c r="AA1353" s="32">
        <f>VLOOKUP(Y1353,Смета!$B$8:$O$93,13,0)</f>
        <v>0</v>
      </c>
      <c r="AE1353" s="32">
        <f>VLOOKUP(AC1353,Смета!$B$8:$O$93,13,0)</f>
        <v>0</v>
      </c>
      <c r="AI1353" s="32">
        <f>VLOOKUP(AG1353,Смета!$B$8:$O$93,13,0)</f>
        <v>0</v>
      </c>
      <c r="AM1353" s="32">
        <f>VLOOKUP(AK1353,Смета!$B$8:$O$93,13,0)</f>
        <v>0</v>
      </c>
      <c r="AQ1353" s="32">
        <f>VLOOKUP(AO1353,Смета!$B$8:$O$93,13,0)</f>
        <v>0</v>
      </c>
      <c r="AU1353" s="32">
        <f>VLOOKUP(AS1353,Смета!$B$8:$O$93,13,0)</f>
        <v>0</v>
      </c>
    </row>
    <row r="1354" spans="3:47" x14ac:dyDescent="0.25">
      <c r="C1354" s="32">
        <f>VLOOKUP(A1354,Смета!$B$8:$O$93,13,0)</f>
        <v>0</v>
      </c>
      <c r="G1354" s="32">
        <f>VLOOKUP(E1354,Смета!$B$8:$O$93,13,0)</f>
        <v>0</v>
      </c>
      <c r="K1354" s="32">
        <f>VLOOKUP(I1354,Смета!$B$8:$O$93,13,0)</f>
        <v>0</v>
      </c>
      <c r="O1354" s="32">
        <f>VLOOKUP(M1354,Смета!$B$8:$O$93,13,0)</f>
        <v>0</v>
      </c>
      <c r="S1354" s="32">
        <f>VLOOKUP(Q1354,Смета!$B$8:$O$93,13,0)</f>
        <v>0</v>
      </c>
      <c r="W1354" s="32">
        <f>VLOOKUP(U1354,Смета!$B$8:$O$93,13,0)</f>
        <v>0</v>
      </c>
      <c r="AA1354" s="32">
        <f>VLOOKUP(Y1354,Смета!$B$8:$O$93,13,0)</f>
        <v>0</v>
      </c>
      <c r="AE1354" s="32">
        <f>VLOOKUP(AC1354,Смета!$B$8:$O$93,13,0)</f>
        <v>0</v>
      </c>
      <c r="AI1354" s="32">
        <f>VLOOKUP(AG1354,Смета!$B$8:$O$93,13,0)</f>
        <v>0</v>
      </c>
      <c r="AM1354" s="32">
        <f>VLOOKUP(AK1354,Смета!$B$8:$O$93,13,0)</f>
        <v>0</v>
      </c>
      <c r="AQ1354" s="32">
        <f>VLOOKUP(AO1354,Смета!$B$8:$O$93,13,0)</f>
        <v>0</v>
      </c>
      <c r="AU1354" s="32">
        <f>VLOOKUP(AS1354,Смета!$B$8:$O$93,13,0)</f>
        <v>0</v>
      </c>
    </row>
    <row r="1355" spans="3:47" x14ac:dyDescent="0.25">
      <c r="C1355" s="32">
        <f>VLOOKUP(A1355,Смета!$B$8:$O$93,13,0)</f>
        <v>0</v>
      </c>
      <c r="G1355" s="32">
        <f>VLOOKUP(E1355,Смета!$B$8:$O$93,13,0)</f>
        <v>0</v>
      </c>
      <c r="K1355" s="32">
        <f>VLOOKUP(I1355,Смета!$B$8:$O$93,13,0)</f>
        <v>0</v>
      </c>
      <c r="O1355" s="32">
        <f>VLOOKUP(M1355,Смета!$B$8:$O$93,13,0)</f>
        <v>0</v>
      </c>
      <c r="S1355" s="32">
        <f>VLOOKUP(Q1355,Смета!$B$8:$O$93,13,0)</f>
        <v>0</v>
      </c>
      <c r="W1355" s="32">
        <f>VLOOKUP(U1355,Смета!$B$8:$O$93,13,0)</f>
        <v>0</v>
      </c>
      <c r="AA1355" s="32">
        <f>VLOOKUP(Y1355,Смета!$B$8:$O$93,13,0)</f>
        <v>0</v>
      </c>
      <c r="AE1355" s="32">
        <f>VLOOKUP(AC1355,Смета!$B$8:$O$93,13,0)</f>
        <v>0</v>
      </c>
      <c r="AI1355" s="32">
        <f>VLOOKUP(AG1355,Смета!$B$8:$O$93,13,0)</f>
        <v>0</v>
      </c>
      <c r="AM1355" s="32">
        <f>VLOOKUP(AK1355,Смета!$B$8:$O$93,13,0)</f>
        <v>0</v>
      </c>
      <c r="AQ1355" s="32">
        <f>VLOOKUP(AO1355,Смета!$B$8:$O$93,13,0)</f>
        <v>0</v>
      </c>
      <c r="AU1355" s="32">
        <f>VLOOKUP(AS1355,Смета!$B$8:$O$93,13,0)</f>
        <v>0</v>
      </c>
    </row>
    <row r="1356" spans="3:47" x14ac:dyDescent="0.25">
      <c r="C1356" s="32">
        <f>VLOOKUP(A1356,Смета!$B$8:$O$93,13,0)</f>
        <v>0</v>
      </c>
      <c r="G1356" s="32">
        <f>VLOOKUP(E1356,Смета!$B$8:$O$93,13,0)</f>
        <v>0</v>
      </c>
      <c r="K1356" s="32">
        <f>VLOOKUP(I1356,Смета!$B$8:$O$93,13,0)</f>
        <v>0</v>
      </c>
      <c r="O1356" s="32">
        <f>VLOOKUP(M1356,Смета!$B$8:$O$93,13,0)</f>
        <v>0</v>
      </c>
      <c r="S1356" s="32">
        <f>VLOOKUP(Q1356,Смета!$B$8:$O$93,13,0)</f>
        <v>0</v>
      </c>
      <c r="W1356" s="32">
        <f>VLOOKUP(U1356,Смета!$B$8:$O$93,13,0)</f>
        <v>0</v>
      </c>
      <c r="AA1356" s="32">
        <f>VLOOKUP(Y1356,Смета!$B$8:$O$93,13,0)</f>
        <v>0</v>
      </c>
      <c r="AE1356" s="32">
        <f>VLOOKUP(AC1356,Смета!$B$8:$O$93,13,0)</f>
        <v>0</v>
      </c>
      <c r="AI1356" s="32">
        <f>VLOOKUP(AG1356,Смета!$B$8:$O$93,13,0)</f>
        <v>0</v>
      </c>
      <c r="AM1356" s="32">
        <f>VLOOKUP(AK1356,Смета!$B$8:$O$93,13,0)</f>
        <v>0</v>
      </c>
      <c r="AQ1356" s="32">
        <f>VLOOKUP(AO1356,Смета!$B$8:$O$93,13,0)</f>
        <v>0</v>
      </c>
      <c r="AU1356" s="32">
        <f>VLOOKUP(AS1356,Смета!$B$8:$O$93,13,0)</f>
        <v>0</v>
      </c>
    </row>
    <row r="1357" spans="3:47" x14ac:dyDescent="0.25">
      <c r="C1357" s="32">
        <f>VLOOKUP(A1357,Смета!$B$8:$O$93,13,0)</f>
        <v>0</v>
      </c>
      <c r="G1357" s="32">
        <f>VLOOKUP(E1357,Смета!$B$8:$O$93,13,0)</f>
        <v>0</v>
      </c>
      <c r="K1357" s="32">
        <f>VLOOKUP(I1357,Смета!$B$8:$O$93,13,0)</f>
        <v>0</v>
      </c>
      <c r="O1357" s="32">
        <f>VLOOKUP(M1357,Смета!$B$8:$O$93,13,0)</f>
        <v>0</v>
      </c>
      <c r="S1357" s="32">
        <f>VLOOKUP(Q1357,Смета!$B$8:$O$93,13,0)</f>
        <v>0</v>
      </c>
      <c r="W1357" s="32">
        <f>VLOOKUP(U1357,Смета!$B$8:$O$93,13,0)</f>
        <v>0</v>
      </c>
      <c r="AA1357" s="32">
        <f>VLOOKUP(Y1357,Смета!$B$8:$O$93,13,0)</f>
        <v>0</v>
      </c>
      <c r="AE1357" s="32">
        <f>VLOOKUP(AC1357,Смета!$B$8:$O$93,13,0)</f>
        <v>0</v>
      </c>
      <c r="AI1357" s="32">
        <f>VLOOKUP(AG1357,Смета!$B$8:$O$93,13,0)</f>
        <v>0</v>
      </c>
      <c r="AM1357" s="32">
        <f>VLOOKUP(AK1357,Смета!$B$8:$O$93,13,0)</f>
        <v>0</v>
      </c>
      <c r="AQ1357" s="32">
        <f>VLOOKUP(AO1357,Смета!$B$8:$O$93,13,0)</f>
        <v>0</v>
      </c>
      <c r="AU1357" s="32">
        <f>VLOOKUP(AS1357,Смета!$B$8:$O$93,13,0)</f>
        <v>0</v>
      </c>
    </row>
    <row r="1358" spans="3:47" x14ac:dyDescent="0.25">
      <c r="C1358" s="32">
        <f>VLOOKUP(A1358,Смета!$B$8:$O$93,13,0)</f>
        <v>0</v>
      </c>
      <c r="G1358" s="32">
        <f>VLOOKUP(E1358,Смета!$B$8:$O$93,13,0)</f>
        <v>0</v>
      </c>
      <c r="K1358" s="32">
        <f>VLOOKUP(I1358,Смета!$B$8:$O$93,13,0)</f>
        <v>0</v>
      </c>
      <c r="O1358" s="32">
        <f>VLOOKUP(M1358,Смета!$B$8:$O$93,13,0)</f>
        <v>0</v>
      </c>
      <c r="S1358" s="32">
        <f>VLOOKUP(Q1358,Смета!$B$8:$O$93,13,0)</f>
        <v>0</v>
      </c>
      <c r="W1358" s="32">
        <f>VLOOKUP(U1358,Смета!$B$8:$O$93,13,0)</f>
        <v>0</v>
      </c>
      <c r="AA1358" s="32">
        <f>VLOOKUP(Y1358,Смета!$B$8:$O$93,13,0)</f>
        <v>0</v>
      </c>
      <c r="AE1358" s="32">
        <f>VLOOKUP(AC1358,Смета!$B$8:$O$93,13,0)</f>
        <v>0</v>
      </c>
      <c r="AI1358" s="32">
        <f>VLOOKUP(AG1358,Смета!$B$8:$O$93,13,0)</f>
        <v>0</v>
      </c>
      <c r="AM1358" s="32">
        <f>VLOOKUP(AK1358,Смета!$B$8:$O$93,13,0)</f>
        <v>0</v>
      </c>
      <c r="AQ1358" s="32">
        <f>VLOOKUP(AO1358,Смета!$B$8:$O$93,13,0)</f>
        <v>0</v>
      </c>
      <c r="AU1358" s="32">
        <f>VLOOKUP(AS1358,Смета!$B$8:$O$93,13,0)</f>
        <v>0</v>
      </c>
    </row>
    <row r="1359" spans="3:47" x14ac:dyDescent="0.25">
      <c r="C1359" s="32">
        <f>VLOOKUP(A1359,Смета!$B$8:$O$93,13,0)</f>
        <v>0</v>
      </c>
      <c r="G1359" s="32">
        <f>VLOOKUP(E1359,Смета!$B$8:$O$93,13,0)</f>
        <v>0</v>
      </c>
      <c r="K1359" s="32">
        <f>VLOOKUP(I1359,Смета!$B$8:$O$93,13,0)</f>
        <v>0</v>
      </c>
      <c r="O1359" s="32">
        <f>VLOOKUP(M1359,Смета!$B$8:$O$93,13,0)</f>
        <v>0</v>
      </c>
      <c r="S1359" s="32">
        <f>VLOOKUP(Q1359,Смета!$B$8:$O$93,13,0)</f>
        <v>0</v>
      </c>
      <c r="W1359" s="32">
        <f>VLOOKUP(U1359,Смета!$B$8:$O$93,13,0)</f>
        <v>0</v>
      </c>
      <c r="AA1359" s="32">
        <f>VLOOKUP(Y1359,Смета!$B$8:$O$93,13,0)</f>
        <v>0</v>
      </c>
      <c r="AE1359" s="32">
        <f>VLOOKUP(AC1359,Смета!$B$8:$O$93,13,0)</f>
        <v>0</v>
      </c>
      <c r="AI1359" s="32">
        <f>VLOOKUP(AG1359,Смета!$B$8:$O$93,13,0)</f>
        <v>0</v>
      </c>
      <c r="AM1359" s="32">
        <f>VLOOKUP(AK1359,Смета!$B$8:$O$93,13,0)</f>
        <v>0</v>
      </c>
      <c r="AQ1359" s="32">
        <f>VLOOKUP(AO1359,Смета!$B$8:$O$93,13,0)</f>
        <v>0</v>
      </c>
      <c r="AU1359" s="32">
        <f>VLOOKUP(AS1359,Смета!$B$8:$O$93,13,0)</f>
        <v>0</v>
      </c>
    </row>
    <row r="1360" spans="3:47" x14ac:dyDescent="0.25">
      <c r="C1360" s="32">
        <f>VLOOKUP(A1360,Смета!$B$8:$O$93,13,0)</f>
        <v>0</v>
      </c>
      <c r="G1360" s="32">
        <f>VLOOKUP(E1360,Смета!$B$8:$O$93,13,0)</f>
        <v>0</v>
      </c>
      <c r="K1360" s="32">
        <f>VLOOKUP(I1360,Смета!$B$8:$O$93,13,0)</f>
        <v>0</v>
      </c>
      <c r="O1360" s="32">
        <f>VLOOKUP(M1360,Смета!$B$8:$O$93,13,0)</f>
        <v>0</v>
      </c>
      <c r="S1360" s="32">
        <f>VLOOKUP(Q1360,Смета!$B$8:$O$93,13,0)</f>
        <v>0</v>
      </c>
      <c r="W1360" s="32">
        <f>VLOOKUP(U1360,Смета!$B$8:$O$93,13,0)</f>
        <v>0</v>
      </c>
      <c r="AA1360" s="32">
        <f>VLOOKUP(Y1360,Смета!$B$8:$O$93,13,0)</f>
        <v>0</v>
      </c>
      <c r="AE1360" s="32">
        <f>VLOOKUP(AC1360,Смета!$B$8:$O$93,13,0)</f>
        <v>0</v>
      </c>
      <c r="AI1360" s="32">
        <f>VLOOKUP(AG1360,Смета!$B$8:$O$93,13,0)</f>
        <v>0</v>
      </c>
      <c r="AM1360" s="32">
        <f>VLOOKUP(AK1360,Смета!$B$8:$O$93,13,0)</f>
        <v>0</v>
      </c>
      <c r="AQ1360" s="32">
        <f>VLOOKUP(AO1360,Смета!$B$8:$O$93,13,0)</f>
        <v>0</v>
      </c>
      <c r="AU1360" s="32">
        <f>VLOOKUP(AS1360,Смета!$B$8:$O$93,13,0)</f>
        <v>0</v>
      </c>
    </row>
    <row r="1361" spans="3:47" x14ac:dyDescent="0.25">
      <c r="C1361" s="32">
        <f>VLOOKUP(A1361,Смета!$B$8:$O$93,13,0)</f>
        <v>0</v>
      </c>
      <c r="G1361" s="32">
        <f>VLOOKUP(E1361,Смета!$B$8:$O$93,13,0)</f>
        <v>0</v>
      </c>
      <c r="K1361" s="32">
        <f>VLOOKUP(I1361,Смета!$B$8:$O$93,13,0)</f>
        <v>0</v>
      </c>
      <c r="O1361" s="32">
        <f>VLOOKUP(M1361,Смета!$B$8:$O$93,13,0)</f>
        <v>0</v>
      </c>
      <c r="S1361" s="32">
        <f>VLOOKUP(Q1361,Смета!$B$8:$O$93,13,0)</f>
        <v>0</v>
      </c>
      <c r="W1361" s="32">
        <f>VLOOKUP(U1361,Смета!$B$8:$O$93,13,0)</f>
        <v>0</v>
      </c>
      <c r="AA1361" s="32">
        <f>VLOOKUP(Y1361,Смета!$B$8:$O$93,13,0)</f>
        <v>0</v>
      </c>
      <c r="AE1361" s="32">
        <f>VLOOKUP(AC1361,Смета!$B$8:$O$93,13,0)</f>
        <v>0</v>
      </c>
      <c r="AI1361" s="32">
        <f>VLOOKUP(AG1361,Смета!$B$8:$O$93,13,0)</f>
        <v>0</v>
      </c>
      <c r="AM1361" s="32">
        <f>VLOOKUP(AK1361,Смета!$B$8:$O$93,13,0)</f>
        <v>0</v>
      </c>
      <c r="AQ1361" s="32">
        <f>VLOOKUP(AO1361,Смета!$B$8:$O$93,13,0)</f>
        <v>0</v>
      </c>
      <c r="AU1361" s="32">
        <f>VLOOKUP(AS1361,Смета!$B$8:$O$93,13,0)</f>
        <v>0</v>
      </c>
    </row>
    <row r="1362" spans="3:47" x14ac:dyDescent="0.25">
      <c r="C1362" s="32">
        <f>VLOOKUP(A1362,Смета!$B$8:$O$93,13,0)</f>
        <v>0</v>
      </c>
      <c r="G1362" s="32">
        <f>VLOOKUP(E1362,Смета!$B$8:$O$93,13,0)</f>
        <v>0</v>
      </c>
      <c r="K1362" s="32">
        <f>VLOOKUP(I1362,Смета!$B$8:$O$93,13,0)</f>
        <v>0</v>
      </c>
      <c r="O1362" s="32">
        <f>VLOOKUP(M1362,Смета!$B$8:$O$93,13,0)</f>
        <v>0</v>
      </c>
      <c r="S1362" s="32">
        <f>VLOOKUP(Q1362,Смета!$B$8:$O$93,13,0)</f>
        <v>0</v>
      </c>
      <c r="W1362" s="32">
        <f>VLOOKUP(U1362,Смета!$B$8:$O$93,13,0)</f>
        <v>0</v>
      </c>
      <c r="AA1362" s="32">
        <f>VLOOKUP(Y1362,Смета!$B$8:$O$93,13,0)</f>
        <v>0</v>
      </c>
      <c r="AE1362" s="32">
        <f>VLOOKUP(AC1362,Смета!$B$8:$O$93,13,0)</f>
        <v>0</v>
      </c>
      <c r="AI1362" s="32">
        <f>VLOOKUP(AG1362,Смета!$B$8:$O$93,13,0)</f>
        <v>0</v>
      </c>
      <c r="AM1362" s="32">
        <f>VLOOKUP(AK1362,Смета!$B$8:$O$93,13,0)</f>
        <v>0</v>
      </c>
      <c r="AQ1362" s="32">
        <f>VLOOKUP(AO1362,Смета!$B$8:$O$93,13,0)</f>
        <v>0</v>
      </c>
      <c r="AU1362" s="32">
        <f>VLOOKUP(AS1362,Смета!$B$8:$O$93,13,0)</f>
        <v>0</v>
      </c>
    </row>
    <row r="1363" spans="3:47" x14ac:dyDescent="0.25">
      <c r="C1363" s="32">
        <f>VLOOKUP(A1363,Смета!$B$8:$O$93,13,0)</f>
        <v>0</v>
      </c>
      <c r="G1363" s="32">
        <f>VLOOKUP(E1363,Смета!$B$8:$O$93,13,0)</f>
        <v>0</v>
      </c>
      <c r="K1363" s="32">
        <f>VLOOKUP(I1363,Смета!$B$8:$O$93,13,0)</f>
        <v>0</v>
      </c>
      <c r="O1363" s="32">
        <f>VLOOKUP(M1363,Смета!$B$8:$O$93,13,0)</f>
        <v>0</v>
      </c>
      <c r="S1363" s="32">
        <f>VLOOKUP(Q1363,Смета!$B$8:$O$93,13,0)</f>
        <v>0</v>
      </c>
      <c r="W1363" s="32">
        <f>VLOOKUP(U1363,Смета!$B$8:$O$93,13,0)</f>
        <v>0</v>
      </c>
      <c r="AA1363" s="32">
        <f>VLOOKUP(Y1363,Смета!$B$8:$O$93,13,0)</f>
        <v>0</v>
      </c>
      <c r="AE1363" s="32">
        <f>VLOOKUP(AC1363,Смета!$B$8:$O$93,13,0)</f>
        <v>0</v>
      </c>
      <c r="AI1363" s="32">
        <f>VLOOKUP(AG1363,Смета!$B$8:$O$93,13,0)</f>
        <v>0</v>
      </c>
      <c r="AM1363" s="32">
        <f>VLOOKUP(AK1363,Смета!$B$8:$O$93,13,0)</f>
        <v>0</v>
      </c>
      <c r="AQ1363" s="32">
        <f>VLOOKUP(AO1363,Смета!$B$8:$O$93,13,0)</f>
        <v>0</v>
      </c>
      <c r="AU1363" s="32">
        <f>VLOOKUP(AS1363,Смета!$B$8:$O$93,13,0)</f>
        <v>0</v>
      </c>
    </row>
    <row r="1364" spans="3:47" x14ac:dyDescent="0.25">
      <c r="C1364" s="32">
        <f>VLOOKUP(A1364,Смета!$B$8:$O$93,13,0)</f>
        <v>0</v>
      </c>
      <c r="G1364" s="32">
        <f>VLOOKUP(E1364,Смета!$B$8:$O$93,13,0)</f>
        <v>0</v>
      </c>
      <c r="K1364" s="32">
        <f>VLOOKUP(I1364,Смета!$B$8:$O$93,13,0)</f>
        <v>0</v>
      </c>
      <c r="O1364" s="32">
        <f>VLOOKUP(M1364,Смета!$B$8:$O$93,13,0)</f>
        <v>0</v>
      </c>
      <c r="S1364" s="32">
        <f>VLOOKUP(Q1364,Смета!$B$8:$O$93,13,0)</f>
        <v>0</v>
      </c>
      <c r="W1364" s="32">
        <f>VLOOKUP(U1364,Смета!$B$8:$O$93,13,0)</f>
        <v>0</v>
      </c>
      <c r="AA1364" s="32">
        <f>VLOOKUP(Y1364,Смета!$B$8:$O$93,13,0)</f>
        <v>0</v>
      </c>
      <c r="AE1364" s="32">
        <f>VLOOKUP(AC1364,Смета!$B$8:$O$93,13,0)</f>
        <v>0</v>
      </c>
      <c r="AI1364" s="32">
        <f>VLOOKUP(AG1364,Смета!$B$8:$O$93,13,0)</f>
        <v>0</v>
      </c>
      <c r="AM1364" s="32">
        <f>VLOOKUP(AK1364,Смета!$B$8:$O$93,13,0)</f>
        <v>0</v>
      </c>
      <c r="AQ1364" s="32">
        <f>VLOOKUP(AO1364,Смета!$B$8:$O$93,13,0)</f>
        <v>0</v>
      </c>
      <c r="AU1364" s="32">
        <f>VLOOKUP(AS1364,Смета!$B$8:$O$93,13,0)</f>
        <v>0</v>
      </c>
    </row>
    <row r="1365" spans="3:47" x14ac:dyDescent="0.25">
      <c r="C1365" s="32">
        <f>VLOOKUP(A1365,Смета!$B$8:$O$93,13,0)</f>
        <v>0</v>
      </c>
      <c r="G1365" s="32">
        <f>VLOOKUP(E1365,Смета!$B$8:$O$93,13,0)</f>
        <v>0</v>
      </c>
      <c r="K1365" s="32">
        <f>VLOOKUP(I1365,Смета!$B$8:$O$93,13,0)</f>
        <v>0</v>
      </c>
      <c r="O1365" s="32">
        <f>VLOOKUP(M1365,Смета!$B$8:$O$93,13,0)</f>
        <v>0</v>
      </c>
      <c r="S1365" s="32">
        <f>VLOOKUP(Q1365,Смета!$B$8:$O$93,13,0)</f>
        <v>0</v>
      </c>
      <c r="W1365" s="32">
        <f>VLOOKUP(U1365,Смета!$B$8:$O$93,13,0)</f>
        <v>0</v>
      </c>
      <c r="AA1365" s="32">
        <f>VLOOKUP(Y1365,Смета!$B$8:$O$93,13,0)</f>
        <v>0</v>
      </c>
      <c r="AE1365" s="32">
        <f>VLOOKUP(AC1365,Смета!$B$8:$O$93,13,0)</f>
        <v>0</v>
      </c>
      <c r="AI1365" s="32">
        <f>VLOOKUP(AG1365,Смета!$B$8:$O$93,13,0)</f>
        <v>0</v>
      </c>
      <c r="AM1365" s="32">
        <f>VLOOKUP(AK1365,Смета!$B$8:$O$93,13,0)</f>
        <v>0</v>
      </c>
      <c r="AQ1365" s="32">
        <f>VLOOKUP(AO1365,Смета!$B$8:$O$93,13,0)</f>
        <v>0</v>
      </c>
      <c r="AU1365" s="32">
        <f>VLOOKUP(AS1365,Смета!$B$8:$O$93,13,0)</f>
        <v>0</v>
      </c>
    </row>
    <row r="1366" spans="3:47" x14ac:dyDescent="0.25">
      <c r="C1366" s="32">
        <f>VLOOKUP(A1366,Смета!$B$8:$O$93,13,0)</f>
        <v>0</v>
      </c>
      <c r="G1366" s="32">
        <f>VLOOKUP(E1366,Смета!$B$8:$O$93,13,0)</f>
        <v>0</v>
      </c>
      <c r="K1366" s="32">
        <f>VLOOKUP(I1366,Смета!$B$8:$O$93,13,0)</f>
        <v>0</v>
      </c>
      <c r="O1366" s="32">
        <f>VLOOKUP(M1366,Смета!$B$8:$O$93,13,0)</f>
        <v>0</v>
      </c>
      <c r="S1366" s="32">
        <f>VLOOKUP(Q1366,Смета!$B$8:$O$93,13,0)</f>
        <v>0</v>
      </c>
      <c r="W1366" s="32">
        <f>VLOOKUP(U1366,Смета!$B$8:$O$93,13,0)</f>
        <v>0</v>
      </c>
      <c r="AA1366" s="32">
        <f>VLOOKUP(Y1366,Смета!$B$8:$O$93,13,0)</f>
        <v>0</v>
      </c>
      <c r="AE1366" s="32">
        <f>VLOOKUP(AC1366,Смета!$B$8:$O$93,13,0)</f>
        <v>0</v>
      </c>
      <c r="AI1366" s="32">
        <f>VLOOKUP(AG1366,Смета!$B$8:$O$93,13,0)</f>
        <v>0</v>
      </c>
      <c r="AM1366" s="32">
        <f>VLOOKUP(AK1366,Смета!$B$8:$O$93,13,0)</f>
        <v>0</v>
      </c>
      <c r="AQ1366" s="32">
        <f>VLOOKUP(AO1366,Смета!$B$8:$O$93,13,0)</f>
        <v>0</v>
      </c>
      <c r="AU1366" s="32">
        <f>VLOOKUP(AS1366,Смета!$B$8:$O$93,13,0)</f>
        <v>0</v>
      </c>
    </row>
    <row r="1367" spans="3:47" x14ac:dyDescent="0.25">
      <c r="C1367" s="32">
        <f>VLOOKUP(A1367,Смета!$B$8:$O$93,13,0)</f>
        <v>0</v>
      </c>
      <c r="G1367" s="32">
        <f>VLOOKUP(E1367,Смета!$B$8:$O$93,13,0)</f>
        <v>0</v>
      </c>
      <c r="K1367" s="32">
        <f>VLOOKUP(I1367,Смета!$B$8:$O$93,13,0)</f>
        <v>0</v>
      </c>
      <c r="O1367" s="32">
        <f>VLOOKUP(M1367,Смета!$B$8:$O$93,13,0)</f>
        <v>0</v>
      </c>
      <c r="S1367" s="32">
        <f>VLOOKUP(Q1367,Смета!$B$8:$O$93,13,0)</f>
        <v>0</v>
      </c>
      <c r="W1367" s="32">
        <f>VLOOKUP(U1367,Смета!$B$8:$O$93,13,0)</f>
        <v>0</v>
      </c>
      <c r="AA1367" s="32">
        <f>VLOOKUP(Y1367,Смета!$B$8:$O$93,13,0)</f>
        <v>0</v>
      </c>
      <c r="AE1367" s="32">
        <f>VLOOKUP(AC1367,Смета!$B$8:$O$93,13,0)</f>
        <v>0</v>
      </c>
      <c r="AI1367" s="32">
        <f>VLOOKUP(AG1367,Смета!$B$8:$O$93,13,0)</f>
        <v>0</v>
      </c>
      <c r="AM1367" s="32">
        <f>VLOOKUP(AK1367,Смета!$B$8:$O$93,13,0)</f>
        <v>0</v>
      </c>
      <c r="AQ1367" s="32">
        <f>VLOOKUP(AO1367,Смета!$B$8:$O$93,13,0)</f>
        <v>0</v>
      </c>
      <c r="AU1367" s="32">
        <f>VLOOKUP(AS1367,Смета!$B$8:$O$93,13,0)</f>
        <v>0</v>
      </c>
    </row>
    <row r="1368" spans="3:47" x14ac:dyDescent="0.25">
      <c r="C1368" s="32">
        <f>VLOOKUP(A1368,Смета!$B$8:$O$93,13,0)</f>
        <v>0</v>
      </c>
      <c r="G1368" s="32">
        <f>VLOOKUP(E1368,Смета!$B$8:$O$93,13,0)</f>
        <v>0</v>
      </c>
      <c r="K1368" s="32">
        <f>VLOOKUP(I1368,Смета!$B$8:$O$93,13,0)</f>
        <v>0</v>
      </c>
      <c r="O1368" s="32">
        <f>VLOOKUP(M1368,Смета!$B$8:$O$93,13,0)</f>
        <v>0</v>
      </c>
      <c r="S1368" s="32">
        <f>VLOOKUP(Q1368,Смета!$B$8:$O$93,13,0)</f>
        <v>0</v>
      </c>
      <c r="W1368" s="32">
        <f>VLOOKUP(U1368,Смета!$B$8:$O$93,13,0)</f>
        <v>0</v>
      </c>
      <c r="AA1368" s="32">
        <f>VLOOKUP(Y1368,Смета!$B$8:$O$93,13,0)</f>
        <v>0</v>
      </c>
      <c r="AE1368" s="32">
        <f>VLOOKUP(AC1368,Смета!$B$8:$O$93,13,0)</f>
        <v>0</v>
      </c>
      <c r="AI1368" s="32">
        <f>VLOOKUP(AG1368,Смета!$B$8:$O$93,13,0)</f>
        <v>0</v>
      </c>
      <c r="AM1368" s="32">
        <f>VLOOKUP(AK1368,Смета!$B$8:$O$93,13,0)</f>
        <v>0</v>
      </c>
      <c r="AQ1368" s="32">
        <f>VLOOKUP(AO1368,Смета!$B$8:$O$93,13,0)</f>
        <v>0</v>
      </c>
      <c r="AU1368" s="32">
        <f>VLOOKUP(AS1368,Смета!$B$8:$O$93,13,0)</f>
        <v>0</v>
      </c>
    </row>
    <row r="1369" spans="3:47" x14ac:dyDescent="0.25">
      <c r="C1369" s="32">
        <f>VLOOKUP(A1369,Смета!$B$8:$O$93,13,0)</f>
        <v>0</v>
      </c>
      <c r="G1369" s="32">
        <f>VLOOKUP(E1369,Смета!$B$8:$O$93,13,0)</f>
        <v>0</v>
      </c>
      <c r="K1369" s="32">
        <f>VLOOKUP(I1369,Смета!$B$8:$O$93,13,0)</f>
        <v>0</v>
      </c>
      <c r="O1369" s="32">
        <f>VLOOKUP(M1369,Смета!$B$8:$O$93,13,0)</f>
        <v>0</v>
      </c>
      <c r="S1369" s="32">
        <f>VLOOKUP(Q1369,Смета!$B$8:$O$93,13,0)</f>
        <v>0</v>
      </c>
      <c r="W1369" s="32">
        <f>VLOOKUP(U1369,Смета!$B$8:$O$93,13,0)</f>
        <v>0</v>
      </c>
      <c r="AA1369" s="32">
        <f>VLOOKUP(Y1369,Смета!$B$8:$O$93,13,0)</f>
        <v>0</v>
      </c>
      <c r="AE1369" s="32">
        <f>VLOOKUP(AC1369,Смета!$B$8:$O$93,13,0)</f>
        <v>0</v>
      </c>
      <c r="AI1369" s="32">
        <f>VLOOKUP(AG1369,Смета!$B$8:$O$93,13,0)</f>
        <v>0</v>
      </c>
      <c r="AM1369" s="32">
        <f>VLOOKUP(AK1369,Смета!$B$8:$O$93,13,0)</f>
        <v>0</v>
      </c>
      <c r="AQ1369" s="32">
        <f>VLOOKUP(AO1369,Смета!$B$8:$O$93,13,0)</f>
        <v>0</v>
      </c>
      <c r="AU1369" s="32">
        <f>VLOOKUP(AS1369,Смета!$B$8:$O$93,13,0)</f>
        <v>0</v>
      </c>
    </row>
    <row r="1370" spans="3:47" x14ac:dyDescent="0.25">
      <c r="C1370" s="32">
        <f>VLOOKUP(A1370,Смета!$B$8:$O$93,13,0)</f>
        <v>0</v>
      </c>
      <c r="G1370" s="32">
        <f>VLOOKUP(E1370,Смета!$B$8:$O$93,13,0)</f>
        <v>0</v>
      </c>
      <c r="K1370" s="32">
        <f>VLOOKUP(I1370,Смета!$B$8:$O$93,13,0)</f>
        <v>0</v>
      </c>
      <c r="O1370" s="32">
        <f>VLOOKUP(M1370,Смета!$B$8:$O$93,13,0)</f>
        <v>0</v>
      </c>
      <c r="S1370" s="32">
        <f>VLOOKUP(Q1370,Смета!$B$8:$O$93,13,0)</f>
        <v>0</v>
      </c>
      <c r="W1370" s="32">
        <f>VLOOKUP(U1370,Смета!$B$8:$O$93,13,0)</f>
        <v>0</v>
      </c>
      <c r="AA1370" s="32">
        <f>VLOOKUP(Y1370,Смета!$B$8:$O$93,13,0)</f>
        <v>0</v>
      </c>
      <c r="AE1370" s="32">
        <f>VLOOKUP(AC1370,Смета!$B$8:$O$93,13,0)</f>
        <v>0</v>
      </c>
      <c r="AI1370" s="32">
        <f>VLOOKUP(AG1370,Смета!$B$8:$O$93,13,0)</f>
        <v>0</v>
      </c>
      <c r="AM1370" s="32">
        <f>VLOOKUP(AK1370,Смета!$B$8:$O$93,13,0)</f>
        <v>0</v>
      </c>
      <c r="AQ1370" s="32">
        <f>VLOOKUP(AO1370,Смета!$B$8:$O$93,13,0)</f>
        <v>0</v>
      </c>
      <c r="AU1370" s="32">
        <f>VLOOKUP(AS1370,Смета!$B$8:$O$93,13,0)</f>
        <v>0</v>
      </c>
    </row>
    <row r="1371" spans="3:47" x14ac:dyDescent="0.25">
      <c r="C1371" s="32">
        <f>VLOOKUP(A1371,Смета!$B$8:$O$93,13,0)</f>
        <v>0</v>
      </c>
      <c r="G1371" s="32">
        <f>VLOOKUP(E1371,Смета!$B$8:$O$93,13,0)</f>
        <v>0</v>
      </c>
      <c r="K1371" s="32">
        <f>VLOOKUP(I1371,Смета!$B$8:$O$93,13,0)</f>
        <v>0</v>
      </c>
      <c r="O1371" s="32">
        <f>VLOOKUP(M1371,Смета!$B$8:$O$93,13,0)</f>
        <v>0</v>
      </c>
      <c r="S1371" s="32">
        <f>VLOOKUP(Q1371,Смета!$B$8:$O$93,13,0)</f>
        <v>0</v>
      </c>
      <c r="W1371" s="32">
        <f>VLOOKUP(U1371,Смета!$B$8:$O$93,13,0)</f>
        <v>0</v>
      </c>
      <c r="AA1371" s="32">
        <f>VLOOKUP(Y1371,Смета!$B$8:$O$93,13,0)</f>
        <v>0</v>
      </c>
      <c r="AE1371" s="32">
        <f>VLOOKUP(AC1371,Смета!$B$8:$O$93,13,0)</f>
        <v>0</v>
      </c>
      <c r="AI1371" s="32">
        <f>VLOOKUP(AG1371,Смета!$B$8:$O$93,13,0)</f>
        <v>0</v>
      </c>
      <c r="AM1371" s="32">
        <f>VLOOKUP(AK1371,Смета!$B$8:$O$93,13,0)</f>
        <v>0</v>
      </c>
      <c r="AQ1371" s="32">
        <f>VLOOKUP(AO1371,Смета!$B$8:$O$93,13,0)</f>
        <v>0</v>
      </c>
      <c r="AU1371" s="32">
        <f>VLOOKUP(AS1371,Смета!$B$8:$O$93,13,0)</f>
        <v>0</v>
      </c>
    </row>
    <row r="1372" spans="3:47" x14ac:dyDescent="0.25">
      <c r="C1372" s="32">
        <f>VLOOKUP(A1372,Смета!$B$8:$O$93,13,0)</f>
        <v>0</v>
      </c>
      <c r="G1372" s="32">
        <f>VLOOKUP(E1372,Смета!$B$8:$O$93,13,0)</f>
        <v>0</v>
      </c>
      <c r="K1372" s="32">
        <f>VLOOKUP(I1372,Смета!$B$8:$O$93,13,0)</f>
        <v>0</v>
      </c>
      <c r="O1372" s="32">
        <f>VLOOKUP(M1372,Смета!$B$8:$O$93,13,0)</f>
        <v>0</v>
      </c>
      <c r="S1372" s="32">
        <f>VLOOKUP(Q1372,Смета!$B$8:$O$93,13,0)</f>
        <v>0</v>
      </c>
      <c r="W1372" s="32">
        <f>VLOOKUP(U1372,Смета!$B$8:$O$93,13,0)</f>
        <v>0</v>
      </c>
      <c r="AA1372" s="32">
        <f>VLOOKUP(Y1372,Смета!$B$8:$O$93,13,0)</f>
        <v>0</v>
      </c>
      <c r="AE1372" s="32">
        <f>VLOOKUP(AC1372,Смета!$B$8:$O$93,13,0)</f>
        <v>0</v>
      </c>
      <c r="AI1372" s="32">
        <f>VLOOKUP(AG1372,Смета!$B$8:$O$93,13,0)</f>
        <v>0</v>
      </c>
      <c r="AM1372" s="32">
        <f>VLOOKUP(AK1372,Смета!$B$8:$O$93,13,0)</f>
        <v>0</v>
      </c>
      <c r="AQ1372" s="32">
        <f>VLOOKUP(AO1372,Смета!$B$8:$O$93,13,0)</f>
        <v>0</v>
      </c>
      <c r="AU1372" s="32">
        <f>VLOOKUP(AS1372,Смета!$B$8:$O$93,13,0)</f>
        <v>0</v>
      </c>
    </row>
    <row r="1373" spans="3:47" x14ac:dyDescent="0.25">
      <c r="C1373" s="32">
        <f>VLOOKUP(A1373,Смета!$B$8:$O$93,13,0)</f>
        <v>0</v>
      </c>
      <c r="G1373" s="32">
        <f>VLOOKUP(E1373,Смета!$B$8:$O$93,13,0)</f>
        <v>0</v>
      </c>
      <c r="K1373" s="32">
        <f>VLOOKUP(I1373,Смета!$B$8:$O$93,13,0)</f>
        <v>0</v>
      </c>
      <c r="O1373" s="32">
        <f>VLOOKUP(M1373,Смета!$B$8:$O$93,13,0)</f>
        <v>0</v>
      </c>
      <c r="S1373" s="32">
        <f>VLOOKUP(Q1373,Смета!$B$8:$O$93,13,0)</f>
        <v>0</v>
      </c>
      <c r="W1373" s="32">
        <f>VLOOKUP(U1373,Смета!$B$8:$O$93,13,0)</f>
        <v>0</v>
      </c>
      <c r="AA1373" s="32">
        <f>VLOOKUP(Y1373,Смета!$B$8:$O$93,13,0)</f>
        <v>0</v>
      </c>
      <c r="AE1373" s="32">
        <f>VLOOKUP(AC1373,Смета!$B$8:$O$93,13,0)</f>
        <v>0</v>
      </c>
      <c r="AI1373" s="32">
        <f>VLOOKUP(AG1373,Смета!$B$8:$O$93,13,0)</f>
        <v>0</v>
      </c>
      <c r="AM1373" s="32">
        <f>VLOOKUP(AK1373,Смета!$B$8:$O$93,13,0)</f>
        <v>0</v>
      </c>
      <c r="AQ1373" s="32">
        <f>VLOOKUP(AO1373,Смета!$B$8:$O$93,13,0)</f>
        <v>0</v>
      </c>
      <c r="AU1373" s="32">
        <f>VLOOKUP(AS1373,Смета!$B$8:$O$93,13,0)</f>
        <v>0</v>
      </c>
    </row>
    <row r="1374" spans="3:47" x14ac:dyDescent="0.25">
      <c r="C1374" s="32">
        <f>VLOOKUP(A1374,Смета!$B$8:$O$93,13,0)</f>
        <v>0</v>
      </c>
      <c r="G1374" s="32">
        <f>VLOOKUP(E1374,Смета!$B$8:$O$93,13,0)</f>
        <v>0</v>
      </c>
      <c r="K1374" s="32">
        <f>VLOOKUP(I1374,Смета!$B$8:$O$93,13,0)</f>
        <v>0</v>
      </c>
      <c r="O1374" s="32">
        <f>VLOOKUP(M1374,Смета!$B$8:$O$93,13,0)</f>
        <v>0</v>
      </c>
      <c r="S1374" s="32">
        <f>VLOOKUP(Q1374,Смета!$B$8:$O$93,13,0)</f>
        <v>0</v>
      </c>
      <c r="W1374" s="32">
        <f>VLOOKUP(U1374,Смета!$B$8:$O$93,13,0)</f>
        <v>0</v>
      </c>
      <c r="AA1374" s="32">
        <f>VLOOKUP(Y1374,Смета!$B$8:$O$93,13,0)</f>
        <v>0</v>
      </c>
      <c r="AE1374" s="32">
        <f>VLOOKUP(AC1374,Смета!$B$8:$O$93,13,0)</f>
        <v>0</v>
      </c>
      <c r="AI1374" s="32">
        <f>VLOOKUP(AG1374,Смета!$B$8:$O$93,13,0)</f>
        <v>0</v>
      </c>
      <c r="AM1374" s="32">
        <f>VLOOKUP(AK1374,Смета!$B$8:$O$93,13,0)</f>
        <v>0</v>
      </c>
      <c r="AQ1374" s="32">
        <f>VLOOKUP(AO1374,Смета!$B$8:$O$93,13,0)</f>
        <v>0</v>
      </c>
      <c r="AU1374" s="32">
        <f>VLOOKUP(AS1374,Смета!$B$8:$O$93,13,0)</f>
        <v>0</v>
      </c>
    </row>
    <row r="1375" spans="3:47" x14ac:dyDescent="0.25">
      <c r="C1375" s="32">
        <f>VLOOKUP(A1375,Смета!$B$8:$O$93,13,0)</f>
        <v>0</v>
      </c>
      <c r="G1375" s="32">
        <f>VLOOKUP(E1375,Смета!$B$8:$O$93,13,0)</f>
        <v>0</v>
      </c>
      <c r="K1375" s="32">
        <f>VLOOKUP(I1375,Смета!$B$8:$O$93,13,0)</f>
        <v>0</v>
      </c>
      <c r="O1375" s="32">
        <f>VLOOKUP(M1375,Смета!$B$8:$O$93,13,0)</f>
        <v>0</v>
      </c>
      <c r="S1375" s="32">
        <f>VLOOKUP(Q1375,Смета!$B$8:$O$93,13,0)</f>
        <v>0</v>
      </c>
      <c r="W1375" s="32">
        <f>VLOOKUP(U1375,Смета!$B$8:$O$93,13,0)</f>
        <v>0</v>
      </c>
      <c r="AA1375" s="32">
        <f>VLOOKUP(Y1375,Смета!$B$8:$O$93,13,0)</f>
        <v>0</v>
      </c>
      <c r="AE1375" s="32">
        <f>VLOOKUP(AC1375,Смета!$B$8:$O$93,13,0)</f>
        <v>0</v>
      </c>
      <c r="AI1375" s="32">
        <f>VLOOKUP(AG1375,Смета!$B$8:$O$93,13,0)</f>
        <v>0</v>
      </c>
      <c r="AM1375" s="32">
        <f>VLOOKUP(AK1375,Смета!$B$8:$O$93,13,0)</f>
        <v>0</v>
      </c>
      <c r="AQ1375" s="32">
        <f>VLOOKUP(AO1375,Смета!$B$8:$O$93,13,0)</f>
        <v>0</v>
      </c>
      <c r="AU1375" s="32">
        <f>VLOOKUP(AS1375,Смета!$B$8:$O$93,13,0)</f>
        <v>0</v>
      </c>
    </row>
    <row r="1376" spans="3:47" x14ac:dyDescent="0.25">
      <c r="C1376" s="32">
        <f>VLOOKUP(A1376,Смета!$B$8:$O$93,13,0)</f>
        <v>0</v>
      </c>
      <c r="G1376" s="32">
        <f>VLOOKUP(E1376,Смета!$B$8:$O$93,13,0)</f>
        <v>0</v>
      </c>
      <c r="K1376" s="32">
        <f>VLOOKUP(I1376,Смета!$B$8:$O$93,13,0)</f>
        <v>0</v>
      </c>
      <c r="O1376" s="32">
        <f>VLOOKUP(M1376,Смета!$B$8:$O$93,13,0)</f>
        <v>0</v>
      </c>
      <c r="S1376" s="32">
        <f>VLOOKUP(Q1376,Смета!$B$8:$O$93,13,0)</f>
        <v>0</v>
      </c>
      <c r="W1376" s="32">
        <f>VLOOKUP(U1376,Смета!$B$8:$O$93,13,0)</f>
        <v>0</v>
      </c>
      <c r="AA1376" s="32">
        <f>VLOOKUP(Y1376,Смета!$B$8:$O$93,13,0)</f>
        <v>0</v>
      </c>
      <c r="AE1376" s="32">
        <f>VLOOKUP(AC1376,Смета!$B$8:$O$93,13,0)</f>
        <v>0</v>
      </c>
      <c r="AI1376" s="32">
        <f>VLOOKUP(AG1376,Смета!$B$8:$O$93,13,0)</f>
        <v>0</v>
      </c>
      <c r="AM1376" s="32">
        <f>VLOOKUP(AK1376,Смета!$B$8:$O$93,13,0)</f>
        <v>0</v>
      </c>
      <c r="AQ1376" s="32">
        <f>VLOOKUP(AO1376,Смета!$B$8:$O$93,13,0)</f>
        <v>0</v>
      </c>
      <c r="AU1376" s="32">
        <f>VLOOKUP(AS1376,Смета!$B$8:$O$93,13,0)</f>
        <v>0</v>
      </c>
    </row>
    <row r="1377" spans="3:47" x14ac:dyDescent="0.25">
      <c r="C1377" s="32">
        <f>VLOOKUP(A1377,Смета!$B$8:$O$93,13,0)</f>
        <v>0</v>
      </c>
      <c r="G1377" s="32">
        <f>VLOOKUP(E1377,Смета!$B$8:$O$93,13,0)</f>
        <v>0</v>
      </c>
      <c r="K1377" s="32">
        <f>VLOOKUP(I1377,Смета!$B$8:$O$93,13,0)</f>
        <v>0</v>
      </c>
      <c r="O1377" s="32">
        <f>VLOOKUP(M1377,Смета!$B$8:$O$93,13,0)</f>
        <v>0</v>
      </c>
      <c r="S1377" s="32">
        <f>VLOOKUP(Q1377,Смета!$B$8:$O$93,13,0)</f>
        <v>0</v>
      </c>
      <c r="W1377" s="32">
        <f>VLOOKUP(U1377,Смета!$B$8:$O$93,13,0)</f>
        <v>0</v>
      </c>
      <c r="AA1377" s="32">
        <f>VLOOKUP(Y1377,Смета!$B$8:$O$93,13,0)</f>
        <v>0</v>
      </c>
      <c r="AE1377" s="32">
        <f>VLOOKUP(AC1377,Смета!$B$8:$O$93,13,0)</f>
        <v>0</v>
      </c>
      <c r="AI1377" s="32">
        <f>VLOOKUP(AG1377,Смета!$B$8:$O$93,13,0)</f>
        <v>0</v>
      </c>
      <c r="AM1377" s="32">
        <f>VLOOKUP(AK1377,Смета!$B$8:$O$93,13,0)</f>
        <v>0</v>
      </c>
      <c r="AQ1377" s="32">
        <f>VLOOKUP(AO1377,Смета!$B$8:$O$93,13,0)</f>
        <v>0</v>
      </c>
      <c r="AU1377" s="32">
        <f>VLOOKUP(AS1377,Смета!$B$8:$O$93,13,0)</f>
        <v>0</v>
      </c>
    </row>
    <row r="1378" spans="3:47" x14ac:dyDescent="0.25">
      <c r="C1378" s="32">
        <f>VLOOKUP(A1378,Смета!$B$8:$O$93,13,0)</f>
        <v>0</v>
      </c>
      <c r="G1378" s="32">
        <f>VLOOKUP(E1378,Смета!$B$8:$O$93,13,0)</f>
        <v>0</v>
      </c>
      <c r="K1378" s="32">
        <f>VLOOKUP(I1378,Смета!$B$8:$O$93,13,0)</f>
        <v>0</v>
      </c>
      <c r="O1378" s="32">
        <f>VLOOKUP(M1378,Смета!$B$8:$O$93,13,0)</f>
        <v>0</v>
      </c>
      <c r="S1378" s="32">
        <f>VLOOKUP(Q1378,Смета!$B$8:$O$93,13,0)</f>
        <v>0</v>
      </c>
      <c r="W1378" s="32">
        <f>VLOOKUP(U1378,Смета!$B$8:$O$93,13,0)</f>
        <v>0</v>
      </c>
      <c r="AA1378" s="32">
        <f>VLOOKUP(Y1378,Смета!$B$8:$O$93,13,0)</f>
        <v>0</v>
      </c>
      <c r="AE1378" s="32">
        <f>VLOOKUP(AC1378,Смета!$B$8:$O$93,13,0)</f>
        <v>0</v>
      </c>
      <c r="AI1378" s="32">
        <f>VLOOKUP(AG1378,Смета!$B$8:$O$93,13,0)</f>
        <v>0</v>
      </c>
      <c r="AM1378" s="32">
        <f>VLOOKUP(AK1378,Смета!$B$8:$O$93,13,0)</f>
        <v>0</v>
      </c>
      <c r="AQ1378" s="32">
        <f>VLOOKUP(AO1378,Смета!$B$8:$O$93,13,0)</f>
        <v>0</v>
      </c>
      <c r="AU1378" s="32">
        <f>VLOOKUP(AS1378,Смета!$B$8:$O$93,13,0)</f>
        <v>0</v>
      </c>
    </row>
    <row r="1379" spans="3:47" x14ac:dyDescent="0.25">
      <c r="C1379" s="32">
        <f>VLOOKUP(A1379,Смета!$B$8:$O$93,13,0)</f>
        <v>0</v>
      </c>
      <c r="G1379" s="32">
        <f>VLOOKUP(E1379,Смета!$B$8:$O$93,13,0)</f>
        <v>0</v>
      </c>
      <c r="K1379" s="32">
        <f>VLOOKUP(I1379,Смета!$B$8:$O$93,13,0)</f>
        <v>0</v>
      </c>
      <c r="O1379" s="32">
        <f>VLOOKUP(M1379,Смета!$B$8:$O$93,13,0)</f>
        <v>0</v>
      </c>
      <c r="S1379" s="32">
        <f>VLOOKUP(Q1379,Смета!$B$8:$O$93,13,0)</f>
        <v>0</v>
      </c>
      <c r="W1379" s="32">
        <f>VLOOKUP(U1379,Смета!$B$8:$O$93,13,0)</f>
        <v>0</v>
      </c>
      <c r="AA1379" s="32">
        <f>VLOOKUP(Y1379,Смета!$B$8:$O$93,13,0)</f>
        <v>0</v>
      </c>
      <c r="AE1379" s="32">
        <f>VLOOKUP(AC1379,Смета!$B$8:$O$93,13,0)</f>
        <v>0</v>
      </c>
      <c r="AI1379" s="32">
        <f>VLOOKUP(AG1379,Смета!$B$8:$O$93,13,0)</f>
        <v>0</v>
      </c>
      <c r="AM1379" s="32">
        <f>VLOOKUP(AK1379,Смета!$B$8:$O$93,13,0)</f>
        <v>0</v>
      </c>
      <c r="AQ1379" s="32">
        <f>VLOOKUP(AO1379,Смета!$B$8:$O$93,13,0)</f>
        <v>0</v>
      </c>
      <c r="AU1379" s="32">
        <f>VLOOKUP(AS1379,Смета!$B$8:$O$93,13,0)</f>
        <v>0</v>
      </c>
    </row>
    <row r="1380" spans="3:47" x14ac:dyDescent="0.25">
      <c r="C1380" s="32">
        <f>VLOOKUP(A1380,Смета!$B$8:$O$93,13,0)</f>
        <v>0</v>
      </c>
      <c r="G1380" s="32">
        <f>VLOOKUP(E1380,Смета!$B$8:$O$93,13,0)</f>
        <v>0</v>
      </c>
      <c r="K1380" s="32">
        <f>VLOOKUP(I1380,Смета!$B$8:$O$93,13,0)</f>
        <v>0</v>
      </c>
      <c r="O1380" s="32">
        <f>VLOOKUP(M1380,Смета!$B$8:$O$93,13,0)</f>
        <v>0</v>
      </c>
      <c r="S1380" s="32">
        <f>VLOOKUP(Q1380,Смета!$B$8:$O$93,13,0)</f>
        <v>0</v>
      </c>
      <c r="W1380" s="32">
        <f>VLOOKUP(U1380,Смета!$B$8:$O$93,13,0)</f>
        <v>0</v>
      </c>
      <c r="AA1380" s="32">
        <f>VLOOKUP(Y1380,Смета!$B$8:$O$93,13,0)</f>
        <v>0</v>
      </c>
      <c r="AE1380" s="32">
        <f>VLOOKUP(AC1380,Смета!$B$8:$O$93,13,0)</f>
        <v>0</v>
      </c>
      <c r="AI1380" s="32">
        <f>VLOOKUP(AG1380,Смета!$B$8:$O$93,13,0)</f>
        <v>0</v>
      </c>
      <c r="AM1380" s="32">
        <f>VLOOKUP(AK1380,Смета!$B$8:$O$93,13,0)</f>
        <v>0</v>
      </c>
      <c r="AQ1380" s="32">
        <f>VLOOKUP(AO1380,Смета!$B$8:$O$93,13,0)</f>
        <v>0</v>
      </c>
      <c r="AU1380" s="32">
        <f>VLOOKUP(AS1380,Смета!$B$8:$O$93,13,0)</f>
        <v>0</v>
      </c>
    </row>
    <row r="1381" spans="3:47" x14ac:dyDescent="0.25">
      <c r="C1381" s="32">
        <f>VLOOKUP(A1381,Смета!$B$8:$O$93,13,0)</f>
        <v>0</v>
      </c>
      <c r="G1381" s="32">
        <f>VLOOKUP(E1381,Смета!$B$8:$O$93,13,0)</f>
        <v>0</v>
      </c>
      <c r="K1381" s="32">
        <f>VLOOKUP(I1381,Смета!$B$8:$O$93,13,0)</f>
        <v>0</v>
      </c>
      <c r="O1381" s="32">
        <f>VLOOKUP(M1381,Смета!$B$8:$O$93,13,0)</f>
        <v>0</v>
      </c>
      <c r="S1381" s="32">
        <f>VLOOKUP(Q1381,Смета!$B$8:$O$93,13,0)</f>
        <v>0</v>
      </c>
      <c r="W1381" s="32">
        <f>VLOOKUP(U1381,Смета!$B$8:$O$93,13,0)</f>
        <v>0</v>
      </c>
      <c r="AA1381" s="32">
        <f>VLOOKUP(Y1381,Смета!$B$8:$O$93,13,0)</f>
        <v>0</v>
      </c>
      <c r="AE1381" s="32">
        <f>VLOOKUP(AC1381,Смета!$B$8:$O$93,13,0)</f>
        <v>0</v>
      </c>
      <c r="AI1381" s="32">
        <f>VLOOKUP(AG1381,Смета!$B$8:$O$93,13,0)</f>
        <v>0</v>
      </c>
      <c r="AM1381" s="32">
        <f>VLOOKUP(AK1381,Смета!$B$8:$O$93,13,0)</f>
        <v>0</v>
      </c>
      <c r="AQ1381" s="32">
        <f>VLOOKUP(AO1381,Смета!$B$8:$O$93,13,0)</f>
        <v>0</v>
      </c>
      <c r="AU1381" s="32">
        <f>VLOOKUP(AS1381,Смета!$B$8:$O$93,13,0)</f>
        <v>0</v>
      </c>
    </row>
    <row r="1382" spans="3:47" x14ac:dyDescent="0.25">
      <c r="C1382" s="32">
        <f>VLOOKUP(A1382,Смета!$B$8:$O$93,13,0)</f>
        <v>0</v>
      </c>
      <c r="G1382" s="32">
        <f>VLOOKUP(E1382,Смета!$B$8:$O$93,13,0)</f>
        <v>0</v>
      </c>
      <c r="K1382" s="32">
        <f>VLOOKUP(I1382,Смета!$B$8:$O$93,13,0)</f>
        <v>0</v>
      </c>
      <c r="O1382" s="32">
        <f>VLOOKUP(M1382,Смета!$B$8:$O$93,13,0)</f>
        <v>0</v>
      </c>
      <c r="S1382" s="32">
        <f>VLOOKUP(Q1382,Смета!$B$8:$O$93,13,0)</f>
        <v>0</v>
      </c>
      <c r="W1382" s="32">
        <f>VLOOKUP(U1382,Смета!$B$8:$O$93,13,0)</f>
        <v>0</v>
      </c>
      <c r="AA1382" s="32">
        <f>VLOOKUP(Y1382,Смета!$B$8:$O$93,13,0)</f>
        <v>0</v>
      </c>
      <c r="AE1382" s="32">
        <f>VLOOKUP(AC1382,Смета!$B$8:$O$93,13,0)</f>
        <v>0</v>
      </c>
      <c r="AI1382" s="32">
        <f>VLOOKUP(AG1382,Смета!$B$8:$O$93,13,0)</f>
        <v>0</v>
      </c>
      <c r="AM1382" s="32">
        <f>VLOOKUP(AK1382,Смета!$B$8:$O$93,13,0)</f>
        <v>0</v>
      </c>
      <c r="AQ1382" s="32">
        <f>VLOOKUP(AO1382,Смета!$B$8:$O$93,13,0)</f>
        <v>0</v>
      </c>
      <c r="AU1382" s="32">
        <f>VLOOKUP(AS1382,Смета!$B$8:$O$93,13,0)</f>
        <v>0</v>
      </c>
    </row>
    <row r="1383" spans="3:47" x14ac:dyDescent="0.25">
      <c r="C1383" s="32">
        <f>VLOOKUP(A1383,Смета!$B$8:$O$93,13,0)</f>
        <v>0</v>
      </c>
      <c r="G1383" s="32">
        <f>VLOOKUP(E1383,Смета!$B$8:$O$93,13,0)</f>
        <v>0</v>
      </c>
      <c r="K1383" s="32">
        <f>VLOOKUP(I1383,Смета!$B$8:$O$93,13,0)</f>
        <v>0</v>
      </c>
      <c r="O1383" s="32">
        <f>VLOOKUP(M1383,Смета!$B$8:$O$93,13,0)</f>
        <v>0</v>
      </c>
      <c r="S1383" s="32">
        <f>VLOOKUP(Q1383,Смета!$B$8:$O$93,13,0)</f>
        <v>0</v>
      </c>
      <c r="W1383" s="32">
        <f>VLOOKUP(U1383,Смета!$B$8:$O$93,13,0)</f>
        <v>0</v>
      </c>
      <c r="AA1383" s="32">
        <f>VLOOKUP(Y1383,Смета!$B$8:$O$93,13,0)</f>
        <v>0</v>
      </c>
      <c r="AE1383" s="32">
        <f>VLOOKUP(AC1383,Смета!$B$8:$O$93,13,0)</f>
        <v>0</v>
      </c>
      <c r="AI1383" s="32">
        <f>VLOOKUP(AG1383,Смета!$B$8:$O$93,13,0)</f>
        <v>0</v>
      </c>
      <c r="AM1383" s="32">
        <f>VLOOKUP(AK1383,Смета!$B$8:$O$93,13,0)</f>
        <v>0</v>
      </c>
      <c r="AQ1383" s="32">
        <f>VLOOKUP(AO1383,Смета!$B$8:$O$93,13,0)</f>
        <v>0</v>
      </c>
      <c r="AU1383" s="32">
        <f>VLOOKUP(AS1383,Смета!$B$8:$O$93,13,0)</f>
        <v>0</v>
      </c>
    </row>
    <row r="1384" spans="3:47" x14ac:dyDescent="0.25">
      <c r="C1384" s="32">
        <f>VLOOKUP(A1384,Смета!$B$8:$O$93,13,0)</f>
        <v>0</v>
      </c>
      <c r="G1384" s="32">
        <f>VLOOKUP(E1384,Смета!$B$8:$O$93,13,0)</f>
        <v>0</v>
      </c>
      <c r="K1384" s="32">
        <f>VLOOKUP(I1384,Смета!$B$8:$O$93,13,0)</f>
        <v>0</v>
      </c>
      <c r="O1384" s="32">
        <f>VLOOKUP(M1384,Смета!$B$8:$O$93,13,0)</f>
        <v>0</v>
      </c>
      <c r="S1384" s="32">
        <f>VLOOKUP(Q1384,Смета!$B$8:$O$93,13,0)</f>
        <v>0</v>
      </c>
      <c r="W1384" s="32">
        <f>VLOOKUP(U1384,Смета!$B$8:$O$93,13,0)</f>
        <v>0</v>
      </c>
      <c r="AA1384" s="32">
        <f>VLOOKUP(Y1384,Смета!$B$8:$O$93,13,0)</f>
        <v>0</v>
      </c>
      <c r="AE1384" s="32">
        <f>VLOOKUP(AC1384,Смета!$B$8:$O$93,13,0)</f>
        <v>0</v>
      </c>
      <c r="AI1384" s="32">
        <f>VLOOKUP(AG1384,Смета!$B$8:$O$93,13,0)</f>
        <v>0</v>
      </c>
      <c r="AM1384" s="32">
        <f>VLOOKUP(AK1384,Смета!$B$8:$O$93,13,0)</f>
        <v>0</v>
      </c>
      <c r="AQ1384" s="32">
        <f>VLOOKUP(AO1384,Смета!$B$8:$O$93,13,0)</f>
        <v>0</v>
      </c>
      <c r="AU1384" s="32">
        <f>VLOOKUP(AS1384,Смета!$B$8:$O$93,13,0)</f>
        <v>0</v>
      </c>
    </row>
    <row r="1385" spans="3:47" x14ac:dyDescent="0.25">
      <c r="C1385" s="32">
        <f>VLOOKUP(A1385,Смета!$B$8:$O$93,13,0)</f>
        <v>0</v>
      </c>
      <c r="G1385" s="32">
        <f>VLOOKUP(E1385,Смета!$B$8:$O$93,13,0)</f>
        <v>0</v>
      </c>
      <c r="K1385" s="32">
        <f>VLOOKUP(I1385,Смета!$B$8:$O$93,13,0)</f>
        <v>0</v>
      </c>
      <c r="O1385" s="32">
        <f>VLOOKUP(M1385,Смета!$B$8:$O$93,13,0)</f>
        <v>0</v>
      </c>
      <c r="S1385" s="32">
        <f>VLOOKUP(Q1385,Смета!$B$8:$O$93,13,0)</f>
        <v>0</v>
      </c>
      <c r="W1385" s="32">
        <f>VLOOKUP(U1385,Смета!$B$8:$O$93,13,0)</f>
        <v>0</v>
      </c>
      <c r="AA1385" s="32">
        <f>VLOOKUP(Y1385,Смета!$B$8:$O$93,13,0)</f>
        <v>0</v>
      </c>
      <c r="AE1385" s="32">
        <f>VLOOKUP(AC1385,Смета!$B$8:$O$93,13,0)</f>
        <v>0</v>
      </c>
      <c r="AI1385" s="32">
        <f>VLOOKUP(AG1385,Смета!$B$8:$O$93,13,0)</f>
        <v>0</v>
      </c>
      <c r="AM1385" s="32">
        <f>VLOOKUP(AK1385,Смета!$B$8:$O$93,13,0)</f>
        <v>0</v>
      </c>
      <c r="AQ1385" s="32">
        <f>VLOOKUP(AO1385,Смета!$B$8:$O$93,13,0)</f>
        <v>0</v>
      </c>
      <c r="AU1385" s="32">
        <f>VLOOKUP(AS1385,Смета!$B$8:$O$93,13,0)</f>
        <v>0</v>
      </c>
    </row>
    <row r="1386" spans="3:47" x14ac:dyDescent="0.25">
      <c r="C1386" s="32">
        <f>VLOOKUP(A1386,Смета!$B$8:$O$93,13,0)</f>
        <v>0</v>
      </c>
      <c r="G1386" s="32">
        <f>VLOOKUP(E1386,Смета!$B$8:$O$93,13,0)</f>
        <v>0</v>
      </c>
      <c r="K1386" s="32">
        <f>VLOOKUP(I1386,Смета!$B$8:$O$93,13,0)</f>
        <v>0</v>
      </c>
      <c r="O1386" s="32">
        <f>VLOOKUP(M1386,Смета!$B$8:$O$93,13,0)</f>
        <v>0</v>
      </c>
      <c r="S1386" s="32">
        <f>VLOOKUP(Q1386,Смета!$B$8:$O$93,13,0)</f>
        <v>0</v>
      </c>
      <c r="W1386" s="32">
        <f>VLOOKUP(U1386,Смета!$B$8:$O$93,13,0)</f>
        <v>0</v>
      </c>
      <c r="AA1386" s="32">
        <f>VLOOKUP(Y1386,Смета!$B$8:$O$93,13,0)</f>
        <v>0</v>
      </c>
      <c r="AE1386" s="32">
        <f>VLOOKUP(AC1386,Смета!$B$8:$O$93,13,0)</f>
        <v>0</v>
      </c>
      <c r="AI1386" s="32">
        <f>VLOOKUP(AG1386,Смета!$B$8:$O$93,13,0)</f>
        <v>0</v>
      </c>
      <c r="AM1386" s="32">
        <f>VLOOKUP(AK1386,Смета!$B$8:$O$93,13,0)</f>
        <v>0</v>
      </c>
      <c r="AQ1386" s="32">
        <f>VLOOKUP(AO1386,Смета!$B$8:$O$93,13,0)</f>
        <v>0</v>
      </c>
      <c r="AU1386" s="32">
        <f>VLOOKUP(AS1386,Смета!$B$8:$O$93,13,0)</f>
        <v>0</v>
      </c>
    </row>
    <row r="1387" spans="3:47" x14ac:dyDescent="0.25">
      <c r="C1387" s="32">
        <f>VLOOKUP(A1387,Смета!$B$8:$O$93,13,0)</f>
        <v>0</v>
      </c>
      <c r="G1387" s="32">
        <f>VLOOKUP(E1387,Смета!$B$8:$O$93,13,0)</f>
        <v>0</v>
      </c>
      <c r="K1387" s="32">
        <f>VLOOKUP(I1387,Смета!$B$8:$O$93,13,0)</f>
        <v>0</v>
      </c>
      <c r="O1387" s="32">
        <f>VLOOKUP(M1387,Смета!$B$8:$O$93,13,0)</f>
        <v>0</v>
      </c>
      <c r="S1387" s="32">
        <f>VLOOKUP(Q1387,Смета!$B$8:$O$93,13,0)</f>
        <v>0</v>
      </c>
      <c r="W1387" s="32">
        <f>VLOOKUP(U1387,Смета!$B$8:$O$93,13,0)</f>
        <v>0</v>
      </c>
      <c r="AA1387" s="32">
        <f>VLOOKUP(Y1387,Смета!$B$8:$O$93,13,0)</f>
        <v>0</v>
      </c>
      <c r="AE1387" s="32">
        <f>VLOOKUP(AC1387,Смета!$B$8:$O$93,13,0)</f>
        <v>0</v>
      </c>
      <c r="AI1387" s="32">
        <f>VLOOKUP(AG1387,Смета!$B$8:$O$93,13,0)</f>
        <v>0</v>
      </c>
      <c r="AM1387" s="32">
        <f>VLOOKUP(AK1387,Смета!$B$8:$O$93,13,0)</f>
        <v>0</v>
      </c>
      <c r="AQ1387" s="32">
        <f>VLOOKUP(AO1387,Смета!$B$8:$O$93,13,0)</f>
        <v>0</v>
      </c>
      <c r="AU1387" s="32">
        <f>VLOOKUP(AS1387,Смета!$B$8:$O$93,13,0)</f>
        <v>0</v>
      </c>
    </row>
    <row r="1388" spans="3:47" x14ac:dyDescent="0.25">
      <c r="C1388" s="32">
        <f>VLOOKUP(A1388,Смета!$B$8:$O$93,13,0)</f>
        <v>0</v>
      </c>
      <c r="G1388" s="32">
        <f>VLOOKUP(E1388,Смета!$B$8:$O$93,13,0)</f>
        <v>0</v>
      </c>
      <c r="K1388" s="32">
        <f>VLOOKUP(I1388,Смета!$B$8:$O$93,13,0)</f>
        <v>0</v>
      </c>
      <c r="O1388" s="32">
        <f>VLOOKUP(M1388,Смета!$B$8:$O$93,13,0)</f>
        <v>0</v>
      </c>
      <c r="S1388" s="32">
        <f>VLOOKUP(Q1388,Смета!$B$8:$O$93,13,0)</f>
        <v>0</v>
      </c>
      <c r="W1388" s="32">
        <f>VLOOKUP(U1388,Смета!$B$8:$O$93,13,0)</f>
        <v>0</v>
      </c>
      <c r="AA1388" s="32">
        <f>VLOOKUP(Y1388,Смета!$B$8:$O$93,13,0)</f>
        <v>0</v>
      </c>
      <c r="AE1388" s="32">
        <f>VLOOKUP(AC1388,Смета!$B$8:$O$93,13,0)</f>
        <v>0</v>
      </c>
      <c r="AI1388" s="32">
        <f>VLOOKUP(AG1388,Смета!$B$8:$O$93,13,0)</f>
        <v>0</v>
      </c>
      <c r="AM1388" s="32">
        <f>VLOOKUP(AK1388,Смета!$B$8:$O$93,13,0)</f>
        <v>0</v>
      </c>
      <c r="AQ1388" s="32">
        <f>VLOOKUP(AO1388,Смета!$B$8:$O$93,13,0)</f>
        <v>0</v>
      </c>
      <c r="AU1388" s="32">
        <f>VLOOKUP(AS1388,Смета!$B$8:$O$93,13,0)</f>
        <v>0</v>
      </c>
    </row>
    <row r="1389" spans="3:47" x14ac:dyDescent="0.25">
      <c r="C1389" s="32">
        <f>VLOOKUP(A1389,Смета!$B$8:$O$93,13,0)</f>
        <v>0</v>
      </c>
      <c r="G1389" s="32">
        <f>VLOOKUP(E1389,Смета!$B$8:$O$93,13,0)</f>
        <v>0</v>
      </c>
      <c r="K1389" s="32">
        <f>VLOOKUP(I1389,Смета!$B$8:$O$93,13,0)</f>
        <v>0</v>
      </c>
      <c r="O1389" s="32">
        <f>VLOOKUP(M1389,Смета!$B$8:$O$93,13,0)</f>
        <v>0</v>
      </c>
      <c r="S1389" s="32">
        <f>VLOOKUP(Q1389,Смета!$B$8:$O$93,13,0)</f>
        <v>0</v>
      </c>
      <c r="W1389" s="32">
        <f>VLOOKUP(U1389,Смета!$B$8:$O$93,13,0)</f>
        <v>0</v>
      </c>
      <c r="AA1389" s="32">
        <f>VLOOKUP(Y1389,Смета!$B$8:$O$93,13,0)</f>
        <v>0</v>
      </c>
      <c r="AE1389" s="32">
        <f>VLOOKUP(AC1389,Смета!$B$8:$O$93,13,0)</f>
        <v>0</v>
      </c>
      <c r="AI1389" s="32">
        <f>VLOOKUP(AG1389,Смета!$B$8:$O$93,13,0)</f>
        <v>0</v>
      </c>
      <c r="AM1389" s="32">
        <f>VLOOKUP(AK1389,Смета!$B$8:$O$93,13,0)</f>
        <v>0</v>
      </c>
      <c r="AQ1389" s="32">
        <f>VLOOKUP(AO1389,Смета!$B$8:$O$93,13,0)</f>
        <v>0</v>
      </c>
      <c r="AU1389" s="32">
        <f>VLOOKUP(AS1389,Смета!$B$8:$O$93,13,0)</f>
        <v>0</v>
      </c>
    </row>
    <row r="1390" spans="3:47" x14ac:dyDescent="0.25">
      <c r="C1390" s="32">
        <f>VLOOKUP(A1390,Смета!$B$8:$O$93,13,0)</f>
        <v>0</v>
      </c>
      <c r="G1390" s="32">
        <f>VLOOKUP(E1390,Смета!$B$8:$O$93,13,0)</f>
        <v>0</v>
      </c>
      <c r="K1390" s="32">
        <f>VLOOKUP(I1390,Смета!$B$8:$O$93,13,0)</f>
        <v>0</v>
      </c>
      <c r="O1390" s="32">
        <f>VLOOKUP(M1390,Смета!$B$8:$O$93,13,0)</f>
        <v>0</v>
      </c>
      <c r="S1390" s="32">
        <f>VLOOKUP(Q1390,Смета!$B$8:$O$93,13,0)</f>
        <v>0</v>
      </c>
      <c r="W1390" s="32">
        <f>VLOOKUP(U1390,Смета!$B$8:$O$93,13,0)</f>
        <v>0</v>
      </c>
      <c r="AA1390" s="32">
        <f>VLOOKUP(Y1390,Смета!$B$8:$O$93,13,0)</f>
        <v>0</v>
      </c>
      <c r="AE1390" s="32">
        <f>VLOOKUP(AC1390,Смета!$B$8:$O$93,13,0)</f>
        <v>0</v>
      </c>
      <c r="AI1390" s="32">
        <f>VLOOKUP(AG1390,Смета!$B$8:$O$93,13,0)</f>
        <v>0</v>
      </c>
      <c r="AM1390" s="32">
        <f>VLOOKUP(AK1390,Смета!$B$8:$O$93,13,0)</f>
        <v>0</v>
      </c>
      <c r="AQ1390" s="32">
        <f>VLOOKUP(AO1390,Смета!$B$8:$O$93,13,0)</f>
        <v>0</v>
      </c>
      <c r="AU1390" s="32">
        <f>VLOOKUP(AS1390,Смета!$B$8:$O$93,13,0)</f>
        <v>0</v>
      </c>
    </row>
    <row r="1391" spans="3:47" x14ac:dyDescent="0.25">
      <c r="C1391" s="32">
        <f>VLOOKUP(A1391,Смета!$B$8:$O$93,13,0)</f>
        <v>0</v>
      </c>
      <c r="G1391" s="32">
        <f>VLOOKUP(E1391,Смета!$B$8:$O$93,13,0)</f>
        <v>0</v>
      </c>
      <c r="K1391" s="32">
        <f>VLOOKUP(I1391,Смета!$B$8:$O$93,13,0)</f>
        <v>0</v>
      </c>
      <c r="O1391" s="32">
        <f>VLOOKUP(M1391,Смета!$B$8:$O$93,13,0)</f>
        <v>0</v>
      </c>
      <c r="S1391" s="32">
        <f>VLOOKUP(Q1391,Смета!$B$8:$O$93,13,0)</f>
        <v>0</v>
      </c>
      <c r="W1391" s="32">
        <f>VLOOKUP(U1391,Смета!$B$8:$O$93,13,0)</f>
        <v>0</v>
      </c>
      <c r="AA1391" s="32">
        <f>VLOOKUP(Y1391,Смета!$B$8:$O$93,13,0)</f>
        <v>0</v>
      </c>
      <c r="AE1391" s="32">
        <f>VLOOKUP(AC1391,Смета!$B$8:$O$93,13,0)</f>
        <v>0</v>
      </c>
      <c r="AI1391" s="32">
        <f>VLOOKUP(AG1391,Смета!$B$8:$O$93,13,0)</f>
        <v>0</v>
      </c>
      <c r="AM1391" s="32">
        <f>VLOOKUP(AK1391,Смета!$B$8:$O$93,13,0)</f>
        <v>0</v>
      </c>
      <c r="AQ1391" s="32">
        <f>VLOOKUP(AO1391,Смета!$B$8:$O$93,13,0)</f>
        <v>0</v>
      </c>
      <c r="AU1391" s="32">
        <f>VLOOKUP(AS1391,Смета!$B$8:$O$93,13,0)</f>
        <v>0</v>
      </c>
    </row>
    <row r="1392" spans="3:47" x14ac:dyDescent="0.25">
      <c r="C1392" s="32">
        <f>VLOOKUP(A1392,Смета!$B$8:$O$93,13,0)</f>
        <v>0</v>
      </c>
      <c r="G1392" s="32">
        <f>VLOOKUP(E1392,Смета!$B$8:$O$93,13,0)</f>
        <v>0</v>
      </c>
      <c r="K1392" s="32">
        <f>VLOOKUP(I1392,Смета!$B$8:$O$93,13,0)</f>
        <v>0</v>
      </c>
      <c r="O1392" s="32">
        <f>VLOOKUP(M1392,Смета!$B$8:$O$93,13,0)</f>
        <v>0</v>
      </c>
      <c r="S1392" s="32">
        <f>VLOOKUP(Q1392,Смета!$B$8:$O$93,13,0)</f>
        <v>0</v>
      </c>
      <c r="W1392" s="32">
        <f>VLOOKUP(U1392,Смета!$B$8:$O$93,13,0)</f>
        <v>0</v>
      </c>
      <c r="AA1392" s="32">
        <f>VLOOKUP(Y1392,Смета!$B$8:$O$93,13,0)</f>
        <v>0</v>
      </c>
      <c r="AE1392" s="32">
        <f>VLOOKUP(AC1392,Смета!$B$8:$O$93,13,0)</f>
        <v>0</v>
      </c>
      <c r="AI1392" s="32">
        <f>VLOOKUP(AG1392,Смета!$B$8:$O$93,13,0)</f>
        <v>0</v>
      </c>
      <c r="AM1392" s="32">
        <f>VLOOKUP(AK1392,Смета!$B$8:$O$93,13,0)</f>
        <v>0</v>
      </c>
      <c r="AQ1392" s="32">
        <f>VLOOKUP(AO1392,Смета!$B$8:$O$93,13,0)</f>
        <v>0</v>
      </c>
      <c r="AU1392" s="32">
        <f>VLOOKUP(AS1392,Смета!$B$8:$O$93,13,0)</f>
        <v>0</v>
      </c>
    </row>
    <row r="1393" spans="3:47" x14ac:dyDescent="0.25">
      <c r="C1393" s="32">
        <f>VLOOKUP(A1393,Смета!$B$8:$O$93,13,0)</f>
        <v>0</v>
      </c>
      <c r="G1393" s="32">
        <f>VLOOKUP(E1393,Смета!$B$8:$O$93,13,0)</f>
        <v>0</v>
      </c>
      <c r="K1393" s="32">
        <f>VLOOKUP(I1393,Смета!$B$8:$O$93,13,0)</f>
        <v>0</v>
      </c>
      <c r="O1393" s="32">
        <f>VLOOKUP(M1393,Смета!$B$8:$O$93,13,0)</f>
        <v>0</v>
      </c>
      <c r="S1393" s="32">
        <f>VLOOKUP(Q1393,Смета!$B$8:$O$93,13,0)</f>
        <v>0</v>
      </c>
      <c r="W1393" s="32">
        <f>VLOOKUP(U1393,Смета!$B$8:$O$93,13,0)</f>
        <v>0</v>
      </c>
      <c r="AA1393" s="32">
        <f>VLOOKUP(Y1393,Смета!$B$8:$O$93,13,0)</f>
        <v>0</v>
      </c>
      <c r="AE1393" s="32">
        <f>VLOOKUP(AC1393,Смета!$B$8:$O$93,13,0)</f>
        <v>0</v>
      </c>
      <c r="AI1393" s="32">
        <f>VLOOKUP(AG1393,Смета!$B$8:$O$93,13,0)</f>
        <v>0</v>
      </c>
      <c r="AM1393" s="32">
        <f>VLOOKUP(AK1393,Смета!$B$8:$O$93,13,0)</f>
        <v>0</v>
      </c>
      <c r="AQ1393" s="32">
        <f>VLOOKUP(AO1393,Смета!$B$8:$O$93,13,0)</f>
        <v>0</v>
      </c>
      <c r="AU1393" s="32">
        <f>VLOOKUP(AS1393,Смета!$B$8:$O$93,13,0)</f>
        <v>0</v>
      </c>
    </row>
    <row r="1394" spans="3:47" x14ac:dyDescent="0.25">
      <c r="C1394" s="32">
        <f>VLOOKUP(A1394,Смета!$B$8:$O$93,13,0)</f>
        <v>0</v>
      </c>
      <c r="G1394" s="32">
        <f>VLOOKUP(E1394,Смета!$B$8:$O$93,13,0)</f>
        <v>0</v>
      </c>
      <c r="K1394" s="32">
        <f>VLOOKUP(I1394,Смета!$B$8:$O$93,13,0)</f>
        <v>0</v>
      </c>
      <c r="O1394" s="32">
        <f>VLOOKUP(M1394,Смета!$B$8:$O$93,13,0)</f>
        <v>0</v>
      </c>
      <c r="S1394" s="32">
        <f>VLOOKUP(Q1394,Смета!$B$8:$O$93,13,0)</f>
        <v>0</v>
      </c>
      <c r="W1394" s="32">
        <f>VLOOKUP(U1394,Смета!$B$8:$O$93,13,0)</f>
        <v>0</v>
      </c>
      <c r="AA1394" s="32">
        <f>VLOOKUP(Y1394,Смета!$B$8:$O$93,13,0)</f>
        <v>0</v>
      </c>
      <c r="AE1394" s="32">
        <f>VLOOKUP(AC1394,Смета!$B$8:$O$93,13,0)</f>
        <v>0</v>
      </c>
      <c r="AI1394" s="32">
        <f>VLOOKUP(AG1394,Смета!$B$8:$O$93,13,0)</f>
        <v>0</v>
      </c>
      <c r="AM1394" s="32">
        <f>VLOOKUP(AK1394,Смета!$B$8:$O$93,13,0)</f>
        <v>0</v>
      </c>
      <c r="AQ1394" s="32">
        <f>VLOOKUP(AO1394,Смета!$B$8:$O$93,13,0)</f>
        <v>0</v>
      </c>
      <c r="AU1394" s="32">
        <f>VLOOKUP(AS1394,Смета!$B$8:$O$93,13,0)</f>
        <v>0</v>
      </c>
    </row>
    <row r="1395" spans="3:47" x14ac:dyDescent="0.25">
      <c r="C1395" s="32">
        <f>VLOOKUP(A1395,Смета!$B$8:$O$93,13,0)</f>
        <v>0</v>
      </c>
      <c r="G1395" s="32">
        <f>VLOOKUP(E1395,Смета!$B$8:$O$93,13,0)</f>
        <v>0</v>
      </c>
      <c r="K1395" s="32">
        <f>VLOOKUP(I1395,Смета!$B$8:$O$93,13,0)</f>
        <v>0</v>
      </c>
      <c r="O1395" s="32">
        <f>VLOOKUP(M1395,Смета!$B$8:$O$93,13,0)</f>
        <v>0</v>
      </c>
      <c r="S1395" s="32">
        <f>VLOOKUP(Q1395,Смета!$B$8:$O$93,13,0)</f>
        <v>0</v>
      </c>
      <c r="W1395" s="32">
        <f>VLOOKUP(U1395,Смета!$B$8:$O$93,13,0)</f>
        <v>0</v>
      </c>
      <c r="AA1395" s="32">
        <f>VLOOKUP(Y1395,Смета!$B$8:$O$93,13,0)</f>
        <v>0</v>
      </c>
      <c r="AE1395" s="32">
        <f>VLOOKUP(AC1395,Смета!$B$8:$O$93,13,0)</f>
        <v>0</v>
      </c>
      <c r="AI1395" s="32">
        <f>VLOOKUP(AG1395,Смета!$B$8:$O$93,13,0)</f>
        <v>0</v>
      </c>
      <c r="AM1395" s="32">
        <f>VLOOKUP(AK1395,Смета!$B$8:$O$93,13,0)</f>
        <v>0</v>
      </c>
      <c r="AQ1395" s="32">
        <f>VLOOKUP(AO1395,Смета!$B$8:$O$93,13,0)</f>
        <v>0</v>
      </c>
      <c r="AU1395" s="32">
        <f>VLOOKUP(AS1395,Смета!$B$8:$O$93,13,0)</f>
        <v>0</v>
      </c>
    </row>
    <row r="1396" spans="3:47" x14ac:dyDescent="0.25">
      <c r="C1396" s="32">
        <f>VLOOKUP(A1396,Смета!$B$8:$O$93,13,0)</f>
        <v>0</v>
      </c>
      <c r="G1396" s="32">
        <f>VLOOKUP(E1396,Смета!$B$8:$O$93,13,0)</f>
        <v>0</v>
      </c>
      <c r="K1396" s="32">
        <f>VLOOKUP(I1396,Смета!$B$8:$O$93,13,0)</f>
        <v>0</v>
      </c>
      <c r="O1396" s="32">
        <f>VLOOKUP(M1396,Смета!$B$8:$O$93,13,0)</f>
        <v>0</v>
      </c>
      <c r="S1396" s="32">
        <f>VLOOKUP(Q1396,Смета!$B$8:$O$93,13,0)</f>
        <v>0</v>
      </c>
      <c r="W1396" s="32">
        <f>VLOOKUP(U1396,Смета!$B$8:$O$93,13,0)</f>
        <v>0</v>
      </c>
      <c r="AA1396" s="32">
        <f>VLOOKUP(Y1396,Смета!$B$8:$O$93,13,0)</f>
        <v>0</v>
      </c>
      <c r="AE1396" s="32">
        <f>VLOOKUP(AC1396,Смета!$B$8:$O$93,13,0)</f>
        <v>0</v>
      </c>
      <c r="AI1396" s="32">
        <f>VLOOKUP(AG1396,Смета!$B$8:$O$93,13,0)</f>
        <v>0</v>
      </c>
      <c r="AM1396" s="32">
        <f>VLOOKUP(AK1396,Смета!$B$8:$O$93,13,0)</f>
        <v>0</v>
      </c>
      <c r="AQ1396" s="32">
        <f>VLOOKUP(AO1396,Смета!$B$8:$O$93,13,0)</f>
        <v>0</v>
      </c>
      <c r="AU1396" s="32">
        <f>VLOOKUP(AS1396,Смета!$B$8:$O$93,13,0)</f>
        <v>0</v>
      </c>
    </row>
    <row r="1397" spans="3:47" x14ac:dyDescent="0.25">
      <c r="C1397" s="32">
        <f>VLOOKUP(A1397,Смета!$B$8:$O$93,13,0)</f>
        <v>0</v>
      </c>
      <c r="G1397" s="32">
        <f>VLOOKUP(E1397,Смета!$B$8:$O$93,13,0)</f>
        <v>0</v>
      </c>
      <c r="K1397" s="32">
        <f>VLOOKUP(I1397,Смета!$B$8:$O$93,13,0)</f>
        <v>0</v>
      </c>
      <c r="O1397" s="32">
        <f>VLOOKUP(M1397,Смета!$B$8:$O$93,13,0)</f>
        <v>0</v>
      </c>
      <c r="S1397" s="32">
        <f>VLOOKUP(Q1397,Смета!$B$8:$O$93,13,0)</f>
        <v>0</v>
      </c>
      <c r="W1397" s="32">
        <f>VLOOKUP(U1397,Смета!$B$8:$O$93,13,0)</f>
        <v>0</v>
      </c>
      <c r="AA1397" s="32">
        <f>VLOOKUP(Y1397,Смета!$B$8:$O$93,13,0)</f>
        <v>0</v>
      </c>
      <c r="AE1397" s="32">
        <f>VLOOKUP(AC1397,Смета!$B$8:$O$93,13,0)</f>
        <v>0</v>
      </c>
      <c r="AI1397" s="32">
        <f>VLOOKUP(AG1397,Смета!$B$8:$O$93,13,0)</f>
        <v>0</v>
      </c>
      <c r="AM1397" s="32">
        <f>VLOOKUP(AK1397,Смета!$B$8:$O$93,13,0)</f>
        <v>0</v>
      </c>
      <c r="AQ1397" s="32">
        <f>VLOOKUP(AO1397,Смета!$B$8:$O$93,13,0)</f>
        <v>0</v>
      </c>
      <c r="AU1397" s="32">
        <f>VLOOKUP(AS1397,Смета!$B$8:$O$93,13,0)</f>
        <v>0</v>
      </c>
    </row>
    <row r="1398" spans="3:47" x14ac:dyDescent="0.25">
      <c r="C1398" s="32">
        <f>VLOOKUP(A1398,Смета!$B$8:$O$93,13,0)</f>
        <v>0</v>
      </c>
      <c r="G1398" s="32">
        <f>VLOOKUP(E1398,Смета!$B$8:$O$93,13,0)</f>
        <v>0</v>
      </c>
      <c r="K1398" s="32">
        <f>VLOOKUP(I1398,Смета!$B$8:$O$93,13,0)</f>
        <v>0</v>
      </c>
      <c r="O1398" s="32">
        <f>VLOOKUP(M1398,Смета!$B$8:$O$93,13,0)</f>
        <v>0</v>
      </c>
      <c r="S1398" s="32">
        <f>VLOOKUP(Q1398,Смета!$B$8:$O$93,13,0)</f>
        <v>0</v>
      </c>
      <c r="W1398" s="32">
        <f>VLOOKUP(U1398,Смета!$B$8:$O$93,13,0)</f>
        <v>0</v>
      </c>
      <c r="AA1398" s="32">
        <f>VLOOKUP(Y1398,Смета!$B$8:$O$93,13,0)</f>
        <v>0</v>
      </c>
      <c r="AE1398" s="32">
        <f>VLOOKUP(AC1398,Смета!$B$8:$O$93,13,0)</f>
        <v>0</v>
      </c>
      <c r="AI1398" s="32">
        <f>VLOOKUP(AG1398,Смета!$B$8:$O$93,13,0)</f>
        <v>0</v>
      </c>
      <c r="AM1398" s="32">
        <f>VLOOKUP(AK1398,Смета!$B$8:$O$93,13,0)</f>
        <v>0</v>
      </c>
      <c r="AQ1398" s="32">
        <f>VLOOKUP(AO1398,Смета!$B$8:$O$93,13,0)</f>
        <v>0</v>
      </c>
      <c r="AU1398" s="32">
        <f>VLOOKUP(AS1398,Смета!$B$8:$O$93,13,0)</f>
        <v>0</v>
      </c>
    </row>
    <row r="1399" spans="3:47" x14ac:dyDescent="0.25">
      <c r="C1399" s="32">
        <f>VLOOKUP(A1399,Смета!$B$8:$O$93,13,0)</f>
        <v>0</v>
      </c>
      <c r="G1399" s="32">
        <f>VLOOKUP(E1399,Смета!$B$8:$O$93,13,0)</f>
        <v>0</v>
      </c>
      <c r="K1399" s="32">
        <f>VLOOKUP(I1399,Смета!$B$8:$O$93,13,0)</f>
        <v>0</v>
      </c>
      <c r="O1399" s="32">
        <f>VLOOKUP(M1399,Смета!$B$8:$O$93,13,0)</f>
        <v>0</v>
      </c>
      <c r="S1399" s="32">
        <f>VLOOKUP(Q1399,Смета!$B$8:$O$93,13,0)</f>
        <v>0</v>
      </c>
      <c r="W1399" s="32">
        <f>VLOOKUP(U1399,Смета!$B$8:$O$93,13,0)</f>
        <v>0</v>
      </c>
      <c r="AA1399" s="32">
        <f>VLOOKUP(Y1399,Смета!$B$8:$O$93,13,0)</f>
        <v>0</v>
      </c>
      <c r="AE1399" s="32">
        <f>VLOOKUP(AC1399,Смета!$B$8:$O$93,13,0)</f>
        <v>0</v>
      </c>
      <c r="AI1399" s="32">
        <f>VLOOKUP(AG1399,Смета!$B$8:$O$93,13,0)</f>
        <v>0</v>
      </c>
      <c r="AM1399" s="32">
        <f>VLOOKUP(AK1399,Смета!$B$8:$O$93,13,0)</f>
        <v>0</v>
      </c>
      <c r="AQ1399" s="32">
        <f>VLOOKUP(AO1399,Смета!$B$8:$O$93,13,0)</f>
        <v>0</v>
      </c>
      <c r="AU1399" s="32">
        <f>VLOOKUP(AS1399,Смета!$B$8:$O$93,13,0)</f>
        <v>0</v>
      </c>
    </row>
    <row r="1400" spans="3:47" x14ac:dyDescent="0.25">
      <c r="C1400" s="32">
        <f>VLOOKUP(A1400,Смета!$B$8:$O$93,13,0)</f>
        <v>0</v>
      </c>
      <c r="G1400" s="32">
        <f>VLOOKUP(E1400,Смета!$B$8:$O$93,13,0)</f>
        <v>0</v>
      </c>
      <c r="K1400" s="32">
        <f>VLOOKUP(I1400,Смета!$B$8:$O$93,13,0)</f>
        <v>0</v>
      </c>
      <c r="O1400" s="32">
        <f>VLOOKUP(M1400,Смета!$B$8:$O$93,13,0)</f>
        <v>0</v>
      </c>
      <c r="S1400" s="32">
        <f>VLOOKUP(Q1400,Смета!$B$8:$O$93,13,0)</f>
        <v>0</v>
      </c>
      <c r="W1400" s="32">
        <f>VLOOKUP(U1400,Смета!$B$8:$O$93,13,0)</f>
        <v>0</v>
      </c>
      <c r="AA1400" s="32">
        <f>VLOOKUP(Y1400,Смета!$B$8:$O$93,13,0)</f>
        <v>0</v>
      </c>
      <c r="AE1400" s="32">
        <f>VLOOKUP(AC1400,Смета!$B$8:$O$93,13,0)</f>
        <v>0</v>
      </c>
      <c r="AI1400" s="32">
        <f>VLOOKUP(AG1400,Смета!$B$8:$O$93,13,0)</f>
        <v>0</v>
      </c>
      <c r="AM1400" s="32">
        <f>VLOOKUP(AK1400,Смета!$B$8:$O$93,13,0)</f>
        <v>0</v>
      </c>
      <c r="AQ1400" s="32">
        <f>VLOOKUP(AO1400,Смета!$B$8:$O$93,13,0)</f>
        <v>0</v>
      </c>
      <c r="AU1400" s="32">
        <f>VLOOKUP(AS1400,Смета!$B$8:$O$93,13,0)</f>
        <v>0</v>
      </c>
    </row>
    <row r="1401" spans="3:47" x14ac:dyDescent="0.25">
      <c r="C1401" s="32">
        <f>VLOOKUP(A1401,Смета!$B$8:$O$93,13,0)</f>
        <v>0</v>
      </c>
      <c r="G1401" s="32">
        <f>VLOOKUP(E1401,Смета!$B$8:$O$93,13,0)</f>
        <v>0</v>
      </c>
      <c r="K1401" s="32">
        <f>VLOOKUP(I1401,Смета!$B$8:$O$93,13,0)</f>
        <v>0</v>
      </c>
      <c r="O1401" s="32">
        <f>VLOOKUP(M1401,Смета!$B$8:$O$93,13,0)</f>
        <v>0</v>
      </c>
      <c r="S1401" s="32">
        <f>VLOOKUP(Q1401,Смета!$B$8:$O$93,13,0)</f>
        <v>0</v>
      </c>
      <c r="W1401" s="32">
        <f>VLOOKUP(U1401,Смета!$B$8:$O$93,13,0)</f>
        <v>0</v>
      </c>
      <c r="AA1401" s="32">
        <f>VLOOKUP(Y1401,Смета!$B$8:$O$93,13,0)</f>
        <v>0</v>
      </c>
      <c r="AE1401" s="32">
        <f>VLOOKUP(AC1401,Смета!$B$8:$O$93,13,0)</f>
        <v>0</v>
      </c>
      <c r="AI1401" s="32">
        <f>VLOOKUP(AG1401,Смета!$B$8:$O$93,13,0)</f>
        <v>0</v>
      </c>
      <c r="AM1401" s="32">
        <f>VLOOKUP(AK1401,Смета!$B$8:$O$93,13,0)</f>
        <v>0</v>
      </c>
      <c r="AQ1401" s="32">
        <f>VLOOKUP(AO1401,Смета!$B$8:$O$93,13,0)</f>
        <v>0</v>
      </c>
      <c r="AU1401" s="32">
        <f>VLOOKUP(AS1401,Смета!$B$8:$O$93,13,0)</f>
        <v>0</v>
      </c>
    </row>
    <row r="1402" spans="3:47" x14ac:dyDescent="0.25">
      <c r="C1402" s="32">
        <f>VLOOKUP(A1402,Смета!$B$8:$O$93,13,0)</f>
        <v>0</v>
      </c>
      <c r="G1402" s="32">
        <f>VLOOKUP(E1402,Смета!$B$8:$O$93,13,0)</f>
        <v>0</v>
      </c>
      <c r="K1402" s="32">
        <f>VLOOKUP(I1402,Смета!$B$8:$O$93,13,0)</f>
        <v>0</v>
      </c>
      <c r="O1402" s="32">
        <f>VLOOKUP(M1402,Смета!$B$8:$O$93,13,0)</f>
        <v>0</v>
      </c>
      <c r="S1402" s="32">
        <f>VLOOKUP(Q1402,Смета!$B$8:$O$93,13,0)</f>
        <v>0</v>
      </c>
      <c r="W1402" s="32">
        <f>VLOOKUP(U1402,Смета!$B$8:$O$93,13,0)</f>
        <v>0</v>
      </c>
      <c r="AA1402" s="32">
        <f>VLOOKUP(Y1402,Смета!$B$8:$O$93,13,0)</f>
        <v>0</v>
      </c>
      <c r="AE1402" s="32">
        <f>VLOOKUP(AC1402,Смета!$B$8:$O$93,13,0)</f>
        <v>0</v>
      </c>
      <c r="AI1402" s="32">
        <f>VLOOKUP(AG1402,Смета!$B$8:$O$93,13,0)</f>
        <v>0</v>
      </c>
      <c r="AM1402" s="32">
        <f>VLOOKUP(AK1402,Смета!$B$8:$O$93,13,0)</f>
        <v>0</v>
      </c>
      <c r="AQ1402" s="32">
        <f>VLOOKUP(AO1402,Смета!$B$8:$O$93,13,0)</f>
        <v>0</v>
      </c>
      <c r="AU1402" s="32">
        <f>VLOOKUP(AS1402,Смета!$B$8:$O$93,13,0)</f>
        <v>0</v>
      </c>
    </row>
    <row r="1403" spans="3:47" x14ac:dyDescent="0.25">
      <c r="C1403" s="32">
        <f>VLOOKUP(A1403,Смета!$B$8:$O$93,13,0)</f>
        <v>0</v>
      </c>
      <c r="G1403" s="32">
        <f>VLOOKUP(E1403,Смета!$B$8:$O$93,13,0)</f>
        <v>0</v>
      </c>
      <c r="K1403" s="32">
        <f>VLOOKUP(I1403,Смета!$B$8:$O$93,13,0)</f>
        <v>0</v>
      </c>
      <c r="O1403" s="32">
        <f>VLOOKUP(M1403,Смета!$B$8:$O$93,13,0)</f>
        <v>0</v>
      </c>
      <c r="S1403" s="32">
        <f>VLOOKUP(Q1403,Смета!$B$8:$O$93,13,0)</f>
        <v>0</v>
      </c>
      <c r="W1403" s="32">
        <f>VLOOKUP(U1403,Смета!$B$8:$O$93,13,0)</f>
        <v>0</v>
      </c>
      <c r="AA1403" s="32">
        <f>VLOOKUP(Y1403,Смета!$B$8:$O$93,13,0)</f>
        <v>0</v>
      </c>
      <c r="AE1403" s="32">
        <f>VLOOKUP(AC1403,Смета!$B$8:$O$93,13,0)</f>
        <v>0</v>
      </c>
      <c r="AI1403" s="32">
        <f>VLOOKUP(AG1403,Смета!$B$8:$O$93,13,0)</f>
        <v>0</v>
      </c>
      <c r="AM1403" s="32">
        <f>VLOOKUP(AK1403,Смета!$B$8:$O$93,13,0)</f>
        <v>0</v>
      </c>
      <c r="AQ1403" s="32">
        <f>VLOOKUP(AO1403,Смета!$B$8:$O$93,13,0)</f>
        <v>0</v>
      </c>
      <c r="AU1403" s="32">
        <f>VLOOKUP(AS1403,Смета!$B$8:$O$93,13,0)</f>
        <v>0</v>
      </c>
    </row>
    <row r="1404" spans="3:47" x14ac:dyDescent="0.25">
      <c r="C1404" s="32">
        <f>VLOOKUP(A1404,Смета!$B$8:$O$93,13,0)</f>
        <v>0</v>
      </c>
      <c r="G1404" s="32">
        <f>VLOOKUP(E1404,Смета!$B$8:$O$93,13,0)</f>
        <v>0</v>
      </c>
      <c r="K1404" s="32">
        <f>VLOOKUP(I1404,Смета!$B$8:$O$93,13,0)</f>
        <v>0</v>
      </c>
      <c r="O1404" s="32">
        <f>VLOOKUP(M1404,Смета!$B$8:$O$93,13,0)</f>
        <v>0</v>
      </c>
      <c r="S1404" s="32">
        <f>VLOOKUP(Q1404,Смета!$B$8:$O$93,13,0)</f>
        <v>0</v>
      </c>
      <c r="W1404" s="32">
        <f>VLOOKUP(U1404,Смета!$B$8:$O$93,13,0)</f>
        <v>0</v>
      </c>
      <c r="AA1404" s="32">
        <f>VLOOKUP(Y1404,Смета!$B$8:$O$93,13,0)</f>
        <v>0</v>
      </c>
      <c r="AE1404" s="32">
        <f>VLOOKUP(AC1404,Смета!$B$8:$O$93,13,0)</f>
        <v>0</v>
      </c>
      <c r="AI1404" s="32">
        <f>VLOOKUP(AG1404,Смета!$B$8:$O$93,13,0)</f>
        <v>0</v>
      </c>
      <c r="AM1404" s="32">
        <f>VLOOKUP(AK1404,Смета!$B$8:$O$93,13,0)</f>
        <v>0</v>
      </c>
      <c r="AQ1404" s="32">
        <f>VLOOKUP(AO1404,Смета!$B$8:$O$93,13,0)</f>
        <v>0</v>
      </c>
      <c r="AU1404" s="32">
        <f>VLOOKUP(AS1404,Смета!$B$8:$O$93,13,0)</f>
        <v>0</v>
      </c>
    </row>
    <row r="1405" spans="3:47" x14ac:dyDescent="0.25">
      <c r="C1405" s="32">
        <f>VLOOKUP(A1405,Смета!$B$8:$O$93,13,0)</f>
        <v>0</v>
      </c>
      <c r="G1405" s="32">
        <f>VLOOKUP(E1405,Смета!$B$8:$O$93,13,0)</f>
        <v>0</v>
      </c>
      <c r="K1405" s="32">
        <f>VLOOKUP(I1405,Смета!$B$8:$O$93,13,0)</f>
        <v>0</v>
      </c>
      <c r="O1405" s="32">
        <f>VLOOKUP(M1405,Смета!$B$8:$O$93,13,0)</f>
        <v>0</v>
      </c>
      <c r="S1405" s="32">
        <f>VLOOKUP(Q1405,Смета!$B$8:$O$93,13,0)</f>
        <v>0</v>
      </c>
      <c r="W1405" s="32">
        <f>VLOOKUP(U1405,Смета!$B$8:$O$93,13,0)</f>
        <v>0</v>
      </c>
      <c r="AA1405" s="32">
        <f>VLOOKUP(Y1405,Смета!$B$8:$O$93,13,0)</f>
        <v>0</v>
      </c>
      <c r="AE1405" s="32">
        <f>VLOOKUP(AC1405,Смета!$B$8:$O$93,13,0)</f>
        <v>0</v>
      </c>
      <c r="AI1405" s="32">
        <f>VLOOKUP(AG1405,Смета!$B$8:$O$93,13,0)</f>
        <v>0</v>
      </c>
      <c r="AM1405" s="32">
        <f>VLOOKUP(AK1405,Смета!$B$8:$O$93,13,0)</f>
        <v>0</v>
      </c>
      <c r="AQ1405" s="32">
        <f>VLOOKUP(AO1405,Смета!$B$8:$O$93,13,0)</f>
        <v>0</v>
      </c>
      <c r="AU1405" s="32">
        <f>VLOOKUP(AS1405,Смета!$B$8:$O$93,13,0)</f>
        <v>0</v>
      </c>
    </row>
    <row r="1406" spans="3:47" x14ac:dyDescent="0.25">
      <c r="C1406" s="32">
        <f>VLOOKUP(A1406,Смета!$B$8:$O$93,13,0)</f>
        <v>0</v>
      </c>
      <c r="G1406" s="32">
        <f>VLOOKUP(E1406,Смета!$B$8:$O$93,13,0)</f>
        <v>0</v>
      </c>
      <c r="K1406" s="32">
        <f>VLOOKUP(I1406,Смета!$B$8:$O$93,13,0)</f>
        <v>0</v>
      </c>
      <c r="O1406" s="32">
        <f>VLOOKUP(M1406,Смета!$B$8:$O$93,13,0)</f>
        <v>0</v>
      </c>
      <c r="S1406" s="32">
        <f>VLOOKUP(Q1406,Смета!$B$8:$O$93,13,0)</f>
        <v>0</v>
      </c>
      <c r="W1406" s="32">
        <f>VLOOKUP(U1406,Смета!$B$8:$O$93,13,0)</f>
        <v>0</v>
      </c>
      <c r="AA1406" s="32">
        <f>VLOOKUP(Y1406,Смета!$B$8:$O$93,13,0)</f>
        <v>0</v>
      </c>
      <c r="AE1406" s="32">
        <f>VLOOKUP(AC1406,Смета!$B$8:$O$93,13,0)</f>
        <v>0</v>
      </c>
      <c r="AI1406" s="32">
        <f>VLOOKUP(AG1406,Смета!$B$8:$O$93,13,0)</f>
        <v>0</v>
      </c>
      <c r="AM1406" s="32">
        <f>VLOOKUP(AK1406,Смета!$B$8:$O$93,13,0)</f>
        <v>0</v>
      </c>
      <c r="AQ1406" s="32">
        <f>VLOOKUP(AO1406,Смета!$B$8:$O$93,13,0)</f>
        <v>0</v>
      </c>
      <c r="AU1406" s="32">
        <f>VLOOKUP(AS1406,Смета!$B$8:$O$93,13,0)</f>
        <v>0</v>
      </c>
    </row>
    <row r="1407" spans="3:47" x14ac:dyDescent="0.25">
      <c r="C1407" s="32">
        <f>VLOOKUP(A1407,Смета!$B$8:$O$93,13,0)</f>
        <v>0</v>
      </c>
      <c r="G1407" s="32">
        <f>VLOOKUP(E1407,Смета!$B$8:$O$93,13,0)</f>
        <v>0</v>
      </c>
      <c r="K1407" s="32">
        <f>VLOOKUP(I1407,Смета!$B$8:$O$93,13,0)</f>
        <v>0</v>
      </c>
      <c r="O1407" s="32">
        <f>VLOOKUP(M1407,Смета!$B$8:$O$93,13,0)</f>
        <v>0</v>
      </c>
      <c r="S1407" s="32">
        <f>VLOOKUP(Q1407,Смета!$B$8:$O$93,13,0)</f>
        <v>0</v>
      </c>
      <c r="W1407" s="32">
        <f>VLOOKUP(U1407,Смета!$B$8:$O$93,13,0)</f>
        <v>0</v>
      </c>
      <c r="AA1407" s="32">
        <f>VLOOKUP(Y1407,Смета!$B$8:$O$93,13,0)</f>
        <v>0</v>
      </c>
      <c r="AE1407" s="32">
        <f>VLOOKUP(AC1407,Смета!$B$8:$O$93,13,0)</f>
        <v>0</v>
      </c>
      <c r="AI1407" s="32">
        <f>VLOOKUP(AG1407,Смета!$B$8:$O$93,13,0)</f>
        <v>0</v>
      </c>
      <c r="AM1407" s="32">
        <f>VLOOKUP(AK1407,Смета!$B$8:$O$93,13,0)</f>
        <v>0</v>
      </c>
      <c r="AQ1407" s="32">
        <f>VLOOKUP(AO1407,Смета!$B$8:$O$93,13,0)</f>
        <v>0</v>
      </c>
      <c r="AU1407" s="32">
        <f>VLOOKUP(AS1407,Смета!$B$8:$O$93,13,0)</f>
        <v>0</v>
      </c>
    </row>
    <row r="1408" spans="3:47" x14ac:dyDescent="0.25">
      <c r="C1408" s="32">
        <f>VLOOKUP(A1408,Смета!$B$8:$O$93,13,0)</f>
        <v>0</v>
      </c>
      <c r="G1408" s="32">
        <f>VLOOKUP(E1408,Смета!$B$8:$O$93,13,0)</f>
        <v>0</v>
      </c>
      <c r="K1408" s="32">
        <f>VLOOKUP(I1408,Смета!$B$8:$O$93,13,0)</f>
        <v>0</v>
      </c>
      <c r="O1408" s="32">
        <f>VLOOKUP(M1408,Смета!$B$8:$O$93,13,0)</f>
        <v>0</v>
      </c>
      <c r="S1408" s="32">
        <f>VLOOKUP(Q1408,Смета!$B$8:$O$93,13,0)</f>
        <v>0</v>
      </c>
      <c r="W1408" s="32">
        <f>VLOOKUP(U1408,Смета!$B$8:$O$93,13,0)</f>
        <v>0</v>
      </c>
      <c r="AA1408" s="32">
        <f>VLOOKUP(Y1408,Смета!$B$8:$O$93,13,0)</f>
        <v>0</v>
      </c>
      <c r="AE1408" s="32">
        <f>VLOOKUP(AC1408,Смета!$B$8:$O$93,13,0)</f>
        <v>0</v>
      </c>
      <c r="AI1408" s="32">
        <f>VLOOKUP(AG1408,Смета!$B$8:$O$93,13,0)</f>
        <v>0</v>
      </c>
      <c r="AM1408" s="32">
        <f>VLOOKUP(AK1408,Смета!$B$8:$O$93,13,0)</f>
        <v>0</v>
      </c>
      <c r="AQ1408" s="32">
        <f>VLOOKUP(AO1408,Смета!$B$8:$O$93,13,0)</f>
        <v>0</v>
      </c>
      <c r="AU1408" s="32">
        <f>VLOOKUP(AS1408,Смета!$B$8:$O$93,13,0)</f>
        <v>0</v>
      </c>
    </row>
    <row r="1409" spans="3:47" x14ac:dyDescent="0.25">
      <c r="C1409" s="32">
        <f>VLOOKUP(A1409,Смета!$B$8:$O$93,13,0)</f>
        <v>0</v>
      </c>
      <c r="G1409" s="32">
        <f>VLOOKUP(E1409,Смета!$B$8:$O$93,13,0)</f>
        <v>0</v>
      </c>
      <c r="K1409" s="32">
        <f>VLOOKUP(I1409,Смета!$B$8:$O$93,13,0)</f>
        <v>0</v>
      </c>
      <c r="O1409" s="32">
        <f>VLOOKUP(M1409,Смета!$B$8:$O$93,13,0)</f>
        <v>0</v>
      </c>
      <c r="S1409" s="32">
        <f>VLOOKUP(Q1409,Смета!$B$8:$O$93,13,0)</f>
        <v>0</v>
      </c>
      <c r="W1409" s="32">
        <f>VLOOKUP(U1409,Смета!$B$8:$O$93,13,0)</f>
        <v>0</v>
      </c>
      <c r="AA1409" s="32">
        <f>VLOOKUP(Y1409,Смета!$B$8:$O$93,13,0)</f>
        <v>0</v>
      </c>
      <c r="AE1409" s="32">
        <f>VLOOKUP(AC1409,Смета!$B$8:$O$93,13,0)</f>
        <v>0</v>
      </c>
      <c r="AI1409" s="32">
        <f>VLOOKUP(AG1409,Смета!$B$8:$O$93,13,0)</f>
        <v>0</v>
      </c>
      <c r="AM1409" s="32">
        <f>VLOOKUP(AK1409,Смета!$B$8:$O$93,13,0)</f>
        <v>0</v>
      </c>
      <c r="AQ1409" s="32">
        <f>VLOOKUP(AO1409,Смета!$B$8:$O$93,13,0)</f>
        <v>0</v>
      </c>
      <c r="AU1409" s="32">
        <f>VLOOKUP(AS1409,Смета!$B$8:$O$93,13,0)</f>
        <v>0</v>
      </c>
    </row>
    <row r="1410" spans="3:47" x14ac:dyDescent="0.25">
      <c r="C1410" s="32">
        <f>VLOOKUP(A1410,Смета!$B$8:$O$93,13,0)</f>
        <v>0</v>
      </c>
      <c r="G1410" s="32">
        <f>VLOOKUP(E1410,Смета!$B$8:$O$93,13,0)</f>
        <v>0</v>
      </c>
      <c r="K1410" s="32">
        <f>VLOOKUP(I1410,Смета!$B$8:$O$93,13,0)</f>
        <v>0</v>
      </c>
      <c r="O1410" s="32">
        <f>VLOOKUP(M1410,Смета!$B$8:$O$93,13,0)</f>
        <v>0</v>
      </c>
      <c r="S1410" s="32">
        <f>VLOOKUP(Q1410,Смета!$B$8:$O$93,13,0)</f>
        <v>0</v>
      </c>
      <c r="W1410" s="32">
        <f>VLOOKUP(U1410,Смета!$B$8:$O$93,13,0)</f>
        <v>0</v>
      </c>
      <c r="AA1410" s="32">
        <f>VLOOKUP(Y1410,Смета!$B$8:$O$93,13,0)</f>
        <v>0</v>
      </c>
      <c r="AE1410" s="32">
        <f>VLOOKUP(AC1410,Смета!$B$8:$O$93,13,0)</f>
        <v>0</v>
      </c>
      <c r="AI1410" s="32">
        <f>VLOOKUP(AG1410,Смета!$B$8:$O$93,13,0)</f>
        <v>0</v>
      </c>
      <c r="AM1410" s="32">
        <f>VLOOKUP(AK1410,Смета!$B$8:$O$93,13,0)</f>
        <v>0</v>
      </c>
      <c r="AQ1410" s="32">
        <f>VLOOKUP(AO1410,Смета!$B$8:$O$93,13,0)</f>
        <v>0</v>
      </c>
      <c r="AU1410" s="32">
        <f>VLOOKUP(AS1410,Смета!$B$8:$O$93,13,0)</f>
        <v>0</v>
      </c>
    </row>
    <row r="1411" spans="3:47" x14ac:dyDescent="0.25">
      <c r="C1411" s="32">
        <f>VLOOKUP(A1411,Смета!$B$8:$O$93,13,0)</f>
        <v>0</v>
      </c>
      <c r="G1411" s="32">
        <f>VLOOKUP(E1411,Смета!$B$8:$O$93,13,0)</f>
        <v>0</v>
      </c>
      <c r="K1411" s="32">
        <f>VLOOKUP(I1411,Смета!$B$8:$O$93,13,0)</f>
        <v>0</v>
      </c>
      <c r="O1411" s="32">
        <f>VLOOKUP(M1411,Смета!$B$8:$O$93,13,0)</f>
        <v>0</v>
      </c>
      <c r="S1411" s="32">
        <f>VLOOKUP(Q1411,Смета!$B$8:$O$93,13,0)</f>
        <v>0</v>
      </c>
      <c r="W1411" s="32">
        <f>VLOOKUP(U1411,Смета!$B$8:$O$93,13,0)</f>
        <v>0</v>
      </c>
      <c r="AA1411" s="32">
        <f>VLOOKUP(Y1411,Смета!$B$8:$O$93,13,0)</f>
        <v>0</v>
      </c>
      <c r="AE1411" s="32">
        <f>VLOOKUP(AC1411,Смета!$B$8:$O$93,13,0)</f>
        <v>0</v>
      </c>
      <c r="AI1411" s="32">
        <f>VLOOKUP(AG1411,Смета!$B$8:$O$93,13,0)</f>
        <v>0</v>
      </c>
      <c r="AM1411" s="32">
        <f>VLOOKUP(AK1411,Смета!$B$8:$O$93,13,0)</f>
        <v>0</v>
      </c>
      <c r="AQ1411" s="32">
        <f>VLOOKUP(AO1411,Смета!$B$8:$O$93,13,0)</f>
        <v>0</v>
      </c>
      <c r="AU1411" s="32">
        <f>VLOOKUP(AS1411,Смета!$B$8:$O$93,13,0)</f>
        <v>0</v>
      </c>
    </row>
    <row r="1412" spans="3:47" x14ac:dyDescent="0.25">
      <c r="C1412" s="32">
        <f>VLOOKUP(A1412,Смета!$B$8:$O$93,13,0)</f>
        <v>0</v>
      </c>
      <c r="G1412" s="32">
        <f>VLOOKUP(E1412,Смета!$B$8:$O$93,13,0)</f>
        <v>0</v>
      </c>
      <c r="K1412" s="32">
        <f>VLOOKUP(I1412,Смета!$B$8:$O$93,13,0)</f>
        <v>0</v>
      </c>
      <c r="O1412" s="32">
        <f>VLOOKUP(M1412,Смета!$B$8:$O$93,13,0)</f>
        <v>0</v>
      </c>
      <c r="S1412" s="32">
        <f>VLOOKUP(Q1412,Смета!$B$8:$O$93,13,0)</f>
        <v>0</v>
      </c>
      <c r="W1412" s="32">
        <f>VLOOKUP(U1412,Смета!$B$8:$O$93,13,0)</f>
        <v>0</v>
      </c>
      <c r="AA1412" s="32">
        <f>VLOOKUP(Y1412,Смета!$B$8:$O$93,13,0)</f>
        <v>0</v>
      </c>
      <c r="AE1412" s="32">
        <f>VLOOKUP(AC1412,Смета!$B$8:$O$93,13,0)</f>
        <v>0</v>
      </c>
      <c r="AI1412" s="32">
        <f>VLOOKUP(AG1412,Смета!$B$8:$O$93,13,0)</f>
        <v>0</v>
      </c>
      <c r="AM1412" s="32">
        <f>VLOOKUP(AK1412,Смета!$B$8:$O$93,13,0)</f>
        <v>0</v>
      </c>
      <c r="AQ1412" s="32">
        <f>VLOOKUP(AO1412,Смета!$B$8:$O$93,13,0)</f>
        <v>0</v>
      </c>
      <c r="AU1412" s="32">
        <f>VLOOKUP(AS1412,Смета!$B$8:$O$93,13,0)</f>
        <v>0</v>
      </c>
    </row>
    <row r="1413" spans="3:47" x14ac:dyDescent="0.25">
      <c r="C1413" s="32">
        <f>VLOOKUP(A1413,Смета!$B$8:$O$93,13,0)</f>
        <v>0</v>
      </c>
      <c r="G1413" s="32">
        <f>VLOOKUP(E1413,Смета!$B$8:$O$93,13,0)</f>
        <v>0</v>
      </c>
      <c r="K1413" s="32">
        <f>VLOOKUP(I1413,Смета!$B$8:$O$93,13,0)</f>
        <v>0</v>
      </c>
      <c r="O1413" s="32">
        <f>VLOOKUP(M1413,Смета!$B$8:$O$93,13,0)</f>
        <v>0</v>
      </c>
      <c r="S1413" s="32">
        <f>VLOOKUP(Q1413,Смета!$B$8:$O$93,13,0)</f>
        <v>0</v>
      </c>
      <c r="W1413" s="32">
        <f>VLOOKUP(U1413,Смета!$B$8:$O$93,13,0)</f>
        <v>0</v>
      </c>
      <c r="AA1413" s="32">
        <f>VLOOKUP(Y1413,Смета!$B$8:$O$93,13,0)</f>
        <v>0</v>
      </c>
      <c r="AE1413" s="32">
        <f>VLOOKUP(AC1413,Смета!$B$8:$O$93,13,0)</f>
        <v>0</v>
      </c>
      <c r="AI1413" s="32">
        <f>VLOOKUP(AG1413,Смета!$B$8:$O$93,13,0)</f>
        <v>0</v>
      </c>
      <c r="AM1413" s="32">
        <f>VLOOKUP(AK1413,Смета!$B$8:$O$93,13,0)</f>
        <v>0</v>
      </c>
      <c r="AQ1413" s="32">
        <f>VLOOKUP(AO1413,Смета!$B$8:$O$93,13,0)</f>
        <v>0</v>
      </c>
      <c r="AU1413" s="32">
        <f>VLOOKUP(AS1413,Смета!$B$8:$O$93,13,0)</f>
        <v>0</v>
      </c>
    </row>
    <row r="1414" spans="3:47" x14ac:dyDescent="0.25">
      <c r="C1414" s="32">
        <f>VLOOKUP(A1414,Смета!$B$8:$O$93,13,0)</f>
        <v>0</v>
      </c>
      <c r="G1414" s="32">
        <f>VLOOKUP(E1414,Смета!$B$8:$O$93,13,0)</f>
        <v>0</v>
      </c>
      <c r="K1414" s="32">
        <f>VLOOKUP(I1414,Смета!$B$8:$O$93,13,0)</f>
        <v>0</v>
      </c>
      <c r="O1414" s="32">
        <f>VLOOKUP(M1414,Смета!$B$8:$O$93,13,0)</f>
        <v>0</v>
      </c>
      <c r="S1414" s="32">
        <f>VLOOKUP(Q1414,Смета!$B$8:$O$93,13,0)</f>
        <v>0</v>
      </c>
      <c r="W1414" s="32">
        <f>VLOOKUP(U1414,Смета!$B$8:$O$93,13,0)</f>
        <v>0</v>
      </c>
      <c r="AA1414" s="32">
        <f>VLOOKUP(Y1414,Смета!$B$8:$O$93,13,0)</f>
        <v>0</v>
      </c>
      <c r="AE1414" s="32">
        <f>VLOOKUP(AC1414,Смета!$B$8:$O$93,13,0)</f>
        <v>0</v>
      </c>
      <c r="AI1414" s="32">
        <f>VLOOKUP(AG1414,Смета!$B$8:$O$93,13,0)</f>
        <v>0</v>
      </c>
      <c r="AM1414" s="32">
        <f>VLOOKUP(AK1414,Смета!$B$8:$O$93,13,0)</f>
        <v>0</v>
      </c>
      <c r="AQ1414" s="32">
        <f>VLOOKUP(AO1414,Смета!$B$8:$O$93,13,0)</f>
        <v>0</v>
      </c>
      <c r="AU1414" s="32">
        <f>VLOOKUP(AS1414,Смета!$B$8:$O$93,13,0)</f>
        <v>0</v>
      </c>
    </row>
    <row r="1415" spans="3:47" x14ac:dyDescent="0.25">
      <c r="C1415" s="32">
        <f>VLOOKUP(A1415,Смета!$B$8:$O$93,13,0)</f>
        <v>0</v>
      </c>
      <c r="G1415" s="32">
        <f>VLOOKUP(E1415,Смета!$B$8:$O$93,13,0)</f>
        <v>0</v>
      </c>
      <c r="K1415" s="32">
        <f>VLOOKUP(I1415,Смета!$B$8:$O$93,13,0)</f>
        <v>0</v>
      </c>
      <c r="O1415" s="32">
        <f>VLOOKUP(M1415,Смета!$B$8:$O$93,13,0)</f>
        <v>0</v>
      </c>
      <c r="S1415" s="32">
        <f>VLOOKUP(Q1415,Смета!$B$8:$O$93,13,0)</f>
        <v>0</v>
      </c>
      <c r="W1415" s="32">
        <f>VLOOKUP(U1415,Смета!$B$8:$O$93,13,0)</f>
        <v>0</v>
      </c>
      <c r="AA1415" s="32">
        <f>VLOOKUP(Y1415,Смета!$B$8:$O$93,13,0)</f>
        <v>0</v>
      </c>
      <c r="AE1415" s="32">
        <f>VLOOKUP(AC1415,Смета!$B$8:$O$93,13,0)</f>
        <v>0</v>
      </c>
      <c r="AI1415" s="32">
        <f>VLOOKUP(AG1415,Смета!$B$8:$O$93,13,0)</f>
        <v>0</v>
      </c>
      <c r="AM1415" s="32">
        <f>VLOOKUP(AK1415,Смета!$B$8:$O$93,13,0)</f>
        <v>0</v>
      </c>
      <c r="AQ1415" s="32">
        <f>VLOOKUP(AO1415,Смета!$B$8:$O$93,13,0)</f>
        <v>0</v>
      </c>
      <c r="AU1415" s="32">
        <f>VLOOKUP(AS1415,Смета!$B$8:$O$93,13,0)</f>
        <v>0</v>
      </c>
    </row>
    <row r="1416" spans="3:47" x14ac:dyDescent="0.25">
      <c r="C1416" s="32">
        <f>VLOOKUP(A1416,Смета!$B$8:$O$93,13,0)</f>
        <v>0</v>
      </c>
      <c r="G1416" s="32">
        <f>VLOOKUP(E1416,Смета!$B$8:$O$93,13,0)</f>
        <v>0</v>
      </c>
      <c r="K1416" s="32">
        <f>VLOOKUP(I1416,Смета!$B$8:$O$93,13,0)</f>
        <v>0</v>
      </c>
      <c r="O1416" s="32">
        <f>VLOOKUP(M1416,Смета!$B$8:$O$93,13,0)</f>
        <v>0</v>
      </c>
      <c r="S1416" s="32">
        <f>VLOOKUP(Q1416,Смета!$B$8:$O$93,13,0)</f>
        <v>0</v>
      </c>
      <c r="W1416" s="32">
        <f>VLOOKUP(U1416,Смета!$B$8:$O$93,13,0)</f>
        <v>0</v>
      </c>
      <c r="AA1416" s="32">
        <f>VLOOKUP(Y1416,Смета!$B$8:$O$93,13,0)</f>
        <v>0</v>
      </c>
      <c r="AE1416" s="32">
        <f>VLOOKUP(AC1416,Смета!$B$8:$O$93,13,0)</f>
        <v>0</v>
      </c>
      <c r="AI1416" s="32">
        <f>VLOOKUP(AG1416,Смета!$B$8:$O$93,13,0)</f>
        <v>0</v>
      </c>
      <c r="AM1416" s="32">
        <f>VLOOKUP(AK1416,Смета!$B$8:$O$93,13,0)</f>
        <v>0</v>
      </c>
      <c r="AQ1416" s="32">
        <f>VLOOKUP(AO1416,Смета!$B$8:$O$93,13,0)</f>
        <v>0</v>
      </c>
      <c r="AU1416" s="32">
        <f>VLOOKUP(AS1416,Смета!$B$8:$O$93,13,0)</f>
        <v>0</v>
      </c>
    </row>
    <row r="1417" spans="3:47" x14ac:dyDescent="0.25">
      <c r="C1417" s="32">
        <f>VLOOKUP(A1417,Смета!$B$8:$O$93,13,0)</f>
        <v>0</v>
      </c>
      <c r="G1417" s="32">
        <f>VLOOKUP(E1417,Смета!$B$8:$O$93,13,0)</f>
        <v>0</v>
      </c>
      <c r="K1417" s="32">
        <f>VLOOKUP(I1417,Смета!$B$8:$O$93,13,0)</f>
        <v>0</v>
      </c>
      <c r="O1417" s="32">
        <f>VLOOKUP(M1417,Смета!$B$8:$O$93,13,0)</f>
        <v>0</v>
      </c>
      <c r="S1417" s="32">
        <f>VLOOKUP(Q1417,Смета!$B$8:$O$93,13,0)</f>
        <v>0</v>
      </c>
      <c r="W1417" s="32">
        <f>VLOOKUP(U1417,Смета!$B$8:$O$93,13,0)</f>
        <v>0</v>
      </c>
      <c r="AA1417" s="32">
        <f>VLOOKUP(Y1417,Смета!$B$8:$O$93,13,0)</f>
        <v>0</v>
      </c>
      <c r="AE1417" s="32">
        <f>VLOOKUP(AC1417,Смета!$B$8:$O$93,13,0)</f>
        <v>0</v>
      </c>
      <c r="AI1417" s="32">
        <f>VLOOKUP(AG1417,Смета!$B$8:$O$93,13,0)</f>
        <v>0</v>
      </c>
      <c r="AM1417" s="32">
        <f>VLOOKUP(AK1417,Смета!$B$8:$O$93,13,0)</f>
        <v>0</v>
      </c>
      <c r="AQ1417" s="32">
        <f>VLOOKUP(AO1417,Смета!$B$8:$O$93,13,0)</f>
        <v>0</v>
      </c>
      <c r="AU1417" s="32">
        <f>VLOOKUP(AS1417,Смета!$B$8:$O$93,13,0)</f>
        <v>0</v>
      </c>
    </row>
    <row r="1418" spans="3:47" x14ac:dyDescent="0.25">
      <c r="C1418" s="32">
        <f>VLOOKUP(A1418,Смета!$B$8:$O$93,13,0)</f>
        <v>0</v>
      </c>
      <c r="G1418" s="32">
        <f>VLOOKUP(E1418,Смета!$B$8:$O$93,13,0)</f>
        <v>0</v>
      </c>
      <c r="K1418" s="32">
        <f>VLOOKUP(I1418,Смета!$B$8:$O$93,13,0)</f>
        <v>0</v>
      </c>
      <c r="O1418" s="32">
        <f>VLOOKUP(M1418,Смета!$B$8:$O$93,13,0)</f>
        <v>0</v>
      </c>
      <c r="S1418" s="32">
        <f>VLOOKUP(Q1418,Смета!$B$8:$O$93,13,0)</f>
        <v>0</v>
      </c>
      <c r="W1418" s="32">
        <f>VLOOKUP(U1418,Смета!$B$8:$O$93,13,0)</f>
        <v>0</v>
      </c>
      <c r="AA1418" s="32">
        <f>VLOOKUP(Y1418,Смета!$B$8:$O$93,13,0)</f>
        <v>0</v>
      </c>
      <c r="AE1418" s="32">
        <f>VLOOKUP(AC1418,Смета!$B$8:$O$93,13,0)</f>
        <v>0</v>
      </c>
      <c r="AI1418" s="32">
        <f>VLOOKUP(AG1418,Смета!$B$8:$O$93,13,0)</f>
        <v>0</v>
      </c>
      <c r="AM1418" s="32">
        <f>VLOOKUP(AK1418,Смета!$B$8:$O$93,13,0)</f>
        <v>0</v>
      </c>
      <c r="AQ1418" s="32">
        <f>VLOOKUP(AO1418,Смета!$B$8:$O$93,13,0)</f>
        <v>0</v>
      </c>
      <c r="AU1418" s="32">
        <f>VLOOKUP(AS1418,Смета!$B$8:$O$93,13,0)</f>
        <v>0</v>
      </c>
    </row>
    <row r="1419" spans="3:47" x14ac:dyDescent="0.25">
      <c r="C1419" s="32">
        <f>VLOOKUP(A1419,Смета!$B$8:$O$93,13,0)</f>
        <v>0</v>
      </c>
      <c r="G1419" s="32">
        <f>VLOOKUP(E1419,Смета!$B$8:$O$93,13,0)</f>
        <v>0</v>
      </c>
      <c r="K1419" s="32">
        <f>VLOOKUP(I1419,Смета!$B$8:$O$93,13,0)</f>
        <v>0</v>
      </c>
      <c r="O1419" s="32">
        <f>VLOOKUP(M1419,Смета!$B$8:$O$93,13,0)</f>
        <v>0</v>
      </c>
      <c r="S1419" s="32">
        <f>VLOOKUP(Q1419,Смета!$B$8:$O$93,13,0)</f>
        <v>0</v>
      </c>
      <c r="W1419" s="32">
        <f>VLOOKUP(U1419,Смета!$B$8:$O$93,13,0)</f>
        <v>0</v>
      </c>
      <c r="AA1419" s="32">
        <f>VLOOKUP(Y1419,Смета!$B$8:$O$93,13,0)</f>
        <v>0</v>
      </c>
      <c r="AE1419" s="32">
        <f>VLOOKUP(AC1419,Смета!$B$8:$O$93,13,0)</f>
        <v>0</v>
      </c>
      <c r="AI1419" s="32">
        <f>VLOOKUP(AG1419,Смета!$B$8:$O$93,13,0)</f>
        <v>0</v>
      </c>
      <c r="AM1419" s="32">
        <f>VLOOKUP(AK1419,Смета!$B$8:$O$93,13,0)</f>
        <v>0</v>
      </c>
      <c r="AQ1419" s="32">
        <f>VLOOKUP(AO1419,Смета!$B$8:$O$93,13,0)</f>
        <v>0</v>
      </c>
      <c r="AU1419" s="32">
        <f>VLOOKUP(AS1419,Смета!$B$8:$O$93,13,0)</f>
        <v>0</v>
      </c>
    </row>
    <row r="1420" spans="3:47" x14ac:dyDescent="0.25">
      <c r="C1420" s="32">
        <f>VLOOKUP(A1420,Смета!$B$8:$O$93,13,0)</f>
        <v>0</v>
      </c>
      <c r="G1420" s="32">
        <f>VLOOKUP(E1420,Смета!$B$8:$O$93,13,0)</f>
        <v>0</v>
      </c>
      <c r="K1420" s="32">
        <f>VLOOKUP(I1420,Смета!$B$8:$O$93,13,0)</f>
        <v>0</v>
      </c>
      <c r="O1420" s="32">
        <f>VLOOKUP(M1420,Смета!$B$8:$O$93,13,0)</f>
        <v>0</v>
      </c>
      <c r="S1420" s="32">
        <f>VLOOKUP(Q1420,Смета!$B$8:$O$93,13,0)</f>
        <v>0</v>
      </c>
      <c r="W1420" s="32">
        <f>VLOOKUP(U1420,Смета!$B$8:$O$93,13,0)</f>
        <v>0</v>
      </c>
      <c r="AA1420" s="32">
        <f>VLOOKUP(Y1420,Смета!$B$8:$O$93,13,0)</f>
        <v>0</v>
      </c>
      <c r="AE1420" s="32">
        <f>VLOOKUP(AC1420,Смета!$B$8:$O$93,13,0)</f>
        <v>0</v>
      </c>
      <c r="AI1420" s="32">
        <f>VLOOKUP(AG1420,Смета!$B$8:$O$93,13,0)</f>
        <v>0</v>
      </c>
      <c r="AM1420" s="32">
        <f>VLOOKUP(AK1420,Смета!$B$8:$O$93,13,0)</f>
        <v>0</v>
      </c>
      <c r="AQ1420" s="32">
        <f>VLOOKUP(AO1420,Смета!$B$8:$O$93,13,0)</f>
        <v>0</v>
      </c>
      <c r="AU1420" s="32">
        <f>VLOOKUP(AS1420,Смета!$B$8:$O$93,13,0)</f>
        <v>0</v>
      </c>
    </row>
    <row r="1421" spans="3:47" x14ac:dyDescent="0.25">
      <c r="C1421" s="32">
        <f>VLOOKUP(A1421,Смета!$B$8:$O$93,13,0)</f>
        <v>0</v>
      </c>
      <c r="G1421" s="32">
        <f>VLOOKUP(E1421,Смета!$B$8:$O$93,13,0)</f>
        <v>0</v>
      </c>
      <c r="K1421" s="32">
        <f>VLOOKUP(I1421,Смета!$B$8:$O$93,13,0)</f>
        <v>0</v>
      </c>
      <c r="O1421" s="32">
        <f>VLOOKUP(M1421,Смета!$B$8:$O$93,13,0)</f>
        <v>0</v>
      </c>
      <c r="S1421" s="32">
        <f>VLOOKUP(Q1421,Смета!$B$8:$O$93,13,0)</f>
        <v>0</v>
      </c>
      <c r="W1421" s="32">
        <f>VLOOKUP(U1421,Смета!$B$8:$O$93,13,0)</f>
        <v>0</v>
      </c>
      <c r="AA1421" s="32">
        <f>VLOOKUP(Y1421,Смета!$B$8:$O$93,13,0)</f>
        <v>0</v>
      </c>
      <c r="AE1421" s="32">
        <f>VLOOKUP(AC1421,Смета!$B$8:$O$93,13,0)</f>
        <v>0</v>
      </c>
      <c r="AI1421" s="32">
        <f>VLOOKUP(AG1421,Смета!$B$8:$O$93,13,0)</f>
        <v>0</v>
      </c>
      <c r="AM1421" s="32">
        <f>VLOOKUP(AK1421,Смета!$B$8:$O$93,13,0)</f>
        <v>0</v>
      </c>
      <c r="AQ1421" s="32">
        <f>VLOOKUP(AO1421,Смета!$B$8:$O$93,13,0)</f>
        <v>0</v>
      </c>
      <c r="AU1421" s="32">
        <f>VLOOKUP(AS1421,Смета!$B$8:$O$93,13,0)</f>
        <v>0</v>
      </c>
    </row>
    <row r="1422" spans="3:47" x14ac:dyDescent="0.25">
      <c r="C1422" s="32">
        <f>VLOOKUP(A1422,Смета!$B$8:$O$93,13,0)</f>
        <v>0</v>
      </c>
      <c r="G1422" s="32">
        <f>VLOOKUP(E1422,Смета!$B$8:$O$93,13,0)</f>
        <v>0</v>
      </c>
      <c r="K1422" s="32">
        <f>VLOOKUP(I1422,Смета!$B$8:$O$93,13,0)</f>
        <v>0</v>
      </c>
      <c r="O1422" s="32">
        <f>VLOOKUP(M1422,Смета!$B$8:$O$93,13,0)</f>
        <v>0</v>
      </c>
      <c r="S1422" s="32">
        <f>VLOOKUP(Q1422,Смета!$B$8:$O$93,13,0)</f>
        <v>0</v>
      </c>
      <c r="W1422" s="32">
        <f>VLOOKUP(U1422,Смета!$B$8:$O$93,13,0)</f>
        <v>0</v>
      </c>
      <c r="AA1422" s="32">
        <f>VLOOKUP(Y1422,Смета!$B$8:$O$93,13,0)</f>
        <v>0</v>
      </c>
      <c r="AE1422" s="32">
        <f>VLOOKUP(AC1422,Смета!$B$8:$O$93,13,0)</f>
        <v>0</v>
      </c>
      <c r="AI1422" s="32">
        <f>VLOOKUP(AG1422,Смета!$B$8:$O$93,13,0)</f>
        <v>0</v>
      </c>
      <c r="AM1422" s="32">
        <f>VLOOKUP(AK1422,Смета!$B$8:$O$93,13,0)</f>
        <v>0</v>
      </c>
      <c r="AQ1422" s="32">
        <f>VLOOKUP(AO1422,Смета!$B$8:$O$93,13,0)</f>
        <v>0</v>
      </c>
      <c r="AU1422" s="32">
        <f>VLOOKUP(AS1422,Смета!$B$8:$O$93,13,0)</f>
        <v>0</v>
      </c>
    </row>
    <row r="1423" spans="3:47" x14ac:dyDescent="0.25">
      <c r="C1423" s="32">
        <f>VLOOKUP(A1423,Смета!$B$8:$O$93,13,0)</f>
        <v>0</v>
      </c>
      <c r="G1423" s="32">
        <f>VLOOKUP(E1423,Смета!$B$8:$O$93,13,0)</f>
        <v>0</v>
      </c>
      <c r="K1423" s="32">
        <f>VLOOKUP(I1423,Смета!$B$8:$O$93,13,0)</f>
        <v>0</v>
      </c>
      <c r="O1423" s="32">
        <f>VLOOKUP(M1423,Смета!$B$8:$O$93,13,0)</f>
        <v>0</v>
      </c>
      <c r="S1423" s="32">
        <f>VLOOKUP(Q1423,Смета!$B$8:$O$93,13,0)</f>
        <v>0</v>
      </c>
      <c r="W1423" s="32">
        <f>VLOOKUP(U1423,Смета!$B$8:$O$93,13,0)</f>
        <v>0</v>
      </c>
      <c r="AA1423" s="32">
        <f>VLOOKUP(Y1423,Смета!$B$8:$O$93,13,0)</f>
        <v>0</v>
      </c>
      <c r="AE1423" s="32">
        <f>VLOOKUP(AC1423,Смета!$B$8:$O$93,13,0)</f>
        <v>0</v>
      </c>
      <c r="AI1423" s="32">
        <f>VLOOKUP(AG1423,Смета!$B$8:$O$93,13,0)</f>
        <v>0</v>
      </c>
      <c r="AM1423" s="32">
        <f>VLOOKUP(AK1423,Смета!$B$8:$O$93,13,0)</f>
        <v>0</v>
      </c>
      <c r="AQ1423" s="32">
        <f>VLOOKUP(AO1423,Смета!$B$8:$O$93,13,0)</f>
        <v>0</v>
      </c>
      <c r="AU1423" s="32">
        <f>VLOOKUP(AS1423,Смета!$B$8:$O$93,13,0)</f>
        <v>0</v>
      </c>
    </row>
    <row r="1424" spans="3:47" x14ac:dyDescent="0.25">
      <c r="C1424" s="32">
        <f>VLOOKUP(A1424,Смета!$B$8:$O$93,13,0)</f>
        <v>0</v>
      </c>
      <c r="G1424" s="32">
        <f>VLOOKUP(E1424,Смета!$B$8:$O$93,13,0)</f>
        <v>0</v>
      </c>
      <c r="K1424" s="32">
        <f>VLOOKUP(I1424,Смета!$B$8:$O$93,13,0)</f>
        <v>0</v>
      </c>
      <c r="O1424" s="32">
        <f>VLOOKUP(M1424,Смета!$B$8:$O$93,13,0)</f>
        <v>0</v>
      </c>
      <c r="S1424" s="32">
        <f>VLOOKUP(Q1424,Смета!$B$8:$O$93,13,0)</f>
        <v>0</v>
      </c>
      <c r="W1424" s="32">
        <f>VLOOKUP(U1424,Смета!$B$8:$O$93,13,0)</f>
        <v>0</v>
      </c>
      <c r="AA1424" s="32">
        <f>VLOOKUP(Y1424,Смета!$B$8:$O$93,13,0)</f>
        <v>0</v>
      </c>
      <c r="AE1424" s="32">
        <f>VLOOKUP(AC1424,Смета!$B$8:$O$93,13,0)</f>
        <v>0</v>
      </c>
      <c r="AI1424" s="32">
        <f>VLOOKUP(AG1424,Смета!$B$8:$O$93,13,0)</f>
        <v>0</v>
      </c>
      <c r="AM1424" s="32">
        <f>VLOOKUP(AK1424,Смета!$B$8:$O$93,13,0)</f>
        <v>0</v>
      </c>
      <c r="AQ1424" s="32">
        <f>VLOOKUP(AO1424,Смета!$B$8:$O$93,13,0)</f>
        <v>0</v>
      </c>
      <c r="AU1424" s="32">
        <f>VLOOKUP(AS1424,Смета!$B$8:$O$93,13,0)</f>
        <v>0</v>
      </c>
    </row>
    <row r="1425" spans="3:47" x14ac:dyDescent="0.25">
      <c r="C1425" s="32">
        <f>VLOOKUP(A1425,Смета!$B$8:$O$93,13,0)</f>
        <v>0</v>
      </c>
      <c r="G1425" s="32">
        <f>VLOOKUP(E1425,Смета!$B$8:$O$93,13,0)</f>
        <v>0</v>
      </c>
      <c r="K1425" s="32">
        <f>VLOOKUP(I1425,Смета!$B$8:$O$93,13,0)</f>
        <v>0</v>
      </c>
      <c r="O1425" s="32">
        <f>VLOOKUP(M1425,Смета!$B$8:$O$93,13,0)</f>
        <v>0</v>
      </c>
      <c r="S1425" s="32">
        <f>VLOOKUP(Q1425,Смета!$B$8:$O$93,13,0)</f>
        <v>0</v>
      </c>
      <c r="W1425" s="32">
        <f>VLOOKUP(U1425,Смета!$B$8:$O$93,13,0)</f>
        <v>0</v>
      </c>
      <c r="AA1425" s="32">
        <f>VLOOKUP(Y1425,Смета!$B$8:$O$93,13,0)</f>
        <v>0</v>
      </c>
      <c r="AE1425" s="32">
        <f>VLOOKUP(AC1425,Смета!$B$8:$O$93,13,0)</f>
        <v>0</v>
      </c>
      <c r="AI1425" s="32">
        <f>VLOOKUP(AG1425,Смета!$B$8:$O$93,13,0)</f>
        <v>0</v>
      </c>
      <c r="AM1425" s="32">
        <f>VLOOKUP(AK1425,Смета!$B$8:$O$93,13,0)</f>
        <v>0</v>
      </c>
      <c r="AQ1425" s="32">
        <f>VLOOKUP(AO1425,Смета!$B$8:$O$93,13,0)</f>
        <v>0</v>
      </c>
      <c r="AU1425" s="32">
        <f>VLOOKUP(AS1425,Смета!$B$8:$O$93,13,0)</f>
        <v>0</v>
      </c>
    </row>
    <row r="1426" spans="3:47" x14ac:dyDescent="0.25">
      <c r="C1426" s="32">
        <f>VLOOKUP(A1426,Смета!$B$8:$O$93,13,0)</f>
        <v>0</v>
      </c>
      <c r="G1426" s="32">
        <f>VLOOKUP(E1426,Смета!$B$8:$O$93,13,0)</f>
        <v>0</v>
      </c>
      <c r="K1426" s="32">
        <f>VLOOKUP(I1426,Смета!$B$8:$O$93,13,0)</f>
        <v>0</v>
      </c>
      <c r="O1426" s="32">
        <f>VLOOKUP(M1426,Смета!$B$8:$O$93,13,0)</f>
        <v>0</v>
      </c>
      <c r="S1426" s="32">
        <f>VLOOKUP(Q1426,Смета!$B$8:$O$93,13,0)</f>
        <v>0</v>
      </c>
      <c r="W1426" s="32">
        <f>VLOOKUP(U1426,Смета!$B$8:$O$93,13,0)</f>
        <v>0</v>
      </c>
      <c r="AA1426" s="32">
        <f>VLOOKUP(Y1426,Смета!$B$8:$O$93,13,0)</f>
        <v>0</v>
      </c>
      <c r="AE1426" s="32">
        <f>VLOOKUP(AC1426,Смета!$B$8:$O$93,13,0)</f>
        <v>0</v>
      </c>
      <c r="AI1426" s="32">
        <f>VLOOKUP(AG1426,Смета!$B$8:$O$93,13,0)</f>
        <v>0</v>
      </c>
      <c r="AM1426" s="32">
        <f>VLOOKUP(AK1426,Смета!$B$8:$O$93,13,0)</f>
        <v>0</v>
      </c>
      <c r="AQ1426" s="32">
        <f>VLOOKUP(AO1426,Смета!$B$8:$O$93,13,0)</f>
        <v>0</v>
      </c>
      <c r="AU1426" s="32">
        <f>VLOOKUP(AS1426,Смета!$B$8:$O$93,13,0)</f>
        <v>0</v>
      </c>
    </row>
    <row r="1427" spans="3:47" x14ac:dyDescent="0.25">
      <c r="C1427" s="32">
        <f>VLOOKUP(A1427,Смета!$B$8:$O$93,13,0)</f>
        <v>0</v>
      </c>
      <c r="G1427" s="32">
        <f>VLOOKUP(E1427,Смета!$B$8:$O$93,13,0)</f>
        <v>0</v>
      </c>
      <c r="K1427" s="32">
        <f>VLOOKUP(I1427,Смета!$B$8:$O$93,13,0)</f>
        <v>0</v>
      </c>
      <c r="O1427" s="32">
        <f>VLOOKUP(M1427,Смета!$B$8:$O$93,13,0)</f>
        <v>0</v>
      </c>
      <c r="S1427" s="32">
        <f>VLOOKUP(Q1427,Смета!$B$8:$O$93,13,0)</f>
        <v>0</v>
      </c>
      <c r="W1427" s="32">
        <f>VLOOKUP(U1427,Смета!$B$8:$O$93,13,0)</f>
        <v>0</v>
      </c>
      <c r="AA1427" s="32">
        <f>VLOOKUP(Y1427,Смета!$B$8:$O$93,13,0)</f>
        <v>0</v>
      </c>
      <c r="AE1427" s="32">
        <f>VLOOKUP(AC1427,Смета!$B$8:$O$93,13,0)</f>
        <v>0</v>
      </c>
      <c r="AI1427" s="32">
        <f>VLOOKUP(AG1427,Смета!$B$8:$O$93,13,0)</f>
        <v>0</v>
      </c>
      <c r="AM1427" s="32">
        <f>VLOOKUP(AK1427,Смета!$B$8:$O$93,13,0)</f>
        <v>0</v>
      </c>
      <c r="AQ1427" s="32">
        <f>VLOOKUP(AO1427,Смета!$B$8:$O$93,13,0)</f>
        <v>0</v>
      </c>
      <c r="AU1427" s="32">
        <f>VLOOKUP(AS1427,Смета!$B$8:$O$93,13,0)</f>
        <v>0</v>
      </c>
    </row>
    <row r="1428" spans="3:47" x14ac:dyDescent="0.25">
      <c r="C1428" s="32">
        <f>VLOOKUP(A1428,Смета!$B$8:$O$93,13,0)</f>
        <v>0</v>
      </c>
      <c r="G1428" s="32">
        <f>VLOOKUP(E1428,Смета!$B$8:$O$93,13,0)</f>
        <v>0</v>
      </c>
      <c r="K1428" s="32">
        <f>VLOOKUP(I1428,Смета!$B$8:$O$93,13,0)</f>
        <v>0</v>
      </c>
      <c r="O1428" s="32">
        <f>VLOOKUP(M1428,Смета!$B$8:$O$93,13,0)</f>
        <v>0</v>
      </c>
      <c r="S1428" s="32">
        <f>VLOOKUP(Q1428,Смета!$B$8:$O$93,13,0)</f>
        <v>0</v>
      </c>
      <c r="W1428" s="32">
        <f>VLOOKUP(U1428,Смета!$B$8:$O$93,13,0)</f>
        <v>0</v>
      </c>
      <c r="AA1428" s="32">
        <f>VLOOKUP(Y1428,Смета!$B$8:$O$93,13,0)</f>
        <v>0</v>
      </c>
      <c r="AE1428" s="32">
        <f>VLOOKUP(AC1428,Смета!$B$8:$O$93,13,0)</f>
        <v>0</v>
      </c>
      <c r="AI1428" s="32">
        <f>VLOOKUP(AG1428,Смета!$B$8:$O$93,13,0)</f>
        <v>0</v>
      </c>
      <c r="AM1428" s="32">
        <f>VLOOKUP(AK1428,Смета!$B$8:$O$93,13,0)</f>
        <v>0</v>
      </c>
      <c r="AQ1428" s="32">
        <f>VLOOKUP(AO1428,Смета!$B$8:$O$93,13,0)</f>
        <v>0</v>
      </c>
      <c r="AU1428" s="32">
        <f>VLOOKUP(AS1428,Смета!$B$8:$O$93,13,0)</f>
        <v>0</v>
      </c>
    </row>
    <row r="1429" spans="3:47" x14ac:dyDescent="0.25">
      <c r="C1429" s="32">
        <f>VLOOKUP(A1429,Смета!$B$8:$O$93,13,0)</f>
        <v>0</v>
      </c>
      <c r="G1429" s="32">
        <f>VLOOKUP(E1429,Смета!$B$8:$O$93,13,0)</f>
        <v>0</v>
      </c>
      <c r="K1429" s="32">
        <f>VLOOKUP(I1429,Смета!$B$8:$O$93,13,0)</f>
        <v>0</v>
      </c>
      <c r="O1429" s="32">
        <f>VLOOKUP(M1429,Смета!$B$8:$O$93,13,0)</f>
        <v>0</v>
      </c>
      <c r="S1429" s="32">
        <f>VLOOKUP(Q1429,Смета!$B$8:$O$93,13,0)</f>
        <v>0</v>
      </c>
      <c r="W1429" s="32">
        <f>VLOOKUP(U1429,Смета!$B$8:$O$93,13,0)</f>
        <v>0</v>
      </c>
      <c r="AA1429" s="32">
        <f>VLOOKUP(Y1429,Смета!$B$8:$O$93,13,0)</f>
        <v>0</v>
      </c>
      <c r="AE1429" s="32">
        <f>VLOOKUP(AC1429,Смета!$B$8:$O$93,13,0)</f>
        <v>0</v>
      </c>
      <c r="AI1429" s="32">
        <f>VLOOKUP(AG1429,Смета!$B$8:$O$93,13,0)</f>
        <v>0</v>
      </c>
      <c r="AM1429" s="32">
        <f>VLOOKUP(AK1429,Смета!$B$8:$O$93,13,0)</f>
        <v>0</v>
      </c>
      <c r="AQ1429" s="32">
        <f>VLOOKUP(AO1429,Смета!$B$8:$O$93,13,0)</f>
        <v>0</v>
      </c>
      <c r="AU1429" s="32">
        <f>VLOOKUP(AS1429,Смета!$B$8:$O$93,13,0)</f>
        <v>0</v>
      </c>
    </row>
    <row r="1430" spans="3:47" x14ac:dyDescent="0.25">
      <c r="C1430" s="32">
        <f>VLOOKUP(A1430,Смета!$B$8:$O$93,13,0)</f>
        <v>0</v>
      </c>
      <c r="G1430" s="32">
        <f>VLOOKUP(E1430,Смета!$B$8:$O$93,13,0)</f>
        <v>0</v>
      </c>
      <c r="K1430" s="32">
        <f>VLOOKUP(I1430,Смета!$B$8:$O$93,13,0)</f>
        <v>0</v>
      </c>
      <c r="O1430" s="32">
        <f>VLOOKUP(M1430,Смета!$B$8:$O$93,13,0)</f>
        <v>0</v>
      </c>
      <c r="S1430" s="32">
        <f>VLOOKUP(Q1430,Смета!$B$8:$O$93,13,0)</f>
        <v>0</v>
      </c>
      <c r="W1430" s="32">
        <f>VLOOKUP(U1430,Смета!$B$8:$O$93,13,0)</f>
        <v>0</v>
      </c>
      <c r="AA1430" s="32">
        <f>VLOOKUP(Y1430,Смета!$B$8:$O$93,13,0)</f>
        <v>0</v>
      </c>
      <c r="AE1430" s="32">
        <f>VLOOKUP(AC1430,Смета!$B$8:$O$93,13,0)</f>
        <v>0</v>
      </c>
      <c r="AI1430" s="32">
        <f>VLOOKUP(AG1430,Смета!$B$8:$O$93,13,0)</f>
        <v>0</v>
      </c>
      <c r="AM1430" s="32">
        <f>VLOOKUP(AK1430,Смета!$B$8:$O$93,13,0)</f>
        <v>0</v>
      </c>
      <c r="AQ1430" s="32">
        <f>VLOOKUP(AO1430,Смета!$B$8:$O$93,13,0)</f>
        <v>0</v>
      </c>
      <c r="AU1430" s="32">
        <f>VLOOKUP(AS1430,Смета!$B$8:$O$93,13,0)</f>
        <v>0</v>
      </c>
    </row>
    <row r="1431" spans="3:47" x14ac:dyDescent="0.25">
      <c r="C1431" s="32">
        <f>VLOOKUP(A1431,Смета!$B$8:$O$93,13,0)</f>
        <v>0</v>
      </c>
      <c r="G1431" s="32">
        <f>VLOOKUP(E1431,Смета!$B$8:$O$93,13,0)</f>
        <v>0</v>
      </c>
      <c r="K1431" s="32">
        <f>VLOOKUP(I1431,Смета!$B$8:$O$93,13,0)</f>
        <v>0</v>
      </c>
      <c r="O1431" s="32">
        <f>VLOOKUP(M1431,Смета!$B$8:$O$93,13,0)</f>
        <v>0</v>
      </c>
      <c r="S1431" s="32">
        <f>VLOOKUP(Q1431,Смета!$B$8:$O$93,13,0)</f>
        <v>0</v>
      </c>
      <c r="W1431" s="32">
        <f>VLOOKUP(U1431,Смета!$B$8:$O$93,13,0)</f>
        <v>0</v>
      </c>
      <c r="AA1431" s="32">
        <f>VLOOKUP(Y1431,Смета!$B$8:$O$93,13,0)</f>
        <v>0</v>
      </c>
      <c r="AE1431" s="32">
        <f>VLOOKUP(AC1431,Смета!$B$8:$O$93,13,0)</f>
        <v>0</v>
      </c>
      <c r="AI1431" s="32">
        <f>VLOOKUP(AG1431,Смета!$B$8:$O$93,13,0)</f>
        <v>0</v>
      </c>
      <c r="AM1431" s="32">
        <f>VLOOKUP(AK1431,Смета!$B$8:$O$93,13,0)</f>
        <v>0</v>
      </c>
      <c r="AQ1431" s="32">
        <f>VLOOKUP(AO1431,Смета!$B$8:$O$93,13,0)</f>
        <v>0</v>
      </c>
      <c r="AU1431" s="32">
        <f>VLOOKUP(AS1431,Смета!$B$8:$O$93,13,0)</f>
        <v>0</v>
      </c>
    </row>
    <row r="1432" spans="3:47" x14ac:dyDescent="0.25">
      <c r="C1432" s="32">
        <f>VLOOKUP(A1432,Смета!$B$8:$O$93,13,0)</f>
        <v>0</v>
      </c>
      <c r="G1432" s="32">
        <f>VLOOKUP(E1432,Смета!$B$8:$O$93,13,0)</f>
        <v>0</v>
      </c>
      <c r="K1432" s="32">
        <f>VLOOKUP(I1432,Смета!$B$8:$O$93,13,0)</f>
        <v>0</v>
      </c>
      <c r="O1432" s="32">
        <f>VLOOKUP(M1432,Смета!$B$8:$O$93,13,0)</f>
        <v>0</v>
      </c>
      <c r="S1432" s="32">
        <f>VLOOKUP(Q1432,Смета!$B$8:$O$93,13,0)</f>
        <v>0</v>
      </c>
      <c r="W1432" s="32">
        <f>VLOOKUP(U1432,Смета!$B$8:$O$93,13,0)</f>
        <v>0</v>
      </c>
      <c r="AA1432" s="32">
        <f>VLOOKUP(Y1432,Смета!$B$8:$O$93,13,0)</f>
        <v>0</v>
      </c>
      <c r="AE1432" s="32">
        <f>VLOOKUP(AC1432,Смета!$B$8:$O$93,13,0)</f>
        <v>0</v>
      </c>
      <c r="AI1432" s="32">
        <f>VLOOKUP(AG1432,Смета!$B$8:$O$93,13,0)</f>
        <v>0</v>
      </c>
      <c r="AM1432" s="32">
        <f>VLOOKUP(AK1432,Смета!$B$8:$O$93,13,0)</f>
        <v>0</v>
      </c>
      <c r="AQ1432" s="32">
        <f>VLOOKUP(AO1432,Смета!$B$8:$O$93,13,0)</f>
        <v>0</v>
      </c>
      <c r="AU1432" s="32">
        <f>VLOOKUP(AS1432,Смета!$B$8:$O$93,13,0)</f>
        <v>0</v>
      </c>
    </row>
    <row r="1433" spans="3:47" x14ac:dyDescent="0.25">
      <c r="C1433" s="32">
        <f>VLOOKUP(A1433,Смета!$B$8:$O$93,13,0)</f>
        <v>0</v>
      </c>
      <c r="G1433" s="32">
        <f>VLOOKUP(E1433,Смета!$B$8:$O$93,13,0)</f>
        <v>0</v>
      </c>
      <c r="K1433" s="32">
        <f>VLOOKUP(I1433,Смета!$B$8:$O$93,13,0)</f>
        <v>0</v>
      </c>
      <c r="O1433" s="32">
        <f>VLOOKUP(M1433,Смета!$B$8:$O$93,13,0)</f>
        <v>0</v>
      </c>
      <c r="S1433" s="32">
        <f>VLOOKUP(Q1433,Смета!$B$8:$O$93,13,0)</f>
        <v>0</v>
      </c>
      <c r="W1433" s="32">
        <f>VLOOKUP(U1433,Смета!$B$8:$O$93,13,0)</f>
        <v>0</v>
      </c>
      <c r="AA1433" s="32">
        <f>VLOOKUP(Y1433,Смета!$B$8:$O$93,13,0)</f>
        <v>0</v>
      </c>
      <c r="AE1433" s="32">
        <f>VLOOKUP(AC1433,Смета!$B$8:$O$93,13,0)</f>
        <v>0</v>
      </c>
      <c r="AI1433" s="32">
        <f>VLOOKUP(AG1433,Смета!$B$8:$O$93,13,0)</f>
        <v>0</v>
      </c>
      <c r="AM1433" s="32">
        <f>VLOOKUP(AK1433,Смета!$B$8:$O$93,13,0)</f>
        <v>0</v>
      </c>
      <c r="AQ1433" s="32">
        <f>VLOOKUP(AO1433,Смета!$B$8:$O$93,13,0)</f>
        <v>0</v>
      </c>
      <c r="AU1433" s="32">
        <f>VLOOKUP(AS1433,Смета!$B$8:$O$93,13,0)</f>
        <v>0</v>
      </c>
    </row>
    <row r="1434" spans="3:47" x14ac:dyDescent="0.25">
      <c r="C1434" s="32">
        <f>VLOOKUP(A1434,Смета!$B$8:$O$93,13,0)</f>
        <v>0</v>
      </c>
      <c r="G1434" s="32">
        <f>VLOOKUP(E1434,Смета!$B$8:$O$93,13,0)</f>
        <v>0</v>
      </c>
      <c r="K1434" s="32">
        <f>VLOOKUP(I1434,Смета!$B$8:$O$93,13,0)</f>
        <v>0</v>
      </c>
      <c r="O1434" s="32">
        <f>VLOOKUP(M1434,Смета!$B$8:$O$93,13,0)</f>
        <v>0</v>
      </c>
      <c r="S1434" s="32">
        <f>VLOOKUP(Q1434,Смета!$B$8:$O$93,13,0)</f>
        <v>0</v>
      </c>
      <c r="W1434" s="32">
        <f>VLOOKUP(U1434,Смета!$B$8:$O$93,13,0)</f>
        <v>0</v>
      </c>
      <c r="AA1434" s="32">
        <f>VLOOKUP(Y1434,Смета!$B$8:$O$93,13,0)</f>
        <v>0</v>
      </c>
      <c r="AE1434" s="32">
        <f>VLOOKUP(AC1434,Смета!$B$8:$O$93,13,0)</f>
        <v>0</v>
      </c>
      <c r="AI1434" s="32">
        <f>VLOOKUP(AG1434,Смета!$B$8:$O$93,13,0)</f>
        <v>0</v>
      </c>
      <c r="AM1434" s="32">
        <f>VLOOKUP(AK1434,Смета!$B$8:$O$93,13,0)</f>
        <v>0</v>
      </c>
      <c r="AQ1434" s="32">
        <f>VLOOKUP(AO1434,Смета!$B$8:$O$93,13,0)</f>
        <v>0</v>
      </c>
      <c r="AU1434" s="32">
        <f>VLOOKUP(AS1434,Смета!$B$8:$O$93,13,0)</f>
        <v>0</v>
      </c>
    </row>
    <row r="1435" spans="3:47" x14ac:dyDescent="0.25">
      <c r="C1435" s="32">
        <f>VLOOKUP(A1435,Смета!$B$8:$O$93,13,0)</f>
        <v>0</v>
      </c>
      <c r="G1435" s="32">
        <f>VLOOKUP(E1435,Смета!$B$8:$O$93,13,0)</f>
        <v>0</v>
      </c>
      <c r="K1435" s="32">
        <f>VLOOKUP(I1435,Смета!$B$8:$O$93,13,0)</f>
        <v>0</v>
      </c>
      <c r="O1435" s="32">
        <f>VLOOKUP(M1435,Смета!$B$8:$O$93,13,0)</f>
        <v>0</v>
      </c>
      <c r="S1435" s="32">
        <f>VLOOKUP(Q1435,Смета!$B$8:$O$93,13,0)</f>
        <v>0</v>
      </c>
      <c r="W1435" s="32">
        <f>VLOOKUP(U1435,Смета!$B$8:$O$93,13,0)</f>
        <v>0</v>
      </c>
      <c r="AA1435" s="32">
        <f>VLOOKUP(Y1435,Смета!$B$8:$O$93,13,0)</f>
        <v>0</v>
      </c>
      <c r="AE1435" s="32">
        <f>VLOOKUP(AC1435,Смета!$B$8:$O$93,13,0)</f>
        <v>0</v>
      </c>
      <c r="AI1435" s="32">
        <f>VLOOKUP(AG1435,Смета!$B$8:$O$93,13,0)</f>
        <v>0</v>
      </c>
      <c r="AM1435" s="32">
        <f>VLOOKUP(AK1435,Смета!$B$8:$O$93,13,0)</f>
        <v>0</v>
      </c>
      <c r="AQ1435" s="32">
        <f>VLOOKUP(AO1435,Смета!$B$8:$O$93,13,0)</f>
        <v>0</v>
      </c>
      <c r="AU1435" s="32">
        <f>VLOOKUP(AS1435,Смета!$B$8:$O$93,13,0)</f>
        <v>0</v>
      </c>
    </row>
    <row r="1436" spans="3:47" x14ac:dyDescent="0.25">
      <c r="C1436" s="32">
        <f>VLOOKUP(A1436,Смета!$B$8:$O$93,13,0)</f>
        <v>0</v>
      </c>
      <c r="G1436" s="32">
        <f>VLOOKUP(E1436,Смета!$B$8:$O$93,13,0)</f>
        <v>0</v>
      </c>
      <c r="K1436" s="32">
        <f>VLOOKUP(I1436,Смета!$B$8:$O$93,13,0)</f>
        <v>0</v>
      </c>
      <c r="O1436" s="32">
        <f>VLOOKUP(M1436,Смета!$B$8:$O$93,13,0)</f>
        <v>0</v>
      </c>
      <c r="S1436" s="32">
        <f>VLOOKUP(Q1436,Смета!$B$8:$O$93,13,0)</f>
        <v>0</v>
      </c>
      <c r="W1436" s="32">
        <f>VLOOKUP(U1436,Смета!$B$8:$O$93,13,0)</f>
        <v>0</v>
      </c>
      <c r="AA1436" s="32">
        <f>VLOOKUP(Y1436,Смета!$B$8:$O$93,13,0)</f>
        <v>0</v>
      </c>
      <c r="AE1436" s="32">
        <f>VLOOKUP(AC1436,Смета!$B$8:$O$93,13,0)</f>
        <v>0</v>
      </c>
      <c r="AI1436" s="32">
        <f>VLOOKUP(AG1436,Смета!$B$8:$O$93,13,0)</f>
        <v>0</v>
      </c>
      <c r="AM1436" s="32">
        <f>VLOOKUP(AK1436,Смета!$B$8:$O$93,13,0)</f>
        <v>0</v>
      </c>
      <c r="AQ1436" s="32">
        <f>VLOOKUP(AO1436,Смета!$B$8:$O$93,13,0)</f>
        <v>0</v>
      </c>
      <c r="AU1436" s="32">
        <f>VLOOKUP(AS1436,Смета!$B$8:$O$93,13,0)</f>
        <v>0</v>
      </c>
    </row>
    <row r="1437" spans="3:47" x14ac:dyDescent="0.25">
      <c r="C1437" s="32">
        <f>VLOOKUP(A1437,Смета!$B$8:$O$93,13,0)</f>
        <v>0</v>
      </c>
      <c r="G1437" s="32">
        <f>VLOOKUP(E1437,Смета!$B$8:$O$93,13,0)</f>
        <v>0</v>
      </c>
      <c r="K1437" s="32">
        <f>VLOOKUP(I1437,Смета!$B$8:$O$93,13,0)</f>
        <v>0</v>
      </c>
      <c r="O1437" s="32">
        <f>VLOOKUP(M1437,Смета!$B$8:$O$93,13,0)</f>
        <v>0</v>
      </c>
      <c r="S1437" s="32">
        <f>VLOOKUP(Q1437,Смета!$B$8:$O$93,13,0)</f>
        <v>0</v>
      </c>
      <c r="W1437" s="32">
        <f>VLOOKUP(U1437,Смета!$B$8:$O$93,13,0)</f>
        <v>0</v>
      </c>
      <c r="AA1437" s="32">
        <f>VLOOKUP(Y1437,Смета!$B$8:$O$93,13,0)</f>
        <v>0</v>
      </c>
      <c r="AE1437" s="32">
        <f>VLOOKUP(AC1437,Смета!$B$8:$O$93,13,0)</f>
        <v>0</v>
      </c>
      <c r="AI1437" s="32">
        <f>VLOOKUP(AG1437,Смета!$B$8:$O$93,13,0)</f>
        <v>0</v>
      </c>
      <c r="AM1437" s="32">
        <f>VLOOKUP(AK1437,Смета!$B$8:$O$93,13,0)</f>
        <v>0</v>
      </c>
      <c r="AQ1437" s="32">
        <f>VLOOKUP(AO1437,Смета!$B$8:$O$93,13,0)</f>
        <v>0</v>
      </c>
      <c r="AU1437" s="32">
        <f>VLOOKUP(AS1437,Смета!$B$8:$O$93,13,0)</f>
        <v>0</v>
      </c>
    </row>
    <row r="1438" spans="3:47" x14ac:dyDescent="0.25">
      <c r="C1438" s="32">
        <f>VLOOKUP(A1438,Смета!$B$8:$O$93,13,0)</f>
        <v>0</v>
      </c>
      <c r="G1438" s="32">
        <f>VLOOKUP(E1438,Смета!$B$8:$O$93,13,0)</f>
        <v>0</v>
      </c>
      <c r="K1438" s="32">
        <f>VLOOKUP(I1438,Смета!$B$8:$O$93,13,0)</f>
        <v>0</v>
      </c>
      <c r="O1438" s="32">
        <f>VLOOKUP(M1438,Смета!$B$8:$O$93,13,0)</f>
        <v>0</v>
      </c>
      <c r="S1438" s="32">
        <f>VLOOKUP(Q1438,Смета!$B$8:$O$93,13,0)</f>
        <v>0</v>
      </c>
      <c r="W1438" s="32">
        <f>VLOOKUP(U1438,Смета!$B$8:$O$93,13,0)</f>
        <v>0</v>
      </c>
      <c r="AA1438" s="32">
        <f>VLOOKUP(Y1438,Смета!$B$8:$O$93,13,0)</f>
        <v>0</v>
      </c>
      <c r="AE1438" s="32">
        <f>VLOOKUP(AC1438,Смета!$B$8:$O$93,13,0)</f>
        <v>0</v>
      </c>
      <c r="AI1438" s="32">
        <f>VLOOKUP(AG1438,Смета!$B$8:$O$93,13,0)</f>
        <v>0</v>
      </c>
      <c r="AM1438" s="32">
        <f>VLOOKUP(AK1438,Смета!$B$8:$O$93,13,0)</f>
        <v>0</v>
      </c>
      <c r="AQ1438" s="32">
        <f>VLOOKUP(AO1438,Смета!$B$8:$O$93,13,0)</f>
        <v>0</v>
      </c>
      <c r="AU1438" s="32">
        <f>VLOOKUP(AS1438,Смета!$B$8:$O$93,13,0)</f>
        <v>0</v>
      </c>
    </row>
    <row r="1439" spans="3:47" x14ac:dyDescent="0.25">
      <c r="C1439" s="32">
        <f>VLOOKUP(A1439,Смета!$B$8:$O$93,13,0)</f>
        <v>0</v>
      </c>
      <c r="G1439" s="32">
        <f>VLOOKUP(E1439,Смета!$B$8:$O$93,13,0)</f>
        <v>0</v>
      </c>
      <c r="K1439" s="32">
        <f>VLOOKUP(I1439,Смета!$B$8:$O$93,13,0)</f>
        <v>0</v>
      </c>
      <c r="O1439" s="32">
        <f>VLOOKUP(M1439,Смета!$B$8:$O$93,13,0)</f>
        <v>0</v>
      </c>
      <c r="S1439" s="32">
        <f>VLOOKUP(Q1439,Смета!$B$8:$O$93,13,0)</f>
        <v>0</v>
      </c>
      <c r="W1439" s="32">
        <f>VLOOKUP(U1439,Смета!$B$8:$O$93,13,0)</f>
        <v>0</v>
      </c>
      <c r="AA1439" s="32">
        <f>VLOOKUP(Y1439,Смета!$B$8:$O$93,13,0)</f>
        <v>0</v>
      </c>
      <c r="AE1439" s="32">
        <f>VLOOKUP(AC1439,Смета!$B$8:$O$93,13,0)</f>
        <v>0</v>
      </c>
      <c r="AI1439" s="32">
        <f>VLOOKUP(AG1439,Смета!$B$8:$O$93,13,0)</f>
        <v>0</v>
      </c>
      <c r="AM1439" s="32">
        <f>VLOOKUP(AK1439,Смета!$B$8:$O$93,13,0)</f>
        <v>0</v>
      </c>
      <c r="AQ1439" s="32">
        <f>VLOOKUP(AO1439,Смета!$B$8:$O$93,13,0)</f>
        <v>0</v>
      </c>
      <c r="AU1439" s="32">
        <f>VLOOKUP(AS1439,Смета!$B$8:$O$93,13,0)</f>
        <v>0</v>
      </c>
    </row>
    <row r="1440" spans="3:47" x14ac:dyDescent="0.25">
      <c r="C1440" s="32">
        <f>VLOOKUP(A1440,Смета!$B$8:$O$93,13,0)</f>
        <v>0</v>
      </c>
      <c r="G1440" s="32">
        <f>VLOOKUP(E1440,Смета!$B$8:$O$93,13,0)</f>
        <v>0</v>
      </c>
      <c r="K1440" s="32">
        <f>VLOOKUP(I1440,Смета!$B$8:$O$93,13,0)</f>
        <v>0</v>
      </c>
      <c r="O1440" s="32">
        <f>VLOOKUP(M1440,Смета!$B$8:$O$93,13,0)</f>
        <v>0</v>
      </c>
      <c r="S1440" s="32">
        <f>VLOOKUP(Q1440,Смета!$B$8:$O$93,13,0)</f>
        <v>0</v>
      </c>
      <c r="W1440" s="32">
        <f>VLOOKUP(U1440,Смета!$B$8:$O$93,13,0)</f>
        <v>0</v>
      </c>
      <c r="AA1440" s="32">
        <f>VLOOKUP(Y1440,Смета!$B$8:$O$93,13,0)</f>
        <v>0</v>
      </c>
      <c r="AE1440" s="32">
        <f>VLOOKUP(AC1440,Смета!$B$8:$O$93,13,0)</f>
        <v>0</v>
      </c>
      <c r="AI1440" s="32">
        <f>VLOOKUP(AG1440,Смета!$B$8:$O$93,13,0)</f>
        <v>0</v>
      </c>
      <c r="AM1440" s="32">
        <f>VLOOKUP(AK1440,Смета!$B$8:$O$93,13,0)</f>
        <v>0</v>
      </c>
      <c r="AQ1440" s="32">
        <f>VLOOKUP(AO1440,Смета!$B$8:$O$93,13,0)</f>
        <v>0</v>
      </c>
      <c r="AU1440" s="32">
        <f>VLOOKUP(AS1440,Смета!$B$8:$O$93,13,0)</f>
        <v>0</v>
      </c>
    </row>
    <row r="1441" spans="3:47" x14ac:dyDescent="0.25">
      <c r="C1441" s="32">
        <f>VLOOKUP(A1441,Смета!$B$8:$O$93,13,0)</f>
        <v>0</v>
      </c>
      <c r="G1441" s="32">
        <f>VLOOKUP(E1441,Смета!$B$8:$O$93,13,0)</f>
        <v>0</v>
      </c>
      <c r="K1441" s="32">
        <f>VLOOKUP(I1441,Смета!$B$8:$O$93,13,0)</f>
        <v>0</v>
      </c>
      <c r="O1441" s="32">
        <f>VLOOKUP(M1441,Смета!$B$8:$O$93,13,0)</f>
        <v>0</v>
      </c>
      <c r="S1441" s="32">
        <f>VLOOKUP(Q1441,Смета!$B$8:$O$93,13,0)</f>
        <v>0</v>
      </c>
      <c r="W1441" s="32">
        <f>VLOOKUP(U1441,Смета!$B$8:$O$93,13,0)</f>
        <v>0</v>
      </c>
      <c r="AA1441" s="32">
        <f>VLOOKUP(Y1441,Смета!$B$8:$O$93,13,0)</f>
        <v>0</v>
      </c>
      <c r="AE1441" s="32">
        <f>VLOOKUP(AC1441,Смета!$B$8:$O$93,13,0)</f>
        <v>0</v>
      </c>
      <c r="AI1441" s="32">
        <f>VLOOKUP(AG1441,Смета!$B$8:$O$93,13,0)</f>
        <v>0</v>
      </c>
      <c r="AM1441" s="32">
        <f>VLOOKUP(AK1441,Смета!$B$8:$O$93,13,0)</f>
        <v>0</v>
      </c>
      <c r="AQ1441" s="32">
        <f>VLOOKUP(AO1441,Смета!$B$8:$O$93,13,0)</f>
        <v>0</v>
      </c>
      <c r="AU1441" s="32">
        <f>VLOOKUP(AS1441,Смета!$B$8:$O$93,13,0)</f>
        <v>0</v>
      </c>
    </row>
    <row r="1442" spans="3:47" x14ac:dyDescent="0.25">
      <c r="C1442" s="32">
        <f>VLOOKUP(A1442,Смета!$B$8:$O$93,13,0)</f>
        <v>0</v>
      </c>
      <c r="G1442" s="32">
        <f>VLOOKUP(E1442,Смета!$B$8:$O$93,13,0)</f>
        <v>0</v>
      </c>
      <c r="K1442" s="32">
        <f>VLOOKUP(I1442,Смета!$B$8:$O$93,13,0)</f>
        <v>0</v>
      </c>
      <c r="O1442" s="32">
        <f>VLOOKUP(M1442,Смета!$B$8:$O$93,13,0)</f>
        <v>0</v>
      </c>
      <c r="S1442" s="32">
        <f>VLOOKUP(Q1442,Смета!$B$8:$O$93,13,0)</f>
        <v>0</v>
      </c>
      <c r="W1442" s="32">
        <f>VLOOKUP(U1442,Смета!$B$8:$O$93,13,0)</f>
        <v>0</v>
      </c>
      <c r="AA1442" s="32">
        <f>VLOOKUP(Y1442,Смета!$B$8:$O$93,13,0)</f>
        <v>0</v>
      </c>
      <c r="AE1442" s="32">
        <f>VLOOKUP(AC1442,Смета!$B$8:$O$93,13,0)</f>
        <v>0</v>
      </c>
      <c r="AI1442" s="32">
        <f>VLOOKUP(AG1442,Смета!$B$8:$O$93,13,0)</f>
        <v>0</v>
      </c>
      <c r="AM1442" s="32">
        <f>VLOOKUP(AK1442,Смета!$B$8:$O$93,13,0)</f>
        <v>0</v>
      </c>
      <c r="AQ1442" s="32">
        <f>VLOOKUP(AO1442,Смета!$B$8:$O$93,13,0)</f>
        <v>0</v>
      </c>
      <c r="AU1442" s="32">
        <f>VLOOKUP(AS1442,Смета!$B$8:$O$93,13,0)</f>
        <v>0</v>
      </c>
    </row>
    <row r="1443" spans="3:47" x14ac:dyDescent="0.25">
      <c r="C1443" s="32">
        <f>VLOOKUP(A1443,Смета!$B$8:$O$93,13,0)</f>
        <v>0</v>
      </c>
      <c r="G1443" s="32">
        <f>VLOOKUP(E1443,Смета!$B$8:$O$93,13,0)</f>
        <v>0</v>
      </c>
      <c r="K1443" s="32">
        <f>VLOOKUP(I1443,Смета!$B$8:$O$93,13,0)</f>
        <v>0</v>
      </c>
      <c r="O1443" s="32">
        <f>VLOOKUP(M1443,Смета!$B$8:$O$93,13,0)</f>
        <v>0</v>
      </c>
      <c r="S1443" s="32">
        <f>VLOOKUP(Q1443,Смета!$B$8:$O$93,13,0)</f>
        <v>0</v>
      </c>
      <c r="W1443" s="32">
        <f>VLOOKUP(U1443,Смета!$B$8:$O$93,13,0)</f>
        <v>0</v>
      </c>
      <c r="AA1443" s="32">
        <f>VLOOKUP(Y1443,Смета!$B$8:$O$93,13,0)</f>
        <v>0</v>
      </c>
      <c r="AE1443" s="32">
        <f>VLOOKUP(AC1443,Смета!$B$8:$O$93,13,0)</f>
        <v>0</v>
      </c>
      <c r="AI1443" s="32">
        <f>VLOOKUP(AG1443,Смета!$B$8:$O$93,13,0)</f>
        <v>0</v>
      </c>
      <c r="AM1443" s="32">
        <f>VLOOKUP(AK1443,Смета!$B$8:$O$93,13,0)</f>
        <v>0</v>
      </c>
      <c r="AQ1443" s="32">
        <f>VLOOKUP(AO1443,Смета!$B$8:$O$93,13,0)</f>
        <v>0</v>
      </c>
      <c r="AU1443" s="32">
        <f>VLOOKUP(AS1443,Смета!$B$8:$O$93,13,0)</f>
        <v>0</v>
      </c>
    </row>
    <row r="1444" spans="3:47" x14ac:dyDescent="0.25">
      <c r="C1444" s="32">
        <f>VLOOKUP(A1444,Смета!$B$8:$O$93,13,0)</f>
        <v>0</v>
      </c>
      <c r="G1444" s="32">
        <f>VLOOKUP(E1444,Смета!$B$8:$O$93,13,0)</f>
        <v>0</v>
      </c>
      <c r="K1444" s="32">
        <f>VLOOKUP(I1444,Смета!$B$8:$O$93,13,0)</f>
        <v>0</v>
      </c>
      <c r="O1444" s="32">
        <f>VLOOKUP(M1444,Смета!$B$8:$O$93,13,0)</f>
        <v>0</v>
      </c>
      <c r="S1444" s="32">
        <f>VLOOKUP(Q1444,Смета!$B$8:$O$93,13,0)</f>
        <v>0</v>
      </c>
      <c r="W1444" s="32">
        <f>VLOOKUP(U1444,Смета!$B$8:$O$93,13,0)</f>
        <v>0</v>
      </c>
      <c r="AA1444" s="32">
        <f>VLOOKUP(Y1444,Смета!$B$8:$O$93,13,0)</f>
        <v>0</v>
      </c>
      <c r="AE1444" s="32">
        <f>VLOOKUP(AC1444,Смета!$B$8:$O$93,13,0)</f>
        <v>0</v>
      </c>
      <c r="AI1444" s="32">
        <f>VLOOKUP(AG1444,Смета!$B$8:$O$93,13,0)</f>
        <v>0</v>
      </c>
      <c r="AM1444" s="32">
        <f>VLOOKUP(AK1444,Смета!$B$8:$O$93,13,0)</f>
        <v>0</v>
      </c>
      <c r="AQ1444" s="32">
        <f>VLOOKUP(AO1444,Смета!$B$8:$O$93,13,0)</f>
        <v>0</v>
      </c>
      <c r="AU1444" s="32">
        <f>VLOOKUP(AS1444,Смета!$B$8:$O$93,13,0)</f>
        <v>0</v>
      </c>
    </row>
    <row r="1445" spans="3:47" x14ac:dyDescent="0.25">
      <c r="C1445" s="32">
        <f>VLOOKUP(A1445,Смета!$B$8:$O$93,13,0)</f>
        <v>0</v>
      </c>
      <c r="G1445" s="32">
        <f>VLOOKUP(E1445,Смета!$B$8:$O$93,13,0)</f>
        <v>0</v>
      </c>
      <c r="K1445" s="32">
        <f>VLOOKUP(I1445,Смета!$B$8:$O$93,13,0)</f>
        <v>0</v>
      </c>
      <c r="O1445" s="32">
        <f>VLOOKUP(M1445,Смета!$B$8:$O$93,13,0)</f>
        <v>0</v>
      </c>
      <c r="S1445" s="32">
        <f>VLOOKUP(Q1445,Смета!$B$8:$O$93,13,0)</f>
        <v>0</v>
      </c>
      <c r="W1445" s="32">
        <f>VLOOKUP(U1445,Смета!$B$8:$O$93,13,0)</f>
        <v>0</v>
      </c>
      <c r="AA1445" s="32">
        <f>VLOOKUP(Y1445,Смета!$B$8:$O$93,13,0)</f>
        <v>0</v>
      </c>
      <c r="AE1445" s="32">
        <f>VLOOKUP(AC1445,Смета!$B$8:$O$93,13,0)</f>
        <v>0</v>
      </c>
      <c r="AI1445" s="32">
        <f>VLOOKUP(AG1445,Смета!$B$8:$O$93,13,0)</f>
        <v>0</v>
      </c>
      <c r="AM1445" s="32">
        <f>VLOOKUP(AK1445,Смета!$B$8:$O$93,13,0)</f>
        <v>0</v>
      </c>
      <c r="AQ1445" s="32">
        <f>VLOOKUP(AO1445,Смета!$B$8:$O$93,13,0)</f>
        <v>0</v>
      </c>
      <c r="AU1445" s="32">
        <f>VLOOKUP(AS1445,Смета!$B$8:$O$93,13,0)</f>
        <v>0</v>
      </c>
    </row>
    <row r="1446" spans="3:47" x14ac:dyDescent="0.25">
      <c r="C1446" s="32">
        <f>VLOOKUP(A1446,Смета!$B$8:$O$93,13,0)</f>
        <v>0</v>
      </c>
      <c r="G1446" s="32">
        <f>VLOOKUP(E1446,Смета!$B$8:$O$93,13,0)</f>
        <v>0</v>
      </c>
      <c r="K1446" s="32">
        <f>VLOOKUP(I1446,Смета!$B$8:$O$93,13,0)</f>
        <v>0</v>
      </c>
      <c r="O1446" s="32">
        <f>VLOOKUP(M1446,Смета!$B$8:$O$93,13,0)</f>
        <v>0</v>
      </c>
      <c r="S1446" s="32">
        <f>VLOOKUP(Q1446,Смета!$B$8:$O$93,13,0)</f>
        <v>0</v>
      </c>
      <c r="W1446" s="32">
        <f>VLOOKUP(U1446,Смета!$B$8:$O$93,13,0)</f>
        <v>0</v>
      </c>
      <c r="AA1446" s="32">
        <f>VLOOKUP(Y1446,Смета!$B$8:$O$93,13,0)</f>
        <v>0</v>
      </c>
      <c r="AE1446" s="32">
        <f>VLOOKUP(AC1446,Смета!$B$8:$O$93,13,0)</f>
        <v>0</v>
      </c>
      <c r="AI1446" s="32">
        <f>VLOOKUP(AG1446,Смета!$B$8:$O$93,13,0)</f>
        <v>0</v>
      </c>
      <c r="AM1446" s="32">
        <f>VLOOKUP(AK1446,Смета!$B$8:$O$93,13,0)</f>
        <v>0</v>
      </c>
      <c r="AQ1446" s="32">
        <f>VLOOKUP(AO1446,Смета!$B$8:$O$93,13,0)</f>
        <v>0</v>
      </c>
      <c r="AU1446" s="32">
        <f>VLOOKUP(AS1446,Смета!$B$8:$O$93,13,0)</f>
        <v>0</v>
      </c>
    </row>
    <row r="1447" spans="3:47" x14ac:dyDescent="0.25">
      <c r="C1447" s="32">
        <f>VLOOKUP(A1447,Смета!$B$8:$O$93,13,0)</f>
        <v>0</v>
      </c>
      <c r="G1447" s="32">
        <f>VLOOKUP(E1447,Смета!$B$8:$O$93,13,0)</f>
        <v>0</v>
      </c>
      <c r="K1447" s="32">
        <f>VLOOKUP(I1447,Смета!$B$8:$O$93,13,0)</f>
        <v>0</v>
      </c>
      <c r="O1447" s="32">
        <f>VLOOKUP(M1447,Смета!$B$8:$O$93,13,0)</f>
        <v>0</v>
      </c>
      <c r="S1447" s="32">
        <f>VLOOKUP(Q1447,Смета!$B$8:$O$93,13,0)</f>
        <v>0</v>
      </c>
      <c r="W1447" s="32">
        <f>VLOOKUP(U1447,Смета!$B$8:$O$93,13,0)</f>
        <v>0</v>
      </c>
      <c r="AA1447" s="32">
        <f>VLOOKUP(Y1447,Смета!$B$8:$O$93,13,0)</f>
        <v>0</v>
      </c>
      <c r="AE1447" s="32">
        <f>VLOOKUP(AC1447,Смета!$B$8:$O$93,13,0)</f>
        <v>0</v>
      </c>
      <c r="AI1447" s="32">
        <f>VLOOKUP(AG1447,Смета!$B$8:$O$93,13,0)</f>
        <v>0</v>
      </c>
      <c r="AM1447" s="32">
        <f>VLOOKUP(AK1447,Смета!$B$8:$O$93,13,0)</f>
        <v>0</v>
      </c>
      <c r="AQ1447" s="32">
        <f>VLOOKUP(AO1447,Смета!$B$8:$O$93,13,0)</f>
        <v>0</v>
      </c>
      <c r="AU1447" s="32">
        <f>VLOOKUP(AS1447,Смета!$B$8:$O$93,13,0)</f>
        <v>0</v>
      </c>
    </row>
    <row r="1448" spans="3:47" x14ac:dyDescent="0.25">
      <c r="C1448" s="32">
        <f>VLOOKUP(A1448,Смета!$B$8:$O$93,13,0)</f>
        <v>0</v>
      </c>
      <c r="G1448" s="32">
        <f>VLOOKUP(E1448,Смета!$B$8:$O$93,13,0)</f>
        <v>0</v>
      </c>
      <c r="K1448" s="32">
        <f>VLOOKUP(I1448,Смета!$B$8:$O$93,13,0)</f>
        <v>0</v>
      </c>
      <c r="O1448" s="32">
        <f>VLOOKUP(M1448,Смета!$B$8:$O$93,13,0)</f>
        <v>0</v>
      </c>
      <c r="S1448" s="32">
        <f>VLOOKUP(Q1448,Смета!$B$8:$O$93,13,0)</f>
        <v>0</v>
      </c>
      <c r="W1448" s="32">
        <f>VLOOKUP(U1448,Смета!$B$8:$O$93,13,0)</f>
        <v>0</v>
      </c>
      <c r="AA1448" s="32">
        <f>VLOOKUP(Y1448,Смета!$B$8:$O$93,13,0)</f>
        <v>0</v>
      </c>
      <c r="AE1448" s="32">
        <f>VLOOKUP(AC1448,Смета!$B$8:$O$93,13,0)</f>
        <v>0</v>
      </c>
      <c r="AI1448" s="32">
        <f>VLOOKUP(AG1448,Смета!$B$8:$O$93,13,0)</f>
        <v>0</v>
      </c>
      <c r="AM1448" s="32">
        <f>VLOOKUP(AK1448,Смета!$B$8:$O$93,13,0)</f>
        <v>0</v>
      </c>
      <c r="AQ1448" s="32">
        <f>VLOOKUP(AO1448,Смета!$B$8:$O$93,13,0)</f>
        <v>0</v>
      </c>
      <c r="AU1448" s="32">
        <f>VLOOKUP(AS1448,Смета!$B$8:$O$93,13,0)</f>
        <v>0</v>
      </c>
    </row>
    <row r="1449" spans="3:47" x14ac:dyDescent="0.25">
      <c r="C1449" s="32">
        <f>VLOOKUP(A1449,Смета!$B$8:$O$93,13,0)</f>
        <v>0</v>
      </c>
      <c r="G1449" s="32">
        <f>VLOOKUP(E1449,Смета!$B$8:$O$93,13,0)</f>
        <v>0</v>
      </c>
      <c r="K1449" s="32">
        <f>VLOOKUP(I1449,Смета!$B$8:$O$93,13,0)</f>
        <v>0</v>
      </c>
      <c r="O1449" s="32">
        <f>VLOOKUP(M1449,Смета!$B$8:$O$93,13,0)</f>
        <v>0</v>
      </c>
      <c r="S1449" s="32">
        <f>VLOOKUP(Q1449,Смета!$B$8:$O$93,13,0)</f>
        <v>0</v>
      </c>
      <c r="W1449" s="32">
        <f>VLOOKUP(U1449,Смета!$B$8:$O$93,13,0)</f>
        <v>0</v>
      </c>
      <c r="AA1449" s="32">
        <f>VLOOKUP(Y1449,Смета!$B$8:$O$93,13,0)</f>
        <v>0</v>
      </c>
      <c r="AE1449" s="32">
        <f>VLOOKUP(AC1449,Смета!$B$8:$O$93,13,0)</f>
        <v>0</v>
      </c>
      <c r="AI1449" s="32">
        <f>VLOOKUP(AG1449,Смета!$B$8:$O$93,13,0)</f>
        <v>0</v>
      </c>
      <c r="AM1449" s="32">
        <f>VLOOKUP(AK1449,Смета!$B$8:$O$93,13,0)</f>
        <v>0</v>
      </c>
      <c r="AQ1449" s="32">
        <f>VLOOKUP(AO1449,Смета!$B$8:$O$93,13,0)</f>
        <v>0</v>
      </c>
      <c r="AU1449" s="32">
        <f>VLOOKUP(AS1449,Смета!$B$8:$O$93,13,0)</f>
        <v>0</v>
      </c>
    </row>
    <row r="1450" spans="3:47" x14ac:dyDescent="0.25">
      <c r="C1450" s="32">
        <f>VLOOKUP(A1450,Смета!$B$8:$O$93,13,0)</f>
        <v>0</v>
      </c>
      <c r="G1450" s="32">
        <f>VLOOKUP(E1450,Смета!$B$8:$O$93,13,0)</f>
        <v>0</v>
      </c>
      <c r="K1450" s="32">
        <f>VLOOKUP(I1450,Смета!$B$8:$O$93,13,0)</f>
        <v>0</v>
      </c>
      <c r="O1450" s="32">
        <f>VLOOKUP(M1450,Смета!$B$8:$O$93,13,0)</f>
        <v>0</v>
      </c>
      <c r="S1450" s="32">
        <f>VLOOKUP(Q1450,Смета!$B$8:$O$93,13,0)</f>
        <v>0</v>
      </c>
      <c r="W1450" s="32">
        <f>VLOOKUP(U1450,Смета!$B$8:$O$93,13,0)</f>
        <v>0</v>
      </c>
      <c r="AA1450" s="32">
        <f>VLOOKUP(Y1450,Смета!$B$8:$O$93,13,0)</f>
        <v>0</v>
      </c>
      <c r="AE1450" s="32">
        <f>VLOOKUP(AC1450,Смета!$B$8:$O$93,13,0)</f>
        <v>0</v>
      </c>
      <c r="AI1450" s="32">
        <f>VLOOKUP(AG1450,Смета!$B$8:$O$93,13,0)</f>
        <v>0</v>
      </c>
      <c r="AM1450" s="32">
        <f>VLOOKUP(AK1450,Смета!$B$8:$O$93,13,0)</f>
        <v>0</v>
      </c>
      <c r="AQ1450" s="32">
        <f>VLOOKUP(AO1450,Смета!$B$8:$O$93,13,0)</f>
        <v>0</v>
      </c>
      <c r="AU1450" s="32">
        <f>VLOOKUP(AS1450,Смета!$B$8:$O$93,13,0)</f>
        <v>0</v>
      </c>
    </row>
    <row r="1451" spans="3:47" x14ac:dyDescent="0.25">
      <c r="C1451" s="32">
        <f>VLOOKUP(A1451,Смета!$B$8:$O$93,13,0)</f>
        <v>0</v>
      </c>
      <c r="G1451" s="32">
        <f>VLOOKUP(E1451,Смета!$B$8:$O$93,13,0)</f>
        <v>0</v>
      </c>
      <c r="K1451" s="32">
        <f>VLOOKUP(I1451,Смета!$B$8:$O$93,13,0)</f>
        <v>0</v>
      </c>
      <c r="O1451" s="32">
        <f>VLOOKUP(M1451,Смета!$B$8:$O$93,13,0)</f>
        <v>0</v>
      </c>
      <c r="S1451" s="32">
        <f>VLOOKUP(Q1451,Смета!$B$8:$O$93,13,0)</f>
        <v>0</v>
      </c>
      <c r="W1451" s="32">
        <f>VLOOKUP(U1451,Смета!$B$8:$O$93,13,0)</f>
        <v>0</v>
      </c>
      <c r="AA1451" s="32">
        <f>VLOOKUP(Y1451,Смета!$B$8:$O$93,13,0)</f>
        <v>0</v>
      </c>
      <c r="AE1451" s="32">
        <f>VLOOKUP(AC1451,Смета!$B$8:$O$93,13,0)</f>
        <v>0</v>
      </c>
      <c r="AI1451" s="32">
        <f>VLOOKUP(AG1451,Смета!$B$8:$O$93,13,0)</f>
        <v>0</v>
      </c>
      <c r="AM1451" s="32">
        <f>VLOOKUP(AK1451,Смета!$B$8:$O$93,13,0)</f>
        <v>0</v>
      </c>
      <c r="AQ1451" s="32">
        <f>VLOOKUP(AO1451,Смета!$B$8:$O$93,13,0)</f>
        <v>0</v>
      </c>
      <c r="AU1451" s="32">
        <f>VLOOKUP(AS1451,Смета!$B$8:$O$93,13,0)</f>
        <v>0</v>
      </c>
    </row>
    <row r="1452" spans="3:47" x14ac:dyDescent="0.25">
      <c r="C1452" s="32">
        <f>VLOOKUP(A1452,Смета!$B$8:$O$93,13,0)</f>
        <v>0</v>
      </c>
      <c r="G1452" s="32">
        <f>VLOOKUP(E1452,Смета!$B$8:$O$93,13,0)</f>
        <v>0</v>
      </c>
      <c r="K1452" s="32">
        <f>VLOOKUP(I1452,Смета!$B$8:$O$93,13,0)</f>
        <v>0</v>
      </c>
      <c r="O1452" s="32">
        <f>VLOOKUP(M1452,Смета!$B$8:$O$93,13,0)</f>
        <v>0</v>
      </c>
      <c r="S1452" s="32">
        <f>VLOOKUP(Q1452,Смета!$B$8:$O$93,13,0)</f>
        <v>0</v>
      </c>
      <c r="W1452" s="32">
        <f>VLOOKUP(U1452,Смета!$B$8:$O$93,13,0)</f>
        <v>0</v>
      </c>
      <c r="AA1452" s="32">
        <f>VLOOKUP(Y1452,Смета!$B$8:$O$93,13,0)</f>
        <v>0</v>
      </c>
      <c r="AE1452" s="32">
        <f>VLOOKUP(AC1452,Смета!$B$8:$O$93,13,0)</f>
        <v>0</v>
      </c>
      <c r="AI1452" s="32">
        <f>VLOOKUP(AG1452,Смета!$B$8:$O$93,13,0)</f>
        <v>0</v>
      </c>
      <c r="AM1452" s="32">
        <f>VLOOKUP(AK1452,Смета!$B$8:$O$93,13,0)</f>
        <v>0</v>
      </c>
      <c r="AQ1452" s="32">
        <f>VLOOKUP(AO1452,Смета!$B$8:$O$93,13,0)</f>
        <v>0</v>
      </c>
      <c r="AU1452" s="32">
        <f>VLOOKUP(AS1452,Смета!$B$8:$O$93,13,0)</f>
        <v>0</v>
      </c>
    </row>
    <row r="1453" spans="3:47" x14ac:dyDescent="0.25">
      <c r="C1453" s="32">
        <f>VLOOKUP(A1453,Смета!$B$8:$O$93,13,0)</f>
        <v>0</v>
      </c>
      <c r="G1453" s="32">
        <f>VLOOKUP(E1453,Смета!$B$8:$O$93,13,0)</f>
        <v>0</v>
      </c>
      <c r="K1453" s="32">
        <f>VLOOKUP(I1453,Смета!$B$8:$O$93,13,0)</f>
        <v>0</v>
      </c>
      <c r="O1453" s="32">
        <f>VLOOKUP(M1453,Смета!$B$8:$O$93,13,0)</f>
        <v>0</v>
      </c>
      <c r="S1453" s="32">
        <f>VLOOKUP(Q1453,Смета!$B$8:$O$93,13,0)</f>
        <v>0</v>
      </c>
      <c r="W1453" s="32">
        <f>VLOOKUP(U1453,Смета!$B$8:$O$93,13,0)</f>
        <v>0</v>
      </c>
      <c r="AA1453" s="32">
        <f>VLOOKUP(Y1453,Смета!$B$8:$O$93,13,0)</f>
        <v>0</v>
      </c>
      <c r="AE1453" s="32">
        <f>VLOOKUP(AC1453,Смета!$B$8:$O$93,13,0)</f>
        <v>0</v>
      </c>
      <c r="AI1453" s="32">
        <f>VLOOKUP(AG1453,Смета!$B$8:$O$93,13,0)</f>
        <v>0</v>
      </c>
      <c r="AM1453" s="32">
        <f>VLOOKUP(AK1453,Смета!$B$8:$O$93,13,0)</f>
        <v>0</v>
      </c>
      <c r="AQ1453" s="32">
        <f>VLOOKUP(AO1453,Смета!$B$8:$O$93,13,0)</f>
        <v>0</v>
      </c>
      <c r="AU1453" s="32">
        <f>VLOOKUP(AS1453,Смета!$B$8:$O$93,13,0)</f>
        <v>0</v>
      </c>
    </row>
    <row r="1454" spans="3:47" x14ac:dyDescent="0.25">
      <c r="C1454" s="32">
        <f>VLOOKUP(A1454,Смета!$B$8:$O$93,13,0)</f>
        <v>0</v>
      </c>
      <c r="G1454" s="32">
        <f>VLOOKUP(E1454,Смета!$B$8:$O$93,13,0)</f>
        <v>0</v>
      </c>
      <c r="K1454" s="32">
        <f>VLOOKUP(I1454,Смета!$B$8:$O$93,13,0)</f>
        <v>0</v>
      </c>
      <c r="O1454" s="32">
        <f>VLOOKUP(M1454,Смета!$B$8:$O$93,13,0)</f>
        <v>0</v>
      </c>
      <c r="S1454" s="32">
        <f>VLOOKUP(Q1454,Смета!$B$8:$O$93,13,0)</f>
        <v>0</v>
      </c>
      <c r="W1454" s="32">
        <f>VLOOKUP(U1454,Смета!$B$8:$O$93,13,0)</f>
        <v>0</v>
      </c>
      <c r="AA1454" s="32">
        <f>VLOOKUP(Y1454,Смета!$B$8:$O$93,13,0)</f>
        <v>0</v>
      </c>
      <c r="AE1454" s="32">
        <f>VLOOKUP(AC1454,Смета!$B$8:$O$93,13,0)</f>
        <v>0</v>
      </c>
      <c r="AI1454" s="32">
        <f>VLOOKUP(AG1454,Смета!$B$8:$O$93,13,0)</f>
        <v>0</v>
      </c>
      <c r="AM1454" s="32">
        <f>VLOOKUP(AK1454,Смета!$B$8:$O$93,13,0)</f>
        <v>0</v>
      </c>
      <c r="AQ1454" s="32">
        <f>VLOOKUP(AO1454,Смета!$B$8:$O$93,13,0)</f>
        <v>0</v>
      </c>
      <c r="AU1454" s="32">
        <f>VLOOKUP(AS1454,Смета!$B$8:$O$93,13,0)</f>
        <v>0</v>
      </c>
    </row>
    <row r="1455" spans="3:47" x14ac:dyDescent="0.25">
      <c r="C1455" s="32">
        <f>VLOOKUP(A1455,Смета!$B$8:$O$93,13,0)</f>
        <v>0</v>
      </c>
      <c r="G1455" s="32">
        <f>VLOOKUP(E1455,Смета!$B$8:$O$93,13,0)</f>
        <v>0</v>
      </c>
      <c r="K1455" s="32">
        <f>VLOOKUP(I1455,Смета!$B$8:$O$93,13,0)</f>
        <v>0</v>
      </c>
      <c r="O1455" s="32">
        <f>VLOOKUP(M1455,Смета!$B$8:$O$93,13,0)</f>
        <v>0</v>
      </c>
      <c r="S1455" s="32">
        <f>VLOOKUP(Q1455,Смета!$B$8:$O$93,13,0)</f>
        <v>0</v>
      </c>
      <c r="W1455" s="32">
        <f>VLOOKUP(U1455,Смета!$B$8:$O$93,13,0)</f>
        <v>0</v>
      </c>
      <c r="AA1455" s="32">
        <f>VLOOKUP(Y1455,Смета!$B$8:$O$93,13,0)</f>
        <v>0</v>
      </c>
      <c r="AE1455" s="32">
        <f>VLOOKUP(AC1455,Смета!$B$8:$O$93,13,0)</f>
        <v>0</v>
      </c>
      <c r="AI1455" s="32">
        <f>VLOOKUP(AG1455,Смета!$B$8:$O$93,13,0)</f>
        <v>0</v>
      </c>
      <c r="AM1455" s="32">
        <f>VLOOKUP(AK1455,Смета!$B$8:$O$93,13,0)</f>
        <v>0</v>
      </c>
      <c r="AQ1455" s="32">
        <f>VLOOKUP(AO1455,Смета!$B$8:$O$93,13,0)</f>
        <v>0</v>
      </c>
      <c r="AU1455" s="32">
        <f>VLOOKUP(AS1455,Смета!$B$8:$O$93,13,0)</f>
        <v>0</v>
      </c>
    </row>
    <row r="1456" spans="3:47" x14ac:dyDescent="0.25">
      <c r="C1456" s="32">
        <f>VLOOKUP(A1456,Смета!$B$8:$O$93,13,0)</f>
        <v>0</v>
      </c>
      <c r="G1456" s="32">
        <f>VLOOKUP(E1456,Смета!$B$8:$O$93,13,0)</f>
        <v>0</v>
      </c>
      <c r="K1456" s="32">
        <f>VLOOKUP(I1456,Смета!$B$8:$O$93,13,0)</f>
        <v>0</v>
      </c>
      <c r="O1456" s="32">
        <f>VLOOKUP(M1456,Смета!$B$8:$O$93,13,0)</f>
        <v>0</v>
      </c>
      <c r="S1456" s="32">
        <f>VLOOKUP(Q1456,Смета!$B$8:$O$93,13,0)</f>
        <v>0</v>
      </c>
      <c r="W1456" s="32">
        <f>VLOOKUP(U1456,Смета!$B$8:$O$93,13,0)</f>
        <v>0</v>
      </c>
      <c r="AA1456" s="32">
        <f>VLOOKUP(Y1456,Смета!$B$8:$O$93,13,0)</f>
        <v>0</v>
      </c>
      <c r="AE1456" s="32">
        <f>VLOOKUP(AC1456,Смета!$B$8:$O$93,13,0)</f>
        <v>0</v>
      </c>
      <c r="AI1456" s="32">
        <f>VLOOKUP(AG1456,Смета!$B$8:$O$93,13,0)</f>
        <v>0</v>
      </c>
      <c r="AM1456" s="32">
        <f>VLOOKUP(AK1456,Смета!$B$8:$O$93,13,0)</f>
        <v>0</v>
      </c>
      <c r="AQ1456" s="32">
        <f>VLOOKUP(AO1456,Смета!$B$8:$O$93,13,0)</f>
        <v>0</v>
      </c>
      <c r="AU1456" s="32">
        <f>VLOOKUP(AS1456,Смета!$B$8:$O$93,13,0)</f>
        <v>0</v>
      </c>
    </row>
    <row r="1457" spans="3:47" x14ac:dyDescent="0.25">
      <c r="C1457" s="32">
        <f>VLOOKUP(A1457,Смета!$B$8:$O$93,13,0)</f>
        <v>0</v>
      </c>
      <c r="G1457" s="32">
        <f>VLOOKUP(E1457,Смета!$B$8:$O$93,13,0)</f>
        <v>0</v>
      </c>
      <c r="K1457" s="32">
        <f>VLOOKUP(I1457,Смета!$B$8:$O$93,13,0)</f>
        <v>0</v>
      </c>
      <c r="O1457" s="32">
        <f>VLOOKUP(M1457,Смета!$B$8:$O$93,13,0)</f>
        <v>0</v>
      </c>
      <c r="S1457" s="32">
        <f>VLOOKUP(Q1457,Смета!$B$8:$O$93,13,0)</f>
        <v>0</v>
      </c>
      <c r="W1457" s="32">
        <f>VLOOKUP(U1457,Смета!$B$8:$O$93,13,0)</f>
        <v>0</v>
      </c>
      <c r="AA1457" s="32">
        <f>VLOOKUP(Y1457,Смета!$B$8:$O$93,13,0)</f>
        <v>0</v>
      </c>
      <c r="AE1457" s="32">
        <f>VLOOKUP(AC1457,Смета!$B$8:$O$93,13,0)</f>
        <v>0</v>
      </c>
      <c r="AI1457" s="32">
        <f>VLOOKUP(AG1457,Смета!$B$8:$O$93,13,0)</f>
        <v>0</v>
      </c>
      <c r="AM1457" s="32">
        <f>VLOOKUP(AK1457,Смета!$B$8:$O$93,13,0)</f>
        <v>0</v>
      </c>
      <c r="AQ1457" s="32">
        <f>VLOOKUP(AO1457,Смета!$B$8:$O$93,13,0)</f>
        <v>0</v>
      </c>
      <c r="AU1457" s="32">
        <f>VLOOKUP(AS1457,Смета!$B$8:$O$93,13,0)</f>
        <v>0</v>
      </c>
    </row>
    <row r="1458" spans="3:47" x14ac:dyDescent="0.25">
      <c r="C1458" s="32">
        <f>VLOOKUP(A1458,Смета!$B$8:$O$93,13,0)</f>
        <v>0</v>
      </c>
      <c r="G1458" s="32">
        <f>VLOOKUP(E1458,Смета!$B$8:$O$93,13,0)</f>
        <v>0</v>
      </c>
      <c r="K1458" s="32">
        <f>VLOOKUP(I1458,Смета!$B$8:$O$93,13,0)</f>
        <v>0</v>
      </c>
      <c r="O1458" s="32">
        <f>VLOOKUP(M1458,Смета!$B$8:$O$93,13,0)</f>
        <v>0</v>
      </c>
      <c r="S1458" s="32">
        <f>VLOOKUP(Q1458,Смета!$B$8:$O$93,13,0)</f>
        <v>0</v>
      </c>
      <c r="W1458" s="32">
        <f>VLOOKUP(U1458,Смета!$B$8:$O$93,13,0)</f>
        <v>0</v>
      </c>
      <c r="AA1458" s="32">
        <f>VLOOKUP(Y1458,Смета!$B$8:$O$93,13,0)</f>
        <v>0</v>
      </c>
      <c r="AE1458" s="32">
        <f>VLOOKUP(AC1458,Смета!$B$8:$O$93,13,0)</f>
        <v>0</v>
      </c>
      <c r="AI1458" s="32">
        <f>VLOOKUP(AG1458,Смета!$B$8:$O$93,13,0)</f>
        <v>0</v>
      </c>
      <c r="AM1458" s="32">
        <f>VLOOKUP(AK1458,Смета!$B$8:$O$93,13,0)</f>
        <v>0</v>
      </c>
      <c r="AQ1458" s="32">
        <f>VLOOKUP(AO1458,Смета!$B$8:$O$93,13,0)</f>
        <v>0</v>
      </c>
      <c r="AU1458" s="32">
        <f>VLOOKUP(AS1458,Смета!$B$8:$O$93,13,0)</f>
        <v>0</v>
      </c>
    </row>
    <row r="1459" spans="3:47" x14ac:dyDescent="0.25">
      <c r="C1459" s="32">
        <f>VLOOKUP(A1459,Смета!$B$8:$O$93,13,0)</f>
        <v>0</v>
      </c>
      <c r="G1459" s="32">
        <f>VLOOKUP(E1459,Смета!$B$8:$O$93,13,0)</f>
        <v>0</v>
      </c>
      <c r="K1459" s="32">
        <f>VLOOKUP(I1459,Смета!$B$8:$O$93,13,0)</f>
        <v>0</v>
      </c>
      <c r="O1459" s="32">
        <f>VLOOKUP(M1459,Смета!$B$8:$O$93,13,0)</f>
        <v>0</v>
      </c>
      <c r="S1459" s="32">
        <f>VLOOKUP(Q1459,Смета!$B$8:$O$93,13,0)</f>
        <v>0</v>
      </c>
      <c r="W1459" s="32">
        <f>VLOOKUP(U1459,Смета!$B$8:$O$93,13,0)</f>
        <v>0</v>
      </c>
      <c r="AA1459" s="32">
        <f>VLOOKUP(Y1459,Смета!$B$8:$O$93,13,0)</f>
        <v>0</v>
      </c>
      <c r="AE1459" s="32">
        <f>VLOOKUP(AC1459,Смета!$B$8:$O$93,13,0)</f>
        <v>0</v>
      </c>
      <c r="AI1459" s="32">
        <f>VLOOKUP(AG1459,Смета!$B$8:$O$93,13,0)</f>
        <v>0</v>
      </c>
      <c r="AM1459" s="32">
        <f>VLOOKUP(AK1459,Смета!$B$8:$O$93,13,0)</f>
        <v>0</v>
      </c>
      <c r="AQ1459" s="32">
        <f>VLOOKUP(AO1459,Смета!$B$8:$O$93,13,0)</f>
        <v>0</v>
      </c>
      <c r="AU1459" s="32">
        <f>VLOOKUP(AS1459,Смета!$B$8:$O$93,13,0)</f>
        <v>0</v>
      </c>
    </row>
    <row r="1460" spans="3:47" x14ac:dyDescent="0.25">
      <c r="C1460" s="32">
        <f>VLOOKUP(A1460,Смета!$B$8:$O$93,13,0)</f>
        <v>0</v>
      </c>
      <c r="G1460" s="32">
        <f>VLOOKUP(E1460,Смета!$B$8:$O$93,13,0)</f>
        <v>0</v>
      </c>
      <c r="K1460" s="32">
        <f>VLOOKUP(I1460,Смета!$B$8:$O$93,13,0)</f>
        <v>0</v>
      </c>
      <c r="O1460" s="32">
        <f>VLOOKUP(M1460,Смета!$B$8:$O$93,13,0)</f>
        <v>0</v>
      </c>
      <c r="S1460" s="32">
        <f>VLOOKUP(Q1460,Смета!$B$8:$O$93,13,0)</f>
        <v>0</v>
      </c>
      <c r="W1460" s="32">
        <f>VLOOKUP(U1460,Смета!$B$8:$O$93,13,0)</f>
        <v>0</v>
      </c>
      <c r="AA1460" s="32">
        <f>VLOOKUP(Y1460,Смета!$B$8:$O$93,13,0)</f>
        <v>0</v>
      </c>
      <c r="AE1460" s="32">
        <f>VLOOKUP(AC1460,Смета!$B$8:$O$93,13,0)</f>
        <v>0</v>
      </c>
      <c r="AI1460" s="32">
        <f>VLOOKUP(AG1460,Смета!$B$8:$O$93,13,0)</f>
        <v>0</v>
      </c>
      <c r="AM1460" s="32">
        <f>VLOOKUP(AK1460,Смета!$B$8:$O$93,13,0)</f>
        <v>0</v>
      </c>
      <c r="AQ1460" s="32">
        <f>VLOOKUP(AO1460,Смета!$B$8:$O$93,13,0)</f>
        <v>0</v>
      </c>
      <c r="AU1460" s="32">
        <f>VLOOKUP(AS1460,Смета!$B$8:$O$93,13,0)</f>
        <v>0</v>
      </c>
    </row>
    <row r="1461" spans="3:47" x14ac:dyDescent="0.25">
      <c r="C1461" s="32">
        <f>VLOOKUP(A1461,Смета!$B$8:$O$93,13,0)</f>
        <v>0</v>
      </c>
      <c r="G1461" s="32">
        <f>VLOOKUP(E1461,Смета!$B$8:$O$93,13,0)</f>
        <v>0</v>
      </c>
      <c r="K1461" s="32">
        <f>VLOOKUP(I1461,Смета!$B$8:$O$93,13,0)</f>
        <v>0</v>
      </c>
      <c r="O1461" s="32">
        <f>VLOOKUP(M1461,Смета!$B$8:$O$93,13,0)</f>
        <v>0</v>
      </c>
      <c r="S1461" s="32">
        <f>VLOOKUP(Q1461,Смета!$B$8:$O$93,13,0)</f>
        <v>0</v>
      </c>
      <c r="W1461" s="32">
        <f>VLOOKUP(U1461,Смета!$B$8:$O$93,13,0)</f>
        <v>0</v>
      </c>
      <c r="AA1461" s="32">
        <f>VLOOKUP(Y1461,Смета!$B$8:$O$93,13,0)</f>
        <v>0</v>
      </c>
      <c r="AE1461" s="32">
        <f>VLOOKUP(AC1461,Смета!$B$8:$O$93,13,0)</f>
        <v>0</v>
      </c>
      <c r="AI1461" s="32">
        <f>VLOOKUP(AG1461,Смета!$B$8:$O$93,13,0)</f>
        <v>0</v>
      </c>
      <c r="AM1461" s="32">
        <f>VLOOKUP(AK1461,Смета!$B$8:$O$93,13,0)</f>
        <v>0</v>
      </c>
      <c r="AQ1461" s="32">
        <f>VLOOKUP(AO1461,Смета!$B$8:$O$93,13,0)</f>
        <v>0</v>
      </c>
      <c r="AU1461" s="32">
        <f>VLOOKUP(AS1461,Смета!$B$8:$O$93,13,0)</f>
        <v>0</v>
      </c>
    </row>
    <row r="1462" spans="3:47" x14ac:dyDescent="0.25">
      <c r="C1462" s="32">
        <f>VLOOKUP(A1462,Смета!$B$8:$O$93,13,0)</f>
        <v>0</v>
      </c>
      <c r="G1462" s="32">
        <f>VLOOKUP(E1462,Смета!$B$8:$O$93,13,0)</f>
        <v>0</v>
      </c>
      <c r="K1462" s="32">
        <f>VLOOKUP(I1462,Смета!$B$8:$O$93,13,0)</f>
        <v>0</v>
      </c>
      <c r="O1462" s="32">
        <f>VLOOKUP(M1462,Смета!$B$8:$O$93,13,0)</f>
        <v>0</v>
      </c>
      <c r="S1462" s="32">
        <f>VLOOKUP(Q1462,Смета!$B$8:$O$93,13,0)</f>
        <v>0</v>
      </c>
      <c r="W1462" s="32">
        <f>VLOOKUP(U1462,Смета!$B$8:$O$93,13,0)</f>
        <v>0</v>
      </c>
      <c r="AA1462" s="32">
        <f>VLOOKUP(Y1462,Смета!$B$8:$O$93,13,0)</f>
        <v>0</v>
      </c>
      <c r="AE1462" s="32">
        <f>VLOOKUP(AC1462,Смета!$B$8:$O$93,13,0)</f>
        <v>0</v>
      </c>
      <c r="AI1462" s="32">
        <f>VLOOKUP(AG1462,Смета!$B$8:$O$93,13,0)</f>
        <v>0</v>
      </c>
      <c r="AM1462" s="32">
        <f>VLOOKUP(AK1462,Смета!$B$8:$O$93,13,0)</f>
        <v>0</v>
      </c>
      <c r="AQ1462" s="32">
        <f>VLOOKUP(AO1462,Смета!$B$8:$O$93,13,0)</f>
        <v>0</v>
      </c>
      <c r="AU1462" s="32">
        <f>VLOOKUP(AS1462,Смета!$B$8:$O$93,13,0)</f>
        <v>0</v>
      </c>
    </row>
    <row r="1463" spans="3:47" x14ac:dyDescent="0.25">
      <c r="C1463" s="32">
        <f>VLOOKUP(A1463,Смета!$B$8:$O$93,13,0)</f>
        <v>0</v>
      </c>
      <c r="G1463" s="32">
        <f>VLOOKUP(E1463,Смета!$B$8:$O$93,13,0)</f>
        <v>0</v>
      </c>
      <c r="K1463" s="32">
        <f>VLOOKUP(I1463,Смета!$B$8:$O$93,13,0)</f>
        <v>0</v>
      </c>
      <c r="O1463" s="32">
        <f>VLOOKUP(M1463,Смета!$B$8:$O$93,13,0)</f>
        <v>0</v>
      </c>
      <c r="S1463" s="32">
        <f>VLOOKUP(Q1463,Смета!$B$8:$O$93,13,0)</f>
        <v>0</v>
      </c>
      <c r="W1463" s="32">
        <f>VLOOKUP(U1463,Смета!$B$8:$O$93,13,0)</f>
        <v>0</v>
      </c>
      <c r="AA1463" s="32">
        <f>VLOOKUP(Y1463,Смета!$B$8:$O$93,13,0)</f>
        <v>0</v>
      </c>
      <c r="AE1463" s="32">
        <f>VLOOKUP(AC1463,Смета!$B$8:$O$93,13,0)</f>
        <v>0</v>
      </c>
      <c r="AI1463" s="32">
        <f>VLOOKUP(AG1463,Смета!$B$8:$O$93,13,0)</f>
        <v>0</v>
      </c>
      <c r="AM1463" s="32">
        <f>VLOOKUP(AK1463,Смета!$B$8:$O$93,13,0)</f>
        <v>0</v>
      </c>
      <c r="AQ1463" s="32">
        <f>VLOOKUP(AO1463,Смета!$B$8:$O$93,13,0)</f>
        <v>0</v>
      </c>
      <c r="AU1463" s="32">
        <f>VLOOKUP(AS1463,Смета!$B$8:$O$93,13,0)</f>
        <v>0</v>
      </c>
    </row>
    <row r="1464" spans="3:47" x14ac:dyDescent="0.25">
      <c r="C1464" s="32">
        <f>VLOOKUP(A1464,Смета!$B$8:$O$93,13,0)</f>
        <v>0</v>
      </c>
      <c r="G1464" s="32">
        <f>VLOOKUP(E1464,Смета!$B$8:$O$93,13,0)</f>
        <v>0</v>
      </c>
      <c r="K1464" s="32">
        <f>VLOOKUP(I1464,Смета!$B$8:$O$93,13,0)</f>
        <v>0</v>
      </c>
      <c r="O1464" s="32">
        <f>VLOOKUP(M1464,Смета!$B$8:$O$93,13,0)</f>
        <v>0</v>
      </c>
      <c r="S1464" s="32">
        <f>VLOOKUP(Q1464,Смета!$B$8:$O$93,13,0)</f>
        <v>0</v>
      </c>
      <c r="W1464" s="32">
        <f>VLOOKUP(U1464,Смета!$B$8:$O$93,13,0)</f>
        <v>0</v>
      </c>
      <c r="AA1464" s="32">
        <f>VLOOKUP(Y1464,Смета!$B$8:$O$93,13,0)</f>
        <v>0</v>
      </c>
      <c r="AE1464" s="32">
        <f>VLOOKUP(AC1464,Смета!$B$8:$O$93,13,0)</f>
        <v>0</v>
      </c>
      <c r="AI1464" s="32">
        <f>VLOOKUP(AG1464,Смета!$B$8:$O$93,13,0)</f>
        <v>0</v>
      </c>
      <c r="AM1464" s="32">
        <f>VLOOKUP(AK1464,Смета!$B$8:$O$93,13,0)</f>
        <v>0</v>
      </c>
      <c r="AQ1464" s="32">
        <f>VLOOKUP(AO1464,Смета!$B$8:$O$93,13,0)</f>
        <v>0</v>
      </c>
      <c r="AU1464" s="32">
        <f>VLOOKUP(AS1464,Смета!$B$8:$O$93,13,0)</f>
        <v>0</v>
      </c>
    </row>
    <row r="1465" spans="3:47" x14ac:dyDescent="0.25">
      <c r="C1465" s="32">
        <f>VLOOKUP(A1465,Смета!$B$8:$O$93,13,0)</f>
        <v>0</v>
      </c>
      <c r="G1465" s="32">
        <f>VLOOKUP(E1465,Смета!$B$8:$O$93,13,0)</f>
        <v>0</v>
      </c>
      <c r="K1465" s="32">
        <f>VLOOKUP(I1465,Смета!$B$8:$O$93,13,0)</f>
        <v>0</v>
      </c>
      <c r="O1465" s="32">
        <f>VLOOKUP(M1465,Смета!$B$8:$O$93,13,0)</f>
        <v>0</v>
      </c>
      <c r="S1465" s="32">
        <f>VLOOKUP(Q1465,Смета!$B$8:$O$93,13,0)</f>
        <v>0</v>
      </c>
      <c r="W1465" s="32">
        <f>VLOOKUP(U1465,Смета!$B$8:$O$93,13,0)</f>
        <v>0</v>
      </c>
      <c r="AA1465" s="32">
        <f>VLOOKUP(Y1465,Смета!$B$8:$O$93,13,0)</f>
        <v>0</v>
      </c>
      <c r="AE1465" s="32">
        <f>VLOOKUP(AC1465,Смета!$B$8:$O$93,13,0)</f>
        <v>0</v>
      </c>
      <c r="AI1465" s="32">
        <f>VLOOKUP(AG1465,Смета!$B$8:$O$93,13,0)</f>
        <v>0</v>
      </c>
      <c r="AM1465" s="32">
        <f>VLOOKUP(AK1465,Смета!$B$8:$O$93,13,0)</f>
        <v>0</v>
      </c>
      <c r="AQ1465" s="32">
        <f>VLOOKUP(AO1465,Смета!$B$8:$O$93,13,0)</f>
        <v>0</v>
      </c>
      <c r="AU1465" s="32">
        <f>VLOOKUP(AS1465,Смета!$B$8:$O$93,13,0)</f>
        <v>0</v>
      </c>
    </row>
    <row r="1466" spans="3:47" x14ac:dyDescent="0.25">
      <c r="C1466" s="32">
        <f>VLOOKUP(A1466,Смета!$B$8:$O$93,13,0)</f>
        <v>0</v>
      </c>
      <c r="G1466" s="32">
        <f>VLOOKUP(E1466,Смета!$B$8:$O$93,13,0)</f>
        <v>0</v>
      </c>
      <c r="K1466" s="32">
        <f>VLOOKUP(I1466,Смета!$B$8:$O$93,13,0)</f>
        <v>0</v>
      </c>
      <c r="O1466" s="32">
        <f>VLOOKUP(M1466,Смета!$B$8:$O$93,13,0)</f>
        <v>0</v>
      </c>
      <c r="S1466" s="32">
        <f>VLOOKUP(Q1466,Смета!$B$8:$O$93,13,0)</f>
        <v>0</v>
      </c>
      <c r="W1466" s="32">
        <f>VLOOKUP(U1466,Смета!$B$8:$O$93,13,0)</f>
        <v>0</v>
      </c>
      <c r="AA1466" s="32">
        <f>VLOOKUP(Y1466,Смета!$B$8:$O$93,13,0)</f>
        <v>0</v>
      </c>
      <c r="AE1466" s="32">
        <f>VLOOKUP(AC1466,Смета!$B$8:$O$93,13,0)</f>
        <v>0</v>
      </c>
      <c r="AI1466" s="32">
        <f>VLOOKUP(AG1466,Смета!$B$8:$O$93,13,0)</f>
        <v>0</v>
      </c>
      <c r="AM1466" s="32">
        <f>VLOOKUP(AK1466,Смета!$B$8:$O$93,13,0)</f>
        <v>0</v>
      </c>
      <c r="AQ1466" s="32">
        <f>VLOOKUP(AO1466,Смета!$B$8:$O$93,13,0)</f>
        <v>0</v>
      </c>
      <c r="AU1466" s="32">
        <f>VLOOKUP(AS1466,Смета!$B$8:$O$93,13,0)</f>
        <v>0</v>
      </c>
    </row>
    <row r="1467" spans="3:47" x14ac:dyDescent="0.25">
      <c r="C1467" s="32">
        <f>VLOOKUP(A1467,Смета!$B$8:$O$93,13,0)</f>
        <v>0</v>
      </c>
      <c r="G1467" s="32">
        <f>VLOOKUP(E1467,Смета!$B$8:$O$93,13,0)</f>
        <v>0</v>
      </c>
      <c r="K1467" s="32">
        <f>VLOOKUP(I1467,Смета!$B$8:$O$93,13,0)</f>
        <v>0</v>
      </c>
      <c r="O1467" s="32">
        <f>VLOOKUP(M1467,Смета!$B$8:$O$93,13,0)</f>
        <v>0</v>
      </c>
      <c r="S1467" s="32">
        <f>VLOOKUP(Q1467,Смета!$B$8:$O$93,13,0)</f>
        <v>0</v>
      </c>
      <c r="W1467" s="32">
        <f>VLOOKUP(U1467,Смета!$B$8:$O$93,13,0)</f>
        <v>0</v>
      </c>
      <c r="AA1467" s="32">
        <f>VLOOKUP(Y1467,Смета!$B$8:$O$93,13,0)</f>
        <v>0</v>
      </c>
      <c r="AE1467" s="32">
        <f>VLOOKUP(AC1467,Смета!$B$8:$O$93,13,0)</f>
        <v>0</v>
      </c>
      <c r="AI1467" s="32">
        <f>VLOOKUP(AG1467,Смета!$B$8:$O$93,13,0)</f>
        <v>0</v>
      </c>
      <c r="AM1467" s="32">
        <f>VLOOKUP(AK1467,Смета!$B$8:$O$93,13,0)</f>
        <v>0</v>
      </c>
      <c r="AQ1467" s="32">
        <f>VLOOKUP(AO1467,Смета!$B$8:$O$93,13,0)</f>
        <v>0</v>
      </c>
      <c r="AU1467" s="32">
        <f>VLOOKUP(AS1467,Смета!$B$8:$O$93,13,0)</f>
        <v>0</v>
      </c>
    </row>
    <row r="1468" spans="3:47" x14ac:dyDescent="0.25">
      <c r="C1468" s="32">
        <f>VLOOKUP(A1468,Смета!$B$8:$O$93,13,0)</f>
        <v>0</v>
      </c>
      <c r="G1468" s="32">
        <f>VLOOKUP(E1468,Смета!$B$8:$O$93,13,0)</f>
        <v>0</v>
      </c>
      <c r="K1468" s="32">
        <f>VLOOKUP(I1468,Смета!$B$8:$O$93,13,0)</f>
        <v>0</v>
      </c>
      <c r="O1468" s="32">
        <f>VLOOKUP(M1468,Смета!$B$8:$O$93,13,0)</f>
        <v>0</v>
      </c>
      <c r="S1468" s="32">
        <f>VLOOKUP(Q1468,Смета!$B$8:$O$93,13,0)</f>
        <v>0</v>
      </c>
      <c r="W1468" s="32">
        <f>VLOOKUP(U1468,Смета!$B$8:$O$93,13,0)</f>
        <v>0</v>
      </c>
      <c r="AA1468" s="32">
        <f>VLOOKUP(Y1468,Смета!$B$8:$O$93,13,0)</f>
        <v>0</v>
      </c>
      <c r="AE1468" s="32">
        <f>VLOOKUP(AC1468,Смета!$B$8:$O$93,13,0)</f>
        <v>0</v>
      </c>
      <c r="AI1468" s="32">
        <f>VLOOKUP(AG1468,Смета!$B$8:$O$93,13,0)</f>
        <v>0</v>
      </c>
      <c r="AM1468" s="32">
        <f>VLOOKUP(AK1468,Смета!$B$8:$O$93,13,0)</f>
        <v>0</v>
      </c>
      <c r="AQ1468" s="32">
        <f>VLOOKUP(AO1468,Смета!$B$8:$O$93,13,0)</f>
        <v>0</v>
      </c>
      <c r="AU1468" s="32">
        <f>VLOOKUP(AS1468,Смета!$B$8:$O$93,13,0)</f>
        <v>0</v>
      </c>
    </row>
    <row r="1469" spans="3:47" x14ac:dyDescent="0.25">
      <c r="C1469" s="32">
        <f>VLOOKUP(A1469,Смета!$B$8:$O$93,13,0)</f>
        <v>0</v>
      </c>
      <c r="G1469" s="32">
        <f>VLOOKUP(E1469,Смета!$B$8:$O$93,13,0)</f>
        <v>0</v>
      </c>
      <c r="K1469" s="32">
        <f>VLOOKUP(I1469,Смета!$B$8:$O$93,13,0)</f>
        <v>0</v>
      </c>
      <c r="O1469" s="32">
        <f>VLOOKUP(M1469,Смета!$B$8:$O$93,13,0)</f>
        <v>0</v>
      </c>
      <c r="S1469" s="32">
        <f>VLOOKUP(Q1469,Смета!$B$8:$O$93,13,0)</f>
        <v>0</v>
      </c>
      <c r="W1469" s="32">
        <f>VLOOKUP(U1469,Смета!$B$8:$O$93,13,0)</f>
        <v>0</v>
      </c>
      <c r="AA1469" s="32">
        <f>VLOOKUP(Y1469,Смета!$B$8:$O$93,13,0)</f>
        <v>0</v>
      </c>
      <c r="AE1469" s="32">
        <f>VLOOKUP(AC1469,Смета!$B$8:$O$93,13,0)</f>
        <v>0</v>
      </c>
      <c r="AI1469" s="32">
        <f>VLOOKUP(AG1469,Смета!$B$8:$O$93,13,0)</f>
        <v>0</v>
      </c>
      <c r="AM1469" s="32">
        <f>VLOOKUP(AK1469,Смета!$B$8:$O$93,13,0)</f>
        <v>0</v>
      </c>
      <c r="AQ1469" s="32">
        <f>VLOOKUP(AO1469,Смета!$B$8:$O$93,13,0)</f>
        <v>0</v>
      </c>
      <c r="AU1469" s="32">
        <f>VLOOKUP(AS1469,Смета!$B$8:$O$93,13,0)</f>
        <v>0</v>
      </c>
    </row>
    <row r="1470" spans="3:47" x14ac:dyDescent="0.25">
      <c r="C1470" s="32">
        <f>VLOOKUP(A1470,Смета!$B$8:$O$93,13,0)</f>
        <v>0</v>
      </c>
      <c r="G1470" s="32">
        <f>VLOOKUP(E1470,Смета!$B$8:$O$93,13,0)</f>
        <v>0</v>
      </c>
      <c r="K1470" s="32">
        <f>VLOOKUP(I1470,Смета!$B$8:$O$93,13,0)</f>
        <v>0</v>
      </c>
      <c r="O1470" s="32">
        <f>VLOOKUP(M1470,Смета!$B$8:$O$93,13,0)</f>
        <v>0</v>
      </c>
      <c r="S1470" s="32">
        <f>VLOOKUP(Q1470,Смета!$B$8:$O$93,13,0)</f>
        <v>0</v>
      </c>
      <c r="W1470" s="32">
        <f>VLOOKUP(U1470,Смета!$B$8:$O$93,13,0)</f>
        <v>0</v>
      </c>
      <c r="AA1470" s="32">
        <f>VLOOKUP(Y1470,Смета!$B$8:$O$93,13,0)</f>
        <v>0</v>
      </c>
      <c r="AE1470" s="32">
        <f>VLOOKUP(AC1470,Смета!$B$8:$O$93,13,0)</f>
        <v>0</v>
      </c>
      <c r="AI1470" s="32">
        <f>VLOOKUP(AG1470,Смета!$B$8:$O$93,13,0)</f>
        <v>0</v>
      </c>
      <c r="AM1470" s="32">
        <f>VLOOKUP(AK1470,Смета!$B$8:$O$93,13,0)</f>
        <v>0</v>
      </c>
      <c r="AQ1470" s="32">
        <f>VLOOKUP(AO1470,Смета!$B$8:$O$93,13,0)</f>
        <v>0</v>
      </c>
      <c r="AU1470" s="32">
        <f>VLOOKUP(AS1470,Смета!$B$8:$O$93,13,0)</f>
        <v>0</v>
      </c>
    </row>
    <row r="1471" spans="3:47" x14ac:dyDescent="0.25">
      <c r="C1471" s="32">
        <f>VLOOKUP(A1471,Смета!$B$8:$O$93,13,0)</f>
        <v>0</v>
      </c>
      <c r="G1471" s="32">
        <f>VLOOKUP(E1471,Смета!$B$8:$O$93,13,0)</f>
        <v>0</v>
      </c>
      <c r="K1471" s="32">
        <f>VLOOKUP(I1471,Смета!$B$8:$O$93,13,0)</f>
        <v>0</v>
      </c>
      <c r="O1471" s="32">
        <f>VLOOKUP(M1471,Смета!$B$8:$O$93,13,0)</f>
        <v>0</v>
      </c>
      <c r="S1471" s="32">
        <f>VLOOKUP(Q1471,Смета!$B$8:$O$93,13,0)</f>
        <v>0</v>
      </c>
      <c r="W1471" s="32">
        <f>VLOOKUP(U1471,Смета!$B$8:$O$93,13,0)</f>
        <v>0</v>
      </c>
      <c r="AA1471" s="32">
        <f>VLOOKUP(Y1471,Смета!$B$8:$O$93,13,0)</f>
        <v>0</v>
      </c>
      <c r="AE1471" s="32">
        <f>VLOOKUP(AC1471,Смета!$B$8:$O$93,13,0)</f>
        <v>0</v>
      </c>
      <c r="AI1471" s="32">
        <f>VLOOKUP(AG1471,Смета!$B$8:$O$93,13,0)</f>
        <v>0</v>
      </c>
      <c r="AM1471" s="32">
        <f>VLOOKUP(AK1471,Смета!$B$8:$O$93,13,0)</f>
        <v>0</v>
      </c>
      <c r="AQ1471" s="32">
        <f>VLOOKUP(AO1471,Смета!$B$8:$O$93,13,0)</f>
        <v>0</v>
      </c>
      <c r="AU1471" s="32">
        <f>VLOOKUP(AS1471,Смета!$B$8:$O$93,13,0)</f>
        <v>0</v>
      </c>
    </row>
    <row r="1472" spans="3:47" x14ac:dyDescent="0.25">
      <c r="C1472" s="32">
        <f>VLOOKUP(A1472,Смета!$B$8:$O$93,13,0)</f>
        <v>0</v>
      </c>
      <c r="G1472" s="32">
        <f>VLOOKUP(E1472,Смета!$B$8:$O$93,13,0)</f>
        <v>0</v>
      </c>
      <c r="K1472" s="32">
        <f>VLOOKUP(I1472,Смета!$B$8:$O$93,13,0)</f>
        <v>0</v>
      </c>
      <c r="O1472" s="32">
        <f>VLOOKUP(M1472,Смета!$B$8:$O$93,13,0)</f>
        <v>0</v>
      </c>
      <c r="S1472" s="32">
        <f>VLOOKUP(Q1472,Смета!$B$8:$O$93,13,0)</f>
        <v>0</v>
      </c>
      <c r="W1472" s="32">
        <f>VLOOKUP(U1472,Смета!$B$8:$O$93,13,0)</f>
        <v>0</v>
      </c>
      <c r="AA1472" s="32">
        <f>VLOOKUP(Y1472,Смета!$B$8:$O$93,13,0)</f>
        <v>0</v>
      </c>
      <c r="AE1472" s="32">
        <f>VLOOKUP(AC1472,Смета!$B$8:$O$93,13,0)</f>
        <v>0</v>
      </c>
      <c r="AI1472" s="32">
        <f>VLOOKUP(AG1472,Смета!$B$8:$O$93,13,0)</f>
        <v>0</v>
      </c>
      <c r="AM1472" s="32">
        <f>VLOOKUP(AK1472,Смета!$B$8:$O$93,13,0)</f>
        <v>0</v>
      </c>
      <c r="AQ1472" s="32">
        <f>VLOOKUP(AO1472,Смета!$B$8:$O$93,13,0)</f>
        <v>0</v>
      </c>
      <c r="AU1472" s="32">
        <f>VLOOKUP(AS1472,Смета!$B$8:$O$93,13,0)</f>
        <v>0</v>
      </c>
    </row>
    <row r="1473" spans="3:47" x14ac:dyDescent="0.25">
      <c r="C1473" s="32">
        <f>VLOOKUP(A1473,Смета!$B$8:$O$93,13,0)</f>
        <v>0</v>
      </c>
      <c r="G1473" s="32">
        <f>VLOOKUP(E1473,Смета!$B$8:$O$93,13,0)</f>
        <v>0</v>
      </c>
      <c r="K1473" s="32">
        <f>VLOOKUP(I1473,Смета!$B$8:$O$93,13,0)</f>
        <v>0</v>
      </c>
      <c r="O1473" s="32">
        <f>VLOOKUP(M1473,Смета!$B$8:$O$93,13,0)</f>
        <v>0</v>
      </c>
      <c r="S1473" s="32">
        <f>VLOOKUP(Q1473,Смета!$B$8:$O$93,13,0)</f>
        <v>0</v>
      </c>
      <c r="W1473" s="32">
        <f>VLOOKUP(U1473,Смета!$B$8:$O$93,13,0)</f>
        <v>0</v>
      </c>
      <c r="AA1473" s="32">
        <f>VLOOKUP(Y1473,Смета!$B$8:$O$93,13,0)</f>
        <v>0</v>
      </c>
      <c r="AE1473" s="32">
        <f>VLOOKUP(AC1473,Смета!$B$8:$O$93,13,0)</f>
        <v>0</v>
      </c>
      <c r="AI1473" s="32">
        <f>VLOOKUP(AG1473,Смета!$B$8:$O$93,13,0)</f>
        <v>0</v>
      </c>
      <c r="AM1473" s="32">
        <f>VLOOKUP(AK1473,Смета!$B$8:$O$93,13,0)</f>
        <v>0</v>
      </c>
      <c r="AQ1473" s="32">
        <f>VLOOKUP(AO1473,Смета!$B$8:$O$93,13,0)</f>
        <v>0</v>
      </c>
      <c r="AU1473" s="32">
        <f>VLOOKUP(AS1473,Смета!$B$8:$O$93,13,0)</f>
        <v>0</v>
      </c>
    </row>
    <row r="1474" spans="3:47" x14ac:dyDescent="0.25">
      <c r="C1474" s="32">
        <f>VLOOKUP(A1474,Смета!$B$8:$O$93,13,0)</f>
        <v>0</v>
      </c>
      <c r="G1474" s="32">
        <f>VLOOKUP(E1474,Смета!$B$8:$O$93,13,0)</f>
        <v>0</v>
      </c>
      <c r="K1474" s="32">
        <f>VLOOKUP(I1474,Смета!$B$8:$O$93,13,0)</f>
        <v>0</v>
      </c>
      <c r="O1474" s="32">
        <f>VLOOKUP(M1474,Смета!$B$8:$O$93,13,0)</f>
        <v>0</v>
      </c>
      <c r="S1474" s="32">
        <f>VLOOKUP(Q1474,Смета!$B$8:$O$93,13,0)</f>
        <v>0</v>
      </c>
      <c r="W1474" s="32">
        <f>VLOOKUP(U1474,Смета!$B$8:$O$93,13,0)</f>
        <v>0</v>
      </c>
      <c r="AA1474" s="32">
        <f>VLOOKUP(Y1474,Смета!$B$8:$O$93,13,0)</f>
        <v>0</v>
      </c>
      <c r="AE1474" s="32">
        <f>VLOOKUP(AC1474,Смета!$B$8:$O$93,13,0)</f>
        <v>0</v>
      </c>
      <c r="AI1474" s="32">
        <f>VLOOKUP(AG1474,Смета!$B$8:$O$93,13,0)</f>
        <v>0</v>
      </c>
      <c r="AM1474" s="32">
        <f>VLOOKUP(AK1474,Смета!$B$8:$O$93,13,0)</f>
        <v>0</v>
      </c>
      <c r="AQ1474" s="32">
        <f>VLOOKUP(AO1474,Смета!$B$8:$O$93,13,0)</f>
        <v>0</v>
      </c>
      <c r="AU1474" s="32">
        <f>VLOOKUP(AS1474,Смета!$B$8:$O$93,13,0)</f>
        <v>0</v>
      </c>
    </row>
    <row r="1475" spans="3:47" x14ac:dyDescent="0.25">
      <c r="C1475" s="32">
        <f>VLOOKUP(A1475,Смета!$B$8:$O$93,13,0)</f>
        <v>0</v>
      </c>
      <c r="G1475" s="32">
        <f>VLOOKUP(E1475,Смета!$B$8:$O$93,13,0)</f>
        <v>0</v>
      </c>
      <c r="K1475" s="32">
        <f>VLOOKUP(I1475,Смета!$B$8:$O$93,13,0)</f>
        <v>0</v>
      </c>
      <c r="O1475" s="32">
        <f>VLOOKUP(M1475,Смета!$B$8:$O$93,13,0)</f>
        <v>0</v>
      </c>
      <c r="S1475" s="32">
        <f>VLOOKUP(Q1475,Смета!$B$8:$O$93,13,0)</f>
        <v>0</v>
      </c>
      <c r="W1475" s="32">
        <f>VLOOKUP(U1475,Смета!$B$8:$O$93,13,0)</f>
        <v>0</v>
      </c>
      <c r="AA1475" s="32">
        <f>VLOOKUP(Y1475,Смета!$B$8:$O$93,13,0)</f>
        <v>0</v>
      </c>
      <c r="AE1475" s="32">
        <f>VLOOKUP(AC1475,Смета!$B$8:$O$93,13,0)</f>
        <v>0</v>
      </c>
      <c r="AI1475" s="32">
        <f>VLOOKUP(AG1475,Смета!$B$8:$O$93,13,0)</f>
        <v>0</v>
      </c>
      <c r="AM1475" s="32">
        <f>VLOOKUP(AK1475,Смета!$B$8:$O$93,13,0)</f>
        <v>0</v>
      </c>
      <c r="AQ1475" s="32">
        <f>VLOOKUP(AO1475,Смета!$B$8:$O$93,13,0)</f>
        <v>0</v>
      </c>
      <c r="AU1475" s="32">
        <f>VLOOKUP(AS1475,Смета!$B$8:$O$93,13,0)</f>
        <v>0</v>
      </c>
    </row>
    <row r="1476" spans="3:47" x14ac:dyDescent="0.25">
      <c r="C1476" s="32">
        <f>VLOOKUP(A1476,Смета!$B$8:$O$93,13,0)</f>
        <v>0</v>
      </c>
      <c r="G1476" s="32">
        <f>VLOOKUP(E1476,Смета!$B$8:$O$93,13,0)</f>
        <v>0</v>
      </c>
      <c r="K1476" s="32">
        <f>VLOOKUP(I1476,Смета!$B$8:$O$93,13,0)</f>
        <v>0</v>
      </c>
      <c r="O1476" s="32">
        <f>VLOOKUP(M1476,Смета!$B$8:$O$93,13,0)</f>
        <v>0</v>
      </c>
      <c r="S1476" s="32">
        <f>VLOOKUP(Q1476,Смета!$B$8:$O$93,13,0)</f>
        <v>0</v>
      </c>
      <c r="W1476" s="32">
        <f>VLOOKUP(U1476,Смета!$B$8:$O$93,13,0)</f>
        <v>0</v>
      </c>
      <c r="AA1476" s="32">
        <f>VLOOKUP(Y1476,Смета!$B$8:$O$93,13,0)</f>
        <v>0</v>
      </c>
      <c r="AE1476" s="32">
        <f>VLOOKUP(AC1476,Смета!$B$8:$O$93,13,0)</f>
        <v>0</v>
      </c>
      <c r="AI1476" s="32">
        <f>VLOOKUP(AG1476,Смета!$B$8:$O$93,13,0)</f>
        <v>0</v>
      </c>
      <c r="AM1476" s="32">
        <f>VLOOKUP(AK1476,Смета!$B$8:$O$93,13,0)</f>
        <v>0</v>
      </c>
      <c r="AQ1476" s="32">
        <f>VLOOKUP(AO1476,Смета!$B$8:$O$93,13,0)</f>
        <v>0</v>
      </c>
      <c r="AU1476" s="32">
        <f>VLOOKUP(AS1476,Смета!$B$8:$O$93,13,0)</f>
        <v>0</v>
      </c>
    </row>
    <row r="1477" spans="3:47" x14ac:dyDescent="0.25">
      <c r="C1477" s="32">
        <f>VLOOKUP(A1477,Смета!$B$8:$O$93,13,0)</f>
        <v>0</v>
      </c>
      <c r="G1477" s="32">
        <f>VLOOKUP(E1477,Смета!$B$8:$O$93,13,0)</f>
        <v>0</v>
      </c>
      <c r="K1477" s="32">
        <f>VLOOKUP(I1477,Смета!$B$8:$O$93,13,0)</f>
        <v>0</v>
      </c>
      <c r="O1477" s="32">
        <f>VLOOKUP(M1477,Смета!$B$8:$O$93,13,0)</f>
        <v>0</v>
      </c>
      <c r="S1477" s="32">
        <f>VLOOKUP(Q1477,Смета!$B$8:$O$93,13,0)</f>
        <v>0</v>
      </c>
      <c r="W1477" s="32">
        <f>VLOOKUP(U1477,Смета!$B$8:$O$93,13,0)</f>
        <v>0</v>
      </c>
      <c r="AA1477" s="32">
        <f>VLOOKUP(Y1477,Смета!$B$8:$O$93,13,0)</f>
        <v>0</v>
      </c>
      <c r="AE1477" s="32">
        <f>VLOOKUP(AC1477,Смета!$B$8:$O$93,13,0)</f>
        <v>0</v>
      </c>
      <c r="AI1477" s="32">
        <f>VLOOKUP(AG1477,Смета!$B$8:$O$93,13,0)</f>
        <v>0</v>
      </c>
      <c r="AM1477" s="32">
        <f>VLOOKUP(AK1477,Смета!$B$8:$O$93,13,0)</f>
        <v>0</v>
      </c>
      <c r="AQ1477" s="32">
        <f>VLOOKUP(AO1477,Смета!$B$8:$O$93,13,0)</f>
        <v>0</v>
      </c>
      <c r="AU1477" s="32">
        <f>VLOOKUP(AS1477,Смета!$B$8:$O$93,13,0)</f>
        <v>0</v>
      </c>
    </row>
    <row r="1478" spans="3:47" x14ac:dyDescent="0.25">
      <c r="C1478" s="32">
        <f>VLOOKUP(A1478,Смета!$B$8:$O$93,13,0)</f>
        <v>0</v>
      </c>
      <c r="G1478" s="32">
        <f>VLOOKUP(E1478,Смета!$B$8:$O$93,13,0)</f>
        <v>0</v>
      </c>
      <c r="K1478" s="32">
        <f>VLOOKUP(I1478,Смета!$B$8:$O$93,13,0)</f>
        <v>0</v>
      </c>
      <c r="O1478" s="32">
        <f>VLOOKUP(M1478,Смета!$B$8:$O$93,13,0)</f>
        <v>0</v>
      </c>
      <c r="S1478" s="32">
        <f>VLOOKUP(Q1478,Смета!$B$8:$O$93,13,0)</f>
        <v>0</v>
      </c>
      <c r="W1478" s="32">
        <f>VLOOKUP(U1478,Смета!$B$8:$O$93,13,0)</f>
        <v>0</v>
      </c>
      <c r="AA1478" s="32">
        <f>VLOOKUP(Y1478,Смета!$B$8:$O$93,13,0)</f>
        <v>0</v>
      </c>
      <c r="AE1478" s="32">
        <f>VLOOKUP(AC1478,Смета!$B$8:$O$93,13,0)</f>
        <v>0</v>
      </c>
      <c r="AI1478" s="32">
        <f>VLOOKUP(AG1478,Смета!$B$8:$O$93,13,0)</f>
        <v>0</v>
      </c>
      <c r="AM1478" s="32">
        <f>VLOOKUP(AK1478,Смета!$B$8:$O$93,13,0)</f>
        <v>0</v>
      </c>
      <c r="AQ1478" s="32">
        <f>VLOOKUP(AO1478,Смета!$B$8:$O$93,13,0)</f>
        <v>0</v>
      </c>
      <c r="AU1478" s="32">
        <f>VLOOKUP(AS1478,Смета!$B$8:$O$93,13,0)</f>
        <v>0</v>
      </c>
    </row>
    <row r="1479" spans="3:47" x14ac:dyDescent="0.25">
      <c r="C1479" s="32">
        <f>VLOOKUP(A1479,Смета!$B$8:$O$93,13,0)</f>
        <v>0</v>
      </c>
      <c r="G1479" s="32">
        <f>VLOOKUP(E1479,Смета!$B$8:$O$93,13,0)</f>
        <v>0</v>
      </c>
      <c r="K1479" s="32">
        <f>VLOOKUP(I1479,Смета!$B$8:$O$93,13,0)</f>
        <v>0</v>
      </c>
      <c r="O1479" s="32">
        <f>VLOOKUP(M1479,Смета!$B$8:$O$93,13,0)</f>
        <v>0</v>
      </c>
      <c r="S1479" s="32">
        <f>VLOOKUP(Q1479,Смета!$B$8:$O$93,13,0)</f>
        <v>0</v>
      </c>
      <c r="W1479" s="32">
        <f>VLOOKUP(U1479,Смета!$B$8:$O$93,13,0)</f>
        <v>0</v>
      </c>
      <c r="AA1479" s="32">
        <f>VLOOKUP(Y1479,Смета!$B$8:$O$93,13,0)</f>
        <v>0</v>
      </c>
      <c r="AE1479" s="32">
        <f>VLOOKUP(AC1479,Смета!$B$8:$O$93,13,0)</f>
        <v>0</v>
      </c>
      <c r="AI1479" s="32">
        <f>VLOOKUP(AG1479,Смета!$B$8:$O$93,13,0)</f>
        <v>0</v>
      </c>
      <c r="AM1479" s="32">
        <f>VLOOKUP(AK1479,Смета!$B$8:$O$93,13,0)</f>
        <v>0</v>
      </c>
      <c r="AQ1479" s="32">
        <f>VLOOKUP(AO1479,Смета!$B$8:$O$93,13,0)</f>
        <v>0</v>
      </c>
      <c r="AU1479" s="32">
        <f>VLOOKUP(AS1479,Смета!$B$8:$O$93,13,0)</f>
        <v>0</v>
      </c>
    </row>
    <row r="1480" spans="3:47" x14ac:dyDescent="0.25">
      <c r="C1480" s="32">
        <f>VLOOKUP(A1480,Смета!$B$8:$O$93,13,0)</f>
        <v>0</v>
      </c>
      <c r="G1480" s="32">
        <f>VLOOKUP(E1480,Смета!$B$8:$O$93,13,0)</f>
        <v>0</v>
      </c>
      <c r="K1480" s="32">
        <f>VLOOKUP(I1480,Смета!$B$8:$O$93,13,0)</f>
        <v>0</v>
      </c>
      <c r="O1480" s="32">
        <f>VLOOKUP(M1480,Смета!$B$8:$O$93,13,0)</f>
        <v>0</v>
      </c>
      <c r="S1480" s="32">
        <f>VLOOKUP(Q1480,Смета!$B$8:$O$93,13,0)</f>
        <v>0</v>
      </c>
      <c r="W1480" s="32">
        <f>VLOOKUP(U1480,Смета!$B$8:$O$93,13,0)</f>
        <v>0</v>
      </c>
      <c r="AA1480" s="32">
        <f>VLOOKUP(Y1480,Смета!$B$8:$O$93,13,0)</f>
        <v>0</v>
      </c>
      <c r="AE1480" s="32">
        <f>VLOOKUP(AC1480,Смета!$B$8:$O$93,13,0)</f>
        <v>0</v>
      </c>
      <c r="AI1480" s="32">
        <f>VLOOKUP(AG1480,Смета!$B$8:$O$93,13,0)</f>
        <v>0</v>
      </c>
      <c r="AM1480" s="32">
        <f>VLOOKUP(AK1480,Смета!$B$8:$O$93,13,0)</f>
        <v>0</v>
      </c>
      <c r="AQ1480" s="32">
        <f>VLOOKUP(AO1480,Смета!$B$8:$O$93,13,0)</f>
        <v>0</v>
      </c>
      <c r="AU1480" s="32">
        <f>VLOOKUP(AS1480,Смета!$B$8:$O$93,13,0)</f>
        <v>0</v>
      </c>
    </row>
    <row r="1481" spans="3:47" x14ac:dyDescent="0.25">
      <c r="C1481" s="32">
        <f>VLOOKUP(A1481,Смета!$B$8:$O$93,13,0)</f>
        <v>0</v>
      </c>
      <c r="G1481" s="32">
        <f>VLOOKUP(E1481,Смета!$B$8:$O$93,13,0)</f>
        <v>0</v>
      </c>
      <c r="K1481" s="32">
        <f>VLOOKUP(I1481,Смета!$B$8:$O$93,13,0)</f>
        <v>0</v>
      </c>
      <c r="O1481" s="32">
        <f>VLOOKUP(M1481,Смета!$B$8:$O$93,13,0)</f>
        <v>0</v>
      </c>
      <c r="S1481" s="32">
        <f>VLOOKUP(Q1481,Смета!$B$8:$O$93,13,0)</f>
        <v>0</v>
      </c>
      <c r="W1481" s="32">
        <f>VLOOKUP(U1481,Смета!$B$8:$O$93,13,0)</f>
        <v>0</v>
      </c>
      <c r="AA1481" s="32">
        <f>VLOOKUP(Y1481,Смета!$B$8:$O$93,13,0)</f>
        <v>0</v>
      </c>
      <c r="AE1481" s="32">
        <f>VLOOKUP(AC1481,Смета!$B$8:$O$93,13,0)</f>
        <v>0</v>
      </c>
      <c r="AI1481" s="32">
        <f>VLOOKUP(AG1481,Смета!$B$8:$O$93,13,0)</f>
        <v>0</v>
      </c>
      <c r="AM1481" s="32">
        <f>VLOOKUP(AK1481,Смета!$B$8:$O$93,13,0)</f>
        <v>0</v>
      </c>
      <c r="AQ1481" s="32">
        <f>VLOOKUP(AO1481,Смета!$B$8:$O$93,13,0)</f>
        <v>0</v>
      </c>
      <c r="AU1481" s="32">
        <f>VLOOKUP(AS1481,Смета!$B$8:$O$93,13,0)</f>
        <v>0</v>
      </c>
    </row>
    <row r="1482" spans="3:47" x14ac:dyDescent="0.25">
      <c r="C1482" s="32">
        <f>VLOOKUP(A1482,Смета!$B$8:$O$93,13,0)</f>
        <v>0</v>
      </c>
      <c r="G1482" s="32">
        <f>VLOOKUP(E1482,Смета!$B$8:$O$93,13,0)</f>
        <v>0</v>
      </c>
      <c r="K1482" s="32">
        <f>VLOOKUP(I1482,Смета!$B$8:$O$93,13,0)</f>
        <v>0</v>
      </c>
      <c r="O1482" s="32">
        <f>VLOOKUP(M1482,Смета!$B$8:$O$93,13,0)</f>
        <v>0</v>
      </c>
      <c r="S1482" s="32">
        <f>VLOOKUP(Q1482,Смета!$B$8:$O$93,13,0)</f>
        <v>0</v>
      </c>
      <c r="W1482" s="32">
        <f>VLOOKUP(U1482,Смета!$B$8:$O$93,13,0)</f>
        <v>0</v>
      </c>
      <c r="AA1482" s="32">
        <f>VLOOKUP(Y1482,Смета!$B$8:$O$93,13,0)</f>
        <v>0</v>
      </c>
      <c r="AE1482" s="32">
        <f>VLOOKUP(AC1482,Смета!$B$8:$O$93,13,0)</f>
        <v>0</v>
      </c>
      <c r="AI1482" s="32">
        <f>VLOOKUP(AG1482,Смета!$B$8:$O$93,13,0)</f>
        <v>0</v>
      </c>
      <c r="AM1482" s="32">
        <f>VLOOKUP(AK1482,Смета!$B$8:$O$93,13,0)</f>
        <v>0</v>
      </c>
      <c r="AQ1482" s="32">
        <f>VLOOKUP(AO1482,Смета!$B$8:$O$93,13,0)</f>
        <v>0</v>
      </c>
      <c r="AU1482" s="32">
        <f>VLOOKUP(AS1482,Смета!$B$8:$O$93,13,0)</f>
        <v>0</v>
      </c>
    </row>
    <row r="1483" spans="3:47" x14ac:dyDescent="0.25">
      <c r="C1483" s="32">
        <f>VLOOKUP(A1483,Смета!$B$8:$O$93,13,0)</f>
        <v>0</v>
      </c>
      <c r="G1483" s="32">
        <f>VLOOKUP(E1483,Смета!$B$8:$O$93,13,0)</f>
        <v>0</v>
      </c>
      <c r="K1483" s="32">
        <f>VLOOKUP(I1483,Смета!$B$8:$O$93,13,0)</f>
        <v>0</v>
      </c>
      <c r="O1483" s="32">
        <f>VLOOKUP(M1483,Смета!$B$8:$O$93,13,0)</f>
        <v>0</v>
      </c>
      <c r="S1483" s="32">
        <f>VLOOKUP(Q1483,Смета!$B$8:$O$93,13,0)</f>
        <v>0</v>
      </c>
      <c r="W1483" s="32">
        <f>VLOOKUP(U1483,Смета!$B$8:$O$93,13,0)</f>
        <v>0</v>
      </c>
      <c r="AA1483" s="32">
        <f>VLOOKUP(Y1483,Смета!$B$8:$O$93,13,0)</f>
        <v>0</v>
      </c>
      <c r="AE1483" s="32">
        <f>VLOOKUP(AC1483,Смета!$B$8:$O$93,13,0)</f>
        <v>0</v>
      </c>
      <c r="AI1483" s="32">
        <f>VLOOKUP(AG1483,Смета!$B$8:$O$93,13,0)</f>
        <v>0</v>
      </c>
      <c r="AM1483" s="32">
        <f>VLOOKUP(AK1483,Смета!$B$8:$O$93,13,0)</f>
        <v>0</v>
      </c>
      <c r="AQ1483" s="32">
        <f>VLOOKUP(AO1483,Смета!$B$8:$O$93,13,0)</f>
        <v>0</v>
      </c>
      <c r="AU1483" s="32">
        <f>VLOOKUP(AS1483,Смета!$B$8:$O$93,13,0)</f>
        <v>0</v>
      </c>
    </row>
    <row r="1484" spans="3:47" x14ac:dyDescent="0.25">
      <c r="C1484" s="32">
        <f>VLOOKUP(A1484,Смета!$B$8:$O$93,13,0)</f>
        <v>0</v>
      </c>
      <c r="G1484" s="32">
        <f>VLOOKUP(E1484,Смета!$B$8:$O$93,13,0)</f>
        <v>0</v>
      </c>
      <c r="K1484" s="32">
        <f>VLOOKUP(I1484,Смета!$B$8:$O$93,13,0)</f>
        <v>0</v>
      </c>
      <c r="O1484" s="32">
        <f>VLOOKUP(M1484,Смета!$B$8:$O$93,13,0)</f>
        <v>0</v>
      </c>
      <c r="S1484" s="32">
        <f>VLOOKUP(Q1484,Смета!$B$8:$O$93,13,0)</f>
        <v>0</v>
      </c>
      <c r="W1484" s="32">
        <f>VLOOKUP(U1484,Смета!$B$8:$O$93,13,0)</f>
        <v>0</v>
      </c>
      <c r="AA1484" s="32">
        <f>VLOOKUP(Y1484,Смета!$B$8:$O$93,13,0)</f>
        <v>0</v>
      </c>
      <c r="AE1484" s="32">
        <f>VLOOKUP(AC1484,Смета!$B$8:$O$93,13,0)</f>
        <v>0</v>
      </c>
      <c r="AI1484" s="32">
        <f>VLOOKUP(AG1484,Смета!$B$8:$O$93,13,0)</f>
        <v>0</v>
      </c>
      <c r="AM1484" s="32">
        <f>VLOOKUP(AK1484,Смета!$B$8:$O$93,13,0)</f>
        <v>0</v>
      </c>
      <c r="AQ1484" s="32">
        <f>VLOOKUP(AO1484,Смета!$B$8:$O$93,13,0)</f>
        <v>0</v>
      </c>
      <c r="AU1484" s="32">
        <f>VLOOKUP(AS1484,Смета!$B$8:$O$93,13,0)</f>
        <v>0</v>
      </c>
    </row>
    <row r="1485" spans="3:47" x14ac:dyDescent="0.25">
      <c r="C1485" s="32">
        <f>VLOOKUP(A1485,Смета!$B$8:$O$93,13,0)</f>
        <v>0</v>
      </c>
      <c r="G1485" s="32">
        <f>VLOOKUP(E1485,Смета!$B$8:$O$93,13,0)</f>
        <v>0</v>
      </c>
      <c r="K1485" s="32">
        <f>VLOOKUP(I1485,Смета!$B$8:$O$93,13,0)</f>
        <v>0</v>
      </c>
      <c r="O1485" s="32">
        <f>VLOOKUP(M1485,Смета!$B$8:$O$93,13,0)</f>
        <v>0</v>
      </c>
      <c r="S1485" s="32">
        <f>VLOOKUP(Q1485,Смета!$B$8:$O$93,13,0)</f>
        <v>0</v>
      </c>
      <c r="W1485" s="32">
        <f>VLOOKUP(U1485,Смета!$B$8:$O$93,13,0)</f>
        <v>0</v>
      </c>
      <c r="AA1485" s="32">
        <f>VLOOKUP(Y1485,Смета!$B$8:$O$93,13,0)</f>
        <v>0</v>
      </c>
      <c r="AE1485" s="32">
        <f>VLOOKUP(AC1485,Смета!$B$8:$O$93,13,0)</f>
        <v>0</v>
      </c>
      <c r="AI1485" s="32">
        <f>VLOOKUP(AG1485,Смета!$B$8:$O$93,13,0)</f>
        <v>0</v>
      </c>
      <c r="AM1485" s="32">
        <f>VLOOKUP(AK1485,Смета!$B$8:$O$93,13,0)</f>
        <v>0</v>
      </c>
      <c r="AQ1485" s="32">
        <f>VLOOKUP(AO1485,Смета!$B$8:$O$93,13,0)</f>
        <v>0</v>
      </c>
      <c r="AU1485" s="32">
        <f>VLOOKUP(AS1485,Смета!$B$8:$O$93,13,0)</f>
        <v>0</v>
      </c>
    </row>
    <row r="1486" spans="3:47" x14ac:dyDescent="0.25">
      <c r="C1486" s="32">
        <f>VLOOKUP(A1486,Смета!$B$8:$O$93,13,0)</f>
        <v>0</v>
      </c>
      <c r="G1486" s="32">
        <f>VLOOKUP(E1486,Смета!$B$8:$O$93,13,0)</f>
        <v>0</v>
      </c>
      <c r="K1486" s="32">
        <f>VLOOKUP(I1486,Смета!$B$8:$O$93,13,0)</f>
        <v>0</v>
      </c>
      <c r="O1486" s="32">
        <f>VLOOKUP(M1486,Смета!$B$8:$O$93,13,0)</f>
        <v>0</v>
      </c>
      <c r="S1486" s="32">
        <f>VLOOKUP(Q1486,Смета!$B$8:$O$93,13,0)</f>
        <v>0</v>
      </c>
      <c r="W1486" s="32">
        <f>VLOOKUP(U1486,Смета!$B$8:$O$93,13,0)</f>
        <v>0</v>
      </c>
      <c r="AA1486" s="32">
        <f>VLOOKUP(Y1486,Смета!$B$8:$O$93,13,0)</f>
        <v>0</v>
      </c>
      <c r="AE1486" s="32">
        <f>VLOOKUP(AC1486,Смета!$B$8:$O$93,13,0)</f>
        <v>0</v>
      </c>
      <c r="AI1486" s="32">
        <f>VLOOKUP(AG1486,Смета!$B$8:$O$93,13,0)</f>
        <v>0</v>
      </c>
      <c r="AM1486" s="32">
        <f>VLOOKUP(AK1486,Смета!$B$8:$O$93,13,0)</f>
        <v>0</v>
      </c>
      <c r="AQ1486" s="32">
        <f>VLOOKUP(AO1486,Смета!$B$8:$O$93,13,0)</f>
        <v>0</v>
      </c>
      <c r="AU1486" s="32">
        <f>VLOOKUP(AS1486,Смета!$B$8:$O$93,13,0)</f>
        <v>0</v>
      </c>
    </row>
    <row r="1487" spans="3:47" x14ac:dyDescent="0.25">
      <c r="C1487" s="32">
        <f>VLOOKUP(A1487,Смета!$B$8:$O$93,13,0)</f>
        <v>0</v>
      </c>
      <c r="G1487" s="32">
        <f>VLOOKUP(E1487,Смета!$B$8:$O$93,13,0)</f>
        <v>0</v>
      </c>
      <c r="K1487" s="32">
        <f>VLOOKUP(I1487,Смета!$B$8:$O$93,13,0)</f>
        <v>0</v>
      </c>
      <c r="O1487" s="32">
        <f>VLOOKUP(M1487,Смета!$B$8:$O$93,13,0)</f>
        <v>0</v>
      </c>
      <c r="S1487" s="32">
        <f>VLOOKUP(Q1487,Смета!$B$8:$O$93,13,0)</f>
        <v>0</v>
      </c>
      <c r="W1487" s="32">
        <f>VLOOKUP(U1487,Смета!$B$8:$O$93,13,0)</f>
        <v>0</v>
      </c>
      <c r="AA1487" s="32">
        <f>VLOOKUP(Y1487,Смета!$B$8:$O$93,13,0)</f>
        <v>0</v>
      </c>
      <c r="AE1487" s="32">
        <f>VLOOKUP(AC1487,Смета!$B$8:$O$93,13,0)</f>
        <v>0</v>
      </c>
      <c r="AI1487" s="32">
        <f>VLOOKUP(AG1487,Смета!$B$8:$O$93,13,0)</f>
        <v>0</v>
      </c>
      <c r="AM1487" s="32">
        <f>VLOOKUP(AK1487,Смета!$B$8:$O$93,13,0)</f>
        <v>0</v>
      </c>
      <c r="AQ1487" s="32">
        <f>VLOOKUP(AO1487,Смета!$B$8:$O$93,13,0)</f>
        <v>0</v>
      </c>
      <c r="AU1487" s="32">
        <f>VLOOKUP(AS1487,Смета!$B$8:$O$93,13,0)</f>
        <v>0</v>
      </c>
    </row>
    <row r="1488" spans="3:47" x14ac:dyDescent="0.25">
      <c r="C1488" s="32">
        <f>VLOOKUP(A1488,Смета!$B$8:$O$93,13,0)</f>
        <v>0</v>
      </c>
      <c r="G1488" s="32">
        <f>VLOOKUP(E1488,Смета!$B$8:$O$93,13,0)</f>
        <v>0</v>
      </c>
      <c r="K1488" s="32">
        <f>VLOOKUP(I1488,Смета!$B$8:$O$93,13,0)</f>
        <v>0</v>
      </c>
      <c r="O1488" s="32">
        <f>VLOOKUP(M1488,Смета!$B$8:$O$93,13,0)</f>
        <v>0</v>
      </c>
      <c r="S1488" s="32">
        <f>VLOOKUP(Q1488,Смета!$B$8:$O$93,13,0)</f>
        <v>0</v>
      </c>
      <c r="W1488" s="32">
        <f>VLOOKUP(U1488,Смета!$B$8:$O$93,13,0)</f>
        <v>0</v>
      </c>
      <c r="AA1488" s="32">
        <f>VLOOKUP(Y1488,Смета!$B$8:$O$93,13,0)</f>
        <v>0</v>
      </c>
      <c r="AE1488" s="32">
        <f>VLOOKUP(AC1488,Смета!$B$8:$O$93,13,0)</f>
        <v>0</v>
      </c>
      <c r="AI1488" s="32">
        <f>VLOOKUP(AG1488,Смета!$B$8:$O$93,13,0)</f>
        <v>0</v>
      </c>
      <c r="AM1488" s="32">
        <f>VLOOKUP(AK1488,Смета!$B$8:$O$93,13,0)</f>
        <v>0</v>
      </c>
      <c r="AQ1488" s="32">
        <f>VLOOKUP(AO1488,Смета!$B$8:$O$93,13,0)</f>
        <v>0</v>
      </c>
      <c r="AU1488" s="32">
        <f>VLOOKUP(AS1488,Смета!$B$8:$O$93,13,0)</f>
        <v>0</v>
      </c>
    </row>
    <row r="1489" spans="3:47" x14ac:dyDescent="0.25">
      <c r="C1489" s="32">
        <f>VLOOKUP(A1489,Смета!$B$8:$O$93,13,0)</f>
        <v>0</v>
      </c>
      <c r="G1489" s="32">
        <f>VLOOKUP(E1489,Смета!$B$8:$O$93,13,0)</f>
        <v>0</v>
      </c>
      <c r="K1489" s="32">
        <f>VLOOKUP(I1489,Смета!$B$8:$O$93,13,0)</f>
        <v>0</v>
      </c>
      <c r="O1489" s="32">
        <f>VLOOKUP(M1489,Смета!$B$8:$O$93,13,0)</f>
        <v>0</v>
      </c>
      <c r="S1489" s="32">
        <f>VLOOKUP(Q1489,Смета!$B$8:$O$93,13,0)</f>
        <v>0</v>
      </c>
      <c r="W1489" s="32">
        <f>VLOOKUP(U1489,Смета!$B$8:$O$93,13,0)</f>
        <v>0</v>
      </c>
      <c r="AA1489" s="32">
        <f>VLOOKUP(Y1489,Смета!$B$8:$O$93,13,0)</f>
        <v>0</v>
      </c>
      <c r="AE1489" s="32">
        <f>VLOOKUP(AC1489,Смета!$B$8:$O$93,13,0)</f>
        <v>0</v>
      </c>
      <c r="AI1489" s="32">
        <f>VLOOKUP(AG1489,Смета!$B$8:$O$93,13,0)</f>
        <v>0</v>
      </c>
      <c r="AM1489" s="32">
        <f>VLOOKUP(AK1489,Смета!$B$8:$O$93,13,0)</f>
        <v>0</v>
      </c>
      <c r="AQ1489" s="32">
        <f>VLOOKUP(AO1489,Смета!$B$8:$O$93,13,0)</f>
        <v>0</v>
      </c>
      <c r="AU1489" s="32">
        <f>VLOOKUP(AS1489,Смета!$B$8:$O$93,13,0)</f>
        <v>0</v>
      </c>
    </row>
    <row r="1490" spans="3:47" x14ac:dyDescent="0.25">
      <c r="C1490" s="32">
        <f>VLOOKUP(A1490,Смета!$B$8:$O$93,13,0)</f>
        <v>0</v>
      </c>
      <c r="G1490" s="32">
        <f>VLOOKUP(E1490,Смета!$B$8:$O$93,13,0)</f>
        <v>0</v>
      </c>
      <c r="K1490" s="32">
        <f>VLOOKUP(I1490,Смета!$B$8:$O$93,13,0)</f>
        <v>0</v>
      </c>
      <c r="O1490" s="32">
        <f>VLOOKUP(M1490,Смета!$B$8:$O$93,13,0)</f>
        <v>0</v>
      </c>
      <c r="S1490" s="32">
        <f>VLOOKUP(Q1490,Смета!$B$8:$O$93,13,0)</f>
        <v>0</v>
      </c>
      <c r="W1490" s="32">
        <f>VLOOKUP(U1490,Смета!$B$8:$O$93,13,0)</f>
        <v>0</v>
      </c>
      <c r="AA1490" s="32">
        <f>VLOOKUP(Y1490,Смета!$B$8:$O$93,13,0)</f>
        <v>0</v>
      </c>
      <c r="AE1490" s="32">
        <f>VLOOKUP(AC1490,Смета!$B$8:$O$93,13,0)</f>
        <v>0</v>
      </c>
      <c r="AI1490" s="32">
        <f>VLOOKUP(AG1490,Смета!$B$8:$O$93,13,0)</f>
        <v>0</v>
      </c>
      <c r="AM1490" s="32">
        <f>VLOOKUP(AK1490,Смета!$B$8:$O$93,13,0)</f>
        <v>0</v>
      </c>
      <c r="AQ1490" s="32">
        <f>VLOOKUP(AO1490,Смета!$B$8:$O$93,13,0)</f>
        <v>0</v>
      </c>
      <c r="AU1490" s="32">
        <f>VLOOKUP(AS1490,Смета!$B$8:$O$93,13,0)</f>
        <v>0</v>
      </c>
    </row>
    <row r="1491" spans="3:47" x14ac:dyDescent="0.25">
      <c r="C1491" s="32">
        <f>VLOOKUP(A1491,Смета!$B$8:$O$93,13,0)</f>
        <v>0</v>
      </c>
      <c r="G1491" s="32">
        <f>VLOOKUP(E1491,Смета!$B$8:$O$93,13,0)</f>
        <v>0</v>
      </c>
      <c r="K1491" s="32">
        <f>VLOOKUP(I1491,Смета!$B$8:$O$93,13,0)</f>
        <v>0</v>
      </c>
      <c r="O1491" s="32">
        <f>VLOOKUP(M1491,Смета!$B$8:$O$93,13,0)</f>
        <v>0</v>
      </c>
      <c r="S1491" s="32">
        <f>VLOOKUP(Q1491,Смета!$B$8:$O$93,13,0)</f>
        <v>0</v>
      </c>
      <c r="W1491" s="32">
        <f>VLOOKUP(U1491,Смета!$B$8:$O$93,13,0)</f>
        <v>0</v>
      </c>
      <c r="AA1491" s="32">
        <f>VLOOKUP(Y1491,Смета!$B$8:$O$93,13,0)</f>
        <v>0</v>
      </c>
      <c r="AE1491" s="32">
        <f>VLOOKUP(AC1491,Смета!$B$8:$O$93,13,0)</f>
        <v>0</v>
      </c>
      <c r="AI1491" s="32">
        <f>VLOOKUP(AG1491,Смета!$B$8:$O$93,13,0)</f>
        <v>0</v>
      </c>
      <c r="AM1491" s="32">
        <f>VLOOKUP(AK1491,Смета!$B$8:$O$93,13,0)</f>
        <v>0</v>
      </c>
      <c r="AQ1491" s="32">
        <f>VLOOKUP(AO1491,Смета!$B$8:$O$93,13,0)</f>
        <v>0</v>
      </c>
      <c r="AU1491" s="32">
        <f>VLOOKUP(AS1491,Смета!$B$8:$O$93,13,0)</f>
        <v>0</v>
      </c>
    </row>
    <row r="1492" spans="3:47" x14ac:dyDescent="0.25">
      <c r="C1492" s="32">
        <f>VLOOKUP(A1492,Смета!$B$8:$O$93,13,0)</f>
        <v>0</v>
      </c>
      <c r="G1492" s="32">
        <f>VLOOKUP(E1492,Смета!$B$8:$O$93,13,0)</f>
        <v>0</v>
      </c>
      <c r="K1492" s="32">
        <f>VLOOKUP(I1492,Смета!$B$8:$O$93,13,0)</f>
        <v>0</v>
      </c>
      <c r="O1492" s="32">
        <f>VLOOKUP(M1492,Смета!$B$8:$O$93,13,0)</f>
        <v>0</v>
      </c>
      <c r="S1492" s="32">
        <f>VLOOKUP(Q1492,Смета!$B$8:$O$93,13,0)</f>
        <v>0</v>
      </c>
      <c r="W1492" s="32">
        <f>VLOOKUP(U1492,Смета!$B$8:$O$93,13,0)</f>
        <v>0</v>
      </c>
      <c r="AA1492" s="32">
        <f>VLOOKUP(Y1492,Смета!$B$8:$O$93,13,0)</f>
        <v>0</v>
      </c>
      <c r="AE1492" s="32">
        <f>VLOOKUP(AC1492,Смета!$B$8:$O$93,13,0)</f>
        <v>0</v>
      </c>
      <c r="AI1492" s="32">
        <f>VLOOKUP(AG1492,Смета!$B$8:$O$93,13,0)</f>
        <v>0</v>
      </c>
      <c r="AM1492" s="32">
        <f>VLOOKUP(AK1492,Смета!$B$8:$O$93,13,0)</f>
        <v>0</v>
      </c>
      <c r="AQ1492" s="32">
        <f>VLOOKUP(AO1492,Смета!$B$8:$O$93,13,0)</f>
        <v>0</v>
      </c>
      <c r="AU1492" s="32">
        <f>VLOOKUP(AS1492,Смета!$B$8:$O$93,13,0)</f>
        <v>0</v>
      </c>
    </row>
    <row r="1493" spans="3:47" x14ac:dyDescent="0.25">
      <c r="C1493" s="32">
        <f>VLOOKUP(A1493,Смета!$B$8:$O$93,13,0)</f>
        <v>0</v>
      </c>
      <c r="G1493" s="32">
        <f>VLOOKUP(E1493,Смета!$B$8:$O$93,13,0)</f>
        <v>0</v>
      </c>
      <c r="K1493" s="32">
        <f>VLOOKUP(I1493,Смета!$B$8:$O$93,13,0)</f>
        <v>0</v>
      </c>
      <c r="O1493" s="32">
        <f>VLOOKUP(M1493,Смета!$B$8:$O$93,13,0)</f>
        <v>0</v>
      </c>
      <c r="S1493" s="32">
        <f>VLOOKUP(Q1493,Смета!$B$8:$O$93,13,0)</f>
        <v>0</v>
      </c>
      <c r="W1493" s="32">
        <f>VLOOKUP(U1493,Смета!$B$8:$O$93,13,0)</f>
        <v>0</v>
      </c>
      <c r="AA1493" s="32">
        <f>VLOOKUP(Y1493,Смета!$B$8:$O$93,13,0)</f>
        <v>0</v>
      </c>
      <c r="AE1493" s="32">
        <f>VLOOKUP(AC1493,Смета!$B$8:$O$93,13,0)</f>
        <v>0</v>
      </c>
      <c r="AI1493" s="32">
        <f>VLOOKUP(AG1493,Смета!$B$8:$O$93,13,0)</f>
        <v>0</v>
      </c>
      <c r="AM1493" s="32">
        <f>VLOOKUP(AK1493,Смета!$B$8:$O$93,13,0)</f>
        <v>0</v>
      </c>
      <c r="AQ1493" s="32">
        <f>VLOOKUP(AO1493,Смета!$B$8:$O$93,13,0)</f>
        <v>0</v>
      </c>
      <c r="AU1493" s="32">
        <f>VLOOKUP(AS1493,Смета!$B$8:$O$93,13,0)</f>
        <v>0</v>
      </c>
    </row>
    <row r="1494" spans="3:47" x14ac:dyDescent="0.25">
      <c r="C1494" s="32">
        <f>VLOOKUP(A1494,Смета!$B$8:$O$93,13,0)</f>
        <v>0</v>
      </c>
      <c r="G1494" s="32">
        <f>VLOOKUP(E1494,Смета!$B$8:$O$93,13,0)</f>
        <v>0</v>
      </c>
      <c r="K1494" s="32">
        <f>VLOOKUP(I1494,Смета!$B$8:$O$93,13,0)</f>
        <v>0</v>
      </c>
      <c r="O1494" s="32">
        <f>VLOOKUP(M1494,Смета!$B$8:$O$93,13,0)</f>
        <v>0</v>
      </c>
      <c r="S1494" s="32">
        <f>VLOOKUP(Q1494,Смета!$B$8:$O$93,13,0)</f>
        <v>0</v>
      </c>
      <c r="W1494" s="32">
        <f>VLOOKUP(U1494,Смета!$B$8:$O$93,13,0)</f>
        <v>0</v>
      </c>
      <c r="AA1494" s="32">
        <f>VLOOKUP(Y1494,Смета!$B$8:$O$93,13,0)</f>
        <v>0</v>
      </c>
      <c r="AE1494" s="32">
        <f>VLOOKUP(AC1494,Смета!$B$8:$O$93,13,0)</f>
        <v>0</v>
      </c>
      <c r="AI1494" s="32">
        <f>VLOOKUP(AG1494,Смета!$B$8:$O$93,13,0)</f>
        <v>0</v>
      </c>
      <c r="AM1494" s="32">
        <f>VLOOKUP(AK1494,Смета!$B$8:$O$93,13,0)</f>
        <v>0</v>
      </c>
      <c r="AQ1494" s="32">
        <f>VLOOKUP(AO1494,Смета!$B$8:$O$93,13,0)</f>
        <v>0</v>
      </c>
      <c r="AU1494" s="32">
        <f>VLOOKUP(AS1494,Смета!$B$8:$O$93,13,0)</f>
        <v>0</v>
      </c>
    </row>
    <row r="1495" spans="3:47" x14ac:dyDescent="0.25">
      <c r="C1495" s="32">
        <f>VLOOKUP(A1495,Смета!$B$8:$O$93,13,0)</f>
        <v>0</v>
      </c>
      <c r="G1495" s="32">
        <f>VLOOKUP(E1495,Смета!$B$8:$O$93,13,0)</f>
        <v>0</v>
      </c>
      <c r="K1495" s="32">
        <f>VLOOKUP(I1495,Смета!$B$8:$O$93,13,0)</f>
        <v>0</v>
      </c>
      <c r="O1495" s="32">
        <f>VLOOKUP(M1495,Смета!$B$8:$O$93,13,0)</f>
        <v>0</v>
      </c>
      <c r="S1495" s="32">
        <f>VLOOKUP(Q1495,Смета!$B$8:$O$93,13,0)</f>
        <v>0</v>
      </c>
      <c r="W1495" s="32">
        <f>VLOOKUP(U1495,Смета!$B$8:$O$93,13,0)</f>
        <v>0</v>
      </c>
      <c r="AA1495" s="32">
        <f>VLOOKUP(Y1495,Смета!$B$8:$O$93,13,0)</f>
        <v>0</v>
      </c>
      <c r="AE1495" s="32">
        <f>VLOOKUP(AC1495,Смета!$B$8:$O$93,13,0)</f>
        <v>0</v>
      </c>
      <c r="AI1495" s="32">
        <f>VLOOKUP(AG1495,Смета!$B$8:$O$93,13,0)</f>
        <v>0</v>
      </c>
      <c r="AM1495" s="32">
        <f>VLOOKUP(AK1495,Смета!$B$8:$O$93,13,0)</f>
        <v>0</v>
      </c>
      <c r="AQ1495" s="32">
        <f>VLOOKUP(AO1495,Смета!$B$8:$O$93,13,0)</f>
        <v>0</v>
      </c>
      <c r="AU1495" s="32">
        <f>VLOOKUP(AS1495,Смета!$B$8:$O$93,13,0)</f>
        <v>0</v>
      </c>
    </row>
    <row r="1496" spans="3:47" x14ac:dyDescent="0.25">
      <c r="C1496" s="32">
        <f>VLOOKUP(A1496,Смета!$B$8:$O$93,13,0)</f>
        <v>0</v>
      </c>
      <c r="G1496" s="32">
        <f>VLOOKUP(E1496,Смета!$B$8:$O$93,13,0)</f>
        <v>0</v>
      </c>
      <c r="K1496" s="32">
        <f>VLOOKUP(I1496,Смета!$B$8:$O$93,13,0)</f>
        <v>0</v>
      </c>
      <c r="O1496" s="32">
        <f>VLOOKUP(M1496,Смета!$B$8:$O$93,13,0)</f>
        <v>0</v>
      </c>
      <c r="S1496" s="32">
        <f>VLOOKUP(Q1496,Смета!$B$8:$O$93,13,0)</f>
        <v>0</v>
      </c>
      <c r="W1496" s="32">
        <f>VLOOKUP(U1496,Смета!$B$8:$O$93,13,0)</f>
        <v>0</v>
      </c>
      <c r="AA1496" s="32">
        <f>VLOOKUP(Y1496,Смета!$B$8:$O$93,13,0)</f>
        <v>0</v>
      </c>
      <c r="AE1496" s="32">
        <f>VLOOKUP(AC1496,Смета!$B$8:$O$93,13,0)</f>
        <v>0</v>
      </c>
      <c r="AI1496" s="32">
        <f>VLOOKUP(AG1496,Смета!$B$8:$O$93,13,0)</f>
        <v>0</v>
      </c>
      <c r="AM1496" s="32">
        <f>VLOOKUP(AK1496,Смета!$B$8:$O$93,13,0)</f>
        <v>0</v>
      </c>
      <c r="AQ1496" s="32">
        <f>VLOOKUP(AO1496,Смета!$B$8:$O$93,13,0)</f>
        <v>0</v>
      </c>
      <c r="AU1496" s="32">
        <f>VLOOKUP(AS1496,Смета!$B$8:$O$93,13,0)</f>
        <v>0</v>
      </c>
    </row>
    <row r="1497" spans="3:47" x14ac:dyDescent="0.25">
      <c r="C1497" s="32">
        <f>VLOOKUP(A1497,Смета!$B$8:$O$93,13,0)</f>
        <v>0</v>
      </c>
      <c r="G1497" s="32">
        <f>VLOOKUP(E1497,Смета!$B$8:$O$93,13,0)</f>
        <v>0</v>
      </c>
      <c r="K1497" s="32">
        <f>VLOOKUP(I1497,Смета!$B$8:$O$93,13,0)</f>
        <v>0</v>
      </c>
      <c r="O1497" s="32">
        <f>VLOOKUP(M1497,Смета!$B$8:$O$93,13,0)</f>
        <v>0</v>
      </c>
      <c r="S1497" s="32">
        <f>VLOOKUP(Q1497,Смета!$B$8:$O$93,13,0)</f>
        <v>0</v>
      </c>
      <c r="W1497" s="32">
        <f>VLOOKUP(U1497,Смета!$B$8:$O$93,13,0)</f>
        <v>0</v>
      </c>
      <c r="AA1497" s="32">
        <f>VLOOKUP(Y1497,Смета!$B$8:$O$93,13,0)</f>
        <v>0</v>
      </c>
      <c r="AE1497" s="32">
        <f>VLOOKUP(AC1497,Смета!$B$8:$O$93,13,0)</f>
        <v>0</v>
      </c>
      <c r="AI1497" s="32">
        <f>VLOOKUP(AG1497,Смета!$B$8:$O$93,13,0)</f>
        <v>0</v>
      </c>
      <c r="AM1497" s="32">
        <f>VLOOKUP(AK1497,Смета!$B$8:$O$93,13,0)</f>
        <v>0</v>
      </c>
      <c r="AQ1497" s="32">
        <f>VLOOKUP(AO1497,Смета!$B$8:$O$93,13,0)</f>
        <v>0</v>
      </c>
      <c r="AU1497" s="32">
        <f>VLOOKUP(AS1497,Смета!$B$8:$O$93,13,0)</f>
        <v>0</v>
      </c>
    </row>
    <row r="1498" spans="3:47" x14ac:dyDescent="0.25">
      <c r="C1498" s="32">
        <f>VLOOKUP(A1498,Смета!$B$8:$O$93,13,0)</f>
        <v>0</v>
      </c>
      <c r="G1498" s="32">
        <f>VLOOKUP(E1498,Смета!$B$8:$O$93,13,0)</f>
        <v>0</v>
      </c>
      <c r="K1498" s="32">
        <f>VLOOKUP(I1498,Смета!$B$8:$O$93,13,0)</f>
        <v>0</v>
      </c>
      <c r="O1498" s="32">
        <f>VLOOKUP(M1498,Смета!$B$8:$O$93,13,0)</f>
        <v>0</v>
      </c>
      <c r="S1498" s="32">
        <f>VLOOKUP(Q1498,Смета!$B$8:$O$93,13,0)</f>
        <v>0</v>
      </c>
      <c r="W1498" s="32">
        <f>VLOOKUP(U1498,Смета!$B$8:$O$93,13,0)</f>
        <v>0</v>
      </c>
      <c r="AA1498" s="32">
        <f>VLOOKUP(Y1498,Смета!$B$8:$O$93,13,0)</f>
        <v>0</v>
      </c>
      <c r="AE1498" s="32">
        <f>VLOOKUP(AC1498,Смета!$B$8:$O$93,13,0)</f>
        <v>0</v>
      </c>
      <c r="AI1498" s="32">
        <f>VLOOKUP(AG1498,Смета!$B$8:$O$93,13,0)</f>
        <v>0</v>
      </c>
      <c r="AM1498" s="32">
        <f>VLOOKUP(AK1498,Смета!$B$8:$O$93,13,0)</f>
        <v>0</v>
      </c>
      <c r="AQ1498" s="32">
        <f>VLOOKUP(AO1498,Смета!$B$8:$O$93,13,0)</f>
        <v>0</v>
      </c>
      <c r="AU1498" s="32">
        <f>VLOOKUP(AS1498,Смета!$B$8:$O$93,13,0)</f>
        <v>0</v>
      </c>
    </row>
    <row r="1499" spans="3:47" x14ac:dyDescent="0.25">
      <c r="C1499" s="32">
        <f>VLOOKUP(A1499,Смета!$B$8:$O$93,13,0)</f>
        <v>0</v>
      </c>
      <c r="G1499" s="32">
        <f>VLOOKUP(E1499,Смета!$B$8:$O$93,13,0)</f>
        <v>0</v>
      </c>
      <c r="K1499" s="32">
        <f>VLOOKUP(I1499,Смета!$B$8:$O$93,13,0)</f>
        <v>0</v>
      </c>
      <c r="O1499" s="32">
        <f>VLOOKUP(M1499,Смета!$B$8:$O$93,13,0)</f>
        <v>0</v>
      </c>
      <c r="S1499" s="32">
        <f>VLOOKUP(Q1499,Смета!$B$8:$O$93,13,0)</f>
        <v>0</v>
      </c>
      <c r="W1499" s="32">
        <f>VLOOKUP(U1499,Смета!$B$8:$O$93,13,0)</f>
        <v>0</v>
      </c>
      <c r="AA1499" s="32">
        <f>VLOOKUP(Y1499,Смета!$B$8:$O$93,13,0)</f>
        <v>0</v>
      </c>
      <c r="AE1499" s="32">
        <f>VLOOKUP(AC1499,Смета!$B$8:$O$93,13,0)</f>
        <v>0</v>
      </c>
      <c r="AI1499" s="32">
        <f>VLOOKUP(AG1499,Смета!$B$8:$O$93,13,0)</f>
        <v>0</v>
      </c>
      <c r="AM1499" s="32">
        <f>VLOOKUP(AK1499,Смета!$B$8:$O$93,13,0)</f>
        <v>0</v>
      </c>
      <c r="AQ1499" s="32">
        <f>VLOOKUP(AO1499,Смета!$B$8:$O$93,13,0)</f>
        <v>0</v>
      </c>
      <c r="AU1499" s="32">
        <f>VLOOKUP(AS1499,Смета!$B$8:$O$93,13,0)</f>
        <v>0</v>
      </c>
    </row>
    <row r="1500" spans="3:47" x14ac:dyDescent="0.25">
      <c r="C1500" s="32">
        <f>VLOOKUP(A1500,Смета!$B$8:$O$93,13,0)</f>
        <v>0</v>
      </c>
      <c r="G1500" s="32">
        <f>VLOOKUP(E1500,Смета!$B$8:$O$93,13,0)</f>
        <v>0</v>
      </c>
      <c r="K1500" s="32">
        <f>VLOOKUP(I1500,Смета!$B$8:$O$93,13,0)</f>
        <v>0</v>
      </c>
      <c r="O1500" s="32">
        <f>VLOOKUP(M1500,Смета!$B$8:$O$93,13,0)</f>
        <v>0</v>
      </c>
      <c r="S1500" s="32">
        <f>VLOOKUP(Q1500,Смета!$B$8:$O$93,13,0)</f>
        <v>0</v>
      </c>
      <c r="W1500" s="32">
        <f>VLOOKUP(U1500,Смета!$B$8:$O$93,13,0)</f>
        <v>0</v>
      </c>
      <c r="AA1500" s="32">
        <f>VLOOKUP(Y1500,Смета!$B$8:$O$93,13,0)</f>
        <v>0</v>
      </c>
      <c r="AE1500" s="32">
        <f>VLOOKUP(AC1500,Смета!$B$8:$O$93,13,0)</f>
        <v>0</v>
      </c>
      <c r="AI1500" s="32">
        <f>VLOOKUP(AG1500,Смета!$B$8:$O$93,13,0)</f>
        <v>0</v>
      </c>
      <c r="AM1500" s="32">
        <f>VLOOKUP(AK1500,Смета!$B$8:$O$93,13,0)</f>
        <v>0</v>
      </c>
      <c r="AQ1500" s="32">
        <f>VLOOKUP(AO1500,Смета!$B$8:$O$93,13,0)</f>
        <v>0</v>
      </c>
      <c r="AU1500" s="32">
        <f>VLOOKUP(AS1500,Смета!$B$8:$O$93,13,0)</f>
        <v>0</v>
      </c>
    </row>
    <row r="1501" spans="3:47" x14ac:dyDescent="0.25">
      <c r="C1501" s="32">
        <f>VLOOKUP(A1501,Смета!$B$8:$O$93,13,0)</f>
        <v>0</v>
      </c>
      <c r="G1501" s="32">
        <f>VLOOKUP(E1501,Смета!$B$8:$O$93,13,0)</f>
        <v>0</v>
      </c>
      <c r="K1501" s="32">
        <f>VLOOKUP(I1501,Смета!$B$8:$O$93,13,0)</f>
        <v>0</v>
      </c>
      <c r="O1501" s="32">
        <f>VLOOKUP(M1501,Смета!$B$8:$O$93,13,0)</f>
        <v>0</v>
      </c>
      <c r="S1501" s="32">
        <f>VLOOKUP(Q1501,Смета!$B$8:$O$93,13,0)</f>
        <v>0</v>
      </c>
      <c r="W1501" s="32">
        <f>VLOOKUP(U1501,Смета!$B$8:$O$93,13,0)</f>
        <v>0</v>
      </c>
      <c r="AA1501" s="32">
        <f>VLOOKUP(Y1501,Смета!$B$8:$O$93,13,0)</f>
        <v>0</v>
      </c>
      <c r="AE1501" s="32">
        <f>VLOOKUP(AC1501,Смета!$B$8:$O$93,13,0)</f>
        <v>0</v>
      </c>
      <c r="AI1501" s="32">
        <f>VLOOKUP(AG1501,Смета!$B$8:$O$93,13,0)</f>
        <v>0</v>
      </c>
      <c r="AM1501" s="32">
        <f>VLOOKUP(AK1501,Смета!$B$8:$O$93,13,0)</f>
        <v>0</v>
      </c>
      <c r="AQ1501" s="32">
        <f>VLOOKUP(AO1501,Смета!$B$8:$O$93,13,0)</f>
        <v>0</v>
      </c>
      <c r="AU1501" s="32">
        <f>VLOOKUP(AS1501,Смета!$B$8:$O$93,13,0)</f>
        <v>0</v>
      </c>
    </row>
    <row r="1502" spans="3:47" x14ac:dyDescent="0.25">
      <c r="C1502" s="32">
        <f>VLOOKUP(A1502,Смета!$B$8:$O$93,13,0)</f>
        <v>0</v>
      </c>
      <c r="G1502" s="32">
        <f>VLOOKUP(E1502,Смета!$B$8:$O$93,13,0)</f>
        <v>0</v>
      </c>
      <c r="K1502" s="32">
        <f>VLOOKUP(I1502,Смета!$B$8:$O$93,13,0)</f>
        <v>0</v>
      </c>
      <c r="O1502" s="32">
        <f>VLOOKUP(M1502,Смета!$B$8:$O$93,13,0)</f>
        <v>0</v>
      </c>
      <c r="S1502" s="32">
        <f>VLOOKUP(Q1502,Смета!$B$8:$O$93,13,0)</f>
        <v>0</v>
      </c>
      <c r="W1502" s="32">
        <f>VLOOKUP(U1502,Смета!$B$8:$O$93,13,0)</f>
        <v>0</v>
      </c>
      <c r="AA1502" s="32">
        <f>VLOOKUP(Y1502,Смета!$B$8:$O$93,13,0)</f>
        <v>0</v>
      </c>
      <c r="AE1502" s="32">
        <f>VLOOKUP(AC1502,Смета!$B$8:$O$93,13,0)</f>
        <v>0</v>
      </c>
      <c r="AI1502" s="32">
        <f>VLOOKUP(AG1502,Смета!$B$8:$O$93,13,0)</f>
        <v>0</v>
      </c>
      <c r="AM1502" s="32">
        <f>VLOOKUP(AK1502,Смета!$B$8:$O$93,13,0)</f>
        <v>0</v>
      </c>
      <c r="AQ1502" s="32">
        <f>VLOOKUP(AO1502,Смета!$B$8:$O$93,13,0)</f>
        <v>0</v>
      </c>
      <c r="AU1502" s="32">
        <f>VLOOKUP(AS1502,Смета!$B$8:$O$93,13,0)</f>
        <v>0</v>
      </c>
    </row>
    <row r="1503" spans="3:47" x14ac:dyDescent="0.25">
      <c r="C1503" s="32">
        <f>VLOOKUP(A1503,Смета!$B$8:$O$93,13,0)</f>
        <v>0</v>
      </c>
      <c r="G1503" s="32">
        <f>VLOOKUP(E1503,Смета!$B$8:$O$93,13,0)</f>
        <v>0</v>
      </c>
      <c r="K1503" s="32">
        <f>VLOOKUP(I1503,Смета!$B$8:$O$93,13,0)</f>
        <v>0</v>
      </c>
      <c r="O1503" s="32">
        <f>VLOOKUP(M1503,Смета!$B$8:$O$93,13,0)</f>
        <v>0</v>
      </c>
      <c r="S1503" s="32">
        <f>VLOOKUP(Q1503,Смета!$B$8:$O$93,13,0)</f>
        <v>0</v>
      </c>
      <c r="W1503" s="32">
        <f>VLOOKUP(U1503,Смета!$B$8:$O$93,13,0)</f>
        <v>0</v>
      </c>
      <c r="AA1503" s="32">
        <f>VLOOKUP(Y1503,Смета!$B$8:$O$93,13,0)</f>
        <v>0</v>
      </c>
      <c r="AE1503" s="32">
        <f>VLOOKUP(AC1503,Смета!$B$8:$O$93,13,0)</f>
        <v>0</v>
      </c>
      <c r="AI1503" s="32">
        <f>VLOOKUP(AG1503,Смета!$B$8:$O$93,13,0)</f>
        <v>0</v>
      </c>
      <c r="AM1503" s="32">
        <f>VLOOKUP(AK1503,Смета!$B$8:$O$93,13,0)</f>
        <v>0</v>
      </c>
      <c r="AQ1503" s="32">
        <f>VLOOKUP(AO1503,Смета!$B$8:$O$93,13,0)</f>
        <v>0</v>
      </c>
      <c r="AU1503" s="32">
        <f>VLOOKUP(AS1503,Смета!$B$8:$O$93,13,0)</f>
        <v>0</v>
      </c>
    </row>
    <row r="1504" spans="3:47" x14ac:dyDescent="0.25">
      <c r="C1504" s="32">
        <f>VLOOKUP(A1504,Смета!$B$8:$O$93,13,0)</f>
        <v>0</v>
      </c>
      <c r="G1504" s="32">
        <f>VLOOKUP(E1504,Смета!$B$8:$O$93,13,0)</f>
        <v>0</v>
      </c>
      <c r="K1504" s="32">
        <f>VLOOKUP(I1504,Смета!$B$8:$O$93,13,0)</f>
        <v>0</v>
      </c>
      <c r="O1504" s="32">
        <f>VLOOKUP(M1504,Смета!$B$8:$O$93,13,0)</f>
        <v>0</v>
      </c>
      <c r="S1504" s="32">
        <f>VLOOKUP(Q1504,Смета!$B$8:$O$93,13,0)</f>
        <v>0</v>
      </c>
      <c r="W1504" s="32">
        <f>VLOOKUP(U1504,Смета!$B$8:$O$93,13,0)</f>
        <v>0</v>
      </c>
      <c r="AA1504" s="32">
        <f>VLOOKUP(Y1504,Смета!$B$8:$O$93,13,0)</f>
        <v>0</v>
      </c>
      <c r="AE1504" s="32">
        <f>VLOOKUP(AC1504,Смета!$B$8:$O$93,13,0)</f>
        <v>0</v>
      </c>
      <c r="AI1504" s="32">
        <f>VLOOKUP(AG1504,Смета!$B$8:$O$93,13,0)</f>
        <v>0</v>
      </c>
      <c r="AM1504" s="32">
        <f>VLOOKUP(AK1504,Смета!$B$8:$O$93,13,0)</f>
        <v>0</v>
      </c>
      <c r="AQ1504" s="32">
        <f>VLOOKUP(AO1504,Смета!$B$8:$O$93,13,0)</f>
        <v>0</v>
      </c>
      <c r="AU1504" s="32">
        <f>VLOOKUP(AS1504,Смета!$B$8:$O$93,13,0)</f>
        <v>0</v>
      </c>
    </row>
    <row r="1505" spans="3:47" x14ac:dyDescent="0.25">
      <c r="C1505" s="32">
        <f>VLOOKUP(A1505,Смета!$B$8:$O$93,13,0)</f>
        <v>0</v>
      </c>
      <c r="G1505" s="32">
        <f>VLOOKUP(E1505,Смета!$B$8:$O$93,13,0)</f>
        <v>0</v>
      </c>
      <c r="K1505" s="32">
        <f>VLOOKUP(I1505,Смета!$B$8:$O$93,13,0)</f>
        <v>0</v>
      </c>
      <c r="O1505" s="32">
        <f>VLOOKUP(M1505,Смета!$B$8:$O$93,13,0)</f>
        <v>0</v>
      </c>
      <c r="S1505" s="32">
        <f>VLOOKUP(Q1505,Смета!$B$8:$O$93,13,0)</f>
        <v>0</v>
      </c>
      <c r="W1505" s="32">
        <f>VLOOKUP(U1505,Смета!$B$8:$O$93,13,0)</f>
        <v>0</v>
      </c>
      <c r="AA1505" s="32">
        <f>VLOOKUP(Y1505,Смета!$B$8:$O$93,13,0)</f>
        <v>0</v>
      </c>
      <c r="AE1505" s="32">
        <f>VLOOKUP(AC1505,Смета!$B$8:$O$93,13,0)</f>
        <v>0</v>
      </c>
      <c r="AI1505" s="32">
        <f>VLOOKUP(AG1505,Смета!$B$8:$O$93,13,0)</f>
        <v>0</v>
      </c>
      <c r="AM1505" s="32">
        <f>VLOOKUP(AK1505,Смета!$B$8:$O$93,13,0)</f>
        <v>0</v>
      </c>
      <c r="AQ1505" s="32">
        <f>VLOOKUP(AO1505,Смета!$B$8:$O$93,13,0)</f>
        <v>0</v>
      </c>
      <c r="AU1505" s="32">
        <f>VLOOKUP(AS1505,Смета!$B$8:$O$93,13,0)</f>
        <v>0</v>
      </c>
    </row>
    <row r="1506" spans="3:47" x14ac:dyDescent="0.25">
      <c r="C1506" s="32">
        <f>VLOOKUP(A1506,Смета!$B$8:$O$93,13,0)</f>
        <v>0</v>
      </c>
      <c r="G1506" s="32">
        <f>VLOOKUP(E1506,Смета!$B$8:$O$93,13,0)</f>
        <v>0</v>
      </c>
      <c r="K1506" s="32">
        <f>VLOOKUP(I1506,Смета!$B$8:$O$93,13,0)</f>
        <v>0</v>
      </c>
      <c r="O1506" s="32">
        <f>VLOOKUP(M1506,Смета!$B$8:$O$93,13,0)</f>
        <v>0</v>
      </c>
      <c r="S1506" s="32">
        <f>VLOOKUP(Q1506,Смета!$B$8:$O$93,13,0)</f>
        <v>0</v>
      </c>
      <c r="W1506" s="32">
        <f>VLOOKUP(U1506,Смета!$B$8:$O$93,13,0)</f>
        <v>0</v>
      </c>
      <c r="AA1506" s="32">
        <f>VLOOKUP(Y1506,Смета!$B$8:$O$93,13,0)</f>
        <v>0</v>
      </c>
      <c r="AE1506" s="32">
        <f>VLOOKUP(AC1506,Смета!$B$8:$O$93,13,0)</f>
        <v>0</v>
      </c>
      <c r="AI1506" s="32">
        <f>VLOOKUP(AG1506,Смета!$B$8:$O$93,13,0)</f>
        <v>0</v>
      </c>
      <c r="AM1506" s="32">
        <f>VLOOKUP(AK1506,Смета!$B$8:$O$93,13,0)</f>
        <v>0</v>
      </c>
      <c r="AQ1506" s="32">
        <f>VLOOKUP(AO1506,Смета!$B$8:$O$93,13,0)</f>
        <v>0</v>
      </c>
      <c r="AU1506" s="32">
        <f>VLOOKUP(AS1506,Смета!$B$8:$O$93,13,0)</f>
        <v>0</v>
      </c>
    </row>
    <row r="1507" spans="3:47" x14ac:dyDescent="0.25">
      <c r="C1507" s="32">
        <f>VLOOKUP(A1507,Смета!$B$8:$O$93,13,0)</f>
        <v>0</v>
      </c>
      <c r="G1507" s="32">
        <f>VLOOKUP(E1507,Смета!$B$8:$O$93,13,0)</f>
        <v>0</v>
      </c>
      <c r="K1507" s="32">
        <f>VLOOKUP(I1507,Смета!$B$8:$O$93,13,0)</f>
        <v>0</v>
      </c>
      <c r="O1507" s="32">
        <f>VLOOKUP(M1507,Смета!$B$8:$O$93,13,0)</f>
        <v>0</v>
      </c>
      <c r="S1507" s="32">
        <f>VLOOKUP(Q1507,Смета!$B$8:$O$93,13,0)</f>
        <v>0</v>
      </c>
      <c r="W1507" s="32">
        <f>VLOOKUP(U1507,Смета!$B$8:$O$93,13,0)</f>
        <v>0</v>
      </c>
      <c r="AA1507" s="32">
        <f>VLOOKUP(Y1507,Смета!$B$8:$O$93,13,0)</f>
        <v>0</v>
      </c>
      <c r="AE1507" s="32">
        <f>VLOOKUP(AC1507,Смета!$B$8:$O$93,13,0)</f>
        <v>0</v>
      </c>
      <c r="AI1507" s="32">
        <f>VLOOKUP(AG1507,Смета!$B$8:$O$93,13,0)</f>
        <v>0</v>
      </c>
      <c r="AM1507" s="32">
        <f>VLOOKUP(AK1507,Смета!$B$8:$O$93,13,0)</f>
        <v>0</v>
      </c>
      <c r="AQ1507" s="32">
        <f>VLOOKUP(AO1507,Смета!$B$8:$O$93,13,0)</f>
        <v>0</v>
      </c>
      <c r="AU1507" s="32">
        <f>VLOOKUP(AS1507,Смета!$B$8:$O$93,13,0)</f>
        <v>0</v>
      </c>
    </row>
    <row r="1508" spans="3:47" x14ac:dyDescent="0.25">
      <c r="C1508" s="32">
        <f>VLOOKUP(A1508,Смета!$B$8:$O$93,13,0)</f>
        <v>0</v>
      </c>
      <c r="G1508" s="32">
        <f>VLOOKUP(E1508,Смета!$B$8:$O$93,13,0)</f>
        <v>0</v>
      </c>
      <c r="K1508" s="32">
        <f>VLOOKUP(I1508,Смета!$B$8:$O$93,13,0)</f>
        <v>0</v>
      </c>
      <c r="O1508" s="32">
        <f>VLOOKUP(M1508,Смета!$B$8:$O$93,13,0)</f>
        <v>0</v>
      </c>
      <c r="S1508" s="32">
        <f>VLOOKUP(Q1508,Смета!$B$8:$O$93,13,0)</f>
        <v>0</v>
      </c>
      <c r="W1508" s="32">
        <f>VLOOKUP(U1508,Смета!$B$8:$O$93,13,0)</f>
        <v>0</v>
      </c>
      <c r="AA1508" s="32">
        <f>VLOOKUP(Y1508,Смета!$B$8:$O$93,13,0)</f>
        <v>0</v>
      </c>
      <c r="AE1508" s="32">
        <f>VLOOKUP(AC1508,Смета!$B$8:$O$93,13,0)</f>
        <v>0</v>
      </c>
      <c r="AI1508" s="32">
        <f>VLOOKUP(AG1508,Смета!$B$8:$O$93,13,0)</f>
        <v>0</v>
      </c>
      <c r="AM1508" s="32">
        <f>VLOOKUP(AK1508,Смета!$B$8:$O$93,13,0)</f>
        <v>0</v>
      </c>
      <c r="AQ1508" s="32">
        <f>VLOOKUP(AO1508,Смета!$B$8:$O$93,13,0)</f>
        <v>0</v>
      </c>
      <c r="AU1508" s="32">
        <f>VLOOKUP(AS1508,Смета!$B$8:$O$93,13,0)</f>
        <v>0</v>
      </c>
    </row>
    <row r="1509" spans="3:47" x14ac:dyDescent="0.25">
      <c r="C1509" s="32">
        <f>VLOOKUP(A1509,Смета!$B$8:$O$93,13,0)</f>
        <v>0</v>
      </c>
      <c r="G1509" s="32">
        <f>VLOOKUP(E1509,Смета!$B$8:$O$93,13,0)</f>
        <v>0</v>
      </c>
      <c r="K1509" s="32">
        <f>VLOOKUP(I1509,Смета!$B$8:$O$93,13,0)</f>
        <v>0</v>
      </c>
      <c r="O1509" s="32">
        <f>VLOOKUP(M1509,Смета!$B$8:$O$93,13,0)</f>
        <v>0</v>
      </c>
      <c r="S1509" s="32">
        <f>VLOOKUP(Q1509,Смета!$B$8:$O$93,13,0)</f>
        <v>0</v>
      </c>
      <c r="W1509" s="32">
        <f>VLOOKUP(U1509,Смета!$B$8:$O$93,13,0)</f>
        <v>0</v>
      </c>
      <c r="AA1509" s="32">
        <f>VLOOKUP(Y1509,Смета!$B$8:$O$93,13,0)</f>
        <v>0</v>
      </c>
      <c r="AE1509" s="32">
        <f>VLOOKUP(AC1509,Смета!$B$8:$O$93,13,0)</f>
        <v>0</v>
      </c>
      <c r="AI1509" s="32">
        <f>VLOOKUP(AG1509,Смета!$B$8:$O$93,13,0)</f>
        <v>0</v>
      </c>
      <c r="AM1509" s="32">
        <f>VLOOKUP(AK1509,Смета!$B$8:$O$93,13,0)</f>
        <v>0</v>
      </c>
      <c r="AQ1509" s="32">
        <f>VLOOKUP(AO1509,Смета!$B$8:$O$93,13,0)</f>
        <v>0</v>
      </c>
      <c r="AU1509" s="32">
        <f>VLOOKUP(AS1509,Смета!$B$8:$O$93,13,0)</f>
        <v>0</v>
      </c>
    </row>
    <row r="1510" spans="3:47" x14ac:dyDescent="0.25">
      <c r="C1510" s="32">
        <f>VLOOKUP(A1510,Смета!$B$8:$O$93,13,0)</f>
        <v>0</v>
      </c>
      <c r="G1510" s="32">
        <f>VLOOKUP(E1510,Смета!$B$8:$O$93,13,0)</f>
        <v>0</v>
      </c>
      <c r="K1510" s="32">
        <f>VLOOKUP(I1510,Смета!$B$8:$O$93,13,0)</f>
        <v>0</v>
      </c>
      <c r="O1510" s="32">
        <f>VLOOKUP(M1510,Смета!$B$8:$O$93,13,0)</f>
        <v>0</v>
      </c>
      <c r="S1510" s="32">
        <f>VLOOKUP(Q1510,Смета!$B$8:$O$93,13,0)</f>
        <v>0</v>
      </c>
      <c r="W1510" s="32">
        <f>VLOOKUP(U1510,Смета!$B$8:$O$93,13,0)</f>
        <v>0</v>
      </c>
      <c r="AA1510" s="32">
        <f>VLOOKUP(Y1510,Смета!$B$8:$O$93,13,0)</f>
        <v>0</v>
      </c>
      <c r="AE1510" s="32">
        <f>VLOOKUP(AC1510,Смета!$B$8:$O$93,13,0)</f>
        <v>0</v>
      </c>
      <c r="AI1510" s="32">
        <f>VLOOKUP(AG1510,Смета!$B$8:$O$93,13,0)</f>
        <v>0</v>
      </c>
      <c r="AM1510" s="32">
        <f>VLOOKUP(AK1510,Смета!$B$8:$O$93,13,0)</f>
        <v>0</v>
      </c>
      <c r="AQ1510" s="32">
        <f>VLOOKUP(AO1510,Смета!$B$8:$O$93,13,0)</f>
        <v>0</v>
      </c>
      <c r="AU1510" s="32">
        <f>VLOOKUP(AS1510,Смета!$B$8:$O$93,13,0)</f>
        <v>0</v>
      </c>
    </row>
    <row r="1511" spans="3:47" x14ac:dyDescent="0.25">
      <c r="C1511" s="32">
        <f>VLOOKUP(A1511,Смета!$B$8:$O$93,13,0)</f>
        <v>0</v>
      </c>
      <c r="G1511" s="32">
        <f>VLOOKUP(E1511,Смета!$B$8:$O$93,13,0)</f>
        <v>0</v>
      </c>
      <c r="K1511" s="32">
        <f>VLOOKUP(I1511,Смета!$B$8:$O$93,13,0)</f>
        <v>0</v>
      </c>
      <c r="O1511" s="32">
        <f>VLOOKUP(M1511,Смета!$B$8:$O$93,13,0)</f>
        <v>0</v>
      </c>
      <c r="S1511" s="32">
        <f>VLOOKUP(Q1511,Смета!$B$8:$O$93,13,0)</f>
        <v>0</v>
      </c>
      <c r="W1511" s="32">
        <f>VLOOKUP(U1511,Смета!$B$8:$O$93,13,0)</f>
        <v>0</v>
      </c>
      <c r="AA1511" s="32">
        <f>VLOOKUP(Y1511,Смета!$B$8:$O$93,13,0)</f>
        <v>0</v>
      </c>
      <c r="AE1511" s="32">
        <f>VLOOKUP(AC1511,Смета!$B$8:$O$93,13,0)</f>
        <v>0</v>
      </c>
      <c r="AI1511" s="32">
        <f>VLOOKUP(AG1511,Смета!$B$8:$O$93,13,0)</f>
        <v>0</v>
      </c>
      <c r="AM1511" s="32">
        <f>VLOOKUP(AK1511,Смета!$B$8:$O$93,13,0)</f>
        <v>0</v>
      </c>
      <c r="AQ1511" s="32">
        <f>VLOOKUP(AO1511,Смета!$B$8:$O$93,13,0)</f>
        <v>0</v>
      </c>
      <c r="AU1511" s="32">
        <f>VLOOKUP(AS1511,Смета!$B$8:$O$93,13,0)</f>
        <v>0</v>
      </c>
    </row>
    <row r="1512" spans="3:47" x14ac:dyDescent="0.25">
      <c r="C1512" s="32">
        <f>VLOOKUP(A1512,Смета!$B$8:$O$93,13,0)</f>
        <v>0</v>
      </c>
      <c r="G1512" s="32">
        <f>VLOOKUP(E1512,Смета!$B$8:$O$93,13,0)</f>
        <v>0</v>
      </c>
      <c r="K1512" s="32">
        <f>VLOOKUP(I1512,Смета!$B$8:$O$93,13,0)</f>
        <v>0</v>
      </c>
      <c r="O1512" s="32">
        <f>VLOOKUP(M1512,Смета!$B$8:$O$93,13,0)</f>
        <v>0</v>
      </c>
      <c r="S1512" s="32">
        <f>VLOOKUP(Q1512,Смета!$B$8:$O$93,13,0)</f>
        <v>0</v>
      </c>
      <c r="W1512" s="32">
        <f>VLOOKUP(U1512,Смета!$B$8:$O$93,13,0)</f>
        <v>0</v>
      </c>
      <c r="AA1512" s="32">
        <f>VLOOKUP(Y1512,Смета!$B$8:$O$93,13,0)</f>
        <v>0</v>
      </c>
      <c r="AE1512" s="32">
        <f>VLOOKUP(AC1512,Смета!$B$8:$O$93,13,0)</f>
        <v>0</v>
      </c>
      <c r="AI1512" s="32">
        <f>VLOOKUP(AG1512,Смета!$B$8:$O$93,13,0)</f>
        <v>0</v>
      </c>
      <c r="AM1512" s="32">
        <f>VLOOKUP(AK1512,Смета!$B$8:$O$93,13,0)</f>
        <v>0</v>
      </c>
      <c r="AQ1512" s="32">
        <f>VLOOKUP(AO1512,Смета!$B$8:$O$93,13,0)</f>
        <v>0</v>
      </c>
      <c r="AU1512" s="32">
        <f>VLOOKUP(AS1512,Смета!$B$8:$O$93,13,0)</f>
        <v>0</v>
      </c>
    </row>
    <row r="1513" spans="3:47" x14ac:dyDescent="0.25">
      <c r="C1513" s="32">
        <f>VLOOKUP(A1513,Смета!$B$8:$O$93,13,0)</f>
        <v>0</v>
      </c>
      <c r="G1513" s="32">
        <f>VLOOKUP(E1513,Смета!$B$8:$O$93,13,0)</f>
        <v>0</v>
      </c>
      <c r="K1513" s="32">
        <f>VLOOKUP(I1513,Смета!$B$8:$O$93,13,0)</f>
        <v>0</v>
      </c>
      <c r="O1513" s="32">
        <f>VLOOKUP(M1513,Смета!$B$8:$O$93,13,0)</f>
        <v>0</v>
      </c>
      <c r="S1513" s="32">
        <f>VLOOKUP(Q1513,Смета!$B$8:$O$93,13,0)</f>
        <v>0</v>
      </c>
      <c r="W1513" s="32">
        <f>VLOOKUP(U1513,Смета!$B$8:$O$93,13,0)</f>
        <v>0</v>
      </c>
      <c r="AA1513" s="32">
        <f>VLOOKUP(Y1513,Смета!$B$8:$O$93,13,0)</f>
        <v>0</v>
      </c>
      <c r="AE1513" s="32">
        <f>VLOOKUP(AC1513,Смета!$B$8:$O$93,13,0)</f>
        <v>0</v>
      </c>
      <c r="AI1513" s="32">
        <f>VLOOKUP(AG1513,Смета!$B$8:$O$93,13,0)</f>
        <v>0</v>
      </c>
      <c r="AM1513" s="32">
        <f>VLOOKUP(AK1513,Смета!$B$8:$O$93,13,0)</f>
        <v>0</v>
      </c>
      <c r="AQ1513" s="32">
        <f>VLOOKUP(AO1513,Смета!$B$8:$O$93,13,0)</f>
        <v>0</v>
      </c>
      <c r="AU1513" s="32">
        <f>VLOOKUP(AS1513,Смета!$B$8:$O$93,13,0)</f>
        <v>0</v>
      </c>
    </row>
    <row r="1514" spans="3:47" x14ac:dyDescent="0.25">
      <c r="C1514" s="32">
        <f>VLOOKUP(A1514,Смета!$B$8:$O$93,13,0)</f>
        <v>0</v>
      </c>
      <c r="G1514" s="32">
        <f>VLOOKUP(E1514,Смета!$B$8:$O$93,13,0)</f>
        <v>0</v>
      </c>
      <c r="K1514" s="32">
        <f>VLOOKUP(I1514,Смета!$B$8:$O$93,13,0)</f>
        <v>0</v>
      </c>
      <c r="O1514" s="32">
        <f>VLOOKUP(M1514,Смета!$B$8:$O$93,13,0)</f>
        <v>0</v>
      </c>
      <c r="S1514" s="32">
        <f>VLOOKUP(Q1514,Смета!$B$8:$O$93,13,0)</f>
        <v>0</v>
      </c>
      <c r="W1514" s="32">
        <f>VLOOKUP(U1514,Смета!$B$8:$O$93,13,0)</f>
        <v>0</v>
      </c>
      <c r="AA1514" s="32">
        <f>VLOOKUP(Y1514,Смета!$B$8:$O$93,13,0)</f>
        <v>0</v>
      </c>
      <c r="AE1514" s="32">
        <f>VLOOKUP(AC1514,Смета!$B$8:$O$93,13,0)</f>
        <v>0</v>
      </c>
      <c r="AI1514" s="32">
        <f>VLOOKUP(AG1514,Смета!$B$8:$O$93,13,0)</f>
        <v>0</v>
      </c>
      <c r="AM1514" s="32">
        <f>VLOOKUP(AK1514,Смета!$B$8:$O$93,13,0)</f>
        <v>0</v>
      </c>
      <c r="AQ1514" s="32">
        <f>VLOOKUP(AO1514,Смета!$B$8:$O$93,13,0)</f>
        <v>0</v>
      </c>
      <c r="AU1514" s="32">
        <f>VLOOKUP(AS1514,Смета!$B$8:$O$93,13,0)</f>
        <v>0</v>
      </c>
    </row>
    <row r="1515" spans="3:47" x14ac:dyDescent="0.25">
      <c r="C1515" s="32">
        <f>VLOOKUP(A1515,Смета!$B$8:$O$93,13,0)</f>
        <v>0</v>
      </c>
      <c r="G1515" s="32">
        <f>VLOOKUP(E1515,Смета!$B$8:$O$93,13,0)</f>
        <v>0</v>
      </c>
      <c r="K1515" s="32">
        <f>VLOOKUP(I1515,Смета!$B$8:$O$93,13,0)</f>
        <v>0</v>
      </c>
      <c r="O1515" s="32">
        <f>VLOOKUP(M1515,Смета!$B$8:$O$93,13,0)</f>
        <v>0</v>
      </c>
      <c r="S1515" s="32">
        <f>VLOOKUP(Q1515,Смета!$B$8:$O$93,13,0)</f>
        <v>0</v>
      </c>
      <c r="W1515" s="32">
        <f>VLOOKUP(U1515,Смета!$B$8:$O$93,13,0)</f>
        <v>0</v>
      </c>
      <c r="AA1515" s="32">
        <f>VLOOKUP(Y1515,Смета!$B$8:$O$93,13,0)</f>
        <v>0</v>
      </c>
      <c r="AE1515" s="32">
        <f>VLOOKUP(AC1515,Смета!$B$8:$O$93,13,0)</f>
        <v>0</v>
      </c>
      <c r="AI1515" s="32">
        <f>VLOOKUP(AG1515,Смета!$B$8:$O$93,13,0)</f>
        <v>0</v>
      </c>
      <c r="AM1515" s="32">
        <f>VLOOKUP(AK1515,Смета!$B$8:$O$93,13,0)</f>
        <v>0</v>
      </c>
      <c r="AQ1515" s="32">
        <f>VLOOKUP(AO1515,Смета!$B$8:$O$93,13,0)</f>
        <v>0</v>
      </c>
      <c r="AU1515" s="32">
        <f>VLOOKUP(AS1515,Смета!$B$8:$O$93,13,0)</f>
        <v>0</v>
      </c>
    </row>
    <row r="1516" spans="3:47" x14ac:dyDescent="0.25">
      <c r="C1516" s="32">
        <f>VLOOKUP(A1516,Смета!$B$8:$O$93,13,0)</f>
        <v>0</v>
      </c>
      <c r="G1516" s="32">
        <f>VLOOKUP(E1516,Смета!$B$8:$O$93,13,0)</f>
        <v>0</v>
      </c>
      <c r="K1516" s="32">
        <f>VLOOKUP(I1516,Смета!$B$8:$O$93,13,0)</f>
        <v>0</v>
      </c>
      <c r="O1516" s="32">
        <f>VLOOKUP(M1516,Смета!$B$8:$O$93,13,0)</f>
        <v>0</v>
      </c>
      <c r="S1516" s="32">
        <f>VLOOKUP(Q1516,Смета!$B$8:$O$93,13,0)</f>
        <v>0</v>
      </c>
      <c r="W1516" s="32">
        <f>VLOOKUP(U1516,Смета!$B$8:$O$93,13,0)</f>
        <v>0</v>
      </c>
      <c r="AA1516" s="32">
        <f>VLOOKUP(Y1516,Смета!$B$8:$O$93,13,0)</f>
        <v>0</v>
      </c>
      <c r="AE1516" s="32">
        <f>VLOOKUP(AC1516,Смета!$B$8:$O$93,13,0)</f>
        <v>0</v>
      </c>
      <c r="AI1516" s="32">
        <f>VLOOKUP(AG1516,Смета!$B$8:$O$93,13,0)</f>
        <v>0</v>
      </c>
      <c r="AM1516" s="32">
        <f>VLOOKUP(AK1516,Смета!$B$8:$O$93,13,0)</f>
        <v>0</v>
      </c>
      <c r="AQ1516" s="32">
        <f>VLOOKUP(AO1516,Смета!$B$8:$O$93,13,0)</f>
        <v>0</v>
      </c>
      <c r="AU1516" s="32">
        <f>VLOOKUP(AS1516,Смета!$B$8:$O$93,13,0)</f>
        <v>0</v>
      </c>
    </row>
    <row r="1517" spans="3:47" x14ac:dyDescent="0.25">
      <c r="C1517" s="32">
        <f>VLOOKUP(A1517,Смета!$B$8:$O$93,13,0)</f>
        <v>0</v>
      </c>
      <c r="G1517" s="32">
        <f>VLOOKUP(E1517,Смета!$B$8:$O$93,13,0)</f>
        <v>0</v>
      </c>
      <c r="K1517" s="32">
        <f>VLOOKUP(I1517,Смета!$B$8:$O$93,13,0)</f>
        <v>0</v>
      </c>
      <c r="O1517" s="32">
        <f>VLOOKUP(M1517,Смета!$B$8:$O$93,13,0)</f>
        <v>0</v>
      </c>
      <c r="S1517" s="32">
        <f>VLOOKUP(Q1517,Смета!$B$8:$O$93,13,0)</f>
        <v>0</v>
      </c>
      <c r="W1517" s="32">
        <f>VLOOKUP(U1517,Смета!$B$8:$O$93,13,0)</f>
        <v>0</v>
      </c>
      <c r="AA1517" s="32">
        <f>VLOOKUP(Y1517,Смета!$B$8:$O$93,13,0)</f>
        <v>0</v>
      </c>
      <c r="AE1517" s="32">
        <f>VLOOKUP(AC1517,Смета!$B$8:$O$93,13,0)</f>
        <v>0</v>
      </c>
      <c r="AI1517" s="32">
        <f>VLOOKUP(AG1517,Смета!$B$8:$O$93,13,0)</f>
        <v>0</v>
      </c>
      <c r="AM1517" s="32">
        <f>VLOOKUP(AK1517,Смета!$B$8:$O$93,13,0)</f>
        <v>0</v>
      </c>
      <c r="AQ1517" s="32">
        <f>VLOOKUP(AO1517,Смета!$B$8:$O$93,13,0)</f>
        <v>0</v>
      </c>
      <c r="AU1517" s="32">
        <f>VLOOKUP(AS1517,Смета!$B$8:$O$93,13,0)</f>
        <v>0</v>
      </c>
    </row>
    <row r="1518" spans="3:47" x14ac:dyDescent="0.25">
      <c r="C1518" s="32">
        <f>VLOOKUP(A1518,Смета!$B$8:$O$93,13,0)</f>
        <v>0</v>
      </c>
      <c r="G1518" s="32">
        <f>VLOOKUP(E1518,Смета!$B$8:$O$93,13,0)</f>
        <v>0</v>
      </c>
      <c r="K1518" s="32">
        <f>VLOOKUP(I1518,Смета!$B$8:$O$93,13,0)</f>
        <v>0</v>
      </c>
      <c r="O1518" s="32">
        <f>VLOOKUP(M1518,Смета!$B$8:$O$93,13,0)</f>
        <v>0</v>
      </c>
      <c r="S1518" s="32">
        <f>VLOOKUP(Q1518,Смета!$B$8:$O$93,13,0)</f>
        <v>0</v>
      </c>
      <c r="W1518" s="32">
        <f>VLOOKUP(U1518,Смета!$B$8:$O$93,13,0)</f>
        <v>0</v>
      </c>
      <c r="AA1518" s="32">
        <f>VLOOKUP(Y1518,Смета!$B$8:$O$93,13,0)</f>
        <v>0</v>
      </c>
      <c r="AE1518" s="32">
        <f>VLOOKUP(AC1518,Смета!$B$8:$O$93,13,0)</f>
        <v>0</v>
      </c>
      <c r="AI1518" s="32">
        <f>VLOOKUP(AG1518,Смета!$B$8:$O$93,13,0)</f>
        <v>0</v>
      </c>
      <c r="AM1518" s="32">
        <f>VLOOKUP(AK1518,Смета!$B$8:$O$93,13,0)</f>
        <v>0</v>
      </c>
      <c r="AQ1518" s="32">
        <f>VLOOKUP(AO1518,Смета!$B$8:$O$93,13,0)</f>
        <v>0</v>
      </c>
      <c r="AU1518" s="32">
        <f>VLOOKUP(AS1518,Смета!$B$8:$O$93,13,0)</f>
        <v>0</v>
      </c>
    </row>
    <row r="1519" spans="3:47" x14ac:dyDescent="0.25">
      <c r="C1519" s="32">
        <f>VLOOKUP(A1519,Смета!$B$8:$O$93,13,0)</f>
        <v>0</v>
      </c>
      <c r="G1519" s="32">
        <f>VLOOKUP(E1519,Смета!$B$8:$O$93,13,0)</f>
        <v>0</v>
      </c>
      <c r="K1519" s="32">
        <f>VLOOKUP(I1519,Смета!$B$8:$O$93,13,0)</f>
        <v>0</v>
      </c>
      <c r="O1519" s="32">
        <f>VLOOKUP(M1519,Смета!$B$8:$O$93,13,0)</f>
        <v>0</v>
      </c>
      <c r="S1519" s="32">
        <f>VLOOKUP(Q1519,Смета!$B$8:$O$93,13,0)</f>
        <v>0</v>
      </c>
      <c r="W1519" s="32">
        <f>VLOOKUP(U1519,Смета!$B$8:$O$93,13,0)</f>
        <v>0</v>
      </c>
      <c r="AA1519" s="32">
        <f>VLOOKUP(Y1519,Смета!$B$8:$O$93,13,0)</f>
        <v>0</v>
      </c>
      <c r="AE1519" s="32">
        <f>VLOOKUP(AC1519,Смета!$B$8:$O$93,13,0)</f>
        <v>0</v>
      </c>
      <c r="AI1519" s="32">
        <f>VLOOKUP(AG1519,Смета!$B$8:$O$93,13,0)</f>
        <v>0</v>
      </c>
      <c r="AM1519" s="32">
        <f>VLOOKUP(AK1519,Смета!$B$8:$O$93,13,0)</f>
        <v>0</v>
      </c>
      <c r="AQ1519" s="32">
        <f>VLOOKUP(AO1519,Смета!$B$8:$O$93,13,0)</f>
        <v>0</v>
      </c>
      <c r="AU1519" s="32">
        <f>VLOOKUP(AS1519,Смета!$B$8:$O$93,13,0)</f>
        <v>0</v>
      </c>
    </row>
    <row r="1520" spans="3:47" x14ac:dyDescent="0.25">
      <c r="C1520" s="32">
        <f>VLOOKUP(A1520,Смета!$B$8:$O$93,13,0)</f>
        <v>0</v>
      </c>
      <c r="G1520" s="32">
        <f>VLOOKUP(E1520,Смета!$B$8:$O$93,13,0)</f>
        <v>0</v>
      </c>
      <c r="K1520" s="32">
        <f>VLOOKUP(I1520,Смета!$B$8:$O$93,13,0)</f>
        <v>0</v>
      </c>
      <c r="O1520" s="32">
        <f>VLOOKUP(M1520,Смета!$B$8:$O$93,13,0)</f>
        <v>0</v>
      </c>
      <c r="S1520" s="32">
        <f>VLOOKUP(Q1520,Смета!$B$8:$O$93,13,0)</f>
        <v>0</v>
      </c>
      <c r="W1520" s="32">
        <f>VLOOKUP(U1520,Смета!$B$8:$O$93,13,0)</f>
        <v>0</v>
      </c>
      <c r="AA1520" s="32">
        <f>VLOOKUP(Y1520,Смета!$B$8:$O$93,13,0)</f>
        <v>0</v>
      </c>
      <c r="AE1520" s="32">
        <f>VLOOKUP(AC1520,Смета!$B$8:$O$93,13,0)</f>
        <v>0</v>
      </c>
      <c r="AI1520" s="32">
        <f>VLOOKUP(AG1520,Смета!$B$8:$O$93,13,0)</f>
        <v>0</v>
      </c>
      <c r="AM1520" s="32">
        <f>VLOOKUP(AK1520,Смета!$B$8:$O$93,13,0)</f>
        <v>0</v>
      </c>
      <c r="AQ1520" s="32">
        <f>VLOOKUP(AO1520,Смета!$B$8:$O$93,13,0)</f>
        <v>0</v>
      </c>
      <c r="AU1520" s="32">
        <f>VLOOKUP(AS1520,Смета!$B$8:$O$93,13,0)</f>
        <v>0</v>
      </c>
    </row>
    <row r="1521" spans="3:47" x14ac:dyDescent="0.25">
      <c r="C1521" s="32">
        <f>VLOOKUP(A1521,Смета!$B$8:$O$93,13,0)</f>
        <v>0</v>
      </c>
      <c r="G1521" s="32">
        <f>VLOOKUP(E1521,Смета!$B$8:$O$93,13,0)</f>
        <v>0</v>
      </c>
      <c r="K1521" s="32">
        <f>VLOOKUP(I1521,Смета!$B$8:$O$93,13,0)</f>
        <v>0</v>
      </c>
      <c r="O1521" s="32">
        <f>VLOOKUP(M1521,Смета!$B$8:$O$93,13,0)</f>
        <v>0</v>
      </c>
      <c r="S1521" s="32">
        <f>VLOOKUP(Q1521,Смета!$B$8:$O$93,13,0)</f>
        <v>0</v>
      </c>
      <c r="W1521" s="32">
        <f>VLOOKUP(U1521,Смета!$B$8:$O$93,13,0)</f>
        <v>0</v>
      </c>
      <c r="AA1521" s="32">
        <f>VLOOKUP(Y1521,Смета!$B$8:$O$93,13,0)</f>
        <v>0</v>
      </c>
      <c r="AE1521" s="32">
        <f>VLOOKUP(AC1521,Смета!$B$8:$O$93,13,0)</f>
        <v>0</v>
      </c>
      <c r="AI1521" s="32">
        <f>VLOOKUP(AG1521,Смета!$B$8:$O$93,13,0)</f>
        <v>0</v>
      </c>
      <c r="AM1521" s="32">
        <f>VLOOKUP(AK1521,Смета!$B$8:$O$93,13,0)</f>
        <v>0</v>
      </c>
      <c r="AQ1521" s="32">
        <f>VLOOKUP(AO1521,Смета!$B$8:$O$93,13,0)</f>
        <v>0</v>
      </c>
      <c r="AU1521" s="32">
        <f>VLOOKUP(AS1521,Смета!$B$8:$O$93,13,0)</f>
        <v>0</v>
      </c>
    </row>
    <row r="1522" spans="3:47" x14ac:dyDescent="0.25">
      <c r="C1522" s="32">
        <f>VLOOKUP(A1522,Смета!$B$8:$O$93,13,0)</f>
        <v>0</v>
      </c>
      <c r="G1522" s="32">
        <f>VLOOKUP(E1522,Смета!$B$8:$O$93,13,0)</f>
        <v>0</v>
      </c>
      <c r="K1522" s="32">
        <f>VLOOKUP(I1522,Смета!$B$8:$O$93,13,0)</f>
        <v>0</v>
      </c>
      <c r="O1522" s="32">
        <f>VLOOKUP(M1522,Смета!$B$8:$O$93,13,0)</f>
        <v>0</v>
      </c>
      <c r="S1522" s="32">
        <f>VLOOKUP(Q1522,Смета!$B$8:$O$93,13,0)</f>
        <v>0</v>
      </c>
      <c r="W1522" s="32">
        <f>VLOOKUP(U1522,Смета!$B$8:$O$93,13,0)</f>
        <v>0</v>
      </c>
      <c r="AA1522" s="32">
        <f>VLOOKUP(Y1522,Смета!$B$8:$O$93,13,0)</f>
        <v>0</v>
      </c>
      <c r="AE1522" s="32">
        <f>VLOOKUP(AC1522,Смета!$B$8:$O$93,13,0)</f>
        <v>0</v>
      </c>
      <c r="AI1522" s="32">
        <f>VLOOKUP(AG1522,Смета!$B$8:$O$93,13,0)</f>
        <v>0</v>
      </c>
      <c r="AM1522" s="32">
        <f>VLOOKUP(AK1522,Смета!$B$8:$O$93,13,0)</f>
        <v>0</v>
      </c>
      <c r="AQ1522" s="32">
        <f>VLOOKUP(AO1522,Смета!$B$8:$O$93,13,0)</f>
        <v>0</v>
      </c>
      <c r="AU1522" s="32">
        <f>VLOOKUP(AS1522,Смета!$B$8:$O$93,13,0)</f>
        <v>0</v>
      </c>
    </row>
    <row r="1523" spans="3:47" x14ac:dyDescent="0.25">
      <c r="C1523" s="32">
        <f>VLOOKUP(A1523,Смета!$B$8:$O$93,13,0)</f>
        <v>0</v>
      </c>
      <c r="G1523" s="32">
        <f>VLOOKUP(E1523,Смета!$B$8:$O$93,13,0)</f>
        <v>0</v>
      </c>
      <c r="K1523" s="32">
        <f>VLOOKUP(I1523,Смета!$B$8:$O$93,13,0)</f>
        <v>0</v>
      </c>
      <c r="O1523" s="32">
        <f>VLOOKUP(M1523,Смета!$B$8:$O$93,13,0)</f>
        <v>0</v>
      </c>
      <c r="S1523" s="32">
        <f>VLOOKUP(Q1523,Смета!$B$8:$O$93,13,0)</f>
        <v>0</v>
      </c>
      <c r="W1523" s="32">
        <f>VLOOKUP(U1523,Смета!$B$8:$O$93,13,0)</f>
        <v>0</v>
      </c>
      <c r="AA1523" s="32">
        <f>VLOOKUP(Y1523,Смета!$B$8:$O$93,13,0)</f>
        <v>0</v>
      </c>
      <c r="AE1523" s="32">
        <f>VLOOKUP(AC1523,Смета!$B$8:$O$93,13,0)</f>
        <v>0</v>
      </c>
      <c r="AI1523" s="32">
        <f>VLOOKUP(AG1523,Смета!$B$8:$O$93,13,0)</f>
        <v>0</v>
      </c>
      <c r="AM1523" s="32">
        <f>VLOOKUP(AK1523,Смета!$B$8:$O$93,13,0)</f>
        <v>0</v>
      </c>
      <c r="AQ1523" s="32">
        <f>VLOOKUP(AO1523,Смета!$B$8:$O$93,13,0)</f>
        <v>0</v>
      </c>
      <c r="AU1523" s="32">
        <f>VLOOKUP(AS1523,Смета!$B$8:$O$93,13,0)</f>
        <v>0</v>
      </c>
    </row>
    <row r="1524" spans="3:47" x14ac:dyDescent="0.25">
      <c r="C1524" s="32">
        <f>VLOOKUP(A1524,Смета!$B$8:$O$93,13,0)</f>
        <v>0</v>
      </c>
      <c r="G1524" s="32">
        <f>VLOOKUP(E1524,Смета!$B$8:$O$93,13,0)</f>
        <v>0</v>
      </c>
      <c r="K1524" s="32">
        <f>VLOOKUP(I1524,Смета!$B$8:$O$93,13,0)</f>
        <v>0</v>
      </c>
      <c r="O1524" s="32">
        <f>VLOOKUP(M1524,Смета!$B$8:$O$93,13,0)</f>
        <v>0</v>
      </c>
      <c r="S1524" s="32">
        <f>VLOOKUP(Q1524,Смета!$B$8:$O$93,13,0)</f>
        <v>0</v>
      </c>
      <c r="W1524" s="32">
        <f>VLOOKUP(U1524,Смета!$B$8:$O$93,13,0)</f>
        <v>0</v>
      </c>
      <c r="AA1524" s="32">
        <f>VLOOKUP(Y1524,Смета!$B$8:$O$93,13,0)</f>
        <v>0</v>
      </c>
      <c r="AE1524" s="32">
        <f>VLOOKUP(AC1524,Смета!$B$8:$O$93,13,0)</f>
        <v>0</v>
      </c>
      <c r="AI1524" s="32">
        <f>VLOOKUP(AG1524,Смета!$B$8:$O$93,13,0)</f>
        <v>0</v>
      </c>
      <c r="AM1524" s="32">
        <f>VLOOKUP(AK1524,Смета!$B$8:$O$93,13,0)</f>
        <v>0</v>
      </c>
      <c r="AQ1524" s="32">
        <f>VLOOKUP(AO1524,Смета!$B$8:$O$93,13,0)</f>
        <v>0</v>
      </c>
      <c r="AU1524" s="32">
        <f>VLOOKUP(AS1524,Смета!$B$8:$O$93,13,0)</f>
        <v>0</v>
      </c>
    </row>
    <row r="1525" spans="3:47" x14ac:dyDescent="0.25">
      <c r="C1525" s="32">
        <f>VLOOKUP(A1525,Смета!$B$8:$O$93,13,0)</f>
        <v>0</v>
      </c>
      <c r="G1525" s="32">
        <f>VLOOKUP(E1525,Смета!$B$8:$O$93,13,0)</f>
        <v>0</v>
      </c>
      <c r="K1525" s="32">
        <f>VLOOKUP(I1525,Смета!$B$8:$O$93,13,0)</f>
        <v>0</v>
      </c>
      <c r="O1525" s="32">
        <f>VLOOKUP(M1525,Смета!$B$8:$O$93,13,0)</f>
        <v>0</v>
      </c>
      <c r="S1525" s="32">
        <f>VLOOKUP(Q1525,Смета!$B$8:$O$93,13,0)</f>
        <v>0</v>
      </c>
      <c r="W1525" s="32">
        <f>VLOOKUP(U1525,Смета!$B$8:$O$93,13,0)</f>
        <v>0</v>
      </c>
      <c r="AA1525" s="32">
        <f>VLOOKUP(Y1525,Смета!$B$8:$O$93,13,0)</f>
        <v>0</v>
      </c>
      <c r="AE1525" s="32">
        <f>VLOOKUP(AC1525,Смета!$B$8:$O$93,13,0)</f>
        <v>0</v>
      </c>
      <c r="AI1525" s="32">
        <f>VLOOKUP(AG1525,Смета!$B$8:$O$93,13,0)</f>
        <v>0</v>
      </c>
      <c r="AM1525" s="32">
        <f>VLOOKUP(AK1525,Смета!$B$8:$O$93,13,0)</f>
        <v>0</v>
      </c>
      <c r="AQ1525" s="32">
        <f>VLOOKUP(AO1525,Смета!$B$8:$O$93,13,0)</f>
        <v>0</v>
      </c>
      <c r="AU1525" s="32">
        <f>VLOOKUP(AS1525,Смета!$B$8:$O$93,13,0)</f>
        <v>0</v>
      </c>
    </row>
    <row r="1526" spans="3:47" x14ac:dyDescent="0.25">
      <c r="C1526" s="32">
        <f>VLOOKUP(A1526,Смета!$B$8:$O$93,13,0)</f>
        <v>0</v>
      </c>
      <c r="G1526" s="32">
        <f>VLOOKUP(E1526,Смета!$B$8:$O$93,13,0)</f>
        <v>0</v>
      </c>
      <c r="K1526" s="32">
        <f>VLOOKUP(I1526,Смета!$B$8:$O$93,13,0)</f>
        <v>0</v>
      </c>
      <c r="O1526" s="32">
        <f>VLOOKUP(M1526,Смета!$B$8:$O$93,13,0)</f>
        <v>0</v>
      </c>
      <c r="S1526" s="32">
        <f>VLOOKUP(Q1526,Смета!$B$8:$O$93,13,0)</f>
        <v>0</v>
      </c>
      <c r="W1526" s="32">
        <f>VLOOKUP(U1526,Смета!$B$8:$O$93,13,0)</f>
        <v>0</v>
      </c>
      <c r="AA1526" s="32">
        <f>VLOOKUP(Y1526,Смета!$B$8:$O$93,13,0)</f>
        <v>0</v>
      </c>
      <c r="AE1526" s="32">
        <f>VLOOKUP(AC1526,Смета!$B$8:$O$93,13,0)</f>
        <v>0</v>
      </c>
      <c r="AI1526" s="32">
        <f>VLOOKUP(AG1526,Смета!$B$8:$O$93,13,0)</f>
        <v>0</v>
      </c>
      <c r="AM1526" s="32">
        <f>VLOOKUP(AK1526,Смета!$B$8:$O$93,13,0)</f>
        <v>0</v>
      </c>
      <c r="AQ1526" s="32">
        <f>VLOOKUP(AO1526,Смета!$B$8:$O$93,13,0)</f>
        <v>0</v>
      </c>
      <c r="AU1526" s="32">
        <f>VLOOKUP(AS1526,Смета!$B$8:$O$93,13,0)</f>
        <v>0</v>
      </c>
    </row>
    <row r="1527" spans="3:47" x14ac:dyDescent="0.25">
      <c r="C1527" s="32">
        <f>VLOOKUP(A1527,Смета!$B$8:$O$93,13,0)</f>
        <v>0</v>
      </c>
      <c r="G1527" s="32">
        <f>VLOOKUP(E1527,Смета!$B$8:$O$93,13,0)</f>
        <v>0</v>
      </c>
      <c r="K1527" s="32">
        <f>VLOOKUP(I1527,Смета!$B$8:$O$93,13,0)</f>
        <v>0</v>
      </c>
      <c r="O1527" s="32">
        <f>VLOOKUP(M1527,Смета!$B$8:$O$93,13,0)</f>
        <v>0</v>
      </c>
      <c r="S1527" s="32">
        <f>VLOOKUP(Q1527,Смета!$B$8:$O$93,13,0)</f>
        <v>0</v>
      </c>
      <c r="W1527" s="32">
        <f>VLOOKUP(U1527,Смета!$B$8:$O$93,13,0)</f>
        <v>0</v>
      </c>
      <c r="AA1527" s="32">
        <f>VLOOKUP(Y1527,Смета!$B$8:$O$93,13,0)</f>
        <v>0</v>
      </c>
      <c r="AE1527" s="32">
        <f>VLOOKUP(AC1527,Смета!$B$8:$O$93,13,0)</f>
        <v>0</v>
      </c>
      <c r="AI1527" s="32">
        <f>VLOOKUP(AG1527,Смета!$B$8:$O$93,13,0)</f>
        <v>0</v>
      </c>
      <c r="AM1527" s="32">
        <f>VLOOKUP(AK1527,Смета!$B$8:$O$93,13,0)</f>
        <v>0</v>
      </c>
      <c r="AQ1527" s="32">
        <f>VLOOKUP(AO1527,Смета!$B$8:$O$93,13,0)</f>
        <v>0</v>
      </c>
      <c r="AU1527" s="32">
        <f>VLOOKUP(AS1527,Смета!$B$8:$O$93,13,0)</f>
        <v>0</v>
      </c>
    </row>
    <row r="1528" spans="3:47" x14ac:dyDescent="0.25">
      <c r="C1528" s="32">
        <f>VLOOKUP(A1528,Смета!$B$8:$O$93,13,0)</f>
        <v>0</v>
      </c>
      <c r="G1528" s="32">
        <f>VLOOKUP(E1528,Смета!$B$8:$O$93,13,0)</f>
        <v>0</v>
      </c>
      <c r="K1528" s="32">
        <f>VLOOKUP(I1528,Смета!$B$8:$O$93,13,0)</f>
        <v>0</v>
      </c>
      <c r="O1528" s="32">
        <f>VLOOKUP(M1528,Смета!$B$8:$O$93,13,0)</f>
        <v>0</v>
      </c>
      <c r="S1528" s="32">
        <f>VLOOKUP(Q1528,Смета!$B$8:$O$93,13,0)</f>
        <v>0</v>
      </c>
      <c r="W1528" s="32">
        <f>VLOOKUP(U1528,Смета!$B$8:$O$93,13,0)</f>
        <v>0</v>
      </c>
      <c r="AA1528" s="32">
        <f>VLOOKUP(Y1528,Смета!$B$8:$O$93,13,0)</f>
        <v>0</v>
      </c>
      <c r="AE1528" s="32">
        <f>VLOOKUP(AC1528,Смета!$B$8:$O$93,13,0)</f>
        <v>0</v>
      </c>
      <c r="AI1528" s="32">
        <f>VLOOKUP(AG1528,Смета!$B$8:$O$93,13,0)</f>
        <v>0</v>
      </c>
      <c r="AM1528" s="32">
        <f>VLOOKUP(AK1528,Смета!$B$8:$O$93,13,0)</f>
        <v>0</v>
      </c>
      <c r="AQ1528" s="32">
        <f>VLOOKUP(AO1528,Смета!$B$8:$O$93,13,0)</f>
        <v>0</v>
      </c>
      <c r="AU1528" s="32">
        <f>VLOOKUP(AS1528,Смета!$B$8:$O$93,13,0)</f>
        <v>0</v>
      </c>
    </row>
    <row r="1529" spans="3:47" x14ac:dyDescent="0.25">
      <c r="C1529" s="32">
        <f>VLOOKUP(A1529,Смета!$B$8:$O$93,13,0)</f>
        <v>0</v>
      </c>
      <c r="G1529" s="32">
        <f>VLOOKUP(E1529,Смета!$B$8:$O$93,13,0)</f>
        <v>0</v>
      </c>
      <c r="K1529" s="32">
        <f>VLOOKUP(I1529,Смета!$B$8:$O$93,13,0)</f>
        <v>0</v>
      </c>
      <c r="O1529" s="32">
        <f>VLOOKUP(M1529,Смета!$B$8:$O$93,13,0)</f>
        <v>0</v>
      </c>
      <c r="S1529" s="32">
        <f>VLOOKUP(Q1529,Смета!$B$8:$O$93,13,0)</f>
        <v>0</v>
      </c>
      <c r="W1529" s="32">
        <f>VLOOKUP(U1529,Смета!$B$8:$O$93,13,0)</f>
        <v>0</v>
      </c>
      <c r="AA1529" s="32">
        <f>VLOOKUP(Y1529,Смета!$B$8:$O$93,13,0)</f>
        <v>0</v>
      </c>
      <c r="AE1529" s="32">
        <f>VLOOKUP(AC1529,Смета!$B$8:$O$93,13,0)</f>
        <v>0</v>
      </c>
      <c r="AI1529" s="32">
        <f>VLOOKUP(AG1529,Смета!$B$8:$O$93,13,0)</f>
        <v>0</v>
      </c>
      <c r="AM1529" s="32">
        <f>VLOOKUP(AK1529,Смета!$B$8:$O$93,13,0)</f>
        <v>0</v>
      </c>
      <c r="AQ1529" s="32">
        <f>VLOOKUP(AO1529,Смета!$B$8:$O$93,13,0)</f>
        <v>0</v>
      </c>
      <c r="AU1529" s="32">
        <f>VLOOKUP(AS1529,Смета!$B$8:$O$93,13,0)</f>
        <v>0</v>
      </c>
    </row>
    <row r="1530" spans="3:47" x14ac:dyDescent="0.25">
      <c r="C1530" s="32">
        <f>VLOOKUP(A1530,Смета!$B$8:$O$93,13,0)</f>
        <v>0</v>
      </c>
      <c r="G1530" s="32">
        <f>VLOOKUP(E1530,Смета!$B$8:$O$93,13,0)</f>
        <v>0</v>
      </c>
      <c r="K1530" s="32">
        <f>VLOOKUP(I1530,Смета!$B$8:$O$93,13,0)</f>
        <v>0</v>
      </c>
      <c r="O1530" s="32">
        <f>VLOOKUP(M1530,Смета!$B$8:$O$93,13,0)</f>
        <v>0</v>
      </c>
      <c r="S1530" s="32">
        <f>VLOOKUP(Q1530,Смета!$B$8:$O$93,13,0)</f>
        <v>0</v>
      </c>
      <c r="W1530" s="32">
        <f>VLOOKUP(U1530,Смета!$B$8:$O$93,13,0)</f>
        <v>0</v>
      </c>
      <c r="AA1530" s="32">
        <f>VLOOKUP(Y1530,Смета!$B$8:$O$93,13,0)</f>
        <v>0</v>
      </c>
      <c r="AE1530" s="32">
        <f>VLOOKUP(AC1530,Смета!$B$8:$O$93,13,0)</f>
        <v>0</v>
      </c>
      <c r="AI1530" s="32">
        <f>VLOOKUP(AG1530,Смета!$B$8:$O$93,13,0)</f>
        <v>0</v>
      </c>
      <c r="AM1530" s="32">
        <f>VLOOKUP(AK1530,Смета!$B$8:$O$93,13,0)</f>
        <v>0</v>
      </c>
      <c r="AQ1530" s="32">
        <f>VLOOKUP(AO1530,Смета!$B$8:$O$93,13,0)</f>
        <v>0</v>
      </c>
      <c r="AU1530" s="32">
        <f>VLOOKUP(AS1530,Смета!$B$8:$O$93,13,0)</f>
        <v>0</v>
      </c>
    </row>
    <row r="1531" spans="3:47" x14ac:dyDescent="0.25">
      <c r="C1531" s="32">
        <f>VLOOKUP(A1531,Смета!$B$8:$O$93,13,0)</f>
        <v>0</v>
      </c>
      <c r="G1531" s="32">
        <f>VLOOKUP(E1531,Смета!$B$8:$O$93,13,0)</f>
        <v>0</v>
      </c>
      <c r="K1531" s="32">
        <f>VLOOKUP(I1531,Смета!$B$8:$O$93,13,0)</f>
        <v>0</v>
      </c>
      <c r="O1531" s="32">
        <f>VLOOKUP(M1531,Смета!$B$8:$O$93,13,0)</f>
        <v>0</v>
      </c>
      <c r="S1531" s="32">
        <f>VLOOKUP(Q1531,Смета!$B$8:$O$93,13,0)</f>
        <v>0</v>
      </c>
      <c r="W1531" s="32">
        <f>VLOOKUP(U1531,Смета!$B$8:$O$93,13,0)</f>
        <v>0</v>
      </c>
      <c r="AA1531" s="32">
        <f>VLOOKUP(Y1531,Смета!$B$8:$O$93,13,0)</f>
        <v>0</v>
      </c>
      <c r="AE1531" s="32">
        <f>VLOOKUP(AC1531,Смета!$B$8:$O$93,13,0)</f>
        <v>0</v>
      </c>
      <c r="AI1531" s="32">
        <f>VLOOKUP(AG1531,Смета!$B$8:$O$93,13,0)</f>
        <v>0</v>
      </c>
      <c r="AM1531" s="32">
        <f>VLOOKUP(AK1531,Смета!$B$8:$O$93,13,0)</f>
        <v>0</v>
      </c>
      <c r="AQ1531" s="32">
        <f>VLOOKUP(AO1531,Смета!$B$8:$O$93,13,0)</f>
        <v>0</v>
      </c>
      <c r="AU1531" s="32">
        <f>VLOOKUP(AS1531,Смета!$B$8:$O$93,13,0)</f>
        <v>0</v>
      </c>
    </row>
    <row r="1532" spans="3:47" x14ac:dyDescent="0.25">
      <c r="C1532" s="32">
        <f>VLOOKUP(A1532,Смета!$B$8:$O$93,13,0)</f>
        <v>0</v>
      </c>
      <c r="G1532" s="32">
        <f>VLOOKUP(E1532,Смета!$B$8:$O$93,13,0)</f>
        <v>0</v>
      </c>
      <c r="K1532" s="32">
        <f>VLOOKUP(I1532,Смета!$B$8:$O$93,13,0)</f>
        <v>0</v>
      </c>
      <c r="O1532" s="32">
        <f>VLOOKUP(M1532,Смета!$B$8:$O$93,13,0)</f>
        <v>0</v>
      </c>
      <c r="S1532" s="32">
        <f>VLOOKUP(Q1532,Смета!$B$8:$O$93,13,0)</f>
        <v>0</v>
      </c>
      <c r="W1532" s="32">
        <f>VLOOKUP(U1532,Смета!$B$8:$O$93,13,0)</f>
        <v>0</v>
      </c>
      <c r="AA1532" s="32">
        <f>VLOOKUP(Y1532,Смета!$B$8:$O$93,13,0)</f>
        <v>0</v>
      </c>
      <c r="AE1532" s="32">
        <f>VLOOKUP(AC1532,Смета!$B$8:$O$93,13,0)</f>
        <v>0</v>
      </c>
      <c r="AI1532" s="32">
        <f>VLOOKUP(AG1532,Смета!$B$8:$O$93,13,0)</f>
        <v>0</v>
      </c>
      <c r="AM1532" s="32">
        <f>VLOOKUP(AK1532,Смета!$B$8:$O$93,13,0)</f>
        <v>0</v>
      </c>
      <c r="AQ1532" s="32">
        <f>VLOOKUP(AO1532,Смета!$B$8:$O$93,13,0)</f>
        <v>0</v>
      </c>
      <c r="AU1532" s="32">
        <f>VLOOKUP(AS1532,Смета!$B$8:$O$93,13,0)</f>
        <v>0</v>
      </c>
    </row>
    <row r="1533" spans="3:47" x14ac:dyDescent="0.25">
      <c r="C1533" s="32">
        <f>VLOOKUP(A1533,Смета!$B$8:$O$93,13,0)</f>
        <v>0</v>
      </c>
      <c r="G1533" s="32">
        <f>VLOOKUP(E1533,Смета!$B$8:$O$93,13,0)</f>
        <v>0</v>
      </c>
      <c r="K1533" s="32">
        <f>VLOOKUP(I1533,Смета!$B$8:$O$93,13,0)</f>
        <v>0</v>
      </c>
      <c r="O1533" s="32">
        <f>VLOOKUP(M1533,Смета!$B$8:$O$93,13,0)</f>
        <v>0</v>
      </c>
      <c r="S1533" s="32">
        <f>VLOOKUP(Q1533,Смета!$B$8:$O$93,13,0)</f>
        <v>0</v>
      </c>
      <c r="W1533" s="32">
        <f>VLOOKUP(U1533,Смета!$B$8:$O$93,13,0)</f>
        <v>0</v>
      </c>
      <c r="AA1533" s="32">
        <f>VLOOKUP(Y1533,Смета!$B$8:$O$93,13,0)</f>
        <v>0</v>
      </c>
      <c r="AE1533" s="32">
        <f>VLOOKUP(AC1533,Смета!$B$8:$O$93,13,0)</f>
        <v>0</v>
      </c>
      <c r="AI1533" s="32">
        <f>VLOOKUP(AG1533,Смета!$B$8:$O$93,13,0)</f>
        <v>0</v>
      </c>
      <c r="AM1533" s="32">
        <f>VLOOKUP(AK1533,Смета!$B$8:$O$93,13,0)</f>
        <v>0</v>
      </c>
      <c r="AQ1533" s="32">
        <f>VLOOKUP(AO1533,Смета!$B$8:$O$93,13,0)</f>
        <v>0</v>
      </c>
      <c r="AU1533" s="32">
        <f>VLOOKUP(AS1533,Смета!$B$8:$O$93,13,0)</f>
        <v>0</v>
      </c>
    </row>
    <row r="1534" spans="3:47" x14ac:dyDescent="0.25">
      <c r="C1534" s="32">
        <f>VLOOKUP(A1534,Смета!$B$8:$O$93,13,0)</f>
        <v>0</v>
      </c>
      <c r="G1534" s="32">
        <f>VLOOKUP(E1534,Смета!$B$8:$O$93,13,0)</f>
        <v>0</v>
      </c>
      <c r="K1534" s="32">
        <f>VLOOKUP(I1534,Смета!$B$8:$O$93,13,0)</f>
        <v>0</v>
      </c>
      <c r="O1534" s="32">
        <f>VLOOKUP(M1534,Смета!$B$8:$O$93,13,0)</f>
        <v>0</v>
      </c>
      <c r="S1534" s="32">
        <f>VLOOKUP(Q1534,Смета!$B$8:$O$93,13,0)</f>
        <v>0</v>
      </c>
      <c r="W1534" s="32">
        <f>VLOOKUP(U1534,Смета!$B$8:$O$93,13,0)</f>
        <v>0</v>
      </c>
      <c r="AA1534" s="32">
        <f>VLOOKUP(Y1534,Смета!$B$8:$O$93,13,0)</f>
        <v>0</v>
      </c>
      <c r="AE1534" s="32">
        <f>VLOOKUP(AC1534,Смета!$B$8:$O$93,13,0)</f>
        <v>0</v>
      </c>
      <c r="AI1534" s="32">
        <f>VLOOKUP(AG1534,Смета!$B$8:$O$93,13,0)</f>
        <v>0</v>
      </c>
      <c r="AM1534" s="32">
        <f>VLOOKUP(AK1534,Смета!$B$8:$O$93,13,0)</f>
        <v>0</v>
      </c>
      <c r="AQ1534" s="32">
        <f>VLOOKUP(AO1534,Смета!$B$8:$O$93,13,0)</f>
        <v>0</v>
      </c>
      <c r="AU1534" s="32">
        <f>VLOOKUP(AS1534,Смета!$B$8:$O$93,13,0)</f>
        <v>0</v>
      </c>
    </row>
    <row r="1535" spans="3:47" x14ac:dyDescent="0.25">
      <c r="C1535" s="32">
        <f>VLOOKUP(A1535,Смета!$B$8:$O$93,13,0)</f>
        <v>0</v>
      </c>
      <c r="G1535" s="32">
        <f>VLOOKUP(E1535,Смета!$B$8:$O$93,13,0)</f>
        <v>0</v>
      </c>
      <c r="K1535" s="32">
        <f>VLOOKUP(I1535,Смета!$B$8:$O$93,13,0)</f>
        <v>0</v>
      </c>
      <c r="O1535" s="32">
        <f>VLOOKUP(M1535,Смета!$B$8:$O$93,13,0)</f>
        <v>0</v>
      </c>
      <c r="S1535" s="32">
        <f>VLOOKUP(Q1535,Смета!$B$8:$O$93,13,0)</f>
        <v>0</v>
      </c>
      <c r="W1535" s="32">
        <f>VLOOKUP(U1535,Смета!$B$8:$O$93,13,0)</f>
        <v>0</v>
      </c>
      <c r="AA1535" s="32">
        <f>VLOOKUP(Y1535,Смета!$B$8:$O$93,13,0)</f>
        <v>0</v>
      </c>
      <c r="AE1535" s="32">
        <f>VLOOKUP(AC1535,Смета!$B$8:$O$93,13,0)</f>
        <v>0</v>
      </c>
      <c r="AI1535" s="32">
        <f>VLOOKUP(AG1535,Смета!$B$8:$O$93,13,0)</f>
        <v>0</v>
      </c>
      <c r="AM1535" s="32">
        <f>VLOOKUP(AK1535,Смета!$B$8:$O$93,13,0)</f>
        <v>0</v>
      </c>
      <c r="AQ1535" s="32">
        <f>VLOOKUP(AO1535,Смета!$B$8:$O$93,13,0)</f>
        <v>0</v>
      </c>
      <c r="AU1535" s="32">
        <f>VLOOKUP(AS1535,Смета!$B$8:$O$93,13,0)</f>
        <v>0</v>
      </c>
    </row>
    <row r="1536" spans="3:47" x14ac:dyDescent="0.25">
      <c r="C1536" s="32">
        <f>VLOOKUP(A1536,Смета!$B$8:$O$93,13,0)</f>
        <v>0</v>
      </c>
      <c r="G1536" s="32">
        <f>VLOOKUP(E1536,Смета!$B$8:$O$93,13,0)</f>
        <v>0</v>
      </c>
      <c r="K1536" s="32">
        <f>VLOOKUP(I1536,Смета!$B$8:$O$93,13,0)</f>
        <v>0</v>
      </c>
      <c r="O1536" s="32">
        <f>VLOOKUP(M1536,Смета!$B$8:$O$93,13,0)</f>
        <v>0</v>
      </c>
      <c r="S1536" s="32">
        <f>VLOOKUP(Q1536,Смета!$B$8:$O$93,13,0)</f>
        <v>0</v>
      </c>
      <c r="W1536" s="32">
        <f>VLOOKUP(U1536,Смета!$B$8:$O$93,13,0)</f>
        <v>0</v>
      </c>
      <c r="AA1536" s="32">
        <f>VLOOKUP(Y1536,Смета!$B$8:$O$93,13,0)</f>
        <v>0</v>
      </c>
      <c r="AE1536" s="32">
        <f>VLOOKUP(AC1536,Смета!$B$8:$O$93,13,0)</f>
        <v>0</v>
      </c>
      <c r="AI1536" s="32">
        <f>VLOOKUP(AG1536,Смета!$B$8:$O$93,13,0)</f>
        <v>0</v>
      </c>
      <c r="AM1536" s="32">
        <f>VLOOKUP(AK1536,Смета!$B$8:$O$93,13,0)</f>
        <v>0</v>
      </c>
      <c r="AQ1536" s="32">
        <f>VLOOKUP(AO1536,Смета!$B$8:$O$93,13,0)</f>
        <v>0</v>
      </c>
      <c r="AU1536" s="32">
        <f>VLOOKUP(AS1536,Смета!$B$8:$O$93,13,0)</f>
        <v>0</v>
      </c>
    </row>
    <row r="1537" spans="3:47" x14ac:dyDescent="0.25">
      <c r="C1537" s="32">
        <f>VLOOKUP(A1537,Смета!$B$8:$O$93,13,0)</f>
        <v>0</v>
      </c>
      <c r="G1537" s="32">
        <f>VLOOKUP(E1537,Смета!$B$8:$O$93,13,0)</f>
        <v>0</v>
      </c>
      <c r="K1537" s="32">
        <f>VLOOKUP(I1537,Смета!$B$8:$O$93,13,0)</f>
        <v>0</v>
      </c>
      <c r="O1537" s="32">
        <f>VLOOKUP(M1537,Смета!$B$8:$O$93,13,0)</f>
        <v>0</v>
      </c>
      <c r="S1537" s="32">
        <f>VLOOKUP(Q1537,Смета!$B$8:$O$93,13,0)</f>
        <v>0</v>
      </c>
      <c r="W1537" s="32">
        <f>VLOOKUP(U1537,Смета!$B$8:$O$93,13,0)</f>
        <v>0</v>
      </c>
      <c r="AA1537" s="32">
        <f>VLOOKUP(Y1537,Смета!$B$8:$O$93,13,0)</f>
        <v>0</v>
      </c>
      <c r="AE1537" s="32">
        <f>VLOOKUP(AC1537,Смета!$B$8:$O$93,13,0)</f>
        <v>0</v>
      </c>
      <c r="AI1537" s="32">
        <f>VLOOKUP(AG1537,Смета!$B$8:$O$93,13,0)</f>
        <v>0</v>
      </c>
      <c r="AM1537" s="32">
        <f>VLOOKUP(AK1537,Смета!$B$8:$O$93,13,0)</f>
        <v>0</v>
      </c>
      <c r="AQ1537" s="32">
        <f>VLOOKUP(AO1537,Смета!$B$8:$O$93,13,0)</f>
        <v>0</v>
      </c>
      <c r="AU1537" s="32">
        <f>VLOOKUP(AS1537,Смета!$B$8:$O$93,13,0)</f>
        <v>0</v>
      </c>
    </row>
    <row r="1538" spans="3:47" x14ac:dyDescent="0.25">
      <c r="C1538" s="32">
        <f>VLOOKUP(A1538,Смета!$B$8:$O$93,13,0)</f>
        <v>0</v>
      </c>
      <c r="G1538" s="32">
        <f>VLOOKUP(E1538,Смета!$B$8:$O$93,13,0)</f>
        <v>0</v>
      </c>
      <c r="K1538" s="32">
        <f>VLOOKUP(I1538,Смета!$B$8:$O$93,13,0)</f>
        <v>0</v>
      </c>
      <c r="O1538" s="32">
        <f>VLOOKUP(M1538,Смета!$B$8:$O$93,13,0)</f>
        <v>0</v>
      </c>
      <c r="S1538" s="32">
        <f>VLOOKUP(Q1538,Смета!$B$8:$O$93,13,0)</f>
        <v>0</v>
      </c>
      <c r="W1538" s="32">
        <f>VLOOKUP(U1538,Смета!$B$8:$O$93,13,0)</f>
        <v>0</v>
      </c>
      <c r="AA1538" s="32">
        <f>VLOOKUP(Y1538,Смета!$B$8:$O$93,13,0)</f>
        <v>0</v>
      </c>
      <c r="AE1538" s="32">
        <f>VLOOKUP(AC1538,Смета!$B$8:$O$93,13,0)</f>
        <v>0</v>
      </c>
      <c r="AI1538" s="32">
        <f>VLOOKUP(AG1538,Смета!$B$8:$O$93,13,0)</f>
        <v>0</v>
      </c>
      <c r="AM1538" s="32">
        <f>VLOOKUP(AK1538,Смета!$B$8:$O$93,13,0)</f>
        <v>0</v>
      </c>
      <c r="AQ1538" s="32">
        <f>VLOOKUP(AO1538,Смета!$B$8:$O$93,13,0)</f>
        <v>0</v>
      </c>
      <c r="AU1538" s="32">
        <f>VLOOKUP(AS1538,Смета!$B$8:$O$93,13,0)</f>
        <v>0</v>
      </c>
    </row>
    <row r="1539" spans="3:47" x14ac:dyDescent="0.25">
      <c r="C1539" s="32">
        <f>VLOOKUP(A1539,Смета!$B$8:$O$93,13,0)</f>
        <v>0</v>
      </c>
      <c r="G1539" s="32">
        <f>VLOOKUP(E1539,Смета!$B$8:$O$93,13,0)</f>
        <v>0</v>
      </c>
      <c r="K1539" s="32">
        <f>VLOOKUP(I1539,Смета!$B$8:$O$93,13,0)</f>
        <v>0</v>
      </c>
      <c r="O1539" s="32">
        <f>VLOOKUP(M1539,Смета!$B$8:$O$93,13,0)</f>
        <v>0</v>
      </c>
      <c r="S1539" s="32">
        <f>VLOOKUP(Q1539,Смета!$B$8:$O$93,13,0)</f>
        <v>0</v>
      </c>
      <c r="W1539" s="32">
        <f>VLOOKUP(U1539,Смета!$B$8:$O$93,13,0)</f>
        <v>0</v>
      </c>
      <c r="AA1539" s="32">
        <f>VLOOKUP(Y1539,Смета!$B$8:$O$93,13,0)</f>
        <v>0</v>
      </c>
      <c r="AE1539" s="32">
        <f>VLOOKUP(AC1539,Смета!$B$8:$O$93,13,0)</f>
        <v>0</v>
      </c>
      <c r="AI1539" s="32">
        <f>VLOOKUP(AG1539,Смета!$B$8:$O$93,13,0)</f>
        <v>0</v>
      </c>
      <c r="AM1539" s="32">
        <f>VLOOKUP(AK1539,Смета!$B$8:$O$93,13,0)</f>
        <v>0</v>
      </c>
      <c r="AQ1539" s="32">
        <f>VLOOKUP(AO1539,Смета!$B$8:$O$93,13,0)</f>
        <v>0</v>
      </c>
      <c r="AU1539" s="32">
        <f>VLOOKUP(AS1539,Смета!$B$8:$O$93,13,0)</f>
        <v>0</v>
      </c>
    </row>
    <row r="1540" spans="3:47" x14ac:dyDescent="0.25">
      <c r="C1540" s="32">
        <f>VLOOKUP(A1540,Смета!$B$8:$O$93,13,0)</f>
        <v>0</v>
      </c>
      <c r="G1540" s="32">
        <f>VLOOKUP(E1540,Смета!$B$8:$O$93,13,0)</f>
        <v>0</v>
      </c>
      <c r="K1540" s="32">
        <f>VLOOKUP(I1540,Смета!$B$8:$O$93,13,0)</f>
        <v>0</v>
      </c>
      <c r="O1540" s="32">
        <f>VLOOKUP(M1540,Смета!$B$8:$O$93,13,0)</f>
        <v>0</v>
      </c>
      <c r="S1540" s="32">
        <f>VLOOKUP(Q1540,Смета!$B$8:$O$93,13,0)</f>
        <v>0</v>
      </c>
      <c r="W1540" s="32">
        <f>VLOOKUP(U1540,Смета!$B$8:$O$93,13,0)</f>
        <v>0</v>
      </c>
      <c r="AA1540" s="32">
        <f>VLOOKUP(Y1540,Смета!$B$8:$O$93,13,0)</f>
        <v>0</v>
      </c>
      <c r="AE1540" s="32">
        <f>VLOOKUP(AC1540,Смета!$B$8:$O$93,13,0)</f>
        <v>0</v>
      </c>
      <c r="AI1540" s="32">
        <f>VLOOKUP(AG1540,Смета!$B$8:$O$93,13,0)</f>
        <v>0</v>
      </c>
      <c r="AM1540" s="32">
        <f>VLOOKUP(AK1540,Смета!$B$8:$O$93,13,0)</f>
        <v>0</v>
      </c>
      <c r="AQ1540" s="32">
        <f>VLOOKUP(AO1540,Смета!$B$8:$O$93,13,0)</f>
        <v>0</v>
      </c>
      <c r="AU1540" s="32">
        <f>VLOOKUP(AS1540,Смета!$B$8:$O$93,13,0)</f>
        <v>0</v>
      </c>
    </row>
    <row r="1541" spans="3:47" x14ac:dyDescent="0.25">
      <c r="C1541" s="32">
        <f>VLOOKUP(A1541,Смета!$B$8:$O$93,13,0)</f>
        <v>0</v>
      </c>
      <c r="G1541" s="32">
        <f>VLOOKUP(E1541,Смета!$B$8:$O$93,13,0)</f>
        <v>0</v>
      </c>
      <c r="K1541" s="32">
        <f>VLOOKUP(I1541,Смета!$B$8:$O$93,13,0)</f>
        <v>0</v>
      </c>
      <c r="O1541" s="32">
        <f>VLOOKUP(M1541,Смета!$B$8:$O$93,13,0)</f>
        <v>0</v>
      </c>
      <c r="S1541" s="32">
        <f>VLOOKUP(Q1541,Смета!$B$8:$O$93,13,0)</f>
        <v>0</v>
      </c>
      <c r="W1541" s="32">
        <f>VLOOKUP(U1541,Смета!$B$8:$O$93,13,0)</f>
        <v>0</v>
      </c>
      <c r="AA1541" s="32">
        <f>VLOOKUP(Y1541,Смета!$B$8:$O$93,13,0)</f>
        <v>0</v>
      </c>
      <c r="AE1541" s="32">
        <f>VLOOKUP(AC1541,Смета!$B$8:$O$93,13,0)</f>
        <v>0</v>
      </c>
      <c r="AI1541" s="32">
        <f>VLOOKUP(AG1541,Смета!$B$8:$O$93,13,0)</f>
        <v>0</v>
      </c>
      <c r="AM1541" s="32">
        <f>VLOOKUP(AK1541,Смета!$B$8:$O$93,13,0)</f>
        <v>0</v>
      </c>
      <c r="AQ1541" s="32">
        <f>VLOOKUP(AO1541,Смета!$B$8:$O$93,13,0)</f>
        <v>0</v>
      </c>
      <c r="AU1541" s="32">
        <f>VLOOKUP(AS1541,Смета!$B$8:$O$93,13,0)</f>
        <v>0</v>
      </c>
    </row>
    <row r="1542" spans="3:47" x14ac:dyDescent="0.25">
      <c r="C1542" s="32">
        <f>VLOOKUP(A1542,Смета!$B$8:$O$93,13,0)</f>
        <v>0</v>
      </c>
      <c r="G1542" s="32">
        <f>VLOOKUP(E1542,Смета!$B$8:$O$93,13,0)</f>
        <v>0</v>
      </c>
      <c r="K1542" s="32">
        <f>VLOOKUP(I1542,Смета!$B$8:$O$93,13,0)</f>
        <v>0</v>
      </c>
      <c r="O1542" s="32">
        <f>VLOOKUP(M1542,Смета!$B$8:$O$93,13,0)</f>
        <v>0</v>
      </c>
      <c r="S1542" s="32">
        <f>VLOOKUP(Q1542,Смета!$B$8:$O$93,13,0)</f>
        <v>0</v>
      </c>
      <c r="W1542" s="32">
        <f>VLOOKUP(U1542,Смета!$B$8:$O$93,13,0)</f>
        <v>0</v>
      </c>
      <c r="AA1542" s="32">
        <f>VLOOKUP(Y1542,Смета!$B$8:$O$93,13,0)</f>
        <v>0</v>
      </c>
      <c r="AE1542" s="32">
        <f>VLOOKUP(AC1542,Смета!$B$8:$O$93,13,0)</f>
        <v>0</v>
      </c>
      <c r="AI1542" s="32">
        <f>VLOOKUP(AG1542,Смета!$B$8:$O$93,13,0)</f>
        <v>0</v>
      </c>
      <c r="AM1542" s="32">
        <f>VLOOKUP(AK1542,Смета!$B$8:$O$93,13,0)</f>
        <v>0</v>
      </c>
      <c r="AQ1542" s="32">
        <f>VLOOKUP(AO1542,Смета!$B$8:$O$93,13,0)</f>
        <v>0</v>
      </c>
      <c r="AU1542" s="32">
        <f>VLOOKUP(AS1542,Смета!$B$8:$O$93,13,0)</f>
        <v>0</v>
      </c>
    </row>
    <row r="1543" spans="3:47" x14ac:dyDescent="0.25">
      <c r="C1543" s="32">
        <f>VLOOKUP(A1543,Смета!$B$8:$O$93,13,0)</f>
        <v>0</v>
      </c>
      <c r="G1543" s="32">
        <f>VLOOKUP(E1543,Смета!$B$8:$O$93,13,0)</f>
        <v>0</v>
      </c>
      <c r="K1543" s="32">
        <f>VLOOKUP(I1543,Смета!$B$8:$O$93,13,0)</f>
        <v>0</v>
      </c>
      <c r="O1543" s="32">
        <f>VLOOKUP(M1543,Смета!$B$8:$O$93,13,0)</f>
        <v>0</v>
      </c>
      <c r="S1543" s="32">
        <f>VLOOKUP(Q1543,Смета!$B$8:$O$93,13,0)</f>
        <v>0</v>
      </c>
      <c r="W1543" s="32">
        <f>VLOOKUP(U1543,Смета!$B$8:$O$93,13,0)</f>
        <v>0</v>
      </c>
      <c r="AA1543" s="32">
        <f>VLOOKUP(Y1543,Смета!$B$8:$O$93,13,0)</f>
        <v>0</v>
      </c>
      <c r="AE1543" s="32">
        <f>VLOOKUP(AC1543,Смета!$B$8:$O$93,13,0)</f>
        <v>0</v>
      </c>
      <c r="AI1543" s="32">
        <f>VLOOKUP(AG1543,Смета!$B$8:$O$93,13,0)</f>
        <v>0</v>
      </c>
      <c r="AM1543" s="32">
        <f>VLOOKUP(AK1543,Смета!$B$8:$O$93,13,0)</f>
        <v>0</v>
      </c>
      <c r="AQ1543" s="32">
        <f>VLOOKUP(AO1543,Смета!$B$8:$O$93,13,0)</f>
        <v>0</v>
      </c>
      <c r="AU1543" s="32">
        <f>VLOOKUP(AS1543,Смета!$B$8:$O$93,13,0)</f>
        <v>0</v>
      </c>
    </row>
    <row r="1544" spans="3:47" x14ac:dyDescent="0.25">
      <c r="C1544" s="32">
        <f>VLOOKUP(A1544,Смета!$B$8:$O$93,13,0)</f>
        <v>0</v>
      </c>
      <c r="G1544" s="32">
        <f>VLOOKUP(E1544,Смета!$B$8:$O$93,13,0)</f>
        <v>0</v>
      </c>
      <c r="K1544" s="32">
        <f>VLOOKUP(I1544,Смета!$B$8:$O$93,13,0)</f>
        <v>0</v>
      </c>
      <c r="O1544" s="32">
        <f>VLOOKUP(M1544,Смета!$B$8:$O$93,13,0)</f>
        <v>0</v>
      </c>
      <c r="S1544" s="32">
        <f>VLOOKUP(Q1544,Смета!$B$8:$O$93,13,0)</f>
        <v>0</v>
      </c>
      <c r="W1544" s="32">
        <f>VLOOKUP(U1544,Смета!$B$8:$O$93,13,0)</f>
        <v>0</v>
      </c>
      <c r="AA1544" s="32">
        <f>VLOOKUP(Y1544,Смета!$B$8:$O$93,13,0)</f>
        <v>0</v>
      </c>
      <c r="AE1544" s="32">
        <f>VLOOKUP(AC1544,Смета!$B$8:$O$93,13,0)</f>
        <v>0</v>
      </c>
      <c r="AI1544" s="32">
        <f>VLOOKUP(AG1544,Смета!$B$8:$O$93,13,0)</f>
        <v>0</v>
      </c>
      <c r="AM1544" s="32">
        <f>VLOOKUP(AK1544,Смета!$B$8:$O$93,13,0)</f>
        <v>0</v>
      </c>
      <c r="AQ1544" s="32">
        <f>VLOOKUP(AO1544,Смета!$B$8:$O$93,13,0)</f>
        <v>0</v>
      </c>
      <c r="AU1544" s="32">
        <f>VLOOKUP(AS1544,Смета!$B$8:$O$93,13,0)</f>
        <v>0</v>
      </c>
    </row>
    <row r="1545" spans="3:47" x14ac:dyDescent="0.25">
      <c r="C1545" s="32">
        <f>VLOOKUP(A1545,Смета!$B$8:$O$93,13,0)</f>
        <v>0</v>
      </c>
      <c r="G1545" s="32">
        <f>VLOOKUP(E1545,Смета!$B$8:$O$93,13,0)</f>
        <v>0</v>
      </c>
      <c r="K1545" s="32">
        <f>VLOOKUP(I1545,Смета!$B$8:$O$93,13,0)</f>
        <v>0</v>
      </c>
      <c r="O1545" s="32">
        <f>VLOOKUP(M1545,Смета!$B$8:$O$93,13,0)</f>
        <v>0</v>
      </c>
      <c r="S1545" s="32">
        <f>VLOOKUP(Q1545,Смета!$B$8:$O$93,13,0)</f>
        <v>0</v>
      </c>
      <c r="W1545" s="32">
        <f>VLOOKUP(U1545,Смета!$B$8:$O$93,13,0)</f>
        <v>0</v>
      </c>
      <c r="AA1545" s="32">
        <f>VLOOKUP(Y1545,Смета!$B$8:$O$93,13,0)</f>
        <v>0</v>
      </c>
      <c r="AE1545" s="32">
        <f>VLOOKUP(AC1545,Смета!$B$8:$O$93,13,0)</f>
        <v>0</v>
      </c>
      <c r="AI1545" s="32">
        <f>VLOOKUP(AG1545,Смета!$B$8:$O$93,13,0)</f>
        <v>0</v>
      </c>
      <c r="AM1545" s="32">
        <f>VLOOKUP(AK1545,Смета!$B$8:$O$93,13,0)</f>
        <v>0</v>
      </c>
      <c r="AQ1545" s="32">
        <f>VLOOKUP(AO1545,Смета!$B$8:$O$93,13,0)</f>
        <v>0</v>
      </c>
      <c r="AU1545" s="32">
        <f>VLOOKUP(AS1545,Смета!$B$8:$O$93,13,0)</f>
        <v>0</v>
      </c>
    </row>
    <row r="1546" spans="3:47" x14ac:dyDescent="0.25">
      <c r="C1546" s="32">
        <f>VLOOKUP(A1546,Смета!$B$8:$O$93,13,0)</f>
        <v>0</v>
      </c>
      <c r="G1546" s="32">
        <f>VLOOKUP(E1546,Смета!$B$8:$O$93,13,0)</f>
        <v>0</v>
      </c>
      <c r="K1546" s="32">
        <f>VLOOKUP(I1546,Смета!$B$8:$O$93,13,0)</f>
        <v>0</v>
      </c>
      <c r="O1546" s="32">
        <f>VLOOKUP(M1546,Смета!$B$8:$O$93,13,0)</f>
        <v>0</v>
      </c>
      <c r="S1546" s="32">
        <f>VLOOKUP(Q1546,Смета!$B$8:$O$93,13,0)</f>
        <v>0</v>
      </c>
      <c r="W1546" s="32">
        <f>VLOOKUP(U1546,Смета!$B$8:$O$93,13,0)</f>
        <v>0</v>
      </c>
      <c r="AA1546" s="32">
        <f>VLOOKUP(Y1546,Смета!$B$8:$O$93,13,0)</f>
        <v>0</v>
      </c>
      <c r="AE1546" s="32">
        <f>VLOOKUP(AC1546,Смета!$B$8:$O$93,13,0)</f>
        <v>0</v>
      </c>
      <c r="AI1546" s="32">
        <f>VLOOKUP(AG1546,Смета!$B$8:$O$93,13,0)</f>
        <v>0</v>
      </c>
      <c r="AM1546" s="32">
        <f>VLOOKUP(AK1546,Смета!$B$8:$O$93,13,0)</f>
        <v>0</v>
      </c>
      <c r="AQ1546" s="32">
        <f>VLOOKUP(AO1546,Смета!$B$8:$O$93,13,0)</f>
        <v>0</v>
      </c>
      <c r="AU1546" s="32">
        <f>VLOOKUP(AS1546,Смета!$B$8:$O$93,13,0)</f>
        <v>0</v>
      </c>
    </row>
    <row r="1547" spans="3:47" x14ac:dyDescent="0.25">
      <c r="C1547" s="32">
        <f>VLOOKUP(A1547,Смета!$B$8:$O$93,13,0)</f>
        <v>0</v>
      </c>
      <c r="G1547" s="32">
        <f>VLOOKUP(E1547,Смета!$B$8:$O$93,13,0)</f>
        <v>0</v>
      </c>
      <c r="K1547" s="32">
        <f>VLOOKUP(I1547,Смета!$B$8:$O$93,13,0)</f>
        <v>0</v>
      </c>
      <c r="O1547" s="32">
        <f>VLOOKUP(M1547,Смета!$B$8:$O$93,13,0)</f>
        <v>0</v>
      </c>
      <c r="S1547" s="32">
        <f>VLOOKUP(Q1547,Смета!$B$8:$O$93,13,0)</f>
        <v>0</v>
      </c>
      <c r="W1547" s="32">
        <f>VLOOKUP(U1547,Смета!$B$8:$O$93,13,0)</f>
        <v>0</v>
      </c>
      <c r="AA1547" s="32">
        <f>VLOOKUP(Y1547,Смета!$B$8:$O$93,13,0)</f>
        <v>0</v>
      </c>
      <c r="AE1547" s="32">
        <f>VLOOKUP(AC1547,Смета!$B$8:$O$93,13,0)</f>
        <v>0</v>
      </c>
      <c r="AI1547" s="32">
        <f>VLOOKUP(AG1547,Смета!$B$8:$O$93,13,0)</f>
        <v>0</v>
      </c>
      <c r="AM1547" s="32">
        <f>VLOOKUP(AK1547,Смета!$B$8:$O$93,13,0)</f>
        <v>0</v>
      </c>
      <c r="AQ1547" s="32">
        <f>VLOOKUP(AO1547,Смета!$B$8:$O$93,13,0)</f>
        <v>0</v>
      </c>
      <c r="AU1547" s="32">
        <f>VLOOKUP(AS1547,Смета!$B$8:$O$93,13,0)</f>
        <v>0</v>
      </c>
    </row>
    <row r="1548" spans="3:47" x14ac:dyDescent="0.25">
      <c r="C1548" s="32">
        <f>VLOOKUP(A1548,Смета!$B$8:$O$93,13,0)</f>
        <v>0</v>
      </c>
      <c r="G1548" s="32">
        <f>VLOOKUP(E1548,Смета!$B$8:$O$93,13,0)</f>
        <v>0</v>
      </c>
      <c r="K1548" s="32">
        <f>VLOOKUP(I1548,Смета!$B$8:$O$93,13,0)</f>
        <v>0</v>
      </c>
      <c r="O1548" s="32">
        <f>VLOOKUP(M1548,Смета!$B$8:$O$93,13,0)</f>
        <v>0</v>
      </c>
      <c r="S1548" s="32">
        <f>VLOOKUP(Q1548,Смета!$B$8:$O$93,13,0)</f>
        <v>0</v>
      </c>
      <c r="W1548" s="32">
        <f>VLOOKUP(U1548,Смета!$B$8:$O$93,13,0)</f>
        <v>0</v>
      </c>
      <c r="AA1548" s="32">
        <f>VLOOKUP(Y1548,Смета!$B$8:$O$93,13,0)</f>
        <v>0</v>
      </c>
      <c r="AE1548" s="32">
        <f>VLOOKUP(AC1548,Смета!$B$8:$O$93,13,0)</f>
        <v>0</v>
      </c>
      <c r="AI1548" s="32">
        <f>VLOOKUP(AG1548,Смета!$B$8:$O$93,13,0)</f>
        <v>0</v>
      </c>
      <c r="AM1548" s="32">
        <f>VLOOKUP(AK1548,Смета!$B$8:$O$93,13,0)</f>
        <v>0</v>
      </c>
      <c r="AQ1548" s="32">
        <f>VLOOKUP(AO1548,Смета!$B$8:$O$93,13,0)</f>
        <v>0</v>
      </c>
      <c r="AU1548" s="32">
        <f>VLOOKUP(AS1548,Смета!$B$8:$O$93,13,0)</f>
        <v>0</v>
      </c>
    </row>
    <row r="1549" spans="3:47" x14ac:dyDescent="0.25">
      <c r="C1549" s="32">
        <f>VLOOKUP(A1549,Смета!$B$8:$O$93,13,0)</f>
        <v>0</v>
      </c>
      <c r="G1549" s="32">
        <f>VLOOKUP(E1549,Смета!$B$8:$O$93,13,0)</f>
        <v>0</v>
      </c>
      <c r="K1549" s="32">
        <f>VLOOKUP(I1549,Смета!$B$8:$O$93,13,0)</f>
        <v>0</v>
      </c>
      <c r="O1549" s="32">
        <f>VLOOKUP(M1549,Смета!$B$8:$O$93,13,0)</f>
        <v>0</v>
      </c>
      <c r="S1549" s="32">
        <f>VLOOKUP(Q1549,Смета!$B$8:$O$93,13,0)</f>
        <v>0</v>
      </c>
      <c r="W1549" s="32">
        <f>VLOOKUP(U1549,Смета!$B$8:$O$93,13,0)</f>
        <v>0</v>
      </c>
      <c r="AA1549" s="32">
        <f>VLOOKUP(Y1549,Смета!$B$8:$O$93,13,0)</f>
        <v>0</v>
      </c>
      <c r="AE1549" s="32">
        <f>VLOOKUP(AC1549,Смета!$B$8:$O$93,13,0)</f>
        <v>0</v>
      </c>
      <c r="AI1549" s="32">
        <f>VLOOKUP(AG1549,Смета!$B$8:$O$93,13,0)</f>
        <v>0</v>
      </c>
      <c r="AM1549" s="32">
        <f>VLOOKUP(AK1549,Смета!$B$8:$O$93,13,0)</f>
        <v>0</v>
      </c>
      <c r="AQ1549" s="32">
        <f>VLOOKUP(AO1549,Смета!$B$8:$O$93,13,0)</f>
        <v>0</v>
      </c>
      <c r="AU1549" s="32">
        <f>VLOOKUP(AS1549,Смета!$B$8:$O$93,13,0)</f>
        <v>0</v>
      </c>
    </row>
    <row r="1550" spans="3:47" x14ac:dyDescent="0.25">
      <c r="C1550" s="32">
        <f>VLOOKUP(A1550,Смета!$B$8:$O$93,13,0)</f>
        <v>0</v>
      </c>
      <c r="G1550" s="32">
        <f>VLOOKUP(E1550,Смета!$B$8:$O$93,13,0)</f>
        <v>0</v>
      </c>
      <c r="K1550" s="32">
        <f>VLOOKUP(I1550,Смета!$B$8:$O$93,13,0)</f>
        <v>0</v>
      </c>
      <c r="O1550" s="32">
        <f>VLOOKUP(M1550,Смета!$B$8:$O$93,13,0)</f>
        <v>0</v>
      </c>
      <c r="S1550" s="32">
        <f>VLOOKUP(Q1550,Смета!$B$8:$O$93,13,0)</f>
        <v>0</v>
      </c>
      <c r="W1550" s="32">
        <f>VLOOKUP(U1550,Смета!$B$8:$O$93,13,0)</f>
        <v>0</v>
      </c>
      <c r="AA1550" s="32">
        <f>VLOOKUP(Y1550,Смета!$B$8:$O$93,13,0)</f>
        <v>0</v>
      </c>
      <c r="AE1550" s="32">
        <f>VLOOKUP(AC1550,Смета!$B$8:$O$93,13,0)</f>
        <v>0</v>
      </c>
      <c r="AI1550" s="32">
        <f>VLOOKUP(AG1550,Смета!$B$8:$O$93,13,0)</f>
        <v>0</v>
      </c>
      <c r="AM1550" s="32">
        <f>VLOOKUP(AK1550,Смета!$B$8:$O$93,13,0)</f>
        <v>0</v>
      </c>
      <c r="AQ1550" s="32">
        <f>VLOOKUP(AO1550,Смета!$B$8:$O$93,13,0)</f>
        <v>0</v>
      </c>
      <c r="AU1550" s="32">
        <f>VLOOKUP(AS1550,Смета!$B$8:$O$93,13,0)</f>
        <v>0</v>
      </c>
    </row>
    <row r="1551" spans="3:47" x14ac:dyDescent="0.25">
      <c r="C1551" s="32">
        <f>VLOOKUP(A1551,Смета!$B$8:$O$93,13,0)</f>
        <v>0</v>
      </c>
      <c r="G1551" s="32">
        <f>VLOOKUP(E1551,Смета!$B$8:$O$93,13,0)</f>
        <v>0</v>
      </c>
      <c r="K1551" s="32">
        <f>VLOOKUP(I1551,Смета!$B$8:$O$93,13,0)</f>
        <v>0</v>
      </c>
      <c r="O1551" s="32">
        <f>VLOOKUP(M1551,Смета!$B$8:$O$93,13,0)</f>
        <v>0</v>
      </c>
      <c r="S1551" s="32">
        <f>VLOOKUP(Q1551,Смета!$B$8:$O$93,13,0)</f>
        <v>0</v>
      </c>
      <c r="W1551" s="32">
        <f>VLOOKUP(U1551,Смета!$B$8:$O$93,13,0)</f>
        <v>0</v>
      </c>
      <c r="AA1551" s="32">
        <f>VLOOKUP(Y1551,Смета!$B$8:$O$93,13,0)</f>
        <v>0</v>
      </c>
      <c r="AE1551" s="32">
        <f>VLOOKUP(AC1551,Смета!$B$8:$O$93,13,0)</f>
        <v>0</v>
      </c>
      <c r="AI1551" s="32">
        <f>VLOOKUP(AG1551,Смета!$B$8:$O$93,13,0)</f>
        <v>0</v>
      </c>
      <c r="AM1551" s="32">
        <f>VLOOKUP(AK1551,Смета!$B$8:$O$93,13,0)</f>
        <v>0</v>
      </c>
      <c r="AQ1551" s="32">
        <f>VLOOKUP(AO1551,Смета!$B$8:$O$93,13,0)</f>
        <v>0</v>
      </c>
      <c r="AU1551" s="32">
        <f>VLOOKUP(AS1551,Смета!$B$8:$O$93,13,0)</f>
        <v>0</v>
      </c>
    </row>
    <row r="1552" spans="3:47" x14ac:dyDescent="0.25">
      <c r="C1552" s="32">
        <f>VLOOKUP(A1552,Смета!$B$8:$O$93,13,0)</f>
        <v>0</v>
      </c>
      <c r="G1552" s="32">
        <f>VLOOKUP(E1552,Смета!$B$8:$O$93,13,0)</f>
        <v>0</v>
      </c>
      <c r="K1552" s="32">
        <f>VLOOKUP(I1552,Смета!$B$8:$O$93,13,0)</f>
        <v>0</v>
      </c>
      <c r="O1552" s="32">
        <f>VLOOKUP(M1552,Смета!$B$8:$O$93,13,0)</f>
        <v>0</v>
      </c>
      <c r="S1552" s="32">
        <f>VLOOKUP(Q1552,Смета!$B$8:$O$93,13,0)</f>
        <v>0</v>
      </c>
      <c r="W1552" s="32">
        <f>VLOOKUP(U1552,Смета!$B$8:$O$93,13,0)</f>
        <v>0</v>
      </c>
      <c r="AA1552" s="32">
        <f>VLOOKUP(Y1552,Смета!$B$8:$O$93,13,0)</f>
        <v>0</v>
      </c>
      <c r="AE1552" s="32">
        <f>VLOOKUP(AC1552,Смета!$B$8:$O$93,13,0)</f>
        <v>0</v>
      </c>
      <c r="AI1552" s="32">
        <f>VLOOKUP(AG1552,Смета!$B$8:$O$93,13,0)</f>
        <v>0</v>
      </c>
      <c r="AM1552" s="32">
        <f>VLOOKUP(AK1552,Смета!$B$8:$O$93,13,0)</f>
        <v>0</v>
      </c>
      <c r="AQ1552" s="32">
        <f>VLOOKUP(AO1552,Смета!$B$8:$O$93,13,0)</f>
        <v>0</v>
      </c>
      <c r="AU1552" s="32">
        <f>VLOOKUP(AS1552,Смета!$B$8:$O$93,13,0)</f>
        <v>0</v>
      </c>
    </row>
    <row r="1553" spans="3:47" x14ac:dyDescent="0.25">
      <c r="C1553" s="32">
        <f>VLOOKUP(A1553,Смета!$B$8:$O$93,13,0)</f>
        <v>0</v>
      </c>
      <c r="G1553" s="32">
        <f>VLOOKUP(E1553,Смета!$B$8:$O$93,13,0)</f>
        <v>0</v>
      </c>
      <c r="K1553" s="32">
        <f>VLOOKUP(I1553,Смета!$B$8:$O$93,13,0)</f>
        <v>0</v>
      </c>
      <c r="O1553" s="32">
        <f>VLOOKUP(M1553,Смета!$B$8:$O$93,13,0)</f>
        <v>0</v>
      </c>
      <c r="S1553" s="32">
        <f>VLOOKUP(Q1553,Смета!$B$8:$O$93,13,0)</f>
        <v>0</v>
      </c>
      <c r="W1553" s="32">
        <f>VLOOKUP(U1553,Смета!$B$8:$O$93,13,0)</f>
        <v>0</v>
      </c>
      <c r="AA1553" s="32">
        <f>VLOOKUP(Y1553,Смета!$B$8:$O$93,13,0)</f>
        <v>0</v>
      </c>
      <c r="AE1553" s="32">
        <f>VLOOKUP(AC1553,Смета!$B$8:$O$93,13,0)</f>
        <v>0</v>
      </c>
      <c r="AI1553" s="32">
        <f>VLOOKUP(AG1553,Смета!$B$8:$O$93,13,0)</f>
        <v>0</v>
      </c>
      <c r="AM1553" s="32">
        <f>VLOOKUP(AK1553,Смета!$B$8:$O$93,13,0)</f>
        <v>0</v>
      </c>
      <c r="AQ1553" s="32">
        <f>VLOOKUP(AO1553,Смета!$B$8:$O$93,13,0)</f>
        <v>0</v>
      </c>
      <c r="AU1553" s="32">
        <f>VLOOKUP(AS1553,Смета!$B$8:$O$93,13,0)</f>
        <v>0</v>
      </c>
    </row>
    <row r="1554" spans="3:47" x14ac:dyDescent="0.25">
      <c r="C1554" s="32">
        <f>VLOOKUP(A1554,Смета!$B$8:$O$93,13,0)</f>
        <v>0</v>
      </c>
      <c r="G1554" s="32">
        <f>VLOOKUP(E1554,Смета!$B$8:$O$93,13,0)</f>
        <v>0</v>
      </c>
      <c r="K1554" s="32">
        <f>VLOOKUP(I1554,Смета!$B$8:$O$93,13,0)</f>
        <v>0</v>
      </c>
      <c r="O1554" s="32">
        <f>VLOOKUP(M1554,Смета!$B$8:$O$93,13,0)</f>
        <v>0</v>
      </c>
      <c r="S1554" s="32">
        <f>VLOOKUP(Q1554,Смета!$B$8:$O$93,13,0)</f>
        <v>0</v>
      </c>
      <c r="W1554" s="32">
        <f>VLOOKUP(U1554,Смета!$B$8:$O$93,13,0)</f>
        <v>0</v>
      </c>
      <c r="AA1554" s="32">
        <f>VLOOKUP(Y1554,Смета!$B$8:$O$93,13,0)</f>
        <v>0</v>
      </c>
      <c r="AE1554" s="32">
        <f>VLOOKUP(AC1554,Смета!$B$8:$O$93,13,0)</f>
        <v>0</v>
      </c>
      <c r="AI1554" s="32">
        <f>VLOOKUP(AG1554,Смета!$B$8:$O$93,13,0)</f>
        <v>0</v>
      </c>
      <c r="AM1554" s="32">
        <f>VLOOKUP(AK1554,Смета!$B$8:$O$93,13,0)</f>
        <v>0</v>
      </c>
      <c r="AQ1554" s="32">
        <f>VLOOKUP(AO1554,Смета!$B$8:$O$93,13,0)</f>
        <v>0</v>
      </c>
      <c r="AU1554" s="32">
        <f>VLOOKUP(AS1554,Смета!$B$8:$O$93,13,0)</f>
        <v>0</v>
      </c>
    </row>
    <row r="1555" spans="3:47" x14ac:dyDescent="0.25">
      <c r="C1555" s="32">
        <f>VLOOKUP(A1555,Смета!$B$8:$O$93,13,0)</f>
        <v>0</v>
      </c>
      <c r="G1555" s="32">
        <f>VLOOKUP(E1555,Смета!$B$8:$O$93,13,0)</f>
        <v>0</v>
      </c>
      <c r="K1555" s="32">
        <f>VLOOKUP(I1555,Смета!$B$8:$O$93,13,0)</f>
        <v>0</v>
      </c>
      <c r="O1555" s="32">
        <f>VLOOKUP(M1555,Смета!$B$8:$O$93,13,0)</f>
        <v>0</v>
      </c>
      <c r="S1555" s="32">
        <f>VLOOKUP(Q1555,Смета!$B$8:$O$93,13,0)</f>
        <v>0</v>
      </c>
      <c r="W1555" s="32">
        <f>VLOOKUP(U1555,Смета!$B$8:$O$93,13,0)</f>
        <v>0</v>
      </c>
      <c r="AA1555" s="32">
        <f>VLOOKUP(Y1555,Смета!$B$8:$O$93,13,0)</f>
        <v>0</v>
      </c>
      <c r="AE1555" s="32">
        <f>VLOOKUP(AC1555,Смета!$B$8:$O$93,13,0)</f>
        <v>0</v>
      </c>
      <c r="AI1555" s="32">
        <f>VLOOKUP(AG1555,Смета!$B$8:$O$93,13,0)</f>
        <v>0</v>
      </c>
      <c r="AM1555" s="32">
        <f>VLOOKUP(AK1555,Смета!$B$8:$O$93,13,0)</f>
        <v>0</v>
      </c>
      <c r="AQ1555" s="32">
        <f>VLOOKUP(AO1555,Смета!$B$8:$O$93,13,0)</f>
        <v>0</v>
      </c>
      <c r="AU1555" s="32">
        <f>VLOOKUP(AS1555,Смета!$B$8:$O$93,13,0)</f>
        <v>0</v>
      </c>
    </row>
    <row r="1556" spans="3:47" x14ac:dyDescent="0.25">
      <c r="C1556" s="32">
        <f>VLOOKUP(A1556,Смета!$B$8:$O$93,13,0)</f>
        <v>0</v>
      </c>
      <c r="G1556" s="32">
        <f>VLOOKUP(E1556,Смета!$B$8:$O$93,13,0)</f>
        <v>0</v>
      </c>
      <c r="K1556" s="32">
        <f>VLOOKUP(I1556,Смета!$B$8:$O$93,13,0)</f>
        <v>0</v>
      </c>
      <c r="O1556" s="32">
        <f>VLOOKUP(M1556,Смета!$B$8:$O$93,13,0)</f>
        <v>0</v>
      </c>
      <c r="S1556" s="32">
        <f>VLOOKUP(Q1556,Смета!$B$8:$O$93,13,0)</f>
        <v>0</v>
      </c>
      <c r="W1556" s="32">
        <f>VLOOKUP(U1556,Смета!$B$8:$O$93,13,0)</f>
        <v>0</v>
      </c>
      <c r="AA1556" s="32">
        <f>VLOOKUP(Y1556,Смета!$B$8:$O$93,13,0)</f>
        <v>0</v>
      </c>
      <c r="AE1556" s="32">
        <f>VLOOKUP(AC1556,Смета!$B$8:$O$93,13,0)</f>
        <v>0</v>
      </c>
      <c r="AI1556" s="32">
        <f>VLOOKUP(AG1556,Смета!$B$8:$O$93,13,0)</f>
        <v>0</v>
      </c>
      <c r="AM1556" s="32">
        <f>VLOOKUP(AK1556,Смета!$B$8:$O$93,13,0)</f>
        <v>0</v>
      </c>
      <c r="AQ1556" s="32">
        <f>VLOOKUP(AO1556,Смета!$B$8:$O$93,13,0)</f>
        <v>0</v>
      </c>
      <c r="AU1556" s="32">
        <f>VLOOKUP(AS1556,Смета!$B$8:$O$93,13,0)</f>
        <v>0</v>
      </c>
    </row>
    <row r="1557" spans="3:47" x14ac:dyDescent="0.25">
      <c r="C1557" s="32">
        <f>VLOOKUP(A1557,Смета!$B$8:$O$93,13,0)</f>
        <v>0</v>
      </c>
      <c r="G1557" s="32">
        <f>VLOOKUP(E1557,Смета!$B$8:$O$93,13,0)</f>
        <v>0</v>
      </c>
      <c r="K1557" s="32">
        <f>VLOOKUP(I1557,Смета!$B$8:$O$93,13,0)</f>
        <v>0</v>
      </c>
      <c r="O1557" s="32">
        <f>VLOOKUP(M1557,Смета!$B$8:$O$93,13,0)</f>
        <v>0</v>
      </c>
      <c r="S1557" s="32">
        <f>VLOOKUP(Q1557,Смета!$B$8:$O$93,13,0)</f>
        <v>0</v>
      </c>
      <c r="W1557" s="32">
        <f>VLOOKUP(U1557,Смета!$B$8:$O$93,13,0)</f>
        <v>0</v>
      </c>
      <c r="AA1557" s="32">
        <f>VLOOKUP(Y1557,Смета!$B$8:$O$93,13,0)</f>
        <v>0</v>
      </c>
      <c r="AE1557" s="32">
        <f>VLOOKUP(AC1557,Смета!$B$8:$O$93,13,0)</f>
        <v>0</v>
      </c>
      <c r="AI1557" s="32">
        <f>VLOOKUP(AG1557,Смета!$B$8:$O$93,13,0)</f>
        <v>0</v>
      </c>
      <c r="AM1557" s="32">
        <f>VLOOKUP(AK1557,Смета!$B$8:$O$93,13,0)</f>
        <v>0</v>
      </c>
      <c r="AQ1557" s="32">
        <f>VLOOKUP(AO1557,Смета!$B$8:$O$93,13,0)</f>
        <v>0</v>
      </c>
      <c r="AU1557" s="32">
        <f>VLOOKUP(AS1557,Смета!$B$8:$O$93,13,0)</f>
        <v>0</v>
      </c>
    </row>
    <row r="1558" spans="3:47" x14ac:dyDescent="0.25">
      <c r="C1558" s="32">
        <f>VLOOKUP(A1558,Смета!$B$8:$O$93,13,0)</f>
        <v>0</v>
      </c>
      <c r="G1558" s="32">
        <f>VLOOKUP(E1558,Смета!$B$8:$O$93,13,0)</f>
        <v>0</v>
      </c>
      <c r="K1558" s="32">
        <f>VLOOKUP(I1558,Смета!$B$8:$O$93,13,0)</f>
        <v>0</v>
      </c>
      <c r="O1558" s="32">
        <f>VLOOKUP(M1558,Смета!$B$8:$O$93,13,0)</f>
        <v>0</v>
      </c>
      <c r="S1558" s="32">
        <f>VLOOKUP(Q1558,Смета!$B$8:$O$93,13,0)</f>
        <v>0</v>
      </c>
      <c r="W1558" s="32">
        <f>VLOOKUP(U1558,Смета!$B$8:$O$93,13,0)</f>
        <v>0</v>
      </c>
      <c r="AA1558" s="32">
        <f>VLOOKUP(Y1558,Смета!$B$8:$O$93,13,0)</f>
        <v>0</v>
      </c>
      <c r="AE1558" s="32">
        <f>VLOOKUP(AC1558,Смета!$B$8:$O$93,13,0)</f>
        <v>0</v>
      </c>
      <c r="AI1558" s="32">
        <f>VLOOKUP(AG1558,Смета!$B$8:$O$93,13,0)</f>
        <v>0</v>
      </c>
      <c r="AM1558" s="32">
        <f>VLOOKUP(AK1558,Смета!$B$8:$O$93,13,0)</f>
        <v>0</v>
      </c>
      <c r="AQ1558" s="32">
        <f>VLOOKUP(AO1558,Смета!$B$8:$O$93,13,0)</f>
        <v>0</v>
      </c>
      <c r="AU1558" s="32">
        <f>VLOOKUP(AS1558,Смета!$B$8:$O$93,13,0)</f>
        <v>0</v>
      </c>
    </row>
    <row r="1559" spans="3:47" x14ac:dyDescent="0.25">
      <c r="C1559" s="32">
        <f>VLOOKUP(A1559,Смета!$B$8:$O$93,13,0)</f>
        <v>0</v>
      </c>
      <c r="G1559" s="32">
        <f>VLOOKUP(E1559,Смета!$B$8:$O$93,13,0)</f>
        <v>0</v>
      </c>
      <c r="K1559" s="32">
        <f>VLOOKUP(I1559,Смета!$B$8:$O$93,13,0)</f>
        <v>0</v>
      </c>
      <c r="O1559" s="32">
        <f>VLOOKUP(M1559,Смета!$B$8:$O$93,13,0)</f>
        <v>0</v>
      </c>
      <c r="S1559" s="32">
        <f>VLOOKUP(Q1559,Смета!$B$8:$O$93,13,0)</f>
        <v>0</v>
      </c>
      <c r="W1559" s="32">
        <f>VLOOKUP(U1559,Смета!$B$8:$O$93,13,0)</f>
        <v>0</v>
      </c>
      <c r="AA1559" s="32">
        <f>VLOOKUP(Y1559,Смета!$B$8:$O$93,13,0)</f>
        <v>0</v>
      </c>
      <c r="AE1559" s="32">
        <f>VLOOKUP(AC1559,Смета!$B$8:$O$93,13,0)</f>
        <v>0</v>
      </c>
      <c r="AI1559" s="32">
        <f>VLOOKUP(AG1559,Смета!$B$8:$O$93,13,0)</f>
        <v>0</v>
      </c>
      <c r="AM1559" s="32">
        <f>VLOOKUP(AK1559,Смета!$B$8:$O$93,13,0)</f>
        <v>0</v>
      </c>
      <c r="AQ1559" s="32">
        <f>VLOOKUP(AO1559,Смета!$B$8:$O$93,13,0)</f>
        <v>0</v>
      </c>
      <c r="AU1559" s="32">
        <f>VLOOKUP(AS1559,Смета!$B$8:$O$93,13,0)</f>
        <v>0</v>
      </c>
    </row>
    <row r="1560" spans="3:47" x14ac:dyDescent="0.25">
      <c r="C1560" s="32">
        <f>VLOOKUP(A1560,Смета!$B$8:$O$93,13,0)</f>
        <v>0</v>
      </c>
      <c r="G1560" s="32">
        <f>VLOOKUP(E1560,Смета!$B$8:$O$93,13,0)</f>
        <v>0</v>
      </c>
      <c r="K1560" s="32">
        <f>VLOOKUP(I1560,Смета!$B$8:$O$93,13,0)</f>
        <v>0</v>
      </c>
      <c r="O1560" s="32">
        <f>VLOOKUP(M1560,Смета!$B$8:$O$93,13,0)</f>
        <v>0</v>
      </c>
      <c r="S1560" s="32">
        <f>VLOOKUP(Q1560,Смета!$B$8:$O$93,13,0)</f>
        <v>0</v>
      </c>
      <c r="W1560" s="32">
        <f>VLOOKUP(U1560,Смета!$B$8:$O$93,13,0)</f>
        <v>0</v>
      </c>
      <c r="AA1560" s="32">
        <f>VLOOKUP(Y1560,Смета!$B$8:$O$93,13,0)</f>
        <v>0</v>
      </c>
      <c r="AE1560" s="32">
        <f>VLOOKUP(AC1560,Смета!$B$8:$O$93,13,0)</f>
        <v>0</v>
      </c>
      <c r="AI1560" s="32">
        <f>VLOOKUP(AG1560,Смета!$B$8:$O$93,13,0)</f>
        <v>0</v>
      </c>
      <c r="AM1560" s="32">
        <f>VLOOKUP(AK1560,Смета!$B$8:$O$93,13,0)</f>
        <v>0</v>
      </c>
      <c r="AQ1560" s="32">
        <f>VLOOKUP(AO1560,Смета!$B$8:$O$93,13,0)</f>
        <v>0</v>
      </c>
      <c r="AU1560" s="32">
        <f>VLOOKUP(AS1560,Смета!$B$8:$O$93,13,0)</f>
        <v>0</v>
      </c>
    </row>
    <row r="1561" spans="3:47" x14ac:dyDescent="0.25">
      <c r="C1561" s="32">
        <f>VLOOKUP(A1561,Смета!$B$8:$O$93,13,0)</f>
        <v>0</v>
      </c>
      <c r="G1561" s="32">
        <f>VLOOKUP(E1561,Смета!$B$8:$O$93,13,0)</f>
        <v>0</v>
      </c>
      <c r="K1561" s="32">
        <f>VLOOKUP(I1561,Смета!$B$8:$O$93,13,0)</f>
        <v>0</v>
      </c>
      <c r="O1561" s="32">
        <f>VLOOKUP(M1561,Смета!$B$8:$O$93,13,0)</f>
        <v>0</v>
      </c>
      <c r="S1561" s="32">
        <f>VLOOKUP(Q1561,Смета!$B$8:$O$93,13,0)</f>
        <v>0</v>
      </c>
      <c r="W1561" s="32">
        <f>VLOOKUP(U1561,Смета!$B$8:$O$93,13,0)</f>
        <v>0</v>
      </c>
      <c r="AA1561" s="32">
        <f>VLOOKUP(Y1561,Смета!$B$8:$O$93,13,0)</f>
        <v>0</v>
      </c>
      <c r="AE1561" s="32">
        <f>VLOOKUP(AC1561,Смета!$B$8:$O$93,13,0)</f>
        <v>0</v>
      </c>
      <c r="AI1561" s="32">
        <f>VLOOKUP(AG1561,Смета!$B$8:$O$93,13,0)</f>
        <v>0</v>
      </c>
      <c r="AM1561" s="32">
        <f>VLOOKUP(AK1561,Смета!$B$8:$O$93,13,0)</f>
        <v>0</v>
      </c>
      <c r="AQ1561" s="32">
        <f>VLOOKUP(AO1561,Смета!$B$8:$O$93,13,0)</f>
        <v>0</v>
      </c>
      <c r="AU1561" s="32">
        <f>VLOOKUP(AS1561,Смета!$B$8:$O$93,13,0)</f>
        <v>0</v>
      </c>
    </row>
    <row r="1562" spans="3:47" x14ac:dyDescent="0.25">
      <c r="C1562" s="32">
        <f>VLOOKUP(A1562,Смета!$B$8:$O$93,13,0)</f>
        <v>0</v>
      </c>
      <c r="G1562" s="32">
        <f>VLOOKUP(E1562,Смета!$B$8:$O$93,13,0)</f>
        <v>0</v>
      </c>
      <c r="K1562" s="32">
        <f>VLOOKUP(I1562,Смета!$B$8:$O$93,13,0)</f>
        <v>0</v>
      </c>
      <c r="O1562" s="32">
        <f>VLOOKUP(M1562,Смета!$B$8:$O$93,13,0)</f>
        <v>0</v>
      </c>
      <c r="S1562" s="32">
        <f>VLOOKUP(Q1562,Смета!$B$8:$O$93,13,0)</f>
        <v>0</v>
      </c>
      <c r="W1562" s="32">
        <f>VLOOKUP(U1562,Смета!$B$8:$O$93,13,0)</f>
        <v>0</v>
      </c>
      <c r="AA1562" s="32">
        <f>VLOOKUP(Y1562,Смета!$B$8:$O$93,13,0)</f>
        <v>0</v>
      </c>
      <c r="AE1562" s="32">
        <f>VLOOKUP(AC1562,Смета!$B$8:$O$93,13,0)</f>
        <v>0</v>
      </c>
      <c r="AI1562" s="32">
        <f>VLOOKUP(AG1562,Смета!$B$8:$O$93,13,0)</f>
        <v>0</v>
      </c>
      <c r="AM1562" s="32">
        <f>VLOOKUP(AK1562,Смета!$B$8:$O$93,13,0)</f>
        <v>0</v>
      </c>
      <c r="AQ1562" s="32">
        <f>VLOOKUP(AO1562,Смета!$B$8:$O$93,13,0)</f>
        <v>0</v>
      </c>
      <c r="AU1562" s="32">
        <f>VLOOKUP(AS1562,Смета!$B$8:$O$93,13,0)</f>
        <v>0</v>
      </c>
    </row>
    <row r="1563" spans="3:47" x14ac:dyDescent="0.25">
      <c r="C1563" s="32">
        <f>VLOOKUP(A1563,Смета!$B$8:$O$93,13,0)</f>
        <v>0</v>
      </c>
      <c r="G1563" s="32">
        <f>VLOOKUP(E1563,Смета!$B$8:$O$93,13,0)</f>
        <v>0</v>
      </c>
      <c r="K1563" s="32">
        <f>VLOOKUP(I1563,Смета!$B$8:$O$93,13,0)</f>
        <v>0</v>
      </c>
      <c r="O1563" s="32">
        <f>VLOOKUP(M1563,Смета!$B$8:$O$93,13,0)</f>
        <v>0</v>
      </c>
      <c r="S1563" s="32">
        <f>VLOOKUP(Q1563,Смета!$B$8:$O$93,13,0)</f>
        <v>0</v>
      </c>
      <c r="W1563" s="32">
        <f>VLOOKUP(U1563,Смета!$B$8:$O$93,13,0)</f>
        <v>0</v>
      </c>
      <c r="AA1563" s="32">
        <f>VLOOKUP(Y1563,Смета!$B$8:$O$93,13,0)</f>
        <v>0</v>
      </c>
      <c r="AE1563" s="32">
        <f>VLOOKUP(AC1563,Смета!$B$8:$O$93,13,0)</f>
        <v>0</v>
      </c>
      <c r="AI1563" s="32">
        <f>VLOOKUP(AG1563,Смета!$B$8:$O$93,13,0)</f>
        <v>0</v>
      </c>
      <c r="AM1563" s="32">
        <f>VLOOKUP(AK1563,Смета!$B$8:$O$93,13,0)</f>
        <v>0</v>
      </c>
      <c r="AQ1563" s="32">
        <f>VLOOKUP(AO1563,Смета!$B$8:$O$93,13,0)</f>
        <v>0</v>
      </c>
      <c r="AU1563" s="32">
        <f>VLOOKUP(AS1563,Смета!$B$8:$O$93,13,0)</f>
        <v>0</v>
      </c>
    </row>
    <row r="1564" spans="3:47" x14ac:dyDescent="0.25">
      <c r="C1564" s="32">
        <f>VLOOKUP(A1564,Смета!$B$8:$O$93,13,0)</f>
        <v>0</v>
      </c>
      <c r="G1564" s="32">
        <f>VLOOKUP(E1564,Смета!$B$8:$O$93,13,0)</f>
        <v>0</v>
      </c>
      <c r="K1564" s="32">
        <f>VLOOKUP(I1564,Смета!$B$8:$O$93,13,0)</f>
        <v>0</v>
      </c>
      <c r="O1564" s="32">
        <f>VLOOKUP(M1564,Смета!$B$8:$O$93,13,0)</f>
        <v>0</v>
      </c>
      <c r="S1564" s="32">
        <f>VLOOKUP(Q1564,Смета!$B$8:$O$93,13,0)</f>
        <v>0</v>
      </c>
      <c r="W1564" s="32">
        <f>VLOOKUP(U1564,Смета!$B$8:$O$93,13,0)</f>
        <v>0</v>
      </c>
      <c r="AA1564" s="32">
        <f>VLOOKUP(Y1564,Смета!$B$8:$O$93,13,0)</f>
        <v>0</v>
      </c>
      <c r="AE1564" s="32">
        <f>VLOOKUP(AC1564,Смета!$B$8:$O$93,13,0)</f>
        <v>0</v>
      </c>
      <c r="AI1564" s="32">
        <f>VLOOKUP(AG1564,Смета!$B$8:$O$93,13,0)</f>
        <v>0</v>
      </c>
      <c r="AM1564" s="32">
        <f>VLOOKUP(AK1564,Смета!$B$8:$O$93,13,0)</f>
        <v>0</v>
      </c>
      <c r="AQ1564" s="32">
        <f>VLOOKUP(AO1564,Смета!$B$8:$O$93,13,0)</f>
        <v>0</v>
      </c>
      <c r="AU1564" s="32">
        <f>VLOOKUP(AS1564,Смета!$B$8:$O$93,13,0)</f>
        <v>0</v>
      </c>
    </row>
    <row r="1565" spans="3:47" x14ac:dyDescent="0.25">
      <c r="C1565" s="32">
        <f>VLOOKUP(A1565,Смета!$B$8:$O$93,13,0)</f>
        <v>0</v>
      </c>
      <c r="G1565" s="32">
        <f>VLOOKUP(E1565,Смета!$B$8:$O$93,13,0)</f>
        <v>0</v>
      </c>
      <c r="K1565" s="32">
        <f>VLOOKUP(I1565,Смета!$B$8:$O$93,13,0)</f>
        <v>0</v>
      </c>
      <c r="O1565" s="32">
        <f>VLOOKUP(M1565,Смета!$B$8:$O$93,13,0)</f>
        <v>0</v>
      </c>
      <c r="S1565" s="32">
        <f>VLOOKUP(Q1565,Смета!$B$8:$O$93,13,0)</f>
        <v>0</v>
      </c>
      <c r="W1565" s="32">
        <f>VLOOKUP(U1565,Смета!$B$8:$O$93,13,0)</f>
        <v>0</v>
      </c>
      <c r="AA1565" s="32">
        <f>VLOOKUP(Y1565,Смета!$B$8:$O$93,13,0)</f>
        <v>0</v>
      </c>
      <c r="AE1565" s="32">
        <f>VLOOKUP(AC1565,Смета!$B$8:$O$93,13,0)</f>
        <v>0</v>
      </c>
      <c r="AI1565" s="32">
        <f>VLOOKUP(AG1565,Смета!$B$8:$O$93,13,0)</f>
        <v>0</v>
      </c>
      <c r="AM1565" s="32">
        <f>VLOOKUP(AK1565,Смета!$B$8:$O$93,13,0)</f>
        <v>0</v>
      </c>
      <c r="AQ1565" s="32">
        <f>VLOOKUP(AO1565,Смета!$B$8:$O$93,13,0)</f>
        <v>0</v>
      </c>
      <c r="AU1565" s="32">
        <f>VLOOKUP(AS1565,Смета!$B$8:$O$93,13,0)</f>
        <v>0</v>
      </c>
    </row>
    <row r="1566" spans="3:47" x14ac:dyDescent="0.25">
      <c r="C1566" s="32">
        <f>VLOOKUP(A1566,Смета!$B$8:$O$93,13,0)</f>
        <v>0</v>
      </c>
      <c r="G1566" s="32">
        <f>VLOOKUP(E1566,Смета!$B$8:$O$93,13,0)</f>
        <v>0</v>
      </c>
      <c r="K1566" s="32">
        <f>VLOOKUP(I1566,Смета!$B$8:$O$93,13,0)</f>
        <v>0</v>
      </c>
      <c r="O1566" s="32">
        <f>VLOOKUP(M1566,Смета!$B$8:$O$93,13,0)</f>
        <v>0</v>
      </c>
      <c r="S1566" s="32">
        <f>VLOOKUP(Q1566,Смета!$B$8:$O$93,13,0)</f>
        <v>0</v>
      </c>
      <c r="W1566" s="32">
        <f>VLOOKUP(U1566,Смета!$B$8:$O$93,13,0)</f>
        <v>0</v>
      </c>
      <c r="AA1566" s="32">
        <f>VLOOKUP(Y1566,Смета!$B$8:$O$93,13,0)</f>
        <v>0</v>
      </c>
      <c r="AE1566" s="32">
        <f>VLOOKUP(AC1566,Смета!$B$8:$O$93,13,0)</f>
        <v>0</v>
      </c>
      <c r="AI1566" s="32">
        <f>VLOOKUP(AG1566,Смета!$B$8:$O$93,13,0)</f>
        <v>0</v>
      </c>
      <c r="AM1566" s="32">
        <f>VLOOKUP(AK1566,Смета!$B$8:$O$93,13,0)</f>
        <v>0</v>
      </c>
      <c r="AQ1566" s="32">
        <f>VLOOKUP(AO1566,Смета!$B$8:$O$93,13,0)</f>
        <v>0</v>
      </c>
      <c r="AU1566" s="32">
        <f>VLOOKUP(AS1566,Смета!$B$8:$O$93,13,0)</f>
        <v>0</v>
      </c>
    </row>
    <row r="1567" spans="3:47" x14ac:dyDescent="0.25">
      <c r="C1567" s="32">
        <f>VLOOKUP(A1567,Смета!$B$8:$O$93,13,0)</f>
        <v>0</v>
      </c>
      <c r="G1567" s="32">
        <f>VLOOKUP(E1567,Смета!$B$8:$O$93,13,0)</f>
        <v>0</v>
      </c>
      <c r="K1567" s="32">
        <f>VLOOKUP(I1567,Смета!$B$8:$O$93,13,0)</f>
        <v>0</v>
      </c>
      <c r="O1567" s="32">
        <f>VLOOKUP(M1567,Смета!$B$8:$O$93,13,0)</f>
        <v>0</v>
      </c>
      <c r="S1567" s="32">
        <f>VLOOKUP(Q1567,Смета!$B$8:$O$93,13,0)</f>
        <v>0</v>
      </c>
      <c r="W1567" s="32">
        <f>VLOOKUP(U1567,Смета!$B$8:$O$93,13,0)</f>
        <v>0</v>
      </c>
      <c r="AA1567" s="32">
        <f>VLOOKUP(Y1567,Смета!$B$8:$O$93,13,0)</f>
        <v>0</v>
      </c>
      <c r="AE1567" s="32">
        <f>VLOOKUP(AC1567,Смета!$B$8:$O$93,13,0)</f>
        <v>0</v>
      </c>
      <c r="AI1567" s="32">
        <f>VLOOKUP(AG1567,Смета!$B$8:$O$93,13,0)</f>
        <v>0</v>
      </c>
      <c r="AM1567" s="32">
        <f>VLOOKUP(AK1567,Смета!$B$8:$O$93,13,0)</f>
        <v>0</v>
      </c>
      <c r="AQ1567" s="32">
        <f>VLOOKUP(AO1567,Смета!$B$8:$O$93,13,0)</f>
        <v>0</v>
      </c>
      <c r="AU1567" s="32">
        <f>VLOOKUP(AS1567,Смета!$B$8:$O$93,13,0)</f>
        <v>0</v>
      </c>
    </row>
    <row r="1568" spans="3:47" x14ac:dyDescent="0.25">
      <c r="C1568" s="32">
        <f>VLOOKUP(A1568,Смета!$B$8:$O$93,13,0)</f>
        <v>0</v>
      </c>
      <c r="G1568" s="32">
        <f>VLOOKUP(E1568,Смета!$B$8:$O$93,13,0)</f>
        <v>0</v>
      </c>
      <c r="K1568" s="32">
        <f>VLOOKUP(I1568,Смета!$B$8:$O$93,13,0)</f>
        <v>0</v>
      </c>
      <c r="O1568" s="32">
        <f>VLOOKUP(M1568,Смета!$B$8:$O$93,13,0)</f>
        <v>0</v>
      </c>
      <c r="S1568" s="32">
        <f>VLOOKUP(Q1568,Смета!$B$8:$O$93,13,0)</f>
        <v>0</v>
      </c>
      <c r="W1568" s="32">
        <f>VLOOKUP(U1568,Смета!$B$8:$O$93,13,0)</f>
        <v>0</v>
      </c>
      <c r="AA1568" s="32">
        <f>VLOOKUP(Y1568,Смета!$B$8:$O$93,13,0)</f>
        <v>0</v>
      </c>
      <c r="AE1568" s="32">
        <f>VLOOKUP(AC1568,Смета!$B$8:$O$93,13,0)</f>
        <v>0</v>
      </c>
      <c r="AI1568" s="32">
        <f>VLOOKUP(AG1568,Смета!$B$8:$O$93,13,0)</f>
        <v>0</v>
      </c>
      <c r="AM1568" s="32">
        <f>VLOOKUP(AK1568,Смета!$B$8:$O$93,13,0)</f>
        <v>0</v>
      </c>
      <c r="AQ1568" s="32">
        <f>VLOOKUP(AO1568,Смета!$B$8:$O$93,13,0)</f>
        <v>0</v>
      </c>
      <c r="AU1568" s="32">
        <f>VLOOKUP(AS1568,Смета!$B$8:$O$93,13,0)</f>
        <v>0</v>
      </c>
    </row>
    <row r="1569" spans="3:47" x14ac:dyDescent="0.25">
      <c r="C1569" s="32">
        <f>VLOOKUP(A1569,Смета!$B$8:$O$93,13,0)</f>
        <v>0</v>
      </c>
      <c r="G1569" s="32">
        <f>VLOOKUP(E1569,Смета!$B$8:$O$93,13,0)</f>
        <v>0</v>
      </c>
      <c r="K1569" s="32">
        <f>VLOOKUP(I1569,Смета!$B$8:$O$93,13,0)</f>
        <v>0</v>
      </c>
      <c r="O1569" s="32">
        <f>VLOOKUP(M1569,Смета!$B$8:$O$93,13,0)</f>
        <v>0</v>
      </c>
      <c r="S1569" s="32">
        <f>VLOOKUP(Q1569,Смета!$B$8:$O$93,13,0)</f>
        <v>0</v>
      </c>
      <c r="W1569" s="32">
        <f>VLOOKUP(U1569,Смета!$B$8:$O$93,13,0)</f>
        <v>0</v>
      </c>
      <c r="AA1569" s="32">
        <f>VLOOKUP(Y1569,Смета!$B$8:$O$93,13,0)</f>
        <v>0</v>
      </c>
      <c r="AE1569" s="32">
        <f>VLOOKUP(AC1569,Смета!$B$8:$O$93,13,0)</f>
        <v>0</v>
      </c>
      <c r="AI1569" s="32">
        <f>VLOOKUP(AG1569,Смета!$B$8:$O$93,13,0)</f>
        <v>0</v>
      </c>
      <c r="AM1569" s="32">
        <f>VLOOKUP(AK1569,Смета!$B$8:$O$93,13,0)</f>
        <v>0</v>
      </c>
      <c r="AQ1569" s="32">
        <f>VLOOKUP(AO1569,Смета!$B$8:$O$93,13,0)</f>
        <v>0</v>
      </c>
      <c r="AU1569" s="32">
        <f>VLOOKUP(AS1569,Смета!$B$8:$O$93,13,0)</f>
        <v>0</v>
      </c>
    </row>
    <row r="1570" spans="3:47" x14ac:dyDescent="0.25">
      <c r="C1570" s="32">
        <f>VLOOKUP(A1570,Смета!$B$8:$O$93,13,0)</f>
        <v>0</v>
      </c>
      <c r="G1570" s="32">
        <f>VLOOKUP(E1570,Смета!$B$8:$O$93,13,0)</f>
        <v>0</v>
      </c>
      <c r="K1570" s="32">
        <f>VLOOKUP(I1570,Смета!$B$8:$O$93,13,0)</f>
        <v>0</v>
      </c>
      <c r="O1570" s="32">
        <f>VLOOKUP(M1570,Смета!$B$8:$O$93,13,0)</f>
        <v>0</v>
      </c>
      <c r="S1570" s="32">
        <f>VLOOKUP(Q1570,Смета!$B$8:$O$93,13,0)</f>
        <v>0</v>
      </c>
      <c r="W1570" s="32">
        <f>VLOOKUP(U1570,Смета!$B$8:$O$93,13,0)</f>
        <v>0</v>
      </c>
      <c r="AA1570" s="32">
        <f>VLOOKUP(Y1570,Смета!$B$8:$O$93,13,0)</f>
        <v>0</v>
      </c>
      <c r="AE1570" s="32">
        <f>VLOOKUP(AC1570,Смета!$B$8:$O$93,13,0)</f>
        <v>0</v>
      </c>
      <c r="AI1570" s="32">
        <f>VLOOKUP(AG1570,Смета!$B$8:$O$93,13,0)</f>
        <v>0</v>
      </c>
      <c r="AM1570" s="32">
        <f>VLOOKUP(AK1570,Смета!$B$8:$O$93,13,0)</f>
        <v>0</v>
      </c>
      <c r="AQ1570" s="32">
        <f>VLOOKUP(AO1570,Смета!$B$8:$O$93,13,0)</f>
        <v>0</v>
      </c>
      <c r="AU1570" s="32">
        <f>VLOOKUP(AS1570,Смета!$B$8:$O$93,13,0)</f>
        <v>0</v>
      </c>
    </row>
    <row r="1571" spans="3:47" x14ac:dyDescent="0.25">
      <c r="C1571" s="32">
        <f>VLOOKUP(A1571,Смета!$B$8:$O$93,13,0)</f>
        <v>0</v>
      </c>
      <c r="G1571" s="32">
        <f>VLOOKUP(E1571,Смета!$B$8:$O$93,13,0)</f>
        <v>0</v>
      </c>
      <c r="K1571" s="32">
        <f>VLOOKUP(I1571,Смета!$B$8:$O$93,13,0)</f>
        <v>0</v>
      </c>
      <c r="O1571" s="32">
        <f>VLOOKUP(M1571,Смета!$B$8:$O$93,13,0)</f>
        <v>0</v>
      </c>
      <c r="S1571" s="32">
        <f>VLOOKUP(Q1571,Смета!$B$8:$O$93,13,0)</f>
        <v>0</v>
      </c>
      <c r="W1571" s="32">
        <f>VLOOKUP(U1571,Смета!$B$8:$O$93,13,0)</f>
        <v>0</v>
      </c>
      <c r="AA1571" s="32">
        <f>VLOOKUP(Y1571,Смета!$B$8:$O$93,13,0)</f>
        <v>0</v>
      </c>
      <c r="AE1571" s="32">
        <f>VLOOKUP(AC1571,Смета!$B$8:$O$93,13,0)</f>
        <v>0</v>
      </c>
      <c r="AI1571" s="32">
        <f>VLOOKUP(AG1571,Смета!$B$8:$O$93,13,0)</f>
        <v>0</v>
      </c>
      <c r="AM1571" s="32">
        <f>VLOOKUP(AK1571,Смета!$B$8:$O$93,13,0)</f>
        <v>0</v>
      </c>
      <c r="AQ1571" s="32">
        <f>VLOOKUP(AO1571,Смета!$B$8:$O$93,13,0)</f>
        <v>0</v>
      </c>
      <c r="AU1571" s="32">
        <f>VLOOKUP(AS1571,Смета!$B$8:$O$93,13,0)</f>
        <v>0</v>
      </c>
    </row>
    <row r="1572" spans="3:47" x14ac:dyDescent="0.25">
      <c r="C1572" s="32">
        <f>VLOOKUP(A1572,Смета!$B$8:$O$93,13,0)</f>
        <v>0</v>
      </c>
      <c r="G1572" s="32">
        <f>VLOOKUP(E1572,Смета!$B$8:$O$93,13,0)</f>
        <v>0</v>
      </c>
      <c r="K1572" s="32">
        <f>VLOOKUP(I1572,Смета!$B$8:$O$93,13,0)</f>
        <v>0</v>
      </c>
      <c r="O1572" s="32">
        <f>VLOOKUP(M1572,Смета!$B$8:$O$93,13,0)</f>
        <v>0</v>
      </c>
      <c r="S1572" s="32">
        <f>VLOOKUP(Q1572,Смета!$B$8:$O$93,13,0)</f>
        <v>0</v>
      </c>
      <c r="W1572" s="32">
        <f>VLOOKUP(U1572,Смета!$B$8:$O$93,13,0)</f>
        <v>0</v>
      </c>
      <c r="AA1572" s="32">
        <f>VLOOKUP(Y1572,Смета!$B$8:$O$93,13,0)</f>
        <v>0</v>
      </c>
      <c r="AE1572" s="32">
        <f>VLOOKUP(AC1572,Смета!$B$8:$O$93,13,0)</f>
        <v>0</v>
      </c>
      <c r="AI1572" s="32">
        <f>VLOOKUP(AG1572,Смета!$B$8:$O$93,13,0)</f>
        <v>0</v>
      </c>
      <c r="AM1572" s="32">
        <f>VLOOKUP(AK1572,Смета!$B$8:$O$93,13,0)</f>
        <v>0</v>
      </c>
      <c r="AQ1572" s="32">
        <f>VLOOKUP(AO1572,Смета!$B$8:$O$93,13,0)</f>
        <v>0</v>
      </c>
      <c r="AU1572" s="32">
        <f>VLOOKUP(AS1572,Смета!$B$8:$O$93,13,0)</f>
        <v>0</v>
      </c>
    </row>
    <row r="1573" spans="3:47" x14ac:dyDescent="0.25">
      <c r="C1573" s="32">
        <f>VLOOKUP(A1573,Смета!$B$8:$O$93,13,0)</f>
        <v>0</v>
      </c>
      <c r="G1573" s="32">
        <f>VLOOKUP(E1573,Смета!$B$8:$O$93,13,0)</f>
        <v>0</v>
      </c>
      <c r="K1573" s="32">
        <f>VLOOKUP(I1573,Смета!$B$8:$O$93,13,0)</f>
        <v>0</v>
      </c>
      <c r="O1573" s="32">
        <f>VLOOKUP(M1573,Смета!$B$8:$O$93,13,0)</f>
        <v>0</v>
      </c>
      <c r="S1573" s="32">
        <f>VLOOKUP(Q1573,Смета!$B$8:$O$93,13,0)</f>
        <v>0</v>
      </c>
      <c r="W1573" s="32">
        <f>VLOOKUP(U1573,Смета!$B$8:$O$93,13,0)</f>
        <v>0</v>
      </c>
      <c r="AA1573" s="32">
        <f>VLOOKUP(Y1573,Смета!$B$8:$O$93,13,0)</f>
        <v>0</v>
      </c>
      <c r="AE1573" s="32">
        <f>VLOOKUP(AC1573,Смета!$B$8:$O$93,13,0)</f>
        <v>0</v>
      </c>
      <c r="AI1573" s="32">
        <f>VLOOKUP(AG1573,Смета!$B$8:$O$93,13,0)</f>
        <v>0</v>
      </c>
      <c r="AM1573" s="32">
        <f>VLOOKUP(AK1573,Смета!$B$8:$O$93,13,0)</f>
        <v>0</v>
      </c>
      <c r="AQ1573" s="32">
        <f>VLOOKUP(AO1573,Смета!$B$8:$O$93,13,0)</f>
        <v>0</v>
      </c>
      <c r="AU1573" s="32">
        <f>VLOOKUP(AS1573,Смета!$B$8:$O$93,13,0)</f>
        <v>0</v>
      </c>
    </row>
    <row r="1574" spans="3:47" x14ac:dyDescent="0.25">
      <c r="C1574" s="32">
        <f>VLOOKUP(A1574,Смета!$B$8:$O$93,13,0)</f>
        <v>0</v>
      </c>
      <c r="G1574" s="32">
        <f>VLOOKUP(E1574,Смета!$B$8:$O$93,13,0)</f>
        <v>0</v>
      </c>
      <c r="K1574" s="32">
        <f>VLOOKUP(I1574,Смета!$B$8:$O$93,13,0)</f>
        <v>0</v>
      </c>
      <c r="O1574" s="32">
        <f>VLOOKUP(M1574,Смета!$B$8:$O$93,13,0)</f>
        <v>0</v>
      </c>
      <c r="S1574" s="32">
        <f>VLOOKUP(Q1574,Смета!$B$8:$O$93,13,0)</f>
        <v>0</v>
      </c>
      <c r="W1574" s="32">
        <f>VLOOKUP(U1574,Смета!$B$8:$O$93,13,0)</f>
        <v>0</v>
      </c>
      <c r="AA1574" s="32">
        <f>VLOOKUP(Y1574,Смета!$B$8:$O$93,13,0)</f>
        <v>0</v>
      </c>
      <c r="AE1574" s="32">
        <f>VLOOKUP(AC1574,Смета!$B$8:$O$93,13,0)</f>
        <v>0</v>
      </c>
      <c r="AI1574" s="32">
        <f>VLOOKUP(AG1574,Смета!$B$8:$O$93,13,0)</f>
        <v>0</v>
      </c>
      <c r="AM1574" s="32">
        <f>VLOOKUP(AK1574,Смета!$B$8:$O$93,13,0)</f>
        <v>0</v>
      </c>
      <c r="AQ1574" s="32">
        <f>VLOOKUP(AO1574,Смета!$B$8:$O$93,13,0)</f>
        <v>0</v>
      </c>
      <c r="AU1574" s="32">
        <f>VLOOKUP(AS1574,Смета!$B$8:$O$93,13,0)</f>
        <v>0</v>
      </c>
    </row>
    <row r="1575" spans="3:47" x14ac:dyDescent="0.25">
      <c r="C1575" s="32">
        <f>VLOOKUP(A1575,Смета!$B$8:$O$93,13,0)</f>
        <v>0</v>
      </c>
      <c r="G1575" s="32">
        <f>VLOOKUP(E1575,Смета!$B$8:$O$93,13,0)</f>
        <v>0</v>
      </c>
      <c r="K1575" s="32">
        <f>VLOOKUP(I1575,Смета!$B$8:$O$93,13,0)</f>
        <v>0</v>
      </c>
      <c r="O1575" s="32">
        <f>VLOOKUP(M1575,Смета!$B$8:$O$93,13,0)</f>
        <v>0</v>
      </c>
      <c r="S1575" s="32">
        <f>VLOOKUP(Q1575,Смета!$B$8:$O$93,13,0)</f>
        <v>0</v>
      </c>
      <c r="W1575" s="32">
        <f>VLOOKUP(U1575,Смета!$B$8:$O$93,13,0)</f>
        <v>0</v>
      </c>
      <c r="AA1575" s="32">
        <f>VLOOKUP(Y1575,Смета!$B$8:$O$93,13,0)</f>
        <v>0</v>
      </c>
      <c r="AE1575" s="32">
        <f>VLOOKUP(AC1575,Смета!$B$8:$O$93,13,0)</f>
        <v>0</v>
      </c>
      <c r="AI1575" s="32">
        <f>VLOOKUP(AG1575,Смета!$B$8:$O$93,13,0)</f>
        <v>0</v>
      </c>
      <c r="AM1575" s="32">
        <f>VLOOKUP(AK1575,Смета!$B$8:$O$93,13,0)</f>
        <v>0</v>
      </c>
      <c r="AQ1575" s="32">
        <f>VLOOKUP(AO1575,Смета!$B$8:$O$93,13,0)</f>
        <v>0</v>
      </c>
      <c r="AU1575" s="32">
        <f>VLOOKUP(AS1575,Смета!$B$8:$O$93,13,0)</f>
        <v>0</v>
      </c>
    </row>
    <row r="1576" spans="3:47" x14ac:dyDescent="0.25">
      <c r="C1576" s="32">
        <f>VLOOKUP(A1576,Смета!$B$8:$O$93,13,0)</f>
        <v>0</v>
      </c>
      <c r="G1576" s="32">
        <f>VLOOKUP(E1576,Смета!$B$8:$O$93,13,0)</f>
        <v>0</v>
      </c>
      <c r="K1576" s="32">
        <f>VLOOKUP(I1576,Смета!$B$8:$O$93,13,0)</f>
        <v>0</v>
      </c>
      <c r="O1576" s="32">
        <f>VLOOKUP(M1576,Смета!$B$8:$O$93,13,0)</f>
        <v>0</v>
      </c>
      <c r="S1576" s="32">
        <f>VLOOKUP(Q1576,Смета!$B$8:$O$93,13,0)</f>
        <v>0</v>
      </c>
      <c r="W1576" s="32">
        <f>VLOOKUP(U1576,Смета!$B$8:$O$93,13,0)</f>
        <v>0</v>
      </c>
      <c r="AA1576" s="32">
        <f>VLOOKUP(Y1576,Смета!$B$8:$O$93,13,0)</f>
        <v>0</v>
      </c>
      <c r="AE1576" s="32">
        <f>VLOOKUP(AC1576,Смета!$B$8:$O$93,13,0)</f>
        <v>0</v>
      </c>
      <c r="AI1576" s="32">
        <f>VLOOKUP(AG1576,Смета!$B$8:$O$93,13,0)</f>
        <v>0</v>
      </c>
      <c r="AM1576" s="32">
        <f>VLOOKUP(AK1576,Смета!$B$8:$O$93,13,0)</f>
        <v>0</v>
      </c>
      <c r="AQ1576" s="32">
        <f>VLOOKUP(AO1576,Смета!$B$8:$O$93,13,0)</f>
        <v>0</v>
      </c>
      <c r="AU1576" s="32">
        <f>VLOOKUP(AS1576,Смета!$B$8:$O$93,13,0)</f>
        <v>0</v>
      </c>
    </row>
    <row r="1577" spans="3:47" x14ac:dyDescent="0.25">
      <c r="C1577" s="32">
        <f>VLOOKUP(A1577,Смета!$B$8:$O$93,13,0)</f>
        <v>0</v>
      </c>
      <c r="G1577" s="32">
        <f>VLOOKUP(E1577,Смета!$B$8:$O$93,13,0)</f>
        <v>0</v>
      </c>
      <c r="K1577" s="32">
        <f>VLOOKUP(I1577,Смета!$B$8:$O$93,13,0)</f>
        <v>0</v>
      </c>
      <c r="O1577" s="32">
        <f>VLOOKUP(M1577,Смета!$B$8:$O$93,13,0)</f>
        <v>0</v>
      </c>
      <c r="S1577" s="32">
        <f>VLOOKUP(Q1577,Смета!$B$8:$O$93,13,0)</f>
        <v>0</v>
      </c>
      <c r="W1577" s="32">
        <f>VLOOKUP(U1577,Смета!$B$8:$O$93,13,0)</f>
        <v>0</v>
      </c>
      <c r="AA1577" s="32">
        <f>VLOOKUP(Y1577,Смета!$B$8:$O$93,13,0)</f>
        <v>0</v>
      </c>
      <c r="AE1577" s="32">
        <f>VLOOKUP(AC1577,Смета!$B$8:$O$93,13,0)</f>
        <v>0</v>
      </c>
      <c r="AI1577" s="32">
        <f>VLOOKUP(AG1577,Смета!$B$8:$O$93,13,0)</f>
        <v>0</v>
      </c>
      <c r="AM1577" s="32">
        <f>VLOOKUP(AK1577,Смета!$B$8:$O$93,13,0)</f>
        <v>0</v>
      </c>
      <c r="AQ1577" s="32">
        <f>VLOOKUP(AO1577,Смета!$B$8:$O$93,13,0)</f>
        <v>0</v>
      </c>
      <c r="AU1577" s="32">
        <f>VLOOKUP(AS1577,Смета!$B$8:$O$93,13,0)</f>
        <v>0</v>
      </c>
    </row>
    <row r="1578" spans="3:47" x14ac:dyDescent="0.25">
      <c r="C1578" s="32">
        <f>VLOOKUP(A1578,Смета!$B$8:$O$93,13,0)</f>
        <v>0</v>
      </c>
      <c r="G1578" s="32">
        <f>VLOOKUP(E1578,Смета!$B$8:$O$93,13,0)</f>
        <v>0</v>
      </c>
      <c r="K1578" s="32">
        <f>VLOOKUP(I1578,Смета!$B$8:$O$93,13,0)</f>
        <v>0</v>
      </c>
      <c r="O1578" s="32">
        <f>VLOOKUP(M1578,Смета!$B$8:$O$93,13,0)</f>
        <v>0</v>
      </c>
      <c r="S1578" s="32">
        <f>VLOOKUP(Q1578,Смета!$B$8:$O$93,13,0)</f>
        <v>0</v>
      </c>
      <c r="W1578" s="32">
        <f>VLOOKUP(U1578,Смета!$B$8:$O$93,13,0)</f>
        <v>0</v>
      </c>
      <c r="AA1578" s="32">
        <f>VLOOKUP(Y1578,Смета!$B$8:$O$93,13,0)</f>
        <v>0</v>
      </c>
      <c r="AE1578" s="32">
        <f>VLOOKUP(AC1578,Смета!$B$8:$O$93,13,0)</f>
        <v>0</v>
      </c>
      <c r="AI1578" s="32">
        <f>VLOOKUP(AG1578,Смета!$B$8:$O$93,13,0)</f>
        <v>0</v>
      </c>
      <c r="AM1578" s="32">
        <f>VLOOKUP(AK1578,Смета!$B$8:$O$93,13,0)</f>
        <v>0</v>
      </c>
      <c r="AQ1578" s="32">
        <f>VLOOKUP(AO1578,Смета!$B$8:$O$93,13,0)</f>
        <v>0</v>
      </c>
      <c r="AU1578" s="32">
        <f>VLOOKUP(AS1578,Смета!$B$8:$O$93,13,0)</f>
        <v>0</v>
      </c>
    </row>
    <row r="1579" spans="3:47" x14ac:dyDescent="0.25">
      <c r="C1579" s="32">
        <f>VLOOKUP(A1579,Смета!$B$8:$O$93,13,0)</f>
        <v>0</v>
      </c>
      <c r="G1579" s="32">
        <f>VLOOKUP(E1579,Смета!$B$8:$O$93,13,0)</f>
        <v>0</v>
      </c>
      <c r="K1579" s="32">
        <f>VLOOKUP(I1579,Смета!$B$8:$O$93,13,0)</f>
        <v>0</v>
      </c>
      <c r="O1579" s="32">
        <f>VLOOKUP(M1579,Смета!$B$8:$O$93,13,0)</f>
        <v>0</v>
      </c>
      <c r="S1579" s="32">
        <f>VLOOKUP(Q1579,Смета!$B$8:$O$93,13,0)</f>
        <v>0</v>
      </c>
      <c r="W1579" s="32">
        <f>VLOOKUP(U1579,Смета!$B$8:$O$93,13,0)</f>
        <v>0</v>
      </c>
      <c r="AA1579" s="32">
        <f>VLOOKUP(Y1579,Смета!$B$8:$O$93,13,0)</f>
        <v>0</v>
      </c>
      <c r="AE1579" s="32">
        <f>VLOOKUP(AC1579,Смета!$B$8:$O$93,13,0)</f>
        <v>0</v>
      </c>
      <c r="AI1579" s="32">
        <f>VLOOKUP(AG1579,Смета!$B$8:$O$93,13,0)</f>
        <v>0</v>
      </c>
      <c r="AM1579" s="32">
        <f>VLOOKUP(AK1579,Смета!$B$8:$O$93,13,0)</f>
        <v>0</v>
      </c>
      <c r="AQ1579" s="32">
        <f>VLOOKUP(AO1579,Смета!$B$8:$O$93,13,0)</f>
        <v>0</v>
      </c>
      <c r="AU1579" s="32">
        <f>VLOOKUP(AS1579,Смета!$B$8:$O$93,13,0)</f>
        <v>0</v>
      </c>
    </row>
    <row r="1580" spans="3:47" x14ac:dyDescent="0.25">
      <c r="C1580" s="32">
        <f>VLOOKUP(A1580,Смета!$B$8:$O$93,13,0)</f>
        <v>0</v>
      </c>
      <c r="G1580" s="32">
        <f>VLOOKUP(E1580,Смета!$B$8:$O$93,13,0)</f>
        <v>0</v>
      </c>
      <c r="K1580" s="32">
        <f>VLOOKUP(I1580,Смета!$B$8:$O$93,13,0)</f>
        <v>0</v>
      </c>
      <c r="O1580" s="32">
        <f>VLOOKUP(M1580,Смета!$B$8:$O$93,13,0)</f>
        <v>0</v>
      </c>
      <c r="S1580" s="32">
        <f>VLOOKUP(Q1580,Смета!$B$8:$O$93,13,0)</f>
        <v>0</v>
      </c>
      <c r="W1580" s="32">
        <f>VLOOKUP(U1580,Смета!$B$8:$O$93,13,0)</f>
        <v>0</v>
      </c>
      <c r="AA1580" s="32">
        <f>VLOOKUP(Y1580,Смета!$B$8:$O$93,13,0)</f>
        <v>0</v>
      </c>
      <c r="AE1580" s="32">
        <f>VLOOKUP(AC1580,Смета!$B$8:$O$93,13,0)</f>
        <v>0</v>
      </c>
      <c r="AI1580" s="32">
        <f>VLOOKUP(AG1580,Смета!$B$8:$O$93,13,0)</f>
        <v>0</v>
      </c>
      <c r="AM1580" s="32">
        <f>VLOOKUP(AK1580,Смета!$B$8:$O$93,13,0)</f>
        <v>0</v>
      </c>
      <c r="AQ1580" s="32">
        <f>VLOOKUP(AO1580,Смета!$B$8:$O$93,13,0)</f>
        <v>0</v>
      </c>
      <c r="AU1580" s="32">
        <f>VLOOKUP(AS1580,Смета!$B$8:$O$93,13,0)</f>
        <v>0</v>
      </c>
    </row>
    <row r="1581" spans="3:47" x14ac:dyDescent="0.25">
      <c r="C1581" s="32">
        <f>VLOOKUP(A1581,Смета!$B$8:$O$93,13,0)</f>
        <v>0</v>
      </c>
      <c r="G1581" s="32">
        <f>VLOOKUP(E1581,Смета!$B$8:$O$93,13,0)</f>
        <v>0</v>
      </c>
      <c r="K1581" s="32">
        <f>VLOOKUP(I1581,Смета!$B$8:$O$93,13,0)</f>
        <v>0</v>
      </c>
      <c r="O1581" s="32">
        <f>VLOOKUP(M1581,Смета!$B$8:$O$93,13,0)</f>
        <v>0</v>
      </c>
      <c r="S1581" s="32">
        <f>VLOOKUP(Q1581,Смета!$B$8:$O$93,13,0)</f>
        <v>0</v>
      </c>
      <c r="W1581" s="32">
        <f>VLOOKUP(U1581,Смета!$B$8:$O$93,13,0)</f>
        <v>0</v>
      </c>
      <c r="AA1581" s="32">
        <f>VLOOKUP(Y1581,Смета!$B$8:$O$93,13,0)</f>
        <v>0</v>
      </c>
      <c r="AE1581" s="32">
        <f>VLOOKUP(AC1581,Смета!$B$8:$O$93,13,0)</f>
        <v>0</v>
      </c>
      <c r="AI1581" s="32">
        <f>VLOOKUP(AG1581,Смета!$B$8:$O$93,13,0)</f>
        <v>0</v>
      </c>
      <c r="AM1581" s="32">
        <f>VLOOKUP(AK1581,Смета!$B$8:$O$93,13,0)</f>
        <v>0</v>
      </c>
      <c r="AQ1581" s="32">
        <f>VLOOKUP(AO1581,Смета!$B$8:$O$93,13,0)</f>
        <v>0</v>
      </c>
      <c r="AU1581" s="32">
        <f>VLOOKUP(AS1581,Смета!$B$8:$O$93,13,0)</f>
        <v>0</v>
      </c>
    </row>
    <row r="1582" spans="3:47" x14ac:dyDescent="0.25">
      <c r="C1582" s="32">
        <f>VLOOKUP(A1582,Смета!$B$8:$O$93,13,0)</f>
        <v>0</v>
      </c>
      <c r="G1582" s="32">
        <f>VLOOKUP(E1582,Смета!$B$8:$O$93,13,0)</f>
        <v>0</v>
      </c>
      <c r="K1582" s="32">
        <f>VLOOKUP(I1582,Смета!$B$8:$O$93,13,0)</f>
        <v>0</v>
      </c>
      <c r="O1582" s="32">
        <f>VLOOKUP(M1582,Смета!$B$8:$O$93,13,0)</f>
        <v>0</v>
      </c>
      <c r="S1582" s="32">
        <f>VLOOKUP(Q1582,Смета!$B$8:$O$93,13,0)</f>
        <v>0</v>
      </c>
      <c r="W1582" s="32">
        <f>VLOOKUP(U1582,Смета!$B$8:$O$93,13,0)</f>
        <v>0</v>
      </c>
      <c r="AA1582" s="32">
        <f>VLOOKUP(Y1582,Смета!$B$8:$O$93,13,0)</f>
        <v>0</v>
      </c>
      <c r="AE1582" s="32">
        <f>VLOOKUP(AC1582,Смета!$B$8:$O$93,13,0)</f>
        <v>0</v>
      </c>
      <c r="AI1582" s="32">
        <f>VLOOKUP(AG1582,Смета!$B$8:$O$93,13,0)</f>
        <v>0</v>
      </c>
      <c r="AM1582" s="32">
        <f>VLOOKUP(AK1582,Смета!$B$8:$O$93,13,0)</f>
        <v>0</v>
      </c>
      <c r="AQ1582" s="32">
        <f>VLOOKUP(AO1582,Смета!$B$8:$O$93,13,0)</f>
        <v>0</v>
      </c>
      <c r="AU1582" s="32">
        <f>VLOOKUP(AS1582,Смета!$B$8:$O$93,13,0)</f>
        <v>0</v>
      </c>
    </row>
    <row r="1583" spans="3:47" x14ac:dyDescent="0.25">
      <c r="C1583" s="32">
        <f>VLOOKUP(A1583,Смета!$B$8:$O$93,13,0)</f>
        <v>0</v>
      </c>
      <c r="G1583" s="32">
        <f>VLOOKUP(E1583,Смета!$B$8:$O$93,13,0)</f>
        <v>0</v>
      </c>
      <c r="K1583" s="32">
        <f>VLOOKUP(I1583,Смета!$B$8:$O$93,13,0)</f>
        <v>0</v>
      </c>
      <c r="O1583" s="32">
        <f>VLOOKUP(M1583,Смета!$B$8:$O$93,13,0)</f>
        <v>0</v>
      </c>
      <c r="S1583" s="32">
        <f>VLOOKUP(Q1583,Смета!$B$8:$O$93,13,0)</f>
        <v>0</v>
      </c>
      <c r="W1583" s="32">
        <f>VLOOKUP(U1583,Смета!$B$8:$O$93,13,0)</f>
        <v>0</v>
      </c>
      <c r="AA1583" s="32">
        <f>VLOOKUP(Y1583,Смета!$B$8:$O$93,13,0)</f>
        <v>0</v>
      </c>
      <c r="AE1583" s="32">
        <f>VLOOKUP(AC1583,Смета!$B$8:$O$93,13,0)</f>
        <v>0</v>
      </c>
      <c r="AI1583" s="32">
        <f>VLOOKUP(AG1583,Смета!$B$8:$O$93,13,0)</f>
        <v>0</v>
      </c>
      <c r="AM1583" s="32">
        <f>VLOOKUP(AK1583,Смета!$B$8:$O$93,13,0)</f>
        <v>0</v>
      </c>
      <c r="AQ1583" s="32">
        <f>VLOOKUP(AO1583,Смета!$B$8:$O$93,13,0)</f>
        <v>0</v>
      </c>
      <c r="AU1583" s="32">
        <f>VLOOKUP(AS1583,Смета!$B$8:$O$93,13,0)</f>
        <v>0</v>
      </c>
    </row>
    <row r="1584" spans="3:47" x14ac:dyDescent="0.25">
      <c r="C1584" s="32">
        <f>VLOOKUP(A1584,Смета!$B$8:$O$93,13,0)</f>
        <v>0</v>
      </c>
      <c r="G1584" s="32">
        <f>VLOOKUP(E1584,Смета!$B$8:$O$93,13,0)</f>
        <v>0</v>
      </c>
      <c r="K1584" s="32">
        <f>VLOOKUP(I1584,Смета!$B$8:$O$93,13,0)</f>
        <v>0</v>
      </c>
      <c r="O1584" s="32">
        <f>VLOOKUP(M1584,Смета!$B$8:$O$93,13,0)</f>
        <v>0</v>
      </c>
      <c r="S1584" s="32">
        <f>VLOOKUP(Q1584,Смета!$B$8:$O$93,13,0)</f>
        <v>0</v>
      </c>
      <c r="W1584" s="32">
        <f>VLOOKUP(U1584,Смета!$B$8:$O$93,13,0)</f>
        <v>0</v>
      </c>
      <c r="AA1584" s="32">
        <f>VLOOKUP(Y1584,Смета!$B$8:$O$93,13,0)</f>
        <v>0</v>
      </c>
      <c r="AE1584" s="32">
        <f>VLOOKUP(AC1584,Смета!$B$8:$O$93,13,0)</f>
        <v>0</v>
      </c>
      <c r="AI1584" s="32">
        <f>VLOOKUP(AG1584,Смета!$B$8:$O$93,13,0)</f>
        <v>0</v>
      </c>
      <c r="AM1584" s="32">
        <f>VLOOKUP(AK1584,Смета!$B$8:$O$93,13,0)</f>
        <v>0</v>
      </c>
      <c r="AQ1584" s="32">
        <f>VLOOKUP(AO1584,Смета!$B$8:$O$93,13,0)</f>
        <v>0</v>
      </c>
      <c r="AU1584" s="32">
        <f>VLOOKUP(AS1584,Смета!$B$8:$O$93,13,0)</f>
        <v>0</v>
      </c>
    </row>
    <row r="1585" spans="3:47" x14ac:dyDescent="0.25">
      <c r="C1585" s="32">
        <f>VLOOKUP(A1585,Смета!$B$8:$O$93,13,0)</f>
        <v>0</v>
      </c>
      <c r="G1585" s="32">
        <f>VLOOKUP(E1585,Смета!$B$8:$O$93,13,0)</f>
        <v>0</v>
      </c>
      <c r="K1585" s="32">
        <f>VLOOKUP(I1585,Смета!$B$8:$O$93,13,0)</f>
        <v>0</v>
      </c>
      <c r="O1585" s="32">
        <f>VLOOKUP(M1585,Смета!$B$8:$O$93,13,0)</f>
        <v>0</v>
      </c>
      <c r="S1585" s="32">
        <f>VLOOKUP(Q1585,Смета!$B$8:$O$93,13,0)</f>
        <v>0</v>
      </c>
      <c r="W1585" s="32">
        <f>VLOOKUP(U1585,Смета!$B$8:$O$93,13,0)</f>
        <v>0</v>
      </c>
      <c r="AA1585" s="32">
        <f>VLOOKUP(Y1585,Смета!$B$8:$O$93,13,0)</f>
        <v>0</v>
      </c>
      <c r="AE1585" s="32">
        <f>VLOOKUP(AC1585,Смета!$B$8:$O$93,13,0)</f>
        <v>0</v>
      </c>
      <c r="AI1585" s="32">
        <f>VLOOKUP(AG1585,Смета!$B$8:$O$93,13,0)</f>
        <v>0</v>
      </c>
      <c r="AM1585" s="32">
        <f>VLOOKUP(AK1585,Смета!$B$8:$O$93,13,0)</f>
        <v>0</v>
      </c>
      <c r="AQ1585" s="32">
        <f>VLOOKUP(AO1585,Смета!$B$8:$O$93,13,0)</f>
        <v>0</v>
      </c>
      <c r="AU1585" s="32">
        <f>VLOOKUP(AS1585,Смета!$B$8:$O$93,13,0)</f>
        <v>0</v>
      </c>
    </row>
    <row r="1586" spans="3:47" x14ac:dyDescent="0.25">
      <c r="C1586" s="32">
        <f>VLOOKUP(A1586,Смета!$B$8:$O$93,13,0)</f>
        <v>0</v>
      </c>
      <c r="G1586" s="32">
        <f>VLOOKUP(E1586,Смета!$B$8:$O$93,13,0)</f>
        <v>0</v>
      </c>
      <c r="K1586" s="32">
        <f>VLOOKUP(I1586,Смета!$B$8:$O$93,13,0)</f>
        <v>0</v>
      </c>
      <c r="O1586" s="32">
        <f>VLOOKUP(M1586,Смета!$B$8:$O$93,13,0)</f>
        <v>0</v>
      </c>
      <c r="S1586" s="32">
        <f>VLOOKUP(Q1586,Смета!$B$8:$O$93,13,0)</f>
        <v>0</v>
      </c>
      <c r="W1586" s="32">
        <f>VLOOKUP(U1586,Смета!$B$8:$O$93,13,0)</f>
        <v>0</v>
      </c>
      <c r="AA1586" s="32">
        <f>VLOOKUP(Y1586,Смета!$B$8:$O$93,13,0)</f>
        <v>0</v>
      </c>
      <c r="AE1586" s="32">
        <f>VLOOKUP(AC1586,Смета!$B$8:$O$93,13,0)</f>
        <v>0</v>
      </c>
      <c r="AI1586" s="32">
        <f>VLOOKUP(AG1586,Смета!$B$8:$O$93,13,0)</f>
        <v>0</v>
      </c>
      <c r="AM1586" s="32">
        <f>VLOOKUP(AK1586,Смета!$B$8:$O$93,13,0)</f>
        <v>0</v>
      </c>
      <c r="AQ1586" s="32">
        <f>VLOOKUP(AO1586,Смета!$B$8:$O$93,13,0)</f>
        <v>0</v>
      </c>
      <c r="AU1586" s="32">
        <f>VLOOKUP(AS1586,Смета!$B$8:$O$93,13,0)</f>
        <v>0</v>
      </c>
    </row>
    <row r="1587" spans="3:47" x14ac:dyDescent="0.25">
      <c r="C1587" s="32">
        <f>VLOOKUP(A1587,Смета!$B$8:$O$93,13,0)</f>
        <v>0</v>
      </c>
      <c r="G1587" s="32">
        <f>VLOOKUP(E1587,Смета!$B$8:$O$93,13,0)</f>
        <v>0</v>
      </c>
      <c r="K1587" s="32">
        <f>VLOOKUP(I1587,Смета!$B$8:$O$93,13,0)</f>
        <v>0</v>
      </c>
      <c r="O1587" s="32">
        <f>VLOOKUP(M1587,Смета!$B$8:$O$93,13,0)</f>
        <v>0</v>
      </c>
      <c r="S1587" s="32">
        <f>VLOOKUP(Q1587,Смета!$B$8:$O$93,13,0)</f>
        <v>0</v>
      </c>
      <c r="W1587" s="32">
        <f>VLOOKUP(U1587,Смета!$B$8:$O$93,13,0)</f>
        <v>0</v>
      </c>
      <c r="AA1587" s="32">
        <f>VLOOKUP(Y1587,Смета!$B$8:$O$93,13,0)</f>
        <v>0</v>
      </c>
      <c r="AE1587" s="32">
        <f>VLOOKUP(AC1587,Смета!$B$8:$O$93,13,0)</f>
        <v>0</v>
      </c>
      <c r="AI1587" s="32">
        <f>VLOOKUP(AG1587,Смета!$B$8:$O$93,13,0)</f>
        <v>0</v>
      </c>
      <c r="AM1587" s="32">
        <f>VLOOKUP(AK1587,Смета!$B$8:$O$93,13,0)</f>
        <v>0</v>
      </c>
      <c r="AQ1587" s="32">
        <f>VLOOKUP(AO1587,Смета!$B$8:$O$93,13,0)</f>
        <v>0</v>
      </c>
      <c r="AU1587" s="32">
        <f>VLOOKUP(AS1587,Смета!$B$8:$O$93,13,0)</f>
        <v>0</v>
      </c>
    </row>
    <row r="1588" spans="3:47" x14ac:dyDescent="0.25">
      <c r="C1588" s="32">
        <f>VLOOKUP(A1588,Смета!$B$8:$O$93,13,0)</f>
        <v>0</v>
      </c>
      <c r="G1588" s="32">
        <f>VLOOKUP(E1588,Смета!$B$8:$O$93,13,0)</f>
        <v>0</v>
      </c>
      <c r="K1588" s="32">
        <f>VLOOKUP(I1588,Смета!$B$8:$O$93,13,0)</f>
        <v>0</v>
      </c>
      <c r="O1588" s="32">
        <f>VLOOKUP(M1588,Смета!$B$8:$O$93,13,0)</f>
        <v>0</v>
      </c>
      <c r="S1588" s="32">
        <f>VLOOKUP(Q1588,Смета!$B$8:$O$93,13,0)</f>
        <v>0</v>
      </c>
      <c r="W1588" s="32">
        <f>VLOOKUP(U1588,Смета!$B$8:$O$93,13,0)</f>
        <v>0</v>
      </c>
      <c r="AA1588" s="32">
        <f>VLOOKUP(Y1588,Смета!$B$8:$O$93,13,0)</f>
        <v>0</v>
      </c>
      <c r="AE1588" s="32">
        <f>VLOOKUP(AC1588,Смета!$B$8:$O$93,13,0)</f>
        <v>0</v>
      </c>
      <c r="AI1588" s="32">
        <f>VLOOKUP(AG1588,Смета!$B$8:$O$93,13,0)</f>
        <v>0</v>
      </c>
      <c r="AM1588" s="32">
        <f>VLOOKUP(AK1588,Смета!$B$8:$O$93,13,0)</f>
        <v>0</v>
      </c>
      <c r="AQ1588" s="32">
        <f>VLOOKUP(AO1588,Смета!$B$8:$O$93,13,0)</f>
        <v>0</v>
      </c>
      <c r="AU1588" s="32">
        <f>VLOOKUP(AS1588,Смета!$B$8:$O$93,13,0)</f>
        <v>0</v>
      </c>
    </row>
    <row r="1589" spans="3:47" x14ac:dyDescent="0.25">
      <c r="C1589" s="32">
        <f>VLOOKUP(A1589,Смета!$B$8:$O$93,13,0)</f>
        <v>0</v>
      </c>
      <c r="G1589" s="32">
        <f>VLOOKUP(E1589,Смета!$B$8:$O$93,13,0)</f>
        <v>0</v>
      </c>
      <c r="K1589" s="32">
        <f>VLOOKUP(I1589,Смета!$B$8:$O$93,13,0)</f>
        <v>0</v>
      </c>
      <c r="O1589" s="32">
        <f>VLOOKUP(M1589,Смета!$B$8:$O$93,13,0)</f>
        <v>0</v>
      </c>
      <c r="S1589" s="32">
        <f>VLOOKUP(Q1589,Смета!$B$8:$O$93,13,0)</f>
        <v>0</v>
      </c>
      <c r="W1589" s="32">
        <f>VLOOKUP(U1589,Смета!$B$8:$O$93,13,0)</f>
        <v>0</v>
      </c>
      <c r="AA1589" s="32">
        <f>VLOOKUP(Y1589,Смета!$B$8:$O$93,13,0)</f>
        <v>0</v>
      </c>
      <c r="AE1589" s="32">
        <f>VLOOKUP(AC1589,Смета!$B$8:$O$93,13,0)</f>
        <v>0</v>
      </c>
      <c r="AI1589" s="32">
        <f>VLOOKUP(AG1589,Смета!$B$8:$O$93,13,0)</f>
        <v>0</v>
      </c>
      <c r="AM1589" s="32">
        <f>VLOOKUP(AK1589,Смета!$B$8:$O$93,13,0)</f>
        <v>0</v>
      </c>
      <c r="AQ1589" s="32">
        <f>VLOOKUP(AO1589,Смета!$B$8:$O$93,13,0)</f>
        <v>0</v>
      </c>
      <c r="AU1589" s="32">
        <f>VLOOKUP(AS1589,Смета!$B$8:$O$93,13,0)</f>
        <v>0</v>
      </c>
    </row>
    <row r="1590" spans="3:47" x14ac:dyDescent="0.25">
      <c r="C1590" s="32">
        <f>VLOOKUP(A1590,Смета!$B$8:$O$93,13,0)</f>
        <v>0</v>
      </c>
      <c r="G1590" s="32">
        <f>VLOOKUP(E1590,Смета!$B$8:$O$93,13,0)</f>
        <v>0</v>
      </c>
      <c r="K1590" s="32">
        <f>VLOOKUP(I1590,Смета!$B$8:$O$93,13,0)</f>
        <v>0</v>
      </c>
      <c r="O1590" s="32">
        <f>VLOOKUP(M1590,Смета!$B$8:$O$93,13,0)</f>
        <v>0</v>
      </c>
      <c r="S1590" s="32">
        <f>VLOOKUP(Q1590,Смета!$B$8:$O$93,13,0)</f>
        <v>0</v>
      </c>
      <c r="W1590" s="32">
        <f>VLOOKUP(U1590,Смета!$B$8:$O$93,13,0)</f>
        <v>0</v>
      </c>
      <c r="AA1590" s="32">
        <f>VLOOKUP(Y1590,Смета!$B$8:$O$93,13,0)</f>
        <v>0</v>
      </c>
      <c r="AE1590" s="32">
        <f>VLOOKUP(AC1590,Смета!$B$8:$O$93,13,0)</f>
        <v>0</v>
      </c>
      <c r="AI1590" s="32">
        <f>VLOOKUP(AG1590,Смета!$B$8:$O$93,13,0)</f>
        <v>0</v>
      </c>
      <c r="AM1590" s="32">
        <f>VLOOKUP(AK1590,Смета!$B$8:$O$93,13,0)</f>
        <v>0</v>
      </c>
      <c r="AQ1590" s="32">
        <f>VLOOKUP(AO1590,Смета!$B$8:$O$93,13,0)</f>
        <v>0</v>
      </c>
      <c r="AU1590" s="32">
        <f>VLOOKUP(AS1590,Смета!$B$8:$O$93,13,0)</f>
        <v>0</v>
      </c>
    </row>
    <row r="1591" spans="3:47" x14ac:dyDescent="0.25">
      <c r="C1591" s="32">
        <f>VLOOKUP(A1591,Смета!$B$8:$O$93,13,0)</f>
        <v>0</v>
      </c>
      <c r="G1591" s="32">
        <f>VLOOKUP(E1591,Смета!$B$8:$O$93,13,0)</f>
        <v>0</v>
      </c>
      <c r="K1591" s="32">
        <f>VLOOKUP(I1591,Смета!$B$8:$O$93,13,0)</f>
        <v>0</v>
      </c>
      <c r="O1591" s="32">
        <f>VLOOKUP(M1591,Смета!$B$8:$O$93,13,0)</f>
        <v>0</v>
      </c>
      <c r="S1591" s="32">
        <f>VLOOKUP(Q1591,Смета!$B$8:$O$93,13,0)</f>
        <v>0</v>
      </c>
      <c r="W1591" s="32">
        <f>VLOOKUP(U1591,Смета!$B$8:$O$93,13,0)</f>
        <v>0</v>
      </c>
      <c r="AA1591" s="32">
        <f>VLOOKUP(Y1591,Смета!$B$8:$O$93,13,0)</f>
        <v>0</v>
      </c>
      <c r="AE1591" s="32">
        <f>VLOOKUP(AC1591,Смета!$B$8:$O$93,13,0)</f>
        <v>0</v>
      </c>
      <c r="AI1591" s="32">
        <f>VLOOKUP(AG1591,Смета!$B$8:$O$93,13,0)</f>
        <v>0</v>
      </c>
      <c r="AM1591" s="32">
        <f>VLOOKUP(AK1591,Смета!$B$8:$O$93,13,0)</f>
        <v>0</v>
      </c>
      <c r="AQ1591" s="32">
        <f>VLOOKUP(AO1591,Смета!$B$8:$O$93,13,0)</f>
        <v>0</v>
      </c>
      <c r="AU1591" s="32">
        <f>VLOOKUP(AS1591,Смета!$B$8:$O$93,13,0)</f>
        <v>0</v>
      </c>
    </row>
    <row r="1592" spans="3:47" x14ac:dyDescent="0.25">
      <c r="C1592" s="32">
        <f>VLOOKUP(A1592,Смета!$B$8:$O$93,13,0)</f>
        <v>0</v>
      </c>
      <c r="G1592" s="32">
        <f>VLOOKUP(E1592,Смета!$B$8:$O$93,13,0)</f>
        <v>0</v>
      </c>
      <c r="K1592" s="32">
        <f>VLOOKUP(I1592,Смета!$B$8:$O$93,13,0)</f>
        <v>0</v>
      </c>
      <c r="O1592" s="32">
        <f>VLOOKUP(M1592,Смета!$B$8:$O$93,13,0)</f>
        <v>0</v>
      </c>
      <c r="S1592" s="32">
        <f>VLOOKUP(Q1592,Смета!$B$8:$O$93,13,0)</f>
        <v>0</v>
      </c>
      <c r="W1592" s="32">
        <f>VLOOKUP(U1592,Смета!$B$8:$O$93,13,0)</f>
        <v>0</v>
      </c>
      <c r="AA1592" s="32">
        <f>VLOOKUP(Y1592,Смета!$B$8:$O$93,13,0)</f>
        <v>0</v>
      </c>
      <c r="AE1592" s="32">
        <f>VLOOKUP(AC1592,Смета!$B$8:$O$93,13,0)</f>
        <v>0</v>
      </c>
      <c r="AI1592" s="32">
        <f>VLOOKUP(AG1592,Смета!$B$8:$O$93,13,0)</f>
        <v>0</v>
      </c>
      <c r="AM1592" s="32">
        <f>VLOOKUP(AK1592,Смета!$B$8:$O$93,13,0)</f>
        <v>0</v>
      </c>
      <c r="AQ1592" s="32">
        <f>VLOOKUP(AO1592,Смета!$B$8:$O$93,13,0)</f>
        <v>0</v>
      </c>
      <c r="AU1592" s="32">
        <f>VLOOKUP(AS1592,Смета!$B$8:$O$93,13,0)</f>
        <v>0</v>
      </c>
    </row>
    <row r="1593" spans="3:47" x14ac:dyDescent="0.25">
      <c r="C1593" s="32">
        <f>VLOOKUP(A1593,Смета!$B$8:$O$93,13,0)</f>
        <v>0</v>
      </c>
      <c r="G1593" s="32">
        <f>VLOOKUP(E1593,Смета!$B$8:$O$93,13,0)</f>
        <v>0</v>
      </c>
      <c r="K1593" s="32">
        <f>VLOOKUP(I1593,Смета!$B$8:$O$93,13,0)</f>
        <v>0</v>
      </c>
      <c r="O1593" s="32">
        <f>VLOOKUP(M1593,Смета!$B$8:$O$93,13,0)</f>
        <v>0</v>
      </c>
      <c r="S1593" s="32">
        <f>VLOOKUP(Q1593,Смета!$B$8:$O$93,13,0)</f>
        <v>0</v>
      </c>
      <c r="W1593" s="32">
        <f>VLOOKUP(U1593,Смета!$B$8:$O$93,13,0)</f>
        <v>0</v>
      </c>
      <c r="AA1593" s="32">
        <f>VLOOKUP(Y1593,Смета!$B$8:$O$93,13,0)</f>
        <v>0</v>
      </c>
      <c r="AE1593" s="32">
        <f>VLOOKUP(AC1593,Смета!$B$8:$O$93,13,0)</f>
        <v>0</v>
      </c>
      <c r="AI1593" s="32">
        <f>VLOOKUP(AG1593,Смета!$B$8:$O$93,13,0)</f>
        <v>0</v>
      </c>
      <c r="AM1593" s="32">
        <f>VLOOKUP(AK1593,Смета!$B$8:$O$93,13,0)</f>
        <v>0</v>
      </c>
      <c r="AQ1593" s="32">
        <f>VLOOKUP(AO1593,Смета!$B$8:$O$93,13,0)</f>
        <v>0</v>
      </c>
      <c r="AU1593" s="32">
        <f>VLOOKUP(AS1593,Смета!$B$8:$O$93,13,0)</f>
        <v>0</v>
      </c>
    </row>
    <row r="1594" spans="3:47" x14ac:dyDescent="0.25">
      <c r="C1594" s="32">
        <f>VLOOKUP(A1594,Смета!$B$8:$O$93,13,0)</f>
        <v>0</v>
      </c>
      <c r="G1594" s="32">
        <f>VLOOKUP(E1594,Смета!$B$8:$O$93,13,0)</f>
        <v>0</v>
      </c>
      <c r="K1594" s="32">
        <f>VLOOKUP(I1594,Смета!$B$8:$O$93,13,0)</f>
        <v>0</v>
      </c>
      <c r="O1594" s="32">
        <f>VLOOKUP(M1594,Смета!$B$8:$O$93,13,0)</f>
        <v>0</v>
      </c>
      <c r="S1594" s="32">
        <f>VLOOKUP(Q1594,Смета!$B$8:$O$93,13,0)</f>
        <v>0</v>
      </c>
      <c r="W1594" s="32">
        <f>VLOOKUP(U1594,Смета!$B$8:$O$93,13,0)</f>
        <v>0</v>
      </c>
      <c r="AA1594" s="32">
        <f>VLOOKUP(Y1594,Смета!$B$8:$O$93,13,0)</f>
        <v>0</v>
      </c>
      <c r="AE1594" s="32">
        <f>VLOOKUP(AC1594,Смета!$B$8:$O$93,13,0)</f>
        <v>0</v>
      </c>
      <c r="AI1594" s="32">
        <f>VLOOKUP(AG1594,Смета!$B$8:$O$93,13,0)</f>
        <v>0</v>
      </c>
      <c r="AM1594" s="32">
        <f>VLOOKUP(AK1594,Смета!$B$8:$O$93,13,0)</f>
        <v>0</v>
      </c>
      <c r="AQ1594" s="32">
        <f>VLOOKUP(AO1594,Смета!$B$8:$O$93,13,0)</f>
        <v>0</v>
      </c>
      <c r="AU1594" s="32">
        <f>VLOOKUP(AS1594,Смета!$B$8:$O$93,13,0)</f>
        <v>0</v>
      </c>
    </row>
    <row r="1595" spans="3:47" x14ac:dyDescent="0.25">
      <c r="C1595" s="32">
        <f>VLOOKUP(A1595,Смета!$B$8:$O$93,13,0)</f>
        <v>0</v>
      </c>
      <c r="G1595" s="32">
        <f>VLOOKUP(E1595,Смета!$B$8:$O$93,13,0)</f>
        <v>0</v>
      </c>
      <c r="K1595" s="32">
        <f>VLOOKUP(I1595,Смета!$B$8:$O$93,13,0)</f>
        <v>0</v>
      </c>
      <c r="O1595" s="32">
        <f>VLOOKUP(M1595,Смета!$B$8:$O$93,13,0)</f>
        <v>0</v>
      </c>
      <c r="S1595" s="32">
        <f>VLOOKUP(Q1595,Смета!$B$8:$O$93,13,0)</f>
        <v>0</v>
      </c>
      <c r="W1595" s="32">
        <f>VLOOKUP(U1595,Смета!$B$8:$O$93,13,0)</f>
        <v>0</v>
      </c>
      <c r="AA1595" s="32">
        <f>VLOOKUP(Y1595,Смета!$B$8:$O$93,13,0)</f>
        <v>0</v>
      </c>
      <c r="AE1595" s="32">
        <f>VLOOKUP(AC1595,Смета!$B$8:$O$93,13,0)</f>
        <v>0</v>
      </c>
      <c r="AI1595" s="32">
        <f>VLOOKUP(AG1595,Смета!$B$8:$O$93,13,0)</f>
        <v>0</v>
      </c>
      <c r="AM1595" s="32">
        <f>VLOOKUP(AK1595,Смета!$B$8:$O$93,13,0)</f>
        <v>0</v>
      </c>
      <c r="AQ1595" s="32">
        <f>VLOOKUP(AO1595,Смета!$B$8:$O$93,13,0)</f>
        <v>0</v>
      </c>
      <c r="AU1595" s="32">
        <f>VLOOKUP(AS1595,Смета!$B$8:$O$93,13,0)</f>
        <v>0</v>
      </c>
    </row>
    <row r="1596" spans="3:47" x14ac:dyDescent="0.25">
      <c r="C1596" s="32">
        <f>VLOOKUP(A1596,Смета!$B$8:$O$93,13,0)</f>
        <v>0</v>
      </c>
      <c r="G1596" s="32">
        <f>VLOOKUP(E1596,Смета!$B$8:$O$93,13,0)</f>
        <v>0</v>
      </c>
      <c r="K1596" s="32">
        <f>VLOOKUP(I1596,Смета!$B$8:$O$93,13,0)</f>
        <v>0</v>
      </c>
      <c r="O1596" s="32">
        <f>VLOOKUP(M1596,Смета!$B$8:$O$93,13,0)</f>
        <v>0</v>
      </c>
      <c r="S1596" s="32">
        <f>VLOOKUP(Q1596,Смета!$B$8:$O$93,13,0)</f>
        <v>0</v>
      </c>
      <c r="W1596" s="32">
        <f>VLOOKUP(U1596,Смета!$B$8:$O$93,13,0)</f>
        <v>0</v>
      </c>
      <c r="AA1596" s="32">
        <f>VLOOKUP(Y1596,Смета!$B$8:$O$93,13,0)</f>
        <v>0</v>
      </c>
      <c r="AE1596" s="32">
        <f>VLOOKUP(AC1596,Смета!$B$8:$O$93,13,0)</f>
        <v>0</v>
      </c>
      <c r="AI1596" s="32">
        <f>VLOOKUP(AG1596,Смета!$B$8:$O$93,13,0)</f>
        <v>0</v>
      </c>
      <c r="AM1596" s="32">
        <f>VLOOKUP(AK1596,Смета!$B$8:$O$93,13,0)</f>
        <v>0</v>
      </c>
      <c r="AQ1596" s="32">
        <f>VLOOKUP(AO1596,Смета!$B$8:$O$93,13,0)</f>
        <v>0</v>
      </c>
      <c r="AU1596" s="32">
        <f>VLOOKUP(AS1596,Смета!$B$8:$O$93,13,0)</f>
        <v>0</v>
      </c>
    </row>
    <row r="1597" spans="3:47" x14ac:dyDescent="0.25">
      <c r="C1597" s="32">
        <f>VLOOKUP(A1597,Смета!$B$8:$O$93,13,0)</f>
        <v>0</v>
      </c>
      <c r="G1597" s="32">
        <f>VLOOKUP(E1597,Смета!$B$8:$O$93,13,0)</f>
        <v>0</v>
      </c>
      <c r="K1597" s="32">
        <f>VLOOKUP(I1597,Смета!$B$8:$O$93,13,0)</f>
        <v>0</v>
      </c>
      <c r="O1597" s="32">
        <f>VLOOKUP(M1597,Смета!$B$8:$O$93,13,0)</f>
        <v>0</v>
      </c>
      <c r="S1597" s="32">
        <f>VLOOKUP(Q1597,Смета!$B$8:$O$93,13,0)</f>
        <v>0</v>
      </c>
      <c r="W1597" s="32">
        <f>VLOOKUP(U1597,Смета!$B$8:$O$93,13,0)</f>
        <v>0</v>
      </c>
      <c r="AA1597" s="32">
        <f>VLOOKUP(Y1597,Смета!$B$8:$O$93,13,0)</f>
        <v>0</v>
      </c>
      <c r="AE1597" s="32">
        <f>VLOOKUP(AC1597,Смета!$B$8:$O$93,13,0)</f>
        <v>0</v>
      </c>
      <c r="AI1597" s="32">
        <f>VLOOKUP(AG1597,Смета!$B$8:$O$93,13,0)</f>
        <v>0</v>
      </c>
      <c r="AM1597" s="32">
        <f>VLOOKUP(AK1597,Смета!$B$8:$O$93,13,0)</f>
        <v>0</v>
      </c>
      <c r="AQ1597" s="32">
        <f>VLOOKUP(AO1597,Смета!$B$8:$O$93,13,0)</f>
        <v>0</v>
      </c>
      <c r="AU1597" s="32">
        <f>VLOOKUP(AS1597,Смета!$B$8:$O$93,13,0)</f>
        <v>0</v>
      </c>
    </row>
    <row r="1598" spans="3:47" x14ac:dyDescent="0.25">
      <c r="C1598" s="32">
        <f>VLOOKUP(A1598,Смета!$B$8:$O$93,13,0)</f>
        <v>0</v>
      </c>
      <c r="G1598" s="32">
        <f>VLOOKUP(E1598,Смета!$B$8:$O$93,13,0)</f>
        <v>0</v>
      </c>
      <c r="K1598" s="32">
        <f>VLOOKUP(I1598,Смета!$B$8:$O$93,13,0)</f>
        <v>0</v>
      </c>
      <c r="O1598" s="32">
        <f>VLOOKUP(M1598,Смета!$B$8:$O$93,13,0)</f>
        <v>0</v>
      </c>
      <c r="S1598" s="32">
        <f>VLOOKUP(Q1598,Смета!$B$8:$O$93,13,0)</f>
        <v>0</v>
      </c>
      <c r="W1598" s="32">
        <f>VLOOKUP(U1598,Смета!$B$8:$O$93,13,0)</f>
        <v>0</v>
      </c>
      <c r="AA1598" s="32">
        <f>VLOOKUP(Y1598,Смета!$B$8:$O$93,13,0)</f>
        <v>0</v>
      </c>
      <c r="AE1598" s="32">
        <f>VLOOKUP(AC1598,Смета!$B$8:$O$93,13,0)</f>
        <v>0</v>
      </c>
      <c r="AI1598" s="32">
        <f>VLOOKUP(AG1598,Смета!$B$8:$O$93,13,0)</f>
        <v>0</v>
      </c>
      <c r="AM1598" s="32">
        <f>VLOOKUP(AK1598,Смета!$B$8:$O$93,13,0)</f>
        <v>0</v>
      </c>
      <c r="AQ1598" s="32">
        <f>VLOOKUP(AO1598,Смета!$B$8:$O$93,13,0)</f>
        <v>0</v>
      </c>
      <c r="AU1598" s="32">
        <f>VLOOKUP(AS1598,Смета!$B$8:$O$93,13,0)</f>
        <v>0</v>
      </c>
    </row>
    <row r="1599" spans="3:47" x14ac:dyDescent="0.25">
      <c r="C1599" s="32">
        <f>VLOOKUP(A1599,Смета!$B$8:$O$93,13,0)</f>
        <v>0</v>
      </c>
      <c r="G1599" s="32">
        <f>VLOOKUP(E1599,Смета!$B$8:$O$93,13,0)</f>
        <v>0</v>
      </c>
      <c r="K1599" s="32">
        <f>VLOOKUP(I1599,Смета!$B$8:$O$93,13,0)</f>
        <v>0</v>
      </c>
      <c r="O1599" s="32">
        <f>VLOOKUP(M1599,Смета!$B$8:$O$93,13,0)</f>
        <v>0</v>
      </c>
      <c r="S1599" s="32">
        <f>VLOOKUP(Q1599,Смета!$B$8:$O$93,13,0)</f>
        <v>0</v>
      </c>
      <c r="W1599" s="32">
        <f>VLOOKUP(U1599,Смета!$B$8:$O$93,13,0)</f>
        <v>0</v>
      </c>
      <c r="AA1599" s="32">
        <f>VLOOKUP(Y1599,Смета!$B$8:$O$93,13,0)</f>
        <v>0</v>
      </c>
      <c r="AE1599" s="32">
        <f>VLOOKUP(AC1599,Смета!$B$8:$O$93,13,0)</f>
        <v>0</v>
      </c>
      <c r="AI1599" s="32">
        <f>VLOOKUP(AG1599,Смета!$B$8:$O$93,13,0)</f>
        <v>0</v>
      </c>
      <c r="AM1599" s="32">
        <f>VLOOKUP(AK1599,Смета!$B$8:$O$93,13,0)</f>
        <v>0</v>
      </c>
      <c r="AQ1599" s="32">
        <f>VLOOKUP(AO1599,Смета!$B$8:$O$93,13,0)</f>
        <v>0</v>
      </c>
      <c r="AU1599" s="32">
        <f>VLOOKUP(AS1599,Смета!$B$8:$O$93,13,0)</f>
        <v>0</v>
      </c>
    </row>
    <row r="1600" spans="3:47" x14ac:dyDescent="0.25">
      <c r="C1600" s="32">
        <f>VLOOKUP(A1600,Смета!$B$8:$O$93,13,0)</f>
        <v>0</v>
      </c>
      <c r="G1600" s="32">
        <f>VLOOKUP(E1600,Смета!$B$8:$O$93,13,0)</f>
        <v>0</v>
      </c>
      <c r="K1600" s="32">
        <f>VLOOKUP(I1600,Смета!$B$8:$O$93,13,0)</f>
        <v>0</v>
      </c>
      <c r="O1600" s="32">
        <f>VLOOKUP(M1600,Смета!$B$8:$O$93,13,0)</f>
        <v>0</v>
      </c>
      <c r="S1600" s="32">
        <f>VLOOKUP(Q1600,Смета!$B$8:$O$93,13,0)</f>
        <v>0</v>
      </c>
      <c r="W1600" s="32">
        <f>VLOOKUP(U1600,Смета!$B$8:$O$93,13,0)</f>
        <v>0</v>
      </c>
      <c r="AA1600" s="32">
        <f>VLOOKUP(Y1600,Смета!$B$8:$O$93,13,0)</f>
        <v>0</v>
      </c>
      <c r="AE1600" s="32">
        <f>VLOOKUP(AC1600,Смета!$B$8:$O$93,13,0)</f>
        <v>0</v>
      </c>
      <c r="AI1600" s="32">
        <f>VLOOKUP(AG1600,Смета!$B$8:$O$93,13,0)</f>
        <v>0</v>
      </c>
      <c r="AM1600" s="32">
        <f>VLOOKUP(AK1600,Смета!$B$8:$O$93,13,0)</f>
        <v>0</v>
      </c>
      <c r="AQ1600" s="32">
        <f>VLOOKUP(AO1600,Смета!$B$8:$O$93,13,0)</f>
        <v>0</v>
      </c>
      <c r="AU1600" s="32">
        <f>VLOOKUP(AS1600,Смета!$B$8:$O$93,13,0)</f>
        <v>0</v>
      </c>
    </row>
    <row r="1601" spans="3:47" x14ac:dyDescent="0.25">
      <c r="C1601" s="32">
        <f>VLOOKUP(A1601,Смета!$B$8:$O$93,13,0)</f>
        <v>0</v>
      </c>
      <c r="G1601" s="32">
        <f>VLOOKUP(E1601,Смета!$B$8:$O$93,13,0)</f>
        <v>0</v>
      </c>
      <c r="K1601" s="32">
        <f>VLOOKUP(I1601,Смета!$B$8:$O$93,13,0)</f>
        <v>0</v>
      </c>
      <c r="O1601" s="32">
        <f>VLOOKUP(M1601,Смета!$B$8:$O$93,13,0)</f>
        <v>0</v>
      </c>
      <c r="S1601" s="32">
        <f>VLOOKUP(Q1601,Смета!$B$8:$O$93,13,0)</f>
        <v>0</v>
      </c>
      <c r="W1601" s="32">
        <f>VLOOKUP(U1601,Смета!$B$8:$O$93,13,0)</f>
        <v>0</v>
      </c>
      <c r="AA1601" s="32">
        <f>VLOOKUP(Y1601,Смета!$B$8:$O$93,13,0)</f>
        <v>0</v>
      </c>
      <c r="AE1601" s="32">
        <f>VLOOKUP(AC1601,Смета!$B$8:$O$93,13,0)</f>
        <v>0</v>
      </c>
      <c r="AI1601" s="32">
        <f>VLOOKUP(AG1601,Смета!$B$8:$O$93,13,0)</f>
        <v>0</v>
      </c>
      <c r="AM1601" s="32">
        <f>VLOOKUP(AK1601,Смета!$B$8:$O$93,13,0)</f>
        <v>0</v>
      </c>
      <c r="AQ1601" s="32">
        <f>VLOOKUP(AO1601,Смета!$B$8:$O$93,13,0)</f>
        <v>0</v>
      </c>
      <c r="AU1601" s="32">
        <f>VLOOKUP(AS1601,Смета!$B$8:$O$93,13,0)</f>
        <v>0</v>
      </c>
    </row>
    <row r="1602" spans="3:47" x14ac:dyDescent="0.25">
      <c r="C1602" s="32">
        <f>VLOOKUP(A1602,Смета!$B$8:$O$93,13,0)</f>
        <v>0</v>
      </c>
      <c r="G1602" s="32">
        <f>VLOOKUP(E1602,Смета!$B$8:$O$93,13,0)</f>
        <v>0</v>
      </c>
      <c r="K1602" s="32">
        <f>VLOOKUP(I1602,Смета!$B$8:$O$93,13,0)</f>
        <v>0</v>
      </c>
      <c r="O1602" s="32">
        <f>VLOOKUP(M1602,Смета!$B$8:$O$93,13,0)</f>
        <v>0</v>
      </c>
      <c r="S1602" s="32">
        <f>VLOOKUP(Q1602,Смета!$B$8:$O$93,13,0)</f>
        <v>0</v>
      </c>
      <c r="W1602" s="32">
        <f>VLOOKUP(U1602,Смета!$B$8:$O$93,13,0)</f>
        <v>0</v>
      </c>
      <c r="AA1602" s="32">
        <f>VLOOKUP(Y1602,Смета!$B$8:$O$93,13,0)</f>
        <v>0</v>
      </c>
      <c r="AE1602" s="32">
        <f>VLOOKUP(AC1602,Смета!$B$8:$O$93,13,0)</f>
        <v>0</v>
      </c>
      <c r="AI1602" s="32">
        <f>VLOOKUP(AG1602,Смета!$B$8:$O$93,13,0)</f>
        <v>0</v>
      </c>
      <c r="AM1602" s="32">
        <f>VLOOKUP(AK1602,Смета!$B$8:$O$93,13,0)</f>
        <v>0</v>
      </c>
      <c r="AQ1602" s="32">
        <f>VLOOKUP(AO1602,Смета!$B$8:$O$93,13,0)</f>
        <v>0</v>
      </c>
      <c r="AU1602" s="32">
        <f>VLOOKUP(AS1602,Смета!$B$8:$O$93,13,0)</f>
        <v>0</v>
      </c>
    </row>
    <row r="1603" spans="3:47" x14ac:dyDescent="0.25">
      <c r="C1603" s="32">
        <f>VLOOKUP(A1603,Смета!$B$8:$O$93,13,0)</f>
        <v>0</v>
      </c>
      <c r="G1603" s="32">
        <f>VLOOKUP(E1603,Смета!$B$8:$O$93,13,0)</f>
        <v>0</v>
      </c>
      <c r="K1603" s="32">
        <f>VLOOKUP(I1603,Смета!$B$8:$O$93,13,0)</f>
        <v>0</v>
      </c>
      <c r="O1603" s="32">
        <f>VLOOKUP(M1603,Смета!$B$8:$O$93,13,0)</f>
        <v>0</v>
      </c>
      <c r="S1603" s="32">
        <f>VLOOKUP(Q1603,Смета!$B$8:$O$93,13,0)</f>
        <v>0</v>
      </c>
      <c r="W1603" s="32">
        <f>VLOOKUP(U1603,Смета!$B$8:$O$93,13,0)</f>
        <v>0</v>
      </c>
      <c r="AA1603" s="32">
        <f>VLOOKUP(Y1603,Смета!$B$8:$O$93,13,0)</f>
        <v>0</v>
      </c>
      <c r="AE1603" s="32">
        <f>VLOOKUP(AC1603,Смета!$B$8:$O$93,13,0)</f>
        <v>0</v>
      </c>
      <c r="AI1603" s="32">
        <f>VLOOKUP(AG1603,Смета!$B$8:$O$93,13,0)</f>
        <v>0</v>
      </c>
      <c r="AM1603" s="32">
        <f>VLOOKUP(AK1603,Смета!$B$8:$O$93,13,0)</f>
        <v>0</v>
      </c>
      <c r="AQ1603" s="32">
        <f>VLOOKUP(AO1603,Смета!$B$8:$O$93,13,0)</f>
        <v>0</v>
      </c>
      <c r="AU1603" s="32">
        <f>VLOOKUP(AS1603,Смета!$B$8:$O$93,13,0)</f>
        <v>0</v>
      </c>
    </row>
    <row r="1604" spans="3:47" x14ac:dyDescent="0.25">
      <c r="C1604" s="32">
        <f>VLOOKUP(A1604,Смета!$B$8:$O$93,13,0)</f>
        <v>0</v>
      </c>
      <c r="G1604" s="32">
        <f>VLOOKUP(E1604,Смета!$B$8:$O$93,13,0)</f>
        <v>0</v>
      </c>
      <c r="K1604" s="32">
        <f>VLOOKUP(I1604,Смета!$B$8:$O$93,13,0)</f>
        <v>0</v>
      </c>
      <c r="O1604" s="32">
        <f>VLOOKUP(M1604,Смета!$B$8:$O$93,13,0)</f>
        <v>0</v>
      </c>
      <c r="S1604" s="32">
        <f>VLOOKUP(Q1604,Смета!$B$8:$O$93,13,0)</f>
        <v>0</v>
      </c>
      <c r="W1604" s="32">
        <f>VLOOKUP(U1604,Смета!$B$8:$O$93,13,0)</f>
        <v>0</v>
      </c>
      <c r="AA1604" s="32">
        <f>VLOOKUP(Y1604,Смета!$B$8:$O$93,13,0)</f>
        <v>0</v>
      </c>
      <c r="AE1604" s="32">
        <f>VLOOKUP(AC1604,Смета!$B$8:$O$93,13,0)</f>
        <v>0</v>
      </c>
      <c r="AI1604" s="32">
        <f>VLOOKUP(AG1604,Смета!$B$8:$O$93,13,0)</f>
        <v>0</v>
      </c>
      <c r="AM1604" s="32">
        <f>VLOOKUP(AK1604,Смета!$B$8:$O$93,13,0)</f>
        <v>0</v>
      </c>
      <c r="AQ1604" s="32">
        <f>VLOOKUP(AO1604,Смета!$B$8:$O$93,13,0)</f>
        <v>0</v>
      </c>
      <c r="AU1604" s="32">
        <f>VLOOKUP(AS1604,Смета!$B$8:$O$93,13,0)</f>
        <v>0</v>
      </c>
    </row>
    <row r="1605" spans="3:47" x14ac:dyDescent="0.25">
      <c r="C1605" s="32">
        <f>VLOOKUP(A1605,Смета!$B$8:$O$93,13,0)</f>
        <v>0</v>
      </c>
      <c r="G1605" s="32">
        <f>VLOOKUP(E1605,Смета!$B$8:$O$93,13,0)</f>
        <v>0</v>
      </c>
      <c r="K1605" s="32">
        <f>VLOOKUP(I1605,Смета!$B$8:$O$93,13,0)</f>
        <v>0</v>
      </c>
      <c r="O1605" s="32">
        <f>VLOOKUP(M1605,Смета!$B$8:$O$93,13,0)</f>
        <v>0</v>
      </c>
      <c r="S1605" s="32">
        <f>VLOOKUP(Q1605,Смета!$B$8:$O$93,13,0)</f>
        <v>0</v>
      </c>
      <c r="W1605" s="32">
        <f>VLOOKUP(U1605,Смета!$B$8:$O$93,13,0)</f>
        <v>0</v>
      </c>
      <c r="AA1605" s="32">
        <f>VLOOKUP(Y1605,Смета!$B$8:$O$93,13,0)</f>
        <v>0</v>
      </c>
      <c r="AE1605" s="32">
        <f>VLOOKUP(AC1605,Смета!$B$8:$O$93,13,0)</f>
        <v>0</v>
      </c>
      <c r="AI1605" s="32">
        <f>VLOOKUP(AG1605,Смета!$B$8:$O$93,13,0)</f>
        <v>0</v>
      </c>
      <c r="AM1605" s="32">
        <f>VLOOKUP(AK1605,Смета!$B$8:$O$93,13,0)</f>
        <v>0</v>
      </c>
      <c r="AQ1605" s="32">
        <f>VLOOKUP(AO1605,Смета!$B$8:$O$93,13,0)</f>
        <v>0</v>
      </c>
      <c r="AU1605" s="32">
        <f>VLOOKUP(AS1605,Смета!$B$8:$O$93,13,0)</f>
        <v>0</v>
      </c>
    </row>
    <row r="1606" spans="3:47" x14ac:dyDescent="0.25">
      <c r="C1606" s="32">
        <f>VLOOKUP(A1606,Смета!$B$8:$O$93,13,0)</f>
        <v>0</v>
      </c>
      <c r="G1606" s="32">
        <f>VLOOKUP(E1606,Смета!$B$8:$O$93,13,0)</f>
        <v>0</v>
      </c>
      <c r="K1606" s="32">
        <f>VLOOKUP(I1606,Смета!$B$8:$O$93,13,0)</f>
        <v>0</v>
      </c>
      <c r="O1606" s="32">
        <f>VLOOKUP(M1606,Смета!$B$8:$O$93,13,0)</f>
        <v>0</v>
      </c>
      <c r="S1606" s="32">
        <f>VLOOKUP(Q1606,Смета!$B$8:$O$93,13,0)</f>
        <v>0</v>
      </c>
      <c r="W1606" s="32">
        <f>VLOOKUP(U1606,Смета!$B$8:$O$93,13,0)</f>
        <v>0</v>
      </c>
      <c r="AA1606" s="32">
        <f>VLOOKUP(Y1606,Смета!$B$8:$O$93,13,0)</f>
        <v>0</v>
      </c>
      <c r="AE1606" s="32">
        <f>VLOOKUP(AC1606,Смета!$B$8:$O$93,13,0)</f>
        <v>0</v>
      </c>
      <c r="AI1606" s="32">
        <f>VLOOKUP(AG1606,Смета!$B$8:$O$93,13,0)</f>
        <v>0</v>
      </c>
      <c r="AM1606" s="32">
        <f>VLOOKUP(AK1606,Смета!$B$8:$O$93,13,0)</f>
        <v>0</v>
      </c>
      <c r="AQ1606" s="32">
        <f>VLOOKUP(AO1606,Смета!$B$8:$O$93,13,0)</f>
        <v>0</v>
      </c>
      <c r="AU1606" s="32">
        <f>VLOOKUP(AS1606,Смета!$B$8:$O$93,13,0)</f>
        <v>0</v>
      </c>
    </row>
    <row r="1607" spans="3:47" x14ac:dyDescent="0.25">
      <c r="C1607" s="32">
        <f>VLOOKUP(A1607,Смета!$B$8:$O$93,13,0)</f>
        <v>0</v>
      </c>
      <c r="G1607" s="32">
        <f>VLOOKUP(E1607,Смета!$B$8:$O$93,13,0)</f>
        <v>0</v>
      </c>
      <c r="K1607" s="32">
        <f>VLOOKUP(I1607,Смета!$B$8:$O$93,13,0)</f>
        <v>0</v>
      </c>
      <c r="O1607" s="32">
        <f>VLOOKUP(M1607,Смета!$B$8:$O$93,13,0)</f>
        <v>0</v>
      </c>
      <c r="S1607" s="32">
        <f>VLOOKUP(Q1607,Смета!$B$8:$O$93,13,0)</f>
        <v>0</v>
      </c>
      <c r="W1607" s="32">
        <f>VLOOKUP(U1607,Смета!$B$8:$O$93,13,0)</f>
        <v>0</v>
      </c>
      <c r="AA1607" s="32">
        <f>VLOOKUP(Y1607,Смета!$B$8:$O$93,13,0)</f>
        <v>0</v>
      </c>
      <c r="AE1607" s="32">
        <f>VLOOKUP(AC1607,Смета!$B$8:$O$93,13,0)</f>
        <v>0</v>
      </c>
      <c r="AI1607" s="32">
        <f>VLOOKUP(AG1607,Смета!$B$8:$O$93,13,0)</f>
        <v>0</v>
      </c>
      <c r="AM1607" s="32">
        <f>VLOOKUP(AK1607,Смета!$B$8:$O$93,13,0)</f>
        <v>0</v>
      </c>
      <c r="AQ1607" s="32">
        <f>VLOOKUP(AO1607,Смета!$B$8:$O$93,13,0)</f>
        <v>0</v>
      </c>
      <c r="AU1607" s="32">
        <f>VLOOKUP(AS1607,Смета!$B$8:$O$93,13,0)</f>
        <v>0</v>
      </c>
    </row>
    <row r="1608" spans="3:47" x14ac:dyDescent="0.25">
      <c r="C1608" s="32">
        <f>VLOOKUP(A1608,Смета!$B$8:$O$93,13,0)</f>
        <v>0</v>
      </c>
      <c r="G1608" s="32">
        <f>VLOOKUP(E1608,Смета!$B$8:$O$93,13,0)</f>
        <v>0</v>
      </c>
      <c r="K1608" s="32">
        <f>VLOOKUP(I1608,Смета!$B$8:$O$93,13,0)</f>
        <v>0</v>
      </c>
      <c r="O1608" s="32">
        <f>VLOOKUP(M1608,Смета!$B$8:$O$93,13,0)</f>
        <v>0</v>
      </c>
      <c r="S1608" s="32">
        <f>VLOOKUP(Q1608,Смета!$B$8:$O$93,13,0)</f>
        <v>0</v>
      </c>
      <c r="W1608" s="32">
        <f>VLOOKUP(U1608,Смета!$B$8:$O$93,13,0)</f>
        <v>0</v>
      </c>
      <c r="AA1608" s="32">
        <f>VLOOKUP(Y1608,Смета!$B$8:$O$93,13,0)</f>
        <v>0</v>
      </c>
      <c r="AE1608" s="32">
        <f>VLOOKUP(AC1608,Смета!$B$8:$O$93,13,0)</f>
        <v>0</v>
      </c>
      <c r="AI1608" s="32">
        <f>VLOOKUP(AG1608,Смета!$B$8:$O$93,13,0)</f>
        <v>0</v>
      </c>
      <c r="AM1608" s="32">
        <f>VLOOKUP(AK1608,Смета!$B$8:$O$93,13,0)</f>
        <v>0</v>
      </c>
      <c r="AQ1608" s="32">
        <f>VLOOKUP(AO1608,Смета!$B$8:$O$93,13,0)</f>
        <v>0</v>
      </c>
      <c r="AU1608" s="32">
        <f>VLOOKUP(AS1608,Смета!$B$8:$O$93,13,0)</f>
        <v>0</v>
      </c>
    </row>
    <row r="1609" spans="3:47" x14ac:dyDescent="0.25">
      <c r="C1609" s="32">
        <f>VLOOKUP(A1609,Смета!$B$8:$O$93,13,0)</f>
        <v>0</v>
      </c>
      <c r="G1609" s="32">
        <f>VLOOKUP(E1609,Смета!$B$8:$O$93,13,0)</f>
        <v>0</v>
      </c>
      <c r="K1609" s="32">
        <f>VLOOKUP(I1609,Смета!$B$8:$O$93,13,0)</f>
        <v>0</v>
      </c>
      <c r="O1609" s="32">
        <f>VLOOKUP(M1609,Смета!$B$8:$O$93,13,0)</f>
        <v>0</v>
      </c>
      <c r="S1609" s="32">
        <f>VLOOKUP(Q1609,Смета!$B$8:$O$93,13,0)</f>
        <v>0</v>
      </c>
      <c r="W1609" s="32">
        <f>VLOOKUP(U1609,Смета!$B$8:$O$93,13,0)</f>
        <v>0</v>
      </c>
      <c r="AA1609" s="32">
        <f>VLOOKUP(Y1609,Смета!$B$8:$O$93,13,0)</f>
        <v>0</v>
      </c>
      <c r="AE1609" s="32">
        <f>VLOOKUP(AC1609,Смета!$B$8:$O$93,13,0)</f>
        <v>0</v>
      </c>
      <c r="AI1609" s="32">
        <f>VLOOKUP(AG1609,Смета!$B$8:$O$93,13,0)</f>
        <v>0</v>
      </c>
      <c r="AM1609" s="32">
        <f>VLOOKUP(AK1609,Смета!$B$8:$O$93,13,0)</f>
        <v>0</v>
      </c>
      <c r="AQ1609" s="32">
        <f>VLOOKUP(AO1609,Смета!$B$8:$O$93,13,0)</f>
        <v>0</v>
      </c>
      <c r="AU1609" s="32">
        <f>VLOOKUP(AS1609,Смета!$B$8:$O$93,13,0)</f>
        <v>0</v>
      </c>
    </row>
    <row r="1610" spans="3:47" x14ac:dyDescent="0.25">
      <c r="C1610" s="32">
        <f>VLOOKUP(A1610,Смета!$B$8:$O$93,13,0)</f>
        <v>0</v>
      </c>
      <c r="G1610" s="32">
        <f>VLOOKUP(E1610,Смета!$B$8:$O$93,13,0)</f>
        <v>0</v>
      </c>
      <c r="K1610" s="32">
        <f>VLOOKUP(I1610,Смета!$B$8:$O$93,13,0)</f>
        <v>0</v>
      </c>
      <c r="O1610" s="32">
        <f>VLOOKUP(M1610,Смета!$B$8:$O$93,13,0)</f>
        <v>0</v>
      </c>
      <c r="S1610" s="32">
        <f>VLOOKUP(Q1610,Смета!$B$8:$O$93,13,0)</f>
        <v>0</v>
      </c>
      <c r="W1610" s="32">
        <f>VLOOKUP(U1610,Смета!$B$8:$O$93,13,0)</f>
        <v>0</v>
      </c>
      <c r="AA1610" s="32">
        <f>VLOOKUP(Y1610,Смета!$B$8:$O$93,13,0)</f>
        <v>0</v>
      </c>
      <c r="AE1610" s="32">
        <f>VLOOKUP(AC1610,Смета!$B$8:$O$93,13,0)</f>
        <v>0</v>
      </c>
      <c r="AI1610" s="32">
        <f>VLOOKUP(AG1610,Смета!$B$8:$O$93,13,0)</f>
        <v>0</v>
      </c>
      <c r="AM1610" s="32">
        <f>VLOOKUP(AK1610,Смета!$B$8:$O$93,13,0)</f>
        <v>0</v>
      </c>
      <c r="AQ1610" s="32">
        <f>VLOOKUP(AO1610,Смета!$B$8:$O$93,13,0)</f>
        <v>0</v>
      </c>
      <c r="AU1610" s="32">
        <f>VLOOKUP(AS1610,Смета!$B$8:$O$93,13,0)</f>
        <v>0</v>
      </c>
    </row>
    <row r="1611" spans="3:47" x14ac:dyDescent="0.25">
      <c r="C1611" s="32">
        <f>VLOOKUP(A1611,Смета!$B$8:$O$93,13,0)</f>
        <v>0</v>
      </c>
      <c r="G1611" s="32">
        <f>VLOOKUP(E1611,Смета!$B$8:$O$93,13,0)</f>
        <v>0</v>
      </c>
      <c r="K1611" s="32">
        <f>VLOOKUP(I1611,Смета!$B$8:$O$93,13,0)</f>
        <v>0</v>
      </c>
      <c r="O1611" s="32">
        <f>VLOOKUP(M1611,Смета!$B$8:$O$93,13,0)</f>
        <v>0</v>
      </c>
      <c r="S1611" s="32">
        <f>VLOOKUP(Q1611,Смета!$B$8:$O$93,13,0)</f>
        <v>0</v>
      </c>
      <c r="W1611" s="32">
        <f>VLOOKUP(U1611,Смета!$B$8:$O$93,13,0)</f>
        <v>0</v>
      </c>
      <c r="AA1611" s="32">
        <f>VLOOKUP(Y1611,Смета!$B$8:$O$93,13,0)</f>
        <v>0</v>
      </c>
      <c r="AE1611" s="32">
        <f>VLOOKUP(AC1611,Смета!$B$8:$O$93,13,0)</f>
        <v>0</v>
      </c>
      <c r="AI1611" s="32">
        <f>VLOOKUP(AG1611,Смета!$B$8:$O$93,13,0)</f>
        <v>0</v>
      </c>
      <c r="AM1611" s="32">
        <f>VLOOKUP(AK1611,Смета!$B$8:$O$93,13,0)</f>
        <v>0</v>
      </c>
      <c r="AQ1611" s="32">
        <f>VLOOKUP(AO1611,Смета!$B$8:$O$93,13,0)</f>
        <v>0</v>
      </c>
      <c r="AU1611" s="32">
        <f>VLOOKUP(AS1611,Смета!$B$8:$O$93,13,0)</f>
        <v>0</v>
      </c>
    </row>
    <row r="1612" spans="3:47" x14ac:dyDescent="0.25">
      <c r="C1612" s="32">
        <f>VLOOKUP(A1612,Смета!$B$8:$O$93,13,0)</f>
        <v>0</v>
      </c>
      <c r="G1612" s="32">
        <f>VLOOKUP(E1612,Смета!$B$8:$O$93,13,0)</f>
        <v>0</v>
      </c>
      <c r="K1612" s="32">
        <f>VLOOKUP(I1612,Смета!$B$8:$O$93,13,0)</f>
        <v>0</v>
      </c>
      <c r="O1612" s="32">
        <f>VLOOKUP(M1612,Смета!$B$8:$O$93,13,0)</f>
        <v>0</v>
      </c>
      <c r="S1612" s="32">
        <f>VLOOKUP(Q1612,Смета!$B$8:$O$93,13,0)</f>
        <v>0</v>
      </c>
      <c r="W1612" s="32">
        <f>VLOOKUP(U1612,Смета!$B$8:$O$93,13,0)</f>
        <v>0</v>
      </c>
      <c r="AA1612" s="32">
        <f>VLOOKUP(Y1612,Смета!$B$8:$O$93,13,0)</f>
        <v>0</v>
      </c>
      <c r="AE1612" s="32">
        <f>VLOOKUP(AC1612,Смета!$B$8:$O$93,13,0)</f>
        <v>0</v>
      </c>
      <c r="AI1612" s="32">
        <f>VLOOKUP(AG1612,Смета!$B$8:$O$93,13,0)</f>
        <v>0</v>
      </c>
      <c r="AM1612" s="32">
        <f>VLOOKUP(AK1612,Смета!$B$8:$O$93,13,0)</f>
        <v>0</v>
      </c>
      <c r="AQ1612" s="32">
        <f>VLOOKUP(AO1612,Смета!$B$8:$O$93,13,0)</f>
        <v>0</v>
      </c>
      <c r="AU1612" s="32">
        <f>VLOOKUP(AS1612,Смета!$B$8:$O$93,13,0)</f>
        <v>0</v>
      </c>
    </row>
    <row r="1613" spans="3:47" x14ac:dyDescent="0.25">
      <c r="C1613" s="32">
        <f>VLOOKUP(A1613,Смета!$B$8:$O$93,13,0)</f>
        <v>0</v>
      </c>
      <c r="G1613" s="32">
        <f>VLOOKUP(E1613,Смета!$B$8:$O$93,13,0)</f>
        <v>0</v>
      </c>
      <c r="K1613" s="32">
        <f>VLOOKUP(I1613,Смета!$B$8:$O$93,13,0)</f>
        <v>0</v>
      </c>
      <c r="O1613" s="32">
        <f>VLOOKUP(M1613,Смета!$B$8:$O$93,13,0)</f>
        <v>0</v>
      </c>
      <c r="S1613" s="32">
        <f>VLOOKUP(Q1613,Смета!$B$8:$O$93,13,0)</f>
        <v>0</v>
      </c>
      <c r="W1613" s="32">
        <f>VLOOKUP(U1613,Смета!$B$8:$O$93,13,0)</f>
        <v>0</v>
      </c>
      <c r="AA1613" s="32">
        <f>VLOOKUP(Y1613,Смета!$B$8:$O$93,13,0)</f>
        <v>0</v>
      </c>
      <c r="AE1613" s="32">
        <f>VLOOKUP(AC1613,Смета!$B$8:$O$93,13,0)</f>
        <v>0</v>
      </c>
      <c r="AI1613" s="32">
        <f>VLOOKUP(AG1613,Смета!$B$8:$O$93,13,0)</f>
        <v>0</v>
      </c>
      <c r="AM1613" s="32">
        <f>VLOOKUP(AK1613,Смета!$B$8:$O$93,13,0)</f>
        <v>0</v>
      </c>
      <c r="AQ1613" s="32">
        <f>VLOOKUP(AO1613,Смета!$B$8:$O$93,13,0)</f>
        <v>0</v>
      </c>
      <c r="AU1613" s="32">
        <f>VLOOKUP(AS1613,Смета!$B$8:$O$93,13,0)</f>
        <v>0</v>
      </c>
    </row>
    <row r="1614" spans="3:47" x14ac:dyDescent="0.25">
      <c r="C1614" s="32">
        <f>VLOOKUP(A1614,Смета!$B$8:$O$93,13,0)</f>
        <v>0</v>
      </c>
      <c r="G1614" s="32">
        <f>VLOOKUP(E1614,Смета!$B$8:$O$93,13,0)</f>
        <v>0</v>
      </c>
      <c r="K1614" s="32">
        <f>VLOOKUP(I1614,Смета!$B$8:$O$93,13,0)</f>
        <v>0</v>
      </c>
      <c r="O1614" s="32">
        <f>VLOOKUP(M1614,Смета!$B$8:$O$93,13,0)</f>
        <v>0</v>
      </c>
      <c r="S1614" s="32">
        <f>VLOOKUP(Q1614,Смета!$B$8:$O$93,13,0)</f>
        <v>0</v>
      </c>
      <c r="W1614" s="32">
        <f>VLOOKUP(U1614,Смета!$B$8:$O$93,13,0)</f>
        <v>0</v>
      </c>
      <c r="AA1614" s="32">
        <f>VLOOKUP(Y1614,Смета!$B$8:$O$93,13,0)</f>
        <v>0</v>
      </c>
      <c r="AE1614" s="32">
        <f>VLOOKUP(AC1614,Смета!$B$8:$O$93,13,0)</f>
        <v>0</v>
      </c>
      <c r="AI1614" s="32">
        <f>VLOOKUP(AG1614,Смета!$B$8:$O$93,13,0)</f>
        <v>0</v>
      </c>
      <c r="AM1614" s="32">
        <f>VLOOKUP(AK1614,Смета!$B$8:$O$93,13,0)</f>
        <v>0</v>
      </c>
      <c r="AQ1614" s="32">
        <f>VLOOKUP(AO1614,Смета!$B$8:$O$93,13,0)</f>
        <v>0</v>
      </c>
      <c r="AU1614" s="32">
        <f>VLOOKUP(AS1614,Смета!$B$8:$O$93,13,0)</f>
        <v>0</v>
      </c>
    </row>
    <row r="1615" spans="3:47" x14ac:dyDescent="0.25">
      <c r="C1615" s="32">
        <f>VLOOKUP(A1615,Смета!$B$8:$O$93,13,0)</f>
        <v>0</v>
      </c>
      <c r="G1615" s="32">
        <f>VLOOKUP(E1615,Смета!$B$8:$O$93,13,0)</f>
        <v>0</v>
      </c>
      <c r="K1615" s="32">
        <f>VLOOKUP(I1615,Смета!$B$8:$O$93,13,0)</f>
        <v>0</v>
      </c>
      <c r="O1615" s="32">
        <f>VLOOKUP(M1615,Смета!$B$8:$O$93,13,0)</f>
        <v>0</v>
      </c>
      <c r="S1615" s="32">
        <f>VLOOKUP(Q1615,Смета!$B$8:$O$93,13,0)</f>
        <v>0</v>
      </c>
      <c r="W1615" s="32">
        <f>VLOOKUP(U1615,Смета!$B$8:$O$93,13,0)</f>
        <v>0</v>
      </c>
      <c r="AA1615" s="32">
        <f>VLOOKUP(Y1615,Смета!$B$8:$O$93,13,0)</f>
        <v>0</v>
      </c>
      <c r="AE1615" s="32">
        <f>VLOOKUP(AC1615,Смета!$B$8:$O$93,13,0)</f>
        <v>0</v>
      </c>
      <c r="AI1615" s="32">
        <f>VLOOKUP(AG1615,Смета!$B$8:$O$93,13,0)</f>
        <v>0</v>
      </c>
      <c r="AM1615" s="32">
        <f>VLOOKUP(AK1615,Смета!$B$8:$O$93,13,0)</f>
        <v>0</v>
      </c>
      <c r="AQ1615" s="32">
        <f>VLOOKUP(AO1615,Смета!$B$8:$O$93,13,0)</f>
        <v>0</v>
      </c>
      <c r="AU1615" s="32">
        <f>VLOOKUP(AS1615,Смета!$B$8:$O$93,13,0)</f>
        <v>0</v>
      </c>
    </row>
    <row r="1616" spans="3:47" x14ac:dyDescent="0.25">
      <c r="C1616" s="32">
        <f>VLOOKUP(A1616,Смета!$B$8:$O$93,13,0)</f>
        <v>0</v>
      </c>
      <c r="G1616" s="32">
        <f>VLOOKUP(E1616,Смета!$B$8:$O$93,13,0)</f>
        <v>0</v>
      </c>
      <c r="K1616" s="32">
        <f>VLOOKUP(I1616,Смета!$B$8:$O$93,13,0)</f>
        <v>0</v>
      </c>
      <c r="O1616" s="32">
        <f>VLOOKUP(M1616,Смета!$B$8:$O$93,13,0)</f>
        <v>0</v>
      </c>
      <c r="S1616" s="32">
        <f>VLOOKUP(Q1616,Смета!$B$8:$O$93,13,0)</f>
        <v>0</v>
      </c>
      <c r="W1616" s="32">
        <f>VLOOKUP(U1616,Смета!$B$8:$O$93,13,0)</f>
        <v>0</v>
      </c>
      <c r="AA1616" s="32">
        <f>VLOOKUP(Y1616,Смета!$B$8:$O$93,13,0)</f>
        <v>0</v>
      </c>
      <c r="AE1616" s="32">
        <f>VLOOKUP(AC1616,Смета!$B$8:$O$93,13,0)</f>
        <v>0</v>
      </c>
      <c r="AI1616" s="32">
        <f>VLOOKUP(AG1616,Смета!$B$8:$O$93,13,0)</f>
        <v>0</v>
      </c>
      <c r="AM1616" s="32">
        <f>VLOOKUP(AK1616,Смета!$B$8:$O$93,13,0)</f>
        <v>0</v>
      </c>
      <c r="AQ1616" s="32">
        <f>VLOOKUP(AO1616,Смета!$B$8:$O$93,13,0)</f>
        <v>0</v>
      </c>
      <c r="AU1616" s="32">
        <f>VLOOKUP(AS1616,Смета!$B$8:$O$93,13,0)</f>
        <v>0</v>
      </c>
    </row>
    <row r="1617" spans="3:47" x14ac:dyDescent="0.25">
      <c r="C1617" s="32">
        <f>VLOOKUP(A1617,Смета!$B$8:$O$93,13,0)</f>
        <v>0</v>
      </c>
      <c r="G1617" s="32">
        <f>VLOOKUP(E1617,Смета!$B$8:$O$93,13,0)</f>
        <v>0</v>
      </c>
      <c r="K1617" s="32">
        <f>VLOOKUP(I1617,Смета!$B$8:$O$93,13,0)</f>
        <v>0</v>
      </c>
      <c r="O1617" s="32">
        <f>VLOOKUP(M1617,Смета!$B$8:$O$93,13,0)</f>
        <v>0</v>
      </c>
      <c r="S1617" s="32">
        <f>VLOOKUP(Q1617,Смета!$B$8:$O$93,13,0)</f>
        <v>0</v>
      </c>
      <c r="W1617" s="32">
        <f>VLOOKUP(U1617,Смета!$B$8:$O$93,13,0)</f>
        <v>0</v>
      </c>
      <c r="AA1617" s="32">
        <f>VLOOKUP(Y1617,Смета!$B$8:$O$93,13,0)</f>
        <v>0</v>
      </c>
      <c r="AE1617" s="32">
        <f>VLOOKUP(AC1617,Смета!$B$8:$O$93,13,0)</f>
        <v>0</v>
      </c>
      <c r="AI1617" s="32">
        <f>VLOOKUP(AG1617,Смета!$B$8:$O$93,13,0)</f>
        <v>0</v>
      </c>
      <c r="AM1617" s="32">
        <f>VLOOKUP(AK1617,Смета!$B$8:$O$93,13,0)</f>
        <v>0</v>
      </c>
      <c r="AQ1617" s="32">
        <f>VLOOKUP(AO1617,Смета!$B$8:$O$93,13,0)</f>
        <v>0</v>
      </c>
      <c r="AU1617" s="32">
        <f>VLOOKUP(AS1617,Смета!$B$8:$O$93,13,0)</f>
        <v>0</v>
      </c>
    </row>
    <row r="1618" spans="3:47" x14ac:dyDescent="0.25">
      <c r="C1618" s="32">
        <f>VLOOKUP(A1618,Смета!$B$8:$O$93,13,0)</f>
        <v>0</v>
      </c>
      <c r="G1618" s="32">
        <f>VLOOKUP(E1618,Смета!$B$8:$O$93,13,0)</f>
        <v>0</v>
      </c>
      <c r="K1618" s="32">
        <f>VLOOKUP(I1618,Смета!$B$8:$O$93,13,0)</f>
        <v>0</v>
      </c>
      <c r="O1618" s="32">
        <f>VLOOKUP(M1618,Смета!$B$8:$O$93,13,0)</f>
        <v>0</v>
      </c>
      <c r="S1618" s="32">
        <f>VLOOKUP(Q1618,Смета!$B$8:$O$93,13,0)</f>
        <v>0</v>
      </c>
      <c r="W1618" s="32">
        <f>VLOOKUP(U1618,Смета!$B$8:$O$93,13,0)</f>
        <v>0</v>
      </c>
      <c r="AA1618" s="32">
        <f>VLOOKUP(Y1618,Смета!$B$8:$O$93,13,0)</f>
        <v>0</v>
      </c>
      <c r="AE1618" s="32">
        <f>VLOOKUP(AC1618,Смета!$B$8:$O$93,13,0)</f>
        <v>0</v>
      </c>
      <c r="AI1618" s="32">
        <f>VLOOKUP(AG1618,Смета!$B$8:$O$93,13,0)</f>
        <v>0</v>
      </c>
      <c r="AM1618" s="32">
        <f>VLOOKUP(AK1618,Смета!$B$8:$O$93,13,0)</f>
        <v>0</v>
      </c>
      <c r="AQ1618" s="32">
        <f>VLOOKUP(AO1618,Смета!$B$8:$O$93,13,0)</f>
        <v>0</v>
      </c>
      <c r="AU1618" s="32">
        <f>VLOOKUP(AS1618,Смета!$B$8:$O$93,13,0)</f>
        <v>0</v>
      </c>
    </row>
    <row r="1619" spans="3:47" x14ac:dyDescent="0.25">
      <c r="C1619" s="32">
        <f>VLOOKUP(A1619,Смета!$B$8:$O$93,13,0)</f>
        <v>0</v>
      </c>
      <c r="G1619" s="32">
        <f>VLOOKUP(E1619,Смета!$B$8:$O$93,13,0)</f>
        <v>0</v>
      </c>
      <c r="K1619" s="32">
        <f>VLOOKUP(I1619,Смета!$B$8:$O$93,13,0)</f>
        <v>0</v>
      </c>
      <c r="O1619" s="32">
        <f>VLOOKUP(M1619,Смета!$B$8:$O$93,13,0)</f>
        <v>0</v>
      </c>
      <c r="S1619" s="32">
        <f>VLOOKUP(Q1619,Смета!$B$8:$O$93,13,0)</f>
        <v>0</v>
      </c>
      <c r="W1619" s="32">
        <f>VLOOKUP(U1619,Смета!$B$8:$O$93,13,0)</f>
        <v>0</v>
      </c>
      <c r="AA1619" s="32">
        <f>VLOOKUP(Y1619,Смета!$B$8:$O$93,13,0)</f>
        <v>0</v>
      </c>
      <c r="AE1619" s="32">
        <f>VLOOKUP(AC1619,Смета!$B$8:$O$93,13,0)</f>
        <v>0</v>
      </c>
      <c r="AI1619" s="32">
        <f>VLOOKUP(AG1619,Смета!$B$8:$O$93,13,0)</f>
        <v>0</v>
      </c>
      <c r="AM1619" s="32">
        <f>VLOOKUP(AK1619,Смета!$B$8:$O$93,13,0)</f>
        <v>0</v>
      </c>
      <c r="AQ1619" s="32">
        <f>VLOOKUP(AO1619,Смета!$B$8:$O$93,13,0)</f>
        <v>0</v>
      </c>
      <c r="AU1619" s="32">
        <f>VLOOKUP(AS1619,Смета!$B$8:$O$93,13,0)</f>
        <v>0</v>
      </c>
    </row>
    <row r="1620" spans="3:47" x14ac:dyDescent="0.25">
      <c r="C1620" s="32">
        <f>VLOOKUP(A1620,Смета!$B$8:$O$93,13,0)</f>
        <v>0</v>
      </c>
      <c r="G1620" s="32">
        <f>VLOOKUP(E1620,Смета!$B$8:$O$93,13,0)</f>
        <v>0</v>
      </c>
      <c r="K1620" s="32">
        <f>VLOOKUP(I1620,Смета!$B$8:$O$93,13,0)</f>
        <v>0</v>
      </c>
      <c r="O1620" s="32">
        <f>VLOOKUP(M1620,Смета!$B$8:$O$93,13,0)</f>
        <v>0</v>
      </c>
      <c r="S1620" s="32">
        <f>VLOOKUP(Q1620,Смета!$B$8:$O$93,13,0)</f>
        <v>0</v>
      </c>
      <c r="W1620" s="32">
        <f>VLOOKUP(U1620,Смета!$B$8:$O$93,13,0)</f>
        <v>0</v>
      </c>
      <c r="AA1620" s="32">
        <f>VLOOKUP(Y1620,Смета!$B$8:$O$93,13,0)</f>
        <v>0</v>
      </c>
      <c r="AE1620" s="32">
        <f>VLOOKUP(AC1620,Смета!$B$8:$O$93,13,0)</f>
        <v>0</v>
      </c>
      <c r="AI1620" s="32">
        <f>VLOOKUP(AG1620,Смета!$B$8:$O$93,13,0)</f>
        <v>0</v>
      </c>
      <c r="AM1620" s="32">
        <f>VLOOKUP(AK1620,Смета!$B$8:$O$93,13,0)</f>
        <v>0</v>
      </c>
      <c r="AQ1620" s="32">
        <f>VLOOKUP(AO1620,Смета!$B$8:$O$93,13,0)</f>
        <v>0</v>
      </c>
      <c r="AU1620" s="32">
        <f>VLOOKUP(AS1620,Смета!$B$8:$O$93,13,0)</f>
        <v>0</v>
      </c>
    </row>
    <row r="1621" spans="3:47" x14ac:dyDescent="0.25">
      <c r="C1621" s="32">
        <f>VLOOKUP(A1621,Смета!$B$8:$O$93,13,0)</f>
        <v>0</v>
      </c>
      <c r="G1621" s="32">
        <f>VLOOKUP(E1621,Смета!$B$8:$O$93,13,0)</f>
        <v>0</v>
      </c>
      <c r="K1621" s="32">
        <f>VLOOKUP(I1621,Смета!$B$8:$O$93,13,0)</f>
        <v>0</v>
      </c>
      <c r="O1621" s="32">
        <f>VLOOKUP(M1621,Смета!$B$8:$O$93,13,0)</f>
        <v>0</v>
      </c>
      <c r="S1621" s="32">
        <f>VLOOKUP(Q1621,Смета!$B$8:$O$93,13,0)</f>
        <v>0</v>
      </c>
      <c r="W1621" s="32">
        <f>VLOOKUP(U1621,Смета!$B$8:$O$93,13,0)</f>
        <v>0</v>
      </c>
      <c r="AA1621" s="32">
        <f>VLOOKUP(Y1621,Смета!$B$8:$O$93,13,0)</f>
        <v>0</v>
      </c>
      <c r="AE1621" s="32">
        <f>VLOOKUP(AC1621,Смета!$B$8:$O$93,13,0)</f>
        <v>0</v>
      </c>
      <c r="AI1621" s="32">
        <f>VLOOKUP(AG1621,Смета!$B$8:$O$93,13,0)</f>
        <v>0</v>
      </c>
      <c r="AM1621" s="32">
        <f>VLOOKUP(AK1621,Смета!$B$8:$O$93,13,0)</f>
        <v>0</v>
      </c>
      <c r="AQ1621" s="32">
        <f>VLOOKUP(AO1621,Смета!$B$8:$O$93,13,0)</f>
        <v>0</v>
      </c>
      <c r="AU1621" s="32">
        <f>VLOOKUP(AS1621,Смета!$B$8:$O$93,13,0)</f>
        <v>0</v>
      </c>
    </row>
    <row r="1622" spans="3:47" x14ac:dyDescent="0.25">
      <c r="C1622" s="32">
        <f>VLOOKUP(A1622,Смета!$B$8:$O$93,13,0)</f>
        <v>0</v>
      </c>
      <c r="G1622" s="32">
        <f>VLOOKUP(E1622,Смета!$B$8:$O$93,13,0)</f>
        <v>0</v>
      </c>
      <c r="K1622" s="32">
        <f>VLOOKUP(I1622,Смета!$B$8:$O$93,13,0)</f>
        <v>0</v>
      </c>
      <c r="O1622" s="32">
        <f>VLOOKUP(M1622,Смета!$B$8:$O$93,13,0)</f>
        <v>0</v>
      </c>
      <c r="S1622" s="32">
        <f>VLOOKUP(Q1622,Смета!$B$8:$O$93,13,0)</f>
        <v>0</v>
      </c>
      <c r="W1622" s="32">
        <f>VLOOKUP(U1622,Смета!$B$8:$O$93,13,0)</f>
        <v>0</v>
      </c>
      <c r="AA1622" s="32">
        <f>VLOOKUP(Y1622,Смета!$B$8:$O$93,13,0)</f>
        <v>0</v>
      </c>
      <c r="AE1622" s="32">
        <f>VLOOKUP(AC1622,Смета!$B$8:$O$93,13,0)</f>
        <v>0</v>
      </c>
      <c r="AI1622" s="32">
        <f>VLOOKUP(AG1622,Смета!$B$8:$O$93,13,0)</f>
        <v>0</v>
      </c>
      <c r="AM1622" s="32">
        <f>VLOOKUP(AK1622,Смета!$B$8:$O$93,13,0)</f>
        <v>0</v>
      </c>
      <c r="AQ1622" s="32">
        <f>VLOOKUP(AO1622,Смета!$B$8:$O$93,13,0)</f>
        <v>0</v>
      </c>
      <c r="AU1622" s="32">
        <f>VLOOKUP(AS1622,Смета!$B$8:$O$93,13,0)</f>
        <v>0</v>
      </c>
    </row>
    <row r="1623" spans="3:47" x14ac:dyDescent="0.25">
      <c r="C1623" s="32">
        <f>VLOOKUP(A1623,Смета!$B$8:$O$93,13,0)</f>
        <v>0</v>
      </c>
      <c r="G1623" s="32">
        <f>VLOOKUP(E1623,Смета!$B$8:$O$93,13,0)</f>
        <v>0</v>
      </c>
      <c r="K1623" s="32">
        <f>VLOOKUP(I1623,Смета!$B$8:$O$93,13,0)</f>
        <v>0</v>
      </c>
      <c r="O1623" s="32">
        <f>VLOOKUP(M1623,Смета!$B$8:$O$93,13,0)</f>
        <v>0</v>
      </c>
      <c r="S1623" s="32">
        <f>VLOOKUP(Q1623,Смета!$B$8:$O$93,13,0)</f>
        <v>0</v>
      </c>
      <c r="W1623" s="32">
        <f>VLOOKUP(U1623,Смета!$B$8:$O$93,13,0)</f>
        <v>0</v>
      </c>
      <c r="AA1623" s="32">
        <f>VLOOKUP(Y1623,Смета!$B$8:$O$93,13,0)</f>
        <v>0</v>
      </c>
      <c r="AE1623" s="32">
        <f>VLOOKUP(AC1623,Смета!$B$8:$O$93,13,0)</f>
        <v>0</v>
      </c>
      <c r="AI1623" s="32">
        <f>VLOOKUP(AG1623,Смета!$B$8:$O$93,13,0)</f>
        <v>0</v>
      </c>
      <c r="AM1623" s="32">
        <f>VLOOKUP(AK1623,Смета!$B$8:$O$93,13,0)</f>
        <v>0</v>
      </c>
      <c r="AQ1623" s="32">
        <f>VLOOKUP(AO1623,Смета!$B$8:$O$93,13,0)</f>
        <v>0</v>
      </c>
      <c r="AU1623" s="32">
        <f>VLOOKUP(AS1623,Смета!$B$8:$O$93,13,0)</f>
        <v>0</v>
      </c>
    </row>
    <row r="1624" spans="3:47" x14ac:dyDescent="0.25">
      <c r="C1624" s="32">
        <f>VLOOKUP(A1624,Смета!$B$8:$O$93,13,0)</f>
        <v>0</v>
      </c>
      <c r="G1624" s="32">
        <f>VLOOKUP(E1624,Смета!$B$8:$O$93,13,0)</f>
        <v>0</v>
      </c>
      <c r="K1624" s="32">
        <f>VLOOKUP(I1624,Смета!$B$8:$O$93,13,0)</f>
        <v>0</v>
      </c>
      <c r="O1624" s="32">
        <f>VLOOKUP(M1624,Смета!$B$8:$O$93,13,0)</f>
        <v>0</v>
      </c>
      <c r="S1624" s="32">
        <f>VLOOKUP(Q1624,Смета!$B$8:$O$93,13,0)</f>
        <v>0</v>
      </c>
      <c r="W1624" s="32">
        <f>VLOOKUP(U1624,Смета!$B$8:$O$93,13,0)</f>
        <v>0</v>
      </c>
      <c r="AA1624" s="32">
        <f>VLOOKUP(Y1624,Смета!$B$8:$O$93,13,0)</f>
        <v>0</v>
      </c>
      <c r="AE1624" s="32">
        <f>VLOOKUP(AC1624,Смета!$B$8:$O$93,13,0)</f>
        <v>0</v>
      </c>
      <c r="AI1624" s="32">
        <f>VLOOKUP(AG1624,Смета!$B$8:$O$93,13,0)</f>
        <v>0</v>
      </c>
      <c r="AM1624" s="32">
        <f>VLOOKUP(AK1624,Смета!$B$8:$O$93,13,0)</f>
        <v>0</v>
      </c>
      <c r="AQ1624" s="32">
        <f>VLOOKUP(AO1624,Смета!$B$8:$O$93,13,0)</f>
        <v>0</v>
      </c>
      <c r="AU1624" s="32">
        <f>VLOOKUP(AS1624,Смета!$B$8:$O$93,13,0)</f>
        <v>0</v>
      </c>
    </row>
    <row r="1625" spans="3:47" x14ac:dyDescent="0.25">
      <c r="C1625" s="32">
        <f>VLOOKUP(A1625,Смета!$B$8:$O$93,13,0)</f>
        <v>0</v>
      </c>
      <c r="G1625" s="32">
        <f>VLOOKUP(E1625,Смета!$B$8:$O$93,13,0)</f>
        <v>0</v>
      </c>
      <c r="K1625" s="32">
        <f>VLOOKUP(I1625,Смета!$B$8:$O$93,13,0)</f>
        <v>0</v>
      </c>
      <c r="O1625" s="32">
        <f>VLOOKUP(M1625,Смета!$B$8:$O$93,13,0)</f>
        <v>0</v>
      </c>
      <c r="S1625" s="32">
        <f>VLOOKUP(Q1625,Смета!$B$8:$O$93,13,0)</f>
        <v>0</v>
      </c>
      <c r="W1625" s="32">
        <f>VLOOKUP(U1625,Смета!$B$8:$O$93,13,0)</f>
        <v>0</v>
      </c>
      <c r="AA1625" s="32">
        <f>VLOOKUP(Y1625,Смета!$B$8:$O$93,13,0)</f>
        <v>0</v>
      </c>
      <c r="AE1625" s="32">
        <f>VLOOKUP(AC1625,Смета!$B$8:$O$93,13,0)</f>
        <v>0</v>
      </c>
      <c r="AI1625" s="32">
        <f>VLOOKUP(AG1625,Смета!$B$8:$O$93,13,0)</f>
        <v>0</v>
      </c>
      <c r="AM1625" s="32">
        <f>VLOOKUP(AK1625,Смета!$B$8:$O$93,13,0)</f>
        <v>0</v>
      </c>
      <c r="AQ1625" s="32">
        <f>VLOOKUP(AO1625,Смета!$B$8:$O$93,13,0)</f>
        <v>0</v>
      </c>
      <c r="AU1625" s="32">
        <f>VLOOKUP(AS1625,Смета!$B$8:$O$93,13,0)</f>
        <v>0</v>
      </c>
    </row>
    <row r="1626" spans="3:47" x14ac:dyDescent="0.25">
      <c r="C1626" s="32">
        <f>VLOOKUP(A1626,Смета!$B$8:$O$93,13,0)</f>
        <v>0</v>
      </c>
      <c r="G1626" s="32">
        <f>VLOOKUP(E1626,Смета!$B$8:$O$93,13,0)</f>
        <v>0</v>
      </c>
      <c r="K1626" s="32">
        <f>VLOOKUP(I1626,Смета!$B$8:$O$93,13,0)</f>
        <v>0</v>
      </c>
      <c r="O1626" s="32">
        <f>VLOOKUP(M1626,Смета!$B$8:$O$93,13,0)</f>
        <v>0</v>
      </c>
      <c r="S1626" s="32">
        <f>VLOOKUP(Q1626,Смета!$B$8:$O$93,13,0)</f>
        <v>0</v>
      </c>
      <c r="W1626" s="32">
        <f>VLOOKUP(U1626,Смета!$B$8:$O$93,13,0)</f>
        <v>0</v>
      </c>
      <c r="AA1626" s="32">
        <f>VLOOKUP(Y1626,Смета!$B$8:$O$93,13,0)</f>
        <v>0</v>
      </c>
      <c r="AE1626" s="32">
        <f>VLOOKUP(AC1626,Смета!$B$8:$O$93,13,0)</f>
        <v>0</v>
      </c>
      <c r="AI1626" s="32">
        <f>VLOOKUP(AG1626,Смета!$B$8:$O$93,13,0)</f>
        <v>0</v>
      </c>
      <c r="AM1626" s="32">
        <f>VLOOKUP(AK1626,Смета!$B$8:$O$93,13,0)</f>
        <v>0</v>
      </c>
      <c r="AQ1626" s="32">
        <f>VLOOKUP(AO1626,Смета!$B$8:$O$93,13,0)</f>
        <v>0</v>
      </c>
      <c r="AU1626" s="32">
        <f>VLOOKUP(AS1626,Смета!$B$8:$O$93,13,0)</f>
        <v>0</v>
      </c>
    </row>
    <row r="1627" spans="3:47" x14ac:dyDescent="0.25">
      <c r="C1627" s="32">
        <f>VLOOKUP(A1627,Смета!$B$8:$O$93,13,0)</f>
        <v>0</v>
      </c>
      <c r="G1627" s="32">
        <f>VLOOKUP(E1627,Смета!$B$8:$O$93,13,0)</f>
        <v>0</v>
      </c>
      <c r="K1627" s="32">
        <f>VLOOKUP(I1627,Смета!$B$8:$O$93,13,0)</f>
        <v>0</v>
      </c>
      <c r="O1627" s="32">
        <f>VLOOKUP(M1627,Смета!$B$8:$O$93,13,0)</f>
        <v>0</v>
      </c>
      <c r="S1627" s="32">
        <f>VLOOKUP(Q1627,Смета!$B$8:$O$93,13,0)</f>
        <v>0</v>
      </c>
      <c r="W1627" s="32">
        <f>VLOOKUP(U1627,Смета!$B$8:$O$93,13,0)</f>
        <v>0</v>
      </c>
      <c r="AA1627" s="32">
        <f>VLOOKUP(Y1627,Смета!$B$8:$O$93,13,0)</f>
        <v>0</v>
      </c>
      <c r="AE1627" s="32">
        <f>VLOOKUP(AC1627,Смета!$B$8:$O$93,13,0)</f>
        <v>0</v>
      </c>
      <c r="AI1627" s="32">
        <f>VLOOKUP(AG1627,Смета!$B$8:$O$93,13,0)</f>
        <v>0</v>
      </c>
      <c r="AM1627" s="32">
        <f>VLOOKUP(AK1627,Смета!$B$8:$O$93,13,0)</f>
        <v>0</v>
      </c>
      <c r="AQ1627" s="32">
        <f>VLOOKUP(AO1627,Смета!$B$8:$O$93,13,0)</f>
        <v>0</v>
      </c>
      <c r="AU1627" s="32">
        <f>VLOOKUP(AS1627,Смета!$B$8:$O$93,13,0)</f>
        <v>0</v>
      </c>
    </row>
    <row r="1628" spans="3:47" x14ac:dyDescent="0.25">
      <c r="C1628" s="32">
        <f>VLOOKUP(A1628,Смета!$B$8:$O$93,13,0)</f>
        <v>0</v>
      </c>
      <c r="G1628" s="32">
        <f>VLOOKUP(E1628,Смета!$B$8:$O$93,13,0)</f>
        <v>0</v>
      </c>
      <c r="K1628" s="32">
        <f>VLOOKUP(I1628,Смета!$B$8:$O$93,13,0)</f>
        <v>0</v>
      </c>
      <c r="O1628" s="32">
        <f>VLOOKUP(M1628,Смета!$B$8:$O$93,13,0)</f>
        <v>0</v>
      </c>
      <c r="S1628" s="32">
        <f>VLOOKUP(Q1628,Смета!$B$8:$O$93,13,0)</f>
        <v>0</v>
      </c>
      <c r="W1628" s="32">
        <f>VLOOKUP(U1628,Смета!$B$8:$O$93,13,0)</f>
        <v>0</v>
      </c>
      <c r="AA1628" s="32">
        <f>VLOOKUP(Y1628,Смета!$B$8:$O$93,13,0)</f>
        <v>0</v>
      </c>
      <c r="AE1628" s="32">
        <f>VLOOKUP(AC1628,Смета!$B$8:$O$93,13,0)</f>
        <v>0</v>
      </c>
      <c r="AI1628" s="32">
        <f>VLOOKUP(AG1628,Смета!$B$8:$O$93,13,0)</f>
        <v>0</v>
      </c>
      <c r="AM1628" s="32">
        <f>VLOOKUP(AK1628,Смета!$B$8:$O$93,13,0)</f>
        <v>0</v>
      </c>
      <c r="AQ1628" s="32">
        <f>VLOOKUP(AO1628,Смета!$B$8:$O$93,13,0)</f>
        <v>0</v>
      </c>
      <c r="AU1628" s="32">
        <f>VLOOKUP(AS1628,Смета!$B$8:$O$93,13,0)</f>
        <v>0</v>
      </c>
    </row>
    <row r="1629" spans="3:47" x14ac:dyDescent="0.25">
      <c r="C1629" s="32">
        <f>VLOOKUP(A1629,Смета!$B$8:$O$93,13,0)</f>
        <v>0</v>
      </c>
      <c r="G1629" s="32">
        <f>VLOOKUP(E1629,Смета!$B$8:$O$93,13,0)</f>
        <v>0</v>
      </c>
      <c r="K1629" s="32">
        <f>VLOOKUP(I1629,Смета!$B$8:$O$93,13,0)</f>
        <v>0</v>
      </c>
      <c r="O1629" s="32">
        <f>VLOOKUP(M1629,Смета!$B$8:$O$93,13,0)</f>
        <v>0</v>
      </c>
      <c r="S1629" s="32">
        <f>VLOOKUP(Q1629,Смета!$B$8:$O$93,13,0)</f>
        <v>0</v>
      </c>
      <c r="W1629" s="32">
        <f>VLOOKUP(U1629,Смета!$B$8:$O$93,13,0)</f>
        <v>0</v>
      </c>
      <c r="AA1629" s="32">
        <f>VLOOKUP(Y1629,Смета!$B$8:$O$93,13,0)</f>
        <v>0</v>
      </c>
      <c r="AE1629" s="32">
        <f>VLOOKUP(AC1629,Смета!$B$8:$O$93,13,0)</f>
        <v>0</v>
      </c>
      <c r="AI1629" s="32">
        <f>VLOOKUP(AG1629,Смета!$B$8:$O$93,13,0)</f>
        <v>0</v>
      </c>
      <c r="AM1629" s="32">
        <f>VLOOKUP(AK1629,Смета!$B$8:$O$93,13,0)</f>
        <v>0</v>
      </c>
      <c r="AQ1629" s="32">
        <f>VLOOKUP(AO1629,Смета!$B$8:$O$93,13,0)</f>
        <v>0</v>
      </c>
      <c r="AU1629" s="32">
        <f>VLOOKUP(AS1629,Смета!$B$8:$O$93,13,0)</f>
        <v>0</v>
      </c>
    </row>
    <row r="1630" spans="3:47" x14ac:dyDescent="0.25">
      <c r="C1630" s="32">
        <f>VLOOKUP(A1630,Смета!$B$8:$O$93,13,0)</f>
        <v>0</v>
      </c>
      <c r="G1630" s="32">
        <f>VLOOKUP(E1630,Смета!$B$8:$O$93,13,0)</f>
        <v>0</v>
      </c>
      <c r="K1630" s="32">
        <f>VLOOKUP(I1630,Смета!$B$8:$O$93,13,0)</f>
        <v>0</v>
      </c>
      <c r="O1630" s="32">
        <f>VLOOKUP(M1630,Смета!$B$8:$O$93,13,0)</f>
        <v>0</v>
      </c>
      <c r="S1630" s="32">
        <f>VLOOKUP(Q1630,Смета!$B$8:$O$93,13,0)</f>
        <v>0</v>
      </c>
      <c r="W1630" s="32">
        <f>VLOOKUP(U1630,Смета!$B$8:$O$93,13,0)</f>
        <v>0</v>
      </c>
      <c r="AA1630" s="32">
        <f>VLOOKUP(Y1630,Смета!$B$8:$O$93,13,0)</f>
        <v>0</v>
      </c>
      <c r="AE1630" s="32">
        <f>VLOOKUP(AC1630,Смета!$B$8:$O$93,13,0)</f>
        <v>0</v>
      </c>
      <c r="AI1630" s="32">
        <f>VLOOKUP(AG1630,Смета!$B$8:$O$93,13,0)</f>
        <v>0</v>
      </c>
      <c r="AM1630" s="32">
        <f>VLOOKUP(AK1630,Смета!$B$8:$O$93,13,0)</f>
        <v>0</v>
      </c>
      <c r="AQ1630" s="32">
        <f>VLOOKUP(AO1630,Смета!$B$8:$O$93,13,0)</f>
        <v>0</v>
      </c>
      <c r="AU1630" s="32">
        <f>VLOOKUP(AS1630,Смета!$B$8:$O$93,13,0)</f>
        <v>0</v>
      </c>
    </row>
    <row r="1631" spans="3:47" x14ac:dyDescent="0.25">
      <c r="C1631" s="32">
        <f>VLOOKUP(A1631,Смета!$B$8:$O$93,13,0)</f>
        <v>0</v>
      </c>
      <c r="G1631" s="32">
        <f>VLOOKUP(E1631,Смета!$B$8:$O$93,13,0)</f>
        <v>0</v>
      </c>
      <c r="K1631" s="32">
        <f>VLOOKUP(I1631,Смета!$B$8:$O$93,13,0)</f>
        <v>0</v>
      </c>
      <c r="O1631" s="32">
        <f>VLOOKUP(M1631,Смета!$B$8:$O$93,13,0)</f>
        <v>0</v>
      </c>
      <c r="S1631" s="32">
        <f>VLOOKUP(Q1631,Смета!$B$8:$O$93,13,0)</f>
        <v>0</v>
      </c>
      <c r="W1631" s="32">
        <f>VLOOKUP(U1631,Смета!$B$8:$O$93,13,0)</f>
        <v>0</v>
      </c>
      <c r="AA1631" s="32">
        <f>VLOOKUP(Y1631,Смета!$B$8:$O$93,13,0)</f>
        <v>0</v>
      </c>
      <c r="AE1631" s="32">
        <f>VLOOKUP(AC1631,Смета!$B$8:$O$93,13,0)</f>
        <v>0</v>
      </c>
      <c r="AI1631" s="32">
        <f>VLOOKUP(AG1631,Смета!$B$8:$O$93,13,0)</f>
        <v>0</v>
      </c>
      <c r="AM1631" s="32">
        <f>VLOOKUP(AK1631,Смета!$B$8:$O$93,13,0)</f>
        <v>0</v>
      </c>
      <c r="AQ1631" s="32">
        <f>VLOOKUP(AO1631,Смета!$B$8:$O$93,13,0)</f>
        <v>0</v>
      </c>
      <c r="AU1631" s="32">
        <f>VLOOKUP(AS1631,Смета!$B$8:$O$93,13,0)</f>
        <v>0</v>
      </c>
    </row>
    <row r="1632" spans="3:47" x14ac:dyDescent="0.25">
      <c r="C1632" s="32">
        <f>VLOOKUP(A1632,Смета!$B$8:$O$93,13,0)</f>
        <v>0</v>
      </c>
      <c r="G1632" s="32">
        <f>VLOOKUP(E1632,Смета!$B$8:$O$93,13,0)</f>
        <v>0</v>
      </c>
      <c r="K1632" s="32">
        <f>VLOOKUP(I1632,Смета!$B$8:$O$93,13,0)</f>
        <v>0</v>
      </c>
      <c r="O1632" s="32">
        <f>VLOOKUP(M1632,Смета!$B$8:$O$93,13,0)</f>
        <v>0</v>
      </c>
      <c r="S1632" s="32">
        <f>VLOOKUP(Q1632,Смета!$B$8:$O$93,13,0)</f>
        <v>0</v>
      </c>
      <c r="W1632" s="32">
        <f>VLOOKUP(U1632,Смета!$B$8:$O$93,13,0)</f>
        <v>0</v>
      </c>
      <c r="AA1632" s="32">
        <f>VLOOKUP(Y1632,Смета!$B$8:$O$93,13,0)</f>
        <v>0</v>
      </c>
      <c r="AE1632" s="32">
        <f>VLOOKUP(AC1632,Смета!$B$8:$O$93,13,0)</f>
        <v>0</v>
      </c>
      <c r="AI1632" s="32">
        <f>VLOOKUP(AG1632,Смета!$B$8:$O$93,13,0)</f>
        <v>0</v>
      </c>
      <c r="AM1632" s="32">
        <f>VLOOKUP(AK1632,Смета!$B$8:$O$93,13,0)</f>
        <v>0</v>
      </c>
      <c r="AQ1632" s="32">
        <f>VLOOKUP(AO1632,Смета!$B$8:$O$93,13,0)</f>
        <v>0</v>
      </c>
      <c r="AU1632" s="32">
        <f>VLOOKUP(AS1632,Смета!$B$8:$O$93,13,0)</f>
        <v>0</v>
      </c>
    </row>
    <row r="1633" spans="3:47" x14ac:dyDescent="0.25">
      <c r="C1633" s="32">
        <f>VLOOKUP(A1633,Смета!$B$8:$O$93,13,0)</f>
        <v>0</v>
      </c>
      <c r="G1633" s="32">
        <f>VLOOKUP(E1633,Смета!$B$8:$O$93,13,0)</f>
        <v>0</v>
      </c>
      <c r="K1633" s="32">
        <f>VLOOKUP(I1633,Смета!$B$8:$O$93,13,0)</f>
        <v>0</v>
      </c>
      <c r="O1633" s="32">
        <f>VLOOKUP(M1633,Смета!$B$8:$O$93,13,0)</f>
        <v>0</v>
      </c>
      <c r="S1633" s="32">
        <f>VLOOKUP(Q1633,Смета!$B$8:$O$93,13,0)</f>
        <v>0</v>
      </c>
      <c r="W1633" s="32">
        <f>VLOOKUP(U1633,Смета!$B$8:$O$93,13,0)</f>
        <v>0</v>
      </c>
      <c r="AA1633" s="32">
        <f>VLOOKUP(Y1633,Смета!$B$8:$O$93,13,0)</f>
        <v>0</v>
      </c>
      <c r="AE1633" s="32">
        <f>VLOOKUP(AC1633,Смета!$B$8:$O$93,13,0)</f>
        <v>0</v>
      </c>
      <c r="AI1633" s="32">
        <f>VLOOKUP(AG1633,Смета!$B$8:$O$93,13,0)</f>
        <v>0</v>
      </c>
      <c r="AM1633" s="32">
        <f>VLOOKUP(AK1633,Смета!$B$8:$O$93,13,0)</f>
        <v>0</v>
      </c>
      <c r="AQ1633" s="32">
        <f>VLOOKUP(AO1633,Смета!$B$8:$O$93,13,0)</f>
        <v>0</v>
      </c>
      <c r="AU1633" s="32">
        <f>VLOOKUP(AS1633,Смета!$B$8:$O$93,13,0)</f>
        <v>0</v>
      </c>
    </row>
    <row r="1634" spans="3:47" x14ac:dyDescent="0.25">
      <c r="C1634" s="32">
        <f>VLOOKUP(A1634,Смета!$B$8:$O$93,13,0)</f>
        <v>0</v>
      </c>
      <c r="G1634" s="32">
        <f>VLOOKUP(E1634,Смета!$B$8:$O$93,13,0)</f>
        <v>0</v>
      </c>
      <c r="K1634" s="32">
        <f>VLOOKUP(I1634,Смета!$B$8:$O$93,13,0)</f>
        <v>0</v>
      </c>
      <c r="O1634" s="32">
        <f>VLOOKUP(M1634,Смета!$B$8:$O$93,13,0)</f>
        <v>0</v>
      </c>
      <c r="S1634" s="32">
        <f>VLOOKUP(Q1634,Смета!$B$8:$O$93,13,0)</f>
        <v>0</v>
      </c>
      <c r="W1634" s="32">
        <f>VLOOKUP(U1634,Смета!$B$8:$O$93,13,0)</f>
        <v>0</v>
      </c>
      <c r="AA1634" s="32">
        <f>VLOOKUP(Y1634,Смета!$B$8:$O$93,13,0)</f>
        <v>0</v>
      </c>
      <c r="AE1634" s="32">
        <f>VLOOKUP(AC1634,Смета!$B$8:$O$93,13,0)</f>
        <v>0</v>
      </c>
      <c r="AI1634" s="32">
        <f>VLOOKUP(AG1634,Смета!$B$8:$O$93,13,0)</f>
        <v>0</v>
      </c>
      <c r="AM1634" s="32">
        <f>VLOOKUP(AK1634,Смета!$B$8:$O$93,13,0)</f>
        <v>0</v>
      </c>
      <c r="AQ1634" s="32">
        <f>VLOOKUP(AO1634,Смета!$B$8:$O$93,13,0)</f>
        <v>0</v>
      </c>
      <c r="AU1634" s="32">
        <f>VLOOKUP(AS1634,Смета!$B$8:$O$93,13,0)</f>
        <v>0</v>
      </c>
    </row>
    <row r="1635" spans="3:47" x14ac:dyDescent="0.25">
      <c r="C1635" s="32">
        <f>VLOOKUP(A1635,Смета!$B$8:$O$93,13,0)</f>
        <v>0</v>
      </c>
      <c r="G1635" s="32">
        <f>VLOOKUP(E1635,Смета!$B$8:$O$93,13,0)</f>
        <v>0</v>
      </c>
      <c r="K1635" s="32">
        <f>VLOOKUP(I1635,Смета!$B$8:$O$93,13,0)</f>
        <v>0</v>
      </c>
      <c r="O1635" s="32">
        <f>VLOOKUP(M1635,Смета!$B$8:$O$93,13,0)</f>
        <v>0</v>
      </c>
      <c r="S1635" s="32">
        <f>VLOOKUP(Q1635,Смета!$B$8:$O$93,13,0)</f>
        <v>0</v>
      </c>
      <c r="W1635" s="32">
        <f>VLOOKUP(U1635,Смета!$B$8:$O$93,13,0)</f>
        <v>0</v>
      </c>
      <c r="AA1635" s="32">
        <f>VLOOKUP(Y1635,Смета!$B$8:$O$93,13,0)</f>
        <v>0</v>
      </c>
      <c r="AE1635" s="32">
        <f>VLOOKUP(AC1635,Смета!$B$8:$O$93,13,0)</f>
        <v>0</v>
      </c>
      <c r="AI1635" s="32">
        <f>VLOOKUP(AG1635,Смета!$B$8:$O$93,13,0)</f>
        <v>0</v>
      </c>
      <c r="AM1635" s="32">
        <f>VLOOKUP(AK1635,Смета!$B$8:$O$93,13,0)</f>
        <v>0</v>
      </c>
      <c r="AQ1635" s="32">
        <f>VLOOKUP(AO1635,Смета!$B$8:$O$93,13,0)</f>
        <v>0</v>
      </c>
      <c r="AU1635" s="32">
        <f>VLOOKUP(AS1635,Смета!$B$8:$O$93,13,0)</f>
        <v>0</v>
      </c>
    </row>
    <row r="1636" spans="3:47" x14ac:dyDescent="0.25">
      <c r="C1636" s="32">
        <f>VLOOKUP(A1636,Смета!$B$8:$O$93,13,0)</f>
        <v>0</v>
      </c>
      <c r="G1636" s="32">
        <f>VLOOKUP(E1636,Смета!$B$8:$O$93,13,0)</f>
        <v>0</v>
      </c>
      <c r="K1636" s="32">
        <f>VLOOKUP(I1636,Смета!$B$8:$O$93,13,0)</f>
        <v>0</v>
      </c>
      <c r="O1636" s="32">
        <f>VLOOKUP(M1636,Смета!$B$8:$O$93,13,0)</f>
        <v>0</v>
      </c>
      <c r="S1636" s="32">
        <f>VLOOKUP(Q1636,Смета!$B$8:$O$93,13,0)</f>
        <v>0</v>
      </c>
      <c r="W1636" s="32">
        <f>VLOOKUP(U1636,Смета!$B$8:$O$93,13,0)</f>
        <v>0</v>
      </c>
      <c r="AA1636" s="32">
        <f>VLOOKUP(Y1636,Смета!$B$8:$O$93,13,0)</f>
        <v>0</v>
      </c>
      <c r="AE1636" s="32">
        <f>VLOOKUP(AC1636,Смета!$B$8:$O$93,13,0)</f>
        <v>0</v>
      </c>
      <c r="AI1636" s="32">
        <f>VLOOKUP(AG1636,Смета!$B$8:$O$93,13,0)</f>
        <v>0</v>
      </c>
      <c r="AM1636" s="32">
        <f>VLOOKUP(AK1636,Смета!$B$8:$O$93,13,0)</f>
        <v>0</v>
      </c>
      <c r="AQ1636" s="32">
        <f>VLOOKUP(AO1636,Смета!$B$8:$O$93,13,0)</f>
        <v>0</v>
      </c>
      <c r="AU1636" s="32">
        <f>VLOOKUP(AS1636,Смета!$B$8:$O$93,13,0)</f>
        <v>0</v>
      </c>
    </row>
    <row r="1637" spans="3:47" x14ac:dyDescent="0.25">
      <c r="C1637" s="32">
        <f>VLOOKUP(A1637,Смета!$B$8:$O$93,13,0)</f>
        <v>0</v>
      </c>
      <c r="G1637" s="32">
        <f>VLOOKUP(E1637,Смета!$B$8:$O$93,13,0)</f>
        <v>0</v>
      </c>
      <c r="K1637" s="32">
        <f>VLOOKUP(I1637,Смета!$B$8:$O$93,13,0)</f>
        <v>0</v>
      </c>
      <c r="O1637" s="32">
        <f>VLOOKUP(M1637,Смета!$B$8:$O$93,13,0)</f>
        <v>0</v>
      </c>
      <c r="S1637" s="32">
        <f>VLOOKUP(Q1637,Смета!$B$8:$O$93,13,0)</f>
        <v>0</v>
      </c>
      <c r="W1637" s="32">
        <f>VLOOKUP(U1637,Смета!$B$8:$O$93,13,0)</f>
        <v>0</v>
      </c>
      <c r="AA1637" s="32">
        <f>VLOOKUP(Y1637,Смета!$B$8:$O$93,13,0)</f>
        <v>0</v>
      </c>
      <c r="AE1637" s="32">
        <f>VLOOKUP(AC1637,Смета!$B$8:$O$93,13,0)</f>
        <v>0</v>
      </c>
      <c r="AI1637" s="32">
        <f>VLOOKUP(AG1637,Смета!$B$8:$O$93,13,0)</f>
        <v>0</v>
      </c>
      <c r="AM1637" s="32">
        <f>VLOOKUP(AK1637,Смета!$B$8:$O$93,13,0)</f>
        <v>0</v>
      </c>
      <c r="AQ1637" s="32">
        <f>VLOOKUP(AO1637,Смета!$B$8:$O$93,13,0)</f>
        <v>0</v>
      </c>
      <c r="AU1637" s="32">
        <f>VLOOKUP(AS1637,Смета!$B$8:$O$93,13,0)</f>
        <v>0</v>
      </c>
    </row>
    <row r="1638" spans="3:47" x14ac:dyDescent="0.25">
      <c r="C1638" s="32">
        <f>VLOOKUP(A1638,Смета!$B$8:$O$93,13,0)</f>
        <v>0</v>
      </c>
      <c r="G1638" s="32">
        <f>VLOOKUP(E1638,Смета!$B$8:$O$93,13,0)</f>
        <v>0</v>
      </c>
      <c r="K1638" s="32">
        <f>VLOOKUP(I1638,Смета!$B$8:$O$93,13,0)</f>
        <v>0</v>
      </c>
      <c r="O1638" s="32">
        <f>VLOOKUP(M1638,Смета!$B$8:$O$93,13,0)</f>
        <v>0</v>
      </c>
      <c r="S1638" s="32">
        <f>VLOOKUP(Q1638,Смета!$B$8:$O$93,13,0)</f>
        <v>0</v>
      </c>
      <c r="W1638" s="32">
        <f>VLOOKUP(U1638,Смета!$B$8:$O$93,13,0)</f>
        <v>0</v>
      </c>
      <c r="AA1638" s="32">
        <f>VLOOKUP(Y1638,Смета!$B$8:$O$93,13,0)</f>
        <v>0</v>
      </c>
      <c r="AE1638" s="32">
        <f>VLOOKUP(AC1638,Смета!$B$8:$O$93,13,0)</f>
        <v>0</v>
      </c>
      <c r="AI1638" s="32">
        <f>VLOOKUP(AG1638,Смета!$B$8:$O$93,13,0)</f>
        <v>0</v>
      </c>
      <c r="AM1638" s="32">
        <f>VLOOKUP(AK1638,Смета!$B$8:$O$93,13,0)</f>
        <v>0</v>
      </c>
      <c r="AQ1638" s="32">
        <f>VLOOKUP(AO1638,Смета!$B$8:$O$93,13,0)</f>
        <v>0</v>
      </c>
      <c r="AU1638" s="32">
        <f>VLOOKUP(AS1638,Смета!$B$8:$O$93,13,0)</f>
        <v>0</v>
      </c>
    </row>
    <row r="1639" spans="3:47" x14ac:dyDescent="0.25">
      <c r="C1639" s="32">
        <f>VLOOKUP(A1639,Смета!$B$8:$O$93,13,0)</f>
        <v>0</v>
      </c>
      <c r="G1639" s="32">
        <f>VLOOKUP(E1639,Смета!$B$8:$O$93,13,0)</f>
        <v>0</v>
      </c>
      <c r="K1639" s="32">
        <f>VLOOKUP(I1639,Смета!$B$8:$O$93,13,0)</f>
        <v>0</v>
      </c>
      <c r="O1639" s="32">
        <f>VLOOKUP(M1639,Смета!$B$8:$O$93,13,0)</f>
        <v>0</v>
      </c>
      <c r="S1639" s="32">
        <f>VLOOKUP(Q1639,Смета!$B$8:$O$93,13,0)</f>
        <v>0</v>
      </c>
      <c r="W1639" s="32">
        <f>VLOOKUP(U1639,Смета!$B$8:$O$93,13,0)</f>
        <v>0</v>
      </c>
      <c r="AA1639" s="32">
        <f>VLOOKUP(Y1639,Смета!$B$8:$O$93,13,0)</f>
        <v>0</v>
      </c>
      <c r="AE1639" s="32">
        <f>VLOOKUP(AC1639,Смета!$B$8:$O$93,13,0)</f>
        <v>0</v>
      </c>
      <c r="AI1639" s="32">
        <f>VLOOKUP(AG1639,Смета!$B$8:$O$93,13,0)</f>
        <v>0</v>
      </c>
      <c r="AM1639" s="32">
        <f>VLOOKUP(AK1639,Смета!$B$8:$O$93,13,0)</f>
        <v>0</v>
      </c>
      <c r="AQ1639" s="32">
        <f>VLOOKUP(AO1639,Смета!$B$8:$O$93,13,0)</f>
        <v>0</v>
      </c>
      <c r="AU1639" s="32">
        <f>VLOOKUP(AS1639,Смета!$B$8:$O$93,13,0)</f>
        <v>0</v>
      </c>
    </row>
    <row r="1640" spans="3:47" x14ac:dyDescent="0.25">
      <c r="C1640" s="32">
        <f>VLOOKUP(A1640,Смета!$B$8:$O$93,13,0)</f>
        <v>0</v>
      </c>
      <c r="G1640" s="32">
        <f>VLOOKUP(E1640,Смета!$B$8:$O$93,13,0)</f>
        <v>0</v>
      </c>
      <c r="K1640" s="32">
        <f>VLOOKUP(I1640,Смета!$B$8:$O$93,13,0)</f>
        <v>0</v>
      </c>
      <c r="O1640" s="32">
        <f>VLOOKUP(M1640,Смета!$B$8:$O$93,13,0)</f>
        <v>0</v>
      </c>
      <c r="S1640" s="32">
        <f>VLOOKUP(Q1640,Смета!$B$8:$O$93,13,0)</f>
        <v>0</v>
      </c>
      <c r="W1640" s="32">
        <f>VLOOKUP(U1640,Смета!$B$8:$O$93,13,0)</f>
        <v>0</v>
      </c>
      <c r="AA1640" s="32">
        <f>VLOOKUP(Y1640,Смета!$B$8:$O$93,13,0)</f>
        <v>0</v>
      </c>
      <c r="AE1640" s="32">
        <f>VLOOKUP(AC1640,Смета!$B$8:$O$93,13,0)</f>
        <v>0</v>
      </c>
      <c r="AI1640" s="32">
        <f>VLOOKUP(AG1640,Смета!$B$8:$O$93,13,0)</f>
        <v>0</v>
      </c>
      <c r="AM1640" s="32">
        <f>VLOOKUP(AK1640,Смета!$B$8:$O$93,13,0)</f>
        <v>0</v>
      </c>
      <c r="AQ1640" s="32">
        <f>VLOOKUP(AO1640,Смета!$B$8:$O$93,13,0)</f>
        <v>0</v>
      </c>
      <c r="AU1640" s="32">
        <f>VLOOKUP(AS1640,Смета!$B$8:$O$93,13,0)</f>
        <v>0</v>
      </c>
    </row>
    <row r="1641" spans="3:47" x14ac:dyDescent="0.25">
      <c r="C1641" s="32">
        <f>VLOOKUP(A1641,Смета!$B$8:$O$93,13,0)</f>
        <v>0</v>
      </c>
      <c r="G1641" s="32">
        <f>VLOOKUP(E1641,Смета!$B$8:$O$93,13,0)</f>
        <v>0</v>
      </c>
      <c r="K1641" s="32">
        <f>VLOOKUP(I1641,Смета!$B$8:$O$93,13,0)</f>
        <v>0</v>
      </c>
      <c r="O1641" s="32">
        <f>VLOOKUP(M1641,Смета!$B$8:$O$93,13,0)</f>
        <v>0</v>
      </c>
      <c r="S1641" s="32">
        <f>VLOOKUP(Q1641,Смета!$B$8:$O$93,13,0)</f>
        <v>0</v>
      </c>
      <c r="W1641" s="32">
        <f>VLOOKUP(U1641,Смета!$B$8:$O$93,13,0)</f>
        <v>0</v>
      </c>
      <c r="AA1641" s="32">
        <f>VLOOKUP(Y1641,Смета!$B$8:$O$93,13,0)</f>
        <v>0</v>
      </c>
      <c r="AE1641" s="32">
        <f>VLOOKUP(AC1641,Смета!$B$8:$O$93,13,0)</f>
        <v>0</v>
      </c>
      <c r="AI1641" s="32">
        <f>VLOOKUP(AG1641,Смета!$B$8:$O$93,13,0)</f>
        <v>0</v>
      </c>
      <c r="AM1641" s="32">
        <f>VLOOKUP(AK1641,Смета!$B$8:$O$93,13,0)</f>
        <v>0</v>
      </c>
      <c r="AQ1641" s="32">
        <f>VLOOKUP(AO1641,Смета!$B$8:$O$93,13,0)</f>
        <v>0</v>
      </c>
      <c r="AU1641" s="32">
        <f>VLOOKUP(AS1641,Смета!$B$8:$O$93,13,0)</f>
        <v>0</v>
      </c>
    </row>
    <row r="1642" spans="3:47" x14ac:dyDescent="0.25">
      <c r="C1642" s="32">
        <f>VLOOKUP(A1642,Смета!$B$8:$O$93,13,0)</f>
        <v>0</v>
      </c>
      <c r="G1642" s="32">
        <f>VLOOKUP(E1642,Смета!$B$8:$O$93,13,0)</f>
        <v>0</v>
      </c>
      <c r="K1642" s="32">
        <f>VLOOKUP(I1642,Смета!$B$8:$O$93,13,0)</f>
        <v>0</v>
      </c>
      <c r="O1642" s="32">
        <f>VLOOKUP(M1642,Смета!$B$8:$O$93,13,0)</f>
        <v>0</v>
      </c>
      <c r="S1642" s="32">
        <f>VLOOKUP(Q1642,Смета!$B$8:$O$93,13,0)</f>
        <v>0</v>
      </c>
      <c r="W1642" s="32">
        <f>VLOOKUP(U1642,Смета!$B$8:$O$93,13,0)</f>
        <v>0</v>
      </c>
      <c r="AA1642" s="32">
        <f>VLOOKUP(Y1642,Смета!$B$8:$O$93,13,0)</f>
        <v>0</v>
      </c>
      <c r="AE1642" s="32">
        <f>VLOOKUP(AC1642,Смета!$B$8:$O$93,13,0)</f>
        <v>0</v>
      </c>
      <c r="AI1642" s="32">
        <f>VLOOKUP(AG1642,Смета!$B$8:$O$93,13,0)</f>
        <v>0</v>
      </c>
      <c r="AM1642" s="32">
        <f>VLOOKUP(AK1642,Смета!$B$8:$O$93,13,0)</f>
        <v>0</v>
      </c>
      <c r="AQ1642" s="32">
        <f>VLOOKUP(AO1642,Смета!$B$8:$O$93,13,0)</f>
        <v>0</v>
      </c>
      <c r="AU1642" s="32">
        <f>VLOOKUP(AS1642,Смета!$B$8:$O$93,13,0)</f>
        <v>0</v>
      </c>
    </row>
    <row r="1643" spans="3:47" x14ac:dyDescent="0.25">
      <c r="C1643" s="32">
        <f>VLOOKUP(A1643,Смета!$B$8:$O$93,13,0)</f>
        <v>0</v>
      </c>
      <c r="G1643" s="32">
        <f>VLOOKUP(E1643,Смета!$B$8:$O$93,13,0)</f>
        <v>0</v>
      </c>
      <c r="K1643" s="32">
        <f>VLOOKUP(I1643,Смета!$B$8:$O$93,13,0)</f>
        <v>0</v>
      </c>
      <c r="O1643" s="32">
        <f>VLOOKUP(M1643,Смета!$B$8:$O$93,13,0)</f>
        <v>0</v>
      </c>
      <c r="S1643" s="32">
        <f>VLOOKUP(Q1643,Смета!$B$8:$O$93,13,0)</f>
        <v>0</v>
      </c>
      <c r="W1643" s="32">
        <f>VLOOKUP(U1643,Смета!$B$8:$O$93,13,0)</f>
        <v>0</v>
      </c>
      <c r="AA1643" s="32">
        <f>VLOOKUP(Y1643,Смета!$B$8:$O$93,13,0)</f>
        <v>0</v>
      </c>
      <c r="AE1643" s="32">
        <f>VLOOKUP(AC1643,Смета!$B$8:$O$93,13,0)</f>
        <v>0</v>
      </c>
      <c r="AI1643" s="32">
        <f>VLOOKUP(AG1643,Смета!$B$8:$O$93,13,0)</f>
        <v>0</v>
      </c>
      <c r="AM1643" s="32">
        <f>VLOOKUP(AK1643,Смета!$B$8:$O$93,13,0)</f>
        <v>0</v>
      </c>
      <c r="AQ1643" s="32">
        <f>VLOOKUP(AO1643,Смета!$B$8:$O$93,13,0)</f>
        <v>0</v>
      </c>
      <c r="AU1643" s="32">
        <f>VLOOKUP(AS1643,Смета!$B$8:$O$93,13,0)</f>
        <v>0</v>
      </c>
    </row>
    <row r="1644" spans="3:47" x14ac:dyDescent="0.25">
      <c r="C1644" s="32">
        <f>VLOOKUP(A1644,Смета!$B$8:$O$93,13,0)</f>
        <v>0</v>
      </c>
      <c r="G1644" s="32">
        <f>VLOOKUP(E1644,Смета!$B$8:$O$93,13,0)</f>
        <v>0</v>
      </c>
      <c r="K1644" s="32">
        <f>VLOOKUP(I1644,Смета!$B$8:$O$93,13,0)</f>
        <v>0</v>
      </c>
      <c r="O1644" s="32">
        <f>VLOOKUP(M1644,Смета!$B$8:$O$93,13,0)</f>
        <v>0</v>
      </c>
      <c r="S1644" s="32">
        <f>VLOOKUP(Q1644,Смета!$B$8:$O$93,13,0)</f>
        <v>0</v>
      </c>
      <c r="W1644" s="32">
        <f>VLOOKUP(U1644,Смета!$B$8:$O$93,13,0)</f>
        <v>0</v>
      </c>
      <c r="AA1644" s="32">
        <f>VLOOKUP(Y1644,Смета!$B$8:$O$93,13,0)</f>
        <v>0</v>
      </c>
      <c r="AE1644" s="32">
        <f>VLOOKUP(AC1644,Смета!$B$8:$O$93,13,0)</f>
        <v>0</v>
      </c>
      <c r="AI1644" s="32">
        <f>VLOOKUP(AG1644,Смета!$B$8:$O$93,13,0)</f>
        <v>0</v>
      </c>
      <c r="AM1644" s="32">
        <f>VLOOKUP(AK1644,Смета!$B$8:$O$93,13,0)</f>
        <v>0</v>
      </c>
      <c r="AQ1644" s="32">
        <f>VLOOKUP(AO1644,Смета!$B$8:$O$93,13,0)</f>
        <v>0</v>
      </c>
      <c r="AU1644" s="32">
        <f>VLOOKUP(AS1644,Смета!$B$8:$O$93,13,0)</f>
        <v>0</v>
      </c>
    </row>
    <row r="1645" spans="3:47" x14ac:dyDescent="0.25">
      <c r="C1645" s="32">
        <f>VLOOKUP(A1645,Смета!$B$8:$O$93,13,0)</f>
        <v>0</v>
      </c>
      <c r="G1645" s="32">
        <f>VLOOKUP(E1645,Смета!$B$8:$O$93,13,0)</f>
        <v>0</v>
      </c>
      <c r="K1645" s="32">
        <f>VLOOKUP(I1645,Смета!$B$8:$O$93,13,0)</f>
        <v>0</v>
      </c>
      <c r="O1645" s="32">
        <f>VLOOKUP(M1645,Смета!$B$8:$O$93,13,0)</f>
        <v>0</v>
      </c>
      <c r="S1645" s="32">
        <f>VLOOKUP(Q1645,Смета!$B$8:$O$93,13,0)</f>
        <v>0</v>
      </c>
      <c r="W1645" s="32">
        <f>VLOOKUP(U1645,Смета!$B$8:$O$93,13,0)</f>
        <v>0</v>
      </c>
      <c r="AA1645" s="32">
        <f>VLOOKUP(Y1645,Смета!$B$8:$O$93,13,0)</f>
        <v>0</v>
      </c>
      <c r="AE1645" s="32">
        <f>VLOOKUP(AC1645,Смета!$B$8:$O$93,13,0)</f>
        <v>0</v>
      </c>
      <c r="AI1645" s="32">
        <f>VLOOKUP(AG1645,Смета!$B$8:$O$93,13,0)</f>
        <v>0</v>
      </c>
      <c r="AM1645" s="32">
        <f>VLOOKUP(AK1645,Смета!$B$8:$O$93,13,0)</f>
        <v>0</v>
      </c>
      <c r="AQ1645" s="32">
        <f>VLOOKUP(AO1645,Смета!$B$8:$O$93,13,0)</f>
        <v>0</v>
      </c>
      <c r="AU1645" s="32">
        <f>VLOOKUP(AS1645,Смета!$B$8:$O$93,13,0)</f>
        <v>0</v>
      </c>
    </row>
    <row r="1646" spans="3:47" x14ac:dyDescent="0.25">
      <c r="C1646" s="32">
        <f>VLOOKUP(A1646,Смета!$B$8:$O$93,13,0)</f>
        <v>0</v>
      </c>
      <c r="G1646" s="32">
        <f>VLOOKUP(E1646,Смета!$B$8:$O$93,13,0)</f>
        <v>0</v>
      </c>
      <c r="K1646" s="32">
        <f>VLOOKUP(I1646,Смета!$B$8:$O$93,13,0)</f>
        <v>0</v>
      </c>
      <c r="O1646" s="32">
        <f>VLOOKUP(M1646,Смета!$B$8:$O$93,13,0)</f>
        <v>0</v>
      </c>
      <c r="S1646" s="32">
        <f>VLOOKUP(Q1646,Смета!$B$8:$O$93,13,0)</f>
        <v>0</v>
      </c>
      <c r="W1646" s="32">
        <f>VLOOKUP(U1646,Смета!$B$8:$O$93,13,0)</f>
        <v>0</v>
      </c>
      <c r="AA1646" s="32">
        <f>VLOOKUP(Y1646,Смета!$B$8:$O$93,13,0)</f>
        <v>0</v>
      </c>
      <c r="AE1646" s="32">
        <f>VLOOKUP(AC1646,Смета!$B$8:$O$93,13,0)</f>
        <v>0</v>
      </c>
      <c r="AI1646" s="32">
        <f>VLOOKUP(AG1646,Смета!$B$8:$O$93,13,0)</f>
        <v>0</v>
      </c>
      <c r="AM1646" s="32">
        <f>VLOOKUP(AK1646,Смета!$B$8:$O$93,13,0)</f>
        <v>0</v>
      </c>
      <c r="AQ1646" s="32">
        <f>VLOOKUP(AO1646,Смета!$B$8:$O$93,13,0)</f>
        <v>0</v>
      </c>
      <c r="AU1646" s="32">
        <f>VLOOKUP(AS1646,Смета!$B$8:$O$93,13,0)</f>
        <v>0</v>
      </c>
    </row>
    <row r="1647" spans="3:47" x14ac:dyDescent="0.25">
      <c r="C1647" s="32">
        <f>VLOOKUP(A1647,Смета!$B$8:$O$93,13,0)</f>
        <v>0</v>
      </c>
      <c r="G1647" s="32">
        <f>VLOOKUP(E1647,Смета!$B$8:$O$93,13,0)</f>
        <v>0</v>
      </c>
      <c r="K1647" s="32">
        <f>VLOOKUP(I1647,Смета!$B$8:$O$93,13,0)</f>
        <v>0</v>
      </c>
      <c r="O1647" s="32">
        <f>VLOOKUP(M1647,Смета!$B$8:$O$93,13,0)</f>
        <v>0</v>
      </c>
      <c r="S1647" s="32">
        <f>VLOOKUP(Q1647,Смета!$B$8:$O$93,13,0)</f>
        <v>0</v>
      </c>
      <c r="W1647" s="32">
        <f>VLOOKUP(U1647,Смета!$B$8:$O$93,13,0)</f>
        <v>0</v>
      </c>
      <c r="AA1647" s="32">
        <f>VLOOKUP(Y1647,Смета!$B$8:$O$93,13,0)</f>
        <v>0</v>
      </c>
      <c r="AE1647" s="32">
        <f>VLOOKUP(AC1647,Смета!$B$8:$O$93,13,0)</f>
        <v>0</v>
      </c>
      <c r="AI1647" s="32">
        <f>VLOOKUP(AG1647,Смета!$B$8:$O$93,13,0)</f>
        <v>0</v>
      </c>
      <c r="AM1647" s="32">
        <f>VLOOKUP(AK1647,Смета!$B$8:$O$93,13,0)</f>
        <v>0</v>
      </c>
      <c r="AQ1647" s="32">
        <f>VLOOKUP(AO1647,Смета!$B$8:$O$93,13,0)</f>
        <v>0</v>
      </c>
      <c r="AU1647" s="32">
        <f>VLOOKUP(AS1647,Смета!$B$8:$O$93,13,0)</f>
        <v>0</v>
      </c>
    </row>
    <row r="1648" spans="3:47" x14ac:dyDescent="0.25">
      <c r="C1648" s="32">
        <f>VLOOKUP(A1648,Смета!$B$8:$O$93,13,0)</f>
        <v>0</v>
      </c>
      <c r="G1648" s="32">
        <f>VLOOKUP(E1648,Смета!$B$8:$O$93,13,0)</f>
        <v>0</v>
      </c>
      <c r="K1648" s="32">
        <f>VLOOKUP(I1648,Смета!$B$8:$O$93,13,0)</f>
        <v>0</v>
      </c>
      <c r="O1648" s="32">
        <f>VLOOKUP(M1648,Смета!$B$8:$O$93,13,0)</f>
        <v>0</v>
      </c>
      <c r="S1648" s="32">
        <f>VLOOKUP(Q1648,Смета!$B$8:$O$93,13,0)</f>
        <v>0</v>
      </c>
      <c r="W1648" s="32">
        <f>VLOOKUP(U1648,Смета!$B$8:$O$93,13,0)</f>
        <v>0</v>
      </c>
      <c r="AA1648" s="32">
        <f>VLOOKUP(Y1648,Смета!$B$8:$O$93,13,0)</f>
        <v>0</v>
      </c>
      <c r="AE1648" s="32">
        <f>VLOOKUP(AC1648,Смета!$B$8:$O$93,13,0)</f>
        <v>0</v>
      </c>
      <c r="AI1648" s="32">
        <f>VLOOKUP(AG1648,Смета!$B$8:$O$93,13,0)</f>
        <v>0</v>
      </c>
      <c r="AM1648" s="32">
        <f>VLOOKUP(AK1648,Смета!$B$8:$O$93,13,0)</f>
        <v>0</v>
      </c>
      <c r="AQ1648" s="32">
        <f>VLOOKUP(AO1648,Смета!$B$8:$O$93,13,0)</f>
        <v>0</v>
      </c>
      <c r="AU1648" s="32">
        <f>VLOOKUP(AS1648,Смета!$B$8:$O$93,13,0)</f>
        <v>0</v>
      </c>
    </row>
    <row r="1649" spans="3:47" x14ac:dyDescent="0.25">
      <c r="C1649" s="32">
        <f>VLOOKUP(A1649,Смета!$B$8:$O$93,13,0)</f>
        <v>0</v>
      </c>
      <c r="G1649" s="32">
        <f>VLOOKUP(E1649,Смета!$B$8:$O$93,13,0)</f>
        <v>0</v>
      </c>
      <c r="K1649" s="32">
        <f>VLOOKUP(I1649,Смета!$B$8:$O$93,13,0)</f>
        <v>0</v>
      </c>
      <c r="O1649" s="32">
        <f>VLOOKUP(M1649,Смета!$B$8:$O$93,13,0)</f>
        <v>0</v>
      </c>
      <c r="S1649" s="32">
        <f>VLOOKUP(Q1649,Смета!$B$8:$O$93,13,0)</f>
        <v>0</v>
      </c>
      <c r="W1649" s="32">
        <f>VLOOKUP(U1649,Смета!$B$8:$O$93,13,0)</f>
        <v>0</v>
      </c>
      <c r="AA1649" s="32">
        <f>VLOOKUP(Y1649,Смета!$B$8:$O$93,13,0)</f>
        <v>0</v>
      </c>
      <c r="AE1649" s="32">
        <f>VLOOKUP(AC1649,Смета!$B$8:$O$93,13,0)</f>
        <v>0</v>
      </c>
      <c r="AI1649" s="32">
        <f>VLOOKUP(AG1649,Смета!$B$8:$O$93,13,0)</f>
        <v>0</v>
      </c>
      <c r="AM1649" s="32">
        <f>VLOOKUP(AK1649,Смета!$B$8:$O$93,13,0)</f>
        <v>0</v>
      </c>
      <c r="AQ1649" s="32">
        <f>VLOOKUP(AO1649,Смета!$B$8:$O$93,13,0)</f>
        <v>0</v>
      </c>
      <c r="AU1649" s="32">
        <f>VLOOKUP(AS1649,Смета!$B$8:$O$93,13,0)</f>
        <v>0</v>
      </c>
    </row>
    <row r="1650" spans="3:47" x14ac:dyDescent="0.25">
      <c r="C1650" s="32">
        <f>VLOOKUP(A1650,Смета!$B$8:$O$93,13,0)</f>
        <v>0</v>
      </c>
      <c r="G1650" s="32">
        <f>VLOOKUP(E1650,Смета!$B$8:$O$93,13,0)</f>
        <v>0</v>
      </c>
      <c r="K1650" s="32">
        <f>VLOOKUP(I1650,Смета!$B$8:$O$93,13,0)</f>
        <v>0</v>
      </c>
      <c r="O1650" s="32">
        <f>VLOOKUP(M1650,Смета!$B$8:$O$93,13,0)</f>
        <v>0</v>
      </c>
      <c r="S1650" s="32">
        <f>VLOOKUP(Q1650,Смета!$B$8:$O$93,13,0)</f>
        <v>0</v>
      </c>
      <c r="W1650" s="32">
        <f>VLOOKUP(U1650,Смета!$B$8:$O$93,13,0)</f>
        <v>0</v>
      </c>
      <c r="AA1650" s="32">
        <f>VLOOKUP(Y1650,Смета!$B$8:$O$93,13,0)</f>
        <v>0</v>
      </c>
      <c r="AE1650" s="32">
        <f>VLOOKUP(AC1650,Смета!$B$8:$O$93,13,0)</f>
        <v>0</v>
      </c>
      <c r="AI1650" s="32">
        <f>VLOOKUP(AG1650,Смета!$B$8:$O$93,13,0)</f>
        <v>0</v>
      </c>
      <c r="AM1650" s="32">
        <f>VLOOKUP(AK1650,Смета!$B$8:$O$93,13,0)</f>
        <v>0</v>
      </c>
      <c r="AQ1650" s="32">
        <f>VLOOKUP(AO1650,Смета!$B$8:$O$93,13,0)</f>
        <v>0</v>
      </c>
      <c r="AU1650" s="32">
        <f>VLOOKUP(AS1650,Смета!$B$8:$O$93,13,0)</f>
        <v>0</v>
      </c>
    </row>
    <row r="1651" spans="3:47" x14ac:dyDescent="0.25">
      <c r="C1651" s="32">
        <f>VLOOKUP(A1651,Смета!$B$8:$O$93,13,0)</f>
        <v>0</v>
      </c>
      <c r="G1651" s="32">
        <f>VLOOKUP(E1651,Смета!$B$8:$O$93,13,0)</f>
        <v>0</v>
      </c>
      <c r="K1651" s="32">
        <f>VLOOKUP(I1651,Смета!$B$8:$O$93,13,0)</f>
        <v>0</v>
      </c>
      <c r="O1651" s="32">
        <f>VLOOKUP(M1651,Смета!$B$8:$O$93,13,0)</f>
        <v>0</v>
      </c>
      <c r="S1651" s="32">
        <f>VLOOKUP(Q1651,Смета!$B$8:$O$93,13,0)</f>
        <v>0</v>
      </c>
      <c r="W1651" s="32">
        <f>VLOOKUP(U1651,Смета!$B$8:$O$93,13,0)</f>
        <v>0</v>
      </c>
      <c r="AA1651" s="32">
        <f>VLOOKUP(Y1651,Смета!$B$8:$O$93,13,0)</f>
        <v>0</v>
      </c>
      <c r="AE1651" s="32">
        <f>VLOOKUP(AC1651,Смета!$B$8:$O$93,13,0)</f>
        <v>0</v>
      </c>
      <c r="AI1651" s="32">
        <f>VLOOKUP(AG1651,Смета!$B$8:$O$93,13,0)</f>
        <v>0</v>
      </c>
      <c r="AM1651" s="32">
        <f>VLOOKUP(AK1651,Смета!$B$8:$O$93,13,0)</f>
        <v>0</v>
      </c>
      <c r="AQ1651" s="32">
        <f>VLOOKUP(AO1651,Смета!$B$8:$O$93,13,0)</f>
        <v>0</v>
      </c>
      <c r="AU1651" s="32">
        <f>VLOOKUP(AS1651,Смета!$B$8:$O$93,13,0)</f>
        <v>0</v>
      </c>
    </row>
    <row r="1652" spans="3:47" x14ac:dyDescent="0.25">
      <c r="C1652" s="32">
        <f>VLOOKUP(A1652,Смета!$B$8:$O$93,13,0)</f>
        <v>0</v>
      </c>
      <c r="G1652" s="32">
        <f>VLOOKUP(E1652,Смета!$B$8:$O$93,13,0)</f>
        <v>0</v>
      </c>
      <c r="K1652" s="32">
        <f>VLOOKUP(I1652,Смета!$B$8:$O$93,13,0)</f>
        <v>0</v>
      </c>
      <c r="O1652" s="32">
        <f>VLOOKUP(M1652,Смета!$B$8:$O$93,13,0)</f>
        <v>0</v>
      </c>
      <c r="S1652" s="32">
        <f>VLOOKUP(Q1652,Смета!$B$8:$O$93,13,0)</f>
        <v>0</v>
      </c>
      <c r="W1652" s="32">
        <f>VLOOKUP(U1652,Смета!$B$8:$O$93,13,0)</f>
        <v>0</v>
      </c>
      <c r="AA1652" s="32">
        <f>VLOOKUP(Y1652,Смета!$B$8:$O$93,13,0)</f>
        <v>0</v>
      </c>
      <c r="AE1652" s="32">
        <f>VLOOKUP(AC1652,Смета!$B$8:$O$93,13,0)</f>
        <v>0</v>
      </c>
      <c r="AI1652" s="32">
        <f>VLOOKUP(AG1652,Смета!$B$8:$O$93,13,0)</f>
        <v>0</v>
      </c>
      <c r="AM1652" s="32">
        <f>VLOOKUP(AK1652,Смета!$B$8:$O$93,13,0)</f>
        <v>0</v>
      </c>
      <c r="AQ1652" s="32">
        <f>VLOOKUP(AO1652,Смета!$B$8:$O$93,13,0)</f>
        <v>0</v>
      </c>
      <c r="AU1652" s="32">
        <f>VLOOKUP(AS1652,Смета!$B$8:$O$93,13,0)</f>
        <v>0</v>
      </c>
    </row>
    <row r="1653" spans="3:47" x14ac:dyDescent="0.25">
      <c r="C1653" s="32">
        <f>VLOOKUP(A1653,Смета!$B$8:$O$93,13,0)</f>
        <v>0</v>
      </c>
      <c r="G1653" s="32">
        <f>VLOOKUP(E1653,Смета!$B$8:$O$93,13,0)</f>
        <v>0</v>
      </c>
      <c r="K1653" s="32">
        <f>VLOOKUP(I1653,Смета!$B$8:$O$93,13,0)</f>
        <v>0</v>
      </c>
      <c r="O1653" s="32">
        <f>VLOOKUP(M1653,Смета!$B$8:$O$93,13,0)</f>
        <v>0</v>
      </c>
      <c r="S1653" s="32">
        <f>VLOOKUP(Q1653,Смета!$B$8:$O$93,13,0)</f>
        <v>0</v>
      </c>
      <c r="W1653" s="32">
        <f>VLOOKUP(U1653,Смета!$B$8:$O$93,13,0)</f>
        <v>0</v>
      </c>
      <c r="AA1653" s="32">
        <f>VLOOKUP(Y1653,Смета!$B$8:$O$93,13,0)</f>
        <v>0</v>
      </c>
      <c r="AE1653" s="32">
        <f>VLOOKUP(AC1653,Смета!$B$8:$O$93,13,0)</f>
        <v>0</v>
      </c>
      <c r="AI1653" s="32">
        <f>VLOOKUP(AG1653,Смета!$B$8:$O$93,13,0)</f>
        <v>0</v>
      </c>
      <c r="AM1653" s="32">
        <f>VLOOKUP(AK1653,Смета!$B$8:$O$93,13,0)</f>
        <v>0</v>
      </c>
      <c r="AQ1653" s="32">
        <f>VLOOKUP(AO1653,Смета!$B$8:$O$93,13,0)</f>
        <v>0</v>
      </c>
      <c r="AU1653" s="32">
        <f>VLOOKUP(AS1653,Смета!$B$8:$O$93,13,0)</f>
        <v>0</v>
      </c>
    </row>
    <row r="1654" spans="3:47" x14ac:dyDescent="0.25">
      <c r="C1654" s="32">
        <f>VLOOKUP(A1654,Смета!$B$8:$O$93,13,0)</f>
        <v>0</v>
      </c>
      <c r="G1654" s="32">
        <f>VLOOKUP(E1654,Смета!$B$8:$O$93,13,0)</f>
        <v>0</v>
      </c>
      <c r="K1654" s="32">
        <f>VLOOKUP(I1654,Смета!$B$8:$O$93,13,0)</f>
        <v>0</v>
      </c>
      <c r="O1654" s="32">
        <f>VLOOKUP(M1654,Смета!$B$8:$O$93,13,0)</f>
        <v>0</v>
      </c>
      <c r="S1654" s="32">
        <f>VLOOKUP(Q1654,Смета!$B$8:$O$93,13,0)</f>
        <v>0</v>
      </c>
      <c r="W1654" s="32">
        <f>VLOOKUP(U1654,Смета!$B$8:$O$93,13,0)</f>
        <v>0</v>
      </c>
      <c r="AA1654" s="32">
        <f>VLOOKUP(Y1654,Смета!$B$8:$O$93,13,0)</f>
        <v>0</v>
      </c>
      <c r="AE1654" s="32">
        <f>VLOOKUP(AC1654,Смета!$B$8:$O$93,13,0)</f>
        <v>0</v>
      </c>
      <c r="AI1654" s="32">
        <f>VLOOKUP(AG1654,Смета!$B$8:$O$93,13,0)</f>
        <v>0</v>
      </c>
      <c r="AM1654" s="32">
        <f>VLOOKUP(AK1654,Смета!$B$8:$O$93,13,0)</f>
        <v>0</v>
      </c>
      <c r="AQ1654" s="32">
        <f>VLOOKUP(AO1654,Смета!$B$8:$O$93,13,0)</f>
        <v>0</v>
      </c>
      <c r="AU1654" s="32">
        <f>VLOOKUP(AS1654,Смета!$B$8:$O$93,13,0)</f>
        <v>0</v>
      </c>
    </row>
    <row r="1655" spans="3:47" x14ac:dyDescent="0.25">
      <c r="C1655" s="32">
        <f>VLOOKUP(A1655,Смета!$B$8:$O$93,13,0)</f>
        <v>0</v>
      </c>
      <c r="G1655" s="32">
        <f>VLOOKUP(E1655,Смета!$B$8:$O$93,13,0)</f>
        <v>0</v>
      </c>
      <c r="K1655" s="32">
        <f>VLOOKUP(I1655,Смета!$B$8:$O$93,13,0)</f>
        <v>0</v>
      </c>
      <c r="O1655" s="32">
        <f>VLOOKUP(M1655,Смета!$B$8:$O$93,13,0)</f>
        <v>0</v>
      </c>
      <c r="S1655" s="32">
        <f>VLOOKUP(Q1655,Смета!$B$8:$O$93,13,0)</f>
        <v>0</v>
      </c>
      <c r="W1655" s="32">
        <f>VLOOKUP(U1655,Смета!$B$8:$O$93,13,0)</f>
        <v>0</v>
      </c>
      <c r="AA1655" s="32">
        <f>VLOOKUP(Y1655,Смета!$B$8:$O$93,13,0)</f>
        <v>0</v>
      </c>
      <c r="AE1655" s="32">
        <f>VLOOKUP(AC1655,Смета!$B$8:$O$93,13,0)</f>
        <v>0</v>
      </c>
      <c r="AI1655" s="32">
        <f>VLOOKUP(AG1655,Смета!$B$8:$O$93,13,0)</f>
        <v>0</v>
      </c>
      <c r="AM1655" s="32">
        <f>VLOOKUP(AK1655,Смета!$B$8:$O$93,13,0)</f>
        <v>0</v>
      </c>
      <c r="AQ1655" s="32">
        <f>VLOOKUP(AO1655,Смета!$B$8:$O$93,13,0)</f>
        <v>0</v>
      </c>
      <c r="AU1655" s="32">
        <f>VLOOKUP(AS1655,Смета!$B$8:$O$93,13,0)</f>
        <v>0</v>
      </c>
    </row>
    <row r="1656" spans="3:47" x14ac:dyDescent="0.25">
      <c r="C1656" s="32">
        <f>VLOOKUP(A1656,Смета!$B$8:$O$93,13,0)</f>
        <v>0</v>
      </c>
      <c r="G1656" s="32">
        <f>VLOOKUP(E1656,Смета!$B$8:$O$93,13,0)</f>
        <v>0</v>
      </c>
      <c r="K1656" s="32">
        <f>VLOOKUP(I1656,Смета!$B$8:$O$93,13,0)</f>
        <v>0</v>
      </c>
      <c r="O1656" s="32">
        <f>VLOOKUP(M1656,Смета!$B$8:$O$93,13,0)</f>
        <v>0</v>
      </c>
      <c r="S1656" s="32">
        <f>VLOOKUP(Q1656,Смета!$B$8:$O$93,13,0)</f>
        <v>0</v>
      </c>
      <c r="W1656" s="32">
        <f>VLOOKUP(U1656,Смета!$B$8:$O$93,13,0)</f>
        <v>0</v>
      </c>
      <c r="AA1656" s="32">
        <f>VLOOKUP(Y1656,Смета!$B$8:$O$93,13,0)</f>
        <v>0</v>
      </c>
      <c r="AE1656" s="32">
        <f>VLOOKUP(AC1656,Смета!$B$8:$O$93,13,0)</f>
        <v>0</v>
      </c>
      <c r="AI1656" s="32">
        <f>VLOOKUP(AG1656,Смета!$B$8:$O$93,13,0)</f>
        <v>0</v>
      </c>
      <c r="AM1656" s="32">
        <f>VLOOKUP(AK1656,Смета!$B$8:$O$93,13,0)</f>
        <v>0</v>
      </c>
      <c r="AQ1656" s="32">
        <f>VLOOKUP(AO1656,Смета!$B$8:$O$93,13,0)</f>
        <v>0</v>
      </c>
      <c r="AU1656" s="32">
        <f>VLOOKUP(AS1656,Смета!$B$8:$O$93,13,0)</f>
        <v>0</v>
      </c>
    </row>
    <row r="1657" spans="3:47" x14ac:dyDescent="0.25">
      <c r="C1657" s="32">
        <f>VLOOKUP(A1657,Смета!$B$8:$O$93,13,0)</f>
        <v>0</v>
      </c>
      <c r="G1657" s="32">
        <f>VLOOKUP(E1657,Смета!$B$8:$O$93,13,0)</f>
        <v>0</v>
      </c>
      <c r="K1657" s="32">
        <f>VLOOKUP(I1657,Смета!$B$8:$O$93,13,0)</f>
        <v>0</v>
      </c>
      <c r="O1657" s="32">
        <f>VLOOKUP(M1657,Смета!$B$8:$O$93,13,0)</f>
        <v>0</v>
      </c>
      <c r="S1657" s="32">
        <f>VLOOKUP(Q1657,Смета!$B$8:$O$93,13,0)</f>
        <v>0</v>
      </c>
      <c r="W1657" s="32">
        <f>VLOOKUP(U1657,Смета!$B$8:$O$93,13,0)</f>
        <v>0</v>
      </c>
      <c r="AA1657" s="32">
        <f>VLOOKUP(Y1657,Смета!$B$8:$O$93,13,0)</f>
        <v>0</v>
      </c>
      <c r="AE1657" s="32">
        <f>VLOOKUP(AC1657,Смета!$B$8:$O$93,13,0)</f>
        <v>0</v>
      </c>
      <c r="AI1657" s="32">
        <f>VLOOKUP(AG1657,Смета!$B$8:$O$93,13,0)</f>
        <v>0</v>
      </c>
      <c r="AM1657" s="32">
        <f>VLOOKUP(AK1657,Смета!$B$8:$O$93,13,0)</f>
        <v>0</v>
      </c>
      <c r="AQ1657" s="32">
        <f>VLOOKUP(AO1657,Смета!$B$8:$O$93,13,0)</f>
        <v>0</v>
      </c>
      <c r="AU1657" s="32">
        <f>VLOOKUP(AS1657,Смета!$B$8:$O$93,13,0)</f>
        <v>0</v>
      </c>
    </row>
    <row r="1658" spans="3:47" x14ac:dyDescent="0.25">
      <c r="C1658" s="32">
        <f>VLOOKUP(A1658,Смета!$B$8:$O$93,13,0)</f>
        <v>0</v>
      </c>
      <c r="G1658" s="32">
        <f>VLOOKUP(E1658,Смета!$B$8:$O$93,13,0)</f>
        <v>0</v>
      </c>
      <c r="K1658" s="32">
        <f>VLOOKUP(I1658,Смета!$B$8:$O$93,13,0)</f>
        <v>0</v>
      </c>
      <c r="O1658" s="32">
        <f>VLOOKUP(M1658,Смета!$B$8:$O$93,13,0)</f>
        <v>0</v>
      </c>
      <c r="S1658" s="32">
        <f>VLOOKUP(Q1658,Смета!$B$8:$O$93,13,0)</f>
        <v>0</v>
      </c>
      <c r="W1658" s="32">
        <f>VLOOKUP(U1658,Смета!$B$8:$O$93,13,0)</f>
        <v>0</v>
      </c>
      <c r="AA1658" s="32">
        <f>VLOOKUP(Y1658,Смета!$B$8:$O$93,13,0)</f>
        <v>0</v>
      </c>
      <c r="AE1658" s="32">
        <f>VLOOKUP(AC1658,Смета!$B$8:$O$93,13,0)</f>
        <v>0</v>
      </c>
      <c r="AI1658" s="32">
        <f>VLOOKUP(AG1658,Смета!$B$8:$O$93,13,0)</f>
        <v>0</v>
      </c>
      <c r="AM1658" s="32">
        <f>VLOOKUP(AK1658,Смета!$B$8:$O$93,13,0)</f>
        <v>0</v>
      </c>
      <c r="AQ1658" s="32">
        <f>VLOOKUP(AO1658,Смета!$B$8:$O$93,13,0)</f>
        <v>0</v>
      </c>
      <c r="AU1658" s="32">
        <f>VLOOKUP(AS1658,Смета!$B$8:$O$93,13,0)</f>
        <v>0</v>
      </c>
    </row>
    <row r="1659" spans="3:47" x14ac:dyDescent="0.25">
      <c r="C1659" s="32">
        <f>VLOOKUP(A1659,Смета!$B$8:$O$93,13,0)</f>
        <v>0</v>
      </c>
      <c r="G1659" s="32">
        <f>VLOOKUP(E1659,Смета!$B$8:$O$93,13,0)</f>
        <v>0</v>
      </c>
      <c r="K1659" s="32">
        <f>VLOOKUP(I1659,Смета!$B$8:$O$93,13,0)</f>
        <v>0</v>
      </c>
      <c r="O1659" s="32">
        <f>VLOOKUP(M1659,Смета!$B$8:$O$93,13,0)</f>
        <v>0</v>
      </c>
      <c r="S1659" s="32">
        <f>VLOOKUP(Q1659,Смета!$B$8:$O$93,13,0)</f>
        <v>0</v>
      </c>
      <c r="W1659" s="32">
        <f>VLOOKUP(U1659,Смета!$B$8:$O$93,13,0)</f>
        <v>0</v>
      </c>
      <c r="AA1659" s="32">
        <f>VLOOKUP(Y1659,Смета!$B$8:$O$93,13,0)</f>
        <v>0</v>
      </c>
      <c r="AE1659" s="32">
        <f>VLOOKUP(AC1659,Смета!$B$8:$O$93,13,0)</f>
        <v>0</v>
      </c>
      <c r="AI1659" s="32">
        <f>VLOOKUP(AG1659,Смета!$B$8:$O$93,13,0)</f>
        <v>0</v>
      </c>
      <c r="AM1659" s="32">
        <f>VLOOKUP(AK1659,Смета!$B$8:$O$93,13,0)</f>
        <v>0</v>
      </c>
      <c r="AQ1659" s="32">
        <f>VLOOKUP(AO1659,Смета!$B$8:$O$93,13,0)</f>
        <v>0</v>
      </c>
      <c r="AU1659" s="32">
        <f>VLOOKUP(AS1659,Смета!$B$8:$O$93,13,0)</f>
        <v>0</v>
      </c>
    </row>
    <row r="1660" spans="3:47" x14ac:dyDescent="0.25">
      <c r="C1660" s="32">
        <f>VLOOKUP(A1660,Смета!$B$8:$O$93,13,0)</f>
        <v>0</v>
      </c>
      <c r="G1660" s="32">
        <f>VLOOKUP(E1660,Смета!$B$8:$O$93,13,0)</f>
        <v>0</v>
      </c>
      <c r="K1660" s="32">
        <f>VLOOKUP(I1660,Смета!$B$8:$O$93,13,0)</f>
        <v>0</v>
      </c>
      <c r="O1660" s="32">
        <f>VLOOKUP(M1660,Смета!$B$8:$O$93,13,0)</f>
        <v>0</v>
      </c>
      <c r="S1660" s="32">
        <f>VLOOKUP(Q1660,Смета!$B$8:$O$93,13,0)</f>
        <v>0</v>
      </c>
      <c r="W1660" s="32">
        <f>VLOOKUP(U1660,Смета!$B$8:$O$93,13,0)</f>
        <v>0</v>
      </c>
      <c r="AA1660" s="32">
        <f>VLOOKUP(Y1660,Смета!$B$8:$O$93,13,0)</f>
        <v>0</v>
      </c>
      <c r="AE1660" s="32">
        <f>VLOOKUP(AC1660,Смета!$B$8:$O$93,13,0)</f>
        <v>0</v>
      </c>
      <c r="AI1660" s="32">
        <f>VLOOKUP(AG1660,Смета!$B$8:$O$93,13,0)</f>
        <v>0</v>
      </c>
      <c r="AM1660" s="32">
        <f>VLOOKUP(AK1660,Смета!$B$8:$O$93,13,0)</f>
        <v>0</v>
      </c>
      <c r="AQ1660" s="32">
        <f>VLOOKUP(AO1660,Смета!$B$8:$O$93,13,0)</f>
        <v>0</v>
      </c>
      <c r="AU1660" s="32">
        <f>VLOOKUP(AS1660,Смета!$B$8:$O$93,13,0)</f>
        <v>0</v>
      </c>
    </row>
    <row r="1661" spans="3:47" x14ac:dyDescent="0.25">
      <c r="C1661" s="32">
        <f>VLOOKUP(A1661,Смета!$B$8:$O$93,13,0)</f>
        <v>0</v>
      </c>
      <c r="G1661" s="32">
        <f>VLOOKUP(E1661,Смета!$B$8:$O$93,13,0)</f>
        <v>0</v>
      </c>
      <c r="K1661" s="32">
        <f>VLOOKUP(I1661,Смета!$B$8:$O$93,13,0)</f>
        <v>0</v>
      </c>
      <c r="O1661" s="32">
        <f>VLOOKUP(M1661,Смета!$B$8:$O$93,13,0)</f>
        <v>0</v>
      </c>
      <c r="S1661" s="32">
        <f>VLOOKUP(Q1661,Смета!$B$8:$O$93,13,0)</f>
        <v>0</v>
      </c>
      <c r="W1661" s="32">
        <f>VLOOKUP(U1661,Смета!$B$8:$O$93,13,0)</f>
        <v>0</v>
      </c>
      <c r="AA1661" s="32">
        <f>VLOOKUP(Y1661,Смета!$B$8:$O$93,13,0)</f>
        <v>0</v>
      </c>
      <c r="AE1661" s="32">
        <f>VLOOKUP(AC1661,Смета!$B$8:$O$93,13,0)</f>
        <v>0</v>
      </c>
      <c r="AI1661" s="32">
        <f>VLOOKUP(AG1661,Смета!$B$8:$O$93,13,0)</f>
        <v>0</v>
      </c>
      <c r="AM1661" s="32">
        <f>VLOOKUP(AK1661,Смета!$B$8:$O$93,13,0)</f>
        <v>0</v>
      </c>
      <c r="AQ1661" s="32">
        <f>VLOOKUP(AO1661,Смета!$B$8:$O$93,13,0)</f>
        <v>0</v>
      </c>
      <c r="AU1661" s="32">
        <f>VLOOKUP(AS1661,Смета!$B$8:$O$93,13,0)</f>
        <v>0</v>
      </c>
    </row>
    <row r="1662" spans="3:47" x14ac:dyDescent="0.25">
      <c r="C1662" s="32">
        <f>VLOOKUP(A1662,Смета!$B$8:$O$93,13,0)</f>
        <v>0</v>
      </c>
      <c r="G1662" s="32">
        <f>VLOOKUP(E1662,Смета!$B$8:$O$93,13,0)</f>
        <v>0</v>
      </c>
      <c r="K1662" s="32">
        <f>VLOOKUP(I1662,Смета!$B$8:$O$93,13,0)</f>
        <v>0</v>
      </c>
      <c r="O1662" s="32">
        <f>VLOOKUP(M1662,Смета!$B$8:$O$93,13,0)</f>
        <v>0</v>
      </c>
      <c r="S1662" s="32">
        <f>VLOOKUP(Q1662,Смета!$B$8:$O$93,13,0)</f>
        <v>0</v>
      </c>
      <c r="W1662" s="32">
        <f>VLOOKUP(U1662,Смета!$B$8:$O$93,13,0)</f>
        <v>0</v>
      </c>
      <c r="AA1662" s="32">
        <f>VLOOKUP(Y1662,Смета!$B$8:$O$93,13,0)</f>
        <v>0</v>
      </c>
      <c r="AE1662" s="32">
        <f>VLOOKUP(AC1662,Смета!$B$8:$O$93,13,0)</f>
        <v>0</v>
      </c>
      <c r="AI1662" s="32">
        <f>VLOOKUP(AG1662,Смета!$B$8:$O$93,13,0)</f>
        <v>0</v>
      </c>
      <c r="AM1662" s="32">
        <f>VLOOKUP(AK1662,Смета!$B$8:$O$93,13,0)</f>
        <v>0</v>
      </c>
      <c r="AQ1662" s="32">
        <f>VLOOKUP(AO1662,Смета!$B$8:$O$93,13,0)</f>
        <v>0</v>
      </c>
      <c r="AU1662" s="32">
        <f>VLOOKUP(AS1662,Смета!$B$8:$O$93,13,0)</f>
        <v>0</v>
      </c>
    </row>
    <row r="1663" spans="3:47" x14ac:dyDescent="0.25">
      <c r="C1663" s="32">
        <f>VLOOKUP(A1663,Смета!$B$8:$O$93,13,0)</f>
        <v>0</v>
      </c>
      <c r="G1663" s="32">
        <f>VLOOKUP(E1663,Смета!$B$8:$O$93,13,0)</f>
        <v>0</v>
      </c>
      <c r="K1663" s="32">
        <f>VLOOKUP(I1663,Смета!$B$8:$O$93,13,0)</f>
        <v>0</v>
      </c>
      <c r="O1663" s="32">
        <f>VLOOKUP(M1663,Смета!$B$8:$O$93,13,0)</f>
        <v>0</v>
      </c>
      <c r="S1663" s="32">
        <f>VLOOKUP(Q1663,Смета!$B$8:$O$93,13,0)</f>
        <v>0</v>
      </c>
      <c r="W1663" s="32">
        <f>VLOOKUP(U1663,Смета!$B$8:$O$93,13,0)</f>
        <v>0</v>
      </c>
      <c r="AA1663" s="32">
        <f>VLOOKUP(Y1663,Смета!$B$8:$O$93,13,0)</f>
        <v>0</v>
      </c>
      <c r="AE1663" s="32">
        <f>VLOOKUP(AC1663,Смета!$B$8:$O$93,13,0)</f>
        <v>0</v>
      </c>
      <c r="AI1663" s="32">
        <f>VLOOKUP(AG1663,Смета!$B$8:$O$93,13,0)</f>
        <v>0</v>
      </c>
      <c r="AM1663" s="32">
        <f>VLOOKUP(AK1663,Смета!$B$8:$O$93,13,0)</f>
        <v>0</v>
      </c>
      <c r="AQ1663" s="32">
        <f>VLOOKUP(AO1663,Смета!$B$8:$O$93,13,0)</f>
        <v>0</v>
      </c>
      <c r="AU1663" s="32">
        <f>VLOOKUP(AS1663,Смета!$B$8:$O$93,13,0)</f>
        <v>0</v>
      </c>
    </row>
    <row r="1664" spans="3:47" x14ac:dyDescent="0.25">
      <c r="C1664" s="32">
        <f>VLOOKUP(A1664,Смета!$B$8:$O$93,13,0)</f>
        <v>0</v>
      </c>
      <c r="G1664" s="32">
        <f>VLOOKUP(E1664,Смета!$B$8:$O$93,13,0)</f>
        <v>0</v>
      </c>
      <c r="K1664" s="32">
        <f>VLOOKUP(I1664,Смета!$B$8:$O$93,13,0)</f>
        <v>0</v>
      </c>
      <c r="O1664" s="32">
        <f>VLOOKUP(M1664,Смета!$B$8:$O$93,13,0)</f>
        <v>0</v>
      </c>
      <c r="S1664" s="32">
        <f>VLOOKUP(Q1664,Смета!$B$8:$O$93,13,0)</f>
        <v>0</v>
      </c>
      <c r="W1664" s="32">
        <f>VLOOKUP(U1664,Смета!$B$8:$O$93,13,0)</f>
        <v>0</v>
      </c>
      <c r="AA1664" s="32">
        <f>VLOOKUP(Y1664,Смета!$B$8:$O$93,13,0)</f>
        <v>0</v>
      </c>
      <c r="AE1664" s="32">
        <f>VLOOKUP(AC1664,Смета!$B$8:$O$93,13,0)</f>
        <v>0</v>
      </c>
      <c r="AI1664" s="32">
        <f>VLOOKUP(AG1664,Смета!$B$8:$O$93,13,0)</f>
        <v>0</v>
      </c>
      <c r="AM1664" s="32">
        <f>VLOOKUP(AK1664,Смета!$B$8:$O$93,13,0)</f>
        <v>0</v>
      </c>
      <c r="AQ1664" s="32">
        <f>VLOOKUP(AO1664,Смета!$B$8:$O$93,13,0)</f>
        <v>0</v>
      </c>
      <c r="AU1664" s="32">
        <f>VLOOKUP(AS1664,Смета!$B$8:$O$93,13,0)</f>
        <v>0</v>
      </c>
    </row>
    <row r="1665" spans="3:47" x14ac:dyDescent="0.25">
      <c r="C1665" s="32">
        <f>VLOOKUP(A1665,Смета!$B$8:$O$93,13,0)</f>
        <v>0</v>
      </c>
      <c r="G1665" s="32">
        <f>VLOOKUP(E1665,Смета!$B$8:$O$93,13,0)</f>
        <v>0</v>
      </c>
      <c r="K1665" s="32">
        <f>VLOOKUP(I1665,Смета!$B$8:$O$93,13,0)</f>
        <v>0</v>
      </c>
      <c r="O1665" s="32">
        <f>VLOOKUP(M1665,Смета!$B$8:$O$93,13,0)</f>
        <v>0</v>
      </c>
      <c r="S1665" s="32">
        <f>VLOOKUP(Q1665,Смета!$B$8:$O$93,13,0)</f>
        <v>0</v>
      </c>
      <c r="W1665" s="32">
        <f>VLOOKUP(U1665,Смета!$B$8:$O$93,13,0)</f>
        <v>0</v>
      </c>
      <c r="AA1665" s="32">
        <f>VLOOKUP(Y1665,Смета!$B$8:$O$93,13,0)</f>
        <v>0</v>
      </c>
      <c r="AE1665" s="32">
        <f>VLOOKUP(AC1665,Смета!$B$8:$O$93,13,0)</f>
        <v>0</v>
      </c>
      <c r="AI1665" s="32">
        <f>VLOOKUP(AG1665,Смета!$B$8:$O$93,13,0)</f>
        <v>0</v>
      </c>
      <c r="AM1665" s="32">
        <f>VLOOKUP(AK1665,Смета!$B$8:$O$93,13,0)</f>
        <v>0</v>
      </c>
      <c r="AQ1665" s="32">
        <f>VLOOKUP(AO1665,Смета!$B$8:$O$93,13,0)</f>
        <v>0</v>
      </c>
      <c r="AU1665" s="32">
        <f>VLOOKUP(AS1665,Смета!$B$8:$O$93,13,0)</f>
        <v>0</v>
      </c>
    </row>
    <row r="1666" spans="3:47" x14ac:dyDescent="0.25">
      <c r="C1666" s="32">
        <f>VLOOKUP(A1666,Смета!$B$8:$O$93,13,0)</f>
        <v>0</v>
      </c>
      <c r="G1666" s="32">
        <f>VLOOKUP(E1666,Смета!$B$8:$O$93,13,0)</f>
        <v>0</v>
      </c>
      <c r="K1666" s="32">
        <f>VLOOKUP(I1666,Смета!$B$8:$O$93,13,0)</f>
        <v>0</v>
      </c>
      <c r="O1666" s="32">
        <f>VLOOKUP(M1666,Смета!$B$8:$O$93,13,0)</f>
        <v>0</v>
      </c>
      <c r="S1666" s="32">
        <f>VLOOKUP(Q1666,Смета!$B$8:$O$93,13,0)</f>
        <v>0</v>
      </c>
      <c r="W1666" s="32">
        <f>VLOOKUP(U1666,Смета!$B$8:$O$93,13,0)</f>
        <v>0</v>
      </c>
      <c r="AA1666" s="32">
        <f>VLOOKUP(Y1666,Смета!$B$8:$O$93,13,0)</f>
        <v>0</v>
      </c>
      <c r="AE1666" s="32">
        <f>VLOOKUP(AC1666,Смета!$B$8:$O$93,13,0)</f>
        <v>0</v>
      </c>
      <c r="AI1666" s="32">
        <f>VLOOKUP(AG1666,Смета!$B$8:$O$93,13,0)</f>
        <v>0</v>
      </c>
      <c r="AM1666" s="32">
        <f>VLOOKUP(AK1666,Смета!$B$8:$O$93,13,0)</f>
        <v>0</v>
      </c>
      <c r="AQ1666" s="32">
        <f>VLOOKUP(AO1666,Смета!$B$8:$O$93,13,0)</f>
        <v>0</v>
      </c>
      <c r="AU1666" s="32">
        <f>VLOOKUP(AS1666,Смета!$B$8:$O$93,13,0)</f>
        <v>0</v>
      </c>
    </row>
    <row r="1667" spans="3:47" x14ac:dyDescent="0.25">
      <c r="C1667" s="32">
        <f>VLOOKUP(A1667,Смета!$B$8:$O$93,13,0)</f>
        <v>0</v>
      </c>
      <c r="G1667" s="32">
        <f>VLOOKUP(E1667,Смета!$B$8:$O$93,13,0)</f>
        <v>0</v>
      </c>
      <c r="K1667" s="32">
        <f>VLOOKUP(I1667,Смета!$B$8:$O$93,13,0)</f>
        <v>0</v>
      </c>
      <c r="O1667" s="32">
        <f>VLOOKUP(M1667,Смета!$B$8:$O$93,13,0)</f>
        <v>0</v>
      </c>
      <c r="S1667" s="32">
        <f>VLOOKUP(Q1667,Смета!$B$8:$O$93,13,0)</f>
        <v>0</v>
      </c>
      <c r="W1667" s="32">
        <f>VLOOKUP(U1667,Смета!$B$8:$O$93,13,0)</f>
        <v>0</v>
      </c>
      <c r="AA1667" s="32">
        <f>VLOOKUP(Y1667,Смета!$B$8:$O$93,13,0)</f>
        <v>0</v>
      </c>
      <c r="AE1667" s="32">
        <f>VLOOKUP(AC1667,Смета!$B$8:$O$93,13,0)</f>
        <v>0</v>
      </c>
      <c r="AI1667" s="32">
        <f>VLOOKUP(AG1667,Смета!$B$8:$O$93,13,0)</f>
        <v>0</v>
      </c>
      <c r="AM1667" s="32">
        <f>VLOOKUP(AK1667,Смета!$B$8:$O$93,13,0)</f>
        <v>0</v>
      </c>
      <c r="AQ1667" s="32">
        <f>VLOOKUP(AO1667,Смета!$B$8:$O$93,13,0)</f>
        <v>0</v>
      </c>
      <c r="AU1667" s="32">
        <f>VLOOKUP(AS1667,Смета!$B$8:$O$93,13,0)</f>
        <v>0</v>
      </c>
    </row>
    <row r="1668" spans="3:47" x14ac:dyDescent="0.25">
      <c r="C1668" s="32">
        <f>VLOOKUP(A1668,Смета!$B$8:$O$93,13,0)</f>
        <v>0</v>
      </c>
      <c r="G1668" s="32">
        <f>VLOOKUP(E1668,Смета!$B$8:$O$93,13,0)</f>
        <v>0</v>
      </c>
      <c r="K1668" s="32">
        <f>VLOOKUP(I1668,Смета!$B$8:$O$93,13,0)</f>
        <v>0</v>
      </c>
      <c r="O1668" s="32">
        <f>VLOOKUP(M1668,Смета!$B$8:$O$93,13,0)</f>
        <v>0</v>
      </c>
      <c r="S1668" s="32">
        <f>VLOOKUP(Q1668,Смета!$B$8:$O$93,13,0)</f>
        <v>0</v>
      </c>
      <c r="W1668" s="32">
        <f>VLOOKUP(U1668,Смета!$B$8:$O$93,13,0)</f>
        <v>0</v>
      </c>
      <c r="AA1668" s="32">
        <f>VLOOKUP(Y1668,Смета!$B$8:$O$93,13,0)</f>
        <v>0</v>
      </c>
      <c r="AE1668" s="32">
        <f>VLOOKUP(AC1668,Смета!$B$8:$O$93,13,0)</f>
        <v>0</v>
      </c>
      <c r="AI1668" s="32">
        <f>VLOOKUP(AG1668,Смета!$B$8:$O$93,13,0)</f>
        <v>0</v>
      </c>
      <c r="AM1668" s="32">
        <f>VLOOKUP(AK1668,Смета!$B$8:$O$93,13,0)</f>
        <v>0</v>
      </c>
      <c r="AQ1668" s="32">
        <f>VLOOKUP(AO1668,Смета!$B$8:$O$93,13,0)</f>
        <v>0</v>
      </c>
      <c r="AU1668" s="32">
        <f>VLOOKUP(AS1668,Смета!$B$8:$O$93,13,0)</f>
        <v>0</v>
      </c>
    </row>
    <row r="1669" spans="3:47" x14ac:dyDescent="0.25">
      <c r="C1669" s="32">
        <f>VLOOKUP(A1669,Смета!$B$8:$O$93,13,0)</f>
        <v>0</v>
      </c>
      <c r="G1669" s="32">
        <f>VLOOKUP(E1669,Смета!$B$8:$O$93,13,0)</f>
        <v>0</v>
      </c>
      <c r="K1669" s="32">
        <f>VLOOKUP(I1669,Смета!$B$8:$O$93,13,0)</f>
        <v>0</v>
      </c>
      <c r="O1669" s="32">
        <f>VLOOKUP(M1669,Смета!$B$8:$O$93,13,0)</f>
        <v>0</v>
      </c>
      <c r="S1669" s="32">
        <f>VLOOKUP(Q1669,Смета!$B$8:$O$93,13,0)</f>
        <v>0</v>
      </c>
      <c r="W1669" s="32">
        <f>VLOOKUP(U1669,Смета!$B$8:$O$93,13,0)</f>
        <v>0</v>
      </c>
      <c r="AA1669" s="32">
        <f>VLOOKUP(Y1669,Смета!$B$8:$O$93,13,0)</f>
        <v>0</v>
      </c>
      <c r="AE1669" s="32">
        <f>VLOOKUP(AC1669,Смета!$B$8:$O$93,13,0)</f>
        <v>0</v>
      </c>
      <c r="AI1669" s="32">
        <f>VLOOKUP(AG1669,Смета!$B$8:$O$93,13,0)</f>
        <v>0</v>
      </c>
      <c r="AM1669" s="32">
        <f>VLOOKUP(AK1669,Смета!$B$8:$O$93,13,0)</f>
        <v>0</v>
      </c>
      <c r="AQ1669" s="32">
        <f>VLOOKUP(AO1669,Смета!$B$8:$O$93,13,0)</f>
        <v>0</v>
      </c>
      <c r="AU1669" s="32">
        <f>VLOOKUP(AS1669,Смета!$B$8:$O$93,13,0)</f>
        <v>0</v>
      </c>
    </row>
    <row r="1670" spans="3:47" x14ac:dyDescent="0.25">
      <c r="C1670" s="32">
        <f>VLOOKUP(A1670,Смета!$B$8:$O$93,13,0)</f>
        <v>0</v>
      </c>
      <c r="G1670" s="32">
        <f>VLOOKUP(E1670,Смета!$B$8:$O$93,13,0)</f>
        <v>0</v>
      </c>
      <c r="K1670" s="32">
        <f>VLOOKUP(I1670,Смета!$B$8:$O$93,13,0)</f>
        <v>0</v>
      </c>
      <c r="O1670" s="32">
        <f>VLOOKUP(M1670,Смета!$B$8:$O$93,13,0)</f>
        <v>0</v>
      </c>
      <c r="S1670" s="32">
        <f>VLOOKUP(Q1670,Смета!$B$8:$O$93,13,0)</f>
        <v>0</v>
      </c>
      <c r="W1670" s="32">
        <f>VLOOKUP(U1670,Смета!$B$8:$O$93,13,0)</f>
        <v>0</v>
      </c>
      <c r="AA1670" s="32">
        <f>VLOOKUP(Y1670,Смета!$B$8:$O$93,13,0)</f>
        <v>0</v>
      </c>
      <c r="AE1670" s="32">
        <f>VLOOKUP(AC1670,Смета!$B$8:$O$93,13,0)</f>
        <v>0</v>
      </c>
      <c r="AI1670" s="32">
        <f>VLOOKUP(AG1670,Смета!$B$8:$O$93,13,0)</f>
        <v>0</v>
      </c>
      <c r="AM1670" s="32">
        <f>VLOOKUP(AK1670,Смета!$B$8:$O$93,13,0)</f>
        <v>0</v>
      </c>
      <c r="AQ1670" s="32">
        <f>VLOOKUP(AO1670,Смета!$B$8:$O$93,13,0)</f>
        <v>0</v>
      </c>
      <c r="AU1670" s="32">
        <f>VLOOKUP(AS1670,Смета!$B$8:$O$93,13,0)</f>
        <v>0</v>
      </c>
    </row>
    <row r="1671" spans="3:47" x14ac:dyDescent="0.25">
      <c r="C1671" s="32">
        <f>VLOOKUP(A1671,Смета!$B$8:$O$93,13,0)</f>
        <v>0</v>
      </c>
      <c r="G1671" s="32">
        <f>VLOOKUP(E1671,Смета!$B$8:$O$93,13,0)</f>
        <v>0</v>
      </c>
      <c r="K1671" s="32">
        <f>VLOOKUP(I1671,Смета!$B$8:$O$93,13,0)</f>
        <v>0</v>
      </c>
      <c r="O1671" s="32">
        <f>VLOOKUP(M1671,Смета!$B$8:$O$93,13,0)</f>
        <v>0</v>
      </c>
      <c r="S1671" s="32">
        <f>VLOOKUP(Q1671,Смета!$B$8:$O$93,13,0)</f>
        <v>0</v>
      </c>
      <c r="W1671" s="32">
        <f>VLOOKUP(U1671,Смета!$B$8:$O$93,13,0)</f>
        <v>0</v>
      </c>
      <c r="AA1671" s="32">
        <f>VLOOKUP(Y1671,Смета!$B$8:$O$93,13,0)</f>
        <v>0</v>
      </c>
      <c r="AE1671" s="32">
        <f>VLOOKUP(AC1671,Смета!$B$8:$O$93,13,0)</f>
        <v>0</v>
      </c>
      <c r="AI1671" s="32">
        <f>VLOOKUP(AG1671,Смета!$B$8:$O$93,13,0)</f>
        <v>0</v>
      </c>
      <c r="AM1671" s="32">
        <f>VLOOKUP(AK1671,Смета!$B$8:$O$93,13,0)</f>
        <v>0</v>
      </c>
      <c r="AQ1671" s="32">
        <f>VLOOKUP(AO1671,Смета!$B$8:$O$93,13,0)</f>
        <v>0</v>
      </c>
      <c r="AU1671" s="32">
        <f>VLOOKUP(AS1671,Смета!$B$8:$O$93,13,0)</f>
        <v>0</v>
      </c>
    </row>
    <row r="1672" spans="3:47" x14ac:dyDescent="0.25">
      <c r="C1672" s="32">
        <f>VLOOKUP(A1672,Смета!$B$8:$O$93,13,0)</f>
        <v>0</v>
      </c>
      <c r="G1672" s="32">
        <f>VLOOKUP(E1672,Смета!$B$8:$O$93,13,0)</f>
        <v>0</v>
      </c>
      <c r="K1672" s="32">
        <f>VLOOKUP(I1672,Смета!$B$8:$O$93,13,0)</f>
        <v>0</v>
      </c>
      <c r="O1672" s="32">
        <f>VLOOKUP(M1672,Смета!$B$8:$O$93,13,0)</f>
        <v>0</v>
      </c>
      <c r="S1672" s="32">
        <f>VLOOKUP(Q1672,Смета!$B$8:$O$93,13,0)</f>
        <v>0</v>
      </c>
      <c r="W1672" s="32">
        <f>VLOOKUP(U1672,Смета!$B$8:$O$93,13,0)</f>
        <v>0</v>
      </c>
      <c r="AA1672" s="32">
        <f>VLOOKUP(Y1672,Смета!$B$8:$O$93,13,0)</f>
        <v>0</v>
      </c>
      <c r="AE1672" s="32">
        <f>VLOOKUP(AC1672,Смета!$B$8:$O$93,13,0)</f>
        <v>0</v>
      </c>
      <c r="AI1672" s="32">
        <f>VLOOKUP(AG1672,Смета!$B$8:$O$93,13,0)</f>
        <v>0</v>
      </c>
      <c r="AM1672" s="32">
        <f>VLOOKUP(AK1672,Смета!$B$8:$O$93,13,0)</f>
        <v>0</v>
      </c>
      <c r="AQ1672" s="32">
        <f>VLOOKUP(AO1672,Смета!$B$8:$O$93,13,0)</f>
        <v>0</v>
      </c>
      <c r="AU1672" s="32">
        <f>VLOOKUP(AS1672,Смета!$B$8:$O$93,13,0)</f>
        <v>0</v>
      </c>
    </row>
    <row r="1673" spans="3:47" x14ac:dyDescent="0.25">
      <c r="C1673" s="32">
        <f>VLOOKUP(A1673,Смета!$B$8:$O$93,13,0)</f>
        <v>0</v>
      </c>
      <c r="G1673" s="32">
        <f>VLOOKUP(E1673,Смета!$B$8:$O$93,13,0)</f>
        <v>0</v>
      </c>
      <c r="K1673" s="32">
        <f>VLOOKUP(I1673,Смета!$B$8:$O$93,13,0)</f>
        <v>0</v>
      </c>
      <c r="O1673" s="32">
        <f>VLOOKUP(M1673,Смета!$B$8:$O$93,13,0)</f>
        <v>0</v>
      </c>
      <c r="S1673" s="32">
        <f>VLOOKUP(Q1673,Смета!$B$8:$O$93,13,0)</f>
        <v>0</v>
      </c>
      <c r="W1673" s="32">
        <f>VLOOKUP(U1673,Смета!$B$8:$O$93,13,0)</f>
        <v>0</v>
      </c>
      <c r="AA1673" s="32">
        <f>VLOOKUP(Y1673,Смета!$B$8:$O$93,13,0)</f>
        <v>0</v>
      </c>
      <c r="AE1673" s="32">
        <f>VLOOKUP(AC1673,Смета!$B$8:$O$93,13,0)</f>
        <v>0</v>
      </c>
      <c r="AI1673" s="32">
        <f>VLOOKUP(AG1673,Смета!$B$8:$O$93,13,0)</f>
        <v>0</v>
      </c>
      <c r="AM1673" s="32">
        <f>VLOOKUP(AK1673,Смета!$B$8:$O$93,13,0)</f>
        <v>0</v>
      </c>
      <c r="AQ1673" s="32">
        <f>VLOOKUP(AO1673,Смета!$B$8:$O$93,13,0)</f>
        <v>0</v>
      </c>
      <c r="AU1673" s="32">
        <f>VLOOKUP(AS1673,Смета!$B$8:$O$93,13,0)</f>
        <v>0</v>
      </c>
    </row>
    <row r="1674" spans="3:47" x14ac:dyDescent="0.25">
      <c r="C1674" s="32">
        <f>VLOOKUP(A1674,Смета!$B$8:$O$93,13,0)</f>
        <v>0</v>
      </c>
      <c r="G1674" s="32">
        <f>VLOOKUP(E1674,Смета!$B$8:$O$93,13,0)</f>
        <v>0</v>
      </c>
      <c r="K1674" s="32">
        <f>VLOOKUP(I1674,Смета!$B$8:$O$93,13,0)</f>
        <v>0</v>
      </c>
      <c r="O1674" s="32">
        <f>VLOOKUP(M1674,Смета!$B$8:$O$93,13,0)</f>
        <v>0</v>
      </c>
      <c r="S1674" s="32">
        <f>VLOOKUP(Q1674,Смета!$B$8:$O$93,13,0)</f>
        <v>0</v>
      </c>
      <c r="W1674" s="32">
        <f>VLOOKUP(U1674,Смета!$B$8:$O$93,13,0)</f>
        <v>0</v>
      </c>
      <c r="AA1674" s="32">
        <f>VLOOKUP(Y1674,Смета!$B$8:$O$93,13,0)</f>
        <v>0</v>
      </c>
      <c r="AE1674" s="32">
        <f>VLOOKUP(AC1674,Смета!$B$8:$O$93,13,0)</f>
        <v>0</v>
      </c>
      <c r="AI1674" s="32">
        <f>VLOOKUP(AG1674,Смета!$B$8:$O$93,13,0)</f>
        <v>0</v>
      </c>
      <c r="AM1674" s="32">
        <f>VLOOKUP(AK1674,Смета!$B$8:$O$93,13,0)</f>
        <v>0</v>
      </c>
      <c r="AQ1674" s="32">
        <f>VLOOKUP(AO1674,Смета!$B$8:$O$93,13,0)</f>
        <v>0</v>
      </c>
      <c r="AU1674" s="32">
        <f>VLOOKUP(AS1674,Смета!$B$8:$O$93,13,0)</f>
        <v>0</v>
      </c>
    </row>
    <row r="1675" spans="3:47" x14ac:dyDescent="0.25">
      <c r="C1675" s="32">
        <f>VLOOKUP(A1675,Смета!$B$8:$O$93,13,0)</f>
        <v>0</v>
      </c>
      <c r="G1675" s="32">
        <f>VLOOKUP(E1675,Смета!$B$8:$O$93,13,0)</f>
        <v>0</v>
      </c>
      <c r="K1675" s="32">
        <f>VLOOKUP(I1675,Смета!$B$8:$O$93,13,0)</f>
        <v>0</v>
      </c>
      <c r="O1675" s="32">
        <f>VLOOKUP(M1675,Смета!$B$8:$O$93,13,0)</f>
        <v>0</v>
      </c>
      <c r="S1675" s="32">
        <f>VLOOKUP(Q1675,Смета!$B$8:$O$93,13,0)</f>
        <v>0</v>
      </c>
      <c r="W1675" s="32">
        <f>VLOOKUP(U1675,Смета!$B$8:$O$93,13,0)</f>
        <v>0</v>
      </c>
      <c r="AA1675" s="32">
        <f>VLOOKUP(Y1675,Смета!$B$8:$O$93,13,0)</f>
        <v>0</v>
      </c>
      <c r="AE1675" s="32">
        <f>VLOOKUP(AC1675,Смета!$B$8:$O$93,13,0)</f>
        <v>0</v>
      </c>
      <c r="AI1675" s="32">
        <f>VLOOKUP(AG1675,Смета!$B$8:$O$93,13,0)</f>
        <v>0</v>
      </c>
      <c r="AM1675" s="32">
        <f>VLOOKUP(AK1675,Смета!$B$8:$O$93,13,0)</f>
        <v>0</v>
      </c>
      <c r="AQ1675" s="32">
        <f>VLOOKUP(AO1675,Смета!$B$8:$O$93,13,0)</f>
        <v>0</v>
      </c>
      <c r="AU1675" s="32">
        <f>VLOOKUP(AS1675,Смета!$B$8:$O$93,13,0)</f>
        <v>0</v>
      </c>
    </row>
    <row r="1676" spans="3:47" x14ac:dyDescent="0.25">
      <c r="C1676" s="32">
        <f>VLOOKUP(A1676,Смета!$B$8:$O$93,13,0)</f>
        <v>0</v>
      </c>
      <c r="G1676" s="32">
        <f>VLOOKUP(E1676,Смета!$B$8:$O$93,13,0)</f>
        <v>0</v>
      </c>
      <c r="K1676" s="32">
        <f>VLOOKUP(I1676,Смета!$B$8:$O$93,13,0)</f>
        <v>0</v>
      </c>
      <c r="O1676" s="32">
        <f>VLOOKUP(M1676,Смета!$B$8:$O$93,13,0)</f>
        <v>0</v>
      </c>
      <c r="S1676" s="32">
        <f>VLOOKUP(Q1676,Смета!$B$8:$O$93,13,0)</f>
        <v>0</v>
      </c>
      <c r="W1676" s="32">
        <f>VLOOKUP(U1676,Смета!$B$8:$O$93,13,0)</f>
        <v>0</v>
      </c>
      <c r="AA1676" s="32">
        <f>VLOOKUP(Y1676,Смета!$B$8:$O$93,13,0)</f>
        <v>0</v>
      </c>
      <c r="AE1676" s="32">
        <f>VLOOKUP(AC1676,Смета!$B$8:$O$93,13,0)</f>
        <v>0</v>
      </c>
      <c r="AI1676" s="32">
        <f>VLOOKUP(AG1676,Смета!$B$8:$O$93,13,0)</f>
        <v>0</v>
      </c>
      <c r="AM1676" s="32">
        <f>VLOOKUP(AK1676,Смета!$B$8:$O$93,13,0)</f>
        <v>0</v>
      </c>
      <c r="AQ1676" s="32">
        <f>VLOOKUP(AO1676,Смета!$B$8:$O$93,13,0)</f>
        <v>0</v>
      </c>
      <c r="AU1676" s="32">
        <f>VLOOKUP(AS1676,Смета!$B$8:$O$93,13,0)</f>
        <v>0</v>
      </c>
    </row>
    <row r="1677" spans="3:47" x14ac:dyDescent="0.25">
      <c r="C1677" s="32">
        <f>VLOOKUP(A1677,Смета!$B$8:$O$93,13,0)</f>
        <v>0</v>
      </c>
      <c r="G1677" s="32">
        <f>VLOOKUP(E1677,Смета!$B$8:$O$93,13,0)</f>
        <v>0</v>
      </c>
      <c r="K1677" s="32">
        <f>VLOOKUP(I1677,Смета!$B$8:$O$93,13,0)</f>
        <v>0</v>
      </c>
      <c r="O1677" s="32">
        <f>VLOOKUP(M1677,Смета!$B$8:$O$93,13,0)</f>
        <v>0</v>
      </c>
      <c r="S1677" s="32">
        <f>VLOOKUP(Q1677,Смета!$B$8:$O$93,13,0)</f>
        <v>0</v>
      </c>
      <c r="W1677" s="32">
        <f>VLOOKUP(U1677,Смета!$B$8:$O$93,13,0)</f>
        <v>0</v>
      </c>
      <c r="AA1677" s="32">
        <f>VLOOKUP(Y1677,Смета!$B$8:$O$93,13,0)</f>
        <v>0</v>
      </c>
      <c r="AE1677" s="32">
        <f>VLOOKUP(AC1677,Смета!$B$8:$O$93,13,0)</f>
        <v>0</v>
      </c>
      <c r="AI1677" s="32">
        <f>VLOOKUP(AG1677,Смета!$B$8:$O$93,13,0)</f>
        <v>0</v>
      </c>
      <c r="AM1677" s="32">
        <f>VLOOKUP(AK1677,Смета!$B$8:$O$93,13,0)</f>
        <v>0</v>
      </c>
      <c r="AQ1677" s="32">
        <f>VLOOKUP(AO1677,Смета!$B$8:$O$93,13,0)</f>
        <v>0</v>
      </c>
      <c r="AU1677" s="32">
        <f>VLOOKUP(AS1677,Смета!$B$8:$O$93,13,0)</f>
        <v>0</v>
      </c>
    </row>
    <row r="1678" spans="3:47" x14ac:dyDescent="0.25">
      <c r="C1678" s="32">
        <f>VLOOKUP(A1678,Смета!$B$8:$O$93,13,0)</f>
        <v>0</v>
      </c>
      <c r="G1678" s="32">
        <f>VLOOKUP(E1678,Смета!$B$8:$O$93,13,0)</f>
        <v>0</v>
      </c>
      <c r="K1678" s="32">
        <f>VLOOKUP(I1678,Смета!$B$8:$O$93,13,0)</f>
        <v>0</v>
      </c>
      <c r="O1678" s="32">
        <f>VLOOKUP(M1678,Смета!$B$8:$O$93,13,0)</f>
        <v>0</v>
      </c>
      <c r="S1678" s="32">
        <f>VLOOKUP(Q1678,Смета!$B$8:$O$93,13,0)</f>
        <v>0</v>
      </c>
      <c r="W1678" s="32">
        <f>VLOOKUP(U1678,Смета!$B$8:$O$93,13,0)</f>
        <v>0</v>
      </c>
      <c r="AA1678" s="32">
        <f>VLOOKUP(Y1678,Смета!$B$8:$O$93,13,0)</f>
        <v>0</v>
      </c>
      <c r="AE1678" s="32">
        <f>VLOOKUP(AC1678,Смета!$B$8:$O$93,13,0)</f>
        <v>0</v>
      </c>
      <c r="AI1678" s="32">
        <f>VLOOKUP(AG1678,Смета!$B$8:$O$93,13,0)</f>
        <v>0</v>
      </c>
      <c r="AM1678" s="32">
        <f>VLOOKUP(AK1678,Смета!$B$8:$O$93,13,0)</f>
        <v>0</v>
      </c>
      <c r="AQ1678" s="32">
        <f>VLOOKUP(AO1678,Смета!$B$8:$O$93,13,0)</f>
        <v>0</v>
      </c>
      <c r="AU1678" s="32">
        <f>VLOOKUP(AS1678,Смета!$B$8:$O$93,13,0)</f>
        <v>0</v>
      </c>
    </row>
    <row r="1679" spans="3:47" x14ac:dyDescent="0.25">
      <c r="C1679" s="32">
        <f>VLOOKUP(A1679,Смета!$B$8:$O$93,13,0)</f>
        <v>0</v>
      </c>
      <c r="G1679" s="32">
        <f>VLOOKUP(E1679,Смета!$B$8:$O$93,13,0)</f>
        <v>0</v>
      </c>
      <c r="K1679" s="32">
        <f>VLOOKUP(I1679,Смета!$B$8:$O$93,13,0)</f>
        <v>0</v>
      </c>
      <c r="O1679" s="32">
        <f>VLOOKUP(M1679,Смета!$B$8:$O$93,13,0)</f>
        <v>0</v>
      </c>
      <c r="S1679" s="32">
        <f>VLOOKUP(Q1679,Смета!$B$8:$O$93,13,0)</f>
        <v>0</v>
      </c>
      <c r="W1679" s="32">
        <f>VLOOKUP(U1679,Смета!$B$8:$O$93,13,0)</f>
        <v>0</v>
      </c>
      <c r="AA1679" s="32">
        <f>VLOOKUP(Y1679,Смета!$B$8:$O$93,13,0)</f>
        <v>0</v>
      </c>
      <c r="AE1679" s="32">
        <f>VLOOKUP(AC1679,Смета!$B$8:$O$93,13,0)</f>
        <v>0</v>
      </c>
      <c r="AI1679" s="32">
        <f>VLOOKUP(AG1679,Смета!$B$8:$O$93,13,0)</f>
        <v>0</v>
      </c>
      <c r="AM1679" s="32">
        <f>VLOOKUP(AK1679,Смета!$B$8:$O$93,13,0)</f>
        <v>0</v>
      </c>
      <c r="AQ1679" s="32">
        <f>VLOOKUP(AO1679,Смета!$B$8:$O$93,13,0)</f>
        <v>0</v>
      </c>
      <c r="AU1679" s="32">
        <f>VLOOKUP(AS1679,Смета!$B$8:$O$93,13,0)</f>
        <v>0</v>
      </c>
    </row>
    <row r="1680" spans="3:47" x14ac:dyDescent="0.25">
      <c r="C1680" s="32">
        <f>VLOOKUP(A1680,Смета!$B$8:$O$93,13,0)</f>
        <v>0</v>
      </c>
      <c r="G1680" s="32">
        <f>VLOOKUP(E1680,Смета!$B$8:$O$93,13,0)</f>
        <v>0</v>
      </c>
      <c r="K1680" s="32">
        <f>VLOOKUP(I1680,Смета!$B$8:$O$93,13,0)</f>
        <v>0</v>
      </c>
      <c r="O1680" s="32">
        <f>VLOOKUP(M1680,Смета!$B$8:$O$93,13,0)</f>
        <v>0</v>
      </c>
      <c r="S1680" s="32">
        <f>VLOOKUP(Q1680,Смета!$B$8:$O$93,13,0)</f>
        <v>0</v>
      </c>
      <c r="W1680" s="32">
        <f>VLOOKUP(U1680,Смета!$B$8:$O$93,13,0)</f>
        <v>0</v>
      </c>
      <c r="AA1680" s="32">
        <f>VLOOKUP(Y1680,Смета!$B$8:$O$93,13,0)</f>
        <v>0</v>
      </c>
      <c r="AE1680" s="32">
        <f>VLOOKUP(AC1680,Смета!$B$8:$O$93,13,0)</f>
        <v>0</v>
      </c>
      <c r="AI1680" s="32">
        <f>VLOOKUP(AG1680,Смета!$B$8:$O$93,13,0)</f>
        <v>0</v>
      </c>
      <c r="AM1680" s="32">
        <f>VLOOKUP(AK1680,Смета!$B$8:$O$93,13,0)</f>
        <v>0</v>
      </c>
      <c r="AQ1680" s="32">
        <f>VLOOKUP(AO1680,Смета!$B$8:$O$93,13,0)</f>
        <v>0</v>
      </c>
      <c r="AU1680" s="32">
        <f>VLOOKUP(AS1680,Смета!$B$8:$O$93,13,0)</f>
        <v>0</v>
      </c>
    </row>
    <row r="1681" spans="3:47" x14ac:dyDescent="0.25">
      <c r="C1681" s="32">
        <f>VLOOKUP(A1681,Смета!$B$8:$O$93,13,0)</f>
        <v>0</v>
      </c>
      <c r="G1681" s="32">
        <f>VLOOKUP(E1681,Смета!$B$8:$O$93,13,0)</f>
        <v>0</v>
      </c>
      <c r="K1681" s="32">
        <f>VLOOKUP(I1681,Смета!$B$8:$O$93,13,0)</f>
        <v>0</v>
      </c>
      <c r="O1681" s="32">
        <f>VLOOKUP(M1681,Смета!$B$8:$O$93,13,0)</f>
        <v>0</v>
      </c>
      <c r="S1681" s="32">
        <f>VLOOKUP(Q1681,Смета!$B$8:$O$93,13,0)</f>
        <v>0</v>
      </c>
      <c r="W1681" s="32">
        <f>VLOOKUP(U1681,Смета!$B$8:$O$93,13,0)</f>
        <v>0</v>
      </c>
      <c r="AA1681" s="32">
        <f>VLOOKUP(Y1681,Смета!$B$8:$O$93,13,0)</f>
        <v>0</v>
      </c>
      <c r="AE1681" s="32">
        <f>VLOOKUP(AC1681,Смета!$B$8:$O$93,13,0)</f>
        <v>0</v>
      </c>
      <c r="AI1681" s="32">
        <f>VLOOKUP(AG1681,Смета!$B$8:$O$93,13,0)</f>
        <v>0</v>
      </c>
      <c r="AM1681" s="32">
        <f>VLOOKUP(AK1681,Смета!$B$8:$O$93,13,0)</f>
        <v>0</v>
      </c>
      <c r="AQ1681" s="32">
        <f>VLOOKUP(AO1681,Смета!$B$8:$O$93,13,0)</f>
        <v>0</v>
      </c>
      <c r="AU1681" s="32">
        <f>VLOOKUP(AS1681,Смета!$B$8:$O$93,13,0)</f>
        <v>0</v>
      </c>
    </row>
    <row r="1682" spans="3:47" x14ac:dyDescent="0.25">
      <c r="C1682" s="32">
        <f>VLOOKUP(A1682,Смета!$B$8:$O$93,13,0)</f>
        <v>0</v>
      </c>
      <c r="G1682" s="32">
        <f>VLOOKUP(E1682,Смета!$B$8:$O$93,13,0)</f>
        <v>0</v>
      </c>
      <c r="K1682" s="32">
        <f>VLOOKUP(I1682,Смета!$B$8:$O$93,13,0)</f>
        <v>0</v>
      </c>
      <c r="O1682" s="32">
        <f>VLOOKUP(M1682,Смета!$B$8:$O$93,13,0)</f>
        <v>0</v>
      </c>
      <c r="S1682" s="32">
        <f>VLOOKUP(Q1682,Смета!$B$8:$O$93,13,0)</f>
        <v>0</v>
      </c>
      <c r="W1682" s="32">
        <f>VLOOKUP(U1682,Смета!$B$8:$O$93,13,0)</f>
        <v>0</v>
      </c>
      <c r="AA1682" s="32">
        <f>VLOOKUP(Y1682,Смета!$B$8:$O$93,13,0)</f>
        <v>0</v>
      </c>
      <c r="AE1682" s="32">
        <f>VLOOKUP(AC1682,Смета!$B$8:$O$93,13,0)</f>
        <v>0</v>
      </c>
      <c r="AI1682" s="32">
        <f>VLOOKUP(AG1682,Смета!$B$8:$O$93,13,0)</f>
        <v>0</v>
      </c>
      <c r="AM1682" s="32">
        <f>VLOOKUP(AK1682,Смета!$B$8:$O$93,13,0)</f>
        <v>0</v>
      </c>
      <c r="AQ1682" s="32">
        <f>VLOOKUP(AO1682,Смета!$B$8:$O$93,13,0)</f>
        <v>0</v>
      </c>
      <c r="AU1682" s="32">
        <f>VLOOKUP(AS1682,Смета!$B$8:$O$93,13,0)</f>
        <v>0</v>
      </c>
    </row>
    <row r="1683" spans="3:47" x14ac:dyDescent="0.25">
      <c r="C1683" s="32">
        <f>VLOOKUP(A1683,Смета!$B$8:$O$93,13,0)</f>
        <v>0</v>
      </c>
      <c r="G1683" s="32">
        <f>VLOOKUP(E1683,Смета!$B$8:$O$93,13,0)</f>
        <v>0</v>
      </c>
      <c r="K1683" s="32">
        <f>VLOOKUP(I1683,Смета!$B$8:$O$93,13,0)</f>
        <v>0</v>
      </c>
      <c r="O1683" s="32">
        <f>VLOOKUP(M1683,Смета!$B$8:$O$93,13,0)</f>
        <v>0</v>
      </c>
      <c r="S1683" s="32">
        <f>VLOOKUP(Q1683,Смета!$B$8:$O$93,13,0)</f>
        <v>0</v>
      </c>
      <c r="W1683" s="32">
        <f>VLOOKUP(U1683,Смета!$B$8:$O$93,13,0)</f>
        <v>0</v>
      </c>
      <c r="AA1683" s="32">
        <f>VLOOKUP(Y1683,Смета!$B$8:$O$93,13,0)</f>
        <v>0</v>
      </c>
      <c r="AE1683" s="32">
        <f>VLOOKUP(AC1683,Смета!$B$8:$O$93,13,0)</f>
        <v>0</v>
      </c>
      <c r="AI1683" s="32">
        <f>VLOOKUP(AG1683,Смета!$B$8:$O$93,13,0)</f>
        <v>0</v>
      </c>
      <c r="AM1683" s="32">
        <f>VLOOKUP(AK1683,Смета!$B$8:$O$93,13,0)</f>
        <v>0</v>
      </c>
      <c r="AQ1683" s="32">
        <f>VLOOKUP(AO1683,Смета!$B$8:$O$93,13,0)</f>
        <v>0</v>
      </c>
      <c r="AU1683" s="32">
        <f>VLOOKUP(AS1683,Смета!$B$8:$O$93,13,0)</f>
        <v>0</v>
      </c>
    </row>
    <row r="1684" spans="3:47" x14ac:dyDescent="0.25">
      <c r="C1684" s="32">
        <f>VLOOKUP(A1684,Смета!$B$8:$O$93,13,0)</f>
        <v>0</v>
      </c>
      <c r="G1684" s="32">
        <f>VLOOKUP(E1684,Смета!$B$8:$O$93,13,0)</f>
        <v>0</v>
      </c>
      <c r="K1684" s="32">
        <f>VLOOKUP(I1684,Смета!$B$8:$O$93,13,0)</f>
        <v>0</v>
      </c>
      <c r="O1684" s="32">
        <f>VLOOKUP(M1684,Смета!$B$8:$O$93,13,0)</f>
        <v>0</v>
      </c>
      <c r="S1684" s="32">
        <f>VLOOKUP(Q1684,Смета!$B$8:$O$93,13,0)</f>
        <v>0</v>
      </c>
      <c r="W1684" s="32">
        <f>VLOOKUP(U1684,Смета!$B$8:$O$93,13,0)</f>
        <v>0</v>
      </c>
      <c r="AA1684" s="32">
        <f>VLOOKUP(Y1684,Смета!$B$8:$O$93,13,0)</f>
        <v>0</v>
      </c>
      <c r="AE1684" s="32">
        <f>VLOOKUP(AC1684,Смета!$B$8:$O$93,13,0)</f>
        <v>0</v>
      </c>
      <c r="AI1684" s="32">
        <f>VLOOKUP(AG1684,Смета!$B$8:$O$93,13,0)</f>
        <v>0</v>
      </c>
      <c r="AM1684" s="32">
        <f>VLOOKUP(AK1684,Смета!$B$8:$O$93,13,0)</f>
        <v>0</v>
      </c>
      <c r="AQ1684" s="32">
        <f>VLOOKUP(AO1684,Смета!$B$8:$O$93,13,0)</f>
        <v>0</v>
      </c>
      <c r="AU1684" s="32">
        <f>VLOOKUP(AS1684,Смета!$B$8:$O$93,13,0)</f>
        <v>0</v>
      </c>
    </row>
    <row r="1685" spans="3:47" x14ac:dyDescent="0.25">
      <c r="C1685" s="32">
        <f>VLOOKUP(A1685,Смета!$B$8:$O$93,13,0)</f>
        <v>0</v>
      </c>
      <c r="G1685" s="32">
        <f>VLOOKUP(E1685,Смета!$B$8:$O$93,13,0)</f>
        <v>0</v>
      </c>
      <c r="K1685" s="32">
        <f>VLOOKUP(I1685,Смета!$B$8:$O$93,13,0)</f>
        <v>0</v>
      </c>
      <c r="O1685" s="32">
        <f>VLOOKUP(M1685,Смета!$B$8:$O$93,13,0)</f>
        <v>0</v>
      </c>
      <c r="S1685" s="32">
        <f>VLOOKUP(Q1685,Смета!$B$8:$O$93,13,0)</f>
        <v>0</v>
      </c>
      <c r="W1685" s="32">
        <f>VLOOKUP(U1685,Смета!$B$8:$O$93,13,0)</f>
        <v>0</v>
      </c>
      <c r="AA1685" s="32">
        <f>VLOOKUP(Y1685,Смета!$B$8:$O$93,13,0)</f>
        <v>0</v>
      </c>
      <c r="AE1685" s="32">
        <f>VLOOKUP(AC1685,Смета!$B$8:$O$93,13,0)</f>
        <v>0</v>
      </c>
      <c r="AI1685" s="32">
        <f>VLOOKUP(AG1685,Смета!$B$8:$O$93,13,0)</f>
        <v>0</v>
      </c>
      <c r="AM1685" s="32">
        <f>VLOOKUP(AK1685,Смета!$B$8:$O$93,13,0)</f>
        <v>0</v>
      </c>
      <c r="AQ1685" s="32">
        <f>VLOOKUP(AO1685,Смета!$B$8:$O$93,13,0)</f>
        <v>0</v>
      </c>
      <c r="AU1685" s="32">
        <f>VLOOKUP(AS1685,Смета!$B$8:$O$93,13,0)</f>
        <v>0</v>
      </c>
    </row>
    <row r="1686" spans="3:47" x14ac:dyDescent="0.25">
      <c r="C1686" s="32">
        <f>VLOOKUP(A1686,Смета!$B$8:$O$93,13,0)</f>
        <v>0</v>
      </c>
      <c r="G1686" s="32">
        <f>VLOOKUP(E1686,Смета!$B$8:$O$93,13,0)</f>
        <v>0</v>
      </c>
      <c r="K1686" s="32">
        <f>VLOOKUP(I1686,Смета!$B$8:$O$93,13,0)</f>
        <v>0</v>
      </c>
      <c r="O1686" s="32">
        <f>VLOOKUP(M1686,Смета!$B$8:$O$93,13,0)</f>
        <v>0</v>
      </c>
      <c r="S1686" s="32">
        <f>VLOOKUP(Q1686,Смета!$B$8:$O$93,13,0)</f>
        <v>0</v>
      </c>
      <c r="W1686" s="32">
        <f>VLOOKUP(U1686,Смета!$B$8:$O$93,13,0)</f>
        <v>0</v>
      </c>
      <c r="AA1686" s="32">
        <f>VLOOKUP(Y1686,Смета!$B$8:$O$93,13,0)</f>
        <v>0</v>
      </c>
      <c r="AE1686" s="32">
        <f>VLOOKUP(AC1686,Смета!$B$8:$O$93,13,0)</f>
        <v>0</v>
      </c>
      <c r="AI1686" s="32">
        <f>VLOOKUP(AG1686,Смета!$B$8:$O$93,13,0)</f>
        <v>0</v>
      </c>
      <c r="AM1686" s="32">
        <f>VLOOKUP(AK1686,Смета!$B$8:$O$93,13,0)</f>
        <v>0</v>
      </c>
      <c r="AQ1686" s="32">
        <f>VLOOKUP(AO1686,Смета!$B$8:$O$93,13,0)</f>
        <v>0</v>
      </c>
      <c r="AU1686" s="32">
        <f>VLOOKUP(AS1686,Смета!$B$8:$O$93,13,0)</f>
        <v>0</v>
      </c>
    </row>
    <row r="1687" spans="3:47" x14ac:dyDescent="0.25">
      <c r="C1687" s="32">
        <f>VLOOKUP(A1687,Смета!$B$8:$O$93,13,0)</f>
        <v>0</v>
      </c>
      <c r="G1687" s="32">
        <f>VLOOKUP(E1687,Смета!$B$8:$O$93,13,0)</f>
        <v>0</v>
      </c>
      <c r="K1687" s="32">
        <f>VLOOKUP(I1687,Смета!$B$8:$O$93,13,0)</f>
        <v>0</v>
      </c>
      <c r="O1687" s="32">
        <f>VLOOKUP(M1687,Смета!$B$8:$O$93,13,0)</f>
        <v>0</v>
      </c>
      <c r="S1687" s="32">
        <f>VLOOKUP(Q1687,Смета!$B$8:$O$93,13,0)</f>
        <v>0</v>
      </c>
      <c r="W1687" s="32">
        <f>VLOOKUP(U1687,Смета!$B$8:$O$93,13,0)</f>
        <v>0</v>
      </c>
      <c r="AA1687" s="32">
        <f>VLOOKUP(Y1687,Смета!$B$8:$O$93,13,0)</f>
        <v>0</v>
      </c>
      <c r="AE1687" s="32">
        <f>VLOOKUP(AC1687,Смета!$B$8:$O$93,13,0)</f>
        <v>0</v>
      </c>
      <c r="AI1687" s="32">
        <f>VLOOKUP(AG1687,Смета!$B$8:$O$93,13,0)</f>
        <v>0</v>
      </c>
      <c r="AM1687" s="32">
        <f>VLOOKUP(AK1687,Смета!$B$8:$O$93,13,0)</f>
        <v>0</v>
      </c>
      <c r="AQ1687" s="32">
        <f>VLOOKUP(AO1687,Смета!$B$8:$O$93,13,0)</f>
        <v>0</v>
      </c>
      <c r="AU1687" s="32">
        <f>VLOOKUP(AS1687,Смета!$B$8:$O$93,13,0)</f>
        <v>0</v>
      </c>
    </row>
    <row r="1688" spans="3:47" x14ac:dyDescent="0.25">
      <c r="C1688" s="32">
        <f>VLOOKUP(A1688,Смета!$B$8:$O$93,13,0)</f>
        <v>0</v>
      </c>
      <c r="G1688" s="32">
        <f>VLOOKUP(E1688,Смета!$B$8:$O$93,13,0)</f>
        <v>0</v>
      </c>
      <c r="K1688" s="32">
        <f>VLOOKUP(I1688,Смета!$B$8:$O$93,13,0)</f>
        <v>0</v>
      </c>
      <c r="O1688" s="32">
        <f>VLOOKUP(M1688,Смета!$B$8:$O$93,13,0)</f>
        <v>0</v>
      </c>
      <c r="S1688" s="32">
        <f>VLOOKUP(Q1688,Смета!$B$8:$O$93,13,0)</f>
        <v>0</v>
      </c>
      <c r="W1688" s="32">
        <f>VLOOKUP(U1688,Смета!$B$8:$O$93,13,0)</f>
        <v>0</v>
      </c>
      <c r="AA1688" s="32">
        <f>VLOOKUP(Y1688,Смета!$B$8:$O$93,13,0)</f>
        <v>0</v>
      </c>
      <c r="AE1688" s="32">
        <f>VLOOKUP(AC1688,Смета!$B$8:$O$93,13,0)</f>
        <v>0</v>
      </c>
      <c r="AI1688" s="32">
        <f>VLOOKUP(AG1688,Смета!$B$8:$O$93,13,0)</f>
        <v>0</v>
      </c>
      <c r="AM1688" s="32">
        <f>VLOOKUP(AK1688,Смета!$B$8:$O$93,13,0)</f>
        <v>0</v>
      </c>
      <c r="AQ1688" s="32">
        <f>VLOOKUP(AO1688,Смета!$B$8:$O$93,13,0)</f>
        <v>0</v>
      </c>
      <c r="AU1688" s="32">
        <f>VLOOKUP(AS1688,Смета!$B$8:$O$93,13,0)</f>
        <v>0</v>
      </c>
    </row>
    <row r="1689" spans="3:47" x14ac:dyDescent="0.25">
      <c r="C1689" s="32">
        <f>VLOOKUP(A1689,Смета!$B$8:$O$93,13,0)</f>
        <v>0</v>
      </c>
      <c r="G1689" s="32">
        <f>VLOOKUP(E1689,Смета!$B$8:$O$93,13,0)</f>
        <v>0</v>
      </c>
      <c r="K1689" s="32">
        <f>VLOOKUP(I1689,Смета!$B$8:$O$93,13,0)</f>
        <v>0</v>
      </c>
      <c r="O1689" s="32">
        <f>VLOOKUP(M1689,Смета!$B$8:$O$93,13,0)</f>
        <v>0</v>
      </c>
      <c r="S1689" s="32">
        <f>VLOOKUP(Q1689,Смета!$B$8:$O$93,13,0)</f>
        <v>0</v>
      </c>
      <c r="W1689" s="32">
        <f>VLOOKUP(U1689,Смета!$B$8:$O$93,13,0)</f>
        <v>0</v>
      </c>
      <c r="AA1689" s="32">
        <f>VLOOKUP(Y1689,Смета!$B$8:$O$93,13,0)</f>
        <v>0</v>
      </c>
      <c r="AE1689" s="32">
        <f>VLOOKUP(AC1689,Смета!$B$8:$O$93,13,0)</f>
        <v>0</v>
      </c>
      <c r="AI1689" s="32">
        <f>VLOOKUP(AG1689,Смета!$B$8:$O$93,13,0)</f>
        <v>0</v>
      </c>
      <c r="AM1689" s="32">
        <f>VLOOKUP(AK1689,Смета!$B$8:$O$93,13,0)</f>
        <v>0</v>
      </c>
      <c r="AQ1689" s="32">
        <f>VLOOKUP(AO1689,Смета!$B$8:$O$93,13,0)</f>
        <v>0</v>
      </c>
      <c r="AU1689" s="32">
        <f>VLOOKUP(AS1689,Смета!$B$8:$O$93,13,0)</f>
        <v>0</v>
      </c>
    </row>
    <row r="1690" spans="3:47" x14ac:dyDescent="0.25">
      <c r="C1690" s="32">
        <f>VLOOKUP(A1690,Смета!$B$8:$O$93,13,0)</f>
        <v>0</v>
      </c>
      <c r="G1690" s="32">
        <f>VLOOKUP(E1690,Смета!$B$8:$O$93,13,0)</f>
        <v>0</v>
      </c>
      <c r="K1690" s="32">
        <f>VLOOKUP(I1690,Смета!$B$8:$O$93,13,0)</f>
        <v>0</v>
      </c>
      <c r="O1690" s="32">
        <f>VLOOKUP(M1690,Смета!$B$8:$O$93,13,0)</f>
        <v>0</v>
      </c>
      <c r="S1690" s="32">
        <f>VLOOKUP(Q1690,Смета!$B$8:$O$93,13,0)</f>
        <v>0</v>
      </c>
      <c r="W1690" s="32">
        <f>VLOOKUP(U1690,Смета!$B$8:$O$93,13,0)</f>
        <v>0</v>
      </c>
      <c r="AA1690" s="32">
        <f>VLOOKUP(Y1690,Смета!$B$8:$O$93,13,0)</f>
        <v>0</v>
      </c>
      <c r="AE1690" s="32">
        <f>VLOOKUP(AC1690,Смета!$B$8:$O$93,13,0)</f>
        <v>0</v>
      </c>
      <c r="AI1690" s="32">
        <f>VLOOKUP(AG1690,Смета!$B$8:$O$93,13,0)</f>
        <v>0</v>
      </c>
      <c r="AM1690" s="32">
        <f>VLOOKUP(AK1690,Смета!$B$8:$O$93,13,0)</f>
        <v>0</v>
      </c>
      <c r="AQ1690" s="32">
        <f>VLOOKUP(AO1690,Смета!$B$8:$O$93,13,0)</f>
        <v>0</v>
      </c>
      <c r="AU1690" s="32">
        <f>VLOOKUP(AS1690,Смета!$B$8:$O$93,13,0)</f>
        <v>0</v>
      </c>
    </row>
    <row r="1691" spans="3:47" x14ac:dyDescent="0.25">
      <c r="C1691" s="32">
        <f>VLOOKUP(A1691,Смета!$B$8:$O$93,13,0)</f>
        <v>0</v>
      </c>
      <c r="G1691" s="32">
        <f>VLOOKUP(E1691,Смета!$B$8:$O$93,13,0)</f>
        <v>0</v>
      </c>
      <c r="K1691" s="32">
        <f>VLOOKUP(I1691,Смета!$B$8:$O$93,13,0)</f>
        <v>0</v>
      </c>
      <c r="O1691" s="32">
        <f>VLOOKUP(M1691,Смета!$B$8:$O$93,13,0)</f>
        <v>0</v>
      </c>
      <c r="S1691" s="32">
        <f>VLOOKUP(Q1691,Смета!$B$8:$O$93,13,0)</f>
        <v>0</v>
      </c>
      <c r="W1691" s="32">
        <f>VLOOKUP(U1691,Смета!$B$8:$O$93,13,0)</f>
        <v>0</v>
      </c>
      <c r="AA1691" s="32">
        <f>VLOOKUP(Y1691,Смета!$B$8:$O$93,13,0)</f>
        <v>0</v>
      </c>
      <c r="AE1691" s="32">
        <f>VLOOKUP(AC1691,Смета!$B$8:$O$93,13,0)</f>
        <v>0</v>
      </c>
      <c r="AI1691" s="32">
        <f>VLOOKUP(AG1691,Смета!$B$8:$O$93,13,0)</f>
        <v>0</v>
      </c>
      <c r="AM1691" s="32">
        <f>VLOOKUP(AK1691,Смета!$B$8:$O$93,13,0)</f>
        <v>0</v>
      </c>
      <c r="AQ1691" s="32">
        <f>VLOOKUP(AO1691,Смета!$B$8:$O$93,13,0)</f>
        <v>0</v>
      </c>
      <c r="AU1691" s="32">
        <f>VLOOKUP(AS1691,Смета!$B$8:$O$93,13,0)</f>
        <v>0</v>
      </c>
    </row>
    <row r="1692" spans="3:47" x14ac:dyDescent="0.25">
      <c r="C1692" s="32">
        <f>VLOOKUP(A1692,Смета!$B$8:$O$93,13,0)</f>
        <v>0</v>
      </c>
      <c r="G1692" s="32">
        <f>VLOOKUP(E1692,Смета!$B$8:$O$93,13,0)</f>
        <v>0</v>
      </c>
      <c r="K1692" s="32">
        <f>VLOOKUP(I1692,Смета!$B$8:$O$93,13,0)</f>
        <v>0</v>
      </c>
      <c r="O1692" s="32">
        <f>VLOOKUP(M1692,Смета!$B$8:$O$93,13,0)</f>
        <v>0</v>
      </c>
      <c r="S1692" s="32">
        <f>VLOOKUP(Q1692,Смета!$B$8:$O$93,13,0)</f>
        <v>0</v>
      </c>
      <c r="W1692" s="32">
        <f>VLOOKUP(U1692,Смета!$B$8:$O$93,13,0)</f>
        <v>0</v>
      </c>
      <c r="AA1692" s="32">
        <f>VLOOKUP(Y1692,Смета!$B$8:$O$93,13,0)</f>
        <v>0</v>
      </c>
      <c r="AE1692" s="32">
        <f>VLOOKUP(AC1692,Смета!$B$8:$O$93,13,0)</f>
        <v>0</v>
      </c>
      <c r="AI1692" s="32">
        <f>VLOOKUP(AG1692,Смета!$B$8:$O$93,13,0)</f>
        <v>0</v>
      </c>
      <c r="AM1692" s="32">
        <f>VLOOKUP(AK1692,Смета!$B$8:$O$93,13,0)</f>
        <v>0</v>
      </c>
      <c r="AQ1692" s="32">
        <f>VLOOKUP(AO1692,Смета!$B$8:$O$93,13,0)</f>
        <v>0</v>
      </c>
      <c r="AU1692" s="32">
        <f>VLOOKUP(AS1692,Смета!$B$8:$O$93,13,0)</f>
        <v>0</v>
      </c>
    </row>
    <row r="1693" spans="3:47" x14ac:dyDescent="0.25">
      <c r="C1693" s="32">
        <f>VLOOKUP(A1693,Смета!$B$8:$O$93,13,0)</f>
        <v>0</v>
      </c>
      <c r="G1693" s="32">
        <f>VLOOKUP(E1693,Смета!$B$8:$O$93,13,0)</f>
        <v>0</v>
      </c>
      <c r="K1693" s="32">
        <f>VLOOKUP(I1693,Смета!$B$8:$O$93,13,0)</f>
        <v>0</v>
      </c>
      <c r="O1693" s="32">
        <f>VLOOKUP(M1693,Смета!$B$8:$O$93,13,0)</f>
        <v>0</v>
      </c>
      <c r="S1693" s="32">
        <f>VLOOKUP(Q1693,Смета!$B$8:$O$93,13,0)</f>
        <v>0</v>
      </c>
      <c r="W1693" s="32">
        <f>VLOOKUP(U1693,Смета!$B$8:$O$93,13,0)</f>
        <v>0</v>
      </c>
      <c r="AA1693" s="32">
        <f>VLOOKUP(Y1693,Смета!$B$8:$O$93,13,0)</f>
        <v>0</v>
      </c>
      <c r="AE1693" s="32">
        <f>VLOOKUP(AC1693,Смета!$B$8:$O$93,13,0)</f>
        <v>0</v>
      </c>
      <c r="AI1693" s="32">
        <f>VLOOKUP(AG1693,Смета!$B$8:$O$93,13,0)</f>
        <v>0</v>
      </c>
      <c r="AM1693" s="32">
        <f>VLOOKUP(AK1693,Смета!$B$8:$O$93,13,0)</f>
        <v>0</v>
      </c>
      <c r="AQ1693" s="32">
        <f>VLOOKUP(AO1693,Смета!$B$8:$O$93,13,0)</f>
        <v>0</v>
      </c>
      <c r="AU1693" s="32">
        <f>VLOOKUP(AS1693,Смета!$B$8:$O$93,13,0)</f>
        <v>0</v>
      </c>
    </row>
    <row r="1694" spans="3:47" x14ac:dyDescent="0.25">
      <c r="C1694" s="32">
        <f>VLOOKUP(A1694,Смета!$B$8:$O$93,13,0)</f>
        <v>0</v>
      </c>
      <c r="G1694" s="32">
        <f>VLOOKUP(E1694,Смета!$B$8:$O$93,13,0)</f>
        <v>0</v>
      </c>
      <c r="K1694" s="32">
        <f>VLOOKUP(I1694,Смета!$B$8:$O$93,13,0)</f>
        <v>0</v>
      </c>
      <c r="O1694" s="32">
        <f>VLOOKUP(M1694,Смета!$B$8:$O$93,13,0)</f>
        <v>0</v>
      </c>
      <c r="S1694" s="32">
        <f>VLOOKUP(Q1694,Смета!$B$8:$O$93,13,0)</f>
        <v>0</v>
      </c>
      <c r="W1694" s="32">
        <f>VLOOKUP(U1694,Смета!$B$8:$O$93,13,0)</f>
        <v>0</v>
      </c>
      <c r="AA1694" s="32">
        <f>VLOOKUP(Y1694,Смета!$B$8:$O$93,13,0)</f>
        <v>0</v>
      </c>
      <c r="AE1694" s="32">
        <f>VLOOKUP(AC1694,Смета!$B$8:$O$93,13,0)</f>
        <v>0</v>
      </c>
      <c r="AI1694" s="32">
        <f>VLOOKUP(AG1694,Смета!$B$8:$O$93,13,0)</f>
        <v>0</v>
      </c>
      <c r="AM1694" s="32">
        <f>VLOOKUP(AK1694,Смета!$B$8:$O$93,13,0)</f>
        <v>0</v>
      </c>
      <c r="AQ1694" s="32">
        <f>VLOOKUP(AO1694,Смета!$B$8:$O$93,13,0)</f>
        <v>0</v>
      </c>
      <c r="AU1694" s="32">
        <f>VLOOKUP(AS1694,Смета!$B$8:$O$93,13,0)</f>
        <v>0</v>
      </c>
    </row>
    <row r="1695" spans="3:47" x14ac:dyDescent="0.25">
      <c r="C1695" s="32">
        <f>VLOOKUP(A1695,Смета!$B$8:$O$93,13,0)</f>
        <v>0</v>
      </c>
      <c r="G1695" s="32">
        <f>VLOOKUP(E1695,Смета!$B$8:$O$93,13,0)</f>
        <v>0</v>
      </c>
      <c r="K1695" s="32">
        <f>VLOOKUP(I1695,Смета!$B$8:$O$93,13,0)</f>
        <v>0</v>
      </c>
      <c r="O1695" s="32">
        <f>VLOOKUP(M1695,Смета!$B$8:$O$93,13,0)</f>
        <v>0</v>
      </c>
      <c r="S1695" s="32">
        <f>VLOOKUP(Q1695,Смета!$B$8:$O$93,13,0)</f>
        <v>0</v>
      </c>
      <c r="W1695" s="32">
        <f>VLOOKUP(U1695,Смета!$B$8:$O$93,13,0)</f>
        <v>0</v>
      </c>
      <c r="AA1695" s="32">
        <f>VLOOKUP(Y1695,Смета!$B$8:$O$93,13,0)</f>
        <v>0</v>
      </c>
      <c r="AE1695" s="32">
        <f>VLOOKUP(AC1695,Смета!$B$8:$O$93,13,0)</f>
        <v>0</v>
      </c>
      <c r="AI1695" s="32">
        <f>VLOOKUP(AG1695,Смета!$B$8:$O$93,13,0)</f>
        <v>0</v>
      </c>
      <c r="AM1695" s="32">
        <f>VLOOKUP(AK1695,Смета!$B$8:$O$93,13,0)</f>
        <v>0</v>
      </c>
      <c r="AQ1695" s="32">
        <f>VLOOKUP(AO1695,Смета!$B$8:$O$93,13,0)</f>
        <v>0</v>
      </c>
      <c r="AU1695" s="32">
        <f>VLOOKUP(AS1695,Смета!$B$8:$O$93,13,0)</f>
        <v>0</v>
      </c>
    </row>
    <row r="1696" spans="3:47" x14ac:dyDescent="0.25">
      <c r="C1696" s="32">
        <f>VLOOKUP(A1696,Смета!$B$8:$O$93,13,0)</f>
        <v>0</v>
      </c>
      <c r="G1696" s="32">
        <f>VLOOKUP(E1696,Смета!$B$8:$O$93,13,0)</f>
        <v>0</v>
      </c>
      <c r="K1696" s="32">
        <f>VLOOKUP(I1696,Смета!$B$8:$O$93,13,0)</f>
        <v>0</v>
      </c>
      <c r="O1696" s="32">
        <f>VLOOKUP(M1696,Смета!$B$8:$O$93,13,0)</f>
        <v>0</v>
      </c>
      <c r="S1696" s="32">
        <f>VLOOKUP(Q1696,Смета!$B$8:$O$93,13,0)</f>
        <v>0</v>
      </c>
      <c r="W1696" s="32">
        <f>VLOOKUP(U1696,Смета!$B$8:$O$93,13,0)</f>
        <v>0</v>
      </c>
      <c r="AA1696" s="32">
        <f>VLOOKUP(Y1696,Смета!$B$8:$O$93,13,0)</f>
        <v>0</v>
      </c>
      <c r="AE1696" s="32">
        <f>VLOOKUP(AC1696,Смета!$B$8:$O$93,13,0)</f>
        <v>0</v>
      </c>
      <c r="AI1696" s="32">
        <f>VLOOKUP(AG1696,Смета!$B$8:$O$93,13,0)</f>
        <v>0</v>
      </c>
      <c r="AM1696" s="32">
        <f>VLOOKUP(AK1696,Смета!$B$8:$O$93,13,0)</f>
        <v>0</v>
      </c>
      <c r="AQ1696" s="32">
        <f>VLOOKUP(AO1696,Смета!$B$8:$O$93,13,0)</f>
        <v>0</v>
      </c>
      <c r="AU1696" s="32">
        <f>VLOOKUP(AS1696,Смета!$B$8:$O$93,13,0)</f>
        <v>0</v>
      </c>
    </row>
    <row r="1697" spans="3:47" x14ac:dyDescent="0.25">
      <c r="C1697" s="32">
        <f>VLOOKUP(A1697,Смета!$B$8:$O$93,13,0)</f>
        <v>0</v>
      </c>
      <c r="G1697" s="32">
        <f>VLOOKUP(E1697,Смета!$B$8:$O$93,13,0)</f>
        <v>0</v>
      </c>
      <c r="K1697" s="32">
        <f>VLOOKUP(I1697,Смета!$B$8:$O$93,13,0)</f>
        <v>0</v>
      </c>
      <c r="O1697" s="32">
        <f>VLOOKUP(M1697,Смета!$B$8:$O$93,13,0)</f>
        <v>0</v>
      </c>
      <c r="S1697" s="32">
        <f>VLOOKUP(Q1697,Смета!$B$8:$O$93,13,0)</f>
        <v>0</v>
      </c>
      <c r="W1697" s="32">
        <f>VLOOKUP(U1697,Смета!$B$8:$O$93,13,0)</f>
        <v>0</v>
      </c>
      <c r="AA1697" s="32">
        <f>VLOOKUP(Y1697,Смета!$B$8:$O$93,13,0)</f>
        <v>0</v>
      </c>
      <c r="AE1697" s="32">
        <f>VLOOKUP(AC1697,Смета!$B$8:$O$93,13,0)</f>
        <v>0</v>
      </c>
      <c r="AI1697" s="32">
        <f>VLOOKUP(AG1697,Смета!$B$8:$O$93,13,0)</f>
        <v>0</v>
      </c>
      <c r="AM1697" s="32">
        <f>VLOOKUP(AK1697,Смета!$B$8:$O$93,13,0)</f>
        <v>0</v>
      </c>
      <c r="AQ1697" s="32">
        <f>VLOOKUP(AO1697,Смета!$B$8:$O$93,13,0)</f>
        <v>0</v>
      </c>
      <c r="AU1697" s="32">
        <f>VLOOKUP(AS1697,Смета!$B$8:$O$93,13,0)</f>
        <v>0</v>
      </c>
    </row>
    <row r="1698" spans="3:47" x14ac:dyDescent="0.25">
      <c r="C1698" s="32">
        <f>VLOOKUP(A1698,Смета!$B$8:$O$93,13,0)</f>
        <v>0</v>
      </c>
      <c r="G1698" s="32">
        <f>VLOOKUP(E1698,Смета!$B$8:$O$93,13,0)</f>
        <v>0</v>
      </c>
      <c r="K1698" s="32">
        <f>VLOOKUP(I1698,Смета!$B$8:$O$93,13,0)</f>
        <v>0</v>
      </c>
      <c r="O1698" s="32">
        <f>VLOOKUP(M1698,Смета!$B$8:$O$93,13,0)</f>
        <v>0</v>
      </c>
      <c r="S1698" s="32">
        <f>VLOOKUP(Q1698,Смета!$B$8:$O$93,13,0)</f>
        <v>0</v>
      </c>
      <c r="W1698" s="32">
        <f>VLOOKUP(U1698,Смета!$B$8:$O$93,13,0)</f>
        <v>0</v>
      </c>
      <c r="AA1698" s="32">
        <f>VLOOKUP(Y1698,Смета!$B$8:$O$93,13,0)</f>
        <v>0</v>
      </c>
      <c r="AE1698" s="32">
        <f>VLOOKUP(AC1698,Смета!$B$8:$O$93,13,0)</f>
        <v>0</v>
      </c>
      <c r="AI1698" s="32">
        <f>VLOOKUP(AG1698,Смета!$B$8:$O$93,13,0)</f>
        <v>0</v>
      </c>
      <c r="AM1698" s="32">
        <f>VLOOKUP(AK1698,Смета!$B$8:$O$93,13,0)</f>
        <v>0</v>
      </c>
      <c r="AQ1698" s="32">
        <f>VLOOKUP(AO1698,Смета!$B$8:$O$93,13,0)</f>
        <v>0</v>
      </c>
      <c r="AU1698" s="32">
        <f>VLOOKUP(AS1698,Смета!$B$8:$O$93,13,0)</f>
        <v>0</v>
      </c>
    </row>
    <row r="1699" spans="3:47" x14ac:dyDescent="0.25">
      <c r="C1699" s="32">
        <f>VLOOKUP(A1699,Смета!$B$8:$O$93,13,0)</f>
        <v>0</v>
      </c>
      <c r="G1699" s="32">
        <f>VLOOKUP(E1699,Смета!$B$8:$O$93,13,0)</f>
        <v>0</v>
      </c>
      <c r="K1699" s="32">
        <f>VLOOKUP(I1699,Смета!$B$8:$O$93,13,0)</f>
        <v>0</v>
      </c>
      <c r="O1699" s="32">
        <f>VLOOKUP(M1699,Смета!$B$8:$O$93,13,0)</f>
        <v>0</v>
      </c>
      <c r="S1699" s="32">
        <f>VLOOKUP(Q1699,Смета!$B$8:$O$93,13,0)</f>
        <v>0</v>
      </c>
      <c r="W1699" s="32">
        <f>VLOOKUP(U1699,Смета!$B$8:$O$93,13,0)</f>
        <v>0</v>
      </c>
      <c r="AA1699" s="32">
        <f>VLOOKUP(Y1699,Смета!$B$8:$O$93,13,0)</f>
        <v>0</v>
      </c>
      <c r="AE1699" s="32">
        <f>VLOOKUP(AC1699,Смета!$B$8:$O$93,13,0)</f>
        <v>0</v>
      </c>
      <c r="AI1699" s="32">
        <f>VLOOKUP(AG1699,Смета!$B$8:$O$93,13,0)</f>
        <v>0</v>
      </c>
      <c r="AM1699" s="32">
        <f>VLOOKUP(AK1699,Смета!$B$8:$O$93,13,0)</f>
        <v>0</v>
      </c>
      <c r="AQ1699" s="32">
        <f>VLOOKUP(AO1699,Смета!$B$8:$O$93,13,0)</f>
        <v>0</v>
      </c>
      <c r="AU1699" s="32">
        <f>VLOOKUP(AS1699,Смета!$B$8:$O$93,13,0)</f>
        <v>0</v>
      </c>
    </row>
    <row r="1700" spans="3:47" x14ac:dyDescent="0.25">
      <c r="C1700" s="32">
        <f>VLOOKUP(A1700,Смета!$B$8:$O$93,13,0)</f>
        <v>0</v>
      </c>
      <c r="G1700" s="32">
        <f>VLOOKUP(E1700,Смета!$B$8:$O$93,13,0)</f>
        <v>0</v>
      </c>
      <c r="K1700" s="32">
        <f>VLOOKUP(I1700,Смета!$B$8:$O$93,13,0)</f>
        <v>0</v>
      </c>
      <c r="O1700" s="32">
        <f>VLOOKUP(M1700,Смета!$B$8:$O$93,13,0)</f>
        <v>0</v>
      </c>
      <c r="S1700" s="32">
        <f>VLOOKUP(Q1700,Смета!$B$8:$O$93,13,0)</f>
        <v>0</v>
      </c>
      <c r="W1700" s="32">
        <f>VLOOKUP(U1700,Смета!$B$8:$O$93,13,0)</f>
        <v>0</v>
      </c>
      <c r="AA1700" s="32">
        <f>VLOOKUP(Y1700,Смета!$B$8:$O$93,13,0)</f>
        <v>0</v>
      </c>
      <c r="AE1700" s="32">
        <f>VLOOKUP(AC1700,Смета!$B$8:$O$93,13,0)</f>
        <v>0</v>
      </c>
      <c r="AI1700" s="32">
        <f>VLOOKUP(AG1700,Смета!$B$8:$O$93,13,0)</f>
        <v>0</v>
      </c>
      <c r="AM1700" s="32">
        <f>VLOOKUP(AK1700,Смета!$B$8:$O$93,13,0)</f>
        <v>0</v>
      </c>
      <c r="AQ1700" s="32">
        <f>VLOOKUP(AO1700,Смета!$B$8:$O$93,13,0)</f>
        <v>0</v>
      </c>
      <c r="AU1700" s="32">
        <f>VLOOKUP(AS1700,Смета!$B$8:$O$93,13,0)</f>
        <v>0</v>
      </c>
    </row>
    <row r="1701" spans="3:47" x14ac:dyDescent="0.25">
      <c r="C1701" s="32">
        <f>VLOOKUP(A1701,Смета!$B$8:$O$93,13,0)</f>
        <v>0</v>
      </c>
      <c r="G1701" s="32">
        <f>VLOOKUP(E1701,Смета!$B$8:$O$93,13,0)</f>
        <v>0</v>
      </c>
      <c r="K1701" s="32">
        <f>VLOOKUP(I1701,Смета!$B$8:$O$93,13,0)</f>
        <v>0</v>
      </c>
      <c r="O1701" s="32">
        <f>VLOOKUP(M1701,Смета!$B$8:$O$93,13,0)</f>
        <v>0</v>
      </c>
      <c r="S1701" s="32">
        <f>VLOOKUP(Q1701,Смета!$B$8:$O$93,13,0)</f>
        <v>0</v>
      </c>
      <c r="W1701" s="32">
        <f>VLOOKUP(U1701,Смета!$B$8:$O$93,13,0)</f>
        <v>0</v>
      </c>
      <c r="AA1701" s="32">
        <f>VLOOKUP(Y1701,Смета!$B$8:$O$93,13,0)</f>
        <v>0</v>
      </c>
      <c r="AE1701" s="32">
        <f>VLOOKUP(AC1701,Смета!$B$8:$O$93,13,0)</f>
        <v>0</v>
      </c>
      <c r="AI1701" s="32">
        <f>VLOOKUP(AG1701,Смета!$B$8:$O$93,13,0)</f>
        <v>0</v>
      </c>
      <c r="AM1701" s="32">
        <f>VLOOKUP(AK1701,Смета!$B$8:$O$93,13,0)</f>
        <v>0</v>
      </c>
      <c r="AQ1701" s="32">
        <f>VLOOKUP(AO1701,Смета!$B$8:$O$93,13,0)</f>
        <v>0</v>
      </c>
      <c r="AU1701" s="32">
        <f>VLOOKUP(AS1701,Смета!$B$8:$O$93,13,0)</f>
        <v>0</v>
      </c>
    </row>
    <row r="1702" spans="3:47" x14ac:dyDescent="0.25">
      <c r="C1702" s="32">
        <f>VLOOKUP(A1702,Смета!$B$8:$O$93,13,0)</f>
        <v>0</v>
      </c>
      <c r="G1702" s="32">
        <f>VLOOKUP(E1702,Смета!$B$8:$O$93,13,0)</f>
        <v>0</v>
      </c>
      <c r="K1702" s="32">
        <f>VLOOKUP(I1702,Смета!$B$8:$O$93,13,0)</f>
        <v>0</v>
      </c>
      <c r="O1702" s="32">
        <f>VLOOKUP(M1702,Смета!$B$8:$O$93,13,0)</f>
        <v>0</v>
      </c>
      <c r="S1702" s="32">
        <f>VLOOKUP(Q1702,Смета!$B$8:$O$93,13,0)</f>
        <v>0</v>
      </c>
      <c r="W1702" s="32">
        <f>VLOOKUP(U1702,Смета!$B$8:$O$93,13,0)</f>
        <v>0</v>
      </c>
      <c r="AA1702" s="32">
        <f>VLOOKUP(Y1702,Смета!$B$8:$O$93,13,0)</f>
        <v>0</v>
      </c>
      <c r="AE1702" s="32">
        <f>VLOOKUP(AC1702,Смета!$B$8:$O$93,13,0)</f>
        <v>0</v>
      </c>
      <c r="AI1702" s="32">
        <f>VLOOKUP(AG1702,Смета!$B$8:$O$93,13,0)</f>
        <v>0</v>
      </c>
      <c r="AM1702" s="32">
        <f>VLOOKUP(AK1702,Смета!$B$8:$O$93,13,0)</f>
        <v>0</v>
      </c>
      <c r="AQ1702" s="32">
        <f>VLOOKUP(AO1702,Смета!$B$8:$O$93,13,0)</f>
        <v>0</v>
      </c>
      <c r="AU1702" s="32">
        <f>VLOOKUP(AS1702,Смета!$B$8:$O$93,13,0)</f>
        <v>0</v>
      </c>
    </row>
    <row r="1703" spans="3:47" x14ac:dyDescent="0.25">
      <c r="C1703" s="32">
        <f>VLOOKUP(A1703,Смета!$B$8:$O$93,13,0)</f>
        <v>0</v>
      </c>
      <c r="G1703" s="32">
        <f>VLOOKUP(E1703,Смета!$B$8:$O$93,13,0)</f>
        <v>0</v>
      </c>
      <c r="K1703" s="32">
        <f>VLOOKUP(I1703,Смета!$B$8:$O$93,13,0)</f>
        <v>0</v>
      </c>
      <c r="O1703" s="32">
        <f>VLOOKUP(M1703,Смета!$B$8:$O$93,13,0)</f>
        <v>0</v>
      </c>
      <c r="S1703" s="32">
        <f>VLOOKUP(Q1703,Смета!$B$8:$O$93,13,0)</f>
        <v>0</v>
      </c>
      <c r="W1703" s="32">
        <f>VLOOKUP(U1703,Смета!$B$8:$O$93,13,0)</f>
        <v>0</v>
      </c>
      <c r="AA1703" s="32">
        <f>VLOOKUP(Y1703,Смета!$B$8:$O$93,13,0)</f>
        <v>0</v>
      </c>
      <c r="AE1703" s="32">
        <f>VLOOKUP(AC1703,Смета!$B$8:$O$93,13,0)</f>
        <v>0</v>
      </c>
      <c r="AI1703" s="32">
        <f>VLOOKUP(AG1703,Смета!$B$8:$O$93,13,0)</f>
        <v>0</v>
      </c>
      <c r="AM1703" s="32">
        <f>VLOOKUP(AK1703,Смета!$B$8:$O$93,13,0)</f>
        <v>0</v>
      </c>
      <c r="AQ1703" s="32">
        <f>VLOOKUP(AO1703,Смета!$B$8:$O$93,13,0)</f>
        <v>0</v>
      </c>
      <c r="AU1703" s="32">
        <f>VLOOKUP(AS1703,Смета!$B$8:$O$93,13,0)</f>
        <v>0</v>
      </c>
    </row>
    <row r="1704" spans="3:47" x14ac:dyDescent="0.25">
      <c r="C1704" s="32">
        <f>VLOOKUP(A1704,Смета!$B$8:$O$93,13,0)</f>
        <v>0</v>
      </c>
      <c r="G1704" s="32">
        <f>VLOOKUP(E1704,Смета!$B$8:$O$93,13,0)</f>
        <v>0</v>
      </c>
      <c r="K1704" s="32">
        <f>VLOOKUP(I1704,Смета!$B$8:$O$93,13,0)</f>
        <v>0</v>
      </c>
      <c r="O1704" s="32">
        <f>VLOOKUP(M1704,Смета!$B$8:$O$93,13,0)</f>
        <v>0</v>
      </c>
      <c r="S1704" s="32">
        <f>VLOOKUP(Q1704,Смета!$B$8:$O$93,13,0)</f>
        <v>0</v>
      </c>
      <c r="W1704" s="32">
        <f>VLOOKUP(U1704,Смета!$B$8:$O$93,13,0)</f>
        <v>0</v>
      </c>
      <c r="AA1704" s="32">
        <f>VLOOKUP(Y1704,Смета!$B$8:$O$93,13,0)</f>
        <v>0</v>
      </c>
      <c r="AE1704" s="32">
        <f>VLOOKUP(AC1704,Смета!$B$8:$O$93,13,0)</f>
        <v>0</v>
      </c>
      <c r="AI1704" s="32">
        <f>VLOOKUP(AG1704,Смета!$B$8:$O$93,13,0)</f>
        <v>0</v>
      </c>
      <c r="AM1704" s="32">
        <f>VLOOKUP(AK1704,Смета!$B$8:$O$93,13,0)</f>
        <v>0</v>
      </c>
      <c r="AQ1704" s="32">
        <f>VLOOKUP(AO1704,Смета!$B$8:$O$93,13,0)</f>
        <v>0</v>
      </c>
      <c r="AU1704" s="32">
        <f>VLOOKUP(AS1704,Смета!$B$8:$O$93,13,0)</f>
        <v>0</v>
      </c>
    </row>
    <row r="1705" spans="3:47" x14ac:dyDescent="0.25">
      <c r="C1705" s="32">
        <f>VLOOKUP(A1705,Смета!$B$8:$O$93,13,0)</f>
        <v>0</v>
      </c>
      <c r="G1705" s="32">
        <f>VLOOKUP(E1705,Смета!$B$8:$O$93,13,0)</f>
        <v>0</v>
      </c>
      <c r="K1705" s="32">
        <f>VLOOKUP(I1705,Смета!$B$8:$O$93,13,0)</f>
        <v>0</v>
      </c>
      <c r="O1705" s="32">
        <f>VLOOKUP(M1705,Смета!$B$8:$O$93,13,0)</f>
        <v>0</v>
      </c>
      <c r="S1705" s="32">
        <f>VLOOKUP(Q1705,Смета!$B$8:$O$93,13,0)</f>
        <v>0</v>
      </c>
      <c r="W1705" s="32">
        <f>VLOOKUP(U1705,Смета!$B$8:$O$93,13,0)</f>
        <v>0</v>
      </c>
      <c r="AA1705" s="32">
        <f>VLOOKUP(Y1705,Смета!$B$8:$O$93,13,0)</f>
        <v>0</v>
      </c>
      <c r="AE1705" s="32">
        <f>VLOOKUP(AC1705,Смета!$B$8:$O$93,13,0)</f>
        <v>0</v>
      </c>
      <c r="AI1705" s="32">
        <f>VLOOKUP(AG1705,Смета!$B$8:$O$93,13,0)</f>
        <v>0</v>
      </c>
      <c r="AM1705" s="32">
        <f>VLOOKUP(AK1705,Смета!$B$8:$O$93,13,0)</f>
        <v>0</v>
      </c>
      <c r="AQ1705" s="32">
        <f>VLOOKUP(AO1705,Смета!$B$8:$O$93,13,0)</f>
        <v>0</v>
      </c>
      <c r="AU1705" s="32">
        <f>VLOOKUP(AS1705,Смета!$B$8:$O$93,13,0)</f>
        <v>0</v>
      </c>
    </row>
    <row r="1706" spans="3:47" x14ac:dyDescent="0.25">
      <c r="C1706" s="32">
        <f>VLOOKUP(A1706,Смета!$B$8:$O$93,13,0)</f>
        <v>0</v>
      </c>
      <c r="G1706" s="32">
        <f>VLOOKUP(E1706,Смета!$B$8:$O$93,13,0)</f>
        <v>0</v>
      </c>
      <c r="K1706" s="32">
        <f>VLOOKUP(I1706,Смета!$B$8:$O$93,13,0)</f>
        <v>0</v>
      </c>
      <c r="O1706" s="32">
        <f>VLOOKUP(M1706,Смета!$B$8:$O$93,13,0)</f>
        <v>0</v>
      </c>
      <c r="S1706" s="32">
        <f>VLOOKUP(Q1706,Смета!$B$8:$O$93,13,0)</f>
        <v>0</v>
      </c>
      <c r="W1706" s="32">
        <f>VLOOKUP(U1706,Смета!$B$8:$O$93,13,0)</f>
        <v>0</v>
      </c>
      <c r="AA1706" s="32">
        <f>VLOOKUP(Y1706,Смета!$B$8:$O$93,13,0)</f>
        <v>0</v>
      </c>
      <c r="AE1706" s="32">
        <f>VLOOKUP(AC1706,Смета!$B$8:$O$93,13,0)</f>
        <v>0</v>
      </c>
      <c r="AI1706" s="32">
        <f>VLOOKUP(AG1706,Смета!$B$8:$O$93,13,0)</f>
        <v>0</v>
      </c>
      <c r="AM1706" s="32">
        <f>VLOOKUP(AK1706,Смета!$B$8:$O$93,13,0)</f>
        <v>0</v>
      </c>
      <c r="AQ1706" s="32">
        <f>VLOOKUP(AO1706,Смета!$B$8:$O$93,13,0)</f>
        <v>0</v>
      </c>
      <c r="AU1706" s="32">
        <f>VLOOKUP(AS1706,Смета!$B$8:$O$93,13,0)</f>
        <v>0</v>
      </c>
    </row>
    <row r="1707" spans="3:47" x14ac:dyDescent="0.25">
      <c r="C1707" s="32">
        <f>VLOOKUP(A1707,Смета!$B$8:$O$93,13,0)</f>
        <v>0</v>
      </c>
      <c r="G1707" s="32">
        <f>VLOOKUP(E1707,Смета!$B$8:$O$93,13,0)</f>
        <v>0</v>
      </c>
      <c r="K1707" s="32">
        <f>VLOOKUP(I1707,Смета!$B$8:$O$93,13,0)</f>
        <v>0</v>
      </c>
      <c r="O1707" s="32">
        <f>VLOOKUP(M1707,Смета!$B$8:$O$93,13,0)</f>
        <v>0</v>
      </c>
      <c r="S1707" s="32">
        <f>VLOOKUP(Q1707,Смета!$B$8:$O$93,13,0)</f>
        <v>0</v>
      </c>
      <c r="W1707" s="32">
        <f>VLOOKUP(U1707,Смета!$B$8:$O$93,13,0)</f>
        <v>0</v>
      </c>
      <c r="AA1707" s="32">
        <f>VLOOKUP(Y1707,Смета!$B$8:$O$93,13,0)</f>
        <v>0</v>
      </c>
      <c r="AE1707" s="32">
        <f>VLOOKUP(AC1707,Смета!$B$8:$O$93,13,0)</f>
        <v>0</v>
      </c>
      <c r="AI1707" s="32">
        <f>VLOOKUP(AG1707,Смета!$B$8:$O$93,13,0)</f>
        <v>0</v>
      </c>
      <c r="AM1707" s="32">
        <f>VLOOKUP(AK1707,Смета!$B$8:$O$93,13,0)</f>
        <v>0</v>
      </c>
      <c r="AQ1707" s="32">
        <f>VLOOKUP(AO1707,Смета!$B$8:$O$93,13,0)</f>
        <v>0</v>
      </c>
      <c r="AU1707" s="32">
        <f>VLOOKUP(AS1707,Смета!$B$8:$O$93,13,0)</f>
        <v>0</v>
      </c>
    </row>
    <row r="1708" spans="3:47" x14ac:dyDescent="0.25">
      <c r="C1708" s="32">
        <f>VLOOKUP(A1708,Смета!$B$8:$O$93,13,0)</f>
        <v>0</v>
      </c>
      <c r="G1708" s="32">
        <f>VLOOKUP(E1708,Смета!$B$8:$O$93,13,0)</f>
        <v>0</v>
      </c>
      <c r="K1708" s="32">
        <f>VLOOKUP(I1708,Смета!$B$8:$O$93,13,0)</f>
        <v>0</v>
      </c>
      <c r="O1708" s="32">
        <f>VLOOKUP(M1708,Смета!$B$8:$O$93,13,0)</f>
        <v>0</v>
      </c>
      <c r="S1708" s="32">
        <f>VLOOKUP(Q1708,Смета!$B$8:$O$93,13,0)</f>
        <v>0</v>
      </c>
      <c r="W1708" s="32">
        <f>VLOOKUP(U1708,Смета!$B$8:$O$93,13,0)</f>
        <v>0</v>
      </c>
      <c r="AA1708" s="32">
        <f>VLOOKUP(Y1708,Смета!$B$8:$O$93,13,0)</f>
        <v>0</v>
      </c>
      <c r="AE1708" s="32">
        <f>VLOOKUP(AC1708,Смета!$B$8:$O$93,13,0)</f>
        <v>0</v>
      </c>
      <c r="AI1708" s="32">
        <f>VLOOKUP(AG1708,Смета!$B$8:$O$93,13,0)</f>
        <v>0</v>
      </c>
      <c r="AM1708" s="32">
        <f>VLOOKUP(AK1708,Смета!$B$8:$O$93,13,0)</f>
        <v>0</v>
      </c>
      <c r="AQ1708" s="32">
        <f>VLOOKUP(AO1708,Смета!$B$8:$O$93,13,0)</f>
        <v>0</v>
      </c>
      <c r="AU1708" s="32">
        <f>VLOOKUP(AS1708,Смета!$B$8:$O$93,13,0)</f>
        <v>0</v>
      </c>
    </row>
    <row r="1709" spans="3:47" x14ac:dyDescent="0.25">
      <c r="C1709" s="32">
        <f>VLOOKUP(A1709,Смета!$B$8:$O$93,13,0)</f>
        <v>0</v>
      </c>
      <c r="G1709" s="32">
        <f>VLOOKUP(E1709,Смета!$B$8:$O$93,13,0)</f>
        <v>0</v>
      </c>
      <c r="K1709" s="32">
        <f>VLOOKUP(I1709,Смета!$B$8:$O$93,13,0)</f>
        <v>0</v>
      </c>
      <c r="O1709" s="32">
        <f>VLOOKUP(M1709,Смета!$B$8:$O$93,13,0)</f>
        <v>0</v>
      </c>
      <c r="S1709" s="32">
        <f>VLOOKUP(Q1709,Смета!$B$8:$O$93,13,0)</f>
        <v>0</v>
      </c>
      <c r="W1709" s="32">
        <f>VLOOKUP(U1709,Смета!$B$8:$O$93,13,0)</f>
        <v>0</v>
      </c>
      <c r="AA1709" s="32">
        <f>VLOOKUP(Y1709,Смета!$B$8:$O$93,13,0)</f>
        <v>0</v>
      </c>
      <c r="AE1709" s="32">
        <f>VLOOKUP(AC1709,Смета!$B$8:$O$93,13,0)</f>
        <v>0</v>
      </c>
      <c r="AI1709" s="32">
        <f>VLOOKUP(AG1709,Смета!$B$8:$O$93,13,0)</f>
        <v>0</v>
      </c>
      <c r="AM1709" s="32">
        <f>VLOOKUP(AK1709,Смета!$B$8:$O$93,13,0)</f>
        <v>0</v>
      </c>
      <c r="AQ1709" s="32">
        <f>VLOOKUP(AO1709,Смета!$B$8:$O$93,13,0)</f>
        <v>0</v>
      </c>
      <c r="AU1709" s="32">
        <f>VLOOKUP(AS1709,Смета!$B$8:$O$93,13,0)</f>
        <v>0</v>
      </c>
    </row>
    <row r="1710" spans="3:47" x14ac:dyDescent="0.25">
      <c r="C1710" s="32">
        <f>VLOOKUP(A1710,Смета!$B$8:$O$93,13,0)</f>
        <v>0</v>
      </c>
      <c r="G1710" s="32">
        <f>VLOOKUP(E1710,Смета!$B$8:$O$93,13,0)</f>
        <v>0</v>
      </c>
      <c r="K1710" s="32">
        <f>VLOOKUP(I1710,Смета!$B$8:$O$93,13,0)</f>
        <v>0</v>
      </c>
      <c r="O1710" s="32">
        <f>VLOOKUP(M1710,Смета!$B$8:$O$93,13,0)</f>
        <v>0</v>
      </c>
      <c r="S1710" s="32">
        <f>VLOOKUP(Q1710,Смета!$B$8:$O$93,13,0)</f>
        <v>0</v>
      </c>
      <c r="W1710" s="32">
        <f>VLOOKUP(U1710,Смета!$B$8:$O$93,13,0)</f>
        <v>0</v>
      </c>
      <c r="AA1710" s="32">
        <f>VLOOKUP(Y1710,Смета!$B$8:$O$93,13,0)</f>
        <v>0</v>
      </c>
      <c r="AE1710" s="32">
        <f>VLOOKUP(AC1710,Смета!$B$8:$O$93,13,0)</f>
        <v>0</v>
      </c>
      <c r="AI1710" s="32">
        <f>VLOOKUP(AG1710,Смета!$B$8:$O$93,13,0)</f>
        <v>0</v>
      </c>
      <c r="AM1710" s="32">
        <f>VLOOKUP(AK1710,Смета!$B$8:$O$93,13,0)</f>
        <v>0</v>
      </c>
      <c r="AQ1710" s="32">
        <f>VLOOKUP(AO1710,Смета!$B$8:$O$93,13,0)</f>
        <v>0</v>
      </c>
      <c r="AU1710" s="32">
        <f>VLOOKUP(AS1710,Смета!$B$8:$O$93,13,0)</f>
        <v>0</v>
      </c>
    </row>
    <row r="1711" spans="3:47" x14ac:dyDescent="0.25">
      <c r="C1711" s="32">
        <f>VLOOKUP(A1711,Смета!$B$8:$O$93,13,0)</f>
        <v>0</v>
      </c>
      <c r="G1711" s="32">
        <f>VLOOKUP(E1711,Смета!$B$8:$O$93,13,0)</f>
        <v>0</v>
      </c>
      <c r="K1711" s="32">
        <f>VLOOKUP(I1711,Смета!$B$8:$O$93,13,0)</f>
        <v>0</v>
      </c>
      <c r="O1711" s="32">
        <f>VLOOKUP(M1711,Смета!$B$8:$O$93,13,0)</f>
        <v>0</v>
      </c>
      <c r="S1711" s="32">
        <f>VLOOKUP(Q1711,Смета!$B$8:$O$93,13,0)</f>
        <v>0</v>
      </c>
      <c r="W1711" s="32">
        <f>VLOOKUP(U1711,Смета!$B$8:$O$93,13,0)</f>
        <v>0</v>
      </c>
      <c r="AA1711" s="32">
        <f>VLOOKUP(Y1711,Смета!$B$8:$O$93,13,0)</f>
        <v>0</v>
      </c>
      <c r="AE1711" s="32">
        <f>VLOOKUP(AC1711,Смета!$B$8:$O$93,13,0)</f>
        <v>0</v>
      </c>
      <c r="AI1711" s="32">
        <f>VLOOKUP(AG1711,Смета!$B$8:$O$93,13,0)</f>
        <v>0</v>
      </c>
      <c r="AM1711" s="32">
        <f>VLOOKUP(AK1711,Смета!$B$8:$O$93,13,0)</f>
        <v>0</v>
      </c>
      <c r="AQ1711" s="32">
        <f>VLOOKUP(AO1711,Смета!$B$8:$O$93,13,0)</f>
        <v>0</v>
      </c>
      <c r="AU1711" s="32">
        <f>VLOOKUP(AS1711,Смета!$B$8:$O$93,13,0)</f>
        <v>0</v>
      </c>
    </row>
    <row r="1712" spans="3:47" x14ac:dyDescent="0.25">
      <c r="C1712" s="32">
        <f>VLOOKUP(A1712,Смета!$B$8:$O$93,13,0)</f>
        <v>0</v>
      </c>
      <c r="G1712" s="32">
        <f>VLOOKUP(E1712,Смета!$B$8:$O$93,13,0)</f>
        <v>0</v>
      </c>
      <c r="K1712" s="32">
        <f>VLOOKUP(I1712,Смета!$B$8:$O$93,13,0)</f>
        <v>0</v>
      </c>
      <c r="O1712" s="32">
        <f>VLOOKUP(M1712,Смета!$B$8:$O$93,13,0)</f>
        <v>0</v>
      </c>
      <c r="S1712" s="32">
        <f>VLOOKUP(Q1712,Смета!$B$8:$O$93,13,0)</f>
        <v>0</v>
      </c>
      <c r="W1712" s="32">
        <f>VLOOKUP(U1712,Смета!$B$8:$O$93,13,0)</f>
        <v>0</v>
      </c>
      <c r="AA1712" s="32">
        <f>VLOOKUP(Y1712,Смета!$B$8:$O$93,13,0)</f>
        <v>0</v>
      </c>
      <c r="AE1712" s="32">
        <f>VLOOKUP(AC1712,Смета!$B$8:$O$93,13,0)</f>
        <v>0</v>
      </c>
      <c r="AI1712" s="32">
        <f>VLOOKUP(AG1712,Смета!$B$8:$O$93,13,0)</f>
        <v>0</v>
      </c>
      <c r="AM1712" s="32">
        <f>VLOOKUP(AK1712,Смета!$B$8:$O$93,13,0)</f>
        <v>0</v>
      </c>
      <c r="AQ1712" s="32">
        <f>VLOOKUP(AO1712,Смета!$B$8:$O$93,13,0)</f>
        <v>0</v>
      </c>
      <c r="AU1712" s="32">
        <f>VLOOKUP(AS1712,Смета!$B$8:$O$93,13,0)</f>
        <v>0</v>
      </c>
    </row>
    <row r="1713" spans="3:47" x14ac:dyDescent="0.25">
      <c r="C1713" s="32">
        <f>VLOOKUP(A1713,Смета!$B$8:$O$93,13,0)</f>
        <v>0</v>
      </c>
      <c r="G1713" s="32">
        <f>VLOOKUP(E1713,Смета!$B$8:$O$93,13,0)</f>
        <v>0</v>
      </c>
      <c r="K1713" s="32">
        <f>VLOOKUP(I1713,Смета!$B$8:$O$93,13,0)</f>
        <v>0</v>
      </c>
      <c r="O1713" s="32">
        <f>VLOOKUP(M1713,Смета!$B$8:$O$93,13,0)</f>
        <v>0</v>
      </c>
      <c r="S1713" s="32">
        <f>VLOOKUP(Q1713,Смета!$B$8:$O$93,13,0)</f>
        <v>0</v>
      </c>
      <c r="W1713" s="32">
        <f>VLOOKUP(U1713,Смета!$B$8:$O$93,13,0)</f>
        <v>0</v>
      </c>
      <c r="AA1713" s="32">
        <f>VLOOKUP(Y1713,Смета!$B$8:$O$93,13,0)</f>
        <v>0</v>
      </c>
      <c r="AE1713" s="32">
        <f>VLOOKUP(AC1713,Смета!$B$8:$O$93,13,0)</f>
        <v>0</v>
      </c>
      <c r="AI1713" s="32">
        <f>VLOOKUP(AG1713,Смета!$B$8:$O$93,13,0)</f>
        <v>0</v>
      </c>
      <c r="AM1713" s="32">
        <f>VLOOKUP(AK1713,Смета!$B$8:$O$93,13,0)</f>
        <v>0</v>
      </c>
      <c r="AQ1713" s="32">
        <f>VLOOKUP(AO1713,Смета!$B$8:$O$93,13,0)</f>
        <v>0</v>
      </c>
      <c r="AU1713" s="32">
        <f>VLOOKUP(AS1713,Смета!$B$8:$O$93,13,0)</f>
        <v>0</v>
      </c>
    </row>
    <row r="1714" spans="3:47" x14ac:dyDescent="0.25">
      <c r="C1714" s="32">
        <f>VLOOKUP(A1714,Смета!$B$8:$O$93,13,0)</f>
        <v>0</v>
      </c>
      <c r="G1714" s="32">
        <f>VLOOKUP(E1714,Смета!$B$8:$O$93,13,0)</f>
        <v>0</v>
      </c>
      <c r="K1714" s="32">
        <f>VLOOKUP(I1714,Смета!$B$8:$O$93,13,0)</f>
        <v>0</v>
      </c>
      <c r="O1714" s="32">
        <f>VLOOKUP(M1714,Смета!$B$8:$O$93,13,0)</f>
        <v>0</v>
      </c>
      <c r="S1714" s="32">
        <f>VLOOKUP(Q1714,Смета!$B$8:$O$93,13,0)</f>
        <v>0</v>
      </c>
      <c r="W1714" s="32">
        <f>VLOOKUP(U1714,Смета!$B$8:$O$93,13,0)</f>
        <v>0</v>
      </c>
      <c r="AA1714" s="32">
        <f>VLOOKUP(Y1714,Смета!$B$8:$O$93,13,0)</f>
        <v>0</v>
      </c>
      <c r="AE1714" s="32">
        <f>VLOOKUP(AC1714,Смета!$B$8:$O$93,13,0)</f>
        <v>0</v>
      </c>
      <c r="AI1714" s="32">
        <f>VLOOKUP(AG1714,Смета!$B$8:$O$93,13,0)</f>
        <v>0</v>
      </c>
      <c r="AM1714" s="32">
        <f>VLOOKUP(AK1714,Смета!$B$8:$O$93,13,0)</f>
        <v>0</v>
      </c>
      <c r="AQ1714" s="32">
        <f>VLOOKUP(AO1714,Смета!$B$8:$O$93,13,0)</f>
        <v>0</v>
      </c>
      <c r="AU1714" s="32">
        <f>VLOOKUP(AS1714,Смета!$B$8:$O$93,13,0)</f>
        <v>0</v>
      </c>
    </row>
    <row r="1715" spans="3:47" x14ac:dyDescent="0.25">
      <c r="C1715" s="32">
        <f>VLOOKUP(A1715,Смета!$B$8:$O$93,13,0)</f>
        <v>0</v>
      </c>
      <c r="G1715" s="32">
        <f>VLOOKUP(E1715,Смета!$B$8:$O$93,13,0)</f>
        <v>0</v>
      </c>
      <c r="K1715" s="32">
        <f>VLOOKUP(I1715,Смета!$B$8:$O$93,13,0)</f>
        <v>0</v>
      </c>
      <c r="O1715" s="32">
        <f>VLOOKUP(M1715,Смета!$B$8:$O$93,13,0)</f>
        <v>0</v>
      </c>
      <c r="S1715" s="32">
        <f>VLOOKUP(Q1715,Смета!$B$8:$O$93,13,0)</f>
        <v>0</v>
      </c>
      <c r="W1715" s="32">
        <f>VLOOKUP(U1715,Смета!$B$8:$O$93,13,0)</f>
        <v>0</v>
      </c>
      <c r="AA1715" s="32">
        <f>VLOOKUP(Y1715,Смета!$B$8:$O$93,13,0)</f>
        <v>0</v>
      </c>
      <c r="AE1715" s="32">
        <f>VLOOKUP(AC1715,Смета!$B$8:$O$93,13,0)</f>
        <v>0</v>
      </c>
      <c r="AI1715" s="32">
        <f>VLOOKUP(AG1715,Смета!$B$8:$O$93,13,0)</f>
        <v>0</v>
      </c>
      <c r="AM1715" s="32">
        <f>VLOOKUP(AK1715,Смета!$B$8:$O$93,13,0)</f>
        <v>0</v>
      </c>
      <c r="AQ1715" s="32">
        <f>VLOOKUP(AO1715,Смета!$B$8:$O$93,13,0)</f>
        <v>0</v>
      </c>
      <c r="AU1715" s="32">
        <f>VLOOKUP(AS1715,Смета!$B$8:$O$93,13,0)</f>
        <v>0</v>
      </c>
    </row>
    <row r="1716" spans="3:47" x14ac:dyDescent="0.25">
      <c r="C1716" s="32">
        <f>VLOOKUP(A1716,Смета!$B$8:$O$93,13,0)</f>
        <v>0</v>
      </c>
      <c r="G1716" s="32">
        <f>VLOOKUP(E1716,Смета!$B$8:$O$93,13,0)</f>
        <v>0</v>
      </c>
      <c r="K1716" s="32">
        <f>VLOOKUP(I1716,Смета!$B$8:$O$93,13,0)</f>
        <v>0</v>
      </c>
      <c r="O1716" s="32">
        <f>VLOOKUP(M1716,Смета!$B$8:$O$93,13,0)</f>
        <v>0</v>
      </c>
      <c r="S1716" s="32">
        <f>VLOOKUP(Q1716,Смета!$B$8:$O$93,13,0)</f>
        <v>0</v>
      </c>
      <c r="W1716" s="32">
        <f>VLOOKUP(U1716,Смета!$B$8:$O$93,13,0)</f>
        <v>0</v>
      </c>
      <c r="AA1716" s="32">
        <f>VLOOKUP(Y1716,Смета!$B$8:$O$93,13,0)</f>
        <v>0</v>
      </c>
      <c r="AE1716" s="32">
        <f>VLOOKUP(AC1716,Смета!$B$8:$O$93,13,0)</f>
        <v>0</v>
      </c>
      <c r="AI1716" s="32">
        <f>VLOOKUP(AG1716,Смета!$B$8:$O$93,13,0)</f>
        <v>0</v>
      </c>
      <c r="AM1716" s="32">
        <f>VLOOKUP(AK1716,Смета!$B$8:$O$93,13,0)</f>
        <v>0</v>
      </c>
      <c r="AQ1716" s="32">
        <f>VLOOKUP(AO1716,Смета!$B$8:$O$93,13,0)</f>
        <v>0</v>
      </c>
      <c r="AU1716" s="32">
        <f>VLOOKUP(AS1716,Смета!$B$8:$O$93,13,0)</f>
        <v>0</v>
      </c>
    </row>
    <row r="1717" spans="3:47" x14ac:dyDescent="0.25">
      <c r="C1717" s="32">
        <f>VLOOKUP(A1717,Смета!$B$8:$O$93,13,0)</f>
        <v>0</v>
      </c>
      <c r="G1717" s="32">
        <f>VLOOKUP(E1717,Смета!$B$8:$O$93,13,0)</f>
        <v>0</v>
      </c>
      <c r="K1717" s="32">
        <f>VLOOKUP(I1717,Смета!$B$8:$O$93,13,0)</f>
        <v>0</v>
      </c>
      <c r="O1717" s="32">
        <f>VLOOKUP(M1717,Смета!$B$8:$O$93,13,0)</f>
        <v>0</v>
      </c>
      <c r="S1717" s="32">
        <f>VLOOKUP(Q1717,Смета!$B$8:$O$93,13,0)</f>
        <v>0</v>
      </c>
      <c r="W1717" s="32">
        <f>VLOOKUP(U1717,Смета!$B$8:$O$93,13,0)</f>
        <v>0</v>
      </c>
      <c r="AA1717" s="32">
        <f>VLOOKUP(Y1717,Смета!$B$8:$O$93,13,0)</f>
        <v>0</v>
      </c>
      <c r="AE1717" s="32">
        <f>VLOOKUP(AC1717,Смета!$B$8:$O$93,13,0)</f>
        <v>0</v>
      </c>
      <c r="AI1717" s="32">
        <f>VLOOKUP(AG1717,Смета!$B$8:$O$93,13,0)</f>
        <v>0</v>
      </c>
      <c r="AM1717" s="32">
        <f>VLOOKUP(AK1717,Смета!$B$8:$O$93,13,0)</f>
        <v>0</v>
      </c>
      <c r="AQ1717" s="32">
        <f>VLOOKUP(AO1717,Смета!$B$8:$O$93,13,0)</f>
        <v>0</v>
      </c>
      <c r="AU1717" s="32">
        <f>VLOOKUP(AS1717,Смета!$B$8:$O$93,13,0)</f>
        <v>0</v>
      </c>
    </row>
    <row r="1718" spans="3:47" x14ac:dyDescent="0.25">
      <c r="C1718" s="32">
        <f>VLOOKUP(A1718,Смета!$B$8:$O$93,13,0)</f>
        <v>0</v>
      </c>
      <c r="G1718" s="32">
        <f>VLOOKUP(E1718,Смета!$B$8:$O$93,13,0)</f>
        <v>0</v>
      </c>
      <c r="K1718" s="32">
        <f>VLOOKUP(I1718,Смета!$B$8:$O$93,13,0)</f>
        <v>0</v>
      </c>
      <c r="O1718" s="32">
        <f>VLOOKUP(M1718,Смета!$B$8:$O$93,13,0)</f>
        <v>0</v>
      </c>
      <c r="S1718" s="32">
        <f>VLOOKUP(Q1718,Смета!$B$8:$O$93,13,0)</f>
        <v>0</v>
      </c>
      <c r="W1718" s="32">
        <f>VLOOKUP(U1718,Смета!$B$8:$O$93,13,0)</f>
        <v>0</v>
      </c>
      <c r="AA1718" s="32">
        <f>VLOOKUP(Y1718,Смета!$B$8:$O$93,13,0)</f>
        <v>0</v>
      </c>
      <c r="AE1718" s="32">
        <f>VLOOKUP(AC1718,Смета!$B$8:$O$93,13,0)</f>
        <v>0</v>
      </c>
      <c r="AI1718" s="32">
        <f>VLOOKUP(AG1718,Смета!$B$8:$O$93,13,0)</f>
        <v>0</v>
      </c>
      <c r="AM1718" s="32">
        <f>VLOOKUP(AK1718,Смета!$B$8:$O$93,13,0)</f>
        <v>0</v>
      </c>
      <c r="AQ1718" s="32">
        <f>VLOOKUP(AO1718,Смета!$B$8:$O$93,13,0)</f>
        <v>0</v>
      </c>
      <c r="AU1718" s="32">
        <f>VLOOKUP(AS1718,Смета!$B$8:$O$93,13,0)</f>
        <v>0</v>
      </c>
    </row>
    <row r="1719" spans="3:47" x14ac:dyDescent="0.25">
      <c r="C1719" s="32">
        <f>VLOOKUP(A1719,Смета!$B$8:$O$93,13,0)</f>
        <v>0</v>
      </c>
      <c r="G1719" s="32">
        <f>VLOOKUP(E1719,Смета!$B$8:$O$93,13,0)</f>
        <v>0</v>
      </c>
      <c r="K1719" s="32">
        <f>VLOOKUP(I1719,Смета!$B$8:$O$93,13,0)</f>
        <v>0</v>
      </c>
      <c r="O1719" s="32">
        <f>VLOOKUP(M1719,Смета!$B$8:$O$93,13,0)</f>
        <v>0</v>
      </c>
      <c r="S1719" s="32">
        <f>VLOOKUP(Q1719,Смета!$B$8:$O$93,13,0)</f>
        <v>0</v>
      </c>
      <c r="W1719" s="32">
        <f>VLOOKUP(U1719,Смета!$B$8:$O$93,13,0)</f>
        <v>0</v>
      </c>
      <c r="AA1719" s="32">
        <f>VLOOKUP(Y1719,Смета!$B$8:$O$93,13,0)</f>
        <v>0</v>
      </c>
      <c r="AE1719" s="32">
        <f>VLOOKUP(AC1719,Смета!$B$8:$O$93,13,0)</f>
        <v>0</v>
      </c>
      <c r="AI1719" s="32">
        <f>VLOOKUP(AG1719,Смета!$B$8:$O$93,13,0)</f>
        <v>0</v>
      </c>
      <c r="AM1719" s="32">
        <f>VLOOKUP(AK1719,Смета!$B$8:$O$93,13,0)</f>
        <v>0</v>
      </c>
      <c r="AQ1719" s="32">
        <f>VLOOKUP(AO1719,Смета!$B$8:$O$93,13,0)</f>
        <v>0</v>
      </c>
      <c r="AU1719" s="32">
        <f>VLOOKUP(AS1719,Смета!$B$8:$O$93,13,0)</f>
        <v>0</v>
      </c>
    </row>
    <row r="1720" spans="3:47" x14ac:dyDescent="0.25">
      <c r="C1720" s="32">
        <f>VLOOKUP(A1720,Смета!$B$8:$O$93,13,0)</f>
        <v>0</v>
      </c>
      <c r="G1720" s="32">
        <f>VLOOKUP(E1720,Смета!$B$8:$O$93,13,0)</f>
        <v>0</v>
      </c>
      <c r="K1720" s="32">
        <f>VLOOKUP(I1720,Смета!$B$8:$O$93,13,0)</f>
        <v>0</v>
      </c>
      <c r="O1720" s="32">
        <f>VLOOKUP(M1720,Смета!$B$8:$O$93,13,0)</f>
        <v>0</v>
      </c>
      <c r="S1720" s="32">
        <f>VLOOKUP(Q1720,Смета!$B$8:$O$93,13,0)</f>
        <v>0</v>
      </c>
      <c r="W1720" s="32">
        <f>VLOOKUP(U1720,Смета!$B$8:$O$93,13,0)</f>
        <v>0</v>
      </c>
      <c r="AA1720" s="32">
        <f>VLOOKUP(Y1720,Смета!$B$8:$O$93,13,0)</f>
        <v>0</v>
      </c>
      <c r="AE1720" s="32">
        <f>VLOOKUP(AC1720,Смета!$B$8:$O$93,13,0)</f>
        <v>0</v>
      </c>
      <c r="AI1720" s="32">
        <f>VLOOKUP(AG1720,Смета!$B$8:$O$93,13,0)</f>
        <v>0</v>
      </c>
      <c r="AM1720" s="32">
        <f>VLOOKUP(AK1720,Смета!$B$8:$O$93,13,0)</f>
        <v>0</v>
      </c>
      <c r="AQ1720" s="32">
        <f>VLOOKUP(AO1720,Смета!$B$8:$O$93,13,0)</f>
        <v>0</v>
      </c>
      <c r="AU1720" s="32">
        <f>VLOOKUP(AS1720,Смета!$B$8:$O$93,13,0)</f>
        <v>0</v>
      </c>
    </row>
    <row r="1721" spans="3:47" x14ac:dyDescent="0.25">
      <c r="C1721" s="32">
        <f>VLOOKUP(A1721,Смета!$B$8:$O$93,13,0)</f>
        <v>0</v>
      </c>
      <c r="G1721" s="32">
        <f>VLOOKUP(E1721,Смета!$B$8:$O$93,13,0)</f>
        <v>0</v>
      </c>
      <c r="K1721" s="32">
        <f>VLOOKUP(I1721,Смета!$B$8:$O$93,13,0)</f>
        <v>0</v>
      </c>
      <c r="O1721" s="32">
        <f>VLOOKUP(M1721,Смета!$B$8:$O$93,13,0)</f>
        <v>0</v>
      </c>
      <c r="S1721" s="32">
        <f>VLOOKUP(Q1721,Смета!$B$8:$O$93,13,0)</f>
        <v>0</v>
      </c>
      <c r="W1721" s="32">
        <f>VLOOKUP(U1721,Смета!$B$8:$O$93,13,0)</f>
        <v>0</v>
      </c>
      <c r="AA1721" s="32">
        <f>VLOOKUP(Y1721,Смета!$B$8:$O$93,13,0)</f>
        <v>0</v>
      </c>
      <c r="AE1721" s="32">
        <f>VLOOKUP(AC1721,Смета!$B$8:$O$93,13,0)</f>
        <v>0</v>
      </c>
      <c r="AI1721" s="32">
        <f>VLOOKUP(AG1721,Смета!$B$8:$O$93,13,0)</f>
        <v>0</v>
      </c>
      <c r="AM1721" s="32">
        <f>VLOOKUP(AK1721,Смета!$B$8:$O$93,13,0)</f>
        <v>0</v>
      </c>
      <c r="AQ1721" s="32">
        <f>VLOOKUP(AO1721,Смета!$B$8:$O$93,13,0)</f>
        <v>0</v>
      </c>
      <c r="AU1721" s="32">
        <f>VLOOKUP(AS1721,Смета!$B$8:$O$93,13,0)</f>
        <v>0</v>
      </c>
    </row>
    <row r="1722" spans="3:47" x14ac:dyDescent="0.25">
      <c r="C1722" s="32">
        <f>VLOOKUP(A1722,Смета!$B$8:$O$93,13,0)</f>
        <v>0</v>
      </c>
      <c r="G1722" s="32">
        <f>VLOOKUP(E1722,Смета!$B$8:$O$93,13,0)</f>
        <v>0</v>
      </c>
      <c r="K1722" s="32">
        <f>VLOOKUP(I1722,Смета!$B$8:$O$93,13,0)</f>
        <v>0</v>
      </c>
      <c r="O1722" s="32">
        <f>VLOOKUP(M1722,Смета!$B$8:$O$93,13,0)</f>
        <v>0</v>
      </c>
      <c r="S1722" s="32">
        <f>VLOOKUP(Q1722,Смета!$B$8:$O$93,13,0)</f>
        <v>0</v>
      </c>
      <c r="W1722" s="32">
        <f>VLOOKUP(U1722,Смета!$B$8:$O$93,13,0)</f>
        <v>0</v>
      </c>
      <c r="AA1722" s="32">
        <f>VLOOKUP(Y1722,Смета!$B$8:$O$93,13,0)</f>
        <v>0</v>
      </c>
      <c r="AE1722" s="32">
        <f>VLOOKUP(AC1722,Смета!$B$8:$O$93,13,0)</f>
        <v>0</v>
      </c>
      <c r="AI1722" s="32">
        <f>VLOOKUP(AG1722,Смета!$B$8:$O$93,13,0)</f>
        <v>0</v>
      </c>
      <c r="AM1722" s="32">
        <f>VLOOKUP(AK1722,Смета!$B$8:$O$93,13,0)</f>
        <v>0</v>
      </c>
      <c r="AQ1722" s="32">
        <f>VLOOKUP(AO1722,Смета!$B$8:$O$93,13,0)</f>
        <v>0</v>
      </c>
      <c r="AU1722" s="32">
        <f>VLOOKUP(AS1722,Смета!$B$8:$O$93,13,0)</f>
        <v>0</v>
      </c>
    </row>
    <row r="1723" spans="3:47" x14ac:dyDescent="0.25">
      <c r="C1723" s="32">
        <f>VLOOKUP(A1723,Смета!$B$8:$O$93,13,0)</f>
        <v>0</v>
      </c>
      <c r="G1723" s="32">
        <f>VLOOKUP(E1723,Смета!$B$8:$O$93,13,0)</f>
        <v>0</v>
      </c>
      <c r="K1723" s="32">
        <f>VLOOKUP(I1723,Смета!$B$8:$O$93,13,0)</f>
        <v>0</v>
      </c>
      <c r="O1723" s="32">
        <f>VLOOKUP(M1723,Смета!$B$8:$O$93,13,0)</f>
        <v>0</v>
      </c>
      <c r="S1723" s="32">
        <f>VLOOKUP(Q1723,Смета!$B$8:$O$93,13,0)</f>
        <v>0</v>
      </c>
      <c r="W1723" s="32">
        <f>VLOOKUP(U1723,Смета!$B$8:$O$93,13,0)</f>
        <v>0</v>
      </c>
      <c r="AA1723" s="32">
        <f>VLOOKUP(Y1723,Смета!$B$8:$O$93,13,0)</f>
        <v>0</v>
      </c>
      <c r="AE1723" s="32">
        <f>VLOOKUP(AC1723,Смета!$B$8:$O$93,13,0)</f>
        <v>0</v>
      </c>
      <c r="AI1723" s="32">
        <f>VLOOKUP(AG1723,Смета!$B$8:$O$93,13,0)</f>
        <v>0</v>
      </c>
      <c r="AM1723" s="32">
        <f>VLOOKUP(AK1723,Смета!$B$8:$O$93,13,0)</f>
        <v>0</v>
      </c>
      <c r="AQ1723" s="32">
        <f>VLOOKUP(AO1723,Смета!$B$8:$O$93,13,0)</f>
        <v>0</v>
      </c>
      <c r="AU1723" s="32">
        <f>VLOOKUP(AS1723,Смета!$B$8:$O$93,13,0)</f>
        <v>0</v>
      </c>
    </row>
    <row r="1724" spans="3:47" x14ac:dyDescent="0.25">
      <c r="C1724" s="32">
        <f>VLOOKUP(A1724,Смета!$B$8:$O$93,13,0)</f>
        <v>0</v>
      </c>
      <c r="G1724" s="32">
        <f>VLOOKUP(E1724,Смета!$B$8:$O$93,13,0)</f>
        <v>0</v>
      </c>
      <c r="K1724" s="32">
        <f>VLOOKUP(I1724,Смета!$B$8:$O$93,13,0)</f>
        <v>0</v>
      </c>
      <c r="O1724" s="32">
        <f>VLOOKUP(M1724,Смета!$B$8:$O$93,13,0)</f>
        <v>0</v>
      </c>
      <c r="S1724" s="32">
        <f>VLOOKUP(Q1724,Смета!$B$8:$O$93,13,0)</f>
        <v>0</v>
      </c>
      <c r="W1724" s="32">
        <f>VLOOKUP(U1724,Смета!$B$8:$O$93,13,0)</f>
        <v>0</v>
      </c>
      <c r="AA1724" s="32">
        <f>VLOOKUP(Y1724,Смета!$B$8:$O$93,13,0)</f>
        <v>0</v>
      </c>
      <c r="AE1724" s="32">
        <f>VLOOKUP(AC1724,Смета!$B$8:$O$93,13,0)</f>
        <v>0</v>
      </c>
      <c r="AI1724" s="32">
        <f>VLOOKUP(AG1724,Смета!$B$8:$O$93,13,0)</f>
        <v>0</v>
      </c>
      <c r="AM1724" s="32">
        <f>VLOOKUP(AK1724,Смета!$B$8:$O$93,13,0)</f>
        <v>0</v>
      </c>
      <c r="AQ1724" s="32">
        <f>VLOOKUP(AO1724,Смета!$B$8:$O$93,13,0)</f>
        <v>0</v>
      </c>
      <c r="AU1724" s="32">
        <f>VLOOKUP(AS1724,Смета!$B$8:$O$93,13,0)</f>
        <v>0</v>
      </c>
    </row>
    <row r="1725" spans="3:47" x14ac:dyDescent="0.25">
      <c r="C1725" s="32">
        <f>VLOOKUP(A1725,Смета!$B$8:$O$93,13,0)</f>
        <v>0</v>
      </c>
      <c r="G1725" s="32">
        <f>VLOOKUP(E1725,Смета!$B$8:$O$93,13,0)</f>
        <v>0</v>
      </c>
      <c r="K1725" s="32">
        <f>VLOOKUP(I1725,Смета!$B$8:$O$93,13,0)</f>
        <v>0</v>
      </c>
      <c r="O1725" s="32">
        <f>VLOOKUP(M1725,Смета!$B$8:$O$93,13,0)</f>
        <v>0</v>
      </c>
      <c r="S1725" s="32">
        <f>VLOOKUP(Q1725,Смета!$B$8:$O$93,13,0)</f>
        <v>0</v>
      </c>
      <c r="W1725" s="32">
        <f>VLOOKUP(U1725,Смета!$B$8:$O$93,13,0)</f>
        <v>0</v>
      </c>
      <c r="AA1725" s="32">
        <f>VLOOKUP(Y1725,Смета!$B$8:$O$93,13,0)</f>
        <v>0</v>
      </c>
      <c r="AE1725" s="32">
        <f>VLOOKUP(AC1725,Смета!$B$8:$O$93,13,0)</f>
        <v>0</v>
      </c>
      <c r="AI1725" s="32">
        <f>VLOOKUP(AG1725,Смета!$B$8:$O$93,13,0)</f>
        <v>0</v>
      </c>
      <c r="AM1725" s="32">
        <f>VLOOKUP(AK1725,Смета!$B$8:$O$93,13,0)</f>
        <v>0</v>
      </c>
      <c r="AQ1725" s="32">
        <f>VLOOKUP(AO1725,Смета!$B$8:$O$93,13,0)</f>
        <v>0</v>
      </c>
      <c r="AU1725" s="32">
        <f>VLOOKUP(AS1725,Смета!$B$8:$O$93,13,0)</f>
        <v>0</v>
      </c>
    </row>
    <row r="1726" spans="3:47" x14ac:dyDescent="0.25">
      <c r="C1726" s="32">
        <f>VLOOKUP(A1726,Смета!$B$8:$O$93,13,0)</f>
        <v>0</v>
      </c>
      <c r="G1726" s="32">
        <f>VLOOKUP(E1726,Смета!$B$8:$O$93,13,0)</f>
        <v>0</v>
      </c>
      <c r="K1726" s="32">
        <f>VLOOKUP(I1726,Смета!$B$8:$O$93,13,0)</f>
        <v>0</v>
      </c>
      <c r="O1726" s="32">
        <f>VLOOKUP(M1726,Смета!$B$8:$O$93,13,0)</f>
        <v>0</v>
      </c>
      <c r="S1726" s="32">
        <f>VLOOKUP(Q1726,Смета!$B$8:$O$93,13,0)</f>
        <v>0</v>
      </c>
      <c r="W1726" s="32">
        <f>VLOOKUP(U1726,Смета!$B$8:$O$93,13,0)</f>
        <v>0</v>
      </c>
      <c r="AA1726" s="32">
        <f>VLOOKUP(Y1726,Смета!$B$8:$O$93,13,0)</f>
        <v>0</v>
      </c>
      <c r="AE1726" s="32">
        <f>VLOOKUP(AC1726,Смета!$B$8:$O$93,13,0)</f>
        <v>0</v>
      </c>
      <c r="AI1726" s="32">
        <f>VLOOKUP(AG1726,Смета!$B$8:$O$93,13,0)</f>
        <v>0</v>
      </c>
      <c r="AM1726" s="32">
        <f>VLOOKUP(AK1726,Смета!$B$8:$O$93,13,0)</f>
        <v>0</v>
      </c>
      <c r="AQ1726" s="32">
        <f>VLOOKUP(AO1726,Смета!$B$8:$O$93,13,0)</f>
        <v>0</v>
      </c>
      <c r="AU1726" s="32">
        <f>VLOOKUP(AS1726,Смета!$B$8:$O$93,13,0)</f>
        <v>0</v>
      </c>
    </row>
    <row r="1727" spans="3:47" x14ac:dyDescent="0.25">
      <c r="C1727" s="32">
        <f>VLOOKUP(A1727,Смета!$B$8:$O$93,13,0)</f>
        <v>0</v>
      </c>
      <c r="G1727" s="32">
        <f>VLOOKUP(E1727,Смета!$B$8:$O$93,13,0)</f>
        <v>0</v>
      </c>
      <c r="K1727" s="32">
        <f>VLOOKUP(I1727,Смета!$B$8:$O$93,13,0)</f>
        <v>0</v>
      </c>
      <c r="O1727" s="32">
        <f>VLOOKUP(M1727,Смета!$B$8:$O$93,13,0)</f>
        <v>0</v>
      </c>
      <c r="S1727" s="32">
        <f>VLOOKUP(Q1727,Смета!$B$8:$O$93,13,0)</f>
        <v>0</v>
      </c>
      <c r="W1727" s="32">
        <f>VLOOKUP(U1727,Смета!$B$8:$O$93,13,0)</f>
        <v>0</v>
      </c>
      <c r="AA1727" s="32">
        <f>VLOOKUP(Y1727,Смета!$B$8:$O$93,13,0)</f>
        <v>0</v>
      </c>
      <c r="AE1727" s="32">
        <f>VLOOKUP(AC1727,Смета!$B$8:$O$93,13,0)</f>
        <v>0</v>
      </c>
      <c r="AI1727" s="32">
        <f>VLOOKUP(AG1727,Смета!$B$8:$O$93,13,0)</f>
        <v>0</v>
      </c>
      <c r="AM1727" s="32">
        <f>VLOOKUP(AK1727,Смета!$B$8:$O$93,13,0)</f>
        <v>0</v>
      </c>
      <c r="AQ1727" s="32">
        <f>VLOOKUP(AO1727,Смета!$B$8:$O$93,13,0)</f>
        <v>0</v>
      </c>
      <c r="AU1727" s="32">
        <f>VLOOKUP(AS1727,Смета!$B$8:$O$93,13,0)</f>
        <v>0</v>
      </c>
    </row>
    <row r="1728" spans="3:47" x14ac:dyDescent="0.25">
      <c r="C1728" s="32">
        <f>VLOOKUP(A1728,Смета!$B$8:$O$93,13,0)</f>
        <v>0</v>
      </c>
      <c r="G1728" s="32">
        <f>VLOOKUP(E1728,Смета!$B$8:$O$93,13,0)</f>
        <v>0</v>
      </c>
      <c r="K1728" s="32">
        <f>VLOOKUP(I1728,Смета!$B$8:$O$93,13,0)</f>
        <v>0</v>
      </c>
      <c r="O1728" s="32">
        <f>VLOOKUP(M1728,Смета!$B$8:$O$93,13,0)</f>
        <v>0</v>
      </c>
      <c r="S1728" s="32">
        <f>VLOOKUP(Q1728,Смета!$B$8:$O$93,13,0)</f>
        <v>0</v>
      </c>
      <c r="W1728" s="32">
        <f>VLOOKUP(U1728,Смета!$B$8:$O$93,13,0)</f>
        <v>0</v>
      </c>
      <c r="AA1728" s="32">
        <f>VLOOKUP(Y1728,Смета!$B$8:$O$93,13,0)</f>
        <v>0</v>
      </c>
      <c r="AE1728" s="32">
        <f>VLOOKUP(AC1728,Смета!$B$8:$O$93,13,0)</f>
        <v>0</v>
      </c>
      <c r="AI1728" s="32">
        <f>VLOOKUP(AG1728,Смета!$B$8:$O$93,13,0)</f>
        <v>0</v>
      </c>
      <c r="AM1728" s="32">
        <f>VLOOKUP(AK1728,Смета!$B$8:$O$93,13,0)</f>
        <v>0</v>
      </c>
      <c r="AQ1728" s="32">
        <f>VLOOKUP(AO1728,Смета!$B$8:$O$93,13,0)</f>
        <v>0</v>
      </c>
      <c r="AU1728" s="32">
        <f>VLOOKUP(AS1728,Смета!$B$8:$O$93,13,0)</f>
        <v>0</v>
      </c>
    </row>
    <row r="1729" spans="3:47" x14ac:dyDescent="0.25">
      <c r="C1729" s="32">
        <f>VLOOKUP(A1729,Смета!$B$8:$O$93,13,0)</f>
        <v>0</v>
      </c>
      <c r="G1729" s="32">
        <f>VLOOKUP(E1729,Смета!$B$8:$O$93,13,0)</f>
        <v>0</v>
      </c>
      <c r="K1729" s="32">
        <f>VLOOKUP(I1729,Смета!$B$8:$O$93,13,0)</f>
        <v>0</v>
      </c>
      <c r="O1729" s="32">
        <f>VLOOKUP(M1729,Смета!$B$8:$O$93,13,0)</f>
        <v>0</v>
      </c>
      <c r="S1729" s="32">
        <f>VLOOKUP(Q1729,Смета!$B$8:$O$93,13,0)</f>
        <v>0</v>
      </c>
      <c r="W1729" s="32">
        <f>VLOOKUP(U1729,Смета!$B$8:$O$93,13,0)</f>
        <v>0</v>
      </c>
      <c r="AA1729" s="32">
        <f>VLOOKUP(Y1729,Смета!$B$8:$O$93,13,0)</f>
        <v>0</v>
      </c>
      <c r="AE1729" s="32">
        <f>VLOOKUP(AC1729,Смета!$B$8:$O$93,13,0)</f>
        <v>0</v>
      </c>
      <c r="AI1729" s="32">
        <f>VLOOKUP(AG1729,Смета!$B$8:$O$93,13,0)</f>
        <v>0</v>
      </c>
      <c r="AM1729" s="32">
        <f>VLOOKUP(AK1729,Смета!$B$8:$O$93,13,0)</f>
        <v>0</v>
      </c>
      <c r="AQ1729" s="32">
        <f>VLOOKUP(AO1729,Смета!$B$8:$O$93,13,0)</f>
        <v>0</v>
      </c>
      <c r="AU1729" s="32">
        <f>VLOOKUP(AS1729,Смета!$B$8:$O$93,13,0)</f>
        <v>0</v>
      </c>
    </row>
    <row r="1730" spans="3:47" x14ac:dyDescent="0.25">
      <c r="C1730" s="32">
        <f>VLOOKUP(A1730,Смета!$B$8:$O$93,13,0)</f>
        <v>0</v>
      </c>
      <c r="G1730" s="32">
        <f>VLOOKUP(E1730,Смета!$B$8:$O$93,13,0)</f>
        <v>0</v>
      </c>
      <c r="K1730" s="32">
        <f>VLOOKUP(I1730,Смета!$B$8:$O$93,13,0)</f>
        <v>0</v>
      </c>
      <c r="O1730" s="32">
        <f>VLOOKUP(M1730,Смета!$B$8:$O$93,13,0)</f>
        <v>0</v>
      </c>
      <c r="S1730" s="32">
        <f>VLOOKUP(Q1730,Смета!$B$8:$O$93,13,0)</f>
        <v>0</v>
      </c>
      <c r="W1730" s="32">
        <f>VLOOKUP(U1730,Смета!$B$8:$O$93,13,0)</f>
        <v>0</v>
      </c>
      <c r="AA1730" s="32">
        <f>VLOOKUP(Y1730,Смета!$B$8:$O$93,13,0)</f>
        <v>0</v>
      </c>
      <c r="AE1730" s="32">
        <f>VLOOKUP(AC1730,Смета!$B$8:$O$93,13,0)</f>
        <v>0</v>
      </c>
      <c r="AI1730" s="32">
        <f>VLOOKUP(AG1730,Смета!$B$8:$O$93,13,0)</f>
        <v>0</v>
      </c>
      <c r="AM1730" s="32">
        <f>VLOOKUP(AK1730,Смета!$B$8:$O$93,13,0)</f>
        <v>0</v>
      </c>
      <c r="AQ1730" s="32">
        <f>VLOOKUP(AO1730,Смета!$B$8:$O$93,13,0)</f>
        <v>0</v>
      </c>
      <c r="AU1730" s="32">
        <f>VLOOKUP(AS1730,Смета!$B$8:$O$93,13,0)</f>
        <v>0</v>
      </c>
    </row>
    <row r="1731" spans="3:47" x14ac:dyDescent="0.25">
      <c r="C1731" s="32">
        <f>VLOOKUP(A1731,Смета!$B$8:$O$93,13,0)</f>
        <v>0</v>
      </c>
      <c r="G1731" s="32">
        <f>VLOOKUP(E1731,Смета!$B$8:$O$93,13,0)</f>
        <v>0</v>
      </c>
      <c r="K1731" s="32">
        <f>VLOOKUP(I1731,Смета!$B$8:$O$93,13,0)</f>
        <v>0</v>
      </c>
      <c r="O1731" s="32">
        <f>VLOOKUP(M1731,Смета!$B$8:$O$93,13,0)</f>
        <v>0</v>
      </c>
      <c r="S1731" s="32">
        <f>VLOOKUP(Q1731,Смета!$B$8:$O$93,13,0)</f>
        <v>0</v>
      </c>
      <c r="W1731" s="32">
        <f>VLOOKUP(U1731,Смета!$B$8:$O$93,13,0)</f>
        <v>0</v>
      </c>
      <c r="AA1731" s="32">
        <f>VLOOKUP(Y1731,Смета!$B$8:$O$93,13,0)</f>
        <v>0</v>
      </c>
      <c r="AE1731" s="32">
        <f>VLOOKUP(AC1731,Смета!$B$8:$O$93,13,0)</f>
        <v>0</v>
      </c>
      <c r="AI1731" s="32">
        <f>VLOOKUP(AG1731,Смета!$B$8:$O$93,13,0)</f>
        <v>0</v>
      </c>
      <c r="AM1731" s="32">
        <f>VLOOKUP(AK1731,Смета!$B$8:$O$93,13,0)</f>
        <v>0</v>
      </c>
      <c r="AQ1731" s="32">
        <f>VLOOKUP(AO1731,Смета!$B$8:$O$93,13,0)</f>
        <v>0</v>
      </c>
      <c r="AU1731" s="32">
        <f>VLOOKUP(AS1731,Смета!$B$8:$O$93,13,0)</f>
        <v>0</v>
      </c>
    </row>
    <row r="1732" spans="3:47" x14ac:dyDescent="0.25">
      <c r="C1732" s="32">
        <f>VLOOKUP(A1732,Смета!$B$8:$O$93,13,0)</f>
        <v>0</v>
      </c>
      <c r="G1732" s="32">
        <f>VLOOKUP(E1732,Смета!$B$8:$O$93,13,0)</f>
        <v>0</v>
      </c>
      <c r="K1732" s="32">
        <f>VLOOKUP(I1732,Смета!$B$8:$O$93,13,0)</f>
        <v>0</v>
      </c>
      <c r="O1732" s="32">
        <f>VLOOKUP(M1732,Смета!$B$8:$O$93,13,0)</f>
        <v>0</v>
      </c>
      <c r="S1732" s="32">
        <f>VLOOKUP(Q1732,Смета!$B$8:$O$93,13,0)</f>
        <v>0</v>
      </c>
      <c r="W1732" s="32">
        <f>VLOOKUP(U1732,Смета!$B$8:$O$93,13,0)</f>
        <v>0</v>
      </c>
      <c r="AA1732" s="32">
        <f>VLOOKUP(Y1732,Смета!$B$8:$O$93,13,0)</f>
        <v>0</v>
      </c>
      <c r="AE1732" s="32">
        <f>VLOOKUP(AC1732,Смета!$B$8:$O$93,13,0)</f>
        <v>0</v>
      </c>
      <c r="AI1732" s="32">
        <f>VLOOKUP(AG1732,Смета!$B$8:$O$93,13,0)</f>
        <v>0</v>
      </c>
      <c r="AM1732" s="32">
        <f>VLOOKUP(AK1732,Смета!$B$8:$O$93,13,0)</f>
        <v>0</v>
      </c>
      <c r="AQ1732" s="32">
        <f>VLOOKUP(AO1732,Смета!$B$8:$O$93,13,0)</f>
        <v>0</v>
      </c>
      <c r="AU1732" s="32">
        <f>VLOOKUP(AS1732,Смета!$B$8:$O$93,13,0)</f>
        <v>0</v>
      </c>
    </row>
    <row r="1733" spans="3:47" x14ac:dyDescent="0.25">
      <c r="C1733" s="32">
        <f>VLOOKUP(A1733,Смета!$B$8:$O$93,13,0)</f>
        <v>0</v>
      </c>
      <c r="G1733" s="32">
        <f>VLOOKUP(E1733,Смета!$B$8:$O$93,13,0)</f>
        <v>0</v>
      </c>
      <c r="K1733" s="32">
        <f>VLOOKUP(I1733,Смета!$B$8:$O$93,13,0)</f>
        <v>0</v>
      </c>
      <c r="O1733" s="32">
        <f>VLOOKUP(M1733,Смета!$B$8:$O$93,13,0)</f>
        <v>0</v>
      </c>
      <c r="S1733" s="32">
        <f>VLOOKUP(Q1733,Смета!$B$8:$O$93,13,0)</f>
        <v>0</v>
      </c>
      <c r="W1733" s="32">
        <f>VLOOKUP(U1733,Смета!$B$8:$O$93,13,0)</f>
        <v>0</v>
      </c>
      <c r="AA1733" s="32">
        <f>VLOOKUP(Y1733,Смета!$B$8:$O$93,13,0)</f>
        <v>0</v>
      </c>
      <c r="AE1733" s="32">
        <f>VLOOKUP(AC1733,Смета!$B$8:$O$93,13,0)</f>
        <v>0</v>
      </c>
      <c r="AI1733" s="32">
        <f>VLOOKUP(AG1733,Смета!$B$8:$O$93,13,0)</f>
        <v>0</v>
      </c>
      <c r="AM1733" s="32">
        <f>VLOOKUP(AK1733,Смета!$B$8:$O$93,13,0)</f>
        <v>0</v>
      </c>
      <c r="AQ1733" s="32">
        <f>VLOOKUP(AO1733,Смета!$B$8:$O$93,13,0)</f>
        <v>0</v>
      </c>
      <c r="AU1733" s="32">
        <f>VLOOKUP(AS1733,Смета!$B$8:$O$93,13,0)</f>
        <v>0</v>
      </c>
    </row>
    <row r="1734" spans="3:47" x14ac:dyDescent="0.25">
      <c r="C1734" s="32">
        <f>VLOOKUP(A1734,Смета!$B$8:$O$93,13,0)</f>
        <v>0</v>
      </c>
      <c r="G1734" s="32">
        <f>VLOOKUP(E1734,Смета!$B$8:$O$93,13,0)</f>
        <v>0</v>
      </c>
      <c r="K1734" s="32">
        <f>VLOOKUP(I1734,Смета!$B$8:$O$93,13,0)</f>
        <v>0</v>
      </c>
      <c r="O1734" s="32">
        <f>VLOOKUP(M1734,Смета!$B$8:$O$93,13,0)</f>
        <v>0</v>
      </c>
      <c r="S1734" s="32">
        <f>VLOOKUP(Q1734,Смета!$B$8:$O$93,13,0)</f>
        <v>0</v>
      </c>
      <c r="W1734" s="32">
        <f>VLOOKUP(U1734,Смета!$B$8:$O$93,13,0)</f>
        <v>0</v>
      </c>
      <c r="AA1734" s="32">
        <f>VLOOKUP(Y1734,Смета!$B$8:$O$93,13,0)</f>
        <v>0</v>
      </c>
      <c r="AE1734" s="32">
        <f>VLOOKUP(AC1734,Смета!$B$8:$O$93,13,0)</f>
        <v>0</v>
      </c>
      <c r="AI1734" s="32">
        <f>VLOOKUP(AG1734,Смета!$B$8:$O$93,13,0)</f>
        <v>0</v>
      </c>
      <c r="AM1734" s="32">
        <f>VLOOKUP(AK1734,Смета!$B$8:$O$93,13,0)</f>
        <v>0</v>
      </c>
      <c r="AQ1734" s="32">
        <f>VLOOKUP(AO1734,Смета!$B$8:$O$93,13,0)</f>
        <v>0</v>
      </c>
      <c r="AU1734" s="32">
        <f>VLOOKUP(AS1734,Смета!$B$8:$O$93,13,0)</f>
        <v>0</v>
      </c>
    </row>
    <row r="1735" spans="3:47" x14ac:dyDescent="0.25">
      <c r="C1735" s="32">
        <f>VLOOKUP(A1735,Смета!$B$8:$O$93,13,0)</f>
        <v>0</v>
      </c>
      <c r="G1735" s="32">
        <f>VLOOKUP(E1735,Смета!$B$8:$O$93,13,0)</f>
        <v>0</v>
      </c>
      <c r="K1735" s="32">
        <f>VLOOKUP(I1735,Смета!$B$8:$O$93,13,0)</f>
        <v>0</v>
      </c>
      <c r="O1735" s="32">
        <f>VLOOKUP(M1735,Смета!$B$8:$O$93,13,0)</f>
        <v>0</v>
      </c>
      <c r="S1735" s="32">
        <f>VLOOKUP(Q1735,Смета!$B$8:$O$93,13,0)</f>
        <v>0</v>
      </c>
      <c r="W1735" s="32">
        <f>VLOOKUP(U1735,Смета!$B$8:$O$93,13,0)</f>
        <v>0</v>
      </c>
      <c r="AA1735" s="32">
        <f>VLOOKUP(Y1735,Смета!$B$8:$O$93,13,0)</f>
        <v>0</v>
      </c>
      <c r="AE1735" s="32">
        <f>VLOOKUP(AC1735,Смета!$B$8:$O$93,13,0)</f>
        <v>0</v>
      </c>
      <c r="AI1735" s="32">
        <f>VLOOKUP(AG1735,Смета!$B$8:$O$93,13,0)</f>
        <v>0</v>
      </c>
      <c r="AM1735" s="32">
        <f>VLOOKUP(AK1735,Смета!$B$8:$O$93,13,0)</f>
        <v>0</v>
      </c>
      <c r="AQ1735" s="32">
        <f>VLOOKUP(AO1735,Смета!$B$8:$O$93,13,0)</f>
        <v>0</v>
      </c>
      <c r="AU1735" s="32">
        <f>VLOOKUP(AS1735,Смета!$B$8:$O$93,13,0)</f>
        <v>0</v>
      </c>
    </row>
    <row r="1736" spans="3:47" x14ac:dyDescent="0.25">
      <c r="C1736" s="32">
        <f>VLOOKUP(A1736,Смета!$B$8:$O$93,13,0)</f>
        <v>0</v>
      </c>
      <c r="G1736" s="32">
        <f>VLOOKUP(E1736,Смета!$B$8:$O$93,13,0)</f>
        <v>0</v>
      </c>
      <c r="K1736" s="32">
        <f>VLOOKUP(I1736,Смета!$B$8:$O$93,13,0)</f>
        <v>0</v>
      </c>
      <c r="O1736" s="32">
        <f>VLOOKUP(M1736,Смета!$B$8:$O$93,13,0)</f>
        <v>0</v>
      </c>
      <c r="S1736" s="32">
        <f>VLOOKUP(Q1736,Смета!$B$8:$O$93,13,0)</f>
        <v>0</v>
      </c>
      <c r="W1736" s="32">
        <f>VLOOKUP(U1736,Смета!$B$8:$O$93,13,0)</f>
        <v>0</v>
      </c>
      <c r="AA1736" s="32">
        <f>VLOOKUP(Y1736,Смета!$B$8:$O$93,13,0)</f>
        <v>0</v>
      </c>
      <c r="AE1736" s="32">
        <f>VLOOKUP(AC1736,Смета!$B$8:$O$93,13,0)</f>
        <v>0</v>
      </c>
      <c r="AI1736" s="32">
        <f>VLOOKUP(AG1736,Смета!$B$8:$O$93,13,0)</f>
        <v>0</v>
      </c>
      <c r="AM1736" s="32">
        <f>VLOOKUP(AK1736,Смета!$B$8:$O$93,13,0)</f>
        <v>0</v>
      </c>
      <c r="AQ1736" s="32">
        <f>VLOOKUP(AO1736,Смета!$B$8:$O$93,13,0)</f>
        <v>0</v>
      </c>
      <c r="AU1736" s="32">
        <f>VLOOKUP(AS1736,Смета!$B$8:$O$93,13,0)</f>
        <v>0</v>
      </c>
    </row>
    <row r="1737" spans="3:47" x14ac:dyDescent="0.25">
      <c r="C1737" s="32">
        <f>VLOOKUP(A1737,Смета!$B$8:$O$93,13,0)</f>
        <v>0</v>
      </c>
      <c r="G1737" s="32">
        <f>VLOOKUP(E1737,Смета!$B$8:$O$93,13,0)</f>
        <v>0</v>
      </c>
      <c r="K1737" s="32">
        <f>VLOOKUP(I1737,Смета!$B$8:$O$93,13,0)</f>
        <v>0</v>
      </c>
      <c r="O1737" s="32">
        <f>VLOOKUP(M1737,Смета!$B$8:$O$93,13,0)</f>
        <v>0</v>
      </c>
      <c r="S1737" s="32">
        <f>VLOOKUP(Q1737,Смета!$B$8:$O$93,13,0)</f>
        <v>0</v>
      </c>
      <c r="W1737" s="32">
        <f>VLOOKUP(U1737,Смета!$B$8:$O$93,13,0)</f>
        <v>0</v>
      </c>
      <c r="AA1737" s="32">
        <f>VLOOKUP(Y1737,Смета!$B$8:$O$93,13,0)</f>
        <v>0</v>
      </c>
      <c r="AE1737" s="32">
        <f>VLOOKUP(AC1737,Смета!$B$8:$O$93,13,0)</f>
        <v>0</v>
      </c>
      <c r="AI1737" s="32">
        <f>VLOOKUP(AG1737,Смета!$B$8:$O$93,13,0)</f>
        <v>0</v>
      </c>
      <c r="AM1737" s="32">
        <f>VLOOKUP(AK1737,Смета!$B$8:$O$93,13,0)</f>
        <v>0</v>
      </c>
      <c r="AQ1737" s="32">
        <f>VLOOKUP(AO1737,Смета!$B$8:$O$93,13,0)</f>
        <v>0</v>
      </c>
      <c r="AU1737" s="32">
        <f>VLOOKUP(AS1737,Смета!$B$8:$O$93,13,0)</f>
        <v>0</v>
      </c>
    </row>
    <row r="1738" spans="3:47" x14ac:dyDescent="0.25">
      <c r="C1738" s="32">
        <f>VLOOKUP(A1738,Смета!$B$8:$O$93,13,0)</f>
        <v>0</v>
      </c>
      <c r="G1738" s="32">
        <f>VLOOKUP(E1738,Смета!$B$8:$O$93,13,0)</f>
        <v>0</v>
      </c>
      <c r="K1738" s="32">
        <f>VLOOKUP(I1738,Смета!$B$8:$O$93,13,0)</f>
        <v>0</v>
      </c>
      <c r="O1738" s="32">
        <f>VLOOKUP(M1738,Смета!$B$8:$O$93,13,0)</f>
        <v>0</v>
      </c>
      <c r="S1738" s="32">
        <f>VLOOKUP(Q1738,Смета!$B$8:$O$93,13,0)</f>
        <v>0</v>
      </c>
      <c r="W1738" s="32">
        <f>VLOOKUP(U1738,Смета!$B$8:$O$93,13,0)</f>
        <v>0</v>
      </c>
      <c r="AA1738" s="32">
        <f>VLOOKUP(Y1738,Смета!$B$8:$O$93,13,0)</f>
        <v>0</v>
      </c>
      <c r="AE1738" s="32">
        <f>VLOOKUP(AC1738,Смета!$B$8:$O$93,13,0)</f>
        <v>0</v>
      </c>
      <c r="AI1738" s="32">
        <f>VLOOKUP(AG1738,Смета!$B$8:$O$93,13,0)</f>
        <v>0</v>
      </c>
      <c r="AM1738" s="32">
        <f>VLOOKUP(AK1738,Смета!$B$8:$O$93,13,0)</f>
        <v>0</v>
      </c>
      <c r="AQ1738" s="32">
        <f>VLOOKUP(AO1738,Смета!$B$8:$O$93,13,0)</f>
        <v>0</v>
      </c>
      <c r="AU1738" s="32">
        <f>VLOOKUP(AS1738,Смета!$B$8:$O$93,13,0)</f>
        <v>0</v>
      </c>
    </row>
    <row r="1739" spans="3:47" x14ac:dyDescent="0.25">
      <c r="C1739" s="32">
        <f>VLOOKUP(A1739,Смета!$B$8:$O$93,13,0)</f>
        <v>0</v>
      </c>
      <c r="G1739" s="32">
        <f>VLOOKUP(E1739,Смета!$B$8:$O$93,13,0)</f>
        <v>0</v>
      </c>
      <c r="K1739" s="32">
        <f>VLOOKUP(I1739,Смета!$B$8:$O$93,13,0)</f>
        <v>0</v>
      </c>
      <c r="O1739" s="32">
        <f>VLOOKUP(M1739,Смета!$B$8:$O$93,13,0)</f>
        <v>0</v>
      </c>
      <c r="S1739" s="32">
        <f>VLOOKUP(Q1739,Смета!$B$8:$O$93,13,0)</f>
        <v>0</v>
      </c>
      <c r="W1739" s="32">
        <f>VLOOKUP(U1739,Смета!$B$8:$O$93,13,0)</f>
        <v>0</v>
      </c>
      <c r="AA1739" s="32">
        <f>VLOOKUP(Y1739,Смета!$B$8:$O$93,13,0)</f>
        <v>0</v>
      </c>
      <c r="AE1739" s="32">
        <f>VLOOKUP(AC1739,Смета!$B$8:$O$93,13,0)</f>
        <v>0</v>
      </c>
      <c r="AI1739" s="32">
        <f>VLOOKUP(AG1739,Смета!$B$8:$O$93,13,0)</f>
        <v>0</v>
      </c>
      <c r="AM1739" s="32">
        <f>VLOOKUP(AK1739,Смета!$B$8:$O$93,13,0)</f>
        <v>0</v>
      </c>
      <c r="AQ1739" s="32">
        <f>VLOOKUP(AO1739,Смета!$B$8:$O$93,13,0)</f>
        <v>0</v>
      </c>
      <c r="AU1739" s="32">
        <f>VLOOKUP(AS1739,Смета!$B$8:$O$93,13,0)</f>
        <v>0</v>
      </c>
    </row>
    <row r="1740" spans="3:47" x14ac:dyDescent="0.25">
      <c r="C1740" s="32">
        <f>VLOOKUP(A1740,Смета!$B$8:$O$93,13,0)</f>
        <v>0</v>
      </c>
      <c r="G1740" s="32">
        <f>VLOOKUP(E1740,Смета!$B$8:$O$93,13,0)</f>
        <v>0</v>
      </c>
      <c r="K1740" s="32">
        <f>VLOOKUP(I1740,Смета!$B$8:$O$93,13,0)</f>
        <v>0</v>
      </c>
      <c r="O1740" s="32">
        <f>VLOOKUP(M1740,Смета!$B$8:$O$93,13,0)</f>
        <v>0</v>
      </c>
      <c r="S1740" s="32">
        <f>VLOOKUP(Q1740,Смета!$B$8:$O$93,13,0)</f>
        <v>0</v>
      </c>
      <c r="W1740" s="32">
        <f>VLOOKUP(U1740,Смета!$B$8:$O$93,13,0)</f>
        <v>0</v>
      </c>
      <c r="AA1740" s="32">
        <f>VLOOKUP(Y1740,Смета!$B$8:$O$93,13,0)</f>
        <v>0</v>
      </c>
      <c r="AE1740" s="32">
        <f>VLOOKUP(AC1740,Смета!$B$8:$O$93,13,0)</f>
        <v>0</v>
      </c>
      <c r="AI1740" s="32">
        <f>VLOOKUP(AG1740,Смета!$B$8:$O$93,13,0)</f>
        <v>0</v>
      </c>
      <c r="AM1740" s="32">
        <f>VLOOKUP(AK1740,Смета!$B$8:$O$93,13,0)</f>
        <v>0</v>
      </c>
      <c r="AQ1740" s="32">
        <f>VLOOKUP(AO1740,Смета!$B$8:$O$93,13,0)</f>
        <v>0</v>
      </c>
      <c r="AU1740" s="32">
        <f>VLOOKUP(AS1740,Смета!$B$8:$O$93,13,0)</f>
        <v>0</v>
      </c>
    </row>
    <row r="1741" spans="3:47" x14ac:dyDescent="0.25">
      <c r="C1741" s="32">
        <f>VLOOKUP(A1741,Смета!$B$8:$O$93,13,0)</f>
        <v>0</v>
      </c>
      <c r="G1741" s="32">
        <f>VLOOKUP(E1741,Смета!$B$8:$O$93,13,0)</f>
        <v>0</v>
      </c>
      <c r="K1741" s="32">
        <f>VLOOKUP(I1741,Смета!$B$8:$O$93,13,0)</f>
        <v>0</v>
      </c>
      <c r="O1741" s="32">
        <f>VLOOKUP(M1741,Смета!$B$8:$O$93,13,0)</f>
        <v>0</v>
      </c>
      <c r="S1741" s="32">
        <f>VLOOKUP(Q1741,Смета!$B$8:$O$93,13,0)</f>
        <v>0</v>
      </c>
      <c r="W1741" s="32">
        <f>VLOOKUP(U1741,Смета!$B$8:$O$93,13,0)</f>
        <v>0</v>
      </c>
      <c r="AA1741" s="32">
        <f>VLOOKUP(Y1741,Смета!$B$8:$O$93,13,0)</f>
        <v>0</v>
      </c>
      <c r="AE1741" s="32">
        <f>VLOOKUP(AC1741,Смета!$B$8:$O$93,13,0)</f>
        <v>0</v>
      </c>
      <c r="AI1741" s="32">
        <f>VLOOKUP(AG1741,Смета!$B$8:$O$93,13,0)</f>
        <v>0</v>
      </c>
      <c r="AM1741" s="32">
        <f>VLOOKUP(AK1741,Смета!$B$8:$O$93,13,0)</f>
        <v>0</v>
      </c>
      <c r="AQ1741" s="32">
        <f>VLOOKUP(AO1741,Смета!$B$8:$O$93,13,0)</f>
        <v>0</v>
      </c>
      <c r="AU1741" s="32">
        <f>VLOOKUP(AS1741,Смета!$B$8:$O$93,13,0)</f>
        <v>0</v>
      </c>
    </row>
    <row r="1742" spans="3:47" x14ac:dyDescent="0.25">
      <c r="C1742" s="32">
        <f>VLOOKUP(A1742,Смета!$B$8:$O$93,13,0)</f>
        <v>0</v>
      </c>
      <c r="G1742" s="32">
        <f>VLOOKUP(E1742,Смета!$B$8:$O$93,13,0)</f>
        <v>0</v>
      </c>
      <c r="K1742" s="32">
        <f>VLOOKUP(I1742,Смета!$B$8:$O$93,13,0)</f>
        <v>0</v>
      </c>
      <c r="O1742" s="32">
        <f>VLOOKUP(M1742,Смета!$B$8:$O$93,13,0)</f>
        <v>0</v>
      </c>
      <c r="S1742" s="32">
        <f>VLOOKUP(Q1742,Смета!$B$8:$O$93,13,0)</f>
        <v>0</v>
      </c>
      <c r="W1742" s="32">
        <f>VLOOKUP(U1742,Смета!$B$8:$O$93,13,0)</f>
        <v>0</v>
      </c>
      <c r="AA1742" s="32">
        <f>VLOOKUP(Y1742,Смета!$B$8:$O$93,13,0)</f>
        <v>0</v>
      </c>
      <c r="AE1742" s="32">
        <f>VLOOKUP(AC1742,Смета!$B$8:$O$93,13,0)</f>
        <v>0</v>
      </c>
      <c r="AI1742" s="32">
        <f>VLOOKUP(AG1742,Смета!$B$8:$O$93,13,0)</f>
        <v>0</v>
      </c>
      <c r="AM1742" s="32">
        <f>VLOOKUP(AK1742,Смета!$B$8:$O$93,13,0)</f>
        <v>0</v>
      </c>
      <c r="AQ1742" s="32">
        <f>VLOOKUP(AO1742,Смета!$B$8:$O$93,13,0)</f>
        <v>0</v>
      </c>
      <c r="AU1742" s="32">
        <f>VLOOKUP(AS1742,Смета!$B$8:$O$93,13,0)</f>
        <v>0</v>
      </c>
    </row>
    <row r="1743" spans="3:47" x14ac:dyDescent="0.25">
      <c r="C1743" s="32">
        <f>VLOOKUP(A1743,Смета!$B$8:$O$93,13,0)</f>
        <v>0</v>
      </c>
      <c r="G1743" s="32">
        <f>VLOOKUP(E1743,Смета!$B$8:$O$93,13,0)</f>
        <v>0</v>
      </c>
      <c r="K1743" s="32">
        <f>VLOOKUP(I1743,Смета!$B$8:$O$93,13,0)</f>
        <v>0</v>
      </c>
      <c r="O1743" s="32">
        <f>VLOOKUP(M1743,Смета!$B$8:$O$93,13,0)</f>
        <v>0</v>
      </c>
      <c r="S1743" s="32">
        <f>VLOOKUP(Q1743,Смета!$B$8:$O$93,13,0)</f>
        <v>0</v>
      </c>
      <c r="W1743" s="32">
        <f>VLOOKUP(U1743,Смета!$B$8:$O$93,13,0)</f>
        <v>0</v>
      </c>
      <c r="AA1743" s="32">
        <f>VLOOKUP(Y1743,Смета!$B$8:$O$93,13,0)</f>
        <v>0</v>
      </c>
      <c r="AE1743" s="32">
        <f>VLOOKUP(AC1743,Смета!$B$8:$O$93,13,0)</f>
        <v>0</v>
      </c>
      <c r="AI1743" s="32">
        <f>VLOOKUP(AG1743,Смета!$B$8:$O$93,13,0)</f>
        <v>0</v>
      </c>
      <c r="AM1743" s="32">
        <f>VLOOKUP(AK1743,Смета!$B$8:$O$93,13,0)</f>
        <v>0</v>
      </c>
      <c r="AQ1743" s="32">
        <f>VLOOKUP(AO1743,Смета!$B$8:$O$93,13,0)</f>
        <v>0</v>
      </c>
      <c r="AU1743" s="32">
        <f>VLOOKUP(AS1743,Смета!$B$8:$O$93,13,0)</f>
        <v>0</v>
      </c>
    </row>
    <row r="1744" spans="3:47" x14ac:dyDescent="0.25">
      <c r="C1744" s="32">
        <f>VLOOKUP(A1744,Смета!$B$8:$O$93,13,0)</f>
        <v>0</v>
      </c>
      <c r="G1744" s="32">
        <f>VLOOKUP(E1744,Смета!$B$8:$O$93,13,0)</f>
        <v>0</v>
      </c>
      <c r="K1744" s="32">
        <f>VLOOKUP(I1744,Смета!$B$8:$O$93,13,0)</f>
        <v>0</v>
      </c>
      <c r="O1744" s="32">
        <f>VLOOKUP(M1744,Смета!$B$8:$O$93,13,0)</f>
        <v>0</v>
      </c>
      <c r="S1744" s="32">
        <f>VLOOKUP(Q1744,Смета!$B$8:$O$93,13,0)</f>
        <v>0</v>
      </c>
      <c r="W1744" s="32">
        <f>VLOOKUP(U1744,Смета!$B$8:$O$93,13,0)</f>
        <v>0</v>
      </c>
      <c r="AA1744" s="32">
        <f>VLOOKUP(Y1744,Смета!$B$8:$O$93,13,0)</f>
        <v>0</v>
      </c>
      <c r="AE1744" s="32">
        <f>VLOOKUP(AC1744,Смета!$B$8:$O$93,13,0)</f>
        <v>0</v>
      </c>
      <c r="AI1744" s="32">
        <f>VLOOKUP(AG1744,Смета!$B$8:$O$93,13,0)</f>
        <v>0</v>
      </c>
      <c r="AM1744" s="32">
        <f>VLOOKUP(AK1744,Смета!$B$8:$O$93,13,0)</f>
        <v>0</v>
      </c>
      <c r="AQ1744" s="32">
        <f>VLOOKUP(AO1744,Смета!$B$8:$O$93,13,0)</f>
        <v>0</v>
      </c>
      <c r="AU1744" s="32">
        <f>VLOOKUP(AS1744,Смета!$B$8:$O$93,13,0)</f>
        <v>0</v>
      </c>
    </row>
    <row r="1745" spans="3:47" x14ac:dyDescent="0.25">
      <c r="C1745" s="32">
        <f>VLOOKUP(A1745,Смета!$B$8:$O$93,13,0)</f>
        <v>0</v>
      </c>
      <c r="G1745" s="32">
        <f>VLOOKUP(E1745,Смета!$B$8:$O$93,13,0)</f>
        <v>0</v>
      </c>
      <c r="K1745" s="32">
        <f>VLOOKUP(I1745,Смета!$B$8:$O$93,13,0)</f>
        <v>0</v>
      </c>
      <c r="O1745" s="32">
        <f>VLOOKUP(M1745,Смета!$B$8:$O$93,13,0)</f>
        <v>0</v>
      </c>
      <c r="S1745" s="32">
        <f>VLOOKUP(Q1745,Смета!$B$8:$O$93,13,0)</f>
        <v>0</v>
      </c>
      <c r="W1745" s="32">
        <f>VLOOKUP(U1745,Смета!$B$8:$O$93,13,0)</f>
        <v>0</v>
      </c>
      <c r="AA1745" s="32">
        <f>VLOOKUP(Y1745,Смета!$B$8:$O$93,13,0)</f>
        <v>0</v>
      </c>
      <c r="AE1745" s="32">
        <f>VLOOKUP(AC1745,Смета!$B$8:$O$93,13,0)</f>
        <v>0</v>
      </c>
      <c r="AI1745" s="32">
        <f>VLOOKUP(AG1745,Смета!$B$8:$O$93,13,0)</f>
        <v>0</v>
      </c>
      <c r="AM1745" s="32">
        <f>VLOOKUP(AK1745,Смета!$B$8:$O$93,13,0)</f>
        <v>0</v>
      </c>
      <c r="AQ1745" s="32">
        <f>VLOOKUP(AO1745,Смета!$B$8:$O$93,13,0)</f>
        <v>0</v>
      </c>
      <c r="AU1745" s="32">
        <f>VLOOKUP(AS1745,Смета!$B$8:$O$93,13,0)</f>
        <v>0</v>
      </c>
    </row>
    <row r="1746" spans="3:47" x14ac:dyDescent="0.25">
      <c r="C1746" s="32">
        <f>VLOOKUP(A1746,Смета!$B$8:$O$93,13,0)</f>
        <v>0</v>
      </c>
      <c r="G1746" s="32">
        <f>VLOOKUP(E1746,Смета!$B$8:$O$93,13,0)</f>
        <v>0</v>
      </c>
      <c r="K1746" s="32">
        <f>VLOOKUP(I1746,Смета!$B$8:$O$93,13,0)</f>
        <v>0</v>
      </c>
      <c r="O1746" s="32">
        <f>VLOOKUP(M1746,Смета!$B$8:$O$93,13,0)</f>
        <v>0</v>
      </c>
      <c r="S1746" s="32">
        <f>VLOOKUP(Q1746,Смета!$B$8:$O$93,13,0)</f>
        <v>0</v>
      </c>
      <c r="W1746" s="32">
        <f>VLOOKUP(U1746,Смета!$B$8:$O$93,13,0)</f>
        <v>0</v>
      </c>
      <c r="AA1746" s="32">
        <f>VLOOKUP(Y1746,Смета!$B$8:$O$93,13,0)</f>
        <v>0</v>
      </c>
      <c r="AE1746" s="32">
        <f>VLOOKUP(AC1746,Смета!$B$8:$O$93,13,0)</f>
        <v>0</v>
      </c>
      <c r="AI1746" s="32">
        <f>VLOOKUP(AG1746,Смета!$B$8:$O$93,13,0)</f>
        <v>0</v>
      </c>
      <c r="AM1746" s="32">
        <f>VLOOKUP(AK1746,Смета!$B$8:$O$93,13,0)</f>
        <v>0</v>
      </c>
      <c r="AQ1746" s="32">
        <f>VLOOKUP(AO1746,Смета!$B$8:$O$93,13,0)</f>
        <v>0</v>
      </c>
      <c r="AU1746" s="32">
        <f>VLOOKUP(AS1746,Смета!$B$8:$O$93,13,0)</f>
        <v>0</v>
      </c>
    </row>
    <row r="1747" spans="3:47" x14ac:dyDescent="0.25">
      <c r="C1747" s="32">
        <f>VLOOKUP(A1747,Смета!$B$8:$O$93,13,0)</f>
        <v>0</v>
      </c>
      <c r="G1747" s="32">
        <f>VLOOKUP(E1747,Смета!$B$8:$O$93,13,0)</f>
        <v>0</v>
      </c>
      <c r="K1747" s="32">
        <f>VLOOKUP(I1747,Смета!$B$8:$O$93,13,0)</f>
        <v>0</v>
      </c>
      <c r="O1747" s="32">
        <f>VLOOKUP(M1747,Смета!$B$8:$O$93,13,0)</f>
        <v>0</v>
      </c>
      <c r="S1747" s="32">
        <f>VLOOKUP(Q1747,Смета!$B$8:$O$93,13,0)</f>
        <v>0</v>
      </c>
      <c r="W1747" s="32">
        <f>VLOOKUP(U1747,Смета!$B$8:$O$93,13,0)</f>
        <v>0</v>
      </c>
      <c r="AA1747" s="32">
        <f>VLOOKUP(Y1747,Смета!$B$8:$O$93,13,0)</f>
        <v>0</v>
      </c>
      <c r="AE1747" s="32">
        <f>VLOOKUP(AC1747,Смета!$B$8:$O$93,13,0)</f>
        <v>0</v>
      </c>
      <c r="AI1747" s="32">
        <f>VLOOKUP(AG1747,Смета!$B$8:$O$93,13,0)</f>
        <v>0</v>
      </c>
      <c r="AM1747" s="32">
        <f>VLOOKUP(AK1747,Смета!$B$8:$O$93,13,0)</f>
        <v>0</v>
      </c>
      <c r="AQ1747" s="32">
        <f>VLOOKUP(AO1747,Смета!$B$8:$O$93,13,0)</f>
        <v>0</v>
      </c>
      <c r="AU1747" s="32">
        <f>VLOOKUP(AS1747,Смета!$B$8:$O$93,13,0)</f>
        <v>0</v>
      </c>
    </row>
    <row r="1748" spans="3:47" x14ac:dyDescent="0.25">
      <c r="C1748" s="32">
        <f>VLOOKUP(A1748,Смета!$B$8:$O$93,13,0)</f>
        <v>0</v>
      </c>
      <c r="G1748" s="32">
        <f>VLOOKUP(E1748,Смета!$B$8:$O$93,13,0)</f>
        <v>0</v>
      </c>
      <c r="K1748" s="32">
        <f>VLOOKUP(I1748,Смета!$B$8:$O$93,13,0)</f>
        <v>0</v>
      </c>
      <c r="O1748" s="32">
        <f>VLOOKUP(M1748,Смета!$B$8:$O$93,13,0)</f>
        <v>0</v>
      </c>
      <c r="S1748" s="32">
        <f>VLOOKUP(Q1748,Смета!$B$8:$O$93,13,0)</f>
        <v>0</v>
      </c>
      <c r="W1748" s="32">
        <f>VLOOKUP(U1748,Смета!$B$8:$O$93,13,0)</f>
        <v>0</v>
      </c>
      <c r="AA1748" s="32">
        <f>VLOOKUP(Y1748,Смета!$B$8:$O$93,13,0)</f>
        <v>0</v>
      </c>
      <c r="AE1748" s="32">
        <f>VLOOKUP(AC1748,Смета!$B$8:$O$93,13,0)</f>
        <v>0</v>
      </c>
      <c r="AI1748" s="32">
        <f>VLOOKUP(AG1748,Смета!$B$8:$O$93,13,0)</f>
        <v>0</v>
      </c>
      <c r="AM1748" s="32">
        <f>VLOOKUP(AK1748,Смета!$B$8:$O$93,13,0)</f>
        <v>0</v>
      </c>
      <c r="AQ1748" s="32">
        <f>VLOOKUP(AO1748,Смета!$B$8:$O$93,13,0)</f>
        <v>0</v>
      </c>
      <c r="AU1748" s="32">
        <f>VLOOKUP(AS1748,Смета!$B$8:$O$93,13,0)</f>
        <v>0</v>
      </c>
    </row>
    <row r="1749" spans="3:47" x14ac:dyDescent="0.25">
      <c r="C1749" s="32">
        <f>VLOOKUP(A1749,Смета!$B$8:$O$93,13,0)</f>
        <v>0</v>
      </c>
      <c r="G1749" s="32">
        <f>VLOOKUP(E1749,Смета!$B$8:$O$93,13,0)</f>
        <v>0</v>
      </c>
      <c r="K1749" s="32">
        <f>VLOOKUP(I1749,Смета!$B$8:$O$93,13,0)</f>
        <v>0</v>
      </c>
      <c r="O1749" s="32">
        <f>VLOOKUP(M1749,Смета!$B$8:$O$93,13,0)</f>
        <v>0</v>
      </c>
      <c r="S1749" s="32">
        <f>VLOOKUP(Q1749,Смета!$B$8:$O$93,13,0)</f>
        <v>0</v>
      </c>
      <c r="W1749" s="32">
        <f>VLOOKUP(U1749,Смета!$B$8:$O$93,13,0)</f>
        <v>0</v>
      </c>
      <c r="AA1749" s="32">
        <f>VLOOKUP(Y1749,Смета!$B$8:$O$93,13,0)</f>
        <v>0</v>
      </c>
      <c r="AE1749" s="32">
        <f>VLOOKUP(AC1749,Смета!$B$8:$O$93,13,0)</f>
        <v>0</v>
      </c>
      <c r="AI1749" s="32">
        <f>VLOOKUP(AG1749,Смета!$B$8:$O$93,13,0)</f>
        <v>0</v>
      </c>
      <c r="AM1749" s="32">
        <f>VLOOKUP(AK1749,Смета!$B$8:$O$93,13,0)</f>
        <v>0</v>
      </c>
      <c r="AQ1749" s="32">
        <f>VLOOKUP(AO1749,Смета!$B$8:$O$93,13,0)</f>
        <v>0</v>
      </c>
      <c r="AU1749" s="32">
        <f>VLOOKUP(AS1749,Смета!$B$8:$O$93,13,0)</f>
        <v>0</v>
      </c>
    </row>
    <row r="1750" spans="3:47" x14ac:dyDescent="0.25">
      <c r="C1750" s="32">
        <f>VLOOKUP(A1750,Смета!$B$8:$O$93,13,0)</f>
        <v>0</v>
      </c>
      <c r="G1750" s="32">
        <f>VLOOKUP(E1750,Смета!$B$8:$O$93,13,0)</f>
        <v>0</v>
      </c>
      <c r="K1750" s="32">
        <f>VLOOKUP(I1750,Смета!$B$8:$O$93,13,0)</f>
        <v>0</v>
      </c>
      <c r="O1750" s="32">
        <f>VLOOKUP(M1750,Смета!$B$8:$O$93,13,0)</f>
        <v>0</v>
      </c>
      <c r="S1750" s="32">
        <f>VLOOKUP(Q1750,Смета!$B$8:$O$93,13,0)</f>
        <v>0</v>
      </c>
      <c r="W1750" s="32">
        <f>VLOOKUP(U1750,Смета!$B$8:$O$93,13,0)</f>
        <v>0</v>
      </c>
      <c r="AA1750" s="32">
        <f>VLOOKUP(Y1750,Смета!$B$8:$O$93,13,0)</f>
        <v>0</v>
      </c>
      <c r="AE1750" s="32">
        <f>VLOOKUP(AC1750,Смета!$B$8:$O$93,13,0)</f>
        <v>0</v>
      </c>
      <c r="AI1750" s="32">
        <f>VLOOKUP(AG1750,Смета!$B$8:$O$93,13,0)</f>
        <v>0</v>
      </c>
      <c r="AM1750" s="32">
        <f>VLOOKUP(AK1750,Смета!$B$8:$O$93,13,0)</f>
        <v>0</v>
      </c>
      <c r="AQ1750" s="32">
        <f>VLOOKUP(AO1750,Смета!$B$8:$O$93,13,0)</f>
        <v>0</v>
      </c>
      <c r="AU1750" s="32">
        <f>VLOOKUP(AS1750,Смета!$B$8:$O$93,13,0)</f>
        <v>0</v>
      </c>
    </row>
    <row r="1751" spans="3:47" x14ac:dyDescent="0.25">
      <c r="C1751" s="32">
        <f>VLOOKUP(A1751,Смета!$B$8:$O$93,13,0)</f>
        <v>0</v>
      </c>
      <c r="G1751" s="32">
        <f>VLOOKUP(E1751,Смета!$B$8:$O$93,13,0)</f>
        <v>0</v>
      </c>
      <c r="K1751" s="32">
        <f>VLOOKUP(I1751,Смета!$B$8:$O$93,13,0)</f>
        <v>0</v>
      </c>
      <c r="O1751" s="32">
        <f>VLOOKUP(M1751,Смета!$B$8:$O$93,13,0)</f>
        <v>0</v>
      </c>
      <c r="S1751" s="32">
        <f>VLOOKUP(Q1751,Смета!$B$8:$O$93,13,0)</f>
        <v>0</v>
      </c>
      <c r="W1751" s="32">
        <f>VLOOKUP(U1751,Смета!$B$8:$O$93,13,0)</f>
        <v>0</v>
      </c>
      <c r="AA1751" s="32">
        <f>VLOOKUP(Y1751,Смета!$B$8:$O$93,13,0)</f>
        <v>0</v>
      </c>
      <c r="AE1751" s="32">
        <f>VLOOKUP(AC1751,Смета!$B$8:$O$93,13,0)</f>
        <v>0</v>
      </c>
      <c r="AI1751" s="32">
        <f>VLOOKUP(AG1751,Смета!$B$8:$O$93,13,0)</f>
        <v>0</v>
      </c>
      <c r="AM1751" s="32">
        <f>VLOOKUP(AK1751,Смета!$B$8:$O$93,13,0)</f>
        <v>0</v>
      </c>
      <c r="AQ1751" s="32">
        <f>VLOOKUP(AO1751,Смета!$B$8:$O$93,13,0)</f>
        <v>0</v>
      </c>
      <c r="AU1751" s="32">
        <f>VLOOKUP(AS1751,Смета!$B$8:$O$93,13,0)</f>
        <v>0</v>
      </c>
    </row>
    <row r="1752" spans="3:47" x14ac:dyDescent="0.25">
      <c r="C1752" s="32">
        <f>VLOOKUP(A1752,Смета!$B$8:$O$93,13,0)</f>
        <v>0</v>
      </c>
      <c r="G1752" s="32">
        <f>VLOOKUP(E1752,Смета!$B$8:$O$93,13,0)</f>
        <v>0</v>
      </c>
      <c r="K1752" s="32">
        <f>VLOOKUP(I1752,Смета!$B$8:$O$93,13,0)</f>
        <v>0</v>
      </c>
      <c r="O1752" s="32">
        <f>VLOOKUP(M1752,Смета!$B$8:$O$93,13,0)</f>
        <v>0</v>
      </c>
      <c r="S1752" s="32">
        <f>VLOOKUP(Q1752,Смета!$B$8:$O$93,13,0)</f>
        <v>0</v>
      </c>
      <c r="W1752" s="32">
        <f>VLOOKUP(U1752,Смета!$B$8:$O$93,13,0)</f>
        <v>0</v>
      </c>
      <c r="AA1752" s="32">
        <f>VLOOKUP(Y1752,Смета!$B$8:$O$93,13,0)</f>
        <v>0</v>
      </c>
      <c r="AE1752" s="32">
        <f>VLOOKUP(AC1752,Смета!$B$8:$O$93,13,0)</f>
        <v>0</v>
      </c>
      <c r="AI1752" s="32">
        <f>VLOOKUP(AG1752,Смета!$B$8:$O$93,13,0)</f>
        <v>0</v>
      </c>
      <c r="AM1752" s="32">
        <f>VLOOKUP(AK1752,Смета!$B$8:$O$93,13,0)</f>
        <v>0</v>
      </c>
      <c r="AQ1752" s="32">
        <f>VLOOKUP(AO1752,Смета!$B$8:$O$93,13,0)</f>
        <v>0</v>
      </c>
      <c r="AU1752" s="32">
        <f>VLOOKUP(AS1752,Смета!$B$8:$O$93,13,0)</f>
        <v>0</v>
      </c>
    </row>
    <row r="1753" spans="3:47" x14ac:dyDescent="0.25">
      <c r="C1753" s="32">
        <f>VLOOKUP(A1753,Смета!$B$8:$O$93,13,0)</f>
        <v>0</v>
      </c>
      <c r="G1753" s="32">
        <f>VLOOKUP(E1753,Смета!$B$8:$O$93,13,0)</f>
        <v>0</v>
      </c>
      <c r="K1753" s="32">
        <f>VLOOKUP(I1753,Смета!$B$8:$O$93,13,0)</f>
        <v>0</v>
      </c>
      <c r="O1753" s="32">
        <f>VLOOKUP(M1753,Смета!$B$8:$O$93,13,0)</f>
        <v>0</v>
      </c>
      <c r="S1753" s="32">
        <f>VLOOKUP(Q1753,Смета!$B$8:$O$93,13,0)</f>
        <v>0</v>
      </c>
      <c r="W1753" s="32">
        <f>VLOOKUP(U1753,Смета!$B$8:$O$93,13,0)</f>
        <v>0</v>
      </c>
      <c r="AA1753" s="32">
        <f>VLOOKUP(Y1753,Смета!$B$8:$O$93,13,0)</f>
        <v>0</v>
      </c>
      <c r="AE1753" s="32">
        <f>VLOOKUP(AC1753,Смета!$B$8:$O$93,13,0)</f>
        <v>0</v>
      </c>
      <c r="AI1753" s="32">
        <f>VLOOKUP(AG1753,Смета!$B$8:$O$93,13,0)</f>
        <v>0</v>
      </c>
      <c r="AM1753" s="32">
        <f>VLOOKUP(AK1753,Смета!$B$8:$O$93,13,0)</f>
        <v>0</v>
      </c>
      <c r="AQ1753" s="32">
        <f>VLOOKUP(AO1753,Смета!$B$8:$O$93,13,0)</f>
        <v>0</v>
      </c>
      <c r="AU1753" s="32">
        <f>VLOOKUP(AS1753,Смета!$B$8:$O$93,13,0)</f>
        <v>0</v>
      </c>
    </row>
    <row r="1754" spans="3:47" x14ac:dyDescent="0.25">
      <c r="C1754" s="32">
        <f>VLOOKUP(A1754,Смета!$B$8:$O$93,13,0)</f>
        <v>0</v>
      </c>
      <c r="G1754" s="32">
        <f>VLOOKUP(E1754,Смета!$B$8:$O$93,13,0)</f>
        <v>0</v>
      </c>
      <c r="K1754" s="32">
        <f>VLOOKUP(I1754,Смета!$B$8:$O$93,13,0)</f>
        <v>0</v>
      </c>
      <c r="O1754" s="32">
        <f>VLOOKUP(M1754,Смета!$B$8:$O$93,13,0)</f>
        <v>0</v>
      </c>
      <c r="S1754" s="32">
        <f>VLOOKUP(Q1754,Смета!$B$8:$O$93,13,0)</f>
        <v>0</v>
      </c>
      <c r="W1754" s="32">
        <f>VLOOKUP(U1754,Смета!$B$8:$O$93,13,0)</f>
        <v>0</v>
      </c>
      <c r="AA1754" s="32">
        <f>VLOOKUP(Y1754,Смета!$B$8:$O$93,13,0)</f>
        <v>0</v>
      </c>
      <c r="AE1754" s="32">
        <f>VLOOKUP(AC1754,Смета!$B$8:$O$93,13,0)</f>
        <v>0</v>
      </c>
      <c r="AI1754" s="32">
        <f>VLOOKUP(AG1754,Смета!$B$8:$O$93,13,0)</f>
        <v>0</v>
      </c>
      <c r="AM1754" s="32">
        <f>VLOOKUP(AK1754,Смета!$B$8:$O$93,13,0)</f>
        <v>0</v>
      </c>
      <c r="AQ1754" s="32">
        <f>VLOOKUP(AO1754,Смета!$B$8:$O$93,13,0)</f>
        <v>0</v>
      </c>
      <c r="AU1754" s="32">
        <f>VLOOKUP(AS1754,Смета!$B$8:$O$93,13,0)</f>
        <v>0</v>
      </c>
    </row>
    <row r="1755" spans="3:47" x14ac:dyDescent="0.25">
      <c r="C1755" s="32">
        <f>VLOOKUP(A1755,Смета!$B$8:$O$93,13,0)</f>
        <v>0</v>
      </c>
      <c r="G1755" s="32">
        <f>VLOOKUP(E1755,Смета!$B$8:$O$93,13,0)</f>
        <v>0</v>
      </c>
      <c r="K1755" s="32">
        <f>VLOOKUP(I1755,Смета!$B$8:$O$93,13,0)</f>
        <v>0</v>
      </c>
      <c r="O1755" s="32">
        <f>VLOOKUP(M1755,Смета!$B$8:$O$93,13,0)</f>
        <v>0</v>
      </c>
      <c r="S1755" s="32">
        <f>VLOOKUP(Q1755,Смета!$B$8:$O$93,13,0)</f>
        <v>0</v>
      </c>
      <c r="W1755" s="32">
        <f>VLOOKUP(U1755,Смета!$B$8:$O$93,13,0)</f>
        <v>0</v>
      </c>
      <c r="AA1755" s="32">
        <f>VLOOKUP(Y1755,Смета!$B$8:$O$93,13,0)</f>
        <v>0</v>
      </c>
      <c r="AE1755" s="32">
        <f>VLOOKUP(AC1755,Смета!$B$8:$O$93,13,0)</f>
        <v>0</v>
      </c>
      <c r="AI1755" s="32">
        <f>VLOOKUP(AG1755,Смета!$B$8:$O$93,13,0)</f>
        <v>0</v>
      </c>
      <c r="AM1755" s="32">
        <f>VLOOKUP(AK1755,Смета!$B$8:$O$93,13,0)</f>
        <v>0</v>
      </c>
      <c r="AQ1755" s="32">
        <f>VLOOKUP(AO1755,Смета!$B$8:$O$93,13,0)</f>
        <v>0</v>
      </c>
      <c r="AU1755" s="32">
        <f>VLOOKUP(AS1755,Смета!$B$8:$O$93,13,0)</f>
        <v>0</v>
      </c>
    </row>
    <row r="1756" spans="3:47" x14ac:dyDescent="0.25">
      <c r="C1756" s="32">
        <f>VLOOKUP(A1756,Смета!$B$8:$O$93,13,0)</f>
        <v>0</v>
      </c>
      <c r="G1756" s="32">
        <f>VLOOKUP(E1756,Смета!$B$8:$O$93,13,0)</f>
        <v>0</v>
      </c>
      <c r="K1756" s="32">
        <f>VLOOKUP(I1756,Смета!$B$8:$O$93,13,0)</f>
        <v>0</v>
      </c>
      <c r="O1756" s="32">
        <f>VLOOKUP(M1756,Смета!$B$8:$O$93,13,0)</f>
        <v>0</v>
      </c>
      <c r="S1756" s="32">
        <f>VLOOKUP(Q1756,Смета!$B$8:$O$93,13,0)</f>
        <v>0</v>
      </c>
      <c r="W1756" s="32">
        <f>VLOOKUP(U1756,Смета!$B$8:$O$93,13,0)</f>
        <v>0</v>
      </c>
      <c r="AA1756" s="32">
        <f>VLOOKUP(Y1756,Смета!$B$8:$O$93,13,0)</f>
        <v>0</v>
      </c>
      <c r="AE1756" s="32">
        <f>VLOOKUP(AC1756,Смета!$B$8:$O$93,13,0)</f>
        <v>0</v>
      </c>
      <c r="AI1756" s="32">
        <f>VLOOKUP(AG1756,Смета!$B$8:$O$93,13,0)</f>
        <v>0</v>
      </c>
      <c r="AM1756" s="32">
        <f>VLOOKUP(AK1756,Смета!$B$8:$O$93,13,0)</f>
        <v>0</v>
      </c>
      <c r="AQ1756" s="32">
        <f>VLOOKUP(AO1756,Смета!$B$8:$O$93,13,0)</f>
        <v>0</v>
      </c>
      <c r="AU1756" s="32">
        <f>VLOOKUP(AS1756,Смета!$B$8:$O$93,13,0)</f>
        <v>0</v>
      </c>
    </row>
    <row r="1757" spans="3:47" x14ac:dyDescent="0.25">
      <c r="C1757" s="32">
        <f>VLOOKUP(A1757,Смета!$B$8:$O$93,13,0)</f>
        <v>0</v>
      </c>
      <c r="G1757" s="32">
        <f>VLOOKUP(E1757,Смета!$B$8:$O$93,13,0)</f>
        <v>0</v>
      </c>
      <c r="K1757" s="32">
        <f>VLOOKUP(I1757,Смета!$B$8:$O$93,13,0)</f>
        <v>0</v>
      </c>
      <c r="O1757" s="32">
        <f>VLOOKUP(M1757,Смета!$B$8:$O$93,13,0)</f>
        <v>0</v>
      </c>
      <c r="S1757" s="32">
        <f>VLOOKUP(Q1757,Смета!$B$8:$O$93,13,0)</f>
        <v>0</v>
      </c>
      <c r="W1757" s="32">
        <f>VLOOKUP(U1757,Смета!$B$8:$O$93,13,0)</f>
        <v>0</v>
      </c>
      <c r="AA1757" s="32">
        <f>VLOOKUP(Y1757,Смета!$B$8:$O$93,13,0)</f>
        <v>0</v>
      </c>
      <c r="AE1757" s="32">
        <f>VLOOKUP(AC1757,Смета!$B$8:$O$93,13,0)</f>
        <v>0</v>
      </c>
      <c r="AI1757" s="32">
        <f>VLOOKUP(AG1757,Смета!$B$8:$O$93,13,0)</f>
        <v>0</v>
      </c>
      <c r="AM1757" s="32">
        <f>VLOOKUP(AK1757,Смета!$B$8:$O$93,13,0)</f>
        <v>0</v>
      </c>
      <c r="AQ1757" s="32">
        <f>VLOOKUP(AO1757,Смета!$B$8:$O$93,13,0)</f>
        <v>0</v>
      </c>
      <c r="AU1757" s="32">
        <f>VLOOKUP(AS1757,Смета!$B$8:$O$93,13,0)</f>
        <v>0</v>
      </c>
    </row>
    <row r="1758" spans="3:47" x14ac:dyDescent="0.25">
      <c r="C1758" s="32">
        <f>VLOOKUP(A1758,Смета!$B$8:$O$93,13,0)</f>
        <v>0</v>
      </c>
      <c r="G1758" s="32">
        <f>VLOOKUP(E1758,Смета!$B$8:$O$93,13,0)</f>
        <v>0</v>
      </c>
      <c r="K1758" s="32">
        <f>VLOOKUP(I1758,Смета!$B$8:$O$93,13,0)</f>
        <v>0</v>
      </c>
      <c r="O1758" s="32">
        <f>VLOOKUP(M1758,Смета!$B$8:$O$93,13,0)</f>
        <v>0</v>
      </c>
      <c r="S1758" s="32">
        <f>VLOOKUP(Q1758,Смета!$B$8:$O$93,13,0)</f>
        <v>0</v>
      </c>
      <c r="W1758" s="32">
        <f>VLOOKUP(U1758,Смета!$B$8:$O$93,13,0)</f>
        <v>0</v>
      </c>
      <c r="AA1758" s="32">
        <f>VLOOKUP(Y1758,Смета!$B$8:$O$93,13,0)</f>
        <v>0</v>
      </c>
      <c r="AE1758" s="32">
        <f>VLOOKUP(AC1758,Смета!$B$8:$O$93,13,0)</f>
        <v>0</v>
      </c>
      <c r="AI1758" s="32">
        <f>VLOOKUP(AG1758,Смета!$B$8:$O$93,13,0)</f>
        <v>0</v>
      </c>
      <c r="AM1758" s="32">
        <f>VLOOKUP(AK1758,Смета!$B$8:$O$93,13,0)</f>
        <v>0</v>
      </c>
      <c r="AQ1758" s="32">
        <f>VLOOKUP(AO1758,Смета!$B$8:$O$93,13,0)</f>
        <v>0</v>
      </c>
      <c r="AU1758" s="32">
        <f>VLOOKUP(AS1758,Смета!$B$8:$O$93,13,0)</f>
        <v>0</v>
      </c>
    </row>
    <row r="1759" spans="3:47" x14ac:dyDescent="0.25">
      <c r="C1759" s="32">
        <f>VLOOKUP(A1759,Смета!$B$8:$O$93,13,0)</f>
        <v>0</v>
      </c>
      <c r="G1759" s="32">
        <f>VLOOKUP(E1759,Смета!$B$8:$O$93,13,0)</f>
        <v>0</v>
      </c>
      <c r="K1759" s="32">
        <f>VLOOKUP(I1759,Смета!$B$8:$O$93,13,0)</f>
        <v>0</v>
      </c>
      <c r="O1759" s="32">
        <f>VLOOKUP(M1759,Смета!$B$8:$O$93,13,0)</f>
        <v>0</v>
      </c>
      <c r="S1759" s="32">
        <f>VLOOKUP(Q1759,Смета!$B$8:$O$93,13,0)</f>
        <v>0</v>
      </c>
      <c r="W1759" s="32">
        <f>VLOOKUP(U1759,Смета!$B$8:$O$93,13,0)</f>
        <v>0</v>
      </c>
      <c r="AA1759" s="32">
        <f>VLOOKUP(Y1759,Смета!$B$8:$O$93,13,0)</f>
        <v>0</v>
      </c>
      <c r="AE1759" s="32">
        <f>VLOOKUP(AC1759,Смета!$B$8:$O$93,13,0)</f>
        <v>0</v>
      </c>
      <c r="AI1759" s="32">
        <f>VLOOKUP(AG1759,Смета!$B$8:$O$93,13,0)</f>
        <v>0</v>
      </c>
      <c r="AM1759" s="32">
        <f>VLOOKUP(AK1759,Смета!$B$8:$O$93,13,0)</f>
        <v>0</v>
      </c>
      <c r="AQ1759" s="32">
        <f>VLOOKUP(AO1759,Смета!$B$8:$O$93,13,0)</f>
        <v>0</v>
      </c>
      <c r="AU1759" s="32">
        <f>VLOOKUP(AS1759,Смета!$B$8:$O$93,13,0)</f>
        <v>0</v>
      </c>
    </row>
    <row r="1760" spans="3:47" x14ac:dyDescent="0.25">
      <c r="C1760" s="32">
        <f>VLOOKUP(A1760,Смета!$B$8:$O$93,13,0)</f>
        <v>0</v>
      </c>
      <c r="G1760" s="32">
        <f>VLOOKUP(E1760,Смета!$B$8:$O$93,13,0)</f>
        <v>0</v>
      </c>
      <c r="K1760" s="32">
        <f>VLOOKUP(I1760,Смета!$B$8:$O$93,13,0)</f>
        <v>0</v>
      </c>
      <c r="O1760" s="32">
        <f>VLOOKUP(M1760,Смета!$B$8:$O$93,13,0)</f>
        <v>0</v>
      </c>
      <c r="S1760" s="32">
        <f>VLOOKUP(Q1760,Смета!$B$8:$O$93,13,0)</f>
        <v>0</v>
      </c>
      <c r="W1760" s="32">
        <f>VLOOKUP(U1760,Смета!$B$8:$O$93,13,0)</f>
        <v>0</v>
      </c>
      <c r="AA1760" s="32">
        <f>VLOOKUP(Y1760,Смета!$B$8:$O$93,13,0)</f>
        <v>0</v>
      </c>
      <c r="AE1760" s="32">
        <f>VLOOKUP(AC1760,Смета!$B$8:$O$93,13,0)</f>
        <v>0</v>
      </c>
      <c r="AI1760" s="32">
        <f>VLOOKUP(AG1760,Смета!$B$8:$O$93,13,0)</f>
        <v>0</v>
      </c>
      <c r="AM1760" s="32">
        <f>VLOOKUP(AK1760,Смета!$B$8:$O$93,13,0)</f>
        <v>0</v>
      </c>
      <c r="AQ1760" s="32">
        <f>VLOOKUP(AO1760,Смета!$B$8:$O$93,13,0)</f>
        <v>0</v>
      </c>
      <c r="AU1760" s="32">
        <f>VLOOKUP(AS1760,Смета!$B$8:$O$93,13,0)</f>
        <v>0</v>
      </c>
    </row>
    <row r="1761" spans="3:47" x14ac:dyDescent="0.25">
      <c r="C1761" s="32">
        <f>VLOOKUP(A1761,Смета!$B$8:$O$93,13,0)</f>
        <v>0</v>
      </c>
      <c r="G1761" s="32">
        <f>VLOOKUP(E1761,Смета!$B$8:$O$93,13,0)</f>
        <v>0</v>
      </c>
      <c r="K1761" s="32">
        <f>VLOOKUP(I1761,Смета!$B$8:$O$93,13,0)</f>
        <v>0</v>
      </c>
      <c r="O1761" s="32">
        <f>VLOOKUP(M1761,Смета!$B$8:$O$93,13,0)</f>
        <v>0</v>
      </c>
      <c r="S1761" s="32">
        <f>VLOOKUP(Q1761,Смета!$B$8:$O$93,13,0)</f>
        <v>0</v>
      </c>
      <c r="W1761" s="32">
        <f>VLOOKUP(U1761,Смета!$B$8:$O$93,13,0)</f>
        <v>0</v>
      </c>
      <c r="AA1761" s="32">
        <f>VLOOKUP(Y1761,Смета!$B$8:$O$93,13,0)</f>
        <v>0</v>
      </c>
      <c r="AE1761" s="32">
        <f>VLOOKUP(AC1761,Смета!$B$8:$O$93,13,0)</f>
        <v>0</v>
      </c>
      <c r="AI1761" s="32">
        <f>VLOOKUP(AG1761,Смета!$B$8:$O$93,13,0)</f>
        <v>0</v>
      </c>
      <c r="AM1761" s="32">
        <f>VLOOKUP(AK1761,Смета!$B$8:$O$93,13,0)</f>
        <v>0</v>
      </c>
      <c r="AQ1761" s="32">
        <f>VLOOKUP(AO1761,Смета!$B$8:$O$93,13,0)</f>
        <v>0</v>
      </c>
      <c r="AU1761" s="32">
        <f>VLOOKUP(AS1761,Смета!$B$8:$O$93,13,0)</f>
        <v>0</v>
      </c>
    </row>
    <row r="1762" spans="3:47" x14ac:dyDescent="0.25">
      <c r="C1762" s="32">
        <f>VLOOKUP(A1762,Смета!$B$8:$O$93,13,0)</f>
        <v>0</v>
      </c>
      <c r="G1762" s="32">
        <f>VLOOKUP(E1762,Смета!$B$8:$O$93,13,0)</f>
        <v>0</v>
      </c>
      <c r="K1762" s="32">
        <f>VLOOKUP(I1762,Смета!$B$8:$O$93,13,0)</f>
        <v>0</v>
      </c>
      <c r="O1762" s="32">
        <f>VLOOKUP(M1762,Смета!$B$8:$O$93,13,0)</f>
        <v>0</v>
      </c>
      <c r="S1762" s="32">
        <f>VLOOKUP(Q1762,Смета!$B$8:$O$93,13,0)</f>
        <v>0</v>
      </c>
      <c r="W1762" s="32">
        <f>VLOOKUP(U1762,Смета!$B$8:$O$93,13,0)</f>
        <v>0</v>
      </c>
      <c r="AA1762" s="32">
        <f>VLOOKUP(Y1762,Смета!$B$8:$O$93,13,0)</f>
        <v>0</v>
      </c>
      <c r="AE1762" s="32">
        <f>VLOOKUP(AC1762,Смета!$B$8:$O$93,13,0)</f>
        <v>0</v>
      </c>
      <c r="AI1762" s="32">
        <f>VLOOKUP(AG1762,Смета!$B$8:$O$93,13,0)</f>
        <v>0</v>
      </c>
      <c r="AM1762" s="32">
        <f>VLOOKUP(AK1762,Смета!$B$8:$O$93,13,0)</f>
        <v>0</v>
      </c>
      <c r="AQ1762" s="32">
        <f>VLOOKUP(AO1762,Смета!$B$8:$O$93,13,0)</f>
        <v>0</v>
      </c>
      <c r="AU1762" s="32">
        <f>VLOOKUP(AS1762,Смета!$B$8:$O$93,13,0)</f>
        <v>0</v>
      </c>
    </row>
    <row r="1763" spans="3:47" x14ac:dyDescent="0.25">
      <c r="C1763" s="32">
        <f>VLOOKUP(A1763,Смета!$B$8:$O$93,13,0)</f>
        <v>0</v>
      </c>
      <c r="G1763" s="32">
        <f>VLOOKUP(E1763,Смета!$B$8:$O$93,13,0)</f>
        <v>0</v>
      </c>
      <c r="K1763" s="32">
        <f>VLOOKUP(I1763,Смета!$B$8:$O$93,13,0)</f>
        <v>0</v>
      </c>
      <c r="O1763" s="32">
        <f>VLOOKUP(M1763,Смета!$B$8:$O$93,13,0)</f>
        <v>0</v>
      </c>
      <c r="S1763" s="32">
        <f>VLOOKUP(Q1763,Смета!$B$8:$O$93,13,0)</f>
        <v>0</v>
      </c>
      <c r="W1763" s="32">
        <f>VLOOKUP(U1763,Смета!$B$8:$O$93,13,0)</f>
        <v>0</v>
      </c>
      <c r="AA1763" s="32">
        <f>VLOOKUP(Y1763,Смета!$B$8:$O$93,13,0)</f>
        <v>0</v>
      </c>
      <c r="AE1763" s="32">
        <f>VLOOKUP(AC1763,Смета!$B$8:$O$93,13,0)</f>
        <v>0</v>
      </c>
      <c r="AI1763" s="32">
        <f>VLOOKUP(AG1763,Смета!$B$8:$O$93,13,0)</f>
        <v>0</v>
      </c>
      <c r="AM1763" s="32">
        <f>VLOOKUP(AK1763,Смета!$B$8:$O$93,13,0)</f>
        <v>0</v>
      </c>
      <c r="AQ1763" s="32">
        <f>VLOOKUP(AO1763,Смета!$B$8:$O$93,13,0)</f>
        <v>0</v>
      </c>
      <c r="AU1763" s="32">
        <f>VLOOKUP(AS1763,Смета!$B$8:$O$93,13,0)</f>
        <v>0</v>
      </c>
    </row>
    <row r="1764" spans="3:47" x14ac:dyDescent="0.25">
      <c r="C1764" s="32">
        <f>VLOOKUP(A1764,Смета!$B$8:$O$93,13,0)</f>
        <v>0</v>
      </c>
      <c r="G1764" s="32">
        <f>VLOOKUP(E1764,Смета!$B$8:$O$93,13,0)</f>
        <v>0</v>
      </c>
      <c r="K1764" s="32">
        <f>VLOOKUP(I1764,Смета!$B$8:$O$93,13,0)</f>
        <v>0</v>
      </c>
      <c r="O1764" s="32">
        <f>VLOOKUP(M1764,Смета!$B$8:$O$93,13,0)</f>
        <v>0</v>
      </c>
      <c r="S1764" s="32">
        <f>VLOOKUP(Q1764,Смета!$B$8:$O$93,13,0)</f>
        <v>0</v>
      </c>
      <c r="W1764" s="32">
        <f>VLOOKUP(U1764,Смета!$B$8:$O$93,13,0)</f>
        <v>0</v>
      </c>
      <c r="AA1764" s="32">
        <f>VLOOKUP(Y1764,Смета!$B$8:$O$93,13,0)</f>
        <v>0</v>
      </c>
      <c r="AE1764" s="32">
        <f>VLOOKUP(AC1764,Смета!$B$8:$O$93,13,0)</f>
        <v>0</v>
      </c>
      <c r="AI1764" s="32">
        <f>VLOOKUP(AG1764,Смета!$B$8:$O$93,13,0)</f>
        <v>0</v>
      </c>
      <c r="AM1764" s="32">
        <f>VLOOKUP(AK1764,Смета!$B$8:$O$93,13,0)</f>
        <v>0</v>
      </c>
      <c r="AQ1764" s="32">
        <f>VLOOKUP(AO1764,Смета!$B$8:$O$93,13,0)</f>
        <v>0</v>
      </c>
      <c r="AU1764" s="32">
        <f>VLOOKUP(AS1764,Смета!$B$8:$O$93,13,0)</f>
        <v>0</v>
      </c>
    </row>
    <row r="1765" spans="3:47" x14ac:dyDescent="0.25">
      <c r="C1765" s="32">
        <f>VLOOKUP(A1765,Смета!$B$8:$O$93,13,0)</f>
        <v>0</v>
      </c>
      <c r="G1765" s="32">
        <f>VLOOKUP(E1765,Смета!$B$8:$O$93,13,0)</f>
        <v>0</v>
      </c>
      <c r="K1765" s="32">
        <f>VLOOKUP(I1765,Смета!$B$8:$O$93,13,0)</f>
        <v>0</v>
      </c>
      <c r="O1765" s="32">
        <f>VLOOKUP(M1765,Смета!$B$8:$O$93,13,0)</f>
        <v>0</v>
      </c>
      <c r="S1765" s="32">
        <f>VLOOKUP(Q1765,Смета!$B$8:$O$93,13,0)</f>
        <v>0</v>
      </c>
      <c r="W1765" s="32">
        <f>VLOOKUP(U1765,Смета!$B$8:$O$93,13,0)</f>
        <v>0</v>
      </c>
      <c r="AA1765" s="32">
        <f>VLOOKUP(Y1765,Смета!$B$8:$O$93,13,0)</f>
        <v>0</v>
      </c>
      <c r="AE1765" s="32">
        <f>VLOOKUP(AC1765,Смета!$B$8:$O$93,13,0)</f>
        <v>0</v>
      </c>
      <c r="AI1765" s="32">
        <f>VLOOKUP(AG1765,Смета!$B$8:$O$93,13,0)</f>
        <v>0</v>
      </c>
      <c r="AM1765" s="32">
        <f>VLOOKUP(AK1765,Смета!$B$8:$O$93,13,0)</f>
        <v>0</v>
      </c>
      <c r="AQ1765" s="32">
        <f>VLOOKUP(AO1765,Смета!$B$8:$O$93,13,0)</f>
        <v>0</v>
      </c>
      <c r="AU1765" s="32">
        <f>VLOOKUP(AS1765,Смета!$B$8:$O$93,13,0)</f>
        <v>0</v>
      </c>
    </row>
    <row r="1766" spans="3:47" x14ac:dyDescent="0.25">
      <c r="C1766" s="32">
        <f>VLOOKUP(A1766,Смета!$B$8:$O$93,13,0)</f>
        <v>0</v>
      </c>
      <c r="G1766" s="32">
        <f>VLOOKUP(E1766,Смета!$B$8:$O$93,13,0)</f>
        <v>0</v>
      </c>
      <c r="K1766" s="32">
        <f>VLOOKUP(I1766,Смета!$B$8:$O$93,13,0)</f>
        <v>0</v>
      </c>
      <c r="O1766" s="32">
        <f>VLOOKUP(M1766,Смета!$B$8:$O$93,13,0)</f>
        <v>0</v>
      </c>
      <c r="S1766" s="32">
        <f>VLOOKUP(Q1766,Смета!$B$8:$O$93,13,0)</f>
        <v>0</v>
      </c>
      <c r="W1766" s="32">
        <f>VLOOKUP(U1766,Смета!$B$8:$O$93,13,0)</f>
        <v>0</v>
      </c>
      <c r="AA1766" s="32">
        <f>VLOOKUP(Y1766,Смета!$B$8:$O$93,13,0)</f>
        <v>0</v>
      </c>
      <c r="AE1766" s="32">
        <f>VLOOKUP(AC1766,Смета!$B$8:$O$93,13,0)</f>
        <v>0</v>
      </c>
      <c r="AI1766" s="32">
        <f>VLOOKUP(AG1766,Смета!$B$8:$O$93,13,0)</f>
        <v>0</v>
      </c>
      <c r="AM1766" s="32">
        <f>VLOOKUP(AK1766,Смета!$B$8:$O$93,13,0)</f>
        <v>0</v>
      </c>
      <c r="AQ1766" s="32">
        <f>VLOOKUP(AO1766,Смета!$B$8:$O$93,13,0)</f>
        <v>0</v>
      </c>
      <c r="AU1766" s="32">
        <f>VLOOKUP(AS1766,Смета!$B$8:$O$93,13,0)</f>
        <v>0</v>
      </c>
    </row>
    <row r="1767" spans="3:47" x14ac:dyDescent="0.25">
      <c r="C1767" s="32">
        <f>VLOOKUP(A1767,Смета!$B$8:$O$93,13,0)</f>
        <v>0</v>
      </c>
      <c r="G1767" s="32">
        <f>VLOOKUP(E1767,Смета!$B$8:$O$93,13,0)</f>
        <v>0</v>
      </c>
      <c r="K1767" s="32">
        <f>VLOOKUP(I1767,Смета!$B$8:$O$93,13,0)</f>
        <v>0</v>
      </c>
      <c r="O1767" s="32">
        <f>VLOOKUP(M1767,Смета!$B$8:$O$93,13,0)</f>
        <v>0</v>
      </c>
      <c r="S1767" s="32">
        <f>VLOOKUP(Q1767,Смета!$B$8:$O$93,13,0)</f>
        <v>0</v>
      </c>
      <c r="W1767" s="32">
        <f>VLOOKUP(U1767,Смета!$B$8:$O$93,13,0)</f>
        <v>0</v>
      </c>
      <c r="AA1767" s="32">
        <f>VLOOKUP(Y1767,Смета!$B$8:$O$93,13,0)</f>
        <v>0</v>
      </c>
      <c r="AE1767" s="32">
        <f>VLOOKUP(AC1767,Смета!$B$8:$O$93,13,0)</f>
        <v>0</v>
      </c>
      <c r="AI1767" s="32">
        <f>VLOOKUP(AG1767,Смета!$B$8:$O$93,13,0)</f>
        <v>0</v>
      </c>
      <c r="AM1767" s="32">
        <f>VLOOKUP(AK1767,Смета!$B$8:$O$93,13,0)</f>
        <v>0</v>
      </c>
      <c r="AQ1767" s="32">
        <f>VLOOKUP(AO1767,Смета!$B$8:$O$93,13,0)</f>
        <v>0</v>
      </c>
      <c r="AU1767" s="32">
        <f>VLOOKUP(AS1767,Смета!$B$8:$O$93,13,0)</f>
        <v>0</v>
      </c>
    </row>
    <row r="1768" spans="3:47" x14ac:dyDescent="0.25">
      <c r="C1768" s="32">
        <f>VLOOKUP(A1768,Смета!$B$8:$O$93,13,0)</f>
        <v>0</v>
      </c>
      <c r="G1768" s="32">
        <f>VLOOKUP(E1768,Смета!$B$8:$O$93,13,0)</f>
        <v>0</v>
      </c>
      <c r="K1768" s="32">
        <f>VLOOKUP(I1768,Смета!$B$8:$O$93,13,0)</f>
        <v>0</v>
      </c>
      <c r="O1768" s="32">
        <f>VLOOKUP(M1768,Смета!$B$8:$O$93,13,0)</f>
        <v>0</v>
      </c>
      <c r="S1768" s="32">
        <f>VLOOKUP(Q1768,Смета!$B$8:$O$93,13,0)</f>
        <v>0</v>
      </c>
      <c r="W1768" s="32">
        <f>VLOOKUP(U1768,Смета!$B$8:$O$93,13,0)</f>
        <v>0</v>
      </c>
      <c r="AA1768" s="32">
        <f>VLOOKUP(Y1768,Смета!$B$8:$O$93,13,0)</f>
        <v>0</v>
      </c>
      <c r="AE1768" s="32">
        <f>VLOOKUP(AC1768,Смета!$B$8:$O$93,13,0)</f>
        <v>0</v>
      </c>
      <c r="AI1768" s="32">
        <f>VLOOKUP(AG1768,Смета!$B$8:$O$93,13,0)</f>
        <v>0</v>
      </c>
      <c r="AM1768" s="32">
        <f>VLOOKUP(AK1768,Смета!$B$8:$O$93,13,0)</f>
        <v>0</v>
      </c>
      <c r="AQ1768" s="32">
        <f>VLOOKUP(AO1768,Смета!$B$8:$O$93,13,0)</f>
        <v>0</v>
      </c>
      <c r="AU1768" s="32">
        <f>VLOOKUP(AS1768,Смета!$B$8:$O$93,13,0)</f>
        <v>0</v>
      </c>
    </row>
    <row r="1769" spans="3:47" x14ac:dyDescent="0.25">
      <c r="C1769" s="32">
        <f>VLOOKUP(A1769,Смета!$B$8:$O$93,13,0)</f>
        <v>0</v>
      </c>
      <c r="G1769" s="32">
        <f>VLOOKUP(E1769,Смета!$B$8:$O$93,13,0)</f>
        <v>0</v>
      </c>
      <c r="K1769" s="32">
        <f>VLOOKUP(I1769,Смета!$B$8:$O$93,13,0)</f>
        <v>0</v>
      </c>
      <c r="O1769" s="32">
        <f>VLOOKUP(M1769,Смета!$B$8:$O$93,13,0)</f>
        <v>0</v>
      </c>
      <c r="S1769" s="32">
        <f>VLOOKUP(Q1769,Смета!$B$8:$O$93,13,0)</f>
        <v>0</v>
      </c>
      <c r="W1769" s="32">
        <f>VLOOKUP(U1769,Смета!$B$8:$O$93,13,0)</f>
        <v>0</v>
      </c>
      <c r="AA1769" s="32">
        <f>VLOOKUP(Y1769,Смета!$B$8:$O$93,13,0)</f>
        <v>0</v>
      </c>
      <c r="AE1769" s="32">
        <f>VLOOKUP(AC1769,Смета!$B$8:$O$93,13,0)</f>
        <v>0</v>
      </c>
      <c r="AI1769" s="32">
        <f>VLOOKUP(AG1769,Смета!$B$8:$O$93,13,0)</f>
        <v>0</v>
      </c>
      <c r="AM1769" s="32">
        <f>VLOOKUP(AK1769,Смета!$B$8:$O$93,13,0)</f>
        <v>0</v>
      </c>
      <c r="AQ1769" s="32">
        <f>VLOOKUP(AO1769,Смета!$B$8:$O$93,13,0)</f>
        <v>0</v>
      </c>
      <c r="AU1769" s="32">
        <f>VLOOKUP(AS1769,Смета!$B$8:$O$93,13,0)</f>
        <v>0</v>
      </c>
    </row>
    <row r="1770" spans="3:47" x14ac:dyDescent="0.25">
      <c r="C1770" s="32">
        <f>VLOOKUP(A1770,Смета!$B$8:$O$93,13,0)</f>
        <v>0</v>
      </c>
      <c r="G1770" s="32">
        <f>VLOOKUP(E1770,Смета!$B$8:$O$93,13,0)</f>
        <v>0</v>
      </c>
      <c r="K1770" s="32">
        <f>VLOOKUP(I1770,Смета!$B$8:$O$93,13,0)</f>
        <v>0</v>
      </c>
      <c r="O1770" s="32">
        <f>VLOOKUP(M1770,Смета!$B$8:$O$93,13,0)</f>
        <v>0</v>
      </c>
      <c r="S1770" s="32">
        <f>VLOOKUP(Q1770,Смета!$B$8:$O$93,13,0)</f>
        <v>0</v>
      </c>
      <c r="W1770" s="32">
        <f>VLOOKUP(U1770,Смета!$B$8:$O$93,13,0)</f>
        <v>0</v>
      </c>
      <c r="AA1770" s="32">
        <f>VLOOKUP(Y1770,Смета!$B$8:$O$93,13,0)</f>
        <v>0</v>
      </c>
      <c r="AE1770" s="32">
        <f>VLOOKUP(AC1770,Смета!$B$8:$O$93,13,0)</f>
        <v>0</v>
      </c>
      <c r="AI1770" s="32">
        <f>VLOOKUP(AG1770,Смета!$B$8:$O$93,13,0)</f>
        <v>0</v>
      </c>
      <c r="AM1770" s="32">
        <f>VLOOKUP(AK1770,Смета!$B$8:$O$93,13,0)</f>
        <v>0</v>
      </c>
      <c r="AQ1770" s="32">
        <f>VLOOKUP(AO1770,Смета!$B$8:$O$93,13,0)</f>
        <v>0</v>
      </c>
      <c r="AU1770" s="32">
        <f>VLOOKUP(AS1770,Смета!$B$8:$O$93,13,0)</f>
        <v>0</v>
      </c>
    </row>
    <row r="1771" spans="3:47" x14ac:dyDescent="0.25">
      <c r="C1771" s="32">
        <f>VLOOKUP(A1771,Смета!$B$8:$O$93,13,0)</f>
        <v>0</v>
      </c>
      <c r="G1771" s="32">
        <f>VLOOKUP(E1771,Смета!$B$8:$O$93,13,0)</f>
        <v>0</v>
      </c>
      <c r="K1771" s="32">
        <f>VLOOKUP(I1771,Смета!$B$8:$O$93,13,0)</f>
        <v>0</v>
      </c>
      <c r="O1771" s="32">
        <f>VLOOKUP(M1771,Смета!$B$8:$O$93,13,0)</f>
        <v>0</v>
      </c>
      <c r="S1771" s="32">
        <f>VLOOKUP(Q1771,Смета!$B$8:$O$93,13,0)</f>
        <v>0</v>
      </c>
      <c r="W1771" s="32">
        <f>VLOOKUP(U1771,Смета!$B$8:$O$93,13,0)</f>
        <v>0</v>
      </c>
      <c r="AA1771" s="32">
        <f>VLOOKUP(Y1771,Смета!$B$8:$O$93,13,0)</f>
        <v>0</v>
      </c>
      <c r="AE1771" s="32">
        <f>VLOOKUP(AC1771,Смета!$B$8:$O$93,13,0)</f>
        <v>0</v>
      </c>
      <c r="AI1771" s="32">
        <f>VLOOKUP(AG1771,Смета!$B$8:$O$93,13,0)</f>
        <v>0</v>
      </c>
      <c r="AM1771" s="32">
        <f>VLOOKUP(AK1771,Смета!$B$8:$O$93,13,0)</f>
        <v>0</v>
      </c>
      <c r="AQ1771" s="32">
        <f>VLOOKUP(AO1771,Смета!$B$8:$O$93,13,0)</f>
        <v>0</v>
      </c>
      <c r="AU1771" s="32">
        <f>VLOOKUP(AS1771,Смета!$B$8:$O$93,13,0)</f>
        <v>0</v>
      </c>
    </row>
    <row r="1772" spans="3:47" x14ac:dyDescent="0.25">
      <c r="C1772" s="32">
        <f>VLOOKUP(A1772,Смета!$B$8:$O$93,13,0)</f>
        <v>0</v>
      </c>
      <c r="G1772" s="32">
        <f>VLOOKUP(E1772,Смета!$B$8:$O$93,13,0)</f>
        <v>0</v>
      </c>
      <c r="K1772" s="32">
        <f>VLOOKUP(I1772,Смета!$B$8:$O$93,13,0)</f>
        <v>0</v>
      </c>
      <c r="O1772" s="32">
        <f>VLOOKUP(M1772,Смета!$B$8:$O$93,13,0)</f>
        <v>0</v>
      </c>
      <c r="S1772" s="32">
        <f>VLOOKUP(Q1772,Смета!$B$8:$O$93,13,0)</f>
        <v>0</v>
      </c>
      <c r="W1772" s="32">
        <f>VLOOKUP(U1772,Смета!$B$8:$O$93,13,0)</f>
        <v>0</v>
      </c>
      <c r="AA1772" s="32">
        <f>VLOOKUP(Y1772,Смета!$B$8:$O$93,13,0)</f>
        <v>0</v>
      </c>
      <c r="AE1772" s="32">
        <f>VLOOKUP(AC1772,Смета!$B$8:$O$93,13,0)</f>
        <v>0</v>
      </c>
      <c r="AI1772" s="32">
        <f>VLOOKUP(AG1772,Смета!$B$8:$O$93,13,0)</f>
        <v>0</v>
      </c>
      <c r="AM1772" s="32">
        <f>VLOOKUP(AK1772,Смета!$B$8:$O$93,13,0)</f>
        <v>0</v>
      </c>
      <c r="AQ1772" s="32">
        <f>VLOOKUP(AO1772,Смета!$B$8:$O$93,13,0)</f>
        <v>0</v>
      </c>
      <c r="AU1772" s="32">
        <f>VLOOKUP(AS1772,Смета!$B$8:$O$93,13,0)</f>
        <v>0</v>
      </c>
    </row>
    <row r="1773" spans="3:47" x14ac:dyDescent="0.25">
      <c r="C1773" s="32">
        <f>VLOOKUP(A1773,Смета!$B$8:$O$93,13,0)</f>
        <v>0</v>
      </c>
      <c r="G1773" s="32">
        <f>VLOOKUP(E1773,Смета!$B$8:$O$93,13,0)</f>
        <v>0</v>
      </c>
      <c r="K1773" s="32">
        <f>VLOOKUP(I1773,Смета!$B$8:$O$93,13,0)</f>
        <v>0</v>
      </c>
      <c r="O1773" s="32">
        <f>VLOOKUP(M1773,Смета!$B$8:$O$93,13,0)</f>
        <v>0</v>
      </c>
      <c r="S1773" s="32">
        <f>VLOOKUP(Q1773,Смета!$B$8:$O$93,13,0)</f>
        <v>0</v>
      </c>
      <c r="W1773" s="32">
        <f>VLOOKUP(U1773,Смета!$B$8:$O$93,13,0)</f>
        <v>0</v>
      </c>
      <c r="AA1773" s="32">
        <f>VLOOKUP(Y1773,Смета!$B$8:$O$93,13,0)</f>
        <v>0</v>
      </c>
      <c r="AE1773" s="32">
        <f>VLOOKUP(AC1773,Смета!$B$8:$O$93,13,0)</f>
        <v>0</v>
      </c>
      <c r="AI1773" s="32">
        <f>VLOOKUP(AG1773,Смета!$B$8:$O$93,13,0)</f>
        <v>0</v>
      </c>
      <c r="AM1773" s="32">
        <f>VLOOKUP(AK1773,Смета!$B$8:$O$93,13,0)</f>
        <v>0</v>
      </c>
      <c r="AQ1773" s="32">
        <f>VLOOKUP(AO1773,Смета!$B$8:$O$93,13,0)</f>
        <v>0</v>
      </c>
      <c r="AU1773" s="32">
        <f>VLOOKUP(AS1773,Смета!$B$8:$O$93,13,0)</f>
        <v>0</v>
      </c>
    </row>
    <row r="1774" spans="3:47" x14ac:dyDescent="0.25">
      <c r="C1774" s="32">
        <f>VLOOKUP(A1774,Смета!$B$8:$O$93,13,0)</f>
        <v>0</v>
      </c>
      <c r="G1774" s="32">
        <f>VLOOKUP(E1774,Смета!$B$8:$O$93,13,0)</f>
        <v>0</v>
      </c>
      <c r="K1774" s="32">
        <f>VLOOKUP(I1774,Смета!$B$8:$O$93,13,0)</f>
        <v>0</v>
      </c>
      <c r="O1774" s="32">
        <f>VLOOKUP(M1774,Смета!$B$8:$O$93,13,0)</f>
        <v>0</v>
      </c>
      <c r="S1774" s="32">
        <f>VLOOKUP(Q1774,Смета!$B$8:$O$93,13,0)</f>
        <v>0</v>
      </c>
      <c r="W1774" s="32">
        <f>VLOOKUP(U1774,Смета!$B$8:$O$93,13,0)</f>
        <v>0</v>
      </c>
      <c r="AA1774" s="32">
        <f>VLOOKUP(Y1774,Смета!$B$8:$O$93,13,0)</f>
        <v>0</v>
      </c>
      <c r="AE1774" s="32">
        <f>VLOOKUP(AC1774,Смета!$B$8:$O$93,13,0)</f>
        <v>0</v>
      </c>
      <c r="AI1774" s="32">
        <f>VLOOKUP(AG1774,Смета!$B$8:$O$93,13,0)</f>
        <v>0</v>
      </c>
      <c r="AM1774" s="32">
        <f>VLOOKUP(AK1774,Смета!$B$8:$O$93,13,0)</f>
        <v>0</v>
      </c>
      <c r="AQ1774" s="32">
        <f>VLOOKUP(AO1774,Смета!$B$8:$O$93,13,0)</f>
        <v>0</v>
      </c>
      <c r="AU1774" s="32">
        <f>VLOOKUP(AS1774,Смета!$B$8:$O$93,13,0)</f>
        <v>0</v>
      </c>
    </row>
    <row r="1775" spans="3:47" x14ac:dyDescent="0.25">
      <c r="C1775" s="32">
        <f>VLOOKUP(A1775,Смета!$B$8:$O$93,13,0)</f>
        <v>0</v>
      </c>
      <c r="G1775" s="32">
        <f>VLOOKUP(E1775,Смета!$B$8:$O$93,13,0)</f>
        <v>0</v>
      </c>
      <c r="K1775" s="32">
        <f>VLOOKUP(I1775,Смета!$B$8:$O$93,13,0)</f>
        <v>0</v>
      </c>
      <c r="O1775" s="32">
        <f>VLOOKUP(M1775,Смета!$B$8:$O$93,13,0)</f>
        <v>0</v>
      </c>
      <c r="S1775" s="32">
        <f>VLOOKUP(Q1775,Смета!$B$8:$O$93,13,0)</f>
        <v>0</v>
      </c>
      <c r="W1775" s="32">
        <f>VLOOKUP(U1775,Смета!$B$8:$O$93,13,0)</f>
        <v>0</v>
      </c>
      <c r="AA1775" s="32">
        <f>VLOOKUP(Y1775,Смета!$B$8:$O$93,13,0)</f>
        <v>0</v>
      </c>
      <c r="AE1775" s="32">
        <f>VLOOKUP(AC1775,Смета!$B$8:$O$93,13,0)</f>
        <v>0</v>
      </c>
      <c r="AI1775" s="32">
        <f>VLOOKUP(AG1775,Смета!$B$8:$O$93,13,0)</f>
        <v>0</v>
      </c>
      <c r="AM1775" s="32">
        <f>VLOOKUP(AK1775,Смета!$B$8:$O$93,13,0)</f>
        <v>0</v>
      </c>
      <c r="AQ1775" s="32">
        <f>VLOOKUP(AO1775,Смета!$B$8:$O$93,13,0)</f>
        <v>0</v>
      </c>
      <c r="AU1775" s="32">
        <f>VLOOKUP(AS1775,Смета!$B$8:$O$93,13,0)</f>
        <v>0</v>
      </c>
    </row>
    <row r="1776" spans="3:47" x14ac:dyDescent="0.25">
      <c r="C1776" s="32">
        <f>VLOOKUP(A1776,Смета!$B$8:$O$93,13,0)</f>
        <v>0</v>
      </c>
      <c r="G1776" s="32">
        <f>VLOOKUP(E1776,Смета!$B$8:$O$93,13,0)</f>
        <v>0</v>
      </c>
      <c r="K1776" s="32">
        <f>VLOOKUP(I1776,Смета!$B$8:$O$93,13,0)</f>
        <v>0</v>
      </c>
      <c r="O1776" s="32">
        <f>VLOOKUP(M1776,Смета!$B$8:$O$93,13,0)</f>
        <v>0</v>
      </c>
      <c r="S1776" s="32">
        <f>VLOOKUP(Q1776,Смета!$B$8:$O$93,13,0)</f>
        <v>0</v>
      </c>
      <c r="W1776" s="32">
        <f>VLOOKUP(U1776,Смета!$B$8:$O$93,13,0)</f>
        <v>0</v>
      </c>
      <c r="AA1776" s="32">
        <f>VLOOKUP(Y1776,Смета!$B$8:$O$93,13,0)</f>
        <v>0</v>
      </c>
      <c r="AE1776" s="32">
        <f>VLOOKUP(AC1776,Смета!$B$8:$O$93,13,0)</f>
        <v>0</v>
      </c>
      <c r="AI1776" s="32">
        <f>VLOOKUP(AG1776,Смета!$B$8:$O$93,13,0)</f>
        <v>0</v>
      </c>
      <c r="AM1776" s="32">
        <f>VLOOKUP(AK1776,Смета!$B$8:$O$93,13,0)</f>
        <v>0</v>
      </c>
      <c r="AQ1776" s="32">
        <f>VLOOKUP(AO1776,Смета!$B$8:$O$93,13,0)</f>
        <v>0</v>
      </c>
      <c r="AU1776" s="32">
        <f>VLOOKUP(AS1776,Смета!$B$8:$O$93,13,0)</f>
        <v>0</v>
      </c>
    </row>
    <row r="1777" spans="3:47" x14ac:dyDescent="0.25">
      <c r="C1777" s="32">
        <f>VLOOKUP(A1777,Смета!$B$8:$O$93,13,0)</f>
        <v>0</v>
      </c>
      <c r="G1777" s="32">
        <f>VLOOKUP(E1777,Смета!$B$8:$O$93,13,0)</f>
        <v>0</v>
      </c>
      <c r="K1777" s="32">
        <f>VLOOKUP(I1777,Смета!$B$8:$O$93,13,0)</f>
        <v>0</v>
      </c>
      <c r="O1777" s="32">
        <f>VLOOKUP(M1777,Смета!$B$8:$O$93,13,0)</f>
        <v>0</v>
      </c>
      <c r="S1777" s="32">
        <f>VLOOKUP(Q1777,Смета!$B$8:$O$93,13,0)</f>
        <v>0</v>
      </c>
      <c r="W1777" s="32">
        <f>VLOOKUP(U1777,Смета!$B$8:$O$93,13,0)</f>
        <v>0</v>
      </c>
      <c r="AA1777" s="32">
        <f>VLOOKUP(Y1777,Смета!$B$8:$O$93,13,0)</f>
        <v>0</v>
      </c>
      <c r="AE1777" s="32">
        <f>VLOOKUP(AC1777,Смета!$B$8:$O$93,13,0)</f>
        <v>0</v>
      </c>
      <c r="AI1777" s="32">
        <f>VLOOKUP(AG1777,Смета!$B$8:$O$93,13,0)</f>
        <v>0</v>
      </c>
      <c r="AM1777" s="32">
        <f>VLOOKUP(AK1777,Смета!$B$8:$O$93,13,0)</f>
        <v>0</v>
      </c>
      <c r="AQ1777" s="32">
        <f>VLOOKUP(AO1777,Смета!$B$8:$O$93,13,0)</f>
        <v>0</v>
      </c>
      <c r="AU1777" s="32">
        <f>VLOOKUP(AS1777,Смета!$B$8:$O$93,13,0)</f>
        <v>0</v>
      </c>
    </row>
    <row r="1778" spans="3:47" x14ac:dyDescent="0.25">
      <c r="C1778" s="32">
        <f>VLOOKUP(A1778,Смета!$B$8:$O$93,13,0)</f>
        <v>0</v>
      </c>
      <c r="G1778" s="32">
        <f>VLOOKUP(E1778,Смета!$B$8:$O$93,13,0)</f>
        <v>0</v>
      </c>
      <c r="K1778" s="32">
        <f>VLOOKUP(I1778,Смета!$B$8:$O$93,13,0)</f>
        <v>0</v>
      </c>
      <c r="O1778" s="32">
        <f>VLOOKUP(M1778,Смета!$B$8:$O$93,13,0)</f>
        <v>0</v>
      </c>
      <c r="S1778" s="32">
        <f>VLOOKUP(Q1778,Смета!$B$8:$O$93,13,0)</f>
        <v>0</v>
      </c>
      <c r="W1778" s="32">
        <f>VLOOKUP(U1778,Смета!$B$8:$O$93,13,0)</f>
        <v>0</v>
      </c>
      <c r="AA1778" s="32">
        <f>VLOOKUP(Y1778,Смета!$B$8:$O$93,13,0)</f>
        <v>0</v>
      </c>
      <c r="AE1778" s="32">
        <f>VLOOKUP(AC1778,Смета!$B$8:$O$93,13,0)</f>
        <v>0</v>
      </c>
      <c r="AI1778" s="32">
        <f>VLOOKUP(AG1778,Смета!$B$8:$O$93,13,0)</f>
        <v>0</v>
      </c>
      <c r="AM1778" s="32">
        <f>VLOOKUP(AK1778,Смета!$B$8:$O$93,13,0)</f>
        <v>0</v>
      </c>
      <c r="AQ1778" s="32">
        <f>VLOOKUP(AO1778,Смета!$B$8:$O$93,13,0)</f>
        <v>0</v>
      </c>
      <c r="AU1778" s="32">
        <f>VLOOKUP(AS1778,Смета!$B$8:$O$93,13,0)</f>
        <v>0</v>
      </c>
    </row>
    <row r="1779" spans="3:47" x14ac:dyDescent="0.25">
      <c r="C1779" s="32">
        <f>VLOOKUP(A1779,Смета!$B$8:$O$93,13,0)</f>
        <v>0</v>
      </c>
      <c r="G1779" s="32">
        <f>VLOOKUP(E1779,Смета!$B$8:$O$93,13,0)</f>
        <v>0</v>
      </c>
      <c r="K1779" s="32">
        <f>VLOOKUP(I1779,Смета!$B$8:$O$93,13,0)</f>
        <v>0</v>
      </c>
      <c r="O1779" s="32">
        <f>VLOOKUP(M1779,Смета!$B$8:$O$93,13,0)</f>
        <v>0</v>
      </c>
      <c r="S1779" s="32">
        <f>VLOOKUP(Q1779,Смета!$B$8:$O$93,13,0)</f>
        <v>0</v>
      </c>
      <c r="W1779" s="32">
        <f>VLOOKUP(U1779,Смета!$B$8:$O$93,13,0)</f>
        <v>0</v>
      </c>
      <c r="AA1779" s="32">
        <f>VLOOKUP(Y1779,Смета!$B$8:$O$93,13,0)</f>
        <v>0</v>
      </c>
      <c r="AE1779" s="32">
        <f>VLOOKUP(AC1779,Смета!$B$8:$O$93,13,0)</f>
        <v>0</v>
      </c>
      <c r="AI1779" s="32">
        <f>VLOOKUP(AG1779,Смета!$B$8:$O$93,13,0)</f>
        <v>0</v>
      </c>
      <c r="AM1779" s="32">
        <f>VLOOKUP(AK1779,Смета!$B$8:$O$93,13,0)</f>
        <v>0</v>
      </c>
      <c r="AQ1779" s="32">
        <f>VLOOKUP(AO1779,Смета!$B$8:$O$93,13,0)</f>
        <v>0</v>
      </c>
      <c r="AU1779" s="32">
        <f>VLOOKUP(AS1779,Смета!$B$8:$O$93,13,0)</f>
        <v>0</v>
      </c>
    </row>
    <row r="1780" spans="3:47" x14ac:dyDescent="0.25">
      <c r="C1780" s="32">
        <f>VLOOKUP(A1780,Смета!$B$8:$O$93,13,0)</f>
        <v>0</v>
      </c>
      <c r="G1780" s="32">
        <f>VLOOKUP(E1780,Смета!$B$8:$O$93,13,0)</f>
        <v>0</v>
      </c>
      <c r="K1780" s="32">
        <f>VLOOKUP(I1780,Смета!$B$8:$O$93,13,0)</f>
        <v>0</v>
      </c>
      <c r="O1780" s="32">
        <f>VLOOKUP(M1780,Смета!$B$8:$O$93,13,0)</f>
        <v>0</v>
      </c>
      <c r="S1780" s="32">
        <f>VLOOKUP(Q1780,Смета!$B$8:$O$93,13,0)</f>
        <v>0</v>
      </c>
      <c r="W1780" s="32">
        <f>VLOOKUP(U1780,Смета!$B$8:$O$93,13,0)</f>
        <v>0</v>
      </c>
      <c r="AA1780" s="32">
        <f>VLOOKUP(Y1780,Смета!$B$8:$O$93,13,0)</f>
        <v>0</v>
      </c>
      <c r="AE1780" s="32">
        <f>VLOOKUP(AC1780,Смета!$B$8:$O$93,13,0)</f>
        <v>0</v>
      </c>
      <c r="AI1780" s="32">
        <f>VLOOKUP(AG1780,Смета!$B$8:$O$93,13,0)</f>
        <v>0</v>
      </c>
      <c r="AM1780" s="32">
        <f>VLOOKUP(AK1780,Смета!$B$8:$O$93,13,0)</f>
        <v>0</v>
      </c>
      <c r="AQ1780" s="32">
        <f>VLOOKUP(AO1780,Смета!$B$8:$O$93,13,0)</f>
        <v>0</v>
      </c>
      <c r="AU1780" s="32">
        <f>VLOOKUP(AS1780,Смета!$B$8:$O$93,13,0)</f>
        <v>0</v>
      </c>
    </row>
    <row r="1781" spans="3:47" x14ac:dyDescent="0.25">
      <c r="C1781" s="32">
        <f>VLOOKUP(A1781,Смета!$B$8:$O$93,13,0)</f>
        <v>0</v>
      </c>
      <c r="G1781" s="32">
        <f>VLOOKUP(E1781,Смета!$B$8:$O$93,13,0)</f>
        <v>0</v>
      </c>
      <c r="K1781" s="32">
        <f>VLOOKUP(I1781,Смета!$B$8:$O$93,13,0)</f>
        <v>0</v>
      </c>
      <c r="O1781" s="32">
        <f>VLOOKUP(M1781,Смета!$B$8:$O$93,13,0)</f>
        <v>0</v>
      </c>
      <c r="S1781" s="32">
        <f>VLOOKUP(Q1781,Смета!$B$8:$O$93,13,0)</f>
        <v>0</v>
      </c>
      <c r="W1781" s="32">
        <f>VLOOKUP(U1781,Смета!$B$8:$O$93,13,0)</f>
        <v>0</v>
      </c>
      <c r="AA1781" s="32">
        <f>VLOOKUP(Y1781,Смета!$B$8:$O$93,13,0)</f>
        <v>0</v>
      </c>
      <c r="AE1781" s="32">
        <f>VLOOKUP(AC1781,Смета!$B$8:$O$93,13,0)</f>
        <v>0</v>
      </c>
      <c r="AI1781" s="32">
        <f>VLOOKUP(AG1781,Смета!$B$8:$O$93,13,0)</f>
        <v>0</v>
      </c>
      <c r="AM1781" s="32">
        <f>VLOOKUP(AK1781,Смета!$B$8:$O$93,13,0)</f>
        <v>0</v>
      </c>
      <c r="AQ1781" s="32">
        <f>VLOOKUP(AO1781,Смета!$B$8:$O$93,13,0)</f>
        <v>0</v>
      </c>
      <c r="AU1781" s="32">
        <f>VLOOKUP(AS1781,Смета!$B$8:$O$93,13,0)</f>
        <v>0</v>
      </c>
    </row>
    <row r="1782" spans="3:47" x14ac:dyDescent="0.25">
      <c r="C1782" s="32">
        <f>VLOOKUP(A1782,Смета!$B$8:$O$93,13,0)</f>
        <v>0</v>
      </c>
      <c r="G1782" s="32">
        <f>VLOOKUP(E1782,Смета!$B$8:$O$93,13,0)</f>
        <v>0</v>
      </c>
      <c r="K1782" s="32">
        <f>VLOOKUP(I1782,Смета!$B$8:$O$93,13,0)</f>
        <v>0</v>
      </c>
      <c r="O1782" s="32">
        <f>VLOOKUP(M1782,Смета!$B$8:$O$93,13,0)</f>
        <v>0</v>
      </c>
      <c r="S1782" s="32">
        <f>VLOOKUP(Q1782,Смета!$B$8:$O$93,13,0)</f>
        <v>0</v>
      </c>
      <c r="W1782" s="32">
        <f>VLOOKUP(U1782,Смета!$B$8:$O$93,13,0)</f>
        <v>0</v>
      </c>
      <c r="AA1782" s="32">
        <f>VLOOKUP(Y1782,Смета!$B$8:$O$93,13,0)</f>
        <v>0</v>
      </c>
      <c r="AE1782" s="32">
        <f>VLOOKUP(AC1782,Смета!$B$8:$O$93,13,0)</f>
        <v>0</v>
      </c>
      <c r="AI1782" s="32">
        <f>VLOOKUP(AG1782,Смета!$B$8:$O$93,13,0)</f>
        <v>0</v>
      </c>
      <c r="AM1782" s="32">
        <f>VLOOKUP(AK1782,Смета!$B$8:$O$93,13,0)</f>
        <v>0</v>
      </c>
      <c r="AQ1782" s="32">
        <f>VLOOKUP(AO1782,Смета!$B$8:$O$93,13,0)</f>
        <v>0</v>
      </c>
      <c r="AU1782" s="32">
        <f>VLOOKUP(AS1782,Смета!$B$8:$O$93,13,0)</f>
        <v>0</v>
      </c>
    </row>
    <row r="1783" spans="3:47" x14ac:dyDescent="0.25">
      <c r="C1783" s="32">
        <f>VLOOKUP(A1783,Смета!$B$8:$O$93,13,0)</f>
        <v>0</v>
      </c>
      <c r="G1783" s="32">
        <f>VLOOKUP(E1783,Смета!$B$8:$O$93,13,0)</f>
        <v>0</v>
      </c>
      <c r="K1783" s="32">
        <f>VLOOKUP(I1783,Смета!$B$8:$O$93,13,0)</f>
        <v>0</v>
      </c>
      <c r="O1783" s="32">
        <f>VLOOKUP(M1783,Смета!$B$8:$O$93,13,0)</f>
        <v>0</v>
      </c>
      <c r="S1783" s="32">
        <f>VLOOKUP(Q1783,Смета!$B$8:$O$93,13,0)</f>
        <v>0</v>
      </c>
      <c r="W1783" s="32">
        <f>VLOOKUP(U1783,Смета!$B$8:$O$93,13,0)</f>
        <v>0</v>
      </c>
      <c r="AA1783" s="32">
        <f>VLOOKUP(Y1783,Смета!$B$8:$O$93,13,0)</f>
        <v>0</v>
      </c>
      <c r="AE1783" s="32">
        <f>VLOOKUP(AC1783,Смета!$B$8:$O$93,13,0)</f>
        <v>0</v>
      </c>
      <c r="AI1783" s="32">
        <f>VLOOKUP(AG1783,Смета!$B$8:$O$93,13,0)</f>
        <v>0</v>
      </c>
      <c r="AM1783" s="32">
        <f>VLOOKUP(AK1783,Смета!$B$8:$O$93,13,0)</f>
        <v>0</v>
      </c>
      <c r="AQ1783" s="32">
        <f>VLOOKUP(AO1783,Смета!$B$8:$O$93,13,0)</f>
        <v>0</v>
      </c>
      <c r="AU1783" s="32">
        <f>VLOOKUP(AS1783,Смета!$B$8:$O$93,13,0)</f>
        <v>0</v>
      </c>
    </row>
    <row r="1784" spans="3:47" x14ac:dyDescent="0.25">
      <c r="C1784" s="32">
        <f>VLOOKUP(A1784,Смета!$B$8:$O$93,13,0)</f>
        <v>0</v>
      </c>
      <c r="G1784" s="32">
        <f>VLOOKUP(E1784,Смета!$B$8:$O$93,13,0)</f>
        <v>0</v>
      </c>
      <c r="K1784" s="32">
        <f>VLOOKUP(I1784,Смета!$B$8:$O$93,13,0)</f>
        <v>0</v>
      </c>
      <c r="O1784" s="32">
        <f>VLOOKUP(M1784,Смета!$B$8:$O$93,13,0)</f>
        <v>0</v>
      </c>
      <c r="S1784" s="32">
        <f>VLOOKUP(Q1784,Смета!$B$8:$O$93,13,0)</f>
        <v>0</v>
      </c>
      <c r="W1784" s="32">
        <f>VLOOKUP(U1784,Смета!$B$8:$O$93,13,0)</f>
        <v>0</v>
      </c>
      <c r="AA1784" s="32">
        <f>VLOOKUP(Y1784,Смета!$B$8:$O$93,13,0)</f>
        <v>0</v>
      </c>
      <c r="AE1784" s="32">
        <f>VLOOKUP(AC1784,Смета!$B$8:$O$93,13,0)</f>
        <v>0</v>
      </c>
      <c r="AI1784" s="32">
        <f>VLOOKUP(AG1784,Смета!$B$8:$O$93,13,0)</f>
        <v>0</v>
      </c>
      <c r="AM1784" s="32">
        <f>VLOOKUP(AK1784,Смета!$B$8:$O$93,13,0)</f>
        <v>0</v>
      </c>
      <c r="AQ1784" s="32">
        <f>VLOOKUP(AO1784,Смета!$B$8:$O$93,13,0)</f>
        <v>0</v>
      </c>
      <c r="AU1784" s="32">
        <f>VLOOKUP(AS1784,Смета!$B$8:$O$93,13,0)</f>
        <v>0</v>
      </c>
    </row>
    <row r="1785" spans="3:47" x14ac:dyDescent="0.25">
      <c r="C1785" s="32">
        <f>VLOOKUP(A1785,Смета!$B$8:$O$93,13,0)</f>
        <v>0</v>
      </c>
      <c r="G1785" s="32">
        <f>VLOOKUP(E1785,Смета!$B$8:$O$93,13,0)</f>
        <v>0</v>
      </c>
      <c r="K1785" s="32">
        <f>VLOOKUP(I1785,Смета!$B$8:$O$93,13,0)</f>
        <v>0</v>
      </c>
      <c r="O1785" s="32">
        <f>VLOOKUP(M1785,Смета!$B$8:$O$93,13,0)</f>
        <v>0</v>
      </c>
      <c r="S1785" s="32">
        <f>VLOOKUP(Q1785,Смета!$B$8:$O$93,13,0)</f>
        <v>0</v>
      </c>
      <c r="W1785" s="32">
        <f>VLOOKUP(U1785,Смета!$B$8:$O$93,13,0)</f>
        <v>0</v>
      </c>
      <c r="AA1785" s="32">
        <f>VLOOKUP(Y1785,Смета!$B$8:$O$93,13,0)</f>
        <v>0</v>
      </c>
      <c r="AE1785" s="32">
        <f>VLOOKUP(AC1785,Смета!$B$8:$O$93,13,0)</f>
        <v>0</v>
      </c>
      <c r="AI1785" s="32">
        <f>VLOOKUP(AG1785,Смета!$B$8:$O$93,13,0)</f>
        <v>0</v>
      </c>
      <c r="AM1785" s="32">
        <f>VLOOKUP(AK1785,Смета!$B$8:$O$93,13,0)</f>
        <v>0</v>
      </c>
      <c r="AQ1785" s="32">
        <f>VLOOKUP(AO1785,Смета!$B$8:$O$93,13,0)</f>
        <v>0</v>
      </c>
      <c r="AU1785" s="32">
        <f>VLOOKUP(AS1785,Смета!$B$8:$O$93,13,0)</f>
        <v>0</v>
      </c>
    </row>
    <row r="1786" spans="3:47" x14ac:dyDescent="0.25">
      <c r="C1786" s="32">
        <f>VLOOKUP(A1786,Смета!$B$8:$O$93,13,0)</f>
        <v>0</v>
      </c>
      <c r="G1786" s="32">
        <f>VLOOKUP(E1786,Смета!$B$8:$O$93,13,0)</f>
        <v>0</v>
      </c>
      <c r="K1786" s="32">
        <f>VLOOKUP(I1786,Смета!$B$8:$O$93,13,0)</f>
        <v>0</v>
      </c>
      <c r="O1786" s="32">
        <f>VLOOKUP(M1786,Смета!$B$8:$O$93,13,0)</f>
        <v>0</v>
      </c>
      <c r="S1786" s="32">
        <f>VLOOKUP(Q1786,Смета!$B$8:$O$93,13,0)</f>
        <v>0</v>
      </c>
      <c r="W1786" s="32">
        <f>VLOOKUP(U1786,Смета!$B$8:$O$93,13,0)</f>
        <v>0</v>
      </c>
      <c r="AA1786" s="32">
        <f>VLOOKUP(Y1786,Смета!$B$8:$O$93,13,0)</f>
        <v>0</v>
      </c>
      <c r="AE1786" s="32">
        <f>VLOOKUP(AC1786,Смета!$B$8:$O$93,13,0)</f>
        <v>0</v>
      </c>
      <c r="AI1786" s="32">
        <f>VLOOKUP(AG1786,Смета!$B$8:$O$93,13,0)</f>
        <v>0</v>
      </c>
      <c r="AM1786" s="32">
        <f>VLOOKUP(AK1786,Смета!$B$8:$O$93,13,0)</f>
        <v>0</v>
      </c>
      <c r="AQ1786" s="32">
        <f>VLOOKUP(AO1786,Смета!$B$8:$O$93,13,0)</f>
        <v>0</v>
      </c>
      <c r="AU1786" s="32">
        <f>VLOOKUP(AS1786,Смета!$B$8:$O$93,13,0)</f>
        <v>0</v>
      </c>
    </row>
    <row r="1787" spans="3:47" x14ac:dyDescent="0.25">
      <c r="C1787" s="32">
        <f>VLOOKUP(A1787,Смета!$B$8:$O$93,13,0)</f>
        <v>0</v>
      </c>
      <c r="G1787" s="32">
        <f>VLOOKUP(E1787,Смета!$B$8:$O$93,13,0)</f>
        <v>0</v>
      </c>
      <c r="K1787" s="32">
        <f>VLOOKUP(I1787,Смета!$B$8:$O$93,13,0)</f>
        <v>0</v>
      </c>
      <c r="O1787" s="32">
        <f>VLOOKUP(M1787,Смета!$B$8:$O$93,13,0)</f>
        <v>0</v>
      </c>
      <c r="S1787" s="32">
        <f>VLOOKUP(Q1787,Смета!$B$8:$O$93,13,0)</f>
        <v>0</v>
      </c>
      <c r="W1787" s="32">
        <f>VLOOKUP(U1787,Смета!$B$8:$O$93,13,0)</f>
        <v>0</v>
      </c>
      <c r="AA1787" s="32">
        <f>VLOOKUP(Y1787,Смета!$B$8:$O$93,13,0)</f>
        <v>0</v>
      </c>
      <c r="AE1787" s="32">
        <f>VLOOKUP(AC1787,Смета!$B$8:$O$93,13,0)</f>
        <v>0</v>
      </c>
      <c r="AI1787" s="32">
        <f>VLOOKUP(AG1787,Смета!$B$8:$O$93,13,0)</f>
        <v>0</v>
      </c>
      <c r="AM1787" s="32">
        <f>VLOOKUP(AK1787,Смета!$B$8:$O$93,13,0)</f>
        <v>0</v>
      </c>
      <c r="AQ1787" s="32">
        <f>VLOOKUP(AO1787,Смета!$B$8:$O$93,13,0)</f>
        <v>0</v>
      </c>
      <c r="AU1787" s="32">
        <f>VLOOKUP(AS1787,Смета!$B$8:$O$93,13,0)</f>
        <v>0</v>
      </c>
    </row>
    <row r="1788" spans="3:47" x14ac:dyDescent="0.25">
      <c r="C1788" s="32">
        <f>VLOOKUP(A1788,Смета!$B$8:$O$93,13,0)</f>
        <v>0</v>
      </c>
      <c r="G1788" s="32">
        <f>VLOOKUP(E1788,Смета!$B$8:$O$93,13,0)</f>
        <v>0</v>
      </c>
      <c r="K1788" s="32">
        <f>VLOOKUP(I1788,Смета!$B$8:$O$93,13,0)</f>
        <v>0</v>
      </c>
      <c r="O1788" s="32">
        <f>VLOOKUP(M1788,Смета!$B$8:$O$93,13,0)</f>
        <v>0</v>
      </c>
      <c r="S1788" s="32">
        <f>VLOOKUP(Q1788,Смета!$B$8:$O$93,13,0)</f>
        <v>0</v>
      </c>
      <c r="W1788" s="32">
        <f>VLOOKUP(U1788,Смета!$B$8:$O$93,13,0)</f>
        <v>0</v>
      </c>
      <c r="AA1788" s="32">
        <f>VLOOKUP(Y1788,Смета!$B$8:$O$93,13,0)</f>
        <v>0</v>
      </c>
      <c r="AE1788" s="32">
        <f>VLOOKUP(AC1788,Смета!$B$8:$O$93,13,0)</f>
        <v>0</v>
      </c>
      <c r="AI1788" s="32">
        <f>VLOOKUP(AG1788,Смета!$B$8:$O$93,13,0)</f>
        <v>0</v>
      </c>
      <c r="AM1788" s="32">
        <f>VLOOKUP(AK1788,Смета!$B$8:$O$93,13,0)</f>
        <v>0</v>
      </c>
      <c r="AQ1788" s="32">
        <f>VLOOKUP(AO1788,Смета!$B$8:$O$93,13,0)</f>
        <v>0</v>
      </c>
      <c r="AU1788" s="32">
        <f>VLOOKUP(AS1788,Смета!$B$8:$O$93,13,0)</f>
        <v>0</v>
      </c>
    </row>
    <row r="1789" spans="3:47" x14ac:dyDescent="0.25">
      <c r="C1789" s="32">
        <f>VLOOKUP(A1789,Смета!$B$8:$O$93,13,0)</f>
        <v>0</v>
      </c>
      <c r="G1789" s="32">
        <f>VLOOKUP(E1789,Смета!$B$8:$O$93,13,0)</f>
        <v>0</v>
      </c>
      <c r="K1789" s="32">
        <f>VLOOKUP(I1789,Смета!$B$8:$O$93,13,0)</f>
        <v>0</v>
      </c>
      <c r="O1789" s="32">
        <f>VLOOKUP(M1789,Смета!$B$8:$O$93,13,0)</f>
        <v>0</v>
      </c>
      <c r="S1789" s="32">
        <f>VLOOKUP(Q1789,Смета!$B$8:$O$93,13,0)</f>
        <v>0</v>
      </c>
      <c r="W1789" s="32">
        <f>VLOOKUP(U1789,Смета!$B$8:$O$93,13,0)</f>
        <v>0</v>
      </c>
      <c r="AA1789" s="32">
        <f>VLOOKUP(Y1789,Смета!$B$8:$O$93,13,0)</f>
        <v>0</v>
      </c>
      <c r="AE1789" s="32">
        <f>VLOOKUP(AC1789,Смета!$B$8:$O$93,13,0)</f>
        <v>0</v>
      </c>
      <c r="AI1789" s="32">
        <f>VLOOKUP(AG1789,Смета!$B$8:$O$93,13,0)</f>
        <v>0</v>
      </c>
      <c r="AM1789" s="32">
        <f>VLOOKUP(AK1789,Смета!$B$8:$O$93,13,0)</f>
        <v>0</v>
      </c>
      <c r="AQ1789" s="32">
        <f>VLOOKUP(AO1789,Смета!$B$8:$O$93,13,0)</f>
        <v>0</v>
      </c>
      <c r="AU1789" s="32">
        <f>VLOOKUP(AS1789,Смета!$B$8:$O$93,13,0)</f>
        <v>0</v>
      </c>
    </row>
    <row r="1790" spans="3:47" x14ac:dyDescent="0.25">
      <c r="C1790" s="32">
        <f>VLOOKUP(A1790,Смета!$B$8:$O$93,13,0)</f>
        <v>0</v>
      </c>
      <c r="G1790" s="32">
        <f>VLOOKUP(E1790,Смета!$B$8:$O$93,13,0)</f>
        <v>0</v>
      </c>
      <c r="K1790" s="32">
        <f>VLOOKUP(I1790,Смета!$B$8:$O$93,13,0)</f>
        <v>0</v>
      </c>
      <c r="O1790" s="32">
        <f>VLOOKUP(M1790,Смета!$B$8:$O$93,13,0)</f>
        <v>0</v>
      </c>
      <c r="S1790" s="32">
        <f>VLOOKUP(Q1790,Смета!$B$8:$O$93,13,0)</f>
        <v>0</v>
      </c>
      <c r="W1790" s="32">
        <f>VLOOKUP(U1790,Смета!$B$8:$O$93,13,0)</f>
        <v>0</v>
      </c>
      <c r="AA1790" s="32">
        <f>VLOOKUP(Y1790,Смета!$B$8:$O$93,13,0)</f>
        <v>0</v>
      </c>
      <c r="AE1790" s="32">
        <f>VLOOKUP(AC1790,Смета!$B$8:$O$93,13,0)</f>
        <v>0</v>
      </c>
      <c r="AI1790" s="32">
        <f>VLOOKUP(AG1790,Смета!$B$8:$O$93,13,0)</f>
        <v>0</v>
      </c>
      <c r="AM1790" s="32">
        <f>VLOOKUP(AK1790,Смета!$B$8:$O$93,13,0)</f>
        <v>0</v>
      </c>
      <c r="AQ1790" s="32">
        <f>VLOOKUP(AO1790,Смета!$B$8:$O$93,13,0)</f>
        <v>0</v>
      </c>
      <c r="AU1790" s="32">
        <f>VLOOKUP(AS1790,Смета!$B$8:$O$93,13,0)</f>
        <v>0</v>
      </c>
    </row>
    <row r="1791" spans="3:47" x14ac:dyDescent="0.25">
      <c r="C1791" s="32">
        <f>VLOOKUP(A1791,Смета!$B$8:$O$93,13,0)</f>
        <v>0</v>
      </c>
      <c r="G1791" s="32">
        <f>VLOOKUP(E1791,Смета!$B$8:$O$93,13,0)</f>
        <v>0</v>
      </c>
      <c r="K1791" s="32">
        <f>VLOOKUP(I1791,Смета!$B$8:$O$93,13,0)</f>
        <v>0</v>
      </c>
      <c r="O1791" s="32">
        <f>VLOOKUP(M1791,Смета!$B$8:$O$93,13,0)</f>
        <v>0</v>
      </c>
      <c r="S1791" s="32">
        <f>VLOOKUP(Q1791,Смета!$B$8:$O$93,13,0)</f>
        <v>0</v>
      </c>
      <c r="W1791" s="32">
        <f>VLOOKUP(U1791,Смета!$B$8:$O$93,13,0)</f>
        <v>0</v>
      </c>
      <c r="AA1791" s="32">
        <f>VLOOKUP(Y1791,Смета!$B$8:$O$93,13,0)</f>
        <v>0</v>
      </c>
      <c r="AE1791" s="32">
        <f>VLOOKUP(AC1791,Смета!$B$8:$O$93,13,0)</f>
        <v>0</v>
      </c>
      <c r="AI1791" s="32">
        <f>VLOOKUP(AG1791,Смета!$B$8:$O$93,13,0)</f>
        <v>0</v>
      </c>
      <c r="AM1791" s="32">
        <f>VLOOKUP(AK1791,Смета!$B$8:$O$93,13,0)</f>
        <v>0</v>
      </c>
      <c r="AQ1791" s="32">
        <f>VLOOKUP(AO1791,Смета!$B$8:$O$93,13,0)</f>
        <v>0</v>
      </c>
      <c r="AU1791" s="32">
        <f>VLOOKUP(AS1791,Смета!$B$8:$O$93,13,0)</f>
        <v>0</v>
      </c>
    </row>
    <row r="1792" spans="3:47" x14ac:dyDescent="0.25">
      <c r="C1792" s="32">
        <f>VLOOKUP(A1792,Смета!$B$8:$O$93,13,0)</f>
        <v>0</v>
      </c>
      <c r="G1792" s="32">
        <f>VLOOKUP(E1792,Смета!$B$8:$O$93,13,0)</f>
        <v>0</v>
      </c>
      <c r="K1792" s="32">
        <f>VLOOKUP(I1792,Смета!$B$8:$O$93,13,0)</f>
        <v>0</v>
      </c>
      <c r="O1792" s="32">
        <f>VLOOKUP(M1792,Смета!$B$8:$O$93,13,0)</f>
        <v>0</v>
      </c>
      <c r="S1792" s="32">
        <f>VLOOKUP(Q1792,Смета!$B$8:$O$93,13,0)</f>
        <v>0</v>
      </c>
      <c r="W1792" s="32">
        <f>VLOOKUP(U1792,Смета!$B$8:$O$93,13,0)</f>
        <v>0</v>
      </c>
      <c r="AA1792" s="32">
        <f>VLOOKUP(Y1792,Смета!$B$8:$O$93,13,0)</f>
        <v>0</v>
      </c>
      <c r="AE1792" s="32">
        <f>VLOOKUP(AC1792,Смета!$B$8:$O$93,13,0)</f>
        <v>0</v>
      </c>
      <c r="AI1792" s="32">
        <f>VLOOKUP(AG1792,Смета!$B$8:$O$93,13,0)</f>
        <v>0</v>
      </c>
      <c r="AM1792" s="32">
        <f>VLOOKUP(AK1792,Смета!$B$8:$O$93,13,0)</f>
        <v>0</v>
      </c>
      <c r="AQ1792" s="32">
        <f>VLOOKUP(AO1792,Смета!$B$8:$O$93,13,0)</f>
        <v>0</v>
      </c>
      <c r="AU1792" s="32">
        <f>VLOOKUP(AS1792,Смета!$B$8:$O$93,13,0)</f>
        <v>0</v>
      </c>
    </row>
    <row r="1793" spans="3:47" x14ac:dyDescent="0.25">
      <c r="C1793" s="32">
        <f>VLOOKUP(A1793,Смета!$B$8:$O$93,13,0)</f>
        <v>0</v>
      </c>
      <c r="G1793" s="32">
        <f>VLOOKUP(E1793,Смета!$B$8:$O$93,13,0)</f>
        <v>0</v>
      </c>
      <c r="K1793" s="32">
        <f>VLOOKUP(I1793,Смета!$B$8:$O$93,13,0)</f>
        <v>0</v>
      </c>
      <c r="O1793" s="32">
        <f>VLOOKUP(M1793,Смета!$B$8:$O$93,13,0)</f>
        <v>0</v>
      </c>
      <c r="S1793" s="32">
        <f>VLOOKUP(Q1793,Смета!$B$8:$O$93,13,0)</f>
        <v>0</v>
      </c>
      <c r="W1793" s="32">
        <f>VLOOKUP(U1793,Смета!$B$8:$O$93,13,0)</f>
        <v>0</v>
      </c>
      <c r="AA1793" s="32">
        <f>VLOOKUP(Y1793,Смета!$B$8:$O$93,13,0)</f>
        <v>0</v>
      </c>
      <c r="AE1793" s="32">
        <f>VLOOKUP(AC1793,Смета!$B$8:$O$93,13,0)</f>
        <v>0</v>
      </c>
      <c r="AI1793" s="32">
        <f>VLOOKUP(AG1793,Смета!$B$8:$O$93,13,0)</f>
        <v>0</v>
      </c>
      <c r="AM1793" s="32">
        <f>VLOOKUP(AK1793,Смета!$B$8:$O$93,13,0)</f>
        <v>0</v>
      </c>
      <c r="AQ1793" s="32">
        <f>VLOOKUP(AO1793,Смета!$B$8:$O$93,13,0)</f>
        <v>0</v>
      </c>
      <c r="AU1793" s="32">
        <f>VLOOKUP(AS1793,Смета!$B$8:$O$93,13,0)</f>
        <v>0</v>
      </c>
    </row>
    <row r="1794" spans="3:47" x14ac:dyDescent="0.25">
      <c r="C1794" s="32">
        <f>VLOOKUP(A1794,Смета!$B$8:$O$93,13,0)</f>
        <v>0</v>
      </c>
      <c r="G1794" s="32">
        <f>VLOOKUP(E1794,Смета!$B$8:$O$93,13,0)</f>
        <v>0</v>
      </c>
      <c r="K1794" s="32">
        <f>VLOOKUP(I1794,Смета!$B$8:$O$93,13,0)</f>
        <v>0</v>
      </c>
      <c r="O1794" s="32">
        <f>VLOOKUP(M1794,Смета!$B$8:$O$93,13,0)</f>
        <v>0</v>
      </c>
      <c r="S1794" s="32">
        <f>VLOOKUP(Q1794,Смета!$B$8:$O$93,13,0)</f>
        <v>0</v>
      </c>
      <c r="W1794" s="32">
        <f>VLOOKUP(U1794,Смета!$B$8:$O$93,13,0)</f>
        <v>0</v>
      </c>
      <c r="AA1794" s="32">
        <f>VLOOKUP(Y1794,Смета!$B$8:$O$93,13,0)</f>
        <v>0</v>
      </c>
      <c r="AE1794" s="32">
        <f>VLOOKUP(AC1794,Смета!$B$8:$O$93,13,0)</f>
        <v>0</v>
      </c>
      <c r="AI1794" s="32">
        <f>VLOOKUP(AG1794,Смета!$B$8:$O$93,13,0)</f>
        <v>0</v>
      </c>
      <c r="AM1794" s="32">
        <f>VLOOKUP(AK1794,Смета!$B$8:$O$93,13,0)</f>
        <v>0</v>
      </c>
      <c r="AQ1794" s="32">
        <f>VLOOKUP(AO1794,Смета!$B$8:$O$93,13,0)</f>
        <v>0</v>
      </c>
      <c r="AU1794" s="32">
        <f>VLOOKUP(AS1794,Смета!$B$8:$O$93,13,0)</f>
        <v>0</v>
      </c>
    </row>
    <row r="1795" spans="3:47" x14ac:dyDescent="0.25">
      <c r="C1795" s="32">
        <f>VLOOKUP(A1795,Смета!$B$8:$O$93,13,0)</f>
        <v>0</v>
      </c>
      <c r="G1795" s="32">
        <f>VLOOKUP(E1795,Смета!$B$8:$O$93,13,0)</f>
        <v>0</v>
      </c>
      <c r="K1795" s="32">
        <f>VLOOKUP(I1795,Смета!$B$8:$O$93,13,0)</f>
        <v>0</v>
      </c>
      <c r="O1795" s="32">
        <f>VLOOKUP(M1795,Смета!$B$8:$O$93,13,0)</f>
        <v>0</v>
      </c>
      <c r="S1795" s="32">
        <f>VLOOKUP(Q1795,Смета!$B$8:$O$93,13,0)</f>
        <v>0</v>
      </c>
      <c r="W1795" s="32">
        <f>VLOOKUP(U1795,Смета!$B$8:$O$93,13,0)</f>
        <v>0</v>
      </c>
      <c r="AA1795" s="32">
        <f>VLOOKUP(Y1795,Смета!$B$8:$O$93,13,0)</f>
        <v>0</v>
      </c>
      <c r="AE1795" s="32">
        <f>VLOOKUP(AC1795,Смета!$B$8:$O$93,13,0)</f>
        <v>0</v>
      </c>
      <c r="AI1795" s="32">
        <f>VLOOKUP(AG1795,Смета!$B$8:$O$93,13,0)</f>
        <v>0</v>
      </c>
      <c r="AM1795" s="32">
        <f>VLOOKUP(AK1795,Смета!$B$8:$O$93,13,0)</f>
        <v>0</v>
      </c>
      <c r="AQ1795" s="32">
        <f>VLOOKUP(AO1795,Смета!$B$8:$O$93,13,0)</f>
        <v>0</v>
      </c>
      <c r="AU1795" s="32">
        <f>VLOOKUP(AS1795,Смета!$B$8:$O$93,13,0)</f>
        <v>0</v>
      </c>
    </row>
    <row r="1796" spans="3:47" x14ac:dyDescent="0.25">
      <c r="C1796" s="32">
        <f>VLOOKUP(A1796,Смета!$B$8:$O$93,13,0)</f>
        <v>0</v>
      </c>
      <c r="G1796" s="32">
        <f>VLOOKUP(E1796,Смета!$B$8:$O$93,13,0)</f>
        <v>0</v>
      </c>
      <c r="K1796" s="32">
        <f>VLOOKUP(I1796,Смета!$B$8:$O$93,13,0)</f>
        <v>0</v>
      </c>
      <c r="O1796" s="32">
        <f>VLOOKUP(M1796,Смета!$B$8:$O$93,13,0)</f>
        <v>0</v>
      </c>
      <c r="S1796" s="32">
        <f>VLOOKUP(Q1796,Смета!$B$8:$O$93,13,0)</f>
        <v>0</v>
      </c>
      <c r="W1796" s="32">
        <f>VLOOKUP(U1796,Смета!$B$8:$O$93,13,0)</f>
        <v>0</v>
      </c>
      <c r="AA1796" s="32">
        <f>VLOOKUP(Y1796,Смета!$B$8:$O$93,13,0)</f>
        <v>0</v>
      </c>
      <c r="AE1796" s="32">
        <f>VLOOKUP(AC1796,Смета!$B$8:$O$93,13,0)</f>
        <v>0</v>
      </c>
      <c r="AI1796" s="32">
        <f>VLOOKUP(AG1796,Смета!$B$8:$O$93,13,0)</f>
        <v>0</v>
      </c>
      <c r="AM1796" s="32">
        <f>VLOOKUP(AK1796,Смета!$B$8:$O$93,13,0)</f>
        <v>0</v>
      </c>
      <c r="AQ1796" s="32">
        <f>VLOOKUP(AO1796,Смета!$B$8:$O$93,13,0)</f>
        <v>0</v>
      </c>
      <c r="AU1796" s="32">
        <f>VLOOKUP(AS1796,Смета!$B$8:$O$93,13,0)</f>
        <v>0</v>
      </c>
    </row>
    <row r="1797" spans="3:47" x14ac:dyDescent="0.25">
      <c r="C1797" s="32">
        <f>VLOOKUP(A1797,Смета!$B$8:$O$93,13,0)</f>
        <v>0</v>
      </c>
      <c r="G1797" s="32">
        <f>VLOOKUP(E1797,Смета!$B$8:$O$93,13,0)</f>
        <v>0</v>
      </c>
      <c r="K1797" s="32">
        <f>VLOOKUP(I1797,Смета!$B$8:$O$93,13,0)</f>
        <v>0</v>
      </c>
      <c r="O1797" s="32">
        <f>VLOOKUP(M1797,Смета!$B$8:$O$93,13,0)</f>
        <v>0</v>
      </c>
      <c r="S1797" s="32">
        <f>VLOOKUP(Q1797,Смета!$B$8:$O$93,13,0)</f>
        <v>0</v>
      </c>
      <c r="W1797" s="32">
        <f>VLOOKUP(U1797,Смета!$B$8:$O$93,13,0)</f>
        <v>0</v>
      </c>
      <c r="AA1797" s="32">
        <f>VLOOKUP(Y1797,Смета!$B$8:$O$93,13,0)</f>
        <v>0</v>
      </c>
      <c r="AE1797" s="32">
        <f>VLOOKUP(AC1797,Смета!$B$8:$O$93,13,0)</f>
        <v>0</v>
      </c>
      <c r="AI1797" s="32">
        <f>VLOOKUP(AG1797,Смета!$B$8:$O$93,13,0)</f>
        <v>0</v>
      </c>
      <c r="AM1797" s="32">
        <f>VLOOKUP(AK1797,Смета!$B$8:$O$93,13,0)</f>
        <v>0</v>
      </c>
      <c r="AQ1797" s="32">
        <f>VLOOKUP(AO1797,Смета!$B$8:$O$93,13,0)</f>
        <v>0</v>
      </c>
      <c r="AU1797" s="32">
        <f>VLOOKUP(AS1797,Смета!$B$8:$O$93,13,0)</f>
        <v>0</v>
      </c>
    </row>
    <row r="1798" spans="3:47" x14ac:dyDescent="0.25">
      <c r="C1798" s="32">
        <f>VLOOKUP(A1798,Смета!$B$8:$O$93,13,0)</f>
        <v>0</v>
      </c>
      <c r="G1798" s="32">
        <f>VLOOKUP(E1798,Смета!$B$8:$O$93,13,0)</f>
        <v>0</v>
      </c>
      <c r="K1798" s="32">
        <f>VLOOKUP(I1798,Смета!$B$8:$O$93,13,0)</f>
        <v>0</v>
      </c>
      <c r="O1798" s="32">
        <f>VLOOKUP(M1798,Смета!$B$8:$O$93,13,0)</f>
        <v>0</v>
      </c>
      <c r="S1798" s="32">
        <f>VLOOKUP(Q1798,Смета!$B$8:$O$93,13,0)</f>
        <v>0</v>
      </c>
      <c r="W1798" s="32">
        <f>VLOOKUP(U1798,Смета!$B$8:$O$93,13,0)</f>
        <v>0</v>
      </c>
      <c r="AA1798" s="32">
        <f>VLOOKUP(Y1798,Смета!$B$8:$O$93,13,0)</f>
        <v>0</v>
      </c>
      <c r="AE1798" s="32">
        <f>VLOOKUP(AC1798,Смета!$B$8:$O$93,13,0)</f>
        <v>0</v>
      </c>
      <c r="AI1798" s="32">
        <f>VLOOKUP(AG1798,Смета!$B$8:$O$93,13,0)</f>
        <v>0</v>
      </c>
      <c r="AM1798" s="32">
        <f>VLOOKUP(AK1798,Смета!$B$8:$O$93,13,0)</f>
        <v>0</v>
      </c>
      <c r="AQ1798" s="32">
        <f>VLOOKUP(AO1798,Смета!$B$8:$O$93,13,0)</f>
        <v>0</v>
      </c>
      <c r="AU1798" s="32">
        <f>VLOOKUP(AS1798,Смета!$B$8:$O$93,13,0)</f>
        <v>0</v>
      </c>
    </row>
    <row r="1799" spans="3:47" x14ac:dyDescent="0.25">
      <c r="C1799" s="32">
        <f>VLOOKUP(A1799,Смета!$B$8:$O$93,13,0)</f>
        <v>0</v>
      </c>
      <c r="G1799" s="32">
        <f>VLOOKUP(E1799,Смета!$B$8:$O$93,13,0)</f>
        <v>0</v>
      </c>
      <c r="K1799" s="32">
        <f>VLOOKUP(I1799,Смета!$B$8:$O$93,13,0)</f>
        <v>0</v>
      </c>
      <c r="O1799" s="32">
        <f>VLOOKUP(M1799,Смета!$B$8:$O$93,13,0)</f>
        <v>0</v>
      </c>
      <c r="S1799" s="32">
        <f>VLOOKUP(Q1799,Смета!$B$8:$O$93,13,0)</f>
        <v>0</v>
      </c>
      <c r="W1799" s="32">
        <f>VLOOKUP(U1799,Смета!$B$8:$O$93,13,0)</f>
        <v>0</v>
      </c>
      <c r="AA1799" s="32">
        <f>VLOOKUP(Y1799,Смета!$B$8:$O$93,13,0)</f>
        <v>0</v>
      </c>
      <c r="AE1799" s="32">
        <f>VLOOKUP(AC1799,Смета!$B$8:$O$93,13,0)</f>
        <v>0</v>
      </c>
      <c r="AI1799" s="32">
        <f>VLOOKUP(AG1799,Смета!$B$8:$O$93,13,0)</f>
        <v>0</v>
      </c>
      <c r="AM1799" s="32">
        <f>VLOOKUP(AK1799,Смета!$B$8:$O$93,13,0)</f>
        <v>0</v>
      </c>
      <c r="AQ1799" s="32">
        <f>VLOOKUP(AO1799,Смета!$B$8:$O$93,13,0)</f>
        <v>0</v>
      </c>
      <c r="AU1799" s="32">
        <f>VLOOKUP(AS1799,Смета!$B$8:$O$93,13,0)</f>
        <v>0</v>
      </c>
    </row>
    <row r="1800" spans="3:47" x14ac:dyDescent="0.25">
      <c r="C1800" s="32">
        <f>VLOOKUP(A1800,Смета!$B$8:$O$93,13,0)</f>
        <v>0</v>
      </c>
      <c r="G1800" s="32">
        <f>VLOOKUP(E1800,Смета!$B$8:$O$93,13,0)</f>
        <v>0</v>
      </c>
      <c r="K1800" s="32">
        <f>VLOOKUP(I1800,Смета!$B$8:$O$93,13,0)</f>
        <v>0</v>
      </c>
      <c r="O1800" s="32">
        <f>VLOOKUP(M1800,Смета!$B$8:$O$93,13,0)</f>
        <v>0</v>
      </c>
      <c r="S1800" s="32">
        <f>VLOOKUP(Q1800,Смета!$B$8:$O$93,13,0)</f>
        <v>0</v>
      </c>
      <c r="W1800" s="32">
        <f>VLOOKUP(U1800,Смета!$B$8:$O$93,13,0)</f>
        <v>0</v>
      </c>
      <c r="AA1800" s="32">
        <f>VLOOKUP(Y1800,Смета!$B$8:$O$93,13,0)</f>
        <v>0</v>
      </c>
      <c r="AE1800" s="32">
        <f>VLOOKUP(AC1800,Смета!$B$8:$O$93,13,0)</f>
        <v>0</v>
      </c>
      <c r="AI1800" s="32">
        <f>VLOOKUP(AG1800,Смета!$B$8:$O$93,13,0)</f>
        <v>0</v>
      </c>
      <c r="AM1800" s="32">
        <f>VLOOKUP(AK1800,Смета!$B$8:$O$93,13,0)</f>
        <v>0</v>
      </c>
      <c r="AQ1800" s="32">
        <f>VLOOKUP(AO1800,Смета!$B$8:$O$93,13,0)</f>
        <v>0</v>
      </c>
      <c r="AU1800" s="32">
        <f>VLOOKUP(AS1800,Смета!$B$8:$O$93,13,0)</f>
        <v>0</v>
      </c>
    </row>
    <row r="1801" spans="3:47" x14ac:dyDescent="0.25">
      <c r="C1801" s="32">
        <f>VLOOKUP(A1801,Смета!$B$8:$O$93,13,0)</f>
        <v>0</v>
      </c>
      <c r="G1801" s="32">
        <f>VLOOKUP(E1801,Смета!$B$8:$O$93,13,0)</f>
        <v>0</v>
      </c>
      <c r="K1801" s="32">
        <f>VLOOKUP(I1801,Смета!$B$8:$O$93,13,0)</f>
        <v>0</v>
      </c>
      <c r="O1801" s="32">
        <f>VLOOKUP(M1801,Смета!$B$8:$O$93,13,0)</f>
        <v>0</v>
      </c>
      <c r="S1801" s="32">
        <f>VLOOKUP(Q1801,Смета!$B$8:$O$93,13,0)</f>
        <v>0</v>
      </c>
      <c r="W1801" s="32">
        <f>VLOOKUP(U1801,Смета!$B$8:$O$93,13,0)</f>
        <v>0</v>
      </c>
      <c r="AA1801" s="32">
        <f>VLOOKUP(Y1801,Смета!$B$8:$O$93,13,0)</f>
        <v>0</v>
      </c>
      <c r="AE1801" s="32">
        <f>VLOOKUP(AC1801,Смета!$B$8:$O$93,13,0)</f>
        <v>0</v>
      </c>
      <c r="AI1801" s="32">
        <f>VLOOKUP(AG1801,Смета!$B$8:$O$93,13,0)</f>
        <v>0</v>
      </c>
      <c r="AM1801" s="32">
        <f>VLOOKUP(AK1801,Смета!$B$8:$O$93,13,0)</f>
        <v>0</v>
      </c>
      <c r="AQ1801" s="32">
        <f>VLOOKUP(AO1801,Смета!$B$8:$O$93,13,0)</f>
        <v>0</v>
      </c>
      <c r="AU1801" s="32">
        <f>VLOOKUP(AS1801,Смета!$B$8:$O$93,13,0)</f>
        <v>0</v>
      </c>
    </row>
    <row r="1802" spans="3:47" x14ac:dyDescent="0.25">
      <c r="C1802" s="32">
        <f>VLOOKUP(A1802,Смета!$B$8:$O$93,13,0)</f>
        <v>0</v>
      </c>
      <c r="G1802" s="32">
        <f>VLOOKUP(E1802,Смета!$B$8:$O$93,13,0)</f>
        <v>0</v>
      </c>
      <c r="K1802" s="32">
        <f>VLOOKUP(I1802,Смета!$B$8:$O$93,13,0)</f>
        <v>0</v>
      </c>
      <c r="O1802" s="32">
        <f>VLOOKUP(M1802,Смета!$B$8:$O$93,13,0)</f>
        <v>0</v>
      </c>
      <c r="S1802" s="32">
        <f>VLOOKUP(Q1802,Смета!$B$8:$O$93,13,0)</f>
        <v>0</v>
      </c>
      <c r="W1802" s="32">
        <f>VLOOKUP(U1802,Смета!$B$8:$O$93,13,0)</f>
        <v>0</v>
      </c>
      <c r="AA1802" s="32">
        <f>VLOOKUP(Y1802,Смета!$B$8:$O$93,13,0)</f>
        <v>0</v>
      </c>
      <c r="AE1802" s="32">
        <f>VLOOKUP(AC1802,Смета!$B$8:$O$93,13,0)</f>
        <v>0</v>
      </c>
      <c r="AI1802" s="32">
        <f>VLOOKUP(AG1802,Смета!$B$8:$O$93,13,0)</f>
        <v>0</v>
      </c>
      <c r="AM1802" s="32">
        <f>VLOOKUP(AK1802,Смета!$B$8:$O$93,13,0)</f>
        <v>0</v>
      </c>
      <c r="AQ1802" s="32">
        <f>VLOOKUP(AO1802,Смета!$B$8:$O$93,13,0)</f>
        <v>0</v>
      </c>
      <c r="AU1802" s="32">
        <f>VLOOKUP(AS1802,Смета!$B$8:$O$93,13,0)</f>
        <v>0</v>
      </c>
    </row>
    <row r="1803" spans="3:47" x14ac:dyDescent="0.25">
      <c r="C1803" s="32">
        <f>VLOOKUP(A1803,Смета!$B$8:$O$93,13,0)</f>
        <v>0</v>
      </c>
      <c r="G1803" s="32">
        <f>VLOOKUP(E1803,Смета!$B$8:$O$93,13,0)</f>
        <v>0</v>
      </c>
      <c r="K1803" s="32">
        <f>VLOOKUP(I1803,Смета!$B$8:$O$93,13,0)</f>
        <v>0</v>
      </c>
      <c r="O1803" s="32">
        <f>VLOOKUP(M1803,Смета!$B$8:$O$93,13,0)</f>
        <v>0</v>
      </c>
      <c r="S1803" s="32">
        <f>VLOOKUP(Q1803,Смета!$B$8:$O$93,13,0)</f>
        <v>0</v>
      </c>
      <c r="W1803" s="32">
        <f>VLOOKUP(U1803,Смета!$B$8:$O$93,13,0)</f>
        <v>0</v>
      </c>
      <c r="AA1803" s="32">
        <f>VLOOKUP(Y1803,Смета!$B$8:$O$93,13,0)</f>
        <v>0</v>
      </c>
      <c r="AE1803" s="32">
        <f>VLOOKUP(AC1803,Смета!$B$8:$O$93,13,0)</f>
        <v>0</v>
      </c>
      <c r="AI1803" s="32">
        <f>VLOOKUP(AG1803,Смета!$B$8:$O$93,13,0)</f>
        <v>0</v>
      </c>
      <c r="AM1803" s="32">
        <f>VLOOKUP(AK1803,Смета!$B$8:$O$93,13,0)</f>
        <v>0</v>
      </c>
      <c r="AQ1803" s="32">
        <f>VLOOKUP(AO1803,Смета!$B$8:$O$93,13,0)</f>
        <v>0</v>
      </c>
      <c r="AU1803" s="32">
        <f>VLOOKUP(AS1803,Смета!$B$8:$O$93,13,0)</f>
        <v>0</v>
      </c>
    </row>
    <row r="1804" spans="3:47" x14ac:dyDescent="0.25">
      <c r="C1804" s="32">
        <f>VLOOKUP(A1804,Смета!$B$8:$O$93,13,0)</f>
        <v>0</v>
      </c>
      <c r="G1804" s="32">
        <f>VLOOKUP(E1804,Смета!$B$8:$O$93,13,0)</f>
        <v>0</v>
      </c>
      <c r="K1804" s="32">
        <f>VLOOKUP(I1804,Смета!$B$8:$O$93,13,0)</f>
        <v>0</v>
      </c>
      <c r="O1804" s="32">
        <f>VLOOKUP(M1804,Смета!$B$8:$O$93,13,0)</f>
        <v>0</v>
      </c>
      <c r="S1804" s="32">
        <f>VLOOKUP(Q1804,Смета!$B$8:$O$93,13,0)</f>
        <v>0</v>
      </c>
      <c r="W1804" s="32">
        <f>VLOOKUP(U1804,Смета!$B$8:$O$93,13,0)</f>
        <v>0</v>
      </c>
      <c r="AA1804" s="32">
        <f>VLOOKUP(Y1804,Смета!$B$8:$O$93,13,0)</f>
        <v>0</v>
      </c>
      <c r="AE1804" s="32">
        <f>VLOOKUP(AC1804,Смета!$B$8:$O$93,13,0)</f>
        <v>0</v>
      </c>
      <c r="AI1804" s="32">
        <f>VLOOKUP(AG1804,Смета!$B$8:$O$93,13,0)</f>
        <v>0</v>
      </c>
      <c r="AM1804" s="32">
        <f>VLOOKUP(AK1804,Смета!$B$8:$O$93,13,0)</f>
        <v>0</v>
      </c>
      <c r="AQ1804" s="32">
        <f>VLOOKUP(AO1804,Смета!$B$8:$O$93,13,0)</f>
        <v>0</v>
      </c>
      <c r="AU1804" s="32">
        <f>VLOOKUP(AS1804,Смета!$B$8:$O$93,13,0)</f>
        <v>0</v>
      </c>
    </row>
    <row r="1805" spans="3:47" x14ac:dyDescent="0.25">
      <c r="C1805" s="32">
        <f>VLOOKUP(A1805,Смета!$B$8:$O$93,13,0)</f>
        <v>0</v>
      </c>
      <c r="G1805" s="32">
        <f>VLOOKUP(E1805,Смета!$B$8:$O$93,13,0)</f>
        <v>0</v>
      </c>
      <c r="K1805" s="32">
        <f>VLOOKUP(I1805,Смета!$B$8:$O$93,13,0)</f>
        <v>0</v>
      </c>
      <c r="O1805" s="32">
        <f>VLOOKUP(M1805,Смета!$B$8:$O$93,13,0)</f>
        <v>0</v>
      </c>
      <c r="S1805" s="32">
        <f>VLOOKUP(Q1805,Смета!$B$8:$O$93,13,0)</f>
        <v>0</v>
      </c>
      <c r="W1805" s="32">
        <f>VLOOKUP(U1805,Смета!$B$8:$O$93,13,0)</f>
        <v>0</v>
      </c>
      <c r="AA1805" s="32">
        <f>VLOOKUP(Y1805,Смета!$B$8:$O$93,13,0)</f>
        <v>0</v>
      </c>
      <c r="AE1805" s="32">
        <f>VLOOKUP(AC1805,Смета!$B$8:$O$93,13,0)</f>
        <v>0</v>
      </c>
      <c r="AI1805" s="32">
        <f>VLOOKUP(AG1805,Смета!$B$8:$O$93,13,0)</f>
        <v>0</v>
      </c>
      <c r="AM1805" s="32">
        <f>VLOOKUP(AK1805,Смета!$B$8:$O$93,13,0)</f>
        <v>0</v>
      </c>
      <c r="AQ1805" s="32">
        <f>VLOOKUP(AO1805,Смета!$B$8:$O$93,13,0)</f>
        <v>0</v>
      </c>
      <c r="AU1805" s="32">
        <f>VLOOKUP(AS1805,Смета!$B$8:$O$93,13,0)</f>
        <v>0</v>
      </c>
    </row>
    <row r="1806" spans="3:47" x14ac:dyDescent="0.25">
      <c r="C1806" s="32">
        <f>VLOOKUP(A1806,Смета!$B$8:$O$93,13,0)</f>
        <v>0</v>
      </c>
      <c r="G1806" s="32">
        <f>VLOOKUP(E1806,Смета!$B$8:$O$93,13,0)</f>
        <v>0</v>
      </c>
      <c r="K1806" s="32">
        <f>VLOOKUP(I1806,Смета!$B$8:$O$93,13,0)</f>
        <v>0</v>
      </c>
      <c r="O1806" s="32">
        <f>VLOOKUP(M1806,Смета!$B$8:$O$93,13,0)</f>
        <v>0</v>
      </c>
      <c r="S1806" s="32">
        <f>VLOOKUP(Q1806,Смета!$B$8:$O$93,13,0)</f>
        <v>0</v>
      </c>
      <c r="W1806" s="32">
        <f>VLOOKUP(U1806,Смета!$B$8:$O$93,13,0)</f>
        <v>0</v>
      </c>
      <c r="AA1806" s="32">
        <f>VLOOKUP(Y1806,Смета!$B$8:$O$93,13,0)</f>
        <v>0</v>
      </c>
      <c r="AE1806" s="32">
        <f>VLOOKUP(AC1806,Смета!$B$8:$O$93,13,0)</f>
        <v>0</v>
      </c>
      <c r="AI1806" s="32">
        <f>VLOOKUP(AG1806,Смета!$B$8:$O$93,13,0)</f>
        <v>0</v>
      </c>
      <c r="AM1806" s="32">
        <f>VLOOKUP(AK1806,Смета!$B$8:$O$93,13,0)</f>
        <v>0</v>
      </c>
      <c r="AQ1806" s="32">
        <f>VLOOKUP(AO1806,Смета!$B$8:$O$93,13,0)</f>
        <v>0</v>
      </c>
      <c r="AU1806" s="32">
        <f>VLOOKUP(AS1806,Смета!$B$8:$O$93,13,0)</f>
        <v>0</v>
      </c>
    </row>
    <row r="1807" spans="3:47" x14ac:dyDescent="0.25">
      <c r="C1807" s="32">
        <f>VLOOKUP(A1807,Смета!$B$8:$O$93,13,0)</f>
        <v>0</v>
      </c>
      <c r="G1807" s="32">
        <f>VLOOKUP(E1807,Смета!$B$8:$O$93,13,0)</f>
        <v>0</v>
      </c>
      <c r="K1807" s="32">
        <f>VLOOKUP(I1807,Смета!$B$8:$O$93,13,0)</f>
        <v>0</v>
      </c>
      <c r="O1807" s="32">
        <f>VLOOKUP(M1807,Смета!$B$8:$O$93,13,0)</f>
        <v>0</v>
      </c>
      <c r="S1807" s="32">
        <f>VLOOKUP(Q1807,Смета!$B$8:$O$93,13,0)</f>
        <v>0</v>
      </c>
      <c r="W1807" s="32">
        <f>VLOOKUP(U1807,Смета!$B$8:$O$93,13,0)</f>
        <v>0</v>
      </c>
      <c r="AA1807" s="32">
        <f>VLOOKUP(Y1807,Смета!$B$8:$O$93,13,0)</f>
        <v>0</v>
      </c>
      <c r="AE1807" s="32">
        <f>VLOOKUP(AC1807,Смета!$B$8:$O$93,13,0)</f>
        <v>0</v>
      </c>
      <c r="AI1807" s="32">
        <f>VLOOKUP(AG1807,Смета!$B$8:$O$93,13,0)</f>
        <v>0</v>
      </c>
      <c r="AM1807" s="32">
        <f>VLOOKUP(AK1807,Смета!$B$8:$O$93,13,0)</f>
        <v>0</v>
      </c>
      <c r="AQ1807" s="32">
        <f>VLOOKUP(AO1807,Смета!$B$8:$O$93,13,0)</f>
        <v>0</v>
      </c>
      <c r="AU1807" s="32">
        <f>VLOOKUP(AS1807,Смета!$B$8:$O$93,13,0)</f>
        <v>0</v>
      </c>
    </row>
    <row r="1808" spans="3:47" x14ac:dyDescent="0.25">
      <c r="C1808" s="32">
        <f>VLOOKUP(A1808,Смета!$B$8:$O$93,13,0)</f>
        <v>0</v>
      </c>
      <c r="G1808" s="32">
        <f>VLOOKUP(E1808,Смета!$B$8:$O$93,13,0)</f>
        <v>0</v>
      </c>
      <c r="K1808" s="32">
        <f>VLOOKUP(I1808,Смета!$B$8:$O$93,13,0)</f>
        <v>0</v>
      </c>
      <c r="O1808" s="32">
        <f>VLOOKUP(M1808,Смета!$B$8:$O$93,13,0)</f>
        <v>0</v>
      </c>
      <c r="S1808" s="32">
        <f>VLOOKUP(Q1808,Смета!$B$8:$O$93,13,0)</f>
        <v>0</v>
      </c>
      <c r="W1808" s="32">
        <f>VLOOKUP(U1808,Смета!$B$8:$O$93,13,0)</f>
        <v>0</v>
      </c>
      <c r="AA1808" s="32">
        <f>VLOOKUP(Y1808,Смета!$B$8:$O$93,13,0)</f>
        <v>0</v>
      </c>
      <c r="AE1808" s="32">
        <f>VLOOKUP(AC1808,Смета!$B$8:$O$93,13,0)</f>
        <v>0</v>
      </c>
      <c r="AI1808" s="32">
        <f>VLOOKUP(AG1808,Смета!$B$8:$O$93,13,0)</f>
        <v>0</v>
      </c>
      <c r="AM1808" s="32">
        <f>VLOOKUP(AK1808,Смета!$B$8:$O$93,13,0)</f>
        <v>0</v>
      </c>
      <c r="AQ1808" s="32">
        <f>VLOOKUP(AO1808,Смета!$B$8:$O$93,13,0)</f>
        <v>0</v>
      </c>
      <c r="AU1808" s="32">
        <f>VLOOKUP(AS1808,Смета!$B$8:$O$93,13,0)</f>
        <v>0</v>
      </c>
    </row>
    <row r="1809" spans="3:47" x14ac:dyDescent="0.25">
      <c r="C1809" s="32">
        <f>VLOOKUP(A1809,Смета!$B$8:$O$93,13,0)</f>
        <v>0</v>
      </c>
      <c r="G1809" s="32">
        <f>VLOOKUP(E1809,Смета!$B$8:$O$93,13,0)</f>
        <v>0</v>
      </c>
      <c r="K1809" s="32">
        <f>VLOOKUP(I1809,Смета!$B$8:$O$93,13,0)</f>
        <v>0</v>
      </c>
      <c r="O1809" s="32">
        <f>VLOOKUP(M1809,Смета!$B$8:$O$93,13,0)</f>
        <v>0</v>
      </c>
      <c r="S1809" s="32">
        <f>VLOOKUP(Q1809,Смета!$B$8:$O$93,13,0)</f>
        <v>0</v>
      </c>
      <c r="W1809" s="32">
        <f>VLOOKUP(U1809,Смета!$B$8:$O$93,13,0)</f>
        <v>0</v>
      </c>
      <c r="AA1809" s="32">
        <f>VLOOKUP(Y1809,Смета!$B$8:$O$93,13,0)</f>
        <v>0</v>
      </c>
      <c r="AE1809" s="32">
        <f>VLOOKUP(AC1809,Смета!$B$8:$O$93,13,0)</f>
        <v>0</v>
      </c>
      <c r="AI1809" s="32">
        <f>VLOOKUP(AG1809,Смета!$B$8:$O$93,13,0)</f>
        <v>0</v>
      </c>
      <c r="AM1809" s="32">
        <f>VLOOKUP(AK1809,Смета!$B$8:$O$93,13,0)</f>
        <v>0</v>
      </c>
      <c r="AQ1809" s="32">
        <f>VLOOKUP(AO1809,Смета!$B$8:$O$93,13,0)</f>
        <v>0</v>
      </c>
      <c r="AU1809" s="32">
        <f>VLOOKUP(AS1809,Смета!$B$8:$O$93,13,0)</f>
        <v>0</v>
      </c>
    </row>
    <row r="1810" spans="3:47" x14ac:dyDescent="0.25">
      <c r="C1810" s="32">
        <f>VLOOKUP(A1810,Смета!$B$8:$O$93,13,0)</f>
        <v>0</v>
      </c>
      <c r="G1810" s="32">
        <f>VLOOKUP(E1810,Смета!$B$8:$O$93,13,0)</f>
        <v>0</v>
      </c>
      <c r="K1810" s="32">
        <f>VLOOKUP(I1810,Смета!$B$8:$O$93,13,0)</f>
        <v>0</v>
      </c>
      <c r="O1810" s="32">
        <f>VLOOKUP(M1810,Смета!$B$8:$O$93,13,0)</f>
        <v>0</v>
      </c>
      <c r="S1810" s="32">
        <f>VLOOKUP(Q1810,Смета!$B$8:$O$93,13,0)</f>
        <v>0</v>
      </c>
      <c r="W1810" s="32">
        <f>VLOOKUP(U1810,Смета!$B$8:$O$93,13,0)</f>
        <v>0</v>
      </c>
      <c r="AA1810" s="32">
        <f>VLOOKUP(Y1810,Смета!$B$8:$O$93,13,0)</f>
        <v>0</v>
      </c>
      <c r="AE1810" s="32">
        <f>VLOOKUP(AC1810,Смета!$B$8:$O$93,13,0)</f>
        <v>0</v>
      </c>
      <c r="AI1810" s="32">
        <f>VLOOKUP(AG1810,Смета!$B$8:$O$93,13,0)</f>
        <v>0</v>
      </c>
      <c r="AM1810" s="32">
        <f>VLOOKUP(AK1810,Смета!$B$8:$O$93,13,0)</f>
        <v>0</v>
      </c>
      <c r="AQ1810" s="32">
        <f>VLOOKUP(AO1810,Смета!$B$8:$O$93,13,0)</f>
        <v>0</v>
      </c>
      <c r="AU1810" s="32">
        <f>VLOOKUP(AS1810,Смета!$B$8:$O$93,13,0)</f>
        <v>0</v>
      </c>
    </row>
    <row r="1811" spans="3:47" x14ac:dyDescent="0.25">
      <c r="C1811" s="32">
        <f>VLOOKUP(A1811,Смета!$B$8:$O$93,13,0)</f>
        <v>0</v>
      </c>
      <c r="G1811" s="32">
        <f>VLOOKUP(E1811,Смета!$B$8:$O$93,13,0)</f>
        <v>0</v>
      </c>
      <c r="K1811" s="32">
        <f>VLOOKUP(I1811,Смета!$B$8:$O$93,13,0)</f>
        <v>0</v>
      </c>
      <c r="O1811" s="32">
        <f>VLOOKUP(M1811,Смета!$B$8:$O$93,13,0)</f>
        <v>0</v>
      </c>
      <c r="S1811" s="32">
        <f>VLOOKUP(Q1811,Смета!$B$8:$O$93,13,0)</f>
        <v>0</v>
      </c>
      <c r="W1811" s="32">
        <f>VLOOKUP(U1811,Смета!$B$8:$O$93,13,0)</f>
        <v>0</v>
      </c>
      <c r="AA1811" s="32">
        <f>VLOOKUP(Y1811,Смета!$B$8:$O$93,13,0)</f>
        <v>0</v>
      </c>
      <c r="AE1811" s="32">
        <f>VLOOKUP(AC1811,Смета!$B$8:$O$93,13,0)</f>
        <v>0</v>
      </c>
      <c r="AI1811" s="32">
        <f>VLOOKUP(AG1811,Смета!$B$8:$O$93,13,0)</f>
        <v>0</v>
      </c>
      <c r="AM1811" s="32">
        <f>VLOOKUP(AK1811,Смета!$B$8:$O$93,13,0)</f>
        <v>0</v>
      </c>
      <c r="AQ1811" s="32">
        <f>VLOOKUP(AO1811,Смета!$B$8:$O$93,13,0)</f>
        <v>0</v>
      </c>
      <c r="AU1811" s="32">
        <f>VLOOKUP(AS1811,Смета!$B$8:$O$93,13,0)</f>
        <v>0</v>
      </c>
    </row>
    <row r="1812" spans="3:47" x14ac:dyDescent="0.25">
      <c r="C1812" s="32">
        <f>VLOOKUP(A1812,Смета!$B$8:$O$93,13,0)</f>
        <v>0</v>
      </c>
      <c r="G1812" s="32">
        <f>VLOOKUP(E1812,Смета!$B$8:$O$93,13,0)</f>
        <v>0</v>
      </c>
      <c r="K1812" s="32">
        <f>VLOOKUP(I1812,Смета!$B$8:$O$93,13,0)</f>
        <v>0</v>
      </c>
      <c r="O1812" s="32">
        <f>VLOOKUP(M1812,Смета!$B$8:$O$93,13,0)</f>
        <v>0</v>
      </c>
      <c r="S1812" s="32">
        <f>VLOOKUP(Q1812,Смета!$B$8:$O$93,13,0)</f>
        <v>0</v>
      </c>
      <c r="W1812" s="32">
        <f>VLOOKUP(U1812,Смета!$B$8:$O$93,13,0)</f>
        <v>0</v>
      </c>
      <c r="AA1812" s="32">
        <f>VLOOKUP(Y1812,Смета!$B$8:$O$93,13,0)</f>
        <v>0</v>
      </c>
      <c r="AE1812" s="32">
        <f>VLOOKUP(AC1812,Смета!$B$8:$O$93,13,0)</f>
        <v>0</v>
      </c>
      <c r="AI1812" s="32">
        <f>VLOOKUP(AG1812,Смета!$B$8:$O$93,13,0)</f>
        <v>0</v>
      </c>
      <c r="AM1812" s="32">
        <f>VLOOKUP(AK1812,Смета!$B$8:$O$93,13,0)</f>
        <v>0</v>
      </c>
      <c r="AQ1812" s="32">
        <f>VLOOKUP(AO1812,Смета!$B$8:$O$93,13,0)</f>
        <v>0</v>
      </c>
      <c r="AU1812" s="32">
        <f>VLOOKUP(AS1812,Смета!$B$8:$O$93,13,0)</f>
        <v>0</v>
      </c>
    </row>
    <row r="1813" spans="3:47" x14ac:dyDescent="0.25">
      <c r="C1813" s="32">
        <f>VLOOKUP(A1813,Смета!$B$8:$O$93,13,0)</f>
        <v>0</v>
      </c>
      <c r="G1813" s="32">
        <f>VLOOKUP(E1813,Смета!$B$8:$O$93,13,0)</f>
        <v>0</v>
      </c>
      <c r="K1813" s="32">
        <f>VLOOKUP(I1813,Смета!$B$8:$O$93,13,0)</f>
        <v>0</v>
      </c>
      <c r="O1813" s="32">
        <f>VLOOKUP(M1813,Смета!$B$8:$O$93,13,0)</f>
        <v>0</v>
      </c>
      <c r="S1813" s="32">
        <f>VLOOKUP(Q1813,Смета!$B$8:$O$93,13,0)</f>
        <v>0</v>
      </c>
      <c r="W1813" s="32">
        <f>VLOOKUP(U1813,Смета!$B$8:$O$93,13,0)</f>
        <v>0</v>
      </c>
      <c r="AA1813" s="32">
        <f>VLOOKUP(Y1813,Смета!$B$8:$O$93,13,0)</f>
        <v>0</v>
      </c>
      <c r="AE1813" s="32">
        <f>VLOOKUP(AC1813,Смета!$B$8:$O$93,13,0)</f>
        <v>0</v>
      </c>
      <c r="AI1813" s="32">
        <f>VLOOKUP(AG1813,Смета!$B$8:$O$93,13,0)</f>
        <v>0</v>
      </c>
      <c r="AM1813" s="32">
        <f>VLOOKUP(AK1813,Смета!$B$8:$O$93,13,0)</f>
        <v>0</v>
      </c>
      <c r="AQ1813" s="32">
        <f>VLOOKUP(AO1813,Смета!$B$8:$O$93,13,0)</f>
        <v>0</v>
      </c>
      <c r="AU1813" s="32">
        <f>VLOOKUP(AS1813,Смета!$B$8:$O$93,13,0)</f>
        <v>0</v>
      </c>
    </row>
    <row r="1814" spans="3:47" x14ac:dyDescent="0.25">
      <c r="C1814" s="32">
        <f>VLOOKUP(A1814,Смета!$B$8:$O$93,13,0)</f>
        <v>0</v>
      </c>
      <c r="G1814" s="32">
        <f>VLOOKUP(E1814,Смета!$B$8:$O$93,13,0)</f>
        <v>0</v>
      </c>
      <c r="K1814" s="32">
        <f>VLOOKUP(I1814,Смета!$B$8:$O$93,13,0)</f>
        <v>0</v>
      </c>
      <c r="O1814" s="32">
        <f>VLOOKUP(M1814,Смета!$B$8:$O$93,13,0)</f>
        <v>0</v>
      </c>
      <c r="S1814" s="32">
        <f>VLOOKUP(Q1814,Смета!$B$8:$O$93,13,0)</f>
        <v>0</v>
      </c>
      <c r="W1814" s="32">
        <f>VLOOKUP(U1814,Смета!$B$8:$O$93,13,0)</f>
        <v>0</v>
      </c>
      <c r="AA1814" s="32">
        <f>VLOOKUP(Y1814,Смета!$B$8:$O$93,13,0)</f>
        <v>0</v>
      </c>
      <c r="AE1814" s="32">
        <f>VLOOKUP(AC1814,Смета!$B$8:$O$93,13,0)</f>
        <v>0</v>
      </c>
      <c r="AI1814" s="32">
        <f>VLOOKUP(AG1814,Смета!$B$8:$O$93,13,0)</f>
        <v>0</v>
      </c>
      <c r="AM1814" s="32">
        <f>VLOOKUP(AK1814,Смета!$B$8:$O$93,13,0)</f>
        <v>0</v>
      </c>
      <c r="AQ1814" s="32">
        <f>VLOOKUP(AO1814,Смета!$B$8:$O$93,13,0)</f>
        <v>0</v>
      </c>
      <c r="AU1814" s="32">
        <f>VLOOKUP(AS1814,Смета!$B$8:$O$93,13,0)</f>
        <v>0</v>
      </c>
    </row>
    <row r="1815" spans="3:47" x14ac:dyDescent="0.25">
      <c r="C1815" s="32">
        <f>VLOOKUP(A1815,Смета!$B$8:$O$93,13,0)</f>
        <v>0</v>
      </c>
      <c r="G1815" s="32">
        <f>VLOOKUP(E1815,Смета!$B$8:$O$93,13,0)</f>
        <v>0</v>
      </c>
      <c r="K1815" s="32">
        <f>VLOOKUP(I1815,Смета!$B$8:$O$93,13,0)</f>
        <v>0</v>
      </c>
      <c r="O1815" s="32">
        <f>VLOOKUP(M1815,Смета!$B$8:$O$93,13,0)</f>
        <v>0</v>
      </c>
      <c r="S1815" s="32">
        <f>VLOOKUP(Q1815,Смета!$B$8:$O$93,13,0)</f>
        <v>0</v>
      </c>
      <c r="W1815" s="32">
        <f>VLOOKUP(U1815,Смета!$B$8:$O$93,13,0)</f>
        <v>0</v>
      </c>
      <c r="AA1815" s="32">
        <f>VLOOKUP(Y1815,Смета!$B$8:$O$93,13,0)</f>
        <v>0</v>
      </c>
      <c r="AE1815" s="32">
        <f>VLOOKUP(AC1815,Смета!$B$8:$O$93,13,0)</f>
        <v>0</v>
      </c>
      <c r="AI1815" s="32">
        <f>VLOOKUP(AG1815,Смета!$B$8:$O$93,13,0)</f>
        <v>0</v>
      </c>
      <c r="AM1815" s="32">
        <f>VLOOKUP(AK1815,Смета!$B$8:$O$93,13,0)</f>
        <v>0</v>
      </c>
      <c r="AQ1815" s="32">
        <f>VLOOKUP(AO1815,Смета!$B$8:$O$93,13,0)</f>
        <v>0</v>
      </c>
      <c r="AU1815" s="32">
        <f>VLOOKUP(AS1815,Смета!$B$8:$O$93,13,0)</f>
        <v>0</v>
      </c>
    </row>
    <row r="1816" spans="3:47" x14ac:dyDescent="0.25">
      <c r="C1816" s="32">
        <f>VLOOKUP(A1816,Смета!$B$8:$O$93,13,0)</f>
        <v>0</v>
      </c>
      <c r="G1816" s="32">
        <f>VLOOKUP(E1816,Смета!$B$8:$O$93,13,0)</f>
        <v>0</v>
      </c>
      <c r="K1816" s="32">
        <f>VLOOKUP(I1816,Смета!$B$8:$O$93,13,0)</f>
        <v>0</v>
      </c>
      <c r="O1816" s="32">
        <f>VLOOKUP(M1816,Смета!$B$8:$O$93,13,0)</f>
        <v>0</v>
      </c>
      <c r="S1816" s="32">
        <f>VLOOKUP(Q1816,Смета!$B$8:$O$93,13,0)</f>
        <v>0</v>
      </c>
      <c r="W1816" s="32">
        <f>VLOOKUP(U1816,Смета!$B$8:$O$93,13,0)</f>
        <v>0</v>
      </c>
      <c r="AA1816" s="32">
        <f>VLOOKUP(Y1816,Смета!$B$8:$O$93,13,0)</f>
        <v>0</v>
      </c>
      <c r="AE1816" s="32">
        <f>VLOOKUP(AC1816,Смета!$B$8:$O$93,13,0)</f>
        <v>0</v>
      </c>
      <c r="AI1816" s="32">
        <f>VLOOKUP(AG1816,Смета!$B$8:$O$93,13,0)</f>
        <v>0</v>
      </c>
      <c r="AM1816" s="32">
        <f>VLOOKUP(AK1816,Смета!$B$8:$O$93,13,0)</f>
        <v>0</v>
      </c>
      <c r="AQ1816" s="32">
        <f>VLOOKUP(AO1816,Смета!$B$8:$O$93,13,0)</f>
        <v>0</v>
      </c>
      <c r="AU1816" s="32">
        <f>VLOOKUP(AS1816,Смета!$B$8:$O$93,13,0)</f>
        <v>0</v>
      </c>
    </row>
    <row r="1817" spans="3:47" x14ac:dyDescent="0.25">
      <c r="C1817" s="32">
        <f>VLOOKUP(A1817,Смета!$B$8:$O$93,13,0)</f>
        <v>0</v>
      </c>
      <c r="G1817" s="32">
        <f>VLOOKUP(E1817,Смета!$B$8:$O$93,13,0)</f>
        <v>0</v>
      </c>
      <c r="K1817" s="32">
        <f>VLOOKUP(I1817,Смета!$B$8:$O$93,13,0)</f>
        <v>0</v>
      </c>
      <c r="O1817" s="32">
        <f>VLOOKUP(M1817,Смета!$B$8:$O$93,13,0)</f>
        <v>0</v>
      </c>
      <c r="S1817" s="32">
        <f>VLOOKUP(Q1817,Смета!$B$8:$O$93,13,0)</f>
        <v>0</v>
      </c>
      <c r="W1817" s="32">
        <f>VLOOKUP(U1817,Смета!$B$8:$O$93,13,0)</f>
        <v>0</v>
      </c>
      <c r="AA1817" s="32">
        <f>VLOOKUP(Y1817,Смета!$B$8:$O$93,13,0)</f>
        <v>0</v>
      </c>
      <c r="AE1817" s="32">
        <f>VLOOKUP(AC1817,Смета!$B$8:$O$93,13,0)</f>
        <v>0</v>
      </c>
      <c r="AI1817" s="32">
        <f>VLOOKUP(AG1817,Смета!$B$8:$O$93,13,0)</f>
        <v>0</v>
      </c>
      <c r="AM1817" s="32">
        <f>VLOOKUP(AK1817,Смета!$B$8:$O$93,13,0)</f>
        <v>0</v>
      </c>
      <c r="AQ1817" s="32">
        <f>VLOOKUP(AO1817,Смета!$B$8:$O$93,13,0)</f>
        <v>0</v>
      </c>
      <c r="AU1817" s="32">
        <f>VLOOKUP(AS1817,Смета!$B$8:$O$93,13,0)</f>
        <v>0</v>
      </c>
    </row>
    <row r="1818" spans="3:47" x14ac:dyDescent="0.25">
      <c r="C1818" s="32">
        <f>VLOOKUP(A1818,Смета!$B$8:$O$93,13,0)</f>
        <v>0</v>
      </c>
      <c r="G1818" s="32">
        <f>VLOOKUP(E1818,Смета!$B$8:$O$93,13,0)</f>
        <v>0</v>
      </c>
      <c r="K1818" s="32">
        <f>VLOOKUP(I1818,Смета!$B$8:$O$93,13,0)</f>
        <v>0</v>
      </c>
      <c r="O1818" s="32">
        <f>VLOOKUP(M1818,Смета!$B$8:$O$93,13,0)</f>
        <v>0</v>
      </c>
      <c r="S1818" s="32">
        <f>VLOOKUP(Q1818,Смета!$B$8:$O$93,13,0)</f>
        <v>0</v>
      </c>
      <c r="W1818" s="32">
        <f>VLOOKUP(U1818,Смета!$B$8:$O$93,13,0)</f>
        <v>0</v>
      </c>
      <c r="AA1818" s="32">
        <f>VLOOKUP(Y1818,Смета!$B$8:$O$93,13,0)</f>
        <v>0</v>
      </c>
      <c r="AE1818" s="32">
        <f>VLOOKUP(AC1818,Смета!$B$8:$O$93,13,0)</f>
        <v>0</v>
      </c>
      <c r="AI1818" s="32">
        <f>VLOOKUP(AG1818,Смета!$B$8:$O$93,13,0)</f>
        <v>0</v>
      </c>
      <c r="AM1818" s="32">
        <f>VLOOKUP(AK1818,Смета!$B$8:$O$93,13,0)</f>
        <v>0</v>
      </c>
      <c r="AQ1818" s="32">
        <f>VLOOKUP(AO1818,Смета!$B$8:$O$93,13,0)</f>
        <v>0</v>
      </c>
      <c r="AU1818" s="32">
        <f>VLOOKUP(AS1818,Смета!$B$8:$O$93,13,0)</f>
        <v>0</v>
      </c>
    </row>
    <row r="1819" spans="3:47" x14ac:dyDescent="0.25">
      <c r="C1819" s="32">
        <f>VLOOKUP(A1819,Смета!$B$8:$O$93,13,0)</f>
        <v>0</v>
      </c>
      <c r="G1819" s="32">
        <f>VLOOKUP(E1819,Смета!$B$8:$O$93,13,0)</f>
        <v>0</v>
      </c>
      <c r="K1819" s="32">
        <f>VLOOKUP(I1819,Смета!$B$8:$O$93,13,0)</f>
        <v>0</v>
      </c>
      <c r="O1819" s="32">
        <f>VLOOKUP(M1819,Смета!$B$8:$O$93,13,0)</f>
        <v>0</v>
      </c>
      <c r="S1819" s="32">
        <f>VLOOKUP(Q1819,Смета!$B$8:$O$93,13,0)</f>
        <v>0</v>
      </c>
      <c r="W1819" s="32">
        <f>VLOOKUP(U1819,Смета!$B$8:$O$93,13,0)</f>
        <v>0</v>
      </c>
      <c r="AA1819" s="32">
        <f>VLOOKUP(Y1819,Смета!$B$8:$O$93,13,0)</f>
        <v>0</v>
      </c>
      <c r="AE1819" s="32">
        <f>VLOOKUP(AC1819,Смета!$B$8:$O$93,13,0)</f>
        <v>0</v>
      </c>
      <c r="AI1819" s="32">
        <f>VLOOKUP(AG1819,Смета!$B$8:$O$93,13,0)</f>
        <v>0</v>
      </c>
      <c r="AM1819" s="32">
        <f>VLOOKUP(AK1819,Смета!$B$8:$O$93,13,0)</f>
        <v>0</v>
      </c>
      <c r="AQ1819" s="32">
        <f>VLOOKUP(AO1819,Смета!$B$8:$O$93,13,0)</f>
        <v>0</v>
      </c>
      <c r="AU1819" s="32">
        <f>VLOOKUP(AS1819,Смета!$B$8:$O$93,13,0)</f>
        <v>0</v>
      </c>
    </row>
    <row r="1820" spans="3:47" x14ac:dyDescent="0.25">
      <c r="C1820" s="32">
        <f>VLOOKUP(A1820,Смета!$B$8:$O$93,13,0)</f>
        <v>0</v>
      </c>
      <c r="G1820" s="32">
        <f>VLOOKUP(E1820,Смета!$B$8:$O$93,13,0)</f>
        <v>0</v>
      </c>
      <c r="K1820" s="32">
        <f>VLOOKUP(I1820,Смета!$B$8:$O$93,13,0)</f>
        <v>0</v>
      </c>
      <c r="O1820" s="32">
        <f>VLOOKUP(M1820,Смета!$B$8:$O$93,13,0)</f>
        <v>0</v>
      </c>
      <c r="S1820" s="32">
        <f>VLOOKUP(Q1820,Смета!$B$8:$O$93,13,0)</f>
        <v>0</v>
      </c>
      <c r="W1820" s="32">
        <f>VLOOKUP(U1820,Смета!$B$8:$O$93,13,0)</f>
        <v>0</v>
      </c>
      <c r="AA1820" s="32">
        <f>VLOOKUP(Y1820,Смета!$B$8:$O$93,13,0)</f>
        <v>0</v>
      </c>
      <c r="AE1820" s="32">
        <f>VLOOKUP(AC1820,Смета!$B$8:$O$93,13,0)</f>
        <v>0</v>
      </c>
      <c r="AI1820" s="32">
        <f>VLOOKUP(AG1820,Смета!$B$8:$O$93,13,0)</f>
        <v>0</v>
      </c>
      <c r="AM1820" s="32">
        <f>VLOOKUP(AK1820,Смета!$B$8:$O$93,13,0)</f>
        <v>0</v>
      </c>
      <c r="AQ1820" s="32">
        <f>VLOOKUP(AO1820,Смета!$B$8:$O$93,13,0)</f>
        <v>0</v>
      </c>
      <c r="AU1820" s="32">
        <f>VLOOKUP(AS1820,Смета!$B$8:$O$93,13,0)</f>
        <v>0</v>
      </c>
    </row>
    <row r="1821" spans="3:47" x14ac:dyDescent="0.25">
      <c r="C1821" s="32">
        <f>VLOOKUP(A1821,Смета!$B$8:$O$93,13,0)</f>
        <v>0</v>
      </c>
      <c r="G1821" s="32">
        <f>VLOOKUP(E1821,Смета!$B$8:$O$93,13,0)</f>
        <v>0</v>
      </c>
      <c r="K1821" s="32">
        <f>VLOOKUP(I1821,Смета!$B$8:$O$93,13,0)</f>
        <v>0</v>
      </c>
      <c r="O1821" s="32">
        <f>VLOOKUP(M1821,Смета!$B$8:$O$93,13,0)</f>
        <v>0</v>
      </c>
      <c r="S1821" s="32">
        <f>VLOOKUP(Q1821,Смета!$B$8:$O$93,13,0)</f>
        <v>0</v>
      </c>
      <c r="W1821" s="32">
        <f>VLOOKUP(U1821,Смета!$B$8:$O$93,13,0)</f>
        <v>0</v>
      </c>
      <c r="AA1821" s="32">
        <f>VLOOKUP(Y1821,Смета!$B$8:$O$93,13,0)</f>
        <v>0</v>
      </c>
      <c r="AE1821" s="32">
        <f>VLOOKUP(AC1821,Смета!$B$8:$O$93,13,0)</f>
        <v>0</v>
      </c>
      <c r="AI1821" s="32">
        <f>VLOOKUP(AG1821,Смета!$B$8:$O$93,13,0)</f>
        <v>0</v>
      </c>
      <c r="AM1821" s="32">
        <f>VLOOKUP(AK1821,Смета!$B$8:$O$93,13,0)</f>
        <v>0</v>
      </c>
      <c r="AQ1821" s="32">
        <f>VLOOKUP(AO1821,Смета!$B$8:$O$93,13,0)</f>
        <v>0</v>
      </c>
      <c r="AU1821" s="32">
        <f>VLOOKUP(AS1821,Смета!$B$8:$O$93,13,0)</f>
        <v>0</v>
      </c>
    </row>
    <row r="1822" spans="3:47" x14ac:dyDescent="0.25">
      <c r="C1822" s="32">
        <f>VLOOKUP(A1822,Смета!$B$8:$O$93,13,0)</f>
        <v>0</v>
      </c>
      <c r="G1822" s="32">
        <f>VLOOKUP(E1822,Смета!$B$8:$O$93,13,0)</f>
        <v>0</v>
      </c>
      <c r="K1822" s="32">
        <f>VLOOKUP(I1822,Смета!$B$8:$O$93,13,0)</f>
        <v>0</v>
      </c>
      <c r="O1822" s="32">
        <f>VLOOKUP(M1822,Смета!$B$8:$O$93,13,0)</f>
        <v>0</v>
      </c>
      <c r="S1822" s="32">
        <f>VLOOKUP(Q1822,Смета!$B$8:$O$93,13,0)</f>
        <v>0</v>
      </c>
      <c r="W1822" s="32">
        <f>VLOOKUP(U1822,Смета!$B$8:$O$93,13,0)</f>
        <v>0</v>
      </c>
      <c r="AA1822" s="32">
        <f>VLOOKUP(Y1822,Смета!$B$8:$O$93,13,0)</f>
        <v>0</v>
      </c>
      <c r="AE1822" s="32">
        <f>VLOOKUP(AC1822,Смета!$B$8:$O$93,13,0)</f>
        <v>0</v>
      </c>
      <c r="AI1822" s="32">
        <f>VLOOKUP(AG1822,Смета!$B$8:$O$93,13,0)</f>
        <v>0</v>
      </c>
      <c r="AM1822" s="32">
        <f>VLOOKUP(AK1822,Смета!$B$8:$O$93,13,0)</f>
        <v>0</v>
      </c>
      <c r="AQ1822" s="32">
        <f>VLOOKUP(AO1822,Смета!$B$8:$O$93,13,0)</f>
        <v>0</v>
      </c>
      <c r="AU1822" s="32">
        <f>VLOOKUP(AS1822,Смета!$B$8:$O$93,13,0)</f>
        <v>0</v>
      </c>
    </row>
    <row r="1823" spans="3:47" x14ac:dyDescent="0.25">
      <c r="C1823" s="32">
        <f>VLOOKUP(A1823,Смета!$B$8:$O$93,13,0)</f>
        <v>0</v>
      </c>
      <c r="G1823" s="32">
        <f>VLOOKUP(E1823,Смета!$B$8:$O$93,13,0)</f>
        <v>0</v>
      </c>
      <c r="K1823" s="32">
        <f>VLOOKUP(I1823,Смета!$B$8:$O$93,13,0)</f>
        <v>0</v>
      </c>
      <c r="O1823" s="32">
        <f>VLOOKUP(M1823,Смета!$B$8:$O$93,13,0)</f>
        <v>0</v>
      </c>
      <c r="S1823" s="32">
        <f>VLOOKUP(Q1823,Смета!$B$8:$O$93,13,0)</f>
        <v>0</v>
      </c>
      <c r="W1823" s="32">
        <f>VLOOKUP(U1823,Смета!$B$8:$O$93,13,0)</f>
        <v>0</v>
      </c>
      <c r="AA1823" s="32">
        <f>VLOOKUP(Y1823,Смета!$B$8:$O$93,13,0)</f>
        <v>0</v>
      </c>
      <c r="AE1823" s="32">
        <f>VLOOKUP(AC1823,Смета!$B$8:$O$93,13,0)</f>
        <v>0</v>
      </c>
      <c r="AI1823" s="32">
        <f>VLOOKUP(AG1823,Смета!$B$8:$O$93,13,0)</f>
        <v>0</v>
      </c>
      <c r="AM1823" s="32">
        <f>VLOOKUP(AK1823,Смета!$B$8:$O$93,13,0)</f>
        <v>0</v>
      </c>
      <c r="AQ1823" s="32">
        <f>VLOOKUP(AO1823,Смета!$B$8:$O$93,13,0)</f>
        <v>0</v>
      </c>
      <c r="AU1823" s="32">
        <f>VLOOKUP(AS1823,Смета!$B$8:$O$93,13,0)</f>
        <v>0</v>
      </c>
    </row>
    <row r="1824" spans="3:47" x14ac:dyDescent="0.25">
      <c r="C1824" s="32">
        <f>VLOOKUP(A1824,Смета!$B$8:$O$93,13,0)</f>
        <v>0</v>
      </c>
      <c r="G1824" s="32">
        <f>VLOOKUP(E1824,Смета!$B$8:$O$93,13,0)</f>
        <v>0</v>
      </c>
      <c r="K1824" s="32">
        <f>VLOOKUP(I1824,Смета!$B$8:$O$93,13,0)</f>
        <v>0</v>
      </c>
      <c r="O1824" s="32">
        <f>VLOOKUP(M1824,Смета!$B$8:$O$93,13,0)</f>
        <v>0</v>
      </c>
      <c r="S1824" s="32">
        <f>VLOOKUP(Q1824,Смета!$B$8:$O$93,13,0)</f>
        <v>0</v>
      </c>
      <c r="W1824" s="32">
        <f>VLOOKUP(U1824,Смета!$B$8:$O$93,13,0)</f>
        <v>0</v>
      </c>
      <c r="AA1824" s="32">
        <f>VLOOKUP(Y1824,Смета!$B$8:$O$93,13,0)</f>
        <v>0</v>
      </c>
      <c r="AE1824" s="32">
        <f>VLOOKUP(AC1824,Смета!$B$8:$O$93,13,0)</f>
        <v>0</v>
      </c>
      <c r="AI1824" s="32">
        <f>VLOOKUP(AG1824,Смета!$B$8:$O$93,13,0)</f>
        <v>0</v>
      </c>
      <c r="AM1824" s="32">
        <f>VLOOKUP(AK1824,Смета!$B$8:$O$93,13,0)</f>
        <v>0</v>
      </c>
      <c r="AQ1824" s="32">
        <f>VLOOKUP(AO1824,Смета!$B$8:$O$93,13,0)</f>
        <v>0</v>
      </c>
      <c r="AU1824" s="32">
        <f>VLOOKUP(AS1824,Смета!$B$8:$O$93,13,0)</f>
        <v>0</v>
      </c>
    </row>
    <row r="1825" spans="3:47" x14ac:dyDescent="0.25">
      <c r="C1825" s="32">
        <f>VLOOKUP(A1825,Смета!$B$8:$O$93,13,0)</f>
        <v>0</v>
      </c>
      <c r="G1825" s="32">
        <f>VLOOKUP(E1825,Смета!$B$8:$O$93,13,0)</f>
        <v>0</v>
      </c>
      <c r="K1825" s="32">
        <f>VLOOKUP(I1825,Смета!$B$8:$O$93,13,0)</f>
        <v>0</v>
      </c>
      <c r="O1825" s="32">
        <f>VLOOKUP(M1825,Смета!$B$8:$O$93,13,0)</f>
        <v>0</v>
      </c>
      <c r="S1825" s="32">
        <f>VLOOKUP(Q1825,Смета!$B$8:$O$93,13,0)</f>
        <v>0</v>
      </c>
      <c r="W1825" s="32">
        <f>VLOOKUP(U1825,Смета!$B$8:$O$93,13,0)</f>
        <v>0</v>
      </c>
      <c r="AA1825" s="32">
        <f>VLOOKUP(Y1825,Смета!$B$8:$O$93,13,0)</f>
        <v>0</v>
      </c>
      <c r="AE1825" s="32">
        <f>VLOOKUP(AC1825,Смета!$B$8:$O$93,13,0)</f>
        <v>0</v>
      </c>
      <c r="AI1825" s="32">
        <f>VLOOKUP(AG1825,Смета!$B$8:$O$93,13,0)</f>
        <v>0</v>
      </c>
      <c r="AM1825" s="32">
        <f>VLOOKUP(AK1825,Смета!$B$8:$O$93,13,0)</f>
        <v>0</v>
      </c>
      <c r="AQ1825" s="32">
        <f>VLOOKUP(AO1825,Смета!$B$8:$O$93,13,0)</f>
        <v>0</v>
      </c>
      <c r="AU1825" s="32">
        <f>VLOOKUP(AS1825,Смета!$B$8:$O$93,13,0)</f>
        <v>0</v>
      </c>
    </row>
    <row r="1826" spans="3:47" x14ac:dyDescent="0.25">
      <c r="C1826" s="32">
        <f>VLOOKUP(A1826,Смета!$B$8:$O$93,13,0)</f>
        <v>0</v>
      </c>
      <c r="G1826" s="32">
        <f>VLOOKUP(E1826,Смета!$B$8:$O$93,13,0)</f>
        <v>0</v>
      </c>
      <c r="K1826" s="32">
        <f>VLOOKUP(I1826,Смета!$B$8:$O$93,13,0)</f>
        <v>0</v>
      </c>
      <c r="O1826" s="32">
        <f>VLOOKUP(M1826,Смета!$B$8:$O$93,13,0)</f>
        <v>0</v>
      </c>
      <c r="S1826" s="32">
        <f>VLOOKUP(Q1826,Смета!$B$8:$O$93,13,0)</f>
        <v>0</v>
      </c>
      <c r="W1826" s="32">
        <f>VLOOKUP(U1826,Смета!$B$8:$O$93,13,0)</f>
        <v>0</v>
      </c>
      <c r="AA1826" s="32">
        <f>VLOOKUP(Y1826,Смета!$B$8:$O$93,13,0)</f>
        <v>0</v>
      </c>
      <c r="AE1826" s="32">
        <f>VLOOKUP(AC1826,Смета!$B$8:$O$93,13,0)</f>
        <v>0</v>
      </c>
      <c r="AI1826" s="32">
        <f>VLOOKUP(AG1826,Смета!$B$8:$O$93,13,0)</f>
        <v>0</v>
      </c>
      <c r="AM1826" s="32">
        <f>VLOOKUP(AK1826,Смета!$B$8:$O$93,13,0)</f>
        <v>0</v>
      </c>
      <c r="AQ1826" s="32">
        <f>VLOOKUP(AO1826,Смета!$B$8:$O$93,13,0)</f>
        <v>0</v>
      </c>
      <c r="AU1826" s="32">
        <f>VLOOKUP(AS1826,Смета!$B$8:$O$93,13,0)</f>
        <v>0</v>
      </c>
    </row>
    <row r="1827" spans="3:47" x14ac:dyDescent="0.25">
      <c r="C1827" s="32">
        <f>VLOOKUP(A1827,Смета!$B$8:$O$93,13,0)</f>
        <v>0</v>
      </c>
      <c r="G1827" s="32">
        <f>VLOOKUP(E1827,Смета!$B$8:$O$93,13,0)</f>
        <v>0</v>
      </c>
      <c r="K1827" s="32">
        <f>VLOOKUP(I1827,Смета!$B$8:$O$93,13,0)</f>
        <v>0</v>
      </c>
      <c r="O1827" s="32">
        <f>VLOOKUP(M1827,Смета!$B$8:$O$93,13,0)</f>
        <v>0</v>
      </c>
      <c r="S1827" s="32">
        <f>VLOOKUP(Q1827,Смета!$B$8:$O$93,13,0)</f>
        <v>0</v>
      </c>
      <c r="W1827" s="32">
        <f>VLOOKUP(U1827,Смета!$B$8:$O$93,13,0)</f>
        <v>0</v>
      </c>
      <c r="AA1827" s="32">
        <f>VLOOKUP(Y1827,Смета!$B$8:$O$93,13,0)</f>
        <v>0</v>
      </c>
      <c r="AE1827" s="32">
        <f>VLOOKUP(AC1827,Смета!$B$8:$O$93,13,0)</f>
        <v>0</v>
      </c>
      <c r="AI1827" s="32">
        <f>VLOOKUP(AG1827,Смета!$B$8:$O$93,13,0)</f>
        <v>0</v>
      </c>
      <c r="AM1827" s="32">
        <f>VLOOKUP(AK1827,Смета!$B$8:$O$93,13,0)</f>
        <v>0</v>
      </c>
      <c r="AQ1827" s="32">
        <f>VLOOKUP(AO1827,Смета!$B$8:$O$93,13,0)</f>
        <v>0</v>
      </c>
      <c r="AU1827" s="32">
        <f>VLOOKUP(AS1827,Смета!$B$8:$O$93,13,0)</f>
        <v>0</v>
      </c>
    </row>
    <row r="1828" spans="3:47" x14ac:dyDescent="0.25">
      <c r="C1828" s="32">
        <f>VLOOKUP(A1828,Смета!$B$8:$O$93,13,0)</f>
        <v>0</v>
      </c>
      <c r="G1828" s="32">
        <f>VLOOKUP(E1828,Смета!$B$8:$O$93,13,0)</f>
        <v>0</v>
      </c>
      <c r="K1828" s="32">
        <f>VLOOKUP(I1828,Смета!$B$8:$O$93,13,0)</f>
        <v>0</v>
      </c>
      <c r="O1828" s="32">
        <f>VLOOKUP(M1828,Смета!$B$8:$O$93,13,0)</f>
        <v>0</v>
      </c>
      <c r="S1828" s="32">
        <f>VLOOKUP(Q1828,Смета!$B$8:$O$93,13,0)</f>
        <v>0</v>
      </c>
      <c r="W1828" s="32">
        <f>VLOOKUP(U1828,Смета!$B$8:$O$93,13,0)</f>
        <v>0</v>
      </c>
      <c r="AA1828" s="32">
        <f>VLOOKUP(Y1828,Смета!$B$8:$O$93,13,0)</f>
        <v>0</v>
      </c>
      <c r="AE1828" s="32">
        <f>VLOOKUP(AC1828,Смета!$B$8:$O$93,13,0)</f>
        <v>0</v>
      </c>
      <c r="AI1828" s="32">
        <f>VLOOKUP(AG1828,Смета!$B$8:$O$93,13,0)</f>
        <v>0</v>
      </c>
      <c r="AM1828" s="32">
        <f>VLOOKUP(AK1828,Смета!$B$8:$O$93,13,0)</f>
        <v>0</v>
      </c>
      <c r="AQ1828" s="32">
        <f>VLOOKUP(AO1828,Смета!$B$8:$O$93,13,0)</f>
        <v>0</v>
      </c>
      <c r="AU1828" s="32">
        <f>VLOOKUP(AS1828,Смета!$B$8:$O$93,13,0)</f>
        <v>0</v>
      </c>
    </row>
    <row r="1829" spans="3:47" x14ac:dyDescent="0.25">
      <c r="C1829" s="32">
        <f>VLOOKUP(A1829,Смета!$B$8:$O$93,13,0)</f>
        <v>0</v>
      </c>
      <c r="G1829" s="32">
        <f>VLOOKUP(E1829,Смета!$B$8:$O$93,13,0)</f>
        <v>0</v>
      </c>
      <c r="K1829" s="32">
        <f>VLOOKUP(I1829,Смета!$B$8:$O$93,13,0)</f>
        <v>0</v>
      </c>
      <c r="O1829" s="32">
        <f>VLOOKUP(M1829,Смета!$B$8:$O$93,13,0)</f>
        <v>0</v>
      </c>
      <c r="S1829" s="32">
        <f>VLOOKUP(Q1829,Смета!$B$8:$O$93,13,0)</f>
        <v>0</v>
      </c>
      <c r="W1829" s="32">
        <f>VLOOKUP(U1829,Смета!$B$8:$O$93,13,0)</f>
        <v>0</v>
      </c>
      <c r="AA1829" s="32">
        <f>VLOOKUP(Y1829,Смета!$B$8:$O$93,13,0)</f>
        <v>0</v>
      </c>
      <c r="AE1829" s="32">
        <f>VLOOKUP(AC1829,Смета!$B$8:$O$93,13,0)</f>
        <v>0</v>
      </c>
      <c r="AI1829" s="32">
        <f>VLOOKUP(AG1829,Смета!$B$8:$O$93,13,0)</f>
        <v>0</v>
      </c>
      <c r="AM1829" s="32">
        <f>VLOOKUP(AK1829,Смета!$B$8:$O$93,13,0)</f>
        <v>0</v>
      </c>
      <c r="AQ1829" s="32">
        <f>VLOOKUP(AO1829,Смета!$B$8:$O$93,13,0)</f>
        <v>0</v>
      </c>
      <c r="AU1829" s="32">
        <f>VLOOKUP(AS1829,Смета!$B$8:$O$93,13,0)</f>
        <v>0</v>
      </c>
    </row>
    <row r="1830" spans="3:47" x14ac:dyDescent="0.25">
      <c r="C1830" s="32">
        <f>VLOOKUP(A1830,Смета!$B$8:$O$93,13,0)</f>
        <v>0</v>
      </c>
      <c r="G1830" s="32">
        <f>VLOOKUP(E1830,Смета!$B$8:$O$93,13,0)</f>
        <v>0</v>
      </c>
      <c r="K1830" s="32">
        <f>VLOOKUP(I1830,Смета!$B$8:$O$93,13,0)</f>
        <v>0</v>
      </c>
      <c r="O1830" s="32">
        <f>VLOOKUP(M1830,Смета!$B$8:$O$93,13,0)</f>
        <v>0</v>
      </c>
      <c r="S1830" s="32">
        <f>VLOOKUP(Q1830,Смета!$B$8:$O$93,13,0)</f>
        <v>0</v>
      </c>
      <c r="W1830" s="32">
        <f>VLOOKUP(U1830,Смета!$B$8:$O$93,13,0)</f>
        <v>0</v>
      </c>
      <c r="AA1830" s="32">
        <f>VLOOKUP(Y1830,Смета!$B$8:$O$93,13,0)</f>
        <v>0</v>
      </c>
      <c r="AE1830" s="32">
        <f>VLOOKUP(AC1830,Смета!$B$8:$O$93,13,0)</f>
        <v>0</v>
      </c>
      <c r="AI1830" s="32">
        <f>VLOOKUP(AG1830,Смета!$B$8:$O$93,13,0)</f>
        <v>0</v>
      </c>
      <c r="AM1830" s="32">
        <f>VLOOKUP(AK1830,Смета!$B$8:$O$93,13,0)</f>
        <v>0</v>
      </c>
      <c r="AQ1830" s="32">
        <f>VLOOKUP(AO1830,Смета!$B$8:$O$93,13,0)</f>
        <v>0</v>
      </c>
      <c r="AU1830" s="32">
        <f>VLOOKUP(AS1830,Смета!$B$8:$O$93,13,0)</f>
        <v>0</v>
      </c>
    </row>
    <row r="1831" spans="3:47" x14ac:dyDescent="0.25">
      <c r="C1831" s="32">
        <f>VLOOKUP(A1831,Смета!$B$8:$O$93,13,0)</f>
        <v>0</v>
      </c>
      <c r="G1831" s="32">
        <f>VLOOKUP(E1831,Смета!$B$8:$O$93,13,0)</f>
        <v>0</v>
      </c>
      <c r="K1831" s="32">
        <f>VLOOKUP(I1831,Смета!$B$8:$O$93,13,0)</f>
        <v>0</v>
      </c>
      <c r="O1831" s="32">
        <f>VLOOKUP(M1831,Смета!$B$8:$O$93,13,0)</f>
        <v>0</v>
      </c>
      <c r="S1831" s="32">
        <f>VLOOKUP(Q1831,Смета!$B$8:$O$93,13,0)</f>
        <v>0</v>
      </c>
      <c r="W1831" s="32">
        <f>VLOOKUP(U1831,Смета!$B$8:$O$93,13,0)</f>
        <v>0</v>
      </c>
      <c r="AA1831" s="32">
        <f>VLOOKUP(Y1831,Смета!$B$8:$O$93,13,0)</f>
        <v>0</v>
      </c>
      <c r="AE1831" s="32">
        <f>VLOOKUP(AC1831,Смета!$B$8:$O$93,13,0)</f>
        <v>0</v>
      </c>
      <c r="AI1831" s="32">
        <f>VLOOKUP(AG1831,Смета!$B$8:$O$93,13,0)</f>
        <v>0</v>
      </c>
      <c r="AM1831" s="32">
        <f>VLOOKUP(AK1831,Смета!$B$8:$O$93,13,0)</f>
        <v>0</v>
      </c>
      <c r="AQ1831" s="32">
        <f>VLOOKUP(AO1831,Смета!$B$8:$O$93,13,0)</f>
        <v>0</v>
      </c>
      <c r="AU1831" s="32">
        <f>VLOOKUP(AS1831,Смета!$B$8:$O$93,13,0)</f>
        <v>0</v>
      </c>
    </row>
    <row r="1832" spans="3:47" x14ac:dyDescent="0.25">
      <c r="C1832" s="32">
        <f>VLOOKUP(A1832,Смета!$B$8:$O$93,13,0)</f>
        <v>0</v>
      </c>
      <c r="G1832" s="32">
        <f>VLOOKUP(E1832,Смета!$B$8:$O$93,13,0)</f>
        <v>0</v>
      </c>
      <c r="K1832" s="32">
        <f>VLOOKUP(I1832,Смета!$B$8:$O$93,13,0)</f>
        <v>0</v>
      </c>
      <c r="O1832" s="32">
        <f>VLOOKUP(M1832,Смета!$B$8:$O$93,13,0)</f>
        <v>0</v>
      </c>
      <c r="S1832" s="32">
        <f>VLOOKUP(Q1832,Смета!$B$8:$O$93,13,0)</f>
        <v>0</v>
      </c>
      <c r="W1832" s="32">
        <f>VLOOKUP(U1832,Смета!$B$8:$O$93,13,0)</f>
        <v>0</v>
      </c>
      <c r="AA1832" s="32">
        <f>VLOOKUP(Y1832,Смета!$B$8:$O$93,13,0)</f>
        <v>0</v>
      </c>
      <c r="AE1832" s="32">
        <f>VLOOKUP(AC1832,Смета!$B$8:$O$93,13,0)</f>
        <v>0</v>
      </c>
      <c r="AI1832" s="32">
        <f>VLOOKUP(AG1832,Смета!$B$8:$O$93,13,0)</f>
        <v>0</v>
      </c>
      <c r="AM1832" s="32">
        <f>VLOOKUP(AK1832,Смета!$B$8:$O$93,13,0)</f>
        <v>0</v>
      </c>
      <c r="AQ1832" s="32">
        <f>VLOOKUP(AO1832,Смета!$B$8:$O$93,13,0)</f>
        <v>0</v>
      </c>
      <c r="AU1832" s="32">
        <f>VLOOKUP(AS1832,Смета!$B$8:$O$93,13,0)</f>
        <v>0</v>
      </c>
    </row>
    <row r="1833" spans="3:47" x14ac:dyDescent="0.25">
      <c r="C1833" s="32">
        <f>VLOOKUP(A1833,Смета!$B$8:$O$93,13,0)</f>
        <v>0</v>
      </c>
      <c r="G1833" s="32">
        <f>VLOOKUP(E1833,Смета!$B$8:$O$93,13,0)</f>
        <v>0</v>
      </c>
      <c r="K1833" s="32">
        <f>VLOOKUP(I1833,Смета!$B$8:$O$93,13,0)</f>
        <v>0</v>
      </c>
      <c r="O1833" s="32">
        <f>VLOOKUP(M1833,Смета!$B$8:$O$93,13,0)</f>
        <v>0</v>
      </c>
      <c r="S1833" s="32">
        <f>VLOOKUP(Q1833,Смета!$B$8:$O$93,13,0)</f>
        <v>0</v>
      </c>
      <c r="W1833" s="32">
        <f>VLOOKUP(U1833,Смета!$B$8:$O$93,13,0)</f>
        <v>0</v>
      </c>
      <c r="AA1833" s="32">
        <f>VLOOKUP(Y1833,Смета!$B$8:$O$93,13,0)</f>
        <v>0</v>
      </c>
      <c r="AE1833" s="32">
        <f>VLOOKUP(AC1833,Смета!$B$8:$O$93,13,0)</f>
        <v>0</v>
      </c>
      <c r="AI1833" s="32">
        <f>VLOOKUP(AG1833,Смета!$B$8:$O$93,13,0)</f>
        <v>0</v>
      </c>
      <c r="AM1833" s="32">
        <f>VLOOKUP(AK1833,Смета!$B$8:$O$93,13,0)</f>
        <v>0</v>
      </c>
      <c r="AQ1833" s="32">
        <f>VLOOKUP(AO1833,Смета!$B$8:$O$93,13,0)</f>
        <v>0</v>
      </c>
      <c r="AU1833" s="32">
        <f>VLOOKUP(AS1833,Смета!$B$8:$O$93,13,0)</f>
        <v>0</v>
      </c>
    </row>
    <row r="1834" spans="3:47" x14ac:dyDescent="0.25">
      <c r="C1834" s="32">
        <f>VLOOKUP(A1834,Смета!$B$8:$O$93,13,0)</f>
        <v>0</v>
      </c>
      <c r="G1834" s="32">
        <f>VLOOKUP(E1834,Смета!$B$8:$O$93,13,0)</f>
        <v>0</v>
      </c>
      <c r="K1834" s="32">
        <f>VLOOKUP(I1834,Смета!$B$8:$O$93,13,0)</f>
        <v>0</v>
      </c>
      <c r="O1834" s="32">
        <f>VLOOKUP(M1834,Смета!$B$8:$O$93,13,0)</f>
        <v>0</v>
      </c>
      <c r="S1834" s="32">
        <f>VLOOKUP(Q1834,Смета!$B$8:$O$93,13,0)</f>
        <v>0</v>
      </c>
      <c r="W1834" s="32">
        <f>VLOOKUP(U1834,Смета!$B$8:$O$93,13,0)</f>
        <v>0</v>
      </c>
      <c r="AA1834" s="32">
        <f>VLOOKUP(Y1834,Смета!$B$8:$O$93,13,0)</f>
        <v>0</v>
      </c>
      <c r="AE1834" s="32">
        <f>VLOOKUP(AC1834,Смета!$B$8:$O$93,13,0)</f>
        <v>0</v>
      </c>
      <c r="AI1834" s="32">
        <f>VLOOKUP(AG1834,Смета!$B$8:$O$93,13,0)</f>
        <v>0</v>
      </c>
      <c r="AM1834" s="32">
        <f>VLOOKUP(AK1834,Смета!$B$8:$O$93,13,0)</f>
        <v>0</v>
      </c>
      <c r="AQ1834" s="32">
        <f>VLOOKUP(AO1834,Смета!$B$8:$O$93,13,0)</f>
        <v>0</v>
      </c>
      <c r="AU1834" s="32">
        <f>VLOOKUP(AS1834,Смета!$B$8:$O$93,13,0)</f>
        <v>0</v>
      </c>
    </row>
    <row r="1835" spans="3:47" x14ac:dyDescent="0.25">
      <c r="C1835" s="32">
        <f>VLOOKUP(A1835,Смета!$B$8:$O$93,13,0)</f>
        <v>0</v>
      </c>
      <c r="G1835" s="32">
        <f>VLOOKUP(E1835,Смета!$B$8:$O$93,13,0)</f>
        <v>0</v>
      </c>
      <c r="K1835" s="32">
        <f>VLOOKUP(I1835,Смета!$B$8:$O$93,13,0)</f>
        <v>0</v>
      </c>
      <c r="O1835" s="32">
        <f>VLOOKUP(M1835,Смета!$B$8:$O$93,13,0)</f>
        <v>0</v>
      </c>
      <c r="S1835" s="32">
        <f>VLOOKUP(Q1835,Смета!$B$8:$O$93,13,0)</f>
        <v>0</v>
      </c>
      <c r="W1835" s="32">
        <f>VLOOKUP(U1835,Смета!$B$8:$O$93,13,0)</f>
        <v>0</v>
      </c>
      <c r="AA1835" s="32">
        <f>VLOOKUP(Y1835,Смета!$B$8:$O$93,13,0)</f>
        <v>0</v>
      </c>
      <c r="AE1835" s="32">
        <f>VLOOKUP(AC1835,Смета!$B$8:$O$93,13,0)</f>
        <v>0</v>
      </c>
      <c r="AI1835" s="32">
        <f>VLOOKUP(AG1835,Смета!$B$8:$O$93,13,0)</f>
        <v>0</v>
      </c>
      <c r="AM1835" s="32">
        <f>VLOOKUP(AK1835,Смета!$B$8:$O$93,13,0)</f>
        <v>0</v>
      </c>
      <c r="AQ1835" s="32">
        <f>VLOOKUP(AO1835,Смета!$B$8:$O$93,13,0)</f>
        <v>0</v>
      </c>
      <c r="AU1835" s="32">
        <f>VLOOKUP(AS1835,Смета!$B$8:$O$93,13,0)</f>
        <v>0</v>
      </c>
    </row>
    <row r="1836" spans="3:47" x14ac:dyDescent="0.25">
      <c r="C1836" s="32">
        <f>VLOOKUP(A1836,Смета!$B$8:$O$93,13,0)</f>
        <v>0</v>
      </c>
      <c r="G1836" s="32">
        <f>VLOOKUP(E1836,Смета!$B$8:$O$93,13,0)</f>
        <v>0</v>
      </c>
      <c r="K1836" s="32">
        <f>VLOOKUP(I1836,Смета!$B$8:$O$93,13,0)</f>
        <v>0</v>
      </c>
      <c r="O1836" s="32">
        <f>VLOOKUP(M1836,Смета!$B$8:$O$93,13,0)</f>
        <v>0</v>
      </c>
      <c r="S1836" s="32">
        <f>VLOOKUP(Q1836,Смета!$B$8:$O$93,13,0)</f>
        <v>0</v>
      </c>
      <c r="W1836" s="32">
        <f>VLOOKUP(U1836,Смета!$B$8:$O$93,13,0)</f>
        <v>0</v>
      </c>
      <c r="AA1836" s="32">
        <f>VLOOKUP(Y1836,Смета!$B$8:$O$93,13,0)</f>
        <v>0</v>
      </c>
      <c r="AE1836" s="32">
        <f>VLOOKUP(AC1836,Смета!$B$8:$O$93,13,0)</f>
        <v>0</v>
      </c>
      <c r="AI1836" s="32">
        <f>VLOOKUP(AG1836,Смета!$B$8:$O$93,13,0)</f>
        <v>0</v>
      </c>
      <c r="AM1836" s="32">
        <f>VLOOKUP(AK1836,Смета!$B$8:$O$93,13,0)</f>
        <v>0</v>
      </c>
      <c r="AQ1836" s="32">
        <f>VLOOKUP(AO1836,Смета!$B$8:$O$93,13,0)</f>
        <v>0</v>
      </c>
      <c r="AU1836" s="32">
        <f>VLOOKUP(AS1836,Смета!$B$8:$O$93,13,0)</f>
        <v>0</v>
      </c>
    </row>
    <row r="1837" spans="3:47" x14ac:dyDescent="0.25">
      <c r="C1837" s="32">
        <f>VLOOKUP(A1837,Смета!$B$8:$O$93,13,0)</f>
        <v>0</v>
      </c>
      <c r="G1837" s="32">
        <f>VLOOKUP(E1837,Смета!$B$8:$O$93,13,0)</f>
        <v>0</v>
      </c>
      <c r="K1837" s="32">
        <f>VLOOKUP(I1837,Смета!$B$8:$O$93,13,0)</f>
        <v>0</v>
      </c>
      <c r="O1837" s="32">
        <f>VLOOKUP(M1837,Смета!$B$8:$O$93,13,0)</f>
        <v>0</v>
      </c>
      <c r="S1837" s="32">
        <f>VLOOKUP(Q1837,Смета!$B$8:$O$93,13,0)</f>
        <v>0</v>
      </c>
      <c r="W1837" s="32">
        <f>VLOOKUP(U1837,Смета!$B$8:$O$93,13,0)</f>
        <v>0</v>
      </c>
      <c r="AA1837" s="32">
        <f>VLOOKUP(Y1837,Смета!$B$8:$O$93,13,0)</f>
        <v>0</v>
      </c>
      <c r="AE1837" s="32">
        <f>VLOOKUP(AC1837,Смета!$B$8:$O$93,13,0)</f>
        <v>0</v>
      </c>
      <c r="AI1837" s="32">
        <f>VLOOKUP(AG1837,Смета!$B$8:$O$93,13,0)</f>
        <v>0</v>
      </c>
      <c r="AM1837" s="32">
        <f>VLOOKUP(AK1837,Смета!$B$8:$O$93,13,0)</f>
        <v>0</v>
      </c>
      <c r="AQ1837" s="32">
        <f>VLOOKUP(AO1837,Смета!$B$8:$O$93,13,0)</f>
        <v>0</v>
      </c>
      <c r="AU1837" s="32">
        <f>VLOOKUP(AS1837,Смета!$B$8:$O$93,13,0)</f>
        <v>0</v>
      </c>
    </row>
    <row r="1838" spans="3:47" x14ac:dyDescent="0.25">
      <c r="C1838" s="32">
        <f>VLOOKUP(A1838,Смета!$B$8:$O$93,13,0)</f>
        <v>0</v>
      </c>
      <c r="G1838" s="32">
        <f>VLOOKUP(E1838,Смета!$B$8:$O$93,13,0)</f>
        <v>0</v>
      </c>
      <c r="K1838" s="32">
        <f>VLOOKUP(I1838,Смета!$B$8:$O$93,13,0)</f>
        <v>0</v>
      </c>
      <c r="O1838" s="32">
        <f>VLOOKUP(M1838,Смета!$B$8:$O$93,13,0)</f>
        <v>0</v>
      </c>
      <c r="S1838" s="32">
        <f>VLOOKUP(Q1838,Смета!$B$8:$O$93,13,0)</f>
        <v>0</v>
      </c>
      <c r="W1838" s="32">
        <f>VLOOKUP(U1838,Смета!$B$8:$O$93,13,0)</f>
        <v>0</v>
      </c>
      <c r="AA1838" s="32">
        <f>VLOOKUP(Y1838,Смета!$B$8:$O$93,13,0)</f>
        <v>0</v>
      </c>
      <c r="AE1838" s="32">
        <f>VLOOKUP(AC1838,Смета!$B$8:$O$93,13,0)</f>
        <v>0</v>
      </c>
      <c r="AI1838" s="32">
        <f>VLOOKUP(AG1838,Смета!$B$8:$O$93,13,0)</f>
        <v>0</v>
      </c>
      <c r="AM1838" s="32">
        <f>VLOOKUP(AK1838,Смета!$B$8:$O$93,13,0)</f>
        <v>0</v>
      </c>
      <c r="AQ1838" s="32">
        <f>VLOOKUP(AO1838,Смета!$B$8:$O$93,13,0)</f>
        <v>0</v>
      </c>
      <c r="AU1838" s="32">
        <f>VLOOKUP(AS1838,Смета!$B$8:$O$93,13,0)</f>
        <v>0</v>
      </c>
    </row>
    <row r="1839" spans="3:47" x14ac:dyDescent="0.25">
      <c r="C1839" s="32">
        <f>VLOOKUP(A1839,Смета!$B$8:$O$93,13,0)</f>
        <v>0</v>
      </c>
      <c r="G1839" s="32">
        <f>VLOOKUP(E1839,Смета!$B$8:$O$93,13,0)</f>
        <v>0</v>
      </c>
      <c r="K1839" s="32">
        <f>VLOOKUP(I1839,Смета!$B$8:$O$93,13,0)</f>
        <v>0</v>
      </c>
      <c r="O1839" s="32">
        <f>VLOOKUP(M1839,Смета!$B$8:$O$93,13,0)</f>
        <v>0</v>
      </c>
      <c r="S1839" s="32">
        <f>VLOOKUP(Q1839,Смета!$B$8:$O$93,13,0)</f>
        <v>0</v>
      </c>
      <c r="W1839" s="32">
        <f>VLOOKUP(U1839,Смета!$B$8:$O$93,13,0)</f>
        <v>0</v>
      </c>
      <c r="AA1839" s="32">
        <f>VLOOKUP(Y1839,Смета!$B$8:$O$93,13,0)</f>
        <v>0</v>
      </c>
      <c r="AE1839" s="32">
        <f>VLOOKUP(AC1839,Смета!$B$8:$O$93,13,0)</f>
        <v>0</v>
      </c>
      <c r="AI1839" s="32">
        <f>VLOOKUP(AG1839,Смета!$B$8:$O$93,13,0)</f>
        <v>0</v>
      </c>
      <c r="AM1839" s="32">
        <f>VLOOKUP(AK1839,Смета!$B$8:$O$93,13,0)</f>
        <v>0</v>
      </c>
      <c r="AQ1839" s="32">
        <f>VLOOKUP(AO1839,Смета!$B$8:$O$93,13,0)</f>
        <v>0</v>
      </c>
      <c r="AU1839" s="32">
        <f>VLOOKUP(AS1839,Смета!$B$8:$O$93,13,0)</f>
        <v>0</v>
      </c>
    </row>
    <row r="1840" spans="3:47" x14ac:dyDescent="0.25">
      <c r="C1840" s="32">
        <f>VLOOKUP(A1840,Смета!$B$8:$O$93,13,0)</f>
        <v>0</v>
      </c>
      <c r="G1840" s="32">
        <f>VLOOKUP(E1840,Смета!$B$8:$O$93,13,0)</f>
        <v>0</v>
      </c>
      <c r="K1840" s="32">
        <f>VLOOKUP(I1840,Смета!$B$8:$O$93,13,0)</f>
        <v>0</v>
      </c>
      <c r="O1840" s="32">
        <f>VLOOKUP(M1840,Смета!$B$8:$O$93,13,0)</f>
        <v>0</v>
      </c>
      <c r="S1840" s="32">
        <f>VLOOKUP(Q1840,Смета!$B$8:$O$93,13,0)</f>
        <v>0</v>
      </c>
      <c r="W1840" s="32">
        <f>VLOOKUP(U1840,Смета!$B$8:$O$93,13,0)</f>
        <v>0</v>
      </c>
      <c r="AA1840" s="32">
        <f>VLOOKUP(Y1840,Смета!$B$8:$O$93,13,0)</f>
        <v>0</v>
      </c>
      <c r="AE1840" s="32">
        <f>VLOOKUP(AC1840,Смета!$B$8:$O$93,13,0)</f>
        <v>0</v>
      </c>
      <c r="AI1840" s="32">
        <f>VLOOKUP(AG1840,Смета!$B$8:$O$93,13,0)</f>
        <v>0</v>
      </c>
      <c r="AM1840" s="32">
        <f>VLOOKUP(AK1840,Смета!$B$8:$O$93,13,0)</f>
        <v>0</v>
      </c>
      <c r="AQ1840" s="32">
        <f>VLOOKUP(AO1840,Смета!$B$8:$O$93,13,0)</f>
        <v>0</v>
      </c>
      <c r="AU1840" s="32">
        <f>VLOOKUP(AS1840,Смета!$B$8:$O$93,13,0)</f>
        <v>0</v>
      </c>
    </row>
    <row r="1841" spans="3:47" x14ac:dyDescent="0.25">
      <c r="C1841" s="32">
        <f>VLOOKUP(A1841,Смета!$B$8:$O$93,13,0)</f>
        <v>0</v>
      </c>
      <c r="G1841" s="32">
        <f>VLOOKUP(E1841,Смета!$B$8:$O$93,13,0)</f>
        <v>0</v>
      </c>
      <c r="K1841" s="32">
        <f>VLOOKUP(I1841,Смета!$B$8:$O$93,13,0)</f>
        <v>0</v>
      </c>
      <c r="O1841" s="32">
        <f>VLOOKUP(M1841,Смета!$B$8:$O$93,13,0)</f>
        <v>0</v>
      </c>
      <c r="S1841" s="32">
        <f>VLOOKUP(Q1841,Смета!$B$8:$O$93,13,0)</f>
        <v>0</v>
      </c>
      <c r="W1841" s="32">
        <f>VLOOKUP(U1841,Смета!$B$8:$O$93,13,0)</f>
        <v>0</v>
      </c>
      <c r="AA1841" s="32">
        <f>VLOOKUP(Y1841,Смета!$B$8:$O$93,13,0)</f>
        <v>0</v>
      </c>
      <c r="AE1841" s="32">
        <f>VLOOKUP(AC1841,Смета!$B$8:$O$93,13,0)</f>
        <v>0</v>
      </c>
      <c r="AI1841" s="32">
        <f>VLOOKUP(AG1841,Смета!$B$8:$O$93,13,0)</f>
        <v>0</v>
      </c>
      <c r="AM1841" s="32">
        <f>VLOOKUP(AK1841,Смета!$B$8:$O$93,13,0)</f>
        <v>0</v>
      </c>
      <c r="AQ1841" s="32">
        <f>VLOOKUP(AO1841,Смета!$B$8:$O$93,13,0)</f>
        <v>0</v>
      </c>
      <c r="AU1841" s="32">
        <f>VLOOKUP(AS1841,Смета!$B$8:$O$93,13,0)</f>
        <v>0</v>
      </c>
    </row>
    <row r="1842" spans="3:47" x14ac:dyDescent="0.25">
      <c r="C1842" s="32">
        <f>VLOOKUP(A1842,Смета!$B$8:$O$93,13,0)</f>
        <v>0</v>
      </c>
      <c r="G1842" s="32">
        <f>VLOOKUP(E1842,Смета!$B$8:$O$93,13,0)</f>
        <v>0</v>
      </c>
      <c r="K1842" s="32">
        <f>VLOOKUP(I1842,Смета!$B$8:$O$93,13,0)</f>
        <v>0</v>
      </c>
      <c r="O1842" s="32">
        <f>VLOOKUP(M1842,Смета!$B$8:$O$93,13,0)</f>
        <v>0</v>
      </c>
      <c r="S1842" s="32">
        <f>VLOOKUP(Q1842,Смета!$B$8:$O$93,13,0)</f>
        <v>0</v>
      </c>
      <c r="W1842" s="32">
        <f>VLOOKUP(U1842,Смета!$B$8:$O$93,13,0)</f>
        <v>0</v>
      </c>
      <c r="AA1842" s="32">
        <f>VLOOKUP(Y1842,Смета!$B$8:$O$93,13,0)</f>
        <v>0</v>
      </c>
      <c r="AE1842" s="32">
        <f>VLOOKUP(AC1842,Смета!$B$8:$O$93,13,0)</f>
        <v>0</v>
      </c>
      <c r="AI1842" s="32">
        <f>VLOOKUP(AG1842,Смета!$B$8:$O$93,13,0)</f>
        <v>0</v>
      </c>
      <c r="AM1842" s="32">
        <f>VLOOKUP(AK1842,Смета!$B$8:$O$93,13,0)</f>
        <v>0</v>
      </c>
      <c r="AQ1842" s="32">
        <f>VLOOKUP(AO1842,Смета!$B$8:$O$93,13,0)</f>
        <v>0</v>
      </c>
      <c r="AU1842" s="32">
        <f>VLOOKUP(AS1842,Смета!$B$8:$O$93,13,0)</f>
        <v>0</v>
      </c>
    </row>
    <row r="1843" spans="3:47" x14ac:dyDescent="0.25">
      <c r="C1843" s="32">
        <f>VLOOKUP(A1843,Смета!$B$8:$O$93,13,0)</f>
        <v>0</v>
      </c>
      <c r="G1843" s="32">
        <f>VLOOKUP(E1843,Смета!$B$8:$O$93,13,0)</f>
        <v>0</v>
      </c>
      <c r="K1843" s="32">
        <f>VLOOKUP(I1843,Смета!$B$8:$O$93,13,0)</f>
        <v>0</v>
      </c>
      <c r="O1843" s="32">
        <f>VLOOKUP(M1843,Смета!$B$8:$O$93,13,0)</f>
        <v>0</v>
      </c>
      <c r="S1843" s="32">
        <f>VLOOKUP(Q1843,Смета!$B$8:$O$93,13,0)</f>
        <v>0</v>
      </c>
      <c r="W1843" s="32">
        <f>VLOOKUP(U1843,Смета!$B$8:$O$93,13,0)</f>
        <v>0</v>
      </c>
      <c r="AA1843" s="32">
        <f>VLOOKUP(Y1843,Смета!$B$8:$O$93,13,0)</f>
        <v>0</v>
      </c>
      <c r="AE1843" s="32">
        <f>VLOOKUP(AC1843,Смета!$B$8:$O$93,13,0)</f>
        <v>0</v>
      </c>
      <c r="AI1843" s="32">
        <f>VLOOKUP(AG1843,Смета!$B$8:$O$93,13,0)</f>
        <v>0</v>
      </c>
      <c r="AM1843" s="32">
        <f>VLOOKUP(AK1843,Смета!$B$8:$O$93,13,0)</f>
        <v>0</v>
      </c>
      <c r="AQ1843" s="32">
        <f>VLOOKUP(AO1843,Смета!$B$8:$O$93,13,0)</f>
        <v>0</v>
      </c>
      <c r="AU1843" s="32">
        <f>VLOOKUP(AS1843,Смета!$B$8:$O$93,13,0)</f>
        <v>0</v>
      </c>
    </row>
    <row r="1844" spans="3:47" x14ac:dyDescent="0.25">
      <c r="C1844" s="32">
        <f>VLOOKUP(A1844,Смета!$B$8:$O$93,13,0)</f>
        <v>0</v>
      </c>
      <c r="G1844" s="32">
        <f>VLOOKUP(E1844,Смета!$B$8:$O$93,13,0)</f>
        <v>0</v>
      </c>
      <c r="K1844" s="32">
        <f>VLOOKUP(I1844,Смета!$B$8:$O$93,13,0)</f>
        <v>0</v>
      </c>
      <c r="O1844" s="32">
        <f>VLOOKUP(M1844,Смета!$B$8:$O$93,13,0)</f>
        <v>0</v>
      </c>
      <c r="S1844" s="32">
        <f>VLOOKUP(Q1844,Смета!$B$8:$O$93,13,0)</f>
        <v>0</v>
      </c>
      <c r="W1844" s="32">
        <f>VLOOKUP(U1844,Смета!$B$8:$O$93,13,0)</f>
        <v>0</v>
      </c>
      <c r="AA1844" s="32">
        <f>VLOOKUP(Y1844,Смета!$B$8:$O$93,13,0)</f>
        <v>0</v>
      </c>
      <c r="AE1844" s="32">
        <f>VLOOKUP(AC1844,Смета!$B$8:$O$93,13,0)</f>
        <v>0</v>
      </c>
      <c r="AI1844" s="32">
        <f>VLOOKUP(AG1844,Смета!$B$8:$O$93,13,0)</f>
        <v>0</v>
      </c>
      <c r="AM1844" s="32">
        <f>VLOOKUP(AK1844,Смета!$B$8:$O$93,13,0)</f>
        <v>0</v>
      </c>
      <c r="AQ1844" s="32">
        <f>VLOOKUP(AO1844,Смета!$B$8:$O$93,13,0)</f>
        <v>0</v>
      </c>
      <c r="AU1844" s="32">
        <f>VLOOKUP(AS1844,Смета!$B$8:$O$93,13,0)</f>
        <v>0</v>
      </c>
    </row>
    <row r="1845" spans="3:47" x14ac:dyDescent="0.25">
      <c r="C1845" s="32">
        <f>VLOOKUP(A1845,Смета!$B$8:$O$93,13,0)</f>
        <v>0</v>
      </c>
      <c r="G1845" s="32">
        <f>VLOOKUP(E1845,Смета!$B$8:$O$93,13,0)</f>
        <v>0</v>
      </c>
      <c r="K1845" s="32">
        <f>VLOOKUP(I1845,Смета!$B$8:$O$93,13,0)</f>
        <v>0</v>
      </c>
      <c r="O1845" s="32">
        <f>VLOOKUP(M1845,Смета!$B$8:$O$93,13,0)</f>
        <v>0</v>
      </c>
      <c r="S1845" s="32">
        <f>VLOOKUP(Q1845,Смета!$B$8:$O$93,13,0)</f>
        <v>0</v>
      </c>
      <c r="W1845" s="32">
        <f>VLOOKUP(U1845,Смета!$B$8:$O$93,13,0)</f>
        <v>0</v>
      </c>
      <c r="AA1845" s="32">
        <f>VLOOKUP(Y1845,Смета!$B$8:$O$93,13,0)</f>
        <v>0</v>
      </c>
      <c r="AE1845" s="32">
        <f>VLOOKUP(AC1845,Смета!$B$8:$O$93,13,0)</f>
        <v>0</v>
      </c>
      <c r="AI1845" s="32">
        <f>VLOOKUP(AG1845,Смета!$B$8:$O$93,13,0)</f>
        <v>0</v>
      </c>
      <c r="AM1845" s="32">
        <f>VLOOKUP(AK1845,Смета!$B$8:$O$93,13,0)</f>
        <v>0</v>
      </c>
      <c r="AQ1845" s="32">
        <f>VLOOKUP(AO1845,Смета!$B$8:$O$93,13,0)</f>
        <v>0</v>
      </c>
      <c r="AU1845" s="32">
        <f>VLOOKUP(AS1845,Смета!$B$8:$O$93,13,0)</f>
        <v>0</v>
      </c>
    </row>
    <row r="1846" spans="3:47" x14ac:dyDescent="0.25">
      <c r="C1846" s="32">
        <f>VLOOKUP(A1846,Смета!$B$8:$O$93,13,0)</f>
        <v>0</v>
      </c>
      <c r="G1846" s="32">
        <f>VLOOKUP(E1846,Смета!$B$8:$O$93,13,0)</f>
        <v>0</v>
      </c>
      <c r="K1846" s="32">
        <f>VLOOKUP(I1846,Смета!$B$8:$O$93,13,0)</f>
        <v>0</v>
      </c>
      <c r="O1846" s="32">
        <f>VLOOKUP(M1846,Смета!$B$8:$O$93,13,0)</f>
        <v>0</v>
      </c>
      <c r="S1846" s="32">
        <f>VLOOKUP(Q1846,Смета!$B$8:$O$93,13,0)</f>
        <v>0</v>
      </c>
      <c r="W1846" s="32">
        <f>VLOOKUP(U1846,Смета!$B$8:$O$93,13,0)</f>
        <v>0</v>
      </c>
      <c r="AA1846" s="32">
        <f>VLOOKUP(Y1846,Смета!$B$8:$O$93,13,0)</f>
        <v>0</v>
      </c>
      <c r="AE1846" s="32">
        <f>VLOOKUP(AC1846,Смета!$B$8:$O$93,13,0)</f>
        <v>0</v>
      </c>
      <c r="AI1846" s="32">
        <f>VLOOKUP(AG1846,Смета!$B$8:$O$93,13,0)</f>
        <v>0</v>
      </c>
      <c r="AM1846" s="32">
        <f>VLOOKUP(AK1846,Смета!$B$8:$O$93,13,0)</f>
        <v>0</v>
      </c>
      <c r="AQ1846" s="32">
        <f>VLOOKUP(AO1846,Смета!$B$8:$O$93,13,0)</f>
        <v>0</v>
      </c>
      <c r="AU1846" s="32">
        <f>VLOOKUP(AS1846,Смета!$B$8:$O$93,13,0)</f>
        <v>0</v>
      </c>
    </row>
    <row r="1847" spans="3:47" x14ac:dyDescent="0.25">
      <c r="C1847" s="32">
        <f>VLOOKUP(A1847,Смета!$B$8:$O$93,13,0)</f>
        <v>0</v>
      </c>
      <c r="G1847" s="32">
        <f>VLOOKUP(E1847,Смета!$B$8:$O$93,13,0)</f>
        <v>0</v>
      </c>
      <c r="K1847" s="32">
        <f>VLOOKUP(I1847,Смета!$B$8:$O$93,13,0)</f>
        <v>0</v>
      </c>
      <c r="O1847" s="32">
        <f>VLOOKUP(M1847,Смета!$B$8:$O$93,13,0)</f>
        <v>0</v>
      </c>
      <c r="S1847" s="32">
        <f>VLOOKUP(Q1847,Смета!$B$8:$O$93,13,0)</f>
        <v>0</v>
      </c>
      <c r="W1847" s="32">
        <f>VLOOKUP(U1847,Смета!$B$8:$O$93,13,0)</f>
        <v>0</v>
      </c>
      <c r="AA1847" s="32">
        <f>VLOOKUP(Y1847,Смета!$B$8:$O$93,13,0)</f>
        <v>0</v>
      </c>
      <c r="AE1847" s="32">
        <f>VLOOKUP(AC1847,Смета!$B$8:$O$93,13,0)</f>
        <v>0</v>
      </c>
      <c r="AI1847" s="32">
        <f>VLOOKUP(AG1847,Смета!$B$8:$O$93,13,0)</f>
        <v>0</v>
      </c>
      <c r="AM1847" s="32">
        <f>VLOOKUP(AK1847,Смета!$B$8:$O$93,13,0)</f>
        <v>0</v>
      </c>
      <c r="AQ1847" s="32">
        <f>VLOOKUP(AO1847,Смета!$B$8:$O$93,13,0)</f>
        <v>0</v>
      </c>
      <c r="AU1847" s="32">
        <f>VLOOKUP(AS1847,Смета!$B$8:$O$93,13,0)</f>
        <v>0</v>
      </c>
    </row>
    <row r="1848" spans="3:47" x14ac:dyDescent="0.25">
      <c r="C1848" s="32">
        <f>VLOOKUP(A1848,Смета!$B$8:$O$93,13,0)</f>
        <v>0</v>
      </c>
      <c r="G1848" s="32">
        <f>VLOOKUP(E1848,Смета!$B$8:$O$93,13,0)</f>
        <v>0</v>
      </c>
      <c r="K1848" s="32">
        <f>VLOOKUP(I1848,Смета!$B$8:$O$93,13,0)</f>
        <v>0</v>
      </c>
      <c r="O1848" s="32">
        <f>VLOOKUP(M1848,Смета!$B$8:$O$93,13,0)</f>
        <v>0</v>
      </c>
      <c r="S1848" s="32">
        <f>VLOOKUP(Q1848,Смета!$B$8:$O$93,13,0)</f>
        <v>0</v>
      </c>
      <c r="W1848" s="32">
        <f>VLOOKUP(U1848,Смета!$B$8:$O$93,13,0)</f>
        <v>0</v>
      </c>
      <c r="AA1848" s="32">
        <f>VLOOKUP(Y1848,Смета!$B$8:$O$93,13,0)</f>
        <v>0</v>
      </c>
      <c r="AE1848" s="32">
        <f>VLOOKUP(AC1848,Смета!$B$8:$O$93,13,0)</f>
        <v>0</v>
      </c>
      <c r="AI1848" s="32">
        <f>VLOOKUP(AG1848,Смета!$B$8:$O$93,13,0)</f>
        <v>0</v>
      </c>
      <c r="AM1848" s="32">
        <f>VLOOKUP(AK1848,Смета!$B$8:$O$93,13,0)</f>
        <v>0</v>
      </c>
      <c r="AQ1848" s="32">
        <f>VLOOKUP(AO1848,Смета!$B$8:$O$93,13,0)</f>
        <v>0</v>
      </c>
      <c r="AU1848" s="32">
        <f>VLOOKUP(AS1848,Смета!$B$8:$O$93,13,0)</f>
        <v>0</v>
      </c>
    </row>
    <row r="1849" spans="3:47" x14ac:dyDescent="0.25">
      <c r="C1849" s="32">
        <f>VLOOKUP(A1849,Смета!$B$8:$O$93,13,0)</f>
        <v>0</v>
      </c>
      <c r="G1849" s="32">
        <f>VLOOKUP(E1849,Смета!$B$8:$O$93,13,0)</f>
        <v>0</v>
      </c>
      <c r="K1849" s="32">
        <f>VLOOKUP(I1849,Смета!$B$8:$O$93,13,0)</f>
        <v>0</v>
      </c>
      <c r="O1849" s="32">
        <f>VLOOKUP(M1849,Смета!$B$8:$O$93,13,0)</f>
        <v>0</v>
      </c>
      <c r="S1849" s="32">
        <f>VLOOKUP(Q1849,Смета!$B$8:$O$93,13,0)</f>
        <v>0</v>
      </c>
      <c r="W1849" s="32">
        <f>VLOOKUP(U1849,Смета!$B$8:$O$93,13,0)</f>
        <v>0</v>
      </c>
      <c r="AA1849" s="32">
        <f>VLOOKUP(Y1849,Смета!$B$8:$O$93,13,0)</f>
        <v>0</v>
      </c>
      <c r="AE1849" s="32">
        <f>VLOOKUP(AC1849,Смета!$B$8:$O$93,13,0)</f>
        <v>0</v>
      </c>
      <c r="AI1849" s="32">
        <f>VLOOKUP(AG1849,Смета!$B$8:$O$93,13,0)</f>
        <v>0</v>
      </c>
      <c r="AM1849" s="32">
        <f>VLOOKUP(AK1849,Смета!$B$8:$O$93,13,0)</f>
        <v>0</v>
      </c>
      <c r="AQ1849" s="32">
        <f>VLOOKUP(AO1849,Смета!$B$8:$O$93,13,0)</f>
        <v>0</v>
      </c>
      <c r="AU1849" s="32">
        <f>VLOOKUP(AS1849,Смета!$B$8:$O$93,13,0)</f>
        <v>0</v>
      </c>
    </row>
    <row r="1850" spans="3:47" x14ac:dyDescent="0.25">
      <c r="C1850" s="32">
        <f>VLOOKUP(A1850,Смета!$B$8:$O$93,13,0)</f>
        <v>0</v>
      </c>
      <c r="G1850" s="32">
        <f>VLOOKUP(E1850,Смета!$B$8:$O$93,13,0)</f>
        <v>0</v>
      </c>
      <c r="K1850" s="32">
        <f>VLOOKUP(I1850,Смета!$B$8:$O$93,13,0)</f>
        <v>0</v>
      </c>
      <c r="O1850" s="32">
        <f>VLOOKUP(M1850,Смета!$B$8:$O$93,13,0)</f>
        <v>0</v>
      </c>
      <c r="S1850" s="32">
        <f>VLOOKUP(Q1850,Смета!$B$8:$O$93,13,0)</f>
        <v>0</v>
      </c>
      <c r="W1850" s="32">
        <f>VLOOKUP(U1850,Смета!$B$8:$O$93,13,0)</f>
        <v>0</v>
      </c>
      <c r="AA1850" s="32">
        <f>VLOOKUP(Y1850,Смета!$B$8:$O$93,13,0)</f>
        <v>0</v>
      </c>
      <c r="AE1850" s="32">
        <f>VLOOKUP(AC1850,Смета!$B$8:$O$93,13,0)</f>
        <v>0</v>
      </c>
      <c r="AI1850" s="32">
        <f>VLOOKUP(AG1850,Смета!$B$8:$O$93,13,0)</f>
        <v>0</v>
      </c>
      <c r="AM1850" s="32">
        <f>VLOOKUP(AK1850,Смета!$B$8:$O$93,13,0)</f>
        <v>0</v>
      </c>
      <c r="AQ1850" s="32">
        <f>VLOOKUP(AO1850,Смета!$B$8:$O$93,13,0)</f>
        <v>0</v>
      </c>
      <c r="AU1850" s="32">
        <f>VLOOKUP(AS1850,Смета!$B$8:$O$93,13,0)</f>
        <v>0</v>
      </c>
    </row>
    <row r="1851" spans="3:47" x14ac:dyDescent="0.25">
      <c r="C1851" s="32">
        <f>VLOOKUP(A1851,Смета!$B$8:$O$93,13,0)</f>
        <v>0</v>
      </c>
      <c r="G1851" s="32">
        <f>VLOOKUP(E1851,Смета!$B$8:$O$93,13,0)</f>
        <v>0</v>
      </c>
      <c r="K1851" s="32">
        <f>VLOOKUP(I1851,Смета!$B$8:$O$93,13,0)</f>
        <v>0</v>
      </c>
      <c r="O1851" s="32">
        <f>VLOOKUP(M1851,Смета!$B$8:$O$93,13,0)</f>
        <v>0</v>
      </c>
      <c r="S1851" s="32">
        <f>VLOOKUP(Q1851,Смета!$B$8:$O$93,13,0)</f>
        <v>0</v>
      </c>
      <c r="W1851" s="32">
        <f>VLOOKUP(U1851,Смета!$B$8:$O$93,13,0)</f>
        <v>0</v>
      </c>
      <c r="AA1851" s="32">
        <f>VLOOKUP(Y1851,Смета!$B$8:$O$93,13,0)</f>
        <v>0</v>
      </c>
      <c r="AE1851" s="32">
        <f>VLOOKUP(AC1851,Смета!$B$8:$O$93,13,0)</f>
        <v>0</v>
      </c>
      <c r="AI1851" s="32">
        <f>VLOOKUP(AG1851,Смета!$B$8:$O$93,13,0)</f>
        <v>0</v>
      </c>
      <c r="AM1851" s="32">
        <f>VLOOKUP(AK1851,Смета!$B$8:$O$93,13,0)</f>
        <v>0</v>
      </c>
      <c r="AQ1851" s="32">
        <f>VLOOKUP(AO1851,Смета!$B$8:$O$93,13,0)</f>
        <v>0</v>
      </c>
      <c r="AU1851" s="32">
        <f>VLOOKUP(AS1851,Смета!$B$8:$O$93,13,0)</f>
        <v>0</v>
      </c>
    </row>
    <row r="1852" spans="3:47" x14ac:dyDescent="0.25">
      <c r="C1852" s="32">
        <f>VLOOKUP(A1852,Смета!$B$8:$O$93,13,0)</f>
        <v>0</v>
      </c>
      <c r="G1852" s="32">
        <f>VLOOKUP(E1852,Смета!$B$8:$O$93,13,0)</f>
        <v>0</v>
      </c>
      <c r="K1852" s="32">
        <f>VLOOKUP(I1852,Смета!$B$8:$O$93,13,0)</f>
        <v>0</v>
      </c>
      <c r="O1852" s="32">
        <f>VLOOKUP(M1852,Смета!$B$8:$O$93,13,0)</f>
        <v>0</v>
      </c>
      <c r="S1852" s="32">
        <f>VLOOKUP(Q1852,Смета!$B$8:$O$93,13,0)</f>
        <v>0</v>
      </c>
      <c r="W1852" s="32">
        <f>VLOOKUP(U1852,Смета!$B$8:$O$93,13,0)</f>
        <v>0</v>
      </c>
      <c r="AA1852" s="32">
        <f>VLOOKUP(Y1852,Смета!$B$8:$O$93,13,0)</f>
        <v>0</v>
      </c>
      <c r="AE1852" s="32">
        <f>VLOOKUP(AC1852,Смета!$B$8:$O$93,13,0)</f>
        <v>0</v>
      </c>
      <c r="AI1852" s="32">
        <f>VLOOKUP(AG1852,Смета!$B$8:$O$93,13,0)</f>
        <v>0</v>
      </c>
      <c r="AM1852" s="32">
        <f>VLOOKUP(AK1852,Смета!$B$8:$O$93,13,0)</f>
        <v>0</v>
      </c>
      <c r="AQ1852" s="32">
        <f>VLOOKUP(AO1852,Смета!$B$8:$O$93,13,0)</f>
        <v>0</v>
      </c>
      <c r="AU1852" s="32">
        <f>VLOOKUP(AS1852,Смета!$B$8:$O$93,13,0)</f>
        <v>0</v>
      </c>
    </row>
    <row r="1853" spans="3:47" x14ac:dyDescent="0.25">
      <c r="C1853" s="32">
        <f>VLOOKUP(A1853,Смета!$B$8:$O$93,13,0)</f>
        <v>0</v>
      </c>
      <c r="G1853" s="32">
        <f>VLOOKUP(E1853,Смета!$B$8:$O$93,13,0)</f>
        <v>0</v>
      </c>
      <c r="K1853" s="32">
        <f>VLOOKUP(I1853,Смета!$B$8:$O$93,13,0)</f>
        <v>0</v>
      </c>
      <c r="O1853" s="32">
        <f>VLOOKUP(M1853,Смета!$B$8:$O$93,13,0)</f>
        <v>0</v>
      </c>
      <c r="S1853" s="32">
        <f>VLOOKUP(Q1853,Смета!$B$8:$O$93,13,0)</f>
        <v>0</v>
      </c>
      <c r="W1853" s="32">
        <f>VLOOKUP(U1853,Смета!$B$8:$O$93,13,0)</f>
        <v>0</v>
      </c>
      <c r="AA1853" s="32">
        <f>VLOOKUP(Y1853,Смета!$B$8:$O$93,13,0)</f>
        <v>0</v>
      </c>
      <c r="AE1853" s="32">
        <f>VLOOKUP(AC1853,Смета!$B$8:$O$93,13,0)</f>
        <v>0</v>
      </c>
      <c r="AI1853" s="32">
        <f>VLOOKUP(AG1853,Смета!$B$8:$O$93,13,0)</f>
        <v>0</v>
      </c>
      <c r="AM1853" s="32">
        <f>VLOOKUP(AK1853,Смета!$B$8:$O$93,13,0)</f>
        <v>0</v>
      </c>
      <c r="AQ1853" s="32">
        <f>VLOOKUP(AO1853,Смета!$B$8:$O$93,13,0)</f>
        <v>0</v>
      </c>
      <c r="AU1853" s="32">
        <f>VLOOKUP(AS1853,Смета!$B$8:$O$93,13,0)</f>
        <v>0</v>
      </c>
    </row>
    <row r="1854" spans="3:47" x14ac:dyDescent="0.25">
      <c r="C1854" s="32">
        <f>VLOOKUP(A1854,Смета!$B$8:$O$93,13,0)</f>
        <v>0</v>
      </c>
      <c r="G1854" s="32">
        <f>VLOOKUP(E1854,Смета!$B$8:$O$93,13,0)</f>
        <v>0</v>
      </c>
      <c r="K1854" s="32">
        <f>VLOOKUP(I1854,Смета!$B$8:$O$93,13,0)</f>
        <v>0</v>
      </c>
      <c r="O1854" s="32">
        <f>VLOOKUP(M1854,Смета!$B$8:$O$93,13,0)</f>
        <v>0</v>
      </c>
      <c r="S1854" s="32">
        <f>VLOOKUP(Q1854,Смета!$B$8:$O$93,13,0)</f>
        <v>0</v>
      </c>
      <c r="W1854" s="32">
        <f>VLOOKUP(U1854,Смета!$B$8:$O$93,13,0)</f>
        <v>0</v>
      </c>
      <c r="AA1854" s="32">
        <f>VLOOKUP(Y1854,Смета!$B$8:$O$93,13,0)</f>
        <v>0</v>
      </c>
      <c r="AE1854" s="32">
        <f>VLOOKUP(AC1854,Смета!$B$8:$O$93,13,0)</f>
        <v>0</v>
      </c>
      <c r="AI1854" s="32">
        <f>VLOOKUP(AG1854,Смета!$B$8:$O$93,13,0)</f>
        <v>0</v>
      </c>
      <c r="AM1854" s="32">
        <f>VLOOKUP(AK1854,Смета!$B$8:$O$93,13,0)</f>
        <v>0</v>
      </c>
      <c r="AQ1854" s="32">
        <f>VLOOKUP(AO1854,Смета!$B$8:$O$93,13,0)</f>
        <v>0</v>
      </c>
      <c r="AU1854" s="32">
        <f>VLOOKUP(AS1854,Смета!$B$8:$O$93,13,0)</f>
        <v>0</v>
      </c>
    </row>
    <row r="1855" spans="3:47" x14ac:dyDescent="0.25">
      <c r="C1855" s="32">
        <f>VLOOKUP(A1855,Смета!$B$8:$O$93,13,0)</f>
        <v>0</v>
      </c>
      <c r="G1855" s="32">
        <f>VLOOKUP(E1855,Смета!$B$8:$O$93,13,0)</f>
        <v>0</v>
      </c>
      <c r="K1855" s="32">
        <f>VLOOKUP(I1855,Смета!$B$8:$O$93,13,0)</f>
        <v>0</v>
      </c>
      <c r="O1855" s="32">
        <f>VLOOKUP(M1855,Смета!$B$8:$O$93,13,0)</f>
        <v>0</v>
      </c>
      <c r="S1855" s="32">
        <f>VLOOKUP(Q1855,Смета!$B$8:$O$93,13,0)</f>
        <v>0</v>
      </c>
      <c r="W1855" s="32">
        <f>VLOOKUP(U1855,Смета!$B$8:$O$93,13,0)</f>
        <v>0</v>
      </c>
      <c r="AA1855" s="32">
        <f>VLOOKUP(Y1855,Смета!$B$8:$O$93,13,0)</f>
        <v>0</v>
      </c>
      <c r="AE1855" s="32">
        <f>VLOOKUP(AC1855,Смета!$B$8:$O$93,13,0)</f>
        <v>0</v>
      </c>
      <c r="AI1855" s="32">
        <f>VLOOKUP(AG1855,Смета!$B$8:$O$93,13,0)</f>
        <v>0</v>
      </c>
      <c r="AM1855" s="32">
        <f>VLOOKUP(AK1855,Смета!$B$8:$O$93,13,0)</f>
        <v>0</v>
      </c>
      <c r="AQ1855" s="32">
        <f>VLOOKUP(AO1855,Смета!$B$8:$O$93,13,0)</f>
        <v>0</v>
      </c>
      <c r="AU1855" s="32">
        <f>VLOOKUP(AS1855,Смета!$B$8:$O$93,13,0)</f>
        <v>0</v>
      </c>
    </row>
    <row r="1856" spans="3:47" x14ac:dyDescent="0.25">
      <c r="C1856" s="32">
        <f>VLOOKUP(A1856,Смета!$B$8:$O$93,13,0)</f>
        <v>0</v>
      </c>
      <c r="G1856" s="32">
        <f>VLOOKUP(E1856,Смета!$B$8:$O$93,13,0)</f>
        <v>0</v>
      </c>
      <c r="K1856" s="32">
        <f>VLOOKUP(I1856,Смета!$B$8:$O$93,13,0)</f>
        <v>0</v>
      </c>
      <c r="O1856" s="32">
        <f>VLOOKUP(M1856,Смета!$B$8:$O$93,13,0)</f>
        <v>0</v>
      </c>
      <c r="S1856" s="32">
        <f>VLOOKUP(Q1856,Смета!$B$8:$O$93,13,0)</f>
        <v>0</v>
      </c>
      <c r="W1856" s="32">
        <f>VLOOKUP(U1856,Смета!$B$8:$O$93,13,0)</f>
        <v>0</v>
      </c>
      <c r="AA1856" s="32">
        <f>VLOOKUP(Y1856,Смета!$B$8:$O$93,13,0)</f>
        <v>0</v>
      </c>
      <c r="AE1856" s="32">
        <f>VLOOKUP(AC1856,Смета!$B$8:$O$93,13,0)</f>
        <v>0</v>
      </c>
      <c r="AI1856" s="32">
        <f>VLOOKUP(AG1856,Смета!$B$8:$O$93,13,0)</f>
        <v>0</v>
      </c>
      <c r="AM1856" s="32">
        <f>VLOOKUP(AK1856,Смета!$B$8:$O$93,13,0)</f>
        <v>0</v>
      </c>
      <c r="AQ1856" s="32">
        <f>VLOOKUP(AO1856,Смета!$B$8:$O$93,13,0)</f>
        <v>0</v>
      </c>
      <c r="AU1856" s="32">
        <f>VLOOKUP(AS1856,Смета!$B$8:$O$93,13,0)</f>
        <v>0</v>
      </c>
    </row>
    <row r="1857" spans="3:47" x14ac:dyDescent="0.25">
      <c r="C1857" s="32">
        <f>VLOOKUP(A1857,Смета!$B$8:$O$93,13,0)</f>
        <v>0</v>
      </c>
      <c r="G1857" s="32">
        <f>VLOOKUP(E1857,Смета!$B$8:$O$93,13,0)</f>
        <v>0</v>
      </c>
      <c r="K1857" s="32">
        <f>VLOOKUP(I1857,Смета!$B$8:$O$93,13,0)</f>
        <v>0</v>
      </c>
      <c r="O1857" s="32">
        <f>VLOOKUP(M1857,Смета!$B$8:$O$93,13,0)</f>
        <v>0</v>
      </c>
      <c r="S1857" s="32">
        <f>VLOOKUP(Q1857,Смета!$B$8:$O$93,13,0)</f>
        <v>0</v>
      </c>
      <c r="W1857" s="32">
        <f>VLOOKUP(U1857,Смета!$B$8:$O$93,13,0)</f>
        <v>0</v>
      </c>
      <c r="AA1857" s="32">
        <f>VLOOKUP(Y1857,Смета!$B$8:$O$93,13,0)</f>
        <v>0</v>
      </c>
      <c r="AE1857" s="32">
        <f>VLOOKUP(AC1857,Смета!$B$8:$O$93,13,0)</f>
        <v>0</v>
      </c>
      <c r="AI1857" s="32">
        <f>VLOOKUP(AG1857,Смета!$B$8:$O$93,13,0)</f>
        <v>0</v>
      </c>
      <c r="AM1857" s="32">
        <f>VLOOKUP(AK1857,Смета!$B$8:$O$93,13,0)</f>
        <v>0</v>
      </c>
      <c r="AQ1857" s="32">
        <f>VLOOKUP(AO1857,Смета!$B$8:$O$93,13,0)</f>
        <v>0</v>
      </c>
      <c r="AU1857" s="32">
        <f>VLOOKUP(AS1857,Смета!$B$8:$O$93,13,0)</f>
        <v>0</v>
      </c>
    </row>
    <row r="1858" spans="3:47" x14ac:dyDescent="0.25">
      <c r="C1858" s="32">
        <f>VLOOKUP(A1858,Смета!$B$8:$O$93,13,0)</f>
        <v>0</v>
      </c>
      <c r="G1858" s="32">
        <f>VLOOKUP(E1858,Смета!$B$8:$O$93,13,0)</f>
        <v>0</v>
      </c>
      <c r="K1858" s="32">
        <f>VLOOKUP(I1858,Смета!$B$8:$O$93,13,0)</f>
        <v>0</v>
      </c>
      <c r="O1858" s="32">
        <f>VLOOKUP(M1858,Смета!$B$8:$O$93,13,0)</f>
        <v>0</v>
      </c>
      <c r="S1858" s="32">
        <f>VLOOKUP(Q1858,Смета!$B$8:$O$93,13,0)</f>
        <v>0</v>
      </c>
      <c r="W1858" s="32">
        <f>VLOOKUP(U1858,Смета!$B$8:$O$93,13,0)</f>
        <v>0</v>
      </c>
      <c r="AA1858" s="32">
        <f>VLOOKUP(Y1858,Смета!$B$8:$O$93,13,0)</f>
        <v>0</v>
      </c>
      <c r="AE1858" s="32">
        <f>VLOOKUP(AC1858,Смета!$B$8:$O$93,13,0)</f>
        <v>0</v>
      </c>
      <c r="AI1858" s="32">
        <f>VLOOKUP(AG1858,Смета!$B$8:$O$93,13,0)</f>
        <v>0</v>
      </c>
      <c r="AM1858" s="32">
        <f>VLOOKUP(AK1858,Смета!$B$8:$O$93,13,0)</f>
        <v>0</v>
      </c>
      <c r="AQ1858" s="32">
        <f>VLOOKUP(AO1858,Смета!$B$8:$O$93,13,0)</f>
        <v>0</v>
      </c>
      <c r="AU1858" s="32">
        <f>VLOOKUP(AS1858,Смета!$B$8:$O$93,13,0)</f>
        <v>0</v>
      </c>
    </row>
    <row r="1859" spans="3:47" x14ac:dyDescent="0.25">
      <c r="C1859" s="32">
        <f>VLOOKUP(A1859,Смета!$B$8:$O$93,13,0)</f>
        <v>0</v>
      </c>
      <c r="G1859" s="32">
        <f>VLOOKUP(E1859,Смета!$B$8:$O$93,13,0)</f>
        <v>0</v>
      </c>
      <c r="K1859" s="32">
        <f>VLOOKUP(I1859,Смета!$B$8:$O$93,13,0)</f>
        <v>0</v>
      </c>
      <c r="O1859" s="32">
        <f>VLOOKUP(M1859,Смета!$B$8:$O$93,13,0)</f>
        <v>0</v>
      </c>
      <c r="S1859" s="32">
        <f>VLOOKUP(Q1859,Смета!$B$8:$O$93,13,0)</f>
        <v>0</v>
      </c>
      <c r="W1859" s="32">
        <f>VLOOKUP(U1859,Смета!$B$8:$O$93,13,0)</f>
        <v>0</v>
      </c>
      <c r="AA1859" s="32">
        <f>VLOOKUP(Y1859,Смета!$B$8:$O$93,13,0)</f>
        <v>0</v>
      </c>
      <c r="AE1859" s="32">
        <f>VLOOKUP(AC1859,Смета!$B$8:$O$93,13,0)</f>
        <v>0</v>
      </c>
      <c r="AI1859" s="32">
        <f>VLOOKUP(AG1859,Смета!$B$8:$O$93,13,0)</f>
        <v>0</v>
      </c>
      <c r="AM1859" s="32">
        <f>VLOOKUP(AK1859,Смета!$B$8:$O$93,13,0)</f>
        <v>0</v>
      </c>
      <c r="AQ1859" s="32">
        <f>VLOOKUP(AO1859,Смета!$B$8:$O$93,13,0)</f>
        <v>0</v>
      </c>
      <c r="AU1859" s="32">
        <f>VLOOKUP(AS1859,Смета!$B$8:$O$93,13,0)</f>
        <v>0</v>
      </c>
    </row>
    <row r="1860" spans="3:47" x14ac:dyDescent="0.25">
      <c r="C1860" s="32">
        <f>VLOOKUP(A1860,Смета!$B$8:$O$93,13,0)</f>
        <v>0</v>
      </c>
      <c r="G1860" s="32">
        <f>VLOOKUP(E1860,Смета!$B$8:$O$93,13,0)</f>
        <v>0</v>
      </c>
      <c r="K1860" s="32">
        <f>VLOOKUP(I1860,Смета!$B$8:$O$93,13,0)</f>
        <v>0</v>
      </c>
      <c r="O1860" s="32">
        <f>VLOOKUP(M1860,Смета!$B$8:$O$93,13,0)</f>
        <v>0</v>
      </c>
      <c r="S1860" s="32">
        <f>VLOOKUP(Q1860,Смета!$B$8:$O$93,13,0)</f>
        <v>0</v>
      </c>
      <c r="W1860" s="32">
        <f>VLOOKUP(U1860,Смета!$B$8:$O$93,13,0)</f>
        <v>0</v>
      </c>
      <c r="AA1860" s="32">
        <f>VLOOKUP(Y1860,Смета!$B$8:$O$93,13,0)</f>
        <v>0</v>
      </c>
      <c r="AE1860" s="32">
        <f>VLOOKUP(AC1860,Смета!$B$8:$O$93,13,0)</f>
        <v>0</v>
      </c>
      <c r="AI1860" s="32">
        <f>VLOOKUP(AG1860,Смета!$B$8:$O$93,13,0)</f>
        <v>0</v>
      </c>
      <c r="AM1860" s="32">
        <f>VLOOKUP(AK1860,Смета!$B$8:$O$93,13,0)</f>
        <v>0</v>
      </c>
      <c r="AQ1860" s="32">
        <f>VLOOKUP(AO1860,Смета!$B$8:$O$93,13,0)</f>
        <v>0</v>
      </c>
      <c r="AU1860" s="32">
        <f>VLOOKUP(AS1860,Смета!$B$8:$O$93,13,0)</f>
        <v>0</v>
      </c>
    </row>
    <row r="1861" spans="3:47" x14ac:dyDescent="0.25">
      <c r="C1861" s="32">
        <f>VLOOKUP(A1861,Смета!$B$8:$O$93,13,0)</f>
        <v>0</v>
      </c>
      <c r="G1861" s="32">
        <f>VLOOKUP(E1861,Смета!$B$8:$O$93,13,0)</f>
        <v>0</v>
      </c>
      <c r="K1861" s="32">
        <f>VLOOKUP(I1861,Смета!$B$8:$O$93,13,0)</f>
        <v>0</v>
      </c>
      <c r="O1861" s="32">
        <f>VLOOKUP(M1861,Смета!$B$8:$O$93,13,0)</f>
        <v>0</v>
      </c>
      <c r="S1861" s="32">
        <f>VLOOKUP(Q1861,Смета!$B$8:$O$93,13,0)</f>
        <v>0</v>
      </c>
      <c r="W1861" s="32">
        <f>VLOOKUP(U1861,Смета!$B$8:$O$93,13,0)</f>
        <v>0</v>
      </c>
      <c r="AA1861" s="32">
        <f>VLOOKUP(Y1861,Смета!$B$8:$O$93,13,0)</f>
        <v>0</v>
      </c>
      <c r="AE1861" s="32">
        <f>VLOOKUP(AC1861,Смета!$B$8:$O$93,13,0)</f>
        <v>0</v>
      </c>
      <c r="AI1861" s="32">
        <f>VLOOKUP(AG1861,Смета!$B$8:$O$93,13,0)</f>
        <v>0</v>
      </c>
      <c r="AM1861" s="32">
        <f>VLOOKUP(AK1861,Смета!$B$8:$O$93,13,0)</f>
        <v>0</v>
      </c>
      <c r="AQ1861" s="32">
        <f>VLOOKUP(AO1861,Смета!$B$8:$O$93,13,0)</f>
        <v>0</v>
      </c>
      <c r="AU1861" s="32">
        <f>VLOOKUP(AS1861,Смета!$B$8:$O$93,13,0)</f>
        <v>0</v>
      </c>
    </row>
    <row r="1862" spans="3:47" x14ac:dyDescent="0.25">
      <c r="C1862" s="32">
        <f>VLOOKUP(A1862,Смета!$B$8:$O$93,13,0)</f>
        <v>0</v>
      </c>
      <c r="G1862" s="32">
        <f>VLOOKUP(E1862,Смета!$B$8:$O$93,13,0)</f>
        <v>0</v>
      </c>
      <c r="K1862" s="32">
        <f>VLOOKUP(I1862,Смета!$B$8:$O$93,13,0)</f>
        <v>0</v>
      </c>
      <c r="O1862" s="32">
        <f>VLOOKUP(M1862,Смета!$B$8:$O$93,13,0)</f>
        <v>0</v>
      </c>
      <c r="S1862" s="32">
        <f>VLOOKUP(Q1862,Смета!$B$8:$O$93,13,0)</f>
        <v>0</v>
      </c>
      <c r="W1862" s="32">
        <f>VLOOKUP(U1862,Смета!$B$8:$O$93,13,0)</f>
        <v>0</v>
      </c>
      <c r="AA1862" s="32">
        <f>VLOOKUP(Y1862,Смета!$B$8:$O$93,13,0)</f>
        <v>0</v>
      </c>
      <c r="AE1862" s="32">
        <f>VLOOKUP(AC1862,Смета!$B$8:$O$93,13,0)</f>
        <v>0</v>
      </c>
      <c r="AI1862" s="32">
        <f>VLOOKUP(AG1862,Смета!$B$8:$O$93,13,0)</f>
        <v>0</v>
      </c>
      <c r="AM1862" s="32">
        <f>VLOOKUP(AK1862,Смета!$B$8:$O$93,13,0)</f>
        <v>0</v>
      </c>
      <c r="AQ1862" s="32">
        <f>VLOOKUP(AO1862,Смета!$B$8:$O$93,13,0)</f>
        <v>0</v>
      </c>
      <c r="AU1862" s="32">
        <f>VLOOKUP(AS1862,Смета!$B$8:$O$93,13,0)</f>
        <v>0</v>
      </c>
    </row>
    <row r="1863" spans="3:47" x14ac:dyDescent="0.25">
      <c r="C1863" s="32">
        <f>VLOOKUP(A1863,Смета!$B$8:$O$93,13,0)</f>
        <v>0</v>
      </c>
      <c r="G1863" s="32">
        <f>VLOOKUP(E1863,Смета!$B$8:$O$93,13,0)</f>
        <v>0</v>
      </c>
      <c r="K1863" s="32">
        <f>VLOOKUP(I1863,Смета!$B$8:$O$93,13,0)</f>
        <v>0</v>
      </c>
      <c r="O1863" s="32">
        <f>VLOOKUP(M1863,Смета!$B$8:$O$93,13,0)</f>
        <v>0</v>
      </c>
      <c r="S1863" s="32">
        <f>VLOOKUP(Q1863,Смета!$B$8:$O$93,13,0)</f>
        <v>0</v>
      </c>
      <c r="W1863" s="32">
        <f>VLOOKUP(U1863,Смета!$B$8:$O$93,13,0)</f>
        <v>0</v>
      </c>
      <c r="AA1863" s="32">
        <f>VLOOKUP(Y1863,Смета!$B$8:$O$93,13,0)</f>
        <v>0</v>
      </c>
      <c r="AE1863" s="32">
        <f>VLOOKUP(AC1863,Смета!$B$8:$O$93,13,0)</f>
        <v>0</v>
      </c>
      <c r="AI1863" s="32">
        <f>VLOOKUP(AG1863,Смета!$B$8:$O$93,13,0)</f>
        <v>0</v>
      </c>
      <c r="AM1863" s="32">
        <f>VLOOKUP(AK1863,Смета!$B$8:$O$93,13,0)</f>
        <v>0</v>
      </c>
      <c r="AQ1863" s="32">
        <f>VLOOKUP(AO1863,Смета!$B$8:$O$93,13,0)</f>
        <v>0</v>
      </c>
      <c r="AU1863" s="32">
        <f>VLOOKUP(AS1863,Смета!$B$8:$O$93,13,0)</f>
        <v>0</v>
      </c>
    </row>
    <row r="1864" spans="3:47" x14ac:dyDescent="0.25">
      <c r="C1864" s="32">
        <f>VLOOKUP(A1864,Смета!$B$8:$O$93,13,0)</f>
        <v>0</v>
      </c>
      <c r="G1864" s="32">
        <f>VLOOKUP(E1864,Смета!$B$8:$O$93,13,0)</f>
        <v>0</v>
      </c>
      <c r="K1864" s="32">
        <f>VLOOKUP(I1864,Смета!$B$8:$O$93,13,0)</f>
        <v>0</v>
      </c>
      <c r="O1864" s="32">
        <f>VLOOKUP(M1864,Смета!$B$8:$O$93,13,0)</f>
        <v>0</v>
      </c>
      <c r="S1864" s="32">
        <f>VLOOKUP(Q1864,Смета!$B$8:$O$93,13,0)</f>
        <v>0</v>
      </c>
      <c r="W1864" s="32">
        <f>VLOOKUP(U1864,Смета!$B$8:$O$93,13,0)</f>
        <v>0</v>
      </c>
      <c r="AA1864" s="32">
        <f>VLOOKUP(Y1864,Смета!$B$8:$O$93,13,0)</f>
        <v>0</v>
      </c>
      <c r="AE1864" s="32">
        <f>VLOOKUP(AC1864,Смета!$B$8:$O$93,13,0)</f>
        <v>0</v>
      </c>
      <c r="AI1864" s="32">
        <f>VLOOKUP(AG1864,Смета!$B$8:$O$93,13,0)</f>
        <v>0</v>
      </c>
      <c r="AM1864" s="32">
        <f>VLOOKUP(AK1864,Смета!$B$8:$O$93,13,0)</f>
        <v>0</v>
      </c>
      <c r="AQ1864" s="32">
        <f>VLOOKUP(AO1864,Смета!$B$8:$O$93,13,0)</f>
        <v>0</v>
      </c>
      <c r="AU1864" s="32">
        <f>VLOOKUP(AS1864,Смета!$B$8:$O$93,13,0)</f>
        <v>0</v>
      </c>
    </row>
    <row r="1865" spans="3:47" x14ac:dyDescent="0.25">
      <c r="C1865" s="32">
        <f>VLOOKUP(A1865,Смета!$B$8:$O$93,13,0)</f>
        <v>0</v>
      </c>
      <c r="G1865" s="32">
        <f>VLOOKUP(E1865,Смета!$B$8:$O$93,13,0)</f>
        <v>0</v>
      </c>
      <c r="K1865" s="32">
        <f>VLOOKUP(I1865,Смета!$B$8:$O$93,13,0)</f>
        <v>0</v>
      </c>
      <c r="O1865" s="32">
        <f>VLOOKUP(M1865,Смета!$B$8:$O$93,13,0)</f>
        <v>0</v>
      </c>
      <c r="S1865" s="32">
        <f>VLOOKUP(Q1865,Смета!$B$8:$O$93,13,0)</f>
        <v>0</v>
      </c>
      <c r="W1865" s="32">
        <f>VLOOKUP(U1865,Смета!$B$8:$O$93,13,0)</f>
        <v>0</v>
      </c>
      <c r="AA1865" s="32">
        <f>VLOOKUP(Y1865,Смета!$B$8:$O$93,13,0)</f>
        <v>0</v>
      </c>
      <c r="AE1865" s="32">
        <f>VLOOKUP(AC1865,Смета!$B$8:$O$93,13,0)</f>
        <v>0</v>
      </c>
      <c r="AI1865" s="32">
        <f>VLOOKUP(AG1865,Смета!$B$8:$O$93,13,0)</f>
        <v>0</v>
      </c>
      <c r="AM1865" s="32">
        <f>VLOOKUP(AK1865,Смета!$B$8:$O$93,13,0)</f>
        <v>0</v>
      </c>
      <c r="AQ1865" s="32">
        <f>VLOOKUP(AO1865,Смета!$B$8:$O$93,13,0)</f>
        <v>0</v>
      </c>
      <c r="AU1865" s="32">
        <f>VLOOKUP(AS1865,Смета!$B$8:$O$93,13,0)</f>
        <v>0</v>
      </c>
    </row>
    <row r="1866" spans="3:47" x14ac:dyDescent="0.25">
      <c r="C1866" s="32">
        <f>VLOOKUP(A1866,Смета!$B$8:$O$93,13,0)</f>
        <v>0</v>
      </c>
      <c r="G1866" s="32">
        <f>VLOOKUP(E1866,Смета!$B$8:$O$93,13,0)</f>
        <v>0</v>
      </c>
      <c r="K1866" s="32">
        <f>VLOOKUP(I1866,Смета!$B$8:$O$93,13,0)</f>
        <v>0</v>
      </c>
      <c r="O1866" s="32">
        <f>VLOOKUP(M1866,Смета!$B$8:$O$93,13,0)</f>
        <v>0</v>
      </c>
      <c r="S1866" s="32">
        <f>VLOOKUP(Q1866,Смета!$B$8:$O$93,13,0)</f>
        <v>0</v>
      </c>
      <c r="W1866" s="32">
        <f>VLOOKUP(U1866,Смета!$B$8:$O$93,13,0)</f>
        <v>0</v>
      </c>
      <c r="AA1866" s="32">
        <f>VLOOKUP(Y1866,Смета!$B$8:$O$93,13,0)</f>
        <v>0</v>
      </c>
      <c r="AE1866" s="32">
        <f>VLOOKUP(AC1866,Смета!$B$8:$O$93,13,0)</f>
        <v>0</v>
      </c>
      <c r="AI1866" s="32">
        <f>VLOOKUP(AG1866,Смета!$B$8:$O$93,13,0)</f>
        <v>0</v>
      </c>
      <c r="AM1866" s="32">
        <f>VLOOKUP(AK1866,Смета!$B$8:$O$93,13,0)</f>
        <v>0</v>
      </c>
      <c r="AQ1866" s="32">
        <f>VLOOKUP(AO1866,Смета!$B$8:$O$93,13,0)</f>
        <v>0</v>
      </c>
      <c r="AU1866" s="32">
        <f>VLOOKUP(AS1866,Смета!$B$8:$O$93,13,0)</f>
        <v>0</v>
      </c>
    </row>
    <row r="1867" spans="3:47" x14ac:dyDescent="0.25">
      <c r="C1867" s="32">
        <f>VLOOKUP(A1867,Смета!$B$8:$O$93,13,0)</f>
        <v>0</v>
      </c>
      <c r="G1867" s="32">
        <f>VLOOKUP(E1867,Смета!$B$8:$O$93,13,0)</f>
        <v>0</v>
      </c>
      <c r="K1867" s="32">
        <f>VLOOKUP(I1867,Смета!$B$8:$O$93,13,0)</f>
        <v>0</v>
      </c>
      <c r="O1867" s="32">
        <f>VLOOKUP(M1867,Смета!$B$8:$O$93,13,0)</f>
        <v>0</v>
      </c>
      <c r="S1867" s="32">
        <f>VLOOKUP(Q1867,Смета!$B$8:$O$93,13,0)</f>
        <v>0</v>
      </c>
      <c r="W1867" s="32">
        <f>VLOOKUP(U1867,Смета!$B$8:$O$93,13,0)</f>
        <v>0</v>
      </c>
      <c r="AA1867" s="32">
        <f>VLOOKUP(Y1867,Смета!$B$8:$O$93,13,0)</f>
        <v>0</v>
      </c>
      <c r="AE1867" s="32">
        <f>VLOOKUP(AC1867,Смета!$B$8:$O$93,13,0)</f>
        <v>0</v>
      </c>
      <c r="AI1867" s="32">
        <f>VLOOKUP(AG1867,Смета!$B$8:$O$93,13,0)</f>
        <v>0</v>
      </c>
      <c r="AM1867" s="32">
        <f>VLOOKUP(AK1867,Смета!$B$8:$O$93,13,0)</f>
        <v>0</v>
      </c>
      <c r="AQ1867" s="32">
        <f>VLOOKUP(AO1867,Смета!$B$8:$O$93,13,0)</f>
        <v>0</v>
      </c>
      <c r="AU1867" s="32">
        <f>VLOOKUP(AS1867,Смета!$B$8:$O$93,13,0)</f>
        <v>0</v>
      </c>
    </row>
    <row r="1868" spans="3:47" x14ac:dyDescent="0.25">
      <c r="C1868" s="32">
        <f>VLOOKUP(A1868,Смета!$B$8:$O$93,13,0)</f>
        <v>0</v>
      </c>
      <c r="G1868" s="32">
        <f>VLOOKUP(E1868,Смета!$B$8:$O$93,13,0)</f>
        <v>0</v>
      </c>
      <c r="K1868" s="32">
        <f>VLOOKUP(I1868,Смета!$B$8:$O$93,13,0)</f>
        <v>0</v>
      </c>
      <c r="O1868" s="32">
        <f>VLOOKUP(M1868,Смета!$B$8:$O$93,13,0)</f>
        <v>0</v>
      </c>
      <c r="S1868" s="32">
        <f>VLOOKUP(Q1868,Смета!$B$8:$O$93,13,0)</f>
        <v>0</v>
      </c>
      <c r="W1868" s="32">
        <f>VLOOKUP(U1868,Смета!$B$8:$O$93,13,0)</f>
        <v>0</v>
      </c>
      <c r="AA1868" s="32">
        <f>VLOOKUP(Y1868,Смета!$B$8:$O$93,13,0)</f>
        <v>0</v>
      </c>
      <c r="AE1868" s="32">
        <f>VLOOKUP(AC1868,Смета!$B$8:$O$93,13,0)</f>
        <v>0</v>
      </c>
      <c r="AI1868" s="32">
        <f>VLOOKUP(AG1868,Смета!$B$8:$O$93,13,0)</f>
        <v>0</v>
      </c>
      <c r="AM1868" s="32">
        <f>VLOOKUP(AK1868,Смета!$B$8:$O$93,13,0)</f>
        <v>0</v>
      </c>
      <c r="AQ1868" s="32">
        <f>VLOOKUP(AO1868,Смета!$B$8:$O$93,13,0)</f>
        <v>0</v>
      </c>
      <c r="AU1868" s="32">
        <f>VLOOKUP(AS1868,Смета!$B$8:$O$93,13,0)</f>
        <v>0</v>
      </c>
    </row>
    <row r="1869" spans="3:47" x14ac:dyDescent="0.25">
      <c r="C1869" s="32">
        <f>VLOOKUP(A1869,Смета!$B$8:$O$93,13,0)</f>
        <v>0</v>
      </c>
      <c r="G1869" s="32">
        <f>VLOOKUP(E1869,Смета!$B$8:$O$93,13,0)</f>
        <v>0</v>
      </c>
      <c r="K1869" s="32">
        <f>VLOOKUP(I1869,Смета!$B$8:$O$93,13,0)</f>
        <v>0</v>
      </c>
      <c r="O1869" s="32">
        <f>VLOOKUP(M1869,Смета!$B$8:$O$93,13,0)</f>
        <v>0</v>
      </c>
      <c r="S1869" s="32">
        <f>VLOOKUP(Q1869,Смета!$B$8:$O$93,13,0)</f>
        <v>0</v>
      </c>
      <c r="W1869" s="32">
        <f>VLOOKUP(U1869,Смета!$B$8:$O$93,13,0)</f>
        <v>0</v>
      </c>
      <c r="AA1869" s="32">
        <f>VLOOKUP(Y1869,Смета!$B$8:$O$93,13,0)</f>
        <v>0</v>
      </c>
      <c r="AE1869" s="32">
        <f>VLOOKUP(AC1869,Смета!$B$8:$O$93,13,0)</f>
        <v>0</v>
      </c>
      <c r="AI1869" s="32">
        <f>VLOOKUP(AG1869,Смета!$B$8:$O$93,13,0)</f>
        <v>0</v>
      </c>
      <c r="AM1869" s="32">
        <f>VLOOKUP(AK1869,Смета!$B$8:$O$93,13,0)</f>
        <v>0</v>
      </c>
      <c r="AQ1869" s="32">
        <f>VLOOKUP(AO1869,Смета!$B$8:$O$93,13,0)</f>
        <v>0</v>
      </c>
      <c r="AU1869" s="32">
        <f>VLOOKUP(AS1869,Смета!$B$8:$O$93,13,0)</f>
        <v>0</v>
      </c>
    </row>
    <row r="1870" spans="3:47" x14ac:dyDescent="0.25">
      <c r="C1870" s="32">
        <f>VLOOKUP(A1870,Смета!$B$8:$O$93,13,0)</f>
        <v>0</v>
      </c>
      <c r="G1870" s="32">
        <f>VLOOKUP(E1870,Смета!$B$8:$O$93,13,0)</f>
        <v>0</v>
      </c>
      <c r="K1870" s="32">
        <f>VLOOKUP(I1870,Смета!$B$8:$O$93,13,0)</f>
        <v>0</v>
      </c>
      <c r="O1870" s="32">
        <f>VLOOKUP(M1870,Смета!$B$8:$O$93,13,0)</f>
        <v>0</v>
      </c>
      <c r="S1870" s="32">
        <f>VLOOKUP(Q1870,Смета!$B$8:$O$93,13,0)</f>
        <v>0</v>
      </c>
      <c r="W1870" s="32">
        <f>VLOOKUP(U1870,Смета!$B$8:$O$93,13,0)</f>
        <v>0</v>
      </c>
      <c r="AA1870" s="32">
        <f>VLOOKUP(Y1870,Смета!$B$8:$O$93,13,0)</f>
        <v>0</v>
      </c>
      <c r="AE1870" s="32">
        <f>VLOOKUP(AC1870,Смета!$B$8:$O$93,13,0)</f>
        <v>0</v>
      </c>
      <c r="AI1870" s="32">
        <f>VLOOKUP(AG1870,Смета!$B$8:$O$93,13,0)</f>
        <v>0</v>
      </c>
      <c r="AM1870" s="32">
        <f>VLOOKUP(AK1870,Смета!$B$8:$O$93,13,0)</f>
        <v>0</v>
      </c>
      <c r="AQ1870" s="32">
        <f>VLOOKUP(AO1870,Смета!$B$8:$O$93,13,0)</f>
        <v>0</v>
      </c>
      <c r="AU1870" s="32">
        <f>VLOOKUP(AS1870,Смета!$B$8:$O$93,13,0)</f>
        <v>0</v>
      </c>
    </row>
    <row r="1871" spans="3:47" x14ac:dyDescent="0.25">
      <c r="C1871" s="32">
        <f>VLOOKUP(A1871,Смета!$B$8:$O$93,13,0)</f>
        <v>0</v>
      </c>
      <c r="G1871" s="32">
        <f>VLOOKUP(E1871,Смета!$B$8:$O$93,13,0)</f>
        <v>0</v>
      </c>
      <c r="K1871" s="32">
        <f>VLOOKUP(I1871,Смета!$B$8:$O$93,13,0)</f>
        <v>0</v>
      </c>
      <c r="O1871" s="32">
        <f>VLOOKUP(M1871,Смета!$B$8:$O$93,13,0)</f>
        <v>0</v>
      </c>
      <c r="S1871" s="32">
        <f>VLOOKUP(Q1871,Смета!$B$8:$O$93,13,0)</f>
        <v>0</v>
      </c>
      <c r="W1871" s="32">
        <f>VLOOKUP(U1871,Смета!$B$8:$O$93,13,0)</f>
        <v>0</v>
      </c>
      <c r="AA1871" s="32">
        <f>VLOOKUP(Y1871,Смета!$B$8:$O$93,13,0)</f>
        <v>0</v>
      </c>
      <c r="AE1871" s="32">
        <f>VLOOKUP(AC1871,Смета!$B$8:$O$93,13,0)</f>
        <v>0</v>
      </c>
      <c r="AI1871" s="32">
        <f>VLOOKUP(AG1871,Смета!$B$8:$O$93,13,0)</f>
        <v>0</v>
      </c>
      <c r="AM1871" s="32">
        <f>VLOOKUP(AK1871,Смета!$B$8:$O$93,13,0)</f>
        <v>0</v>
      </c>
      <c r="AQ1871" s="32">
        <f>VLOOKUP(AO1871,Смета!$B$8:$O$93,13,0)</f>
        <v>0</v>
      </c>
      <c r="AU1871" s="32">
        <f>VLOOKUP(AS1871,Смета!$B$8:$O$93,13,0)</f>
        <v>0</v>
      </c>
    </row>
    <row r="1872" spans="3:47" x14ac:dyDescent="0.25">
      <c r="C1872" s="32">
        <f>VLOOKUP(A1872,Смета!$B$8:$O$93,13,0)</f>
        <v>0</v>
      </c>
      <c r="G1872" s="32">
        <f>VLOOKUP(E1872,Смета!$B$8:$O$93,13,0)</f>
        <v>0</v>
      </c>
      <c r="K1872" s="32">
        <f>VLOOKUP(I1872,Смета!$B$8:$O$93,13,0)</f>
        <v>0</v>
      </c>
      <c r="O1872" s="32">
        <f>VLOOKUP(M1872,Смета!$B$8:$O$93,13,0)</f>
        <v>0</v>
      </c>
      <c r="S1872" s="32">
        <f>VLOOKUP(Q1872,Смета!$B$8:$O$93,13,0)</f>
        <v>0</v>
      </c>
      <c r="W1872" s="32">
        <f>VLOOKUP(U1872,Смета!$B$8:$O$93,13,0)</f>
        <v>0</v>
      </c>
      <c r="AA1872" s="32">
        <f>VLOOKUP(Y1872,Смета!$B$8:$O$93,13,0)</f>
        <v>0</v>
      </c>
      <c r="AE1872" s="32">
        <f>VLOOKUP(AC1872,Смета!$B$8:$O$93,13,0)</f>
        <v>0</v>
      </c>
      <c r="AI1872" s="32">
        <f>VLOOKUP(AG1872,Смета!$B$8:$O$93,13,0)</f>
        <v>0</v>
      </c>
      <c r="AM1872" s="32">
        <f>VLOOKUP(AK1872,Смета!$B$8:$O$93,13,0)</f>
        <v>0</v>
      </c>
      <c r="AQ1872" s="32">
        <f>VLOOKUP(AO1872,Смета!$B$8:$O$93,13,0)</f>
        <v>0</v>
      </c>
      <c r="AU1872" s="32">
        <f>VLOOKUP(AS1872,Смета!$B$8:$O$93,13,0)</f>
        <v>0</v>
      </c>
    </row>
    <row r="1873" spans="3:47" x14ac:dyDescent="0.25">
      <c r="C1873" s="32">
        <f>VLOOKUP(A1873,Смета!$B$8:$O$93,13,0)</f>
        <v>0</v>
      </c>
      <c r="G1873" s="32">
        <f>VLOOKUP(E1873,Смета!$B$8:$O$93,13,0)</f>
        <v>0</v>
      </c>
      <c r="K1873" s="32">
        <f>VLOOKUP(I1873,Смета!$B$8:$O$93,13,0)</f>
        <v>0</v>
      </c>
      <c r="O1873" s="32">
        <f>VLOOKUP(M1873,Смета!$B$8:$O$93,13,0)</f>
        <v>0</v>
      </c>
      <c r="S1873" s="32">
        <f>VLOOKUP(Q1873,Смета!$B$8:$O$93,13,0)</f>
        <v>0</v>
      </c>
      <c r="W1873" s="32">
        <f>VLOOKUP(U1873,Смета!$B$8:$O$93,13,0)</f>
        <v>0</v>
      </c>
      <c r="AA1873" s="32">
        <f>VLOOKUP(Y1873,Смета!$B$8:$O$93,13,0)</f>
        <v>0</v>
      </c>
      <c r="AE1873" s="32">
        <f>VLOOKUP(AC1873,Смета!$B$8:$O$93,13,0)</f>
        <v>0</v>
      </c>
      <c r="AI1873" s="32">
        <f>VLOOKUP(AG1873,Смета!$B$8:$O$93,13,0)</f>
        <v>0</v>
      </c>
      <c r="AM1873" s="32">
        <f>VLOOKUP(AK1873,Смета!$B$8:$O$93,13,0)</f>
        <v>0</v>
      </c>
      <c r="AQ1873" s="32">
        <f>VLOOKUP(AO1873,Смета!$B$8:$O$93,13,0)</f>
        <v>0</v>
      </c>
      <c r="AU1873" s="32">
        <f>VLOOKUP(AS1873,Смета!$B$8:$O$93,13,0)</f>
        <v>0</v>
      </c>
    </row>
    <row r="1874" spans="3:47" x14ac:dyDescent="0.25">
      <c r="C1874" s="32">
        <f>VLOOKUP(A1874,Смета!$B$8:$O$93,13,0)</f>
        <v>0</v>
      </c>
      <c r="G1874" s="32">
        <f>VLOOKUP(E1874,Смета!$B$8:$O$93,13,0)</f>
        <v>0</v>
      </c>
      <c r="K1874" s="32">
        <f>VLOOKUP(I1874,Смета!$B$8:$O$93,13,0)</f>
        <v>0</v>
      </c>
      <c r="O1874" s="32">
        <f>VLOOKUP(M1874,Смета!$B$8:$O$93,13,0)</f>
        <v>0</v>
      </c>
      <c r="S1874" s="32">
        <f>VLOOKUP(Q1874,Смета!$B$8:$O$93,13,0)</f>
        <v>0</v>
      </c>
      <c r="W1874" s="32">
        <f>VLOOKUP(U1874,Смета!$B$8:$O$93,13,0)</f>
        <v>0</v>
      </c>
      <c r="AA1874" s="32">
        <f>VLOOKUP(Y1874,Смета!$B$8:$O$93,13,0)</f>
        <v>0</v>
      </c>
      <c r="AE1874" s="32">
        <f>VLOOKUP(AC1874,Смета!$B$8:$O$93,13,0)</f>
        <v>0</v>
      </c>
      <c r="AI1874" s="32">
        <f>VLOOKUP(AG1874,Смета!$B$8:$O$93,13,0)</f>
        <v>0</v>
      </c>
      <c r="AM1874" s="32">
        <f>VLOOKUP(AK1874,Смета!$B$8:$O$93,13,0)</f>
        <v>0</v>
      </c>
      <c r="AQ1874" s="32">
        <f>VLOOKUP(AO1874,Смета!$B$8:$O$93,13,0)</f>
        <v>0</v>
      </c>
      <c r="AU1874" s="32">
        <f>VLOOKUP(AS1874,Смета!$B$8:$O$93,13,0)</f>
        <v>0</v>
      </c>
    </row>
    <row r="1875" spans="3:47" x14ac:dyDescent="0.25">
      <c r="C1875" s="32">
        <f>VLOOKUP(A1875,Смета!$B$8:$O$93,13,0)</f>
        <v>0</v>
      </c>
      <c r="G1875" s="32">
        <f>VLOOKUP(E1875,Смета!$B$8:$O$93,13,0)</f>
        <v>0</v>
      </c>
      <c r="K1875" s="32">
        <f>VLOOKUP(I1875,Смета!$B$8:$O$93,13,0)</f>
        <v>0</v>
      </c>
      <c r="O1875" s="32">
        <f>VLOOKUP(M1875,Смета!$B$8:$O$93,13,0)</f>
        <v>0</v>
      </c>
      <c r="S1875" s="32">
        <f>VLOOKUP(Q1875,Смета!$B$8:$O$93,13,0)</f>
        <v>0</v>
      </c>
      <c r="W1875" s="32">
        <f>VLOOKUP(U1875,Смета!$B$8:$O$93,13,0)</f>
        <v>0</v>
      </c>
      <c r="AA1875" s="32">
        <f>VLOOKUP(Y1875,Смета!$B$8:$O$93,13,0)</f>
        <v>0</v>
      </c>
      <c r="AE1875" s="32">
        <f>VLOOKUP(AC1875,Смета!$B$8:$O$93,13,0)</f>
        <v>0</v>
      </c>
      <c r="AI1875" s="32">
        <f>VLOOKUP(AG1875,Смета!$B$8:$O$93,13,0)</f>
        <v>0</v>
      </c>
      <c r="AM1875" s="32">
        <f>VLOOKUP(AK1875,Смета!$B$8:$O$93,13,0)</f>
        <v>0</v>
      </c>
      <c r="AQ1875" s="32">
        <f>VLOOKUP(AO1875,Смета!$B$8:$O$93,13,0)</f>
        <v>0</v>
      </c>
      <c r="AU1875" s="32">
        <f>VLOOKUP(AS1875,Смета!$B$8:$O$93,13,0)</f>
        <v>0</v>
      </c>
    </row>
    <row r="1876" spans="3:47" x14ac:dyDescent="0.25">
      <c r="C1876" s="32">
        <f>VLOOKUP(A1876,Смета!$B$8:$O$93,13,0)</f>
        <v>0</v>
      </c>
      <c r="G1876" s="32">
        <f>VLOOKUP(E1876,Смета!$B$8:$O$93,13,0)</f>
        <v>0</v>
      </c>
      <c r="K1876" s="32">
        <f>VLOOKUP(I1876,Смета!$B$8:$O$93,13,0)</f>
        <v>0</v>
      </c>
      <c r="O1876" s="32">
        <f>VLOOKUP(M1876,Смета!$B$8:$O$93,13,0)</f>
        <v>0</v>
      </c>
      <c r="S1876" s="32">
        <f>VLOOKUP(Q1876,Смета!$B$8:$O$93,13,0)</f>
        <v>0</v>
      </c>
      <c r="W1876" s="32">
        <f>VLOOKUP(U1876,Смета!$B$8:$O$93,13,0)</f>
        <v>0</v>
      </c>
      <c r="AA1876" s="32">
        <f>VLOOKUP(Y1876,Смета!$B$8:$O$93,13,0)</f>
        <v>0</v>
      </c>
      <c r="AE1876" s="32">
        <f>VLOOKUP(AC1876,Смета!$B$8:$O$93,13,0)</f>
        <v>0</v>
      </c>
      <c r="AI1876" s="32">
        <f>VLOOKUP(AG1876,Смета!$B$8:$O$93,13,0)</f>
        <v>0</v>
      </c>
      <c r="AM1876" s="32">
        <f>VLOOKUP(AK1876,Смета!$B$8:$O$93,13,0)</f>
        <v>0</v>
      </c>
      <c r="AQ1876" s="32">
        <f>VLOOKUP(AO1876,Смета!$B$8:$O$93,13,0)</f>
        <v>0</v>
      </c>
      <c r="AU1876" s="32">
        <f>VLOOKUP(AS1876,Смета!$B$8:$O$93,13,0)</f>
        <v>0</v>
      </c>
    </row>
    <row r="1877" spans="3:47" x14ac:dyDescent="0.25">
      <c r="C1877" s="32">
        <f>VLOOKUP(A1877,Смета!$B$8:$O$93,13,0)</f>
        <v>0</v>
      </c>
      <c r="G1877" s="32">
        <f>VLOOKUP(E1877,Смета!$B$8:$O$93,13,0)</f>
        <v>0</v>
      </c>
      <c r="K1877" s="32">
        <f>VLOOKUP(I1877,Смета!$B$8:$O$93,13,0)</f>
        <v>0</v>
      </c>
      <c r="O1877" s="32">
        <f>VLOOKUP(M1877,Смета!$B$8:$O$93,13,0)</f>
        <v>0</v>
      </c>
      <c r="S1877" s="32">
        <f>VLOOKUP(Q1877,Смета!$B$8:$O$93,13,0)</f>
        <v>0</v>
      </c>
      <c r="W1877" s="32">
        <f>VLOOKUP(U1877,Смета!$B$8:$O$93,13,0)</f>
        <v>0</v>
      </c>
      <c r="AA1877" s="32">
        <f>VLOOKUP(Y1877,Смета!$B$8:$O$93,13,0)</f>
        <v>0</v>
      </c>
      <c r="AE1877" s="32">
        <f>VLOOKUP(AC1877,Смета!$B$8:$O$93,13,0)</f>
        <v>0</v>
      </c>
      <c r="AI1877" s="32">
        <f>VLOOKUP(AG1877,Смета!$B$8:$O$93,13,0)</f>
        <v>0</v>
      </c>
      <c r="AM1877" s="32">
        <f>VLOOKUP(AK1877,Смета!$B$8:$O$93,13,0)</f>
        <v>0</v>
      </c>
      <c r="AQ1877" s="32">
        <f>VLOOKUP(AO1877,Смета!$B$8:$O$93,13,0)</f>
        <v>0</v>
      </c>
      <c r="AU1877" s="32">
        <f>VLOOKUP(AS1877,Смета!$B$8:$O$93,13,0)</f>
        <v>0</v>
      </c>
    </row>
    <row r="1878" spans="3:47" x14ac:dyDescent="0.25">
      <c r="C1878" s="32">
        <f>VLOOKUP(A1878,Смета!$B$8:$O$93,13,0)</f>
        <v>0</v>
      </c>
      <c r="G1878" s="32">
        <f>VLOOKUP(E1878,Смета!$B$8:$O$93,13,0)</f>
        <v>0</v>
      </c>
      <c r="K1878" s="32">
        <f>VLOOKUP(I1878,Смета!$B$8:$O$93,13,0)</f>
        <v>0</v>
      </c>
      <c r="O1878" s="32">
        <f>VLOOKUP(M1878,Смета!$B$8:$O$93,13,0)</f>
        <v>0</v>
      </c>
      <c r="S1878" s="32">
        <f>VLOOKUP(Q1878,Смета!$B$8:$O$93,13,0)</f>
        <v>0</v>
      </c>
      <c r="W1878" s="32">
        <f>VLOOKUP(U1878,Смета!$B$8:$O$93,13,0)</f>
        <v>0</v>
      </c>
      <c r="AA1878" s="32">
        <f>VLOOKUP(Y1878,Смета!$B$8:$O$93,13,0)</f>
        <v>0</v>
      </c>
      <c r="AE1878" s="32">
        <f>VLOOKUP(AC1878,Смета!$B$8:$O$93,13,0)</f>
        <v>0</v>
      </c>
      <c r="AI1878" s="32">
        <f>VLOOKUP(AG1878,Смета!$B$8:$O$93,13,0)</f>
        <v>0</v>
      </c>
      <c r="AM1878" s="32">
        <f>VLOOKUP(AK1878,Смета!$B$8:$O$93,13,0)</f>
        <v>0</v>
      </c>
      <c r="AQ1878" s="32">
        <f>VLOOKUP(AO1878,Смета!$B$8:$O$93,13,0)</f>
        <v>0</v>
      </c>
      <c r="AU1878" s="32">
        <f>VLOOKUP(AS1878,Смета!$B$8:$O$93,13,0)</f>
        <v>0</v>
      </c>
    </row>
    <row r="1879" spans="3:47" x14ac:dyDescent="0.25">
      <c r="C1879" s="32">
        <f>VLOOKUP(A1879,Смета!$B$8:$O$93,13,0)</f>
        <v>0</v>
      </c>
      <c r="G1879" s="32">
        <f>VLOOKUP(E1879,Смета!$B$8:$O$93,13,0)</f>
        <v>0</v>
      </c>
      <c r="K1879" s="32">
        <f>VLOOKUP(I1879,Смета!$B$8:$O$93,13,0)</f>
        <v>0</v>
      </c>
      <c r="O1879" s="32">
        <f>VLOOKUP(M1879,Смета!$B$8:$O$93,13,0)</f>
        <v>0</v>
      </c>
      <c r="S1879" s="32">
        <f>VLOOKUP(Q1879,Смета!$B$8:$O$93,13,0)</f>
        <v>0</v>
      </c>
      <c r="W1879" s="32">
        <f>VLOOKUP(U1879,Смета!$B$8:$O$93,13,0)</f>
        <v>0</v>
      </c>
      <c r="AA1879" s="32">
        <f>VLOOKUP(Y1879,Смета!$B$8:$O$93,13,0)</f>
        <v>0</v>
      </c>
      <c r="AE1879" s="32">
        <f>VLOOKUP(AC1879,Смета!$B$8:$O$93,13,0)</f>
        <v>0</v>
      </c>
      <c r="AI1879" s="32">
        <f>VLOOKUP(AG1879,Смета!$B$8:$O$93,13,0)</f>
        <v>0</v>
      </c>
      <c r="AM1879" s="32">
        <f>VLOOKUP(AK1879,Смета!$B$8:$O$93,13,0)</f>
        <v>0</v>
      </c>
      <c r="AQ1879" s="32">
        <f>VLOOKUP(AO1879,Смета!$B$8:$O$93,13,0)</f>
        <v>0</v>
      </c>
      <c r="AU1879" s="32">
        <f>VLOOKUP(AS1879,Смета!$B$8:$O$93,13,0)</f>
        <v>0</v>
      </c>
    </row>
    <row r="1880" spans="3:47" x14ac:dyDescent="0.25">
      <c r="C1880" s="32">
        <f>VLOOKUP(A1880,Смета!$B$8:$O$93,13,0)</f>
        <v>0</v>
      </c>
      <c r="G1880" s="32">
        <f>VLOOKUP(E1880,Смета!$B$8:$O$93,13,0)</f>
        <v>0</v>
      </c>
      <c r="K1880" s="32">
        <f>VLOOKUP(I1880,Смета!$B$8:$O$93,13,0)</f>
        <v>0</v>
      </c>
      <c r="O1880" s="32">
        <f>VLOOKUP(M1880,Смета!$B$8:$O$93,13,0)</f>
        <v>0</v>
      </c>
      <c r="S1880" s="32">
        <f>VLOOKUP(Q1880,Смета!$B$8:$O$93,13,0)</f>
        <v>0</v>
      </c>
      <c r="W1880" s="32">
        <f>VLOOKUP(U1880,Смета!$B$8:$O$93,13,0)</f>
        <v>0</v>
      </c>
      <c r="AA1880" s="32">
        <f>VLOOKUP(Y1880,Смета!$B$8:$O$93,13,0)</f>
        <v>0</v>
      </c>
      <c r="AE1880" s="32">
        <f>VLOOKUP(AC1880,Смета!$B$8:$O$93,13,0)</f>
        <v>0</v>
      </c>
      <c r="AI1880" s="32">
        <f>VLOOKUP(AG1880,Смета!$B$8:$O$93,13,0)</f>
        <v>0</v>
      </c>
      <c r="AM1880" s="32">
        <f>VLOOKUP(AK1880,Смета!$B$8:$O$93,13,0)</f>
        <v>0</v>
      </c>
      <c r="AQ1880" s="32">
        <f>VLOOKUP(AO1880,Смета!$B$8:$O$93,13,0)</f>
        <v>0</v>
      </c>
      <c r="AU1880" s="32">
        <f>VLOOKUP(AS1880,Смета!$B$8:$O$93,13,0)</f>
        <v>0</v>
      </c>
    </row>
    <row r="1881" spans="3:47" x14ac:dyDescent="0.25">
      <c r="C1881" s="32">
        <f>VLOOKUP(A1881,Смета!$B$8:$O$93,13,0)</f>
        <v>0</v>
      </c>
      <c r="G1881" s="32">
        <f>VLOOKUP(E1881,Смета!$B$8:$O$93,13,0)</f>
        <v>0</v>
      </c>
      <c r="K1881" s="32">
        <f>VLOOKUP(I1881,Смета!$B$8:$O$93,13,0)</f>
        <v>0</v>
      </c>
      <c r="O1881" s="32">
        <f>VLOOKUP(M1881,Смета!$B$8:$O$93,13,0)</f>
        <v>0</v>
      </c>
      <c r="S1881" s="32">
        <f>VLOOKUP(Q1881,Смета!$B$8:$O$93,13,0)</f>
        <v>0</v>
      </c>
      <c r="W1881" s="32">
        <f>VLOOKUP(U1881,Смета!$B$8:$O$93,13,0)</f>
        <v>0</v>
      </c>
      <c r="AA1881" s="32">
        <f>VLOOKUP(Y1881,Смета!$B$8:$O$93,13,0)</f>
        <v>0</v>
      </c>
      <c r="AE1881" s="32">
        <f>VLOOKUP(AC1881,Смета!$B$8:$O$93,13,0)</f>
        <v>0</v>
      </c>
      <c r="AI1881" s="32">
        <f>VLOOKUP(AG1881,Смета!$B$8:$O$93,13,0)</f>
        <v>0</v>
      </c>
      <c r="AM1881" s="32">
        <f>VLOOKUP(AK1881,Смета!$B$8:$O$93,13,0)</f>
        <v>0</v>
      </c>
      <c r="AQ1881" s="32">
        <f>VLOOKUP(AO1881,Смета!$B$8:$O$93,13,0)</f>
        <v>0</v>
      </c>
      <c r="AU1881" s="32">
        <f>VLOOKUP(AS1881,Смета!$B$8:$O$93,13,0)</f>
        <v>0</v>
      </c>
    </row>
    <row r="1882" spans="3:47" x14ac:dyDescent="0.25">
      <c r="C1882" s="32">
        <f>VLOOKUP(A1882,Смета!$B$8:$O$93,13,0)</f>
        <v>0</v>
      </c>
      <c r="G1882" s="32">
        <f>VLOOKUP(E1882,Смета!$B$8:$O$93,13,0)</f>
        <v>0</v>
      </c>
      <c r="K1882" s="32">
        <f>VLOOKUP(I1882,Смета!$B$8:$O$93,13,0)</f>
        <v>0</v>
      </c>
      <c r="O1882" s="32">
        <f>VLOOKUP(M1882,Смета!$B$8:$O$93,13,0)</f>
        <v>0</v>
      </c>
      <c r="S1882" s="32">
        <f>VLOOKUP(Q1882,Смета!$B$8:$O$93,13,0)</f>
        <v>0</v>
      </c>
      <c r="W1882" s="32">
        <f>VLOOKUP(U1882,Смета!$B$8:$O$93,13,0)</f>
        <v>0</v>
      </c>
      <c r="AA1882" s="32">
        <f>VLOOKUP(Y1882,Смета!$B$8:$O$93,13,0)</f>
        <v>0</v>
      </c>
      <c r="AE1882" s="32">
        <f>VLOOKUP(AC1882,Смета!$B$8:$O$93,13,0)</f>
        <v>0</v>
      </c>
      <c r="AI1882" s="32">
        <f>VLOOKUP(AG1882,Смета!$B$8:$O$93,13,0)</f>
        <v>0</v>
      </c>
      <c r="AM1882" s="32">
        <f>VLOOKUP(AK1882,Смета!$B$8:$O$93,13,0)</f>
        <v>0</v>
      </c>
      <c r="AQ1882" s="32">
        <f>VLOOKUP(AO1882,Смета!$B$8:$O$93,13,0)</f>
        <v>0</v>
      </c>
      <c r="AU1882" s="32">
        <f>VLOOKUP(AS1882,Смета!$B$8:$O$93,13,0)</f>
        <v>0</v>
      </c>
    </row>
    <row r="1883" spans="3:47" x14ac:dyDescent="0.25">
      <c r="C1883" s="32">
        <f>VLOOKUP(A1883,Смета!$B$8:$O$93,13,0)</f>
        <v>0</v>
      </c>
      <c r="G1883" s="32">
        <f>VLOOKUP(E1883,Смета!$B$8:$O$93,13,0)</f>
        <v>0</v>
      </c>
      <c r="K1883" s="32">
        <f>VLOOKUP(I1883,Смета!$B$8:$O$93,13,0)</f>
        <v>0</v>
      </c>
      <c r="O1883" s="32">
        <f>VLOOKUP(M1883,Смета!$B$8:$O$93,13,0)</f>
        <v>0</v>
      </c>
      <c r="S1883" s="32">
        <f>VLOOKUP(Q1883,Смета!$B$8:$O$93,13,0)</f>
        <v>0</v>
      </c>
      <c r="W1883" s="32">
        <f>VLOOKUP(U1883,Смета!$B$8:$O$93,13,0)</f>
        <v>0</v>
      </c>
      <c r="AA1883" s="32">
        <f>VLOOKUP(Y1883,Смета!$B$8:$O$93,13,0)</f>
        <v>0</v>
      </c>
      <c r="AE1883" s="32">
        <f>VLOOKUP(AC1883,Смета!$B$8:$O$93,13,0)</f>
        <v>0</v>
      </c>
      <c r="AI1883" s="32">
        <f>VLOOKUP(AG1883,Смета!$B$8:$O$93,13,0)</f>
        <v>0</v>
      </c>
      <c r="AM1883" s="32">
        <f>VLOOKUP(AK1883,Смета!$B$8:$O$93,13,0)</f>
        <v>0</v>
      </c>
      <c r="AQ1883" s="32">
        <f>VLOOKUP(AO1883,Смета!$B$8:$O$93,13,0)</f>
        <v>0</v>
      </c>
      <c r="AU1883" s="32">
        <f>VLOOKUP(AS1883,Смета!$B$8:$O$93,13,0)</f>
        <v>0</v>
      </c>
    </row>
    <row r="1884" spans="3:47" x14ac:dyDescent="0.25">
      <c r="C1884" s="32">
        <f>VLOOKUP(A1884,Смета!$B$8:$O$93,13,0)</f>
        <v>0</v>
      </c>
      <c r="G1884" s="32">
        <f>VLOOKUP(E1884,Смета!$B$8:$O$93,13,0)</f>
        <v>0</v>
      </c>
      <c r="K1884" s="32">
        <f>VLOOKUP(I1884,Смета!$B$8:$O$93,13,0)</f>
        <v>0</v>
      </c>
      <c r="O1884" s="32">
        <f>VLOOKUP(M1884,Смета!$B$8:$O$93,13,0)</f>
        <v>0</v>
      </c>
      <c r="S1884" s="32">
        <f>VLOOKUP(Q1884,Смета!$B$8:$O$93,13,0)</f>
        <v>0</v>
      </c>
      <c r="W1884" s="32">
        <f>VLOOKUP(U1884,Смета!$B$8:$O$93,13,0)</f>
        <v>0</v>
      </c>
      <c r="AA1884" s="32">
        <f>VLOOKUP(Y1884,Смета!$B$8:$O$93,13,0)</f>
        <v>0</v>
      </c>
      <c r="AE1884" s="32">
        <f>VLOOKUP(AC1884,Смета!$B$8:$O$93,13,0)</f>
        <v>0</v>
      </c>
      <c r="AI1884" s="32">
        <f>VLOOKUP(AG1884,Смета!$B$8:$O$93,13,0)</f>
        <v>0</v>
      </c>
      <c r="AM1884" s="32">
        <f>VLOOKUP(AK1884,Смета!$B$8:$O$93,13,0)</f>
        <v>0</v>
      </c>
      <c r="AQ1884" s="32">
        <f>VLOOKUP(AO1884,Смета!$B$8:$O$93,13,0)</f>
        <v>0</v>
      </c>
      <c r="AU1884" s="32">
        <f>VLOOKUP(AS1884,Смета!$B$8:$O$93,13,0)</f>
        <v>0</v>
      </c>
    </row>
    <row r="1885" spans="3:47" x14ac:dyDescent="0.25">
      <c r="C1885" s="32">
        <f>VLOOKUP(A1885,Смета!$B$8:$O$93,13,0)</f>
        <v>0</v>
      </c>
      <c r="G1885" s="32">
        <f>VLOOKUP(E1885,Смета!$B$8:$O$93,13,0)</f>
        <v>0</v>
      </c>
      <c r="K1885" s="32">
        <f>VLOOKUP(I1885,Смета!$B$8:$O$93,13,0)</f>
        <v>0</v>
      </c>
      <c r="O1885" s="32">
        <f>VLOOKUP(M1885,Смета!$B$8:$O$93,13,0)</f>
        <v>0</v>
      </c>
      <c r="S1885" s="32">
        <f>VLOOKUP(Q1885,Смета!$B$8:$O$93,13,0)</f>
        <v>0</v>
      </c>
      <c r="W1885" s="32">
        <f>VLOOKUP(U1885,Смета!$B$8:$O$93,13,0)</f>
        <v>0</v>
      </c>
      <c r="AA1885" s="32">
        <f>VLOOKUP(Y1885,Смета!$B$8:$O$93,13,0)</f>
        <v>0</v>
      </c>
      <c r="AE1885" s="32">
        <f>VLOOKUP(AC1885,Смета!$B$8:$O$93,13,0)</f>
        <v>0</v>
      </c>
      <c r="AI1885" s="32">
        <f>VLOOKUP(AG1885,Смета!$B$8:$O$93,13,0)</f>
        <v>0</v>
      </c>
      <c r="AM1885" s="32">
        <f>VLOOKUP(AK1885,Смета!$B$8:$O$93,13,0)</f>
        <v>0</v>
      </c>
      <c r="AQ1885" s="32">
        <f>VLOOKUP(AO1885,Смета!$B$8:$O$93,13,0)</f>
        <v>0</v>
      </c>
      <c r="AU1885" s="32">
        <f>VLOOKUP(AS1885,Смета!$B$8:$O$93,13,0)</f>
        <v>0</v>
      </c>
    </row>
    <row r="1886" spans="3:47" x14ac:dyDescent="0.25">
      <c r="C1886" s="32">
        <f>VLOOKUP(A1886,Смета!$B$8:$O$93,13,0)</f>
        <v>0</v>
      </c>
      <c r="G1886" s="32">
        <f>VLOOKUP(E1886,Смета!$B$8:$O$93,13,0)</f>
        <v>0</v>
      </c>
      <c r="K1886" s="32">
        <f>VLOOKUP(I1886,Смета!$B$8:$O$93,13,0)</f>
        <v>0</v>
      </c>
      <c r="O1886" s="32">
        <f>VLOOKUP(M1886,Смета!$B$8:$O$93,13,0)</f>
        <v>0</v>
      </c>
      <c r="S1886" s="32">
        <f>VLOOKUP(Q1886,Смета!$B$8:$O$93,13,0)</f>
        <v>0</v>
      </c>
      <c r="W1886" s="32">
        <f>VLOOKUP(U1886,Смета!$B$8:$O$93,13,0)</f>
        <v>0</v>
      </c>
      <c r="AA1886" s="32">
        <f>VLOOKUP(Y1886,Смета!$B$8:$O$93,13,0)</f>
        <v>0</v>
      </c>
      <c r="AE1886" s="32">
        <f>VLOOKUP(AC1886,Смета!$B$8:$O$93,13,0)</f>
        <v>0</v>
      </c>
      <c r="AI1886" s="32">
        <f>VLOOKUP(AG1886,Смета!$B$8:$O$93,13,0)</f>
        <v>0</v>
      </c>
      <c r="AM1886" s="32">
        <f>VLOOKUP(AK1886,Смета!$B$8:$O$93,13,0)</f>
        <v>0</v>
      </c>
      <c r="AQ1886" s="32">
        <f>VLOOKUP(AO1886,Смета!$B$8:$O$93,13,0)</f>
        <v>0</v>
      </c>
      <c r="AU1886" s="32">
        <f>VLOOKUP(AS1886,Смета!$B$8:$O$93,13,0)</f>
        <v>0</v>
      </c>
    </row>
    <row r="1887" spans="3:47" x14ac:dyDescent="0.25">
      <c r="C1887" s="32">
        <f>VLOOKUP(A1887,Смета!$B$8:$O$93,13,0)</f>
        <v>0</v>
      </c>
      <c r="G1887" s="32">
        <f>VLOOKUP(E1887,Смета!$B$8:$O$93,13,0)</f>
        <v>0</v>
      </c>
      <c r="K1887" s="32">
        <f>VLOOKUP(I1887,Смета!$B$8:$O$93,13,0)</f>
        <v>0</v>
      </c>
      <c r="O1887" s="32">
        <f>VLOOKUP(M1887,Смета!$B$8:$O$93,13,0)</f>
        <v>0</v>
      </c>
      <c r="S1887" s="32">
        <f>VLOOKUP(Q1887,Смета!$B$8:$O$93,13,0)</f>
        <v>0</v>
      </c>
      <c r="W1887" s="32">
        <f>VLOOKUP(U1887,Смета!$B$8:$O$93,13,0)</f>
        <v>0</v>
      </c>
      <c r="AA1887" s="32">
        <f>VLOOKUP(Y1887,Смета!$B$8:$O$93,13,0)</f>
        <v>0</v>
      </c>
      <c r="AE1887" s="32">
        <f>VLOOKUP(AC1887,Смета!$B$8:$O$93,13,0)</f>
        <v>0</v>
      </c>
      <c r="AI1887" s="32">
        <f>VLOOKUP(AG1887,Смета!$B$8:$O$93,13,0)</f>
        <v>0</v>
      </c>
      <c r="AM1887" s="32">
        <f>VLOOKUP(AK1887,Смета!$B$8:$O$93,13,0)</f>
        <v>0</v>
      </c>
      <c r="AQ1887" s="32">
        <f>VLOOKUP(AO1887,Смета!$B$8:$O$93,13,0)</f>
        <v>0</v>
      </c>
      <c r="AU1887" s="32">
        <f>VLOOKUP(AS1887,Смета!$B$8:$O$93,13,0)</f>
        <v>0</v>
      </c>
    </row>
    <row r="1888" spans="3:47" x14ac:dyDescent="0.25">
      <c r="C1888" s="32">
        <f>VLOOKUP(A1888,Смета!$B$8:$O$93,13,0)</f>
        <v>0</v>
      </c>
      <c r="G1888" s="32">
        <f>VLOOKUP(E1888,Смета!$B$8:$O$93,13,0)</f>
        <v>0</v>
      </c>
      <c r="K1888" s="32">
        <f>VLOOKUP(I1888,Смета!$B$8:$O$93,13,0)</f>
        <v>0</v>
      </c>
      <c r="O1888" s="32">
        <f>VLOOKUP(M1888,Смета!$B$8:$O$93,13,0)</f>
        <v>0</v>
      </c>
      <c r="S1888" s="32">
        <f>VLOOKUP(Q1888,Смета!$B$8:$O$93,13,0)</f>
        <v>0</v>
      </c>
      <c r="W1888" s="32">
        <f>VLOOKUP(U1888,Смета!$B$8:$O$93,13,0)</f>
        <v>0</v>
      </c>
      <c r="AA1888" s="32">
        <f>VLOOKUP(Y1888,Смета!$B$8:$O$93,13,0)</f>
        <v>0</v>
      </c>
      <c r="AE1888" s="32">
        <f>VLOOKUP(AC1888,Смета!$B$8:$O$93,13,0)</f>
        <v>0</v>
      </c>
      <c r="AI1888" s="32">
        <f>VLOOKUP(AG1888,Смета!$B$8:$O$93,13,0)</f>
        <v>0</v>
      </c>
      <c r="AM1888" s="32">
        <f>VLOOKUP(AK1888,Смета!$B$8:$O$93,13,0)</f>
        <v>0</v>
      </c>
      <c r="AQ1888" s="32">
        <f>VLOOKUP(AO1888,Смета!$B$8:$O$93,13,0)</f>
        <v>0</v>
      </c>
      <c r="AU1888" s="32">
        <f>VLOOKUP(AS1888,Смета!$B$8:$O$93,13,0)</f>
        <v>0</v>
      </c>
    </row>
    <row r="1889" spans="3:47" x14ac:dyDescent="0.25">
      <c r="C1889" s="32">
        <f>VLOOKUP(A1889,Смета!$B$8:$O$93,13,0)</f>
        <v>0</v>
      </c>
      <c r="G1889" s="32">
        <f>VLOOKUP(E1889,Смета!$B$8:$O$93,13,0)</f>
        <v>0</v>
      </c>
      <c r="K1889" s="32">
        <f>VLOOKUP(I1889,Смета!$B$8:$O$93,13,0)</f>
        <v>0</v>
      </c>
      <c r="O1889" s="32">
        <f>VLOOKUP(M1889,Смета!$B$8:$O$93,13,0)</f>
        <v>0</v>
      </c>
      <c r="S1889" s="32">
        <f>VLOOKUP(Q1889,Смета!$B$8:$O$93,13,0)</f>
        <v>0</v>
      </c>
      <c r="W1889" s="32">
        <f>VLOOKUP(U1889,Смета!$B$8:$O$93,13,0)</f>
        <v>0</v>
      </c>
      <c r="AA1889" s="32">
        <f>VLOOKUP(Y1889,Смета!$B$8:$O$93,13,0)</f>
        <v>0</v>
      </c>
      <c r="AE1889" s="32">
        <f>VLOOKUP(AC1889,Смета!$B$8:$O$93,13,0)</f>
        <v>0</v>
      </c>
      <c r="AI1889" s="32">
        <f>VLOOKUP(AG1889,Смета!$B$8:$O$93,13,0)</f>
        <v>0</v>
      </c>
      <c r="AM1889" s="32">
        <f>VLOOKUP(AK1889,Смета!$B$8:$O$93,13,0)</f>
        <v>0</v>
      </c>
      <c r="AQ1889" s="32">
        <f>VLOOKUP(AO1889,Смета!$B$8:$O$93,13,0)</f>
        <v>0</v>
      </c>
      <c r="AU1889" s="32">
        <f>VLOOKUP(AS1889,Смета!$B$8:$O$93,13,0)</f>
        <v>0</v>
      </c>
    </row>
    <row r="1890" spans="3:47" x14ac:dyDescent="0.25">
      <c r="C1890" s="32">
        <f>VLOOKUP(A1890,Смета!$B$8:$O$93,13,0)</f>
        <v>0</v>
      </c>
      <c r="G1890" s="32">
        <f>VLOOKUP(E1890,Смета!$B$8:$O$93,13,0)</f>
        <v>0</v>
      </c>
      <c r="K1890" s="32">
        <f>VLOOKUP(I1890,Смета!$B$8:$O$93,13,0)</f>
        <v>0</v>
      </c>
      <c r="O1890" s="32">
        <f>VLOOKUP(M1890,Смета!$B$8:$O$93,13,0)</f>
        <v>0</v>
      </c>
      <c r="S1890" s="32">
        <f>VLOOKUP(Q1890,Смета!$B$8:$O$93,13,0)</f>
        <v>0</v>
      </c>
      <c r="W1890" s="32">
        <f>VLOOKUP(U1890,Смета!$B$8:$O$93,13,0)</f>
        <v>0</v>
      </c>
      <c r="AA1890" s="32">
        <f>VLOOKUP(Y1890,Смета!$B$8:$O$93,13,0)</f>
        <v>0</v>
      </c>
      <c r="AE1890" s="32">
        <f>VLOOKUP(AC1890,Смета!$B$8:$O$93,13,0)</f>
        <v>0</v>
      </c>
      <c r="AI1890" s="32">
        <f>VLOOKUP(AG1890,Смета!$B$8:$O$93,13,0)</f>
        <v>0</v>
      </c>
      <c r="AM1890" s="32">
        <f>VLOOKUP(AK1890,Смета!$B$8:$O$93,13,0)</f>
        <v>0</v>
      </c>
      <c r="AQ1890" s="32">
        <f>VLOOKUP(AO1890,Смета!$B$8:$O$93,13,0)</f>
        <v>0</v>
      </c>
      <c r="AU1890" s="32">
        <f>VLOOKUP(AS1890,Смета!$B$8:$O$93,13,0)</f>
        <v>0</v>
      </c>
    </row>
    <row r="1891" spans="3:47" x14ac:dyDescent="0.25">
      <c r="C1891" s="32">
        <f>VLOOKUP(A1891,Смета!$B$8:$O$93,13,0)</f>
        <v>0</v>
      </c>
      <c r="G1891" s="32">
        <f>VLOOKUP(E1891,Смета!$B$8:$O$93,13,0)</f>
        <v>0</v>
      </c>
      <c r="K1891" s="32">
        <f>VLOOKUP(I1891,Смета!$B$8:$O$93,13,0)</f>
        <v>0</v>
      </c>
      <c r="O1891" s="32">
        <f>VLOOKUP(M1891,Смета!$B$8:$O$93,13,0)</f>
        <v>0</v>
      </c>
      <c r="S1891" s="32">
        <f>VLOOKUP(Q1891,Смета!$B$8:$O$93,13,0)</f>
        <v>0</v>
      </c>
      <c r="W1891" s="32">
        <f>VLOOKUP(U1891,Смета!$B$8:$O$93,13,0)</f>
        <v>0</v>
      </c>
      <c r="AA1891" s="32">
        <f>VLOOKUP(Y1891,Смета!$B$8:$O$93,13,0)</f>
        <v>0</v>
      </c>
      <c r="AE1891" s="32">
        <f>VLOOKUP(AC1891,Смета!$B$8:$O$93,13,0)</f>
        <v>0</v>
      </c>
      <c r="AI1891" s="32">
        <f>VLOOKUP(AG1891,Смета!$B$8:$O$93,13,0)</f>
        <v>0</v>
      </c>
      <c r="AM1891" s="32">
        <f>VLOOKUP(AK1891,Смета!$B$8:$O$93,13,0)</f>
        <v>0</v>
      </c>
      <c r="AQ1891" s="32">
        <f>VLOOKUP(AO1891,Смета!$B$8:$O$93,13,0)</f>
        <v>0</v>
      </c>
      <c r="AU1891" s="32">
        <f>VLOOKUP(AS1891,Смета!$B$8:$O$93,13,0)</f>
        <v>0</v>
      </c>
    </row>
    <row r="1892" spans="3:47" x14ac:dyDescent="0.25">
      <c r="C1892" s="32">
        <f>VLOOKUP(A1892,Смета!$B$8:$O$93,13,0)</f>
        <v>0</v>
      </c>
      <c r="G1892" s="32">
        <f>VLOOKUP(E1892,Смета!$B$8:$O$93,13,0)</f>
        <v>0</v>
      </c>
      <c r="K1892" s="32">
        <f>VLOOKUP(I1892,Смета!$B$8:$O$93,13,0)</f>
        <v>0</v>
      </c>
      <c r="O1892" s="32">
        <f>VLOOKUP(M1892,Смета!$B$8:$O$93,13,0)</f>
        <v>0</v>
      </c>
      <c r="S1892" s="32">
        <f>VLOOKUP(Q1892,Смета!$B$8:$O$93,13,0)</f>
        <v>0</v>
      </c>
      <c r="W1892" s="32">
        <f>VLOOKUP(U1892,Смета!$B$8:$O$93,13,0)</f>
        <v>0</v>
      </c>
      <c r="AA1892" s="32">
        <f>VLOOKUP(Y1892,Смета!$B$8:$O$93,13,0)</f>
        <v>0</v>
      </c>
      <c r="AE1892" s="32">
        <f>VLOOKUP(AC1892,Смета!$B$8:$O$93,13,0)</f>
        <v>0</v>
      </c>
      <c r="AI1892" s="32">
        <f>VLOOKUP(AG1892,Смета!$B$8:$O$93,13,0)</f>
        <v>0</v>
      </c>
      <c r="AM1892" s="32">
        <f>VLOOKUP(AK1892,Смета!$B$8:$O$93,13,0)</f>
        <v>0</v>
      </c>
      <c r="AQ1892" s="32">
        <f>VLOOKUP(AO1892,Смета!$B$8:$O$93,13,0)</f>
        <v>0</v>
      </c>
      <c r="AU1892" s="32">
        <f>VLOOKUP(AS1892,Смета!$B$8:$O$93,13,0)</f>
        <v>0</v>
      </c>
    </row>
    <row r="1893" spans="3:47" x14ac:dyDescent="0.25">
      <c r="C1893" s="32">
        <f>VLOOKUP(A1893,Смета!$B$8:$O$93,13,0)</f>
        <v>0</v>
      </c>
      <c r="G1893" s="32">
        <f>VLOOKUP(E1893,Смета!$B$8:$O$93,13,0)</f>
        <v>0</v>
      </c>
      <c r="K1893" s="32">
        <f>VLOOKUP(I1893,Смета!$B$8:$O$93,13,0)</f>
        <v>0</v>
      </c>
      <c r="O1893" s="32">
        <f>VLOOKUP(M1893,Смета!$B$8:$O$93,13,0)</f>
        <v>0</v>
      </c>
      <c r="S1893" s="32">
        <f>VLOOKUP(Q1893,Смета!$B$8:$O$93,13,0)</f>
        <v>0</v>
      </c>
      <c r="W1893" s="32">
        <f>VLOOKUP(U1893,Смета!$B$8:$O$93,13,0)</f>
        <v>0</v>
      </c>
      <c r="AA1893" s="32">
        <f>VLOOKUP(Y1893,Смета!$B$8:$O$93,13,0)</f>
        <v>0</v>
      </c>
      <c r="AE1893" s="32">
        <f>VLOOKUP(AC1893,Смета!$B$8:$O$93,13,0)</f>
        <v>0</v>
      </c>
      <c r="AI1893" s="32">
        <f>VLOOKUP(AG1893,Смета!$B$8:$O$93,13,0)</f>
        <v>0</v>
      </c>
      <c r="AM1893" s="32">
        <f>VLOOKUP(AK1893,Смета!$B$8:$O$93,13,0)</f>
        <v>0</v>
      </c>
      <c r="AQ1893" s="32">
        <f>VLOOKUP(AO1893,Смета!$B$8:$O$93,13,0)</f>
        <v>0</v>
      </c>
      <c r="AU1893" s="32">
        <f>VLOOKUP(AS1893,Смета!$B$8:$O$93,13,0)</f>
        <v>0</v>
      </c>
    </row>
    <row r="1894" spans="3:47" x14ac:dyDescent="0.25">
      <c r="C1894" s="32">
        <f>VLOOKUP(A1894,Смета!$B$8:$O$93,13,0)</f>
        <v>0</v>
      </c>
      <c r="G1894" s="32">
        <f>VLOOKUP(E1894,Смета!$B$8:$O$93,13,0)</f>
        <v>0</v>
      </c>
      <c r="K1894" s="32">
        <f>VLOOKUP(I1894,Смета!$B$8:$O$93,13,0)</f>
        <v>0</v>
      </c>
      <c r="O1894" s="32">
        <f>VLOOKUP(M1894,Смета!$B$8:$O$93,13,0)</f>
        <v>0</v>
      </c>
      <c r="S1894" s="32">
        <f>VLOOKUP(Q1894,Смета!$B$8:$O$93,13,0)</f>
        <v>0</v>
      </c>
      <c r="W1894" s="32">
        <f>VLOOKUP(U1894,Смета!$B$8:$O$93,13,0)</f>
        <v>0</v>
      </c>
      <c r="AA1894" s="32">
        <f>VLOOKUP(Y1894,Смета!$B$8:$O$93,13,0)</f>
        <v>0</v>
      </c>
      <c r="AE1894" s="32">
        <f>VLOOKUP(AC1894,Смета!$B$8:$O$93,13,0)</f>
        <v>0</v>
      </c>
      <c r="AI1894" s="32">
        <f>VLOOKUP(AG1894,Смета!$B$8:$O$93,13,0)</f>
        <v>0</v>
      </c>
      <c r="AM1894" s="32">
        <f>VLOOKUP(AK1894,Смета!$B$8:$O$93,13,0)</f>
        <v>0</v>
      </c>
      <c r="AQ1894" s="32">
        <f>VLOOKUP(AO1894,Смета!$B$8:$O$93,13,0)</f>
        <v>0</v>
      </c>
      <c r="AU1894" s="32">
        <f>VLOOKUP(AS1894,Смета!$B$8:$O$93,13,0)</f>
        <v>0</v>
      </c>
    </row>
    <row r="1895" spans="3:47" x14ac:dyDescent="0.25">
      <c r="C1895" s="32">
        <f>VLOOKUP(A1895,Смета!$B$8:$O$93,13,0)</f>
        <v>0</v>
      </c>
      <c r="G1895" s="32">
        <f>VLOOKUP(E1895,Смета!$B$8:$O$93,13,0)</f>
        <v>0</v>
      </c>
      <c r="K1895" s="32">
        <f>VLOOKUP(I1895,Смета!$B$8:$O$93,13,0)</f>
        <v>0</v>
      </c>
      <c r="O1895" s="32">
        <f>VLOOKUP(M1895,Смета!$B$8:$O$93,13,0)</f>
        <v>0</v>
      </c>
      <c r="S1895" s="32">
        <f>VLOOKUP(Q1895,Смета!$B$8:$O$93,13,0)</f>
        <v>0</v>
      </c>
      <c r="W1895" s="32">
        <f>VLOOKUP(U1895,Смета!$B$8:$O$93,13,0)</f>
        <v>0</v>
      </c>
      <c r="AA1895" s="32">
        <f>VLOOKUP(Y1895,Смета!$B$8:$O$93,13,0)</f>
        <v>0</v>
      </c>
      <c r="AE1895" s="32">
        <f>VLOOKUP(AC1895,Смета!$B$8:$O$93,13,0)</f>
        <v>0</v>
      </c>
      <c r="AI1895" s="32">
        <f>VLOOKUP(AG1895,Смета!$B$8:$O$93,13,0)</f>
        <v>0</v>
      </c>
      <c r="AM1895" s="32">
        <f>VLOOKUP(AK1895,Смета!$B$8:$O$93,13,0)</f>
        <v>0</v>
      </c>
      <c r="AQ1895" s="32">
        <f>VLOOKUP(AO1895,Смета!$B$8:$O$93,13,0)</f>
        <v>0</v>
      </c>
      <c r="AU1895" s="32">
        <f>VLOOKUP(AS1895,Смета!$B$8:$O$93,13,0)</f>
        <v>0</v>
      </c>
    </row>
    <row r="1896" spans="3:47" x14ac:dyDescent="0.25">
      <c r="C1896" s="32">
        <f>VLOOKUP(A1896,Смета!$B$8:$O$93,13,0)</f>
        <v>0</v>
      </c>
      <c r="G1896" s="32">
        <f>VLOOKUP(E1896,Смета!$B$8:$O$93,13,0)</f>
        <v>0</v>
      </c>
      <c r="K1896" s="32">
        <f>VLOOKUP(I1896,Смета!$B$8:$O$93,13,0)</f>
        <v>0</v>
      </c>
      <c r="O1896" s="32">
        <f>VLOOKUP(M1896,Смета!$B$8:$O$93,13,0)</f>
        <v>0</v>
      </c>
      <c r="S1896" s="32">
        <f>VLOOKUP(Q1896,Смета!$B$8:$O$93,13,0)</f>
        <v>0</v>
      </c>
      <c r="W1896" s="32">
        <f>VLOOKUP(U1896,Смета!$B$8:$O$93,13,0)</f>
        <v>0</v>
      </c>
      <c r="AA1896" s="32">
        <f>VLOOKUP(Y1896,Смета!$B$8:$O$93,13,0)</f>
        <v>0</v>
      </c>
      <c r="AE1896" s="32">
        <f>VLOOKUP(AC1896,Смета!$B$8:$O$93,13,0)</f>
        <v>0</v>
      </c>
      <c r="AI1896" s="32">
        <f>VLOOKUP(AG1896,Смета!$B$8:$O$93,13,0)</f>
        <v>0</v>
      </c>
      <c r="AM1896" s="32">
        <f>VLOOKUP(AK1896,Смета!$B$8:$O$93,13,0)</f>
        <v>0</v>
      </c>
      <c r="AQ1896" s="32">
        <f>VLOOKUP(AO1896,Смета!$B$8:$O$93,13,0)</f>
        <v>0</v>
      </c>
      <c r="AU1896" s="32">
        <f>VLOOKUP(AS1896,Смета!$B$8:$O$93,13,0)</f>
        <v>0</v>
      </c>
    </row>
    <row r="1897" spans="3:47" x14ac:dyDescent="0.25">
      <c r="C1897" s="32">
        <f>VLOOKUP(A1897,Смета!$B$8:$O$93,13,0)</f>
        <v>0</v>
      </c>
      <c r="G1897" s="32">
        <f>VLOOKUP(E1897,Смета!$B$8:$O$93,13,0)</f>
        <v>0</v>
      </c>
      <c r="K1897" s="32">
        <f>VLOOKUP(I1897,Смета!$B$8:$O$93,13,0)</f>
        <v>0</v>
      </c>
      <c r="O1897" s="32">
        <f>VLOOKUP(M1897,Смета!$B$8:$O$93,13,0)</f>
        <v>0</v>
      </c>
      <c r="S1897" s="32">
        <f>VLOOKUP(Q1897,Смета!$B$8:$O$93,13,0)</f>
        <v>0</v>
      </c>
      <c r="W1897" s="32">
        <f>VLOOKUP(U1897,Смета!$B$8:$O$93,13,0)</f>
        <v>0</v>
      </c>
      <c r="AA1897" s="32">
        <f>VLOOKUP(Y1897,Смета!$B$8:$O$93,13,0)</f>
        <v>0</v>
      </c>
      <c r="AE1897" s="32">
        <f>VLOOKUP(AC1897,Смета!$B$8:$O$93,13,0)</f>
        <v>0</v>
      </c>
      <c r="AI1897" s="32">
        <f>VLOOKUP(AG1897,Смета!$B$8:$O$93,13,0)</f>
        <v>0</v>
      </c>
      <c r="AM1897" s="32">
        <f>VLOOKUP(AK1897,Смета!$B$8:$O$93,13,0)</f>
        <v>0</v>
      </c>
      <c r="AQ1897" s="32">
        <f>VLOOKUP(AO1897,Смета!$B$8:$O$93,13,0)</f>
        <v>0</v>
      </c>
      <c r="AU1897" s="32">
        <f>VLOOKUP(AS1897,Смета!$B$8:$O$93,13,0)</f>
        <v>0</v>
      </c>
    </row>
    <row r="1898" spans="3:47" x14ac:dyDescent="0.25">
      <c r="C1898" s="32">
        <f>VLOOKUP(A1898,Смета!$B$8:$O$93,13,0)</f>
        <v>0</v>
      </c>
      <c r="G1898" s="32">
        <f>VLOOKUP(E1898,Смета!$B$8:$O$93,13,0)</f>
        <v>0</v>
      </c>
      <c r="K1898" s="32">
        <f>VLOOKUP(I1898,Смета!$B$8:$O$93,13,0)</f>
        <v>0</v>
      </c>
      <c r="O1898" s="32">
        <f>VLOOKUP(M1898,Смета!$B$8:$O$93,13,0)</f>
        <v>0</v>
      </c>
      <c r="S1898" s="32">
        <f>VLOOKUP(Q1898,Смета!$B$8:$O$93,13,0)</f>
        <v>0</v>
      </c>
      <c r="W1898" s="32">
        <f>VLOOKUP(U1898,Смета!$B$8:$O$93,13,0)</f>
        <v>0</v>
      </c>
      <c r="AA1898" s="32">
        <f>VLOOKUP(Y1898,Смета!$B$8:$O$93,13,0)</f>
        <v>0</v>
      </c>
      <c r="AE1898" s="32">
        <f>VLOOKUP(AC1898,Смета!$B$8:$O$93,13,0)</f>
        <v>0</v>
      </c>
      <c r="AI1898" s="32">
        <f>VLOOKUP(AG1898,Смета!$B$8:$O$93,13,0)</f>
        <v>0</v>
      </c>
      <c r="AM1898" s="32">
        <f>VLOOKUP(AK1898,Смета!$B$8:$O$93,13,0)</f>
        <v>0</v>
      </c>
      <c r="AQ1898" s="32">
        <f>VLOOKUP(AO1898,Смета!$B$8:$O$93,13,0)</f>
        <v>0</v>
      </c>
      <c r="AU1898" s="32">
        <f>VLOOKUP(AS1898,Смета!$B$8:$O$93,13,0)</f>
        <v>0</v>
      </c>
    </row>
    <row r="1899" spans="3:47" x14ac:dyDescent="0.25">
      <c r="C1899" s="32">
        <f>VLOOKUP(A1899,Смета!$B$8:$O$93,13,0)</f>
        <v>0</v>
      </c>
      <c r="G1899" s="32">
        <f>VLOOKUP(E1899,Смета!$B$8:$O$93,13,0)</f>
        <v>0</v>
      </c>
      <c r="K1899" s="32">
        <f>VLOOKUP(I1899,Смета!$B$8:$O$93,13,0)</f>
        <v>0</v>
      </c>
      <c r="O1899" s="32">
        <f>VLOOKUP(M1899,Смета!$B$8:$O$93,13,0)</f>
        <v>0</v>
      </c>
      <c r="S1899" s="32">
        <f>VLOOKUP(Q1899,Смета!$B$8:$O$93,13,0)</f>
        <v>0</v>
      </c>
      <c r="W1899" s="32">
        <f>VLOOKUP(U1899,Смета!$B$8:$O$93,13,0)</f>
        <v>0</v>
      </c>
      <c r="AA1899" s="32">
        <f>VLOOKUP(Y1899,Смета!$B$8:$O$93,13,0)</f>
        <v>0</v>
      </c>
      <c r="AE1899" s="32">
        <f>VLOOKUP(AC1899,Смета!$B$8:$O$93,13,0)</f>
        <v>0</v>
      </c>
      <c r="AI1899" s="32">
        <f>VLOOKUP(AG1899,Смета!$B$8:$O$93,13,0)</f>
        <v>0</v>
      </c>
      <c r="AM1899" s="32">
        <f>VLOOKUP(AK1899,Смета!$B$8:$O$93,13,0)</f>
        <v>0</v>
      </c>
      <c r="AQ1899" s="32">
        <f>VLOOKUP(AO1899,Смета!$B$8:$O$93,13,0)</f>
        <v>0</v>
      </c>
      <c r="AU1899" s="32">
        <f>VLOOKUP(AS1899,Смета!$B$8:$O$93,13,0)</f>
        <v>0</v>
      </c>
    </row>
    <row r="1900" spans="3:47" x14ac:dyDescent="0.25">
      <c r="C1900" s="32">
        <f>VLOOKUP(A1900,Смета!$B$8:$O$93,13,0)</f>
        <v>0</v>
      </c>
      <c r="G1900" s="32">
        <f>VLOOKUP(E1900,Смета!$B$8:$O$93,13,0)</f>
        <v>0</v>
      </c>
      <c r="K1900" s="32">
        <f>VLOOKUP(I1900,Смета!$B$8:$O$93,13,0)</f>
        <v>0</v>
      </c>
      <c r="O1900" s="32">
        <f>VLOOKUP(M1900,Смета!$B$8:$O$93,13,0)</f>
        <v>0</v>
      </c>
      <c r="S1900" s="32">
        <f>VLOOKUP(Q1900,Смета!$B$8:$O$93,13,0)</f>
        <v>0</v>
      </c>
      <c r="W1900" s="32">
        <f>VLOOKUP(U1900,Смета!$B$8:$O$93,13,0)</f>
        <v>0</v>
      </c>
      <c r="AA1900" s="32">
        <f>VLOOKUP(Y1900,Смета!$B$8:$O$93,13,0)</f>
        <v>0</v>
      </c>
      <c r="AE1900" s="32">
        <f>VLOOKUP(AC1900,Смета!$B$8:$O$93,13,0)</f>
        <v>0</v>
      </c>
      <c r="AI1900" s="32">
        <f>VLOOKUP(AG1900,Смета!$B$8:$O$93,13,0)</f>
        <v>0</v>
      </c>
      <c r="AM1900" s="32">
        <f>VLOOKUP(AK1900,Смета!$B$8:$O$93,13,0)</f>
        <v>0</v>
      </c>
      <c r="AQ1900" s="32">
        <f>VLOOKUP(AO1900,Смета!$B$8:$O$93,13,0)</f>
        <v>0</v>
      </c>
      <c r="AU1900" s="32">
        <f>VLOOKUP(AS1900,Смета!$B$8:$O$93,13,0)</f>
        <v>0</v>
      </c>
    </row>
    <row r="1901" spans="3:47" x14ac:dyDescent="0.25">
      <c r="C1901" s="32">
        <f>VLOOKUP(A1901,Смета!$B$8:$O$93,13,0)</f>
        <v>0</v>
      </c>
      <c r="G1901" s="32">
        <f>VLOOKUP(E1901,Смета!$B$8:$O$93,13,0)</f>
        <v>0</v>
      </c>
      <c r="K1901" s="32">
        <f>VLOOKUP(I1901,Смета!$B$8:$O$93,13,0)</f>
        <v>0</v>
      </c>
      <c r="O1901" s="32">
        <f>VLOOKUP(M1901,Смета!$B$8:$O$93,13,0)</f>
        <v>0</v>
      </c>
      <c r="S1901" s="32">
        <f>VLOOKUP(Q1901,Смета!$B$8:$O$93,13,0)</f>
        <v>0</v>
      </c>
      <c r="W1901" s="32">
        <f>VLOOKUP(U1901,Смета!$B$8:$O$93,13,0)</f>
        <v>0</v>
      </c>
      <c r="AA1901" s="32">
        <f>VLOOKUP(Y1901,Смета!$B$8:$O$93,13,0)</f>
        <v>0</v>
      </c>
      <c r="AE1901" s="32">
        <f>VLOOKUP(AC1901,Смета!$B$8:$O$93,13,0)</f>
        <v>0</v>
      </c>
      <c r="AI1901" s="32">
        <f>VLOOKUP(AG1901,Смета!$B$8:$O$93,13,0)</f>
        <v>0</v>
      </c>
      <c r="AM1901" s="32">
        <f>VLOOKUP(AK1901,Смета!$B$8:$O$93,13,0)</f>
        <v>0</v>
      </c>
      <c r="AQ1901" s="32">
        <f>VLOOKUP(AO1901,Смета!$B$8:$O$93,13,0)</f>
        <v>0</v>
      </c>
      <c r="AU1901" s="32">
        <f>VLOOKUP(AS1901,Смета!$B$8:$O$93,13,0)</f>
        <v>0</v>
      </c>
    </row>
    <row r="1902" spans="3:47" x14ac:dyDescent="0.25">
      <c r="C1902" s="32">
        <f>VLOOKUP(A1902,Смета!$B$8:$O$93,13,0)</f>
        <v>0</v>
      </c>
      <c r="G1902" s="32">
        <f>VLOOKUP(E1902,Смета!$B$8:$O$93,13,0)</f>
        <v>0</v>
      </c>
      <c r="K1902" s="32">
        <f>VLOOKUP(I1902,Смета!$B$8:$O$93,13,0)</f>
        <v>0</v>
      </c>
      <c r="O1902" s="32">
        <f>VLOOKUP(M1902,Смета!$B$8:$O$93,13,0)</f>
        <v>0</v>
      </c>
      <c r="S1902" s="32">
        <f>VLOOKUP(Q1902,Смета!$B$8:$O$93,13,0)</f>
        <v>0</v>
      </c>
      <c r="W1902" s="32">
        <f>VLOOKUP(U1902,Смета!$B$8:$O$93,13,0)</f>
        <v>0</v>
      </c>
      <c r="AA1902" s="32">
        <f>VLOOKUP(Y1902,Смета!$B$8:$O$93,13,0)</f>
        <v>0</v>
      </c>
      <c r="AE1902" s="32">
        <f>VLOOKUP(AC1902,Смета!$B$8:$O$93,13,0)</f>
        <v>0</v>
      </c>
      <c r="AI1902" s="32">
        <f>VLOOKUP(AG1902,Смета!$B$8:$O$93,13,0)</f>
        <v>0</v>
      </c>
      <c r="AM1902" s="32">
        <f>VLOOKUP(AK1902,Смета!$B$8:$O$93,13,0)</f>
        <v>0</v>
      </c>
      <c r="AQ1902" s="32">
        <f>VLOOKUP(AO1902,Смета!$B$8:$O$93,13,0)</f>
        <v>0</v>
      </c>
      <c r="AU1902" s="32">
        <f>VLOOKUP(AS1902,Смета!$B$8:$O$93,13,0)</f>
        <v>0</v>
      </c>
    </row>
    <row r="1903" spans="3:47" x14ac:dyDescent="0.25">
      <c r="C1903" s="32">
        <f>VLOOKUP(A1903,Смета!$B$8:$O$93,13,0)</f>
        <v>0</v>
      </c>
      <c r="G1903" s="32">
        <f>VLOOKUP(E1903,Смета!$B$8:$O$93,13,0)</f>
        <v>0</v>
      </c>
      <c r="K1903" s="32">
        <f>VLOOKUP(I1903,Смета!$B$8:$O$93,13,0)</f>
        <v>0</v>
      </c>
      <c r="O1903" s="32">
        <f>VLOOKUP(M1903,Смета!$B$8:$O$93,13,0)</f>
        <v>0</v>
      </c>
      <c r="S1903" s="32">
        <f>VLOOKUP(Q1903,Смета!$B$8:$O$93,13,0)</f>
        <v>0</v>
      </c>
      <c r="W1903" s="32">
        <f>VLOOKUP(U1903,Смета!$B$8:$O$93,13,0)</f>
        <v>0</v>
      </c>
      <c r="AA1903" s="32">
        <f>VLOOKUP(Y1903,Смета!$B$8:$O$93,13,0)</f>
        <v>0</v>
      </c>
      <c r="AE1903" s="32">
        <f>VLOOKUP(AC1903,Смета!$B$8:$O$93,13,0)</f>
        <v>0</v>
      </c>
      <c r="AI1903" s="32">
        <f>VLOOKUP(AG1903,Смета!$B$8:$O$93,13,0)</f>
        <v>0</v>
      </c>
      <c r="AM1903" s="32">
        <f>VLOOKUP(AK1903,Смета!$B$8:$O$93,13,0)</f>
        <v>0</v>
      </c>
      <c r="AQ1903" s="32">
        <f>VLOOKUP(AO1903,Смета!$B$8:$O$93,13,0)</f>
        <v>0</v>
      </c>
      <c r="AU1903" s="32">
        <f>VLOOKUP(AS1903,Смета!$B$8:$O$93,13,0)</f>
        <v>0</v>
      </c>
    </row>
    <row r="1904" spans="3:47" x14ac:dyDescent="0.25">
      <c r="C1904" s="32">
        <f>VLOOKUP(A1904,Смета!$B$8:$O$93,13,0)</f>
        <v>0</v>
      </c>
      <c r="G1904" s="32">
        <f>VLOOKUP(E1904,Смета!$B$8:$O$93,13,0)</f>
        <v>0</v>
      </c>
      <c r="K1904" s="32">
        <f>VLOOKUP(I1904,Смета!$B$8:$O$93,13,0)</f>
        <v>0</v>
      </c>
      <c r="O1904" s="32">
        <f>VLOOKUP(M1904,Смета!$B$8:$O$93,13,0)</f>
        <v>0</v>
      </c>
      <c r="S1904" s="32">
        <f>VLOOKUP(Q1904,Смета!$B$8:$O$93,13,0)</f>
        <v>0</v>
      </c>
      <c r="W1904" s="32">
        <f>VLOOKUP(U1904,Смета!$B$8:$O$93,13,0)</f>
        <v>0</v>
      </c>
      <c r="AA1904" s="32">
        <f>VLOOKUP(Y1904,Смета!$B$8:$O$93,13,0)</f>
        <v>0</v>
      </c>
      <c r="AE1904" s="32">
        <f>VLOOKUP(AC1904,Смета!$B$8:$O$93,13,0)</f>
        <v>0</v>
      </c>
      <c r="AI1904" s="32">
        <f>VLOOKUP(AG1904,Смета!$B$8:$O$93,13,0)</f>
        <v>0</v>
      </c>
      <c r="AM1904" s="32">
        <f>VLOOKUP(AK1904,Смета!$B$8:$O$93,13,0)</f>
        <v>0</v>
      </c>
      <c r="AQ1904" s="32">
        <f>VLOOKUP(AO1904,Смета!$B$8:$O$93,13,0)</f>
        <v>0</v>
      </c>
      <c r="AU1904" s="32">
        <f>VLOOKUP(AS1904,Смета!$B$8:$O$93,13,0)</f>
        <v>0</v>
      </c>
    </row>
    <row r="1905" spans="3:47" x14ac:dyDescent="0.25">
      <c r="C1905" s="32">
        <f>VLOOKUP(A1905,Смета!$B$8:$O$93,13,0)</f>
        <v>0</v>
      </c>
      <c r="G1905" s="32">
        <f>VLOOKUP(E1905,Смета!$B$8:$O$93,13,0)</f>
        <v>0</v>
      </c>
      <c r="K1905" s="32">
        <f>VLOOKUP(I1905,Смета!$B$8:$O$93,13,0)</f>
        <v>0</v>
      </c>
      <c r="O1905" s="32">
        <f>VLOOKUP(M1905,Смета!$B$8:$O$93,13,0)</f>
        <v>0</v>
      </c>
      <c r="S1905" s="32">
        <f>VLOOKUP(Q1905,Смета!$B$8:$O$93,13,0)</f>
        <v>0</v>
      </c>
      <c r="W1905" s="32">
        <f>VLOOKUP(U1905,Смета!$B$8:$O$93,13,0)</f>
        <v>0</v>
      </c>
      <c r="AA1905" s="32">
        <f>VLOOKUP(Y1905,Смета!$B$8:$O$93,13,0)</f>
        <v>0</v>
      </c>
      <c r="AE1905" s="32">
        <f>VLOOKUP(AC1905,Смета!$B$8:$O$93,13,0)</f>
        <v>0</v>
      </c>
      <c r="AI1905" s="32">
        <f>VLOOKUP(AG1905,Смета!$B$8:$O$93,13,0)</f>
        <v>0</v>
      </c>
      <c r="AM1905" s="32">
        <f>VLOOKUP(AK1905,Смета!$B$8:$O$93,13,0)</f>
        <v>0</v>
      </c>
      <c r="AQ1905" s="32">
        <f>VLOOKUP(AO1905,Смета!$B$8:$O$93,13,0)</f>
        <v>0</v>
      </c>
      <c r="AU1905" s="32">
        <f>VLOOKUP(AS1905,Смета!$B$8:$O$93,13,0)</f>
        <v>0</v>
      </c>
    </row>
    <row r="1906" spans="3:47" x14ac:dyDescent="0.25">
      <c r="C1906" s="32">
        <f>VLOOKUP(A1906,Смета!$B$8:$O$93,13,0)</f>
        <v>0</v>
      </c>
      <c r="G1906" s="32">
        <f>VLOOKUP(E1906,Смета!$B$8:$O$93,13,0)</f>
        <v>0</v>
      </c>
      <c r="K1906" s="32">
        <f>VLOOKUP(I1906,Смета!$B$8:$O$93,13,0)</f>
        <v>0</v>
      </c>
      <c r="O1906" s="32">
        <f>VLOOKUP(M1906,Смета!$B$8:$O$93,13,0)</f>
        <v>0</v>
      </c>
      <c r="S1906" s="32">
        <f>VLOOKUP(Q1906,Смета!$B$8:$O$93,13,0)</f>
        <v>0</v>
      </c>
      <c r="W1906" s="32">
        <f>VLOOKUP(U1906,Смета!$B$8:$O$93,13,0)</f>
        <v>0</v>
      </c>
      <c r="AA1906" s="32">
        <f>VLOOKUP(Y1906,Смета!$B$8:$O$93,13,0)</f>
        <v>0</v>
      </c>
      <c r="AE1906" s="32">
        <f>VLOOKUP(AC1906,Смета!$B$8:$O$93,13,0)</f>
        <v>0</v>
      </c>
      <c r="AI1906" s="32">
        <f>VLOOKUP(AG1906,Смета!$B$8:$O$93,13,0)</f>
        <v>0</v>
      </c>
      <c r="AM1906" s="32">
        <f>VLOOKUP(AK1906,Смета!$B$8:$O$93,13,0)</f>
        <v>0</v>
      </c>
      <c r="AQ1906" s="32">
        <f>VLOOKUP(AO1906,Смета!$B$8:$O$93,13,0)</f>
        <v>0</v>
      </c>
      <c r="AU1906" s="32">
        <f>VLOOKUP(AS1906,Смета!$B$8:$O$93,13,0)</f>
        <v>0</v>
      </c>
    </row>
    <row r="1907" spans="3:47" x14ac:dyDescent="0.25">
      <c r="C1907" s="32">
        <f>VLOOKUP(A1907,Смета!$B$8:$O$93,13,0)</f>
        <v>0</v>
      </c>
      <c r="G1907" s="32">
        <f>VLOOKUP(E1907,Смета!$B$8:$O$93,13,0)</f>
        <v>0</v>
      </c>
      <c r="K1907" s="32">
        <f>VLOOKUP(I1907,Смета!$B$8:$O$93,13,0)</f>
        <v>0</v>
      </c>
      <c r="O1907" s="32">
        <f>VLOOKUP(M1907,Смета!$B$8:$O$93,13,0)</f>
        <v>0</v>
      </c>
      <c r="S1907" s="32">
        <f>VLOOKUP(Q1907,Смета!$B$8:$O$93,13,0)</f>
        <v>0</v>
      </c>
      <c r="W1907" s="32">
        <f>VLOOKUP(U1907,Смета!$B$8:$O$93,13,0)</f>
        <v>0</v>
      </c>
      <c r="AA1907" s="32">
        <f>VLOOKUP(Y1907,Смета!$B$8:$O$93,13,0)</f>
        <v>0</v>
      </c>
      <c r="AE1907" s="32">
        <f>VLOOKUP(AC1907,Смета!$B$8:$O$93,13,0)</f>
        <v>0</v>
      </c>
      <c r="AI1907" s="32">
        <f>VLOOKUP(AG1907,Смета!$B$8:$O$93,13,0)</f>
        <v>0</v>
      </c>
      <c r="AM1907" s="32">
        <f>VLOOKUP(AK1907,Смета!$B$8:$O$93,13,0)</f>
        <v>0</v>
      </c>
      <c r="AQ1907" s="32">
        <f>VLOOKUP(AO1907,Смета!$B$8:$O$93,13,0)</f>
        <v>0</v>
      </c>
      <c r="AU1907" s="32">
        <f>VLOOKUP(AS1907,Смета!$B$8:$O$93,13,0)</f>
        <v>0</v>
      </c>
    </row>
    <row r="1908" spans="3:47" x14ac:dyDescent="0.25">
      <c r="C1908" s="32">
        <f>VLOOKUP(A1908,Смета!$B$8:$O$93,13,0)</f>
        <v>0</v>
      </c>
      <c r="G1908" s="32">
        <f>VLOOKUP(E1908,Смета!$B$8:$O$93,13,0)</f>
        <v>0</v>
      </c>
      <c r="K1908" s="32">
        <f>VLOOKUP(I1908,Смета!$B$8:$O$93,13,0)</f>
        <v>0</v>
      </c>
      <c r="O1908" s="32">
        <f>VLOOKUP(M1908,Смета!$B$8:$O$93,13,0)</f>
        <v>0</v>
      </c>
      <c r="S1908" s="32">
        <f>VLOOKUP(Q1908,Смета!$B$8:$O$93,13,0)</f>
        <v>0</v>
      </c>
      <c r="W1908" s="32">
        <f>VLOOKUP(U1908,Смета!$B$8:$O$93,13,0)</f>
        <v>0</v>
      </c>
      <c r="AA1908" s="32">
        <f>VLOOKUP(Y1908,Смета!$B$8:$O$93,13,0)</f>
        <v>0</v>
      </c>
      <c r="AE1908" s="32">
        <f>VLOOKUP(AC1908,Смета!$B$8:$O$93,13,0)</f>
        <v>0</v>
      </c>
      <c r="AI1908" s="32">
        <f>VLOOKUP(AG1908,Смета!$B$8:$O$93,13,0)</f>
        <v>0</v>
      </c>
      <c r="AM1908" s="32">
        <f>VLOOKUP(AK1908,Смета!$B$8:$O$93,13,0)</f>
        <v>0</v>
      </c>
      <c r="AQ1908" s="32">
        <f>VLOOKUP(AO1908,Смета!$B$8:$O$93,13,0)</f>
        <v>0</v>
      </c>
      <c r="AU1908" s="32">
        <f>VLOOKUP(AS1908,Смета!$B$8:$O$93,13,0)</f>
        <v>0</v>
      </c>
    </row>
    <row r="1909" spans="3:47" x14ac:dyDescent="0.25">
      <c r="C1909" s="32">
        <f>VLOOKUP(A1909,Смета!$B$8:$O$93,13,0)</f>
        <v>0</v>
      </c>
      <c r="G1909" s="32">
        <f>VLOOKUP(E1909,Смета!$B$8:$O$93,13,0)</f>
        <v>0</v>
      </c>
      <c r="K1909" s="32">
        <f>VLOOKUP(I1909,Смета!$B$8:$O$93,13,0)</f>
        <v>0</v>
      </c>
      <c r="O1909" s="32">
        <f>VLOOKUP(M1909,Смета!$B$8:$O$93,13,0)</f>
        <v>0</v>
      </c>
      <c r="S1909" s="32">
        <f>VLOOKUP(Q1909,Смета!$B$8:$O$93,13,0)</f>
        <v>0</v>
      </c>
      <c r="W1909" s="32">
        <f>VLOOKUP(U1909,Смета!$B$8:$O$93,13,0)</f>
        <v>0</v>
      </c>
      <c r="AA1909" s="32">
        <f>VLOOKUP(Y1909,Смета!$B$8:$O$93,13,0)</f>
        <v>0</v>
      </c>
      <c r="AE1909" s="32">
        <f>VLOOKUP(AC1909,Смета!$B$8:$O$93,13,0)</f>
        <v>0</v>
      </c>
      <c r="AI1909" s="32">
        <f>VLOOKUP(AG1909,Смета!$B$8:$O$93,13,0)</f>
        <v>0</v>
      </c>
      <c r="AM1909" s="32">
        <f>VLOOKUP(AK1909,Смета!$B$8:$O$93,13,0)</f>
        <v>0</v>
      </c>
      <c r="AQ1909" s="32">
        <f>VLOOKUP(AO1909,Смета!$B$8:$O$93,13,0)</f>
        <v>0</v>
      </c>
      <c r="AU1909" s="32">
        <f>VLOOKUP(AS1909,Смета!$B$8:$O$93,13,0)</f>
        <v>0</v>
      </c>
    </row>
    <row r="1910" spans="3:47" x14ac:dyDescent="0.25">
      <c r="C1910" s="32">
        <f>VLOOKUP(A1910,Смета!$B$8:$O$93,13,0)</f>
        <v>0</v>
      </c>
      <c r="G1910" s="32">
        <f>VLOOKUP(E1910,Смета!$B$8:$O$93,13,0)</f>
        <v>0</v>
      </c>
      <c r="K1910" s="32">
        <f>VLOOKUP(I1910,Смета!$B$8:$O$93,13,0)</f>
        <v>0</v>
      </c>
      <c r="O1910" s="32">
        <f>VLOOKUP(M1910,Смета!$B$8:$O$93,13,0)</f>
        <v>0</v>
      </c>
      <c r="S1910" s="32">
        <f>VLOOKUP(Q1910,Смета!$B$8:$O$93,13,0)</f>
        <v>0</v>
      </c>
      <c r="W1910" s="32">
        <f>VLOOKUP(U1910,Смета!$B$8:$O$93,13,0)</f>
        <v>0</v>
      </c>
      <c r="AA1910" s="32">
        <f>VLOOKUP(Y1910,Смета!$B$8:$O$93,13,0)</f>
        <v>0</v>
      </c>
      <c r="AE1910" s="32">
        <f>VLOOKUP(AC1910,Смета!$B$8:$O$93,13,0)</f>
        <v>0</v>
      </c>
      <c r="AI1910" s="32">
        <f>VLOOKUP(AG1910,Смета!$B$8:$O$93,13,0)</f>
        <v>0</v>
      </c>
      <c r="AM1910" s="32">
        <f>VLOOKUP(AK1910,Смета!$B$8:$O$93,13,0)</f>
        <v>0</v>
      </c>
      <c r="AQ1910" s="32">
        <f>VLOOKUP(AO1910,Смета!$B$8:$O$93,13,0)</f>
        <v>0</v>
      </c>
      <c r="AU1910" s="32">
        <f>VLOOKUP(AS1910,Смета!$B$8:$O$93,13,0)</f>
        <v>0</v>
      </c>
    </row>
    <row r="1911" spans="3:47" x14ac:dyDescent="0.25">
      <c r="C1911" s="32">
        <f>VLOOKUP(A1911,Смета!$B$8:$O$93,13,0)</f>
        <v>0</v>
      </c>
      <c r="G1911" s="32">
        <f>VLOOKUP(E1911,Смета!$B$8:$O$93,13,0)</f>
        <v>0</v>
      </c>
      <c r="K1911" s="32">
        <f>VLOOKUP(I1911,Смета!$B$8:$O$93,13,0)</f>
        <v>0</v>
      </c>
      <c r="O1911" s="32">
        <f>VLOOKUP(M1911,Смета!$B$8:$O$93,13,0)</f>
        <v>0</v>
      </c>
      <c r="S1911" s="32">
        <f>VLOOKUP(Q1911,Смета!$B$8:$O$93,13,0)</f>
        <v>0</v>
      </c>
      <c r="W1911" s="32">
        <f>VLOOKUP(U1911,Смета!$B$8:$O$93,13,0)</f>
        <v>0</v>
      </c>
      <c r="AA1911" s="32">
        <f>VLOOKUP(Y1911,Смета!$B$8:$O$93,13,0)</f>
        <v>0</v>
      </c>
      <c r="AE1911" s="32">
        <f>VLOOKUP(AC1911,Смета!$B$8:$O$93,13,0)</f>
        <v>0</v>
      </c>
      <c r="AI1911" s="32">
        <f>VLOOKUP(AG1911,Смета!$B$8:$O$93,13,0)</f>
        <v>0</v>
      </c>
      <c r="AM1911" s="32">
        <f>VLOOKUP(AK1911,Смета!$B$8:$O$93,13,0)</f>
        <v>0</v>
      </c>
      <c r="AQ1911" s="32">
        <f>VLOOKUP(AO1911,Смета!$B$8:$O$93,13,0)</f>
        <v>0</v>
      </c>
      <c r="AU1911" s="32">
        <f>VLOOKUP(AS1911,Смета!$B$8:$O$93,13,0)</f>
        <v>0</v>
      </c>
    </row>
    <row r="1912" spans="3:47" x14ac:dyDescent="0.25">
      <c r="C1912" s="32">
        <f>VLOOKUP(A1912,Смета!$B$8:$O$93,13,0)</f>
        <v>0</v>
      </c>
      <c r="G1912" s="32">
        <f>VLOOKUP(E1912,Смета!$B$8:$O$93,13,0)</f>
        <v>0</v>
      </c>
      <c r="K1912" s="32">
        <f>VLOOKUP(I1912,Смета!$B$8:$O$93,13,0)</f>
        <v>0</v>
      </c>
      <c r="O1912" s="32">
        <f>VLOOKUP(M1912,Смета!$B$8:$O$93,13,0)</f>
        <v>0</v>
      </c>
      <c r="S1912" s="32">
        <f>VLOOKUP(Q1912,Смета!$B$8:$O$93,13,0)</f>
        <v>0</v>
      </c>
      <c r="W1912" s="32">
        <f>VLOOKUP(U1912,Смета!$B$8:$O$93,13,0)</f>
        <v>0</v>
      </c>
      <c r="AA1912" s="32">
        <f>VLOOKUP(Y1912,Смета!$B$8:$O$93,13,0)</f>
        <v>0</v>
      </c>
      <c r="AE1912" s="32">
        <f>VLOOKUP(AC1912,Смета!$B$8:$O$93,13,0)</f>
        <v>0</v>
      </c>
      <c r="AI1912" s="32">
        <f>VLOOKUP(AG1912,Смета!$B$8:$O$93,13,0)</f>
        <v>0</v>
      </c>
      <c r="AM1912" s="32">
        <f>VLOOKUP(AK1912,Смета!$B$8:$O$93,13,0)</f>
        <v>0</v>
      </c>
      <c r="AQ1912" s="32">
        <f>VLOOKUP(AO1912,Смета!$B$8:$O$93,13,0)</f>
        <v>0</v>
      </c>
      <c r="AU1912" s="32">
        <f>VLOOKUP(AS1912,Смета!$B$8:$O$93,13,0)</f>
        <v>0</v>
      </c>
    </row>
    <row r="1913" spans="3:47" x14ac:dyDescent="0.25">
      <c r="C1913" s="32">
        <f>VLOOKUP(A1913,Смета!$B$8:$O$93,13,0)</f>
        <v>0</v>
      </c>
      <c r="G1913" s="32">
        <f>VLOOKUP(E1913,Смета!$B$8:$O$93,13,0)</f>
        <v>0</v>
      </c>
      <c r="K1913" s="32">
        <f>VLOOKUP(I1913,Смета!$B$8:$O$93,13,0)</f>
        <v>0</v>
      </c>
      <c r="O1913" s="32">
        <f>VLOOKUP(M1913,Смета!$B$8:$O$93,13,0)</f>
        <v>0</v>
      </c>
      <c r="S1913" s="32">
        <f>VLOOKUP(Q1913,Смета!$B$8:$O$93,13,0)</f>
        <v>0</v>
      </c>
      <c r="W1913" s="32">
        <f>VLOOKUP(U1913,Смета!$B$8:$O$93,13,0)</f>
        <v>0</v>
      </c>
      <c r="AA1913" s="32">
        <f>VLOOKUP(Y1913,Смета!$B$8:$O$93,13,0)</f>
        <v>0</v>
      </c>
      <c r="AE1913" s="32">
        <f>VLOOKUP(AC1913,Смета!$B$8:$O$93,13,0)</f>
        <v>0</v>
      </c>
      <c r="AI1913" s="32">
        <f>VLOOKUP(AG1913,Смета!$B$8:$O$93,13,0)</f>
        <v>0</v>
      </c>
      <c r="AM1913" s="32">
        <f>VLOOKUP(AK1913,Смета!$B$8:$O$93,13,0)</f>
        <v>0</v>
      </c>
      <c r="AQ1913" s="32">
        <f>VLOOKUP(AO1913,Смета!$B$8:$O$93,13,0)</f>
        <v>0</v>
      </c>
      <c r="AU1913" s="32">
        <f>VLOOKUP(AS1913,Смета!$B$8:$O$93,13,0)</f>
        <v>0</v>
      </c>
    </row>
    <row r="1914" spans="3:47" x14ac:dyDescent="0.25">
      <c r="C1914" s="32">
        <f>VLOOKUP(A1914,Смета!$B$8:$O$93,13,0)</f>
        <v>0</v>
      </c>
      <c r="G1914" s="32">
        <f>VLOOKUP(E1914,Смета!$B$8:$O$93,13,0)</f>
        <v>0</v>
      </c>
      <c r="K1914" s="32">
        <f>VLOOKUP(I1914,Смета!$B$8:$O$93,13,0)</f>
        <v>0</v>
      </c>
      <c r="O1914" s="32">
        <f>VLOOKUP(M1914,Смета!$B$8:$O$93,13,0)</f>
        <v>0</v>
      </c>
      <c r="S1914" s="32">
        <f>VLOOKUP(Q1914,Смета!$B$8:$O$93,13,0)</f>
        <v>0</v>
      </c>
      <c r="W1914" s="32">
        <f>VLOOKUP(U1914,Смета!$B$8:$O$93,13,0)</f>
        <v>0</v>
      </c>
      <c r="AA1914" s="32">
        <f>VLOOKUP(Y1914,Смета!$B$8:$O$93,13,0)</f>
        <v>0</v>
      </c>
      <c r="AE1914" s="32">
        <f>VLOOKUP(AC1914,Смета!$B$8:$O$93,13,0)</f>
        <v>0</v>
      </c>
      <c r="AI1914" s="32">
        <f>VLOOKUP(AG1914,Смета!$B$8:$O$93,13,0)</f>
        <v>0</v>
      </c>
      <c r="AM1914" s="32">
        <f>VLOOKUP(AK1914,Смета!$B$8:$O$93,13,0)</f>
        <v>0</v>
      </c>
      <c r="AQ1914" s="32">
        <f>VLOOKUP(AO1914,Смета!$B$8:$O$93,13,0)</f>
        <v>0</v>
      </c>
      <c r="AU1914" s="32">
        <f>VLOOKUP(AS1914,Смета!$B$8:$O$93,13,0)</f>
        <v>0</v>
      </c>
    </row>
    <row r="1915" spans="3:47" x14ac:dyDescent="0.25">
      <c r="C1915" s="32">
        <f>VLOOKUP(A1915,Смета!$B$8:$O$93,13,0)</f>
        <v>0</v>
      </c>
      <c r="G1915" s="32">
        <f>VLOOKUP(E1915,Смета!$B$8:$O$93,13,0)</f>
        <v>0</v>
      </c>
      <c r="K1915" s="32">
        <f>VLOOKUP(I1915,Смета!$B$8:$O$93,13,0)</f>
        <v>0</v>
      </c>
      <c r="O1915" s="32">
        <f>VLOOKUP(M1915,Смета!$B$8:$O$93,13,0)</f>
        <v>0</v>
      </c>
      <c r="S1915" s="32">
        <f>VLOOKUP(Q1915,Смета!$B$8:$O$93,13,0)</f>
        <v>0</v>
      </c>
      <c r="W1915" s="32">
        <f>VLOOKUP(U1915,Смета!$B$8:$O$93,13,0)</f>
        <v>0</v>
      </c>
      <c r="AA1915" s="32">
        <f>VLOOKUP(Y1915,Смета!$B$8:$O$93,13,0)</f>
        <v>0</v>
      </c>
      <c r="AE1915" s="32">
        <f>VLOOKUP(AC1915,Смета!$B$8:$O$93,13,0)</f>
        <v>0</v>
      </c>
      <c r="AI1915" s="32">
        <f>VLOOKUP(AG1915,Смета!$B$8:$O$93,13,0)</f>
        <v>0</v>
      </c>
      <c r="AM1915" s="32">
        <f>VLOOKUP(AK1915,Смета!$B$8:$O$93,13,0)</f>
        <v>0</v>
      </c>
      <c r="AQ1915" s="32">
        <f>VLOOKUP(AO1915,Смета!$B$8:$O$93,13,0)</f>
        <v>0</v>
      </c>
      <c r="AU1915" s="32">
        <f>VLOOKUP(AS1915,Смета!$B$8:$O$93,13,0)</f>
        <v>0</v>
      </c>
    </row>
    <row r="1916" spans="3:47" x14ac:dyDescent="0.25">
      <c r="C1916" s="32">
        <f>VLOOKUP(A1916,Смета!$B$8:$O$93,13,0)</f>
        <v>0</v>
      </c>
      <c r="G1916" s="32">
        <f>VLOOKUP(E1916,Смета!$B$8:$O$93,13,0)</f>
        <v>0</v>
      </c>
      <c r="K1916" s="32">
        <f>VLOOKUP(I1916,Смета!$B$8:$O$93,13,0)</f>
        <v>0</v>
      </c>
      <c r="O1916" s="32">
        <f>VLOOKUP(M1916,Смета!$B$8:$O$93,13,0)</f>
        <v>0</v>
      </c>
      <c r="S1916" s="32">
        <f>VLOOKUP(Q1916,Смета!$B$8:$O$93,13,0)</f>
        <v>0</v>
      </c>
      <c r="W1916" s="32">
        <f>VLOOKUP(U1916,Смета!$B$8:$O$93,13,0)</f>
        <v>0</v>
      </c>
      <c r="AA1916" s="32">
        <f>VLOOKUP(Y1916,Смета!$B$8:$O$93,13,0)</f>
        <v>0</v>
      </c>
      <c r="AE1916" s="32">
        <f>VLOOKUP(AC1916,Смета!$B$8:$O$93,13,0)</f>
        <v>0</v>
      </c>
      <c r="AI1916" s="32">
        <f>VLOOKUP(AG1916,Смета!$B$8:$O$93,13,0)</f>
        <v>0</v>
      </c>
      <c r="AM1916" s="32">
        <f>VLOOKUP(AK1916,Смета!$B$8:$O$93,13,0)</f>
        <v>0</v>
      </c>
      <c r="AQ1916" s="32">
        <f>VLOOKUP(AO1916,Смета!$B$8:$O$93,13,0)</f>
        <v>0</v>
      </c>
      <c r="AU1916" s="32">
        <f>VLOOKUP(AS1916,Смета!$B$8:$O$93,13,0)</f>
        <v>0</v>
      </c>
    </row>
    <row r="1917" spans="3:47" x14ac:dyDescent="0.25">
      <c r="C1917" s="32">
        <f>VLOOKUP(A1917,Смета!$B$8:$O$93,13,0)</f>
        <v>0</v>
      </c>
      <c r="G1917" s="32">
        <f>VLOOKUP(E1917,Смета!$B$8:$O$93,13,0)</f>
        <v>0</v>
      </c>
      <c r="K1917" s="32">
        <f>VLOOKUP(I1917,Смета!$B$8:$O$93,13,0)</f>
        <v>0</v>
      </c>
      <c r="O1917" s="32">
        <f>VLOOKUP(M1917,Смета!$B$8:$O$93,13,0)</f>
        <v>0</v>
      </c>
      <c r="S1917" s="32">
        <f>VLOOKUP(Q1917,Смета!$B$8:$O$93,13,0)</f>
        <v>0</v>
      </c>
      <c r="W1917" s="32">
        <f>VLOOKUP(U1917,Смета!$B$8:$O$93,13,0)</f>
        <v>0</v>
      </c>
      <c r="AA1917" s="32">
        <f>VLOOKUP(Y1917,Смета!$B$8:$O$93,13,0)</f>
        <v>0</v>
      </c>
      <c r="AE1917" s="32">
        <f>VLOOKUP(AC1917,Смета!$B$8:$O$93,13,0)</f>
        <v>0</v>
      </c>
      <c r="AI1917" s="32">
        <f>VLOOKUP(AG1917,Смета!$B$8:$O$93,13,0)</f>
        <v>0</v>
      </c>
      <c r="AM1917" s="32">
        <f>VLOOKUP(AK1917,Смета!$B$8:$O$93,13,0)</f>
        <v>0</v>
      </c>
      <c r="AQ1917" s="32">
        <f>VLOOKUP(AO1917,Смета!$B$8:$O$93,13,0)</f>
        <v>0</v>
      </c>
      <c r="AU1917" s="32">
        <f>VLOOKUP(AS1917,Смета!$B$8:$O$93,13,0)</f>
        <v>0</v>
      </c>
    </row>
    <row r="1918" spans="3:47" x14ac:dyDescent="0.25">
      <c r="C1918" s="32">
        <f>VLOOKUP(A1918,Смета!$B$8:$O$93,13,0)</f>
        <v>0</v>
      </c>
      <c r="G1918" s="32">
        <f>VLOOKUP(E1918,Смета!$B$8:$O$93,13,0)</f>
        <v>0</v>
      </c>
      <c r="K1918" s="32">
        <f>VLOOKUP(I1918,Смета!$B$8:$O$93,13,0)</f>
        <v>0</v>
      </c>
      <c r="O1918" s="32">
        <f>VLOOKUP(M1918,Смета!$B$8:$O$93,13,0)</f>
        <v>0</v>
      </c>
      <c r="S1918" s="32">
        <f>VLOOKUP(Q1918,Смета!$B$8:$O$93,13,0)</f>
        <v>0</v>
      </c>
      <c r="W1918" s="32">
        <f>VLOOKUP(U1918,Смета!$B$8:$O$93,13,0)</f>
        <v>0</v>
      </c>
      <c r="AA1918" s="32">
        <f>VLOOKUP(Y1918,Смета!$B$8:$O$93,13,0)</f>
        <v>0</v>
      </c>
      <c r="AE1918" s="32">
        <f>VLOOKUP(AC1918,Смета!$B$8:$O$93,13,0)</f>
        <v>0</v>
      </c>
      <c r="AI1918" s="32">
        <f>VLOOKUP(AG1918,Смета!$B$8:$O$93,13,0)</f>
        <v>0</v>
      </c>
      <c r="AM1918" s="32">
        <f>VLOOKUP(AK1918,Смета!$B$8:$O$93,13,0)</f>
        <v>0</v>
      </c>
      <c r="AQ1918" s="32">
        <f>VLOOKUP(AO1918,Смета!$B$8:$O$93,13,0)</f>
        <v>0</v>
      </c>
      <c r="AU1918" s="32">
        <f>VLOOKUP(AS1918,Смета!$B$8:$O$93,13,0)</f>
        <v>0</v>
      </c>
    </row>
    <row r="1919" spans="3:47" x14ac:dyDescent="0.25">
      <c r="C1919" s="32">
        <f>VLOOKUP(A1919,Смета!$B$8:$O$93,13,0)</f>
        <v>0</v>
      </c>
      <c r="G1919" s="32">
        <f>VLOOKUP(E1919,Смета!$B$8:$O$93,13,0)</f>
        <v>0</v>
      </c>
      <c r="K1919" s="32">
        <f>VLOOKUP(I1919,Смета!$B$8:$O$93,13,0)</f>
        <v>0</v>
      </c>
      <c r="O1919" s="32">
        <f>VLOOKUP(M1919,Смета!$B$8:$O$93,13,0)</f>
        <v>0</v>
      </c>
      <c r="S1919" s="32">
        <f>VLOOKUP(Q1919,Смета!$B$8:$O$93,13,0)</f>
        <v>0</v>
      </c>
      <c r="W1919" s="32">
        <f>VLOOKUP(U1919,Смета!$B$8:$O$93,13,0)</f>
        <v>0</v>
      </c>
      <c r="AA1919" s="32">
        <f>VLOOKUP(Y1919,Смета!$B$8:$O$93,13,0)</f>
        <v>0</v>
      </c>
      <c r="AE1919" s="32">
        <f>VLOOKUP(AC1919,Смета!$B$8:$O$93,13,0)</f>
        <v>0</v>
      </c>
      <c r="AI1919" s="32">
        <f>VLOOKUP(AG1919,Смета!$B$8:$O$93,13,0)</f>
        <v>0</v>
      </c>
      <c r="AM1919" s="32">
        <f>VLOOKUP(AK1919,Смета!$B$8:$O$93,13,0)</f>
        <v>0</v>
      </c>
      <c r="AQ1919" s="32">
        <f>VLOOKUP(AO1919,Смета!$B$8:$O$93,13,0)</f>
        <v>0</v>
      </c>
      <c r="AU1919" s="32">
        <f>VLOOKUP(AS1919,Смета!$B$8:$O$93,13,0)</f>
        <v>0</v>
      </c>
    </row>
    <row r="1920" spans="3:47" x14ac:dyDescent="0.25">
      <c r="C1920" s="32">
        <f>VLOOKUP(A1920,Смета!$B$8:$O$93,13,0)</f>
        <v>0</v>
      </c>
      <c r="G1920" s="32">
        <f>VLOOKUP(E1920,Смета!$B$8:$O$93,13,0)</f>
        <v>0</v>
      </c>
      <c r="K1920" s="32">
        <f>VLOOKUP(I1920,Смета!$B$8:$O$93,13,0)</f>
        <v>0</v>
      </c>
      <c r="O1920" s="32">
        <f>VLOOKUP(M1920,Смета!$B$8:$O$93,13,0)</f>
        <v>0</v>
      </c>
      <c r="S1920" s="32">
        <f>VLOOKUP(Q1920,Смета!$B$8:$O$93,13,0)</f>
        <v>0</v>
      </c>
      <c r="W1920" s="32">
        <f>VLOOKUP(U1920,Смета!$B$8:$O$93,13,0)</f>
        <v>0</v>
      </c>
      <c r="AA1920" s="32">
        <f>VLOOKUP(Y1920,Смета!$B$8:$O$93,13,0)</f>
        <v>0</v>
      </c>
      <c r="AE1920" s="32">
        <f>VLOOKUP(AC1920,Смета!$B$8:$O$93,13,0)</f>
        <v>0</v>
      </c>
      <c r="AI1920" s="32">
        <f>VLOOKUP(AG1920,Смета!$B$8:$O$93,13,0)</f>
        <v>0</v>
      </c>
      <c r="AM1920" s="32">
        <f>VLOOKUP(AK1920,Смета!$B$8:$O$93,13,0)</f>
        <v>0</v>
      </c>
      <c r="AQ1920" s="32">
        <f>VLOOKUP(AO1920,Смета!$B$8:$O$93,13,0)</f>
        <v>0</v>
      </c>
      <c r="AU1920" s="32">
        <f>VLOOKUP(AS1920,Смета!$B$8:$O$93,13,0)</f>
        <v>0</v>
      </c>
    </row>
    <row r="1921" spans="3:47" x14ac:dyDescent="0.25">
      <c r="C1921" s="32">
        <f>VLOOKUP(A1921,Смета!$B$8:$O$93,13,0)</f>
        <v>0</v>
      </c>
      <c r="G1921" s="32">
        <f>VLOOKUP(E1921,Смета!$B$8:$O$93,13,0)</f>
        <v>0</v>
      </c>
      <c r="K1921" s="32">
        <f>VLOOKUP(I1921,Смета!$B$8:$O$93,13,0)</f>
        <v>0</v>
      </c>
      <c r="O1921" s="32">
        <f>VLOOKUP(M1921,Смета!$B$8:$O$93,13,0)</f>
        <v>0</v>
      </c>
      <c r="S1921" s="32">
        <f>VLOOKUP(Q1921,Смета!$B$8:$O$93,13,0)</f>
        <v>0</v>
      </c>
      <c r="W1921" s="32">
        <f>VLOOKUP(U1921,Смета!$B$8:$O$93,13,0)</f>
        <v>0</v>
      </c>
      <c r="AA1921" s="32">
        <f>VLOOKUP(Y1921,Смета!$B$8:$O$93,13,0)</f>
        <v>0</v>
      </c>
      <c r="AE1921" s="32">
        <f>VLOOKUP(AC1921,Смета!$B$8:$O$93,13,0)</f>
        <v>0</v>
      </c>
      <c r="AI1921" s="32">
        <f>VLOOKUP(AG1921,Смета!$B$8:$O$93,13,0)</f>
        <v>0</v>
      </c>
      <c r="AM1921" s="32">
        <f>VLOOKUP(AK1921,Смета!$B$8:$O$93,13,0)</f>
        <v>0</v>
      </c>
      <c r="AQ1921" s="32">
        <f>VLOOKUP(AO1921,Смета!$B$8:$O$93,13,0)</f>
        <v>0</v>
      </c>
      <c r="AU1921" s="32">
        <f>VLOOKUP(AS1921,Смета!$B$8:$O$93,13,0)</f>
        <v>0</v>
      </c>
    </row>
    <row r="1922" spans="3:47" x14ac:dyDescent="0.25">
      <c r="C1922" s="32">
        <f>VLOOKUP(A1922,Смета!$B$8:$O$93,13,0)</f>
        <v>0</v>
      </c>
      <c r="G1922" s="32">
        <f>VLOOKUP(E1922,Смета!$B$8:$O$93,13,0)</f>
        <v>0</v>
      </c>
      <c r="K1922" s="32">
        <f>VLOOKUP(I1922,Смета!$B$8:$O$93,13,0)</f>
        <v>0</v>
      </c>
      <c r="O1922" s="32">
        <f>VLOOKUP(M1922,Смета!$B$8:$O$93,13,0)</f>
        <v>0</v>
      </c>
      <c r="S1922" s="32">
        <f>VLOOKUP(Q1922,Смета!$B$8:$O$93,13,0)</f>
        <v>0</v>
      </c>
      <c r="W1922" s="32">
        <f>VLOOKUP(U1922,Смета!$B$8:$O$93,13,0)</f>
        <v>0</v>
      </c>
      <c r="AA1922" s="32">
        <f>VLOOKUP(Y1922,Смета!$B$8:$O$93,13,0)</f>
        <v>0</v>
      </c>
      <c r="AE1922" s="32">
        <f>VLOOKUP(AC1922,Смета!$B$8:$O$93,13,0)</f>
        <v>0</v>
      </c>
      <c r="AI1922" s="32">
        <f>VLOOKUP(AG1922,Смета!$B$8:$O$93,13,0)</f>
        <v>0</v>
      </c>
      <c r="AM1922" s="32">
        <f>VLOOKUP(AK1922,Смета!$B$8:$O$93,13,0)</f>
        <v>0</v>
      </c>
      <c r="AQ1922" s="32">
        <f>VLOOKUP(AO1922,Смета!$B$8:$O$93,13,0)</f>
        <v>0</v>
      </c>
      <c r="AU1922" s="32">
        <f>VLOOKUP(AS1922,Смета!$B$8:$O$93,13,0)</f>
        <v>0</v>
      </c>
    </row>
    <row r="1923" spans="3:47" x14ac:dyDescent="0.25">
      <c r="C1923" s="32">
        <f>VLOOKUP(A1923,Смета!$B$8:$O$93,13,0)</f>
        <v>0</v>
      </c>
      <c r="G1923" s="32">
        <f>VLOOKUP(E1923,Смета!$B$8:$O$93,13,0)</f>
        <v>0</v>
      </c>
      <c r="K1923" s="32">
        <f>VLOOKUP(I1923,Смета!$B$8:$O$93,13,0)</f>
        <v>0</v>
      </c>
      <c r="O1923" s="32">
        <f>VLOOKUP(M1923,Смета!$B$8:$O$93,13,0)</f>
        <v>0</v>
      </c>
      <c r="S1923" s="32">
        <f>VLOOKUP(Q1923,Смета!$B$8:$O$93,13,0)</f>
        <v>0</v>
      </c>
      <c r="W1923" s="32">
        <f>VLOOKUP(U1923,Смета!$B$8:$O$93,13,0)</f>
        <v>0</v>
      </c>
      <c r="AA1923" s="32">
        <f>VLOOKUP(Y1923,Смета!$B$8:$O$93,13,0)</f>
        <v>0</v>
      </c>
      <c r="AE1923" s="32">
        <f>VLOOKUP(AC1923,Смета!$B$8:$O$93,13,0)</f>
        <v>0</v>
      </c>
      <c r="AI1923" s="32">
        <f>VLOOKUP(AG1923,Смета!$B$8:$O$93,13,0)</f>
        <v>0</v>
      </c>
      <c r="AM1923" s="32">
        <f>VLOOKUP(AK1923,Смета!$B$8:$O$93,13,0)</f>
        <v>0</v>
      </c>
      <c r="AQ1923" s="32">
        <f>VLOOKUP(AO1923,Смета!$B$8:$O$93,13,0)</f>
        <v>0</v>
      </c>
      <c r="AU1923" s="32">
        <f>VLOOKUP(AS1923,Смета!$B$8:$O$93,13,0)</f>
        <v>0</v>
      </c>
    </row>
    <row r="1924" spans="3:47" x14ac:dyDescent="0.25">
      <c r="C1924" s="32">
        <f>VLOOKUP(A1924,Смета!$B$8:$O$93,13,0)</f>
        <v>0</v>
      </c>
      <c r="G1924" s="32">
        <f>VLOOKUP(E1924,Смета!$B$8:$O$93,13,0)</f>
        <v>0</v>
      </c>
      <c r="K1924" s="32">
        <f>VLOOKUP(I1924,Смета!$B$8:$O$93,13,0)</f>
        <v>0</v>
      </c>
      <c r="O1924" s="32">
        <f>VLOOKUP(M1924,Смета!$B$8:$O$93,13,0)</f>
        <v>0</v>
      </c>
      <c r="S1924" s="32">
        <f>VLOOKUP(Q1924,Смета!$B$8:$O$93,13,0)</f>
        <v>0</v>
      </c>
      <c r="W1924" s="32">
        <f>VLOOKUP(U1924,Смета!$B$8:$O$93,13,0)</f>
        <v>0</v>
      </c>
      <c r="AA1924" s="32">
        <f>VLOOKUP(Y1924,Смета!$B$8:$O$93,13,0)</f>
        <v>0</v>
      </c>
      <c r="AE1924" s="32">
        <f>VLOOKUP(AC1924,Смета!$B$8:$O$93,13,0)</f>
        <v>0</v>
      </c>
      <c r="AI1924" s="32">
        <f>VLOOKUP(AG1924,Смета!$B$8:$O$93,13,0)</f>
        <v>0</v>
      </c>
      <c r="AM1924" s="32">
        <f>VLOOKUP(AK1924,Смета!$B$8:$O$93,13,0)</f>
        <v>0</v>
      </c>
      <c r="AQ1924" s="32">
        <f>VLOOKUP(AO1924,Смета!$B$8:$O$93,13,0)</f>
        <v>0</v>
      </c>
      <c r="AU1924" s="32">
        <f>VLOOKUP(AS1924,Смета!$B$8:$O$93,13,0)</f>
        <v>0</v>
      </c>
    </row>
    <row r="1925" spans="3:47" x14ac:dyDescent="0.25">
      <c r="C1925" s="32">
        <f>VLOOKUP(A1925,Смета!$B$8:$O$93,13,0)</f>
        <v>0</v>
      </c>
      <c r="G1925" s="32">
        <f>VLOOKUP(E1925,Смета!$B$8:$O$93,13,0)</f>
        <v>0</v>
      </c>
      <c r="K1925" s="32">
        <f>VLOOKUP(I1925,Смета!$B$8:$O$93,13,0)</f>
        <v>0</v>
      </c>
      <c r="O1925" s="32">
        <f>VLOOKUP(M1925,Смета!$B$8:$O$93,13,0)</f>
        <v>0</v>
      </c>
      <c r="S1925" s="32">
        <f>VLOOKUP(Q1925,Смета!$B$8:$O$93,13,0)</f>
        <v>0</v>
      </c>
      <c r="W1925" s="32">
        <f>VLOOKUP(U1925,Смета!$B$8:$O$93,13,0)</f>
        <v>0</v>
      </c>
      <c r="AA1925" s="32">
        <f>VLOOKUP(Y1925,Смета!$B$8:$O$93,13,0)</f>
        <v>0</v>
      </c>
      <c r="AE1925" s="32">
        <f>VLOOKUP(AC1925,Смета!$B$8:$O$93,13,0)</f>
        <v>0</v>
      </c>
      <c r="AI1925" s="32">
        <f>VLOOKUP(AG1925,Смета!$B$8:$O$93,13,0)</f>
        <v>0</v>
      </c>
      <c r="AM1925" s="32">
        <f>VLOOKUP(AK1925,Смета!$B$8:$O$93,13,0)</f>
        <v>0</v>
      </c>
      <c r="AQ1925" s="32">
        <f>VLOOKUP(AO1925,Смета!$B$8:$O$93,13,0)</f>
        <v>0</v>
      </c>
      <c r="AU1925" s="32">
        <f>VLOOKUP(AS1925,Смета!$B$8:$O$93,13,0)</f>
        <v>0</v>
      </c>
    </row>
    <row r="1926" spans="3:47" x14ac:dyDescent="0.25">
      <c r="C1926" s="32">
        <f>VLOOKUP(A1926,Смета!$B$8:$O$93,13,0)</f>
        <v>0</v>
      </c>
      <c r="G1926" s="32">
        <f>VLOOKUP(E1926,Смета!$B$8:$O$93,13,0)</f>
        <v>0</v>
      </c>
      <c r="K1926" s="32">
        <f>VLOOKUP(I1926,Смета!$B$8:$O$93,13,0)</f>
        <v>0</v>
      </c>
      <c r="O1926" s="32">
        <f>VLOOKUP(M1926,Смета!$B$8:$O$93,13,0)</f>
        <v>0</v>
      </c>
      <c r="S1926" s="32">
        <f>VLOOKUP(Q1926,Смета!$B$8:$O$93,13,0)</f>
        <v>0</v>
      </c>
      <c r="W1926" s="32">
        <f>VLOOKUP(U1926,Смета!$B$8:$O$93,13,0)</f>
        <v>0</v>
      </c>
      <c r="AA1926" s="32">
        <f>VLOOKUP(Y1926,Смета!$B$8:$O$93,13,0)</f>
        <v>0</v>
      </c>
      <c r="AE1926" s="32">
        <f>VLOOKUP(AC1926,Смета!$B$8:$O$93,13,0)</f>
        <v>0</v>
      </c>
      <c r="AI1926" s="32">
        <f>VLOOKUP(AG1926,Смета!$B$8:$O$93,13,0)</f>
        <v>0</v>
      </c>
      <c r="AM1926" s="32">
        <f>VLOOKUP(AK1926,Смета!$B$8:$O$93,13,0)</f>
        <v>0</v>
      </c>
      <c r="AQ1926" s="32">
        <f>VLOOKUP(AO1926,Смета!$B$8:$O$93,13,0)</f>
        <v>0</v>
      </c>
      <c r="AU1926" s="32">
        <f>VLOOKUP(AS1926,Смета!$B$8:$O$93,13,0)</f>
        <v>0</v>
      </c>
    </row>
    <row r="1927" spans="3:47" x14ac:dyDescent="0.25">
      <c r="C1927" s="32">
        <f>VLOOKUP(A1927,Смета!$B$8:$O$93,13,0)</f>
        <v>0</v>
      </c>
      <c r="G1927" s="32">
        <f>VLOOKUP(E1927,Смета!$B$8:$O$93,13,0)</f>
        <v>0</v>
      </c>
      <c r="K1927" s="32">
        <f>VLOOKUP(I1927,Смета!$B$8:$O$93,13,0)</f>
        <v>0</v>
      </c>
      <c r="O1927" s="32">
        <f>VLOOKUP(M1927,Смета!$B$8:$O$93,13,0)</f>
        <v>0</v>
      </c>
      <c r="S1927" s="32">
        <f>VLOOKUP(Q1927,Смета!$B$8:$O$93,13,0)</f>
        <v>0</v>
      </c>
      <c r="W1927" s="32">
        <f>VLOOKUP(U1927,Смета!$B$8:$O$93,13,0)</f>
        <v>0</v>
      </c>
      <c r="AA1927" s="32">
        <f>VLOOKUP(Y1927,Смета!$B$8:$O$93,13,0)</f>
        <v>0</v>
      </c>
      <c r="AE1927" s="32">
        <f>VLOOKUP(AC1927,Смета!$B$8:$O$93,13,0)</f>
        <v>0</v>
      </c>
      <c r="AI1927" s="32">
        <f>VLOOKUP(AG1927,Смета!$B$8:$O$93,13,0)</f>
        <v>0</v>
      </c>
      <c r="AM1927" s="32">
        <f>VLOOKUP(AK1927,Смета!$B$8:$O$93,13,0)</f>
        <v>0</v>
      </c>
      <c r="AQ1927" s="32">
        <f>VLOOKUP(AO1927,Смета!$B$8:$O$93,13,0)</f>
        <v>0</v>
      </c>
      <c r="AU1927" s="32">
        <f>VLOOKUP(AS1927,Смета!$B$8:$O$93,13,0)</f>
        <v>0</v>
      </c>
    </row>
    <row r="1928" spans="3:47" x14ac:dyDescent="0.25">
      <c r="C1928" s="32">
        <f>VLOOKUP(A1928,Смета!$B$8:$O$93,13,0)</f>
        <v>0</v>
      </c>
      <c r="G1928" s="32">
        <f>VLOOKUP(E1928,Смета!$B$8:$O$93,13,0)</f>
        <v>0</v>
      </c>
      <c r="K1928" s="32">
        <f>VLOOKUP(I1928,Смета!$B$8:$O$93,13,0)</f>
        <v>0</v>
      </c>
      <c r="O1928" s="32">
        <f>VLOOKUP(M1928,Смета!$B$8:$O$93,13,0)</f>
        <v>0</v>
      </c>
      <c r="S1928" s="32">
        <f>VLOOKUP(Q1928,Смета!$B$8:$O$93,13,0)</f>
        <v>0</v>
      </c>
      <c r="W1928" s="32">
        <f>VLOOKUP(U1928,Смета!$B$8:$O$93,13,0)</f>
        <v>0</v>
      </c>
      <c r="AA1928" s="32">
        <f>VLOOKUP(Y1928,Смета!$B$8:$O$93,13,0)</f>
        <v>0</v>
      </c>
      <c r="AE1928" s="32">
        <f>VLOOKUP(AC1928,Смета!$B$8:$O$93,13,0)</f>
        <v>0</v>
      </c>
      <c r="AI1928" s="32">
        <f>VLOOKUP(AG1928,Смета!$B$8:$O$93,13,0)</f>
        <v>0</v>
      </c>
      <c r="AM1928" s="32">
        <f>VLOOKUP(AK1928,Смета!$B$8:$O$93,13,0)</f>
        <v>0</v>
      </c>
      <c r="AQ1928" s="32">
        <f>VLOOKUP(AO1928,Смета!$B$8:$O$93,13,0)</f>
        <v>0</v>
      </c>
      <c r="AU1928" s="32">
        <f>VLOOKUP(AS1928,Смета!$B$8:$O$93,13,0)</f>
        <v>0</v>
      </c>
    </row>
    <row r="1929" spans="3:47" x14ac:dyDescent="0.25">
      <c r="C1929" s="32">
        <f>VLOOKUP(A1929,Смета!$B$8:$O$93,13,0)</f>
        <v>0</v>
      </c>
      <c r="G1929" s="32">
        <f>VLOOKUP(E1929,Смета!$B$8:$O$93,13,0)</f>
        <v>0</v>
      </c>
      <c r="K1929" s="32">
        <f>VLOOKUP(I1929,Смета!$B$8:$O$93,13,0)</f>
        <v>0</v>
      </c>
      <c r="O1929" s="32">
        <f>VLOOKUP(M1929,Смета!$B$8:$O$93,13,0)</f>
        <v>0</v>
      </c>
      <c r="S1929" s="32">
        <f>VLOOKUP(Q1929,Смета!$B$8:$O$93,13,0)</f>
        <v>0</v>
      </c>
      <c r="W1929" s="32">
        <f>VLOOKUP(U1929,Смета!$B$8:$O$93,13,0)</f>
        <v>0</v>
      </c>
      <c r="AA1929" s="32">
        <f>VLOOKUP(Y1929,Смета!$B$8:$O$93,13,0)</f>
        <v>0</v>
      </c>
      <c r="AE1929" s="32">
        <f>VLOOKUP(AC1929,Смета!$B$8:$O$93,13,0)</f>
        <v>0</v>
      </c>
      <c r="AI1929" s="32">
        <f>VLOOKUP(AG1929,Смета!$B$8:$O$93,13,0)</f>
        <v>0</v>
      </c>
      <c r="AM1929" s="32">
        <f>VLOOKUP(AK1929,Смета!$B$8:$O$93,13,0)</f>
        <v>0</v>
      </c>
      <c r="AQ1929" s="32">
        <f>VLOOKUP(AO1929,Смета!$B$8:$O$93,13,0)</f>
        <v>0</v>
      </c>
      <c r="AU1929" s="32">
        <f>VLOOKUP(AS1929,Смета!$B$8:$O$93,13,0)</f>
        <v>0</v>
      </c>
    </row>
    <row r="1930" spans="3:47" x14ac:dyDescent="0.25">
      <c r="C1930" s="32">
        <f>VLOOKUP(A1930,Смета!$B$8:$O$93,13,0)</f>
        <v>0</v>
      </c>
      <c r="G1930" s="32">
        <f>VLOOKUP(E1930,Смета!$B$8:$O$93,13,0)</f>
        <v>0</v>
      </c>
      <c r="K1930" s="32">
        <f>VLOOKUP(I1930,Смета!$B$8:$O$93,13,0)</f>
        <v>0</v>
      </c>
      <c r="O1930" s="32">
        <f>VLOOKUP(M1930,Смета!$B$8:$O$93,13,0)</f>
        <v>0</v>
      </c>
      <c r="S1930" s="32">
        <f>VLOOKUP(Q1930,Смета!$B$8:$O$93,13,0)</f>
        <v>0</v>
      </c>
      <c r="W1930" s="32">
        <f>VLOOKUP(U1930,Смета!$B$8:$O$93,13,0)</f>
        <v>0</v>
      </c>
      <c r="AA1930" s="32">
        <f>VLOOKUP(Y1930,Смета!$B$8:$O$93,13,0)</f>
        <v>0</v>
      </c>
      <c r="AE1930" s="32">
        <f>VLOOKUP(AC1930,Смета!$B$8:$O$93,13,0)</f>
        <v>0</v>
      </c>
      <c r="AI1930" s="32">
        <f>VLOOKUP(AG1930,Смета!$B$8:$O$93,13,0)</f>
        <v>0</v>
      </c>
      <c r="AM1930" s="32">
        <f>VLOOKUP(AK1930,Смета!$B$8:$O$93,13,0)</f>
        <v>0</v>
      </c>
      <c r="AQ1930" s="32">
        <f>VLOOKUP(AO1930,Смета!$B$8:$O$93,13,0)</f>
        <v>0</v>
      </c>
      <c r="AU1930" s="32">
        <f>VLOOKUP(AS1930,Смета!$B$8:$O$93,13,0)</f>
        <v>0</v>
      </c>
    </row>
    <row r="1931" spans="3:47" x14ac:dyDescent="0.25">
      <c r="C1931" s="32">
        <f>VLOOKUP(A1931,Смета!$B$8:$O$93,13,0)</f>
        <v>0</v>
      </c>
      <c r="G1931" s="32">
        <f>VLOOKUP(E1931,Смета!$B$8:$O$93,13,0)</f>
        <v>0</v>
      </c>
      <c r="K1931" s="32">
        <f>VLOOKUP(I1931,Смета!$B$8:$O$93,13,0)</f>
        <v>0</v>
      </c>
      <c r="O1931" s="32">
        <f>VLOOKUP(M1931,Смета!$B$8:$O$93,13,0)</f>
        <v>0</v>
      </c>
      <c r="S1931" s="32">
        <f>VLOOKUP(Q1931,Смета!$B$8:$O$93,13,0)</f>
        <v>0</v>
      </c>
      <c r="W1931" s="32">
        <f>VLOOKUP(U1931,Смета!$B$8:$O$93,13,0)</f>
        <v>0</v>
      </c>
      <c r="AA1931" s="32">
        <f>VLOOKUP(Y1931,Смета!$B$8:$O$93,13,0)</f>
        <v>0</v>
      </c>
      <c r="AE1931" s="32">
        <f>VLOOKUP(AC1931,Смета!$B$8:$O$93,13,0)</f>
        <v>0</v>
      </c>
      <c r="AI1931" s="32">
        <f>VLOOKUP(AG1931,Смета!$B$8:$O$93,13,0)</f>
        <v>0</v>
      </c>
      <c r="AM1931" s="32">
        <f>VLOOKUP(AK1931,Смета!$B$8:$O$93,13,0)</f>
        <v>0</v>
      </c>
      <c r="AQ1931" s="32">
        <f>VLOOKUP(AO1931,Смета!$B$8:$O$93,13,0)</f>
        <v>0</v>
      </c>
      <c r="AU1931" s="32">
        <f>VLOOKUP(AS1931,Смета!$B$8:$O$93,13,0)</f>
        <v>0</v>
      </c>
    </row>
    <row r="1932" spans="3:47" x14ac:dyDescent="0.25">
      <c r="C1932" s="32">
        <f>VLOOKUP(A1932,Смета!$B$8:$O$93,13,0)</f>
        <v>0</v>
      </c>
      <c r="G1932" s="32">
        <f>VLOOKUP(E1932,Смета!$B$8:$O$93,13,0)</f>
        <v>0</v>
      </c>
      <c r="K1932" s="32">
        <f>VLOOKUP(I1932,Смета!$B$8:$O$93,13,0)</f>
        <v>0</v>
      </c>
      <c r="O1932" s="32">
        <f>VLOOKUP(M1932,Смета!$B$8:$O$93,13,0)</f>
        <v>0</v>
      </c>
      <c r="S1932" s="32">
        <f>VLOOKUP(Q1932,Смета!$B$8:$O$93,13,0)</f>
        <v>0</v>
      </c>
      <c r="W1932" s="32">
        <f>VLOOKUP(U1932,Смета!$B$8:$O$93,13,0)</f>
        <v>0</v>
      </c>
      <c r="AA1932" s="32">
        <f>VLOOKUP(Y1932,Смета!$B$8:$O$93,13,0)</f>
        <v>0</v>
      </c>
      <c r="AE1932" s="32">
        <f>VLOOKUP(AC1932,Смета!$B$8:$O$93,13,0)</f>
        <v>0</v>
      </c>
      <c r="AI1932" s="32">
        <f>VLOOKUP(AG1932,Смета!$B$8:$O$93,13,0)</f>
        <v>0</v>
      </c>
      <c r="AM1932" s="32">
        <f>VLOOKUP(AK1932,Смета!$B$8:$O$93,13,0)</f>
        <v>0</v>
      </c>
      <c r="AQ1932" s="32">
        <f>VLOOKUP(AO1932,Смета!$B$8:$O$93,13,0)</f>
        <v>0</v>
      </c>
      <c r="AU1932" s="32">
        <f>VLOOKUP(AS1932,Смета!$B$8:$O$93,13,0)</f>
        <v>0</v>
      </c>
    </row>
    <row r="1933" spans="3:47" x14ac:dyDescent="0.25">
      <c r="C1933" s="32">
        <f>VLOOKUP(A1933,Смета!$B$8:$O$93,13,0)</f>
        <v>0</v>
      </c>
      <c r="G1933" s="32">
        <f>VLOOKUP(E1933,Смета!$B$8:$O$93,13,0)</f>
        <v>0</v>
      </c>
      <c r="K1933" s="32">
        <f>VLOOKUP(I1933,Смета!$B$8:$O$93,13,0)</f>
        <v>0</v>
      </c>
      <c r="O1933" s="32">
        <f>VLOOKUP(M1933,Смета!$B$8:$O$93,13,0)</f>
        <v>0</v>
      </c>
      <c r="S1933" s="32">
        <f>VLOOKUP(Q1933,Смета!$B$8:$O$93,13,0)</f>
        <v>0</v>
      </c>
      <c r="W1933" s="32">
        <f>VLOOKUP(U1933,Смета!$B$8:$O$93,13,0)</f>
        <v>0</v>
      </c>
      <c r="AA1933" s="32">
        <f>VLOOKUP(Y1933,Смета!$B$8:$O$93,13,0)</f>
        <v>0</v>
      </c>
      <c r="AE1933" s="32">
        <f>VLOOKUP(AC1933,Смета!$B$8:$O$93,13,0)</f>
        <v>0</v>
      </c>
      <c r="AI1933" s="32">
        <f>VLOOKUP(AG1933,Смета!$B$8:$O$93,13,0)</f>
        <v>0</v>
      </c>
      <c r="AM1933" s="32">
        <f>VLOOKUP(AK1933,Смета!$B$8:$O$93,13,0)</f>
        <v>0</v>
      </c>
      <c r="AQ1933" s="32">
        <f>VLOOKUP(AO1933,Смета!$B$8:$O$93,13,0)</f>
        <v>0</v>
      </c>
      <c r="AU1933" s="32">
        <f>VLOOKUP(AS1933,Смета!$B$8:$O$93,13,0)</f>
        <v>0</v>
      </c>
    </row>
    <row r="1934" spans="3:47" x14ac:dyDescent="0.25">
      <c r="C1934" s="32">
        <f>VLOOKUP(A1934,Смета!$B$8:$O$93,13,0)</f>
        <v>0</v>
      </c>
      <c r="G1934" s="32">
        <f>VLOOKUP(E1934,Смета!$B$8:$O$93,13,0)</f>
        <v>0</v>
      </c>
      <c r="K1934" s="32">
        <f>VLOOKUP(I1934,Смета!$B$8:$O$93,13,0)</f>
        <v>0</v>
      </c>
      <c r="O1934" s="32">
        <f>VLOOKUP(M1934,Смета!$B$8:$O$93,13,0)</f>
        <v>0</v>
      </c>
      <c r="S1934" s="32">
        <f>VLOOKUP(Q1934,Смета!$B$8:$O$93,13,0)</f>
        <v>0</v>
      </c>
      <c r="W1934" s="32">
        <f>VLOOKUP(U1934,Смета!$B$8:$O$93,13,0)</f>
        <v>0</v>
      </c>
      <c r="AA1934" s="32">
        <f>VLOOKUP(Y1934,Смета!$B$8:$O$93,13,0)</f>
        <v>0</v>
      </c>
      <c r="AE1934" s="32">
        <f>VLOOKUP(AC1934,Смета!$B$8:$O$93,13,0)</f>
        <v>0</v>
      </c>
      <c r="AI1934" s="32">
        <f>VLOOKUP(AG1934,Смета!$B$8:$O$93,13,0)</f>
        <v>0</v>
      </c>
      <c r="AM1934" s="32">
        <f>VLOOKUP(AK1934,Смета!$B$8:$O$93,13,0)</f>
        <v>0</v>
      </c>
      <c r="AQ1934" s="32">
        <f>VLOOKUP(AO1934,Смета!$B$8:$O$93,13,0)</f>
        <v>0</v>
      </c>
      <c r="AU1934" s="32">
        <f>VLOOKUP(AS1934,Смета!$B$8:$O$93,13,0)</f>
        <v>0</v>
      </c>
    </row>
    <row r="1935" spans="3:47" x14ac:dyDescent="0.25">
      <c r="C1935" s="32">
        <f>VLOOKUP(A1935,Смета!$B$8:$O$93,13,0)</f>
        <v>0</v>
      </c>
      <c r="G1935" s="32">
        <f>VLOOKUP(E1935,Смета!$B$8:$O$93,13,0)</f>
        <v>0</v>
      </c>
      <c r="K1935" s="32">
        <f>VLOOKUP(I1935,Смета!$B$8:$O$93,13,0)</f>
        <v>0</v>
      </c>
      <c r="O1935" s="32">
        <f>VLOOKUP(M1935,Смета!$B$8:$O$93,13,0)</f>
        <v>0</v>
      </c>
      <c r="S1935" s="32">
        <f>VLOOKUP(Q1935,Смета!$B$8:$O$93,13,0)</f>
        <v>0</v>
      </c>
      <c r="W1935" s="32">
        <f>VLOOKUP(U1935,Смета!$B$8:$O$93,13,0)</f>
        <v>0</v>
      </c>
      <c r="AA1935" s="32">
        <f>VLOOKUP(Y1935,Смета!$B$8:$O$93,13,0)</f>
        <v>0</v>
      </c>
      <c r="AE1935" s="32">
        <f>VLOOKUP(AC1935,Смета!$B$8:$O$93,13,0)</f>
        <v>0</v>
      </c>
      <c r="AI1935" s="32">
        <f>VLOOKUP(AG1935,Смета!$B$8:$O$93,13,0)</f>
        <v>0</v>
      </c>
      <c r="AM1935" s="32">
        <f>VLOOKUP(AK1935,Смета!$B$8:$O$93,13,0)</f>
        <v>0</v>
      </c>
      <c r="AQ1935" s="32">
        <f>VLOOKUP(AO1935,Смета!$B$8:$O$93,13,0)</f>
        <v>0</v>
      </c>
      <c r="AU1935" s="32">
        <f>VLOOKUP(AS1935,Смета!$B$8:$O$93,13,0)</f>
        <v>0</v>
      </c>
    </row>
    <row r="1936" spans="3:47" x14ac:dyDescent="0.25">
      <c r="C1936" s="32">
        <f>VLOOKUP(A1936,Смета!$B$8:$O$93,13,0)</f>
        <v>0</v>
      </c>
      <c r="G1936" s="32">
        <f>VLOOKUP(E1936,Смета!$B$8:$O$93,13,0)</f>
        <v>0</v>
      </c>
      <c r="K1936" s="32">
        <f>VLOOKUP(I1936,Смета!$B$8:$O$93,13,0)</f>
        <v>0</v>
      </c>
      <c r="O1936" s="32">
        <f>VLOOKUP(M1936,Смета!$B$8:$O$93,13,0)</f>
        <v>0</v>
      </c>
      <c r="S1936" s="32">
        <f>VLOOKUP(Q1936,Смета!$B$8:$O$93,13,0)</f>
        <v>0</v>
      </c>
      <c r="W1936" s="32">
        <f>VLOOKUP(U1936,Смета!$B$8:$O$93,13,0)</f>
        <v>0</v>
      </c>
      <c r="AA1936" s="32">
        <f>VLOOKUP(Y1936,Смета!$B$8:$O$93,13,0)</f>
        <v>0</v>
      </c>
      <c r="AE1936" s="32">
        <f>VLOOKUP(AC1936,Смета!$B$8:$O$93,13,0)</f>
        <v>0</v>
      </c>
      <c r="AI1936" s="32">
        <f>VLOOKUP(AG1936,Смета!$B$8:$O$93,13,0)</f>
        <v>0</v>
      </c>
      <c r="AM1936" s="32">
        <f>VLOOKUP(AK1936,Смета!$B$8:$O$93,13,0)</f>
        <v>0</v>
      </c>
      <c r="AQ1936" s="32">
        <f>VLOOKUP(AO1936,Смета!$B$8:$O$93,13,0)</f>
        <v>0</v>
      </c>
      <c r="AU1936" s="32">
        <f>VLOOKUP(AS1936,Смета!$B$8:$O$93,13,0)</f>
        <v>0</v>
      </c>
    </row>
    <row r="1937" spans="3:47" x14ac:dyDescent="0.25">
      <c r="C1937" s="32">
        <f>VLOOKUP(A1937,Смета!$B$8:$O$93,13,0)</f>
        <v>0</v>
      </c>
      <c r="G1937" s="32">
        <f>VLOOKUP(E1937,Смета!$B$8:$O$93,13,0)</f>
        <v>0</v>
      </c>
      <c r="K1937" s="32">
        <f>VLOOKUP(I1937,Смета!$B$8:$O$93,13,0)</f>
        <v>0</v>
      </c>
      <c r="O1937" s="32">
        <f>VLOOKUP(M1937,Смета!$B$8:$O$93,13,0)</f>
        <v>0</v>
      </c>
      <c r="S1937" s="32">
        <f>VLOOKUP(Q1937,Смета!$B$8:$O$93,13,0)</f>
        <v>0</v>
      </c>
      <c r="W1937" s="32">
        <f>VLOOKUP(U1937,Смета!$B$8:$O$93,13,0)</f>
        <v>0</v>
      </c>
      <c r="AA1937" s="32">
        <f>VLOOKUP(Y1937,Смета!$B$8:$O$93,13,0)</f>
        <v>0</v>
      </c>
      <c r="AE1937" s="32">
        <f>VLOOKUP(AC1937,Смета!$B$8:$O$93,13,0)</f>
        <v>0</v>
      </c>
      <c r="AI1937" s="32">
        <f>VLOOKUP(AG1937,Смета!$B$8:$O$93,13,0)</f>
        <v>0</v>
      </c>
      <c r="AM1937" s="32">
        <f>VLOOKUP(AK1937,Смета!$B$8:$O$93,13,0)</f>
        <v>0</v>
      </c>
      <c r="AQ1937" s="32">
        <f>VLOOKUP(AO1937,Смета!$B$8:$O$93,13,0)</f>
        <v>0</v>
      </c>
      <c r="AU1937" s="32">
        <f>VLOOKUP(AS1937,Смета!$B$8:$O$93,13,0)</f>
        <v>0</v>
      </c>
    </row>
    <row r="1938" spans="3:47" x14ac:dyDescent="0.25">
      <c r="C1938" s="32">
        <f>VLOOKUP(A1938,Смета!$B$8:$O$93,13,0)</f>
        <v>0</v>
      </c>
      <c r="G1938" s="32">
        <f>VLOOKUP(E1938,Смета!$B$8:$O$93,13,0)</f>
        <v>0</v>
      </c>
      <c r="K1938" s="32">
        <f>VLOOKUP(I1938,Смета!$B$8:$O$93,13,0)</f>
        <v>0</v>
      </c>
      <c r="O1938" s="32">
        <f>VLOOKUP(M1938,Смета!$B$8:$O$93,13,0)</f>
        <v>0</v>
      </c>
      <c r="S1938" s="32">
        <f>VLOOKUP(Q1938,Смета!$B$8:$O$93,13,0)</f>
        <v>0</v>
      </c>
      <c r="W1938" s="32">
        <f>VLOOKUP(U1938,Смета!$B$8:$O$93,13,0)</f>
        <v>0</v>
      </c>
      <c r="AA1938" s="32">
        <f>VLOOKUP(Y1938,Смета!$B$8:$O$93,13,0)</f>
        <v>0</v>
      </c>
      <c r="AE1938" s="32">
        <f>VLOOKUP(AC1938,Смета!$B$8:$O$93,13,0)</f>
        <v>0</v>
      </c>
      <c r="AI1938" s="32">
        <f>VLOOKUP(AG1938,Смета!$B$8:$O$93,13,0)</f>
        <v>0</v>
      </c>
      <c r="AM1938" s="32">
        <f>VLOOKUP(AK1938,Смета!$B$8:$O$93,13,0)</f>
        <v>0</v>
      </c>
      <c r="AQ1938" s="32">
        <f>VLOOKUP(AO1938,Смета!$B$8:$O$93,13,0)</f>
        <v>0</v>
      </c>
      <c r="AU1938" s="32">
        <f>VLOOKUP(AS1938,Смета!$B$8:$O$93,13,0)</f>
        <v>0</v>
      </c>
    </row>
    <row r="1939" spans="3:47" x14ac:dyDescent="0.25">
      <c r="C1939" s="32">
        <f>VLOOKUP(A1939,Смета!$B$8:$O$93,13,0)</f>
        <v>0</v>
      </c>
      <c r="G1939" s="32">
        <f>VLOOKUP(E1939,Смета!$B$8:$O$93,13,0)</f>
        <v>0</v>
      </c>
      <c r="K1939" s="32">
        <f>VLOOKUP(I1939,Смета!$B$8:$O$93,13,0)</f>
        <v>0</v>
      </c>
      <c r="O1939" s="32">
        <f>VLOOKUP(M1939,Смета!$B$8:$O$93,13,0)</f>
        <v>0</v>
      </c>
      <c r="S1939" s="32">
        <f>VLOOKUP(Q1939,Смета!$B$8:$O$93,13,0)</f>
        <v>0</v>
      </c>
      <c r="W1939" s="32">
        <f>VLOOKUP(U1939,Смета!$B$8:$O$93,13,0)</f>
        <v>0</v>
      </c>
      <c r="AA1939" s="32">
        <f>VLOOKUP(Y1939,Смета!$B$8:$O$93,13,0)</f>
        <v>0</v>
      </c>
      <c r="AE1939" s="32">
        <f>VLOOKUP(AC1939,Смета!$B$8:$O$93,13,0)</f>
        <v>0</v>
      </c>
      <c r="AI1939" s="32">
        <f>VLOOKUP(AG1939,Смета!$B$8:$O$93,13,0)</f>
        <v>0</v>
      </c>
      <c r="AM1939" s="32">
        <f>VLOOKUP(AK1939,Смета!$B$8:$O$93,13,0)</f>
        <v>0</v>
      </c>
      <c r="AQ1939" s="32">
        <f>VLOOKUP(AO1939,Смета!$B$8:$O$93,13,0)</f>
        <v>0</v>
      </c>
      <c r="AU1939" s="32">
        <f>VLOOKUP(AS1939,Смета!$B$8:$O$93,13,0)</f>
        <v>0</v>
      </c>
    </row>
    <row r="1940" spans="3:47" x14ac:dyDescent="0.25">
      <c r="C1940" s="32">
        <f>VLOOKUP(A1940,Смета!$B$8:$O$93,13,0)</f>
        <v>0</v>
      </c>
      <c r="G1940" s="32">
        <f>VLOOKUP(E1940,Смета!$B$8:$O$93,13,0)</f>
        <v>0</v>
      </c>
      <c r="K1940" s="32">
        <f>VLOOKUP(I1940,Смета!$B$8:$O$93,13,0)</f>
        <v>0</v>
      </c>
      <c r="O1940" s="32">
        <f>VLOOKUP(M1940,Смета!$B$8:$O$93,13,0)</f>
        <v>0</v>
      </c>
      <c r="S1940" s="32">
        <f>VLOOKUP(Q1940,Смета!$B$8:$O$93,13,0)</f>
        <v>0</v>
      </c>
      <c r="W1940" s="32">
        <f>VLOOKUP(U1940,Смета!$B$8:$O$93,13,0)</f>
        <v>0</v>
      </c>
      <c r="AA1940" s="32">
        <f>VLOOKUP(Y1940,Смета!$B$8:$O$93,13,0)</f>
        <v>0</v>
      </c>
      <c r="AE1940" s="32">
        <f>VLOOKUP(AC1940,Смета!$B$8:$O$93,13,0)</f>
        <v>0</v>
      </c>
      <c r="AI1940" s="32">
        <f>VLOOKUP(AG1940,Смета!$B$8:$O$93,13,0)</f>
        <v>0</v>
      </c>
      <c r="AM1940" s="32">
        <f>VLOOKUP(AK1940,Смета!$B$8:$O$93,13,0)</f>
        <v>0</v>
      </c>
      <c r="AQ1940" s="32">
        <f>VLOOKUP(AO1940,Смета!$B$8:$O$93,13,0)</f>
        <v>0</v>
      </c>
      <c r="AU1940" s="32">
        <f>VLOOKUP(AS1940,Смета!$B$8:$O$93,13,0)</f>
        <v>0</v>
      </c>
    </row>
    <row r="1941" spans="3:47" x14ac:dyDescent="0.25">
      <c r="C1941" s="32">
        <f>VLOOKUP(A1941,Смета!$B$8:$O$93,13,0)</f>
        <v>0</v>
      </c>
      <c r="G1941" s="32">
        <f>VLOOKUP(E1941,Смета!$B$8:$O$93,13,0)</f>
        <v>0</v>
      </c>
      <c r="K1941" s="32">
        <f>VLOOKUP(I1941,Смета!$B$8:$O$93,13,0)</f>
        <v>0</v>
      </c>
      <c r="O1941" s="32">
        <f>VLOOKUP(M1941,Смета!$B$8:$O$93,13,0)</f>
        <v>0</v>
      </c>
      <c r="S1941" s="32">
        <f>VLOOKUP(Q1941,Смета!$B$8:$O$93,13,0)</f>
        <v>0</v>
      </c>
      <c r="W1941" s="32">
        <f>VLOOKUP(U1941,Смета!$B$8:$O$93,13,0)</f>
        <v>0</v>
      </c>
      <c r="AA1941" s="32">
        <f>VLOOKUP(Y1941,Смета!$B$8:$O$93,13,0)</f>
        <v>0</v>
      </c>
      <c r="AE1941" s="32">
        <f>VLOOKUP(AC1941,Смета!$B$8:$O$93,13,0)</f>
        <v>0</v>
      </c>
      <c r="AI1941" s="32">
        <f>VLOOKUP(AG1941,Смета!$B$8:$O$93,13,0)</f>
        <v>0</v>
      </c>
      <c r="AM1941" s="32">
        <f>VLOOKUP(AK1941,Смета!$B$8:$O$93,13,0)</f>
        <v>0</v>
      </c>
      <c r="AQ1941" s="32">
        <f>VLOOKUP(AO1941,Смета!$B$8:$O$93,13,0)</f>
        <v>0</v>
      </c>
      <c r="AU1941" s="32">
        <f>VLOOKUP(AS1941,Смета!$B$8:$O$93,13,0)</f>
        <v>0</v>
      </c>
    </row>
    <row r="1942" spans="3:47" x14ac:dyDescent="0.25">
      <c r="C1942" s="32">
        <f>VLOOKUP(A1942,Смета!$B$8:$O$93,13,0)</f>
        <v>0</v>
      </c>
      <c r="G1942" s="32">
        <f>VLOOKUP(E1942,Смета!$B$8:$O$93,13,0)</f>
        <v>0</v>
      </c>
      <c r="K1942" s="32">
        <f>VLOOKUP(I1942,Смета!$B$8:$O$93,13,0)</f>
        <v>0</v>
      </c>
      <c r="O1942" s="32">
        <f>VLOOKUP(M1942,Смета!$B$8:$O$93,13,0)</f>
        <v>0</v>
      </c>
      <c r="S1942" s="32">
        <f>VLOOKUP(Q1942,Смета!$B$8:$O$93,13,0)</f>
        <v>0</v>
      </c>
      <c r="W1942" s="32">
        <f>VLOOKUP(U1942,Смета!$B$8:$O$93,13,0)</f>
        <v>0</v>
      </c>
      <c r="AA1942" s="32">
        <f>VLOOKUP(Y1942,Смета!$B$8:$O$93,13,0)</f>
        <v>0</v>
      </c>
      <c r="AE1942" s="32">
        <f>VLOOKUP(AC1942,Смета!$B$8:$O$93,13,0)</f>
        <v>0</v>
      </c>
      <c r="AI1942" s="32">
        <f>VLOOKUP(AG1942,Смета!$B$8:$O$93,13,0)</f>
        <v>0</v>
      </c>
      <c r="AM1942" s="32">
        <f>VLOOKUP(AK1942,Смета!$B$8:$O$93,13,0)</f>
        <v>0</v>
      </c>
      <c r="AQ1942" s="32">
        <f>VLOOKUP(AO1942,Смета!$B$8:$O$93,13,0)</f>
        <v>0</v>
      </c>
      <c r="AU1942" s="32">
        <f>VLOOKUP(AS1942,Смета!$B$8:$O$93,13,0)</f>
        <v>0</v>
      </c>
    </row>
    <row r="1943" spans="3:47" x14ac:dyDescent="0.25">
      <c r="C1943" s="32">
        <f>VLOOKUP(A1943,Смета!$B$8:$O$93,13,0)</f>
        <v>0</v>
      </c>
      <c r="G1943" s="32">
        <f>VLOOKUP(E1943,Смета!$B$8:$O$93,13,0)</f>
        <v>0</v>
      </c>
      <c r="K1943" s="32">
        <f>VLOOKUP(I1943,Смета!$B$8:$O$93,13,0)</f>
        <v>0</v>
      </c>
      <c r="O1943" s="32">
        <f>VLOOKUP(M1943,Смета!$B$8:$O$93,13,0)</f>
        <v>0</v>
      </c>
      <c r="S1943" s="32">
        <f>VLOOKUP(Q1943,Смета!$B$8:$O$93,13,0)</f>
        <v>0</v>
      </c>
      <c r="W1943" s="32">
        <f>VLOOKUP(U1943,Смета!$B$8:$O$93,13,0)</f>
        <v>0</v>
      </c>
      <c r="AA1943" s="32">
        <f>VLOOKUP(Y1943,Смета!$B$8:$O$93,13,0)</f>
        <v>0</v>
      </c>
      <c r="AE1943" s="32">
        <f>VLOOKUP(AC1943,Смета!$B$8:$O$93,13,0)</f>
        <v>0</v>
      </c>
      <c r="AI1943" s="32">
        <f>VLOOKUP(AG1943,Смета!$B$8:$O$93,13,0)</f>
        <v>0</v>
      </c>
      <c r="AM1943" s="32">
        <f>VLOOKUP(AK1943,Смета!$B$8:$O$93,13,0)</f>
        <v>0</v>
      </c>
      <c r="AQ1943" s="32">
        <f>VLOOKUP(AO1943,Смета!$B$8:$O$93,13,0)</f>
        <v>0</v>
      </c>
      <c r="AU1943" s="32">
        <f>VLOOKUP(AS1943,Смета!$B$8:$O$93,13,0)</f>
        <v>0</v>
      </c>
    </row>
    <row r="1944" spans="3:47" x14ac:dyDescent="0.25">
      <c r="C1944" s="32">
        <f>VLOOKUP(A1944,Смета!$B$8:$O$93,13,0)</f>
        <v>0</v>
      </c>
      <c r="G1944" s="32">
        <f>VLOOKUP(E1944,Смета!$B$8:$O$93,13,0)</f>
        <v>0</v>
      </c>
      <c r="K1944" s="32">
        <f>VLOOKUP(I1944,Смета!$B$8:$O$93,13,0)</f>
        <v>0</v>
      </c>
      <c r="O1944" s="32">
        <f>VLOOKUP(M1944,Смета!$B$8:$O$93,13,0)</f>
        <v>0</v>
      </c>
      <c r="S1944" s="32">
        <f>VLOOKUP(Q1944,Смета!$B$8:$O$93,13,0)</f>
        <v>0</v>
      </c>
      <c r="W1944" s="32">
        <f>VLOOKUP(U1944,Смета!$B$8:$O$93,13,0)</f>
        <v>0</v>
      </c>
      <c r="AA1944" s="32">
        <f>VLOOKUP(Y1944,Смета!$B$8:$O$93,13,0)</f>
        <v>0</v>
      </c>
      <c r="AE1944" s="32">
        <f>VLOOKUP(AC1944,Смета!$B$8:$O$93,13,0)</f>
        <v>0</v>
      </c>
      <c r="AI1944" s="32">
        <f>VLOOKUP(AG1944,Смета!$B$8:$O$93,13,0)</f>
        <v>0</v>
      </c>
      <c r="AM1944" s="32">
        <f>VLOOKUP(AK1944,Смета!$B$8:$O$93,13,0)</f>
        <v>0</v>
      </c>
      <c r="AQ1944" s="32">
        <f>VLOOKUP(AO1944,Смета!$B$8:$O$93,13,0)</f>
        <v>0</v>
      </c>
      <c r="AU1944" s="32">
        <f>VLOOKUP(AS1944,Смета!$B$8:$O$93,13,0)</f>
        <v>0</v>
      </c>
    </row>
    <row r="1945" spans="3:47" x14ac:dyDescent="0.25">
      <c r="C1945" s="32">
        <f>VLOOKUP(A1945,Смета!$B$8:$O$93,13,0)</f>
        <v>0</v>
      </c>
      <c r="G1945" s="32">
        <f>VLOOKUP(E1945,Смета!$B$8:$O$93,13,0)</f>
        <v>0</v>
      </c>
      <c r="K1945" s="32">
        <f>VLOOKUP(I1945,Смета!$B$8:$O$93,13,0)</f>
        <v>0</v>
      </c>
      <c r="O1945" s="32">
        <f>VLOOKUP(M1945,Смета!$B$8:$O$93,13,0)</f>
        <v>0</v>
      </c>
      <c r="S1945" s="32">
        <f>VLOOKUP(Q1945,Смета!$B$8:$O$93,13,0)</f>
        <v>0</v>
      </c>
      <c r="W1945" s="32">
        <f>VLOOKUP(U1945,Смета!$B$8:$O$93,13,0)</f>
        <v>0</v>
      </c>
      <c r="AA1945" s="32">
        <f>VLOOKUP(Y1945,Смета!$B$8:$O$93,13,0)</f>
        <v>0</v>
      </c>
      <c r="AE1945" s="32">
        <f>VLOOKUP(AC1945,Смета!$B$8:$O$93,13,0)</f>
        <v>0</v>
      </c>
      <c r="AI1945" s="32">
        <f>VLOOKUP(AG1945,Смета!$B$8:$O$93,13,0)</f>
        <v>0</v>
      </c>
      <c r="AM1945" s="32">
        <f>VLOOKUP(AK1945,Смета!$B$8:$O$93,13,0)</f>
        <v>0</v>
      </c>
      <c r="AQ1945" s="32">
        <f>VLOOKUP(AO1945,Смета!$B$8:$O$93,13,0)</f>
        <v>0</v>
      </c>
      <c r="AU1945" s="32">
        <f>VLOOKUP(AS1945,Смета!$B$8:$O$93,13,0)</f>
        <v>0</v>
      </c>
    </row>
    <row r="1946" spans="3:47" x14ac:dyDescent="0.25">
      <c r="C1946" s="32">
        <f>VLOOKUP(A1946,Смета!$B$8:$O$93,13,0)</f>
        <v>0</v>
      </c>
      <c r="G1946" s="32">
        <f>VLOOKUP(E1946,Смета!$B$8:$O$93,13,0)</f>
        <v>0</v>
      </c>
      <c r="K1946" s="32">
        <f>VLOOKUP(I1946,Смета!$B$8:$O$93,13,0)</f>
        <v>0</v>
      </c>
      <c r="O1946" s="32">
        <f>VLOOKUP(M1946,Смета!$B$8:$O$93,13,0)</f>
        <v>0</v>
      </c>
      <c r="S1946" s="32">
        <f>VLOOKUP(Q1946,Смета!$B$8:$O$93,13,0)</f>
        <v>0</v>
      </c>
      <c r="W1946" s="32">
        <f>VLOOKUP(U1946,Смета!$B$8:$O$93,13,0)</f>
        <v>0</v>
      </c>
      <c r="AA1946" s="32">
        <f>VLOOKUP(Y1946,Смета!$B$8:$O$93,13,0)</f>
        <v>0</v>
      </c>
      <c r="AE1946" s="32">
        <f>VLOOKUP(AC1946,Смета!$B$8:$O$93,13,0)</f>
        <v>0</v>
      </c>
      <c r="AI1946" s="32">
        <f>VLOOKUP(AG1946,Смета!$B$8:$O$93,13,0)</f>
        <v>0</v>
      </c>
      <c r="AM1946" s="32">
        <f>VLOOKUP(AK1946,Смета!$B$8:$O$93,13,0)</f>
        <v>0</v>
      </c>
      <c r="AQ1946" s="32">
        <f>VLOOKUP(AO1946,Смета!$B$8:$O$93,13,0)</f>
        <v>0</v>
      </c>
      <c r="AU1946" s="32">
        <f>VLOOKUP(AS1946,Смета!$B$8:$O$93,13,0)</f>
        <v>0</v>
      </c>
    </row>
    <row r="1947" spans="3:47" x14ac:dyDescent="0.25">
      <c r="C1947" s="32">
        <f>VLOOKUP(A1947,Смета!$B$8:$O$93,13,0)</f>
        <v>0</v>
      </c>
      <c r="G1947" s="32">
        <f>VLOOKUP(E1947,Смета!$B$8:$O$93,13,0)</f>
        <v>0</v>
      </c>
      <c r="K1947" s="32">
        <f>VLOOKUP(I1947,Смета!$B$8:$O$93,13,0)</f>
        <v>0</v>
      </c>
      <c r="O1947" s="32">
        <f>VLOOKUP(M1947,Смета!$B$8:$O$93,13,0)</f>
        <v>0</v>
      </c>
      <c r="S1947" s="32">
        <f>VLOOKUP(Q1947,Смета!$B$8:$O$93,13,0)</f>
        <v>0</v>
      </c>
      <c r="W1947" s="32">
        <f>VLOOKUP(U1947,Смета!$B$8:$O$93,13,0)</f>
        <v>0</v>
      </c>
      <c r="AA1947" s="32">
        <f>VLOOKUP(Y1947,Смета!$B$8:$O$93,13,0)</f>
        <v>0</v>
      </c>
      <c r="AE1947" s="32">
        <f>VLOOKUP(AC1947,Смета!$B$8:$O$93,13,0)</f>
        <v>0</v>
      </c>
      <c r="AI1947" s="32">
        <f>VLOOKUP(AG1947,Смета!$B$8:$O$93,13,0)</f>
        <v>0</v>
      </c>
      <c r="AM1947" s="32">
        <f>VLOOKUP(AK1947,Смета!$B$8:$O$93,13,0)</f>
        <v>0</v>
      </c>
      <c r="AQ1947" s="32">
        <f>VLOOKUP(AO1947,Смета!$B$8:$O$93,13,0)</f>
        <v>0</v>
      </c>
      <c r="AU1947" s="32">
        <f>VLOOKUP(AS1947,Смета!$B$8:$O$93,13,0)</f>
        <v>0</v>
      </c>
    </row>
    <row r="1948" spans="3:47" x14ac:dyDescent="0.25">
      <c r="C1948" s="32">
        <f>VLOOKUP(A1948,Смета!$B$8:$O$93,13,0)</f>
        <v>0</v>
      </c>
      <c r="G1948" s="32">
        <f>VLOOKUP(E1948,Смета!$B$8:$O$93,13,0)</f>
        <v>0</v>
      </c>
      <c r="K1948" s="32">
        <f>VLOOKUP(I1948,Смета!$B$8:$O$93,13,0)</f>
        <v>0</v>
      </c>
      <c r="O1948" s="32">
        <f>VLOOKUP(M1948,Смета!$B$8:$O$93,13,0)</f>
        <v>0</v>
      </c>
      <c r="S1948" s="32">
        <f>VLOOKUP(Q1948,Смета!$B$8:$O$93,13,0)</f>
        <v>0</v>
      </c>
      <c r="W1948" s="32">
        <f>VLOOKUP(U1948,Смета!$B$8:$O$93,13,0)</f>
        <v>0</v>
      </c>
      <c r="AA1948" s="32">
        <f>VLOOKUP(Y1948,Смета!$B$8:$O$93,13,0)</f>
        <v>0</v>
      </c>
      <c r="AE1948" s="32">
        <f>VLOOKUP(AC1948,Смета!$B$8:$O$93,13,0)</f>
        <v>0</v>
      </c>
      <c r="AI1948" s="32">
        <f>VLOOKUP(AG1948,Смета!$B$8:$O$93,13,0)</f>
        <v>0</v>
      </c>
      <c r="AM1948" s="32">
        <f>VLOOKUP(AK1948,Смета!$B$8:$O$93,13,0)</f>
        <v>0</v>
      </c>
      <c r="AQ1948" s="32">
        <f>VLOOKUP(AO1948,Смета!$B$8:$O$93,13,0)</f>
        <v>0</v>
      </c>
      <c r="AU1948" s="32">
        <f>VLOOKUP(AS1948,Смета!$B$8:$O$93,13,0)</f>
        <v>0</v>
      </c>
    </row>
    <row r="1949" spans="3:47" x14ac:dyDescent="0.25">
      <c r="C1949" s="32">
        <f>VLOOKUP(A1949,Смета!$B$8:$O$93,13,0)</f>
        <v>0</v>
      </c>
      <c r="G1949" s="32">
        <f>VLOOKUP(E1949,Смета!$B$8:$O$93,13,0)</f>
        <v>0</v>
      </c>
      <c r="K1949" s="32">
        <f>VLOOKUP(I1949,Смета!$B$8:$O$93,13,0)</f>
        <v>0</v>
      </c>
      <c r="O1949" s="32">
        <f>VLOOKUP(M1949,Смета!$B$8:$O$93,13,0)</f>
        <v>0</v>
      </c>
      <c r="S1949" s="32">
        <f>VLOOKUP(Q1949,Смета!$B$8:$O$93,13,0)</f>
        <v>0</v>
      </c>
      <c r="W1949" s="32">
        <f>VLOOKUP(U1949,Смета!$B$8:$O$93,13,0)</f>
        <v>0</v>
      </c>
      <c r="AA1949" s="32">
        <f>VLOOKUP(Y1949,Смета!$B$8:$O$93,13,0)</f>
        <v>0</v>
      </c>
      <c r="AE1949" s="32">
        <f>VLOOKUP(AC1949,Смета!$B$8:$O$93,13,0)</f>
        <v>0</v>
      </c>
      <c r="AI1949" s="32">
        <f>VLOOKUP(AG1949,Смета!$B$8:$O$93,13,0)</f>
        <v>0</v>
      </c>
      <c r="AM1949" s="32">
        <f>VLOOKUP(AK1949,Смета!$B$8:$O$93,13,0)</f>
        <v>0</v>
      </c>
      <c r="AQ1949" s="32">
        <f>VLOOKUP(AO1949,Смета!$B$8:$O$93,13,0)</f>
        <v>0</v>
      </c>
      <c r="AU1949" s="32">
        <f>VLOOKUP(AS1949,Смета!$B$8:$O$93,13,0)</f>
        <v>0</v>
      </c>
    </row>
    <row r="1950" spans="3:47" x14ac:dyDescent="0.25">
      <c r="C1950" s="32">
        <f>VLOOKUP(A1950,Смета!$B$8:$O$93,13,0)</f>
        <v>0</v>
      </c>
      <c r="G1950" s="32">
        <f>VLOOKUP(E1950,Смета!$B$8:$O$93,13,0)</f>
        <v>0</v>
      </c>
      <c r="K1950" s="32">
        <f>VLOOKUP(I1950,Смета!$B$8:$O$93,13,0)</f>
        <v>0</v>
      </c>
      <c r="O1950" s="32">
        <f>VLOOKUP(M1950,Смета!$B$8:$O$93,13,0)</f>
        <v>0</v>
      </c>
      <c r="S1950" s="32">
        <f>VLOOKUP(Q1950,Смета!$B$8:$O$93,13,0)</f>
        <v>0</v>
      </c>
      <c r="W1950" s="32">
        <f>VLOOKUP(U1950,Смета!$B$8:$O$93,13,0)</f>
        <v>0</v>
      </c>
      <c r="AA1950" s="32">
        <f>VLOOKUP(Y1950,Смета!$B$8:$O$93,13,0)</f>
        <v>0</v>
      </c>
      <c r="AE1950" s="32">
        <f>VLOOKUP(AC1950,Смета!$B$8:$O$93,13,0)</f>
        <v>0</v>
      </c>
      <c r="AI1950" s="32">
        <f>VLOOKUP(AG1950,Смета!$B$8:$O$93,13,0)</f>
        <v>0</v>
      </c>
      <c r="AM1950" s="32">
        <f>VLOOKUP(AK1950,Смета!$B$8:$O$93,13,0)</f>
        <v>0</v>
      </c>
      <c r="AQ1950" s="32">
        <f>VLOOKUP(AO1950,Смета!$B$8:$O$93,13,0)</f>
        <v>0</v>
      </c>
      <c r="AU1950" s="32">
        <f>VLOOKUP(AS1950,Смета!$B$8:$O$93,13,0)</f>
        <v>0</v>
      </c>
    </row>
    <row r="1951" spans="3:47" x14ac:dyDescent="0.25">
      <c r="C1951" s="32">
        <f>VLOOKUP(A1951,Смета!$B$8:$O$93,13,0)</f>
        <v>0</v>
      </c>
      <c r="G1951" s="32">
        <f>VLOOKUP(E1951,Смета!$B$8:$O$93,13,0)</f>
        <v>0</v>
      </c>
      <c r="K1951" s="32">
        <f>VLOOKUP(I1951,Смета!$B$8:$O$93,13,0)</f>
        <v>0</v>
      </c>
      <c r="O1951" s="32">
        <f>VLOOKUP(M1951,Смета!$B$8:$O$93,13,0)</f>
        <v>0</v>
      </c>
      <c r="S1951" s="32">
        <f>VLOOKUP(Q1951,Смета!$B$8:$O$93,13,0)</f>
        <v>0</v>
      </c>
      <c r="W1951" s="32">
        <f>VLOOKUP(U1951,Смета!$B$8:$O$93,13,0)</f>
        <v>0</v>
      </c>
      <c r="AA1951" s="32">
        <f>VLOOKUP(Y1951,Смета!$B$8:$O$93,13,0)</f>
        <v>0</v>
      </c>
      <c r="AE1951" s="32">
        <f>VLOOKUP(AC1951,Смета!$B$8:$O$93,13,0)</f>
        <v>0</v>
      </c>
      <c r="AI1951" s="32">
        <f>VLOOKUP(AG1951,Смета!$B$8:$O$93,13,0)</f>
        <v>0</v>
      </c>
      <c r="AM1951" s="32">
        <f>VLOOKUP(AK1951,Смета!$B$8:$O$93,13,0)</f>
        <v>0</v>
      </c>
      <c r="AQ1951" s="32">
        <f>VLOOKUP(AO1951,Смета!$B$8:$O$93,13,0)</f>
        <v>0</v>
      </c>
      <c r="AU1951" s="32">
        <f>VLOOKUP(AS1951,Смета!$B$8:$O$93,13,0)</f>
        <v>0</v>
      </c>
    </row>
    <row r="1952" spans="3:47" x14ac:dyDescent="0.25">
      <c r="C1952" s="32">
        <f>VLOOKUP(A1952,Смета!$B$8:$O$93,13,0)</f>
        <v>0</v>
      </c>
      <c r="G1952" s="32">
        <f>VLOOKUP(E1952,Смета!$B$8:$O$93,13,0)</f>
        <v>0</v>
      </c>
      <c r="K1952" s="32">
        <f>VLOOKUP(I1952,Смета!$B$8:$O$93,13,0)</f>
        <v>0</v>
      </c>
      <c r="O1952" s="32">
        <f>VLOOKUP(M1952,Смета!$B$8:$O$93,13,0)</f>
        <v>0</v>
      </c>
      <c r="S1952" s="32">
        <f>VLOOKUP(Q1952,Смета!$B$8:$O$93,13,0)</f>
        <v>0</v>
      </c>
      <c r="W1952" s="32">
        <f>VLOOKUP(U1952,Смета!$B$8:$O$93,13,0)</f>
        <v>0</v>
      </c>
      <c r="AA1952" s="32">
        <f>VLOOKUP(Y1952,Смета!$B$8:$O$93,13,0)</f>
        <v>0</v>
      </c>
      <c r="AE1952" s="32">
        <f>VLOOKUP(AC1952,Смета!$B$8:$O$93,13,0)</f>
        <v>0</v>
      </c>
      <c r="AI1952" s="32">
        <f>VLOOKUP(AG1952,Смета!$B$8:$O$93,13,0)</f>
        <v>0</v>
      </c>
      <c r="AM1952" s="32">
        <f>VLOOKUP(AK1952,Смета!$B$8:$O$93,13,0)</f>
        <v>0</v>
      </c>
      <c r="AQ1952" s="32">
        <f>VLOOKUP(AO1952,Смета!$B$8:$O$93,13,0)</f>
        <v>0</v>
      </c>
      <c r="AU1952" s="32">
        <f>VLOOKUP(AS1952,Смета!$B$8:$O$93,13,0)</f>
        <v>0</v>
      </c>
    </row>
    <row r="1953" spans="3:47" x14ac:dyDescent="0.25">
      <c r="C1953" s="32">
        <f>VLOOKUP(A1953,Смета!$B$8:$O$93,13,0)</f>
        <v>0</v>
      </c>
      <c r="G1953" s="32">
        <f>VLOOKUP(E1953,Смета!$B$8:$O$93,13,0)</f>
        <v>0</v>
      </c>
      <c r="K1953" s="32">
        <f>VLOOKUP(I1953,Смета!$B$8:$O$93,13,0)</f>
        <v>0</v>
      </c>
      <c r="O1953" s="32">
        <f>VLOOKUP(M1953,Смета!$B$8:$O$93,13,0)</f>
        <v>0</v>
      </c>
      <c r="S1953" s="32">
        <f>VLOOKUP(Q1953,Смета!$B$8:$O$93,13,0)</f>
        <v>0</v>
      </c>
      <c r="W1953" s="32">
        <f>VLOOKUP(U1953,Смета!$B$8:$O$93,13,0)</f>
        <v>0</v>
      </c>
      <c r="AA1953" s="32">
        <f>VLOOKUP(Y1953,Смета!$B$8:$O$93,13,0)</f>
        <v>0</v>
      </c>
      <c r="AE1953" s="32">
        <f>VLOOKUP(AC1953,Смета!$B$8:$O$93,13,0)</f>
        <v>0</v>
      </c>
      <c r="AI1953" s="32">
        <f>VLOOKUP(AG1953,Смета!$B$8:$O$93,13,0)</f>
        <v>0</v>
      </c>
      <c r="AM1953" s="32">
        <f>VLOOKUP(AK1953,Смета!$B$8:$O$93,13,0)</f>
        <v>0</v>
      </c>
      <c r="AQ1953" s="32">
        <f>VLOOKUP(AO1953,Смета!$B$8:$O$93,13,0)</f>
        <v>0</v>
      </c>
      <c r="AU1953" s="32">
        <f>VLOOKUP(AS1953,Смета!$B$8:$O$93,13,0)</f>
        <v>0</v>
      </c>
    </row>
    <row r="1954" spans="3:47" x14ac:dyDescent="0.25">
      <c r="C1954" s="32">
        <f>VLOOKUP(A1954,Смета!$B$8:$O$93,13,0)</f>
        <v>0</v>
      </c>
      <c r="G1954" s="32">
        <f>VLOOKUP(E1954,Смета!$B$8:$O$93,13,0)</f>
        <v>0</v>
      </c>
      <c r="K1954" s="32">
        <f>VLOOKUP(I1954,Смета!$B$8:$O$93,13,0)</f>
        <v>0</v>
      </c>
      <c r="O1954" s="32">
        <f>VLOOKUP(M1954,Смета!$B$8:$O$93,13,0)</f>
        <v>0</v>
      </c>
      <c r="S1954" s="32">
        <f>VLOOKUP(Q1954,Смета!$B$8:$O$93,13,0)</f>
        <v>0</v>
      </c>
      <c r="W1954" s="32">
        <f>VLOOKUP(U1954,Смета!$B$8:$O$93,13,0)</f>
        <v>0</v>
      </c>
      <c r="AA1954" s="32">
        <f>VLOOKUP(Y1954,Смета!$B$8:$O$93,13,0)</f>
        <v>0</v>
      </c>
      <c r="AE1954" s="32">
        <f>VLOOKUP(AC1954,Смета!$B$8:$O$93,13,0)</f>
        <v>0</v>
      </c>
      <c r="AI1954" s="32">
        <f>VLOOKUP(AG1954,Смета!$B$8:$O$93,13,0)</f>
        <v>0</v>
      </c>
      <c r="AM1954" s="32">
        <f>VLOOKUP(AK1954,Смета!$B$8:$O$93,13,0)</f>
        <v>0</v>
      </c>
      <c r="AQ1954" s="32">
        <f>VLOOKUP(AO1954,Смета!$B$8:$O$93,13,0)</f>
        <v>0</v>
      </c>
      <c r="AU1954" s="32">
        <f>VLOOKUP(AS1954,Смета!$B$8:$O$93,13,0)</f>
        <v>0</v>
      </c>
    </row>
    <row r="1955" spans="3:47" x14ac:dyDescent="0.25">
      <c r="C1955" s="32">
        <f>VLOOKUP(A1955,Смета!$B$8:$O$93,13,0)</f>
        <v>0</v>
      </c>
      <c r="G1955" s="32">
        <f>VLOOKUP(E1955,Смета!$B$8:$O$93,13,0)</f>
        <v>0</v>
      </c>
      <c r="K1955" s="32">
        <f>VLOOKUP(I1955,Смета!$B$8:$O$93,13,0)</f>
        <v>0</v>
      </c>
      <c r="O1955" s="32">
        <f>VLOOKUP(M1955,Смета!$B$8:$O$93,13,0)</f>
        <v>0</v>
      </c>
      <c r="S1955" s="32">
        <f>VLOOKUP(Q1955,Смета!$B$8:$O$93,13,0)</f>
        <v>0</v>
      </c>
      <c r="W1955" s="32">
        <f>VLOOKUP(U1955,Смета!$B$8:$O$93,13,0)</f>
        <v>0</v>
      </c>
      <c r="AA1955" s="32">
        <f>VLOOKUP(Y1955,Смета!$B$8:$O$93,13,0)</f>
        <v>0</v>
      </c>
      <c r="AE1955" s="32">
        <f>VLOOKUP(AC1955,Смета!$B$8:$O$93,13,0)</f>
        <v>0</v>
      </c>
      <c r="AI1955" s="32">
        <f>VLOOKUP(AG1955,Смета!$B$8:$O$93,13,0)</f>
        <v>0</v>
      </c>
      <c r="AM1955" s="32">
        <f>VLOOKUP(AK1955,Смета!$B$8:$O$93,13,0)</f>
        <v>0</v>
      </c>
      <c r="AQ1955" s="32">
        <f>VLOOKUP(AO1955,Смета!$B$8:$O$93,13,0)</f>
        <v>0</v>
      </c>
      <c r="AU1955" s="32">
        <f>VLOOKUP(AS1955,Смета!$B$8:$O$93,13,0)</f>
        <v>0</v>
      </c>
    </row>
    <row r="1956" spans="3:47" x14ac:dyDescent="0.25">
      <c r="C1956" s="32">
        <f>VLOOKUP(A1956,Смета!$B$8:$O$93,13,0)</f>
        <v>0</v>
      </c>
      <c r="G1956" s="32">
        <f>VLOOKUP(E1956,Смета!$B$8:$O$93,13,0)</f>
        <v>0</v>
      </c>
      <c r="K1956" s="32">
        <f>VLOOKUP(I1956,Смета!$B$8:$O$93,13,0)</f>
        <v>0</v>
      </c>
      <c r="O1956" s="32">
        <f>VLOOKUP(M1956,Смета!$B$8:$O$93,13,0)</f>
        <v>0</v>
      </c>
      <c r="S1956" s="32">
        <f>VLOOKUP(Q1956,Смета!$B$8:$O$93,13,0)</f>
        <v>0</v>
      </c>
      <c r="W1956" s="32">
        <f>VLOOKUP(U1956,Смета!$B$8:$O$93,13,0)</f>
        <v>0</v>
      </c>
      <c r="AA1956" s="32">
        <f>VLOOKUP(Y1956,Смета!$B$8:$O$93,13,0)</f>
        <v>0</v>
      </c>
      <c r="AE1956" s="32">
        <f>VLOOKUP(AC1956,Смета!$B$8:$O$93,13,0)</f>
        <v>0</v>
      </c>
      <c r="AI1956" s="32">
        <f>VLOOKUP(AG1956,Смета!$B$8:$O$93,13,0)</f>
        <v>0</v>
      </c>
      <c r="AM1956" s="32">
        <f>VLOOKUP(AK1956,Смета!$B$8:$O$93,13,0)</f>
        <v>0</v>
      </c>
      <c r="AQ1956" s="32">
        <f>VLOOKUP(AO1956,Смета!$B$8:$O$93,13,0)</f>
        <v>0</v>
      </c>
      <c r="AU1956" s="32">
        <f>VLOOKUP(AS1956,Смета!$B$8:$O$93,13,0)</f>
        <v>0</v>
      </c>
    </row>
    <row r="1957" spans="3:47" x14ac:dyDescent="0.25">
      <c r="C1957" s="32">
        <f>VLOOKUP(A1957,Смета!$B$8:$O$93,13,0)</f>
        <v>0</v>
      </c>
      <c r="G1957" s="32">
        <f>VLOOKUP(E1957,Смета!$B$8:$O$93,13,0)</f>
        <v>0</v>
      </c>
      <c r="K1957" s="32">
        <f>VLOOKUP(I1957,Смета!$B$8:$O$93,13,0)</f>
        <v>0</v>
      </c>
      <c r="O1957" s="32">
        <f>VLOOKUP(M1957,Смета!$B$8:$O$93,13,0)</f>
        <v>0</v>
      </c>
      <c r="S1957" s="32">
        <f>VLOOKUP(Q1957,Смета!$B$8:$O$93,13,0)</f>
        <v>0</v>
      </c>
      <c r="W1957" s="32">
        <f>VLOOKUP(U1957,Смета!$B$8:$O$93,13,0)</f>
        <v>0</v>
      </c>
      <c r="AA1957" s="32">
        <f>VLOOKUP(Y1957,Смета!$B$8:$O$93,13,0)</f>
        <v>0</v>
      </c>
      <c r="AE1957" s="32">
        <f>VLOOKUP(AC1957,Смета!$B$8:$O$93,13,0)</f>
        <v>0</v>
      </c>
      <c r="AI1957" s="32">
        <f>VLOOKUP(AG1957,Смета!$B$8:$O$93,13,0)</f>
        <v>0</v>
      </c>
      <c r="AM1957" s="32">
        <f>VLOOKUP(AK1957,Смета!$B$8:$O$93,13,0)</f>
        <v>0</v>
      </c>
      <c r="AQ1957" s="32">
        <f>VLOOKUP(AO1957,Смета!$B$8:$O$93,13,0)</f>
        <v>0</v>
      </c>
      <c r="AU1957" s="32">
        <f>VLOOKUP(AS1957,Смета!$B$8:$O$93,13,0)</f>
        <v>0</v>
      </c>
    </row>
    <row r="1958" spans="3:47" x14ac:dyDescent="0.25">
      <c r="C1958" s="32">
        <f>VLOOKUP(A1958,Смета!$B$8:$O$93,13,0)</f>
        <v>0</v>
      </c>
      <c r="G1958" s="32">
        <f>VLOOKUP(E1958,Смета!$B$8:$O$93,13,0)</f>
        <v>0</v>
      </c>
      <c r="K1958" s="32">
        <f>VLOOKUP(I1958,Смета!$B$8:$O$93,13,0)</f>
        <v>0</v>
      </c>
      <c r="O1958" s="32">
        <f>VLOOKUP(M1958,Смета!$B$8:$O$93,13,0)</f>
        <v>0</v>
      </c>
      <c r="S1958" s="32">
        <f>VLOOKUP(Q1958,Смета!$B$8:$O$93,13,0)</f>
        <v>0</v>
      </c>
      <c r="W1958" s="32">
        <f>VLOOKUP(U1958,Смета!$B$8:$O$93,13,0)</f>
        <v>0</v>
      </c>
      <c r="AA1958" s="32">
        <f>VLOOKUP(Y1958,Смета!$B$8:$O$93,13,0)</f>
        <v>0</v>
      </c>
      <c r="AE1958" s="32">
        <f>VLOOKUP(AC1958,Смета!$B$8:$O$93,13,0)</f>
        <v>0</v>
      </c>
      <c r="AI1958" s="32">
        <f>VLOOKUP(AG1958,Смета!$B$8:$O$93,13,0)</f>
        <v>0</v>
      </c>
      <c r="AM1958" s="32">
        <f>VLOOKUP(AK1958,Смета!$B$8:$O$93,13,0)</f>
        <v>0</v>
      </c>
      <c r="AQ1958" s="32">
        <f>VLOOKUP(AO1958,Смета!$B$8:$O$93,13,0)</f>
        <v>0</v>
      </c>
      <c r="AU1958" s="32">
        <f>VLOOKUP(AS1958,Смета!$B$8:$O$93,13,0)</f>
        <v>0</v>
      </c>
    </row>
    <row r="1959" spans="3:47" x14ac:dyDescent="0.25">
      <c r="C1959" s="32">
        <f>VLOOKUP(A1959,Смета!$B$8:$O$93,13,0)</f>
        <v>0</v>
      </c>
      <c r="G1959" s="32">
        <f>VLOOKUP(E1959,Смета!$B$8:$O$93,13,0)</f>
        <v>0</v>
      </c>
      <c r="K1959" s="32">
        <f>VLOOKUP(I1959,Смета!$B$8:$O$93,13,0)</f>
        <v>0</v>
      </c>
      <c r="O1959" s="32">
        <f>VLOOKUP(M1959,Смета!$B$8:$O$93,13,0)</f>
        <v>0</v>
      </c>
      <c r="S1959" s="32">
        <f>VLOOKUP(Q1959,Смета!$B$8:$O$93,13,0)</f>
        <v>0</v>
      </c>
      <c r="W1959" s="32">
        <f>VLOOKUP(U1959,Смета!$B$8:$O$93,13,0)</f>
        <v>0</v>
      </c>
      <c r="AA1959" s="32">
        <f>VLOOKUP(Y1959,Смета!$B$8:$O$93,13,0)</f>
        <v>0</v>
      </c>
      <c r="AE1959" s="32">
        <f>VLOOKUP(AC1959,Смета!$B$8:$O$93,13,0)</f>
        <v>0</v>
      </c>
      <c r="AI1959" s="32">
        <f>VLOOKUP(AG1959,Смета!$B$8:$O$93,13,0)</f>
        <v>0</v>
      </c>
      <c r="AM1959" s="32">
        <f>VLOOKUP(AK1959,Смета!$B$8:$O$93,13,0)</f>
        <v>0</v>
      </c>
      <c r="AQ1959" s="32">
        <f>VLOOKUP(AO1959,Смета!$B$8:$O$93,13,0)</f>
        <v>0</v>
      </c>
      <c r="AU1959" s="32">
        <f>VLOOKUP(AS1959,Смета!$B$8:$O$93,13,0)</f>
        <v>0</v>
      </c>
    </row>
    <row r="1960" spans="3:47" x14ac:dyDescent="0.25">
      <c r="C1960" s="32">
        <f>VLOOKUP(A1960,Смета!$B$8:$O$93,13,0)</f>
        <v>0</v>
      </c>
      <c r="G1960" s="32">
        <f>VLOOKUP(E1960,Смета!$B$8:$O$93,13,0)</f>
        <v>0</v>
      </c>
      <c r="K1960" s="32">
        <f>VLOOKUP(I1960,Смета!$B$8:$O$93,13,0)</f>
        <v>0</v>
      </c>
      <c r="O1960" s="32">
        <f>VLOOKUP(M1960,Смета!$B$8:$O$93,13,0)</f>
        <v>0</v>
      </c>
      <c r="S1960" s="32">
        <f>VLOOKUP(Q1960,Смета!$B$8:$O$93,13,0)</f>
        <v>0</v>
      </c>
      <c r="W1960" s="32">
        <f>VLOOKUP(U1960,Смета!$B$8:$O$93,13,0)</f>
        <v>0</v>
      </c>
      <c r="AA1960" s="32">
        <f>VLOOKUP(Y1960,Смета!$B$8:$O$93,13,0)</f>
        <v>0</v>
      </c>
      <c r="AE1960" s="32">
        <f>VLOOKUP(AC1960,Смета!$B$8:$O$93,13,0)</f>
        <v>0</v>
      </c>
      <c r="AI1960" s="32">
        <f>VLOOKUP(AG1960,Смета!$B$8:$O$93,13,0)</f>
        <v>0</v>
      </c>
      <c r="AM1960" s="32">
        <f>VLOOKUP(AK1960,Смета!$B$8:$O$93,13,0)</f>
        <v>0</v>
      </c>
      <c r="AQ1960" s="32">
        <f>VLOOKUP(AO1960,Смета!$B$8:$O$93,13,0)</f>
        <v>0</v>
      </c>
      <c r="AU1960" s="32">
        <f>VLOOKUP(AS1960,Смета!$B$8:$O$93,13,0)</f>
        <v>0</v>
      </c>
    </row>
    <row r="1961" spans="3:47" x14ac:dyDescent="0.25">
      <c r="C1961" s="32">
        <f>VLOOKUP(A1961,Смета!$B$8:$O$93,13,0)</f>
        <v>0</v>
      </c>
      <c r="G1961" s="32">
        <f>VLOOKUP(E1961,Смета!$B$8:$O$93,13,0)</f>
        <v>0</v>
      </c>
      <c r="K1961" s="32">
        <f>VLOOKUP(I1961,Смета!$B$8:$O$93,13,0)</f>
        <v>0</v>
      </c>
      <c r="O1961" s="32">
        <f>VLOOKUP(M1961,Смета!$B$8:$O$93,13,0)</f>
        <v>0</v>
      </c>
      <c r="S1961" s="32">
        <f>VLOOKUP(Q1961,Смета!$B$8:$O$93,13,0)</f>
        <v>0</v>
      </c>
      <c r="W1961" s="32">
        <f>VLOOKUP(U1961,Смета!$B$8:$O$93,13,0)</f>
        <v>0</v>
      </c>
      <c r="AA1961" s="32">
        <f>VLOOKUP(Y1961,Смета!$B$8:$O$93,13,0)</f>
        <v>0</v>
      </c>
      <c r="AE1961" s="32">
        <f>VLOOKUP(AC1961,Смета!$B$8:$O$93,13,0)</f>
        <v>0</v>
      </c>
      <c r="AI1961" s="32">
        <f>VLOOKUP(AG1961,Смета!$B$8:$O$93,13,0)</f>
        <v>0</v>
      </c>
      <c r="AM1961" s="32">
        <f>VLOOKUP(AK1961,Смета!$B$8:$O$93,13,0)</f>
        <v>0</v>
      </c>
      <c r="AQ1961" s="32">
        <f>VLOOKUP(AO1961,Смета!$B$8:$O$93,13,0)</f>
        <v>0</v>
      </c>
      <c r="AU1961" s="32">
        <f>VLOOKUP(AS1961,Смета!$B$8:$O$93,13,0)</f>
        <v>0</v>
      </c>
    </row>
    <row r="1962" spans="3:47" x14ac:dyDescent="0.25">
      <c r="C1962" s="32">
        <f>VLOOKUP(A1962,Смета!$B$8:$O$93,13,0)</f>
        <v>0</v>
      </c>
      <c r="G1962" s="32">
        <f>VLOOKUP(E1962,Смета!$B$8:$O$93,13,0)</f>
        <v>0</v>
      </c>
      <c r="K1962" s="32">
        <f>VLOOKUP(I1962,Смета!$B$8:$O$93,13,0)</f>
        <v>0</v>
      </c>
      <c r="O1962" s="32">
        <f>VLOOKUP(M1962,Смета!$B$8:$O$93,13,0)</f>
        <v>0</v>
      </c>
      <c r="S1962" s="32">
        <f>VLOOKUP(Q1962,Смета!$B$8:$O$93,13,0)</f>
        <v>0</v>
      </c>
      <c r="W1962" s="32">
        <f>VLOOKUP(U1962,Смета!$B$8:$O$93,13,0)</f>
        <v>0</v>
      </c>
      <c r="AA1962" s="32">
        <f>VLOOKUP(Y1962,Смета!$B$8:$O$93,13,0)</f>
        <v>0</v>
      </c>
      <c r="AE1962" s="32">
        <f>VLOOKUP(AC1962,Смета!$B$8:$O$93,13,0)</f>
        <v>0</v>
      </c>
      <c r="AI1962" s="32">
        <f>VLOOKUP(AG1962,Смета!$B$8:$O$93,13,0)</f>
        <v>0</v>
      </c>
      <c r="AM1962" s="32">
        <f>VLOOKUP(AK1962,Смета!$B$8:$O$93,13,0)</f>
        <v>0</v>
      </c>
      <c r="AQ1962" s="32">
        <f>VLOOKUP(AO1962,Смета!$B$8:$O$93,13,0)</f>
        <v>0</v>
      </c>
      <c r="AU1962" s="32">
        <f>VLOOKUP(AS1962,Смета!$B$8:$O$93,13,0)</f>
        <v>0</v>
      </c>
    </row>
    <row r="1963" spans="3:47" x14ac:dyDescent="0.25">
      <c r="C1963" s="32">
        <f>VLOOKUP(A1963,Смета!$B$8:$O$93,13,0)</f>
        <v>0</v>
      </c>
      <c r="G1963" s="32">
        <f>VLOOKUP(E1963,Смета!$B$8:$O$93,13,0)</f>
        <v>0</v>
      </c>
      <c r="K1963" s="32">
        <f>VLOOKUP(I1963,Смета!$B$8:$O$93,13,0)</f>
        <v>0</v>
      </c>
      <c r="O1963" s="32">
        <f>VLOOKUP(M1963,Смета!$B$8:$O$93,13,0)</f>
        <v>0</v>
      </c>
      <c r="S1963" s="32">
        <f>VLOOKUP(Q1963,Смета!$B$8:$O$93,13,0)</f>
        <v>0</v>
      </c>
      <c r="W1963" s="32">
        <f>VLOOKUP(U1963,Смета!$B$8:$O$93,13,0)</f>
        <v>0</v>
      </c>
      <c r="AA1963" s="32">
        <f>VLOOKUP(Y1963,Смета!$B$8:$O$93,13,0)</f>
        <v>0</v>
      </c>
      <c r="AE1963" s="32">
        <f>VLOOKUP(AC1963,Смета!$B$8:$O$93,13,0)</f>
        <v>0</v>
      </c>
      <c r="AI1963" s="32">
        <f>VLOOKUP(AG1963,Смета!$B$8:$O$93,13,0)</f>
        <v>0</v>
      </c>
      <c r="AM1963" s="32">
        <f>VLOOKUP(AK1963,Смета!$B$8:$O$93,13,0)</f>
        <v>0</v>
      </c>
      <c r="AQ1963" s="32">
        <f>VLOOKUP(AO1963,Смета!$B$8:$O$93,13,0)</f>
        <v>0</v>
      </c>
      <c r="AU1963" s="32">
        <f>VLOOKUP(AS1963,Смета!$B$8:$O$93,13,0)</f>
        <v>0</v>
      </c>
    </row>
    <row r="1964" spans="3:47" x14ac:dyDescent="0.25">
      <c r="C1964" s="32">
        <f>VLOOKUP(A1964,Смета!$B$8:$O$93,13,0)</f>
        <v>0</v>
      </c>
      <c r="G1964" s="32">
        <f>VLOOKUP(E1964,Смета!$B$8:$O$93,13,0)</f>
        <v>0</v>
      </c>
      <c r="K1964" s="32">
        <f>VLOOKUP(I1964,Смета!$B$8:$O$93,13,0)</f>
        <v>0</v>
      </c>
      <c r="O1964" s="32">
        <f>VLOOKUP(M1964,Смета!$B$8:$O$93,13,0)</f>
        <v>0</v>
      </c>
      <c r="S1964" s="32">
        <f>VLOOKUP(Q1964,Смета!$B$8:$O$93,13,0)</f>
        <v>0</v>
      </c>
      <c r="W1964" s="32">
        <f>VLOOKUP(U1964,Смета!$B$8:$O$93,13,0)</f>
        <v>0</v>
      </c>
      <c r="AA1964" s="32">
        <f>VLOOKUP(Y1964,Смета!$B$8:$O$93,13,0)</f>
        <v>0</v>
      </c>
      <c r="AE1964" s="32">
        <f>VLOOKUP(AC1964,Смета!$B$8:$O$93,13,0)</f>
        <v>0</v>
      </c>
      <c r="AI1964" s="32">
        <f>VLOOKUP(AG1964,Смета!$B$8:$O$93,13,0)</f>
        <v>0</v>
      </c>
      <c r="AM1964" s="32">
        <f>VLOOKUP(AK1964,Смета!$B$8:$O$93,13,0)</f>
        <v>0</v>
      </c>
      <c r="AQ1964" s="32">
        <f>VLOOKUP(AO1964,Смета!$B$8:$O$93,13,0)</f>
        <v>0</v>
      </c>
      <c r="AU1964" s="32">
        <f>VLOOKUP(AS1964,Смета!$B$8:$O$93,13,0)</f>
        <v>0</v>
      </c>
    </row>
    <row r="1965" spans="3:47" x14ac:dyDescent="0.25">
      <c r="C1965" s="32">
        <f>VLOOKUP(A1965,Смета!$B$8:$O$93,13,0)</f>
        <v>0</v>
      </c>
      <c r="G1965" s="32">
        <f>VLOOKUP(E1965,Смета!$B$8:$O$93,13,0)</f>
        <v>0</v>
      </c>
      <c r="K1965" s="32">
        <f>VLOOKUP(I1965,Смета!$B$8:$O$93,13,0)</f>
        <v>0</v>
      </c>
      <c r="O1965" s="32">
        <f>VLOOKUP(M1965,Смета!$B$8:$O$93,13,0)</f>
        <v>0</v>
      </c>
      <c r="S1965" s="32">
        <f>VLOOKUP(Q1965,Смета!$B$8:$O$93,13,0)</f>
        <v>0</v>
      </c>
      <c r="W1965" s="32">
        <f>VLOOKUP(U1965,Смета!$B$8:$O$93,13,0)</f>
        <v>0</v>
      </c>
      <c r="AA1965" s="32">
        <f>VLOOKUP(Y1965,Смета!$B$8:$O$93,13,0)</f>
        <v>0</v>
      </c>
      <c r="AE1965" s="32">
        <f>VLOOKUP(AC1965,Смета!$B$8:$O$93,13,0)</f>
        <v>0</v>
      </c>
      <c r="AI1965" s="32">
        <f>VLOOKUP(AG1965,Смета!$B$8:$O$93,13,0)</f>
        <v>0</v>
      </c>
      <c r="AM1965" s="32">
        <f>VLOOKUP(AK1965,Смета!$B$8:$O$93,13,0)</f>
        <v>0</v>
      </c>
      <c r="AQ1965" s="32">
        <f>VLOOKUP(AO1965,Смета!$B$8:$O$93,13,0)</f>
        <v>0</v>
      </c>
      <c r="AU1965" s="32">
        <f>VLOOKUP(AS1965,Смета!$B$8:$O$93,13,0)</f>
        <v>0</v>
      </c>
    </row>
    <row r="1966" spans="3:47" x14ac:dyDescent="0.25">
      <c r="C1966" s="32">
        <f>VLOOKUP(A1966,Смета!$B$8:$O$93,13,0)</f>
        <v>0</v>
      </c>
      <c r="G1966" s="32">
        <f>VLOOKUP(E1966,Смета!$B$8:$O$93,13,0)</f>
        <v>0</v>
      </c>
      <c r="K1966" s="32">
        <f>VLOOKUP(I1966,Смета!$B$8:$O$93,13,0)</f>
        <v>0</v>
      </c>
      <c r="O1966" s="32">
        <f>VLOOKUP(M1966,Смета!$B$8:$O$93,13,0)</f>
        <v>0</v>
      </c>
      <c r="S1966" s="32">
        <f>VLOOKUP(Q1966,Смета!$B$8:$O$93,13,0)</f>
        <v>0</v>
      </c>
      <c r="W1966" s="32">
        <f>VLOOKUP(U1966,Смета!$B$8:$O$93,13,0)</f>
        <v>0</v>
      </c>
      <c r="AA1966" s="32">
        <f>VLOOKUP(Y1966,Смета!$B$8:$O$93,13,0)</f>
        <v>0</v>
      </c>
      <c r="AE1966" s="32">
        <f>VLOOKUP(AC1966,Смета!$B$8:$O$93,13,0)</f>
        <v>0</v>
      </c>
      <c r="AI1966" s="32">
        <f>VLOOKUP(AG1966,Смета!$B$8:$O$93,13,0)</f>
        <v>0</v>
      </c>
      <c r="AM1966" s="32">
        <f>VLOOKUP(AK1966,Смета!$B$8:$O$93,13,0)</f>
        <v>0</v>
      </c>
      <c r="AQ1966" s="32">
        <f>VLOOKUP(AO1966,Смета!$B$8:$O$93,13,0)</f>
        <v>0</v>
      </c>
      <c r="AU1966" s="32">
        <f>VLOOKUP(AS1966,Смета!$B$8:$O$93,13,0)</f>
        <v>0</v>
      </c>
    </row>
    <row r="1967" spans="3:47" x14ac:dyDescent="0.25">
      <c r="C1967" s="32">
        <f>VLOOKUP(A1967,Смета!$B$8:$O$93,13,0)</f>
        <v>0</v>
      </c>
      <c r="G1967" s="32">
        <f>VLOOKUP(E1967,Смета!$B$8:$O$93,13,0)</f>
        <v>0</v>
      </c>
      <c r="K1967" s="32">
        <f>VLOOKUP(I1967,Смета!$B$8:$O$93,13,0)</f>
        <v>0</v>
      </c>
      <c r="O1967" s="32">
        <f>VLOOKUP(M1967,Смета!$B$8:$O$93,13,0)</f>
        <v>0</v>
      </c>
      <c r="S1967" s="32">
        <f>VLOOKUP(Q1967,Смета!$B$8:$O$93,13,0)</f>
        <v>0</v>
      </c>
      <c r="W1967" s="32">
        <f>VLOOKUP(U1967,Смета!$B$8:$O$93,13,0)</f>
        <v>0</v>
      </c>
      <c r="AA1967" s="32">
        <f>VLOOKUP(Y1967,Смета!$B$8:$O$93,13,0)</f>
        <v>0</v>
      </c>
      <c r="AE1967" s="32">
        <f>VLOOKUP(AC1967,Смета!$B$8:$O$93,13,0)</f>
        <v>0</v>
      </c>
      <c r="AI1967" s="32">
        <f>VLOOKUP(AG1967,Смета!$B$8:$O$93,13,0)</f>
        <v>0</v>
      </c>
      <c r="AM1967" s="32">
        <f>VLOOKUP(AK1967,Смета!$B$8:$O$93,13,0)</f>
        <v>0</v>
      </c>
      <c r="AQ1967" s="32">
        <f>VLOOKUP(AO1967,Смета!$B$8:$O$93,13,0)</f>
        <v>0</v>
      </c>
      <c r="AU1967" s="32">
        <f>VLOOKUP(AS1967,Смета!$B$8:$O$93,13,0)</f>
        <v>0</v>
      </c>
    </row>
    <row r="1968" spans="3:47" x14ac:dyDescent="0.25">
      <c r="C1968" s="32">
        <f>VLOOKUP(A1968,Смета!$B$8:$O$93,13,0)</f>
        <v>0</v>
      </c>
      <c r="G1968" s="32">
        <f>VLOOKUP(E1968,Смета!$B$8:$O$93,13,0)</f>
        <v>0</v>
      </c>
      <c r="K1968" s="32">
        <f>VLOOKUP(I1968,Смета!$B$8:$O$93,13,0)</f>
        <v>0</v>
      </c>
      <c r="O1968" s="32">
        <f>VLOOKUP(M1968,Смета!$B$8:$O$93,13,0)</f>
        <v>0</v>
      </c>
      <c r="S1968" s="32">
        <f>VLOOKUP(Q1968,Смета!$B$8:$O$93,13,0)</f>
        <v>0</v>
      </c>
      <c r="W1968" s="32">
        <f>VLOOKUP(U1968,Смета!$B$8:$O$93,13,0)</f>
        <v>0</v>
      </c>
      <c r="AA1968" s="32">
        <f>VLOOKUP(Y1968,Смета!$B$8:$O$93,13,0)</f>
        <v>0</v>
      </c>
      <c r="AE1968" s="32">
        <f>VLOOKUP(AC1968,Смета!$B$8:$O$93,13,0)</f>
        <v>0</v>
      </c>
      <c r="AI1968" s="32">
        <f>VLOOKUP(AG1968,Смета!$B$8:$O$93,13,0)</f>
        <v>0</v>
      </c>
      <c r="AM1968" s="32">
        <f>VLOOKUP(AK1968,Смета!$B$8:$O$93,13,0)</f>
        <v>0</v>
      </c>
      <c r="AQ1968" s="32">
        <f>VLOOKUP(AO1968,Смета!$B$8:$O$93,13,0)</f>
        <v>0</v>
      </c>
      <c r="AU1968" s="32">
        <f>VLOOKUP(AS1968,Смета!$B$8:$O$93,13,0)</f>
        <v>0</v>
      </c>
    </row>
    <row r="1969" spans="3:47" x14ac:dyDescent="0.25">
      <c r="C1969" s="32">
        <f>VLOOKUP(A1969,Смета!$B$8:$O$93,13,0)</f>
        <v>0</v>
      </c>
      <c r="G1969" s="32">
        <f>VLOOKUP(E1969,Смета!$B$8:$O$93,13,0)</f>
        <v>0</v>
      </c>
      <c r="K1969" s="32">
        <f>VLOOKUP(I1969,Смета!$B$8:$O$93,13,0)</f>
        <v>0</v>
      </c>
      <c r="O1969" s="32">
        <f>VLOOKUP(M1969,Смета!$B$8:$O$93,13,0)</f>
        <v>0</v>
      </c>
      <c r="S1969" s="32">
        <f>VLOOKUP(Q1969,Смета!$B$8:$O$93,13,0)</f>
        <v>0</v>
      </c>
      <c r="W1969" s="32">
        <f>VLOOKUP(U1969,Смета!$B$8:$O$93,13,0)</f>
        <v>0</v>
      </c>
      <c r="AA1969" s="32">
        <f>VLOOKUP(Y1969,Смета!$B$8:$O$93,13,0)</f>
        <v>0</v>
      </c>
      <c r="AE1969" s="32">
        <f>VLOOKUP(AC1969,Смета!$B$8:$O$93,13,0)</f>
        <v>0</v>
      </c>
      <c r="AI1969" s="32">
        <f>VLOOKUP(AG1969,Смета!$B$8:$O$93,13,0)</f>
        <v>0</v>
      </c>
      <c r="AM1969" s="32">
        <f>VLOOKUP(AK1969,Смета!$B$8:$O$93,13,0)</f>
        <v>0</v>
      </c>
      <c r="AQ1969" s="32">
        <f>VLOOKUP(AO1969,Смета!$B$8:$O$93,13,0)</f>
        <v>0</v>
      </c>
      <c r="AU1969" s="32">
        <f>VLOOKUP(AS1969,Смета!$B$8:$O$93,13,0)</f>
        <v>0</v>
      </c>
    </row>
    <row r="1970" spans="3:47" x14ac:dyDescent="0.25">
      <c r="C1970" s="32">
        <f>VLOOKUP(A1970,Смета!$B$8:$O$93,13,0)</f>
        <v>0</v>
      </c>
      <c r="G1970" s="32">
        <f>VLOOKUP(E1970,Смета!$B$8:$O$93,13,0)</f>
        <v>0</v>
      </c>
      <c r="K1970" s="32">
        <f>VLOOKUP(I1970,Смета!$B$8:$O$93,13,0)</f>
        <v>0</v>
      </c>
      <c r="O1970" s="32">
        <f>VLOOKUP(M1970,Смета!$B$8:$O$93,13,0)</f>
        <v>0</v>
      </c>
      <c r="S1970" s="32">
        <f>VLOOKUP(Q1970,Смета!$B$8:$O$93,13,0)</f>
        <v>0</v>
      </c>
      <c r="W1970" s="32">
        <f>VLOOKUP(U1970,Смета!$B$8:$O$93,13,0)</f>
        <v>0</v>
      </c>
      <c r="AA1970" s="32">
        <f>VLOOKUP(Y1970,Смета!$B$8:$O$93,13,0)</f>
        <v>0</v>
      </c>
      <c r="AE1970" s="32">
        <f>VLOOKUP(AC1970,Смета!$B$8:$O$93,13,0)</f>
        <v>0</v>
      </c>
      <c r="AI1970" s="32">
        <f>VLOOKUP(AG1970,Смета!$B$8:$O$93,13,0)</f>
        <v>0</v>
      </c>
      <c r="AM1970" s="32">
        <f>VLOOKUP(AK1970,Смета!$B$8:$O$93,13,0)</f>
        <v>0</v>
      </c>
      <c r="AQ1970" s="32">
        <f>VLOOKUP(AO1970,Смета!$B$8:$O$93,13,0)</f>
        <v>0</v>
      </c>
      <c r="AU1970" s="32">
        <f>VLOOKUP(AS1970,Смета!$B$8:$O$93,13,0)</f>
        <v>0</v>
      </c>
    </row>
    <row r="1971" spans="3:47" x14ac:dyDescent="0.25">
      <c r="C1971" s="32">
        <f>VLOOKUP(A1971,Смета!$B$8:$O$93,13,0)</f>
        <v>0</v>
      </c>
      <c r="G1971" s="32">
        <f>VLOOKUP(E1971,Смета!$B$8:$O$93,13,0)</f>
        <v>0</v>
      </c>
      <c r="K1971" s="32">
        <f>VLOOKUP(I1971,Смета!$B$8:$O$93,13,0)</f>
        <v>0</v>
      </c>
      <c r="O1971" s="32">
        <f>VLOOKUP(M1971,Смета!$B$8:$O$93,13,0)</f>
        <v>0</v>
      </c>
      <c r="S1971" s="32">
        <f>VLOOKUP(Q1971,Смета!$B$8:$O$93,13,0)</f>
        <v>0</v>
      </c>
      <c r="W1971" s="32">
        <f>VLOOKUP(U1971,Смета!$B$8:$O$93,13,0)</f>
        <v>0</v>
      </c>
      <c r="AA1971" s="32">
        <f>VLOOKUP(Y1971,Смета!$B$8:$O$93,13,0)</f>
        <v>0</v>
      </c>
      <c r="AE1971" s="32">
        <f>VLOOKUP(AC1971,Смета!$B$8:$O$93,13,0)</f>
        <v>0</v>
      </c>
      <c r="AI1971" s="32">
        <f>VLOOKUP(AG1971,Смета!$B$8:$O$93,13,0)</f>
        <v>0</v>
      </c>
      <c r="AM1971" s="32">
        <f>VLOOKUP(AK1971,Смета!$B$8:$O$93,13,0)</f>
        <v>0</v>
      </c>
      <c r="AQ1971" s="32">
        <f>VLOOKUP(AO1971,Смета!$B$8:$O$93,13,0)</f>
        <v>0</v>
      </c>
      <c r="AU1971" s="32">
        <f>VLOOKUP(AS1971,Смета!$B$8:$O$93,13,0)</f>
        <v>0</v>
      </c>
    </row>
    <row r="1972" spans="3:47" x14ac:dyDescent="0.25">
      <c r="C1972" s="32">
        <f>VLOOKUP(A1972,Смета!$B$8:$O$93,13,0)</f>
        <v>0</v>
      </c>
      <c r="G1972" s="32">
        <f>VLOOKUP(E1972,Смета!$B$8:$O$93,13,0)</f>
        <v>0</v>
      </c>
      <c r="K1972" s="32">
        <f>VLOOKUP(I1972,Смета!$B$8:$O$93,13,0)</f>
        <v>0</v>
      </c>
      <c r="O1972" s="32">
        <f>VLOOKUP(M1972,Смета!$B$8:$O$93,13,0)</f>
        <v>0</v>
      </c>
      <c r="S1972" s="32">
        <f>VLOOKUP(Q1972,Смета!$B$8:$O$93,13,0)</f>
        <v>0</v>
      </c>
      <c r="W1972" s="32">
        <f>VLOOKUP(U1972,Смета!$B$8:$O$93,13,0)</f>
        <v>0</v>
      </c>
      <c r="AA1972" s="32">
        <f>VLOOKUP(Y1972,Смета!$B$8:$O$93,13,0)</f>
        <v>0</v>
      </c>
      <c r="AE1972" s="32">
        <f>VLOOKUP(AC1972,Смета!$B$8:$O$93,13,0)</f>
        <v>0</v>
      </c>
      <c r="AI1972" s="32">
        <f>VLOOKUP(AG1972,Смета!$B$8:$O$93,13,0)</f>
        <v>0</v>
      </c>
      <c r="AM1972" s="32">
        <f>VLOOKUP(AK1972,Смета!$B$8:$O$93,13,0)</f>
        <v>0</v>
      </c>
      <c r="AQ1972" s="32">
        <f>VLOOKUP(AO1972,Смета!$B$8:$O$93,13,0)</f>
        <v>0</v>
      </c>
      <c r="AU1972" s="32">
        <f>VLOOKUP(AS1972,Смета!$B$8:$O$93,13,0)</f>
        <v>0</v>
      </c>
    </row>
    <row r="1973" spans="3:47" x14ac:dyDescent="0.25">
      <c r="C1973" s="32">
        <f>VLOOKUP(A1973,Смета!$B$8:$O$93,13,0)</f>
        <v>0</v>
      </c>
      <c r="G1973" s="32">
        <f>VLOOKUP(E1973,Смета!$B$8:$O$93,13,0)</f>
        <v>0</v>
      </c>
      <c r="K1973" s="32">
        <f>VLOOKUP(I1973,Смета!$B$8:$O$93,13,0)</f>
        <v>0</v>
      </c>
      <c r="O1973" s="32">
        <f>VLOOKUP(M1973,Смета!$B$8:$O$93,13,0)</f>
        <v>0</v>
      </c>
      <c r="S1973" s="32">
        <f>VLOOKUP(Q1973,Смета!$B$8:$O$93,13,0)</f>
        <v>0</v>
      </c>
      <c r="W1973" s="32">
        <f>VLOOKUP(U1973,Смета!$B$8:$O$93,13,0)</f>
        <v>0</v>
      </c>
      <c r="AA1973" s="32">
        <f>VLOOKUP(Y1973,Смета!$B$8:$O$93,13,0)</f>
        <v>0</v>
      </c>
      <c r="AE1973" s="32">
        <f>VLOOKUP(AC1973,Смета!$B$8:$O$93,13,0)</f>
        <v>0</v>
      </c>
      <c r="AI1973" s="32">
        <f>VLOOKUP(AG1973,Смета!$B$8:$O$93,13,0)</f>
        <v>0</v>
      </c>
      <c r="AM1973" s="32">
        <f>VLOOKUP(AK1973,Смета!$B$8:$O$93,13,0)</f>
        <v>0</v>
      </c>
      <c r="AQ1973" s="32">
        <f>VLOOKUP(AO1973,Смета!$B$8:$O$93,13,0)</f>
        <v>0</v>
      </c>
      <c r="AU1973" s="32">
        <f>VLOOKUP(AS1973,Смета!$B$8:$O$93,13,0)</f>
        <v>0</v>
      </c>
    </row>
    <row r="1974" spans="3:47" x14ac:dyDescent="0.25">
      <c r="C1974" s="32">
        <f>VLOOKUP(A1974,Смета!$B$8:$O$93,13,0)</f>
        <v>0</v>
      </c>
      <c r="G1974" s="32">
        <f>VLOOKUP(E1974,Смета!$B$8:$O$93,13,0)</f>
        <v>0</v>
      </c>
      <c r="K1974" s="32">
        <f>VLOOKUP(I1974,Смета!$B$8:$O$93,13,0)</f>
        <v>0</v>
      </c>
      <c r="O1974" s="32">
        <f>VLOOKUP(M1974,Смета!$B$8:$O$93,13,0)</f>
        <v>0</v>
      </c>
      <c r="S1974" s="32">
        <f>VLOOKUP(Q1974,Смета!$B$8:$O$93,13,0)</f>
        <v>0</v>
      </c>
      <c r="W1974" s="32">
        <f>VLOOKUP(U1974,Смета!$B$8:$O$93,13,0)</f>
        <v>0</v>
      </c>
      <c r="AA1974" s="32">
        <f>VLOOKUP(Y1974,Смета!$B$8:$O$93,13,0)</f>
        <v>0</v>
      </c>
      <c r="AE1974" s="32">
        <f>VLOOKUP(AC1974,Смета!$B$8:$O$93,13,0)</f>
        <v>0</v>
      </c>
      <c r="AI1974" s="32">
        <f>VLOOKUP(AG1974,Смета!$B$8:$O$93,13,0)</f>
        <v>0</v>
      </c>
      <c r="AM1974" s="32">
        <f>VLOOKUP(AK1974,Смета!$B$8:$O$93,13,0)</f>
        <v>0</v>
      </c>
      <c r="AQ1974" s="32">
        <f>VLOOKUP(AO1974,Смета!$B$8:$O$93,13,0)</f>
        <v>0</v>
      </c>
      <c r="AU1974" s="32">
        <f>VLOOKUP(AS1974,Смета!$B$8:$O$93,13,0)</f>
        <v>0</v>
      </c>
    </row>
    <row r="1975" spans="3:47" x14ac:dyDescent="0.25">
      <c r="C1975" s="32">
        <f>VLOOKUP(A1975,Смета!$B$8:$O$93,13,0)</f>
        <v>0</v>
      </c>
      <c r="G1975" s="32">
        <f>VLOOKUP(E1975,Смета!$B$8:$O$93,13,0)</f>
        <v>0</v>
      </c>
      <c r="K1975" s="32">
        <f>VLOOKUP(I1975,Смета!$B$8:$O$93,13,0)</f>
        <v>0</v>
      </c>
      <c r="O1975" s="32">
        <f>VLOOKUP(M1975,Смета!$B$8:$O$93,13,0)</f>
        <v>0</v>
      </c>
      <c r="S1975" s="32">
        <f>VLOOKUP(Q1975,Смета!$B$8:$O$93,13,0)</f>
        <v>0</v>
      </c>
      <c r="W1975" s="32">
        <f>VLOOKUP(U1975,Смета!$B$8:$O$93,13,0)</f>
        <v>0</v>
      </c>
      <c r="AA1975" s="32">
        <f>VLOOKUP(Y1975,Смета!$B$8:$O$93,13,0)</f>
        <v>0</v>
      </c>
      <c r="AE1975" s="32">
        <f>VLOOKUP(AC1975,Смета!$B$8:$O$93,13,0)</f>
        <v>0</v>
      </c>
      <c r="AI1975" s="32">
        <f>VLOOKUP(AG1975,Смета!$B$8:$O$93,13,0)</f>
        <v>0</v>
      </c>
      <c r="AM1975" s="32">
        <f>VLOOKUP(AK1975,Смета!$B$8:$O$93,13,0)</f>
        <v>0</v>
      </c>
      <c r="AQ1975" s="32">
        <f>VLOOKUP(AO1975,Смета!$B$8:$O$93,13,0)</f>
        <v>0</v>
      </c>
      <c r="AU1975" s="32">
        <f>VLOOKUP(AS1975,Смета!$B$8:$O$93,13,0)</f>
        <v>0</v>
      </c>
    </row>
    <row r="1976" spans="3:47" x14ac:dyDescent="0.25">
      <c r="C1976" s="32">
        <f>VLOOKUP(A1976,Смета!$B$8:$O$93,13,0)</f>
        <v>0</v>
      </c>
      <c r="G1976" s="32">
        <f>VLOOKUP(E1976,Смета!$B$8:$O$93,13,0)</f>
        <v>0</v>
      </c>
      <c r="K1976" s="32">
        <f>VLOOKUP(I1976,Смета!$B$8:$O$93,13,0)</f>
        <v>0</v>
      </c>
      <c r="O1976" s="32">
        <f>VLOOKUP(M1976,Смета!$B$8:$O$93,13,0)</f>
        <v>0</v>
      </c>
      <c r="S1976" s="32">
        <f>VLOOKUP(Q1976,Смета!$B$8:$O$93,13,0)</f>
        <v>0</v>
      </c>
      <c r="W1976" s="32">
        <f>VLOOKUP(U1976,Смета!$B$8:$O$93,13,0)</f>
        <v>0</v>
      </c>
      <c r="AA1976" s="32">
        <f>VLOOKUP(Y1976,Смета!$B$8:$O$93,13,0)</f>
        <v>0</v>
      </c>
      <c r="AE1976" s="32">
        <f>VLOOKUP(AC1976,Смета!$B$8:$O$93,13,0)</f>
        <v>0</v>
      </c>
      <c r="AI1976" s="32">
        <f>VLOOKUP(AG1976,Смета!$B$8:$O$93,13,0)</f>
        <v>0</v>
      </c>
      <c r="AM1976" s="32">
        <f>VLOOKUP(AK1976,Смета!$B$8:$O$93,13,0)</f>
        <v>0</v>
      </c>
      <c r="AQ1976" s="32">
        <f>VLOOKUP(AO1976,Смета!$B$8:$O$93,13,0)</f>
        <v>0</v>
      </c>
      <c r="AU1976" s="32">
        <f>VLOOKUP(AS1976,Смета!$B$8:$O$93,13,0)</f>
        <v>0</v>
      </c>
    </row>
    <row r="1977" spans="3:47" x14ac:dyDescent="0.25">
      <c r="C1977" s="32">
        <f>VLOOKUP(A1977,Смета!$B$8:$O$93,13,0)</f>
        <v>0</v>
      </c>
      <c r="G1977" s="32">
        <f>VLOOKUP(E1977,Смета!$B$8:$O$93,13,0)</f>
        <v>0</v>
      </c>
      <c r="K1977" s="32">
        <f>VLOOKUP(I1977,Смета!$B$8:$O$93,13,0)</f>
        <v>0</v>
      </c>
      <c r="O1977" s="32">
        <f>VLOOKUP(M1977,Смета!$B$8:$O$93,13,0)</f>
        <v>0</v>
      </c>
      <c r="S1977" s="32">
        <f>VLOOKUP(Q1977,Смета!$B$8:$O$93,13,0)</f>
        <v>0</v>
      </c>
      <c r="W1977" s="32">
        <f>VLOOKUP(U1977,Смета!$B$8:$O$93,13,0)</f>
        <v>0</v>
      </c>
      <c r="AA1977" s="32">
        <f>VLOOKUP(Y1977,Смета!$B$8:$O$93,13,0)</f>
        <v>0</v>
      </c>
      <c r="AE1977" s="32">
        <f>VLOOKUP(AC1977,Смета!$B$8:$O$93,13,0)</f>
        <v>0</v>
      </c>
      <c r="AI1977" s="32">
        <f>VLOOKUP(AG1977,Смета!$B$8:$O$93,13,0)</f>
        <v>0</v>
      </c>
      <c r="AM1977" s="32">
        <f>VLOOKUP(AK1977,Смета!$B$8:$O$93,13,0)</f>
        <v>0</v>
      </c>
      <c r="AQ1977" s="32">
        <f>VLOOKUP(AO1977,Смета!$B$8:$O$93,13,0)</f>
        <v>0</v>
      </c>
      <c r="AU1977" s="32">
        <f>VLOOKUP(AS1977,Смета!$B$8:$O$93,13,0)</f>
        <v>0</v>
      </c>
    </row>
    <row r="1978" spans="3:47" x14ac:dyDescent="0.25">
      <c r="C1978" s="32">
        <f>VLOOKUP(A1978,Смета!$B$8:$O$93,13,0)</f>
        <v>0</v>
      </c>
      <c r="G1978" s="32">
        <f>VLOOKUP(E1978,Смета!$B$8:$O$93,13,0)</f>
        <v>0</v>
      </c>
      <c r="K1978" s="32">
        <f>VLOOKUP(I1978,Смета!$B$8:$O$93,13,0)</f>
        <v>0</v>
      </c>
      <c r="O1978" s="32">
        <f>VLOOKUP(M1978,Смета!$B$8:$O$93,13,0)</f>
        <v>0</v>
      </c>
      <c r="S1978" s="32">
        <f>VLOOKUP(Q1978,Смета!$B$8:$O$93,13,0)</f>
        <v>0</v>
      </c>
      <c r="W1978" s="32">
        <f>VLOOKUP(U1978,Смета!$B$8:$O$93,13,0)</f>
        <v>0</v>
      </c>
      <c r="AA1978" s="32">
        <f>VLOOKUP(Y1978,Смета!$B$8:$O$93,13,0)</f>
        <v>0</v>
      </c>
      <c r="AE1978" s="32">
        <f>VLOOKUP(AC1978,Смета!$B$8:$O$93,13,0)</f>
        <v>0</v>
      </c>
      <c r="AI1978" s="32">
        <f>VLOOKUP(AG1978,Смета!$B$8:$O$93,13,0)</f>
        <v>0</v>
      </c>
      <c r="AM1978" s="32">
        <f>VLOOKUP(AK1978,Смета!$B$8:$O$93,13,0)</f>
        <v>0</v>
      </c>
      <c r="AQ1978" s="32">
        <f>VLOOKUP(AO1978,Смета!$B$8:$O$93,13,0)</f>
        <v>0</v>
      </c>
      <c r="AU1978" s="32">
        <f>VLOOKUP(AS1978,Смета!$B$8:$O$93,13,0)</f>
        <v>0</v>
      </c>
    </row>
    <row r="1979" spans="3:47" x14ac:dyDescent="0.25">
      <c r="C1979" s="32">
        <f>VLOOKUP(A1979,Смета!$B$8:$O$93,13,0)</f>
        <v>0</v>
      </c>
      <c r="G1979" s="32">
        <f>VLOOKUP(E1979,Смета!$B$8:$O$93,13,0)</f>
        <v>0</v>
      </c>
      <c r="K1979" s="32">
        <f>VLOOKUP(I1979,Смета!$B$8:$O$93,13,0)</f>
        <v>0</v>
      </c>
      <c r="O1979" s="32">
        <f>VLOOKUP(M1979,Смета!$B$8:$O$93,13,0)</f>
        <v>0</v>
      </c>
      <c r="S1979" s="32">
        <f>VLOOKUP(Q1979,Смета!$B$8:$O$93,13,0)</f>
        <v>0</v>
      </c>
      <c r="W1979" s="32">
        <f>VLOOKUP(U1979,Смета!$B$8:$O$93,13,0)</f>
        <v>0</v>
      </c>
      <c r="AA1979" s="32">
        <f>VLOOKUP(Y1979,Смета!$B$8:$O$93,13,0)</f>
        <v>0</v>
      </c>
      <c r="AE1979" s="32">
        <f>VLOOKUP(AC1979,Смета!$B$8:$O$93,13,0)</f>
        <v>0</v>
      </c>
      <c r="AI1979" s="32">
        <f>VLOOKUP(AG1979,Смета!$B$8:$O$93,13,0)</f>
        <v>0</v>
      </c>
      <c r="AM1979" s="32">
        <f>VLOOKUP(AK1979,Смета!$B$8:$O$93,13,0)</f>
        <v>0</v>
      </c>
      <c r="AQ1979" s="32">
        <f>VLOOKUP(AO1979,Смета!$B$8:$O$93,13,0)</f>
        <v>0</v>
      </c>
      <c r="AU1979" s="32">
        <f>VLOOKUP(AS1979,Смета!$B$8:$O$93,13,0)</f>
        <v>0</v>
      </c>
    </row>
    <row r="1980" spans="3:47" x14ac:dyDescent="0.25">
      <c r="C1980" s="32">
        <f>VLOOKUP(A1980,Смета!$B$8:$O$93,13,0)</f>
        <v>0</v>
      </c>
      <c r="G1980" s="32">
        <f>VLOOKUP(E1980,Смета!$B$8:$O$93,13,0)</f>
        <v>0</v>
      </c>
      <c r="K1980" s="32">
        <f>VLOOKUP(I1980,Смета!$B$8:$O$93,13,0)</f>
        <v>0</v>
      </c>
      <c r="O1980" s="32">
        <f>VLOOKUP(M1980,Смета!$B$8:$O$93,13,0)</f>
        <v>0</v>
      </c>
      <c r="S1980" s="32">
        <f>VLOOKUP(Q1980,Смета!$B$8:$O$93,13,0)</f>
        <v>0</v>
      </c>
      <c r="W1980" s="32">
        <f>VLOOKUP(U1980,Смета!$B$8:$O$93,13,0)</f>
        <v>0</v>
      </c>
      <c r="AA1980" s="32">
        <f>VLOOKUP(Y1980,Смета!$B$8:$O$93,13,0)</f>
        <v>0</v>
      </c>
      <c r="AE1980" s="32">
        <f>VLOOKUP(AC1980,Смета!$B$8:$O$93,13,0)</f>
        <v>0</v>
      </c>
      <c r="AI1980" s="32">
        <f>VLOOKUP(AG1980,Смета!$B$8:$O$93,13,0)</f>
        <v>0</v>
      </c>
      <c r="AM1980" s="32">
        <f>VLOOKUP(AK1980,Смета!$B$8:$O$93,13,0)</f>
        <v>0</v>
      </c>
      <c r="AQ1980" s="32">
        <f>VLOOKUP(AO1980,Смета!$B$8:$O$93,13,0)</f>
        <v>0</v>
      </c>
      <c r="AU1980" s="32">
        <f>VLOOKUP(AS1980,Смета!$B$8:$O$93,13,0)</f>
        <v>0</v>
      </c>
    </row>
    <row r="1981" spans="3:47" x14ac:dyDescent="0.25">
      <c r="C1981" s="32">
        <f>VLOOKUP(A1981,Смета!$B$8:$O$93,13,0)</f>
        <v>0</v>
      </c>
      <c r="G1981" s="32">
        <f>VLOOKUP(E1981,Смета!$B$8:$O$93,13,0)</f>
        <v>0</v>
      </c>
      <c r="K1981" s="32">
        <f>VLOOKUP(I1981,Смета!$B$8:$O$93,13,0)</f>
        <v>0</v>
      </c>
      <c r="O1981" s="32">
        <f>VLOOKUP(M1981,Смета!$B$8:$O$93,13,0)</f>
        <v>0</v>
      </c>
      <c r="S1981" s="32">
        <f>VLOOKUP(Q1981,Смета!$B$8:$O$93,13,0)</f>
        <v>0</v>
      </c>
      <c r="W1981" s="32">
        <f>VLOOKUP(U1981,Смета!$B$8:$O$93,13,0)</f>
        <v>0</v>
      </c>
      <c r="AA1981" s="32">
        <f>VLOOKUP(Y1981,Смета!$B$8:$O$93,13,0)</f>
        <v>0</v>
      </c>
      <c r="AE1981" s="32">
        <f>VLOOKUP(AC1981,Смета!$B$8:$O$93,13,0)</f>
        <v>0</v>
      </c>
      <c r="AI1981" s="32">
        <f>VLOOKUP(AG1981,Смета!$B$8:$O$93,13,0)</f>
        <v>0</v>
      </c>
      <c r="AM1981" s="32">
        <f>VLOOKUP(AK1981,Смета!$B$8:$O$93,13,0)</f>
        <v>0</v>
      </c>
      <c r="AQ1981" s="32">
        <f>VLOOKUP(AO1981,Смета!$B$8:$O$93,13,0)</f>
        <v>0</v>
      </c>
      <c r="AU1981" s="32">
        <f>VLOOKUP(AS1981,Смета!$B$8:$O$93,13,0)</f>
        <v>0</v>
      </c>
    </row>
    <row r="1982" spans="3:47" x14ac:dyDescent="0.25">
      <c r="C1982" s="32">
        <f>VLOOKUP(A1982,Смета!$B$8:$O$93,13,0)</f>
        <v>0</v>
      </c>
      <c r="G1982" s="32">
        <f>VLOOKUP(E1982,Смета!$B$8:$O$93,13,0)</f>
        <v>0</v>
      </c>
      <c r="K1982" s="32">
        <f>VLOOKUP(I1982,Смета!$B$8:$O$93,13,0)</f>
        <v>0</v>
      </c>
      <c r="O1982" s="32">
        <f>VLOOKUP(M1982,Смета!$B$8:$O$93,13,0)</f>
        <v>0</v>
      </c>
      <c r="S1982" s="32">
        <f>VLOOKUP(Q1982,Смета!$B$8:$O$93,13,0)</f>
        <v>0</v>
      </c>
      <c r="W1982" s="32">
        <f>VLOOKUP(U1982,Смета!$B$8:$O$93,13,0)</f>
        <v>0</v>
      </c>
      <c r="AA1982" s="32">
        <f>VLOOKUP(Y1982,Смета!$B$8:$O$93,13,0)</f>
        <v>0</v>
      </c>
      <c r="AE1982" s="32">
        <f>VLOOKUP(AC1982,Смета!$B$8:$O$93,13,0)</f>
        <v>0</v>
      </c>
      <c r="AI1982" s="32">
        <f>VLOOKUP(AG1982,Смета!$B$8:$O$93,13,0)</f>
        <v>0</v>
      </c>
      <c r="AM1982" s="32">
        <f>VLOOKUP(AK1982,Смета!$B$8:$O$93,13,0)</f>
        <v>0</v>
      </c>
      <c r="AQ1982" s="32">
        <f>VLOOKUP(AO1982,Смета!$B$8:$O$93,13,0)</f>
        <v>0</v>
      </c>
      <c r="AU1982" s="32">
        <f>VLOOKUP(AS1982,Смета!$B$8:$O$93,13,0)</f>
        <v>0</v>
      </c>
    </row>
    <row r="1983" spans="3:47" x14ac:dyDescent="0.25">
      <c r="C1983" s="32">
        <f>VLOOKUP(A1983,Смета!$B$8:$O$93,13,0)</f>
        <v>0</v>
      </c>
      <c r="G1983" s="32">
        <f>VLOOKUP(E1983,Смета!$B$8:$O$93,13,0)</f>
        <v>0</v>
      </c>
      <c r="K1983" s="32">
        <f>VLOOKUP(I1983,Смета!$B$8:$O$93,13,0)</f>
        <v>0</v>
      </c>
      <c r="O1983" s="32">
        <f>VLOOKUP(M1983,Смета!$B$8:$O$93,13,0)</f>
        <v>0</v>
      </c>
      <c r="S1983" s="32">
        <f>VLOOKUP(Q1983,Смета!$B$8:$O$93,13,0)</f>
        <v>0</v>
      </c>
      <c r="W1983" s="32">
        <f>VLOOKUP(U1983,Смета!$B$8:$O$93,13,0)</f>
        <v>0</v>
      </c>
      <c r="AA1983" s="32">
        <f>VLOOKUP(Y1983,Смета!$B$8:$O$93,13,0)</f>
        <v>0</v>
      </c>
      <c r="AE1983" s="32">
        <f>VLOOKUP(AC1983,Смета!$B$8:$O$93,13,0)</f>
        <v>0</v>
      </c>
      <c r="AI1983" s="32">
        <f>VLOOKUP(AG1983,Смета!$B$8:$O$93,13,0)</f>
        <v>0</v>
      </c>
      <c r="AM1983" s="32">
        <f>VLOOKUP(AK1983,Смета!$B$8:$O$93,13,0)</f>
        <v>0</v>
      </c>
      <c r="AQ1983" s="32">
        <f>VLOOKUP(AO1983,Смета!$B$8:$O$93,13,0)</f>
        <v>0</v>
      </c>
      <c r="AU1983" s="32">
        <f>VLOOKUP(AS1983,Смета!$B$8:$O$93,13,0)</f>
        <v>0</v>
      </c>
    </row>
    <row r="1984" spans="3:47" x14ac:dyDescent="0.25">
      <c r="C1984" s="32">
        <f>VLOOKUP(A1984,Смета!$B$8:$O$93,13,0)</f>
        <v>0</v>
      </c>
      <c r="G1984" s="32">
        <f>VLOOKUP(E1984,Смета!$B$8:$O$93,13,0)</f>
        <v>0</v>
      </c>
      <c r="K1984" s="32">
        <f>VLOOKUP(I1984,Смета!$B$8:$O$93,13,0)</f>
        <v>0</v>
      </c>
      <c r="O1984" s="32">
        <f>VLOOKUP(M1984,Смета!$B$8:$O$93,13,0)</f>
        <v>0</v>
      </c>
      <c r="S1984" s="32">
        <f>VLOOKUP(Q1984,Смета!$B$8:$O$93,13,0)</f>
        <v>0</v>
      </c>
      <c r="W1984" s="32">
        <f>VLOOKUP(U1984,Смета!$B$8:$O$93,13,0)</f>
        <v>0</v>
      </c>
      <c r="AA1984" s="32">
        <f>VLOOKUP(Y1984,Смета!$B$8:$O$93,13,0)</f>
        <v>0</v>
      </c>
      <c r="AE1984" s="32">
        <f>VLOOKUP(AC1984,Смета!$B$8:$O$93,13,0)</f>
        <v>0</v>
      </c>
      <c r="AI1984" s="32">
        <f>VLOOKUP(AG1984,Смета!$B$8:$O$93,13,0)</f>
        <v>0</v>
      </c>
      <c r="AM1984" s="32">
        <f>VLOOKUP(AK1984,Смета!$B$8:$O$93,13,0)</f>
        <v>0</v>
      </c>
      <c r="AQ1984" s="32">
        <f>VLOOKUP(AO1984,Смета!$B$8:$O$93,13,0)</f>
        <v>0</v>
      </c>
      <c r="AU1984" s="32">
        <f>VLOOKUP(AS1984,Смета!$B$8:$O$93,13,0)</f>
        <v>0</v>
      </c>
    </row>
    <row r="1985" spans="3:47" x14ac:dyDescent="0.25">
      <c r="C1985" s="32">
        <f>VLOOKUP(A1985,Смета!$B$8:$O$93,13,0)</f>
        <v>0</v>
      </c>
      <c r="G1985" s="32">
        <f>VLOOKUP(E1985,Смета!$B$8:$O$93,13,0)</f>
        <v>0</v>
      </c>
      <c r="K1985" s="32">
        <f>VLOOKUP(I1985,Смета!$B$8:$O$93,13,0)</f>
        <v>0</v>
      </c>
      <c r="O1985" s="32">
        <f>VLOOKUP(M1985,Смета!$B$8:$O$93,13,0)</f>
        <v>0</v>
      </c>
      <c r="S1985" s="32">
        <f>VLOOKUP(Q1985,Смета!$B$8:$O$93,13,0)</f>
        <v>0</v>
      </c>
      <c r="W1985" s="32">
        <f>VLOOKUP(U1985,Смета!$B$8:$O$93,13,0)</f>
        <v>0</v>
      </c>
      <c r="AA1985" s="32">
        <f>VLOOKUP(Y1985,Смета!$B$8:$O$93,13,0)</f>
        <v>0</v>
      </c>
      <c r="AE1985" s="32">
        <f>VLOOKUP(AC1985,Смета!$B$8:$O$93,13,0)</f>
        <v>0</v>
      </c>
      <c r="AI1985" s="32">
        <f>VLOOKUP(AG1985,Смета!$B$8:$O$93,13,0)</f>
        <v>0</v>
      </c>
      <c r="AM1985" s="32">
        <f>VLOOKUP(AK1985,Смета!$B$8:$O$93,13,0)</f>
        <v>0</v>
      </c>
      <c r="AQ1985" s="32">
        <f>VLOOKUP(AO1985,Смета!$B$8:$O$93,13,0)</f>
        <v>0</v>
      </c>
      <c r="AU1985" s="32">
        <f>VLOOKUP(AS1985,Смета!$B$8:$O$93,13,0)</f>
        <v>0</v>
      </c>
    </row>
    <row r="1986" spans="3:47" x14ac:dyDescent="0.25">
      <c r="C1986" s="32">
        <f>VLOOKUP(A1986,Смета!$B$8:$O$93,13,0)</f>
        <v>0</v>
      </c>
      <c r="G1986" s="32">
        <f>VLOOKUP(E1986,Смета!$B$8:$O$93,13,0)</f>
        <v>0</v>
      </c>
      <c r="K1986" s="32">
        <f>VLOOKUP(I1986,Смета!$B$8:$O$93,13,0)</f>
        <v>0</v>
      </c>
      <c r="O1986" s="32">
        <f>VLOOKUP(M1986,Смета!$B$8:$O$93,13,0)</f>
        <v>0</v>
      </c>
      <c r="S1986" s="32">
        <f>VLOOKUP(Q1986,Смета!$B$8:$O$93,13,0)</f>
        <v>0</v>
      </c>
      <c r="W1986" s="32">
        <f>VLOOKUP(U1986,Смета!$B$8:$O$93,13,0)</f>
        <v>0</v>
      </c>
      <c r="AA1986" s="32">
        <f>VLOOKUP(Y1986,Смета!$B$8:$O$93,13,0)</f>
        <v>0</v>
      </c>
      <c r="AE1986" s="32">
        <f>VLOOKUP(AC1986,Смета!$B$8:$O$93,13,0)</f>
        <v>0</v>
      </c>
      <c r="AI1986" s="32">
        <f>VLOOKUP(AG1986,Смета!$B$8:$O$93,13,0)</f>
        <v>0</v>
      </c>
      <c r="AM1986" s="32">
        <f>VLOOKUP(AK1986,Смета!$B$8:$O$93,13,0)</f>
        <v>0</v>
      </c>
      <c r="AQ1986" s="32">
        <f>VLOOKUP(AO1986,Смета!$B$8:$O$93,13,0)</f>
        <v>0</v>
      </c>
      <c r="AU1986" s="32">
        <f>VLOOKUP(AS1986,Смета!$B$8:$O$93,13,0)</f>
        <v>0</v>
      </c>
    </row>
    <row r="1987" spans="3:47" x14ac:dyDescent="0.25">
      <c r="C1987" s="32">
        <f>VLOOKUP(A1987,Смета!$B$8:$O$93,13,0)</f>
        <v>0</v>
      </c>
      <c r="G1987" s="32">
        <f>VLOOKUP(E1987,Смета!$B$8:$O$93,13,0)</f>
        <v>0</v>
      </c>
      <c r="K1987" s="32">
        <f>VLOOKUP(I1987,Смета!$B$8:$O$93,13,0)</f>
        <v>0</v>
      </c>
      <c r="O1987" s="32">
        <f>VLOOKUP(M1987,Смета!$B$8:$O$93,13,0)</f>
        <v>0</v>
      </c>
      <c r="S1987" s="32">
        <f>VLOOKUP(Q1987,Смета!$B$8:$O$93,13,0)</f>
        <v>0</v>
      </c>
      <c r="W1987" s="32">
        <f>VLOOKUP(U1987,Смета!$B$8:$O$93,13,0)</f>
        <v>0</v>
      </c>
      <c r="AA1987" s="32">
        <f>VLOOKUP(Y1987,Смета!$B$8:$O$93,13,0)</f>
        <v>0</v>
      </c>
      <c r="AE1987" s="32">
        <f>VLOOKUP(AC1987,Смета!$B$8:$O$93,13,0)</f>
        <v>0</v>
      </c>
      <c r="AI1987" s="32">
        <f>VLOOKUP(AG1987,Смета!$B$8:$O$93,13,0)</f>
        <v>0</v>
      </c>
      <c r="AM1987" s="32">
        <f>VLOOKUP(AK1987,Смета!$B$8:$O$93,13,0)</f>
        <v>0</v>
      </c>
      <c r="AQ1987" s="32">
        <f>VLOOKUP(AO1987,Смета!$B$8:$O$93,13,0)</f>
        <v>0</v>
      </c>
      <c r="AU1987" s="32">
        <f>VLOOKUP(AS1987,Смета!$B$8:$O$93,13,0)</f>
        <v>0</v>
      </c>
    </row>
    <row r="1988" spans="3:47" x14ac:dyDescent="0.25">
      <c r="C1988" s="32">
        <f>VLOOKUP(A1988,Смета!$B$8:$O$93,13,0)</f>
        <v>0</v>
      </c>
      <c r="G1988" s="32">
        <f>VLOOKUP(E1988,Смета!$B$8:$O$93,13,0)</f>
        <v>0</v>
      </c>
      <c r="K1988" s="32">
        <f>VLOOKUP(I1988,Смета!$B$8:$O$93,13,0)</f>
        <v>0</v>
      </c>
      <c r="O1988" s="32">
        <f>VLOOKUP(M1988,Смета!$B$8:$O$93,13,0)</f>
        <v>0</v>
      </c>
      <c r="S1988" s="32">
        <f>VLOOKUP(Q1988,Смета!$B$8:$O$93,13,0)</f>
        <v>0</v>
      </c>
      <c r="W1988" s="32">
        <f>VLOOKUP(U1988,Смета!$B$8:$O$93,13,0)</f>
        <v>0</v>
      </c>
      <c r="AA1988" s="32">
        <f>VLOOKUP(Y1988,Смета!$B$8:$O$93,13,0)</f>
        <v>0</v>
      </c>
      <c r="AE1988" s="32">
        <f>VLOOKUP(AC1988,Смета!$B$8:$O$93,13,0)</f>
        <v>0</v>
      </c>
      <c r="AI1988" s="32">
        <f>VLOOKUP(AG1988,Смета!$B$8:$O$93,13,0)</f>
        <v>0</v>
      </c>
      <c r="AM1988" s="32">
        <f>VLOOKUP(AK1988,Смета!$B$8:$O$93,13,0)</f>
        <v>0</v>
      </c>
      <c r="AQ1988" s="32">
        <f>VLOOKUP(AO1988,Смета!$B$8:$O$93,13,0)</f>
        <v>0</v>
      </c>
      <c r="AU1988" s="32">
        <f>VLOOKUP(AS1988,Смета!$B$8:$O$93,13,0)</f>
        <v>0</v>
      </c>
    </row>
    <row r="1989" spans="3:47" x14ac:dyDescent="0.25">
      <c r="C1989" s="32">
        <f>VLOOKUP(A1989,Смета!$B$8:$O$93,13,0)</f>
        <v>0</v>
      </c>
      <c r="G1989" s="32">
        <f>VLOOKUP(E1989,Смета!$B$8:$O$93,13,0)</f>
        <v>0</v>
      </c>
      <c r="K1989" s="32">
        <f>VLOOKUP(I1989,Смета!$B$8:$O$93,13,0)</f>
        <v>0</v>
      </c>
      <c r="O1989" s="32">
        <f>VLOOKUP(M1989,Смета!$B$8:$O$93,13,0)</f>
        <v>0</v>
      </c>
      <c r="S1989" s="32">
        <f>VLOOKUP(Q1989,Смета!$B$8:$O$93,13,0)</f>
        <v>0</v>
      </c>
      <c r="W1989" s="32">
        <f>VLOOKUP(U1989,Смета!$B$8:$O$93,13,0)</f>
        <v>0</v>
      </c>
      <c r="AA1989" s="32">
        <f>VLOOKUP(Y1989,Смета!$B$8:$O$93,13,0)</f>
        <v>0</v>
      </c>
      <c r="AE1989" s="32">
        <f>VLOOKUP(AC1989,Смета!$B$8:$O$93,13,0)</f>
        <v>0</v>
      </c>
      <c r="AI1989" s="32">
        <f>VLOOKUP(AG1989,Смета!$B$8:$O$93,13,0)</f>
        <v>0</v>
      </c>
      <c r="AM1989" s="32">
        <f>VLOOKUP(AK1989,Смета!$B$8:$O$93,13,0)</f>
        <v>0</v>
      </c>
      <c r="AQ1989" s="32">
        <f>VLOOKUP(AO1989,Смета!$B$8:$O$93,13,0)</f>
        <v>0</v>
      </c>
      <c r="AU1989" s="32">
        <f>VLOOKUP(AS1989,Смета!$B$8:$O$93,13,0)</f>
        <v>0</v>
      </c>
    </row>
    <row r="1990" spans="3:47" x14ac:dyDescent="0.25">
      <c r="C1990" s="32">
        <f>VLOOKUP(A1990,Смета!$B$8:$O$93,13,0)</f>
        <v>0</v>
      </c>
      <c r="G1990" s="32">
        <f>VLOOKUP(E1990,Смета!$B$8:$O$93,13,0)</f>
        <v>0</v>
      </c>
      <c r="K1990" s="32">
        <f>VLOOKUP(I1990,Смета!$B$8:$O$93,13,0)</f>
        <v>0</v>
      </c>
      <c r="O1990" s="32">
        <f>VLOOKUP(M1990,Смета!$B$8:$O$93,13,0)</f>
        <v>0</v>
      </c>
      <c r="S1990" s="32">
        <f>VLOOKUP(Q1990,Смета!$B$8:$O$93,13,0)</f>
        <v>0</v>
      </c>
      <c r="W1990" s="32">
        <f>VLOOKUP(U1990,Смета!$B$8:$O$93,13,0)</f>
        <v>0</v>
      </c>
      <c r="AA1990" s="32">
        <f>VLOOKUP(Y1990,Смета!$B$8:$O$93,13,0)</f>
        <v>0</v>
      </c>
      <c r="AE1990" s="32">
        <f>VLOOKUP(AC1990,Смета!$B$8:$O$93,13,0)</f>
        <v>0</v>
      </c>
      <c r="AI1990" s="32">
        <f>VLOOKUP(AG1990,Смета!$B$8:$O$93,13,0)</f>
        <v>0</v>
      </c>
      <c r="AM1990" s="32">
        <f>VLOOKUP(AK1990,Смета!$B$8:$O$93,13,0)</f>
        <v>0</v>
      </c>
      <c r="AQ1990" s="32">
        <f>VLOOKUP(AO1990,Смета!$B$8:$O$93,13,0)</f>
        <v>0</v>
      </c>
      <c r="AU1990" s="32">
        <f>VLOOKUP(AS1990,Смета!$B$8:$O$93,13,0)</f>
        <v>0</v>
      </c>
    </row>
    <row r="1991" spans="3:47" x14ac:dyDescent="0.25">
      <c r="C1991" s="32">
        <f>VLOOKUP(A1991,Смета!$B$8:$O$93,13,0)</f>
        <v>0</v>
      </c>
      <c r="G1991" s="32">
        <f>VLOOKUP(E1991,Смета!$B$8:$O$93,13,0)</f>
        <v>0</v>
      </c>
      <c r="K1991" s="32">
        <f>VLOOKUP(I1991,Смета!$B$8:$O$93,13,0)</f>
        <v>0</v>
      </c>
      <c r="O1991" s="32">
        <f>VLOOKUP(M1991,Смета!$B$8:$O$93,13,0)</f>
        <v>0</v>
      </c>
      <c r="S1991" s="32">
        <f>VLOOKUP(Q1991,Смета!$B$8:$O$93,13,0)</f>
        <v>0</v>
      </c>
      <c r="W1991" s="32">
        <f>VLOOKUP(U1991,Смета!$B$8:$O$93,13,0)</f>
        <v>0</v>
      </c>
      <c r="AA1991" s="32">
        <f>VLOOKUP(Y1991,Смета!$B$8:$O$93,13,0)</f>
        <v>0</v>
      </c>
      <c r="AE1991" s="32">
        <f>VLOOKUP(AC1991,Смета!$B$8:$O$93,13,0)</f>
        <v>0</v>
      </c>
      <c r="AI1991" s="32">
        <f>VLOOKUP(AG1991,Смета!$B$8:$O$93,13,0)</f>
        <v>0</v>
      </c>
      <c r="AM1991" s="32">
        <f>VLOOKUP(AK1991,Смета!$B$8:$O$93,13,0)</f>
        <v>0</v>
      </c>
      <c r="AQ1991" s="32">
        <f>VLOOKUP(AO1991,Смета!$B$8:$O$93,13,0)</f>
        <v>0</v>
      </c>
      <c r="AU1991" s="32">
        <f>VLOOKUP(AS1991,Смета!$B$8:$O$93,13,0)</f>
        <v>0</v>
      </c>
    </row>
    <row r="1992" spans="3:47" x14ac:dyDescent="0.25">
      <c r="C1992" s="32">
        <f>VLOOKUP(A1992,Смета!$B$8:$O$93,13,0)</f>
        <v>0</v>
      </c>
      <c r="G1992" s="32">
        <f>VLOOKUP(E1992,Смета!$B$8:$O$93,13,0)</f>
        <v>0</v>
      </c>
      <c r="K1992" s="32">
        <f>VLOOKUP(I1992,Смета!$B$8:$O$93,13,0)</f>
        <v>0</v>
      </c>
      <c r="O1992" s="32">
        <f>VLOOKUP(M1992,Смета!$B$8:$O$93,13,0)</f>
        <v>0</v>
      </c>
      <c r="S1992" s="32">
        <f>VLOOKUP(Q1992,Смета!$B$8:$O$93,13,0)</f>
        <v>0</v>
      </c>
      <c r="W1992" s="32">
        <f>VLOOKUP(U1992,Смета!$B$8:$O$93,13,0)</f>
        <v>0</v>
      </c>
      <c r="AA1992" s="32">
        <f>VLOOKUP(Y1992,Смета!$B$8:$O$93,13,0)</f>
        <v>0</v>
      </c>
      <c r="AE1992" s="32">
        <f>VLOOKUP(AC1992,Смета!$B$8:$O$93,13,0)</f>
        <v>0</v>
      </c>
      <c r="AI1992" s="32">
        <f>VLOOKUP(AG1992,Смета!$B$8:$O$93,13,0)</f>
        <v>0</v>
      </c>
      <c r="AM1992" s="32">
        <f>VLOOKUP(AK1992,Смета!$B$8:$O$93,13,0)</f>
        <v>0</v>
      </c>
      <c r="AQ1992" s="32">
        <f>VLOOKUP(AO1992,Смета!$B$8:$O$93,13,0)</f>
        <v>0</v>
      </c>
      <c r="AU1992" s="32">
        <f>VLOOKUP(AS1992,Смета!$B$8:$O$93,13,0)</f>
        <v>0</v>
      </c>
    </row>
    <row r="1993" spans="3:47" x14ac:dyDescent="0.25">
      <c r="C1993" s="32">
        <f>VLOOKUP(A1993,Смета!$B$8:$O$93,13,0)</f>
        <v>0</v>
      </c>
      <c r="G1993" s="32">
        <f>VLOOKUP(E1993,Смета!$B$8:$O$93,13,0)</f>
        <v>0</v>
      </c>
      <c r="K1993" s="32">
        <f>VLOOKUP(I1993,Смета!$B$8:$O$93,13,0)</f>
        <v>0</v>
      </c>
      <c r="O1993" s="32">
        <f>VLOOKUP(M1993,Смета!$B$8:$O$93,13,0)</f>
        <v>0</v>
      </c>
      <c r="S1993" s="32">
        <f>VLOOKUP(Q1993,Смета!$B$8:$O$93,13,0)</f>
        <v>0</v>
      </c>
      <c r="W1993" s="32">
        <f>VLOOKUP(U1993,Смета!$B$8:$O$93,13,0)</f>
        <v>0</v>
      </c>
      <c r="AA1993" s="32">
        <f>VLOOKUP(Y1993,Смета!$B$8:$O$93,13,0)</f>
        <v>0</v>
      </c>
      <c r="AE1993" s="32">
        <f>VLOOKUP(AC1993,Смета!$B$8:$O$93,13,0)</f>
        <v>0</v>
      </c>
      <c r="AI1993" s="32">
        <f>VLOOKUP(AG1993,Смета!$B$8:$O$93,13,0)</f>
        <v>0</v>
      </c>
      <c r="AM1993" s="32">
        <f>VLOOKUP(AK1993,Смета!$B$8:$O$93,13,0)</f>
        <v>0</v>
      </c>
      <c r="AQ1993" s="32">
        <f>VLOOKUP(AO1993,Смета!$B$8:$O$93,13,0)</f>
        <v>0</v>
      </c>
      <c r="AU1993" s="32">
        <f>VLOOKUP(AS1993,Смета!$B$8:$O$93,13,0)</f>
        <v>0</v>
      </c>
    </row>
    <row r="1994" spans="3:47" x14ac:dyDescent="0.25">
      <c r="C1994" s="32">
        <f>VLOOKUP(A1994,Смета!$B$8:$O$93,13,0)</f>
        <v>0</v>
      </c>
      <c r="G1994" s="32">
        <f>VLOOKUP(E1994,Смета!$B$8:$O$93,13,0)</f>
        <v>0</v>
      </c>
      <c r="K1994" s="32">
        <f>VLOOKUP(I1994,Смета!$B$8:$O$93,13,0)</f>
        <v>0</v>
      </c>
      <c r="O1994" s="32">
        <f>VLOOKUP(M1994,Смета!$B$8:$O$93,13,0)</f>
        <v>0</v>
      </c>
      <c r="S1994" s="32">
        <f>VLOOKUP(Q1994,Смета!$B$8:$O$93,13,0)</f>
        <v>0</v>
      </c>
      <c r="W1994" s="32">
        <f>VLOOKUP(U1994,Смета!$B$8:$O$93,13,0)</f>
        <v>0</v>
      </c>
      <c r="AA1994" s="32">
        <f>VLOOKUP(Y1994,Смета!$B$8:$O$93,13,0)</f>
        <v>0</v>
      </c>
      <c r="AE1994" s="32">
        <f>VLOOKUP(AC1994,Смета!$B$8:$O$93,13,0)</f>
        <v>0</v>
      </c>
      <c r="AI1994" s="32">
        <f>VLOOKUP(AG1994,Смета!$B$8:$O$93,13,0)</f>
        <v>0</v>
      </c>
      <c r="AM1994" s="32">
        <f>VLOOKUP(AK1994,Смета!$B$8:$O$93,13,0)</f>
        <v>0</v>
      </c>
      <c r="AQ1994" s="32">
        <f>VLOOKUP(AO1994,Смета!$B$8:$O$93,13,0)</f>
        <v>0</v>
      </c>
      <c r="AU1994" s="32">
        <f>VLOOKUP(AS1994,Смета!$B$8:$O$93,13,0)</f>
        <v>0</v>
      </c>
    </row>
    <row r="1995" spans="3:47" x14ac:dyDescent="0.25">
      <c r="C1995" s="32">
        <f>VLOOKUP(A1995,Смета!$B$8:$O$93,13,0)</f>
        <v>0</v>
      </c>
      <c r="G1995" s="32">
        <f>VLOOKUP(E1995,Смета!$B$8:$O$93,13,0)</f>
        <v>0</v>
      </c>
      <c r="K1995" s="32">
        <f>VLOOKUP(I1995,Смета!$B$8:$O$93,13,0)</f>
        <v>0</v>
      </c>
      <c r="O1995" s="32">
        <f>VLOOKUP(M1995,Смета!$B$8:$O$93,13,0)</f>
        <v>0</v>
      </c>
      <c r="S1995" s="32">
        <f>VLOOKUP(Q1995,Смета!$B$8:$O$93,13,0)</f>
        <v>0</v>
      </c>
      <c r="W1995" s="32">
        <f>VLOOKUP(U1995,Смета!$B$8:$O$93,13,0)</f>
        <v>0</v>
      </c>
      <c r="AA1995" s="32">
        <f>VLOOKUP(Y1995,Смета!$B$8:$O$93,13,0)</f>
        <v>0</v>
      </c>
      <c r="AE1995" s="32">
        <f>VLOOKUP(AC1995,Смета!$B$8:$O$93,13,0)</f>
        <v>0</v>
      </c>
      <c r="AI1995" s="32">
        <f>VLOOKUP(AG1995,Смета!$B$8:$O$93,13,0)</f>
        <v>0</v>
      </c>
      <c r="AM1995" s="32">
        <f>VLOOKUP(AK1995,Смета!$B$8:$O$93,13,0)</f>
        <v>0</v>
      </c>
      <c r="AQ1995" s="32">
        <f>VLOOKUP(AO1995,Смета!$B$8:$O$93,13,0)</f>
        <v>0</v>
      </c>
      <c r="AU1995" s="32">
        <f>VLOOKUP(AS1995,Смета!$B$8:$O$93,13,0)</f>
        <v>0</v>
      </c>
    </row>
    <row r="1996" spans="3:47" x14ac:dyDescent="0.25">
      <c r="C1996" s="32">
        <f>VLOOKUP(A1996,Смета!$B$8:$O$93,13,0)</f>
        <v>0</v>
      </c>
      <c r="G1996" s="32">
        <f>VLOOKUP(E1996,Смета!$B$8:$O$93,13,0)</f>
        <v>0</v>
      </c>
      <c r="K1996" s="32">
        <f>VLOOKUP(I1996,Смета!$B$8:$O$93,13,0)</f>
        <v>0</v>
      </c>
      <c r="O1996" s="32">
        <f>VLOOKUP(M1996,Смета!$B$8:$O$93,13,0)</f>
        <v>0</v>
      </c>
      <c r="S1996" s="32">
        <f>VLOOKUP(Q1996,Смета!$B$8:$O$93,13,0)</f>
        <v>0</v>
      </c>
      <c r="W1996" s="32">
        <f>VLOOKUP(U1996,Смета!$B$8:$O$93,13,0)</f>
        <v>0</v>
      </c>
      <c r="AA1996" s="32">
        <f>VLOOKUP(Y1996,Смета!$B$8:$O$93,13,0)</f>
        <v>0</v>
      </c>
      <c r="AE1996" s="32">
        <f>VLOOKUP(AC1996,Смета!$B$8:$O$93,13,0)</f>
        <v>0</v>
      </c>
      <c r="AI1996" s="32">
        <f>VLOOKUP(AG1996,Смета!$B$8:$O$93,13,0)</f>
        <v>0</v>
      </c>
      <c r="AM1996" s="32">
        <f>VLOOKUP(AK1996,Смета!$B$8:$O$93,13,0)</f>
        <v>0</v>
      </c>
      <c r="AQ1996" s="32">
        <f>VLOOKUP(AO1996,Смета!$B$8:$O$93,13,0)</f>
        <v>0</v>
      </c>
      <c r="AU1996" s="32">
        <f>VLOOKUP(AS1996,Смета!$B$8:$O$93,13,0)</f>
        <v>0</v>
      </c>
    </row>
    <row r="1997" spans="3:47" x14ac:dyDescent="0.25">
      <c r="C1997" s="32">
        <f>VLOOKUP(A1997,Смета!$B$8:$O$93,13,0)</f>
        <v>0</v>
      </c>
      <c r="G1997" s="32">
        <f>VLOOKUP(E1997,Смета!$B$8:$O$93,13,0)</f>
        <v>0</v>
      </c>
      <c r="K1997" s="32">
        <f>VLOOKUP(I1997,Смета!$B$8:$O$93,13,0)</f>
        <v>0</v>
      </c>
      <c r="O1997" s="32">
        <f>VLOOKUP(M1997,Смета!$B$8:$O$93,13,0)</f>
        <v>0</v>
      </c>
      <c r="S1997" s="32">
        <f>VLOOKUP(Q1997,Смета!$B$8:$O$93,13,0)</f>
        <v>0</v>
      </c>
      <c r="W1997" s="32">
        <f>VLOOKUP(U1997,Смета!$B$8:$O$93,13,0)</f>
        <v>0</v>
      </c>
      <c r="AA1997" s="32">
        <f>VLOOKUP(Y1997,Смета!$B$8:$O$93,13,0)</f>
        <v>0</v>
      </c>
      <c r="AE1997" s="32">
        <f>VLOOKUP(AC1997,Смета!$B$8:$O$93,13,0)</f>
        <v>0</v>
      </c>
      <c r="AI1997" s="32">
        <f>VLOOKUP(AG1997,Смета!$B$8:$O$93,13,0)</f>
        <v>0</v>
      </c>
      <c r="AM1997" s="32">
        <f>VLOOKUP(AK1997,Смета!$B$8:$O$93,13,0)</f>
        <v>0</v>
      </c>
      <c r="AQ1997" s="32">
        <f>VLOOKUP(AO1997,Смета!$B$8:$O$93,13,0)</f>
        <v>0</v>
      </c>
      <c r="AU1997" s="32">
        <f>VLOOKUP(AS1997,Смета!$B$8:$O$93,13,0)</f>
        <v>0</v>
      </c>
    </row>
    <row r="1998" spans="3:47" x14ac:dyDescent="0.25">
      <c r="C1998" s="32">
        <f>VLOOKUP(A1998,Смета!$B$8:$O$93,13,0)</f>
        <v>0</v>
      </c>
      <c r="G1998" s="32">
        <f>VLOOKUP(E1998,Смета!$B$8:$O$93,13,0)</f>
        <v>0</v>
      </c>
      <c r="K1998" s="32">
        <f>VLOOKUP(I1998,Смета!$B$8:$O$93,13,0)</f>
        <v>0</v>
      </c>
      <c r="O1998" s="32">
        <f>VLOOKUP(M1998,Смета!$B$8:$O$93,13,0)</f>
        <v>0</v>
      </c>
      <c r="S1998" s="32">
        <f>VLOOKUP(Q1998,Смета!$B$8:$O$93,13,0)</f>
        <v>0</v>
      </c>
      <c r="W1998" s="32">
        <f>VLOOKUP(U1998,Смета!$B$8:$O$93,13,0)</f>
        <v>0</v>
      </c>
      <c r="AA1998" s="32">
        <f>VLOOKUP(Y1998,Смета!$B$8:$O$93,13,0)</f>
        <v>0</v>
      </c>
      <c r="AE1998" s="32">
        <f>VLOOKUP(AC1998,Смета!$B$8:$O$93,13,0)</f>
        <v>0</v>
      </c>
      <c r="AI1998" s="32">
        <f>VLOOKUP(AG1998,Смета!$B$8:$O$93,13,0)</f>
        <v>0</v>
      </c>
      <c r="AM1998" s="32">
        <f>VLOOKUP(AK1998,Смета!$B$8:$O$93,13,0)</f>
        <v>0</v>
      </c>
      <c r="AQ1998" s="32">
        <f>VLOOKUP(AO1998,Смета!$B$8:$O$93,13,0)</f>
        <v>0</v>
      </c>
      <c r="AU1998" s="32">
        <f>VLOOKUP(AS1998,Смета!$B$8:$O$93,13,0)</f>
        <v>0</v>
      </c>
    </row>
    <row r="1999" spans="3:47" x14ac:dyDescent="0.25">
      <c r="C1999" s="32">
        <f>VLOOKUP(A1999,Смета!$B$8:$O$93,13,0)</f>
        <v>0</v>
      </c>
      <c r="G1999" s="32">
        <f>VLOOKUP(E1999,Смета!$B$8:$O$93,13,0)</f>
        <v>0</v>
      </c>
      <c r="K1999" s="32">
        <f>VLOOKUP(I1999,Смета!$B$8:$O$93,13,0)</f>
        <v>0</v>
      </c>
      <c r="O1999" s="32">
        <f>VLOOKUP(M1999,Смета!$B$8:$O$93,13,0)</f>
        <v>0</v>
      </c>
      <c r="S1999" s="32">
        <f>VLOOKUP(Q1999,Смета!$B$8:$O$93,13,0)</f>
        <v>0</v>
      </c>
      <c r="W1999" s="32">
        <f>VLOOKUP(U1999,Смета!$B$8:$O$93,13,0)</f>
        <v>0</v>
      </c>
      <c r="AA1999" s="32">
        <f>VLOOKUP(Y1999,Смета!$B$8:$O$93,13,0)</f>
        <v>0</v>
      </c>
      <c r="AE1999" s="32">
        <f>VLOOKUP(AC1999,Смета!$B$8:$O$93,13,0)</f>
        <v>0</v>
      </c>
      <c r="AI1999" s="32">
        <f>VLOOKUP(AG1999,Смета!$B$8:$O$93,13,0)</f>
        <v>0</v>
      </c>
      <c r="AM1999" s="32">
        <f>VLOOKUP(AK1999,Смета!$B$8:$O$93,13,0)</f>
        <v>0</v>
      </c>
      <c r="AQ1999" s="32">
        <f>VLOOKUP(AO1999,Смета!$B$8:$O$93,13,0)</f>
        <v>0</v>
      </c>
      <c r="AU1999" s="32">
        <f>VLOOKUP(AS1999,Смета!$B$8:$O$93,13,0)</f>
        <v>0</v>
      </c>
    </row>
    <row r="2000" spans="3:47" x14ac:dyDescent="0.25">
      <c r="C2000" s="32">
        <f>VLOOKUP(A2000,Смета!$B$8:$O$93,13,0)</f>
        <v>0</v>
      </c>
      <c r="G2000" s="32">
        <f>VLOOKUP(E2000,Смета!$B$8:$O$93,13,0)</f>
        <v>0</v>
      </c>
      <c r="K2000" s="32">
        <f>VLOOKUP(I2000,Смета!$B$8:$O$93,13,0)</f>
        <v>0</v>
      </c>
      <c r="O2000" s="32">
        <f>VLOOKUP(M2000,Смета!$B$8:$O$93,13,0)</f>
        <v>0</v>
      </c>
      <c r="S2000" s="32">
        <f>VLOOKUP(Q2000,Смета!$B$8:$O$93,13,0)</f>
        <v>0</v>
      </c>
      <c r="W2000" s="32">
        <f>VLOOKUP(U2000,Смета!$B$8:$O$93,13,0)</f>
        <v>0</v>
      </c>
      <c r="AA2000" s="32">
        <f>VLOOKUP(Y2000,Смета!$B$8:$O$93,13,0)</f>
        <v>0</v>
      </c>
      <c r="AE2000" s="32">
        <f>VLOOKUP(AC2000,Смета!$B$8:$O$93,13,0)</f>
        <v>0</v>
      </c>
      <c r="AI2000" s="32">
        <f>VLOOKUP(AG2000,Смета!$B$8:$O$93,13,0)</f>
        <v>0</v>
      </c>
      <c r="AM2000" s="32">
        <f>VLOOKUP(AK2000,Смета!$B$8:$O$93,13,0)</f>
        <v>0</v>
      </c>
      <c r="AQ2000" s="32">
        <f>VLOOKUP(AO2000,Смета!$B$8:$O$93,13,0)</f>
        <v>0</v>
      </c>
      <c r="AU2000" s="32">
        <f>VLOOKUP(AS2000,Смета!$B$8:$O$93,13,0)</f>
        <v>0</v>
      </c>
    </row>
  </sheetData>
  <sheetProtection selectLockedCells="1"/>
  <mergeCells count="12">
    <mergeCell ref="AS1:AT1"/>
    <mergeCell ref="A1:B1"/>
    <mergeCell ref="E1:F1"/>
    <mergeCell ref="I1:J1"/>
    <mergeCell ref="M1:N1"/>
    <mergeCell ref="Q1:R1"/>
    <mergeCell ref="U1:V1"/>
    <mergeCell ref="Y1:Z1"/>
    <mergeCell ref="AC1:AD1"/>
    <mergeCell ref="AG1:AH1"/>
    <mergeCell ref="AK1:AL1"/>
    <mergeCell ref="AO1:AP1"/>
  </mergeCells>
  <conditionalFormatting sqref="C1:D3 C323:D1048576 C4:C2000">
    <cfRule type="cellIs" dxfId="4" priority="11" operator="lessThan">
      <formula>0</formula>
    </cfRule>
  </conditionalFormatting>
  <conditionalFormatting sqref="D4:D322">
    <cfRule type="cellIs" dxfId="3" priority="7" operator="lessThan">
      <formula>0</formula>
    </cfRule>
  </conditionalFormatting>
  <conditionalFormatting sqref="G2:H3 K2:L3 O2:P3 S2:T3 W2:X3 AA2:AB3 AE2:AF3 AI2:AJ3 AM2:AN3 AQ2:AR3 AU2:AV3 G2001:H1048576 K2001:L1048576 O2001:P1048576 S2001:T1048576 W2001:X1048576 AA2001:AB1048576 AE2001:AF1048576 AI2001:AJ1048576 AM2001:AN1048576 AQ2001:AR1048576 AU2001:AV1048576 H323:H2000 G4:G2000 L323:L2000 K4:K2000 P323:P2000 O4:O2000 T323:T2000 S4:S2000 X323:X2000 W4:W2000 AB323:AB2000 AA4:AA2000 AF323:AF2000 AE4:AE2000 AJ323:AJ2000 AI4:AI2000 AN323:AN2000 AM4:AM2000 AR323:AR2000 AQ4:AQ2000 AV323:AV2000 AU4:AU2000">
    <cfRule type="cellIs" dxfId="2" priority="3" operator="lessThan">
      <formula>0</formula>
    </cfRule>
  </conditionalFormatting>
  <conditionalFormatting sqref="H4:H322 L4:L322 P4:P322 T4:T322 X4:X322 AB4:AB322 AF4:AF322 AJ4:AJ322 AN4:AN322 AR4:AR322 AV4:AV322">
    <cfRule type="cellIs" dxfId="1" priority="2" operator="lessThan">
      <formula>0</formula>
    </cfRule>
  </conditionalFormatting>
  <conditionalFormatting sqref="G1:H1 K1:L1 O1:P1 S1:T1 W1:X1 AA1:AB1 AE1:AF1 AI1:AJ1 AM1:AN1 AQ1:AR1 AU1:AV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E62401-F6E1-4FB4-9BE0-F273364D57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32</vt:i4>
      </vt:variant>
    </vt:vector>
  </HeadingPairs>
  <TitlesOfParts>
    <vt:vector size="41" baseType="lpstr">
      <vt:lpstr>Материалы</vt:lpstr>
      <vt:lpstr>Прил1_2КП</vt:lpstr>
      <vt:lpstr>КС-6</vt:lpstr>
      <vt:lpstr>КС-2</vt:lpstr>
      <vt:lpstr>КС-3</vt:lpstr>
      <vt:lpstr>Контрагенты</vt:lpstr>
      <vt:lpstr>Экспорт</vt:lpstr>
      <vt:lpstr>Смета</vt:lpstr>
      <vt:lpstr>Объемы закрытия</vt:lpstr>
      <vt:lpstr>Версия</vt:lpstr>
      <vt:lpstr>Версия_программы</vt:lpstr>
      <vt:lpstr>Год_КС2</vt:lpstr>
      <vt:lpstr>Дата_КС2</vt:lpstr>
      <vt:lpstr>Дата_КС3</vt:lpstr>
      <vt:lpstr>'КС-2'!Заголовки_для_печати</vt:lpstr>
      <vt:lpstr>'КС-3'!Заголовки_для_печати</vt:lpstr>
      <vt:lpstr>'КС-6'!Заголовки_для_печати</vt:lpstr>
      <vt:lpstr>Прил1_2КП!Заголовки_для_печати</vt:lpstr>
      <vt:lpstr>Заказчик</vt:lpstr>
      <vt:lpstr>Закрыто_на_Сумму</vt:lpstr>
      <vt:lpstr>Запрет_печати</vt:lpstr>
      <vt:lpstr>Импорт_44</vt:lpstr>
      <vt:lpstr>Импорт_45</vt:lpstr>
      <vt:lpstr>Импорт_46</vt:lpstr>
      <vt:lpstr>ИмяОБЪЕКТАвРЕЕСТР</vt:lpstr>
      <vt:lpstr>'КС-2'!Критерии</vt:lpstr>
      <vt:lpstr>Месяц_КС2</vt:lpstr>
      <vt:lpstr>Наша_организация</vt:lpstr>
      <vt:lpstr>'КС-2'!Область_печати</vt:lpstr>
      <vt:lpstr>'КС-3'!Область_печати</vt:lpstr>
      <vt:lpstr>'КС-6'!Область_печати</vt:lpstr>
      <vt:lpstr>Материалы!Область_печати</vt:lpstr>
      <vt:lpstr>'Объемы закрытия'!Область_печати</vt:lpstr>
      <vt:lpstr>Прил1_2КП!Область_печати</vt:lpstr>
      <vt:lpstr>Смета!Область_печати</vt:lpstr>
      <vt:lpstr>ПутьКфайлу</vt:lpstr>
      <vt:lpstr>Сумма_КС2</vt:lpstr>
      <vt:lpstr>Сумма_КС3</vt:lpstr>
      <vt:lpstr>Таблица1</vt:lpstr>
      <vt:lpstr>Условия_фильтра</vt:lpstr>
      <vt:lpstr>Экспорт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User174</cp:lastModifiedBy>
  <cp:lastPrinted>2026-09-28T05:48:06Z</cp:lastPrinted>
  <dcterms:created xsi:type="dcterms:W3CDTF">2020-09-18T04:11:56Z</dcterms:created>
  <dcterms:modified xsi:type="dcterms:W3CDTF">2026-09-28T07:14:46Z</dcterms:modified>
</cp:coreProperties>
</file>